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derator Posts" sheetId="1" r:id="rId4"/>
    <sheet state="visible" name="User Posts" sheetId="2" r:id="rId5"/>
    <sheet state="visible" name="Post (Mann-Whitney)" sheetId="3" r:id="rId6"/>
    <sheet state="visible" name="Moderator Comments" sheetId="4" r:id="rId7"/>
    <sheet state="visible" name="User Comments" sheetId="5" r:id="rId8"/>
    <sheet state="visible" name="Comments (Mann-Whitney)" sheetId="6" r:id="rId9"/>
    <sheet state="hidden" name="Moderator Image Links" sheetId="7" r:id="rId10"/>
    <sheet state="hidden" name="User Image Links" sheetId="8" r:id="rId11"/>
    <sheet state="visible" name="Mod Image Toxicity" sheetId="9" r:id="rId12"/>
    <sheet state="visible" name="User Image Toxicity" sheetId="10" r:id="rId13"/>
    <sheet state="visible" name="Images (Mann-Whitney" sheetId="11" r:id="rId14"/>
  </sheets>
  <definedNames>
    <definedName hidden="1" localSheetId="0" name="_xlnm._FilterDatabase">'Moderator Posts'!$A$1:$J$203</definedName>
    <definedName hidden="1" localSheetId="1" name="_xlnm._FilterDatabase">'User Posts'!$A$1:$J$2849</definedName>
    <definedName hidden="1" localSheetId="4" name="_xlnm._FilterDatabase">'User Comments'!$A$1:$E$11302</definedName>
    <definedName hidden="1" localSheetId="3" name="Z_2A763433_9570_4AA1_B687_4C6269565DB6_.wvu.FilterData">'Moderator Comments'!$A$1:$E$482</definedName>
    <definedName hidden="1" localSheetId="3" name="Z_FD0D9EC6_3EFE_49BB_88AD_3F182B7324D5_.wvu.FilterData">'Moderator Comments'!$A$1:$E$482</definedName>
  </definedNames>
  <calcPr/>
  <customWorkbookViews>
    <customWorkbookView activeSheetId="0" maximized="1" windowHeight="0" windowWidth="0" guid="{FD0D9EC6-3EFE-49BB-88AD-3F182B7324D5}" name="Filter 2"/>
    <customWorkbookView activeSheetId="0" maximized="1" windowHeight="0" windowWidth="0" guid="{2A763433-9570-4AA1-B687-4C6269565DB6}" name="Filter 1"/>
  </customWorkbookViews>
</workbook>
</file>

<file path=xl/sharedStrings.xml><?xml version="1.0" encoding="utf-8"?>
<sst xmlns="http://schemas.openxmlformats.org/spreadsheetml/2006/main" count="54454" uniqueCount="26172">
  <si>
    <t>Post Title</t>
  </si>
  <si>
    <t>Username</t>
  </si>
  <si>
    <t>UTC Time</t>
  </si>
  <si>
    <t>Time</t>
  </si>
  <si>
    <t>Source</t>
  </si>
  <si>
    <t>Link</t>
  </si>
  <si>
    <t>Post ID</t>
  </si>
  <si>
    <t>Self Post</t>
  </si>
  <si>
    <t>Source Link</t>
  </si>
  <si>
    <t>Post Toxicity Score</t>
  </si>
  <si>
    <t>Reports of Toronto Police responding to a gunman at King and Spadina in the city‚'s downtown core.</t>
  </si>
  <si>
    <t>Ham_Sandwich77</t>
  </si>
  <si>
    <t>twitter.com</t>
  </si>
  <si>
    <t>https://www.reddit.com/r/metacanada/comments/gut5vw/reports_of_toronto_police_responding_to_a_gunman/</t>
  </si>
  <si>
    <t>gut5vw</t>
  </si>
  <si>
    <t>https://twitter.com/TPostMillennial/status/1267562223637082114?s=20</t>
  </si>
  <si>
    <t>CanCon film edition: Super Doris!</t>
  </si>
  <si>
    <t>youtube.com</t>
  </si>
  <si>
    <t>https://www.reddit.com/r/metacanada/comments/h7lpyv/cancon_film_edition_super_doris/</t>
  </si>
  <si>
    <t>h7lpyv</t>
  </si>
  <si>
    <t>https://www.youtube.com/watch?v=owBnMfaoVno</t>
  </si>
  <si>
    <t>Yup</t>
  </si>
  <si>
    <t>woodenboatguy</t>
  </si>
  <si>
    <t>i.redd.it</t>
  </si>
  <si>
    <t>https://www.reddit.com/r/metacanada/comments/h7e1j4/yup/</t>
  </si>
  <si>
    <t>h7e1j4</t>
  </si>
  <si>
    <t>https://i.redd.it/ykxf9sxu7b451.jpg</t>
  </si>
  <si>
    <t>"I agree with Dr. Lewis"</t>
  </si>
  <si>
    <t>https://www.reddit.com/r/metacanada/comments/hfxzwp/i_agree_with_dr_lewis/</t>
  </si>
  <si>
    <t>hfxzwp</t>
  </si>
  <si>
    <t>https://www.youtube.com/watch?v=0nSUlJTw6j0&amp;amp;feature=youtu.be</t>
  </si>
  <si>
    <t>A public service announcement from MetaCanada</t>
  </si>
  <si>
    <t>self.metacanada</t>
  </si>
  <si>
    <t>https://www.reddit.com/r/metacanada/comments/hd71pw/a_public_service_announcement_from_metacanada/</t>
  </si>
  <si>
    <t>hd71pw</t>
  </si>
  <si>
    <t>Now they're coming after statues in Canada.</t>
  </si>
  <si>
    <t>i.imgur.com</t>
  </si>
  <si>
    <t>https://www.reddit.com/r/metacanada/comments/h1112b/now_theyre_coming_after_statues_in_canada/</t>
  </si>
  <si>
    <t>h1112b</t>
  </si>
  <si>
    <t>https://i.imgur.com/wSwmjmL.png</t>
  </si>
  <si>
    <t>The science is settled.</t>
  </si>
  <si>
    <t>https://www.reddit.com/r/metacanada/comments/gwqxc5/the_science_is_settled/</t>
  </si>
  <si>
    <t>gwqxc5</t>
  </si>
  <si>
    <t>https://twitter.com/HamSandwich27/status/1267628732220669953?s=20</t>
  </si>
  <si>
    <t>History repeats itself.</t>
  </si>
  <si>
    <t>https://www.reddit.com/r/metacanada/comments/gwhvvm/history_repeats_itself/</t>
  </si>
  <si>
    <t>gwhvvm</t>
  </si>
  <si>
    <t>https://i.imgur.com/EDERLuj.png</t>
  </si>
  <si>
    <t>Antifa militants have taken over &amp;amp; created an ‚"autonomous zone‚ in city w/their own rules. Police precinct abandoned. Antifa set up barricades to create a border. Calling for volunteers to provide armed guard.</t>
  </si>
  <si>
    <t>https://www.reddit.com/r/metacanada/comments/gzsqaq/antifa_militants_have_taken_over_created_an/</t>
  </si>
  <si>
    <t>gzsqaq</t>
  </si>
  <si>
    <t>https://twitter.com/MrAndyNgo/status/1270375353614123010</t>
  </si>
  <si>
    <t>Pretty much</t>
  </si>
  <si>
    <t>https://www.reddit.com/r/metacanada/comments/gzbbck/pretty_much/</t>
  </si>
  <si>
    <t>gzbbck</t>
  </si>
  <si>
    <t>https://i.redd.it/b6xe6pgxep351.jpg</t>
  </si>
  <si>
    <t>Joint Statement from the UK, Australia and Canada on Hong Kong</t>
  </si>
  <si>
    <t>gov.uk</t>
  </si>
  <si>
    <t>https://www.reddit.com/r/metacanada/comments/gwi46v/joint_statement_from_the_uk_australia_and_canada/</t>
  </si>
  <si>
    <t>gwi46v</t>
  </si>
  <si>
    <t>https://www.gov.uk/government/news/joint-statement-from-the-uk-australia-and-canada-on-hong-kong</t>
  </si>
  <si>
    <t>Hoping!!</t>
  </si>
  <si>
    <t>https://www.reddit.com/r/metacanada/comments/h87i3d/hoping/</t>
  </si>
  <si>
    <t>h87i3d</t>
  </si>
  <si>
    <t>Coming soon...</t>
  </si>
  <si>
    <t>https://www.reddit.com/r/metacanada/comments/gyqkio/coming_soon/</t>
  </si>
  <si>
    <t>gyqkio</t>
  </si>
  <si>
    <t>https://i.imgur.com/QgBjDKH.png</t>
  </si>
  <si>
    <t>Good news, I can go to the movies later</t>
  </si>
  <si>
    <t>https://www.reddit.com/r/metacanada/comments/hcejh7/good_news_i_can_go_to_the_movies_later/</t>
  </si>
  <si>
    <t>hcejh7</t>
  </si>
  <si>
    <t>https://i.redd.it/wt7dva5q1w551.jpg</t>
  </si>
  <si>
    <t>&amp;lt;Autonomy intensifies&amp;gt; Behold, "the people's garden" in the CHAZ.</t>
  </si>
  <si>
    <t>https://www.reddit.com/r/metacanada/comments/h78n0a/autonomy_intensifies_behold_the_peoples_garden_in/</t>
  </si>
  <si>
    <t>h78n0a</t>
  </si>
  <si>
    <t>https://i.imgur.com/pTvewQW.jpg</t>
  </si>
  <si>
    <t>I see on r/CANZUK, NZ and Australia announcing aggressive deals with The UK.</t>
  </si>
  <si>
    <t>self.CANZUK</t>
  </si>
  <si>
    <t>https://www.reddit.com/r/metacanada/comments/hcwu2i/i_see_on_rcanzuk_nz_and_australia_announcing/</t>
  </si>
  <si>
    <t>hcwu2i</t>
  </si>
  <si>
    <t>/r/CANZUK/comments/hcsko4/i_see_on_rcanzuk_nz_and_australia_announcing/</t>
  </si>
  <si>
    <t>This complicates things: "Neck Hold Used By Minneapolis Officer Was Approved By Department Policy"</t>
  </si>
  <si>
    <t>lawofficer.com</t>
  </si>
  <si>
    <t>https://www.reddit.com/r/metacanada/comments/gvzngv/this_complicates_things_neck_hold_used_by/</t>
  </si>
  <si>
    <t>gvzngv</t>
  </si>
  <si>
    <t>https://www.lawofficer.com/neck-hold-used-by-minneapolis-officer-was-approved-by-department-policy/</t>
  </si>
  <si>
    <t>Think of how many people health authorities say have reportedly died of COVID-19; then, think on this: "CDC chief says coronavirus cases may be 10 times higher than reported"; TL;DR? Divide by 10 for the lethality of this thing - more likely died because we locked everything down</t>
  </si>
  <si>
    <t>washingtonpost.com</t>
  </si>
  <si>
    <t>https://www.reddit.com/r/metacanada/comments/hfsxab/think_of_how_many_people_health_authorities_say/</t>
  </si>
  <si>
    <t>hfsxab</t>
  </si>
  <si>
    <t>https://www.washingtonpost.com/health/2020/06/25/coronavirus-cases-10-times-larger/</t>
  </si>
  <si>
    <t>Who knows, some good may come out of this yet: How unions are becoming increasingly unaffordable</t>
  </si>
  <si>
    <t>torontosun.com</t>
  </si>
  <si>
    <t>https://www.reddit.com/r/metacanada/comments/gzcg0z/who_knows_some_good_may_come_out_of_this_yet_how/</t>
  </si>
  <si>
    <t>gzcg0z</t>
  </si>
  <si>
    <t>https://torontosun.com/opinion/columnists/lau-how-unions-are-becoming-increasingly-unaffordable</t>
  </si>
  <si>
    <t>Blue Jays team members walk-away from their bills in Toronto because "COVID-19 says so"</t>
  </si>
  <si>
    <t>cbc.ca</t>
  </si>
  <si>
    <t>https://www.reddit.com/r/metacanada/comments/hauuqa/blue_jays_team_members_walkaway_from_their_bills/</t>
  </si>
  <si>
    <t>hauuqa</t>
  </si>
  <si>
    <t>https://www.cbc.ca/news/canada/blue-jays-player-coach-don-t-pay-toronto-rent-covid-19-mlb-1.5614330bL</t>
  </si>
  <si>
    <t>Which Countries are Most Similar to Australia (Country Similarity Index)</t>
  </si>
  <si>
    <t>https://www.reddit.com/r/metacanada/comments/h9nxqw/which_countries_are_most_similar_to_australia/</t>
  </si>
  <si>
    <t>h9nxqw</t>
  </si>
  <si>
    <t>https://i.redd.it/18gk8m7wur451.jpg</t>
  </si>
  <si>
    <t>We're rich! Legislation introduced in the US that will allow you sue big tech companies that politically censor you for $5000 + legal fees.</t>
  </si>
  <si>
    <t>axios.com</t>
  </si>
  <si>
    <t>https://www.reddit.com/r/metacanada/comments/hcutq0/were_rich_legislation_introduced_in_the_us_that/</t>
  </si>
  <si>
    <t>hcutq0</t>
  </si>
  <si>
    <t>https://www.axios.com/hawley-unveils-bill-targeting-big-techs-shield-b225c52b-35e2-4392-b11a-afda6357e35f.html</t>
  </si>
  <si>
    <t>With so many companies bending the knee, we need more of this. #SpeakTruth</t>
  </si>
  <si>
    <t>youtu.be</t>
  </si>
  <si>
    <t>https://www.reddit.com/r/metacanada/comments/h80mlg/with_so_many_companies_bending_the_knee_we_need/</t>
  </si>
  <si>
    <t>h80mlg</t>
  </si>
  <si>
    <t>Let's get real here. That's what pretty much everyone else is doing there doing too.</t>
  </si>
  <si>
    <t>https://www.reddit.com/r/metacanada/comments/gzz7sc/lets_get_real_here_thats_what_pretty_much/</t>
  </si>
  <si>
    <t>gzz7sc</t>
  </si>
  <si>
    <t>https://i.redd.it/w10oxg63dx351.jpg</t>
  </si>
  <si>
    <t>Australia hopes to be among the first countries to secure a post-Brexit trade deal with the UK; Where's Justin? Forking money over to warlords around the globe to get a seat at the UN Security Council</t>
  </si>
  <si>
    <t>abc.net.au</t>
  </si>
  <si>
    <t>https://www.reddit.com/r/metacanada/comments/harpci/australia_hopes_to_be_among_the_first_countries/</t>
  </si>
  <si>
    <t>harpci</t>
  </si>
  <si>
    <t>https://www.abc.net.au/news/2020-06-17/uk-free-trade-agreement-talks-to-begin-next-month/12363956</t>
  </si>
  <si>
    <t>Virtue signalling cost Canada dearly: early border closures work</t>
  </si>
  <si>
    <t>https://www.reddit.com/r/metacanada/comments/hdtkk9/virtue_signalling_cost_canada_dearly_early_border/</t>
  </si>
  <si>
    <t>hdtkk9</t>
  </si>
  <si>
    <t>https://www.cbc.ca/news/politics/covid-coronavirus-pandemic-trudeau-borders-1.5619705</t>
  </si>
  <si>
    <t>No certificate you've been vaccinated? No working 'here'.</t>
  </si>
  <si>
    <t>https://www.reddit.com/r/metacanada/comments/gvx4y8/no_certificate_youve_been_vaccinated_no_working/</t>
  </si>
  <si>
    <t>gvx4y8</t>
  </si>
  <si>
    <t>Our unity is our strength</t>
  </si>
  <si>
    <t>facebook.com</t>
  </si>
  <si>
    <t>https://www.reddit.com/r/metacanada/comments/hc4iil/our_unity_is_our_strength/</t>
  </si>
  <si>
    <t>hc4iil</t>
  </si>
  <si>
    <t>https://www.facebook.com/LeslynLewisCPC/videos/258960228727082/</t>
  </si>
  <si>
    <t>State Department says U.S. will reassess intelligence-sharing with Canada if it lets Huawei into 5G</t>
  </si>
  <si>
    <t>https://www.reddit.com/r/metacanada/comments/gwno1h/state_department_says_us_will_reassess/</t>
  </si>
  <si>
    <t>gwno1h</t>
  </si>
  <si>
    <t>https://www.cbc.ca/news/politics/huawei-5g-state-department-trudeau-china-1.5598548</t>
  </si>
  <si>
    <t>Yikes. Justin is 3 for 3.</t>
  </si>
  <si>
    <t>media.thedonald.win</t>
  </si>
  <si>
    <t>https://www.reddit.com/r/metacanada/comments/h90zv6/yikes_justin_is_3_for_3/</t>
  </si>
  <si>
    <t>h90zv6</t>
  </si>
  <si>
    <t>https://media.thedonald.win/thedonald/post/HRICKhm3.jpeg</t>
  </si>
  <si>
    <t>China forces birth control on Uighurs to suppress population; Justin Trudeau: "There‚'s a level of admiration I actually have for China"</t>
  </si>
  <si>
    <t>apnews.com</t>
  </si>
  <si>
    <t>https://www.reddit.com/r/metacanada/comments/hi16ie/china_forces_birth_control_on_uighurs_to_suppress/</t>
  </si>
  <si>
    <t>hi16ie</t>
  </si>
  <si>
    <t>https://apnews.com/269b3de1af34e17c1941a514f78d764c?utm_campaign=SocialFlow&amp;amp;utm_source=Twitter&amp;amp;utm_medium=AP</t>
  </si>
  <si>
    <t>British comedian and political commentator explains what will happen if the left keeps this up.</t>
  </si>
  <si>
    <t>https://www.reddit.com/r/metacanada/comments/h79goa/british_comedian_and_political_commentator/</t>
  </si>
  <si>
    <t>h79goa</t>
  </si>
  <si>
    <t>https://twitter.com/KonstantinKisin/status/1270711803597615111</t>
  </si>
  <si>
    <t>Introducing OMEGACANADA.win!</t>
  </si>
  <si>
    <t>omegacanada.win</t>
  </si>
  <si>
    <t>https://www.reddit.com/r/metacanada/comments/hgh211/introducing_omegacanadawin/</t>
  </si>
  <si>
    <t>hgh211</t>
  </si>
  <si>
    <t>https://omegacanada.win/</t>
  </si>
  <si>
    <t>Ye old inconvenient truth: Tesla battery production releases as much carbon dioxide as eight years of gasoline driving; without the "it takes 8 years of driving to do as much harm" out of the way!</t>
  </si>
  <si>
    <t>driving.ca</t>
  </si>
  <si>
    <t>https://www.reddit.com/r/metacanada/comments/h7ah4x/ye_old_inconvenient_truth_tesla_battery/</t>
  </si>
  <si>
    <t>h7ah4x</t>
  </si>
  <si>
    <t>https://driving.ca/auto-news/news/motor-mouth-a-few-more-inconvenient-truths-about-ev-co2-emissions</t>
  </si>
  <si>
    <t>THE ABSOLUTE STATE OF CANADA RIGHT NOW</t>
  </si>
  <si>
    <t>https://www.reddit.com/r/metacanada/comments/gvc12s/the_absolute_state_of_canada_right_now/</t>
  </si>
  <si>
    <t>gvc12s</t>
  </si>
  <si>
    <t>https://i.imgur.com/4SkY9si.png</t>
  </si>
  <si>
    <t>In these uncertain and unprecedented times, I always remember these wise words</t>
  </si>
  <si>
    <t>barosa</t>
  </si>
  <si>
    <t>https://www.reddit.com/r/metacanada/comments/guyliv/in_these_uncertain_and_unprecedented_times_i/</t>
  </si>
  <si>
    <t>guyliv</t>
  </si>
  <si>
    <t>https://i.redd.it/vu9gmnt3qe251.png</t>
  </si>
  <si>
    <t>Some things just make you feel sad for them</t>
  </si>
  <si>
    <t>np.reddit.com</t>
  </si>
  <si>
    <t>https://www.reddit.com/r/metacanada/comments/hfsypw/some_things_just_make_you_feel_sad_for_them/</t>
  </si>
  <si>
    <t>hfsypw</t>
  </si>
  <si>
    <t>https://np.reddit.com/r/MetaKanada/</t>
  </si>
  <si>
    <t>Dealing with the UN -- a letter from Leslyn Lewis</t>
  </si>
  <si>
    <t>https://www.reddit.com/r/metacanada/comments/ha8qvi/dealing_with_the_un_a_letter_from_leslyn_lewis/</t>
  </si>
  <si>
    <t>ha8qvi</t>
  </si>
  <si>
    <t>Thanks for everything, guys</t>
  </si>
  <si>
    <t>thumbs.gfycat.com</t>
  </si>
  <si>
    <t>https://www.reddit.com/r/metacanada/comments/hhriah/thanks_for_everything_guys/</t>
  </si>
  <si>
    <t>hhriah</t>
  </si>
  <si>
    <t>https://thumbs.gfycat.com/NeighboringShortFlounder-size_restricted.gif</t>
  </si>
  <si>
    <t>Not again. When will it stop?!</t>
  </si>
  <si>
    <t>https://www.reddit.com/r/metacanada/comments/hfb1b8/not_again_when_will_it_stop/</t>
  </si>
  <si>
    <t>hfb1b8</t>
  </si>
  <si>
    <t>https://i.redd.it/bftjnbngrw651.jpg</t>
  </si>
  <si>
    <t>Spread far and wide. Formatted for easy printing.</t>
  </si>
  <si>
    <t>https://www.reddit.com/r/metacanada/comments/hfcyoa/spread_far_and_wide_formatted_for_easy_printing/</t>
  </si>
  <si>
    <t>hfcyoa</t>
  </si>
  <si>
    <t>https://media.thedonald.win/thedonald/post/L6kiS5R5.jpeg</t>
  </si>
  <si>
    <t>LifeLabs failed to protect personal information of millions: B.C. and Ontario report</t>
  </si>
  <si>
    <t>globalnews.ca</t>
  </si>
  <si>
    <t>https://www.reddit.com/r/metacanada/comments/hfw3rq/lifelabs_failed_to_protect_personal_information/</t>
  </si>
  <si>
    <t>hfw3rq</t>
  </si>
  <si>
    <t>https://globalnews.ca/news/7107493/lifelabs-breach-privacy-report-ontario-bc/</t>
  </si>
  <si>
    <t>Coronavirus: New wave of cases from Beijing market spreads to Liaoning province</t>
  </si>
  <si>
    <t>https://www.reddit.com/r/metacanada/comments/h8xvoe/coronavirus_new_wave_of_cases_from_beijing_market/</t>
  </si>
  <si>
    <t>h8xvoe</t>
  </si>
  <si>
    <t>https://globalnews.ca/news/7064310/coronavirus-beijing-market-liaoning/</t>
  </si>
  <si>
    <t>How much did the government spend to lose a UN Security Council seat?</t>
  </si>
  <si>
    <t>https://www.reddit.com/r/metacanada/comments/hcrvia/how_much_did_the_government_spend_to_lose_a_un/</t>
  </si>
  <si>
    <t>hcrvia</t>
  </si>
  <si>
    <t>https://www.youtube.com/watch?v=jeV49vmxeXg</t>
  </si>
  <si>
    <t>4-day work week with fewer hours, same pay could become a reality in some workplaces post-COVID-19</t>
  </si>
  <si>
    <t>https://www.reddit.com/r/metacanada/comments/hdto58/4day_work_week_with_fewer_hours_same_pay_could/</t>
  </si>
  <si>
    <t>hdto58</t>
  </si>
  <si>
    <t>https://www.cbc.ca/news/business/four-day-work-week-covid-19-1.5617481</t>
  </si>
  <si>
    <t>Important announcement, tonight at 6:00EST</t>
  </si>
  <si>
    <t>https://www.reddit.com/r/metacanada/comments/hgbyfc/important_announcement_tonight_at_600est/</t>
  </si>
  <si>
    <t>hgbyfc</t>
  </si>
  <si>
    <t>https://i.redd.it/f12je4hvha751.png</t>
  </si>
  <si>
    <t>Pure genius</t>
  </si>
  <si>
    <t>https://www.reddit.com/r/metacanada/comments/gwi64n/pure_genius/</t>
  </si>
  <si>
    <t>gwi64n</t>
  </si>
  <si>
    <t>https://twitter.com/elamin88/status/1267959737561370624</t>
  </si>
  <si>
    <t>Our Party Needs To Change - a letter from Leslyn Lewis</t>
  </si>
  <si>
    <t>https://www.reddit.com/r/metacanada/comments/hcwsif/our_party_needs_to_change_a_letter_from_leslyn/</t>
  </si>
  <si>
    <t>hcwsif</t>
  </si>
  <si>
    <t>Canada took in more than 31,000 refugees last year - the highest resettlement number globally; ‚ Do more ... do better,' UN refugee chief says Canada should take its United Nations Security Council loss as a message</t>
  </si>
  <si>
    <t>theglobeandmail.com</t>
  </si>
  <si>
    <t>https://www.reddit.com/r/metacanada/comments/hcy1iq/canada_took_in_more_than_31000_refugees_last_year/</t>
  </si>
  <si>
    <t>hcy1iq</t>
  </si>
  <si>
    <t>https://www.theglobeandmail.com/politics/article-do-more-do-better-un-refugee-chief-tells-canada-in-wake-of/</t>
  </si>
  <si>
    <t>Mutation could make coronavirus more infectious, study suggests</t>
  </si>
  <si>
    <t>msn.com</t>
  </si>
  <si>
    <t>https://www.reddit.com/r/metacanada/comments/h8yizw/mutation_could_make_coronavirus_more_infectious/</t>
  </si>
  <si>
    <t>h8yizw</t>
  </si>
  <si>
    <t>https://www.msn.com/en-us/health/health-news/mutation-could-make-coronavirus-more-infectious-study-suggests/ar-BB15pHdc</t>
  </si>
  <si>
    <t>#never apologise</t>
  </si>
  <si>
    <t>https://www.reddit.com/r/metacanada/comments/hgjrj8/never_apologise/</t>
  </si>
  <si>
    <t>hgjrj8</t>
  </si>
  <si>
    <t>31 Years - a letter from Leslyn Lewis</t>
  </si>
  <si>
    <t>https://www.reddit.com/r/metacanada/comments/gx6hff/31_years_a_letter_from_leslyn_lewis/</t>
  </si>
  <si>
    <t>gx6hff</t>
  </si>
  <si>
    <t>News Vancouverites can use: COVID-19 exposure at Vancouver strip club; try explaining THAT one the wife or girlfriend after 'working late'</t>
  </si>
  <si>
    <t>https://www.reddit.com/r/metacanada/comments/hh3zwy/news_vancouverites_can_use_covid19_exposure_at/</t>
  </si>
  <si>
    <t>hh3zwy</t>
  </si>
  <si>
    <t>Pompeo says U.S. considers welcoming Hong Kong people, entrepreneurs</t>
  </si>
  <si>
    <t>reuters.com</t>
  </si>
  <si>
    <t>https://www.reddit.com/r/metacanada/comments/guwbwy/pompeo_says_us_considers_welcoming_hong_kong/</t>
  </si>
  <si>
    <t>guwbwy</t>
  </si>
  <si>
    <t>https://www.reuters.com/article/us-hongkong-protests-usa-pompeo/pompeo-says-u-s-considering-welcoming-hong-kong-people-entrepreneurs-idUSKBN23837A?utm_source=reddit.com</t>
  </si>
  <si>
    <t>Trudeau shocked he got a cop instead of a diversity hire when he appointed the RCMP commissioner</t>
  </si>
  <si>
    <t>https://www.reddit.com/r/metacanada/comments/h15hzi/trudeau_shocked_he_got_a_cop_instead_of_a/</t>
  </si>
  <si>
    <t>h15hzi</t>
  </si>
  <si>
    <t>https://www.cbc.ca/news/politics/rcmp-systemic-racism-lucki-trudeau-1.5607622</t>
  </si>
  <si>
    <t>Trudeau STILL certain not enough Canadians' money has been sent away for the problems others are having with COVID-19; good thing we're done with it now, eh?!</t>
  </si>
  <si>
    <t>https://www.reddit.com/r/metacanada/comments/hh3m9a/trudeau_still_certain_not_enough_canadians_money/</t>
  </si>
  <si>
    <t>hh3m9a</t>
  </si>
  <si>
    <t>Made this a couple years ago for lulz. Now it's not so funny anymore.</t>
  </si>
  <si>
    <t>https://www.reddit.com/r/metacanada/comments/gz9tqk/made_this_a_couple_years_ago_for_lulz_now_its_not/</t>
  </si>
  <si>
    <t>gz9tqk</t>
  </si>
  <si>
    <t>https://i.imgur.com/4mhtTO7.png</t>
  </si>
  <si>
    <t>Party like it's 1979 - what diversity used to mean</t>
  </si>
  <si>
    <t>https://www.reddit.com/r/metacanada/comments/h0xxuv/party_like_its_1979_what_diversity_used_to_mean/</t>
  </si>
  <si>
    <t>h0xxuv</t>
  </si>
  <si>
    <t>https://www.youtube.com/watch?v=kl1LP81eSKY</t>
  </si>
  <si>
    <t>Is there anything Greta can't do? Greta Thunberg calls video of Chief Allan Adam‚'s RCMP arrest ‚ very disturbing to see‚'</t>
  </si>
  <si>
    <t>https://www.reddit.com/r/metacanada/comments/h87gsc/is_there_anything_greta_cant_do_greta_thunberg/</t>
  </si>
  <si>
    <t>h87gsc</t>
  </si>
  <si>
    <t>O'Toole campaign believes alleged MacKay campaign hack came from MP's office, says it has received confession letter</t>
  </si>
  <si>
    <t>nationalpost.com</t>
  </si>
  <si>
    <t>https://www.reddit.com/r/metacanada/comments/he4ux8/otoole_campaign_believes_alleged_mackay_campaign/</t>
  </si>
  <si>
    <t>he4ux8</t>
  </si>
  <si>
    <t>https://nationalpost.com/news/politics/otoole-campaign-believes-alleged-hack-originated-in-mps-office/wcm/365a6034-3555-46f4-a90e-a226dfe71e34/</t>
  </si>
  <si>
    <t>Brexit Britain has a much better alternative than the EU: Canzuk</t>
  </si>
  <si>
    <t>telegraph.co.uk</t>
  </si>
  <si>
    <t>https://www.reddit.com/r/metacanada/comments/harmhz/brexit_britain_has_a_much_better_alternative_than/</t>
  </si>
  <si>
    <t>harmhz</t>
  </si>
  <si>
    <t>https://www.telegraph.co.uk/politics/2020/06/08/brexit-britain-has-much-better-alternative-eu-canzuk/</t>
  </si>
  <si>
    <t>No surprise I guess; the next phase of the process: Health Canada recalls six hand sanitizers containing industrial-grade ethanol</t>
  </si>
  <si>
    <t>ctvnews.ca</t>
  </si>
  <si>
    <t>https://www.reddit.com/r/metacanada/comments/gyrwqh/no_surprise_i_guess_the_next_phase_of_the_process/</t>
  </si>
  <si>
    <t>gyrwqh</t>
  </si>
  <si>
    <t>https://www.ctvnews.ca/health/coronavirus/health-canada-recalls-six-hand-sanitizers-containing-industrial-grade-ethanol-1.4973056</t>
  </si>
  <si>
    <t>Hey /r/worldnews visitors! Reminder that this is Canada's Prime Minister, and he's a Liberal</t>
  </si>
  <si>
    <t>https://www.reddit.com/r/metacanada/comments/hc3r9b/hey_rworldnews_visitors_reminder_that_this_is/</t>
  </si>
  <si>
    <t>hc3r9b</t>
  </si>
  <si>
    <t>https://i.imgur.com/d0JmkUQ.gif</t>
  </si>
  <si>
    <t>When did the Coronavirus get really going in China? Data suggests infection started LAST SUMMER</t>
  </si>
  <si>
    <t>dailymail.co.uk</t>
  </si>
  <si>
    <t>https://www.reddit.com/r/metacanada/comments/gzgzy1/when_did_the_coronavirus_get_really_going_in/</t>
  </si>
  <si>
    <t>gzgzy1</t>
  </si>
  <si>
    <t>https://www.dailymail.co.uk/news/article-8398723/Satellite-data-traffic-rises-Wuhan-hospital-suggests-coronavirus-hit-China-SUMMER.html</t>
  </si>
  <si>
    <t>Jason Kenney has the elites very very worried over opening the door to more direct democracy vs. power collected into the hands of those "elected" by less than a third of the country - IF they voted</t>
  </si>
  <si>
    <t>https://www.reddit.com/r/metacanada/comments/hh465k/jason_kenney_has_the_elites_very_very_worried/</t>
  </si>
  <si>
    <t>hh465k</t>
  </si>
  <si>
    <t>Floyd was on meth and fentanyl. That's why it took three people to hold him down (he was also huge).</t>
  </si>
  <si>
    <t>npr.org</t>
  </si>
  <si>
    <t>https://www.reddit.com/r/metacanada/comments/gv77em/floyd_was_on_meth_and_fentanyl_thats_why_it_took/</t>
  </si>
  <si>
    <t>gv77em</t>
  </si>
  <si>
    <t>https://www.npr.org/2020/06/01/867219130/george-floyd-independent-autopsy-homicide-by-asphyxia</t>
  </si>
  <si>
    <t>Who remembers when Canada sent 16 tonnes of pandemic medical equipment to China? How about when all our leaders said wearing masks was a waste of time? "The faster a country required masks, the fewer coronavirus deaths it had: study"</t>
  </si>
  <si>
    <t>https://www.reddit.com/r/metacanada/comments/hea99f/who_remembers_when_canada_sent_16_tonnes_of/</t>
  </si>
  <si>
    <t>hea99f</t>
  </si>
  <si>
    <t>https://globalnews.ca/news/7075024/mask-wearing-fewer-coronavirus-deaths/</t>
  </si>
  <si>
    <t>TRUMP RALLY VS BIDEN RALLY Tweet</t>
  </si>
  <si>
    <t>https://www.reddit.com/r/metacanada/comments/hd7fos/trump_rally_vs_biden_rally_tweet/</t>
  </si>
  <si>
    <t>hd7fos</t>
  </si>
  <si>
    <t>https://twitter.com/w_terrence/status/1274494692563070977</t>
  </si>
  <si>
    <t>A letter from Leslyn Lewis - Canadians want to work</t>
  </si>
  <si>
    <t>https://www.reddit.com/r/metacanada/comments/gv8ws2/a_letter_from_leslyn_lewis_canadians_want_to_work/</t>
  </si>
  <si>
    <t>gv8ws2</t>
  </si>
  <si>
    <t>FBI/DoJ officially confirm the Wallace/noose thing was bogus. It was just lanyard for pulling down a garage door, has been around since Oct 2019.</t>
  </si>
  <si>
    <t>justice.gov</t>
  </si>
  <si>
    <t>https://www.reddit.com/r/metacanada/comments/hepfsz/fbidoj_officially_confirm_the_wallacenoose_thing/</t>
  </si>
  <si>
    <t>hepfsz</t>
  </si>
  <si>
    <t>https://www.justice.gov/usao-ndal/pr/joint-statement-us-attorney-jay-e-town-and-fbi-special-agent-charge-johnnie-sharp-jr</t>
  </si>
  <si>
    <t>Why the Left Think They are Better</t>
  </si>
  <si>
    <t>https://www.reddit.com/r/metacanada/comments/hfwmt0/why_the_left_think_they_are_better/</t>
  </si>
  <si>
    <t>hfwmt0</t>
  </si>
  <si>
    <t>https://www.youtube.com/watch?v=8qCHRYMe66g</t>
  </si>
  <si>
    <t>Beaverton pushing misinformation to try to protect antifa.</t>
  </si>
  <si>
    <t>thebeaverton.com</t>
  </si>
  <si>
    <t>https://www.reddit.com/r/metacanada/comments/guqkqo/beaverton_pushing_misinformation_to_try_to/</t>
  </si>
  <si>
    <t>guqkqo</t>
  </si>
  <si>
    <t>https://www.thebeaverton.com/2020/06/antifa-surprised-to-discover-it-is-an-organization/</t>
  </si>
  <si>
    <t>Saskatchewan moves to ban municipal gun bans</t>
  </si>
  <si>
    <t>regina.ctvnews.ca</t>
  </si>
  <si>
    <t>https://www.reddit.com/r/metacanada/comments/has3ah/saskatchewan_moves_to_ban_municipal_gun_bans/</t>
  </si>
  <si>
    <t>has3ah</t>
  </si>
  <si>
    <t>https://regina.ctvnews.ca/sask-bill-amendment-prevents-municipalities-from-banning-guns-1.4986823</t>
  </si>
  <si>
    <t>In case there was any doubt that this is a communist revolution...</t>
  </si>
  <si>
    <t>https://www.reddit.com/r/metacanada/comments/gusm4m/in_case_there_was_any_doubt_that_this_is_a/</t>
  </si>
  <si>
    <t>gusm4m</t>
  </si>
  <si>
    <t>https://i.redd.it/nqhgkzl2ac251.png</t>
  </si>
  <si>
    <t>Well lookee here: the CBC is advocating the Liberal government skirt around the laws regarding Meng's extradition trial. What. A. Surprise.</t>
  </si>
  <si>
    <t>https://www.reddit.com/r/metacanada/comments/hes778/well_lookee_here_the_cbc_is_advocating_the/</t>
  </si>
  <si>
    <t>hes778</t>
  </si>
  <si>
    <t>https://www.cbc.ca/news/politics/meng-extradition-liberal-government-intervene-1.5623991</t>
  </si>
  <si>
    <t>LOCO FOR (Canadian) LOCAL</t>
  </si>
  <si>
    <t>https://www.reddit.com/r/metacanada/comments/h9q889/loco_for_canadian_local/</t>
  </si>
  <si>
    <t>h9q889</t>
  </si>
  <si>
    <t>https://www.youtube.com/watch?v=MZaJKQWAC4Q</t>
  </si>
  <si>
    <t>Government spending $750M to get Quebecers to fall in love with Quebec this summer; anyone else smell a new Sponsorship 'scandal' (read fraud) in the making?</t>
  </si>
  <si>
    <t>https://www.reddit.com/r/metacanada/comments/h7mbgg/government_spending_750m_to_get_quebecers_to_fall/</t>
  </si>
  <si>
    <t>h7mbgg</t>
  </si>
  <si>
    <t>Imagine being this obsessed with video games.</t>
  </si>
  <si>
    <t>https://www.reddit.com/r/metacanada/comments/hgz215/imagine_being_this_obsessed_with_video_games/</t>
  </si>
  <si>
    <t>hgz215</t>
  </si>
  <si>
    <t>They're dragging us down with them</t>
  </si>
  <si>
    <t>https://www.reddit.com/r/metacanada/comments/h9ndoc/theyre_dragging_us_down_with_them/</t>
  </si>
  <si>
    <t>h9ndoc</t>
  </si>
  <si>
    <t>https://i.redd.it/5kmokz7ty1551.jpg</t>
  </si>
  <si>
    <t>Was it the pandemic? Or a no-deal Brexit that did it? Only a leftist knows for sure.</t>
  </si>
  <si>
    <t>outline.com</t>
  </si>
  <si>
    <t>https://www.reddit.com/r/metacanada/comments/gw4uy9/was_it_the_pandemic_or_a_nodeal_brexit_that_did/</t>
  </si>
  <si>
    <t>gw4uy9</t>
  </si>
  <si>
    <t>https://outline.com/KUpNUU</t>
  </si>
  <si>
    <t>Canadian newspaper issues TRIGGER WARNING over printing Canadian flag for Canada Day</t>
  </si>
  <si>
    <t>thepostmillennial.com</t>
  </si>
  <si>
    <t>https://www.reddit.com/r/metacanada/comments/hhouf0/canadian_newspaper_issues_trigger_warning_over/</t>
  </si>
  <si>
    <t>hhouf0</t>
  </si>
  <si>
    <t>https://thepostmillennial.com/canadian-newspaper-issues-trigger-warning-over-printing-canadian-flag-for-canada-day</t>
  </si>
  <si>
    <t>You are now no longer allowed to post ANYTHING on social media except for support for BLM. They demand control of 100% of everyone's being from now on.</t>
  </si>
  <si>
    <t>https://www.reddit.com/r/metacanada/comments/gxfg1x/you_are_now_no_longer_allowed_to_post_anything_on/</t>
  </si>
  <si>
    <t>gxfg1x</t>
  </si>
  <si>
    <t>https://twitter.com/CBSNews/status/1269000747708026886?s=20</t>
  </si>
  <si>
    <t>The Left is already turning on itself: Petition calls for removal of Gandhi statue from Carleton campus</t>
  </si>
  <si>
    <t>https://www.reddit.com/r/metacanada/comments/hagdgk/the_left_is_already_turning_on_itself_petition/</t>
  </si>
  <si>
    <t>hagdgk</t>
  </si>
  <si>
    <t>https://www.cbc.ca/news/canada/ottawa/carleton-petition-removal-gandhi-statue-1.5612763</t>
  </si>
  <si>
    <t>I will never understand this.</t>
  </si>
  <si>
    <t>https://www.reddit.com/r/metacanada/comments/gzxva3/i_will_never_understand_this/</t>
  </si>
  <si>
    <t>gzxva3</t>
  </si>
  <si>
    <t>https://i.redd.it/q2p02d5ojw351.jpg</t>
  </si>
  <si>
    <t>MFW the ban wave hits but we're still here</t>
  </si>
  <si>
    <t>https://www.reddit.com/r/metacanada/comments/hi4cxg/mfw_the_ban_wave_hits_but_were_still_here/</t>
  </si>
  <si>
    <t>hi4cxg</t>
  </si>
  <si>
    <t>https://i.imgur.com/kq4V9ab.gif</t>
  </si>
  <si>
    <t>Taking a Knee - a letter from Leslyn Lewis</t>
  </si>
  <si>
    <t>https://www.reddit.com/r/metacanada/comments/gym1rx/taking_a_knee_a_letter_from_leslyn_lewis/</t>
  </si>
  <si>
    <t>gym1rx</t>
  </si>
  <si>
    <t>"Anyone who is considering weakening our values or weakening the independence of our justice system doesn't understand the importance of our values" - Justin; You'd think he would choke on his words, given his efforts to subvert the Canadian justice system thus far</t>
  </si>
  <si>
    <t>cnn.com</t>
  </si>
  <si>
    <t>https://www.reddit.com/r/metacanada/comments/hf438y/anyone_who_is_considering_weakening_our_values_or/</t>
  </si>
  <si>
    <t>hf438y</t>
  </si>
  <si>
    <t>https://www.cnn.com/2020/06/24/asia/canada-trudeau-kovrig-spavor-china-intl-hnk/index.html</t>
  </si>
  <si>
    <t>In case there was any doubt that the left are using disinformation about the pandemic to manipulate voters, now Joe Biden is claiming 120 million Americans have died of covid.</t>
  </si>
  <si>
    <t>https://www.reddit.com/r/metacanada/comments/hfw55u/in_case_there_was_any_doubt_that_the_left_are/</t>
  </si>
  <si>
    <t>hfw55u</t>
  </si>
  <si>
    <t>https://twitter.com/RNCResearch/status/1276223736262385667?s=20</t>
  </si>
  <si>
    <t>Liberals pretending to pivot for the election, realizing the numbers of unemployed they've created from outsourcing the economy does not bode well for them</t>
  </si>
  <si>
    <t>https://www.reddit.com/r/metacanada/comments/hh3khn/liberals_pretending_to_pivot_for_the_election/</t>
  </si>
  <si>
    <t>hh3khn</t>
  </si>
  <si>
    <t>MetaCanada PSA: If you attended Black Lives Matter protest, self-monitor for COVID-19</t>
  </si>
  <si>
    <t>https://www.reddit.com/r/metacanada/comments/gys84o/metacanada_psa_if_you_attended_black_lives_matter/</t>
  </si>
  <si>
    <t>gys84o</t>
  </si>
  <si>
    <t>https://www.cbc.ca/news/canada/london/coronavirus-cases-london-ontario-june-7-1.5602124</t>
  </si>
  <si>
    <t>Minneapolis city council voted to completely disband their police force.</t>
  </si>
  <si>
    <t>bringmethenews.com</t>
  </si>
  <si>
    <t>https://www.reddit.com/r/metacanada/comments/gyq0jq/minneapolis_city_council_voted_to_completely/</t>
  </si>
  <si>
    <t>gyq0jq</t>
  </si>
  <si>
    <t>https://bringmethenews.com/minnesota-news/city-council-announces-intention-to-disband-minneapolis-police-department</t>
  </si>
  <si>
    <t>Brace yourselves for a MetaCanada announcement on the current state of the Nation - coming at 2 pm eastern (half an hour earlier somewhere else)</t>
  </si>
  <si>
    <t>https://www.reddit.com/r/metacanada/comments/heh6e3/brace_yourselves_for_a_metacanada_announcement_on/</t>
  </si>
  <si>
    <t>heh6e3</t>
  </si>
  <si>
    <t>Antifa 101 (lesson #2): Why are modern communists so preoccupied with race?</t>
  </si>
  <si>
    <t>https://www.reddit.com/r/metacanada/comments/guv7g7/antifa_101_lesson_2_why_are_modern_communists_so/</t>
  </si>
  <si>
    <t>guv7g7</t>
  </si>
  <si>
    <t>See, the problem is that millennial have a child-like understanding of the realities of policing. They actually think it's comparable (in terms of response times) to being a pizza delivery guy.</t>
  </si>
  <si>
    <t>https://www.reddit.com/r/metacanada/comments/hd8aq0/see_the_problem_is_that_millennial_have_a/</t>
  </si>
  <si>
    <t>hd8aq0</t>
  </si>
  <si>
    <t>https://np.reddit.com/r/tumblr/comments/hd5as1/relevant/</t>
  </si>
  <si>
    <t>REPORT: DOJ to Propose Rolling Back Big Tech's Legal Immunity</t>
  </si>
  <si>
    <t>breitbart.com</t>
  </si>
  <si>
    <t>https://www.reddit.com/r/metacanada/comments/havsph/report_doj_to_propose_rolling_back_big_techs/</t>
  </si>
  <si>
    <t>havsph</t>
  </si>
  <si>
    <t>https://www.breitbart.com/tech/2020/06/17/report-doj-to-propose-rolling-back-big-techs-legal-immunity/</t>
  </si>
  <si>
    <t>Duur WhAt dOeS aN OrDiNaRy CiTiZeN NeEd aN Ar15 foR????</t>
  </si>
  <si>
    <t>archive.is</t>
  </si>
  <si>
    <t>https://www.reddit.com/r/metacanada/comments/gyme94/duur_what_does_an_ordinary_citizen_need_an_ar15/</t>
  </si>
  <si>
    <t>gyme94</t>
  </si>
  <si>
    <t>http://archive.is/x3Xas</t>
  </si>
  <si>
    <t>Dr. Fauci: Protests are ‚ perfect setup‚' for coronavirus spread; Dr. Tam? Protests are a perfect way to show support for the Prime Minister</t>
  </si>
  <si>
    <t>wtop.com</t>
  </si>
  <si>
    <t>https://www.reddit.com/r/metacanada/comments/gxipze/dr_fauci_protests_are_perfect_setup_for/</t>
  </si>
  <si>
    <t>gxipze</t>
  </si>
  <si>
    <t>https://wtop.com/national/2020/06/dr-fauci-protests-are-perfect-setup-for-coronavirus-spread/</t>
  </si>
  <si>
    <t>This guy knows what's going on.</t>
  </si>
  <si>
    <t>https://www.reddit.com/r/metacanada/comments/gz8q92/this_guy_knows_whats_going_on/</t>
  </si>
  <si>
    <t>gz8q92</t>
  </si>
  <si>
    <t>https://www.youtube.com/watch?v=JlRPOCPt-Ok</t>
  </si>
  <si>
    <t>Lawyers furious the facts got out</t>
  </si>
  <si>
    <t>https://www.reddit.com/r/metacanada/comments/gwisle/lawyers_furious_the_facts_got_out/</t>
  </si>
  <si>
    <t>gwisle</t>
  </si>
  <si>
    <t>https://torontosun.com/news/local-news/mandel-cops-told-to-stop-leaking-info-about-womans-deadly-fall</t>
  </si>
  <si>
    <t>The Government Can Take My Property? You Bet it Can.</t>
  </si>
  <si>
    <t>https://www.reddit.com/r/metacanada/comments/he3w5w/the_government_can_take_my_property_you_bet_it_can/</t>
  </si>
  <si>
    <t>he3w5w</t>
  </si>
  <si>
    <t>https://www.youtube.com/watch?v=UIiwpgcl1uU&amp;amp;feature=share</t>
  </si>
  <si>
    <t>Scientist determines Sweden's virtue signalling was ineffective against COVID-19</t>
  </si>
  <si>
    <t>https://www.reddit.com/r/metacanada/comments/gwjbp6/scientist_determines_swedens_virtue_signalling/</t>
  </si>
  <si>
    <t>gwjbp6</t>
  </si>
  <si>
    <t>https://www.ctvnews.ca/health/coronavirus/scientist-admits-sweden-could-have-battled-virus-better-1.4967014</t>
  </si>
  <si>
    <t>Tens of thousands of military veterans and football hooligans mobilizing to confront antifa/BLM this weekend in the UK.</t>
  </si>
  <si>
    <t>https://www.reddit.com/r/metacanada/comments/h79i3v/tens_of_thousands_of_military_veterans_and/</t>
  </si>
  <si>
    <t>h79i3v</t>
  </si>
  <si>
    <t>https://twitter.com/KonstantinKisin/status/1271162402160214019?s=20</t>
  </si>
  <si>
    <t>For everyone insisting that Erin isn't a girl's name: explain THIS</t>
  </si>
  <si>
    <t>https://www.reddit.com/r/metacanada/comments/gww1o0/for_everyone_insisting_that_erin_isnt_a_girls/</t>
  </si>
  <si>
    <t>gww1o0</t>
  </si>
  <si>
    <t>https://i.redd.it/mgx2961m70351.png</t>
  </si>
  <si>
    <t>LOLOLOL</t>
  </si>
  <si>
    <t>https://www.reddit.com/r/metacanada/comments/guwkm2/lololol/</t>
  </si>
  <si>
    <t>guwkm2</t>
  </si>
  <si>
    <t>https://twitter.com/hyperboriankiwi/status/1267596361089892354?s=20</t>
  </si>
  <si>
    <t>NDP cower at the prospect of facing the will of the people</t>
  </si>
  <si>
    <t>https://www.reddit.com/r/metacanada/comments/hatimb/ndp_cower_at_the_prospect_of_facing_the_will_of/</t>
  </si>
  <si>
    <t>hatimb</t>
  </si>
  <si>
    <t>https://globalnews.ca/news/7074954/coronavirus-spending-bill-ndp/</t>
  </si>
  <si>
    <t>Putin celebrates reimposing a totalitarian regime in Russia</t>
  </si>
  <si>
    <t>https://www.reddit.com/r/metacanada/comments/hfrn8r/putin_celebrates_reimposing_a_totalitarian_regime/</t>
  </si>
  <si>
    <t>hfrn8r</t>
  </si>
  <si>
    <t>https://www.youtube.com/watch?v=8sgxnxAUTEU</t>
  </si>
  <si>
    <t>HAHAHA! "Iran issues arrest warrant for Trump, asks Interpol to help"</t>
  </si>
  <si>
    <t>aljazeera.com</t>
  </si>
  <si>
    <t>https://www.reddit.com/r/metacanada/comments/hhztas/hahaha_iran_issues_arrest_warrant_for_trump_asks/</t>
  </si>
  <si>
    <t>hhztas</t>
  </si>
  <si>
    <t>https://www.aljazeera.com/news/2020/06/iran-issues-arrest-warrant-trump-asks-interpol-200629104710662.html</t>
  </si>
  <si>
    <t>Schweeet! FBI nabbed accused cop car arsonist by tracing her T-shirt to Etsy, her Etsy review to LinkedIn, her LinkedIn to her business, her tattoos with her business photos, and she's being held without bail.....lawyer cries "Invasion of privacy!"</t>
  </si>
  <si>
    <t>nypost.com</t>
  </si>
  <si>
    <t>https://www.reddit.com/r/metacanada/comments/hbclgr/schweeet_fbi_nabbed_accused_cop_car_arsonist_by/</t>
  </si>
  <si>
    <t>hbclgr</t>
  </si>
  <si>
    <t>https://nypost.com/2020/06/17/fbi-nabbed-accused-cop-car-arsonist-by-tracing-t-shirt-to-etsy/</t>
  </si>
  <si>
    <t>Canadian companies join growing boycott of Facebook advertising</t>
  </si>
  <si>
    <t>https://www.reddit.com/r/metacanada/comments/hi1b1j/canadian_companies_join_growing_boycott_of/</t>
  </si>
  <si>
    <t>hi1b1j</t>
  </si>
  <si>
    <t>https://www.ctvnews.ca/business/canadian-companies-join-growing-boycott-of-facebook-advertising-1.5004124</t>
  </si>
  <si>
    <t>SJWs and Black Lives Logic Explained</t>
  </si>
  <si>
    <t>https://www.reddit.com/r/metacanada/comments/hcx0mx/sjws_and_black_lives_logic_explained/</t>
  </si>
  <si>
    <t>hcx0mx</t>
  </si>
  <si>
    <t>https://i.redd.it/l7vcowxmy3651.jpg</t>
  </si>
  <si>
    <t>Trudeau's discarding of democracy only outstripped by Singh's</t>
  </si>
  <si>
    <t>calgaryherald.com</t>
  </si>
  <si>
    <t>https://www.reddit.com/r/metacanada/comments/hb88nz/trudeaus_discarding_of_democracy_only_outstripped/</t>
  </si>
  <si>
    <t>hb88nz</t>
  </si>
  <si>
    <t>https://calgaryherald.com/opinion/columnists/corbella-trudeaus-discarding-of-democracy-only-outstripped-by-singhs</t>
  </si>
  <si>
    <t>CANZUK Meme</t>
  </si>
  <si>
    <t>https://www.reddit.com/r/metacanada/comments/guogjy/canzuk_meme/</t>
  </si>
  <si>
    <t>guogjy</t>
  </si>
  <si>
    <t>https://i.redd.it/k9jzx2wera251.jpg</t>
  </si>
  <si>
    <t>It looks like the bubba Wallace noose thing was a hoax.</t>
  </si>
  <si>
    <t>theconservativetreehouse.com</t>
  </si>
  <si>
    <t>https://www.reddit.com/r/metacanada/comments/henc3f/it_looks_like_the_bubba_wallace_noose_thing_was_a/</t>
  </si>
  <si>
    <t>henc3f</t>
  </si>
  <si>
    <t>https://theconservativetreehouse.com/2020/06/23/fake-noose-the-nascar-bubba-wallace-rope-noose-was-a-purposeful-hoax/</t>
  </si>
  <si>
    <t>Political correctness is leading society towards a new 'era of tyranny'</t>
  </si>
  <si>
    <t>https://www.reddit.com/r/metacanada/comments/h8x07g/political_correctness_is_leading_society_towards/</t>
  </si>
  <si>
    <t>h8x07g</t>
  </si>
  <si>
    <t>See, the problem is that millennials have a child-like understanding of the realities of policing. They actually think it's comparable (in terms of response times) to being a pizza delivery guy.</t>
  </si>
  <si>
    <t>https://www.reddit.com/r/metacanada/comments/hd8ba3/see_the_problem_is_that_millennials_have_a/</t>
  </si>
  <si>
    <t>hd8ba3</t>
  </si>
  <si>
    <t>Party like it's 1921. 100th anniversary of the Chinese Communist Party is coming up. Start your application now, to be an insider when the real fun starts.</t>
  </si>
  <si>
    <t>scmp.com</t>
  </si>
  <si>
    <t>https://www.reddit.com/r/metacanada/comments/h8ym8w/party_like_its_1921_100th_anniversary_of_the/</t>
  </si>
  <si>
    <t>h8ym8w</t>
  </si>
  <si>
    <t>https://www.scmp.com/news/china/policies-politics/article/1984044/long-arduous-process-joining-chinas-communist-party</t>
  </si>
  <si>
    <t>A vaccine might turn out to be a complete waste of time - anti-bodies disappear in asymptomatic COVID-19 patients quickly</t>
  </si>
  <si>
    <t>https://www.reddit.com/r/metacanada/comments/hhgej0/a_vaccine_might_turn_out_to_be_a_complete_waste/</t>
  </si>
  <si>
    <t>hhgej0</t>
  </si>
  <si>
    <t>https://www.cbc.ca/news/health/asymptomatic-covid-19-1.5629172</t>
  </si>
  <si>
    <t>Trudeau squirms as calls come for him to subvert the justice system, again</t>
  </si>
  <si>
    <t>https://www.reddit.com/r/metacanada/comments/hfpydx/trudeau_squirms_as_calls_come_for_him_to_subvert/</t>
  </si>
  <si>
    <t>hfpydx</t>
  </si>
  <si>
    <t>https://www.cbc.ca/news/politics/trudeau-meng-wanzhou-prisoner-1.5626744https://www.cbc.ca/news/politics/trudeau-meng-wanzhou-prisoner-1.5626744</t>
  </si>
  <si>
    <t>Mob turns on woke feminist Emma Watson for the racist crime of posting three black squares to her Instagram instead of just one, meaning she valued her Instagram layout more than the lives of black people.</t>
  </si>
  <si>
    <t>latimes.com</t>
  </si>
  <si>
    <t>https://www.reddit.com/r/metacanada/comments/gxcuwz/mob_turns_on_woke_feminist_emma_watson_for_the/</t>
  </si>
  <si>
    <t>gxcuwz</t>
  </si>
  <si>
    <t>https://www.latimes.com/entertainment-arts/story/2020-06-03/emma-watson-instagram-blackout-tuesday-response</t>
  </si>
  <si>
    <t>This guy's thoughts on kneeling are 10/10.</t>
  </si>
  <si>
    <t>https://www.reddit.com/r/metacanada/comments/gxheku/this_guys_thoughts_on_kneeling_are_1010/</t>
  </si>
  <si>
    <t>gxheku</t>
  </si>
  <si>
    <t>https://twitter.com/GatesRobin/status/1268967715764686848?s=20</t>
  </si>
  <si>
    <t>Organized crime, identity thieves targeting CERB, Parliamentary committee told; Justin: "It's not a problem. If we have to, we'll clean it up later."</t>
  </si>
  <si>
    <t>https://www.reddit.com/r/metacanada/comments/h7ggz1/organized_crime_identity_thieves_targeting_cerb/</t>
  </si>
  <si>
    <t>h7ggz1</t>
  </si>
  <si>
    <t>https://globalnews.ca/news/7057927/cerb-fraud-parliament-coronavirus/</t>
  </si>
  <si>
    <t>Male feminist || Bill Burr</t>
  </si>
  <si>
    <t>https://www.reddit.com/r/metacanada/comments/h9tnzb/male_feminist_bill_burr/</t>
  </si>
  <si>
    <t>h9tnzb</t>
  </si>
  <si>
    <t>https://www.youtube.com/watch?v=uXgZgD-ObDI</t>
  </si>
  <si>
    <t>Black Lives Matter: My thoughts -- Leslyn Lewis</t>
  </si>
  <si>
    <t>https://www.reddit.com/r/metacanada/comments/h92wme/black_lives_matter_my_thoughts_leslyn_lewis/</t>
  </si>
  <si>
    <t>h92wme</t>
  </si>
  <si>
    <t>Daily reminder: The ideology that's currently waging a violent insurrection in the west is the same ideology that gave us the coronavirus pandemic. They're making their big push, and most normies don't even know what's going on.</t>
  </si>
  <si>
    <t>upload.wikimedia.org</t>
  </si>
  <si>
    <t>https://www.reddit.com/r/metacanada/comments/heleb5/daily_reminder_the_ideology_thats_currently/</t>
  </si>
  <si>
    <t>heleb5</t>
  </si>
  <si>
    <t>https://upload.wikimedia.org/wikipedia/commons/thumb/7/7e/Hammer_and_sickle.svg/1024px-Hammer_and_sickle.svg.png</t>
  </si>
  <si>
    <t>The Canadian Firearm Ban</t>
  </si>
  <si>
    <t>https://www.reddit.com/r/metacanada/comments/gwwnch/the_canadian_firearm_ban/</t>
  </si>
  <si>
    <t>gwwnch</t>
  </si>
  <si>
    <t>https://www.youtube.com/watch?v=4yghb-BSrBs</t>
  </si>
  <si>
    <t>Cue "Weather sure as hell IS climate change" again - Arctic Circle Hit 101¬∞F Saturday, Its Hottest Temperature Ever; that is, until one of the coldest towns on Earth hits a new low (insider tip: it's the same town)</t>
  </si>
  <si>
    <t>forbes.com</t>
  </si>
  <si>
    <t>https://www.reddit.com/r/metacanada/comments/hdxbw3/cue_weather_sure_as_hell_is_climate_change_again/</t>
  </si>
  <si>
    <t>hdxbw3</t>
  </si>
  <si>
    <t>https://www.forbes.com/sites/trevornace/2020/06/22/the-arctic-circle-hit-101f-saturday-its-hottest-temperature-ever/#3d514cc54eb6</t>
  </si>
  <si>
    <t>Hey brigaders! Reminder that this is Canada's Prime Minister, and he's a liberal that's beloved by reddit</t>
  </si>
  <si>
    <t>https://www.reddit.com/r/metacanada/comments/hf7xto/hey_brigaders_reminder_that_this_is_canadas_prime/</t>
  </si>
  <si>
    <t>hf7xto</t>
  </si>
  <si>
    <t>Did you guys know that in 2007 a poll was conducted to find out who was the worst Canadian in history? You'll never guess who beat out Clifford Olson and Celine Dion for first place!</t>
  </si>
  <si>
    <t>https://www.reddit.com/r/metacanada/comments/gxyxis/did_you_guys_know_that_in_2007_a_poll_was/</t>
  </si>
  <si>
    <t>gxyxis</t>
  </si>
  <si>
    <t>https://www.ctvnews.ca/magazine-names-trudeau-as-worst-canadian-1.250674</t>
  </si>
  <si>
    <t>The co-founder of BLM describes herself as a "Marxist"</t>
  </si>
  <si>
    <t>https://www.reddit.com/r/metacanada/comments/gzyka0/the_cofounder_of_blm_describes_herself_as_a/</t>
  </si>
  <si>
    <t>gzyka0</t>
  </si>
  <si>
    <t>http://archive.is/bA5pP#selection-615.0-619.37</t>
  </si>
  <si>
    <t>Government Good, Guns Bad!</t>
  </si>
  <si>
    <t>https://www.reddit.com/r/metacanada/comments/guxyoy/government_good_guns_bad/</t>
  </si>
  <si>
    <t>guxyoy</t>
  </si>
  <si>
    <t>https://www.youtube.com/watch?v=lPJhuNg3Id8</t>
  </si>
  <si>
    <t>Debate me if you please</t>
  </si>
  <si>
    <t>https://www.reddit.com/r/metacanada/comments/h8ljxj/debate_me_if_you_please/</t>
  </si>
  <si>
    <t>h8ljxj</t>
  </si>
  <si>
    <t>Mob turns on woke feminist Emma Watson for the racist crime of posting three black squares to her Instagram instead do just one, meaning she valued her Instagram layout more than the lives of black people.</t>
  </si>
  <si>
    <t>https://www.reddit.com/r/metacanada/comments/gxcudj/mob_turns_on_woke_feminist_emma_watson_for_the/</t>
  </si>
  <si>
    <t>gxcudj</t>
  </si>
  <si>
    <t>BC Liberal MLAs Billed Taxpayers Thousands of Dollars for Advertising in an Anti-LGBTQ Magazine</t>
  </si>
  <si>
    <t>pressprogress.ca</t>
  </si>
  <si>
    <t>https://www.reddit.com/r/metacanada/comments/hixsf9/bc_liberal_mlas_billed_taxpayers_thousands_of/</t>
  </si>
  <si>
    <t>hixsf9</t>
  </si>
  <si>
    <t>https://pressprogress.ca/bc-liberal-mlas-billed-taxpayers-thousands-of-dollars-for-advertising-in-an-anti-lgbtq-magazine/</t>
  </si>
  <si>
    <t>Human rights watch is attempting to facilitate ISIS infiltration into Canada.</t>
  </si>
  <si>
    <t>https://www.reddit.com/r/metacanada/comments/hi1o5w/human_rights_watch_is_attempting_to_facilitate/</t>
  </si>
  <si>
    <t>hi1o5w</t>
  </si>
  <si>
    <t>https://www.cbc.ca/news/politics/human-rights-watch-canadians-syria-report-1.5630631</t>
  </si>
  <si>
    <t>Hey, did you guys hear there was as islamic terrorist attack in the UK the other say? 3 dead? Oh, you didn't? That should tell you something about the power media has to decide what you should be concerned about on any given day.</t>
  </si>
  <si>
    <t>https://www.reddit.com/r/metacanada/comments/hdwf2s/hey_did_you_guys_hear_there_was_as_islamic/</t>
  </si>
  <si>
    <t>hdwf2s</t>
  </si>
  <si>
    <t>https://www.cbc.ca/news/world/reading-england-park-stabbing-1.5621298</t>
  </si>
  <si>
    <t>Trump to ban Chinese passenger planes from coming to U.S. as of June 16</t>
  </si>
  <si>
    <t>https://www.reddit.com/r/metacanada/comments/gw35mc/trump_to_ban_chinese_passenger_planes_from_coming/</t>
  </si>
  <si>
    <t>gw35mc</t>
  </si>
  <si>
    <t>https://www.cbc.ca/news/business/reuters-trump-china-1.5596578</t>
  </si>
  <si>
    <t>Still wondering why a protest got the green light during a pandemic? "Being Black is a bigger threat than COVID"</t>
  </si>
  <si>
    <t>https://www.reddit.com/r/metacanada/comments/gzb6xq/still_wondering_why_a_protest_got_the_green_light/</t>
  </si>
  <si>
    <t>gzb6xq</t>
  </si>
  <si>
    <t>https://www.cbc.ca/news/canada/london/why-a-black-lives-matter-protest-went-ahead-during-pandemic-1.5602794</t>
  </si>
  <si>
    <t>My YouTube keeps popping up current videos of China's Three Gorges Dam flexing, and potentially collapsing. 400 million live south of that kind of catastrophe.....China's year of living dangerously may have only begun</t>
  </si>
  <si>
    <t>https://www.reddit.com/r/metacanada/comments/hh61z4/my_youtube_keeps_popping_up_current_videos_of/</t>
  </si>
  <si>
    <t>hh61z4</t>
  </si>
  <si>
    <t>Equal opportunity offender</t>
  </si>
  <si>
    <t>https://www.reddit.com/r/metacanada/comments/hipg64/equal_opportunity_offender/</t>
  </si>
  <si>
    <t>hipg64</t>
  </si>
  <si>
    <t>https://www.youtube.com/watch?v=_TVbE6COZ_4</t>
  </si>
  <si>
    <t>Coronavirus is weak, can disappear by itself: Italian doctor</t>
  </si>
  <si>
    <t>pressinsiderdaily.com</t>
  </si>
  <si>
    <t>https://www.reddit.com/r/metacanada/comments/hdtvwv/coronavirus_is_weak_can_disappear_by_itself/</t>
  </si>
  <si>
    <t>hdtvwv</t>
  </si>
  <si>
    <t>https://pressinsiderdaily.com/2020/06/coronavirus-is-weak-can-disappear-by-itself-italian-doctor/</t>
  </si>
  <si>
    <t>This is going to produce cognitive deficits': Famed neuroscientist Adrian Owen launches COVID-19 brain study</t>
  </si>
  <si>
    <t>https://www.reddit.com/r/metacanada/comments/hemans/this_is_going_to_produce_cognitive_deficits_famed/</t>
  </si>
  <si>
    <t>hemans</t>
  </si>
  <si>
    <t>https://nationalpost.com/news/this-is-going-to-produce-cognitive-deficits-famed-neuroscientist-adrian-owen-launched-covid-19-brain-study</t>
  </si>
  <si>
    <t>[UNHINGED] Boston mayor declares "racism" a public health emergency in order to excuse BLM protests.</t>
  </si>
  <si>
    <t>thedonald.win</t>
  </si>
  <si>
    <t>https://www.reddit.com/r/metacanada/comments/h7q6jj/unhinged_boston_mayor_declares_racism_a_public/</t>
  </si>
  <si>
    <t>h7q6jj</t>
  </si>
  <si>
    <t>CHAZ warlord whines that first responders wouldn't enter the "autonomous" zone to help his wounded, gets annihilated in the comments.</t>
  </si>
  <si>
    <t>https://www.reddit.com/r/metacanada/comments/hd0mv3/chaz_warlord_whines_that_first_responders_wouldnt/</t>
  </si>
  <si>
    <t>hd0mv3</t>
  </si>
  <si>
    <t>https://twitter.com/RazSimone/status/1274541843779252229</t>
  </si>
  <si>
    <t>This is how off-the-rails deluded leftists are when it comes to the issue of race and police violence. They live in a complete fantasy world.</t>
  </si>
  <si>
    <t>https://www.reddit.com/r/metacanada/comments/gvjzx7/this_is_how_offtherails_deluded_leftists_are_when/</t>
  </si>
  <si>
    <t>gvjzx7</t>
  </si>
  <si>
    <t>http://archive.is/wip/d2deK</t>
  </si>
  <si>
    <t>BREAKING: CEO resigns after allegations of discrimination, racism, sexual harassment at Canadian Museum for Human Rights</t>
  </si>
  <si>
    <t>https://www.reddit.com/r/metacanada/comments/hfzdgn/breaking_ceo_resigns_after_allegations_of/</t>
  </si>
  <si>
    <t>hfzdgn</t>
  </si>
  <si>
    <t>https://www.cbc.ca/news/canada/manitoba/cmhr-ceo-resigns-1.5627928</t>
  </si>
  <si>
    <t>This is an example of evidence of racism being factor in a killing. Why can't they find any of this in the Floyd case?</t>
  </si>
  <si>
    <t>nytimes.com</t>
  </si>
  <si>
    <t>https://www.reddit.com/r/metacanada/comments/gx9k0j/this_is_an_example_of_evidence_of_racism_being/</t>
  </si>
  <si>
    <t>gx9k0j</t>
  </si>
  <si>
    <t>https://www.nytimes.com/reuters/2020/06/04/us/04reuters-usa-shooting-georgia-slur.html</t>
  </si>
  <si>
    <t>Trump is a masterclass in distraction politics: says he hopes George Floyd 'looking down' and seeing today‚'s jobs numbers as 'a great day for him'</t>
  </si>
  <si>
    <t>independent.co.uk</t>
  </si>
  <si>
    <t>https://www.reddit.com/r/metacanada/comments/gxb3q4/trump_is_a_masterclass_in_distraction_politics/</t>
  </si>
  <si>
    <t>gxb3q4</t>
  </si>
  <si>
    <t>https://www.independent.co.uk/news/world/americas/us-politics/trump-george-floyd-press-conference-today-job-numbers-a9551426.html?utm_source=reddit.com</t>
  </si>
  <si>
    <t>Make no mistake ‚Äì BLM is a radical neo-Marxist political movement</t>
  </si>
  <si>
    <t>https://www.reddit.com/r/metacanada/comments/had2it/make_no_mistake_blm_is_a_radical_neomarxist/</t>
  </si>
  <si>
    <t>had2it</t>
  </si>
  <si>
    <t>http://archive.is/MzIrZ</t>
  </si>
  <si>
    <t>76 years ago today the greatest generation came ashore to being removing Fascism from Europe; today it has returned in the world's more 'fascist Orwellian organisation', Anti-fa</t>
  </si>
  <si>
    <t>https://www.reddit.com/r/metacanada/comments/gxptug/76_years_ago_today_the_greatest_generation_came/</t>
  </si>
  <si>
    <t>gxptug</t>
  </si>
  <si>
    <t>https://www.youtube.com/watch?v=c2TGu76zOCs</t>
  </si>
  <si>
    <t>The moment when things went from bad, to very bad: N. Korea to cut off all inter-Korean communication lines at noon</t>
  </si>
  <si>
    <t>en.yna.co.kr</t>
  </si>
  <si>
    <t>https://www.reddit.com/r/metacanada/comments/gzghqq/the_moment_when_things_went_from_bad_to_very_bad/</t>
  </si>
  <si>
    <t>gzghqq</t>
  </si>
  <si>
    <t>https://en.yna.co.kr/view/AEN20200609000551325</t>
  </si>
  <si>
    <t>Mexico hits pause on sending temporary foreign workers to Canada after COVID-19 deaths</t>
  </si>
  <si>
    <t>https://www.reddit.com/r/metacanada/comments/ha9jpg/mexico_hits_pause_on_sending_temporary_foreign/</t>
  </si>
  <si>
    <t>ha9jpg</t>
  </si>
  <si>
    <t>https://www.theglobeandmail.com/canada/article-mexico-hits-pause-on-sending-temporary-foreign-workers-to-canada-after/</t>
  </si>
  <si>
    <t>The plot thickens: Man who worked with both Floyd and Chauvin says the were acquainted and hated each other. Then abruptly recants, says it was some other 6'5 black guy who worked there.</t>
  </si>
  <si>
    <t>cbsnews.com</t>
  </si>
  <si>
    <t>https://www.reddit.com/r/metacanada/comments/h7788f/the_plot_thickens_man_who_worked_with_both_floyd/</t>
  </si>
  <si>
    <t>h7788f</t>
  </si>
  <si>
    <t>https://www.cbsnews.com/news/george-floyd-derek-chauvin-nightclub-bumped-heads-changes-story/</t>
  </si>
  <si>
    <t>Paging Justin Trudeau. Will you PLEASE do SOMETHING about illegal guns and their violence, Mmmmkay? Soon maybe? 13 year old kids being shot in a hit says to me you care about pretence before our safety.</t>
  </si>
  <si>
    <t>montreal.ctvnews.ca</t>
  </si>
  <si>
    <t>https://www.reddit.com/r/metacanada/comments/hhfxy0/paging_justin_trudeau_will_you_please_do/</t>
  </si>
  <si>
    <t>hhfxy0</t>
  </si>
  <si>
    <t>https://montreal.ctvnews.ca/a-13-year-old-boy-and-two-others-shot-in-alleged-attempted-murder-in-montreal-1.5003244</t>
  </si>
  <si>
    <t>Trump's real beef with the FBI? He was right on Clinton going to jail: Ex-FBI General Counsel Baker says, ‚"She wins the election (while) we go to DOJ, and we recommend that they indict her before she becomes president...That‚'s not a good place for the country. That‚'s not a good place for the FBI.‚</t>
  </si>
  <si>
    <t>conservativebrief.com</t>
  </si>
  <si>
    <t>https://www.reddit.com/r/metacanada/comments/hi1tzs/trumps_real_beef_with_the_fbi_he_was_right_on/</t>
  </si>
  <si>
    <t>hi1tzs</t>
  </si>
  <si>
    <t>https://conservativebrief.com/ex-fbi-general-counsel-hillary-indicted-22404/?utm_source=CB&amp;amp;utm_medium=Martin</t>
  </si>
  <si>
    <t>Antifa bolsheviks have vandalized the National Holocaust Monument.</t>
  </si>
  <si>
    <t>https://www.reddit.com/r/metacanada/comments/gwado5/antifa_bolsheviks_have_vandalized_the_national/</t>
  </si>
  <si>
    <t>gwado5</t>
  </si>
  <si>
    <t>https://twitter.com/AnitaOakville/status/1268314948385603592?s=20</t>
  </si>
  <si>
    <t>76 years ago today the greatest generation came ashore to begin removing Fascism from Europe; today it has returned in the world's most 'fascist Orwellian organisation', Anti-fa</t>
  </si>
  <si>
    <t>https://www.reddit.com/r/metacanada/comments/gxpyqi/76_years_ago_today_the_greatest_generation_came/</t>
  </si>
  <si>
    <t>gxpyqi</t>
  </si>
  <si>
    <t>Black Lives Matter Developing Highly-Trained 'Military' Arm to Declare War on Police</t>
  </si>
  <si>
    <t>redstate.com</t>
  </si>
  <si>
    <t>https://www.reddit.com/r/metacanada/comments/gymspu/black_lives_matter_developing_highlytrained/</t>
  </si>
  <si>
    <t>gymspu</t>
  </si>
  <si>
    <t>https://www.redstate.com/elizabeth-vaughn/2020/06/07/black-lives-matter-developing-highly-trained-military-arm-to-wage-war-on-police/</t>
  </si>
  <si>
    <t>ROFL Trudeau wades into the bolshevik crybaby convention on parliament hill, just stands there awkwardly and gets yelled at by the crowd.</t>
  </si>
  <si>
    <t>https://www.reddit.com/r/metacanada/comments/gxbk4j/rofl_trudeau_wades_into_the_bolshevik_crybaby/</t>
  </si>
  <si>
    <t>gxbk4j</t>
  </si>
  <si>
    <t>https://twitter.com/WeAreCanProud/status/1268991654159097856?s=20</t>
  </si>
  <si>
    <t>MetaCanada Canada Day Meme War for all the marbles</t>
  </si>
  <si>
    <t>https://www.reddit.com/r/metacanada/comments/hejb1g/metacanada_canada_day_meme_war_for_all_the_marbles/</t>
  </si>
  <si>
    <t>hejb1g</t>
  </si>
  <si>
    <t>Breaking: It‚'s now racist to clean up graffiti.</t>
  </si>
  <si>
    <t>https://www.reddit.com/r/metacanada/comments/gwigay/breaking_its_now_racist_to_clean_up_graffiti/</t>
  </si>
  <si>
    <t>gwigay</t>
  </si>
  <si>
    <t>https://twitter.com/DigitalForests/status/1268363871661838338?s=20</t>
  </si>
  <si>
    <t>Simping for the rioters earns douchebros a couple of rocks through their window.</t>
  </si>
  <si>
    <t>https://www.reddit.com/r/metacanada/comments/gvfcby/simping_for_the_rioters_earns_douchebros_a_couple/</t>
  </si>
  <si>
    <t>gvfcby</t>
  </si>
  <si>
    <t>https://twitter.com/OrwellNGoode/status/1267915731422842882?s=20</t>
  </si>
  <si>
    <t>Ok - fess up. Which one of you mad lads did this?</t>
  </si>
  <si>
    <t>https://www.reddit.com/r/metacanada/comments/h8lupt/ok_fess_up_which_one_of_you_mad_lads_did_this/</t>
  </si>
  <si>
    <t>h8lupt</t>
  </si>
  <si>
    <t>Justin bravely dumps on Bloc member, but only after Singh gets the dirt nap</t>
  </si>
  <si>
    <t>https://www.reddit.com/r/metacanada/comments/hbmoiu/justin_bravely_dumps_on_bloc_member_but_only/</t>
  </si>
  <si>
    <t>hbmoiu</t>
  </si>
  <si>
    <t>https://globalnews.ca/news/7080206/justin-trudeau-jagmeet-singh-racist-comment/</t>
  </si>
  <si>
    <t>Just a picture of a member of the "privileged oppressor race" being forced to kneel before his new masters.</t>
  </si>
  <si>
    <t>ichef.bbci.co.uk</t>
  </si>
  <si>
    <t>https://www.reddit.com/r/metacanada/comments/gxeti6/just_a_picture_of_a_member_of_the_privileged/</t>
  </si>
  <si>
    <t>gxeti6</t>
  </si>
  <si>
    <t>https://ichef.bbci.co.uk/news/660/media/images/68253000/jpg/_68253915_meir-dagan-photo.jpg</t>
  </si>
  <si>
    <t>Maybe this Erin chick is alright</t>
  </si>
  <si>
    <t>https://www.reddit.com/r/metacanada/comments/hgch3h/maybe_this_erin_chick_is_alright/</t>
  </si>
  <si>
    <t>hgch3h</t>
  </si>
  <si>
    <t>https://twitter.com/ErinOTooleMP/status/1276151968088633348</t>
  </si>
  <si>
    <t>CBC CONFESSES TO BEING FAKE NEWS! #DEFUND AND #DEPORT!</t>
  </si>
  <si>
    <t>https://www.reddit.com/r/metacanada/comments/gw6t6e/cbc_confesses_to_being_fake_news_defund_and_deport/</t>
  </si>
  <si>
    <t>gw6t6e</t>
  </si>
  <si>
    <t>https://twitter.com/CBCNews/status/1268341771156717569?s=20</t>
  </si>
  <si>
    <t>More people die of drug overdoses in BC in one month than all who've died of COVID-19</t>
  </si>
  <si>
    <t>https://www.reddit.com/r/metacanada/comments/h7a311/more_people_die_of_drug_overdoses_in_bc_in_one/</t>
  </si>
  <si>
    <t>h7a311</t>
  </si>
  <si>
    <t>https://www.cbc.ca/news/canada/british-columbia/overdose-deaths-bc-1.5607792</t>
  </si>
  <si>
    <t>I'm glad I'm not the only one asking how the Floyd killing was about racial bias.</t>
  </si>
  <si>
    <t>https://www.reddit.com/r/metacanada/comments/gvufn8/im_glad_im_not_the_only_one_asking_how_the_floyd/</t>
  </si>
  <si>
    <t>gvufn8</t>
  </si>
  <si>
    <t>https://twitter.com/LeonydusJohnson/status/1267466345844740098?s=20</t>
  </si>
  <si>
    <t>Remember when even touching your face was tantamount to suicide, but now if you are shoulder to shoulder with 50,000 screaming protestors for a whole day, you're fine? MetaCanada remembers.</t>
  </si>
  <si>
    <t>https://www.reddit.com/r/metacanada/comments/h7ar63/remember_when_even_touching_your_face_was/</t>
  </si>
  <si>
    <t>h7ar63</t>
  </si>
  <si>
    <t>https://nationalpost.com/opinion/colby-cosh-if-touching-our-faces-is-dangerous-humanity-is-in-trouble?video_autoplay=true</t>
  </si>
  <si>
    <t>Trump dislikes Trudeau and once ordered staff to attack him on TV</t>
  </si>
  <si>
    <t>https://www.reddit.com/r/metacanada/comments/hc7o30/trump_dislikes_trudeau_and_once_ordered_staff_to/</t>
  </si>
  <si>
    <t>hc7o30</t>
  </si>
  <si>
    <t>https://www.cbc.ca/news/world/bolton-trump-trudeau-1.5619484</t>
  </si>
  <si>
    <t>Greta is pissed coronavirus took her headlines away</t>
  </si>
  <si>
    <t>bbc.com</t>
  </si>
  <si>
    <t>https://www.reddit.com/r/metacanada/comments/hcvmsz/greta_is_pissed_coronavirus_took_her_headlines/</t>
  </si>
  <si>
    <t>hcvmsz</t>
  </si>
  <si>
    <t>https://www.bbc.com/news/science-environment-53100800</t>
  </si>
  <si>
    <t>....says the guy who's no doubt going to vote for Biden, a proven racist.</t>
  </si>
  <si>
    <t>https://www.reddit.com/r/metacanada/comments/he08vw/says_the_guy_whos_no_doubt_going_to_vote_for/</t>
  </si>
  <si>
    <t>he08vw</t>
  </si>
  <si>
    <t>https://np.reddit.com/r/pics/comments/hduj4k/protester_in_los_angeles/</t>
  </si>
  <si>
    <t>BLM are radical neo-Marxists</t>
  </si>
  <si>
    <t>heraldsun.com.au</t>
  </si>
  <si>
    <t>https://www.reddit.com/r/metacanada/comments/had2w4/blm_are_radical_neomarxists/</t>
  </si>
  <si>
    <t>had2w4</t>
  </si>
  <si>
    <t>https://www.heraldsun.com.au/blogs/rita-panahi/blm-are-radical-neomarxists/news-story/8ed22f8b57042417bf23745dba70ad7c</t>
  </si>
  <si>
    <t>Interesting. Police shootings against unarmed black people are down almost 2/3rds from where they were in 2014. They've been in steady, sharp decline. Yet we're told by the establishment that it's a rising crisis.</t>
  </si>
  <si>
    <t>https://www.reddit.com/r/metacanada/comments/gy383l/interesting_police_shootings_against_unarmed/</t>
  </si>
  <si>
    <t>gy383l</t>
  </si>
  <si>
    <t>https://i.imgur.com/WtKoEhc.png</t>
  </si>
  <si>
    <t>Trump: "Black Lives Matter leader states, ‚"If U.S. doesn‚'t give us what we want, then we will burn down this system and replace it‚. This is Treason, Sedition, Insurrection!"</t>
  </si>
  <si>
    <t>https://www.reddit.com/r/metacanada/comments/hfqkz4/trump_black_lives_matter_leader_states_if_us/</t>
  </si>
  <si>
    <t>hfqkz4</t>
  </si>
  <si>
    <t>https://twitter.com/realDonaldTrump/status/1276205906338824192?s=20</t>
  </si>
  <si>
    <t>Reddit upvotes a black WW2 veteran to the top of the front page, while simultaneously rolling out a policy that officially singles out one particular race of people to be targeted for hatred and abuse on the site.§°üåé</t>
  </si>
  <si>
    <t>https://www.reddit.com/r/metacanada/comments/hia3uu/reddit_upvotes_a_black_ww2_veteran_to_the_top_of/</t>
  </si>
  <si>
    <t>hia3uu</t>
  </si>
  <si>
    <t>https://np.reddit.com/r/Damnthatsinteresting/comments/hi54eb/americas_oldest_living_wwii_vet_110yo/</t>
  </si>
  <si>
    <t>I thought black lives mattered?</t>
  </si>
  <si>
    <t>https://www.reddit.com/r/metacanada/comments/gvkapz/i_thought_black_lives_mattered/</t>
  </si>
  <si>
    <t>gvkapz</t>
  </si>
  <si>
    <t>https://twitter.com/MarkDice/status/1267977983148482560?s=20</t>
  </si>
  <si>
    <t>Trudeau offers definitive proof that Canada is a racist country: "They elected me twice, didn't they?"</t>
  </si>
  <si>
    <t>https://www.reddit.com/r/metacanada/comments/gyn6v8/trudeau_offers_definitive_proof_that_canada_is_a/</t>
  </si>
  <si>
    <t>gyn6v8</t>
  </si>
  <si>
    <t>You'd be amazed kind of results you can get when you call strangers at their home numbers and basically say "Do you support BLM? Or do you want to be the next one to get his skull caved in and his house burned down? WE KNOW WHERE YOU LIVE BIGOT!!!!"</t>
  </si>
  <si>
    <t>https://www.reddit.com/r/metacanada/comments/h1672k/youd_be_amazed_kind_of_results_you_can_get_when/</t>
  </si>
  <si>
    <t>h1672k</t>
  </si>
  <si>
    <t>https://twitter.com/sangerkatz/status/1270703905144537092</t>
  </si>
  <si>
    <t>Wife of 'two Michaels' sees Trudeau puts his political ass ahead of protecting Canadians and realizes he's already signed them off, like he did Robert Hall &amp;amp; John Ridsdel before them</t>
  </si>
  <si>
    <t>https://www.reddit.com/r/metacanada/comments/hhg2vr/wife_of_two_michaels_sees_trudeau_puts_his/</t>
  </si>
  <si>
    <t>hhg2vr</t>
  </si>
  <si>
    <t>https://www.ctvnews.ca/politics/we-can-do-both-kovrig-s-wife-disappointed-by-pm-citing-need-to-protect-canadians-amid-calls-for-meng-s-release-1.5002266</t>
  </si>
  <si>
    <t>Psychological study hits unexpected results: "What Happens When You Educate Liberals About White Privilege? Their sympathy for poor black people remains the same, but their sympathy for poor white people plummets."</t>
  </si>
  <si>
    <t>greatergood.berkeley.edu</t>
  </si>
  <si>
    <t>https://www.reddit.com/r/metacanada/comments/h9neq3/psychological_study_hits_unexpected_results_what/</t>
  </si>
  <si>
    <t>h9neq3</t>
  </si>
  <si>
    <t>https://greatergood.berkeley.edu/article/item/what_happens_when_you_educate_liberals_about_white_privilege</t>
  </si>
  <si>
    <t>The ACTUAL relevant stats when it comes to police violence against black people.</t>
  </si>
  <si>
    <t>https://www.reddit.com/r/metacanada/comments/h9hs1v/the_actual_relevant_stats_when_it_comes_to_police/</t>
  </si>
  <si>
    <t>h9hs1v</t>
  </si>
  <si>
    <t>BLM approaching frightened women on the street and forcing them to kneel &amp;amp; apologize for being white.</t>
  </si>
  <si>
    <t>https://www.reddit.com/r/metacanada/comments/gv8k85/blm_approaching_frightened_women_on_the_street/</t>
  </si>
  <si>
    <t>gv8k85</t>
  </si>
  <si>
    <t>https://twitter.com/RubinReport/status/1267825620194492420?s=20</t>
  </si>
  <si>
    <t>Abso-FUKIN-lutely DO NOT do this: Erin O'Toole asks to be 'second choice' of social conservatives in leaked video</t>
  </si>
  <si>
    <t>https://www.reddit.com/r/metacanada/comments/ha3lsf/absofukinlutely_do_not_do_this_erin_otoole_asks/</t>
  </si>
  <si>
    <t>ha3lsf</t>
  </si>
  <si>
    <t>https://www.cbc.ca/news/politics/erin-otoole-social-conservative-leadership-1.5613399</t>
  </si>
  <si>
    <t>U.S. plans to slap tariffs on aluminum imports from Canada; Thanks Justin - what the hell did you do now?</t>
  </si>
  <si>
    <t>https://www.reddit.com/r/metacanada/comments/hekv6v/us_plans_to_slap_tariffs_on_aluminum_imports_from/</t>
  </si>
  <si>
    <t>hekv6v</t>
  </si>
  <si>
    <t>https://www.cbc.ca/news/world/tariffs-aluminum-u-s-canada-trade-1.5623245</t>
  </si>
  <si>
    <t>How to enslave an entire population without firing a shot.</t>
  </si>
  <si>
    <t>imgur.com</t>
  </si>
  <si>
    <t>https://www.reddit.com/r/metacanada/comments/haesw5/how_to_enslave_an_entire_population_without/</t>
  </si>
  <si>
    <t>haesw5</t>
  </si>
  <si>
    <t>https://imgur.com/YM9wd0P</t>
  </si>
  <si>
    <t>Singh finally brings "You're a racist" into the HoC. Why? Someone expected leveler heads to prevail on a nonsense motion that needed unanimous consent and Singh couldn't get his groupthink. Go BLOC!</t>
  </si>
  <si>
    <t>https://www.reddit.com/r/metacanada/comments/hb016g/singh_finally_brings_youre_a_racist_into_the_hoc/</t>
  </si>
  <si>
    <t>hb016g</t>
  </si>
  <si>
    <t>https://www.ctvnews.ca/mobile/politics/singh-removed-from-house-after-refusing-to-apologize-for-calling-bloc-mp-a-racist-1.4988470</t>
  </si>
  <si>
    <t>Brain dead cocktail waitress stupidly admits that Trump's rally attendance was low not due to lack of interest, but rather by communists activists claiming all the ticket reservations with no intention of attending.</t>
  </si>
  <si>
    <t>https://www.reddit.com/r/metacanada/comments/hdavtd/brain_dead_cocktail_waitress_stupidly_admits_that/</t>
  </si>
  <si>
    <t>hdavtd</t>
  </si>
  <si>
    <t>https://twitter.com/AOC/status/1274499021625794565</t>
  </si>
  <si>
    <t>Reminder: r/AgainstHateSubreddits defector blows whistle on them posting child porn in subreddits they want banned.</t>
  </si>
  <si>
    <t>https://www.reddit.com/r/metacanada/comments/hf59r2/reminder_ragainsthatesubreddits_defector_blows/</t>
  </si>
  <si>
    <t>hf59r2</t>
  </si>
  <si>
    <t>https://youtu.be/TG8xWJaJO-c?t=142</t>
  </si>
  <si>
    <t>Reddit now explicitly authorizes racism directed at white people.</t>
  </si>
  <si>
    <t>https://www.reddit.com/r/metacanada/comments/hi6c5h/reddit_now_explicitly_authorizes_racism_directed/</t>
  </si>
  <si>
    <t>hi6c5h</t>
  </si>
  <si>
    <t>http://archive.is/UDPS8#selection-185.0-185.219</t>
  </si>
  <si>
    <t>"Go home blackface! Go home!"</t>
  </si>
  <si>
    <t>https://www.reddit.com/r/metacanada/comments/gxf3mp/go_home_blackface_go_home/</t>
  </si>
  <si>
    <t>gxf3mp</t>
  </si>
  <si>
    <t>https://twitter.com/ezralevant/status/1269036891338309632?s=20</t>
  </si>
  <si>
    <t>When you make fun of anti LGBT and misogynistic dogma of Islam and a liberal comes around</t>
  </si>
  <si>
    <t>https://www.reddit.com/r/metacanada/comments/hcswua/when_you_make_fun_of_anti_lgbt_and_misogynistic/</t>
  </si>
  <si>
    <t>hcswua</t>
  </si>
  <si>
    <t>https://i.redd.it/m0w9hudb33651.jpg</t>
  </si>
  <si>
    <t>POILIEVRE: Meet the world‚'s dumbest mortgage broker‚ the federal government</t>
  </si>
  <si>
    <t>https://www.reddit.com/r/metacanada/comments/guhrk6/poilievre_meet_the_worlds_dumbest_mortgage/</t>
  </si>
  <si>
    <t>guhrk6</t>
  </si>
  <si>
    <t>https://thepostmillennial.com/meet-the-worlds-dumbest-mortgage-broker-the-federal-government</t>
  </si>
  <si>
    <t>Opposition raking Trudeau over the coals for his hypocrisy.</t>
  </si>
  <si>
    <t>https://www.reddit.com/r/metacanada/comments/gzuh07/opposition_raking_trudeau_over_the_coals_for_his/</t>
  </si>
  <si>
    <t>gzuh07</t>
  </si>
  <si>
    <t>https://www.youtube.com/watch?v=nnv4LrVpTgU</t>
  </si>
  <si>
    <t>Jordan Peterson explains dipshit protesters.</t>
  </si>
  <si>
    <t>https://www.reddit.com/r/metacanada/comments/h0o3t7/jordan_peterson_explains_dipshit_protesters/</t>
  </si>
  <si>
    <t>h0o3t7</t>
  </si>
  <si>
    <t>https://www.youtube.com/watch?v=S065EPk1ypE</t>
  </si>
  <si>
    <t>Inked transvestites see reality impose itself on their love of a life lived in fantasy when J.K. Rowling tweeted that boys have penises and girls have vaginas</t>
  </si>
  <si>
    <t>buzzfeednews.com</t>
  </si>
  <si>
    <t>https://www.reddit.com/r/metacanada/comments/h885gx/inked_transvestites_see_reality_impose_itself_on/</t>
  </si>
  <si>
    <t>h885gx</t>
  </si>
  <si>
    <t>There's something REALLY fucked up going on in Ireland right now. Some black kids mugged a white kid and carved up his face and the entire world is trying to cover it up.</t>
  </si>
  <si>
    <t>https://www.reddit.com/r/metacanada/comments/gzqvur/theres_something_really_fucked_up_going_on_in/</t>
  </si>
  <si>
    <t>gzqvur</t>
  </si>
  <si>
    <t>Friendly reminder: This douchebag called anyone who didn't believe his absurd noose hoax "simple minded" and implied they're racist. We're still waiting for him to apologize.</t>
  </si>
  <si>
    <t>https://www.reddit.com/r/metacanada/comments/hfckr5/friendly_reminder_this_douchebag_called_anyone/</t>
  </si>
  <si>
    <t>hfckr5</t>
  </si>
  <si>
    <t>https://imgur.com/a/uLQMoCb</t>
  </si>
  <si>
    <t>LGBTQ+ Community: We‚'re welcoming &amp; inclusive. Also LGBTQ+ Community:QUEER COPS CAN FUCK OFF!!!</t>
  </si>
  <si>
    <t>https://www.reddit.com/r/metacanada/comments/gyn9gz/lgbtq_communitywere_welcoming_inclusive_also/</t>
  </si>
  <si>
    <t>gyn9gz</t>
  </si>
  <si>
    <t>https://i.redd.it/ns9qkntuth351.jpg</t>
  </si>
  <si>
    <t>This just in: Toronto is a shithole.</t>
  </si>
  <si>
    <t>https://www.reddit.com/r/metacanada/comments/hf7nfj/this_just_in_toronto_is_a_shithole/</t>
  </si>
  <si>
    <t>hf7nfj</t>
  </si>
  <si>
    <t>https://np.reddit.com/r/Whatcouldgowrong/comments/hf34bk/wcgw_when_i_try_to_be_a_jedi/</t>
  </si>
  <si>
    <t>Everything you need to know about these BLM idiots.</t>
  </si>
  <si>
    <t>https://www.reddit.com/r/metacanada/comments/h9grvk/everything_you_need_to_know_about_these_blm_idiots/</t>
  </si>
  <si>
    <t>h9grvk</t>
  </si>
  <si>
    <t>https://www.youtube.com/watch?v=u_m8npIh4eQ</t>
  </si>
  <si>
    <t>Imagine being this fucking retarded.</t>
  </si>
  <si>
    <t>https://www.reddit.com/r/metacanada/comments/he6d9l/imagine_being_this_fucking_retarded/</t>
  </si>
  <si>
    <t>he6d9l</t>
  </si>
  <si>
    <t>https://i.redd.it/gft6pf76lj651.jpg</t>
  </si>
  <si>
    <t>Title Toxicity Score</t>
  </si>
  <si>
    <t>New banner sucks ass</t>
  </si>
  <si>
    <t>REAL_VS247</t>
  </si>
  <si>
    <t>https://www.reddit.com/r/metacanada/comments/gzayyl/new_banner_sucks_ass/</t>
  </si>
  <si>
    <t>gzayyl</t>
  </si>
  <si>
    <t>Peter MacKay, you dirty slut!</t>
  </si>
  <si>
    <t>thatguyinshortshorts</t>
  </si>
  <si>
    <t>https://www.reddit.com/r/metacanada/comments/guz6p5/peter_mackay_you_dirty_slut/</t>
  </si>
  <si>
    <t>guz6p5</t>
  </si>
  <si>
    <t>https://i.redd.it/wdu3p7cnwe251.jpg</t>
  </si>
  <si>
    <t>Toronto BLM protesters demand that Toronto Police officers quit their "fuck***" jobs</t>
  </si>
  <si>
    <t>NorthComrade2860</t>
  </si>
  <si>
    <t>https://www.reddit.com/r/metacanada/comments/hcbdcr/toronto_blm_protesters_demand_that_toronto_police/</t>
  </si>
  <si>
    <t>hcbdcr</t>
  </si>
  <si>
    <t>https://twitter.com/TPostMillennial/status/1274058707345825796?s=20</t>
  </si>
  <si>
    <t>Total piece of degenerate shit</t>
  </si>
  <si>
    <t>deathknight5000</t>
  </si>
  <si>
    <t>https://www.reddit.com/r/metacanada/comments/gurh9g/total_piece_of_degenerate_shit/</t>
  </si>
  <si>
    <t>gurh9g</t>
  </si>
  <si>
    <t>https://i.redd.it/u3ep1jqbjb251.jpg</t>
  </si>
  <si>
    <t>Fuck China</t>
  </si>
  <si>
    <t>AlphacideXXX</t>
  </si>
  <si>
    <t>google.ca</t>
  </si>
  <si>
    <t>https://www.reddit.com/r/metacanada/comments/hfqkku/fuck_china/</t>
  </si>
  <si>
    <t>hfqkku</t>
  </si>
  <si>
    <t>https://www.google.ca/amp/s/www.cbc.ca/amp/1.5626025</t>
  </si>
  <si>
    <t>You lovable assholes</t>
  </si>
  <si>
    <t>dbombsagain</t>
  </si>
  <si>
    <t>https://www.reddit.com/r/metacanada/comments/h8wu27/you_lovable_assholes/</t>
  </si>
  <si>
    <t>h8wu27</t>
  </si>
  <si>
    <t>Fuck #BLM</t>
  </si>
  <si>
    <t>Insecurebaldwhiteguy</t>
  </si>
  <si>
    <t>https://www.reddit.com/r/metacanada/comments/gxhtie/fuck_blm/</t>
  </si>
  <si>
    <t>gxhtie</t>
  </si>
  <si>
    <t>You better start hating Canada you privileged white assholes!</t>
  </si>
  <si>
    <t>CDN_Rattus</t>
  </si>
  <si>
    <t>https://www.reddit.com/r/metacanada/comments/h7ukdb/you_better_start_hating_canada_you_privileged/</t>
  </si>
  <si>
    <t>h7ukdb</t>
  </si>
  <si>
    <t>Fuck the Liberals</t>
  </si>
  <si>
    <t>sechkt</t>
  </si>
  <si>
    <t>https://www.reddit.com/r/metacanada/comments/gviwat/fuck_the_liberals/</t>
  </si>
  <si>
    <t>gviwat</t>
  </si>
  <si>
    <t>https://i.redd.it/adh5jg5c4l251.jpg</t>
  </si>
  <si>
    <t>This is a fucking joke.</t>
  </si>
  <si>
    <t>xisqq</t>
  </si>
  <si>
    <t>https://www.reddit.com/r/metacanada/comments/hcdyou/this_is_a_fucking_joke/</t>
  </si>
  <si>
    <t>hcdyou</t>
  </si>
  <si>
    <t>https://i.redd.it/duxy5mjo7y551.jpg</t>
  </si>
  <si>
    <t>Can't even play a fuckin' video game without some asshole shoving his political dick down my throat</t>
  </si>
  <si>
    <t>https://www.reddit.com/r/metacanada/comments/h7c18z/cant_even_play_a_fuckin_video_game_without_some/</t>
  </si>
  <si>
    <t>h7c18z</t>
  </si>
  <si>
    <t>https://i.redd.it/unm5x4olva451.jpg</t>
  </si>
  <si>
    <t>Wait... they spend most of their community safety money on people who are there to keep the community safe???!!! How dare they??!! Those idiots!!</t>
  </si>
  <si>
    <t>Lobby11095</t>
  </si>
  <si>
    <t>theconversation.com</t>
  </si>
  <si>
    <t>https://www.reddit.com/r/metacanada/comments/h9hcdf/wait_they_spend_most_of_their_community_safety/</t>
  </si>
  <si>
    <t>h9hcdf</t>
  </si>
  <si>
    <t>https://theconversation.com/99-of-ontarios-funding-for-community-safety-and-well-being-pads-police-budgets-140306</t>
  </si>
  <si>
    <t>Minorities aren‚'t violent. You wouldn‚'t say that to their face or they‚'d smash your fucking skull in!</t>
  </si>
  <si>
    <t>wrestlingisdead</t>
  </si>
  <si>
    <t>https://www.reddit.com/r/metacanada/comments/gy40zk/minorities_arent_violent_you_wouldnt_say_that_to/</t>
  </si>
  <si>
    <t>gy40zk</t>
  </si>
  <si>
    <t>These disgusting fucking people actually exist. I see them on Facebook. I KNOW THEM</t>
  </si>
  <si>
    <t>LoneLLLiberal</t>
  </si>
  <si>
    <t>https://www.reddit.com/r/metacanada/comments/gvwq23/these_disgusting_fucking_people_actually_exist_i/</t>
  </si>
  <si>
    <t>gvwq23</t>
  </si>
  <si>
    <t>https://i.redd.it/dbbpskk2yp251.png</t>
  </si>
  <si>
    <t>Can anyone verify this. Our PM is an idiot.</t>
  </si>
  <si>
    <t>TragicOptimistic</t>
  </si>
  <si>
    <t>capforcanada.com</t>
  </si>
  <si>
    <t>https://www.reddit.com/r/metacanada/comments/gv2hpc/can_anyone_verify_this_our_pm_is_an_idiot/</t>
  </si>
  <si>
    <t>gv2hpc</t>
  </si>
  <si>
    <t>https://capforcanada.com/definition-of-trudeau-terrorists-get-to-keep-canadian-citizenship/</t>
  </si>
  <si>
    <t>Globe and Mail have lost their fucking minds</t>
  </si>
  <si>
    <t>Madwack</t>
  </si>
  <si>
    <t>https://www.reddit.com/r/metacanada/comments/gvmcfq/globe_and_mail_have_lost_their_fucking_minds/</t>
  </si>
  <si>
    <t>gvmcfq</t>
  </si>
  <si>
    <t>https://i.imgur.com/SDvzgXC.jpg</t>
  </si>
  <si>
    <t>Suck It Trudy!</t>
  </si>
  <si>
    <t>StartedGivingBlood</t>
  </si>
  <si>
    <t>https://www.reddit.com/r/metacanada/comments/hf6892/suck_it_trudy/</t>
  </si>
  <si>
    <t>hf6892</t>
  </si>
  <si>
    <t>https://i.redd.it/y0r9mgqqgw651.png</t>
  </si>
  <si>
    <t>Angry incel-pedo is angry that women are fucked. It isn't his fault!!</t>
  </si>
  <si>
    <t>xppigy</t>
  </si>
  <si>
    <t>https://www.reddit.com/r/metacanada/comments/hgu63s/angry_incelpedo_is_angry_that_women_are_fucked_it/</t>
  </si>
  <si>
    <t>hgu63s</t>
  </si>
  <si>
    <t>WTF is this shit? Why is my tax dollars going towards Islamization of Canada Post? This is retarded.</t>
  </si>
  <si>
    <t>Hapaaer</t>
  </si>
  <si>
    <t>utoronto.ca</t>
  </si>
  <si>
    <t>https://www.reddit.com/r/metacanada/comments/gvj64t/wtf_is_this_shit_why_is_my_tax_dollars_going/</t>
  </si>
  <si>
    <t>gvj64t</t>
  </si>
  <si>
    <t>https://www.utoronto.ca/news/u-t-professor-helps-canada-post-create-eid-stamp-mark-muslim-holidays</t>
  </si>
  <si>
    <t>I couldn‚'t resist but leave a comment. I guess I‚'m an asshole.</t>
  </si>
  <si>
    <t>PlebbitorDestroyer</t>
  </si>
  <si>
    <t>self.relationship_advice</t>
  </si>
  <si>
    <t>https://www.reddit.com/r/metacanada/comments/hga9wz/i_couldnt_resist_but_leave_a_comment_i_guess_im/</t>
  </si>
  <si>
    <t>hga9wz</t>
  </si>
  <si>
    <t>/r/relationship_advice/comments/hg17f3/i_cant_39f_seem_to_comfort_my_husband_40m_after/</t>
  </si>
  <si>
    <t>This sub is based as fuck and I‚'m loving it</t>
  </si>
  <si>
    <t>sebtheseal</t>
  </si>
  <si>
    <t>https://www.reddit.com/r/metacanada/comments/he88ji/this_sub_is_based_as_fuck_and_im_loving_it/</t>
  </si>
  <si>
    <t>he88ji</t>
  </si>
  <si>
    <t>Fuck it. I'm going to see my parents and friends.</t>
  </si>
  <si>
    <t>https://www.reddit.com/r/metacanada/comments/gy4wa4/fuck_it_im_going_to_see_my_parents_and_friends/</t>
  </si>
  <si>
    <t>gy4wa4</t>
  </si>
  <si>
    <t>https://twitter.com/AP4Liberty/status/1269263962014507008</t>
  </si>
  <si>
    <t>Canada ‚"If the cops weren‚'t here, you wouldn‚'t be here, cause you‚'d be dead! I am violent bitch!!‚</t>
  </si>
  <si>
    <t>TrudeauGotPlattitude</t>
  </si>
  <si>
    <t>bitchute.com</t>
  </si>
  <si>
    <t>https://www.reddit.com/r/metacanada/comments/h9avmi/canada_if_the_cops_werent_here_you_wouldnt_be/</t>
  </si>
  <si>
    <t>h9avmi</t>
  </si>
  <si>
    <t>https://www.bitchute.com/video/eYgOTzIJfatC/</t>
  </si>
  <si>
    <t>Boom. You‚'re no better than us dickheads.</t>
  </si>
  <si>
    <t>https://www.reddit.com/r/metacanada/comments/h8wg8o/boom_youre_no_better_than_us_dickheads/</t>
  </si>
  <si>
    <t>h8wg8o</t>
  </si>
  <si>
    <t>This symbol of racism, hatred, and oppression makes SJWs completely lose their shit</t>
  </si>
  <si>
    <t>MissSoggyKnees</t>
  </si>
  <si>
    <t>https://www.reddit.com/r/metacanada/comments/hftpq1/this_symbol_of_racism_hatred_and_oppression_makes/</t>
  </si>
  <si>
    <t>hftpq1</t>
  </si>
  <si>
    <t>https://i.redd.it/xu57lsqva4751.jpg</t>
  </si>
  <si>
    <t>Yes fuck you little girl that‚'s been missing for a very long time who‚'s case has become cold..... that‚'ll get em racists</t>
  </si>
  <si>
    <t>kkbaby93</t>
  </si>
  <si>
    <t>https://www.reddit.com/r/metacanada/comments/gz102z/yes_fuck_you_little_girl_thats_been_missing_for_a/</t>
  </si>
  <si>
    <t>gz102z</t>
  </si>
  <si>
    <t>https://i.redd.it/qafgz07ubp351.jpg</t>
  </si>
  <si>
    <t>When there‚'s a huge unemployment problem remove restriction on international ‚"students‚ to compete for jobs. Fuckin hate this country</t>
  </si>
  <si>
    <t>Organ_2001</t>
  </si>
  <si>
    <t>https://www.reddit.com/r/metacanada/comments/hfbbvl/when_theres_a_huge_unemployment_problem_remove/</t>
  </si>
  <si>
    <t>hfbbvl</t>
  </si>
  <si>
    <t>https://i.redd.it/wgzcnz5itx651.jpg</t>
  </si>
  <si>
    <t>Shootings is up 20% this year Toronto. What does useless leftist shithole Toronto city council planning to do? Voting to defund the police. I can't with this fucking city.</t>
  </si>
  <si>
    <t>resting16</t>
  </si>
  <si>
    <t>https://www.reddit.com/r/metacanada/comments/hh7qx0/shootings_is_up_20_this_year_toronto_what_does/</t>
  </si>
  <si>
    <t>hh7qx0</t>
  </si>
  <si>
    <t>OH FUCK, I‚'M YIFFFFFFFFING!</t>
  </si>
  <si>
    <t>Strangeteeth_</t>
  </si>
  <si>
    <t>https://www.reddit.com/r/metacanada/comments/hgyezm/oh_fuck_im_yiffffffffing/</t>
  </si>
  <si>
    <t>hgyezm</t>
  </si>
  <si>
    <t>Now that fake pandemic is completely fucking over, BC NDP scum to begin requiring all slaves to wear masks on BC Ferries starting from June 15</t>
  </si>
  <si>
    <t>vaguelydecent</t>
  </si>
  <si>
    <t>https://www.reddit.com/r/metacanada/comments/gznceh/now_that_fake_pandemic_is_completely_fucking_over/</t>
  </si>
  <si>
    <t>gznceh</t>
  </si>
  <si>
    <t>https://www.cbc.ca/news/canada/british-columbia/bc-ferries-face-mask-coronavirus-covid-1.5603545</t>
  </si>
  <si>
    <t>I said I was happy the statue of our first prime minister was cleaned and I get told to leave the community &amp;amp; I am Fascist lover... these people are fucked in the head.</t>
  </si>
  <si>
    <t>PHILMCGUTBUTTON</t>
  </si>
  <si>
    <t>therecord.com</t>
  </si>
  <si>
    <t>https://www.reddit.com/r/metacanada/comments/hg8gfe/i_said_i_was_happy_the_statue_of_our_first_prime/</t>
  </si>
  <si>
    <t>hg8gfe</t>
  </si>
  <si>
    <t>https://www.therecord.com/news/waterloo-region/2020/06/25/sir-john-a-macdonald-statue-cleaned-by-alt-right-group.html</t>
  </si>
  <si>
    <t>LEFTOIDS upset at the market doing market shit</t>
  </si>
  <si>
    <t>wayoftheroad4000</t>
  </si>
  <si>
    <t>https://www.reddit.com/r/metacanada/comments/hfm5s3/leftoids_upset_at_the_market_doing_market_shit/</t>
  </si>
  <si>
    <t>hfm5s3</t>
  </si>
  <si>
    <t>https://i.redd.it/p8flcywcu1751.jpg</t>
  </si>
  <si>
    <t>"Mask On, Fuck It, Mask Off"</t>
  </si>
  <si>
    <t>Fillupontacoz</t>
  </si>
  <si>
    <t>files.catbox.moe</t>
  </si>
  <si>
    <t>https://www.reddit.com/r/metacanada/comments/h947ui/mask_on_fuck_it_mask_off/</t>
  </si>
  <si>
    <t>h947ui</t>
  </si>
  <si>
    <t>https://files.catbox.moe/9t3e1x.jpeg</t>
  </si>
  <si>
    <t>Michelle "I am not racist, I swear!" Rempel Garner. What a weak and pathetic party.</t>
  </si>
  <si>
    <t>BukakeBolsonaro</t>
  </si>
  <si>
    <t>https://www.reddit.com/r/metacanada/comments/gvjbnn/michelle_i_am_not_racist_i_swear_rempel_garner/</t>
  </si>
  <si>
    <t>gvjbnn</t>
  </si>
  <si>
    <t>https://i.redd.it/ap309si19l251.jpg</t>
  </si>
  <si>
    <t>Where the fuck where these protestors when this guy was brutally murdered back in 2016 by 2 police officers?</t>
  </si>
  <si>
    <t>datavinci</t>
  </si>
  <si>
    <t>https://www.reddit.com/r/metacanada/comments/gvu4t8/where_the_fuck_where_these_protestors_when_this/</t>
  </si>
  <si>
    <t>gvu4t8</t>
  </si>
  <si>
    <t>https://youtu.be/VBUUx0jUKxc</t>
  </si>
  <si>
    <t>What the actual F*CK.</t>
  </si>
  <si>
    <t>TheMonde</t>
  </si>
  <si>
    <t>dailywire.com</t>
  </si>
  <si>
    <t>https://www.reddit.com/r/metacanada/comments/hew6nd/what_the_actual_fck/</t>
  </si>
  <si>
    <t>hew6nd</t>
  </si>
  <si>
    <t>https://www.dailywire.com/news/new-amazon-series-shows-blacks-enslaving-whites-you-raped-our-daughters-what-if-we-rape-yours</t>
  </si>
  <si>
    <t>Leftists: you don't need guns we have cops. Also Leftists: fuck the corrupt cops!!! (Dumpster fire thread)</t>
  </si>
  <si>
    <t>https://www.reddit.com/r/metacanada/comments/helqrp/leftists_you_dont_need_guns_we_have_cops_also/</t>
  </si>
  <si>
    <t>helqrp</t>
  </si>
  <si>
    <t>https://np.reddit.com/r/whitepeopletwitter/comments/heg8xp/_/</t>
  </si>
  <si>
    <t>It's time to cover your ass, MetaCanada. Denounce a historical figure here!</t>
  </si>
  <si>
    <t>https://www.reddit.com/r/metacanada/comments/h0epgs/its_time_to_cover_your_ass_metacanada_denounce_a/</t>
  </si>
  <si>
    <t>h0epgs</t>
  </si>
  <si>
    <t>"If you wore a turban on 9/11 and went around being a cunt, I don't see any reason you shouldn't be arrested."</t>
  </si>
  <si>
    <t>enoughhysteria</t>
  </si>
  <si>
    <t>https://www.reddit.com/r/metacanada/comments/gxygzy/if_you_wore_a_turban_on_911_and_went_around_being/</t>
  </si>
  <si>
    <t>gxygzy</t>
  </si>
  <si>
    <t>https://i.redd.it/7ho6f313oc351.jpg</t>
  </si>
  <si>
    <t>BLMTO looking to stay relevant with copy cat antics. Bunch of racist clowns. #BackTheBlue</t>
  </si>
  <si>
    <t>jaasman</t>
  </si>
  <si>
    <t>https://www.reddit.com/r/metacanada/comments/hc53iq/blmto_looking_to_stay_relevant_with_copy_cat/</t>
  </si>
  <si>
    <t>hc53iq</t>
  </si>
  <si>
    <t>https://i.redd.it/c110ay89lw551.jpg</t>
  </si>
  <si>
    <t>Kick in the nuts for all you racists!</t>
  </si>
  <si>
    <t>imgflip.com</t>
  </si>
  <si>
    <t>https://www.reddit.com/r/metacanada/comments/hekkaq/kick_in_the_nuts_for_all_you_racists/</t>
  </si>
  <si>
    <t>hekkaq</t>
  </si>
  <si>
    <t>https://imgflip.com/i/463jw1</t>
  </si>
  <si>
    <t>Not all leaders are pussies like Trudeau. Polish president calling out lbgt ideology being worse than Bolshevism</t>
  </si>
  <si>
    <t>laybak</t>
  </si>
  <si>
    <t>rt.com</t>
  </si>
  <si>
    <t>https://www.reddit.com/r/metacanada/comments/h9k7it/not_all_leaders_are_pussies_like_trudeau_polish/</t>
  </si>
  <si>
    <t>h9k7it</t>
  </si>
  <si>
    <t>https://www.rt.com/news/491750-lgbt-ideology-communism-poland/?</t>
  </si>
  <si>
    <t>Shithole UK continues to be shit: Sex during lockdown with someone outside your household is illegal from today; inbreeders rejoice</t>
  </si>
  <si>
    <t>igottashare</t>
  </si>
  <si>
    <t>yahoo.com</t>
  </si>
  <si>
    <t>https://www.reddit.com/r/metacanada/comments/guq3yt/shithole_uk_continues_to_be_shit_sex_during/</t>
  </si>
  <si>
    <t>guq3yt</t>
  </si>
  <si>
    <t>https://www.yahoo.com/news/coronavirus-sex-lockdown-illegal-093127804.html</t>
  </si>
  <si>
    <t>How is this the only non-retarded Canadian sub when this place is full of retards?</t>
  </si>
  <si>
    <t>HotdogsforKessel</t>
  </si>
  <si>
    <t>https://www.reddit.com/r/metacanada/comments/gulxlu/how_is_this_the_only_nonretarded_canadian_sub/</t>
  </si>
  <si>
    <t>gulxlu</t>
  </si>
  <si>
    <t>Watch London Protest: ‚ We Need to Burn This Sh*t... The West Is Falling!‚'</t>
  </si>
  <si>
    <t>LynSkynardSimpleMan</t>
  </si>
  <si>
    <t>https://www.reddit.com/r/metacanada/comments/gyjflc/watch_london_protest_we_need_to_burn_this_sht_the/</t>
  </si>
  <si>
    <t>gyjflc</t>
  </si>
  <si>
    <t>https://www.breitbart.com/europe/2020/06/01/watch-london-protest-we-need-to-burn-this-sht-the-west-is-falling/</t>
  </si>
  <si>
    <t>Systemic racism my dudes. Fuck white people for forcing African Americans to forcibly break into Walmarts and loot them.</t>
  </si>
  <si>
    <t>orangemanbad16</t>
  </si>
  <si>
    <t>thechesapeaketoday.com</t>
  </si>
  <si>
    <t>https://www.reddit.com/r/metacanada/comments/h85qa0/systemic_racism_my_dudes_fuck_white_people_for/</t>
  </si>
  <si>
    <t>h85qa0</t>
  </si>
  <si>
    <t>White followers, DONATE ALL YOUR ASSETS TO THE BLACKS!!!!!!!!</t>
  </si>
  <si>
    <t>LamboSVJ</t>
  </si>
  <si>
    <t>https://www.reddit.com/r/metacanada/comments/gwopi4/white_followers_donate_all_your_assets_to_the/</t>
  </si>
  <si>
    <t>gwopi4</t>
  </si>
  <si>
    <t>https://i.redd.it/lxb7tr4t6y251.jpg</t>
  </si>
  <si>
    <t>this is sub for racist smallcock</t>
  </si>
  <si>
    <t>sucemabite69</t>
  </si>
  <si>
    <t>https://www.reddit.com/r/metacanada/comments/gygr2q/this_is_sub_for_racist_smallcock/</t>
  </si>
  <si>
    <t>gygr2q</t>
  </si>
  <si>
    <t>Yizzer absolute retards</t>
  </si>
  <si>
    <t>Truthrays</t>
  </si>
  <si>
    <t>https://www.reddit.com/r/metacanada/comments/h0z7jy/yizzer_absolute_retards/</t>
  </si>
  <si>
    <t>h0z7jy</t>
  </si>
  <si>
    <t>Why do Canadians hate Americans so much? Why are most Canadians such losers?</t>
  </si>
  <si>
    <t>throawayzero</t>
  </si>
  <si>
    <t>news.google.com</t>
  </si>
  <si>
    <t>https://www.reddit.com/r/metacanada/comments/hdse05/why_do_canadians_hate_americans_so_much_why_are/</t>
  </si>
  <si>
    <t>hdse05</t>
  </si>
  <si>
    <t>https://news.google.com/articles/CBMiTGh0dHBzOi8vd3d3LmNiYy5jYS9uZXdzL2NhbmFkYS9jYWxnYXJ5L3JjbXAtYW1lcmljYW5zLWJhbmZmLWFsYXNrYS0xLjU2MjE0NTLSASBodHRwczovL3d3dy5jYmMuY2EvYW1wLzEuNTYyMTQ1Mg?hl=en-CA&amp;amp;gl=CA&amp;amp;ceid=CA%3Aen</t>
  </si>
  <si>
    <t>Banned from r/nextfuckinglevel because I exist so I must be racist.</t>
  </si>
  <si>
    <t>Less-Winter</t>
  </si>
  <si>
    <t>https://www.reddit.com/r/metacanada/comments/h0glco/banned_from_rnextfuckinglevel_because_i_exist_so/</t>
  </si>
  <si>
    <t>h0glco</t>
  </si>
  <si>
    <t>Yuri Did Warn Us About 'Useful Idiots' in 1984...</t>
  </si>
  <si>
    <t>https://www.reddit.com/r/metacanada/comments/hbfid3/yuri_did_warn_us_about_useful_idiots_in_1984/</t>
  </si>
  <si>
    <t>hbfid3</t>
  </si>
  <si>
    <t>https://www.youtube.com/watch?v=wk1J4MniDtw&amp;amp;feature=share</t>
  </si>
  <si>
    <t>What the actual F*CK: New Amazon Series Shows Blacks Enslaving Whites: ‚ You Raped Our Daughters, What if We Rape Yours?‚'</t>
  </si>
  <si>
    <t>https://www.reddit.com/r/metacanada/comments/hew6y2/what_the_actual_fck_new_amazon_series_shows/</t>
  </si>
  <si>
    <t>hew6y2</t>
  </si>
  <si>
    <t>https://www.reddit.com/r/metacanada/comments/hew7nz/what_the_actual_fck_new_amazon_series_shows/</t>
  </si>
  <si>
    <t>hew7nz</t>
  </si>
  <si>
    <t>Sort your garbage kids</t>
  </si>
  <si>
    <t>https://www.reddit.com/r/metacanada/comments/hf1flm/sort_your_garbage_kids/</t>
  </si>
  <si>
    <t>hf1flm</t>
  </si>
  <si>
    <t>https://i.redd.it/2qw7tljd79651.png</t>
  </si>
  <si>
    <t>Hey Seth what about to be funny again !? Seth Rogen Fires Back at Tucker Carlson: ‚ F*ck This Pasty A**hole‚'</t>
  </si>
  <si>
    <t>commentist</t>
  </si>
  <si>
    <t>indiewire.com</t>
  </si>
  <si>
    <t>https://www.reddit.com/r/metacanada/comments/gycjuo/hey_seth_what_about_to_be_funny_again_seth_rogen/</t>
  </si>
  <si>
    <t>gycjuo</t>
  </si>
  <si>
    <t>https://www.indiewire.com/2020/06/seth-rogen-fox-news-tucker-carlson-tweet-1202235838/</t>
  </si>
  <si>
    <t>Jagmeet Singh Is Free To Be An Idiot If He Chooses‚Ä¶</t>
  </si>
  <si>
    <t>godsgifttohumankind</t>
  </si>
  <si>
    <t>https://www.reddit.com/r/metacanada/comments/hbvtl8/jagmeet_singh_is_free_to_be_an_idiot_if_he_chooses/</t>
  </si>
  <si>
    <t>hbvtl8</t>
  </si>
  <si>
    <t>https://www.youtube.com/watch?v=eNddiBosU4g</t>
  </si>
  <si>
    <t>Remember Howard Stern shitting on Trump and his Supporters? Would be a shame if this went viral</t>
  </si>
  <si>
    <t>v.redd.it</t>
  </si>
  <si>
    <t>https://www.reddit.com/r/metacanada/comments/h7t7v2/remember_howard_stern_shitting_on_trump_and_his/</t>
  </si>
  <si>
    <t>h7t7v2</t>
  </si>
  <si>
    <t>Don‚'t be a sucker</t>
  </si>
  <si>
    <t>markwilliams007</t>
  </si>
  <si>
    <t>https://www.reddit.com/r/metacanada/comments/gxnl3e/dont_be_a_sucker/</t>
  </si>
  <si>
    <t>gxnl3e</t>
  </si>
  <si>
    <t>https://youtu.be/8K6-cEAJZlE</t>
  </si>
  <si>
    <t>Bubba Wallace discovers more filthy, racist messages at NASCAR</t>
  </si>
  <si>
    <t>Sierraandglenhaven</t>
  </si>
  <si>
    <t>https://www.reddit.com/r/metacanada/comments/hfeeir/bubba_wallace_discovers_more_filthy_racist/</t>
  </si>
  <si>
    <t>hfeeir</t>
  </si>
  <si>
    <t>https://i.redd.it/q0nrvcvi8v651.jpg</t>
  </si>
  <si>
    <t>https://www.reddit.com/r/metacanada/comments/hf201i/bubba_wallace_discovers_more_filthy_racist/</t>
  </si>
  <si>
    <t>hf201i</t>
  </si>
  <si>
    <t>Dont know if anyone has posted this yet but r/justiceserved mods are a bit stupid</t>
  </si>
  <si>
    <t>Fartytarquare</t>
  </si>
  <si>
    <t>https://www.reddit.com/r/metacanada/comments/haw0rx/dont_know_if_anyone_has_posted_this_yet_but/</t>
  </si>
  <si>
    <t>haw0rx</t>
  </si>
  <si>
    <t>https://i.redd.it/snv7bvk7bi551.jpg</t>
  </si>
  <si>
    <t>Have you read BlogTO/Freshdaily posts lately. Good god what a shit show of a site. Ultra leftist liberal hellhole. Literally 90% of their posts are stocking race wars on anything they can find their hands on while the other 10% are snitching on anyone flouting social distancing rules.</t>
  </si>
  <si>
    <t>https://www.reddit.com/r/metacanada/comments/hh81yc/have_you_read_blogtofreshdaily_posts_lately_good/</t>
  </si>
  <si>
    <t>hh81yc</t>
  </si>
  <si>
    <t>All these corporations sending out virtue signalling tweets supporting rioters said fuck all when Hong Kongers were facing actual oppression in the face of a literal dictatorship, wonder why that is..</t>
  </si>
  <si>
    <t>mistercynicism</t>
  </si>
  <si>
    <t>https://www.reddit.com/r/metacanada/comments/gvfacl/all_these_corporations_sending_out_virtue/</t>
  </si>
  <si>
    <t>gvfacl</t>
  </si>
  <si>
    <t>REALITY! Everywhere in the World Where There is REAL Horror, REAL Slave Markets, REAL Slavery, REAL Slaughter of Black People, REAL Concentration Camps, REAL Persecution of LGBTs, REAL Persecution of Women; You Don't Give a Shit About ANY of That!'</t>
  </si>
  <si>
    <t>https://www.reddit.com/r/metacanada/comments/gy5r2e/reality_everywhere_in_the_world_where_there_is/</t>
  </si>
  <si>
    <t>gy5r2e</t>
  </si>
  <si>
    <t>https://www.youtube.com/watch?v=2u2cYA48Lbw</t>
  </si>
  <si>
    <t>The stupidest thing conservatives ever believed was that woke campus kids would be taught a lesson by the real world</t>
  </si>
  <si>
    <t>q2018fan</t>
  </si>
  <si>
    <t>https://www.reddit.com/r/metacanada/comments/hc4oc1/the_stupidest_thing_conservatives_ever_believed/</t>
  </si>
  <si>
    <t>hc4oc1</t>
  </si>
  <si>
    <t>https://i.redd.it/tsoa49q9hw551.png</t>
  </si>
  <si>
    <t>Daily reminder Andrew Scheer is a neocon FAGGOT who couldn't beat Trudeau (who had a 21% approval rating on election day)</t>
  </si>
  <si>
    <t>Joe_Rogan_is_bae</t>
  </si>
  <si>
    <t>https://www.reddit.com/r/metacanada/comments/hcivg6/daily_reminder_andrew_scheer_is_a_neocon_faggot/</t>
  </si>
  <si>
    <t>hcivg6</t>
  </si>
  <si>
    <t>BBC don't even understand the stupidity of doing this...</t>
  </si>
  <si>
    <t>CultistHeadpiece</t>
  </si>
  <si>
    <t>https://www.reddit.com/r/metacanada/comments/ha2zq8/bbc_dont_even_understand_the_stupidity_of_doing/</t>
  </si>
  <si>
    <t>ha2zq8</t>
  </si>
  <si>
    <t>https://i.redd.it/sy5zm1fnv7551.jpg</t>
  </si>
  <si>
    <t>Check out this new conservative news aggregator. Fuck National News Watch.</t>
  </si>
  <si>
    <t>thatcher69</t>
  </si>
  <si>
    <t>cdnpoli.news</t>
  </si>
  <si>
    <t>https://www.reddit.com/r/metacanada/comments/guybz9/check_out_this_new_conservative_news_aggregator/</t>
  </si>
  <si>
    <t>guybz9</t>
  </si>
  <si>
    <t>https://cdnpoli.news/</t>
  </si>
  <si>
    <t>Anyone else noticing the shit cold year so far? Coldest spring in my memory</t>
  </si>
  <si>
    <t>TrashHuman42</t>
  </si>
  <si>
    <t>electroverse.net</t>
  </si>
  <si>
    <t>https://www.reddit.com/r/metacanada/comments/h8wl1y/anyone_else_noticing_the_shit_cold_year_so_far/</t>
  </si>
  <si>
    <t>h8wl1y</t>
  </si>
  <si>
    <t>Let's not forget that the co-founder of black lives matter made racist posts on twitter and facebook about killing white people</t>
  </si>
  <si>
    <t>VariousAnteater8707</t>
  </si>
  <si>
    <t>thestar.com</t>
  </si>
  <si>
    <t>https://www.reddit.com/r/metacanada/comments/hcmrhg/lets_not_forget_that_the_cofounder_of_black_lives/</t>
  </si>
  <si>
    <t>hcmrhg</t>
  </si>
  <si>
    <t>https://www.thestar.com/news/gta/2016/04/05/black-lives-matter-co-founder-called-out-for-tweet-deemed-racist.html</t>
  </si>
  <si>
    <t>This is why Canada is in such anarchy he is realistically MORE impeachable than trump this piece of garbage should actually be removed from office..</t>
  </si>
  <si>
    <t>AlbertanPanther</t>
  </si>
  <si>
    <t>https://www.reddit.com/r/metacanada/comments/h0clhl/this_is_why_canada_is_in_such_anarchy_he_is/</t>
  </si>
  <si>
    <t>h0clhl</t>
  </si>
  <si>
    <t>https://i.redd.it/ccse75lij3451.jpg</t>
  </si>
  <si>
    <t>Got banned from CHAZ sub for this Civ 5 shit post, Long Live Warlord Raz</t>
  </si>
  <si>
    <t>dubguin</t>
  </si>
  <si>
    <t>https://www.reddit.com/r/metacanada/comments/h15v6s/got_banned_from_chaz_sub_for_this_civ_5_shit_post/</t>
  </si>
  <si>
    <t>h15v6s</t>
  </si>
  <si>
    <t>https://i.redd.it/waq3bfmyyb451.jpg</t>
  </si>
  <si>
    <t>Remember folks, using buzzwords is stupid.</t>
  </si>
  <si>
    <t>https://www.reddit.com/r/metacanada/comments/hemqc1/remember_folks_using_buzzwords_is_stupid/</t>
  </si>
  <si>
    <t>hemqc1</t>
  </si>
  <si>
    <t>https://i.redd.it/arg023ty2q651.jpg</t>
  </si>
  <si>
    <t>Dan Dicks Assaulted Then ARRESTED After Being Attacked By Massive, Insane Group Think MOB!!!</t>
  </si>
  <si>
    <t>iamthegatesofhell</t>
  </si>
  <si>
    <t>https://www.reddit.com/r/metacanada/comments/gyrddb/dan_dicks_assaulted_then_arrested_after_being/</t>
  </si>
  <si>
    <t>gyrddb</t>
  </si>
  <si>
    <t>https://www.youtube.com/watch?v=h0Gij666izc</t>
  </si>
  <si>
    <t>FB profile of loser who shot two cops in Tulsa, OK - take a good look before it gets taken down.</t>
  </si>
  <si>
    <t>leftflanksucksdick</t>
  </si>
  <si>
    <t>https://www.reddit.com/r/metacanada/comments/hibf3t/fb_profile_of_loser_who_shot_two_cops_in_tulsa_ok/</t>
  </si>
  <si>
    <t>hibf3t</t>
  </si>
  <si>
    <t>Holy shit I hope it's a troll in that sub but I doubt it.</t>
  </si>
  <si>
    <t>Pwner_Guy</t>
  </si>
  <si>
    <t>https://www.reddit.com/r/metacanada/comments/gy7730/holy_shit_i_hope_its_a_troll_in_that_sub_but_i/</t>
  </si>
  <si>
    <t>gy7730</t>
  </si>
  <si>
    <t>https://i.redd.it/883eu7sykf351.png</t>
  </si>
  <si>
    <t>And that kids is how i got banned from r/fuckthealtright</t>
  </si>
  <si>
    <t>FEGALEIN</t>
  </si>
  <si>
    <t>https://www.reddit.com/r/metacanada/comments/hdtop1/and_that_kids_is_how_i_got_banned_from/</t>
  </si>
  <si>
    <t>hdtop1</t>
  </si>
  <si>
    <t>https://i.redd.it/ngfgu8zk5h651.png</t>
  </si>
  <si>
    <t>"We have to kill white people. Otherwise there will be no change, at all." "We need to start interbreeding with their women, having as many children as possible and get our race going"</t>
  </si>
  <si>
    <t>X72Report</t>
  </si>
  <si>
    <t>https://www.reddit.com/r/metacanada/comments/hgbg08/we_have_to_kill_white_people_otherwise_there_will/</t>
  </si>
  <si>
    <t>hgbg08</t>
  </si>
  <si>
    <t>https://twitter.com/joshlecash/status/1276522518568820739</t>
  </si>
  <si>
    <t>Gay Police? Bad boys! What you gonna do?</t>
  </si>
  <si>
    <t>ChunkyArsenio</t>
  </si>
  <si>
    <t>https://www.reddit.com/r/metacanada/comments/hifgry/gay_police_bad_boys_what_you_gonna_do/</t>
  </si>
  <si>
    <t>hifgry</t>
  </si>
  <si>
    <t>https://i.redd.it/o7ur8g0bwy751.jpg</t>
  </si>
  <si>
    <t>Black woman claim stop with the hypocrisy of Black Lives Matter</t>
  </si>
  <si>
    <t>https://www.reddit.com/r/metacanada/comments/gxh0nz/black_woman_claim_stop_with_the_hypocrisy_of/</t>
  </si>
  <si>
    <t>gxh0nz</t>
  </si>
  <si>
    <t>https://youtu.be/5c9wn6RUH8E?t=106</t>
  </si>
  <si>
    <t>Canada has become a land of extreme hypocrites</t>
  </si>
  <si>
    <t>Venus230</t>
  </si>
  <si>
    <t>https://www.reddit.com/r/metacanada/comments/hdxwcu/canada_has_become_a_land_of_extreme_hypocrites/</t>
  </si>
  <si>
    <t>hdxwcu</t>
  </si>
  <si>
    <t>https://www.youtube.com/watch?v=LRz7Abze1H4</t>
  </si>
  <si>
    <t>Use this whenever stupid people try to argue you can't be racist against white people</t>
  </si>
  <si>
    <t>Licensedtoshill007</t>
  </si>
  <si>
    <t>https://www.reddit.com/r/metacanada/comments/gyejwv/use_this_whenever_stupid_people_try_to_argue_you/</t>
  </si>
  <si>
    <t>gyejwv</t>
  </si>
  <si>
    <t>https://i.redd.it/ss6mpm9mci351.jpg</t>
  </si>
  <si>
    <t>Philpott says Trudeau‚'s involved in a cover-up || No crap sherlock...</t>
  </si>
  <si>
    <t>DTtapeworm</t>
  </si>
  <si>
    <t>https://www.reddit.com/r/metacanada/comments/h93ql3/philpott_says_trudeaus_involved_in_a_coverup_no/</t>
  </si>
  <si>
    <t>h93ql3</t>
  </si>
  <si>
    <t>https://torontosun.com/opinion/editorials/editorial-philpott-says-trudeaus-involved-in-a-cover-up/amp?__twitter_impression=true</t>
  </si>
  <si>
    <t>Celebrate Black Tuesday By Eating Your Damn Outmeal</t>
  </si>
  <si>
    <t>https://www.reddit.com/r/metacanada/comments/gvl1jj/celebrate_black_tuesday_by_eating_your_damn/</t>
  </si>
  <si>
    <t>gvl1jj</t>
  </si>
  <si>
    <t>https://i.redd.it/5xub2amysl251.jpg</t>
  </si>
  <si>
    <t>What kind of sick twisted pedo Leftist adopts a 12 year old Cuban boy ?</t>
  </si>
  <si>
    <t>High5assfuck</t>
  </si>
  <si>
    <t>https://www.reddit.com/r/metacanada/comments/hc59v4/what_kind_of_sick_twisted_pedo_leftist_adopts_a/</t>
  </si>
  <si>
    <t>hc59v4</t>
  </si>
  <si>
    <t>Unpopular opinion: Catholics are really starting to piss me off. Worst Pope ever.</t>
  </si>
  <si>
    <t>HarvosMom</t>
  </si>
  <si>
    <t>https://www.reddit.com/r/metacanada/comments/he8lby/unpopular_opinion_catholics_are_really_starting/</t>
  </si>
  <si>
    <t>he8lby</t>
  </si>
  <si>
    <t>https://i.imgur.com/wIssYTa.jpg</t>
  </si>
  <si>
    <t>CBC now trying to annihilate Kenney speech writer for questioning the bullshit liberal narrative about residential schools back in 2013</t>
  </si>
  <si>
    <t>HighBudgetPorn</t>
  </si>
  <si>
    <t>https://www.reddit.com/r/metacanada/comments/hfwsnk/cbc_now_trying_to_annihilate_kenney_speech_writer/</t>
  </si>
  <si>
    <t>hfwsnk</t>
  </si>
  <si>
    <t>https://www.cbc.ca/news/canada/calgary/paul-bunner-residential-school-bogus-genocide-1.5625537</t>
  </si>
  <si>
    <t>CBC now trying to annihilate Kennedy speech writer for questioning the bullshit liberal narrative about residential schools back in 2013</t>
  </si>
  <si>
    <t>https://www.reddit.com/r/metacanada/comments/hfwj3o/cbc_now_trying_to_annihilate_kennedy_speech/</t>
  </si>
  <si>
    <t>hfwj3o</t>
  </si>
  <si>
    <t>ANIMAL RIGHT ACTIVIST HIT AFTER FEEDING PIGS, LEFT SCREAMS IT WAS INTENTIONAL</t>
  </si>
  <si>
    <t>Ghost_in_The_Trenchs</t>
  </si>
  <si>
    <t>reddit.com</t>
  </si>
  <si>
    <t>https://www.reddit.com/r/metacanada/comments/hc7mo2/animal_right_activist_hit_after_feeding_pigs_left/</t>
  </si>
  <si>
    <t>hc7mo2</t>
  </si>
  <si>
    <t>https://www.reddit.com/r/BurlingtonON/comments/hc7749/the_activist_killed_this_morning_has_been/?utm_source=share&amp;amp;utm_medium=ios_app&amp;amp;utm_name=iossmf</t>
  </si>
  <si>
    <t>Shut up Blackface! The mirror never lies.</t>
  </si>
  <si>
    <t>GaymerTroll</t>
  </si>
  <si>
    <t>https://www.reddit.com/r/metacanada/comments/gvvpu3/shut_up_blackface_the_mirror_never_lies/</t>
  </si>
  <si>
    <t>gvvpu3</t>
  </si>
  <si>
    <t>https://i.redd.it/711gltteop251.jpg</t>
  </si>
  <si>
    <t>It is sheer delusion to imagine that either the President of the United States or the most eminent leaders of the Democratic Party across the nation look other than woeful in the face of this crisis. And it is insanely stupid and delusional to imagine that the worst is now over ...</t>
  </si>
  <si>
    <t>vigorous</t>
  </si>
  <si>
    <t>strategic-culture.org</t>
  </si>
  <si>
    <t>https://www.reddit.com/r/metacanada/comments/ha2df0/it_is_sheer_delusion_to_imagine_that_either_the/</t>
  </si>
  <si>
    <t>ha2df0</t>
  </si>
  <si>
    <t>https://www.strategic-culture.org/news/2020/06/15/american-delusions-about-covid-19/</t>
  </si>
  <si>
    <t>All White people are racist</t>
  </si>
  <si>
    <t>MercyIsMyWaifu</t>
  </si>
  <si>
    <t>medium.com</t>
  </si>
  <si>
    <t>https://www.reddit.com/r/metacanada/comments/h8em2h/all_white_people_are_racist/</t>
  </si>
  <si>
    <t>h8em2h</t>
  </si>
  <si>
    <t>Jericho Green: Shut up Trudeau!</t>
  </si>
  <si>
    <t>joetravers</t>
  </si>
  <si>
    <t>https://www.reddit.com/r/metacanada/comments/gwvwos/jericho_green_shut_up_trudeau/</t>
  </si>
  <si>
    <t>gwvwos</t>
  </si>
  <si>
    <t>https://youtu.be/VEo5aB4pzjY</t>
  </si>
  <si>
    <t>CBC hates white people</t>
  </si>
  <si>
    <t>Jamc59473</t>
  </si>
  <si>
    <t>archive.fo</t>
  </si>
  <si>
    <t>https://www.reddit.com/r/metacanada/comments/hbs0xy/cbc_hates_white_people/</t>
  </si>
  <si>
    <t>hbs0xy</t>
  </si>
  <si>
    <t>https://archive.fo/cgfHn</t>
  </si>
  <si>
    <t>Beware of th pedophile communists from AHS</t>
  </si>
  <si>
    <t>FashyPkmnConspirator</t>
  </si>
  <si>
    <t>https://www.reddit.com/r/metacanada/comments/hepk4x/beware_of_th_pedophile_communists_from_ahs/</t>
  </si>
  <si>
    <t>hepk4x</t>
  </si>
  <si>
    <t>So many slippery slope denialists today...watch this gay rights activist in 1966 laugh at the ridiculous notion that homosexuals want crazy things like marriage and adoption</t>
  </si>
  <si>
    <t>FarAwayForFar2Long</t>
  </si>
  <si>
    <t>https://www.reddit.com/r/metacanada/comments/hdjfoc/so_many_slippery_slope_denialists_todaywatch_this/</t>
  </si>
  <si>
    <t>hdjfoc</t>
  </si>
  <si>
    <t>https://youtu.be/_6Qs24_eEug</t>
  </si>
  <si>
    <t>Black woman heroically confronts three diabolical white supremacists</t>
  </si>
  <si>
    <t>Fenderben</t>
  </si>
  <si>
    <t>https://www.reddit.com/r/metacanada/comments/gw94pd/black_woman_heroically_confronts_three_diabolical/</t>
  </si>
  <si>
    <t>gw94pd</t>
  </si>
  <si>
    <t>https://twitter.com/DigitalForests/status/1268363871661838338</t>
  </si>
  <si>
    <t>CBC Wants Middle Easterners and Africans to die of cancer.</t>
  </si>
  <si>
    <t>Jizzaldo</t>
  </si>
  <si>
    <t>https://www.reddit.com/r/metacanada/comments/hbkaap/cbc_wants_middle_easterners_and_africans_to_die/</t>
  </si>
  <si>
    <t>hbkaap</t>
  </si>
  <si>
    <t>https://www.cbc.ca/news/canada/edmonton/edmonton-hookah-sisha-ban-july-1-1.5617213</t>
  </si>
  <si>
    <t>[Actual Drama] The DSA in Seattle seceded from the United States and formed their own autonomous country. Within a day their leader has killed himself and people are shitting in the street.</t>
  </si>
  <si>
    <t>self.DeuxRAMA</t>
  </si>
  <si>
    <t>https://www.reddit.com/r/metacanada/comments/h05abd/actual_drama_the_dsa_in_seattle_seceded_from_the/</t>
  </si>
  <si>
    <t>h05abd</t>
  </si>
  <si>
    <t>/r/DeuxRAMA/comments/h0425p/actual_drama_the_dsa_in_seattle_seceded_from_the/</t>
  </si>
  <si>
    <t>SIU Investigation: Police shoot armed schizophrenic man dead.</t>
  </si>
  <si>
    <t>ElectricCircusDJ</t>
  </si>
  <si>
    <t>https://www.reddit.com/r/metacanada/comments/hd1n5z/siu_investigation_police_shoot_armed/</t>
  </si>
  <si>
    <t>hd1n5z</t>
  </si>
  <si>
    <t>https://twitter.com/mneunite/status/1274566119349772288?s=20</t>
  </si>
  <si>
    <t>Pathetic country</t>
  </si>
  <si>
    <t>fequalma1</t>
  </si>
  <si>
    <t>https://www.reddit.com/r/metacanada/comments/gytg88/pathetic_country/</t>
  </si>
  <si>
    <t>gytg88</t>
  </si>
  <si>
    <t>"No one is going to hurt you" they say while he's literally punched in the head.</t>
  </si>
  <si>
    <t>StarReaperStudio</t>
  </si>
  <si>
    <t>https://www.reddit.com/r/metacanada/comments/gv0eop/no_one_is_going_to_hurt_you_they_say_while_hes/</t>
  </si>
  <si>
    <t>gv0eop</t>
  </si>
  <si>
    <t>https://www.youtube.com/watch?v=J4Vf6Qly2Q8</t>
  </si>
  <si>
    <t>PPC manlet Francesco Ciardullo plans anti COVID-19 protest on Canada Day in stupid attempt to highjack a day of celebration.</t>
  </si>
  <si>
    <t>https://www.reddit.com/r/metacanada/comments/helmvw/ppc_manlet_francesco_ciardullo_plans_anti_covid19/</t>
  </si>
  <si>
    <t>helmvw</t>
  </si>
  <si>
    <t>https://twitter.com/fa_ciardullo/status/1272403512589275136?s=21</t>
  </si>
  <si>
    <t>We Are Ruled by Fools</t>
  </si>
  <si>
    <t>BoondockSaint45</t>
  </si>
  <si>
    <t>https://www.reddit.com/r/metacanada/comments/h978i9/we_are_ruled_by_fools/</t>
  </si>
  <si>
    <t>h978i9</t>
  </si>
  <si>
    <t>https://youtu.be/dZu2es4sudg</t>
  </si>
  <si>
    <t>In light of foretold recent happenings, keep this small fact in mind. It's been an honor shitposting with you.</t>
  </si>
  <si>
    <t>FrostyNovember</t>
  </si>
  <si>
    <t>https://www.reddit.com/r/metacanada/comments/hhm2d3/in_light_of_foretold_recent_happenings_keep_this/</t>
  </si>
  <si>
    <t>hhm2d3</t>
  </si>
  <si>
    <t>https://imgur.com/5nnUpRt</t>
  </si>
  <si>
    <t>Biology and Genetics are racist now, if you don‚'t agree you‚'re a white supremacist! Agree with me or you‚'re RACIST</t>
  </si>
  <si>
    <t>noyoureright</t>
  </si>
  <si>
    <t>https://www.reddit.com/r/metacanada/comments/hgoew6/biology_and_genetics_are_racist_now_if_you_dont/</t>
  </si>
  <si>
    <t>hgoew6</t>
  </si>
  <si>
    <t>Faggot Energy!</t>
  </si>
  <si>
    <t>Paul_Bernardo</t>
  </si>
  <si>
    <t>https://www.reddit.com/r/metacanada/comments/gvedv1/faggot_energy/</t>
  </si>
  <si>
    <t>gvedv1</t>
  </si>
  <si>
    <t>https://twitter.com/i/status/1267659507427049472</t>
  </si>
  <si>
    <t>How To Not Get Your Ass Kicked By The Police - Chris Rock - YouTube</t>
  </si>
  <si>
    <t>MacTCarnage</t>
  </si>
  <si>
    <t>https://www.reddit.com/r/metacanada/comments/h9a3tw/how_to_not_get_your_ass_kicked_by_the_police/</t>
  </si>
  <si>
    <t>h9a3tw</t>
  </si>
  <si>
    <t>http://www.youtube.com/watch?v=OEvMc-K8XHY</t>
  </si>
  <si>
    <t>https://www.reddit.com/r/metacanada/comments/h9a3q0/how_to_not_get_your_ass_kicked_by_the_police/</t>
  </si>
  <si>
    <t>h9a3q0</t>
  </si>
  <si>
    <t>https://www.youtube.com/watch?v=OEvMc-K8XHY</t>
  </si>
  <si>
    <t>The grievance industry has gone berserk because, in a brilliant analysis of Black Lives Matter, Rex Murphy asserted that Canada isn't racist. This heresy was denounced by fake-journalist Vanmala Subramaniam. In this video, Subramaniam is excoriated for her stupidity by Ezra Levant. Watch and enjoy.</t>
  </si>
  <si>
    <t>VacationOnPluto</t>
  </si>
  <si>
    <t>https://www.reddit.com/r/metacanada/comments/gy6nf4/the_grievance_industry_has_gone_berserk_because/</t>
  </si>
  <si>
    <t>gy6nf4</t>
  </si>
  <si>
    <t>https://www.youtube.com/watch?v=EOzGQ1DA3Uk</t>
  </si>
  <si>
    <t>https://www.reddit.com/r/metacanada/comments/gycv95/the_grievance_industry_has_gone_berserk_because/</t>
  </si>
  <si>
    <t>gycv95</t>
  </si>
  <si>
    <t>I am going to ruin your life if you don‚'t post black square on Instagram and you are white</t>
  </si>
  <si>
    <t>ngyuhnang</t>
  </si>
  <si>
    <t>https://www.reddit.com/r/metacanada/comments/gvpg6y/i_am_going_to_ruin_your_life_if_you_dont_post/</t>
  </si>
  <si>
    <t>gvpg6y</t>
  </si>
  <si>
    <t>https://i.redd.it/d7aykjkwfn251.jpg</t>
  </si>
  <si>
    <t>This is a man employed by our government demonstrating his ignorance and bigotry.</t>
  </si>
  <si>
    <t>https://www.reddit.com/r/metacanada/comments/hffsb1/this_is_a_man_employed_by_our_government/</t>
  </si>
  <si>
    <t>hffsb1</t>
  </si>
  <si>
    <t>https://i.redd.it/4vhllo31ez651.jpg</t>
  </si>
  <si>
    <t>Hello/Salut to my NORMAL Canadian brothers and sisters. American here. I just wanted to share what some of our most pathetic human beings are up to. Always remember that collective guilt is a mental disorder! You should never apologize, regardless of whether your ancestors owned slaves or not.</t>
  </si>
  <si>
    <t>https://www.reddit.com/r/metacanada/comments/gwf8fa/hellosalut_to_my_normal_canadian_brothers_and/</t>
  </si>
  <si>
    <t>gwf8fa</t>
  </si>
  <si>
    <t>https://www.rt.com/usa/490431-houston-white-begging-black/</t>
  </si>
  <si>
    <t>CBC reporter wants to call you racist based on your race and shut up if you disagree. You racist.</t>
  </si>
  <si>
    <t>https://www.reddit.com/r/metacanada/comments/hde99x/cbc_reporter_wants_to_call_you_racist_based_on/</t>
  </si>
  <si>
    <t>hde99x</t>
  </si>
  <si>
    <t>https://www.cbc.ca/news/canada/manitoba/pov-racism-white-fragility-1.5619647</t>
  </si>
  <si>
    <t>81 Black Christians killed by Boko Haram attack in Nigeria this past week. Don't worry though, White Liberals got a cartoon dog off TV so all is well.</t>
  </si>
  <si>
    <t>christianpost.com</t>
  </si>
  <si>
    <t>https://www.reddit.com/r/metacanada/comments/h8g9dh/81_black_christians_killed_by_boko_haram_attack/</t>
  </si>
  <si>
    <t>h8g9dh</t>
  </si>
  <si>
    <t>Michael Jackson's "Daughter" to Portray Jesus as a LGBTPQtt2 Femoid in New Retard Film For Godless Retards</t>
  </si>
  <si>
    <t>christianheadlines.com</t>
  </si>
  <si>
    <t>https://www.reddit.com/r/metacanada/comments/hd2gjz/michael_jacksons_daughter_to_portray_jesus_as_a/</t>
  </si>
  <si>
    <t>hd2gjz</t>
  </si>
  <si>
    <t>https://www.christianheadlines.com/contributors/milton-quintanilla/michael-jacksons-daughter-to-portray-jesus-as-a-lesbian-woman-in-new-film.html</t>
  </si>
  <si>
    <t>Black trans lives matter rally held in Edmonton. However, there is no known cases of police killing black trannies so who are they rallying against?</t>
  </si>
  <si>
    <t>https://www.reddit.com/r/metacanada/comments/hhz1rb/black_trans_lives_matter_rally_held_in_edmonton/</t>
  </si>
  <si>
    <t>hhz1rb</t>
  </si>
  <si>
    <t>https://globalnews.ca/news/7119170/edmonton-black-trans-lives-matter-rally/</t>
  </si>
  <si>
    <t>John Cleese calls BBC's decision 'stupid,' after removal of Fawlty Towers episode</t>
  </si>
  <si>
    <t>https://www.reddit.com/r/metacanada/comments/h90dx1/john_cleese_calls_bbcs_decision_stupid_after/</t>
  </si>
  <si>
    <t>h90dx1</t>
  </si>
  <si>
    <t>https://thepostmillennial.com/john-cleese-calls-bbcs-decision-stupid-after-removing-an-episode-of-fawlty-towers</t>
  </si>
  <si>
    <t>Gay Mafia announces hostile takeover of BLM: Saying "Black Lives Matter" now homophobic, you must say "ALL Black Lives Matter" instead or the ladies from The Social will totally get you fired</t>
  </si>
  <si>
    <t>https://www.reddit.com/r/metacanada/comments/hhimjj/gay_mafia_announces_hostile_takeover_of_blm/</t>
  </si>
  <si>
    <t>hhimjj</t>
  </si>
  <si>
    <t>https://www.cbc.ca/news/canada/all-black-lives-matter-black-lgbtq-voices-1.5627988</t>
  </si>
  <si>
    <t>On minute it's "Fuck Nestle!" and the next, "Bottled water is essential to the revolution".</t>
  </si>
  <si>
    <t>https://www.reddit.com/r/metacanada/comments/gw20zn/on_minute_its_fuck_nestle_and_the_next_bottled/</t>
  </si>
  <si>
    <t>gw20zn</t>
  </si>
  <si>
    <t>https://np.reddit.com/r/pics/comments/gvxarx/asheville_pd_destroy_medic_station_for_protestors/oy_medic_station_for_protestors/</t>
  </si>
  <si>
    <t>Canada is such a wonderful and tolerant place let's move there and try to make it like the shithole we came from</t>
  </si>
  <si>
    <t>https://www.reddit.com/r/metacanada/comments/gws6up/canada_is_such_a_wonderful_and_tolerant_place/</t>
  </si>
  <si>
    <t>gws6up</t>
  </si>
  <si>
    <t>https://globalnews.ca/news/7027200/anti-black-racism-hamilton-police/</t>
  </si>
  <si>
    <t>Twitter is trash!</t>
  </si>
  <si>
    <t>BAD_MR_FROSTMAN</t>
  </si>
  <si>
    <t>https://www.reddit.com/r/metacanada/comments/hftzml/twitter_is_trash/</t>
  </si>
  <si>
    <t>hftzml</t>
  </si>
  <si>
    <t>https://i.redd.it/2kpaicqvd4751.jpg</t>
  </si>
  <si>
    <t>Young Aussie girl brutally beaten by BLM activists</t>
  </si>
  <si>
    <t>sausageroll.com.au</t>
  </si>
  <si>
    <t>https://www.reddit.com/r/metacanada/comments/haepso/young_aussie_girl_brutally_beaten_by_blm_activists/</t>
  </si>
  <si>
    <t>haepso</t>
  </si>
  <si>
    <t>https://www.sausageroll.com.au/news/australian-teen-girl-brutally-beaten-by-black-lives-activists-in-melbourne-cbd/</t>
  </si>
  <si>
    <t>Is this guy retarded, or what? Trudeau pauses for 21 seconds before answering question about Trump's response to U.S. protests</t>
  </si>
  <si>
    <t>brettharvee</t>
  </si>
  <si>
    <t>https://www.reddit.com/r/metacanada/comments/gve6h8/is_this_guy_retarded_or_what_trudeau_pauses_for/</t>
  </si>
  <si>
    <t>gve6h8</t>
  </si>
  <si>
    <t>https://www.youtube.com/watch?v=SeaDi-0Nz8w</t>
  </si>
  <si>
    <t>Not Blaming Trump... BUTTTTTT</t>
  </si>
  <si>
    <t>https://www.reddit.com/r/metacanada/comments/h8hnv6/not_blaming_trump_butttttt/</t>
  </si>
  <si>
    <t>h8hnv6</t>
  </si>
  <si>
    <t>Justin Bieber Accused of Sexual Assault</t>
  </si>
  <si>
    <t>madly_aloof</t>
  </si>
  <si>
    <t>pitchfork.com</t>
  </si>
  <si>
    <t>https://www.reddit.com/r/metacanada/comments/hdn036/justin_bieber_accused_of_sexual_assault/</t>
  </si>
  <si>
    <t>hdn036</t>
  </si>
  <si>
    <t>https://pitchfork.com/news/justin-bieber-accused-of-sexual-assault-by-two-women-issues-denial/</t>
  </si>
  <si>
    <t>LMAO! You guys are screwed. Check out this ad on YouTube! As a former poster on T_D, you guys need a Trump and FAST! I had to double check my VPN to see if I accidentally set it to Mumbai...</t>
  </si>
  <si>
    <t>Ask_My_Anus</t>
  </si>
  <si>
    <t>https://www.reddit.com/r/metacanada/comments/gw1sol/lmao_you_guys_are_screwed_check_out_this_ad_on/</t>
  </si>
  <si>
    <t>gw1sol</t>
  </si>
  <si>
    <t>https://i.redd.it/7g2zabqp7r251.jpg</t>
  </si>
  <si>
    <t>rCan comments 95% critical of Trudeau. Bets Open: How long until OrzBlueFucktard shuts it down?</t>
  </si>
  <si>
    <t>https://www.reddit.com/r/metacanada/comments/hccb4g/rcan_comments_95_critical_of_trudeau_bets_open/</t>
  </si>
  <si>
    <t>hccb4g</t>
  </si>
  <si>
    <t>http://np.reddit.com/r/canada/comments/hc8q74/_/</t>
  </si>
  <si>
    <t>Model Sparks Outrage After Saying She's Tired of 'Black Lives Matter Bullsh*t'</t>
  </si>
  <si>
    <t>nextshark.com</t>
  </si>
  <si>
    <t>https://www.reddit.com/r/metacanada/comments/gyf0ax/model_sparks_outrage_after_saying_shes_tired_of/</t>
  </si>
  <si>
    <t>gyf0ax</t>
  </si>
  <si>
    <t>https://nextshark.com/nicky-park-black-lives-matter/</t>
  </si>
  <si>
    <t>Police sexually harass innocent young boy</t>
  </si>
  <si>
    <t>__urmomgay_</t>
  </si>
  <si>
    <t>bnnbloomberg.ca</t>
  </si>
  <si>
    <t>https://www.reddit.com/r/metacanada/comments/h12k78/police_sexually_harass_innocent_young_boy/</t>
  </si>
  <si>
    <t>h12k78</t>
  </si>
  <si>
    <t>https://www.bnnbloomberg.ca/polopoly_fs/1.1160482!/fileimage/httpImage/image.JPG_gen/derivatives/landscape_620/paw-patrol.JPG</t>
  </si>
  <si>
    <t>CBC Kids News: Representatives From Degenerate Marxist Sex Cult Explain To Children How J.K. Rowling Is "tRaNsPhObIc‚ For Saying Only Women Can Menstruate</t>
  </si>
  <si>
    <t>tnc.news</t>
  </si>
  <si>
    <t>https://www.reddit.com/r/metacanada/comments/h9on6a/cbc_kids_news_representatives_from_degenerate/</t>
  </si>
  <si>
    <t>h9on6a</t>
  </si>
  <si>
    <t>https://tnc.news/2020/06/15/cbc-tells-kids-j-k-rowling-is-transphobic-for-saying-only-women-menstruate/</t>
  </si>
  <si>
    <t>The editorial board of The National Post are spineless cowards who acquiesce to the tantrums of petulant children.</t>
  </si>
  <si>
    <t>Original_Dankster</t>
  </si>
  <si>
    <t>https://www.reddit.com/r/metacanada/comments/habdss/the_editorial_board_of_the_national_post_are/</t>
  </si>
  <si>
    <t>habdss</t>
  </si>
  <si>
    <t>http://archive.is/HivaE</t>
  </si>
  <si>
    <t>Would I get banned if I asked when we could start killing people? Asking for a friend...</t>
  </si>
  <si>
    <t>https://www.reddit.com/r/metacanada/comments/hatqik/would_i_get_banned_if_i_asked_when_we_could_start/</t>
  </si>
  <si>
    <t>hatqik</t>
  </si>
  <si>
    <t>https://np.reddit.com/r/LateStageCapitalism/comments/hanyxi/how_long_until_we_can_start_building_the_scaffolds/</t>
  </si>
  <si>
    <t>MSM: 'Bleating' About Muslim Rape Gangs Takes Focus Off 'Islamophobia'</t>
  </si>
  <si>
    <t>SpeedForceNirvana</t>
  </si>
  <si>
    <t>https://www.reddit.com/r/metacanada/comments/hgf0a4/msm_bleating_about_muslim_rape_gangs_takes_focus/</t>
  </si>
  <si>
    <t>hgf0a4</t>
  </si>
  <si>
    <t>https://www.breitbart.com/europe/2020/04/03/media-bleating-about-muslim-rape-gangs-takes-focus-away-islamophobia/</t>
  </si>
  <si>
    <t>Antichrist Baal Baphomet Beelzebub Belphegor Devil Leviathan Lucifer Moloch Obama Satan</t>
  </si>
  <si>
    <t>https://www.reddit.com/r/metacanada/comments/hdku9l/antichrist_baal_baphomet_beelzebub_belphegor/</t>
  </si>
  <si>
    <t>hdku9l</t>
  </si>
  <si>
    <t>https://files.catbox.moe/yjcmrw.jpg</t>
  </si>
  <si>
    <t>Question. Is Trudeau still a Chinese boot licking cuck for not releasing Huawei's princess? Asking for a friend.</t>
  </si>
  <si>
    <t>j-Ki</t>
  </si>
  <si>
    <t>https://www.reddit.com/r/metacanada/comments/hftzg4/question_is_trudeau_still_a_chinese_boot_licking/</t>
  </si>
  <si>
    <t>hftzg4</t>
  </si>
  <si>
    <t>https://www.cbc.ca/news/politics/trudeau-meng-wanzhou-prisoner-1.5626744</t>
  </si>
  <si>
    <t>Carrying the American flag in America makes you a race traitor.</t>
  </si>
  <si>
    <t>https://www.reddit.com/r/metacanada/comments/h93c9q/carrying_the_american_flag_in_america_makes_you_a/</t>
  </si>
  <si>
    <t>h93c9q</t>
  </si>
  <si>
    <t>https://v.redd.it/0v06bxhb7t451</t>
  </si>
  <si>
    <t>Idiocy of activist filmmaker Michael Moore on full display.</t>
  </si>
  <si>
    <t>https://www.reddit.com/r/metacanada/comments/gvcqyj/idiocy_of_activist_filmmaker_michael_moore_on/</t>
  </si>
  <si>
    <t>gvcqyj</t>
  </si>
  <si>
    <t>https://i.redd.it/2bmhxhflhj251.jpg</t>
  </si>
  <si>
    <t>‚"Plz Allah give me the strength to not cuss/kill all these men and white folks out here today‚ - Yusra Khogali, Co-Founder of BLM Toronto</t>
  </si>
  <si>
    <t>ofcanada</t>
  </si>
  <si>
    <t>https://www.reddit.com/r/metacanada/comments/gvjwb7/plz_allah_give_me_the_strength_to_not_cusskill/</t>
  </si>
  <si>
    <t>gvjwb7</t>
  </si>
  <si>
    <t>https://twitter.com/jerryagar1010/status/717359264914911233?s=20</t>
  </si>
  <si>
    <t>African American Professor systematically debunks almost all media and black lives matter claims and stats. Shows black people are no more likely to be shot by police once crime rate is factored in. More whites killed by police than blacks. Argues this is mass hysteria whipped up by the far left.</t>
  </si>
  <si>
    <t>self.conspiracy</t>
  </si>
  <si>
    <t>https://www.reddit.com/r/metacanada/comments/gxy775/african_american_professor_systematically_debunks/</t>
  </si>
  <si>
    <t>gxy775</t>
  </si>
  <si>
    <t>/r/conspiracy/comments/gxr6e2/african_american_professor_systematically_debunks/</t>
  </si>
  <si>
    <t>4 years ago today an Islamic terrorist murdered 50 gays in Orlando. Reminder that Radical Islam kills.</t>
  </si>
  <si>
    <t>https://www.reddit.com/r/metacanada/comments/h7rlkf/4_years_ago_today_an_islamic_terrorist_murdered/</t>
  </si>
  <si>
    <t>h7rlkf</t>
  </si>
  <si>
    <t>When someone tells you only whites are racist, hit 'em with this.</t>
  </si>
  <si>
    <t>https://www.reddit.com/r/metacanada/comments/hbser1/when_someone_tells_you_only_whites_are_racist_hit/</t>
  </si>
  <si>
    <t>hbser1</t>
  </si>
  <si>
    <t>https://i.redd.it/v1ur50bg3s551.jpg</t>
  </si>
  <si>
    <t>Reddit Ireland turns off at midnight to stop trolls. Why don't they mention how they some black kids mugged an irish white kid and carved up his face and the entire world is trying to cover it up.</t>
  </si>
  <si>
    <t>lovelyPinkLipstick</t>
  </si>
  <si>
    <t>https://www.reddit.com/r/metacanada/comments/h0f6do/reddit_ireland_turns_off_at_midnight_to_stop/</t>
  </si>
  <si>
    <t>h0f6do</t>
  </si>
  <si>
    <t>https://www.bbc.com/news/technology-52992676</t>
  </si>
  <si>
    <t>T-Shirt cancel culture has commenced. Time to DUMP the NCAA, the NFL, and the rest of these hypocritical frauds who‚'ve yet to utter a peep about the injustices going on in communist China.</t>
  </si>
  <si>
    <t>https://www.reddit.com/r/metacanada/comments/hag8qe/tshirt_cancel_culture_has_commenced_time_to_dump/</t>
  </si>
  <si>
    <t>hag8qe</t>
  </si>
  <si>
    <t>https://twitter.com/CoachGundy/status/1273002885283020809</t>
  </si>
  <si>
    <t>Is there any other politician around the world with bigger balls than this guy?</t>
  </si>
  <si>
    <t>https://www.reddit.com/r/metacanada/comments/hh4y7s/is_there_any_other_politician_around_the_world/</t>
  </si>
  <si>
    <t>hh4y7s</t>
  </si>
  <si>
    <t>Indian dude points out the sheer hypocrisy of the BLM movement</t>
  </si>
  <si>
    <t>https://www.reddit.com/r/metacanada/comments/gymxx9/indian_dude_points_out_the_sheer_hypocrisy_of_the/</t>
  </si>
  <si>
    <t>gymxx9</t>
  </si>
  <si>
    <t>As we've long suspected, Trudeau "comes out" as a Transgender Muslim "Woman". No wonder his values are so deranged; that's a no-win scenario.</t>
  </si>
  <si>
    <t>ChristianWhiteShow</t>
  </si>
  <si>
    <t>https://www.reddit.com/r/metacanada/comments/guyylb/as_weve_long_suspected_trudeau_comes_out_as_a/</t>
  </si>
  <si>
    <t>guyylb</t>
  </si>
  <si>
    <t>https://i.redd.it/rcv2hi0ste251.jpg</t>
  </si>
  <si>
    <t>black lives matter is a terrorist group</t>
  </si>
  <si>
    <t>mejeeztwothree</t>
  </si>
  <si>
    <t>https://www.reddit.com/r/metacanada/comments/gzhbo4/black_lives_matter_is_a_terrorist_group/</t>
  </si>
  <si>
    <t>gzhbo4</t>
  </si>
  <si>
    <t>How many plane loads of immigrants continued after the outbreak started? Iran? Not hard to figure out. Between Trudeau's refugees and Tam's idiotic health policies, Canadians are at risk! CBC can't figure it out? Plane loads still arriving, no vetting.</t>
  </si>
  <si>
    <t>dark-dare</t>
  </si>
  <si>
    <t>https://www.reddit.com/r/metacanada/comments/gupgl0/how_many_plane_loads_of_immigrants_continued/</t>
  </si>
  <si>
    <t>gupgl0</t>
  </si>
  <si>
    <t>https://youtu.be/--8990NaJ7o</t>
  </si>
  <si>
    <t>Abolish the Police is the most cuck idea in history.</t>
  </si>
  <si>
    <t>self.tucker_carlson</t>
  </si>
  <si>
    <t>https://www.reddit.com/r/metacanada/comments/gxxi1g/abolish_the_police_is_the_most_cuck_idea_in/</t>
  </si>
  <si>
    <t>gxxi1g</t>
  </si>
  <si>
    <t>/r/tucker_carlson/comments/gxov60/abolish_the_police_is_the_most_cuck_idea_in/</t>
  </si>
  <si>
    <t>She outed Trudeau as a pedo - Jared Johnson (VIDEO)</t>
  </si>
  <si>
    <t>https://www.reddit.com/r/metacanada/comments/gyrnbw/she_outed_trudeau_as_a_pedo_jared_johnson_video/</t>
  </si>
  <si>
    <t>gyrnbw</t>
  </si>
  <si>
    <t>https://twitter.com/JaredJo49932566/status/1269801144231931904</t>
  </si>
  <si>
    <t>The Comintern Shit Disturbers Played Themselves: Soon the Employers will begin NOT REHIRING people who they couldn't fire without legal drama...How about them apples?</t>
  </si>
  <si>
    <t>carbonedallas</t>
  </si>
  <si>
    <t>https://www.reddit.com/r/metacanada/comments/h0bf2b/the_comintern_shit_disturbers_played_themselves/</t>
  </si>
  <si>
    <t>h0bf2b</t>
  </si>
  <si>
    <t>HYPOCRITE: After Epic UN Vote Failure, Liberal MP Slams Conservatives For 'Gloating,' Only To Be Reminded Of His Tweets Attacking Harper Government For Exact Same Thing</t>
  </si>
  <si>
    <t>bethnalgreen08</t>
  </si>
  <si>
    <t>spencerfernando.com</t>
  </si>
  <si>
    <t>https://www.reddit.com/r/metacanada/comments/hbnxom/hypocrite_after_epic_un_vote_failure_liberal_mp/</t>
  </si>
  <si>
    <t>hbnxom</t>
  </si>
  <si>
    <t>https://www.spencerfernando.com/2020/06/18/hypocrite-after-epic-un-vote-failure-liberal-mp-slams-conservatives-for-gloating-only-to-be-reminded-of-his-tweets-attacking-harper-government-for-exact-same-thing/</t>
  </si>
  <si>
    <t>I wonder what *would* be enough for the leftist mob? Losing your job and career doesn't seem to be enough, perhaps your house, or your first born? What the hell do these crazies want?</t>
  </si>
  <si>
    <t>https://www.reddit.com/r/metacanada/comments/he1qzf/i_wonder_what_would_be_enough_for_the_leftist_mob/</t>
  </si>
  <si>
    <t>he1qzf</t>
  </si>
  <si>
    <t>https://np.reddit.com/r/canada/comments/hdsmzw/_/fvnvk7m?context=1000</t>
  </si>
  <si>
    <t>Reminder that these losers forced us to nuke the economy. The Leftist coup against Western civilization has corrupted every institution.</t>
  </si>
  <si>
    <t>https://www.reddit.com/r/metacanada/comments/gxxjvt/reminder_that_these_losers_forced_us_to_nuke_the/</t>
  </si>
  <si>
    <t>gxxjvt</t>
  </si>
  <si>
    <t>https://i.redd.it/tiwkea4oec351.png</t>
  </si>
  <si>
    <t>[GRAPHIC] Another Irish boy terrorized by black teenagers. Stabbed repeatedly.</t>
  </si>
  <si>
    <t>PuffTheMagicHobo</t>
  </si>
  <si>
    <t>https://www.reddit.com/r/metacanada/comments/gzhsd5/graphic_another_irish_boy_terrorized_by_black/</t>
  </si>
  <si>
    <t>gzhsd5</t>
  </si>
  <si>
    <t>https://twitter.com/CoileainCuan/status/1269413938648752130</t>
  </si>
  <si>
    <t>BLM YouTuber forced white girls on their knees to apologise for 'white privilege'</t>
  </si>
  <si>
    <t>tonka-malamute</t>
  </si>
  <si>
    <t>https://www.reddit.com/r/metacanada/comments/hgodo1/blm_youtuber_forced_white_girls_on_their_knees_to/</t>
  </si>
  <si>
    <t>hgodo1</t>
  </si>
  <si>
    <t>Right wing gay guy AMA.</t>
  </si>
  <si>
    <t>Hellobobbyb</t>
  </si>
  <si>
    <t>https://www.reddit.com/r/metacanada/comments/gzoof7/right_wing_gay_guy_ama/</t>
  </si>
  <si>
    <t>gzoof7</t>
  </si>
  <si>
    <t>I mean, you had to be pretty retarded to think the police threw this woman off a balcony</t>
  </si>
  <si>
    <t>https://www.reddit.com/r/metacanada/comments/gw16p5/i_mean_you_had_to_be_pretty_retarded_to_think_the/</t>
  </si>
  <si>
    <t>gw16p5</t>
  </si>
  <si>
    <t>https://torontosun.com/news/crime/woman-blockaded-balcony-door-before-deadly-fall-sources</t>
  </si>
  <si>
    <t>Doug Ford is such a disappointment. He is no Rob. Rob knew the common man has a place in this society, not just the academics and the technocrats. Grow some testicles, Dougie!</t>
  </si>
  <si>
    <t>dumdumexpress</t>
  </si>
  <si>
    <t>https://www.reddit.com/r/metacanada/comments/gw652t/doug_ford_is_such_a_disappointment_he_is_no_rob/</t>
  </si>
  <si>
    <t>gw652t</t>
  </si>
  <si>
    <t>https://youtu.be/G2OPOjEA8xc</t>
  </si>
  <si>
    <t>SCUM - EPISODE 3</t>
  </si>
  <si>
    <t>BoondockSaint333</t>
  </si>
  <si>
    <t>https://www.reddit.com/r/metacanada/comments/hhp5gz/scum_episode_3/</t>
  </si>
  <si>
    <t>hhp5gz</t>
  </si>
  <si>
    <t>https://www.bitchute.com/video/IS5d10onuTDD/</t>
  </si>
  <si>
    <t>Luongo calls Bolton a cretin....and he's right!</t>
  </si>
  <si>
    <t>zerohedge.com</t>
  </si>
  <si>
    <t>https://www.reddit.com/r/metacanada/comments/hieecg/luongo_calls_bolton_a_cretinand_hes_right/</t>
  </si>
  <si>
    <t>hieecg</t>
  </si>
  <si>
    <t>https://www.zerohedge.com/political/luongo-john-bolton-resistance-hero-or-traitor-common-decency</t>
  </si>
  <si>
    <t>FBI: Black men make up only 6% of US population but are responsible for 53% of total murder</t>
  </si>
  <si>
    <t>BoboFromDaHood</t>
  </si>
  <si>
    <t>ucr.fbi.gov</t>
  </si>
  <si>
    <t>https://www.reddit.com/r/metacanada/comments/hcvhad/fbi_black_men_make_up_only_6_of_us_population_but/</t>
  </si>
  <si>
    <t>hcvhad</t>
  </si>
  <si>
    <t>https://ucr.fbi.gov/crime-in-the-u.s/2017/crime-in-the-u.s.-2017/tables/table-43</t>
  </si>
  <si>
    <t>Two Women Accuse Justin Bieber of Sexual Assault</t>
  </si>
  <si>
    <t>https://www.reddit.com/r/metacanada/comments/hdmzet/two_women_accuse_justin_bieber_of_sexual_assault/</t>
  </si>
  <si>
    <t>hdmzet</t>
  </si>
  <si>
    <t>Black Woman: BLM is a joke!</t>
  </si>
  <si>
    <t>PKC_Man</t>
  </si>
  <si>
    <t>https://www.reddit.com/r/metacanada/comments/gv7uqs/black_woman_blm_is_a_joke/</t>
  </si>
  <si>
    <t>gv7uqs</t>
  </si>
  <si>
    <t>https://youtu.be/ItopNgRQiuY</t>
  </si>
  <si>
    <t>Justine Trudey Spends 2 Mil Vying for Useless Security Council Seat</t>
  </si>
  <si>
    <t>https://www.reddit.com/r/metacanada/comments/hayo3i/justine_trudey_spends_2_mil_vying_for_useless/</t>
  </si>
  <si>
    <t>hayo3i</t>
  </si>
  <si>
    <t>http://archive.is/GMwf1</t>
  </si>
  <si>
    <t>CHAZ, Seattle autonomous zone ‚ warlord‚' says, as old homophobic tweets surface from his account Someone is creating fake tweets from my page somehow... fake tweets that seem like they‚'re from the past and they‚'re from my account somehow smh y‚'all are ridiculous§£ü§£ü§£ü§£ü§£</t>
  </si>
  <si>
    <t>https://www.reddit.com/r/metacanada/comments/h8cxsg/chaz_seattle_autonomous_zone_warlord_says_as_old/</t>
  </si>
  <si>
    <t>h8cxsg</t>
  </si>
  <si>
    <t>ENOUGH ALREADY: Now that the protests are calming down, Canadian Gestapo return to goose stepping around the country handing out $880 tickets for BBQing in your own damn yard.</t>
  </si>
  <si>
    <t>https://www.reddit.com/r/metacanada/comments/h0pkbt/enough_already_now_that_the_protests_are_calming/</t>
  </si>
  <si>
    <t>h0pkbt</t>
  </si>
  <si>
    <t>https://twitter.com/AaronRosenberg_/status/1270549125034061826</t>
  </si>
  <si>
    <t>Hi! My name is Sam, and I'm a 15 year old conservative. I made this video to explain why rioting is stupid, dangerous, and ineffective - I hope you all find it interesting!</t>
  </si>
  <si>
    <t>SuddenlyCoding</t>
  </si>
  <si>
    <t>https://www.reddit.com/r/metacanada/comments/gxid4p/hi_my_name_is_sam_and_im_a_15_year_old/</t>
  </si>
  <si>
    <t>gxid4p</t>
  </si>
  <si>
    <t>https://www.youtube.com/watch?v=SnntI9SHuZQ</t>
  </si>
  <si>
    <t>Debunking the lie: America's cops are racist</t>
  </si>
  <si>
    <t>Gritzollen</t>
  </si>
  <si>
    <t>https://www.reddit.com/r/metacanada/comments/gw6xnv/debunking_the_lie_americas_cops_are_racist/</t>
  </si>
  <si>
    <t>gw6xnv</t>
  </si>
  <si>
    <t>White woman told to get on her knees and apologise for being white. Sickening</t>
  </si>
  <si>
    <t>https://www.reddit.com/r/metacanada/comments/gvygxk/white_woman_told_to_get_on_her_knees_and/</t>
  </si>
  <si>
    <t>gvygxk</t>
  </si>
  <si>
    <t>https://v.redd.it/8fohrogvwm251</t>
  </si>
  <si>
    <t>Dear Black People - Probably worth a watch before it gets pulled from YT</t>
  </si>
  <si>
    <t>https://www.reddit.com/r/metacanada/comments/hecpr9/dear_black_people_probably_worth_a_watch_before/</t>
  </si>
  <si>
    <t>hecpr9</t>
  </si>
  <si>
    <t>https://www.youtube.com/watch?v=yE8TvNxir2s&amp;amp;feature=share</t>
  </si>
  <si>
    <t>White supremacists attack black man trying to clean up his community</t>
  </si>
  <si>
    <t>https://www.reddit.com/r/metacanada/comments/hitzm8/white_supremacists_attack_black_man_trying_to/</t>
  </si>
  <si>
    <t>hitzm8</t>
  </si>
  <si>
    <t>https://twitter.com/stillgray/status/1277983378478755841</t>
  </si>
  <si>
    <t>I wish we had listened to this Canadian Immigrant</t>
  </si>
  <si>
    <t>Orange_Man-Bad</t>
  </si>
  <si>
    <t>https://www.reddit.com/r/metacanada/comments/hhlne3/i_wish_we_had_listened_to_this_canadian_immigrant/</t>
  </si>
  <si>
    <t>hhlne3</t>
  </si>
  <si>
    <t>https://www.youtube.com/watch?v=KLdDmeyMJls&amp;amp;feature=youtu.be</t>
  </si>
  <si>
    <t>Go to work, volunteer, pay your taxes, and keep your nose clean, you're still racist.</t>
  </si>
  <si>
    <t>https://www.reddit.com/r/metacanada/comments/h95kvy/go_to_work_volunteer_pay_your_taxes_and_keep_your/</t>
  </si>
  <si>
    <t>h95kvy</t>
  </si>
  <si>
    <t>https://www.npr.org/2020/06/09/873375416/there-is-no-neutral-nice-white-people-can-still-be-complicit-in-a-racist-society</t>
  </si>
  <si>
    <t>Is r/onguardforthee retarded?</t>
  </si>
  <si>
    <t>https://www.reddit.com/r/metacanada/comments/hdlxpw/is_ronguardforthee_retarded/</t>
  </si>
  <si>
    <t>hdlxpw</t>
  </si>
  <si>
    <t>‚"All murals and stained glass windows of white Jesus, and his European mother, and their white friends should also come down. They are a gross form of white supremacy. Created as tools of oppression. Racist propaganda. They should all come down.‚ -Shaun King</t>
  </si>
  <si>
    <t>washingtontimes.com</t>
  </si>
  <si>
    <t>https://www.reddit.com/r/metacanada/comments/he2uhf/all_murals_and_stained_glass_windows_of_white/</t>
  </si>
  <si>
    <t>he2uhf</t>
  </si>
  <si>
    <t>https://www.washingtontimes.com/news/2020/jun/22/shaun-king-says-jesus-images-a-form-of-white-supre/</t>
  </si>
  <si>
    <t>Man shot dead after stabbing in Glasgow hotel used to house asylum seekers</t>
  </si>
  <si>
    <t>https://www.reddit.com/r/metacanada/comments/hgbsov/man_shot_dead_after_stabbing_in_glasgow_hotel/</t>
  </si>
  <si>
    <t>hgbsov</t>
  </si>
  <si>
    <t>https://www.bbc.com/news/uk-scotland-glasgow-west-53195939</t>
  </si>
  <si>
    <t>Pandemic Of Hypocrisy</t>
  </si>
  <si>
    <t>EthicsCommish</t>
  </si>
  <si>
    <t>marcusbender.ca</t>
  </si>
  <si>
    <t>https://www.reddit.com/r/metacanada/comments/gy0bw9/pandemic_of_hypocrisy/</t>
  </si>
  <si>
    <t>gy0bw9</t>
  </si>
  <si>
    <t>https://marcusbender.ca/?p=691</t>
  </si>
  <si>
    <t>Black people are 4 times more susceptible to Covid 19, yet are 'praised' for gathering in large crowds..?.. Who could possibly benefit from a bunch of dead black people? Oh... Not 'benefit'... Profit.</t>
  </si>
  <si>
    <t>Rokman2012</t>
  </si>
  <si>
    <t>https://www.reddit.com/r/metacanada/comments/hbeb74/black_people_are_4_times_more_susceptible_to/</t>
  </si>
  <si>
    <t>hbeb74</t>
  </si>
  <si>
    <t>https://www.youtube.com/watch?v=xZ-xA6oksQo</t>
  </si>
  <si>
    <t>But bruh, blacks are innocent bruh. Black lives matter bruh. Check ur white privilege, bruh</t>
  </si>
  <si>
    <t>mobile.twitter.com</t>
  </si>
  <si>
    <t>https://www.reddit.com/r/metacanada/comments/hf62x0/but_bruh_blacks_are_innocent_bruh_black_lives/</t>
  </si>
  <si>
    <t>hf62x0</t>
  </si>
  <si>
    <t>https://mobile.twitter.com/SamParkerSenate/status/1273485537970540544</t>
  </si>
  <si>
    <t>Max Bernier calls out leftist hypocrisy</t>
  </si>
  <si>
    <t>https://www.reddit.com/r/metacanada/comments/gw39xp/max_bernier_calls_out_leftist_hypocrisy/</t>
  </si>
  <si>
    <t>gw39xp</t>
  </si>
  <si>
    <t>https://mobile.twitter.com/maximebernier/status/1267951631951372291</t>
  </si>
  <si>
    <t>Are there any white folks here who would u ever resist arrest, fight police officers, grab their taser and try to shoot them and expect to flee?</t>
  </si>
  <si>
    <t>CravenMaurhead</t>
  </si>
  <si>
    <t>https://www.reddit.com/r/metacanada/comments/h919v1/are_there_any_white_folks_here_who_would_u_ever/</t>
  </si>
  <si>
    <t>h919v1</t>
  </si>
  <si>
    <t>How the Fight Over Transgender Kids Got a Leading Sex Researcher Fired</t>
  </si>
  <si>
    <t>ActualStreet</t>
  </si>
  <si>
    <t>thecut.com</t>
  </si>
  <si>
    <t>https://www.reddit.com/r/metacanada/comments/h82fdl/how_the_fight_over_transgender_kids_got_a_leading/</t>
  </si>
  <si>
    <t>h82fdl</t>
  </si>
  <si>
    <t>Looks like a typical Hollywood Sex Party</t>
  </si>
  <si>
    <t>https://www.reddit.com/r/metacanada/comments/hgtahu/looks_like_a_typical_hollywood_sex_party/</t>
  </si>
  <si>
    <t>hgtahu</t>
  </si>
  <si>
    <t>Judge brings down verdict that trolls all Canadian subreddits</t>
  </si>
  <si>
    <t>bmV2ZXJnb25uYWdpdmV5</t>
  </si>
  <si>
    <t>theprovince.com</t>
  </si>
  <si>
    <t>https://www.reddit.com/r/metacanada/comments/hgcvn4/judge_brings_down_verdict_that_trolls_all/</t>
  </si>
  <si>
    <t>hgcvn4</t>
  </si>
  <si>
    <t>https://theprovince.com/pmn/news-pmn/canada-news-pmn/newsalert-toronto-cop-convicted-of-assault-in-beating-dafonte-miller/wcm/35cf0791-da32-457b-8d51-ce188d66dff4</t>
  </si>
  <si>
    <t>More destruction of private property at the protests, throw these thugs in jail!</t>
  </si>
  <si>
    <t>CorrectHorsefoot</t>
  </si>
  <si>
    <t>https://www.reddit.com/r/metacanada/comments/gyxw84/more_destruction_of_private_property_at_the/</t>
  </si>
  <si>
    <t>gyxw84</t>
  </si>
  <si>
    <t>https://i.imgur.com/CcjZsvg.jpg</t>
  </si>
  <si>
    <t>Toronto police stacking rocks on route of protest. WTF</t>
  </si>
  <si>
    <t>https://www.reddit.com/r/metacanada/comments/gz9ury/toronto_police_stacking_rocks_on_route_of_protest/</t>
  </si>
  <si>
    <t>gz9ury</t>
  </si>
  <si>
    <t>https://www.facebook.com/701122209989352/posts/2660485227386364/</t>
  </si>
  <si>
    <t>Trump's attacks on Antifa are attacks on Jews</t>
  </si>
  <si>
    <t>haaretz.com</t>
  </si>
  <si>
    <t>https://www.reddit.com/r/metacanada/comments/gz32en/trumps_attacks_on_antifa_are_attacks_on_jews/</t>
  </si>
  <si>
    <t>gz32en</t>
  </si>
  <si>
    <t>https://www.haaretz.com/amp/us-news/.premium-attacks-on-antifa-are-attacks-on-jews-1.8902330?__twitter_impression=true</t>
  </si>
  <si>
    <t>Can't paint him as a racist since he killed white people but let's paint him as a paranoid prepper instead.</t>
  </si>
  <si>
    <t>https://www.reddit.com/r/metacanada/comments/hi0xkz/cant_paint_him_as_a_racist_since_he_killed_white/</t>
  </si>
  <si>
    <t>hi0xkz</t>
  </si>
  <si>
    <t>https://outline.com/aCSpJB</t>
  </si>
  <si>
    <t>Bearded guy speaks the truth about Liberal hypocrisy</t>
  </si>
  <si>
    <t>https://www.reddit.com/r/metacanada/comments/gz7ifp/bearded_guy_speaks_the_truth_about_liberal/</t>
  </si>
  <si>
    <t>gz7ifp</t>
  </si>
  <si>
    <t>https://www.youtube.com/watch?v=2u2cYA48Lbw&amp;amp;feature=youtu.be</t>
  </si>
  <si>
    <t>Immigrant Descended Rappers Openly Declare War Against Whites</t>
  </si>
  <si>
    <t>red_matrix</t>
  </si>
  <si>
    <t>eurocanadian.ca</t>
  </si>
  <si>
    <t>https://www.reddit.com/r/metacanada/comments/h7mpc8/immigrant_descended_rappers_openly_declare_war/</t>
  </si>
  <si>
    <t>h7mpc8</t>
  </si>
  <si>
    <t>CHAZ citizens torment black man holding American flag in autonomous zone, call him a 'race traitor'</t>
  </si>
  <si>
    <t>theblaze.com</t>
  </si>
  <si>
    <t>https://www.reddit.com/r/metacanada/comments/h9b9rj/chaz_citizens_torment_black_man_holding_american/</t>
  </si>
  <si>
    <t>h9b9rj</t>
  </si>
  <si>
    <t>https://www.theblaze.com/news/chaz-video-black-man-american-flag</t>
  </si>
  <si>
    <t>recruiting losers since inception</t>
  </si>
  <si>
    <t>https://www.reddit.com/r/metacanada/comments/h9gbdz/recruiting_losers_since_inception/</t>
  </si>
  <si>
    <t>h9gbdz</t>
  </si>
  <si>
    <t>https://i.redd.it/z4dvfwhp8v451.png</t>
  </si>
  <si>
    <t>Black Redditors: He fell asleep &amp;amp; got MURDERED. The Video: he was violent, stole weapons, resisting arrest, physically assaulted police. Unpopular Opinion: he deserved to be shot.</t>
  </si>
  <si>
    <t>https://www.reddit.com/r/metacanada/comments/ha2k0h/black_redditors_he_fell_asleep_got_murdered_the/</t>
  </si>
  <si>
    <t>ha2k0h</t>
  </si>
  <si>
    <t>https://np.reddit.com/r/blackpeopletwitter/comments/h9wb79/_/</t>
  </si>
  <si>
    <t>Why are all leftists pedophiles??? This one had admitted that our rules about not being a pedo are making him feel unwelcome here :(</t>
  </si>
  <si>
    <t>https://www.reddit.com/r/metacanada/comments/hfk8t8/why_are_all_leftists_pedophiles_this_one_had/</t>
  </si>
  <si>
    <t>hfk8t8</t>
  </si>
  <si>
    <t>https://np.reddit.com/u/cadthrowaway101</t>
  </si>
  <si>
    <t>These types of arguments are amoral and inherently racist</t>
  </si>
  <si>
    <t>https://www.reddit.com/r/metacanada/comments/gwmk30/these_types_of_arguments_are_amoral_and/</t>
  </si>
  <si>
    <t>gwmk30</t>
  </si>
  <si>
    <t>https://i.redd.it/vnlunyjfnx251.jpg</t>
  </si>
  <si>
    <t>*Fall asleep in a drive thru* *Fail Sobriety Test* *Fight with Cops* *Steal Taser* *Run from Cops* *Shoot Taser at cops* *Get shot* MSM: Why do the police keep killing innocent unarmed black men? This is why we can't have a discussion, you lie.</t>
  </si>
  <si>
    <t>https://www.reddit.com/r/metacanada/comments/h8lwqk/fall_asleep_in_a_drive_thru_fail_sobriety_test/</t>
  </si>
  <si>
    <t>h8lwqk</t>
  </si>
  <si>
    <t>Hey, Matt, what about blacks killing other blacks in Toronto?</t>
  </si>
  <si>
    <t>https://www.reddit.com/r/metacanada/comments/gxizwr/hey_matt_what_about_blacks_killing_other_blacks/</t>
  </si>
  <si>
    <t>gxizwr</t>
  </si>
  <si>
    <t>https://twitter.com/MatthewGreenNDP/status/1267925434316046336</t>
  </si>
  <si>
    <t>Are millennials scientifically retarded? They have made science their new religion but they can't read their own holy books.</t>
  </si>
  <si>
    <t>https://www.reddit.com/r/metacanada/comments/hfquh3/are_millennials_scientifically_retarded_they_have/</t>
  </si>
  <si>
    <t>hfquh3</t>
  </si>
  <si>
    <t>Man with history of serial blackface says anti-black racism is alive in Canada and, 'we need to be better'</t>
  </si>
  <si>
    <t>https://www.reddit.com/r/metacanada/comments/gv4xjr/man_with_history_of_serial_blackface_says/</t>
  </si>
  <si>
    <t>gv4xjr</t>
  </si>
  <si>
    <t>https://www.cbc.ca/news/politics/trudeau-anti-black-racism-1.5593395</t>
  </si>
  <si>
    <t>random black person post. Upvote or you're racist to George Floyd.</t>
  </si>
  <si>
    <t>a-single-aids</t>
  </si>
  <si>
    <t>https://www.reddit.com/r/metacanada/comments/gxxdg2/random_black_person_post_upvote_or_youre_racist/</t>
  </si>
  <si>
    <t>gxxdg2</t>
  </si>
  <si>
    <t>https://i.redd.it/avbygc75dc351.png</t>
  </si>
  <si>
    <t>WTF?</t>
  </si>
  <si>
    <t>https://www.reddit.com/r/metacanada/comments/gzbsr2/wtf/</t>
  </si>
  <si>
    <t>gzbsr2</t>
  </si>
  <si>
    <t>https://imgur.com/a/7Mji7qj</t>
  </si>
  <si>
    <t>Dundas Street to be renamed do Dicksuckula Street</t>
  </si>
  <si>
    <t>https://www.reddit.com/r/metacanada/comments/h79etb/dundas_street_to_be_renamed_do_dicksuckula_street/</t>
  </si>
  <si>
    <t>h79etb</t>
  </si>
  <si>
    <t>https://nationalpost.com/news/world/who-was-henry-dundas-and-why-do-two-cities-no-longer-want-to-honour-his-memory</t>
  </si>
  <si>
    <t>White people rolling up handing Black men bricks to throw during the protests</t>
  </si>
  <si>
    <t>dbill333</t>
  </si>
  <si>
    <t>https://www.reddit.com/r/metacanada/comments/gunxb1/white_people_rolling_up_handing_black_men_bricks/</t>
  </si>
  <si>
    <t>gunxb1</t>
  </si>
  <si>
    <t>https://twitter.com/JaValle/status/1267250753422241792</t>
  </si>
  <si>
    <t>MFW cuckimous prime comes for meta</t>
  </si>
  <si>
    <t>left_flank</t>
  </si>
  <si>
    <t>https://www.reddit.com/r/metacanada/comments/hhrwas/mfw_cuckimous_prime_comes_for_meta/</t>
  </si>
  <si>
    <t>hhrwas</t>
  </si>
  <si>
    <t>https://i.imgur.com/CXkLj9w.gif</t>
  </si>
  <si>
    <t>Ontarians reveal their moral hypocrisy. Stereotyping and prejudice are bad except when aimed at Americans.</t>
  </si>
  <si>
    <t>WalkSecurely</t>
  </si>
  <si>
    <t>https://www.reddit.com/r/metacanada/comments/hi1aik/ontarians_reveal_their_moral_hypocrisy/</t>
  </si>
  <si>
    <t>hi1aik</t>
  </si>
  <si>
    <t>https://np.reddit.com/r/ontario/comments/hhyseg/ontario_wants_uscanada_border_to_remain_closed_to/</t>
  </si>
  <si>
    <t>Read the comments on the clowns over at "THE DEMANDS OF THE COLLECTIVE BLACK VOICES AT FREE CAPITOL HILL TO THE GOVERNMENT OF SEATTLE, WASHINGTON"</t>
  </si>
  <si>
    <t>https://www.reddit.com/r/metacanada/comments/h0h79d/read_the_comments_on_the_clowns_over_at_the/</t>
  </si>
  <si>
    <t>h0h79d</t>
  </si>
  <si>
    <t>https://medium.com/p/ddaee51d3e47/responses/show</t>
  </si>
  <si>
    <t>Epidemiologist calls Trudeau's top doctor's coronavirus models 'unscientific rubbish'</t>
  </si>
  <si>
    <t>https://www.reddit.com/r/metacanada/comments/hiuebc/epidemiologist_calls_trudeaus_top_doctors/</t>
  </si>
  <si>
    <t>hiuebc</t>
  </si>
  <si>
    <t>https://thepostmillennial.com/dr-theresa-tam-predicts-just</t>
  </si>
  <si>
    <t>The Supreme Court confuses mental illness with sex</t>
  </si>
  <si>
    <t>americanthinker.com</t>
  </si>
  <si>
    <t>https://www.reddit.com/r/metacanada/comments/ha6vcz/the_supreme_court_confuses_mental_illness_with_sex/</t>
  </si>
  <si>
    <t>ha6vcz</t>
  </si>
  <si>
    <t>https://www.americanthinker.com/blog/2020/06/the_supreme_court_confuses_mental_illness_with_sex.html</t>
  </si>
  <si>
    <t>Just a reminder that Ontario liberals hired a pedophile as 2nd of command for education.</t>
  </si>
  <si>
    <t>throwbackwow</t>
  </si>
  <si>
    <t>https://www.reddit.com/r/metacanada/comments/gvngh7/just_a_reminder_that_ontario_liberals_hired_a/</t>
  </si>
  <si>
    <t>gvngh7</t>
  </si>
  <si>
    <t>https://nationalpost.com/news/canada/ontarios-former-deputy-education-minister-sentenced-to-three-years-in-prison-for-child-porn</t>
  </si>
  <si>
    <t>....New Zealanders are on track to elect the ‚ gayest parliament in the world‚'</t>
  </si>
  <si>
    <t>sbs.com.au</t>
  </si>
  <si>
    <t>https://www.reddit.com/r/metacanada/comments/hhhrgo/new_zealanders_are_on_track_to_elect_the_gayest/</t>
  </si>
  <si>
    <t>hhhrgo</t>
  </si>
  <si>
    <t>https://www.sbs.com.au/news/new-zealanders-are-on-track-to-elect-the-gayest-parliament-in-the-world</t>
  </si>
  <si>
    <t>Mohamed Ahmed arrested for sexual assault and robbery of 70-year-old Toronto woman</t>
  </si>
  <si>
    <t>torontopolice.on.ca</t>
  </si>
  <si>
    <t>https://www.reddit.com/r/metacanada/comments/hiukqw/mohamed_ahmed_arrested_for_sexual_assault_and/</t>
  </si>
  <si>
    <t>hiukqw</t>
  </si>
  <si>
    <t>http://torontopolice.on.ca/newsreleases/47478</t>
  </si>
  <si>
    <t>ü§¢ ! ! S p i c y ! !§Æ</t>
  </si>
  <si>
    <t>https://www.reddit.com/r/metacanada/comments/gwtv9e/s_p_i_c_y/</t>
  </si>
  <si>
    <t>gwtv9e</t>
  </si>
  <si>
    <t>https://i.redd.it/noxyf8apjz251.jpg</t>
  </si>
  <si>
    <t>I had a chat with my kids about how to stay safe around black people. Anyone else?</t>
  </si>
  <si>
    <t>TrudeauFagClub</t>
  </si>
  <si>
    <t>https://www.reddit.com/r/metacanada/comments/gyqdgd/i_had_a_chat_with_my_kids_about_how_to_stay_safe/</t>
  </si>
  <si>
    <t>gyqdgd</t>
  </si>
  <si>
    <t>But but but black lives matter!!</t>
  </si>
  <si>
    <t>https://www.reddit.com/r/metacanada/comments/hf5f0x/but_but_but_black_lives_matter/</t>
  </si>
  <si>
    <t>hf5f0x</t>
  </si>
  <si>
    <t>https://twitter.com/haku_bogui/status/1275309938328231936?s=20</t>
  </si>
  <si>
    <t>Charles Barkley Explains Why Most Black People Will Never Be Successful</t>
  </si>
  <si>
    <t>https://www.reddit.com/r/metacanada/comments/hdq80t/charles_barkley_explains_why_most_black_people/</t>
  </si>
  <si>
    <t>hdq80t</t>
  </si>
  <si>
    <t>https://nextshark.com/charles-barkley-explains-why-most-black-people-will-never-be-successful/</t>
  </si>
  <si>
    <t>Doing what he does best ..... What a clown§°</t>
  </si>
  <si>
    <t>JustNySpace</t>
  </si>
  <si>
    <t>https://www.reddit.com/r/metacanada/comments/gxbxrv/doing_what_he_does_best_what_a_clown/</t>
  </si>
  <si>
    <t>gxbxrv</t>
  </si>
  <si>
    <t>https://i.redd.it/b2cy85gke5351.jpg</t>
  </si>
  <si>
    <t>Mother of Black man shot and killed in Kitchener receives racist messages, threats</t>
  </si>
  <si>
    <t>https://www.reddit.com/r/metacanada/comments/h8eebw/mother_of_black_man_shot_and_killed_in_kitchener/</t>
  </si>
  <si>
    <t>h8eebw</t>
  </si>
  <si>
    <t>TFW your old hoax catfishes your new hoax</t>
  </si>
  <si>
    <t>streamable.com</t>
  </si>
  <si>
    <t>https://www.reddit.com/r/metacanada/comments/gztwhr/tfw_your_old_hoax_catfishes_your_new_hoax/</t>
  </si>
  <si>
    <t>gztwhr</t>
  </si>
  <si>
    <t>https://streamable.com/1p1a70</t>
  </si>
  <si>
    <t>We wont be liberated until all black trans women are. All 200 of them</t>
  </si>
  <si>
    <t>RegginLife</t>
  </si>
  <si>
    <t>https://www.reddit.com/r/metacanada/comments/hbqsmh/we_wont_be_liberated_until_all_black_trans_women/</t>
  </si>
  <si>
    <t>hbqsmh</t>
  </si>
  <si>
    <t>https://i.redd.it/svasy0rykr551.png</t>
  </si>
  <si>
    <t>Ex-local Liberal candidate Gerry Hawes facing child porn charges.</t>
  </si>
  <si>
    <t>midlandtoday.ca</t>
  </si>
  <si>
    <t>https://www.reddit.com/r/metacanada/comments/h7vbpf/exlocal_liberal_candidate_gerry_hawes_facing/</t>
  </si>
  <si>
    <t>h7vbpf</t>
  </si>
  <si>
    <t>Canada Among Very Worst White Supremacist Countries: Report</t>
  </si>
  <si>
    <t>Dizzymo</t>
  </si>
  <si>
    <t>vice.com</t>
  </si>
  <si>
    <t>https://www.reddit.com/r/metacanada/comments/hdt7xg/canada_among_very_worst_white_supremacist/</t>
  </si>
  <si>
    <t>hdt7xg</t>
  </si>
  <si>
    <t>https://www.vice.com/en_us/article/7kpxxb/canada-among-very-worst-white-supremacist-countries-report?utm_source=reddit.com</t>
  </si>
  <si>
    <t>icantstopthinkin</t>
  </si>
  <si>
    <t>https://www.reddit.com/r/metacanada/comments/hc36k6/canada_among_very_worst_white_supremacist/</t>
  </si>
  <si>
    <t>hc36k6</t>
  </si>
  <si>
    <t>https://www.vice.com/en_ca/article/7kpxxb/canada-among-very-worst-white-supremacist-countries-report?utm_source=reddit.com</t>
  </si>
  <si>
    <t>Finding out what a racist homophobe Che was has been really amusing for me today. Thought I would share another gem.</t>
  </si>
  <si>
    <t>https://www.reddit.com/r/metacanada/comments/h1689b/finding_out_what_a_racist_homophobe_che_was_has/</t>
  </si>
  <si>
    <t>h1689b</t>
  </si>
  <si>
    <t>https://i.redd.it/1lcwinfk1c451.jpg</t>
  </si>
  <si>
    <t>Liberal party insider facing child pornography charges</t>
  </si>
  <si>
    <t>https://www.reddit.com/r/metacanada/comments/h8d1hg/liberal_party_insider_facing_child_pornography/</t>
  </si>
  <si>
    <t>h8d1hg</t>
  </si>
  <si>
    <t>BLM Rioters Blocking Traffic Surround SUV And Shoot At Driver Trying to Escape</t>
  </si>
  <si>
    <t>informationliberation.com</t>
  </si>
  <si>
    <t>https://www.reddit.com/r/metacanada/comments/hixnf3/blm_rioters_blocking_traffic_surround_suv_and/</t>
  </si>
  <si>
    <t>hixnf3</t>
  </si>
  <si>
    <t>http://www.informationliberation.com/?id=61568</t>
  </si>
  <si>
    <t>Saw this today at queen and Dufferin. Just wait till they find out whites are all debt slaves.</t>
  </si>
  <si>
    <t>Goose905</t>
  </si>
  <si>
    <t>https://www.reddit.com/r/metacanada/comments/hfoy9f/saw_this_today_at_queen_and_dufferin_just_wait/</t>
  </si>
  <si>
    <t>hfoy9f</t>
  </si>
  <si>
    <t>https://i.redd.it/e6c94h5b03751.jpg</t>
  </si>
  <si>
    <t>Just so we're clear Grandma, black lives matter more than yours</t>
  </si>
  <si>
    <t>edmontonjournal.com</t>
  </si>
  <si>
    <t>https://www.reddit.com/r/metacanada/comments/gxlq1j/just_so_were_clear_grandma_black_lives_matter/</t>
  </si>
  <si>
    <t>gxlq1j</t>
  </si>
  <si>
    <t>https://edmontonjournal.com/news/local-news/thousands-expected-at-edmonton-protest-triggered-by-u-s-in-custody-death-of-george-floyd</t>
  </si>
  <si>
    <t>Antifa are trash</t>
  </si>
  <si>
    <t>greghutson</t>
  </si>
  <si>
    <t>https://www.reddit.com/r/metacanada/comments/gwhprq/antifa_are_trash/</t>
  </si>
  <si>
    <t>gwhprq</t>
  </si>
  <si>
    <t>https://i.redd.it/0rwujmuwdw251.jpg</t>
  </si>
  <si>
    <t>How non-whites think it is being white</t>
  </si>
  <si>
    <t>https://www.reddit.com/r/metacanada/comments/h12mzr/how_nonwhites_think_it_is_being_white/</t>
  </si>
  <si>
    <t>h12mzr</t>
  </si>
  <si>
    <t>https://i.imgur.com/oNdMf5O.jpg</t>
  </si>
  <si>
    <t>The communist degenerates in my city are at it again.</t>
  </si>
  <si>
    <t>Ceelic</t>
  </si>
  <si>
    <t>https://www.reddit.com/r/metacanada/comments/gwinmq/the_communist_degenerates_in_my_city_are_at_it/</t>
  </si>
  <si>
    <t>gwinmq</t>
  </si>
  <si>
    <t>https://i.redd.it/0qxbqg18nw251.jpg</t>
  </si>
  <si>
    <t>Lawlessness: Muslim protesters harass police and take over streets in Mississauga. Cameraman gets attacked and death threats at the end.</t>
  </si>
  <si>
    <t>https://www.reddit.com/r/metacanada/comments/hfaa84/lawlessness_muslim_protesters_harass_police_and/</t>
  </si>
  <si>
    <t>hfaa84</t>
  </si>
  <si>
    <t>https://youtu.be/uPPPpOn3znc</t>
  </si>
  <si>
    <t>Petition to have racist Cambridge University Professor fired for tweeting "Abolish Whiteness" and "White Lives Don't Matter"</t>
  </si>
  <si>
    <t>change.org</t>
  </si>
  <si>
    <t>https://www.reddit.com/r/metacanada/comments/hfeur1/petition_to_have_racist_cambridge_university/</t>
  </si>
  <si>
    <t>hfeur1</t>
  </si>
  <si>
    <t>https://www.change.org/p/cambridge-university-fire-cambridge-professor-for-racism?fbclid=IwAR1Ri6exjf2lHM1e7hCavShdblJJeu9ioK2Get6Zdr1Eieo4eEb0ih4AZGc</t>
  </si>
  <si>
    <t>LMFAO! liberals heads explode ..read who the most productive are</t>
  </si>
  <si>
    <t>K-doe1</t>
  </si>
  <si>
    <t>https://www.reddit.com/r/metacanada/comments/gvg2d9/lmfao_liberals_heads_explode_read_who_the_most/</t>
  </si>
  <si>
    <t>gvg2d9</t>
  </si>
  <si>
    <t>https://pressprogress.ca/bc-business-council-says-frontline-workers-nurses-and-school-teachers-are-the-least-productive-in-canada/</t>
  </si>
  <si>
    <t>BLM Protesters Occupy D.C. Restaurant: 'Sorry for Your Inconvenience, Black People Are Dying Today!'</t>
  </si>
  <si>
    <t>https://www.reddit.com/r/metacanada/comments/hg02ms/blm_protesters_occupy_dc_restaurant_sorry_for/</t>
  </si>
  <si>
    <t>hg02ms</t>
  </si>
  <si>
    <t>https://youtu.be/kRi-3ReSTMs</t>
  </si>
  <si>
    <t>If Covid cases spike, then it is most obviously the fault of the President, not the hundreds of thousands of protestors congregating. If you don‚'t agree you‚'re a white supremacist</t>
  </si>
  <si>
    <t>https://www.reddit.com/r/metacanada/comments/gyll3d/if_covid_cases_spike_then_it_is_most_obviously/</t>
  </si>
  <si>
    <t>gyll3d</t>
  </si>
  <si>
    <t>https://i.redd.it/58dezkcq8k351.jpg</t>
  </si>
  <si>
    <t>Lazy UBI Pumpers:</t>
  </si>
  <si>
    <t>https://www.reddit.com/r/metacanada/comments/he22em/lazy_ubi_pumpers/</t>
  </si>
  <si>
    <t>he22em</t>
  </si>
  <si>
    <t>https://i.redd.it/qk2t4qx2dj651.jpg</t>
  </si>
  <si>
    <t>Race-baiting grifter Shaun King calls for destruction of churches and statues of Jesus</t>
  </si>
  <si>
    <t>https://www.reddit.com/r/metacanada/comments/he5wvu/racebaiting_grifter_shaun_king_calls_for/</t>
  </si>
  <si>
    <t>he5wvu</t>
  </si>
  <si>
    <t>https://thepostmillennial.com/race-baiting-grifter-shaun-king-wants-to-detroy-churches-jesus</t>
  </si>
  <si>
    <t>I have compiled an extensive list of all the rights black people don‚'t have that white people do</t>
  </si>
  <si>
    <t>UofThrowaway123</t>
  </si>
  <si>
    <t>https://www.reddit.com/r/metacanada/comments/gvbeds/i_have_compiled_an_extensive_list_of_all_the/</t>
  </si>
  <si>
    <t>gvbeds</t>
  </si>
  <si>
    <t>https://i.redd.it/dmvfbbdp5j251.jpg</t>
  </si>
  <si>
    <t>Nothing to see here, just a bunch of Leftists fantasizing about chopping people's heads off.</t>
  </si>
  <si>
    <t>https://www.reddit.com/r/metacanada/comments/hcb93v/nothing_to_see_here_just_a_bunch_of_leftists/</t>
  </si>
  <si>
    <t>hcb93v</t>
  </si>
  <si>
    <t>https://twitter.com/stillgray/status/1273985168898813955</t>
  </si>
  <si>
    <t>Cambridge University defends and promotes professor who says 'white lives don't matter'</t>
  </si>
  <si>
    <t>washingtonexaminer.com</t>
  </si>
  <si>
    <t>https://www.reddit.com/r/metacanada/comments/hfqvw3/cambridge_university_defends_and_promotes/</t>
  </si>
  <si>
    <t>hfqvw3</t>
  </si>
  <si>
    <t>https://www.washingtonexaminer.com/news/cambridge-university-defends-and-promotes-professor-who-says-white-lives-dont-matter</t>
  </si>
  <si>
    <t>Doug Ford's hypocrisy on protests</t>
  </si>
  <si>
    <t>https://www.reddit.com/r/metacanada/comments/gxj1s4/doug_fords_hypocrisy_on_protests/</t>
  </si>
  <si>
    <t>gxj1s4</t>
  </si>
  <si>
    <t>https://twitter.com/TrueNorthCentre/status/1269057162988249089</t>
  </si>
  <si>
    <t>CULTURAL REVOLUTION: CBC is constantly interviewing this completely ridiculous AOC knockoff to push for mandatory masks</t>
  </si>
  <si>
    <t>https://www.reddit.com/r/metacanada/comments/hivu3f/cultural_revolution_cbc_is_constantly/</t>
  </si>
  <si>
    <t>hivu3f</t>
  </si>
  <si>
    <t>https://www.youtube.com/watch?v=AOuZmD7AFGg</t>
  </si>
  <si>
    <t>Local black guy has had enough of CHAZ/CHOP</t>
  </si>
  <si>
    <t>https://www.reddit.com/r/metacanada/comments/hfjye2/local_black_guy_has_had_enough_of_chazchop/</t>
  </si>
  <si>
    <t>hfjye2</t>
  </si>
  <si>
    <t>https://youtu.be/J7YpVEO9uvo</t>
  </si>
  <si>
    <t>"It is a curse to be born in an Islamic country"</t>
  </si>
  <si>
    <t>https://www.reddit.com/r/metacanada/comments/hhcxtr/it_is_a_curse_to_be_born_in_an_islamic_country/</t>
  </si>
  <si>
    <t>hhcxtr</t>
  </si>
  <si>
    <t>Rapper - Black Lives Matter Is Not Our Movement, It Belongs To George Soros And His ‚"f**cking Boys (Video)</t>
  </si>
  <si>
    <t>redstatenation.com</t>
  </si>
  <si>
    <t>https://www.reddit.com/r/metacanada/comments/hdsj8c/rapper_black_lives_matter_is_not_our_movement_it/</t>
  </si>
  <si>
    <t>hdsj8c</t>
  </si>
  <si>
    <t>https://redstatenation.com/rapper-black-lives-matter-is-not-our-movement-it-belongs-to-george-soros-and-his-fcking-boys-video/</t>
  </si>
  <si>
    <t>Reminder: Racism was defeated in 2018 when Canada put an unnoteworthy woman on our currency solely because she was black</t>
  </si>
  <si>
    <t>https://www.reddit.com/r/metacanada/comments/gvgikm/reminder_racism_was_defeated_in_2018_when_canada/</t>
  </si>
  <si>
    <t>gvgikm</t>
  </si>
  <si>
    <t>https://i.redd.it/yvzobykogk251.jpg</t>
  </si>
  <si>
    <t>Disgraced Trudeau advisor Gerald Butts posts then deletes racist and sexist meme</t>
  </si>
  <si>
    <t>https://www.reddit.com/r/metacanada/comments/hfu3cu/disgraced_trudeau_advisor_gerald_butts_posts_then/</t>
  </si>
  <si>
    <t>hfu3cu</t>
  </si>
  <si>
    <t>https://thepostmillennial.com/disgraced-trudeau-advisor-posts-then-deletes-racist-and-sexist-meme</t>
  </si>
  <si>
    <t>Neil Young Pens Open Letter to Donald Trump: 'You Are a Disgrace to My Country'</t>
  </si>
  <si>
    <t>BlancFranc</t>
  </si>
  <si>
    <t>rollingstone.com</t>
  </si>
  <si>
    <t>https://www.reddit.com/r/metacanada/comments/hd09cx/neil_young_pens_open_letter_to_donald_trump_you/</t>
  </si>
  <si>
    <t>hd09cx</t>
  </si>
  <si>
    <t>https://www.rollingstone.com/music/music-news/neil-young-letter-trump-954835/</t>
  </si>
  <si>
    <t>Cult Of The Mask gets 10% more retarded with each passing day</t>
  </si>
  <si>
    <t>https://www.reddit.com/r/metacanada/comments/haajk1/cult_of_the_mask_gets_10_more_retarded_with_each/</t>
  </si>
  <si>
    <t>haajk1</t>
  </si>
  <si>
    <t>https://twitter.com/intothemelwoods/status/1272586214038626305/photo/1</t>
  </si>
  <si>
    <t xml:space="preserve">When you accidentally admit gay men are attracted to and sexualize young boys </t>
  </si>
  <si>
    <t>ManOfTheInBetween</t>
  </si>
  <si>
    <t>https://www.reddit.com/r/metacanada/comments/his185/when_you_accidentally_admit_gay_men_are_attracted/</t>
  </si>
  <si>
    <t>his185</t>
  </si>
  <si>
    <t>https://imgur.com/a/OruUzJx</t>
  </si>
  <si>
    <t>Antifa promotes lawlessness and violence. As Prime Minister, I will designate them a terrorist organization.</t>
  </si>
  <si>
    <t>https://www.reddit.com/r/metacanada/comments/hdj0qo/antifa_promotes_lawlessness_and_violence_as_prime/</t>
  </si>
  <si>
    <t>hdj0qo</t>
  </si>
  <si>
    <t>https://twitter.com/DerekSloanCPC/status/1274837048017420290</t>
  </si>
  <si>
    <t>Barack Obama Funded the African Slave Trade</t>
  </si>
  <si>
    <t>https://www.reddit.com/r/metacanada/comments/hcwziz/barack_obama_funded_the_african_slave_trade/</t>
  </si>
  <si>
    <t>hcwziz</t>
  </si>
  <si>
    <t>https://www.youtube.com/watch?v=tGA1xAoqDyk&amp;amp;feature=emb_title</t>
  </si>
  <si>
    <t>CBC continues to suck off China with public funds, Wumaus out in full force in comments section</t>
  </si>
  <si>
    <t>NFTrot</t>
  </si>
  <si>
    <t>https://www.reddit.com/r/metacanada/comments/hibjij/cbc_continues_to_suck_off_china_with_public_funds/</t>
  </si>
  <si>
    <t>hibjij</t>
  </si>
  <si>
    <t>https://www.youtube.com/watch?v=KQYFGlL_DOU</t>
  </si>
  <si>
    <t>Certain people busy with emotions invaded a certain person of certain sex and certain age's home and tried to drown that person(New speak is hard to learn!)</t>
  </si>
  <si>
    <t>TopCold</t>
  </si>
  <si>
    <t>https://www.reddit.com/r/metacanada/comments/he1p4t/certain_people_busy_with_emotions_invaded_a/</t>
  </si>
  <si>
    <t>he1p4t</t>
  </si>
  <si>
    <t>https://v.redd.it/7nm1cfwk8j651</t>
  </si>
  <si>
    <t>There is no evidence that police target black people.</t>
  </si>
  <si>
    <t>https://www.reddit.com/r/metacanada/comments/h0svkr/there_is_no_evidence_that_police_target_black/</t>
  </si>
  <si>
    <t>h0svkr</t>
  </si>
  <si>
    <t>https://v.redd.it/rc8zfpjsn7451</t>
  </si>
  <si>
    <t>CANADALAND Goes After CBC's Catherine Tait After She Condemns Racism in ‚"whatever form it takes ‚Äì against whatever community.‚, While Not Mentioning "Blacks" Specifically</t>
  </si>
  <si>
    <t>https://www.reddit.com/r/metacanada/comments/h00spl/canadaland_goes_after_cbcs_catherine_tait_after/</t>
  </si>
  <si>
    <t>h00spl</t>
  </si>
  <si>
    <t>https://twitter.com/CANADALAND/status/1267922662724186112</t>
  </si>
  <si>
    <t>Jagmeet Singh: Liberals must increase systemic racism against whites to fight imaginary racism against blacks</t>
  </si>
  <si>
    <t>ralphswanson</t>
  </si>
  <si>
    <t>https://www.reddit.com/r/metacanada/comments/gz44vc/jagmeet_singh_liberals_must_increase_systemic/</t>
  </si>
  <si>
    <t>gz44vc</t>
  </si>
  <si>
    <t>https://globalnews.ca/news/7037440/liberals-jagmeet-singh-systemic-racism/</t>
  </si>
  <si>
    <t>Whites Have Privilege?</t>
  </si>
  <si>
    <t>walkintheforest1</t>
  </si>
  <si>
    <t>https://www.reddit.com/r/metacanada/comments/h0ovfk/whites_have_privilege/</t>
  </si>
  <si>
    <t>h0ovfk</t>
  </si>
  <si>
    <t>https://i.redd.it/synv5tilk6451.jpg</t>
  </si>
  <si>
    <t>The protests and riots aren't going to change a darn thing in Canada</t>
  </si>
  <si>
    <t>whatdamaple</t>
  </si>
  <si>
    <t>https://www.reddit.com/r/metacanada/comments/gy3bbq/the_protests_and_riots_arent_going_to_change_a/</t>
  </si>
  <si>
    <t>gy3bbq</t>
  </si>
  <si>
    <t>Putin allies accuse Canada of interfering with Russia's gay marriage vote</t>
  </si>
  <si>
    <t>https://www.reddit.com/r/metacanada/comments/hiw2p7/putin_allies_accuse_canada_of_interfering_with/</t>
  </si>
  <si>
    <t>hiw2p7</t>
  </si>
  <si>
    <t>https://www.cbc.ca/news/world/russia-gay-marriage-referendum-canada-1.5631879</t>
  </si>
  <si>
    <t>https://www.reddit.com/r/metacanada/comments/hiluso/putin_allies_accuse_canada_of_interfering_with/</t>
  </si>
  <si>
    <t>hiluso</t>
  </si>
  <si>
    <t>MADLAD informs Hooker subreddit that "no black men" is racist</t>
  </si>
  <si>
    <t>pete_EFF</t>
  </si>
  <si>
    <t>self.SexWorkers</t>
  </si>
  <si>
    <t>https://www.reddit.com/r/metacanada/comments/h91sax/madlad_informs_hooker_subreddit_that_no_black_men/</t>
  </si>
  <si>
    <t>h91sax</t>
  </si>
  <si>
    <t>/r/SexWorkers/comments/h8wme5/reminder_no_black_men_is_racist_as_fuck/</t>
  </si>
  <si>
    <t>If you don‚'t like my syrup you ain‚'t black!</t>
  </si>
  <si>
    <t>spectrequeen</t>
  </si>
  <si>
    <t>https://www.reddit.com/r/metacanada/comments/hcg3al/if_you_dont_like_my_syrup_you_aint_black/</t>
  </si>
  <si>
    <t>hcg3al</t>
  </si>
  <si>
    <t>https://i.redd.it/ucrl87bjyz551.jpg</t>
  </si>
  <si>
    <t>BLM ANTIFA = DEATH of the AMERICAN CITY</t>
  </si>
  <si>
    <t>https://www.reddit.com/r/metacanada/comments/har24d/blm_antifa_death_of_the_american_city/</t>
  </si>
  <si>
    <t>har24d</t>
  </si>
  <si>
    <t>https://www.youtube.com/watch?v=j_Q4KlZkcZU&amp;amp;feature=share</t>
  </si>
  <si>
    <t>Now CHESS is being called RACIST, because white always goes first. ‚  RT Op-ed</t>
  </si>
  <si>
    <t>Lupinfujiko</t>
  </si>
  <si>
    <t>https://www.reddit.com/r/metacanada/comments/hg1eus/now_chess_is_being_called_racist_because_white/</t>
  </si>
  <si>
    <t>hg1eus</t>
  </si>
  <si>
    <t>https://www.rt.com/op-ed/492939-abc-chess-racist-australia/</t>
  </si>
  <si>
    <t>White man beaten by blm mob for defending business</t>
  </si>
  <si>
    <t>https://www.reddit.com/r/metacanada/comments/hd9ryq/white_man_beaten_by_blm_mob_for_defending_business/</t>
  </si>
  <si>
    <t>hd9ryq</t>
  </si>
  <si>
    <t>https://v.redd.it/f04lu6ikt8651</t>
  </si>
  <si>
    <t>Ex Gang Member tells the truth, shows what dignity looks like : WHEN DO BLACK LIVES MATTER TO US BLACK PPL??? TOUGH DISCUSSION</t>
  </si>
  <si>
    <t>https://www.reddit.com/r/metacanada/comments/gzogy5/ex_gang_member_tells_the_truth_shows_what_dignity/</t>
  </si>
  <si>
    <t>gzogy5</t>
  </si>
  <si>
    <t>https://www.youtube.com/watch?v=krSxHLCdQpc</t>
  </si>
  <si>
    <t>You can‚'t make this stuff up... CHAZ border security executed 2 innocent black men</t>
  </si>
  <si>
    <t>Colinfood</t>
  </si>
  <si>
    <t>https://www.reddit.com/r/metacanada/comments/hi3qtt/you_cant_make_this_stuff_up_chaz_border_security/</t>
  </si>
  <si>
    <t>hi3qtt</t>
  </si>
  <si>
    <t>https://twitter.com/GoomShill/status/1277560979639984129</t>
  </si>
  <si>
    <t>That did not take long. R/Canada bans me for opinion on BLM (I am a black woman, who posts her porn on Reddit‚ you‚'d think they‚'d like me).</t>
  </si>
  <si>
    <t>GunsNCrutches</t>
  </si>
  <si>
    <t>https://www.reddit.com/r/metacanada/comments/hcn87i/that_did_not_take_long_rcanada_bans_me_for/</t>
  </si>
  <si>
    <t>hcn87i</t>
  </si>
  <si>
    <t>https://i.redd.it/x9aqumc2t2651.jpg</t>
  </si>
  <si>
    <t>Refuse To Social Distance? New Study Says You May Be A Psychopath!</t>
  </si>
  <si>
    <t>activistpost.com</t>
  </si>
  <si>
    <t>https://www.reddit.com/r/metacanada/comments/hfkvkl/refuse_to_social_distance_new_study_says_you_may/</t>
  </si>
  <si>
    <t>hfkvkl</t>
  </si>
  <si>
    <t>https://www.activistpost.com/2020/06/refuse-to-social-distance-new-study-says-you-may-be-a-psychopath.html</t>
  </si>
  <si>
    <t>Hypocrisy at its core.</t>
  </si>
  <si>
    <t>makingacanadian</t>
  </si>
  <si>
    <t>https://www.reddit.com/r/metacanada/comments/h8bac2/hypocrisy_at_its_core/</t>
  </si>
  <si>
    <t>h8bac2</t>
  </si>
  <si>
    <t>If you put up a sign on your business saying that your business is black, Jewish, or immigrant -owned in an attempt to ward off rioters, you are implying that it's alright to attack white businesses</t>
  </si>
  <si>
    <t>throwaway2460o1e</t>
  </si>
  <si>
    <t>https://www.reddit.com/r/metacanada/comments/gvd5iw/if_you_put_up_a_sign_on_your_business_saying_that/</t>
  </si>
  <si>
    <t>gvd5iw</t>
  </si>
  <si>
    <t>Live Streamer at "Black lives matter" protest in canada FORCED intimidated to end stream why? they told him! if anything is done or said that is Illegal they dont want evdience</t>
  </si>
  <si>
    <t>narf8h1</t>
  </si>
  <si>
    <t>https://www.reddit.com/r/metacanada/comments/gy6unc/live_streamer_at_black_lives_matter_protest_in/</t>
  </si>
  <si>
    <t>gy6unc</t>
  </si>
  <si>
    <t>https://www.youtube.com/watch?v=Txc4oRUasOI</t>
  </si>
  <si>
    <t>as a white male I can proudly say I've paid over 600 dollars in reparations. Usually I give about $30 to any black person I see. This weekend I'm headed to the city where there's more black people so that I can pay more reparations. Wish me luck #acab #blm</t>
  </si>
  <si>
    <t>https://www.reddit.com/r/metacanada/comments/hcz3rx/as_a_white_male_i_can_proudly_say_ive_paid_over/</t>
  </si>
  <si>
    <t>hcz3rx</t>
  </si>
  <si>
    <t>https://np.reddit.com/r/CapHillAutonomousZone/comments/hbjzcv/voices_from_chop_conservative_to_west_point_to/fvfpqsn/</t>
  </si>
  <si>
    <t>Burnley fan responsible for 'white lives matter' stunt sacked from his job - and his girlfriend was fired as well!</t>
  </si>
  <si>
    <t>news.sky.com</t>
  </si>
  <si>
    <t>https://www.reddit.com/r/metacanada/comments/hfbeq2/burnley_fan_responsible_for_white_lives_matter/</t>
  </si>
  <si>
    <t>hfbeq2</t>
  </si>
  <si>
    <t>https://news.sky.com/story/burnley-fan-responsible-for-white-lives-matter-stunt-sacked-from-his-job-12014075</t>
  </si>
  <si>
    <t>White Supremacists are getting out of control!</t>
  </si>
  <si>
    <t>https://www.reddit.com/r/metacanada/comments/h7ybls/white_supremacists_are_getting_out_of_control/</t>
  </si>
  <si>
    <t>h7ybls</t>
  </si>
  <si>
    <t>OBEY OR DIE: Principal on leave for saying she supports black lives but not movement's 'coercive measures'</t>
  </si>
  <si>
    <t>https://www.reddit.com/r/metacanada/comments/hagbrg/obey_or_die_principal_on_leave_for_saying_she/</t>
  </si>
  <si>
    <t>hagbrg</t>
  </si>
  <si>
    <t>https://www.washingtonexaminer.com/news/principal-on-leave-for-saying-she-supports-black-lives-but-not-movements-coercive-measures</t>
  </si>
  <si>
    <t>The new woke is being racist against whites</t>
  </si>
  <si>
    <t>tylerpkeaton</t>
  </si>
  <si>
    <t>https://www.reddit.com/r/metacanada/comments/hfd6s1/the_new_woke_is_being_racist_against_whites/</t>
  </si>
  <si>
    <t>hfd6s1</t>
  </si>
  <si>
    <t>https://twitter.com/premekee/status/1275852967615365125?s=20</t>
  </si>
  <si>
    <t>Donald Trump finalizes rule defining gender as a person's biological sex</t>
  </si>
  <si>
    <t>m.washingtontimes.com</t>
  </si>
  <si>
    <t>https://www.reddit.com/r/metacanada/comments/h8n47u/donald_trump_finalizes_rule_defining_gender_as_a/</t>
  </si>
  <si>
    <t>h8n47u</t>
  </si>
  <si>
    <t>Calgary: Female officer taken to mall and told to "fake an orgasm while riding a horse on the children‚'s carousel ride in the crowded food court with children present" as part of training</t>
  </si>
  <si>
    <t>https://www.reddit.com/r/metacanada/comments/h8afir/calgary_female_officer_taken_to_mall_and_told_to/</t>
  </si>
  <si>
    <t>h8afir</t>
  </si>
  <si>
    <t>There are 6,018,728 racists in Canada who've awarded white supremacists with Liberal privilege.</t>
  </si>
  <si>
    <t>https://www.reddit.com/r/metacanada/comments/hbr5ub/there_are_6018728_racists_in_canada_whove_awarded/</t>
  </si>
  <si>
    <t>hbr5ub</t>
  </si>
  <si>
    <t>https://i.redd.it/zc3ke2owlr551.png</t>
  </si>
  <si>
    <t>I like how r/metacanada is full of whinie white bois who got cucked? Lmaooo§£‚ôãü§£</t>
  </si>
  <si>
    <t>kekkity69</t>
  </si>
  <si>
    <t>https://www.reddit.com/r/metacanada/comments/h9w6p3/i_like_how_rmetacanada_is_full_of_whinie_white/</t>
  </si>
  <si>
    <t>h9w6p3</t>
  </si>
  <si>
    <t>Professor suspended and under police watch for not letting black students slip exams and get free grades</t>
  </si>
  <si>
    <t>https://www.reddit.com/r/metacanada/comments/h0do4f/professor_suspended_and_under_police_watch_for/</t>
  </si>
  <si>
    <t>h0do4f</t>
  </si>
  <si>
    <t>https://www.dailymail.co.uk/news/article-8404307/Professor-suspended-refusing-request-lenient-marking-black-students-assessments.html</t>
  </si>
  <si>
    <t>BLM: publicly stated Trudeau is a white supremicst</t>
  </si>
  <si>
    <t>Andrenachrome</t>
  </si>
  <si>
    <t>https://www.reddit.com/r/metacanada/comments/gxsxpm/blm_publicly_stated_trudeau_is_a_white_supremicst/</t>
  </si>
  <si>
    <t>gxsxpm</t>
  </si>
  <si>
    <t>https://youtu.be/04uf-4GoS48</t>
  </si>
  <si>
    <t>Rayshard Brooks killing: Former Atlanta Officer Garrett Rolfe charged with murder, could face death penalty</t>
  </si>
  <si>
    <t>foxnews.com</t>
  </si>
  <si>
    <t>https://www.reddit.com/r/metacanada/comments/hayy60/rayshard_brooks_killing_former_atlanta_officer/</t>
  </si>
  <si>
    <t>hayy60</t>
  </si>
  <si>
    <t>https://www.foxnews.com/us/rayshard-brooks-atlanta-officer-garrett-rolfe-murder-charges-death-penalty-eligible</t>
  </si>
  <si>
    <t>Activists claim Canadian Tire uses a Nazi hate symbol in their logo</t>
  </si>
  <si>
    <t>https://www.reddit.com/r/metacanada/comments/hc6dij/activists_claim_canadian_tire_uses_a_nazi_hate/</t>
  </si>
  <si>
    <t>hc6dij</t>
  </si>
  <si>
    <t>https://thepostmillennial.com/trump-runs-ads-using-a-symbol-used-by-nazis-drags-canadian-tire-into-controversy</t>
  </si>
  <si>
    <t>Toronto doctor gets no professional penalty for sex assault on 16-year-old after panel finds he was ‚ struggling to express‚' gay identity</t>
  </si>
  <si>
    <t>Frosty_List</t>
  </si>
  <si>
    <t>https://www.reddit.com/r/metacanada/comments/hcu42e/toronto_doctor_gets_no_professional_penalty_for/</t>
  </si>
  <si>
    <t>hcu42e</t>
  </si>
  <si>
    <t>https://www.thestar.com/news/gta/2020/06/19/toronto-doctor-gets-no-professional-penalty-for-sex-assault-on-16-year-old-after-panel-finds-he-was-struggling-to-express-gay-identity.html</t>
  </si>
  <si>
    <t>SilverBarnacle2</t>
  </si>
  <si>
    <t>https://www.reddit.com/r/metacanada/comments/hc9g06/toronto_doctor_gets_no_professional_penalty_for/</t>
  </si>
  <si>
    <t>hc9g06</t>
  </si>
  <si>
    <t>This (black) guy sold three pounds of pot to a police informant 25 years ago. He‚'s still in jail for it</t>
  </si>
  <si>
    <t>https://www.reddit.com/r/metacanada/comments/gw3vbk/this_black_guy_sold_three_pounds_of_pot_to_a/</t>
  </si>
  <si>
    <t>gw3vbk</t>
  </si>
  <si>
    <t>https://outline.com/bn2u4j</t>
  </si>
  <si>
    <t>Girl, 19, charged with perverting course of justice after telling police she was raped by Asian gang</t>
  </si>
  <si>
    <t>https://www.reddit.com/r/metacanada/comments/hhlut4/girl_19_charged_with_perverting_course_of_justice/</t>
  </si>
  <si>
    <t>hhlut4</t>
  </si>
  <si>
    <t>https://www.dailymail.co.uk/news/article-8343421/Teenage-girl-says-grooming-gang-beat-burned-drugged-force-having-sex.html</t>
  </si>
  <si>
    <t>Woke white trans "woman" in position of authority order white people, only, to wear masks</t>
  </si>
  <si>
    <t>https://www.reddit.com/r/metacanada/comments/hgar1c/woke_white_trans_woman_in_position_of_authority/</t>
  </si>
  <si>
    <t>hgar1c</t>
  </si>
  <si>
    <t>https://nypost.com/2020/06/23/oregon-county-issues-face-mask-order-exempting-non-white-people/</t>
  </si>
  <si>
    <t>Look at the respect white supremacists show each other. Now I know why the anti lockdown protests went so smoothly.</t>
  </si>
  <si>
    <t>https://www.reddit.com/r/metacanada/comments/gx6hgm/look_at_the_respect_white_supremacists_show_each/</t>
  </si>
  <si>
    <t>gx6hgm</t>
  </si>
  <si>
    <t>https://v.redd.it/1mdkx1ut13351</t>
  </si>
  <si>
    <t>I see why Trudeau wore a blackface</t>
  </si>
  <si>
    <t>AnnoymousName</t>
  </si>
  <si>
    <t>https://www.reddit.com/r/metacanada/comments/h7h8xk/i_see_why_trudeau_wore_a_blackface/</t>
  </si>
  <si>
    <t>h7h8xk</t>
  </si>
  <si>
    <t>https://i.redd.it/voqgqil9we451.jpg</t>
  </si>
  <si>
    <t>Triggered tranny incel obsessed with throwaway account</t>
  </si>
  <si>
    <t>cadthrowaway101</t>
  </si>
  <si>
    <t>https://www.reddit.com/r/metacanada/comments/hfmvwl/triggered_tranny_incel_obsessed_with_throwaway/</t>
  </si>
  <si>
    <t>hfmvwl</t>
  </si>
  <si>
    <t>https://reddit.com/user/xppigy/</t>
  </si>
  <si>
    <t>Prime Minister‚'s address in the House of Commons on anti-Black racism in Canada</t>
  </si>
  <si>
    <t>chrisgaines69</t>
  </si>
  <si>
    <t>pm.gc.ca</t>
  </si>
  <si>
    <t>https://www.reddit.com/r/metacanada/comments/gvlpne/prime_ministers_address_in_the_house_of_commons/</t>
  </si>
  <si>
    <t>gvlpne</t>
  </si>
  <si>
    <t>https://pm.gc.ca/en/news/speeches/2020/06/02/prime-ministers-address-house-commons-anti-black-racism-canada</t>
  </si>
  <si>
    <t>Fraud! Family who lied about racist cops throwing daughter from balcony given $400k.</t>
  </si>
  <si>
    <t>blogto.com</t>
  </si>
  <si>
    <t>https://www.reddit.com/r/metacanada/comments/gvtd5c/fraud_family_who_lied_about_racist_cops_throwing/</t>
  </si>
  <si>
    <t>gvtd5c</t>
  </si>
  <si>
    <t>https://www.blogto.com/city/2020/06/regis-korchinski-paquet-toronto-family/</t>
  </si>
  <si>
    <t>"Of all ignorance, the ignorance of the educated is the most dangerous. Not only are educated people likely to have more influence, they are the last people to suspect that they don't know what they are talking about when they go outside their narrow fields."</t>
  </si>
  <si>
    <t>https://www.reddit.com/r/metacanada/comments/hi6v1f/of_all_ignorance_the_ignorance_of_the_educated_is/</t>
  </si>
  <si>
    <t>hi6v1f</t>
  </si>
  <si>
    <t>https://mobile.twitter.com/ThomasSowell/status/1277323881167163393</t>
  </si>
  <si>
    <t>LGBT crowd managed to get a black man fired! #BLM</t>
  </si>
  <si>
    <t>edmonton.ctvnews.ca</t>
  </si>
  <si>
    <t>https://www.reddit.com/r/metacanada/comments/hi2buv/lgbt_crowd_managed_to_get_a_black_man_fired_blm/</t>
  </si>
  <si>
    <t>hi2buv</t>
  </si>
  <si>
    <t>https://edmonton.ctvnews.ca/mobile/christion-jones-released-by-edmonton-eskimos-after-anti-gay-and-lesbian-tweet-1.5003434</t>
  </si>
  <si>
    <t>Black lives matter - All lives matter</t>
  </si>
  <si>
    <t>https://www.reddit.com/r/metacanada/comments/gzhktr/black_lives_matter_all_lives_matter/</t>
  </si>
  <si>
    <t>gzhktr</t>
  </si>
  <si>
    <t>Wendy "Your a Racist" Mesley suspended from hosting after using "careless language" in discussing racial issue</t>
  </si>
  <si>
    <t>OrZ_Blu_Toad</t>
  </si>
  <si>
    <t>https://www.reddit.com/r/metacanada/comments/h0dbu4/wendy_your_a_racist_mesley_suspended_from_hosting/</t>
  </si>
  <si>
    <t>h0dbu4</t>
  </si>
  <si>
    <t>https://www.cbc.ca/news/canada/wendy-mesley-suspended-hosting-1.5604973</t>
  </si>
  <si>
    <t>Canadian professor lambasted for criticizing hiring discrimination against white males</t>
  </si>
  <si>
    <t>ca.yahoo.com</t>
  </si>
  <si>
    <t>https://www.reddit.com/r/metacanada/comments/gzxvyk/canadian_professor_lambasted_for_criticizing/</t>
  </si>
  <si>
    <t>gzxvyk</t>
  </si>
  <si>
    <t>https://ca.yahoo.com/news/canadian-professor-lambasted-diversity-article-201122310.html</t>
  </si>
  <si>
    <t>Strong majority of Canadians view Trump as racist: poll</t>
  </si>
  <si>
    <t>toronto.citynews.ca</t>
  </si>
  <si>
    <t>https://www.reddit.com/r/metacanada/comments/halvgy/strong_majority_of_canadians_view_trump_as_racist/</t>
  </si>
  <si>
    <t>halvgy</t>
  </si>
  <si>
    <t>https://toronto.citynews.ca/2020/06/16/trump-us-racism-poll/</t>
  </si>
  <si>
    <t>Racist White-color SUV drives into group of BLM protestors in Detroit</t>
  </si>
  <si>
    <t>https://www.reddit.com/r/metacanada/comments/hi8qqe/racist_whitecolor_suv_drives_into_group_of_blm/</t>
  </si>
  <si>
    <t>hi8qqe</t>
  </si>
  <si>
    <t>https://thepostmillennial.com/detroit-police-officer-drives-suv-into-group-of-protestors</t>
  </si>
  <si>
    <t>Apparently rioting, looting, and murder actually works...</t>
  </si>
  <si>
    <t>https://www.reddit.com/r/metacanada/comments/gw5dek/apparently_rioting_looting_and_murder_actually/</t>
  </si>
  <si>
    <t>gw5dek</t>
  </si>
  <si>
    <t>https://www.bnnbloomberg.ca/minneapolis-officer-charge-upgraded-to-second-degree-murder-1.1445188</t>
  </si>
  <si>
    <t>Reddit is officially dead</t>
  </si>
  <si>
    <t>CanadiaNationalist</t>
  </si>
  <si>
    <t>https://www.reddit.com/r/metacanada/comments/gxe41b/reddit_is_officially_dead/</t>
  </si>
  <si>
    <t>gxe41b</t>
  </si>
  <si>
    <t>https://twitter.com/alexisohanian/status/1268943036228292608</t>
  </si>
  <si>
    <t>Global News reporter implies Calgary residents who vote Conservative are racist - CdnPoli.News</t>
  </si>
  <si>
    <t>paul--kemp</t>
  </si>
  <si>
    <t>https://www.reddit.com/r/metacanada/comments/gy5bdm/global_news_reporter_implies_calgary_residents/</t>
  </si>
  <si>
    <t>gy5bdm</t>
  </si>
  <si>
    <t>https://cdnpoli.news/2020/06/07/global-news-reporter-implies-calgary-residents-who-vote-conservative-are-racist/</t>
  </si>
  <si>
    <t>Calgary's midday BLM march: Supporter defends violence, says Canada is racist</t>
  </si>
  <si>
    <t>RedPilledAB</t>
  </si>
  <si>
    <t>https://www.reddit.com/r/metacanada/comments/gvf2q3/calgarys_midday_blm_march_supporter_defends/</t>
  </si>
  <si>
    <t>gvf2q3</t>
  </si>
  <si>
    <t>https://www.youtube.com/watch?v=97-Zy29N4WA&amp;amp;t=245s</t>
  </si>
  <si>
    <t>St*pid Trudau!!</t>
  </si>
  <si>
    <t>spicyconservative</t>
  </si>
  <si>
    <t>https://www.reddit.com/r/metacanada/comments/hc2zj5/stpid_trudau/</t>
  </si>
  <si>
    <t>hc2zj5</t>
  </si>
  <si>
    <t>https://i.redd.it/d6twar9s0w551.jpg</t>
  </si>
  <si>
    <t>Why Black Lives Matter is a scam #BlackLivesMatter</t>
  </si>
  <si>
    <t>rexduke</t>
  </si>
  <si>
    <t>https://www.reddit.com/r/metacanada/comments/h7fp65/why_black_lives_matter_is_a_scam_blacklivesmatter/</t>
  </si>
  <si>
    <t>h7fp65</t>
  </si>
  <si>
    <t>https://www.youtube.com/watch?v=_sNUYTStcRs</t>
  </si>
  <si>
    <t>...Isn't this racist? ‚Äì Uber Eats stops charging delivery fees to black-owned restaurants</t>
  </si>
  <si>
    <t>https://www.reddit.com/r/metacanada/comments/gyrasa/isnt_this_racist_uber_eats_stops_charging/</t>
  </si>
  <si>
    <t>gyrasa</t>
  </si>
  <si>
    <t>During this difficult time, it‚'s important to remember that we are all just bags of cum and hate shall not divide us.</t>
  </si>
  <si>
    <t>https://www.reddit.com/r/metacanada/comments/gzr6d2/during_this_difficult_time_its_important_to/</t>
  </si>
  <si>
    <t>gzr6d2</t>
  </si>
  <si>
    <t>https://i.redd.it/edo5kovo1x351.jpg</t>
  </si>
  <si>
    <t>Too many white male hosts on E-talk daily.</t>
  </si>
  <si>
    <t>https://www.reddit.com/r/metacanada/comments/hdtv8q/too_many_white_male_hosts_on_etalk_daily/</t>
  </si>
  <si>
    <t>hdtv8q</t>
  </si>
  <si>
    <t>https://globalnews.ca/news/7091836/ben-mulroney-quits-etalk/?utm_medium=Facebook&amp;amp;utm_source=GlobalNews</t>
  </si>
  <si>
    <t>IF AT FIRST YOU DONT SUCCEED: "Researchers in China say they have identified a new influenza strain in pigs that could be the next potential pandemic"</t>
  </si>
  <si>
    <t>https://www.reddit.com/r/metacanada/comments/hihi3v/if_at_first_you_dont_succeed_researchers_in_china/</t>
  </si>
  <si>
    <t>hihi3v</t>
  </si>
  <si>
    <t>https://www.ctvnews.ca/health/new-influenza-strain-identified-in-pigs-has-essential-hallmarks-of-a-pandemic-virus-1.5005198</t>
  </si>
  <si>
    <t>I have a lot more respect for black conservatives than I do white liberals.</t>
  </si>
  <si>
    <t>redbastie</t>
  </si>
  <si>
    <t>https://www.reddit.com/r/metacanada/comments/hcvtuc/i_have_a_lot_more_respect_for_black_conservatives/</t>
  </si>
  <si>
    <t>hcvtuc</t>
  </si>
  <si>
    <t>There are like 5 black people that live here.Honk Honk.</t>
  </si>
  <si>
    <t>TokingOfAppreciation</t>
  </si>
  <si>
    <t>rmotoday.com</t>
  </si>
  <si>
    <t>https://www.reddit.com/r/metacanada/comments/gxwsvw/there_are_like_5_black_people_that_live_herehonk/</t>
  </si>
  <si>
    <t>gxwsvw</t>
  </si>
  <si>
    <t>https://www.rmotoday.com/canmore/black-lives-matter-vigils-planned-for-canmore-banff-2409535</t>
  </si>
  <si>
    <t>Lol lol you thought guys like Trump scare China, nope lol I've said it many times, the Chinese love far right nuts</t>
  </si>
  <si>
    <t>bloomberg.com</t>
  </si>
  <si>
    <t>https://www.reddit.com/r/metacanada/comments/h9myyr/lol_lol_you_thought_guys_like_trump_scare_china/</t>
  </si>
  <si>
    <t>h9myyr</t>
  </si>
  <si>
    <t>https://www.bloomberg.com/news/articles/2020-06-15/china-warms-to-idea-of-four-more-years-of-trump-presidency</t>
  </si>
  <si>
    <t>DAE Trump is secretly trying to kill his supporters after the election???</t>
  </si>
  <si>
    <t>https://www.reddit.com/r/metacanada/comments/henapu/dae_trump_is_secretly_trying_to_kill_his/</t>
  </si>
  <si>
    <t>henapu</t>
  </si>
  <si>
    <t>https://np.reddit.com/r/whitepeopletwitter/comments/hed8bs/_/fvs985b?context=1000</t>
  </si>
  <si>
    <t>Can someone explain to me why signs like this are popping up everywhere, when it's white supremacist right wingers doing the looting?</t>
  </si>
  <si>
    <t>https://www.reddit.com/r/metacanada/comments/gv2gu7/can_someone_explain_to_me_why_signs_like_this_are/</t>
  </si>
  <si>
    <t>gv2gu7</t>
  </si>
  <si>
    <t>https://i.redd.it/gv31b4pa4g251.jpg</t>
  </si>
  <si>
    <t>6.12 Female student kneeled on head by riot police</t>
  </si>
  <si>
    <t>_LeftofCenter_</t>
  </si>
  <si>
    <t>https://www.reddit.com/r/metacanada/comments/h8w2dr/612_female_student_kneeled_on_head_by_riot_police/</t>
  </si>
  <si>
    <t>h8w2dr</t>
  </si>
  <si>
    <t>#BlackLivesMatter, unless they have wrongspeak opinions ‚  Edmonton Eskimos player Christian Jones fired for tweet saying he disagrees with homosexuality</t>
  </si>
  <si>
    <t>LouBagger</t>
  </si>
  <si>
    <t>https://www.reddit.com/r/metacanada/comments/hhnm3u/blacklivesmatter_unless_they_have_wrongspeak/</t>
  </si>
  <si>
    <t>hhnm3u</t>
  </si>
  <si>
    <t>https://www.cbc.ca/news/canada/edmonton/edmonton-football-homophobic-tweet-1.5630546</t>
  </si>
  <si>
    <t>Sophie Trudeau‚'s cousin alleges a wide-ranging Liberal Party cover-up to protect pedophile officials</t>
  </si>
  <si>
    <t>swansong19</t>
  </si>
  <si>
    <t>archive.vn</t>
  </si>
  <si>
    <t>https://www.reddit.com/r/metacanada/comments/gzhnh1/sophie_trudeaus_cousin_alleges_a_wideranging/</t>
  </si>
  <si>
    <t>gzhnh1</t>
  </si>
  <si>
    <t>http://archive.vn/qO6Gc</t>
  </si>
  <si>
    <t>Which one of you White Supremacist did this? (Toronto)</t>
  </si>
  <si>
    <t>ricosandarx</t>
  </si>
  <si>
    <t>https://www.reddit.com/r/metacanada/comments/gwbqqs/which_one_of_you_white_supremacist_did_this/</t>
  </si>
  <si>
    <t>gwbqqs</t>
  </si>
  <si>
    <t>https://i.imgur.com/cDAIq80.jpg</t>
  </si>
  <si>
    <t>This is getting ridiculous</t>
  </si>
  <si>
    <t>sokos</t>
  </si>
  <si>
    <t>https://www.reddit.com/r/metacanada/comments/hc878m/this_is_getting_ridiculous/</t>
  </si>
  <si>
    <t>hc878m</t>
  </si>
  <si>
    <t>https://imgur.com/13gB9Jg</t>
  </si>
  <si>
    <t>Board of Health votes to recognize anti-Black racism as public health crisis</t>
  </si>
  <si>
    <t>https://www.reddit.com/r/metacanada/comments/gzhi6c/board_of_health_votes_to_recognize_antiblack/</t>
  </si>
  <si>
    <t>gzhi6c</t>
  </si>
  <si>
    <t>https://toronto.citynews.ca/2020/06/08/anti-black-racism-public-health-crisis/</t>
  </si>
  <si>
    <t>Call me a simp if you must but I actually like women's soccer</t>
  </si>
  <si>
    <t>https://www.reddit.com/r/metacanada/comments/hhq5kf/call_me_a_simp_if_you_must_but_i_actually_like/</t>
  </si>
  <si>
    <t>hhq5kf</t>
  </si>
  <si>
    <t>America became super racist really quickly</t>
  </si>
  <si>
    <t>daigosayonarabitch</t>
  </si>
  <si>
    <t>https://www.reddit.com/r/metacanada/comments/gvfsof/america_became_super_racist_really_quickly/</t>
  </si>
  <si>
    <t>gvfsof</t>
  </si>
  <si>
    <t>https://i.redd.it/zvmb42caak251.jpg</t>
  </si>
  <si>
    <t>BLM Checks White Man's Privilege</t>
  </si>
  <si>
    <t>Manly_Manspreader</t>
  </si>
  <si>
    <t>https://www.reddit.com/r/metacanada/comments/hc713r/blm_checks_white_mans_privilege/</t>
  </si>
  <si>
    <t>hc713r</t>
  </si>
  <si>
    <t>https://v.redd.it/xcuu52k74x551</t>
  </si>
  <si>
    <t>Hate Crime Detectives</t>
  </si>
  <si>
    <t>https://www.reddit.com/r/metacanada/comments/gwkqb8/hate_crime_detectives/</t>
  </si>
  <si>
    <t>gwkqb8</t>
  </si>
  <si>
    <t>https://youtu.be/P2JZm1nJaeo</t>
  </si>
  <si>
    <t>Black Lives Matter Thugs ATTACK Conservative Reporter 'Jack Posobiec' &amp;amp; Police Officers</t>
  </si>
  <si>
    <t>FreeSpeechism</t>
  </si>
  <si>
    <t>https://www.reddit.com/r/metacanada/comments/hiomfo/black_lives_matter_thugs_attack_conservative/</t>
  </si>
  <si>
    <t>hiomfo</t>
  </si>
  <si>
    <t>https://www.youtube.com/watch?v=oL1qAyxnabo</t>
  </si>
  <si>
    <t>Based alert! Watch his videos for no-BS, unfiltered truth, things that a white man could never say.</t>
  </si>
  <si>
    <t>mylittlehandgun</t>
  </si>
  <si>
    <t>https://www.reddit.com/r/metacanada/comments/guf8qc/based_alert_watch_his_videos_for_nobs_unfiltered/</t>
  </si>
  <si>
    <t>guf8qc</t>
  </si>
  <si>
    <t>https://i.redd.it/d7h3r3x9r8251.png</t>
  </si>
  <si>
    <t>Muhammad Ali‚'s son says dad would have hated ‚ racist‚' Black Lives Matter</t>
  </si>
  <si>
    <t>https://www.reddit.com/r/metacanada/comments/hcvyif/muhammad_alis_son_says_dad_would_have_hated/</t>
  </si>
  <si>
    <t>hcvyif</t>
  </si>
  <si>
    <t>https://nypost.com/2020/06/20/muhammad-alis-son-says-he-wouldve-hated-black-lives-matters/</t>
  </si>
  <si>
    <t>Why am I working while my peers sit at home getting free money? CERB extended two more months, wtf</t>
  </si>
  <si>
    <t>ddd202020</t>
  </si>
  <si>
    <t>https://www.reddit.com/r/metacanada/comments/ha8xie/why_am_i_working_while_my_peers_sit_at_home/</t>
  </si>
  <si>
    <t>ha8xie</t>
  </si>
  <si>
    <t>Nothing scares a corrupt government more than a black square and a hash tag, right fellas?</t>
  </si>
  <si>
    <t>cole_miner</t>
  </si>
  <si>
    <t>https://www.reddit.com/r/metacanada/comments/gvcubm/nothing_scares_a_corrupt_government_more_than_a/</t>
  </si>
  <si>
    <t>gvcubm</t>
  </si>
  <si>
    <t>https://v.redd.it/alp9pr7vij251</t>
  </si>
  <si>
    <t>Take a bath hippy</t>
  </si>
  <si>
    <t>FilthyTrucker</t>
  </si>
  <si>
    <t>https://www.reddit.com/r/metacanada/comments/gz3btp/take_a_bath_hippy/</t>
  </si>
  <si>
    <t>gz3btp</t>
  </si>
  <si>
    <t>https://i.redd.it/ld84pvevxp351.jpg</t>
  </si>
  <si>
    <t>Minneapolis police show up to rescue a black rioter who has been stabbed and apprehend his white assailant...</t>
  </si>
  <si>
    <t>https://www.reddit.com/r/metacanada/comments/gvegjo/minneapolis_police_show_up_to_rescue_a_black/</t>
  </si>
  <si>
    <t>gvegjo</t>
  </si>
  <si>
    <t>https://www.youtube.com/watch?v=-Wz69m4hKsw&amp;amp;t</t>
  </si>
  <si>
    <t>Killer Cuomo</t>
  </si>
  <si>
    <t>TommyHolefucker</t>
  </si>
  <si>
    <t>https://www.reddit.com/r/metacanada/comments/hfkf47/killer_cuomo/</t>
  </si>
  <si>
    <t>hfkf47</t>
  </si>
  <si>
    <t>https://i.redd.it/z0gqvkg1k1751.jpg</t>
  </si>
  <si>
    <t>Black Lives (don't) Matter (if you're a police officer)</t>
  </si>
  <si>
    <t>toysjoe</t>
  </si>
  <si>
    <t>https://www.reddit.com/r/metacanada/comments/gxdh1q/black_lives_dont_matter_if_youre_a_police_officer/</t>
  </si>
  <si>
    <t>gxdh1q</t>
  </si>
  <si>
    <t>https://i.redd.it/proygmb0t5351.png</t>
  </si>
  <si>
    <t>So the co-founder of BLM admits this has nothing to with black lives. Gotcha.</t>
  </si>
  <si>
    <t>https://www.reddit.com/r/metacanada/comments/hccz3i/so_the_cofounder_of_blm_admits_this_has_nothing/</t>
  </si>
  <si>
    <t>hccz3i</t>
  </si>
  <si>
    <t>https://twitter.com/TheLeadCNN/status/1274076999192018945</t>
  </si>
  <si>
    <t>All white people are required to give $10 to one black person in the nation of CHAZ...</t>
  </si>
  <si>
    <t>https://www.reddit.com/r/metacanada/comments/h8l6nf/all_white_people_are_required_to_give_10_to_one/</t>
  </si>
  <si>
    <t>h8l6nf</t>
  </si>
  <si>
    <t>There are 6,018,728 racists in Canada who've awarded a white supremacist with Liberal privilege.</t>
  </si>
  <si>
    <t>https://www.reddit.com/r/metacanada/comments/hbr6vk/there_are_6018728_racists_in_canada_whove_awarded/</t>
  </si>
  <si>
    <t>hbr6vk</t>
  </si>
  <si>
    <t>https://i.redd.it/9pwh9qybpr551.png</t>
  </si>
  <si>
    <t>Face to face with the real Anti-Fascists</t>
  </si>
  <si>
    <t>https://www.reddit.com/r/metacanada/comments/gxz5ak/face_to_face_with_the_real_antifascists/</t>
  </si>
  <si>
    <t>gxz5ak</t>
  </si>
  <si>
    <t>https://www.youtube.com/watch?v=PPYGWKJlwi8&amp;amp;list=PLK5OripDLf_4kE4CTRiYBKFj13efCr4YP</t>
  </si>
  <si>
    <t>Asian racism.</t>
  </si>
  <si>
    <t>JohnStamosEnoughSaid</t>
  </si>
  <si>
    <t>https://www.reddit.com/r/metacanada/comments/gzus56/asian_racism/</t>
  </si>
  <si>
    <t>gzus56</t>
  </si>
  <si>
    <t>In case you didn't think Liberalism was a Mental Disorder</t>
  </si>
  <si>
    <t>https://www.reddit.com/r/metacanada/comments/h7sinz/in_case_you_didnt_think_liberalism_was_a_mental/</t>
  </si>
  <si>
    <t>h7sinz</t>
  </si>
  <si>
    <t>To all the brown and black people in Canada, I am sorry.</t>
  </si>
  <si>
    <t>Yupa</t>
  </si>
  <si>
    <t>https://www.reddit.com/r/metacanada/comments/hgl3hx/to_all_the_brown_and_black_people_in_canada_i_am/</t>
  </si>
  <si>
    <t>hgl3hx</t>
  </si>
  <si>
    <t>U.K. park stabbings that killed 3 was a terror attack, police say</t>
  </si>
  <si>
    <t>https://www.reddit.com/r/metacanada/comments/hdmp84/uk_park_stabbings_that_killed_3_was_a_terror/</t>
  </si>
  <si>
    <t>hdmp84</t>
  </si>
  <si>
    <t>http://archive.is/VEm7a</t>
  </si>
  <si>
    <t>Man shows up in blackface to Toronto protest and quickly gets arrested by police</t>
  </si>
  <si>
    <t>https://www.reddit.com/r/metacanada/comments/gy0295/man_shows_up_in_blackface_to_toronto_protest_and/</t>
  </si>
  <si>
    <t>gy0295</t>
  </si>
  <si>
    <t>https://www.blogto.com/city/2020/06/man-blackface-toronto-protest-police/</t>
  </si>
  <si>
    <t>Steve Brule says "Black Lives Matter is vilifying people on the basis of skin color. No amount of contrition will ever satisfy them, because your sin is that you are white. No matter how poor you are or how dire your circumstances, you are guilty of being white."</t>
  </si>
  <si>
    <t>https://www.reddit.com/r/metacanada/comments/h7lpnm/steve_brule_says_black_lives_matter_is_vilifying/</t>
  </si>
  <si>
    <t>h7lpnm</t>
  </si>
  <si>
    <t>https://www.youtube.com/watch?v=wBYqHTSeFu8</t>
  </si>
  <si>
    <t>Progressivism is a mental illness</t>
  </si>
  <si>
    <t>https://www.reddit.com/r/metacanada/comments/guwbv6/progressivism_is_a_mental_illness/</t>
  </si>
  <si>
    <t>guwbv6</t>
  </si>
  <si>
    <t>https://i.redd.it/r2gxg87k1e251.png</t>
  </si>
  <si>
    <t>Your fake Movement</t>
  </si>
  <si>
    <t>https://www.reddit.com/r/metacanada/comments/gvbz0n/your_fake_movement/</t>
  </si>
  <si>
    <t>gvbz0n</t>
  </si>
  <si>
    <t>https://www.youtube.com/watch?v=2YLvnmP2DjU</t>
  </si>
  <si>
    <t>U.S. protesters topple Columbus statue and throw it in a lake</t>
  </si>
  <si>
    <t>https://www.reddit.com/r/metacanada/comments/h0g874/us_protesters_topple_columbus_statue_and_throw_it/</t>
  </si>
  <si>
    <t>h0g874</t>
  </si>
  <si>
    <t>https://outline.com/Sb4cWa</t>
  </si>
  <si>
    <t>Toronto doctor gets no professional penalty for sex assault on 16-year-old after panel finds he was ‚ struggling to express‚' gay identity§°üåé</t>
  </si>
  <si>
    <t>https://www.reddit.com/r/metacanada/comments/hcc1pj/toronto_doctor_gets_no_professional_penalty_for/</t>
  </si>
  <si>
    <t>hcc1pj</t>
  </si>
  <si>
    <t>Left Hypocrisy (cancelled Caitlyn wHo?)</t>
  </si>
  <si>
    <t>https://www.reddit.com/r/metacanada/comments/h9ok50/left_hypocrisy_cancelled_caitlyn_who/</t>
  </si>
  <si>
    <t>h9ok50</t>
  </si>
  <si>
    <t>https://i.redd.it/fpqqy2gbz4551.jpg</t>
  </si>
  <si>
    <t>Canadian media is a joke.</t>
  </si>
  <si>
    <t>Boomdiddy</t>
  </si>
  <si>
    <t>https://www.reddit.com/r/metacanada/comments/gwn304/canadian_media_is_a_joke/</t>
  </si>
  <si>
    <t>gwn304</t>
  </si>
  <si>
    <t>Black woman drops support for George Floyd when she finds out he was arrested for robbing and beating a pregnant black woman</t>
  </si>
  <si>
    <t>https://www.reddit.com/r/metacanada/comments/gvjhd9/black_woman_drops_support_for_george_floyd_when/</t>
  </si>
  <si>
    <t>gvjhd9</t>
  </si>
  <si>
    <t>https://i.imgur.com/ZQtCeGG.jpg</t>
  </si>
  <si>
    <t>These liberals need to stop whining</t>
  </si>
  <si>
    <t>https://www.reddit.com/r/metacanada/comments/gwbbqg/these_liberals_need_to_stop_whining/</t>
  </si>
  <si>
    <t>gwbbqg</t>
  </si>
  <si>
    <t>https://i.redd.it/lkz56h4kvs251.jpg</t>
  </si>
  <si>
    <t>A racist is someone who defines people by their race...</t>
  </si>
  <si>
    <t>EggmanRises</t>
  </si>
  <si>
    <t>https://www.reddit.com/r/metacanada/comments/hbj7xp/a_racist_is_someone_who_defines_people_by_their/</t>
  </si>
  <si>
    <t>hbj7xp</t>
  </si>
  <si>
    <t>A Gentle Reminder that Black People Enslaved Other Blacks</t>
  </si>
  <si>
    <t>en.wikipedia.org</t>
  </si>
  <si>
    <t>https://www.reddit.com/r/metacanada/comments/h159it/a_gentle_reminder_that_black_people_enslaved/</t>
  </si>
  <si>
    <t>h159it</t>
  </si>
  <si>
    <t>https://en.wikipedia.org/wiki/Slavery_in_Africa</t>
  </si>
  <si>
    <t>Most racist group in Canada</t>
  </si>
  <si>
    <t>https://www.reddit.com/r/metacanada/comments/hgl6fo/most_racist_group_in_canada/</t>
  </si>
  <si>
    <t>hgl6fo</t>
  </si>
  <si>
    <t>BLACK DUDE DESTROYS BLM PROTEST WANKERS WITH ONE SIMPLE QUESTION.</t>
  </si>
  <si>
    <t>https://www.reddit.com/r/metacanada/comments/hafygz/black_dude_destroys_blm_protest_wankers_with_one/</t>
  </si>
  <si>
    <t>hafygz</t>
  </si>
  <si>
    <t>https://streamable.com/2re5i8</t>
  </si>
  <si>
    <t>Sex tourist feels shafted that Canada won't allow her to bring her boy-toy home</t>
  </si>
  <si>
    <t>chch.com</t>
  </si>
  <si>
    <t>https://www.reddit.com/r/metacanada/comments/gwk358/sex_tourist_feels_shafted_that_canada_wont_allow/</t>
  </si>
  <si>
    <t>gwk358</t>
  </si>
  <si>
    <t>https://www.chch.com/newlywed-couple-stuck-in-peru-after-husband-denied-access-to-canada/</t>
  </si>
  <si>
    <t>Are we too far gone? Dan Dicks almost brought to tears after he is pushed out of a rally by an angry mob in downtown Vancouver. absolute insanity.</t>
  </si>
  <si>
    <t>jefffffffff</t>
  </si>
  <si>
    <t>https://www.reddit.com/r/metacanada/comments/guf7ci/are_we_too_far_gone_dan_dicks_almost_brought_to/</t>
  </si>
  <si>
    <t>guf7ci</t>
  </si>
  <si>
    <t>https://www.youtube.com</t>
  </si>
  <si>
    <t>YouTube is automatically deleting any comments about "black lives matter violence"</t>
  </si>
  <si>
    <t>reclaimthenet.org</t>
  </si>
  <si>
    <t>https://www.reddit.com/r/metacanada/comments/h9bb3n/youtube_is_automatically_deleting_any_comments/</t>
  </si>
  <si>
    <t>h9bb3n</t>
  </si>
  <si>
    <t>https://reclaimthenet.org/youtube-censors-comments-black-lives-matter-violence/</t>
  </si>
  <si>
    <t>Get a Fertility and Sperm Test too</t>
  </si>
  <si>
    <t>asymptoticessence</t>
  </si>
  <si>
    <t>https://www.reddit.com/r/metacanada/comments/gzak5i/get_a_fertility_and_sperm_test_too/</t>
  </si>
  <si>
    <t>gzak5i</t>
  </si>
  <si>
    <t>Report Fraud! Don't let the criminal fraudsters profit from lies of racism and false accusations of police murder. $550k raised so far.</t>
  </si>
  <si>
    <t>ca.gofundme.com</t>
  </si>
  <si>
    <t>https://www.reddit.com/r/metacanada/comments/gwhenn/report_fraud_dont_let_the_criminal_fraudsters/</t>
  </si>
  <si>
    <t>gwhenn</t>
  </si>
  <si>
    <t>https://ca.gofundme.com/f/justice-for-regis</t>
  </si>
  <si>
    <t>Got called out for being a Racist MetaCanadian in a thread about 3 kids and a mother killed in a car crash. Thread locked.</t>
  </si>
  <si>
    <t>removeddit.com</t>
  </si>
  <si>
    <t>https://www.reddit.com/r/metacanada/comments/hc0y1o/got_called_out_for_being_a_racist_metacanadian_in/</t>
  </si>
  <si>
    <t>hc0y1o</t>
  </si>
  <si>
    <t>https://www.removeddit.com/r/Brampton/comments/hbimlz/four_people_critically_injured_following_crash_in/fv98vmb?utm_medium=android_app&amp;amp;utm_source=share</t>
  </si>
  <si>
    <t>There are now calls for anti-Black racism to be declared a public health crisis in Ontario</t>
  </si>
  <si>
    <t>EternalEschaton</t>
  </si>
  <si>
    <t>https://www.reddit.com/r/metacanada/comments/gwc076/there_are_now_calls_for_antiblack_racism_to_be/</t>
  </si>
  <si>
    <t>gwc076</t>
  </si>
  <si>
    <t>https://www.blogto.com/city/2020/06/ontario-anti-black-racism-declared-public-health-crisis/</t>
  </si>
  <si>
    <t>Dan Dicks (Press For Truth) Assaulted Then ARRESTED After Being Attacked By Group Think MOB!!!</t>
  </si>
  <si>
    <t>https://www.reddit.com/r/metacanada/comments/gy21il/dan_dicks_press_for_truth_assaulted_then_arrested/</t>
  </si>
  <si>
    <t>gy21il</t>
  </si>
  <si>
    <t>Obsolete scum of white Australia' behind anti-Chinese sentiment, says NSW Labor MP</t>
  </si>
  <si>
    <t>smh.com.au</t>
  </si>
  <si>
    <t>https://www.reddit.com/r/metacanada/comments/hgao7x/obsolete_scum_of_white_australia_behind/</t>
  </si>
  <si>
    <t>hgao7x</t>
  </si>
  <si>
    <t>https://www.smh.com.au/national/nsw/obsolete-scum-of-white-australia-behind-anti-chinese-sentiment-says-nsw-labor-mp-20200405-p54h9m.html</t>
  </si>
  <si>
    <t>The Canadian Forces are literally making troops serve under a transgender flag</t>
  </si>
  <si>
    <t>https://www.reddit.com/r/metacanada/comments/hfstxt/the_canadian_forces_are_literally_making_troops/</t>
  </si>
  <si>
    <t>hfstxt</t>
  </si>
  <si>
    <t>https://www.cbc.ca/news/canada/nova-scotia/14-wing-greenwood-raises-transgender-flag-for-first-time-1.5625786</t>
  </si>
  <si>
    <t>Atlanta cop who was charged with Rayshard Brooks' """"murder"""" - his step mom got fired from her job</t>
  </si>
  <si>
    <t>https://www.reddit.com/r/metacanada/comments/hc6hd4/atlanta_cop_who_was_charged_with_rayshard_brooks/</t>
  </si>
  <si>
    <t>hc6hd4</t>
  </si>
  <si>
    <t>https://youtu.be/CbT7-N-PSvQ</t>
  </si>
  <si>
    <t>Leftists now want to destroy Churches and Jesus statues.</t>
  </si>
  <si>
    <t>https://www.reddit.com/r/metacanada/comments/he1vvq/leftists_now_want_to_destroy_churches_and_jesus/</t>
  </si>
  <si>
    <t>he1vvq</t>
  </si>
  <si>
    <t>https://i.redd.it/7kvhydr9bj651.png</t>
  </si>
  <si>
    <t>r/canada under fire for having mods that are presumed white supremacist</t>
  </si>
  <si>
    <t>LuneHermetique</t>
  </si>
  <si>
    <t>https://www.reddit.com/r/metacanada/comments/gyngwj/rcanada_under_fire_for_having_mods_that_are/</t>
  </si>
  <si>
    <t>gyngwj</t>
  </si>
  <si>
    <t>http://np.reddit.com/r/onguardforthee/comments/gyezv9/two_rcanada_moderators_have_ties_to_white/</t>
  </si>
  <si>
    <t>The indoctrination of small children</t>
  </si>
  <si>
    <t>mintymjones</t>
  </si>
  <si>
    <t>https://www.reddit.com/r/metacanada/comments/hhork1/the_indoctrination_of_small_children/</t>
  </si>
  <si>
    <t>hhork1</t>
  </si>
  <si>
    <t>https://i.redd.it/x0oslu4piq751.png</t>
  </si>
  <si>
    <t>Trudeau gender swap (FaceApp)</t>
  </si>
  <si>
    <t>Ottawonian</t>
  </si>
  <si>
    <t>https://www.reddit.com/r/metacanada/comments/hd82hy/trudeau_gender_swap_faceapp/</t>
  </si>
  <si>
    <t>hd82hy</t>
  </si>
  <si>
    <t>https://i.redd.it/dyd3bjsyz9651.jpg</t>
  </si>
  <si>
    <t>Petition to make the UPVOTE button Trudeau blackface</t>
  </si>
  <si>
    <t>peternorthstar</t>
  </si>
  <si>
    <t>https://www.reddit.com/r/metacanada/comments/gwm54v/petition_to_make_the_upvote_button_trudeau/</t>
  </si>
  <si>
    <t>gwm54v</t>
  </si>
  <si>
    <t>Nazis Nazis everywhere for the Moderators dressed in Pink.</t>
  </si>
  <si>
    <t>TrewishJanny</t>
  </si>
  <si>
    <t>camas.github.io</t>
  </si>
  <si>
    <t>https://www.reddit.com/r/metacanada/comments/gz89u0/nazis_nazis_everywhere_for_the_moderators_dressed/</t>
  </si>
  <si>
    <t>gz89u0</t>
  </si>
  <si>
    <t>https://camas.github.io/reddit-search/#{"author":"SkynetJusticeWarri0r","resultSize":100,"query":"Nazi"}</t>
  </si>
  <si>
    <t>"The biggest income gap in America isn't between whites and blacks, it's between lower income blacks and upper income blacks. So if racism is the culprit, why are all blacks not suffering equally? ... Such issues are never discussed because they violate the race-grievance orthodoxy." | Bob Woodson</t>
  </si>
  <si>
    <t>https://www.reddit.com/r/metacanada/comments/h935ta/the_biggest_income_gap_in_america_isnt_between/</t>
  </si>
  <si>
    <t>h935ta</t>
  </si>
  <si>
    <t>https://www.youtube.com/watch?v=uk0Y6woydjk</t>
  </si>
  <si>
    <t>Paul Krugman now openly uses the phrase "white woman" as an insult</t>
  </si>
  <si>
    <t>https://www.reddit.com/r/metacanada/comments/hdwccx/paul_krugman_now_openly_uses_the_phrase_white/</t>
  </si>
  <si>
    <t>hdwccx</t>
  </si>
  <si>
    <t>https://twitter.com/paulkrugman/status/1274423569586556929</t>
  </si>
  <si>
    <t>Another white sacrifice to the leftist/BLM cult: Ben Mulroney steps down as host of CTV's 'etalk' to make way for Black, Indigenous voices</t>
  </si>
  <si>
    <t>https://www.reddit.com/r/metacanada/comments/he1in8/another_white_sacrifice_to_the_leftistblm_cult/</t>
  </si>
  <si>
    <t>he1in8</t>
  </si>
  <si>
    <t>https://nationalpost.com/entertainment/celebrity/ben-mulroney-steps-down-as-host-of-ctvs-etalk-to-make-way-for-black-indigenous-voices</t>
  </si>
  <si>
    <t>Woman has problem with sexy woman on highway billboard, by baring her cleavage.</t>
  </si>
  <si>
    <t>memototheworld</t>
  </si>
  <si>
    <t>https://www.reddit.com/r/metacanada/comments/h7w6im/woman_has_problem_with_sexy_woman_on_highway/</t>
  </si>
  <si>
    <t>h7w6im</t>
  </si>
  <si>
    <t>Pandemic boosts Liberals back into majority territory</t>
  </si>
  <si>
    <t>https://www.reddit.com/r/metacanada/comments/hg9ft1/pandemic_boosts_liberals_back_into_majority/</t>
  </si>
  <si>
    <t>hg9ft1</t>
  </si>
  <si>
    <t>https://www.cbc.ca/news/politics/grenier-polltracker-26june2020-1.5627260</t>
  </si>
  <si>
    <t>That crazy science fiction</t>
  </si>
  <si>
    <t>snehehsb</t>
  </si>
  <si>
    <t>https://www.reddit.com/r/metacanada/comments/hfmqil/that_crazy_science_fiction/</t>
  </si>
  <si>
    <t>hfmqil</t>
  </si>
  <si>
    <t>https://i.redd.it/fjj12e2fd2751.png</t>
  </si>
  <si>
    <t>Just want you guys to see this sensible guy. Some people on the left calls him terms such as racist and homophobic but he just doesn't align with their politics.</t>
  </si>
  <si>
    <t>grrrgraphics.com</t>
  </si>
  <si>
    <t>https://www.reddit.com/r/metacanada/comments/hbqn27/just_want_you_guys_to_see_this_sensible_guy_some/</t>
  </si>
  <si>
    <t>hbqn27</t>
  </si>
  <si>
    <t>https://grrrgraphics.com/the-real-looters</t>
  </si>
  <si>
    <t>The anti-white narrative is never gonna stop, it‚'s only going to evolve and get worse.</t>
  </si>
  <si>
    <t>Jumido730</t>
  </si>
  <si>
    <t>https://www.reddit.com/r/metacanada/comments/gxdozt/the_antiwhite_narrative_is_never_gonna_stop_its/</t>
  </si>
  <si>
    <t>gxdozt</t>
  </si>
  <si>
    <t>How can Canada do the"right thing" and defund WHO and sanction China, when the Liberal Government is in bed with them? We are being sold out by treasonous infiltrators.</t>
  </si>
  <si>
    <t>https://www.reddit.com/r/metacanada/comments/gvdkuu/how_can_canada_do_theright_thing_and_defund_who/</t>
  </si>
  <si>
    <t>gvdkuu</t>
  </si>
  <si>
    <t>https://youtu.be/3fbSiOjI48o</t>
  </si>
  <si>
    <t>Toronto Protesters screaming defund the police ! have a man wearing blackface arrested... the irony...</t>
  </si>
  <si>
    <t>Drumitar</t>
  </si>
  <si>
    <t>https://www.reddit.com/r/metacanada/comments/gxz9pl/toronto_protesters_screaming_defund_the_police/</t>
  </si>
  <si>
    <t>gxz9pl</t>
  </si>
  <si>
    <t>https://i.redd.it/6pvdfshowc351.png</t>
  </si>
  <si>
    <t>Confirmed Andrew Scheer is racist and all dairy farmers are part of the KKK - Confirmed by PETA</t>
  </si>
  <si>
    <t>WesternCanada1979</t>
  </si>
  <si>
    <t>https://www.reddit.com/r/metacanada/comments/hhpttu/confirmed_andrew_scheer_is_racist_and_all_dairy/</t>
  </si>
  <si>
    <t>hhpttu</t>
  </si>
  <si>
    <t>https://i.redd.it/n44kknqruq751.jpg</t>
  </si>
  <si>
    <t>"white supremacy"</t>
  </si>
  <si>
    <t>bobbypolitic</t>
  </si>
  <si>
    <t>https://www.reddit.com/r/metacanada/comments/hbuv04/white_supremacy/</t>
  </si>
  <si>
    <t>hbuv04</t>
  </si>
  <si>
    <t>https://i.redd.it/q8gd6w8xys551.jpg</t>
  </si>
  <si>
    <t>These rioters need to stop destroying people‚'s property</t>
  </si>
  <si>
    <t>https://www.reddit.com/r/metacanada/comments/gwct0j/these_rioters_need_to_stop_destroying_peoples/</t>
  </si>
  <si>
    <t>gwct0j</t>
  </si>
  <si>
    <t>https://v.redd.it/bwfpbhs04r251</t>
  </si>
  <si>
    <t>Is it any wonder why Black Conservatives like BOB WOODSON are routinely left out of the discussion?</t>
  </si>
  <si>
    <t>https://www.reddit.com/r/metacanada/comments/h8brp6/is_it_any_wonder_why_black_conservatives_like_bob/</t>
  </si>
  <si>
    <t>h8brp6</t>
  </si>
  <si>
    <t>Lawyer who posted Black Lives Matter 'leftist lie' video resigns from Alberta judicial vetting committee</t>
  </si>
  <si>
    <t>https://www.reddit.com/r/metacanada/comments/hccvbx/lawyer_who_posted_black_lives_matter_leftist_lie/</t>
  </si>
  <si>
    <t>hccvbx</t>
  </si>
  <si>
    <t>http://archive.is/F6vBo</t>
  </si>
  <si>
    <t>"Being insulted by being called racist is white fragility." -CBC</t>
  </si>
  <si>
    <t>https://www.reddit.com/r/metacanada/comments/hcyedn/being_insulted_by_being_called_racist_is_white/</t>
  </si>
  <si>
    <t>hcyedn</t>
  </si>
  <si>
    <t>https://www.cbc.ca/news/canada/manitoba/pov-racism-white-fragility-1.5619647?__vfz=medium%3Dsharebar</t>
  </si>
  <si>
    <t>Pointless post</t>
  </si>
  <si>
    <t>truenorth77</t>
  </si>
  <si>
    <t>https://www.reddit.com/r/metacanada/comments/gx70rp/pointless_post/</t>
  </si>
  <si>
    <t>gx70rp</t>
  </si>
  <si>
    <t>The Wild And Free Pigs Of The Okefenokee Swamp. ...food for thought.</t>
  </si>
  <si>
    <t>blackmoose</t>
  </si>
  <si>
    <t>https://www.reddit.com/r/metacanada/comments/h7p94b/the_wild_and_free_pigs_of_the_okefenokee_swamp/</t>
  </si>
  <si>
    <t>h7p94b</t>
  </si>
  <si>
    <t>These liberal pedos are getting outta hand</t>
  </si>
  <si>
    <t>nbcnews.com</t>
  </si>
  <si>
    <t>https://www.reddit.com/r/metacanada/comments/h9nalw/these_liberal_pedos_are_getting_outta_hand/</t>
  </si>
  <si>
    <t>h9nalw</t>
  </si>
  <si>
    <t>https://www.nbcnews.com/feature/nbc-out/trump-s-oklahoma-campaign-chair-plead-guilt-child-sex-trafficking-n822461</t>
  </si>
  <si>
    <t>This is what white liberals are protesting for.</t>
  </si>
  <si>
    <t>adiceg</t>
  </si>
  <si>
    <t>https://www.reddit.com/r/metacanada/comments/gxl1jc/this_is_what_white_liberals_are_protesting_for/</t>
  </si>
  <si>
    <t>gxl1jc</t>
  </si>
  <si>
    <t>https://twitter.com/BasedPoland/status/1269002148668485634?s=09</t>
  </si>
  <si>
    <t>BREAKING NEWS: Hundreds of Arab men (many armed with AK-47s) have set up road blocks in the French city of Dijon &amp;amp; shoot warning shots to keep Chechen gangs away. SWAT teams are preparing to take back control of the city after 3 days of ethnic clashes between Arabs &amp;amp; Chechens.</t>
  </si>
  <si>
    <t>https://www.reddit.com/r/metacanada/comments/h9rufi/breaking_news_hundreds_of_arab_men_many_armed/</t>
  </si>
  <si>
    <t>h9rufi</t>
  </si>
  <si>
    <t>https://twitter.com/BasedPoland/status/1272608762025652224</t>
  </si>
  <si>
    <t>Remove white supremacist John A Macdonald's Monument in Montr√©al https://www.change.org/p/montr√©al-city-council-remove-white-supremacist-john-a-macdonald-s-monument-in-montr√©al?recruiter=1025618181&amp;amp;recruited_by_id=6a403600-19a6-11ea-b4b2-75d3d41bf232</t>
  </si>
  <si>
    <t>charlegilbertbennett</t>
  </si>
  <si>
    <t>https://www.reddit.com/r/metacanada/comments/h8jblv/remove_white_supremacist_john_a_macdonalds/</t>
  </si>
  <si>
    <t>h8jblv</t>
  </si>
  <si>
    <t>Antifa gets shot after attacking man with skateboard at statue tear down</t>
  </si>
  <si>
    <t>https://www.reddit.com/r/metacanada/comments/hahiz9/antifa_gets_shot_after_attacking_man_with/</t>
  </si>
  <si>
    <t>hahiz9</t>
  </si>
  <si>
    <t>https://streamable.com/fdftss</t>
  </si>
  <si>
    <t>Black Face Is A No, Trudeau Must Go</t>
  </si>
  <si>
    <t>https://www.reddit.com/r/metacanada/comments/gxuy86/black_face_is_a_no_trudeau_must_go/</t>
  </si>
  <si>
    <t>gxuy86</t>
  </si>
  <si>
    <t>https://files.catbox.moe/9k1i76.jpg</t>
  </si>
  <si>
    <t>Muhammad was a slave owner and every mosque is a monument to him. BLM, do your thing.</t>
  </si>
  <si>
    <t>https://www.reddit.com/r/metacanada/comments/h0layj/muhammad_was_a_slave_owner_and_every_mosque_is_a/</t>
  </si>
  <si>
    <t>h0layj</t>
  </si>
  <si>
    <t>https://imgur.com/AFIBDCC</t>
  </si>
  <si>
    <t>If Canada isn't racist, what about the 6 MILLION radicalized Canadians who voted in defense of white privilege &amp;amp; racially discriminatory soon-to-be hate crimes?§°</t>
  </si>
  <si>
    <t>https://www.reddit.com/r/metacanada/comments/hbrj83/if_canada_isnt_racist_what_about_the_6_million/</t>
  </si>
  <si>
    <t>hbrj83</t>
  </si>
  <si>
    <t>https://i.redd.it/em9q1zueqr551.png</t>
  </si>
  <si>
    <t>ACCOUNT SUSPENDED! I am so happy I pissed off a soyboy mod so bad he had one of my accounts suspended for two days LOL!!!!!!!!</t>
  </si>
  <si>
    <t>matrage</t>
  </si>
  <si>
    <t>https://www.reddit.com/r/metacanada/comments/hgz86i/account_suspended_i_am_so_happy_i_pissed_off_a/</t>
  </si>
  <si>
    <t>hgz86i</t>
  </si>
  <si>
    <t>Police Brutality Really Pisses Me Off BUT SO DOES THIS!!</t>
  </si>
  <si>
    <t>paranoidandroid0430</t>
  </si>
  <si>
    <t>https://www.reddit.com/r/metacanada/comments/gxyrqu/police_brutality_really_pisses_me_off_but_so_does/</t>
  </si>
  <si>
    <t>gxyrqu</t>
  </si>
  <si>
    <t>https://youtu.be/6cQBOudhzsU</t>
  </si>
  <si>
    <t>Violent Crime Statistics In Canada 2016</t>
  </si>
  <si>
    <t>Pindunderjeep69</t>
  </si>
  <si>
    <t>https://www.reddit.com/r/metacanada/comments/hdmmf8/violent_crime_statistics_in_canada_2016/</t>
  </si>
  <si>
    <t>hdmmf8</t>
  </si>
  <si>
    <t>https://i.redd.it/ejyhx04tke651.png</t>
  </si>
  <si>
    <t>Is the BLM movement mostly (white?) women screaming??</t>
  </si>
  <si>
    <t>https://www.reddit.com/r/metacanada/comments/hb6zvy/is_the_blm_movement_mostly_white_women_screaming/</t>
  </si>
  <si>
    <t>hb6zvy</t>
  </si>
  <si>
    <t>https://twitter.com/realjameswoods/status/1273458225153597440?s=21</t>
  </si>
  <si>
    <t>It amazes me how this concept alludes the daft</t>
  </si>
  <si>
    <t>https://www.reddit.com/r/metacanada/comments/hhzuqn/it_amazes_me_how_this_concept_alludes_the_daft/</t>
  </si>
  <si>
    <t>hhzuqn</t>
  </si>
  <si>
    <t>https://i.redd.it/ratgtectpu751.jpg</t>
  </si>
  <si>
    <t>Trudeau says he won't address new allegation of sexual harassment against Liberal MP Tabbara</t>
  </si>
  <si>
    <t>https://www.reddit.com/r/metacanada/comments/hc97kn/trudeau_says_he_wont_address_new_allegation_of/</t>
  </si>
  <si>
    <t>hc97kn</t>
  </si>
  <si>
    <t>http://archive.is/nCXbA</t>
  </si>
  <si>
    <t>Saying that Trump is destroying everything and must be removed shows the demented state of politics of the USA; as Russiagate falls apart, they have to shout louder.</t>
  </si>
  <si>
    <t>patrickarmstrong.ca</t>
  </si>
  <si>
    <t>https://www.reddit.com/r/metacanada/comments/gwg24w/saying_that_trump_is_destroying_everything_and/</t>
  </si>
  <si>
    <t>gwg24w</t>
  </si>
  <si>
    <t>https://patrickarmstrong.ca/2020/05/31/america-the-terrified/</t>
  </si>
  <si>
    <t>I usually avoid UK party politics. But the record of @BorisJohnson...is of incompetence, dishonesty and a disturbing authoritarianism, and his promises (including re Brexit) are worthless. If your vote helps him into power, don‚'t later say you didn‚'t know what you were voting for..</t>
  </si>
  <si>
    <t>https://www.reddit.com/r/metacanada/comments/hiolch/i_usually_avoid_uk_party_politics_but_the_record/</t>
  </si>
  <si>
    <t>hiolch</t>
  </si>
  <si>
    <t>How Conservatives Used To Deal With Liberals Calling Them Racists.</t>
  </si>
  <si>
    <t>https://www.reddit.com/r/metacanada/comments/hg2eqt/how_conservatives_used_to_deal_with_liberals/</t>
  </si>
  <si>
    <t>hg2eqt</t>
  </si>
  <si>
    <t>https://youtu.be/YzgrCdcvGzw</t>
  </si>
  <si>
    <t>Let's ban conversion therapy in all of its ugly forms.</t>
  </si>
  <si>
    <t>https://www.reddit.com/r/metacanada/comments/h8xiso/lets_ban_conversion_therapy_in_all_of_its_ugly/</t>
  </si>
  <si>
    <t>h8xiso</t>
  </si>
  <si>
    <t>They want you to self-deport</t>
  </si>
  <si>
    <t>https://www.reddit.com/r/metacanada/comments/hiujer/they_want_you_to_selfdeport/</t>
  </si>
  <si>
    <t>hiujer</t>
  </si>
  <si>
    <t>How are we all enjoying the peak retard media party?</t>
  </si>
  <si>
    <t>https://www.reddit.com/r/metacanada/comments/gzr3b2/how_are_we_all_enjoying_the_peak_retard_media/</t>
  </si>
  <si>
    <t>gzr3b2</t>
  </si>
  <si>
    <t>Ben &amp;amp; Jerry's icecream goes woke.... "Defund the police, defend Black communities! This #Juneteenth, it‚'s more important than ever that we dismantle the racist and ineffective model of American policing. Learn more about how defunding the police works and why we so desperately need it: "</t>
  </si>
  <si>
    <t>https://www.reddit.com/r/metacanada/comments/hc76wj/ben_jerrys_icecream_goes_woke_defund_the_police/</t>
  </si>
  <si>
    <t>hc76wj</t>
  </si>
  <si>
    <t>https://twitter.com/benandjerrys/status/1273979072713052161</t>
  </si>
  <si>
    <t>The protests and riots in Canada are pointless</t>
  </si>
  <si>
    <t>https://www.reddit.com/r/metacanada/comments/gy3dlb/the_protests_and_riots_in_canada_are_pointless/</t>
  </si>
  <si>
    <t>gy3dlb</t>
  </si>
  <si>
    <t>Seattle Mayor on CHAZ: "We Could Have The Summer Of Love" - While police complain of not being able to respond to rape calls in the area, feminist Mayor Jenny endorses "block party atmosphere"</t>
  </si>
  <si>
    <t>https://www.reddit.com/r/metacanada/comments/h7tjtq/seattle_mayor_on_chaz_we_could_have_the_summer_of/</t>
  </si>
  <si>
    <t>h7tjtq</t>
  </si>
  <si>
    <t>This Che guy seems pretty racist. Should he be cancelled?</t>
  </si>
  <si>
    <t>https://www.reddit.com/r/metacanada/comments/h10ge3/this_che_guy_seems_pretty_racist_should_he_be/</t>
  </si>
  <si>
    <t>h10ge3</t>
  </si>
  <si>
    <t>https://i.redd.it/986ei65rka451.jpg</t>
  </si>
  <si>
    <t>IF you too are getting spammed with links and articles proclaiming that you must answer for your white privilege check out this link</t>
  </si>
  <si>
    <t>quillette.com</t>
  </si>
  <si>
    <t>https://www.reddit.com/r/metacanada/comments/gwr9gl/if_you_too_are_getting_spammed_with_links_and/</t>
  </si>
  <si>
    <t>gwr9gl</t>
  </si>
  <si>
    <t>https://quillette.com/2019/08/22/why-white-privilege-is-wrong-part-1/</t>
  </si>
  <si>
    <t>For many white Canadians, ‚ reparations‚' is a scary word. Why some Black leaders say the time has come - Posting here as /r/Canada is deleting comments they disagree with.</t>
  </si>
  <si>
    <t>ConscientiousCarol</t>
  </si>
  <si>
    <t>https://www.reddit.com/r/metacanada/comments/hhjy3j/for_many_white_canadians_reparations_is_a_scary/</t>
  </si>
  <si>
    <t>hhjy3j</t>
  </si>
  <si>
    <t>https://www.thestar.com/news/canada/2020/06/27/for-many-white-canadians-reparations-is-a-scary-word-but-black-leaders-say-the-concept-goes-beyond-just-money.html</t>
  </si>
  <si>
    <t>Q: How much do we owe the People's republic of China? A: $#%@!^*</t>
  </si>
  <si>
    <t>https://www.reddit.com/r/metacanada/comments/h7s1kx/q_how_much_do_we_owe_the_peoples_republic_of/</t>
  </si>
  <si>
    <t>h7s1kx</t>
  </si>
  <si>
    <t>Black Lies Matter</t>
  </si>
  <si>
    <t>https://www.reddit.com/r/metacanada/comments/gz1nrg/black_lies_matter/</t>
  </si>
  <si>
    <t>gz1nrg</t>
  </si>
  <si>
    <t>CONGRATULATIONS REDDIT! You ended racism!éâüéâüéâèüèªèüèºèüèΩèüèæèüèøè</t>
  </si>
  <si>
    <t>https://www.reddit.com/r/metacanada/comments/gwoiyh/congratulations_reddit_you_ended_racism/</t>
  </si>
  <si>
    <t>gwoiyh</t>
  </si>
  <si>
    <t>https://i.redd.it/50wxz5s35y251.jpg</t>
  </si>
  <si>
    <t>When classical liberalism= racism</t>
  </si>
  <si>
    <t>Newuser3545</t>
  </si>
  <si>
    <t>https://www.reddit.com/r/metacanada/comments/h91cf2/when_classical_liberalism_racism/</t>
  </si>
  <si>
    <t>h91cf2</t>
  </si>
  <si>
    <t>Delusional communists</t>
  </si>
  <si>
    <t>wuhanflufromdazoo</t>
  </si>
  <si>
    <t>https://www.reddit.com/r/metacanada/comments/gxsxru/delusional_communists/</t>
  </si>
  <si>
    <t>gxsxru</t>
  </si>
  <si>
    <t>https://np.reddit.com/r/onguardforthee/comments/gxr7cv/soldiers_of_the_canadian_army_on_their_way_to/ft4hq4j?utm_source=share&amp;amp;utm_medium=web2x</t>
  </si>
  <si>
    <t>Tiqiya Facts about the armed schizophrenic Mualim man recently shot and killed by police.</t>
  </si>
  <si>
    <t>https://www.reddit.com/r/metacanada/comments/hdtct6/tiqiya_facts_about_the_armed_schizophrenic_mualim/</t>
  </si>
  <si>
    <t>hdtct6</t>
  </si>
  <si>
    <t>https://twitter.com/Hindy500/status/1274793561641402374?s=20</t>
  </si>
  <si>
    <t>Stickers posted around Toronto with "Never apologise for being white" are being reported as promoting white nationalism and considered hate speech by the CBC</t>
  </si>
  <si>
    <t>jlash0</t>
  </si>
  <si>
    <t>https://www.reddit.com/r/metacanada/comments/hf6keb/stickers_posted_around_toronto_with_never/</t>
  </si>
  <si>
    <t>hf6keb</t>
  </si>
  <si>
    <t>https://www.cbc.ca/news/canada/toronto/posters-stickers-white-nationalism-etobicoke-police-investigating-1.5624449</t>
  </si>
  <si>
    <t>Toronto tries bringing a condom to a baby shower in hopes it might still prevent the pregnancy</t>
  </si>
  <si>
    <t>cp24.com</t>
  </si>
  <si>
    <t>https://www.reddit.com/r/metacanada/comments/hingmk/toronto_tries_bringing_a_condom_to_a_baby_shower/</t>
  </si>
  <si>
    <t>hingmk</t>
  </si>
  <si>
    <t>https://www.cp24.com/mobile/news/toronto-will-make-it-mandatory-for-residents-to-wear-masks-in-indoor-settings-pending-council-approval-1.5005329</t>
  </si>
  <si>
    <t>Tucker-Black lives matter is now a political party</t>
  </si>
  <si>
    <t>https://www.reddit.com/r/metacanada/comments/gzezev/tuckerblack_lives_matter_is_now_a_political_party/</t>
  </si>
  <si>
    <t>gzezev</t>
  </si>
  <si>
    <t>https://youtu.be/l7aQ02YX7qo</t>
  </si>
  <si>
    <t>We live in a society where name-calling incites infinitely more outrage than someone being body-slammed, stomped, kicked, and punched repeatedly.</t>
  </si>
  <si>
    <t>https://www.reddit.com/r/metacanada/comments/h169b5/we_live_in_a_society_where_namecalling_incites/</t>
  </si>
  <si>
    <t>h169b5</t>
  </si>
  <si>
    <t>https://np.reddit.com/r/BurlingtonON/comments/h0qv6z/racist_in_burlington_calling_a_young_girl/</t>
  </si>
  <si>
    <t>Just gonna drop this off here for like minded people.</t>
  </si>
  <si>
    <t>https://www.reddit.com/r/metacanada/comments/hcqi1j/just_gonna_drop_this_off_here_for_like_minded/</t>
  </si>
  <si>
    <t>hcqi1j</t>
  </si>
  <si>
    <t>https://i.redd.it/wqznlh8a2u551.jpg</t>
  </si>
  <si>
    <t>In the most obvious example of "rules for thee but not for me," someone not named Justin Trudeau is now being charged criminally for wearing blackface</t>
  </si>
  <si>
    <t>https://www.reddit.com/r/metacanada/comments/gzykem/in_the_most_obvious_example_of_rules_for_thee_but/</t>
  </si>
  <si>
    <t>gzykem</t>
  </si>
  <si>
    <t>https://www.cp24.com/mobile/news/charges-laid-after-man-shows-up-to-anti-black-racism-protest-dressed-in-blackface-toronto-police-say-1.4976378</t>
  </si>
  <si>
    <t>Mama lookaboobooday</t>
  </si>
  <si>
    <t>midnightrambler108</t>
  </si>
  <si>
    <t>https://www.reddit.com/r/metacanada/comments/gxdvw7/mama_lookaboobooday/</t>
  </si>
  <si>
    <t>gxdvw7</t>
  </si>
  <si>
    <t>https://www.youtube.com/watch?v=iJz15ClItTQ</t>
  </si>
  <si>
    <t>Blindly support with acts of terrorism and violence, bigot.</t>
  </si>
  <si>
    <t>epicgoober</t>
  </si>
  <si>
    <t>https://www.reddit.com/r/metacanada/comments/gwrtgv/blindly_support_with_acts_of_terrorism_and/</t>
  </si>
  <si>
    <t>gwrtgv</t>
  </si>
  <si>
    <t>https://i.redd.it/fwguxob9zy251.jpg</t>
  </si>
  <si>
    <t>Watch as ungrateful radfems struggle to reconcile the fact that Trump just accomplished more feminism with one stroke of his beautiful pen than any of them ever will in their entire worthless communist lives. It‚'s thankless work doing feminists‚' jobs for them. You‚'re welcome, ladies.</t>
  </si>
  <si>
    <t>PicklesCalling</t>
  </si>
  <si>
    <t>https://www.reddit.com/r/metacanada/comments/h9hzz2/watch_as_ungrateful_radfems_struggle_to_reconcile/</t>
  </si>
  <si>
    <t>h9hzz2</t>
  </si>
  <si>
    <t>https://np.reddit.com/r/GenderCritical/comments/h972nz/thank_god_a_step_in_the_right_direction_and/</t>
  </si>
  <si>
    <t>I am white and not racist. United we stand!</t>
  </si>
  <si>
    <t>Popinz</t>
  </si>
  <si>
    <t>https://www.reddit.com/r/metacanada/comments/hg9ewd/i_am_white_and_not_racist_united_we_stand/</t>
  </si>
  <si>
    <t>hg9ewd</t>
  </si>
  <si>
    <t>https://www.youtube.com/watch?v=vrK5IN54Mrw&amp;amp;feature=share</t>
  </si>
  <si>
    <t>The absolute lunacy of my sister's history of criminal justice teacher at the UofM in Winnipeg</t>
  </si>
  <si>
    <t>Star_Drift</t>
  </si>
  <si>
    <t>https://www.reddit.com/r/metacanada/comments/hix9vd/the_absolute_lunacy_of_my_sisters_history_of/</t>
  </si>
  <si>
    <t>hix9vd</t>
  </si>
  <si>
    <t>https://i.redd.it/omd8gkkod4851.jpg</t>
  </si>
  <si>
    <t>Conservatives support Singh's motion calling RCMP systemically racist</t>
  </si>
  <si>
    <t>sticks1984</t>
  </si>
  <si>
    <t>https://www.reddit.com/r/metacanada/comments/hbpfii/conservatives_support_singhs_motion_calling_rcmp/</t>
  </si>
  <si>
    <t>hbpfii</t>
  </si>
  <si>
    <t>https://tnc.news/2020/06/18/conservatives-support-singhs-motion-calling-rcmp-systemically-racist/</t>
  </si>
  <si>
    <t>Who are the racists again? They want group guilt.</t>
  </si>
  <si>
    <t>https://www.reddit.com/r/metacanada/comments/gvb9ri/who_are_the_racists_again_they_want_group_guilt/</t>
  </si>
  <si>
    <t>gvb9ri</t>
  </si>
  <si>
    <t>https://www.youtube.com/watch?v=QaXkxdVg85c&amp;amp;feature=share</t>
  </si>
  <si>
    <t>Another great example of /r/canada purging conservatives</t>
  </si>
  <si>
    <t>citationsbot</t>
  </si>
  <si>
    <t>https://www.reddit.com/r/metacanada/comments/hcsdr1/another_great_example_of_rcanada_purging/</t>
  </si>
  <si>
    <t>hcsdr1</t>
  </si>
  <si>
    <t>https://i.redd.it/t0ebin3sa4651.png</t>
  </si>
  <si>
    <t>‚ÄºÔ∏è Huge!‚ÄºÔ∏èr/askscience mods are pushing political agenda by using misleading stats and are MASS REMOVING all comments which point out that you have to account for the crime rate and police encounters in black communities - then you see blacks are not killed disproportionally more by cops.</t>
  </si>
  <si>
    <t>https://www.reddit.com/r/metacanada/comments/gverv7/hugeraskscience_mods_are_pushing_political_agenda/</t>
  </si>
  <si>
    <t>gverv7</t>
  </si>
  <si>
    <t>https://i.redd.it/8o9shsh7zj251.jpg</t>
  </si>
  <si>
    <t>Meet the 'normal citizens' with pony fetishes who showjump dressed like horses</t>
  </si>
  <si>
    <t>mirror.co.uk</t>
  </si>
  <si>
    <t>https://www.reddit.com/r/metacanada/comments/hgk4hr/meet_the_normal_citizens_with_pony_fetishes_who/</t>
  </si>
  <si>
    <t>hgk4hr</t>
  </si>
  <si>
    <t>Justin Trudeau says he won't address new allegation of sexual harassment against former Liberal MP Marwan Tabbara</t>
  </si>
  <si>
    <t>GlobalConcentrate7</t>
  </si>
  <si>
    <t>https://www.reddit.com/r/metacanada/comments/hc6dtl/justin_trudeau_says_he_wont_address_new/</t>
  </si>
  <si>
    <t>hc6dtl</t>
  </si>
  <si>
    <t>https://nationalpost.com/news/politics/justin-trudeau-says-he-wont-address-new-allegation-of-sexual-harassment-against-former-liberal-mp-marwan-tabbara</t>
  </si>
  <si>
    <t>https://www.reddit.com/r/metacanada/comments/hcnerf/justin_trudeau_says_he_wont_address_new/</t>
  </si>
  <si>
    <t>hcnerf</t>
  </si>
  <si>
    <t>https://nationalpost.com/news/politics/justin-trudeau-says-he-wont-address-new-allegation-of-sexual-harassment-against-former-liberal-mp-marwan-tabbara/</t>
  </si>
  <si>
    <t>Sheeple Leftist Shills With Low Vibrational Frequency &amp;amp; Consciousness Be Like...</t>
  </si>
  <si>
    <t>scontent-otp1-1.xx.fbcdn.net</t>
  </si>
  <si>
    <t>https://www.reddit.com/r/metacanada/comments/gxdbry/sheeple_leftist_shills_with_low_vibrational/</t>
  </si>
  <si>
    <t>gxdbry</t>
  </si>
  <si>
    <t>https://scontent-otp1-1.xx.fbcdn.net/v/t1.0-9/100882520_10216641603618588_2015882813508681728_n.jpg?_nc_cat=106&amp;amp;_nc_sid=1480c5&amp;amp;_nc_ohc=41qjRMz7oQsAX_NBC1r&amp;amp;_nc_ht=scontent-otp1-1.xx&amp;amp;oh=16f2e7f3bb7ab6cbfec28920c2fe8999&amp;amp;oe=5F0021FD</t>
  </si>
  <si>
    <t>Calls to remove 'racist' Gandhi statue in Leicester</t>
  </si>
  <si>
    <t>https://www.reddit.com/r/metacanada/comments/h8dvuz/calls_to_remove_racist_gandhi_statue_in_leicester/</t>
  </si>
  <si>
    <t>h8dvuz</t>
  </si>
  <si>
    <t>Any one notice the media is so scared to say black they dont put it in the description. Heard 2 news stories lately they dont use the color to describe the criminals. I guess amber alerts don't matter either.</t>
  </si>
  <si>
    <t>GMENTAL</t>
  </si>
  <si>
    <t>https://www.reddit.com/r/metacanada/comments/hhi0i5/any_one_notice_the_media_is_so_scared_to_say/</t>
  </si>
  <si>
    <t>hhi0i5</t>
  </si>
  <si>
    <t>https://i.redd.it/zizjem0hno751.jpg</t>
  </si>
  <si>
    <t>BLM vandalism in London, UK</t>
  </si>
  <si>
    <t>https://www.reddit.com/r/metacanada/comments/gyjh12/blm_vandalism_in_london_uk/</t>
  </si>
  <si>
    <t>gyjh12</t>
  </si>
  <si>
    <t>https://www.youtube.com/watch?v=nm0fn5aXBHc</t>
  </si>
  <si>
    <t>Navy Seal who killed Osama bin laden sets the record straight</t>
  </si>
  <si>
    <t>https://www.reddit.com/r/metacanada/comments/gy4lgx/navy_seal_who_killed_osama_bin_laden_sets_the/</t>
  </si>
  <si>
    <t>gy4lgx</t>
  </si>
  <si>
    <t>https://i.redd.it/zp2x8uqevd351.jpg</t>
  </si>
  <si>
    <t>Second murder suspect apprehended in death of Calgary chef</t>
  </si>
  <si>
    <t>BlueberryPollination</t>
  </si>
  <si>
    <t>calgary.ctvnews.ca</t>
  </si>
  <si>
    <t>https://www.reddit.com/r/metacanada/comments/he7nju/second_murder_suspect_apprehended_in_death_of/</t>
  </si>
  <si>
    <t>he7nju</t>
  </si>
  <si>
    <t>https://calgary.ctvnews.ca/second-murder-suspect-apprehended-in-death-of-calgary-chef-1.4994788</t>
  </si>
  <si>
    <t>Fragile commies have NO principles, they just want power</t>
  </si>
  <si>
    <t>https://www.reddit.com/r/metacanada/comments/hgt6so/fragile_commies_have_no_principles_they_just_want/</t>
  </si>
  <si>
    <t>hgt6so</t>
  </si>
  <si>
    <t>Reminder that the Iroquois confederacy destroyed, tortured, captured, and conquered land from the Wyandot people in the 17th century. A near eradication of natives and yet your professor won't teach you about it, no one will be shamed into apologizing for it, because it wasn't done by white people.</t>
  </si>
  <si>
    <t>https://www.reddit.com/r/metacanada/comments/gvz2wr/reminder_that_the_iroquois_confederacy_destroyed/</t>
  </si>
  <si>
    <t>gvz2wr</t>
  </si>
  <si>
    <t>If the anti fascists are so violent how did he nazi that coming?</t>
  </si>
  <si>
    <t>https://www.reddit.com/r/metacanada/comments/guyum5/if_the_anti_fascists_are_so_violent_how_did_he/</t>
  </si>
  <si>
    <t>guyum5</t>
  </si>
  <si>
    <t>https://i.redd.it/qx002ixsjd251.jpg</t>
  </si>
  <si>
    <t>Reddit has not yet banned a sub where domestic terrorists are coordinating armed insurrection in Seattle (in the "autonomous zone") and stockpiling weapons to murder police. I messaged admins about it, let's see if they reply.</t>
  </si>
  <si>
    <t>MyBordersMyChoice</t>
  </si>
  <si>
    <t>i.maga.host</t>
  </si>
  <si>
    <t>https://www.reddit.com/r/metacanada/comments/h0jkyt/reddit_has_not_yet_banned_a_sub_where_domestic/</t>
  </si>
  <si>
    <t>h0jkyt</t>
  </si>
  <si>
    <t>https://i.maga.host/Uj94XXz.png</t>
  </si>
  <si>
    <t>Sign: BLM is a terrorist group</t>
  </si>
  <si>
    <t>secure.avaaz.org</t>
  </si>
  <si>
    <t>https://www.reddit.com/r/metacanada/comments/gzgyvw/sign_blm_is_a_terrorist_group/</t>
  </si>
  <si>
    <t>gzgyvw</t>
  </si>
  <si>
    <t>https://secure.avaaz.org/en/community_petitions/all_lives_matter__black_lives_matter_is_terrorist_group_/?ygXuRqb</t>
  </si>
  <si>
    <t>Karlos Dillard (typop_h8) harasses women regularly and creates videos to make himself appear a victim. Link to his mile-long rap-sheet in comments. Show some love to this super-predator on twitter: @wypipo_h8</t>
  </si>
  <si>
    <t>https://www.reddit.com/r/metacanada/comments/hfbgyr/karlos_dillard_typop_h8_harasses_women_regularly/</t>
  </si>
  <si>
    <t>hfbgyr</t>
  </si>
  <si>
    <t>https://twitter.com/wypipo_h8/status/1275228765941977089</t>
  </si>
  <si>
    <t>Study links low intelligence with right-wing beliefs</t>
  </si>
  <si>
    <t>https://www.reddit.com/r/metacanada/comments/guwrku/study_links_low_intelligence_with_rightwing/</t>
  </si>
  <si>
    <t>guwrku</t>
  </si>
  <si>
    <t>https://www.theglobeandmail.com/life/the-hot-button/study-links-low-intelligence-with-right-wing-beliefs/article543361/</t>
  </si>
  <si>
    <t>Suggestion - change the downvote icon to blackface Trudeau</t>
  </si>
  <si>
    <t>Ketosis_Sam</t>
  </si>
  <si>
    <t>https://www.reddit.com/r/metacanada/comments/guwqbc/suggestion_change_the_downvote_icon_to_blackface/</t>
  </si>
  <si>
    <t>guwqbc</t>
  </si>
  <si>
    <t>We warned you #Expose2020</t>
  </si>
  <si>
    <t>fightingthegrays</t>
  </si>
  <si>
    <t>https://www.reddit.com/r/metacanada/comments/gvl5at/we_warned_you_expose2020/</t>
  </si>
  <si>
    <t>gvl5at</t>
  </si>
  <si>
    <t>https://www.youtube.com/watch?v=apDe89rMEjo</t>
  </si>
  <si>
    <t>Imagine being a White Liberal</t>
  </si>
  <si>
    <t>https://www.reddit.com/r/metacanada/comments/h90569/imagine_being_a_white_liberal/</t>
  </si>
  <si>
    <t>h90569</t>
  </si>
  <si>
    <t>OGFT accuses Canada of having Nazi mods (again)</t>
  </si>
  <si>
    <t>hammer979</t>
  </si>
  <si>
    <t>https://www.reddit.com/r/metacanada/comments/gynsrj/ogft_accuses_canada_of_having_nazi_mods_again/</t>
  </si>
  <si>
    <t>gynsrj</t>
  </si>
  <si>
    <t>Wokeness is a death cult</t>
  </si>
  <si>
    <t>https://www.reddit.com/r/metacanada/comments/gxwkqe/wokeness_is_a_death_cult/</t>
  </si>
  <si>
    <t>gxwkqe</t>
  </si>
  <si>
    <t>https://i.redd.it/ud77064b5c351.jpg</t>
  </si>
  <si>
    <t>Are Black Americans Being Hunted by the Police? Larry Elder + Ben Shapiro</t>
  </si>
  <si>
    <t>PedoBearBiden</t>
  </si>
  <si>
    <t>https://www.reddit.com/r/metacanada/comments/hhmap9/are_black_americans_being_hunted_by_the_police/</t>
  </si>
  <si>
    <t>hhmap9</t>
  </si>
  <si>
    <t>https://www.youtube.com/watch?v=CMmB6h9SAEo</t>
  </si>
  <si>
    <t>George Floyd Killed George Floyd</t>
  </si>
  <si>
    <t>_DelendaEst</t>
  </si>
  <si>
    <t>https://www.reddit.com/r/metacanada/comments/gvlyus/george_floyd_killed_george_floyd/</t>
  </si>
  <si>
    <t>gvlyus</t>
  </si>
  <si>
    <t>https://www.youtube.com/watch?v=bY6Zb7TTc3s</t>
  </si>
  <si>
    <t>Peaceful protestors take turns jumping off of a car onto an unconscious white girl's skull while onlookers film and laugh</t>
  </si>
  <si>
    <t>https://www.reddit.com/r/metacanada/comments/h0j9se/peaceful_protestors_take_turns_jumping_off_of_a/</t>
  </si>
  <si>
    <t>h0j9se</t>
  </si>
  <si>
    <t>https://twitter.com/HustusMichael/status/1270658931044556800</t>
  </si>
  <si>
    <t>Zombie swarm of protestors in Vancouver surround and assault Dan Dicks and HE gets arrested.</t>
  </si>
  <si>
    <t>https://www.reddit.com/r/metacanada/comments/gxmn4j/zombie_swarm_of_protestors_in_vancouver_surround/</t>
  </si>
  <si>
    <t>gxmn4j</t>
  </si>
  <si>
    <t>https://youtu.be/2InCnHpI3oU?t=11937</t>
  </si>
  <si>
    <t>Black Lives Matter leader states, ‚"If U.S. doesn‚'t give us what we want, then we will burn down this system and replace it‚. This is Treason, Sedition, Insurrection! - Donald J. Trump</t>
  </si>
  <si>
    <t>https://www.reddit.com/r/metacanada/comments/hgafnd/black_lives_matter_leader_states_if_us_doesnt/</t>
  </si>
  <si>
    <t>hgafnd</t>
  </si>
  <si>
    <t>https://twitter.com/realDonaldTrump/status/1276205906338824192</t>
  </si>
  <si>
    <t>We did it folks! Racism is over</t>
  </si>
  <si>
    <t>https://www.reddit.com/r/metacanada/comments/hbj3s0/we_did_it_folks_racism_is_over/</t>
  </si>
  <si>
    <t>hbj3s0</t>
  </si>
  <si>
    <t>https://i.redd.it/8r1bzgliep551.png</t>
  </si>
  <si>
    <t>I wonder if ‚ white lives matter‚' and we‚'ll see worldwide protests because of this?</t>
  </si>
  <si>
    <t>dunkp2</t>
  </si>
  <si>
    <t>https://www.reddit.com/r/metacanada/comments/hd0zmf/i_wonder_if_white_lives_matter_and_well_see/</t>
  </si>
  <si>
    <t>hd0zmf</t>
  </si>
  <si>
    <t>https://www.dailymail.co.uk/news/article-8443319/Multiple-people-reportedly-stabbed-Reading-park-police-air-ambulance-rush-scene.html</t>
  </si>
  <si>
    <t>Black Lives Matter co-founder appears to label white people ‚ defects‚'</t>
  </si>
  <si>
    <t>https://www.reddit.com/r/metacanada/comments/hixlh5/black_lives_matter_cofounder_appears_to_label/</t>
  </si>
  <si>
    <t>hixlh5</t>
  </si>
  <si>
    <t>https://torontosun.com/2017/02/11/black-lives-matter-co-founder-appears-to-label-white-people-defects/wcm/2748a714-f567-4344-8c08-decfe73d1e52</t>
  </si>
  <si>
    <t>Please Report all Racism on the Subreddit</t>
  </si>
  <si>
    <t>self.canada</t>
  </si>
  <si>
    <t>https://www.reddit.com/r/metacanada/comments/har8jy/please_report_all_racism_on_the_subreddit/</t>
  </si>
  <si>
    <t>har8jy</t>
  </si>
  <si>
    <t>/r/canada/comments/gx6prf/please_report_all_racism_on_the_subreddit/</t>
  </si>
  <si>
    <t>MK-Ultra Victim &amp;amp; Organ Trafficking Survivor Pedro Eduardo F√©lix Flores From Guadalajara, Jalisco, Mexico Shares His True Story &amp;amp; Seeks International Help To Escape Islamic-State Organized Terrorism</t>
  </si>
  <si>
    <t>self.OperationQ</t>
  </si>
  <si>
    <t>https://www.reddit.com/r/metacanada/comments/gul7ph/mkultra_victim_organ_trafficking_survivor_pedro/</t>
  </si>
  <si>
    <t>gul7ph</t>
  </si>
  <si>
    <t>/r/OperationQ/comments/guetls/the_entire_network_of_pedophilia_discovered/</t>
  </si>
  <si>
    <t>inb4 facts are racist</t>
  </si>
  <si>
    <t>jordankdleis</t>
  </si>
  <si>
    <t>https://www.reddit.com/r/metacanada/comments/gw9rtr/inb4_facts_are_racist/</t>
  </si>
  <si>
    <t>gw9rtr</t>
  </si>
  <si>
    <t>https://i.redd.it/g0mxnpffht251.png</t>
  </si>
  <si>
    <t>So apparently white supremacy contributes to COV1D??? dafaq</t>
  </si>
  <si>
    <t>https://www.reddit.com/r/metacanada/comments/gvlf82/so_apparently_white_supremacy_contributes_to/</t>
  </si>
  <si>
    <t>gvlf82</t>
  </si>
  <si>
    <t>https://i.redd.it/aru4o5fixl251.png</t>
  </si>
  <si>
    <t>What is wrong with white supremacy?</t>
  </si>
  <si>
    <t>https://www.reddit.com/r/metacanada/comments/gxu7g1/what_is_wrong_with_white_supremacy/</t>
  </si>
  <si>
    <t>gxu7g1</t>
  </si>
  <si>
    <t>Trudeau says Opposition parties calling him a dictator is 'irresponsible'</t>
  </si>
  <si>
    <t>https://www.reddit.com/r/metacanada/comments/hazlle/trudeau_says_opposition_parties_calling_him_a/</t>
  </si>
  <si>
    <t>hazlle</t>
  </si>
  <si>
    <t>https://thepostmillennial.com/breaking-trudeau-says-opposition-parties-calling-him-a-dictator-is-irresponsible</t>
  </si>
  <si>
    <t>Man gunned down in London, Ont., home invasion linked to Liberian war crimes</t>
  </si>
  <si>
    <t>https://www.reddit.com/r/metacanada/comments/hf7vkz/man_gunned_down_in_london_ont_home_invasion/</t>
  </si>
  <si>
    <t>hf7vkz</t>
  </si>
  <si>
    <t>http://archive.is/Ge6Ka</t>
  </si>
  <si>
    <t>Wilfrid Laurier banned black people from entering Canada in 1911 because he said they are ‚"deemed unsuitable to the climate and requirements of Canada‚</t>
  </si>
  <si>
    <t>https://www.reddit.com/r/metacanada/comments/he41dm/wilfrid_laurier_banned_black_people_from_entering/</t>
  </si>
  <si>
    <t>he41dm</t>
  </si>
  <si>
    <t>https://twitter.com/teethstrange/status/1275214935195336704?s=21</t>
  </si>
  <si>
    <t>Trump dislikes Trudeau and once ordered staff to attack him on TV, Bolton book alleges</t>
  </si>
  <si>
    <t>https://www.reddit.com/r/metacanada/comments/hc6913/trump_dislikes_trudeau_and_once_ordered_staff_to/</t>
  </si>
  <si>
    <t>hc6913</t>
  </si>
  <si>
    <t>http://archive.is/ilJUf</t>
  </si>
  <si>
    <t>Kelowna RCMP wasting their time over "Nazi Salute"</t>
  </si>
  <si>
    <t>n0remack</t>
  </si>
  <si>
    <t>castanet.net</t>
  </si>
  <si>
    <t>https://www.reddit.com/r/metacanada/comments/gz88x9/kelowna_rcmp_wasting_their_time_over_nazi_salute/</t>
  </si>
  <si>
    <t>gz88x9</t>
  </si>
  <si>
    <t>https://www.castanet.net/news/Kelowna/302143/Kelowna-RCMP-investigate-Nazi-salute-incident-at-BLM-rally</t>
  </si>
  <si>
    <t>Black Lives Matter for Leftists... until the election</t>
  </si>
  <si>
    <t>https://www.reddit.com/r/metacanada/comments/gwly3o/black_lives_matter_for_leftists_until_the_election/</t>
  </si>
  <si>
    <t>gwly3o</t>
  </si>
  <si>
    <t>https://i.redd.it/9c6qx6qphx251.jpg</t>
  </si>
  <si>
    <t>Amazon blatantly profits from white supremacy...</t>
  </si>
  <si>
    <t>amazon.ca</t>
  </si>
  <si>
    <t>https://www.reddit.com/r/metacanada/comments/hiph06/amazon_blatantly_profits_from_white_supremacy/</t>
  </si>
  <si>
    <t>hiph06</t>
  </si>
  <si>
    <t>https://www.amazon.ca/gp/product/B01FFWKHY6?ie=UTF8&amp;amp;tag=y8fe8yfb9qfby9-20&amp;amp;camp=15121&amp;amp;linkCode=xm2&amp;amp;creativeASIN=B01FFWKHY6&amp;amp;th=1</t>
  </si>
  <si>
    <t>Anarchists topple statue of Roman emperor who waged war and massacred civilians in Syria, then put it back up again after someone points out that he liked to sleep with little boys.</t>
  </si>
  <si>
    <t>https://www.reddit.com/r/metacanada/comments/h12u5u/anarchists_topple_statue_of_roman_emperor_who/</t>
  </si>
  <si>
    <t>h12u5u</t>
  </si>
  <si>
    <t>Toronto Police Chief gets down on his knees and begs rioters not to burn down the city.</t>
  </si>
  <si>
    <t>https://www.reddit.com/r/metacanada/comments/gx9yy0/toronto_police_chief_gets_down_on_his_knees_and/</t>
  </si>
  <si>
    <t>gx9yy0</t>
  </si>
  <si>
    <t>https://www.cp24.com/news/saunders-kneels-with-anti-racism-protesters-downtown-1.4970609</t>
  </si>
  <si>
    <t>Police shoot man after officer stabbed, two others wounded in New York</t>
  </si>
  <si>
    <t>https://www.reddit.com/r/metacanada/comments/gwjou0/police_shoot_man_after_officer_stabbed_two_others/</t>
  </si>
  <si>
    <t>gwjou0</t>
  </si>
  <si>
    <t>Three dead at stabbing in UK after BLM protest. Suspect is Libyan. Diversity is our strength.</t>
  </si>
  <si>
    <t>Digglord</t>
  </si>
  <si>
    <t>https://www.reddit.com/r/metacanada/comments/hcvl8m/three_dead_at_stabbing_in_uk_after_blm_protest/</t>
  </si>
  <si>
    <t>hcvl8m</t>
  </si>
  <si>
    <t>https://www.bbc.com/news/uk-england-berkshire-53123975</t>
  </si>
  <si>
    <t>Iran and China mock the US, calls Trump a "lightweight" as protest body count way behind expectations</t>
  </si>
  <si>
    <t>https://www.reddit.com/r/metacanada/comments/gwti7z/iran_and_china_mock_the_us_calls_trump_a/</t>
  </si>
  <si>
    <t>gwti7z</t>
  </si>
  <si>
    <t>https://globalnews.ca/news/7016101/george-floyd-protests-hong-kong-iran-china/</t>
  </si>
  <si>
    <t>There's nothing more racist than targeting an entire ethnic group with a collective crime, regardless of the innocence or guilt of its individuals.</t>
  </si>
  <si>
    <t>https://www.reddit.com/r/metacanada/comments/hcieav/theres_nothing_more_racist_than_targeting_an/</t>
  </si>
  <si>
    <t>hcieav</t>
  </si>
  <si>
    <t>https://www.youtube.com/watch?v=ChVtq7NCO1M</t>
  </si>
  <si>
    <t>Witch Hunt: Montreal Cops Investigate Blackface Video Made By Teen Girls</t>
  </si>
  <si>
    <t>https://www.reddit.com/r/metacanada/comments/haeng8/witch_hunt_montreal_cops_investigate_blackface/</t>
  </si>
  <si>
    <t>haeng8</t>
  </si>
  <si>
    <t>http://archive.is/gItTD</t>
  </si>
  <si>
    <t>\'Racist\' road names and controversial gravestones are covered-up</t>
  </si>
  <si>
    <t>Newtsnut</t>
  </si>
  <si>
    <t>https://www.reddit.com/r/metacanada/comments/h12fyl/racist_road_names_and_controversial_gravestones/</t>
  </si>
  <si>
    <t>h12fyl</t>
  </si>
  <si>
    <t>https://www.dailymail.co.uk/news/article-8410805/Racist-road-names-controversial-gravestones-covered-up.html</t>
  </si>
  <si>
    <t>Hate Facts Incoming</t>
  </si>
  <si>
    <t>https://www.reddit.com/r/metacanada/comments/h8pdld/hate_facts_incoming/</t>
  </si>
  <si>
    <t>h8pdld</t>
  </si>
  <si>
    <t>Maps are racist now</t>
  </si>
  <si>
    <t>Kokanee-Virus</t>
  </si>
  <si>
    <t>https://www.reddit.com/r/metacanada/comments/hfb71v/maps_are_racist_now/</t>
  </si>
  <si>
    <t>hfb71v</t>
  </si>
  <si>
    <t>https://www.facebook.com/inthenow/videos/258516312255215/?vh=e</t>
  </si>
  <si>
    <t>Colonial Barbarians: Belgium's King Leopold II joins Cecil Rhodes in parade of the bloody infamous</t>
  </si>
  <si>
    <t>p.dw.com</t>
  </si>
  <si>
    <t>https://www.reddit.com/r/metacanada/comments/hcn1jc/colonial_barbarians_belgiums_king_leopold_ii/</t>
  </si>
  <si>
    <t>hcn1jc</t>
  </si>
  <si>
    <t>https://p.dw.com/p/3e4Ez?maca=en-reddit-sharing</t>
  </si>
  <si>
    <t>I was racialized all my life. I am a white male BTW</t>
  </si>
  <si>
    <t>noseriousquestions</t>
  </si>
  <si>
    <t>https://www.reddit.com/r/metacanada/comments/hdiyfr/i_was_racialized_all_my_life_i_am_a_white_male_btw/</t>
  </si>
  <si>
    <t>hdiyfr</t>
  </si>
  <si>
    <t>protest in your backyard LOL..</t>
  </si>
  <si>
    <t>myopinionokay</t>
  </si>
  <si>
    <t>https://www.reddit.com/r/metacanada/comments/h0nowe/protest_in_your_backyard_lol/</t>
  </si>
  <si>
    <t>h0nowe</t>
  </si>
  <si>
    <t>https://i.redd.it/p9ttzdgx86451.png</t>
  </si>
  <si>
    <t>SEND IN THE MANNEQUINS !!!</t>
  </si>
  <si>
    <t>https://www.reddit.com/r/metacanada/comments/helt9l/send_in_the_mannequins/</t>
  </si>
  <si>
    <t>helt9l</t>
  </si>
  <si>
    <t>https://i.redd.it/rl599rz4up651.jpg</t>
  </si>
  <si>
    <t>hey guys if you come across any good white guilt cringe please post it on my new sub r/whiteguiltcringe thanks</t>
  </si>
  <si>
    <t>https://www.reddit.com/r/metacanada/comments/hddsjj/hey_guys_if_you_come_across_any_good_white_guilt/</t>
  </si>
  <si>
    <t>hddsjj</t>
  </si>
  <si>
    <t>What's this? The founder of the NDP, Tommy Douglas, was a rabid eugenicist who thought Blacks, Irish, Italians, &amp;amp; First Nations were subhuman? That they shouldn't pro-create &amp;amp; ought to work on state-owned farms?</t>
  </si>
  <si>
    <t>eugenicsarchive.ca</t>
  </si>
  <si>
    <t>https://www.reddit.com/r/metacanada/comments/hbqte9/whats_this_the_founder_of_the_ndp_tommy_douglas/</t>
  </si>
  <si>
    <t>hbqte9</t>
  </si>
  <si>
    <t>http://eugenicsarchive.ca/discover/tree/5172ee91eed5c60000000022</t>
  </si>
  <si>
    <t>The justice system is the most corrupt.</t>
  </si>
  <si>
    <t>transcendit5</t>
  </si>
  <si>
    <t>https://www.reddit.com/r/metacanada/comments/gvjs3q/the_justice_system_is_the_most_corrupt/</t>
  </si>
  <si>
    <t>gvjs3q</t>
  </si>
  <si>
    <t>https://youtu.be/SKjp6UjJijY</t>
  </si>
  <si>
    <t>Justin Bieber files $20M defamation lawsuit over sexual misconduct claims</t>
  </si>
  <si>
    <t>https://www.reddit.com/r/metacanada/comments/hhm4q4/justin_bieber_files_20m_defamation_lawsuit_over/</t>
  </si>
  <si>
    <t>hhm4q4</t>
  </si>
  <si>
    <t>https://www.cbc.ca/news/entertainment/justin-bieber-defamation-lawsuit-sexual-misconduct-1.5629552</t>
  </si>
  <si>
    <t>"an absolute disgrace"... Can't make this up</t>
  </si>
  <si>
    <t>https://www.reddit.com/r/metacanada/comments/hefy1r/an_absolute_disgrace_cant_make_this_up/</t>
  </si>
  <si>
    <t>hefy1r</t>
  </si>
  <si>
    <t>https://i.redd.it/tf91zwjjdm651.png</t>
  </si>
  <si>
    <t>Enraged Italians abandon masks, denounce pandemic as scam. How long until they get labeled "terrorists" by MSM?</t>
  </si>
  <si>
    <t>King9BlackBeard</t>
  </si>
  <si>
    <t>https://www.reddit.com/r/metacanada/comments/gwjn80/enraged_italians_abandon_masks_denounce_pandemic/</t>
  </si>
  <si>
    <t>gwjn80</t>
  </si>
  <si>
    <t>https://i.redd.it/b2z68gi1sv251.jpg</t>
  </si>
  <si>
    <t>The best of the worst is still pretty awful</t>
  </si>
  <si>
    <t>JustToCallYouARetard</t>
  </si>
  <si>
    <t>https://www.reddit.com/r/metacanada/comments/hfua45/the_best_of_the_worst_is_still_pretty_awful/</t>
  </si>
  <si>
    <t>hfua45</t>
  </si>
  <si>
    <t>https://i.imgur.com/s7Bg2y7.jpg</t>
  </si>
  <si>
    <t>Philadelphia woman who allegedly ran over police officer is charged with attempted murder www.foxnews.com</t>
  </si>
  <si>
    <t>https://www.reddit.com/r/metacanada/comments/h7y0rj/philadelphia_woman_who_allegedly_ran_over_police/</t>
  </si>
  <si>
    <t>h7y0rj</t>
  </si>
  <si>
    <t>Jessica Mulroney turfed by Bell Media after ‚ white privilege‚' scrap with blogger</t>
  </si>
  <si>
    <t>https://www.reddit.com/r/metacanada/comments/h7foz1/jessica_mulroney_turfed_by_bell_media_after_white/</t>
  </si>
  <si>
    <t>h7foz1</t>
  </si>
  <si>
    <t>https://outline.com/r4wZ6u</t>
  </si>
  <si>
    <t>Honk Honk! Is your neighbour cheating on CERB? Here‚'s what you need to know about the CRA snitch line</t>
  </si>
  <si>
    <t>https://www.reddit.com/r/metacanada/comments/gx89t1/honk_honk_is_your_neighbour_cheating_on_cerb/</t>
  </si>
  <si>
    <t>gx89t1</t>
  </si>
  <si>
    <t>https://outline.com/ZV47Rk</t>
  </si>
  <si>
    <t>Meet the Toronto police constable charged with the sexual exploitation of a 16 year old girl. Do the lives of these girls not matter?</t>
  </si>
  <si>
    <t>Settler_Canadian</t>
  </si>
  <si>
    <t>https://www.reddit.com/r/metacanada/comments/h8p7vx/meet_the_toronto_police_constable_charged_with/</t>
  </si>
  <si>
    <t>h8p7vx</t>
  </si>
  <si>
    <t>Copped a 2 week ban from r/canada for "being racist" (ie. Addressing everything but race in a race-bait article</t>
  </si>
  <si>
    <t>FrozenVagrant</t>
  </si>
  <si>
    <t>https://www.reddit.com/r/metacanada/comments/hbf3iu/copped_a_2_week_ban_from_rcanada_for_being_racist/</t>
  </si>
  <si>
    <t>hbf3iu</t>
  </si>
  <si>
    <t>https://i.redd.it/vv32cxs0do551.png</t>
  </si>
  <si>
    <t>Yeet this MF</t>
  </si>
  <si>
    <t>https://www.reddit.com/r/metacanada/comments/heeahf/yeet_this_mf/</t>
  </si>
  <si>
    <t>heeahf</t>
  </si>
  <si>
    <t>https://i.redd.it/06z7fweisn651.jpg</t>
  </si>
  <si>
    <t>Hey guys, let's put our tinfoil hats on. Who thinks China is secretly paying al-Qaeda, despite massacring so many muslims in concentration camps, to stir up trouble in the BLM protests. Me! Me ! Me !!!!</t>
  </si>
  <si>
    <t>https://www.reddit.com/r/metacanada/comments/h127ku/hey_guys_lets_put_our_tinfoil_hats_on_who_thinks/</t>
  </si>
  <si>
    <t>h127ku</t>
  </si>
  <si>
    <t>Paul Harvey: If I were the Devil...a warning from 1965</t>
  </si>
  <si>
    <t>https://www.reddit.com/r/metacanada/comments/gut2iw/paul_harvey_if_i_were_the_devila_warning_from_1965/</t>
  </si>
  <si>
    <t>gut2iw</t>
  </si>
  <si>
    <t>https://youtu.be/S9NoQHgjM_0</t>
  </si>
  <si>
    <t>Iranian-Canadian man fired after speaking out against honour killings</t>
  </si>
  <si>
    <t>https://www.reddit.com/r/metacanada/comments/hiue1t/iraniancanadian_man_fired_after_speaking_out/</t>
  </si>
  <si>
    <t>hiue1t</t>
  </si>
  <si>
    <t>https://thepostmillennial.com/man-fired-for-speaking-out-against-honour-killings</t>
  </si>
  <si>
    <t>They hate us anyway so why pander</t>
  </si>
  <si>
    <t>https://www.reddit.com/r/metacanada/comments/hazm7z/they_hate_us_anyway_so_why_pander/</t>
  </si>
  <si>
    <t>hazm7z</t>
  </si>
  <si>
    <t>https://i.redd.it/2ug0bz014h551.jpg</t>
  </si>
  <si>
    <t>Doug Ford calls his own voters yahoos and selfish, yet doesn't say the same about Black Lives Matter protesters ?</t>
  </si>
  <si>
    <t>https://www.reddit.com/r/metacanada/comments/guw0yg/doug_ford_calls_his_own_voters_yahoos_and_selfish/</t>
  </si>
  <si>
    <t>guw0yg</t>
  </si>
  <si>
    <t>"Breaking: Reddit will allow racist hate speech directed at "majority" populations and conservatives.</t>
  </si>
  <si>
    <t>https://www.reddit.com/r/metacanada/comments/hi9p0c/breaking_reddit_will_allow_racist_hate_speech/</t>
  </si>
  <si>
    <t>hi9p0c</t>
  </si>
  <si>
    <t>https://mobile.twitter.com/TomFitton/status/1277667890913738753?s=20</t>
  </si>
  <si>
    <t>ELECTION TIME: THE MEDIA IS TRYING TO INSPIRE A RACE WAR</t>
  </si>
  <si>
    <t>https://www.reddit.com/r/metacanada/comments/gvytui/election_time_the_media_is_trying_to_inspire_a/</t>
  </si>
  <si>
    <t>gvytui</t>
  </si>
  <si>
    <t>https://www.youtube.com/watch?v=VlXEOsP-BvU</t>
  </si>
  <si>
    <t>In before everything is racist</t>
  </si>
  <si>
    <t>gwairide</t>
  </si>
  <si>
    <t>https://www.reddit.com/r/metacanada/comments/h0cvh6/in_before_everything_is_racist/</t>
  </si>
  <si>
    <t>h0cvh6</t>
  </si>
  <si>
    <t>Apparently THIS is proof of racism in Canada</t>
  </si>
  <si>
    <t>Unable_South</t>
  </si>
  <si>
    <t>https://www.reddit.com/r/metacanada/comments/h8yx2v/apparently_this_is_proof_of_racism_in_canada/</t>
  </si>
  <si>
    <t>h8yx2v</t>
  </si>
  <si>
    <t>https://i.redd.it/0ywyooandw451.jpg</t>
  </si>
  <si>
    <t>What black liberation would look like in Canada</t>
  </si>
  <si>
    <t>mob_rulez</t>
  </si>
  <si>
    <t>https://www.reddit.com/r/metacanada/comments/gy7tyk/what_black_liberation_would_look_like_in_canada/</t>
  </si>
  <si>
    <t>gy7tyk</t>
  </si>
  <si>
    <t>https://i.redd.it/de4nawuqof351.jpg</t>
  </si>
  <si>
    <t>Oh great the globalists plan to sink our military by telling people how racist our military is: Defence minister says joining military taught him 'how intense racism can be'</t>
  </si>
  <si>
    <t>https://www.reddit.com/r/metacanada/comments/gyq6kr/oh_great_the_globalists_plan_to_sink_our_military/</t>
  </si>
  <si>
    <t>gyq6kr</t>
  </si>
  <si>
    <t>https://www.ctvnews.ca/canada/defence-minister-says-joining-military-taught-him-how-intense-racism-can-be-1.4973407</t>
  </si>
  <si>
    <t>Drugs, stabbings and death: Inside Toronto's tent city autonomous zone</t>
  </si>
  <si>
    <t>91143fd7dc4a5c4e7e74</t>
  </si>
  <si>
    <t>https://www.reddit.com/r/metacanada/comments/hd5qaj/drugs_stabbings_and_death_inside_torontos_tent/</t>
  </si>
  <si>
    <t>hd5qaj</t>
  </si>
  <si>
    <t>https://www.youtube.com/watch?v=v4zCCd7tNJQ</t>
  </si>
  <si>
    <t>Protesters Topple 'Forward' Statue Along with Statue of Col. Hans Christian Heg, Anti-Slavery Activist who Died Fighting South</t>
  </si>
  <si>
    <t>https://www.reddit.com/r/metacanada/comments/hf77dj/protesters_topple_forward_statue_along_with/</t>
  </si>
  <si>
    <t>hf77dj</t>
  </si>
  <si>
    <t>https://www.breitbart.com/politics/2020/06/24/protesters-topple-forward-statue-outside-of-wisconsin-state-capitol/</t>
  </si>
  <si>
    <t>Anonymous': Hacktivists launch cyberwar against Minneapolis Police Department over George Floyd's murder</t>
  </si>
  <si>
    <t>wionews.com</t>
  </si>
  <si>
    <t>https://www.reddit.com/r/metacanada/comments/gvem9t/anonymous_hacktivists_launch_cyberwar_against/</t>
  </si>
  <si>
    <t>gvem9t</t>
  </si>
  <si>
    <t>https://www.wionews.com/world/anonymous-hacktivists-launch-cyberwar-against-minneapolis-police-department-over-george-floyds-murder-302409</t>
  </si>
  <si>
    <t>Italian Man killed by police not tan enough for BLM Toronto to care about.</t>
  </si>
  <si>
    <t>https://www.reddit.com/r/metacanada/comments/gzncrl/italian_man_killed_by_police_not_tan_enough_for/</t>
  </si>
  <si>
    <t>gzncrl</t>
  </si>
  <si>
    <t>https://www.cbc.ca/news/canada/toronto/york-police-vaughan-siu-male-dead-1.5604215</t>
  </si>
  <si>
    <t>The NYC school system is teaching my ten-year-old son that he's racist</t>
  </si>
  <si>
    <t>https://www.reddit.com/r/metacanada/comments/ha7cnr/the_nyc_school_system_is_teaching_my_tenyearold/</t>
  </si>
  <si>
    <t>ha7cnr</t>
  </si>
  <si>
    <t>https://thepostmillennial.com/the-nyc-school-system-is-teaching-my-10-year-old-son-that-hes-racist</t>
  </si>
  <si>
    <t>Black Lives Matter THUG Loses A Stare-Off With Asian Police Officer</t>
  </si>
  <si>
    <t>https://www.reddit.com/r/metacanada/comments/hg36xk/black_lives_matter_thug_loses_a_stareoff_with/</t>
  </si>
  <si>
    <t>hg36xk</t>
  </si>
  <si>
    <t>https://youtu.be/9k0NXf_0T8s</t>
  </si>
  <si>
    <t>Why it's unpopular among African Americans.</t>
  </si>
  <si>
    <t>https://www.reddit.com/r/metacanada/comments/h00ydr/why_its_unpopular_among_african_americans/</t>
  </si>
  <si>
    <t>h00ydr</t>
  </si>
  <si>
    <t>https://youtu.be/s8VOM8ET1WU</t>
  </si>
  <si>
    <t>Racism at it's finest</t>
  </si>
  <si>
    <t>emugamer222</t>
  </si>
  <si>
    <t>https://www.reddit.com/r/metacanada/comments/haypf7/racism_at_its_finest/</t>
  </si>
  <si>
    <t>haypf7</t>
  </si>
  <si>
    <t>https://i.redd.it/yqvu20ityi551.png</t>
  </si>
  <si>
    <t>It couldn't be more clear that 'White supremacy' is the idea that you didn't earn what you own.</t>
  </si>
  <si>
    <t>garybuseysawakening</t>
  </si>
  <si>
    <t>https://www.reddit.com/r/metacanada/comments/h048xq/it_couldnt_be_more_clear_that_white_supremacy_is/</t>
  </si>
  <si>
    <t>h048xq</t>
  </si>
  <si>
    <t>"Developers build convoluted and absurd tales about a character‚'s past into the game in an attempt to justify their blatant sexualization"</t>
  </si>
  <si>
    <t>Truth1e</t>
  </si>
  <si>
    <t>https://www.reddit.com/r/metacanada/comments/gwq1rh/developers_build_convoluted_and_absurd_tales/</t>
  </si>
  <si>
    <t>gwq1rh</t>
  </si>
  <si>
    <t>https://i.redd.it/75ug7d7uiy251.png</t>
  </si>
  <si>
    <t>Black protest leaders in tears, begging Antifa to stop the violence and riots</t>
  </si>
  <si>
    <t>https://www.reddit.com/r/metacanada/comments/guzttq/black_protest_leaders_in_tears_begging_antifa_to/</t>
  </si>
  <si>
    <t>guzttq</t>
  </si>
  <si>
    <t>https://v.redd.it/w8cfy6kk0e251</t>
  </si>
  <si>
    <t>Juicy!</t>
  </si>
  <si>
    <t>https://www.reddit.com/r/metacanada/comments/herbe3/juicy/</t>
  </si>
  <si>
    <t>herbe3</t>
  </si>
  <si>
    <t>https://i.redd.it/vna042spdr651.jpg</t>
  </si>
  <si>
    <t>https://www.reddit.com/r/metacanada/comments/herwfw/juicy/</t>
  </si>
  <si>
    <t>herwfw</t>
  </si>
  <si>
    <t>https://i.redd.it/ghoif2bhkr651.jpg</t>
  </si>
  <si>
    <t>T‚'Quan Robertson: Sewer Rat who shot up playground hitting 5 and 9y.o. still wanted after two years</t>
  </si>
  <si>
    <t>boloprogram.org</t>
  </si>
  <si>
    <t>https://www.reddit.com/r/metacanada/comments/h9e11i/tquan_robertson_sewer_rat_who_shot_up_playground/</t>
  </si>
  <si>
    <t>h9e11i</t>
  </si>
  <si>
    <t>https://www.boloprogram.org/robertson/</t>
  </si>
  <si>
    <t>Marc Emery on Racism in Canada</t>
  </si>
  <si>
    <t>https://www.reddit.com/r/metacanada/comments/gv05qc/marc_emery_on_racism_in_canada/</t>
  </si>
  <si>
    <t>gv05qc</t>
  </si>
  <si>
    <t>https://twitter.com/MarcScottEmery/status/1267657553493835776</t>
  </si>
  <si>
    <t>The interim head of the Green Party is calling on Canadian white woman to start rioting and looting saying the cause is ‚"valid.‚</t>
  </si>
  <si>
    <t>https://www.reddit.com/r/metacanada/comments/gwqnhy/the_interim_head_of_the_green_party_is_calling_on/</t>
  </si>
  <si>
    <t>gwqnhy</t>
  </si>
  <si>
    <t>https://i.redd.it/noqa18h9oy251.png</t>
  </si>
  <si>
    <t>Mother of teen boy targeted in racist video made by two female students files Quebec human rights complaint</t>
  </si>
  <si>
    <t>https://www.reddit.com/r/metacanada/comments/hfuwpk/mother_of_teen_boy_targeted_in_racist_video_made/</t>
  </si>
  <si>
    <t>hfuwpk</t>
  </si>
  <si>
    <t>https://toronto.citynews.ca/2020/06/25/mother-of-teen-boy-targeted-in-racist-video-files-quebec-human-rights-complaint/</t>
  </si>
  <si>
    <t>I was out on probation in Jan for cruelty to kids, kidnapping, credit card theft, resisting arrest. I enjoyed DUI &amp;amp; resisted arrest, punched the cops &amp;amp; shot the taser at the cop coz I didn't want to go back to prison. An innocent person who got shot &amp;amp; cop is now charged with murder &amp;amp; death penalty.</t>
  </si>
  <si>
    <t>https://www.reddit.com/r/metacanada/comments/hb06jo/i_was_out_on_probation_in_jan_for_cruelty_to_kids/</t>
  </si>
  <si>
    <t>hb06jo</t>
  </si>
  <si>
    <t>https://i.redd.it/0kvdlzvtaj551.jpg</t>
  </si>
  <si>
    <t>Students Demand Lax Grading For Black Students. University Agrees... wtf</t>
  </si>
  <si>
    <t>RoutineSeat22</t>
  </si>
  <si>
    <t>https://www.reddit.com/r/metacanada/comments/gx53cp/students_demand_lax_grading_for_black_students/</t>
  </si>
  <si>
    <t>gx53cp</t>
  </si>
  <si>
    <t>https://www.zerohedge.com/political/students-demand-lax-grading-black-students-university-agrees</t>
  </si>
  <si>
    <t>I deserve to be banned for posting this here!! LOL</t>
  </si>
  <si>
    <t>https://www.reddit.com/r/metacanada/comments/gwn5j7/i_deserve_to_be_banned_for_posting_this_here_lol/</t>
  </si>
  <si>
    <t>gwn5j7</t>
  </si>
  <si>
    <t>https://i.imgur.com/nHHr7T8.jpg</t>
  </si>
  <si>
    <t>Ontario Liberal insider, former Trudeau candidate, facing child pornography charges - CdnPoli.News</t>
  </si>
  <si>
    <t>https://www.reddit.com/r/metacanada/comments/h88hb0/ontario_liberal_insider_former_trudeau_candidate/</t>
  </si>
  <si>
    <t>h88hb0</t>
  </si>
  <si>
    <t>Attempted fraud call from "Service Canada" to get people to send money from 7-11s to fraudsters</t>
  </si>
  <si>
    <t>hornedviper9</t>
  </si>
  <si>
    <t>3speak.online</t>
  </si>
  <si>
    <t>https://www.reddit.com/r/metacanada/comments/hbqqqe/attempted_fraud_call_from_service_canada_to_get/</t>
  </si>
  <si>
    <t>hbqqqe</t>
  </si>
  <si>
    <t>https://3speak.online/watch?v=vladtepesblog/hhxawoqr&amp;amp;jwsource=rdt</t>
  </si>
  <si>
    <t>Memorial: Back Alley, 60+ rounds, 7 guns, and a bunch of Thugs out on bail.</t>
  </si>
  <si>
    <t>https://www.reddit.com/r/metacanada/comments/h7k6h4/memorial_back_alley_60_rounds_7_guns_and_a_bunch/</t>
  </si>
  <si>
    <t>h7k6h4</t>
  </si>
  <si>
    <t>https://globalnews.ca/news/7056045/arrests-houdini-memorial-shooting-toronto/</t>
  </si>
  <si>
    <t>Hey guys I know the Reddit app is black and TD Bank is a rainbow but somehow I didn't learn it was Indigenous History Month in June? What the heck guys who should I apologize to</t>
  </si>
  <si>
    <t>tdotohdot</t>
  </si>
  <si>
    <t>https://www.reddit.com/r/metacanada/comments/hczerj/hey_guys_i_know_the_reddit_app_is_black_and_td/</t>
  </si>
  <si>
    <t>hczerj</t>
  </si>
  <si>
    <t>https://i.redd.it/j8jm0sj4h6651.jpg</t>
  </si>
  <si>
    <t>Hate Crime: Pierre Trudeau stutue painted in black face</t>
  </si>
  <si>
    <t>https://www.reddit.com/r/metacanada/comments/hblcrs/hate_crime_pierre_trudeau_stutue_painted_in_black/</t>
  </si>
  <si>
    <t>hblcrs</t>
  </si>
  <si>
    <t>https://www.cp24.com/video?clipId=1980271</t>
  </si>
  <si>
    <t>White replacement is a myth bigot!</t>
  </si>
  <si>
    <t>https://www.reddit.com/r/metacanada/comments/gwv68n/white_replacement_is_a_myth_bigot/</t>
  </si>
  <si>
    <t>gwv68n</t>
  </si>
  <si>
    <t>https://i.redd.it/gc2yuj8zxz251.jpg</t>
  </si>
  <si>
    <t>The West Is Crumbling Because Our Culture Breeds Cowardice</t>
  </si>
  <si>
    <t>Throwaway_Datura</t>
  </si>
  <si>
    <t>https://www.reddit.com/r/metacanada/comments/gxzaba/the_west_is_crumbling_because_our_culture_breeds/</t>
  </si>
  <si>
    <t>gxzaba</t>
  </si>
  <si>
    <t>https://www.youtube.com/watch?v=ZQZ1B4eAQX4</t>
  </si>
  <si>
    <t>The Most Anti-Immigrant European Countries</t>
  </si>
  <si>
    <t>https://www.reddit.com/r/metacanada/comments/h97g6u/the_most_antiimmigrant_european_countries/</t>
  </si>
  <si>
    <t>h97g6u</t>
  </si>
  <si>
    <t>https://imgur.com/BypOP6d</t>
  </si>
  <si>
    <t>Toronto Violence: One victim dead after daylight shooting in Corso Italia</t>
  </si>
  <si>
    <t>https://www.reddit.com/r/metacanada/comments/hc8a4j/toronto_violence_one_victim_dead_after_daylight/</t>
  </si>
  <si>
    <t>hc8a4j</t>
  </si>
  <si>
    <t>https://www.cp24.com/news/suspect-was-lying-in-wait-for-man-gunned-down-in-targeted-killing-in-corso-italia-police-1.4991571</t>
  </si>
  <si>
    <t>Jussie Smollett "Double Jeopardy" &amp;amp; Fighting Dirty! Lawyer Explains</t>
  </si>
  <si>
    <t>CuzImAtWork</t>
  </si>
  <si>
    <t>https://www.reddit.com/r/metacanada/comments/h931ro/jussie_smollett_double_jeopardy_fighting_dirty/</t>
  </si>
  <si>
    <t>h931ro</t>
  </si>
  <si>
    <t>https://www.youtube.com/watch?v=ALlZ_uFsxVg</t>
  </si>
  <si>
    <t>Dan Dicks: The #GeorgeFloydMemorial Is A SLAP IN THE FACE To The Families Of Those Who Died During COVID-19!!!</t>
  </si>
  <si>
    <t>https://www.reddit.com/r/metacanada/comments/gyrjz1/dan_dicks_the_georgefloydmemorial_is_a_slap_in/</t>
  </si>
  <si>
    <t>gyrjz1</t>
  </si>
  <si>
    <t>https://www.youtube.com/watch?v=HnjhPF8ulcQ</t>
  </si>
  <si>
    <t>The Dirty Money Labyrinth - A story of how government regulations destroy small businesses, and prop up the corrupt</t>
  </si>
  <si>
    <t>BokBokChickN</t>
  </si>
  <si>
    <t>https://www.reddit.com/r/metacanada/comments/h94uom/the_dirty_money_labyrinth_a_story_of_how/</t>
  </si>
  <si>
    <t>h94uom</t>
  </si>
  <si>
    <t>https://marcusbender.ca/?p=573</t>
  </si>
  <si>
    <t>The chimpout it coming</t>
  </si>
  <si>
    <t>https://www.reddit.com/r/metacanada/comments/gwbr32/the_chimpout_it_coming/</t>
  </si>
  <si>
    <t>gwbr32</t>
  </si>
  <si>
    <t>https://www.np.reddit.com/r/PublicFreakout/comments/gvty0y/canadian_police_beat_16yo_boy_on_ground_for/</t>
  </si>
  <si>
    <t>What are the SJWs gonna do when like real actual hardcore racists start rising up?</t>
  </si>
  <si>
    <t>https://www.reddit.com/r/metacanada/comments/gxzqq6/what_are_the_sjws_gonna_do_when_like_real_actual/</t>
  </si>
  <si>
    <t>gxzqq6</t>
  </si>
  <si>
    <t>Demon-Rats Then &amp;amp; Now</t>
  </si>
  <si>
    <t>https://www.reddit.com/r/metacanada/comments/gygtzm/demonrats_then_now/</t>
  </si>
  <si>
    <t>gygtzm</t>
  </si>
  <si>
    <t>https://files.catbox.moe/mipm47.jpeg</t>
  </si>
  <si>
    <t>‚ A guilty conscience?‚' MPP Randy Hillier mocks minister Ahmed Hussen‚'s experience with racism</t>
  </si>
  <si>
    <t>sprucegroveexaminer.com</t>
  </si>
  <si>
    <t>https://www.reddit.com/r/metacanada/comments/hhl2qy/a_guilty_conscience_mpp_randy_hillier_mocks/</t>
  </si>
  <si>
    <t>hhl2qy</t>
  </si>
  <si>
    <t>https://www.sprucegroveexaminer.com/opinion/columnists/braid-partisan-attacks-and-denials-have-no-place-in-the-debate-about-canadian-racism/wcm/372eca3e-5407-468e-96d2-9e1a40320e01</t>
  </si>
  <si>
    <t>Europe is an Islamic continent. Who's next in line?</t>
  </si>
  <si>
    <t>https://www.reddit.com/r/metacanada/comments/gvl66f/europe_is_an_islamic_continent_whos_next_in_line/</t>
  </si>
  <si>
    <t>gvl66f</t>
  </si>
  <si>
    <t>https://www.youtube.com/watch?v=9sPLzXtnJ_c</t>
  </si>
  <si>
    <t>Shared by a white girl on Facebook... So basically you won't because this is 100% subjective</t>
  </si>
  <si>
    <t>Nobuuro</t>
  </si>
  <si>
    <t>https://www.reddit.com/r/metacanada/comments/heeru2/shared_by_a_white_girl_on_facebook_so_basically/</t>
  </si>
  <si>
    <t>heeru2</t>
  </si>
  <si>
    <t>https://i.redd.it/j8siafg2yn651.jpg</t>
  </si>
  <si>
    <t>So Boris is a shill. We got fooled.</t>
  </si>
  <si>
    <t>https://www.reddit.com/r/metacanada/comments/gyigbc/so_boris_is_a_shill_we_got_fooled/</t>
  </si>
  <si>
    <t>gyigbc</t>
  </si>
  <si>
    <t>https://i.redd.it/vbyh6lvqfj351.png</t>
  </si>
  <si>
    <t>National War Memorial: Man charged after 'fornicating the statue,' police say</t>
  </si>
  <si>
    <t>https://www.reddit.com/r/metacanada/comments/hb2dwc/national_war_memorial_man_charged_after/</t>
  </si>
  <si>
    <t>hb2dwc</t>
  </si>
  <si>
    <t>http://archive.is/kVtEt</t>
  </si>
  <si>
    <t>Apex Legends joined the bandwagon... I JUST WANT TO PLAY VIDEOGAMES</t>
  </si>
  <si>
    <t>fadidi1</t>
  </si>
  <si>
    <t>https://www.reddit.com/r/metacanada/comments/gxqshw/apex_legends_joined_the_bandwagon_i_just_want_to/</t>
  </si>
  <si>
    <t>gxqshw</t>
  </si>
  <si>
    <t>Why is she supporting fascists?</t>
  </si>
  <si>
    <t>https://www.reddit.com/r/metacanada/comments/gya96p/why_is_she_supporting_fascists/</t>
  </si>
  <si>
    <t>gya96p</t>
  </si>
  <si>
    <t>https://i.redd.it/gd5nf537ue351.jpg</t>
  </si>
  <si>
    <t>Black Conservatives urge more engagement, action from CPC and beyond after endorsement flop</t>
  </si>
  <si>
    <t>hilltimes.com</t>
  </si>
  <si>
    <t>https://www.reddit.com/r/metacanada/comments/hayh7s/black_conservatives_urge_more_engagement_action/</t>
  </si>
  <si>
    <t>hayh7s</t>
  </si>
  <si>
    <t>https://www.hilltimes.com/2020/06/17/black-conservatives-urge-more-engagement-action-from-cpc-and-beyond-after-endorsement-flop/252872</t>
  </si>
  <si>
    <t>I bet the Canadian stats would be even more absurd...if we kept them.</t>
  </si>
  <si>
    <t>https://www.reddit.com/r/metacanada/comments/hc6aar/i_bet_the_canadian_stats_would_be_even_more/</t>
  </si>
  <si>
    <t>hc6aar</t>
  </si>
  <si>
    <t>https://i.redd.it/eqpzyadwww551.jpg</t>
  </si>
  <si>
    <t>Leftist socialists erasing free speech and pushing a political agenda over constitutional rights? I‚'m shocked. Meanwhile they call right wingers "fascists" and "threat to democracy".</t>
  </si>
  <si>
    <t>https://www.reddit.com/r/metacanada/comments/hfua8r/leftist_socialists_erasing_free_speech_and/</t>
  </si>
  <si>
    <t>hfua8r</t>
  </si>
  <si>
    <t>https://youtu.be/l7o4A16QCxE</t>
  </si>
  <si>
    <t>Man charged after showing up to Toronto anti-racism march in blackface</t>
  </si>
  <si>
    <t>https://www.reddit.com/r/metacanada/comments/h039yp/man_charged_after_showing_up_to_toronto/</t>
  </si>
  <si>
    <t>h039yp</t>
  </si>
  <si>
    <t>As neighbourhood outrage grows, Edmonton police remove tweet about sexual assault suspect on bail</t>
  </si>
  <si>
    <t>https://www.reddit.com/r/metacanada/comments/hd0rj9/as_neighbourhood_outrage_grows_edmonton_police/</t>
  </si>
  <si>
    <t>hd0rj9</t>
  </si>
  <si>
    <t>https://edmonton.ctvnews.ca/as-neighbourhood-outrage-grows-edmonton-police-remove-tweet-about-sexual-assault-suspect-on-bail-1.4992325</t>
  </si>
  <si>
    <t>Why does most of the mainstream media never report on racism towards whites?</t>
  </si>
  <si>
    <t>Jndst21</t>
  </si>
  <si>
    <t>https://www.reddit.com/r/metacanada/comments/gwla3y/why_does_most_of_the_mainstream_media_never/</t>
  </si>
  <si>
    <t>gwla3y</t>
  </si>
  <si>
    <t>https://www.youtube.com/watch?v=vjHW5WDIsuI</t>
  </si>
  <si>
    <t>The chimpout is coming</t>
  </si>
  <si>
    <t>https://www.reddit.com/r/metacanada/comments/gwbrei/the_chimpout_is_coming/</t>
  </si>
  <si>
    <t>gwbrei</t>
  </si>
  <si>
    <t>https://www.reddit.com/r/metacanada/comments/gwbs8a/the_chimpout_is_coming/</t>
  </si>
  <si>
    <t>gwbs8a</t>
  </si>
  <si>
    <t>https://www.reddit.com/r/PublicFreakout/comments/gvty0y/canadian_police_beat_16yo_boy_on_ground_for/</t>
  </si>
  <si>
    <t>https://www.reddit.com/r/metacanada/comments/gwbvu9/the_chimpout_is_coming/</t>
  </si>
  <si>
    <t>gwbvu9</t>
  </si>
  <si>
    <t>https://np.reddit.com/r/PublicFreakout/comments/gvty0y/canadian_police_beat_16yo_boy_on_ground_for/</t>
  </si>
  <si>
    <t>FAKE NEWS IS THE ENEMY.</t>
  </si>
  <si>
    <t>https://www.reddit.com/r/metacanada/comments/hbrub6/fake_news_is_the_enemy/</t>
  </si>
  <si>
    <t>hbrub6</t>
  </si>
  <si>
    <t>https://twitter.com/realDonaldTrump/status/1273770669214490626</t>
  </si>
  <si>
    <t>It‚'s now racist to clean up graffiti</t>
  </si>
  <si>
    <t>https://www.reddit.com/r/metacanada/comments/gwjtmu/its_now_racist_to_clean_up_graffiti/</t>
  </si>
  <si>
    <t>gwjtmu</t>
  </si>
  <si>
    <t>https://twitter.com/digitalforests/status/1268363871661838338?s=21</t>
  </si>
  <si>
    <t>The statistical paradox of police killings</t>
  </si>
  <si>
    <t>bostonglobe.com</t>
  </si>
  <si>
    <t>https://www.reddit.com/r/metacanada/comments/hhaqte/the_statistical_paradox_of_police_killings/</t>
  </si>
  <si>
    <t>hhaqte</t>
  </si>
  <si>
    <t>Liberal Women sometimes hate that they have to be bigger than anyone else‚Ä¶but only if it's within our realm. Canadians. Morally superior. We go first, they get second place.</t>
  </si>
  <si>
    <t>https://www.reddit.com/r/metacanada/comments/h7q65l/liberal_women_sometimes_hate_that_they_have_to_be/</t>
  </si>
  <si>
    <t>h7q65l</t>
  </si>
  <si>
    <t>I ain't White, and I've never felt systemically oppressed</t>
  </si>
  <si>
    <t>https://www.reddit.com/r/metacanada/comments/hbe2mg/i_aint_white_and_ive_never_felt_systemically/</t>
  </si>
  <si>
    <t>hbe2mg</t>
  </si>
  <si>
    <t>The Democratic Party Should Be Considered A Terrorist Organization &amp;amp; Be Dismantled</t>
  </si>
  <si>
    <t>https://www.reddit.com/r/metacanada/comments/h7arw7/the_democratic_party_should_be_considered_a/</t>
  </si>
  <si>
    <t>h7arw7</t>
  </si>
  <si>
    <t>https://www.youtube.com/watch?v=d2L8BxZYsIc&amp;amp;feature=youtu.be</t>
  </si>
  <si>
    <t>Chris Selley: Feel free to roll your eyes or shake your heads at Toronto‚'s island insanity</t>
  </si>
  <si>
    <t>https://www.reddit.com/r/metacanada/comments/gv27ea/chris_selley_feel_free_to_roll_your_eyes_or_shake/</t>
  </si>
  <si>
    <t>gv27ea</t>
  </si>
  <si>
    <t>https://outline.com/EjfmB2</t>
  </si>
  <si>
    <t>Sheeptard Programming</t>
  </si>
  <si>
    <t>https://www.reddit.com/r/metacanada/comments/ha5pg6/sheeptard_programming/</t>
  </si>
  <si>
    <t>ha5pg6</t>
  </si>
  <si>
    <t>https://files.catbox.moe/ksbs94.jpeg</t>
  </si>
  <si>
    <t>Canadian police are getting more and more incompetent. Half the force out for a wellness check on a 16 year-old they couldn't beat into compliance.</t>
  </si>
  <si>
    <t>LloydWoodsonJr</t>
  </si>
  <si>
    <t>https://www.reddit.com/r/metacanada/comments/gw69qm/canadian_police_are_getting_more_and_more/</t>
  </si>
  <si>
    <t>gw69qm</t>
  </si>
  <si>
    <t>https://v.redd.it/by4te8he5p251</t>
  </si>
  <si>
    <t>Man shows up to Toronto protest in blackface. Is promptly arrested.</t>
  </si>
  <si>
    <t>https://www.reddit.com/r/metacanada/comments/gxx8lt/man_shows_up_to_toronto_protest_in_blackface_is/</t>
  </si>
  <si>
    <t>gxx8lt</t>
  </si>
  <si>
    <t>https://i.redd.it/yb3zkuoxbc351.jpg</t>
  </si>
  <si>
    <t>Join my new subreddit screw Reddit bans ANTIC0</t>
  </si>
  <si>
    <t>greasyhank</t>
  </si>
  <si>
    <t>https://www.reddit.com/r/metacanada/comments/hip25i/join_my_new_subreddit_screw_reddit_bans_antic0/</t>
  </si>
  <si>
    <t>hip25i</t>
  </si>
  <si>
    <t>Did African Americans learn nothing from their fathers about Rodney King ? Oh..right.</t>
  </si>
  <si>
    <t>https://www.reddit.com/r/metacanada/comments/gullfc/did_african_americans_learn_nothing_from_their/</t>
  </si>
  <si>
    <t>gullfc</t>
  </si>
  <si>
    <t>Demon-Rats Then &amp;amp;amp; Now</t>
  </si>
  <si>
    <t>https://www.reddit.com/r/metacanada/comments/gyzhge/demonrats_then_amp_now/</t>
  </si>
  <si>
    <t>gyzhge</t>
  </si>
  <si>
    <t>When Trudy did it, the Liberals said "Oh it was a long time ago"; when these girls did it a long time ago, they get arrested. One law for Trudy, another for the peasants.</t>
  </si>
  <si>
    <t>MRA-automatron-2kb</t>
  </si>
  <si>
    <t>https://www.reddit.com/r/metacanada/comments/hals0i/when_trudy_did_it_the_liberals_said_oh_it_was_a/</t>
  </si>
  <si>
    <t>hals0i</t>
  </si>
  <si>
    <t>https://montreal.ctvnews.ca/police-investigating-disturbing-and-patently-racist-video-shared-by-montreal-teens-1.4985391</t>
  </si>
  <si>
    <t>Its worse when this is a friend of a friend and not a sock puppet acct. This person also teaches...</t>
  </si>
  <si>
    <t>https://www.reddit.com/r/metacanada/comments/h9lczl/its_worse_when_this_is_a_friend_of_a_friend_and/</t>
  </si>
  <si>
    <t>h9lczl</t>
  </si>
  <si>
    <t>https://i.redd.it/vdd9elmm54551.jpg</t>
  </si>
  <si>
    <t>Exclusive video of medics saving the life of a grievously wounded member of antifa</t>
  </si>
  <si>
    <t>https://www.reddit.com/r/metacanada/comments/gvnxjt/exclusive_video_of_medics_saving_the_life_of_a/</t>
  </si>
  <si>
    <t>gvnxjt</t>
  </si>
  <si>
    <t>https://www.youtube.com/watch?v=ItZz9foDC1o</t>
  </si>
  <si>
    <t>RCan's Mod cites proof of racism in Canada</t>
  </si>
  <si>
    <t>MapSpawn</t>
  </si>
  <si>
    <t>https://www.reddit.com/r/metacanada/comments/gxq6pm/rcans_mod_cites_proof_of_racism_in_canada/</t>
  </si>
  <si>
    <t>gxq6pm</t>
  </si>
  <si>
    <t>Football 'hooligans' uniting to defend statues in cities like Leeds, anti-racism campaigners claim</t>
  </si>
  <si>
    <t>yorkshireeveningpost.co.uk</t>
  </si>
  <si>
    <t>https://www.reddit.com/r/metacanada/comments/h8e95i/football_hooligans_uniting_to_defend_statues_in/</t>
  </si>
  <si>
    <t>h8e95i</t>
  </si>
  <si>
    <t>LIVE in Toronto Protestors are furious at the man in blackface, calling him ‚"Blackface Trudeau‚</t>
  </si>
  <si>
    <t>https://www.reddit.com/r/metacanada/comments/gxwr8z/live_in_toronto_protestors_are_furious_at_the_man/</t>
  </si>
  <si>
    <t>gxwr8z</t>
  </si>
  <si>
    <t>https://twitter.com/TPostMillennial/status/1269329918338445314</t>
  </si>
  <si>
    <t>Antifa continues a totally not real, fake organization that definietly does not exist and a right wing hoax</t>
  </si>
  <si>
    <t>https://www.reddit.com/r/metacanada/comments/gwndkj/antifa_continues_a_totally_not_real_fake/</t>
  </si>
  <si>
    <t>gwndkj</t>
  </si>
  <si>
    <t>Trudeau just can‚'t help but screw this country over</t>
  </si>
  <si>
    <t>huffingtonpost.ca</t>
  </si>
  <si>
    <t>https://www.reddit.com/r/metacanada/comments/hfcq18/trudeau_just_cant_help_but_screw_this_country_over/</t>
  </si>
  <si>
    <t>hfcq18</t>
  </si>
  <si>
    <t>https://www.huffingtonpost.ca/entry/most-competitive-economies-canada-us_ca_5ef37537c5b6c5bf7c58ca36</t>
  </si>
  <si>
    <t>OOPS: After Shutting Parliament, Liberals Find It's Tough To Pass Legislation Through Parliament When Parliament Is Shut</t>
  </si>
  <si>
    <t>P35-HiPower</t>
  </si>
  <si>
    <t>https://www.reddit.com/r/metacanada/comments/h0kt4n/oops_after_shutting_parliament_liberals_find_its/</t>
  </si>
  <si>
    <t>h0kt4n</t>
  </si>
  <si>
    <t>https://www.spencerfernando.com/2020/06/10/oops-after-shutting-parliament-liberals-find-its-tough-to-pass-legislation-through-parliament-when-parliament-is-shut/</t>
  </si>
  <si>
    <t>Trudeau condemns racism in Canada</t>
  </si>
  <si>
    <t>https://www.reddit.com/r/metacanada/comments/gv830b/trudeau_condemns_racism_in_canada/</t>
  </si>
  <si>
    <t>gv830b</t>
  </si>
  <si>
    <t>https://v.redd.it/5xlu6rn59i251</t>
  </si>
  <si>
    <t>Former Black Communist Leonard Patterson Exposes Racial Psyops The Divide And Conquer Method</t>
  </si>
  <si>
    <t>https://www.reddit.com/r/metacanada/comments/gz561l/former_black_communist_leonard_patterson_exposes/</t>
  </si>
  <si>
    <t>gz561l</t>
  </si>
  <si>
    <t>https://youtu.be/h0ksHW1mnlA</t>
  </si>
  <si>
    <t>When pandering backfires - Minneapolis mayor booed out of protest when he says no to dismantling the police</t>
  </si>
  <si>
    <t>elementary_1</t>
  </si>
  <si>
    <t>https://www.reddit.com/r/metacanada/comments/hgmi48/when_pandering_backfires_minneapolis_mayor_booed/</t>
  </si>
  <si>
    <t>hgmi48</t>
  </si>
  <si>
    <t>Black Betty BLM</t>
  </si>
  <si>
    <t>https://www.reddit.com/r/metacanada/comments/hehnqs/black_betty_blm/</t>
  </si>
  <si>
    <t>hehnqs</t>
  </si>
  <si>
    <t>https://www.youtube.com/watch?v=I_2D8Eo15wE</t>
  </si>
  <si>
    <t>Why did they paint the cops to look like 3 white skinheads?</t>
  </si>
  <si>
    <t>https://www.reddit.com/r/metacanada/comments/gzukab/why_did_they_paint_the_cops_to_look_like_3_white/</t>
  </si>
  <si>
    <t>gzukab</t>
  </si>
  <si>
    <t>https://i.redd.it/ptgmcjzcvx351.jpg</t>
  </si>
  <si>
    <t>Bernier: The crazy Keynesian bureaucrats at the @bankofcanada continue to fund Trudeau‚'s spending by printing money and buying gov debt. Its balance sheet is up 4X since March. We‚'re all going to pay for it indirectly with a debased currency that will lose its purchasing power.</t>
  </si>
  <si>
    <t>https://www.reddit.com/r/metacanada/comments/guhuur/bernier_the_crazy_keynesian_bureaucrats_at_the/</t>
  </si>
  <si>
    <t>guhuur</t>
  </si>
  <si>
    <t>https://twitter.com/MaximeBernier/status/1267237210648186883</t>
  </si>
  <si>
    <t>The Real Reason Black Men are Rioting in America</t>
  </si>
  <si>
    <t>https://www.reddit.com/r/metacanada/comments/gwppr4/the_real_reason_black_men_are_rioting_in_america/</t>
  </si>
  <si>
    <t>gwppr4</t>
  </si>
  <si>
    <t>/r/DeuxRAMA/comments/gwdy5b/the_real_reason_black_men_are_rioting_in_america/</t>
  </si>
  <si>
    <t>I can't even open Spotify without being reminded that I'm a terrible racist</t>
  </si>
  <si>
    <t>https://www.reddit.com/r/metacanada/comments/gxxw28/i_cant_even_open_spotify_without_being_reminded/</t>
  </si>
  <si>
    <t>gxxw28</t>
  </si>
  <si>
    <t>https://i.redd.it/44lwp9v0ic351.png</t>
  </si>
  <si>
    <t>BLM fuels young Cork Boy getting carved up and left for dead</t>
  </si>
  <si>
    <t>HellfireDreadnought</t>
  </si>
  <si>
    <t>https://www.reddit.com/r/metacanada/comments/gydh6l/blm_fuels_young_cork_boy_getting_carved_up_and/</t>
  </si>
  <si>
    <t>gydh6l</t>
  </si>
  <si>
    <t>https://www.youtube.com/watch?v=NRmPVYpll6g</t>
  </si>
  <si>
    <t>Hey @SadiqKhan -guys are being lynched by BLM / Antifa mobs in your city. Where are the police now?</t>
  </si>
  <si>
    <t>https://www.reddit.com/r/metacanada/comments/h90wls/hey_sadiqkhan_guys_are_being_lynched_by_blm/</t>
  </si>
  <si>
    <t>h90wls</t>
  </si>
  <si>
    <t>https://twitter.com/AltNewsMedia/status/1271834633559252994</t>
  </si>
  <si>
    <t>BUSTED: Toronto mayor posts old photo of city to hide protestors' vandalism</t>
  </si>
  <si>
    <t>https://www.reddit.com/r/metacanada/comments/hi8nyn/busted_toronto_mayor_posts_old_photo_of_city_to/</t>
  </si>
  <si>
    <t>hi8nyn</t>
  </si>
  <si>
    <t>https://thepostmillennial.com/toronto-mayor-posts-old-photo-of-toronto-so-to-disguise-protestors-vandalism</t>
  </si>
  <si>
    <t>Toronto Violence: Victim identified in Mississauga shooting death</t>
  </si>
  <si>
    <t>https://www.reddit.com/r/metacanada/comments/h8pg39/toronto_violence_victim_identified_in_mississauga/</t>
  </si>
  <si>
    <t>h8pg39</t>
  </si>
  <si>
    <t>What are the SJWs gonna do when real actual hardcore racists start rising up?</t>
  </si>
  <si>
    <t>https://www.reddit.com/r/metacanada/comments/gxzsx8/what_are_the_sjws_gonna_do_when_real_actual/</t>
  </si>
  <si>
    <t>gxzsx8</t>
  </si>
  <si>
    <t>https://www.reddit.com/r/metacanada/comments/gxzuny/what_are_the_sjws_gonna_do_when_real_actual/</t>
  </si>
  <si>
    <t>gxzuny</t>
  </si>
  <si>
    <t>https://www.reddit.com/r/metacanada/comments/gxzv1z/what_are_the_sjws_gonna_do_when_real_actual/</t>
  </si>
  <si>
    <t>gxzv1z</t>
  </si>
  <si>
    <t>https://www.reddit.com/r/metacanada/comments/gxzvfc/what_are_the_sjws_gonna_do_when_real_actual/</t>
  </si>
  <si>
    <t>gxzvfc</t>
  </si>
  <si>
    <t>https://www.reddit.com/r/metacanada/comments/gxzvg4/what_are_the_sjws_gonna_do_when_real_actual/</t>
  </si>
  <si>
    <t>gxzvg4</t>
  </si>
  <si>
    <t>https://www.reddit.com/r/metacanada/comments/gxzvw4/what_are_the_sjws_gonna_do_when_real_actual/</t>
  </si>
  <si>
    <t>gxzvw4</t>
  </si>
  <si>
    <t>Home invasion in London, Ont., a possible targeted killing of Liberian warlord.</t>
  </si>
  <si>
    <t>https://www.reddit.com/r/metacanada/comments/he761l/home_invasion_in_london_ont_a_possible_targeted/</t>
  </si>
  <si>
    <t>he761l</t>
  </si>
  <si>
    <t>https://twitter.com/nationalpost/status/1275231889612308484</t>
  </si>
  <si>
    <t>Incel bombmaker,' 23, 'blows off his own hand making explosives'</t>
  </si>
  <si>
    <t>proudbedwetter</t>
  </si>
  <si>
    <t>thesun.co.uk</t>
  </si>
  <si>
    <t>https://www.reddit.com/r/metacanada/comments/gy84az/incel_bombmaker_23_blows_off_his_own_hand_making/</t>
  </si>
  <si>
    <t>gy84az</t>
  </si>
  <si>
    <t>https://www.thesun.co.uk/news/11799879/incel-bombmaker-23-blows-off-own-hand-making-explosives/</t>
  </si>
  <si>
    <t>Sick of Seeing Some People Trying to Speak for Me</t>
  </si>
  <si>
    <t>ToryMcMurray</t>
  </si>
  <si>
    <t>https://www.reddit.com/r/metacanada/comments/h0ziyv/sick_of_seeing_some_people_trying_to_speak_for_me/</t>
  </si>
  <si>
    <t>h0ziyv</t>
  </si>
  <si>
    <t>"We should be proud of our kids for doxxing these girls" "Father deserved to lose his job because he had a racist kid". How is this not a straight up revolution?</t>
  </si>
  <si>
    <t>https://www.reddit.com/r/metacanada/comments/h9s8xx/we_should_be_proud_of_our_kids_for_doxxing_these/</t>
  </si>
  <si>
    <t>h9s8xx</t>
  </si>
  <si>
    <t>https://www.cbc.ca/news/canada/montreal/montreal-police-racist-video-social-media-high-school-1.5613201</t>
  </si>
  <si>
    <t>Trudeau blames failed UN Security Council bid on late entry to race, others blame 'superficial' foreign policy</t>
  </si>
  <si>
    <t>https://www.reddit.com/r/metacanada/comments/hbu9e5/trudeau_blames_failed_un_security_council_bid_on/</t>
  </si>
  <si>
    <t>hbu9e5</t>
  </si>
  <si>
    <t>http://archive.is/s7qG3</t>
  </si>
  <si>
    <t>NYPD Lieutenant says he regrets kneeling for the mob. "I know that kneeling was wrong and something I will be shamed and humiliated about for the rest of my life."</t>
  </si>
  <si>
    <t>https://www.reddit.com/r/metacanada/comments/h7f6ii/nypd_lieutenant_says_he_regrets_kneeling_for_the/</t>
  </si>
  <si>
    <t>h7f6ii</t>
  </si>
  <si>
    <t>https://twitter.com/Breaking911/status/1271316685274804225</t>
  </si>
  <si>
    <t>CERB scammers could face massive fines up to $24,000 and jail time</t>
  </si>
  <si>
    <t>https://www.reddit.com/r/metacanada/comments/gz3ac8/cerb_scammers_could_face_massive_fines_up_to/</t>
  </si>
  <si>
    <t>gz3ac8</t>
  </si>
  <si>
    <t>https://thepostmillennial.com/cerb-scammers-could-face-massive-fines-up-to-24000-and-jail-time</t>
  </si>
  <si>
    <t>Vegans hit out at burger van's 'disgusting' Burger: "The Greta Thunburger"</t>
  </si>
  <si>
    <t>au.news.yahoo.com</t>
  </si>
  <si>
    <t>https://www.reddit.com/r/metacanada/comments/hai9zp/vegans_hit_out_at_burger_vans_disgusting_burger/</t>
  </si>
  <si>
    <t>hai9zp</t>
  </si>
  <si>
    <t>https://au.news.yahoo.com/disgust-at-burger-named-after-greta-thunberg-070408416.html</t>
  </si>
  <si>
    <t>Blanchet demands Singh apologize for calling one of his MPs a racist; Singh Digs In</t>
  </si>
  <si>
    <t>https://www.reddit.com/r/metacanada/comments/hbkl8b/blanchet_demands_singh_apologize_for_calling_one/</t>
  </si>
  <si>
    <t>hbkl8b</t>
  </si>
  <si>
    <t>http://archive.is/EmwAg</t>
  </si>
  <si>
    <t>ùïæùñî ùï∑ùñîùñìùñå, ùñÜùñìùñâ ùïøùñçùñÜùñìùñêùñò ùñãùñîùñó ùñÜùñëùñë ùñôùñçùñä ùï±ùñéùñòùñç</t>
  </si>
  <si>
    <t>https://www.reddit.com/r/metacanada/comments/hi0oh8/ùïæùñî_ùï∑ùñîùñìùñå_ùñÜùñìùñâ_ùïøùñçùñÜùñìùñêùñò_ùñãùñîùñó_ùñÜùñëùñë_ùñôùñçùñä_ùï±ùñéùñòùñç/</t>
  </si>
  <si>
    <t>hi0oh8</t>
  </si>
  <si>
    <t>https://i.imgur.com/1bM71oz.jpg</t>
  </si>
  <si>
    <t>"If two houses are next to each other and one catches fire, you don‚'t water the house that‚'s not on fire. If a race is targeted for the color of their skin &amp;amp; you don‚'t have to worry about yours.. you should be helping those who DO WORRY SINCE YOU DONT HAVE TO."</t>
  </si>
  <si>
    <t>https://www.reddit.com/r/metacanada/comments/gv90s7/if_two_houses_are_next_to_each_other_and_one/</t>
  </si>
  <si>
    <t>gv90s7</t>
  </si>
  <si>
    <t>Justin Trudeau says terrorists can keep their citizenship.</t>
  </si>
  <si>
    <t>https://www.reddit.com/r/metacanada/comments/gv2i75/justin_trudeau_says_terrorists_can_keep_their/</t>
  </si>
  <si>
    <t>gv2i75</t>
  </si>
  <si>
    <t>NDP Leader Jagmeet Singh booted from Commons for calling Bloc MP a racist | CBC News</t>
  </si>
  <si>
    <t>callmesnek</t>
  </si>
  <si>
    <t>https://www.reddit.com/r/metacanada/comments/hb640i/ndp_leader_jagmeet_singh_booted_from_commons_for/</t>
  </si>
  <si>
    <t>hb640i</t>
  </si>
  <si>
    <t>https://www.cbc.ca/news/politics/ndp-jagmeet-singh-rota-racist-therrien-1.5616661</t>
  </si>
  <si>
    <t>Almost no one on earth has ever heard the second Part of Eisenhower's farewell speech, It will explain why your locked in your house being called racist....</t>
  </si>
  <si>
    <t>billyray105</t>
  </si>
  <si>
    <t>https://www.reddit.com/r/metacanada/comments/hafk3v/almost_no_one_on_earth_has_ever_heard_the_second/</t>
  </si>
  <si>
    <t>hafk3v</t>
  </si>
  <si>
    <t>https://v.redd.it/q4epb1j7wc551</t>
  </si>
  <si>
    <t>Who knew a Puppet Show can talk so much truth about ANTIFA</t>
  </si>
  <si>
    <t>thisisthefinalstraw1</t>
  </si>
  <si>
    <t>https://www.reddit.com/r/metacanada/comments/gvvvx2/who_knew_a_puppet_show_can_talk_so_much_truth/</t>
  </si>
  <si>
    <t>gvvvx2</t>
  </si>
  <si>
    <t>https://youtu.be/mWfLyXArbWw</t>
  </si>
  <si>
    <t>Jagmeet Singh booted from House of Commons for calling Bloc MP ‚ racist‚'</t>
  </si>
  <si>
    <t>https://www.reddit.com/r/metacanada/comments/hazjgv/jagmeet_singh_booted_from_house_of_commons_for/</t>
  </si>
  <si>
    <t>hazjgv</t>
  </si>
  <si>
    <t>https://globalnews.ca/news/7077587/singh-booted-commons-bloc-mp-racist/</t>
  </si>
  <si>
    <t>Absolute Hypocrisy: Thousands of People are Shoulder to Shoulder in the Streets Protesting...Perfectly Acceptable. Six People on a Campsite...HAZARDOUS, for exactly for 1 more week...</t>
  </si>
  <si>
    <t>NotoriousZMT</t>
  </si>
  <si>
    <t>self.ontario</t>
  </si>
  <si>
    <t>https://www.reddit.com/r/metacanada/comments/h0neab/absolute_hypocrisy_thousands_of_people_are/</t>
  </si>
  <si>
    <t>h0neab</t>
  </si>
  <si>
    <t>/r/ontario/comments/h0n910/absolute_hypocrisy_thousands_of_people_are/</t>
  </si>
  <si>
    <t>Canada‚'s top military and civilian defence leaders announce meme investigation and declare ‚"The social structures that formed our nation disproportionately privileged white people.‚</t>
  </si>
  <si>
    <t>https://www.reddit.com/r/metacanada/comments/he823r/canadas_top_military_and_civilian_defence_leaders/</t>
  </si>
  <si>
    <t>he823r</t>
  </si>
  <si>
    <t>https://globalnews.ca/news/7091550/racist-meme-canadian-military/</t>
  </si>
  <si>
    <t>Rules for thee but not for me! Reminder that the top brass at CBC is all white</t>
  </si>
  <si>
    <t>throwawayhfxstalker</t>
  </si>
  <si>
    <t>https://www.reddit.com/r/metacanada/comments/ha9aso/rules_for_thee_but_not_for_me_reminder_that_the/</t>
  </si>
  <si>
    <t>ha9aso</t>
  </si>
  <si>
    <t>https://i.redd.it/h9vrur62cb551.jpg</t>
  </si>
  <si>
    <t>Video shows Laval police dragging Black man from car by hair</t>
  </si>
  <si>
    <t>https://www.reddit.com/r/metacanada/comments/gxk63l/video_shows_laval_police_dragging_black_man_from/</t>
  </si>
  <si>
    <t>gxk63l</t>
  </si>
  <si>
    <t>https://montreal.ctvnews.ca/video-shows-laval-police-dragging-black-man-from-car-by-hair-1.4971256</t>
  </si>
  <si>
    <t>Congratulations MetaCanada Incels for being designated a terrorist group!</t>
  </si>
  <si>
    <t>ZsThrowawayAccount</t>
  </si>
  <si>
    <t>https://www.reddit.com/r/metacanada/comments/gz5q5f/congratulations_metacanada_incels_for_being/</t>
  </si>
  <si>
    <t>gz5q5f</t>
  </si>
  <si>
    <t>Here we go with the Indigenous wailing, these same groups as in Minnesota have targeted natives for years to convinced them Canada is about white supremacy. It's climate terrorism, and Communist takeover. Trudeau and May hopped on board immediately. Starting to see the Globalist implications yet?</t>
  </si>
  <si>
    <t>https://www.reddit.com/r/metacanada/comments/gytfyt/here_we_go_with_the_indigenous_wailing_these_same/</t>
  </si>
  <si>
    <t>gytfyt</t>
  </si>
  <si>
    <t>https://youtu.be/xfsuKCgwDpo</t>
  </si>
  <si>
    <t>False Alarm: Noose found in Nascar driver Bubba Wallace's garage not actually a racist noose</t>
  </si>
  <si>
    <t>wbrc.com</t>
  </si>
  <si>
    <t>https://www.reddit.com/r/metacanada/comments/hequu1/false_alarm_noose_found_in_nascar_driver_bubba/</t>
  </si>
  <si>
    <t>hequu1</t>
  </si>
  <si>
    <t>https://www.wbrc.com/2020/06/22/noose-found-garage-area-nascar-driver-bubba-wallace/</t>
  </si>
  <si>
    <t>Vancouver trustee emphasizes need to hear from white students on school liaison officer future</t>
  </si>
  <si>
    <t>citynews1130.com</t>
  </si>
  <si>
    <t>https://www.reddit.com/r/metacanada/comments/hegwoz/vancouver_trustee_emphasizes_need_to_hear_from/</t>
  </si>
  <si>
    <t>hegwoz</t>
  </si>
  <si>
    <t>https://www.citynews1130.com/2020/06/23/vancouver-white-students-liaison-officers/</t>
  </si>
  <si>
    <t>FYI: The CRA is Racist Too, Apparently...</t>
  </si>
  <si>
    <t>https://www.reddit.com/r/metacanada/comments/hb4eo0/fyi_the_cra_is_racist_too_apparently/</t>
  </si>
  <si>
    <t>hb4eo0</t>
  </si>
  <si>
    <t>http://archive.is/KrK8J</t>
  </si>
  <si>
    <t>These violent protests need to stop</t>
  </si>
  <si>
    <t>https://www.reddit.com/r/metacanada/comments/gw13a4/these_violent_protests_need_to_stop/</t>
  </si>
  <si>
    <t>gw13a4</t>
  </si>
  <si>
    <t>https://v.redd.it/u2460d18mn251</t>
  </si>
  <si>
    <t>Reminder: Jagmeet Singh is banned from India for being an extremist</t>
  </si>
  <si>
    <t>https://www.reddit.com/r/metacanada/comments/hen2eb/reminder_jagmeet_singh_is_banned_from_india_for/</t>
  </si>
  <si>
    <t>hen2eb</t>
  </si>
  <si>
    <t>Fergus Hodgson: Shutdown, Wasteful Spending Hurting Canadian Economy More than Virus</t>
  </si>
  <si>
    <t>TheStatelessMan</t>
  </si>
  <si>
    <t>https://www.reddit.com/r/metacanada/comments/h8i2tm/fergus_hodgson_shutdown_wasteful_spending_hurting/</t>
  </si>
  <si>
    <t>h8i2tm</t>
  </si>
  <si>
    <t>Postmodernism meets violence</t>
  </si>
  <si>
    <t>https://www.reddit.com/r/metacanada/comments/hcqp36/postmodernism_meets_violence/</t>
  </si>
  <si>
    <t>hcqp36</t>
  </si>
  <si>
    <t>https://i.redd.it/ofsmzjikt3651.gif</t>
  </si>
  <si>
    <t>Canada orders 37M syringes in preparation for mass vaccinations from corrupt medical company BD</t>
  </si>
  <si>
    <t>a_normal_human</t>
  </si>
  <si>
    <t>https://www.reddit.com/r/metacanada/comments/gw1wg0/canada_orders_37m_syringes_in_preparation_for/</t>
  </si>
  <si>
    <t>gw1wg0</t>
  </si>
  <si>
    <t>https://www.youtube.com/watch?v=_7pWYLQGoQc</t>
  </si>
  <si>
    <t>Canada needs to designate Antifa a Terrorist Organization</t>
  </si>
  <si>
    <t>https://www.reddit.com/r/metacanada/comments/gujri6/canada_needs_to_designate_antifa_a_terrorist/</t>
  </si>
  <si>
    <t>gujri6</t>
  </si>
  <si>
    <t>https://streamable.com/a2k201</t>
  </si>
  <si>
    <t>Trudeau says finance minister will present a fiscal and economic 'snapshot' on July 8 We r fookd</t>
  </si>
  <si>
    <t>https://www.reddit.com/r/metacanada/comments/hb2kf9/trudeau_says_finance_minister_will_present_a/</t>
  </si>
  <si>
    <t>hb2kf9</t>
  </si>
  <si>
    <t>https://i.redd.it/3jqsmbtkzj551.jpg</t>
  </si>
  <si>
    <t>I give you guys a hard time so here's one that's flavorful. Meet Trudeau's girls! All you need is shoe polish to show some solidarity!</t>
  </si>
  <si>
    <t>https://www.reddit.com/r/metacanada/comments/gzv7fv/i_give_you_guys_a_hard_time_so_heres_one_thats/</t>
  </si>
  <si>
    <t>gzv7fv</t>
  </si>
  <si>
    <t>https://i.redd.it/29l5ffhq0y351.jpg</t>
  </si>
  <si>
    <t>mrw the police have countless hours of video of lefty antifa rioters to persue, arrest and prosecute</t>
  </si>
  <si>
    <t>https://www.reddit.com/r/metacanada/comments/gui6c9/mrw_the_police_have_countless_hours_of_video_of/</t>
  </si>
  <si>
    <t>gui6c9</t>
  </si>
  <si>
    <t>https://i.redd.it/qou0s4noz9251.jpg</t>
  </si>
  <si>
    <t>Mother and three young daughters killed in horrific Brampton, Ont. crash identified</t>
  </si>
  <si>
    <t>-Sythen-</t>
  </si>
  <si>
    <t>toronto.ctvnews.ca</t>
  </si>
  <si>
    <t>https://www.reddit.com/r/metacanada/comments/hc9507/mother_and_three_young_daughters_killed_in/</t>
  </si>
  <si>
    <t>hc9507</t>
  </si>
  <si>
    <t>https://toronto.ctvnews.ca/mother-and-three-young-daughters-killed-in-horrific-brampton-ont-crash-identified-1.4991289</t>
  </si>
  <si>
    <t>A fun reminder that Canada twice elected a known Nazi sympathizer and LARPer to its highest office, and that many Canadians still consider him to be the ‚"father of the nation.‚</t>
  </si>
  <si>
    <t>collymolotov</t>
  </si>
  <si>
    <t>https://www.reddit.com/r/metacanada/comments/h81x4i/a_fun_reminder_that_canada_twice_elected_a_known/</t>
  </si>
  <si>
    <t>h81x4i</t>
  </si>
  <si>
    <t>White looters at it again.</t>
  </si>
  <si>
    <t>https://www.reddit.com/r/metacanada/comments/h7u9ob/white_looters_at_it_again/</t>
  </si>
  <si>
    <t>h7u9ob</t>
  </si>
  <si>
    <t>Brutal assault over 'racial slur' in Macy's was unprovoked, investigation finds</t>
  </si>
  <si>
    <t>https://www.reddit.com/r/metacanada/comments/he5xd6/brutal_assault_over_racial_slur_in_macys_was/</t>
  </si>
  <si>
    <t>he5xd6</t>
  </si>
  <si>
    <t>https://thepostmillennial.com/brutal-macys-assault-unprovoked</t>
  </si>
  <si>
    <t>MUST READ: Suicide of the West by James Burnham</t>
  </si>
  <si>
    <t>Mod_Mox</t>
  </si>
  <si>
    <t>https://www.reddit.com/r/metacanada/comments/hi1j1e/must_read_suicide_of_the_west_by_james_burnham/</t>
  </si>
  <si>
    <t>hi1j1e</t>
  </si>
  <si>
    <t>As Jagmeet Singh condemns terrorism, second video shows him speaking alongside Sikh separatist</t>
  </si>
  <si>
    <t>https://www.reddit.com/r/metacanada/comments/hepu1d/as_jagmeet_singh_condemns_terrorism_second_video/</t>
  </si>
  <si>
    <t>hepu1d</t>
  </si>
  <si>
    <t>https://nationalpost.com/news/politics/as-jagmeet-singh-condemns-terrorism-second-video-shows-him-speaking-alongside-sikh-separatist</t>
  </si>
  <si>
    <t>As usual, the drunk driving SHPOS lives. Meanwhile, 4 people are dead.</t>
  </si>
  <si>
    <t>kirkstoupee</t>
  </si>
  <si>
    <t>canoe.com</t>
  </si>
  <si>
    <t>https://www.reddit.com/r/metacanada/comments/hc0s0l/as_usual_the_drunk_driving_shpos_lives_meanwhile/</t>
  </si>
  <si>
    <t>hc0s0l</t>
  </si>
  <si>
    <t>https://canoe.com/news/local-news/children-among-injured-in-multi-vehicle-brampton-crash/wcm/02fe97b0-eb92-49c5-bd95-48f2715bb0d7</t>
  </si>
  <si>
    <t>Catherine Austin Fitts &amp;amp; Sherry Tenpenny expose 'Genetic ID injections' and the Communist nightmare.</t>
  </si>
  <si>
    <t>Electric_Plankton</t>
  </si>
  <si>
    <t>https://www.reddit.com/r/metacanada/comments/h8cphu/catherine_austin_fitts_sherry_tenpenny_expose/</t>
  </si>
  <si>
    <t>h8cphu</t>
  </si>
  <si>
    <t>Everyone I Don't Like is LITERALLY HITLER - The Song</t>
  </si>
  <si>
    <t>https://www.reddit.com/r/metacanada/comments/haqa9q/everyone_i_dont_like_is_literally_hitler_the_song/</t>
  </si>
  <si>
    <t>haqa9q</t>
  </si>
  <si>
    <t>https://youtu.be/3ToEvz-7trY</t>
  </si>
  <si>
    <t>OGFT beats a dead horse, brigades posters that point out their BS</t>
  </si>
  <si>
    <t>https://www.reddit.com/r/metacanada/comments/gyno56/ogft_beats_a_dead_horse_brigades_posters_that/</t>
  </si>
  <si>
    <t>gyno56</t>
  </si>
  <si>
    <t>Jim Acosta Accuses Trump of Tweeting Fake News</t>
  </si>
  <si>
    <t>https://www.reddit.com/r/metacanada/comments/hcui3z/jim_acosta_accuses_trump_of_tweeting_fake_news/</t>
  </si>
  <si>
    <t>hcui3z</t>
  </si>
  <si>
    <t>https://www.youtube.com/watch?v=7k7CofsLH78</t>
  </si>
  <si>
    <t>Dinesh D'Souza points out connection between current 'racial humiliation' and the Nazis</t>
  </si>
  <si>
    <t>noqreport.com</t>
  </si>
  <si>
    <t>https://www.reddit.com/r/metacanada/comments/gypfdg/dinesh_dsouza_points_out_connection_between/</t>
  </si>
  <si>
    <t>gypfdg</t>
  </si>
  <si>
    <t>https://noqreport.com/2020/06/07/dinesh-dsouza-points-out-connection-between-current-racial-humiliation-and-the-nazis/</t>
  </si>
  <si>
    <t>Gates: 'Black People, Indigenous People' Should Get Vaccine First</t>
  </si>
  <si>
    <t>https://www.reddit.com/r/metacanada/comments/hg10xc/gates_black_people_indigenous_people_should_get/</t>
  </si>
  <si>
    <t>hg10xc</t>
  </si>
  <si>
    <t>https://www.breitbart.com/politics/2020/06/25/melinda-gates-black-people-indigenous-people-should-get-coronavirus-vaccine-first/</t>
  </si>
  <si>
    <t>Looks like Hamilton has been conquered by the Nazis</t>
  </si>
  <si>
    <t>https://www.reddit.com/r/metacanada/comments/gyo4z5/looks_like_hamilton_has_been_conquered_by_the/</t>
  </si>
  <si>
    <t>gyo4z5</t>
  </si>
  <si>
    <t>https://np.reddit.com/r/Hamilton/comments/gy19ju/nazi_van_sighted/</t>
  </si>
  <si>
    <t>These rioting protesters are getting what they deserve. When they act violently it‚'s only right that police respond in kind.</t>
  </si>
  <si>
    <t>abc7.com</t>
  </si>
  <si>
    <t>https://www.reddit.com/r/metacanada/comments/gwz4r5/these_rioting_protesters_are_getting_what_they/</t>
  </si>
  <si>
    <t>gwz4r5</t>
  </si>
  <si>
    <t>https://abc7.com/lapd-video-batons-protest/6231194/</t>
  </si>
  <si>
    <t>Irish Teenager Targeted in Vicious Hate Crime | That same video as the other post with a little commentary by an Irishman</t>
  </si>
  <si>
    <t>https://www.reddit.com/r/metacanada/comments/gxjecx/irish_teenager_targeted_in_vicious_hate_crime/</t>
  </si>
  <si>
    <t>gxjecx</t>
  </si>
  <si>
    <t>https://www.youtube.com/watch?v=CsRCXw-Zh6c</t>
  </si>
  <si>
    <t>Super scary Trump hate symbol. When will Jagmeet denounce Canadian Tire?</t>
  </si>
  <si>
    <t>https://www.reddit.com/r/metacanada/comments/hc3xei/super_scary_trump_hate_symbol_when_will_jagmeet/</t>
  </si>
  <si>
    <t>hc3xei</t>
  </si>
  <si>
    <t>https://i.imgur.com/hQGp5l9.png</t>
  </si>
  <si>
    <t>OPINION "Transgender Kids doc doesn't present facts fairly. CBC was right not to show it"</t>
  </si>
  <si>
    <t>https://www.reddit.com/r/metacanada/comments/hbqvgw/opinion_transgender_kids_doc_doesnt_present_facts/</t>
  </si>
  <si>
    <t>hbqvgw</t>
  </si>
  <si>
    <t>http://archive.is/ilT7L</t>
  </si>
  <si>
    <t>Supreme Court rules that federal law protects gay and transgender workers from discrimination</t>
  </si>
  <si>
    <t>https://www.reddit.com/r/metacanada/comments/h9rhwj/supreme_court_rules_that_federal_law_protects_gay/</t>
  </si>
  <si>
    <t>h9rhwj</t>
  </si>
  <si>
    <t>https://apnews.com/ef3c19a79b65c060fd9e82b9dd87a1d9?utm_medium=AP&amp;amp;utm_campaign=SocialFlow&amp;amp;utm_source=Twitter</t>
  </si>
  <si>
    <t>Twitter bans account behind doctored video shared by Trump</t>
  </si>
  <si>
    <t>https://www.reddit.com/r/metacanada/comments/hf5x21/twitter_bans_account_behind_doctored_video_shared/</t>
  </si>
  <si>
    <t>hf5x21</t>
  </si>
  <si>
    <t>http://archive.is/Qpsly</t>
  </si>
  <si>
    <t>Listen to this mindless mob of thousands, hypnotized by their own very LOUD unison chanting. The cause? Decades of Cultural Marxist brainwashing in our universities, funded by our own tax dollars. Because our spineless leaders have never mustered the courage to DEFUND all Cultural Marxist professors</t>
  </si>
  <si>
    <t>https://www.reddit.com/r/metacanada/comments/gy0uxy/listen_to_this_mindless_mob_of_thousands/</t>
  </si>
  <si>
    <t>gy0uxy</t>
  </si>
  <si>
    <t>https://twitter.com/Defender_Ed/status/1267913699911704578</t>
  </si>
  <si>
    <t>Vertigo Politix: War On White Privilege</t>
  </si>
  <si>
    <t>https://www.reddit.com/r/metacanada/comments/hhuzmc/vertigo_politix_war_on_white_privilege/</t>
  </si>
  <si>
    <t>hhuzmc</t>
  </si>
  <si>
    <t>https://www.bitchute.com/video/gqvQj1H4ryuD/</t>
  </si>
  <si>
    <t>Pro-Trump congressional candidate: Media 'won't cover' five black GOP primary victories in Baltimore area</t>
  </si>
  <si>
    <t>https://www.reddit.com/r/metacanada/comments/hgy9rs/protrump_congressional_candidate_media_wont_cover/</t>
  </si>
  <si>
    <t>hgy9rs</t>
  </si>
  <si>
    <t>If I don't see an NHL team share the same "I'm sorry we're racist meme"...</t>
  </si>
  <si>
    <t>PaulWalkersGhost69</t>
  </si>
  <si>
    <t>https://www.reddit.com/r/metacanada/comments/gutibg/if_i_dont_see_an_nhl_team_share_the_same_im_sorry/</t>
  </si>
  <si>
    <t>gutibg</t>
  </si>
  <si>
    <t>https://youtu.be/3iV8X8ubGCc</t>
  </si>
  <si>
    <t>How George Floyd Was Killed in Police Custody | Visual Investigations</t>
  </si>
  <si>
    <t>https://www.reddit.com/r/metacanada/comments/gz3nzc/how_george_floyd_was_killed_in_police_custody/</t>
  </si>
  <si>
    <t>gz3nzc</t>
  </si>
  <si>
    <t>https://www.youtube.com/watch?v=vksEJR9EPQ8&amp;amp;bpctr=1591638106</t>
  </si>
  <si>
    <t>James Mattis Denounces The President, compares trumps policies to those of the Nazis. Is this the right eating itself?</t>
  </si>
  <si>
    <t>theatlantic.com</t>
  </si>
  <si>
    <t>https://www.reddit.com/r/metacanada/comments/gwbf3a/james_mattis_denounces_the_president_compares/</t>
  </si>
  <si>
    <t>gwbf3a</t>
  </si>
  <si>
    <t>https://www.theatlantic.com/politics/archive/2020/06/james-mattis-denounces-trump-protests-militarization/612640/</t>
  </si>
  <si>
    <t>Should Antifa be banned by Canadian government as an extremist violent organisation?</t>
  </si>
  <si>
    <t>hncorrect</t>
  </si>
  <si>
    <t>https://www.reddit.com/r/metacanada/comments/gwuhy3/should_antifa_be_banned_by_canadian_government_as/</t>
  </si>
  <si>
    <t>gwuhy3</t>
  </si>
  <si>
    <t>Should you discriminate against men because they disproportionately commit more violent crimes?</t>
  </si>
  <si>
    <t>StarWarsMemer</t>
  </si>
  <si>
    <t>https://www.reddit.com/r/metacanada/comments/h9ovti/should_you_discriminate_against_men_because_they/</t>
  </si>
  <si>
    <t>h9ovti</t>
  </si>
  <si>
    <t>Trudeau takes a knee. Canada is done. Put a fork in it.</t>
  </si>
  <si>
    <t>VirginWizard69</t>
  </si>
  <si>
    <t>https://www.reddit.com/r/metacanada/comments/gxil5t/trudeau_takes_a_knee_canada_is_done_put_a_fork_in/</t>
  </si>
  <si>
    <t>gxil5t</t>
  </si>
  <si>
    <t>https://www.breitbart.com/news/trudeau-takes-a-knee-with-canada-protestors-for-racial-justice/</t>
  </si>
  <si>
    <t>Hulu pulls 'racist' 'Golden Girls' episode featuring characters wearing mud masks</t>
  </si>
  <si>
    <t>https://www.reddit.com/r/metacanada/comments/hhjhso/hulu_pulls_racist_golden_girls_episode_featuring/</t>
  </si>
  <si>
    <t>hhjhso</t>
  </si>
  <si>
    <t>https://thepostmillennial.com/hulu-pulls-golden-girls-episode</t>
  </si>
  <si>
    <t>Dinesh D'Souza | United States of Socialism: Who's Behind It, Why It's Evil, How to Stop It.</t>
  </si>
  <si>
    <t>https://www.reddit.com/r/metacanada/comments/gy2g5j/dinesh_dsouza_united_states_of_socialism_whos/</t>
  </si>
  <si>
    <t>gy2g5j</t>
  </si>
  <si>
    <t>https://youtu.be/jeZRUt6dlR8?t=62</t>
  </si>
  <si>
    <t>BLM attack Robert the Bruce statue in Scotland branding him a 'racist king' despite living centuries before Atlantic Slave Trade</t>
  </si>
  <si>
    <t>https://www.reddit.com/r/metacanada/comments/h8c813/blm_attack_robert_the_bruce_statue_in_scotland/</t>
  </si>
  <si>
    <t>h8c813</t>
  </si>
  <si>
    <t>Go wild</t>
  </si>
  <si>
    <t>/r/metacanada/comments/gxzdzd/go_wild/</t>
  </si>
  <si>
    <t>https://www.reddit.com/r/metacanada/comments/gxzdzd/go_wild/</t>
  </si>
  <si>
    <t>gxzdzd</t>
  </si>
  <si>
    <t>https://v.redd.it/rqe0jro0yc351</t>
  </si>
  <si>
    <t>Al Sharpton comments on Blackface Trudeau's 'pause,' says he won't wait 21 seconds to condemn racism</t>
  </si>
  <si>
    <t>https://www.reddit.com/r/metacanada/comments/gwnn06/al_sharpton_comments_on_blackface_trudeaus_pause/</t>
  </si>
  <si>
    <t>gwnn06</t>
  </si>
  <si>
    <t>https://outline.com/g2kfYh</t>
  </si>
  <si>
    <t>This is exactly what is wrong with Reddit. Mods 231 subreddits. Sees Nazis "EvErYwHeRe"! Labels anyone in disagreement a Nazi. This is why Reddit moderation is broken.</t>
  </si>
  <si>
    <t>https://www.reddit.com/r/metacanada/comments/gz668e/this_is_exactly_what_is_wrong_with_reddit_mods/</t>
  </si>
  <si>
    <t>gz668e</t>
  </si>
  <si>
    <t>https://camas.github.io/reddit-search/#{"author":"-Ph03niX-","resultSize":100,"query":"Nazi"}</t>
  </si>
  <si>
    <t>When nothing in ClownWorld makes sense, everything starts to make sense. Honk Honk.</t>
  </si>
  <si>
    <t>https://www.reddit.com/r/metacanada/comments/gvpa7g/when_nothing_in_clownworld_makes_sense_everything/</t>
  </si>
  <si>
    <t>gvpa7g</t>
  </si>
  <si>
    <t>https://i.imgur.com/rwV2huA.jpg</t>
  </si>
  <si>
    <t>Avoiding Marxist brainwashing may no longer be optional at Ontario University's. Petition to make anti-racism courses mandatory</t>
  </si>
  <si>
    <t>narcity.com</t>
  </si>
  <si>
    <t>https://www.reddit.com/r/metacanada/comments/h0bokv/avoiding_marxist_brainwashing_may_no_longer_be/</t>
  </si>
  <si>
    <t>h0bokv</t>
  </si>
  <si>
    <t>https://www.narcity.com/news/ca/on/toronto/mandatory-anti-racism-courses-at-ontario-universities-need-to-be-a-thing-say-petitions</t>
  </si>
  <si>
    <t>Look at this police "brutality" over here...</t>
  </si>
  <si>
    <t>https://www.reddit.com/r/metacanada/comments/h9lye2/look_at_this_police_brutality_over_here/</t>
  </si>
  <si>
    <t>h9lye2</t>
  </si>
  <si>
    <t>https://twitter.com/Holbornlolz/status/1272560573658607616</t>
  </si>
  <si>
    <t>Abolish the police says Huffington Post. But Antifa and insurrectionist groups who want this definitely don‚'t exist!!!</t>
  </si>
  <si>
    <t>https://www.reddit.com/r/metacanada/comments/gvyayd/abolish_the_police_says_huffington_post_but/</t>
  </si>
  <si>
    <t>gvyayd</t>
  </si>
  <si>
    <t>https://www.huffingtonpost.ca/entry/defund-police-canada-black-indigenous-lives_ca_5ed65eb2c5b6ccd7c56bdf7d</t>
  </si>
  <si>
    <t>This is how nations collapse: When no one in authority keeps order. Weakness invites aggression. Our leaders are weak. Predators know it. That's why this is happening. Enforcing the law is not white supremacy. Insisting that everyone follows the same rules is not racism. It's the answer to racism.</t>
  </si>
  <si>
    <t>https://www.reddit.com/r/metacanada/comments/gv1hwy/this_is_how_nations_collapse_when_no_one_in/</t>
  </si>
  <si>
    <t>gv1hwy</t>
  </si>
  <si>
    <t>https://www.youtube.com/watch?v=3n5_D59lSjc</t>
  </si>
  <si>
    <t>Your typical breadtuber</t>
  </si>
  <si>
    <t>https://www.reddit.com/r/metacanada/comments/h9551s/your_typical_breadtuber/</t>
  </si>
  <si>
    <t>h9551s</t>
  </si>
  <si>
    <t>https://twitter.com/lporiginalg/status/1271109818267299840?s=20</t>
  </si>
  <si>
    <t>Canada‚'s Greens celebrate, ‚"Oil is dead!‚ Mary O‚'Grady: @MaryAnastasiaOG</t>
  </si>
  <si>
    <t>audioboom.com</t>
  </si>
  <si>
    <t>https://www.reddit.com/r/metacanada/comments/gwwp4o/canadas_greens_celebrate_oil_is_dead_mary_ogrady/</t>
  </si>
  <si>
    <t>gwwp4o</t>
  </si>
  <si>
    <t>https://audioboom.com/posts/7599720-canada-s-greens-celebrate-oil-is-dead-mary-o-grady-maryanastasiaog</t>
  </si>
  <si>
    <t>Toronto Violence: Man airlifted to hospital after shooting in Oshawa</t>
  </si>
  <si>
    <t>https://www.reddit.com/r/metacanada/comments/haif38/toronto_violence_man_airlifted_to_hospital_after/</t>
  </si>
  <si>
    <t>haif38</t>
  </si>
  <si>
    <t>https://globalnews.ca/news/7069209/shooting-malaga-road-oshawa/</t>
  </si>
  <si>
    <t>Canada Gov has systemic practices of ignoring ethnic discrimination ... while the PM points fingers of neighbouring countries racism!?</t>
  </si>
  <si>
    <t>https://www.reddit.com/r/metacanada/comments/gvnc8x/canada_gov_has_systemic_practices_of_ignoring/</t>
  </si>
  <si>
    <t>gvnc8x</t>
  </si>
  <si>
    <t>They're guitars, not human lives': Montreal store owner says getting looted was worth it to fight racism</t>
  </si>
  <si>
    <t>https://www.reddit.com/r/metacanada/comments/gviq32/theyre_guitars_not_human_lives_montreal_store/</t>
  </si>
  <si>
    <t>gviq32</t>
  </si>
  <si>
    <t>https://montreal.ctvnews.ca/they-re-guitars-not-human-lives-montreal-store-owner-says-getting-looted-was-worth-it-to-fight-racism-1.4966339</t>
  </si>
  <si>
    <t>PLUTONIUM RED PILLS - THIS IS RED HOT!</t>
  </si>
  <si>
    <t>https://www.reddit.com/r/metacanada/comments/hdfebq/plutonium_red_pills_this_is_red_hot/</t>
  </si>
  <si>
    <t>hdfebq</t>
  </si>
  <si>
    <t>https://i.redd.it/mh1uahum4c651.png</t>
  </si>
  <si>
    <t>aaww shucks...that cant be right!</t>
  </si>
  <si>
    <t>slackeye</t>
  </si>
  <si>
    <t>https://www.reddit.com/r/metacanada/comments/heiods/aaww_shucksthat_cant_be_right/</t>
  </si>
  <si>
    <t>heiods</t>
  </si>
  <si>
    <t>https://i.redd.it/gmskgvau0p651.jpg</t>
  </si>
  <si>
    <t>A reminder that Trudeau's worst nightmare is sitting right in front of us. Trudeau cannot win against an opponent who he can't call racist. It's that simple.</t>
  </si>
  <si>
    <t>yukongold44</t>
  </si>
  <si>
    <t>https://www.reddit.com/r/metacanada/comments/hau5fo/a_reminder_that_trudeaus_worst_nightmare_is/</t>
  </si>
  <si>
    <t>hau5fo</t>
  </si>
  <si>
    <t>https://www.youtube.com/watch?v=o3NQMDXW7mQ</t>
  </si>
  <si>
    <t>Stop systemic racism guys.</t>
  </si>
  <si>
    <t>https://www.reddit.com/r/metacanada/comments/h85vtk/stop_systemic_racism_guys/</t>
  </si>
  <si>
    <t>h85vtk</t>
  </si>
  <si>
    <t>The Post-Modernist guide to defining violence</t>
  </si>
  <si>
    <t>https://www.reddit.com/r/metacanada/comments/gxv009/the_postmodernist_guide_to_defining_violence/</t>
  </si>
  <si>
    <t>gxv009</t>
  </si>
  <si>
    <t>https://imgur.com/lzexe74</t>
  </si>
  <si>
    <t>Trump signs Executive Order to 'protect American monuments' after sharing FBI wanted poster for vandals accused of trying to tear down Andrew Jackson's statue in DC and demands 10 years in prison for them.</t>
  </si>
  <si>
    <t>https://www.reddit.com/r/metacanada/comments/hgk5wl/trump_signs_executive_order_to_protect_american/</t>
  </si>
  <si>
    <t>hgk5wl</t>
  </si>
  <si>
    <t>Social media, cancel culture and Maoist shaming circles</t>
  </si>
  <si>
    <t>https://www.reddit.com/r/metacanada/comments/hfgik6/social_media_cancel_culture_and_maoist_shaming/</t>
  </si>
  <si>
    <t>hfgik6</t>
  </si>
  <si>
    <t>http://archive.is/AGFxb</t>
  </si>
  <si>
    <t>Ford shames anti-lockdown protesters, silence on anti-racism protesters</t>
  </si>
  <si>
    <t>https://www.reddit.com/r/metacanada/comments/gwwooh/ford_shames_antilockdown_protesters_silence_on/</t>
  </si>
  <si>
    <t>gwwooh</t>
  </si>
  <si>
    <t>https://www.cp24.com/news/mpp-who-took-part-in-anti-lockdown-rally-outside-queen-s-park-should-know-better-ford-says-1.4964915</t>
  </si>
  <si>
    <t>Some people need to be locked away when they cause this kind of carnage.</t>
  </si>
  <si>
    <t>narbanna</t>
  </si>
  <si>
    <t>https://www.reddit.com/r/metacanada/comments/hfj42r/some_people_need_to_be_locked_away_when_they/</t>
  </si>
  <si>
    <t>hfj42r</t>
  </si>
  <si>
    <t>https://www.reddit.com/r/toronto/comments/hex2h5/wife_was_superhero_devoted_husband_who_lost/?utm_medium=android_app&amp;amp;utm_source=share</t>
  </si>
  <si>
    <t>Canadian Tire logo under fire after Trump caught using Nazi symbol in ad</t>
  </si>
  <si>
    <t>freshdaily.ca</t>
  </si>
  <si>
    <t>https://www.reddit.com/r/metacanada/comments/hd9lu8/canadian_tire_logo_under_fire_after_trump_caught/</t>
  </si>
  <si>
    <t>hd9lu8</t>
  </si>
  <si>
    <t>https://www.freshdaily.ca/news/2020/06/canadian-tire-logo-trump-nazi-symbol/</t>
  </si>
  <si>
    <t>Someone like Jagmit Singh is the leader of a major political party in Canada. How the hell we let it get to this?</t>
  </si>
  <si>
    <t>https://www.reddit.com/r/metacanada/comments/hbh9s3/someone_like_jagmit_singh_is_the_leader_of_a/</t>
  </si>
  <si>
    <t>hbh9s3</t>
  </si>
  <si>
    <t>AHS has revealed their true agenda in their open letter to Steve Huffman. They unequivocally support racism against Caucasians and other majorities.</t>
  </si>
  <si>
    <t>OrzBlewFags</t>
  </si>
  <si>
    <t>https://www.reddit.com/r/metacanada/comments/gz2yhd/ahs_has_revealed_their_true_agenda_in_their_open/</t>
  </si>
  <si>
    <t>gz2yhd</t>
  </si>
  <si>
    <t>https://i.imgur.com/O7lyc7a.png</t>
  </si>
  <si>
    <t>Deportation needs to be excercised. Else we will turn into a third world country.</t>
  </si>
  <si>
    <t>https://www.reddit.com/r/metacanada/comments/h9o5b4/deportation_needs_to_be_excercised_else_we_will/</t>
  </si>
  <si>
    <t>h9o5b4</t>
  </si>
  <si>
    <t>https://youtu.be/aTYC1IpC8d4</t>
  </si>
  <si>
    <t>I got banned from multiple subreddits for pointing out The Lancet study was utter BS and lo and behold.....</t>
  </si>
  <si>
    <t>https://www.reddit.com/r/metacanada/comments/gwq7qs/i_got_banned_from_multiple_subreddits_for/</t>
  </si>
  <si>
    <t>gwq7qs</t>
  </si>
  <si>
    <t>https://twitter.com/TheLancet/status/1268613313702891523</t>
  </si>
  <si>
    <t>Cop Suspended For Comment About Death [Suicide] Of Columbus Activist</t>
  </si>
  <si>
    <t>wcbe.org</t>
  </si>
  <si>
    <t>https://www.reddit.com/r/metacanada/comments/gxyyce/cop_suspended_for_comment_about_death_suicide_of/</t>
  </si>
  <si>
    <t>gxyyce</t>
  </si>
  <si>
    <t>https://www.wcbe.org/post/cop-suspended-comment-about-death-columbus-activist</t>
  </si>
  <si>
    <t>How far down your list is sexual preference when asked about your self-identify?</t>
  </si>
  <si>
    <t>Autopilot_Psychonaut</t>
  </si>
  <si>
    <t>https://www.reddit.com/r/metacanada/comments/gxj5bz/how_far_down_your_list_is_sexual_preference_when/</t>
  </si>
  <si>
    <t>gxj5bz</t>
  </si>
  <si>
    <t>Ford calls protesters ‚ reckless‚' and ‚ selfish‚'</t>
  </si>
  <si>
    <t>https://www.reddit.com/r/metacanada/comments/guuk5b/ford_calls_protesters_reckless_and_selfish/</t>
  </si>
  <si>
    <t>guuk5b</t>
  </si>
  <si>
    <t>https://www.theglobeandmail.com/amp/canada/article-ontario-to-raise-pay-of-front-line-coronavirus-workers-by-4-an-hour/</t>
  </si>
  <si>
    <t>Black Lives Matter and Protests Against Police Brutality in Japan</t>
  </si>
  <si>
    <t>animefeminist.com</t>
  </si>
  <si>
    <t>https://www.reddit.com/r/metacanada/comments/h9mo7f/black_lives_matter_and_protests_against_police/</t>
  </si>
  <si>
    <t>h9mo7f</t>
  </si>
  <si>
    <t>https://www.animefeminist.com/black-lives-matter-and-protests-against-police-brutality-in-japan/</t>
  </si>
  <si>
    <t>News suddenly highlighting police brutality</t>
  </si>
  <si>
    <t>The_High_Seraph</t>
  </si>
  <si>
    <t>https://www.reddit.com/r/metacanada/comments/gw8mfh/news_suddenly_highlighting_police_brutality/</t>
  </si>
  <si>
    <t>gw8mfh</t>
  </si>
  <si>
    <t>Dictator Trudeau uses Order-in-council to ban all foreign travellers from entering Canada until July 31st. This is a undemocratic and illegal use of power.</t>
  </si>
  <si>
    <t>https://www.reddit.com/r/metacanada/comments/hipbpa/dictator_trudeau_uses_orderincouncil_to_ban_all/</t>
  </si>
  <si>
    <t>hipbpa</t>
  </si>
  <si>
    <t>https://www.cbc.ca/news/politics/travel-ban-extended-july-1.5632625</t>
  </si>
  <si>
    <t>Justin Takes a Knee in Solidarity!</t>
  </si>
  <si>
    <t>https://www.reddit.com/r/metacanada/comments/gype2x/justin_takes_a_knee_in_solidarity/</t>
  </si>
  <si>
    <t>gype2x</t>
  </si>
  <si>
    <t>https://i.redd.it/enpe8w1obl351.jpg</t>
  </si>
  <si>
    <t>Handwritten Notes From Fired Former FBI agent Peter Strzok Confirm Obama Directed Anti-Flynn Operation</t>
  </si>
  <si>
    <t>thefederalist.com</t>
  </si>
  <si>
    <t>https://www.reddit.com/r/metacanada/comments/hfbp2i/handwritten_notes_from_fired_former_fbi_agent/</t>
  </si>
  <si>
    <t>hfbp2i</t>
  </si>
  <si>
    <t>https://thefederalist.com/2020/06/24/explosive-new-fbi-notes-confirm-obama-directed-anti-flynn-operation/</t>
  </si>
  <si>
    <t>Literally criminals</t>
  </si>
  <si>
    <t>AdamAbramovichZhukov</t>
  </si>
  <si>
    <t>https://www.reddit.com/r/metacanada/comments/gxantg/literally_criminals/</t>
  </si>
  <si>
    <t>gxantg</t>
  </si>
  <si>
    <t>https://www.cbc.ca/news/politics/marwan-tabbara-charged-1.5600249</t>
  </si>
  <si>
    <t>Welcome to London in 2020 - Erasing all English history and celebrating the invaders</t>
  </si>
  <si>
    <t>https://www.reddit.com/r/metacanada/comments/hfhgve/welcome_to_london_in_2020_erasing_all_english/</t>
  </si>
  <si>
    <t>hfhgve</t>
  </si>
  <si>
    <t>https://i.redd.it/80ld4ckoyx651.jpg</t>
  </si>
  <si>
    <t>Timeline of WHO and CPP lies. Trump had the info, why did Tam not choose the health and safety of Canadians, over the lies of the WHO.</t>
  </si>
  <si>
    <t>https://www.reddit.com/r/metacanada/comments/gzidsi/timeline_of_who_and_cpp_lies_trump_had_the_info/</t>
  </si>
  <si>
    <t>gzidsi</t>
  </si>
  <si>
    <t>https://youtu.be/cEMQLVgZ6PM</t>
  </si>
  <si>
    <t>Facebook Content Moderator: 'If Someone is Wearing a MAGA Hat, I Am Going to Delete Them For Terrorism'</t>
  </si>
  <si>
    <t>thegatewaypundit.com</t>
  </si>
  <si>
    <t>https://www.reddit.com/r/metacanada/comments/henchp/facebook_content_moderator_if_someone_is_wearing/</t>
  </si>
  <si>
    <t>henchp</t>
  </si>
  <si>
    <t>https://www.thegatewaypundit.com/2020/06/project-veritas-undercover-video-facebook-content-moderator-someone-wearing-maga-hat-going-delete-terrorism/</t>
  </si>
  <si>
    <t>7 Reasons Why "White Fragility" is the Worst Book Ever</t>
  </si>
  <si>
    <t>https://www.reddit.com/r/metacanada/comments/hiw959/7_reasons_why_white_fragility_is_the_worst_book/</t>
  </si>
  <si>
    <t>hiw959</t>
  </si>
  <si>
    <t>https://youtu.be/iWgnX84KD7A</t>
  </si>
  <si>
    <t>Malik Obama Exposes Barack Obama's Real Birth Certificate</t>
  </si>
  <si>
    <t>https://www.reddit.com/r/metacanada/comments/h9sx3k/malik_obama_exposes_barack_obamas_real_birth/</t>
  </si>
  <si>
    <t>h9sx3k</t>
  </si>
  <si>
    <t>https://files.catbox.moe/zzz9pi.jpg</t>
  </si>
  <si>
    <t>OGFT: "Two r/canada moderators have ties to white supremacy. A list of demands to r/canada."</t>
  </si>
  <si>
    <t>https://www.reddit.com/r/metacanada/comments/h76zah/ogft_two_rcanada_moderators_have_ties_to_white/</t>
  </si>
  <si>
    <t>h76zah</t>
  </si>
  <si>
    <t>https://np.reddit.com/r/onguardforthee/comments/gyezv9/two_rcanada_moderators_have_ties_to_white/</t>
  </si>
  <si>
    <t>#CancelNewfoundland -- The name "Newfoundland" is representative of a racist imperialist culture. The land was not "new" or "found", it was already there and inhabited by a people who were subjected to genocide. The name must be changed. -- #CancelNewfoundland</t>
  </si>
  <si>
    <t>HappyStephen</t>
  </si>
  <si>
    <t>https://www.reddit.com/r/metacanada/comments/hditdz/cancelnewfoundland_the_name_newfoundland_is/</t>
  </si>
  <si>
    <t>hditdz</t>
  </si>
  <si>
    <t>Absolute dumpster fire of an AMA with BLM's "Managing Director".</t>
  </si>
  <si>
    <t>https://www.reddit.com/r/metacanada/comments/gz7i8b/absolute_dumpster_fire_of_an_ama_with_blms/</t>
  </si>
  <si>
    <t>gz7i8b</t>
  </si>
  <si>
    <t>https://np.reddit.com/user/kaileescales/</t>
  </si>
  <si>
    <t>I know I'm preaching to the choir, but it's not like we weren't warned. Share with a libtard, maybe they'll recognize a pattern</t>
  </si>
  <si>
    <t>https://www.reddit.com/r/metacanada/comments/h8htyh/i_know_im_preaching_to_the_choir_but_its_not_like/</t>
  </si>
  <si>
    <t>h8htyh</t>
  </si>
  <si>
    <t>Canada! Trudeau Can't Even Give it Away Anymore!!</t>
  </si>
  <si>
    <t>https://www.reddit.com/r/metacanada/comments/guqlbo/canada_trudeau_cant_even_give_it_away_anymore/</t>
  </si>
  <si>
    <t>guqlbo</t>
  </si>
  <si>
    <t>https://i.redd.it/qdixsrr7jc251.jpg</t>
  </si>
  <si>
    <t>Montreal merchant says getting looted was worth it to fight racism</t>
  </si>
  <si>
    <t>https://www.reddit.com/r/metacanada/comments/gw0p9h/montreal_merchant_says_getting_looted_was_worth/</t>
  </si>
  <si>
    <t>gw0p9h</t>
  </si>
  <si>
    <t>https://montreal.ctvnews.ca/they-re-guitars-not-human-lives-montreal-merchant-says-getting-looted-was-worth-it-to-fight-racism-1.4966339?fbclid=IwAR3iTcV2XWbJGhtjwdqonlCKKU2RfOBnBYa6ZO5pHzEjbji-vddGnoaVc6E</t>
  </si>
  <si>
    <t>When did Doug Ford become a communist? Extending lockdown again.</t>
  </si>
  <si>
    <t>ReeeeDrumpf</t>
  </si>
  <si>
    <t>https://www.reddit.com/r/metacanada/comments/gv4yjg/when_did_doug_ford_become_a_communist_extending/</t>
  </si>
  <si>
    <t>gv4yjg</t>
  </si>
  <si>
    <t>https://toronto.ctvnews.ca/mobile/ontario-premier-asking-to-extend-province-s-state-of-emergency-1.4963637</t>
  </si>
  <si>
    <t>White Liberals Petition to Unseat Amaranth Mayor Bob Currie for His Dissenting Views</t>
  </si>
  <si>
    <t>kushnerbobby</t>
  </si>
  <si>
    <t>orangeville.com</t>
  </si>
  <si>
    <t>https://www.reddit.com/r/metacanada/comments/hg2y5m/white_liberals_petition_to_unseat_amaranth_mayor/</t>
  </si>
  <si>
    <t>hg2y5m</t>
  </si>
  <si>
    <t>https://www.orangeville.com/news-story/10041668--i-m-not-changing-my-mind-amaranth-mayor-bob-currie-doubles-down-on-lgbtq-comments-in-newstalk-1010-interview/</t>
  </si>
  <si>
    <t>Toronto Violence: Man pronounced dead on scene after shooting outside Mississauga motel</t>
  </si>
  <si>
    <t>https://www.reddit.com/r/metacanada/comments/h7nh09/toronto_violence_man_pronounced_dead_on_scene/</t>
  </si>
  <si>
    <t>h7nh09</t>
  </si>
  <si>
    <t>r/Ottawa: ‚"racism bad‚ Also r/Ottawa:</t>
  </si>
  <si>
    <t>Felken77</t>
  </si>
  <si>
    <t>https://www.reddit.com/r/metacanada/comments/hg89mm/rottawa_racism_bad_also_rottawa/</t>
  </si>
  <si>
    <t>hg89mm</t>
  </si>
  <si>
    <t>https://i.redd.it/aw8bm9q9i9751.jpg</t>
  </si>
  <si>
    <t>Have you cried today about fixing your deeply rooted racist ways?</t>
  </si>
  <si>
    <t>https://www.reddit.com/r/metacanada/comments/gz3qu8/have_you_cried_today_about_fixing_your_deeply/</t>
  </si>
  <si>
    <t>gz3qu8</t>
  </si>
  <si>
    <t>https://i.redd.it/ejnu3x0q1q351.jpg</t>
  </si>
  <si>
    <t>Thoughts ?? Is white privilege very real in Canada? Looking to become better educated with other points of view and start discussion. I lack the belief that white privilege exists but I am open to having my mind changed.</t>
  </si>
  <si>
    <t>kylaa77</t>
  </si>
  <si>
    <t>https://www.reddit.com/r/metacanada/comments/gw3y0s/thoughts_is_white_privilege_very_real_in_canada/</t>
  </si>
  <si>
    <t>gw3y0s</t>
  </si>
  <si>
    <t>https://i.redd.it/vx0v8py4rr251.jpg</t>
  </si>
  <si>
    <t>Black Lives Matter Is A Undercover Feminist &amp;amp; LGBTQ Movement</t>
  </si>
  <si>
    <t>https://www.reddit.com/r/metacanada/comments/hctjql/black_lives_matter_is_a_undercover_feminist_lgbtq/</t>
  </si>
  <si>
    <t>hctjql</t>
  </si>
  <si>
    <t>https://www.youtube.com/watch?v=RnzFyjLcLCU</t>
  </si>
  <si>
    <t>Sandy Hudson: BLM Toronto co-founder who defunded (stole) $277k from UofT, now wants to defund the police.</t>
  </si>
  <si>
    <t>macleans.ca</t>
  </si>
  <si>
    <t>https://www.reddit.com/r/metacanada/comments/gzapr0/sandy_hudson_blm_toronto_cofounder_who_defunded/</t>
  </si>
  <si>
    <t>gzapr0</t>
  </si>
  <si>
    <t>https://www.macleans.ca/society/life/we-must-defund-the-police-it-is-the-only-option/</t>
  </si>
  <si>
    <t>Hope this is red-pilling people......</t>
  </si>
  <si>
    <t>https://www.reddit.com/r/metacanada/comments/h0pz4a/hope_this_is_redpilling_people/</t>
  </si>
  <si>
    <t>h0pz4a</t>
  </si>
  <si>
    <t>https://i.redd.it/5j72gxanw6451.jpg</t>
  </si>
  <si>
    <t>‚ Virus is off today?‚' THOUSANDS rally in Brooklyn for #BlackTransLivesMatter‚Ä¶ as Cuomo threatens bars for Covid-19 rule violations</t>
  </si>
  <si>
    <t>https://www.reddit.com/r/metacanada/comments/h9k2lh/virus_is_off_today_thousands_rally_in_brooklyn/</t>
  </si>
  <si>
    <t>h9k2lh</t>
  </si>
  <si>
    <t>https://www.rt.com/usa/491815-new-york-protest-covid/</t>
  </si>
  <si>
    <t>White privilege is...</t>
  </si>
  <si>
    <t>https://www.reddit.com/r/metacanada/comments/gy27k1/white_privilege_is/</t>
  </si>
  <si>
    <t>gy27k1</t>
  </si>
  <si>
    <t>https://i.redd.it/7iu7hzfnsd351.jpg</t>
  </si>
  <si>
    <t>Arabic writing on police cruisers in London, Ont., angers Americans</t>
  </si>
  <si>
    <t>https://www.reddit.com/r/metacanada/comments/hg202p/arabic_writing_on_police_cruisers_in_london_ont/</t>
  </si>
  <si>
    <t>hg202p</t>
  </si>
  <si>
    <t>http://archive.is/1i901</t>
  </si>
  <si>
    <t>China-bootlicking, Russian puppet, trying to rule past constitutional two terms, supports Chinese concentrations camps - this is the leader you guys worship. Source: John Bolton.</t>
  </si>
  <si>
    <t>everestLOC</t>
  </si>
  <si>
    <t>https://www.reddit.com/r/metacanada/comments/hb1jjn/chinabootlicking_russian_puppet_trying_to_rule/</t>
  </si>
  <si>
    <t>hb1jjn</t>
  </si>
  <si>
    <t>https://www.washingtonpost.com/politics/trump-asked-chinas-xi-to-help-him-win-reelection-according-to-bolton-book/2020/06/17/d4ea601c-ad7a-11ea-868b-93d63cd833b2_story.html</t>
  </si>
  <si>
    <t>This is what equality looks like. Woman beaten while holding her baby. Onlookers film and dance.</t>
  </si>
  <si>
    <t>https://www.reddit.com/r/metacanada/comments/h83c92/this_is_what_equality_looks_like_woman_beaten/</t>
  </si>
  <si>
    <t>h83c92</t>
  </si>
  <si>
    <t>It's like watching a machete swing at our face in slow motion. Yay ghettos.</t>
  </si>
  <si>
    <t>https://www.reddit.com/r/metacanada/comments/h9mhp9/its_like_watching_a_machete_swing_at_our_face_in/</t>
  </si>
  <si>
    <t>h9mhp9</t>
  </si>
  <si>
    <t>https://www.ctvnews.ca/politics/liberals-look-at-buying-distressed-buildings-to-save-stock-of-affordable-housing-1.4983518#_gus&amp;amp;_gucid=&amp;amp;_gup=twitter&amp;amp;_gsc=abxSGud</t>
  </si>
  <si>
    <t>Take conservatives children away from them for not following control left dogma</t>
  </si>
  <si>
    <t>https://www.reddit.com/r/metacanada/comments/heh1bs/take_conservatives_children_away_from_them_for/</t>
  </si>
  <si>
    <t>heh1bs</t>
  </si>
  <si>
    <t>https://np.reddit.com/r/publicfreakout/comments/hdvpma/_/fvpcpzp?context=1000</t>
  </si>
  <si>
    <t>Peter Mackay launches DEVASTATING new attack on Erin O'Toole!!</t>
  </si>
  <si>
    <t>erinotoole.info</t>
  </si>
  <si>
    <t>https://www.reddit.com/r/metacanada/comments/h7m94m/peter_mackay_launches_devastating_new_attack_on/</t>
  </si>
  <si>
    <t>h7m94m</t>
  </si>
  <si>
    <t>http://www.ErinOToole.info</t>
  </si>
  <si>
    <t>"Vandalism is only bad if it's something I care about"</t>
  </si>
  <si>
    <t>Psymonn</t>
  </si>
  <si>
    <t>https://www.reddit.com/r/metacanada/comments/hb0q18/vandalism_is_only_bad_if_its_something_i_care/</t>
  </si>
  <si>
    <t>hb0q18</t>
  </si>
  <si>
    <t>https://i.imgur.com/Clk8UQe.png</t>
  </si>
  <si>
    <t>Someone wanted a source on black crime statistics - Got mod banned for using data from the FBI (no reason given)</t>
  </si>
  <si>
    <t>IDislikeYourMeta</t>
  </si>
  <si>
    <t>https://www.reddit.com/r/metacanada/comments/hdv52v/someone_wanted_a_source_on_black_crime_statistics/</t>
  </si>
  <si>
    <t>hdv52v</t>
  </si>
  <si>
    <t>https://i.redd.it/emxcls5sqg651.png</t>
  </si>
  <si>
    <t>Debunking The Lies Of The Liberal Elites</t>
  </si>
  <si>
    <t>zulu-yankee</t>
  </si>
  <si>
    <t>https://www.reddit.com/r/metacanada/comments/h8kbla/debunking_the_lies_of_the_liberal_elites/</t>
  </si>
  <si>
    <t>h8kbla</t>
  </si>
  <si>
    <t>what are your other favourite sub reddits similar to this one ? (for example conservative, anti feminist, memes, anti immigration and so on)</t>
  </si>
  <si>
    <t>talvins</t>
  </si>
  <si>
    <t>https://www.reddit.com/r/metacanada/comments/gxqiig/what_are_your_other_favourite_sub_reddits_similar/</t>
  </si>
  <si>
    <t>gxqiig</t>
  </si>
  <si>
    <t>John Tory on Twitter: "If you have a child going through puberty in your house call me‚Ä¶</t>
  </si>
  <si>
    <t>qemist</t>
  </si>
  <si>
    <t>https://www.reddit.com/r/metacanada/comments/herig9/john_tory_on_twitter_if_you_have_a_child_going/</t>
  </si>
  <si>
    <t>herig9</t>
  </si>
  <si>
    <t>https://archive.is/q7Hw1</t>
  </si>
  <si>
    <t>PPC petition to designate Antifa as a terrorist organization</t>
  </si>
  <si>
    <t>AnonUrban2</t>
  </si>
  <si>
    <t>peoplespartyofcanada.ca</t>
  </si>
  <si>
    <t>https://www.reddit.com/r/metacanada/comments/gw0rh3/ppc_petition_to_designate_antifa_as_a_terrorist/</t>
  </si>
  <si>
    <t>gw0rh3</t>
  </si>
  <si>
    <t>https://www.peoplespartyofcanada.ca/let_s_ban_antifa_in_canada</t>
  </si>
  <si>
    <t>Toronto Violence: Mississauga man charged with first-degree murder in Hamilton shooting</t>
  </si>
  <si>
    <t>insauga.com</t>
  </si>
  <si>
    <t>https://www.reddit.com/r/metacanada/comments/gutnqh/toronto_violence_mississauga_man_charged_with/</t>
  </si>
  <si>
    <t>gutnqh</t>
  </si>
  <si>
    <t>https://www.insauga.com/mississauga-man-charged-with-first-degree-murder-in-hamilton-shooting</t>
  </si>
  <si>
    <t>Being forced to kneel is a form of humiliation</t>
  </si>
  <si>
    <t>https://www.reddit.com/r/metacanada/comments/gyoqw7/being_forced_to_kneel_is_a_form_of_humiliation/</t>
  </si>
  <si>
    <t>gyoqw7</t>
  </si>
  <si>
    <t>https://twitter.com/janekin24/status/1269755399273578499?s=21</t>
  </si>
  <si>
    <t>California votes to reinstate discrimination based upon race</t>
  </si>
  <si>
    <t>ballotpedia.org</t>
  </si>
  <si>
    <t>https://www.reddit.com/r/metacanada/comments/hffk20/california_votes_to_reinstate_discrimination/</t>
  </si>
  <si>
    <t>hffk20</t>
  </si>
  <si>
    <t>https://ballotpedia.org/California_Repeal_Proposition_209_Affirmative_Action_Amendment_(2020)</t>
  </si>
  <si>
    <t>Unarmed Black Man Taunts Police</t>
  </si>
  <si>
    <t>https://www.reddit.com/r/metacanada/comments/hcy45d/unarmed_black_man_taunts_police/</t>
  </si>
  <si>
    <t>hcy45d</t>
  </si>
  <si>
    <t>https://i.redd.it/1wh7g5y126651.gif</t>
  </si>
  <si>
    <t>Canadian Council of Imams alleges ‚ Islamophobia‚' at CRA after Ottawa mosque loses charity status</t>
  </si>
  <si>
    <t>https://www.reddit.com/r/metacanada/comments/gyjsy9/canadian_council_of_imams_alleges_islamophobia_at/</t>
  </si>
  <si>
    <t>gyjsy9</t>
  </si>
  <si>
    <t>https://globalnews.ca/news/6992014/islamophobia-cra-muslim-leaders/</t>
  </si>
  <si>
    <t>CBC in a nutshell.... heavily down-voted and disabled comments LOL</t>
  </si>
  <si>
    <t>https://www.reddit.com/r/metacanada/comments/guxvwl/cbc_in_a_nutshell_heavily_downvoted_and_disabled/</t>
  </si>
  <si>
    <t>guxvwl</t>
  </si>
  <si>
    <t>https://i.redd.it/l8iofm18ie251.png</t>
  </si>
  <si>
    <t>Can someone here explain the high number of White male Asian female couples in Toronto and elsewhere in the country?</t>
  </si>
  <si>
    <t>letmelivedeep</t>
  </si>
  <si>
    <t>https://www.reddit.com/r/metacanada/comments/gz5vyj/can_someone_here_explain_the_high_number_of_white/</t>
  </si>
  <si>
    <t>gz5vyj</t>
  </si>
  <si>
    <t>Coronavirus in Sweden: Anguished foreigners call it quits</t>
  </si>
  <si>
    <t>https://www.reddit.com/r/metacanada/comments/gvy9ta/coronavirus_in_sweden_anguished_foreigners_call/</t>
  </si>
  <si>
    <t>gvy9ta</t>
  </si>
  <si>
    <t>https://p.dw.com/p/3d8xt?maca=en-reddit-sharing</t>
  </si>
  <si>
    <t>Communist territorial takeover has begun. Antifa Marxists colonizing blocks of Seattle.</t>
  </si>
  <si>
    <t>https://www.reddit.com/r/metacanada/comments/h0obvn/communist_territorial_takeover_has_begun_antifa/</t>
  </si>
  <si>
    <t>h0obvn</t>
  </si>
  <si>
    <t>https://i.redd.it/sf0mdcd5f6451.jpg</t>
  </si>
  <si>
    <t>Racism destroyed, protests can end now</t>
  </si>
  <si>
    <t>Tokestra420</t>
  </si>
  <si>
    <t>https://www.reddit.com/r/metacanada/comments/gxotv4/racism_destroyed_protests_can_end_now/</t>
  </si>
  <si>
    <t>gxotv4</t>
  </si>
  <si>
    <t>https://i.redd.it/y4vla2zc19351.jpg</t>
  </si>
  <si>
    <t>Franklin Lopez runs and provides content for a string of ‚"Antifa‚ websites calling for murdering police, and anyone else who disagrees. These sites even contain recipe‚'s for Molotov Cocktails.</t>
  </si>
  <si>
    <t>stormhaven.blog</t>
  </si>
  <si>
    <t>https://www.reddit.com/r/metacanada/comments/gxu0w3/franklin_lopez_runs_and_provides_content_for_a/</t>
  </si>
  <si>
    <t>gxu0w3</t>
  </si>
  <si>
    <t>https://stormhaven.blog/2020/06/05/franklin-lopez-american-antifa-causing-violence-canada-wide-for-a-decade/</t>
  </si>
  <si>
    <t>Yesterday, while praying for peace and unity in our city and the protection of the Saint Louis statue, Black Lives Matter protesters started to harass, berate, and assault the Catholics that were peacefully praying. We did nothing in retaliation</t>
  </si>
  <si>
    <t>https://www.reddit.com/r/metacanada/comments/hi6v2l/yesterday_while_praying_for_peace_and_unity_in/</t>
  </si>
  <si>
    <t>hi6v2l</t>
  </si>
  <si>
    <t>https://twitter.com/cmartinformo/status/1277299606699851777?s=21</t>
  </si>
  <si>
    <t>Here is the twitter account of the "elderly man" in Buffalo who was "pushed" by police</t>
  </si>
  <si>
    <t>https://www.reddit.com/r/metacanada/comments/gy6978/here_is_the_twitter_account_of_the_elderly_man_in/</t>
  </si>
  <si>
    <t>gy6978</t>
  </si>
  <si>
    <t>https://twitter.com/martingugino</t>
  </si>
  <si>
    <t>The left wants to tear down historical monuments and celebrate criminals and defund police. Did I miss anything?</t>
  </si>
  <si>
    <t>https://www.reddit.com/r/metacanada/comments/h0zy8j/the_left_wants_to_tear_down_historical_monuments/</t>
  </si>
  <si>
    <t>h0zy8j</t>
  </si>
  <si>
    <t>https://i.redd.it/gmg0hby2ga451.jpg</t>
  </si>
  <si>
    <t>Is BLM promoting ideologically justified violence?</t>
  </si>
  <si>
    <t>Plenty-Serve</t>
  </si>
  <si>
    <t>https://www.reddit.com/r/metacanada/comments/gzh768/is_blm_promoting_ideologically_justified_violence/</t>
  </si>
  <si>
    <t>gzh768</t>
  </si>
  <si>
    <t>Some people need to be put away for a long time when they cause this kind of carnage.</t>
  </si>
  <si>
    <t>https://www.reddit.com/r/metacanada/comments/hfj4tx/some_people_need_to_be_put_away_for_a_long_time/</t>
  </si>
  <si>
    <t>hfj4tx</t>
  </si>
  <si>
    <t>https://torontosun.com/news/local-news/exclusive-my-wife-was-a-superhero-devoted-dad-of-brampton-crash-victims-honours-family/</t>
  </si>
  <si>
    <t>è WHYëè AREëè WEëè SHIPPINGëè LABëè SAMPLESëè OFëè PATHOGENSëè TOëè CHINAëè</t>
  </si>
  <si>
    <t>https://www.reddit.com/r/metacanada/comments/h9kwh8/why_are_we_shipping_lab_samples_of_pathogens_to/</t>
  </si>
  <si>
    <t>h9kwh8</t>
  </si>
  <si>
    <t>https://www.cbc.ca/news/canada/manitoba/canadian-scientist-sent-deadly-viruses-to-wuhan-lab-months-before-rcmp-asked-to-investigate-1.5609582</t>
  </si>
  <si>
    <t>Their bingo nights must be wild!</t>
  </si>
  <si>
    <t>https://www.reddit.com/r/metacanada/comments/hhdj70/their_bingo_nights_must_be_wild/</t>
  </si>
  <si>
    <t>hhdj70</t>
  </si>
  <si>
    <t>Crazy Heritage minister at it again. He is now planning controversial EU style link tax. Will use copyright reform on neighbouring rights to require Google and Facebook to pay news organizations for linking to content</t>
  </si>
  <si>
    <t>https://www.reddit.com/r/metacanada/comments/ha6802/crazy_heritage_minister_at_it_again_he_is_now/</t>
  </si>
  <si>
    <t>ha6802</t>
  </si>
  <si>
    <t>https://twitter.com/mgeist/status/1272900495846359042</t>
  </si>
  <si>
    <t>After seeing what's happening in America, I'm excited to see the mental gymnastics of people who argue "nobody needs a gun".</t>
  </si>
  <si>
    <t>Zappa-</t>
  </si>
  <si>
    <t>https://www.reddit.com/r/metacanada/comments/gvnx03/after_seeing_whats_happening_in_america_im/</t>
  </si>
  <si>
    <t>gvnx03</t>
  </si>
  <si>
    <t>We give special treatment and generous subsidies to Indigenous peoples, what makes people think applying that to Black people will make any difference?</t>
  </si>
  <si>
    <t>https://www.reddit.com/r/metacanada/comments/gwfnku/we_give_special_treatment_and_generous_subsidies/</t>
  </si>
  <si>
    <t>gwfnku</t>
  </si>
  <si>
    <t>Ford says Canada doesn't have same 'systemic, deep roots' of racism as U.S.</t>
  </si>
  <si>
    <t>https://www.reddit.com/r/metacanada/comments/gvok8a/ford_says_canada_doesnt_have_same_systemic_deep/</t>
  </si>
  <si>
    <t>gvok8a</t>
  </si>
  <si>
    <t>https://toronto.citynews.ca/2020/06/02/ford-says-canada-doesnt-have-same-systemic-deep-roots-of-racism-as-u-s/</t>
  </si>
  <si>
    <t>Moar Charges in Floyd Death</t>
  </si>
  <si>
    <t>https://www.reddit.com/r/metacanada/comments/gw00it/moar_charges_in_floyd_death/</t>
  </si>
  <si>
    <t>gw00it</t>
  </si>
  <si>
    <t>https://outline.com/Pb55z9</t>
  </si>
  <si>
    <t>CNN and 'Sesame Street' to host a town hall addressing racism</t>
  </si>
  <si>
    <t>https://www.reddit.com/r/metacanada/comments/gwvar0/cnn_and_sesame_street_to_host_a_town_hall/</t>
  </si>
  <si>
    <t>gwvar0</t>
  </si>
  <si>
    <t>https://www.cnn.com/2020/06/02/us/cnn-sesame-street-standing-up-to-racism/index.html</t>
  </si>
  <si>
    <t>Someone stole all your stuff? It's just wealth redistribution bro....chill bro [CHAZ]</t>
  </si>
  <si>
    <t>https://www.reddit.com/r/metacanada/comments/h8vygd/someone_stole_all_your_stuff_its_just_wealth/</t>
  </si>
  <si>
    <t>h8vygd</t>
  </si>
  <si>
    <t>Romanian Parliament bans gender studies, professors say they will defy ban.</t>
  </si>
  <si>
    <t>theswaddle.com</t>
  </si>
  <si>
    <t>https://www.reddit.com/r/metacanada/comments/hbqaby/romanian_parliament_bans_gender_studies/</t>
  </si>
  <si>
    <t>hbqaby</t>
  </si>
  <si>
    <t>https://theswaddle.com/romanian-parliament-bans-gender-studies-professors-say-they-will-defy-ban/</t>
  </si>
  <si>
    <t>Racism ends coronavirus</t>
  </si>
  <si>
    <t>SeymourPant</t>
  </si>
  <si>
    <t>https://www.reddit.com/r/metacanada/comments/h90zlb/racism_ends_coronavirus/</t>
  </si>
  <si>
    <t>h90zlb</t>
  </si>
  <si>
    <t>https://i.redd.it/hj5qrojypx451.jpg</t>
  </si>
  <si>
    <t>Stop ‚ irresponsible remarks‚' on spying case against Canadians, China tells Trudeau</t>
  </si>
  <si>
    <t>johnruby</t>
  </si>
  <si>
    <t>https://www.reddit.com/r/metacanada/comments/hdtabx/stop_irresponsible_remarks_on_spying_case_against/</t>
  </si>
  <si>
    <t>hdtabx</t>
  </si>
  <si>
    <t>https://globalnews.ca/news/7091565/china-trudeau-spying-case/</t>
  </si>
  <si>
    <t>Undercover FBI employee nabs "Winnipeg woman" trying to buy chemical weapon. What's with these Winnipeg women and chemical weapons?</t>
  </si>
  <si>
    <t>beta.ctvnews.ca</t>
  </si>
  <si>
    <t>https://www.reddit.com/r/metacanada/comments/hihvdb/undercover_fbi_employee_nabs_winnipeg_woman/</t>
  </si>
  <si>
    <t>hihvdb</t>
  </si>
  <si>
    <t>https://beta.ctvnews.ca/local/winnipeg/2020/6/29/1_5004632.html</t>
  </si>
  <si>
    <t>CBC interviewee wants to disarm and de-fund police</t>
  </si>
  <si>
    <t>Timelord343</t>
  </si>
  <si>
    <t>https://www.reddit.com/r/metacanada/comments/guusqu/cbc_interviewee_wants_to_disarm_and_defund_police/</t>
  </si>
  <si>
    <t>guusqu</t>
  </si>
  <si>
    <t>https://www.youtube.com/watch?v=IIkOG2vtE1g</t>
  </si>
  <si>
    <t>I hate when they rip the wipers off my car. Volume up for this one.</t>
  </si>
  <si>
    <t>/r/metacanada/comments/gxo8s0/i_hate_when_they_rip_the_wipers_off_my_car_volume/</t>
  </si>
  <si>
    <t>https://www.reddit.com/r/metacanada/comments/gxo8s0/i_hate_when_they_rip_the_wipers_off_my_car_volume/</t>
  </si>
  <si>
    <t>gxo8s0</t>
  </si>
  <si>
    <t>https://v.redd.it/ubk0tvikj9351</t>
  </si>
  <si>
    <t>Jordan Peterson: The activists are now stalking the hard scientists</t>
  </si>
  <si>
    <t>https://www.reddit.com/r/metacanada/comments/hf5pvl/jordan_peterson_the_activists_are_now_stalking/</t>
  </si>
  <si>
    <t>hf5pvl</t>
  </si>
  <si>
    <t>http://archive.is/f13Vn</t>
  </si>
  <si>
    <t>White Supremacy.</t>
  </si>
  <si>
    <t>Hydro_iLy</t>
  </si>
  <si>
    <t>https://www.reddit.com/r/metacanada/comments/gwb9wa/white_supremacy/</t>
  </si>
  <si>
    <t>gwb9wa</t>
  </si>
  <si>
    <t>https://i.redd.it/nt14b1e40u251.jpg</t>
  </si>
  <si>
    <t>The Nursing Home Killer</t>
  </si>
  <si>
    <t>https://www.reddit.com/r/metacanada/comments/h9tn9q/the_nursing_home_killer/</t>
  </si>
  <si>
    <t>h9tn9q</t>
  </si>
  <si>
    <t>https://i.redd.it/do6fq3xmd6551.jpg</t>
  </si>
  <si>
    <t>https://www.reddit.com/r/metacanada/comments/hfchte/the_nursing_home_killer/</t>
  </si>
  <si>
    <t>hfchte</t>
  </si>
  <si>
    <t>https://i.redd.it/ql3n8cti9y651.jpg</t>
  </si>
  <si>
    <t>How to execute a Soviet style purge in less than 24 hours, no arrest warrants issued, no due process, no trials, no bullets fired.</t>
  </si>
  <si>
    <t>https://www.reddit.com/r/metacanada/comments/hibp23/how_to_execute_a_soviet_style_purge_in_less_than/</t>
  </si>
  <si>
    <t>hibp23</t>
  </si>
  <si>
    <t>https://i.redd.it/5gpx5n6gqx751.png</t>
  </si>
  <si>
    <t>Leader Net Favourabilities: Blanchet: +19% Trudeau: +11% Singh: +9% Roberts: -7% Scheer: -43% Angus Reid / May 24, 2020 / n=5001 / Online</t>
  </si>
  <si>
    <t>https://www.reddit.com/r/metacanada/comments/guw2z9/leader_net_favourabilities_blanchet_19_trudeau_11/</t>
  </si>
  <si>
    <t>guw2z9</t>
  </si>
  <si>
    <t>https://twitter.com/CanadianPolling/status/1267485831218049024</t>
  </si>
  <si>
    <t>Soros Sheeple Race War</t>
  </si>
  <si>
    <t>https://www.reddit.com/r/metacanada/comments/h95c39/soros_sheeple_race_war/</t>
  </si>
  <si>
    <t>h95c39</t>
  </si>
  <si>
    <t>https://files.catbox.moe/o5n1wt.jpg</t>
  </si>
  <si>
    <t>Coronavirus Causes Domestic Violence To Sktrocket</t>
  </si>
  <si>
    <t>doggydawg12345</t>
  </si>
  <si>
    <t>https://www.reddit.com/r/metacanada/comments/gwnec8/coronavirus_causes_domestic_violence_to_sktrocket/</t>
  </si>
  <si>
    <t>gwnec8</t>
  </si>
  <si>
    <t>https://www.ctvnews.ca/health/coronavirus/advocates-scramble-to-help-domestic-abuse-victims-as-calls-skyrocket-during-covid-19-1.4923109</t>
  </si>
  <si>
    <t>Lest We Forget: Non-white immigrants impose an annual fiscal burden of over $30 billion on Canadian taxpayers. "A lot of roads, affordable housing and cleaner environment could be purchased with the money spent on poorly selected new immigrants."</t>
  </si>
  <si>
    <t>badhombrote</t>
  </si>
  <si>
    <t>business.financialpost.com</t>
  </si>
  <si>
    <t>https://www.reddit.com/r/metacanada/comments/gxb08t/lest_we_forget_nonwhite_immigrants_impose_an/</t>
  </si>
  <si>
    <t>gxb08t</t>
  </si>
  <si>
    <t>https://business.financialpost.com/opinion/setting-the-record-straight-on-the-benefits-and-heavy-costs-of-immigration-to-canada/amp?__twitter_impression=true</t>
  </si>
  <si>
    <t>British Athletics boss makes plea for more black coaches and administrators to apply for top jobs</t>
  </si>
  <si>
    <t>https://www.reddit.com/r/metacanada/comments/hfm0jq/british_athletics_boss_makes_plea_for_more_black/</t>
  </si>
  <si>
    <t>hfm0jq</t>
  </si>
  <si>
    <t>https://www.msn.com/en-ie/sports/football/british-athletics-boss-makes-plea-for-more-black-coaches-and-administrators-to-apply-for-top-jobs/ar-BB15X0tH?ocid=msedgntp</t>
  </si>
  <si>
    <t>The meme that /r/metacucks didn't want you to see!!</t>
  </si>
  <si>
    <t>definitelynotevading</t>
  </si>
  <si>
    <t>https://www.reddit.com/r/metacanada/comments/hdsome/the_meme_that_rmetacucks_didnt_want_you_to_see/</t>
  </si>
  <si>
    <t>hdsome</t>
  </si>
  <si>
    <t>https://i.redd.it/4zviu553vg651.png</t>
  </si>
  <si>
    <t>Fake Noose</t>
  </si>
  <si>
    <t>https://www.reddit.com/r/metacanada/comments/hepeq3/fake_noose/</t>
  </si>
  <si>
    <t>hepeq3</t>
  </si>
  <si>
    <t>https://i.redd.it/xe7gdcwhsq651.jpg</t>
  </si>
  <si>
    <t>‚"There will be no distinction between beauty and ugliness. There will be no curiosity, no enjoyment of the process of life. All competing pleasures will be destroyed.‚ ‚Äï George Orwell, 1984</t>
  </si>
  <si>
    <t>https://www.reddit.com/r/metacanada/comments/hi8jk4/there_will_be_no_distinction_between_beauty_and/</t>
  </si>
  <si>
    <t>hi8jk4</t>
  </si>
  <si>
    <t>https://i.redd.it/kga5a4n1ht751.jpg</t>
  </si>
  <si>
    <t>Is anybody else sick of Rebel constantly begging for money?</t>
  </si>
  <si>
    <t>robert-borden</t>
  </si>
  <si>
    <t>https://www.reddit.com/r/metacanada/comments/gw0igc/is_anybody_else_sick_of_rebel_constantly_begging/</t>
  </si>
  <si>
    <t>gw0igc</t>
  </si>
  <si>
    <t>CBSA warned Bill Blair that organized crime groups may be corrupting border officers</t>
  </si>
  <si>
    <t>https://www.reddit.com/r/metacanada/comments/gwnjt8/cbsa_warned_bill_blair_that_organized_crime/</t>
  </si>
  <si>
    <t>gwnjt8</t>
  </si>
  <si>
    <t>https://outline.com/g3xnRV</t>
  </si>
  <si>
    <t>The socialist revolution and its consequences have been a disaster for the human race</t>
  </si>
  <si>
    <t>https://www.reddit.com/r/metacanada/comments/hgsvqx/the_socialist_revolution_and_its_consequences/</t>
  </si>
  <si>
    <t>hgsvqx</t>
  </si>
  <si>
    <t>Terry Crews: If you are a child of God, you are my brother and sister. I have family of every race, creed and ideology. We must ensure #blacklivesmatter doesn‚'t morph into #blacklivesbetter</t>
  </si>
  <si>
    <t>OsoBlanco69420</t>
  </si>
  <si>
    <t>https://www.reddit.com/r/metacanada/comments/hirt9t/terry_crews_if_you_are_a_child_of_god_you_are_my/</t>
  </si>
  <si>
    <t>hirt9t</t>
  </si>
  <si>
    <t>https://twitter.com/terrycrews/status/1277955144332668930</t>
  </si>
  <si>
    <t>Japanese lefty writer/reporter went to CHAZ to support BLM and got attacked within 15min by them lol</t>
  </si>
  <si>
    <t>https://www.reddit.com/r/metacanada/comments/hf9nc5/japanese_lefty_writerreporter_went_to_chaz_to/</t>
  </si>
  <si>
    <t>hf9nc5</t>
  </si>
  <si>
    <t>https://v.redd.it/q6jo9o09cx651</t>
  </si>
  <si>
    <t>Posters, stickers promoting white nationalism appear in south Etobicoke</t>
  </si>
  <si>
    <t>Analogbuckets</t>
  </si>
  <si>
    <t>https://www.reddit.com/r/metacanada/comments/heqzaa/posters_stickers_promoting_white_nationalism/</t>
  </si>
  <si>
    <t>heqzaa</t>
  </si>
  <si>
    <t>The Canadian media is about to go on a campaign to incite natives to violent riots.</t>
  </si>
  <si>
    <t>https://www.reddit.com/r/metacanada/comments/h7i9o0/the_canadian_media_is_about_to_go_on_a_campaign/</t>
  </si>
  <si>
    <t>h7i9o0</t>
  </si>
  <si>
    <t>https://mobile.twitter.com/RobynUrback/status/1271235149934583809</t>
  </si>
  <si>
    <t>Video from CHAZ. God bless the citizens of CHAZ. They have provided so much entertainment for me. CNN should broadcast them live!</t>
  </si>
  <si>
    <t>https://www.reddit.com/r/metacanada/comments/h8xu93/video_from_chaz_god_bless_the_citizens_of_chaz/</t>
  </si>
  <si>
    <t>h8xu93</t>
  </si>
  <si>
    <t>https://twitter.com/BubetteS/status/1272202734419079169</t>
  </si>
  <si>
    <t>Presenting The Angry, White, Feminist Female Faces... of Black Lives Matter - Vancouver BC</t>
  </si>
  <si>
    <t>https://www.reddit.com/r/metacanada/comments/gulkto/presenting_the_angry_white_feminist_female_faces/</t>
  </si>
  <si>
    <t>gulkto</t>
  </si>
  <si>
    <t>https://www.youtube.com/watch?v=XUMOEc6MXMc</t>
  </si>
  <si>
    <t>The corporate press is your enemy</t>
  </si>
  <si>
    <t>https://www.reddit.com/r/metacanada/comments/h7nc34/the_corporate_press_is_your_enemy/</t>
  </si>
  <si>
    <t>h7nc34</t>
  </si>
  <si>
    <t>Waterloo fraudster Daniel P. Reeve released from prison</t>
  </si>
  <si>
    <t>kitchener.ctvnews.ca</t>
  </si>
  <si>
    <t>https://www.reddit.com/r/metacanada/comments/h0rugz/waterloo_fraudster_daniel_p_reeve_released_from/</t>
  </si>
  <si>
    <t>h0rugz</t>
  </si>
  <si>
    <t>https://kitchener.ctvnews.ca/waterloo-fraudster-daniel-p-reeve-released-from-prison-1.4961041</t>
  </si>
  <si>
    <t>FBI Agent Confirms The Government Has Been Infiltrated By Satanists Who Traffic Children</t>
  </si>
  <si>
    <t>https://www.reddit.com/r/metacanada/comments/gz7qlf/fbi_agent_confirms_the_government_has_been/</t>
  </si>
  <si>
    <t>gz7qlf</t>
  </si>
  <si>
    <t>https://www.youtube.com/watch?v=E6moPmekO6g&amp;amp;feature=youtu.be</t>
  </si>
  <si>
    <t>Undercover FBI employee on the Dark Web nabs Winnipeg woman trying to buy chemical weapon</t>
  </si>
  <si>
    <t>winnipeg.ctvnews.ca</t>
  </si>
  <si>
    <t>https://www.reddit.com/r/metacanada/comments/hig1za/undercover_fbi_employee_on_the_dark_web_nabs/</t>
  </si>
  <si>
    <t>hig1za</t>
  </si>
  <si>
    <t>https://winnipeg.ctvnews.ca/mobile/undercover-fbi-employee-on-the-dark-web-nabs-winnipeg-woman-trying-to-buy-chemical-weapon-1.5004632</t>
  </si>
  <si>
    <t>Police struggle as violence breaks out in London between right wing groups and BLM protesters</t>
  </si>
  <si>
    <t>https://www.reddit.com/r/metacanada/comments/h8aw1g/police_struggle_as_violence_breaks_out_in_london/</t>
  </si>
  <si>
    <t>h8aw1g</t>
  </si>
  <si>
    <t>Waiting for r/metacanada to blame china for George Floyd's deaths, ensuing riots, antifa, extinction of dinosaurs,</t>
  </si>
  <si>
    <t>https://www.reddit.com/r/metacanada/comments/gus7x9/waiting_for_rmetacanada_to_blame_china_for_george/</t>
  </si>
  <si>
    <t>gus7x9</t>
  </si>
  <si>
    <t>https://i.redd.it/g017q529yc251.jpg</t>
  </si>
  <si>
    <t>Recently Banned from r/Canada for posting photos of our First Black Prime Minister</t>
  </si>
  <si>
    <t>WuFlu1991</t>
  </si>
  <si>
    <t>https://www.reddit.com/r/metacanada/comments/gvsoy6/recently_banned_from_rcanada_for_posting_photos/</t>
  </si>
  <si>
    <t>gvsoy6</t>
  </si>
  <si>
    <t>https://i.redd.it/vtzbecrsqo251.jpg</t>
  </si>
  <si>
    <t>[Deprogrammed] Married to Al-Qaeda: Yasmine Mohammed</t>
  </si>
  <si>
    <t>RedditAdminsAreAss</t>
  </si>
  <si>
    <t>https://www.reddit.com/r/metacanada/comments/h0lgwk/deprogrammed_married_to_alqaeda_yasmine_mohammed/</t>
  </si>
  <si>
    <t>h0lgwk</t>
  </si>
  <si>
    <t>https://www.youtube.com/watch?v=2HMa7rg8giI</t>
  </si>
  <si>
    <t>Bill Blair is guilty of police brutality during the G20. Can we start a hashtag and get this going on Twitter so that he, too, loses his job?</t>
  </si>
  <si>
    <t>sparkle_whore2</t>
  </si>
  <si>
    <t>https://www.reddit.com/r/metacanada/comments/haz4jz/bill_blair_is_guilty_of_police_brutality_during/</t>
  </si>
  <si>
    <t>haz4jz</t>
  </si>
  <si>
    <t>This is ingenious. Declare your gender to be FreeHe or FreeShe to enjoy a premium SJW Trans Victim Status.</t>
  </si>
  <si>
    <t>JDWired</t>
  </si>
  <si>
    <t>investmentwatchblog.com</t>
  </si>
  <si>
    <t>https://www.reddit.com/r/metacanada/comments/hbfvwv/this_is_ingenious_declare_your_gender_to_be/</t>
  </si>
  <si>
    <t>hbfvwv</t>
  </si>
  <si>
    <t>https://www.investmentwatchblog.com/us-supreme-court-just-accidentally-created-a-new-way-to-end-all-big-tech-censorship-against-conservatives-and-christians-gender-identity/</t>
  </si>
  <si>
    <t>Fraudster says she wants White-guilt money for her fraud organization all the time, not just now.</t>
  </si>
  <si>
    <t>https://www.reddit.com/r/metacanada/comments/gvy1k9/fraudster_says_she_wants_whiteguilt_money_for_her/</t>
  </si>
  <si>
    <t>gvy1k9</t>
  </si>
  <si>
    <t>https://www.theglobeandmail.com/canada/article-outpouring-of-non-black-support-met-with-appreciation-skepticism/</t>
  </si>
  <si>
    <t>Diversity Alert: Abbas‚' Party Names Terrorist Supporter as Canadian Leader</t>
  </si>
  <si>
    <t>blazingcatfur.ca</t>
  </si>
  <si>
    <t>https://www.reddit.com/r/metacanada/comments/hcp7jr/diversity_alert_abbas_party_names_terrorist/</t>
  </si>
  <si>
    <t>hcp7jr</t>
  </si>
  <si>
    <t>https://www.blazingcatfur.ca/2020/06/20/diversity-alert-abbas-party-names-terrorist-supporter-as-canadian-leader/</t>
  </si>
  <si>
    <t>Thieves target Canada Post vehicles for valuable part</t>
  </si>
  <si>
    <t>STea14</t>
  </si>
  <si>
    <t>https://www.reddit.com/r/metacanada/comments/hi5uxs/thieves_target_canada_post_vehicles_for_valuable/</t>
  </si>
  <si>
    <t>hi5uxs</t>
  </si>
  <si>
    <t>https://www.cbc.ca/news/canada/ottawa/catalytic-converters-stolen-from-canada-post-processing-plant-in-ottawa-1.5631065</t>
  </si>
  <si>
    <t>MFW Paw Patrol brigades this sub with their communist agenda</t>
  </si>
  <si>
    <t>tenor.com</t>
  </si>
  <si>
    <t>https://www.reddit.com/r/metacanada/comments/h12yuc/mfw_paw_patrol_brigades_this_sub_with_their/</t>
  </si>
  <si>
    <t>h12yuc</t>
  </si>
  <si>
    <t>https://tenor.com/view/alf-wow-uhoh-uh-oh-gif-9433934</t>
  </si>
  <si>
    <t>Metas are Nazis and here‚'s all kinds of proof. Look in the comments for the good stuff</t>
  </si>
  <si>
    <t>https://www.reddit.com/r/metacanada/comments/gykrv3/metas_are_nazis_and_heres_all_kinds_of_proof_look/</t>
  </si>
  <si>
    <t>gykrv3</t>
  </si>
  <si>
    <t>https://i.imgur.com/l0PV1Mo.png</t>
  </si>
  <si>
    <t>University of Alberta fires anthropology professor for saying biological sex is real</t>
  </si>
  <si>
    <t>https://www.reddit.com/r/metacanada/comments/gx5fmp/university_of_alberta_fires_anthropology/</t>
  </si>
  <si>
    <t>gx5fmp</t>
  </si>
  <si>
    <t>https://thepostmillennial.com/university-of-alberta-fires-anthropology-professor-for-saying-biological-sex-is-real</t>
  </si>
  <si>
    <t>https://www.reddit.com/r/metacanada/comments/gyekry/university_of_alberta_fires_anthropology/</t>
  </si>
  <si>
    <t>gyekry</t>
  </si>
  <si>
    <t>https://www.blazingcatfur.ca/2020/06/05/university-of-alberta-fires-anthropology-professor-for-saying-biological-sex-is-real/</t>
  </si>
  <si>
    <t>So one person was killed in CHAZ, So much for their autonomy.</t>
  </si>
  <si>
    <t>https://www.reddit.com/r/metacanada/comments/hcol0a/so_one_person_was_killed_in_chaz_so_much_for/</t>
  </si>
  <si>
    <t>hcol0a</t>
  </si>
  <si>
    <t>https://youtu.be/35Xq2pT0-x4</t>
  </si>
  <si>
    <t>We have so much privilege that we can't even hold up this sign without being beaten to death.</t>
  </si>
  <si>
    <t>https://www.reddit.com/r/metacanada/comments/gxv8yf/we_have_so_much_privilege_that_we_cant_even_hold/</t>
  </si>
  <si>
    <t>gxv8yf</t>
  </si>
  <si>
    <t>https://i.redd.it/gm72u6j5sb351.jpg</t>
  </si>
  <si>
    <t>America's 2020 is not like 1968: It may be worse</t>
  </si>
  <si>
    <t>japantimes.co.jp</t>
  </si>
  <si>
    <t>https://www.reddit.com/r/metacanada/comments/hesuo6/americas_2020_is_not_like_1968_it_may_be_worse/</t>
  </si>
  <si>
    <t>hesuo6</t>
  </si>
  <si>
    <t>https://www.japantimes.co.jp/opinion/2020/06/23/commentary/world-commentary/americas-2020-not-like-1968-may-worse/#.XvK_Ned7mUk</t>
  </si>
  <si>
    <t>Police officer (suspended with pay), nine others charged in underage human-trafficking probe</t>
  </si>
  <si>
    <t>Skatesharpener911</t>
  </si>
  <si>
    <t>ottawacitizen.com</t>
  </si>
  <si>
    <t>https://www.reddit.com/r/metacanada/comments/h86rrn/police_officer_suspended_with_pay_nine_others/</t>
  </si>
  <si>
    <t>h86rrn</t>
  </si>
  <si>
    <t>Kenney slams assault style firearm ban</t>
  </si>
  <si>
    <t>https://www.reddit.com/r/metacanada/comments/gwjn93/kenney_slams_assault_style_firearm_ban/</t>
  </si>
  <si>
    <t>gwjn93</t>
  </si>
  <si>
    <t>Curb Your Credit Rating</t>
  </si>
  <si>
    <t>plokoon005</t>
  </si>
  <si>
    <t>https://www.reddit.com/r/metacanada/comments/hg17zo/curb_your_credit_rating/</t>
  </si>
  <si>
    <t>hg17zo</t>
  </si>
  <si>
    <t>https://www.youtube.com/watch?v=UwtemdaSyZc</t>
  </si>
  <si>
    <t>Obama and Hillary Clinton are out here giving speeches about #BlackLivesMatter , while Africans are being sold in open air slave markets in Libya thanks to the illegal ‚"humanitarian‚ intervention that they waged alongside their NATO buddies.</t>
  </si>
  <si>
    <t>https://www.reddit.com/r/metacanada/comments/gybuwf/obama_and_hillary_clinton_are_out_here_giving/</t>
  </si>
  <si>
    <t>gybuwf</t>
  </si>
  <si>
    <t>Tyranny: Politically Biased Censorship, Paid Discreditation Shills, &amp;amp; Fact Checkers</t>
  </si>
  <si>
    <t>humorousmath17</t>
  </si>
  <si>
    <t>humorousmathematics.com</t>
  </si>
  <si>
    <t>https://www.reddit.com/r/metacanada/comments/hix4g9/tyranny_politically_biased_censorship_paid/</t>
  </si>
  <si>
    <t>hix4g9</t>
  </si>
  <si>
    <t>https://www.humorousmathematics.com/post/tyranny-politically-biased-censorship-paid-discreditation-shills-fact-checkers</t>
  </si>
  <si>
    <t>A plea to Derek Sloan supporters, vote Lewis, it's our only shot at beating establishment Tories</t>
  </si>
  <si>
    <t>https://www.reddit.com/r/metacanada/comments/ha9lx4/a_plea_to_derek_sloan_supporters_vote_lewis_its/</t>
  </si>
  <si>
    <t>ha9lx4</t>
  </si>
  <si>
    <t>Mass Vaccinations Incoming.</t>
  </si>
  <si>
    <t>https://www.reddit.com/r/metacanada/comments/gvfork/mass_vaccinations_incoming/</t>
  </si>
  <si>
    <t>gvfork</t>
  </si>
  <si>
    <t>https://twitter.com/TorontoStar/status/1267895024374542336?s=09</t>
  </si>
  <si>
    <t>bend tHe kNeE !!!</t>
  </si>
  <si>
    <t>https://www.reddit.com/r/metacanada/comments/h0ow1o/bend_the_knee/</t>
  </si>
  <si>
    <t>h0ow1o</t>
  </si>
  <si>
    <t>https://i.redd.it/ms9ctyrrk6451.jpg</t>
  </si>
  <si>
    <t>Plague Parades</t>
  </si>
  <si>
    <t>kekpe.pe</t>
  </si>
  <si>
    <t>https://www.reddit.com/r/metacanada/comments/hh19iq/plague_parades/</t>
  </si>
  <si>
    <t>hh19iq</t>
  </si>
  <si>
    <t>Furry kicked out of Canada</t>
  </si>
  <si>
    <t>https://www.reddit.com/r/metacanada/comments/hgi9iy/furry_kicked_out_of_canada/</t>
  </si>
  <si>
    <t>hgi9iy</t>
  </si>
  <si>
    <t>Prepare for Brutal Tax Hikes</t>
  </si>
  <si>
    <t>https://www.reddit.com/r/metacanada/comments/h793o3/prepare_for_brutal_tax_hikes/</t>
  </si>
  <si>
    <t>h793o3</t>
  </si>
  <si>
    <t>http://nationalpost.com/opinion/joe-oliver-brace-yourself-for-brutal-tax-hikes-and-not-just-for-the-rich/wcm/18dec876-a5b7-4489-b7c2-3bfd7aa152f4</t>
  </si>
  <si>
    <t>Liberian war criminal shot dead in London Ontario home invasion</t>
  </si>
  <si>
    <t>DistanceToEmpty</t>
  </si>
  <si>
    <t>frontpageafricaonline.com</t>
  </si>
  <si>
    <t>https://www.reddit.com/r/metacanada/comments/he10ci/liberian_war_criminal_shot_dead_in_london_ontario/</t>
  </si>
  <si>
    <t>he10ci</t>
  </si>
  <si>
    <t>https://frontpageafricaonline.com/crime/general-bill-horace-commander-in-charles-taylors-npfl-gunned-down-in-canada/</t>
  </si>
  <si>
    <t>35 years ago today, Terrorists killed 280 Canadians. To this day, those same Terrorists are celebrated by some in Canada.</t>
  </si>
  <si>
    <t>https://www.reddit.com/r/metacanada/comments/heiu7n/35_years_ago_today_terrorists_killed_280/</t>
  </si>
  <si>
    <t>heiu7n</t>
  </si>
  <si>
    <t>https://www.cbc.ca/news/politics/sikh-politics-in-canada-symbols-and-suits-2007-1.2859498</t>
  </si>
  <si>
    <t>The first rioters are getting coronavirus</t>
  </si>
  <si>
    <t>https://www.reddit.com/r/metacanada/comments/gvx30w/the_first_rioters_are_getting_coronavirus/</t>
  </si>
  <si>
    <t>gvx30w</t>
  </si>
  <si>
    <t>https://twitter.com/closedprayer/status/1267971181715632129</t>
  </si>
  <si>
    <t>The Cabal Puppet Squad</t>
  </si>
  <si>
    <t>https://www.reddit.com/r/metacanada/comments/h91vsb/the_cabal_puppet_squad/</t>
  </si>
  <si>
    <t>h91vsb</t>
  </si>
  <si>
    <t>https://files.catbox.moe/voa41f.jpg</t>
  </si>
  <si>
    <t>#SCAMDEMIC #PLANDEMIC</t>
  </si>
  <si>
    <t>https://www.reddit.com/r/metacanada/comments/hdwvhq/scamdemic_plandemic/</t>
  </si>
  <si>
    <t>hdwvhq</t>
  </si>
  <si>
    <t>https://files.catbox.moe/u39wrh.png</t>
  </si>
  <si>
    <t>Uruk-Hai demand Gondor remove statues of Kings</t>
  </si>
  <si>
    <t>https://www.reddit.com/r/metacanada/comments/hhmhq1/urukhai_demand_gondor_remove_statues_of_kings/</t>
  </si>
  <si>
    <t>hhmhq1</t>
  </si>
  <si>
    <t>https://i.redd.it/vq9736rr4n751.jpg</t>
  </si>
  <si>
    <t>LMFAO CLOWN WORLD /r/CanadaLeft: "Why did the NDP go so hard to the right? Why do people still support them when they haven't resembled a leftwing party in decades?" HONK HONK!</t>
  </si>
  <si>
    <t>https://www.reddit.com/r/metacanada/comments/gvi3ow/lmfao_clown_world_rcanadaleft_why_did_the_ndp_go/</t>
  </si>
  <si>
    <t>gvi3ow</t>
  </si>
  <si>
    <t>https://np.reddit.com/r/canadaleft/comments/gv5yc4/why_did_the_ndp_go_so_hard_to_the_right/</t>
  </si>
  <si>
    <t>100 bucks says this guys posts here or it's one of your cousins lol</t>
  </si>
  <si>
    <t>https://www.reddit.com/r/metacanada/comments/hen442/100_bucks_says_this_guys_posts_here_or_its_one_of/</t>
  </si>
  <si>
    <t>hen442</t>
  </si>
  <si>
    <t>https://i.redd.it/84us5lpa6p651.jpg</t>
  </si>
  <si>
    <t>Is it just me or are these "peaceful protests" more deadly than alleged "police brutality"?</t>
  </si>
  <si>
    <t>https://www.reddit.com/r/metacanada/comments/hhzmhs/is_it_just_me_or_are_these_peaceful_protests_more/</t>
  </si>
  <si>
    <t>hhzmhs</t>
  </si>
  <si>
    <t>https://www.youtube.com/watch?v=e0JMOu36VJU</t>
  </si>
  <si>
    <t>IMPORTANT ANNOUNCEMENT: Metacanada will not be going dark this Tuesday to fight racism</t>
  </si>
  <si>
    <t>https://www.reddit.com/r/metacanada/comments/gvagqu/important_announcement_metacanada_will_not_be/</t>
  </si>
  <si>
    <t>gvagqu</t>
  </si>
  <si>
    <t>First Corona came for your alive Grandpa. Now, BLM comes after your dead Grandpa.</t>
  </si>
  <si>
    <t>https://www.reddit.com/r/metacanada/comments/gzds45/first_corona_came_for_your_alive_grandpa_now_blm/</t>
  </si>
  <si>
    <t>gzds45</t>
  </si>
  <si>
    <t>https://i.redd.it/wfafm5prms351.jpg</t>
  </si>
  <si>
    <t>Starbucks folded like a spineless lawn chair to BLM...</t>
  </si>
  <si>
    <t>https://www.reddit.com/r/metacanada/comments/h7o5be/starbucks_folded_like_a_spineless_lawn_chair_to/</t>
  </si>
  <si>
    <t>h7o5be</t>
  </si>
  <si>
    <t>Another fake</t>
  </si>
  <si>
    <t>https://www.reddit.com/r/metacanada/comments/hepqqq/another_fake/</t>
  </si>
  <si>
    <t>hepqqq</t>
  </si>
  <si>
    <t>https://i.redd.it/44fl0hrzvq651.jpg</t>
  </si>
  <si>
    <t>Discord joins the fight to end racism</t>
  </si>
  <si>
    <t>blog.discord.com</t>
  </si>
  <si>
    <t>https://www.reddit.com/r/metacanada/comments/hcam3t/discord_joins_the_fight_to_end_racism/</t>
  </si>
  <si>
    <t>hcam3t</t>
  </si>
  <si>
    <t>https://blog.discord.com/our-stand-on-racial-equality-320088e83a22</t>
  </si>
  <si>
    <t>Watch: Heavily Armed Migrants in France Clash Over Ethnic Gang War</t>
  </si>
  <si>
    <t>https://www.reddit.com/r/metacanada/comments/hagadt/watch_heavily_armed_migrants_in_france_clash_over/</t>
  </si>
  <si>
    <t>hagadt</t>
  </si>
  <si>
    <t>https://www.breitbart.com/europe/2020/06/16/elite-french-police-deployed-as-armed-chechens-and-north-africans-go-to-war-in-dijon/</t>
  </si>
  <si>
    <t>Ben Mulroney says he is stepping down as host of @etalkCTV and hopes a non-white person will take his place.</t>
  </si>
  <si>
    <t>https://www.reddit.com/r/metacanada/comments/hdv8a9/ben_mulroney_says_he_is_stepping_down_as_host_of/</t>
  </si>
  <si>
    <t>hdv8a9</t>
  </si>
  <si>
    <t>https://twitter.com/CTVNews/status/1275061404895072258</t>
  </si>
  <si>
    <t>Would be one heck of a dinner party</t>
  </si>
  <si>
    <t>https://www.reddit.com/r/metacanada/comments/gvgcu8/would_be_one_heck_of_a_dinner_party/</t>
  </si>
  <si>
    <t>gvgcu8</t>
  </si>
  <si>
    <t>https://i.imgur.com/1e2syBX.jpg</t>
  </si>
  <si>
    <t>Hail twitler</t>
  </si>
  <si>
    <t>https://www.reddit.com/r/metacanada/comments/gxfroy/hail_twitler/</t>
  </si>
  <si>
    <t>gxfroy</t>
  </si>
  <si>
    <t>https://i.imgur.com/j8I7Tcx.png</t>
  </si>
  <si>
    <t>Professor removed from department chair for stressing importance of biological sex.</t>
  </si>
  <si>
    <t>https://www.reddit.com/r/metacanada/comments/gxzxbk/professor_removed_from_department_chair_for/</t>
  </si>
  <si>
    <t>gxzxbk</t>
  </si>
  <si>
    <t>https://www.christianpost.com/news/professor-removed-from-department-chair-position-for-stressing-importance-of-biological-sex.html</t>
  </si>
  <si>
    <t>Now they‚'re taking down Washington..give them an inch..</t>
  </si>
  <si>
    <t>https://www.reddit.com/r/metacanada/comments/hc6fdy/now_theyre_taking_down_washingtongive_them_an_inch/</t>
  </si>
  <si>
    <t>hc6fdy</t>
  </si>
  <si>
    <t>https://twitter.com/bymikebaker/status/1273870258676264962?s=21</t>
  </si>
  <si>
    <t>Generic Anti-Racism Pundit - Audition Tape</t>
  </si>
  <si>
    <t>mwmwmwmwmmdw</t>
  </si>
  <si>
    <t>https://www.reddit.com/r/metacanada/comments/hb78z7/generic_antiracism_pundit_audition_tape/</t>
  </si>
  <si>
    <t>hb78z7</t>
  </si>
  <si>
    <t>https://www.youtube.com/watch?v=Wp3wa5M4akU</t>
  </si>
  <si>
    <t>BLM and anti-lockdown</t>
  </si>
  <si>
    <t>observablething</t>
  </si>
  <si>
    <t>https://www.reddit.com/r/metacanada/comments/h8uw29/blm_and_antilockdown/</t>
  </si>
  <si>
    <t>h8uw29</t>
  </si>
  <si>
    <t>‚"Do you guys have any recommendations for white owned establishments in this city?‚</t>
  </si>
  <si>
    <t>https://www.reddit.com/r/metacanada/comments/hax8di/do_you_guys_have_any_recommendations_for_white/</t>
  </si>
  <si>
    <t>hax8di</t>
  </si>
  <si>
    <t>https://i.redd.it/jbgme15oli551.jpg</t>
  </si>
  <si>
    <t>Liberal MP facing assault, harassment, break and enter charges</t>
  </si>
  <si>
    <t>https://www.reddit.com/r/metacanada/comments/gx9wwv/liberal_mp_facing_assault_harassment_break_and/</t>
  </si>
  <si>
    <t>gx9wwv</t>
  </si>
  <si>
    <t>https://www.cbc.ca/news/canada/kitchener-waterloo/liberal-mp-facing-assault-harassment-break-and-enter-charges-1.5600270</t>
  </si>
  <si>
    <t>I feel like I‚'m the only sane person left</t>
  </si>
  <si>
    <t>https://www.reddit.com/r/metacanada/comments/guf2m6/i_feel_like_im_the_only_sane_person_left/</t>
  </si>
  <si>
    <t>guf2m6</t>
  </si>
  <si>
    <t>https://i.redd.it/g7lxsfiwo8251.jpg</t>
  </si>
  <si>
    <t>The Brainwashed Masses are alive and well in Vancouver</t>
  </si>
  <si>
    <t>piousfleacircus</t>
  </si>
  <si>
    <t>https://www.reddit.com/r/metacanada/comments/gxikgn/the_brainwashed_masses_are_alive_and_well_in/</t>
  </si>
  <si>
    <t>gxikgn</t>
  </si>
  <si>
    <t>https://www.youtube.com/watch?v=2InCnHpI3oU</t>
  </si>
  <si>
    <t>Scheer destroys Trudeau for selling out Canadian values</t>
  </si>
  <si>
    <t>punditclass</t>
  </si>
  <si>
    <t>https://www.reddit.com/r/metacanada/comments/hblr64/scheer_destroys_trudeau_for_selling_out_canadian/</t>
  </si>
  <si>
    <t>hblr64</t>
  </si>
  <si>
    <t>https://youtu.be/yfwcDJWV0io</t>
  </si>
  <si>
    <t>The Elite Globalist Agenda for Canada is to highlight police racism against Indigenous people, yes they will use BLM but Indigenous is a larger population. Now look at the Canadians news the past few days...</t>
  </si>
  <si>
    <t>https://www.reddit.com/r/metacanada/comments/h8c7j7/the_elite_globalist_agenda_for_canada_is_to/</t>
  </si>
  <si>
    <t>h8c7j7</t>
  </si>
  <si>
    <t>Taxpayer Gangbang - Step right up!</t>
  </si>
  <si>
    <t>https://www.reddit.com/r/metacanada/comments/hdm5o3/taxpayer_gangbang_step_right_up/</t>
  </si>
  <si>
    <t>hdm5o3</t>
  </si>
  <si>
    <t>https://www.youtube.com/watch?v=HAn1RbPGynY</t>
  </si>
  <si>
    <t>Liberals propose tighter rules for CERB, penalties for fraudulent claims</t>
  </si>
  <si>
    <t>https://www.reddit.com/r/metacanada/comments/gzu2n7/liberals_propose_tighter_rules_for_cerb_penalties/</t>
  </si>
  <si>
    <t>gzu2n7</t>
  </si>
  <si>
    <t>https://outline.com/D24RtK</t>
  </si>
  <si>
    <t>How To Break Up a BLM Protest</t>
  </si>
  <si>
    <t>https://www.reddit.com/r/metacanada/comments/h7bio6/how_to_break_up_a_blm_protest/</t>
  </si>
  <si>
    <t>h7bio6</t>
  </si>
  <si>
    <t>https://i.redd.it/v7oqua9gwd451.jpg</t>
  </si>
  <si>
    <t>Woman charged after attempting to open bank accounts for false CERB applications, police say</t>
  </si>
  <si>
    <t>https://www.reddit.com/r/metacanada/comments/h7vss8/woman_charged_after_attempting_to_open_bank/</t>
  </si>
  <si>
    <t>h7vss8</t>
  </si>
  <si>
    <t>U.S. accuses five Canadians of running $25M COVID-19 pump-and-dump stock market swindle</t>
  </si>
  <si>
    <t>https://www.reddit.com/r/metacanada/comments/hbu75c/us_accuses_five_canadians_of_running_25m_covid19/</t>
  </si>
  <si>
    <t>hbu75c</t>
  </si>
  <si>
    <t>http://archive.is/Y0Jaz</t>
  </si>
  <si>
    <t>CNN's Don Lemon Seems Like a Creep-a-Zoid that Drank the Cool-Aid</t>
  </si>
  <si>
    <t>https://www.reddit.com/r/metacanada/comments/hf7tx5/cnns_don_lemon_seems_like_a_creepazoid_that_drank/</t>
  </si>
  <si>
    <t>hf7tx5</t>
  </si>
  <si>
    <t>https://youtu.be/5tGjm9ONRqc?t=110</t>
  </si>
  <si>
    <t>Rights group wants government to ‚ urgently‚' repatriate Canadians from ISIS camps in Syria</t>
  </si>
  <si>
    <t>https://www.reddit.com/r/metacanada/comments/hicgub/rights_group_wants_government_to_urgently/</t>
  </si>
  <si>
    <t>hicgub</t>
  </si>
  <si>
    <t>https://globalnews.ca/news/7108763/returning-canadians-isis-suspects-rights-group/</t>
  </si>
  <si>
    <t>ATTENSHONE. Anyone looking to support MAD MAX should head over to the official PPC store and pick up one of these bad boy #DadHats pronto. link in comments!</t>
  </si>
  <si>
    <t>https://www.reddit.com/r/metacanada/comments/hdg887/attenshone_anyone_looking_to_support_mad_max/</t>
  </si>
  <si>
    <t>hdg887</t>
  </si>
  <si>
    <t>https://i.redd.it/7dmxrzngdc651.png</t>
  </si>
  <si>
    <t>Collecting race-based data is key to real change, say leftist activists who spend their free time accusing people of being racist for collecting race-based data.</t>
  </si>
  <si>
    <t>https://www.reddit.com/r/metacanada/comments/h809rd/collecting_racebased_data_is_key_to_real_change/</t>
  </si>
  <si>
    <t>h809rd</t>
  </si>
  <si>
    <t>MEMECRIME USA: Parents To Sue Trump, Meme Creator Carpe Donktum Over MaNiPuLaTeD Video Of Toddlers</t>
  </si>
  <si>
    <t>https://www.reddit.com/r/metacanada/comments/hfz02w/memecrime_usa_parents_to_sue_trump_meme_creator/</t>
  </si>
  <si>
    <t>hfz02w</t>
  </si>
  <si>
    <t>https://www.forbes.com/sites/rachelsandler/2020/06/24/parents-to-sue-trump-meme-creator-carpe-donktum-over-manipulated-video-of-toddlers/#27c2ce11e270</t>
  </si>
  <si>
    <t>This meme is illegal in China. Let's show our solidarity with the Chinese Communist Party and spread awareness about unacceptable memes like this!</t>
  </si>
  <si>
    <t>https://www.reddit.com/r/metacanada/comments/gycsdz/this_meme_is_illegal_in_china_lets_show_our/</t>
  </si>
  <si>
    <t>gycsdz</t>
  </si>
  <si>
    <t>https://i.redd.it/4yx8crpzeh351.png</t>
  </si>
  <si>
    <t>Lefties are walking contradictions</t>
  </si>
  <si>
    <t>https://www.reddit.com/r/metacanada/comments/har5jb/lefties_are_walking_contradictions/</t>
  </si>
  <si>
    <t>har5jb</t>
  </si>
  <si>
    <t>https://i.redd.it/49k3uie0sg551.jpg</t>
  </si>
  <si>
    <t>High Energy: Daddy Trudeau statue painted in blackface</t>
  </si>
  <si>
    <t>WhackDanielz</t>
  </si>
  <si>
    <t>amp.thepostmillennial.com</t>
  </si>
  <si>
    <t>https://www.reddit.com/r/metacanada/comments/hbmwks/high_energy_daddy_trudeau_statue_painted_in/</t>
  </si>
  <si>
    <t>hbmwks</t>
  </si>
  <si>
    <t>https://amp.thepostmillennial.com/breaking-blackface-painted-on-statue-of-pierre-trudeau-police-hate-crimes-unit-investigating/</t>
  </si>
  <si>
    <t>The French debate is cringe</t>
  </si>
  <si>
    <t>https://www.reddit.com/r/metacanada/comments/hb49un/the_french_debate_is_cringe/</t>
  </si>
  <si>
    <t>hb49un</t>
  </si>
  <si>
    <t>Obama..doubled the record federal deficits he inherited from Bush; turned most of the Middle East over to ISIS; and toppled a genuinely democratic, stable Ukraine government replacing it with neo-Nazis and civil war; And he set the United States on a kamikaze course towards World War with Russia.</t>
  </si>
  <si>
    <t>self.russia</t>
  </si>
  <si>
    <t>https://www.reddit.com/r/metacanada/comments/gw90zt/obamadoubled_the_record_federal_deficits_he/</t>
  </si>
  <si>
    <t>gw90zt</t>
  </si>
  <si>
    <t>/r/russia/comments/gw90lf/obamadoubled_the_record_federal_deficits_he/</t>
  </si>
  <si>
    <t>"Give me 4 years to teach the children, and the [Marxist] seed I have sewn will never be uprooted." Vladimir Lenin said this, our universities followed his advice, and now brainwashed young Marxists are everywhere. But have any conservative leaders promised to stop funding this scam with our taxes?</t>
  </si>
  <si>
    <t>https://www.reddit.com/r/metacanada/comments/hi1feg/give_me_4_years_to_teach_the_children_and_the/</t>
  </si>
  <si>
    <t>hi1feg</t>
  </si>
  <si>
    <t>https://www.youtube.com/watch?v=jgheR7mVQsw</t>
  </si>
  <si>
    <t>https://www.reddit.com/r/metacanada/comments/hi99h7/give_me_4_years_to_teach_the_children_and_the/</t>
  </si>
  <si>
    <t>hi99h7</t>
  </si>
  <si>
    <t>https://www.youtube.com/watch?v=DwWfdSCJ-h8</t>
  </si>
  <si>
    <t>Mid-2020 GITMO Update: Arrests, Indictments, &amp;amp; Executions</t>
  </si>
  <si>
    <t>https://www.reddit.com/r/metacanada/comments/he6fjt/mid2020_gitmo_update_arrests_indictments/</t>
  </si>
  <si>
    <t>he6fjt</t>
  </si>
  <si>
    <t>https://www.humorousmathematics.com/post/mid-2020-gitmo-update-arrests-indictments-executions</t>
  </si>
  <si>
    <t>This is one of the Canadians that ChyNa has Arrested!, He's a Spy! - Terri (twitter)</t>
  </si>
  <si>
    <t>https://www.reddit.com/r/metacanada/comments/he6srd/this_is_one_of_the_canadians_that_chyna_has/</t>
  </si>
  <si>
    <t>he6srd</t>
  </si>
  <si>
    <t>https://twitter.com/terridahl05/status/1274378829750915073</t>
  </si>
  <si>
    <t>üéµ OnGuardForThee only wants to discuss me // So this must mean I'm disgusting // But it's just me I'm just obscene // 'Cause we need a little controversy // 'Cause it feels so empty without meéµ</t>
  </si>
  <si>
    <t>https://www.reddit.com/r/metacanada/comments/hi6dox/onguardforthee_only_wants_to_discuss_me_so_this/</t>
  </si>
  <si>
    <t>hi6dox</t>
  </si>
  <si>
    <t>https://www.youtube.com/watch?v=YVkUvmDQ3HY</t>
  </si>
  <si>
    <t>aNotHeR goOD kiD tHat WaNts To bE a doCtOR</t>
  </si>
  <si>
    <t>https://www.reddit.com/r/metacanada/comments/has0m2/another_good_kid_that_wants_to_be_a_doctor/</t>
  </si>
  <si>
    <t>has0m2</t>
  </si>
  <si>
    <t>https://twitter.com/nypost/status/1273134483462643713?s=21</t>
  </si>
  <si>
    <t>Pepsi, HP, Doritos, Paypal, Adobe, BMW Have Pulled All Ads From Facebook Until They Ban The President From Speaking</t>
  </si>
  <si>
    <t>https://www.reddit.com/r/metacanada/comments/hg146t/pepsi_hp_doritos_paypal_adobe_bmw_have_pulled_all/</t>
  </si>
  <si>
    <t>hg146t</t>
  </si>
  <si>
    <t>https://www.thegatewaypundit.com/2020/06/far-left-companies-pepsi-hp-doritos-paypal-adobe-bmw-pull-ads-facebook-ban-conservative-voices-president-trumps-posts/</t>
  </si>
  <si>
    <t>Anti-racism protest in downtown Montreal turns violent</t>
  </si>
  <si>
    <t>https://www.reddit.com/r/metacanada/comments/gufdwh/antiracism_protest_in_downtown_montreal_turns/</t>
  </si>
  <si>
    <t>gufdwh</t>
  </si>
  <si>
    <t>https://outline.com/UXzvmW</t>
  </si>
  <si>
    <t>Harry Potter author J.K. Rowling sparks outrage again with tweets on transgender people</t>
  </si>
  <si>
    <t>https://www.reddit.com/r/metacanada/comments/gz3zvj/harry_potter_author_jk_rowling_sparks_outrage/</t>
  </si>
  <si>
    <t>gz3zvj</t>
  </si>
  <si>
    <t>https://outline.com/qhvkeN</t>
  </si>
  <si>
    <t>Antifa Viciously Bloodied an Old man in Portland with a crowbar. Video proves Antifa is a terrorist organisation.</t>
  </si>
  <si>
    <t>https://www.reddit.com/r/metacanada/comments/hi47ru/antifa_viciously_bloodied_an_old_man_in_portland/</t>
  </si>
  <si>
    <t>hi47ru</t>
  </si>
  <si>
    <t>https://www.youtube.com/watch?v=FwRYYvuupq4&amp;amp;has_verified=1</t>
  </si>
  <si>
    <t>Commie cancels itself</t>
  </si>
  <si>
    <t>https://www.reddit.com/r/metacanada/comments/hd6c1o/commie_cancels_itself/</t>
  </si>
  <si>
    <t>hd6c1o</t>
  </si>
  <si>
    <t>https://www.cbc.ca/news/canada/toronto/sarah-hegazi-death-1.5614698</t>
  </si>
  <si>
    <t>Anti-Racists [OC]</t>
  </si>
  <si>
    <t>libertarianets</t>
  </si>
  <si>
    <t>https://www.reddit.com/r/metacanada/comments/hhzgll/antiracists_oc/</t>
  </si>
  <si>
    <t>hhzgll</t>
  </si>
  <si>
    <t>https://i.redd.it/2jgnbagyku751.png</t>
  </si>
  <si>
    <t>His social media has already been purged</t>
  </si>
  <si>
    <t>MyMoon0hMyMoon</t>
  </si>
  <si>
    <t>https://www.reddit.com/r/metacanada/comments/gy4b7g/his_social_media_has_already_been_purged/</t>
  </si>
  <si>
    <t>gy4b7g</t>
  </si>
  <si>
    <t>https://i.redd.it/qep6e63mge351.jpg</t>
  </si>
  <si>
    <t>"Nova Stevens, one of the organizers of the Vancouver Freedom March in support of the Black Lives Matters movement, said the blackface incident was particularly hurtful because Bonnar was in a position of authority." ... umm what about Trudeau?</t>
  </si>
  <si>
    <t>https://www.reddit.com/r/metacanada/comments/hice04/nova_stevens_one_of_the_organizers_of_the/</t>
  </si>
  <si>
    <t>hice04</t>
  </si>
  <si>
    <t>https://globalnews.ca/news/7116878/principal-blackface-yearbook-photo/</t>
  </si>
  <si>
    <t>Sad peter McGay noises</t>
  </si>
  <si>
    <t>https://www.reddit.com/r/metacanada/comments/hartnw/sad_peter_mcgay_noises/</t>
  </si>
  <si>
    <t>hartnw</t>
  </si>
  <si>
    <t>https://nationalpost.com/news/politics/john-ivison-conservative-leadership-candidate-leslyn-lewis-has-found-her-voice/wcm/552db0a4-d0c2-4ac5-a918-cb9818047766/</t>
  </si>
  <si>
    <t>HE SAID REDDIT!ü§£</t>
  </si>
  <si>
    <t>lawthug69</t>
  </si>
  <si>
    <t>https://www.reddit.com/r/metacanada/comments/h7dkzh/he_said_reddit/</t>
  </si>
  <si>
    <t>h7dkzh</t>
  </si>
  <si>
    <t>https://youtu.be/aL7XXFGjDgc?t=2m18s</t>
  </si>
  <si>
    <t>Alf, Ananas, Paw Patrol Are Duds. MetaCanada Is Ready For A Black Mascot. Also, One Of The Mods Should Step Down To Be Replaced By A Racialized Mod.</t>
  </si>
  <si>
    <t>https://www.reddit.com/r/metacanada/comments/heqp0e/alf_ananas_paw_patrol_are_duds_metacanada_is/</t>
  </si>
  <si>
    <t>heqp0e</t>
  </si>
  <si>
    <t>https://i.redd.it/q30c6u5m6r651.jpg</t>
  </si>
  <si>
    <t>United Nations Report Asks that Canada Pay Reparations for Black "Slavery"</t>
  </si>
  <si>
    <t>https://www.reddit.com/r/metacanada/comments/h7xdst/united_nations_report_asks_that_canada_pay/</t>
  </si>
  <si>
    <t>h7xdst</t>
  </si>
  <si>
    <t>Stoicism for Doomers | Dealing with Pain &amp;amp; Despair</t>
  </si>
  <si>
    <t>PizzaBoofer</t>
  </si>
  <si>
    <t>https://www.reddit.com/r/metacanada/comments/hftg9c/stoicism_for_doomers_dealing_with_pain_despair/</t>
  </si>
  <si>
    <t>hftg9c</t>
  </si>
  <si>
    <t>https://www.youtube.com/watch?v=oMDFu3OH1WU</t>
  </si>
  <si>
    <t>Can anyone help with data on crime broken down by race??</t>
  </si>
  <si>
    <t>beautiful_garbage</t>
  </si>
  <si>
    <t>https://www.reddit.com/r/metacanada/comments/gw1i6u/can_anyone_help_with_data_on_crime_broken_down_by/</t>
  </si>
  <si>
    <t>gw1i6u</t>
  </si>
  <si>
    <t>Coronavirus spread by people with no symptoms 'appears to be rare,' WHO official says</t>
  </si>
  <si>
    <t>https://www.reddit.com/r/metacanada/comments/gza2xl/coronavirus_spread_by_people_with_no_symptoms/</t>
  </si>
  <si>
    <t>gza2xl</t>
  </si>
  <si>
    <t>https://outline.com/dC4wYe</t>
  </si>
  <si>
    <t>≥üèæ‚Äç‚ôÇÔ∏èü§≥üèæ- Sir Selfie -ëºüèæüçº</t>
  </si>
  <si>
    <t>https://www.reddit.com/r/metacanada/comments/hbb2aq/sir_selfie/</t>
  </si>
  <si>
    <t>hbb2aq</t>
  </si>
  <si>
    <t>https://i.redd.it/5dn9cyirvm551.jpg</t>
  </si>
  <si>
    <t>Yeehaw partners! I'm back after my three day suspension for making fun of BLM! It's time to troll harder than ever, this war ain't gonna win itself!</t>
  </si>
  <si>
    <t>BroJobBiggs</t>
  </si>
  <si>
    <t>https://www.reddit.com/r/metacanada/comments/h0d7d7/yeehaw_partners_im_back_after_my_three_day/</t>
  </si>
  <si>
    <t>h0d7d7</t>
  </si>
  <si>
    <t>2 arrested in Markham, Richmond Hill rental fraud investigation. Houses sub-let to up to 20 tenants, making the fraudsters up to 11k/monthly. Homes damaged.</t>
  </si>
  <si>
    <t>newmarkettoday.ca</t>
  </si>
  <si>
    <t>https://www.reddit.com/r/metacanada/comments/hfutpf/2_arrested_in_markham_richmond_hill_rental_fraud/</t>
  </si>
  <si>
    <t>hfutpf</t>
  </si>
  <si>
    <t>https://www.newmarkettoday.ca/police-beat/2-arrested-in-markham-richmond-hill-rental-fraud-investigation-2518781</t>
  </si>
  <si>
    <t>Transgender Movement &amp;amp; Philosophers - They‚'re Not Thinking Critically about It</t>
  </si>
  <si>
    <t>nationalreview.com</t>
  </si>
  <si>
    <t>https://www.reddit.com/r/metacanada/comments/h8wouh/transgender_movement_philosophers_theyre_not/</t>
  </si>
  <si>
    <t>h8wouh</t>
  </si>
  <si>
    <t>How will the lockdowns and emergency order end?</t>
  </si>
  <si>
    <t>Saving-for-a-GTR</t>
  </si>
  <si>
    <t>https://www.reddit.com/r/metacanada/comments/gvkmlk/how_will_the_lockdowns_and_emergency_order_end/</t>
  </si>
  <si>
    <t>gvkmlk</t>
  </si>
  <si>
    <t>Black Lives Matter: Oxford will ‚ decolonise‚' degrees</t>
  </si>
  <si>
    <t>thetimes.co.uk</t>
  </si>
  <si>
    <t>https://www.reddit.com/r/metacanada/comments/hb5rcl/black_lives_matter_oxford_will_decolonise_degrees/</t>
  </si>
  <si>
    <t>hb5rcl</t>
  </si>
  <si>
    <t>https://www.thetimes.co.uk/article/black-lives-matter-oxford-will-decolonise-degrees-c7dkhbtnd</t>
  </si>
  <si>
    <t>Toronto Violence: Man in hospital in serious condition after shooting in Scarborough</t>
  </si>
  <si>
    <t>https://www.reddit.com/r/metacanada/comments/h89keq/toronto_violence_man_in_hospital_in_serious/</t>
  </si>
  <si>
    <t>h89keq</t>
  </si>
  <si>
    <t>Inside the minds of incels: Experts seek to short-circuit the spiral from loneliness to loathing to violence</t>
  </si>
  <si>
    <t>https://www.reddit.com/r/metacanada/comments/guosct/inside_the_minds_of_incels_experts_seek_to/</t>
  </si>
  <si>
    <t>guosct</t>
  </si>
  <si>
    <t>https://outline.com/J4pZuk</t>
  </si>
  <si>
    <t>I wish this article was from infowars or summit so you guys would believe it. Unfortunately science is witchcraft to you metas and trumps words are the gospel so get for the collapse. Ps you are destroying your kids futures by not acting to curtail global warming</t>
  </si>
  <si>
    <t>voiceofaction.org</t>
  </si>
  <si>
    <t>https://www.reddit.com/r/metacanada/comments/gxlgnd/i_wish_this_article_was_from_infowars_or_summit/</t>
  </si>
  <si>
    <t>gxlgnd</t>
  </si>
  <si>
    <t>https://voiceofaction.org/collapse-of-civilisation-is-the-most-likely-outcome-top-climate-scientists/</t>
  </si>
  <si>
    <t>a bunch of privileged white kids bored of COVID-19 restrictions finding something to do, 2020 colourized</t>
  </si>
  <si>
    <t>https://www.reddit.com/r/metacanada/comments/gz35yn/a_bunch_of_privileged_white_kids_bored_of_covid19/</t>
  </si>
  <si>
    <t>gz35yn</t>
  </si>
  <si>
    <t>https://i.redd.it/o6qrhcgbwp351.jpg</t>
  </si>
  <si>
    <t>Jimmy Kimmel announces leave from ‚ Jimmy Kimmel Live!‚' after being embroiled in a blackface controversy - TheBlaze</t>
  </si>
  <si>
    <t>https://www.reddit.com/r/metacanada/comments/hdq62l/jimmy_kimmel_announces_leave_from_jimmy_kimmel/</t>
  </si>
  <si>
    <t>hdq62l</t>
  </si>
  <si>
    <t>https://www.theblaze.com/news/jimmy-kimmel-announces-leave-from-jimmy-kimmel-live-after-being-embroiled-in-a-blackface-controversy</t>
  </si>
  <si>
    <t>CRA tip line flooded with 3,300 leads on suspected emergency aid cheats</t>
  </si>
  <si>
    <t>https://www.reddit.com/r/metacanada/comments/hgfquu/cra_tip_line_flooded_with_3300_leads_on_suspected/</t>
  </si>
  <si>
    <t>hgfquu</t>
  </si>
  <si>
    <t>http://archive.is/453Id</t>
  </si>
  <si>
    <t>Muslim students in Peel (83% minority students) complain they can't skip school for prayers</t>
  </si>
  <si>
    <t>Anxious-Gene</t>
  </si>
  <si>
    <t>https://www.reddit.com/r/metacanada/comments/hawsvr/muslim_students_in_peel_83_minority_students/</t>
  </si>
  <si>
    <t>hawsvr</t>
  </si>
  <si>
    <t>https://www.thestar.com/opinion/star-columnists/2020/06/16/students-teachers-parents-feel-the-sting-of-islamophobia-in-peel-schools-they-share-their-stories.html</t>
  </si>
  <si>
    <t>You can always go back to Mogadishu, Ahmed boy. You and your kids will fit right in.</t>
  </si>
  <si>
    <t>https://www.reddit.com/r/metacanada/comments/gv6lf3/you_can_always_go_back_to_mogadishu_ahmed_boy_you/</t>
  </si>
  <si>
    <t>gv6lf3</t>
  </si>
  <si>
    <t>https://i.redd.it/wv8uvh1ish251.jpg</t>
  </si>
  <si>
    <t>Little Potato's UN Dreams Fading Away</t>
  </si>
  <si>
    <t>https://www.reddit.com/r/metacanada/comments/gy5zj1/little_potatos_un_dreams_fading_away/</t>
  </si>
  <si>
    <t>gy5zj1</t>
  </si>
  <si>
    <t>https://globalnews.ca/news/7021501/canada-un-security-council-3/</t>
  </si>
  <si>
    <t>ENEMY OF THE PEOPLE</t>
  </si>
  <si>
    <t>qalerts.app</t>
  </si>
  <si>
    <t>https://www.reddit.com/r/metacanada/comments/gv1b3x/enemy_of_the_people/</t>
  </si>
  <si>
    <t>gv1b3x</t>
  </si>
  <si>
    <t>https://qalerts.app/media/f3b958dcbbb7f27887d43f8d7e97844bc74b36012d695f0f1ac8e9efabb6061e.jpg</t>
  </si>
  <si>
    <t>Reverend Al Sharpton criticizes Trudeau for staying silent on Trump's response to anti-racism protests - CdnPoli.News</t>
  </si>
  <si>
    <t>https://www.reddit.com/r/metacanada/comments/gwlm6e/reverend_al_sharpton_criticizes_trudeau_for/</t>
  </si>
  <si>
    <t>gwlm6e</t>
  </si>
  <si>
    <t>https://cdnpoli.news/2020/06/04/reverend-al-sharpton-criticizes-trudeau-for-staying-silent-on-trumps-response-to-anti-racism-protests/</t>
  </si>
  <si>
    <t>Privilege in America</t>
  </si>
  <si>
    <t>SealClubbing4Fun</t>
  </si>
  <si>
    <t>https://www.reddit.com/r/metacanada/comments/hc8jw0/privilege_in_america/</t>
  </si>
  <si>
    <t>hc8jw0</t>
  </si>
  <si>
    <t>https://i.redd.it/gpagg24xjx551.jpg</t>
  </si>
  <si>
    <t>Just so Canadians know, if the protests in the States come to Canada, you have zero rights to defend your property or business. We do not have stand your ground laws. If you shoot an intruder breaking into your property, you will go to prison.</t>
  </si>
  <si>
    <t>https://www.reddit.com/r/metacanada/comments/guywur/just_so_canadians_know_if_the_protests_in_the/</t>
  </si>
  <si>
    <t>guywur</t>
  </si>
  <si>
    <t>https://twitter.com/JillColtonFree/status/1267607967286820864</t>
  </si>
  <si>
    <t>At least 20 are dead after Indian and Chinese troops fought each other with rocks and metal rods in a violent border dispute</t>
  </si>
  <si>
    <t>https://www.reddit.com/r/metacanada/comments/ha96ed/at_least_20_are_dead_after_indian_and_chinese/</t>
  </si>
  <si>
    <t>ha96ed</t>
  </si>
  <si>
    <t>https://www.msn.com/en-us/news/world/at-least-20-are-dead-after-indian-and-chinese-troops-fought-each-other-with-rocks-and-metal-rods-in-a-violent-border-dispute/ar-BB15yc8h</t>
  </si>
  <si>
    <t>Facebook pulls Trump campaign ad for using Nazi symbolism to depict Antifa</t>
  </si>
  <si>
    <t>https://www.reddit.com/r/metacanada/comments/hc5zd4/facebook_pulls_trump_campaign_ad_for_using_nazi/</t>
  </si>
  <si>
    <t>hc5zd4</t>
  </si>
  <si>
    <t>http://archive.is/rmmCy</t>
  </si>
  <si>
    <t>pEAceFuL pROteSterS</t>
  </si>
  <si>
    <t>https://www.reddit.com/r/metacanada/comments/hcq8jg/peaceful_protesters/</t>
  </si>
  <si>
    <t>hcq8jg</t>
  </si>
  <si>
    <t>https://twitter.com/realjameswoods/status/1274384546725687296?s=21</t>
  </si>
  <si>
    <t>NDP crying about how their leader got kicked out for insulting a fellow MP for utilizing free democracy</t>
  </si>
  <si>
    <t>ndp.ca</t>
  </si>
  <si>
    <t>https://www.reddit.com/r/metacanada/comments/hbr9nm/ndp_crying_about_how_their_leader_got_kicked_out/</t>
  </si>
  <si>
    <t>hbr9nm</t>
  </si>
  <si>
    <t>https://www.ndp.ca/racism</t>
  </si>
  <si>
    <t>LOL. Illegal Aliens Jumping the Fence into Canada Got Monitoring Bracelets. CBC No Like</t>
  </si>
  <si>
    <t>archive.li</t>
  </si>
  <si>
    <t>https://www.reddit.com/r/metacanada/comments/ha9gy5/lol_illegal_aliens_jumping_the_fence_into_canada/</t>
  </si>
  <si>
    <t>ha9gy5</t>
  </si>
  <si>
    <t>http://archive.li/jPLP0</t>
  </si>
  <si>
    <t>Why Canada‚'s Gun Ban Won‚'t Stop Shootings</t>
  </si>
  <si>
    <t>fcpp.org</t>
  </si>
  <si>
    <t>https://www.reddit.com/r/metacanada/comments/hby588/why_canadas_gun_ban_wont_stop_shootings/</t>
  </si>
  <si>
    <t>hby588</t>
  </si>
  <si>
    <t>https://fcpp.org/2020/06/19/why-canadas-gun-ban-wont-stop-shootings/</t>
  </si>
  <si>
    <t>Is this woman a ‚"Karen‚ or is she being harassed?</t>
  </si>
  <si>
    <t>https://www.reddit.com/r/metacanada/comments/hekdh2/is_this_woman_a_karen_or_is_she_being_harassed/</t>
  </si>
  <si>
    <t>hekdh2</t>
  </si>
  <si>
    <t>https://twitter.com/wypipo_h8/status/1275228765941977089?s=21</t>
  </si>
  <si>
    <t>Reminder that the_donald got quarantined for "inciting violence against the police"</t>
  </si>
  <si>
    <t>_knowmad</t>
  </si>
  <si>
    <t>https://www.reddit.com/r/metacanada/comments/gxiomo/reminder_that_the_donald_got_quarantined_for/</t>
  </si>
  <si>
    <t>gxiomo</t>
  </si>
  <si>
    <t>Toronto cop among 10 charged in human trafficking probe</t>
  </si>
  <si>
    <t>https://www.reddit.com/r/metacanada/comments/h7txck/toronto_cop_among_10_charged_in_human_trafficking/</t>
  </si>
  <si>
    <t>h7txck</t>
  </si>
  <si>
    <t>For the lols</t>
  </si>
  <si>
    <t>https://www.reddit.com/r/metacanada/comments/hiwvgw/for_the_lols/</t>
  </si>
  <si>
    <t>hiwvgw</t>
  </si>
  <si>
    <t>https://i.redd.it/c1m7ofmn94851.jpg</t>
  </si>
  <si>
    <t>"We need to to show crime statistics to illustrate the systemic racism in our police force." "Nooooo, not those statistics!"</t>
  </si>
  <si>
    <t>IsThisAlso</t>
  </si>
  <si>
    <t>https://www.reddit.com/r/metacanada/comments/gz1ajj/we_need_to_to_show_crime_statistics_to_illustrate/</t>
  </si>
  <si>
    <t>gz1ajj</t>
  </si>
  <si>
    <t>https://torontosun.com/opinion/editorials/editorial-race-crime-stats-must-be-objective</t>
  </si>
  <si>
    <t>Oppress me comrade!</t>
  </si>
  <si>
    <t>https://www.reddit.com/r/metacanada/comments/hdx467/oppress_me_comrade/</t>
  </si>
  <si>
    <t>hdx467</t>
  </si>
  <si>
    <t>https://i.redd.it/kbmidcgc2i651.jpg</t>
  </si>
  <si>
    <t>I think r/onguardforthee screwed the results of this poll by crossposting it. Let‚'s make it fair.</t>
  </si>
  <si>
    <t>theDankusMemeus</t>
  </si>
  <si>
    <t>self.BuyCanadian</t>
  </si>
  <si>
    <t>https://www.reddit.com/r/metacanada/comments/hip7n3/i_think_ronguardforthee_screwed_the_results_of/</t>
  </si>
  <si>
    <t>hip7n3</t>
  </si>
  <si>
    <t>/r/BuyCanadian/comments/hi4qgy/should_rcanada_be_removed_from_the_sidebar/</t>
  </si>
  <si>
    <t>Student labelled 'most likely to become wanted criminal' in yearbook. School puts 'non peelable sticker' over the goof, but kids peel the sticker off anyway with predictable results.</t>
  </si>
  <si>
    <t>https://www.reddit.com/r/metacanada/comments/hgnd7m/student_labelled_most_likely_to_become_wanted/</t>
  </si>
  <si>
    <t>hgnd7m</t>
  </si>
  <si>
    <t>Separation and Segregation of ethnicity is inevitable.</t>
  </si>
  <si>
    <t>mgtow4ever</t>
  </si>
  <si>
    <t>https://www.reddit.com/r/metacanada/comments/gvafq6/separation_and_segregation_of_ethnicity_is/</t>
  </si>
  <si>
    <t>gvafq6</t>
  </si>
  <si>
    <t>Get off the beach!</t>
  </si>
  <si>
    <t>https://www.reddit.com/r/metacanada/comments/h9tntp/get_off_the_beach/</t>
  </si>
  <si>
    <t>h9tntp</t>
  </si>
  <si>
    <t>A tanker truck drove into a throng of protesters near Minneapolis, with the driver pulled from his rig and beaten</t>
  </si>
  <si>
    <t>https://www.reddit.com/r/metacanada/comments/gufj9a/a_tanker_truck_drove_into_a_throng_of_protesters/</t>
  </si>
  <si>
    <t>gufj9a</t>
  </si>
  <si>
    <t>https://outline.com/9YMjNd</t>
  </si>
  <si>
    <t>Kinder Morgan punishment</t>
  </si>
  <si>
    <t>notcitronella</t>
  </si>
  <si>
    <t>https://www.reddit.com/r/metacanada/comments/hh3uo2/kinder_morgan_punishment/</t>
  </si>
  <si>
    <t>hh3uo2</t>
  </si>
  <si>
    <t>The Protests The Media Ignores</t>
  </si>
  <si>
    <t>https://www.reddit.com/r/metacanada/comments/gzommb/the_protests_the_media_ignores/</t>
  </si>
  <si>
    <t>gzommb</t>
  </si>
  <si>
    <t>https://www.youtube.com/watch?v=h2pWt9HSKds</t>
  </si>
  <si>
    <t>Shopify moves to poach foreign talent blocked by Trump's immigrant visa ban</t>
  </si>
  <si>
    <t>https://www.reddit.com/r/metacanada/comments/heislt/shopify_moves_to_poach_foreign_talent_blocked_by/</t>
  </si>
  <si>
    <t>heislt</t>
  </si>
  <si>
    <t>http://archive.is/JI9B2</t>
  </si>
  <si>
    <t>Such disturbing messaging from corporationsü§¶üèº‚Äç‚ôÇÔ∏èü§¶üèº‚Äç‚ôÄÔ∏è you can‚'t go on Instagram or LinkedIn without being bombarded with this stuffü§¶üèº‚Äç‚ôÄÔ∏èü§¶üèº‚Äç‚ôÇÔ∏è</t>
  </si>
  <si>
    <t>https://www.reddit.com/r/metacanada/comments/hh4a6j/such_disturbing_messaging_from_corporations_you/</t>
  </si>
  <si>
    <t>hh4a6j</t>
  </si>
  <si>
    <t>Hong Kong Protests != BLM Riots</t>
  </si>
  <si>
    <t>https://www.reddit.com/r/metacanada/comments/h0yrvj/hong_kong_protests_blm_riots/</t>
  </si>
  <si>
    <t>h0yrvj</t>
  </si>
  <si>
    <t>JUSTICE FOR DAVID DORN. A movement I could actually get behind...</t>
  </si>
  <si>
    <t>solarngunner</t>
  </si>
  <si>
    <t>https://www.reddit.com/r/metacanada/comments/gw2pug/justice_for_david_dorn_a_movement_i_could/</t>
  </si>
  <si>
    <t>gw2pug</t>
  </si>
  <si>
    <t>https://i.redd.it/mvfkqzg4gr251.jpg</t>
  </si>
  <si>
    <t>Instagrammers' cavalcade of banality: internet attention-seekers of the world have found a way to make George Floyd‚'s death all about themselves.</t>
  </si>
  <si>
    <t>https://www.reddit.com/r/metacanada/comments/gvt3ip/instagrammers_cavalcade_of_banality_internet/</t>
  </si>
  <si>
    <t>gvt3ip</t>
  </si>
  <si>
    <t>https://www.rt.com/op-ed/490552-instagram-narcissists-blackout-tuesday-george-floyd/</t>
  </si>
  <si>
    <t>Lefties &amp;amp; Conspirators Rather Upset About Trump Tweeting Out Archbishop Vigan√≤‚'s Letter</t>
  </si>
  <si>
    <t>lifesitenews.com</t>
  </si>
  <si>
    <t>https://www.reddit.com/r/metacanada/comments/h7px9p/lefties_conspirators_rather_upset_about_trump/</t>
  </si>
  <si>
    <t>h7px9p</t>
  </si>
  <si>
    <t>Rev. Al Sharpton takes shot at Trudeau's 'pregnant pause'</t>
  </si>
  <si>
    <t>https://www.reddit.com/r/metacanada/comments/gx07qb/rev_al_sharpton_takes_shot_at_trudeaus_pregnant/</t>
  </si>
  <si>
    <t>gx07qb</t>
  </si>
  <si>
    <t>I didn't think it was racist at the time</t>
  </si>
  <si>
    <t>https://www.reddit.com/r/metacanada/comments/gxel00/i_didnt_think_it_was_racist_at_the_time/</t>
  </si>
  <si>
    <t>gxel00</t>
  </si>
  <si>
    <t>https://i.redd.it/w9b9u72246351.png</t>
  </si>
  <si>
    <t>School principal fired for saying "Just because I don‚'t walk around with a BLM sign should not mean I am a racist."</t>
  </si>
  <si>
    <t>self.JordanPeterson</t>
  </si>
  <si>
    <t>https://www.reddit.com/r/metacanada/comments/hbcqiz/school_principal_fired_for_saying_just_because_i/</t>
  </si>
  <si>
    <t>hbcqiz</t>
  </si>
  <si>
    <t>/r/JordanPeterson/comments/haz0cg/school_principal_fired_for_saying_just_because_i/</t>
  </si>
  <si>
    <t>These are targeted racial attacks. Video does not lie. What happened to NEVER AGAIN.</t>
  </si>
  <si>
    <t>https://www.reddit.com/r/metacanada/comments/gvzsi9/these_are_targeted_racial_attacks_video_does_not/</t>
  </si>
  <si>
    <t>gvzsi9</t>
  </si>
  <si>
    <t>https://www.youtube.com/watch?v=3n5_D59lSjc&amp;amp;feature=share</t>
  </si>
  <si>
    <t>So a dude who has a past history of cruelty to children, false imprisonment (kidnapping), obstructing arrest, credit card fraud, selling weed, possession of weapon while committing crime was just a nice man celebrating his daughter's birthday?§°ü§°ü§°ü§°ü§°</t>
  </si>
  <si>
    <t>https://www.reddit.com/r/metacanada/comments/h9os5c/so_a_dude_who_has_a_past_history_of_cruelty_to/</t>
  </si>
  <si>
    <t>h9os5c</t>
  </si>
  <si>
    <t>https://i.redd.it/g0l5qau715551.jpg</t>
  </si>
  <si>
    <t>The earlier NOFX post inspired me to post this little bit of 90's hate speech</t>
  </si>
  <si>
    <t>https://www.reddit.com/r/metacanada/comments/hio4xq/the_earlier_nofx_post_inspired_me_to_post_this/</t>
  </si>
  <si>
    <t>hio4xq</t>
  </si>
  <si>
    <t>https://www.youtube.com/watch?v=bq0suL_TJds</t>
  </si>
  <si>
    <t>Black Lives Matter Has Now Reached Greece - Refugees Lives Matter</t>
  </si>
  <si>
    <t>https://www.reddit.com/r/metacanada/comments/hil17o/black_lives_matter_has_now_reached_greece/</t>
  </si>
  <si>
    <t>hil17o</t>
  </si>
  <si>
    <t>https://www.youtube.com/watch?v=cXqOf5JCrUY</t>
  </si>
  <si>
    <t>Lawyer Who Dressed As Grim Reaper To Warn Florida Beachgoers About Pandemic Seen At Crowded Protests</t>
  </si>
  <si>
    <t>dailycaller.com</t>
  </si>
  <si>
    <t>https://www.reddit.com/r/metacanada/comments/gzsfma/lawyer_who_dressed_as_grim_reaper_to_warn_florida/</t>
  </si>
  <si>
    <t>gzsfma</t>
  </si>
  <si>
    <t>https://dailycaller.com/2020/06/08/daniel-uhlfelder-attorney-florida-beach-grim-reaper-coronavirus-pandemic-george-floyd/</t>
  </si>
  <si>
    <t>The left busy shielding Jagmeet</t>
  </si>
  <si>
    <t>https://www.reddit.com/r/metacanada/comments/hbrhs8/the_left_busy_shielding_jagmeet/</t>
  </si>
  <si>
    <t>hbrhs8</t>
  </si>
  <si>
    <t>https://i.redd.it/4enly1c3dm551.jpg</t>
  </si>
  <si>
    <t>China‚'s one-child policy caused a devastating population imbalance. Could two husbands be the solution?</t>
  </si>
  <si>
    <t>https://www.reddit.com/r/metacanada/comments/h0gb36/chinas_onechild_policy_caused_a_devastating/</t>
  </si>
  <si>
    <t>h0gb36</t>
  </si>
  <si>
    <t>https://outline.com/BfhNMZ</t>
  </si>
  <si>
    <t>DAE feel like this forced white guilt will only further the divide?</t>
  </si>
  <si>
    <t>ilikefendi</t>
  </si>
  <si>
    <t>https://www.reddit.com/r/metacanada/comments/h7e01d/dae_feel_like_this_forced_white_guilt_will_only/</t>
  </si>
  <si>
    <t>h7e01d</t>
  </si>
  <si>
    <t>Hits the nail on the head I'd say</t>
  </si>
  <si>
    <t>https://www.reddit.com/r/metacanada/comments/hgtyye/hits_the_nail_on_the_head_id_say/</t>
  </si>
  <si>
    <t>hgtyye</t>
  </si>
  <si>
    <t>Communists use racial division and agitation for revolution - G. Edward Griffin</t>
  </si>
  <si>
    <t>https://www.reddit.com/r/metacanada/comments/hcrf9b/communists_use_racial_division_and_agitation_for/</t>
  </si>
  <si>
    <t>hcrf9b</t>
  </si>
  <si>
    <t>https://www.youtube.com/watch?v=rziqh-KlRIA</t>
  </si>
  <si>
    <t>Gassy Jack, the founder of Vancouver, getting vandalized. Who is the left gonna go after next?</t>
  </si>
  <si>
    <t>Iceman_Raikkonen</t>
  </si>
  <si>
    <t>https://www.reddit.com/r/metacanada/comments/ha8lj5/gassy_jack_the_founder_of_vancouver_getting/</t>
  </si>
  <si>
    <t>ha8lj5</t>
  </si>
  <si>
    <t>https://i.redd.it/tu37v2l98a551.jpg</t>
  </si>
  <si>
    <t>"yOUnG cOMmUnISt lEaGUe oF aLBeRtA" this is how some of these Redditor ancoms look irl.</t>
  </si>
  <si>
    <t>PureOkra1</t>
  </si>
  <si>
    <t>https://www.reddit.com/r/metacanada/comments/hc4nrd/young_communist_league_of_alberta_this_is_how/</t>
  </si>
  <si>
    <t>hc4nrd</t>
  </si>
  <si>
    <t>https://i.redd.it/h48m8g9w0t551.jpg</t>
  </si>
  <si>
    <t>Rex Murphy: Canada is not a racist country, despite what the Liberals say</t>
  </si>
  <si>
    <t>https://www.reddit.com/r/metacanada/comments/gvbh7l/rex_murphy_canada_is_not_a_racist_country_despite/</t>
  </si>
  <si>
    <t>gvbh7l</t>
  </si>
  <si>
    <t>https://nationalpost.com/opinion/rex-murphy-canada-is-not-a-racist-country-despite-what-the-liberals-say</t>
  </si>
  <si>
    <t>https://www.reddit.com/r/metacanada/comments/gvi0b8/rex_murphy_canada_is_not_a_racist_country_despite/</t>
  </si>
  <si>
    <t>gvi0b8</t>
  </si>
  <si>
    <t>https://outline.com/5kEFMq</t>
  </si>
  <si>
    <t>Popular Antifa COVID-19 Portland fundraiser accused of being a scam</t>
  </si>
  <si>
    <t>https://www.reddit.com/r/metacanada/comments/h90f4a/popular_antifa_covid19_portland_fundraiser/</t>
  </si>
  <si>
    <t>h90f4a</t>
  </si>
  <si>
    <t>https://thepostmillennial.com/popular-antifa-covid-19-portland-fundraiser-accused-of-being-a-scam</t>
  </si>
  <si>
    <t>It seems the mob is hard at work editing Nancy Green's Wikipedia page to be sure to highlight the racism angle of the Aunt Jemima farce.</t>
  </si>
  <si>
    <t>https://www.reddit.com/r/metacanada/comments/hb231n/it_seems_the_mob_is_hard_at_work_editing_nancy/</t>
  </si>
  <si>
    <t>hb231n</t>
  </si>
  <si>
    <t>Antifa tackles, chokes unwelcome ‚ immigrant‚' in Seattle autonomous zone</t>
  </si>
  <si>
    <t>https://www.reddit.com/r/metacanada/comments/h8kn7l/antifa_tackles_chokes_unwelcome_immigrant_in/</t>
  </si>
  <si>
    <t>h8kn7l</t>
  </si>
  <si>
    <t>Migrant workers hold virtual rally seeking full immigration status</t>
  </si>
  <si>
    <t>https://www.reddit.com/r/metacanada/comments/h90239/migrant_workers_hold_virtual_rally_seeking_full/</t>
  </si>
  <si>
    <t>h90239</t>
  </si>
  <si>
    <t>https://toronto.citynews.ca/2020/06/14/migrant-workers-hold-virtual-rally-seeking-full-immigration-status/</t>
  </si>
  <si>
    <t>Why does the Reddit logo look like it's about to smash my windows and set my house on fire?</t>
  </si>
  <si>
    <t>iLLNiSS</t>
  </si>
  <si>
    <t>https://www.reddit.com/r/metacanada/comments/gxf3ut/why_does_the_reddit_logo_look_like_its_about_to/</t>
  </si>
  <si>
    <t>gxf3ut</t>
  </si>
  <si>
    <t>https://i.imgur.com/4ZXeaq8.png</t>
  </si>
  <si>
    <t>I Am A White Man And I'm Sorry</t>
  </si>
  <si>
    <t>https://www.reddit.com/r/metacanada/comments/hhf7b3/i_am_a_white_man_and_im_sorry/</t>
  </si>
  <si>
    <t>hhf7b3</t>
  </si>
  <si>
    <t>https://youtu.be/z5GHkljX-So</t>
  </si>
  <si>
    <t>Polish President Vows to Protect Children from 'LGBT Ideology' and Support Traditional Families</t>
  </si>
  <si>
    <t>https://www.reddit.com/r/metacanada/comments/h16pj2/polish_president_vows_to_protect_children_from/</t>
  </si>
  <si>
    <t>h16pj2</t>
  </si>
  <si>
    <t>https://www.breitbart.com/europe/2020/06/11/poland-protect-children-lgbt-ideology/</t>
  </si>
  <si>
    <t>Trudeau's failed UN Security Council bid explained</t>
  </si>
  <si>
    <t>x_babyyoda69_x</t>
  </si>
  <si>
    <t>https://www.reddit.com/r/metacanada/comments/heh9c5/trudeaus_failed_un_security_council_bid_explained/</t>
  </si>
  <si>
    <t>heh9c5</t>
  </si>
  <si>
    <t>https://www.youtube.com/watch?v=Twc1C9cYpyM</t>
  </si>
  <si>
    <t>Stockwell Day: Canada is not a racist country...our system is not systemically racist.</t>
  </si>
  <si>
    <t>https://www.reddit.com/r/metacanada/comments/gw8nbj/stockwell_day_canada_is_not_a_racist_countryour/</t>
  </si>
  <si>
    <t>gw8nbj</t>
  </si>
  <si>
    <t>https://youtu.be/ctEElkDafus?t=306</t>
  </si>
  <si>
    <t>History of slavery for leftists</t>
  </si>
  <si>
    <t>https://www.reddit.com/r/metacanada/comments/hbsi30/history_of_slavery_for_leftists/</t>
  </si>
  <si>
    <t>hbsi30</t>
  </si>
  <si>
    <t>https://i.redd.it/9auytfrqko551.jpg</t>
  </si>
  <si>
    <t>Jagmert Singh cries on air after Bloc Qu√©b√©cois MP says no to recognizing systematic racism in the RCMP</t>
  </si>
  <si>
    <t>https://www.reddit.com/r/metacanada/comments/hb10y3/jagmert_singh_cries_on_air_after_bloc_qu√©b√©cois/</t>
  </si>
  <si>
    <t>hb10y3</t>
  </si>
  <si>
    <t>https://i.redd.it/gddtmjapkj551.jpg</t>
  </si>
  <si>
    <t>‚ò¢Ô∏è</t>
  </si>
  <si>
    <t>https://www.reddit.com/r/metacanada/comments/h7z1w4/_/</t>
  </si>
  <si>
    <t>h7z1w4</t>
  </si>
  <si>
    <t>Prince Harry‚'s Ancestor Reportedly Executed Meghan Markle‚'s Ancestor</t>
  </si>
  <si>
    <t>vanityfair.com</t>
  </si>
  <si>
    <t>https://www.reddit.com/r/metacanada/comments/hfchaw/prince_harrys_ancestor_reportedly_executed_meghan/</t>
  </si>
  <si>
    <t>hfchaw</t>
  </si>
  <si>
    <t>https://www.vanityfair.com/style/2017/11/prince-harry-meghan-markle-ancestors-execution</t>
  </si>
  <si>
    <t>Petition to Close Confucius Institutes in BC - Stop Communist Party's propaganda in Canada</t>
  </si>
  <si>
    <t>likelyresemble</t>
  </si>
  <si>
    <t>https://www.reddit.com/r/metacanada/comments/gzgf5k/petition_to_close_confucius_institutes_in_bc_stop/</t>
  </si>
  <si>
    <t>gzgf5k</t>
  </si>
  <si>
    <t>https://www.change.org/p/bc-minister-of-education-close-the-last-confucius-institutes-in-bc-stop-communist-party-s-propaganda-in-canada-ca48ad25-cefb-43b6-8513-4563492044e1</t>
  </si>
  <si>
    <t>Why am I not surprised that this guy is front and centre of the Covid fiasco?</t>
  </si>
  <si>
    <t>https://www.reddit.com/r/metacanada/comments/gxldd9/why_am_i_not_surprised_that_this_guy_is_front_and/</t>
  </si>
  <si>
    <t>gxldd9</t>
  </si>
  <si>
    <t>https://i.redd.it/346vrvapa8351.png</t>
  </si>
  <si>
    <t>Canada loses AAA rating, Fitch downgrades amid virus costs - BNN Bloomberg</t>
  </si>
  <si>
    <t>Gabers49</t>
  </si>
  <si>
    <t>https://www.reddit.com/r/metacanada/comments/hfeljw/canada_loses_aaa_rating_fitch_downgrades_amid/</t>
  </si>
  <si>
    <t>hfeljw</t>
  </si>
  <si>
    <t>https://www.bnnbloomberg.ca/canada-loses-aaa-rating-fitch-downgrades-amid-virus-costs-1.1455645</t>
  </si>
  <si>
    <t>Omaga Canada is Uncanadian and pro-American</t>
  </si>
  <si>
    <t>Emerald_Triangle</t>
  </si>
  <si>
    <t>https://www.reddit.com/r/metacanada/comments/hglfkj/omaga_canada_is_uncanadian_and_proamerican/</t>
  </si>
  <si>
    <t>hglfkj</t>
  </si>
  <si>
    <t>Edmonton school trustee forced to resign after linking refugee children to violence in schools</t>
  </si>
  <si>
    <t>Gengent</t>
  </si>
  <si>
    <t>https://www.reddit.com/r/metacanada/comments/hff4fb/edmonton_school_trustee_forced_to_resign_after/</t>
  </si>
  <si>
    <t>hff4fb</t>
  </si>
  <si>
    <t>http://archive.is/VX2fE</t>
  </si>
  <si>
    <t>COVID-19 vs. White privilege narrative in Vancouver, BC on June 5th, 2020.... saving lives?§¶üèº‚Äç‚ôÄÔ∏èü§¶üèº‚Äç‚ôÇÔ∏è</t>
  </si>
  <si>
    <t>https://www.reddit.com/r/metacanada/comments/gxyjsi/covid19_vs_white_privilege_narrative_in_vancouver/</t>
  </si>
  <si>
    <t>gxyjsi</t>
  </si>
  <si>
    <t>https://i.redd.it/ylz8o5zwoc351.jpg</t>
  </si>
  <si>
    <t>Trudeau takes a knee</t>
  </si>
  <si>
    <t>neron616</t>
  </si>
  <si>
    <t>https://www.reddit.com/r/metacanada/comments/gxcr07/trudeau_takes_a_knee/</t>
  </si>
  <si>
    <t>gxcr07</t>
  </si>
  <si>
    <t>‚"Systemic Racism‚ Is Not An Actual Thing</t>
  </si>
  <si>
    <t>https://www.reddit.com/r/metacanada/comments/hdflrk/systemic_racism_is_not_an_actual_thing/</t>
  </si>
  <si>
    <t>hdflrk</t>
  </si>
  <si>
    <t>https://stormhaven.blog/2020/06/21/systemic-racism-is-not-an-actual-thing/</t>
  </si>
  <si>
    <t>Sweden's controversial decision not to impose a strict lockdown in response to the Covid-19 pandemic led to too many deaths, the man behind the policy, Anders Tegnell, has acknowledged.</t>
  </si>
  <si>
    <t>https://www.reddit.com/r/metacanada/comments/gvszka/swedens_controversial_decision_not_to_impose_a/</t>
  </si>
  <si>
    <t>gvszka</t>
  </si>
  <si>
    <t>https://www.bbc.com/news/world-europe-52903717</t>
  </si>
  <si>
    <t>He quit his job to take a new position ‚  but the job offer was a scam</t>
  </si>
  <si>
    <t>https://www.reddit.com/r/metacanada/comments/hi4xkh/he_quit_his_job_to_take_a_new_position_but_the/</t>
  </si>
  <si>
    <t>hi4xkh</t>
  </si>
  <si>
    <t>http://archive.is/qExMT</t>
  </si>
  <si>
    <t>Tucker Carlson interviews Erin Marie Olszewski (Nurse Who Filmed Undercover Video Exposing Medical Mass Murder in NY Hospital)</t>
  </si>
  <si>
    <t>https://www.reddit.com/r/metacanada/comments/h9rp74/tucker_carlson_interviews_erin_marie_olszewski/</t>
  </si>
  <si>
    <t>h9rp74</t>
  </si>
  <si>
    <t>https://www.youtube.com/watch?v=SsSKrmrGyiE</t>
  </si>
  <si>
    <t>Canada drops to 12th place in world corruption ranking following SNC-Lavalin scandal</t>
  </si>
  <si>
    <t>https://www.reddit.com/r/metacanada/comments/hcrfi4/canada_drops_to_12th_place_in_world_corruption/</t>
  </si>
  <si>
    <t>hcrfi4</t>
  </si>
  <si>
    <t>http://archive.is/ilho6</t>
  </si>
  <si>
    <t>Onguardforthee makes with the /r Canada Nazi mod claims again</t>
  </si>
  <si>
    <t>https://www.reddit.com/r/metacanada/comments/gynlhq/onguardforthee_makes_with_the_r_canada_nazi_mod/</t>
  </si>
  <si>
    <t>gynlhq</t>
  </si>
  <si>
    <t>This is a logical thinker in a mass of sheep, can we give him/her some support .I am banned</t>
  </si>
  <si>
    <t>self.vancouver</t>
  </si>
  <si>
    <t>https://www.reddit.com/r/metacanada/comments/gutish/this_is_a_logical_thinker_in_a_mass_of_sheep_can/</t>
  </si>
  <si>
    <t>gutish</t>
  </si>
  <si>
    <t>/r/vancouver/comments/guscoe/covid_and_that_mass_gathering_the_other_day/</t>
  </si>
  <si>
    <t>Montreal's police needs your help to identify these looters on May the 30th.</t>
  </si>
  <si>
    <t>_MostBeautifulWorld_</t>
  </si>
  <si>
    <t>spvm.qc.ca</t>
  </si>
  <si>
    <t>https://www.reddit.com/r/metacanada/comments/h8b3q8/montreals_police_needs_your_help_to_identify/</t>
  </si>
  <si>
    <t>h8b3q8</t>
  </si>
  <si>
    <t>PIA, Pakistan's national airline, has grounded a third of its pilots for having fake licenses</t>
  </si>
  <si>
    <t>https://www.reddit.com/r/metacanada/comments/hi4x6w/pia_pakistans_national_airline_has_grounded_a/</t>
  </si>
  <si>
    <t>hi4x6w</t>
  </si>
  <si>
    <t>http://archive.is/JmU3b</t>
  </si>
  <si>
    <t>Black Lives Matter: What We Believe. They can't bring themselves to use the word father.</t>
  </si>
  <si>
    <t>3rdTrumpAccount</t>
  </si>
  <si>
    <t>https://www.reddit.com/r/metacanada/comments/gwgrud/black_lives_matter_what_we_believe_they_cant/</t>
  </si>
  <si>
    <t>gwgrud</t>
  </si>
  <si>
    <t>http://archive.is/oARH0</t>
  </si>
  <si>
    <t>Another one bites the dust!</t>
  </si>
  <si>
    <t>https://www.reddit.com/r/metacanada/comments/hawi2q/another_one_bites_the_dust/</t>
  </si>
  <si>
    <t>hawi2q</t>
  </si>
  <si>
    <t>https://i.redd.it/ne4z1dtdfi551.jpg</t>
  </si>
  <si>
    <t>Aunt Jemima brand to change name, remove image that Quaker says is 'based on a racial stereotype'</t>
  </si>
  <si>
    <t>DamakosT</t>
  </si>
  <si>
    <t>https://www.reddit.com/r/metacanada/comments/hasp51/aunt_jemima_brand_to_change_name_remove_image/</t>
  </si>
  <si>
    <t>hasp51</t>
  </si>
  <si>
    <t>https://www.nbcnews.com/news/amp/ncna1231260</t>
  </si>
  <si>
    <t>Why are they worshipping this guy around the world?</t>
  </si>
  <si>
    <t>https://www.reddit.com/r/metacanada/comments/h0yrno/why_are_they_worshipping_this_guy_around_the_world/</t>
  </si>
  <si>
    <t>h0yrno</t>
  </si>
  <si>
    <t>https://i.redd.it/x5n9b1z43a451.jpg</t>
  </si>
  <si>
    <t>Syrian Refugees Get Put Up in Same Hotel As Furries. Kids LOVE It.</t>
  </si>
  <si>
    <t>https://www.reddit.com/r/metacanada/comments/hgimax/syrian_refugees_get_put_up_in_same_hotel_as/</t>
  </si>
  <si>
    <t>hgimax</t>
  </si>
  <si>
    <t>Disgraced Cinar founder Ronald Weinberg received money from the CERB</t>
  </si>
  <si>
    <t>https://www.reddit.com/r/metacanada/comments/hgfqjd/disgraced_cinar_founder_ronald_weinberg_received/</t>
  </si>
  <si>
    <t>hgfqjd</t>
  </si>
  <si>
    <t>http://archive.is/7t6NX</t>
  </si>
  <si>
    <t>Black Friday Sale? OR BLM Protest?</t>
  </si>
  <si>
    <t>https://www.reddit.com/r/metacanada/comments/h8gp7x/black_friday_sale_or_blm_protest/</t>
  </si>
  <si>
    <t>h8gp7x</t>
  </si>
  <si>
    <t>Glad to see reddit respecting transgender rights like Canada does with Bill C-16</t>
  </si>
  <si>
    <t>shepd</t>
  </si>
  <si>
    <t>https://www.reddit.com/r/metacanada/comments/hie4k8/glad_to_see_reddit_respecting_transgender_rights/</t>
  </si>
  <si>
    <t>hie4k8</t>
  </si>
  <si>
    <t>CBC Kids News: "Why the #TwoStepsForward meme has people talking about white privilege"</t>
  </si>
  <si>
    <t>https://www.reddit.com/r/metacanada/comments/hfg736/cbc_kids_news_why_the_twostepsforward_meme_has/</t>
  </si>
  <si>
    <t>hfg736</t>
  </si>
  <si>
    <t>https://www.cbc.ca/kidsnews/post/watch-why-the-twostepsforward-meme-has-people-talking-about-white-privilege</t>
  </si>
  <si>
    <t>Discovered a blue-check neckbeard in the wild</t>
  </si>
  <si>
    <t>fareastofwest</t>
  </si>
  <si>
    <t>https://www.reddit.com/r/metacanada/comments/gzub2o/discovered_a_bluecheck_neckbeard_in_the_wild/</t>
  </si>
  <si>
    <t>gzub2o</t>
  </si>
  <si>
    <t>Evidence of Systemic Racism in Canada:</t>
  </si>
  <si>
    <t>https://www.reddit.com/r/metacanada/comments/gwg9mr/evidence_of_systemic_racism_in_canada/</t>
  </si>
  <si>
    <t>gwg9mr</t>
  </si>
  <si>
    <t>Canadian Museum for Human Rights employees say they were told to censor gay content for certain guests... Hmmm, tell me more of these 'guests'. Wonder if they are from a certain religion of peace.</t>
  </si>
  <si>
    <t>https://www.reddit.com/r/metacanada/comments/hbgzl2/canadian_museum_for_human_rights_employees_say/</t>
  </si>
  <si>
    <t>hbgzl2</t>
  </si>
  <si>
    <t>http://archive.is/ZNpJV</t>
  </si>
  <si>
    <t>Kenney resists calls to fire speechwriter who said residential schools were a 'bogus genocide story'</t>
  </si>
  <si>
    <t>https://www.reddit.com/r/metacanada/comments/hfxpi8/kenney_resists_calls_to_fire_speechwriter_who/</t>
  </si>
  <si>
    <t>hfxpi8</t>
  </si>
  <si>
    <t>http://archive.is/OB2Fx</t>
  </si>
  <si>
    <t>HAHAHA I have the highest rated comment in this thread, then I was PERMABANNED for dishing out redpills on demographics and crime</t>
  </si>
  <si>
    <t>bestdegreeisafake</t>
  </si>
  <si>
    <t>https://www.reddit.com/r/metacanada/comments/gxmpws/hahaha_i_have_the_highest_rated_comment_in_this/</t>
  </si>
  <si>
    <t>gxmpws</t>
  </si>
  <si>
    <t>http://np.reddit.com/r/canada/comments/gww7dt/bc_lions_players_burnham_johnson_admit_they_feel/</t>
  </si>
  <si>
    <t>Bring out the gimp</t>
  </si>
  <si>
    <t>https://www.reddit.com/r/metacanada/comments/gwv8u9/bring_out_the_gimp/</t>
  </si>
  <si>
    <t>gwv8u9</t>
  </si>
  <si>
    <t>https://i.redd.it/uodyb6ksyz251.jpg</t>
  </si>
  <si>
    <t>What do politically correct Ameriphillic left wing Canadians think of the ethnocentrism of Quebecers?</t>
  </si>
  <si>
    <t>CorleoneYoda</t>
  </si>
  <si>
    <t>https://www.reddit.com/r/metacanada/comments/hcgzby/what_do_politically_correct_ameriphillic_left/</t>
  </si>
  <si>
    <t>hcgzby</t>
  </si>
  <si>
    <t>Joe Biden Caught Lying in a Church | Top Biden Gaffes of the Week</t>
  </si>
  <si>
    <t>TruthISTruth46</t>
  </si>
  <si>
    <t>https://www.reddit.com/r/metacanada/comments/gvv64m/joe_biden_caught_lying_in_a_church_top_biden/</t>
  </si>
  <si>
    <t>gvv64m</t>
  </si>
  <si>
    <t>https://www.youtube.com/watch?v=sAi4f_6VCV8&amp;amp;feature=youtu.be</t>
  </si>
  <si>
    <t>https://www.reddit.com/r/metacanada/comments/gvv677/joe_biden_caught_lying_in_a_church_top_biden/</t>
  </si>
  <si>
    <t>gvv677</t>
  </si>
  <si>
    <t>When Liberals Pretend to be Critical Thinkers</t>
  </si>
  <si>
    <t>https://www.reddit.com/r/metacanada/comments/h8xvl1/when_liberals_pretend_to_be_critical_thinkers/</t>
  </si>
  <si>
    <t>h8xvl1</t>
  </si>
  <si>
    <t>https://www.youtube.com/watch?v=NmwZlNwPU9o</t>
  </si>
  <si>
    <t>Tucker is such an amazing voice, don't take this man for granted, once he's off the air there will be no reason to turn on your television anymore.</t>
  </si>
  <si>
    <t>https://www.reddit.com/r/metacanada/comments/hf4ozj/tucker_is_such_an_amazing_voice_dont_take_this/</t>
  </si>
  <si>
    <t>hf4ozj</t>
  </si>
  <si>
    <t>https://youtu.be/cxxHV5vu1Mo</t>
  </si>
  <si>
    <t>College Removes Offensive Word 'Freedom' From ID Cards After Student Petition Citing 'Slavery'</t>
  </si>
  <si>
    <t>campusreform.org</t>
  </si>
  <si>
    <t>https://www.reddit.com/r/metacanada/comments/hg6wru/college_removes_offensive_word_freedom_from_id/</t>
  </si>
  <si>
    <t>hg6wru</t>
  </si>
  <si>
    <t>https://www.campusreform.org/?ID=15103</t>
  </si>
  <si>
    <t>TOMapleLaughs Says that All the Pricks from India are 'Gentrifying' Canada</t>
  </si>
  <si>
    <t>https://www.reddit.com/r/metacanada/comments/gz5z8u/tomaplelaughs_says_that_all_the_pricks_from_india/</t>
  </si>
  <si>
    <t>gz5z8u</t>
  </si>
  <si>
    <t>https://np.reddit.com/r/metacanada/comments/gtiq1o/needless_to_say_this_did_not_last_long_on_twitter/fsguaur/?context=3</t>
  </si>
  <si>
    <t>Ottawa Board of Health recognizes racism as public health issue§°ü§°ü§°ü§°ü§°</t>
  </si>
  <si>
    <t>ottawa.ctvnews.ca</t>
  </si>
  <si>
    <t>https://www.reddit.com/r/metacanada/comments/habwnw/ottawa_board_of_health_recognizes_racism_as/</t>
  </si>
  <si>
    <t>habwnw</t>
  </si>
  <si>
    <t>https://ottawa.ctvnews.ca/mobile/ottawa-board-of-health-recognizes-racism-as-public-health-issue-1.4983807</t>
  </si>
  <si>
    <t>Fraud and error under CERB may be even worse than we thought</t>
  </si>
  <si>
    <t>https://www.reddit.com/r/metacanada/comments/h15cnj/fraud_and_error_under_cerb_may_be_even_worse_than/</t>
  </si>
  <si>
    <t>h15cnj</t>
  </si>
  <si>
    <t>https://outline.com/pBSF7E</t>
  </si>
  <si>
    <t>China to Canada PM: Stop ‚ irresponsible remarks‚' on spy case</t>
  </si>
  <si>
    <t>https://www.reddit.com/r/metacanada/comments/hdryt1/china_to_canada_pm_stop_irresponsible_remarks_on/</t>
  </si>
  <si>
    <t>hdryt1</t>
  </si>
  <si>
    <t>https://apnews.com/87d84e764f9d84c0b377c0261916a249</t>
  </si>
  <si>
    <t>Man assaulted at store</t>
  </si>
  <si>
    <t>https://www.reddit.com/r/metacanada/comments/hb8gjy/man_assaulted_at_store/</t>
  </si>
  <si>
    <t>hb8gjy</t>
  </si>
  <si>
    <t>https://twitter.com/tariqnasheed/status/1273092750699720709?s=09</t>
  </si>
  <si>
    <t>"He is not violent" Oblivious Chief says about man shot while trying to stab RCMP members</t>
  </si>
  <si>
    <t>https://www.reddit.com/r/metacanada/comments/h9fy97/he_is_not_violent_oblivious_chief_says_about_man/</t>
  </si>
  <si>
    <t>h9fy97</t>
  </si>
  <si>
    <t>https://globalnews.ca/news/7062792/new-brunswick-indigenous-man-is-victim-of-rcmp-involved-fatal-shooting-chief/</t>
  </si>
  <si>
    <t>Our strong and fearless Prime Minster taking a knee at the Ottawa racism protest</t>
  </si>
  <si>
    <t>mw3noobbuster</t>
  </si>
  <si>
    <t>https://www.reddit.com/r/metacanada/comments/gxdz73/our_strong_and_fearless_prime_minster_taking_a/</t>
  </si>
  <si>
    <t>gxdz73</t>
  </si>
  <si>
    <t>https://globalnews.ca/news/7032198/justin-trudeau-anti-black-racism-protest/</t>
  </si>
  <si>
    <t>Zoom suspends U.S.-based activists' account after Tiananmen event</t>
  </si>
  <si>
    <t>uk.reuters.com</t>
  </si>
  <si>
    <t>https://www.reddit.com/r/metacanada/comments/h111wj/zoom_suspends_usbased_activists_account_after/</t>
  </si>
  <si>
    <t>h111wj</t>
  </si>
  <si>
    <t>https://uk.reuters.com/article/uk-zoom-video-commn-china/zoom-suspends-u-s-based-activists-account-after-tiananmen-event-idUKKBN23I0G9</t>
  </si>
  <si>
    <t>2020 Oppression Olympics - biggest victim wins!</t>
  </si>
  <si>
    <t>https://www.reddit.com/r/metacanada/comments/gwjamj/2020_oppression_olympics_biggest_victim_wins/</t>
  </si>
  <si>
    <t>gwjamj</t>
  </si>
  <si>
    <t>https://i.redd.it/dop9lnv9tw251.jpg</t>
  </si>
  <si>
    <t>National Post Journalists Demand Rex Murphy Stop Denying 'Systemic Racism'</t>
  </si>
  <si>
    <t>https://www.reddit.com/r/metacanada/comments/h8c8bc/national_post_journalists_demand_rex_murphy_stop/</t>
  </si>
  <si>
    <t>h8c8bc</t>
  </si>
  <si>
    <t>Lol why r/metacanada is a joke. You guys are seriously turning into QAnon</t>
  </si>
  <si>
    <t>https://www.reddit.com/r/metacanada/comments/gvbtw8/lol_why_rmetacanada_is_a_joke_you_guys_are/</t>
  </si>
  <si>
    <t>gvbtw8</t>
  </si>
  <si>
    <t>https://i.redd.it/0e7izuxm9j251.jpg</t>
  </si>
  <si>
    <t>WATCH: Man at Toronto Black Lives Matter protest calls for removal of Winston Churchill statue</t>
  </si>
  <si>
    <t>https://www.reddit.com/r/metacanada/comments/h0ccaq/watch_man_at_toronto_black_lives_matter_protest/</t>
  </si>
  <si>
    <t>h0ccaq</t>
  </si>
  <si>
    <t>https://thepostmillennial.com/watch-man-at-toronto-black-lives-matter-protest-calls-for-destruction-of-winston-churchill-statue</t>
  </si>
  <si>
    <t>RCMP sending out strange press releases about mythical incel terrorists to the media again</t>
  </si>
  <si>
    <t>https://www.reddit.com/r/metacanada/comments/gz1hu8/rcmp_sending_out_strange_press_releases_about/</t>
  </si>
  <si>
    <t>gz1hu8</t>
  </si>
  <si>
    <t>https://globalnews.ca/news/7021882/rcmp-incel-terrorism-guide/</t>
  </si>
  <si>
    <t>Video in civil claim shows RCMP officer dragging student, stepping on her head after wellness check</t>
  </si>
  <si>
    <t>https://www.reddit.com/r/metacanada/comments/hem2io/video_in_civil_claim_shows_rcmp_officer_dragging/</t>
  </si>
  <si>
    <t>hem2io</t>
  </si>
  <si>
    <t>http://archive.is/I6jhU</t>
  </si>
  <si>
    <t>In a time of protest, Black LGBTQ voices rise</t>
  </si>
  <si>
    <t>https://www.reddit.com/r/metacanada/comments/hhbxav/in_a_time_of_protest_black_lgbtq_voices_rise/</t>
  </si>
  <si>
    <t>hhbxav</t>
  </si>
  <si>
    <t>What do Hitler and the Trudeaus have in common? - June is Indigenous History Month</t>
  </si>
  <si>
    <t>https://www.reddit.com/r/metacanada/comments/hd08t0/what_do_hitler_and_the_trudeaus_have_in_common/</t>
  </si>
  <si>
    <t>hd08t0</t>
  </si>
  <si>
    <t>https://i.redd.it/1rr9rezvr6651.jpg</t>
  </si>
  <si>
    <t>Jagmeet live from the HOC moments before being ejected!</t>
  </si>
  <si>
    <t>https://www.reddit.com/r/metacanada/comments/hb1d7h/jagmeet_live_from_the_hoc_moments_before_being/</t>
  </si>
  <si>
    <t>hb1d7h</t>
  </si>
  <si>
    <t>https://i.redd.it/jjzq2nfonj551.jpg</t>
  </si>
  <si>
    <t>They're running over police and dogs now (everyone was apparently okay)</t>
  </si>
  <si>
    <t>https://www.reddit.com/r/metacanada/comments/guzbmt/theyre_running_over_police_and_dogs_now_everyone/</t>
  </si>
  <si>
    <t>guzbmt</t>
  </si>
  <si>
    <t>https://twitter.com/YousefNH2/status/1267637687554650112</t>
  </si>
  <si>
    <t>Steven Bannon reads the New Federal State of China Declaration. Âè≤ËíÇÊñá¬∑Áè≠ÂÜúÂÖàÁîüÂÆ£ËØª„ÄäÊñ∞‰∏≠ÂõΩËÅîÈÇ¶ÂÆ£Ë®Ä„Äã</t>
  </si>
  <si>
    <t>https://www.reddit.com/r/metacanada/comments/gwl55m/steven_bannon_reads_the_new_federal_state_of/</t>
  </si>
  <si>
    <t>gwl55m</t>
  </si>
  <si>
    <t>https://youtu.be/hsv3OWUp0YU</t>
  </si>
  <si>
    <t>Toronto Violence: Suspect sought after two men shot inside Oshawa home</t>
  </si>
  <si>
    <t>https://www.reddit.com/r/metacanada/comments/gutpf9/toronto_violence_suspect_sought_after_two_men/</t>
  </si>
  <si>
    <t>gutpf9</t>
  </si>
  <si>
    <t>https://toronto.ctvnews.ca/suspect-sought-after-two-men-shot-inside-oshawa-home-1.4963292</t>
  </si>
  <si>
    <t>Muh BoOtLiCkEr!!!</t>
  </si>
  <si>
    <t>https://www.reddit.com/r/metacanada/comments/hcdfbj/muh_bootlicker/</t>
  </si>
  <si>
    <t>hcdfbj</t>
  </si>
  <si>
    <t>https://i.redd.it/6vmmzp4ffm551.jpg</t>
  </si>
  <si>
    <t>Everybody needs to stand up': Regina man speaking out after he says he was racially profiled</t>
  </si>
  <si>
    <t>https://www.reddit.com/r/metacanada/comments/gvm86n/everybody_needs_to_stand_up_regina_man_speaking/</t>
  </si>
  <si>
    <t>gvm86n</t>
  </si>
  <si>
    <t>https://regina.ctvnews.ca/everybody-needs-to-stand-up-regina-man-speaking-out-after-he-says-he-was-racially-profiled-1.4966758</t>
  </si>
  <si>
    <t>Not in my backyard</t>
  </si>
  <si>
    <t>cutefish762</t>
  </si>
  <si>
    <t>https://www.reddit.com/r/metacanada/comments/gva3mg/not_in_my_backyard/</t>
  </si>
  <si>
    <t>gva3mg</t>
  </si>
  <si>
    <t>https://twitter.com/JackPosobiec/status/1267127192330346500?s=20</t>
  </si>
  <si>
    <t>r/nfl and r/nba go "private" for 24 hours, to complain reddit is harboring too much "hate subs" and they need to be removed and censored immediately. Their pound of flesh has not been satisfied yet, until every right leaning person is pushed out and silenced.</t>
  </si>
  <si>
    <t>TheoBlanco</t>
  </si>
  <si>
    <t>https://www.reddit.com/r/metacanada/comments/gw04mb/rnfl_and_rnba_go_private_for_24_hours_to_complain/</t>
  </si>
  <si>
    <t>gw04mb</t>
  </si>
  <si>
    <t>https://i.redd.it/3d9szzevsq251.jpg</t>
  </si>
  <si>
    <t>Deaf people complained they were being left out of the doublespeak.</t>
  </si>
  <si>
    <t>https://www.reddit.com/r/metacanada/comments/h0ef48/deaf_people_complained_they_were_being_left_out/</t>
  </si>
  <si>
    <t>h0ef48</t>
  </si>
  <si>
    <t>https://i.redd.it/gdq22bhi14451.jpg</t>
  </si>
  <si>
    <t>KGB defector Yuri Bezmenov's warning to America</t>
  </si>
  <si>
    <t>https://www.reddit.com/r/metacanada/comments/higizd/kgb_defector_yuri_bezmenovs_warning_to_america/</t>
  </si>
  <si>
    <t>higizd</t>
  </si>
  <si>
    <t>https://youtu.be/bX3EZCVj2XA</t>
  </si>
  <si>
    <t>Black Lives Matter Toronto issues 27 demands for reform in major anti-police protest</t>
  </si>
  <si>
    <t>LuckySSCB</t>
  </si>
  <si>
    <t>https://www.reddit.com/r/metacanada/comments/hcqwpy/black_lives_matter_toronto_issues_27_demands_for/</t>
  </si>
  <si>
    <t>hcqwpy</t>
  </si>
  <si>
    <t>https://www.thestar.com/news/gta/2020/06/19/we-demand-better-we-demand-our-lives-black-lives-matter-toronto-protesters-call-for-defudning-of-police.html</t>
  </si>
  <si>
    <t>Reddit Starts Banning Users For Their Upvotes</t>
  </si>
  <si>
    <t>https://www.reddit.com/r/metacanada/comments/hds98x/reddit_starts_banning_users_for_their_upvotes/</t>
  </si>
  <si>
    <t>hds98x</t>
  </si>
  <si>
    <t>http://www.informationliberation.com/?id=61546</t>
  </si>
  <si>
    <t>Virtuo Realitee !ßöüèº‚Äç‚ôÄÔ∏è</t>
  </si>
  <si>
    <t>https://www.reddit.com/r/metacanada/comments/h7qdia/virtuo_realitee/</t>
  </si>
  <si>
    <t>h7qdia</t>
  </si>
  <si>
    <t>Trudeau is the manifestation of Kali Yuga</t>
  </si>
  <si>
    <t>https://www.reddit.com/r/metacanada/comments/gufa7n/trudeau_is_the_manifestation_of_kali_yuga/</t>
  </si>
  <si>
    <t>gufa7n</t>
  </si>
  <si>
    <t>https://i.redd.it/l5pvredwr8251.jpg</t>
  </si>
  <si>
    <t>Please make sure these people do not destroy our country.</t>
  </si>
  <si>
    <t>https://www.reddit.com/r/metacanada/comments/guygl9/please_make_sure_these_people_do_not_destroy_our/</t>
  </si>
  <si>
    <t>guygl9</t>
  </si>
  <si>
    <t>https://www.change.org/p/justin-trudeau-make-trudeau-declare-antifa-a-domestic-terrorist-organization/starter_phone_ask?just_created=true&amp;amp;tag_selected=human_rights</t>
  </si>
  <si>
    <t>Social Conservatives don‚'t understand how elections work</t>
  </si>
  <si>
    <t>https://www.reddit.com/r/metacanada/comments/ha6a4u/social_conservatives_dont_understand_how/</t>
  </si>
  <si>
    <t>ha6a4u</t>
  </si>
  <si>
    <t>https://i.redd.it/idslnioaka551.jpg</t>
  </si>
  <si>
    <t>It's a hard knock life. (Compilation of protestors getting some life lessons)</t>
  </si>
  <si>
    <t>AlbertaStrong</t>
  </si>
  <si>
    <t>https://www.reddit.com/r/metacanada/comments/gv7r44/its_a_hard_knock_life_compilation_of_protestors/</t>
  </si>
  <si>
    <t>gv7r44</t>
  </si>
  <si>
    <t>https://www.bitchute.com/video/eULjPt5ILgtx/</t>
  </si>
  <si>
    <t>76% Of Canadians want a ban on immigration</t>
  </si>
  <si>
    <t>https://www.reddit.com/r/metacanada/comments/h0m5c1/76_of_canadians_want_a_ban_on_immigration/</t>
  </si>
  <si>
    <t>h0m5c1</t>
  </si>
  <si>
    <t>https://twitter.com/CandiceMalcolm/status/1270719962634547201</t>
  </si>
  <si>
    <t>Remember Covidiots?</t>
  </si>
  <si>
    <t>https://www.reddit.com/r/metacanada/comments/gyxtsu/remember_covidiots/</t>
  </si>
  <si>
    <t>gyxtsu</t>
  </si>
  <si>
    <t>https://i.imgur.com/LHoB4Pj.jpg</t>
  </si>
  <si>
    <t>Children of ex-Saudi intelligence official living in Canada disappear amid Saudi efforts to force him home</t>
  </si>
  <si>
    <t>https://www.reddit.com/r/metacanada/comments/gx8au2/children_of_exsaudi_intelligence_official_living/</t>
  </si>
  <si>
    <t>gx8au2</t>
  </si>
  <si>
    <t>https://outline.com/PGVzjC</t>
  </si>
  <si>
    <t>Public service video featuring only white bureaucrats sends 'the wrong message': minister</t>
  </si>
  <si>
    <t>https://www.reddit.com/r/metacanada/comments/he98os/public_service_video_featuring_only_white/</t>
  </si>
  <si>
    <t>he98os</t>
  </si>
  <si>
    <t>http://archive.is/mFsgV</t>
  </si>
  <si>
    <t>Anti-lockdown and more money for health care workers protests today at Queens Park</t>
  </si>
  <si>
    <t>https://www.reddit.com/r/metacanada/comments/haxa5u/antilockdown_and_more_money_for_health_care/</t>
  </si>
  <si>
    <t>haxa5u</t>
  </si>
  <si>
    <t>https://youtu.be/Dlb8EfBm1QQ</t>
  </si>
  <si>
    <t>CNN: White Children "Don't Deserve Innocence"</t>
  </si>
  <si>
    <t>Redf6</t>
  </si>
  <si>
    <t>https://www.reddit.com/r/metacanada/comments/gwlfel/cnn_white_children_dont_deserve_innocence/</t>
  </si>
  <si>
    <t>gwlfel</t>
  </si>
  <si>
    <t>https://www.zerohedge.com/political/cnn-white-children-dont-deserve-innocence</t>
  </si>
  <si>
    <t>https://www.reddit.com/r/metacanada/comments/gwr4m9/cnn_white_children_dont_deserve_innocence/</t>
  </si>
  <si>
    <t>gwr4m9</t>
  </si>
  <si>
    <t>FAKE NEWS CBC</t>
  </si>
  <si>
    <t>https://www.reddit.com/r/metacanada/comments/gw6xcn/fake_news_cbc/</t>
  </si>
  <si>
    <t>gw6xcn</t>
  </si>
  <si>
    <t>https://twitter.com/CBCNews/status/1268341771156717569</t>
  </si>
  <si>
    <t>Bernie Sanders campaign worker says cities will "burn" if Bernie isn't the nominee</t>
  </si>
  <si>
    <t>Neutral_admin</t>
  </si>
  <si>
    <t>https://www.reddit.com/r/metacanada/comments/gvmc73/bernie_sanders_campaign_worker_says_cities_will/</t>
  </si>
  <si>
    <t>gvmc73</t>
  </si>
  <si>
    <t>https://www.youtube.com/watch?v=i8IbYbThY5M</t>
  </si>
  <si>
    <t>From the same journal that bought you the dog park study - "A feminist coven in the university"</t>
  </si>
  <si>
    <t>https://www.reddit.com/r/metacanada/comments/hbjier/from_the_same_journal_that_bought_you_the_dog/</t>
  </si>
  <si>
    <t>hbjier</t>
  </si>
  <si>
    <t>https://i.redd.it/lj62myeqep551.png</t>
  </si>
  <si>
    <t>IT BEGINS: Canada Revenue Agency opens up snitch line to information about federal COVID-19 aid program fraud</t>
  </si>
  <si>
    <t>https://www.reddit.com/r/metacanada/comments/guybvc/it_begins_canada_revenue_agency_opens_up_snitch/</t>
  </si>
  <si>
    <t>guybvc</t>
  </si>
  <si>
    <t>https://nationalpost.com/news/politics/canada-revenue-agency-opens-up-snitch-line-to-information-about-federal-covid-19-aid-program-fraud</t>
  </si>
  <si>
    <t>Muhammad Ali - Racial Integration</t>
  </si>
  <si>
    <t>therealanimalchin</t>
  </si>
  <si>
    <t>https://www.reddit.com/r/metacanada/comments/gvga8x/muhammad_ali_racial_integration/</t>
  </si>
  <si>
    <t>gvga8x</t>
  </si>
  <si>
    <t>https://www.youtube.com/watch?v=HqiWFLsgVi4</t>
  </si>
  <si>
    <t>you know you've reached bottom, when...</t>
  </si>
  <si>
    <t>https://www.reddit.com/r/metacanada/comments/hbt1s3/you_know_youve_reached_bottom_when/</t>
  </si>
  <si>
    <t>hbt1s3</t>
  </si>
  <si>
    <t>https://i.redd.it/hpsbgpiabs551.jpg</t>
  </si>
  <si>
    <t>Ashamed' of department, Seattle cop explains why it's time to quit</t>
  </si>
  <si>
    <t>mynorthwest.com</t>
  </si>
  <si>
    <t>https://www.reddit.com/r/metacanada/comments/h0f0z8/ashamed_of_department_seattle_cop_explains_why/</t>
  </si>
  <si>
    <t>h0f0z8</t>
  </si>
  <si>
    <t>https://mynorthwest.com/1932903/rantz-seattle-cop-quitting-ashamed-protests/</t>
  </si>
  <si>
    <t>Hong Kong != BLM</t>
  </si>
  <si>
    <t>https://www.reddit.com/r/metacanada/comments/gyaaxe/hong_kong_blm/</t>
  </si>
  <si>
    <t>gyaaxe</t>
  </si>
  <si>
    <t>Tucker Carlson decries the rise of left-wing rage mobs in America: Something terrifying has descended on America. Terrible ideas suddenly have free reign and no one is pushing back.</t>
  </si>
  <si>
    <t>https://www.reddit.com/r/metacanada/comments/h0ebah/tucker_carlson_decries_the_rise_of_leftwing_rage/</t>
  </si>
  <si>
    <t>h0ebah</t>
  </si>
  <si>
    <t>https://www.youtube.com/watch?v=fv6Y3a4BV6E</t>
  </si>
  <si>
    <t>Why are Canadians Americanizing Themselves so Eagerly?</t>
  </si>
  <si>
    <t>emptyuposhi</t>
  </si>
  <si>
    <t>https://www.reddit.com/r/metacanada/comments/h7urs7/why_are_canadians_americanizing_themselves_so/</t>
  </si>
  <si>
    <t>h7urs7</t>
  </si>
  <si>
    <t>Based Hyacinth Bucket</t>
  </si>
  <si>
    <t>https://www.reddit.com/r/metacanada/comments/guqck7/based_hyacinth_bucket/</t>
  </si>
  <si>
    <t>guqck7</t>
  </si>
  <si>
    <t>https://www.breitbart.com/videos/v/JarakjGy/</t>
  </si>
  <si>
    <t>"The Great Reset" is the globalists' plan for you and your family and YOU WERE NEVER ASKED</t>
  </si>
  <si>
    <t>weforum.org</t>
  </si>
  <si>
    <t>https://www.reddit.com/r/metacanada/comments/hdncnk/the_great_reset_is_the_globalists_plan_for_you/</t>
  </si>
  <si>
    <t>hdncnk</t>
  </si>
  <si>
    <t>https://www.weforum.org/great-reset/</t>
  </si>
  <si>
    <t>Everywhere Statues are Torn Down By The Mob, History Promises People are Next</t>
  </si>
  <si>
    <t>https://www.reddit.com/r/metacanada/comments/hem7vy/everywhere_statues_are_torn_down_by_the_mob/</t>
  </si>
  <si>
    <t>hem7vy</t>
  </si>
  <si>
    <t>https://thefederalist.com/2020/06/23/everywhere-statues-are-torn-down-by-the-mob-history-promises-people-are-next/</t>
  </si>
  <si>
    <t>Go ahead Trudy, mAkE mY dAy!</t>
  </si>
  <si>
    <t>https://www.reddit.com/r/metacanada/comments/herdes/go_ahead_trudy_make_my_day/</t>
  </si>
  <si>
    <t>herdes</t>
  </si>
  <si>
    <t>https://i.redd.it/14fr2fqder651.jpg</t>
  </si>
  <si>
    <t>China to Trudeau: Stop 'irresponsible remarks' on spy case</t>
  </si>
  <si>
    <t>https://www.reddit.com/r/metacanada/comments/hdwjqr/china_to_trudeau_stop_irresponsible_remarks_on/</t>
  </si>
  <si>
    <t>hdwjqr</t>
  </si>
  <si>
    <t>https://toronto.citynews.ca/2020/06/22/china-to-canada-pm-stop-irresponsible-remarks-on-spy-case/</t>
  </si>
  <si>
    <t>Toronto Violence: Man injured in central Mississauga shooting</t>
  </si>
  <si>
    <t>https://www.reddit.com/r/metacanada/comments/haifhr/toronto_violence_man_injured_in_central/</t>
  </si>
  <si>
    <t>haifhr</t>
  </si>
  <si>
    <t>https://www.cp24.com/news/man-injured-in-central-mississauga-shooting-paramedics-1.4984963</t>
  </si>
  <si>
    <t>CanCon: Matthew Good Band - Hello Time Bomb.</t>
  </si>
  <si>
    <t>MrCanoeHead_</t>
  </si>
  <si>
    <t>https://www.reddit.com/r/metacanada/comments/hez2a3/cancon_matthew_good_band_hello_time_bomb/</t>
  </si>
  <si>
    <t>hez2a3</t>
  </si>
  <si>
    <t>https://www.youtube.com/watch?v=wnQ-Ixnqpe8</t>
  </si>
  <si>
    <t>Atleast we are not speaking german, ri-right guys?</t>
  </si>
  <si>
    <t>Frog_Refugee_2019</t>
  </si>
  <si>
    <t>https://www.reddit.com/r/metacanada/comments/gz01io/atleast_we_are_not_speaking_german_riright_guys/</t>
  </si>
  <si>
    <t>gz01io</t>
  </si>
  <si>
    <t>https://i.redd.it/ikacycl42p351.jpg</t>
  </si>
  <si>
    <t>I thought Turdeau was the panderer in chief but the Democrats just out did him.....</t>
  </si>
  <si>
    <t>https://www.reddit.com/r/metacanada/comments/gz274j/i_thought_turdeau_was_the_panderer_in_chief_but/</t>
  </si>
  <si>
    <t>gz274j</t>
  </si>
  <si>
    <t>https://i.redd.it/yuscnmq7np351.jpg</t>
  </si>
  <si>
    <t>Putin On World War II</t>
  </si>
  <si>
    <t>moonofalabama.org</t>
  </si>
  <si>
    <t>https://www.reddit.com/r/metacanada/comments/hd5hzc/putin_on_world_war_ii/</t>
  </si>
  <si>
    <t>hd5hzc</t>
  </si>
  <si>
    <t>https://www.moonofalabama.org/2020/06/putin-on-world-war-ii.html</t>
  </si>
  <si>
    <t>bad thing happen europ</t>
  </si>
  <si>
    <t>Elfer</t>
  </si>
  <si>
    <t>https://www.reddit.com/r/metacanada/comments/h7pvtg/bad_thing_happen_europ/</t>
  </si>
  <si>
    <t>h7pvtg</t>
  </si>
  <si>
    <t>Wendy Mesley suspended from hosting after using 'careless' language in discussing racial issue</t>
  </si>
  <si>
    <t>https://www.reddit.com/r/metacanada/comments/h03b9i/wendy_mesley_suspended_from_hosting_after_using/</t>
  </si>
  <si>
    <t>h03b9i</t>
  </si>
  <si>
    <t>LGBTQ activist Sarah Hegazi, exiled in Canada after torture in Egypt, dies at 30 | CBC News</t>
  </si>
  <si>
    <t>https://www.reddit.com/r/metacanada/comments/hafz4z/lgbtq_activist_sarah_hegazi_exiled_in_canada/</t>
  </si>
  <si>
    <t>hafz4z</t>
  </si>
  <si>
    <t>ERINëè ISN'Tëè Aëè WINNER'Sëè NAMEëè</t>
  </si>
  <si>
    <t>https://www.reddit.com/r/metacanada/comments/hf1r8d/erin_isnt_a_winners_name/</t>
  </si>
  <si>
    <t>hf1r8d</t>
  </si>
  <si>
    <t>https://i.redd.it/12k70obi9v651.jpg</t>
  </si>
  <si>
    <t>Petition to change name of Dundas Street in Toronto over racist history gains traction</t>
  </si>
  <si>
    <t>SomeOutdoorsGuy</t>
  </si>
  <si>
    <t>https://www.reddit.com/r/metacanada/comments/h0j9og/petition_to_change_name_of_dundas_street_in/</t>
  </si>
  <si>
    <t>h0j9og</t>
  </si>
  <si>
    <t>https://thepostmillennial.com/a-petition-is-underway-to-rename-dundas-street-in-toronto</t>
  </si>
  <si>
    <t>BLM co-founder confirms what anyone who‚'s read their work knows: they‚'re proudly marxists. This NEEDS to be big news, but I'm sure it'll be quickly swept under the carpet like everything else these days.</t>
  </si>
  <si>
    <t>https://www.reddit.com/r/metacanada/comments/hbr6sj/blm_cofounder_confirms_what_anyone_whos_read/</t>
  </si>
  <si>
    <t>hbr6sj</t>
  </si>
  <si>
    <t>https://streamable.com/ztuk5i</t>
  </si>
  <si>
    <t>Border skirmish, soldiers dead. China and India. Did you hear about it here first? Why?</t>
  </si>
  <si>
    <t>https://www.reddit.com/r/metacanada/comments/hag9qk/border_skirmish_soldiers_dead_china_and_india_did/</t>
  </si>
  <si>
    <t>hag9qk</t>
  </si>
  <si>
    <t>https://www.youtube.com/watch?v=LXYESL9ZEsc</t>
  </si>
  <si>
    <t>Anti-racism march in Alberta town postponed after angry backlash on social media</t>
  </si>
  <si>
    <t>https://www.reddit.com/r/metacanada/comments/gzhj9i/antiracism_march_in_alberta_town_postponed_after/</t>
  </si>
  <si>
    <t>gzhj9i</t>
  </si>
  <si>
    <t>https://outline.com/TYdtnb</t>
  </si>
  <si>
    <t>What on earth went on in Nova Scotia.. updates from presscore</t>
  </si>
  <si>
    <t>digitalunperson</t>
  </si>
  <si>
    <t>https://www.reddit.com/r/metacanada/comments/he1qdg/what_on_earth_went_on_in_nova_scotia_updates_from/</t>
  </si>
  <si>
    <t>he1qdg</t>
  </si>
  <si>
    <t>https://twitter.com/presscoreca/status/1274744065658159104?s=21</t>
  </si>
  <si>
    <t>The canada Prime Minister is out marching protesting and Kneeling I guess covid is over everybody back to work! We were lied to they blew up and fabricated severity of the entire thing</t>
  </si>
  <si>
    <t>https://www.reddit.com/r/metacanada/comments/gxdnbj/the_canada_prime_minister_is_out_marching/</t>
  </si>
  <si>
    <t>gxdnbj</t>
  </si>
  <si>
    <t>Is Incel a Terrorist Ideology?</t>
  </si>
  <si>
    <t>andrewsaysTV</t>
  </si>
  <si>
    <t>https://www.reddit.com/r/metacanada/comments/h9rg6e/is_incel_a_terrorist_ideology/</t>
  </si>
  <si>
    <t>h9rg6e</t>
  </si>
  <si>
    <t>https://youtu.be/pEQTZC8BENw</t>
  </si>
  <si>
    <t>Hysterical W.H.O. Warns of 'Worsening' Global Coronavirus Crisis, Demands 'Active Surveillance and Tracing'</t>
  </si>
  <si>
    <t>https://www.reddit.com/r/metacanada/comments/gzsjuh/hysterical_who_warns_of_worsening_global/</t>
  </si>
  <si>
    <t>gzsjuh</t>
  </si>
  <si>
    <t>https://www.breitbart.com/health/2020/06/09/w-h-o-says-coronavirus-crisis-worsening-prescribes-active-surveillance-of-infected-populations/</t>
  </si>
  <si>
    <t>Looks like you guys are taking the L on this one</t>
  </si>
  <si>
    <t>https://www.reddit.com/r/metacanada/comments/gx70s7/looks_like_you_guys_are_taking_the_l_on_this_one/</t>
  </si>
  <si>
    <t>gx70s7</t>
  </si>
  <si>
    <t>https://www.nytimes.com/2020/06/05/us/politics/polling-george-floyd-protests-racism.html</t>
  </si>
  <si>
    <t>Who is the worst newscaster on tv?</t>
  </si>
  <si>
    <t>Fat-Indian</t>
  </si>
  <si>
    <t>https://www.reddit.com/r/metacanada/comments/hf0rob/who_is_the_worst_newscaster_on_tv/</t>
  </si>
  <si>
    <t>hf0rob</t>
  </si>
  <si>
    <t>Soros &amp;amp; Steyer exposed as backers of ‚ paramilitary‚' left-wing group in undercover Project Veritas VIDEO</t>
  </si>
  <si>
    <t>https://www.reddit.com/r/metacanada/comments/h17bmq/soros_steyer_exposed_as_backers_of_paramilitary/</t>
  </si>
  <si>
    <t>h17bmq</t>
  </si>
  <si>
    <t>https://www.rt.com/usa/491546-project-veritas-antifa-video-soros/</t>
  </si>
  <si>
    <t>Government could have 'picked better words' to discourage CERB cheating: employment minister</t>
  </si>
  <si>
    <t>https://www.reddit.com/r/metacanada/comments/heq0g6/government_could_have_picked_better_words_to/</t>
  </si>
  <si>
    <t>heq0g6</t>
  </si>
  <si>
    <t>http://archive.is/YBMov</t>
  </si>
  <si>
    <t>ANTIFA CHAZ Starter Pack</t>
  </si>
  <si>
    <t>https://www.reddit.com/r/metacanada/comments/h9trsb/antifa_chaz_starter_pack/</t>
  </si>
  <si>
    <t>h9trsb</t>
  </si>
  <si>
    <t>https://files.catbox.moe/ta4r7t.png</t>
  </si>
  <si>
    <t>Toronto Police Chief announces resignation in effort to make bogus allegations of racism seem more legitimate.</t>
  </si>
  <si>
    <t>https://www.reddit.com/r/metacanada/comments/gz506k/toronto_police_chief_announces_resignation_in/</t>
  </si>
  <si>
    <t>gz506k</t>
  </si>
  <si>
    <t>https://torontosun.com/news/local-news/toronto-police-chief-mark-saunders-to-resign-source</t>
  </si>
  <si>
    <t>4-in-5 Canadians think Ottawa must speak up about China‚'s human rights abuses</t>
  </si>
  <si>
    <t>macdonaldlaurier.ca</t>
  </si>
  <si>
    <t>https://www.reddit.com/r/metacanada/comments/hcgng4/4in5_canadians_think_ottawa_must_speak_up_about/</t>
  </si>
  <si>
    <t>hcgng4</t>
  </si>
  <si>
    <t>https://www.macdonaldlaurier.ca/four-five-canadians-think-ottawa-must-speak-chinas-human-rights-abuses-leading-pollster-calls-results-stunning/</t>
  </si>
  <si>
    <t>‚ Practice the eye gouge‚': Project Veritas claims to have INFILTRATED ANTIFA, will ‚ expose its violent nature‚' ‚  RT USA News</t>
  </si>
  <si>
    <t>popsathome</t>
  </si>
  <si>
    <t>https://www.reddit.com/r/metacanada/comments/gwn5zh/practice_the_eye_gouge_project_veritas_claims_to/</t>
  </si>
  <si>
    <t>gwn5zh</t>
  </si>
  <si>
    <t>https://www.rt.com/usa/490804-project-veritas-infiltrated-antifa/</t>
  </si>
  <si>
    <t>Black Lives Matter making Sweden more peaceful (demo footage)</t>
  </si>
  <si>
    <t>https://www.reddit.com/r/metacanada/comments/hhjhov/black_lives_matter_making_sweden_more_peaceful/</t>
  </si>
  <si>
    <t>hhjhov</t>
  </si>
  <si>
    <t>https://www.youtube.com/watch?v=PFZyUwiSpgU</t>
  </si>
  <si>
    <t>This is just cringe</t>
  </si>
  <si>
    <t>https://www.reddit.com/r/metacanada/comments/h9wfv0/this_is_just_cringe/</t>
  </si>
  <si>
    <t>h9wfv0</t>
  </si>
  <si>
    <t>https://i.redd.it/688cm1pu77551.png</t>
  </si>
  <si>
    <t>CNN Claims that "Fox News published digitally altered and misleading images" of Seattle Autonomous Zone</t>
  </si>
  <si>
    <t>https://www.reddit.com/r/metacanada/comments/helvzv/cnn_claims_that_fox_news_published_digitally/</t>
  </si>
  <si>
    <t>helvzv</t>
  </si>
  <si>
    <t>http://archive.is/umCIu</t>
  </si>
  <si>
    <t>Why do these people always look so weak physically?</t>
  </si>
  <si>
    <t>angeloxicon</t>
  </si>
  <si>
    <t>https://www.reddit.com/r/metacanada/comments/hbthwu/why_do_these_people_always_look_so_weak_physically/</t>
  </si>
  <si>
    <t>hbthwu</t>
  </si>
  <si>
    <t>https://i.redd.it/djj1fm01hs551.jpg</t>
  </si>
  <si>
    <t>NYC mayor suppresses 10 people in a church for COVID but lets thousands riot</t>
  </si>
  <si>
    <t>https://www.reddit.com/r/metacanada/comments/gyw81d/nyc_mayor_suppresses_10_people_in_a_church_for/</t>
  </si>
  <si>
    <t>gyw81d</t>
  </si>
  <si>
    <t>https://www.lifesitenews.com/opinion/nyc-mayor-suppresses-10-people-in-a-church-for-covid-but-lets-thousands-riot</t>
  </si>
  <si>
    <t>Health Canada shuts down Trailer Park Boys' weed brand because it would "appeal to children" but continues to allow Drake and Snoop brands made by giant corporation founded by ex Liberal Party CFO</t>
  </si>
  <si>
    <t>thegrowthop.com</t>
  </si>
  <si>
    <t>https://www.reddit.com/r/metacanada/comments/hg2hkb/health_canada_shuts_down_trailer_park_boys_weed/</t>
  </si>
  <si>
    <t>hg2hkb</t>
  </si>
  <si>
    <t>https://www.thegrowthop.com/life/health-canada-makes-it-crystally-clear-trailer-park-buds-need-to-rebrand</t>
  </si>
  <si>
    <t>Trump is tough on China. The Chinese are afraid of him and bending the knee. Meanwhile.... Chinese nationals with govt ties are contributing to Trump campaign. lol</t>
  </si>
  <si>
    <t>rawstory.com</t>
  </si>
  <si>
    <t>https://www.reddit.com/r/metacanada/comments/heo5dn/trump_is_tough_on_china_the_chinese_are_afraid_of/</t>
  </si>
  <si>
    <t>heo5dn</t>
  </si>
  <si>
    <t>https://www.rawstory.com/2020/06/chinese-nationals-with-government-ties-have-funneled-hundreds-of-thousands-in-cash-to-trumps-re-election-campaign-wsj/</t>
  </si>
  <si>
    <t>The urge to save humanity</t>
  </si>
  <si>
    <t>https://www.reddit.com/r/metacanada/comments/hh90q1/the_urge_to_save_humanity/</t>
  </si>
  <si>
    <t>hh90q1</t>
  </si>
  <si>
    <t>The academic perversion of 'equality' has been difficult to watch</t>
  </si>
  <si>
    <t>https://www.reddit.com/r/metacanada/comments/haxexp/the_academic_perversion_of_equality_has_been/</t>
  </si>
  <si>
    <t>haxexp</t>
  </si>
  <si>
    <t>https://i.redd.it/99ry2s22ni551.jpg</t>
  </si>
  <si>
    <t>Cases In Ontario Dropping After Re-Opening and Protests. Doomers BTFO.</t>
  </si>
  <si>
    <t>https://www.reddit.com/r/metacanada/comments/h9c7w4/cases_in_ontario_dropping_after_reopening_and/</t>
  </si>
  <si>
    <t>h9c7w4</t>
  </si>
  <si>
    <t>UN reveals its true colors by defending terrorists Antifa</t>
  </si>
  <si>
    <t>https://www.reddit.com/r/metacanada/comments/hc9db1/un_reveals_its_true_colors_by_defending/</t>
  </si>
  <si>
    <t>hc9db1</t>
  </si>
  <si>
    <t>https://twitter.com/UNGeneva/status/1274007783864627201</t>
  </si>
  <si>
    <t>Stockwell Day fired from CBC, corporate posts for comparing racism to bullying</t>
  </si>
  <si>
    <t>https://www.reddit.com/r/metacanada/comments/gwal3d/stockwell_day_fired_from_cbc_corporate_posts_for/</t>
  </si>
  <si>
    <t>gwal3d</t>
  </si>
  <si>
    <t>https://www.cbc.ca/news/politics/stockwell-day-systemic-racism-canada-1.5597550</t>
  </si>
  <si>
    <t>Canada's Embarrassment: Blackface PM Paralyzed by Reporter's Question Like Dear in Headlights - See Video, It's Hilarious</t>
  </si>
  <si>
    <t>https://www.reddit.com/r/metacanada/comments/gv9xzo/canadas_embarrassment_blackface_pm_paralyzed_by/</t>
  </si>
  <si>
    <t>gv9xzo</t>
  </si>
  <si>
    <t>https://twitter.com/BoyerMichel/status/1267839950214627328?ref_src=twsrc%5Egoogle%7Ctwcamp%5Eserp%7Ctwgr%5Etweet</t>
  </si>
  <si>
    <t>Muslim Man Warns German People with What Will Happen to Germany</t>
  </si>
  <si>
    <t>bestgore.com</t>
  </si>
  <si>
    <t>https://www.reddit.com/r/metacanada/comments/hevpgc/muslim_man_warns_german_people_with_what_will/</t>
  </si>
  <si>
    <t>hevpgc</t>
  </si>
  <si>
    <t>https://www.bestgore.com/brain-fart/muslim-man-warn-german-people-what-happen-germany/</t>
  </si>
  <si>
    <t>He seems so ungrateful despite Canada welcoming him with open arms almost 30 years ago</t>
  </si>
  <si>
    <t>SnakeAmethyst23</t>
  </si>
  <si>
    <t>https://www.reddit.com/r/metacanada/comments/gvrm61/he_seems_so_ungrateful_despite_canada_welcoming/</t>
  </si>
  <si>
    <t>gvrm61</t>
  </si>
  <si>
    <t>https://youtu.be/jmlR0zxGYWE</t>
  </si>
  <si>
    <t>BREAKING: Journalist Jack Posobiec assaulted by Antifa in front of Emancipation Memorial</t>
  </si>
  <si>
    <t>https://www.reddit.com/r/metacanada/comments/hgobp0/breaking_journalist_jack_posobiec_assaulted_by/</t>
  </si>
  <si>
    <t>hgobp0</t>
  </si>
  <si>
    <t>Saskatchewan Farmer arrested in shooting of 7-year-old boy at Hamilton, Ont. home</t>
  </si>
  <si>
    <t>https://www.reddit.com/r/metacanada/comments/h89mww/saskatchewan_farmer_arrested_in_shooting_of/</t>
  </si>
  <si>
    <t>h89mww</t>
  </si>
  <si>
    <t>Canada loses UN Security Council seat to Norway and Ireland</t>
  </si>
  <si>
    <t>omnicorp_intl</t>
  </si>
  <si>
    <t>https://www.reddit.com/r/metacanada/comments/hazb24/canada_loses_un_security_council_seat_to_norway/</t>
  </si>
  <si>
    <t>hazb24</t>
  </si>
  <si>
    <t>https://twitter.com/VassyKapelos/status/1273348008395132931?s=19</t>
  </si>
  <si>
    <t>Quebec's raw sewage dumping EXTENDED until 2040</t>
  </si>
  <si>
    <t>https://www.reddit.com/r/metacanada/comments/hiubju/quebecs_raw_sewage_dumping_extended_until_2040/</t>
  </si>
  <si>
    <t>hiubju</t>
  </si>
  <si>
    <t>https://www.youtube.com/watch?v=5cAWnSxI1cg</t>
  </si>
  <si>
    <t>Aussie PM Backs 'Straight Talker' Donald Trump: A Man of Faith</t>
  </si>
  <si>
    <t>https://www.reddit.com/r/metacanada/comments/gww67i/aussie_pm_backs_straight_talker_donald_trump_a/</t>
  </si>
  <si>
    <t>gww67i</t>
  </si>
  <si>
    <t>https://www.breitbart.com/politics/2020/06/04/aussie-pm-scott-morrison-backs-straight-up-donald-trump-a-man-of-faith/</t>
  </si>
  <si>
    <t>The mob is howling for blood</t>
  </si>
  <si>
    <t>Eleutherlothario</t>
  </si>
  <si>
    <t>https://www.reddit.com/r/metacanada/comments/gxuvb5/the_mob_is_howling_for_blood/</t>
  </si>
  <si>
    <t>gxuvb5</t>
  </si>
  <si>
    <t>Anti-lockdown peaceful protest at Queens park 2020</t>
  </si>
  <si>
    <t>https://www.reddit.com/r/metacanada/comments/hctw49/antilockdown_peaceful_protest_at_queens_park_2020/</t>
  </si>
  <si>
    <t>hctw49</t>
  </si>
  <si>
    <t>https://youtu.be/RFMtsDuWRnI</t>
  </si>
  <si>
    <t>Allan Lanthier: Fraud and error under CERB may be even worse than we thought [Actual Headline / Only Off By 3 Million]</t>
  </si>
  <si>
    <t>nerdyfarker</t>
  </si>
  <si>
    <t>https://www.reddit.com/r/metacanada/comments/h135q6/allan_lanthier_fraud_and_error_under_cerb_may_be/</t>
  </si>
  <si>
    <t>h135q6</t>
  </si>
  <si>
    <t>https://nationalpost.com/opinion/allan-lanthier-fraud-and-error-under-cerb-may-be-even-worse-than-we-thought/</t>
  </si>
  <si>
    <t>Remember, people's race/religion/ethnicity exist in a vacuum with ZERO impact on how they conduct themselves, after all they are perfect.</t>
  </si>
  <si>
    <t>https://www.reddit.com/r/metacanada/comments/hbnf3u/remember_peoples_racereligionethnicity_exist_in_a/</t>
  </si>
  <si>
    <t>hbnf3u</t>
  </si>
  <si>
    <t>https://np.reddit.com/r/canada/comments/hbf3pg/_/fv9qxhl?context=1000</t>
  </si>
  <si>
    <t>CanCon: Gowan - A Criminal Mind.</t>
  </si>
  <si>
    <t>https://www.reddit.com/r/metacanada/comments/gwhsjv/cancon_gowan_a_criminal_mind/</t>
  </si>
  <si>
    <t>gwhsjv</t>
  </si>
  <si>
    <t>https://www.youtube.com/watch?v=yIjddye2JSA</t>
  </si>
  <si>
    <t>Actual relevant stats of police shootings in Canada</t>
  </si>
  <si>
    <t>https://www.reddit.com/r/metacanada/comments/h9k4o0/actual_relevant_stats_of_police_shootings_in/</t>
  </si>
  <si>
    <t>h9k4o0</t>
  </si>
  <si>
    <t>https://i.redd.it/viqy84r0u3551.jpg</t>
  </si>
  <si>
    <t>LMFAO ..some people FFS</t>
  </si>
  <si>
    <t>https://www.reddit.com/r/metacanada/comments/guvcc1/lmfao_some_people_ffs/</t>
  </si>
  <si>
    <t>guvcc1</t>
  </si>
  <si>
    <t>/r/vancouver/comments/guv38z/blackowned_businesses_restaurants/</t>
  </si>
  <si>
    <t>Political Islam in Canada</t>
  </si>
  <si>
    <t>https://www.reddit.com/r/metacanada/comments/hhesqq/political_islam_in_canada/</t>
  </si>
  <si>
    <t>hhesqq</t>
  </si>
  <si>
    <t>Bernie Sanders Gets Confronted By the BLM Movement</t>
  </si>
  <si>
    <t>https://www.reddit.com/r/metacanada/comments/hc8sj2/bernie_sanders_gets_confronted_by_the_blm_movement/</t>
  </si>
  <si>
    <t>hc8sj2</t>
  </si>
  <si>
    <t>https://i.redd.it/ei3vsiwnlx551.png</t>
  </si>
  <si>
    <t>US deaths could reach 200,000 in September, says Harvard expert</t>
  </si>
  <si>
    <t>theguardian.com</t>
  </si>
  <si>
    <t>https://www.reddit.com/r/metacanada/comments/h0qpj8/us_deaths_could_reach_200000_in_september_says/</t>
  </si>
  <si>
    <t>h0qpj8</t>
  </si>
  <si>
    <t>https://www.theguardian.com/world/live/2020/jun/11/coronavirus-live-news-us-cases-near-2-million-as-mexico-city-ramps-up-testing-in-push-to-reopen#block-5ee18eef8f08758335229f6f</t>
  </si>
  <si>
    <t>So MUCH Privilege! Can't Wrap My Head Around Just How Much!</t>
  </si>
  <si>
    <t>https://www.reddit.com/r/metacanada/comments/gw9izr/so_much_privilege_cant_wrap_my_head_around_just/</t>
  </si>
  <si>
    <t>gw9izr</t>
  </si>
  <si>
    <t>https://i.redd.it/t2l6xundet251.jpg</t>
  </si>
  <si>
    <t>Luka Magnotta's mom pleas for her son's release from prison due to coronavirus threat</t>
  </si>
  <si>
    <t>https://www.reddit.com/r/metacanada/comments/h04luh/luka_magnottas_mom_pleas_for_her_sons_release/</t>
  </si>
  <si>
    <t>h04luh</t>
  </si>
  <si>
    <t>https://thepostmillennial.com/luka-magnottas-mom-wants-him-to-be-released-from-prison</t>
  </si>
  <si>
    <t>Like jalapenos...</t>
  </si>
  <si>
    <t>https://www.reddit.com/r/metacanada/comments/guzxnb/like_jalapenos/</t>
  </si>
  <si>
    <t>guzxnb</t>
  </si>
  <si>
    <t>https://i.redd.it/5rysfdz06f251.jpg</t>
  </si>
  <si>
    <t>We fully support the riots of peace</t>
  </si>
  <si>
    <t>https://www.reddit.com/r/metacanada/comments/gw4vdl/we_fully_support_the_riots_of_peace/</t>
  </si>
  <si>
    <t>gw4vdl</t>
  </si>
  <si>
    <t>Sydney Cafe Fires Black Staff Member, Tells Him 'The Locals Are A Bit Racist'</t>
  </si>
  <si>
    <t>huffingtonpost.com.au</t>
  </si>
  <si>
    <t>https://www.reddit.com/r/metacanada/comments/hcao81/sydney_cafe_fires_black_staff_member_tells_him/</t>
  </si>
  <si>
    <t>hcao81</t>
  </si>
  <si>
    <t>https://www.huffingtonpost.com.au/entry/sydney-cafe-apologises-for-firing-black-staff-member_au_5eec3f37c5b68572ddfcf692</t>
  </si>
  <si>
    <t>CNN: White Children ‚ Don‚'t Deserve Innocence‚'</t>
  </si>
  <si>
    <t>summit.news</t>
  </si>
  <si>
    <t>https://www.reddit.com/r/metacanada/comments/gwteux/cnn_white_children_dont_deserve_innocence/</t>
  </si>
  <si>
    <t>gwteux</t>
  </si>
  <si>
    <t>https://summit.news/2020/06/04/cnn-white-children-dont-deserve-innocence/</t>
  </si>
  <si>
    <t>Anti-racism activists draw up ‚ hit list‚' of 60 statues they want toppled in London, England</t>
  </si>
  <si>
    <t>https://www.reddit.com/r/metacanada/comments/h04m9r/antiracism_activists_draw_up_hit_list_of_60/</t>
  </si>
  <si>
    <t>h04m9r</t>
  </si>
  <si>
    <t>https://outline.com/dwVNuj</t>
  </si>
  <si>
    <t>How long will this stay up boys, hedge your bets below!</t>
  </si>
  <si>
    <t>Trump---2024</t>
  </si>
  <si>
    <t>https://www.reddit.com/r/metacanada/comments/gvjsua/how_long_will_this_stay_up_boys_hedge_your_bets/</t>
  </si>
  <si>
    <t>gvjsua</t>
  </si>
  <si>
    <t>https://i.redd.it/fa3ykhvfel251.jpg</t>
  </si>
  <si>
    <t>Ladies and gentlemen, I introduce to you an instagram post comments filled with 15 yr old, ‚"woke‚, leftist ,trump bad, no wrongthink children. On a Canadian based insta account.</t>
  </si>
  <si>
    <t>SolerFlereTEE</t>
  </si>
  <si>
    <t>https://www.reddit.com/r/metacanada/comments/he4aic/ladies_and_gentlemen_i_introduce_to_you_an/</t>
  </si>
  <si>
    <t>he4aic</t>
  </si>
  <si>
    <t>https://v.redd.it/ojokftxi0k651</t>
  </si>
  <si>
    <t>Toronto Violence: Toronto cop part of organized crime group involved in vicious tow truck wars, chief says</t>
  </si>
  <si>
    <t>https://www.reddit.com/r/metacanada/comments/he982n/toronto_violence_toronto_cop_part_of_organized/</t>
  </si>
  <si>
    <t>he982n</t>
  </si>
  <si>
    <t>http://archive.is/gIdg7</t>
  </si>
  <si>
    <t>Liberals' half-trillion-dollar military revamp plan poorly managed by Defence Department: Audit</t>
  </si>
  <si>
    <t>https://www.reddit.com/r/metacanada/comments/h93039/liberals_halftrilliondollar_military_revamp_plan/</t>
  </si>
  <si>
    <t>h93039</t>
  </si>
  <si>
    <t>http://archive.is/sgm0P</t>
  </si>
  <si>
    <t>Duped academic journal publishes rewrite of ‚ Mein Kampf‚' as feminist manifesto</t>
  </si>
  <si>
    <t>timesofisrael.com</t>
  </si>
  <si>
    <t>https://www.reddit.com/r/metacanada/comments/hi8j4q/duped_academic_journal_publishes_rewrite_of_mein/</t>
  </si>
  <si>
    <t>hi8j4q</t>
  </si>
  <si>
    <t>https://www.timesofisrael.com/duped-academic-journal-publishes-rewrite-of-mein-kampf-as-feminist-manifesto/</t>
  </si>
  <si>
    <t>OUCH! The French can meme! En l'honneur de Fox News avec les 'No-Go' zones en France, je leur ai pr√©par√© √ßa, Qu'en pensez-vous ?</t>
  </si>
  <si>
    <t>https://www.reddit.com/r/metacanada/comments/gv91ad/ouch_the_french_can_meme_en_lhonneur_de_fox_news/</t>
  </si>
  <si>
    <t>gv91ad</t>
  </si>
  <si>
    <t>https://i.redd.it/2ezbjiv6nf251.png</t>
  </si>
  <si>
    <t>Seattle's autonomous zone had a segregated black-only zone‚ and it was guarded by white people</t>
  </si>
  <si>
    <t>https://www.reddit.com/r/metacanada/comments/hdx611/seattles_autonomous_zone_had_a_segregated/</t>
  </si>
  <si>
    <t>hdx611</t>
  </si>
  <si>
    <t>https://thepostmillennial.com/watch-seattles-autonomous-zone-has-a-segregated-black-only-zone-and-its-guarded-by-white-people</t>
  </si>
  <si>
    <t>This is going to be the next thing leftists will push for on their road to a socialist utopia.</t>
  </si>
  <si>
    <t>ZRWJ</t>
  </si>
  <si>
    <t>spiegel.de</t>
  </si>
  <si>
    <t>https://www.reddit.com/r/metacanada/comments/hfaec0/this_is_going_to_be_the_next_thing_leftists_will/</t>
  </si>
  <si>
    <t>hfaec0</t>
  </si>
  <si>
    <t>https://www.spiegel.de/international/zeitgeist/the-sexual-revolution-and-children-how-the-left-took-things-too-far-a-702679.html</t>
  </si>
  <si>
    <t>Stefan Molyneux banned from YouTube</t>
  </si>
  <si>
    <t>theverge.com</t>
  </si>
  <si>
    <t>https://www.reddit.com/r/metacanada/comments/hig7xy/stefan_molyneux_banned_from_youtube/</t>
  </si>
  <si>
    <t>hig7xy</t>
  </si>
  <si>
    <t>https://www.theverge.com/2020/6/29/21307303/youtube-bans-molyneux-duke-richard-spencer-conduct-hate-speech</t>
  </si>
  <si>
    <t>Another CPC Cartel Crony bends the knee</t>
  </si>
  <si>
    <t>SierraNovember2</t>
  </si>
  <si>
    <t>https://www.reddit.com/r/metacanada/comments/gvfwrh/another_cpc_cartel_crony_bends_the_knee/</t>
  </si>
  <si>
    <t>gvfwrh</t>
  </si>
  <si>
    <t>https://i.redd.it/kf68z1w2bk251.png</t>
  </si>
  <si>
    <t>Liberal gun ban quietly expanded, potentially putting owners unknowingly on wrong side of the law</t>
  </si>
  <si>
    <t>agenderphobe</t>
  </si>
  <si>
    <t>brantfordexpositor.ca</t>
  </si>
  <si>
    <t>https://www.reddit.com/r/metacanada/comments/gvve1c/liberal_gun_ban_quietly_expanded_potentially/</t>
  </si>
  <si>
    <t>gvve1c</t>
  </si>
  <si>
    <t>https://www.brantfordexpositor.ca/news/liberal-gun-ban-quietly-expanded-potentially-putting-owners-unknowingly-on-wrong-side-of-the-law/wcm/b452050d-effb-47d4-8eb4-4b7e6846a981</t>
  </si>
  <si>
    <t>https://www.reddit.com/r/metacanada/comments/gvw353/liberal_gun_ban_quietly_expanded_potentially/</t>
  </si>
  <si>
    <t>gvw353</t>
  </si>
  <si>
    <t>https://nationalpost.com/news/liberal-gun-ban-quietly-expanded-potentially-putting-owners-unknowingly-on-wrong-side-of-the-law</t>
  </si>
  <si>
    <t>Greek Minister for Migration and Asylum: ‚"Our country is not an open vineyard‚</t>
  </si>
  <si>
    <t>greekcitytimes.com</t>
  </si>
  <si>
    <t>https://www.reddit.com/r/metacanada/comments/gw406o/greek_minister_for_migration_and_asylum_our/</t>
  </si>
  <si>
    <t>gw406o</t>
  </si>
  <si>
    <t>https://greekcitytimes.com/2020/06/02/greek-minister-for-migration-and-asylum-our-country-is-not-an-open-vineyard/</t>
  </si>
  <si>
    <t>BEST IVE SEEN ALL DAYü§£</t>
  </si>
  <si>
    <t>polakfury</t>
  </si>
  <si>
    <t>https://www.reddit.com/r/metacanada/comments/hcbrue/best_ive_seen_all_day/</t>
  </si>
  <si>
    <t>hcbrue</t>
  </si>
  <si>
    <t>https://www.youtube.com/watch?v=t0aXBFXBSbA</t>
  </si>
  <si>
    <t>Student speaks out against lack of Pride flag at Catholic high school</t>
  </si>
  <si>
    <t>https://www.reddit.com/r/metacanada/comments/gyee53/student_speaks_out_against_lack_of_pride_flag_at/</t>
  </si>
  <si>
    <t>gyee53</t>
  </si>
  <si>
    <t>https://www.cbc.ca/kidsnews/post/student-speaks-out-against-lack-of-pride-flag-at-catholic-high-school</t>
  </si>
  <si>
    <t>Shaun King Is Canceling Jesus Christ! | Andrew Schulz</t>
  </si>
  <si>
    <t>https://www.reddit.com/r/metacanada/comments/hh08aa/shaun_king_is_canceling_jesus_christ_andrew_schulz/</t>
  </si>
  <si>
    <t>hh08aa</t>
  </si>
  <si>
    <t>we're putting up a #blm sign at the family get together at the cottage this weekend</t>
  </si>
  <si>
    <t>bornin88butalsoanazi</t>
  </si>
  <si>
    <t>https://www.reddit.com/r/metacanada/comments/gx39kd/were_putting_up_a_blm_sign_at_the_family_get/</t>
  </si>
  <si>
    <t>gx39kd</t>
  </si>
  <si>
    <t>Reddit bans over 2,000 subs, forcing users to migrate to more fringe environments like 4chan's /pol/</t>
  </si>
  <si>
    <t>https://www.reddit.com/r/metacanada/comments/hi529e/reddit_bans_over_2000_subs_forcing_users_to/</t>
  </si>
  <si>
    <t>hi529e</t>
  </si>
  <si>
    <t>https://thepostmillennial.com/reddit-bans-over-2-000-subs-forcing-users-to-migrate-to-more-fringe-environments-like-4chans-pol</t>
  </si>
  <si>
    <t>Yah bAbY !#@$</t>
  </si>
  <si>
    <t>https://www.reddit.com/r/metacanada/comments/h7pfv6/yah_baby/</t>
  </si>
  <si>
    <t>h7pfv6</t>
  </si>
  <si>
    <t>You‚'ve been warned!</t>
  </si>
  <si>
    <t>flythmsn</t>
  </si>
  <si>
    <t>https://www.reddit.com/r/metacanada/comments/hi9kut/youve_been_warned/</t>
  </si>
  <si>
    <t>hi9kut</t>
  </si>
  <si>
    <t>https://i.redd.it/x1yh88l86x751.jpg</t>
  </si>
  <si>
    <t>How do you guys deal with cognitive dissonance in your Liberal family members? Do you avoid politics?</t>
  </si>
  <si>
    <t>https://www.reddit.com/r/metacanada/comments/gv3y9p/how_do_you_guys_deal_with_cognitive_dissonance_in/</t>
  </si>
  <si>
    <t>gv3y9p</t>
  </si>
  <si>
    <t>Sjws are the reason commercials like this can't exist anymore.</t>
  </si>
  <si>
    <t>https://www.reddit.com/r/metacanada/comments/hbjl41/sjws_are_the_reason_commercials_like_this_cant/</t>
  </si>
  <si>
    <t>hbjl41</t>
  </si>
  <si>
    <t>https://www.youtube.com/watch?v=rC5aGCOT6bs</t>
  </si>
  <si>
    <t>Two Canadians held in China have officially been charged with spying</t>
  </si>
  <si>
    <t>edition.cnn.com</t>
  </si>
  <si>
    <t>https://www.reddit.com/r/metacanada/comments/hbvjg7/two_canadians_held_in_china_have_officially_been/</t>
  </si>
  <si>
    <t>hbvjg7</t>
  </si>
  <si>
    <t>https://edition.cnn.com/2020/06/19/asia/china-canada-kovrig-spavor-spying-intl-hnk/index.html</t>
  </si>
  <si>
    <t>Fox CEO MiniMurdoch kneels: Demands staff 'fundamentally understand that black lives matter' and embrace 'diversity and inclusion'</t>
  </si>
  <si>
    <t>https://www.reddit.com/r/metacanada/comments/h7me03/fox_ceo_minimurdoch_kneels_demands_staff/</t>
  </si>
  <si>
    <t>h7me03</t>
  </si>
  <si>
    <t>This is off-the-charts level of cringe.</t>
  </si>
  <si>
    <t>https://www.reddit.com/r/metacanada/comments/gxd454/this_is_offthecharts_level_of_cringe/</t>
  </si>
  <si>
    <t>gxd454</t>
  </si>
  <si>
    <t>https://twitter.com/TheRealKeean/status/1268998989107494914</t>
  </si>
  <si>
    <t>So you‚'ve deliberately inflated the numbers. If someone had the virus but was hit by a car, you called it a virus death. No-one should trust you again. - Ezra LevantçÅ</t>
  </si>
  <si>
    <t>https://www.reddit.com/r/metacanada/comments/hio562/so_youve_deliberately_inflated_the_numbers_if/</t>
  </si>
  <si>
    <t>hio562</t>
  </si>
  <si>
    <t>https://twitter.com/ezralevant/status/1277928697262211073</t>
  </si>
  <si>
    <t>Systemic racism exists in Canada</t>
  </si>
  <si>
    <t>prollyjerkingoff</t>
  </si>
  <si>
    <t>https://www.reddit.com/r/metacanada/comments/hc0b7j/systemic_racism_exists_in_canada/</t>
  </si>
  <si>
    <t>hc0b7j</t>
  </si>
  <si>
    <t>So George Floyd was once arrested for pointing a gun at a pregnant woman?</t>
  </si>
  <si>
    <t>https://www.reddit.com/r/metacanada/comments/gvtl33/so_george_floyd_was_once_arrested_for_pointing_a/</t>
  </si>
  <si>
    <t>gvtl33</t>
  </si>
  <si>
    <t>https://www.reddit.com/r/metacanada/comments/gvtois/so_george_floyd_was_once_arrested_for_pointing_a/</t>
  </si>
  <si>
    <t>gvtois</t>
  </si>
  <si>
    <t>If George Floyd were white.</t>
  </si>
  <si>
    <t>https://www.reddit.com/r/metacanada/comments/gwgpnk/if_george_floyd_were_white/</t>
  </si>
  <si>
    <t>gwgpnk</t>
  </si>
  <si>
    <t>https://youtu.be/z0vc4Yi4PwI</t>
  </si>
  <si>
    <t>Antifa suspect who incited riot gets turned over to police, by his parents</t>
  </si>
  <si>
    <t>thebright.com</t>
  </si>
  <si>
    <t>https://www.reddit.com/r/metacanada/comments/gvsmkc/antifa_suspect_who_incited_riot_gets_turned_over/</t>
  </si>
  <si>
    <t>gvsmkc</t>
  </si>
  <si>
    <t>https://www.thebright.com/antifa-suspect-who-incited-riot-gets-turned-over-to-police-by-his-parents/</t>
  </si>
  <si>
    <t>You can't trust the BBC to be honest</t>
  </si>
  <si>
    <t>funkyimg.com</t>
  </si>
  <si>
    <t>https://www.reddit.com/r/metacanada/comments/gyoav0/you_cant_trust_the_bbc_to_be_honest/</t>
  </si>
  <si>
    <t>gyoav0</t>
  </si>
  <si>
    <t>https://funkyimg.com/i/35vyk.jpg</t>
  </si>
  <si>
    <t>Blue Lives Matter, The Rayshard Brooks Shooting</t>
  </si>
  <si>
    <t>youaresomadLOLOL</t>
  </si>
  <si>
    <t>https://www.reddit.com/r/metacanada/comments/ha7ff2/blue_lives_matter_the_rayshard_brooks_shooting/</t>
  </si>
  <si>
    <t>ha7ff2</t>
  </si>
  <si>
    <t>https://youtu.be/EojpsR_EyxY</t>
  </si>
  <si>
    <t>Pretty much sums up BLM and their actions #NotAllBlackPeople</t>
  </si>
  <si>
    <t>https://www.reddit.com/r/metacanada/comments/hbrx6q/pretty_much_sums_up_blm_and_their_actions/</t>
  </si>
  <si>
    <t>hbrx6q</t>
  </si>
  <si>
    <t>https://i.redd.it/t8tdadisxq551.jpg</t>
  </si>
  <si>
    <t>Kneel for your new masters.</t>
  </si>
  <si>
    <t>Zarley9</t>
  </si>
  <si>
    <t>instagram.com</t>
  </si>
  <si>
    <t>https://www.reddit.com/r/metacanada/comments/gymjrp/kneel_for_your_new_masters/</t>
  </si>
  <si>
    <t>gymjrp</t>
  </si>
  <si>
    <t>https://www.instagram.com/p/CBJmIHmg3Pe/?igshid=wey7ndm1guzw</t>
  </si>
  <si>
    <t>Getting fired for ‚"liking‚ conservative tweets - Lindsay Shepherd</t>
  </si>
  <si>
    <t>BookSlayer69</t>
  </si>
  <si>
    <t>https://www.reddit.com/r/metacanada/comments/hdzib6/getting_fired_for_liking_conservative_tweets/</t>
  </si>
  <si>
    <t>hdzib6</t>
  </si>
  <si>
    <t>https://www.youtube.com/watch?v=1t1RIHlSxn0</t>
  </si>
  <si>
    <t>Am I a bad person if I want what's happening in the US to start happening here too?</t>
  </si>
  <si>
    <t>https://www.reddit.com/r/metacanada/comments/gus3r6/am_i_a_bad_person_if_i_want_whats_happening_in/</t>
  </si>
  <si>
    <t>gus3r6</t>
  </si>
  <si>
    <t>Shop and support local: Walmart Pledges $100 Million to Fight 'Systemic Racism'</t>
  </si>
  <si>
    <t>https://www.reddit.com/r/metacanada/comments/gy8g9c/shop_and_support_local_walmart_pledges_100/</t>
  </si>
  <si>
    <t>gy8g9c</t>
  </si>
  <si>
    <t>https://www.breitbart.com/economy/2020/06/05/walmart-pledges-100-million-to-fight-systemic-racism/</t>
  </si>
  <si>
    <t>Don‚'t Call Me White... some NOFX from 26 years ago...</t>
  </si>
  <si>
    <t>https://www.reddit.com/r/metacanada/comments/hig5w1/dont_call_me_white_some_nofx_from_26_years_ago/</t>
  </si>
  <si>
    <t>hig5w1</t>
  </si>
  <si>
    <t>What‚'s your fursona? Mines Foxkin</t>
  </si>
  <si>
    <t>https://www.reddit.com/r/metacanada/comments/hhbyso/whats_your_fursona_mines_foxkin/</t>
  </si>
  <si>
    <t>hhbyso</t>
  </si>
  <si>
    <t>Horgan says social distancing doesn't apply to anti-racism protests</t>
  </si>
  <si>
    <t>https://www.reddit.com/r/metacanada/comments/gwwp2a/horgan_says_social_distancing_doesnt_apply_to/</t>
  </si>
  <si>
    <t>gwwp2a</t>
  </si>
  <si>
    <t>https://tnc.news/2020/06/04/vancouver-businesses-board-up-storefronts-ahead-of-friday-protest/</t>
  </si>
  <si>
    <t>I wish other countries would give their honest opinion of our new culture of Baizuo</t>
  </si>
  <si>
    <t>preview.redd.it</t>
  </si>
  <si>
    <t>https://www.reddit.com/r/metacanada/comments/h8lgql/i_wish_other_countries_would_give_their_honest/</t>
  </si>
  <si>
    <t>h8lgql</t>
  </si>
  <si>
    <t>Bill de Blasio announces plan to defund the NYPD and give the money to 'youth'</t>
  </si>
  <si>
    <t>https://www.reddit.com/r/metacanada/comments/gyo6zs/bill_de_blasio_announces_plan_to_defund_the_nypd/</t>
  </si>
  <si>
    <t>gyo6zs</t>
  </si>
  <si>
    <t>https://thepostmillennial.com/nyc-mayor-de-blasio-defunds-the-police</t>
  </si>
  <si>
    <t>He gazed up at the enormous face.</t>
  </si>
  <si>
    <t>orvillethehermit</t>
  </si>
  <si>
    <t>https://www.reddit.com/r/metacanada/comments/gzulxk/he_gazed_up_at_the_enormous_face/</t>
  </si>
  <si>
    <t>gzulxk</t>
  </si>
  <si>
    <t>Dr. Ben Carson Calmly Dismantles A JUMPED UP Andrew Marr On President Trump &amp;amp;amp; Black Lives Matter!</t>
  </si>
  <si>
    <t>https://www.reddit.com/r/metacanada/comments/hiihfp/dr_ben_carson_calmly_dismantles_a_jumped_up/</t>
  </si>
  <si>
    <t>hiihfp</t>
  </si>
  <si>
    <t>https://www.youtube.com/watch?v=iCjOdKVBA3E</t>
  </si>
  <si>
    <t>So anyone know the reason why Toronto related subs are so toxic?</t>
  </si>
  <si>
    <t>https://www.reddit.com/r/metacanada/comments/h9gmpx/so_anyone_know_the_reason_why_toronto_related/</t>
  </si>
  <si>
    <t>h9gmpx</t>
  </si>
  <si>
    <t>Justin Trudeau vows to address systemic racism all the while being in charge of the system</t>
  </si>
  <si>
    <t>https://www.reddit.com/r/metacanada/comments/gvd038/justin_trudeau_vows_to_address_systemic_racism/</t>
  </si>
  <si>
    <t>gvd038</t>
  </si>
  <si>
    <t>Peaceful protests are one thing, but when it turns violent police have every right to defend themselves!</t>
  </si>
  <si>
    <t>news.wbfo.org</t>
  </si>
  <si>
    <t>https://www.reddit.com/r/metacanada/comments/gwxqeo/peaceful_protests_are_one_thing_but_when_it_turns/</t>
  </si>
  <si>
    <t>gwxqeo</t>
  </si>
  <si>
    <t>https://news.wbfo.org/post/graphic-video-two-buffalo-police-officers-suspended-after-violently-shoving-man-ground</t>
  </si>
  <si>
    <t>Anyone else noticing media/gov't (Canadian ONLY) using the term "racialized" instead of "minority"... I assume basically to ensure affirmative action continues when "minorities" aren't minorities</t>
  </si>
  <si>
    <t>https://www.reddit.com/r/metacanada/comments/hafnaw/anyone_else_noticing_mediagovt_canadian_only/</t>
  </si>
  <si>
    <t>hafnaw</t>
  </si>
  <si>
    <t>https://i.redd.it/qzl83mlgzc551.png</t>
  </si>
  <si>
    <t>An ex-cop says: It's time to step up and speak out. Everyone that says I'm scared to speak up, I'm afraid of losing my job, I'm afraid of being ostracized or attacked ... Living on your knees is no way to live. You're doing nothing but giving them more power, and they grow more powerful by the day.</t>
  </si>
  <si>
    <t>https://www.reddit.com/r/metacanada/comments/hhq5q1/an_excop_says_its_time_to_step_up_and_speak_out/</t>
  </si>
  <si>
    <t>hhq5q1</t>
  </si>
  <si>
    <t>https://www.youtube.com/watch?v=zhSAQ9JlsGM</t>
  </si>
  <si>
    <t>Warmonger paints Trump a peacenik... Bolton's book bodyslams Trump but the excoriating account may ultimately lift the fallen leader from the canvas before a next round election</t>
  </si>
  <si>
    <t>asiatimes.com</t>
  </si>
  <si>
    <t>https://www.reddit.com/r/metacanada/comments/hfn3ae/warmonger_paints_trump_a_peacenik_boltons_book/</t>
  </si>
  <si>
    <t>hfn3ae</t>
  </si>
  <si>
    <t>https://asiatimes.com/2020/06/warmonger-paints-trump-a-peacenik/</t>
  </si>
  <si>
    <t>Why hasn't Trudeau labelled ANTIFA as a terrorist organization yet?</t>
  </si>
  <si>
    <t>https://www.reddit.com/r/metacanada/comments/gvdku8/why_hasnt_trudeau_labelled_antifa_as_a_terrorist/</t>
  </si>
  <si>
    <t>gvdku8</t>
  </si>
  <si>
    <t>https://www.youtube.com/watch?v=2v-holCpbTQ</t>
  </si>
  <si>
    <t>Reverse Racism Task Force: Ford advisor tapped to lead Premier's Council on Equality of Opportunity</t>
  </si>
  <si>
    <t>https://www.reddit.com/r/metacanada/comments/gwozhb/reverse_racism_task_force_ford_advisor_tapped_to/</t>
  </si>
  <si>
    <t>gwozhb</t>
  </si>
  <si>
    <t>https://toronto.citynews.ca/2020/06/04/ford-advisor-tapped-to-lead-premiers-council-on-equality-of-opportunity/</t>
  </si>
  <si>
    <t>Idea: anyone in favor of mass immigration should be legally required to live in the areas with the highest amount of immigrants.</t>
  </si>
  <si>
    <t>https://www.reddit.com/r/metacanada/comments/gv2a52/idea_anyone_in_favor_of_mass_immigration_should/</t>
  </si>
  <si>
    <t>gv2a52</t>
  </si>
  <si>
    <t>#whiteoutwednesday</t>
  </si>
  <si>
    <t>41kamarafan</t>
  </si>
  <si>
    <t>https://www.reddit.com/r/metacanada/comments/gvwyhx/whiteoutwednesday/</t>
  </si>
  <si>
    <t>gvwyhx</t>
  </si>
  <si>
    <t>https://i.redd.it/zc0vbzvh0q251.png</t>
  </si>
  <si>
    <t>While Black Squares, Looting, &amp;amp; Rioting Had You Distracted...</t>
  </si>
  <si>
    <t>https://www.reddit.com/r/metacanada/comments/h9gn8d/while_black_squares_looting_rioting_had_you/</t>
  </si>
  <si>
    <t>h9gn8d</t>
  </si>
  <si>
    <t>https://files.catbox.moe/9bq8lm.png</t>
  </si>
  <si>
    <t>How long before NS shooter Gabriel Wortman's "Alt-right manifesto" is "discovered"?</t>
  </si>
  <si>
    <t>https://www.reddit.com/r/metacanada/comments/he4wbb/how_long_before_ns_shooter_gabriel_wortmans/</t>
  </si>
  <si>
    <t>he4wbb</t>
  </si>
  <si>
    <t>https://i.imgur.com/vO36OcJ.jpg</t>
  </si>
  <si>
    <t>Such an insidious suggestion</t>
  </si>
  <si>
    <t>https://www.reddit.com/r/metacanada/comments/gvyygt/such_an_insidious_suggestion/</t>
  </si>
  <si>
    <t>gvyygt</t>
  </si>
  <si>
    <t>https://i.redd.it/9r5c1ow1jq251.jpg</t>
  </si>
  <si>
    <t>Forum for Canadian Sovereignty asks you to sign a declaration against this madness and optionally show up at Parliament Hill on Canada Day to protest. Everyone should sign this.</t>
  </si>
  <si>
    <t>ZoomerDronePilot</t>
  </si>
  <si>
    <t>https://www.reddit.com/r/metacanada/comments/hghexz/forum_for_canadian_sovereignty_asks_you_to_sign_a/</t>
  </si>
  <si>
    <t>hghexz</t>
  </si>
  <si>
    <t>The Saskatchewan War Memorial was Vandalized yesterday</t>
  </si>
  <si>
    <t>js_customs581</t>
  </si>
  <si>
    <t>https://www.reddit.com/r/metacanada/comments/gvucxw/the_saskatchewan_war_memorial_was_vandalized/</t>
  </si>
  <si>
    <t>gvucxw</t>
  </si>
  <si>
    <t>https://i.redd.it/4fxzqu5oap251.jpg</t>
  </si>
  <si>
    <t>‚"the autonomous zone has the right to reject you‚ A citizen of #CHAZ yells at a street preacher being held down by Antifa As he screams ‚"I am free citizen!‚ While they pry his speaker from his hands And chokehold him at one point face down like George Floyd (video below)</t>
  </si>
  <si>
    <t>https://www.reddit.com/r/metacanada/comments/h8lzl6/the_autonomous_zone_has_the_right_to_reject_you_a/</t>
  </si>
  <si>
    <t>h8lzl6</t>
  </si>
  <si>
    <t>The sins of the sons shall be visited upon the fathers...</t>
  </si>
  <si>
    <t>https://www.reddit.com/r/metacanada/comments/hbuzzh/the_sins_of_the_sons_shall_be_visited_upon_the/</t>
  </si>
  <si>
    <t>hbuzzh</t>
  </si>
  <si>
    <t>https://i.redd.it/3fvmpjrt0t551.jpg</t>
  </si>
  <si>
    <t>GERMANY GOES FULL CHINA: 200 Germans clash with Merkel's Stormtroopers as they try to escape quarantined building, 8 Hoax Enforcement Officers Injured</t>
  </si>
  <si>
    <t>https://www.reddit.com/r/metacanada/comments/heowgr/germany_goes_full_china_200_germans_clash_with/</t>
  </si>
  <si>
    <t>heowgr</t>
  </si>
  <si>
    <t>https://www.dailymail.co.uk/news/article-8446839/200-people-clash-German-police-try-escape-quarantine.html</t>
  </si>
  <si>
    <t>3 boys fined $1600 AUS for skating during lockdown, no fines for BLM protests</t>
  </si>
  <si>
    <t>OtterWRX</t>
  </si>
  <si>
    <t>https://www.reddit.com/r/metacanada/comments/gwhkml/3_boys_fined_1600_aus_for_skating_during_lockdown/</t>
  </si>
  <si>
    <t>gwhkml</t>
  </si>
  <si>
    <t>https://www.youtube.com/watch?v=hrfnEcKLBUQ</t>
  </si>
  <si>
    <t>Trump moves to cut back US troops in Germany</t>
  </si>
  <si>
    <t>https://www.reddit.com/r/metacanada/comments/gytkgf/trump_moves_to_cut_back_us_troops_in_germany/</t>
  </si>
  <si>
    <t>gytkgf</t>
  </si>
  <si>
    <t>https://www.bbc.com/news/world-us-canada-52947056</t>
  </si>
  <si>
    <t>Seattle to dismantle 'Capitol Hill Occupied Protest' zone after two shootings</t>
  </si>
  <si>
    <t>https://www.reddit.com/r/metacanada/comments/he5a25/seattle_to_dismantle_capitol_hill_occupied/</t>
  </si>
  <si>
    <t>he5a25</t>
  </si>
  <si>
    <t>http://archive.is/K0TNB</t>
  </si>
  <si>
    <t>This is what REAL LEADERSHIP looks like. While FAILED PM Trudeau is out pandering and kneeling to Marxist BLM and Antifa allies, Donald Trump was averting and stopping, a globally planned Insurrection.</t>
  </si>
  <si>
    <t>https://www.reddit.com/r/metacanada/comments/gz86yz/this_is_what_real_leadership_looks_like_while/</t>
  </si>
  <si>
    <t>gz86yz</t>
  </si>
  <si>
    <t>New York Undercover Nurse Confirms COVID-19 Criminal Hoax</t>
  </si>
  <si>
    <t>banned.video</t>
  </si>
  <si>
    <t>https://www.reddit.com/r/metacanada/comments/h912z3/new_york_undercover_nurse_confirms_covid19/</t>
  </si>
  <si>
    <t>h912z3</t>
  </si>
  <si>
    <t>https://banned.video/watch?id=5ee13c3cc7a607002f0c8187</t>
  </si>
  <si>
    <t>recent MacKay ad confirms his support of radical Liberal ideology</t>
  </si>
  <si>
    <t>https://www.reddit.com/r/metacanada/comments/gum9b2/recent_mackay_ad_confirms_his_support_of_radical/</t>
  </si>
  <si>
    <t>gum9b2</t>
  </si>
  <si>
    <t>https://i.redd.it/avs7oossdb251.jpg</t>
  </si>
  <si>
    <t>What are the SJWs gonna do when real actual hardcore ‚"hate groups‚ start rising up?</t>
  </si>
  <si>
    <t>https://www.reddit.com/r/metacanada/comments/gxzwot/what_are_the_sjws_gonna_do_when_real_actual/</t>
  </si>
  <si>
    <t>gxzwot</t>
  </si>
  <si>
    <t>Fact checking help: anyone know a source for the violent crime rate by race?</t>
  </si>
  <si>
    <t>fuzzyishlogic</t>
  </si>
  <si>
    <t>https://www.reddit.com/r/metacanada/comments/gvwced/fact_checking_help_anyone_know_a_source_for_the/</t>
  </si>
  <si>
    <t>gvwced</t>
  </si>
  <si>
    <t>https://i.redd.it/exmkit2kup251.jpg</t>
  </si>
  <si>
    <t>Santa Monica: Man is attacked by large amount of protesters after coming to the aid of a woman shoved off her bicycle.</t>
  </si>
  <si>
    <t>https://www.reddit.com/r/metacanada/comments/hc91wf/santa_monica_man_is_attacked_by_large_amount_of/</t>
  </si>
  <si>
    <t>hc91wf</t>
  </si>
  <si>
    <t>https://www.youtube.com/watch?v=ZpruoqPjB68&amp;amp;feature=share</t>
  </si>
  <si>
    <t>Comparing news. Canadians were sentenced to execution in China last year and now Australian's are as well at the same time relations with the CCP brake down further</t>
  </si>
  <si>
    <t>sklar_bang</t>
  </si>
  <si>
    <t>https://www.reddit.com/r/metacanada/comments/h8ct3y/comparing_news_canadians_were_sentenced_to/</t>
  </si>
  <si>
    <t>h8ct3y</t>
  </si>
  <si>
    <t>Peak lunacy acheived: 1200 Public Health "Experts" Sign Letter Advocating Mass Gatherings Because ‚"White Supremacy‚ is a Bigger Threat Than COVID-19</t>
  </si>
  <si>
    <t>https://www.reddit.com/r/metacanada/comments/gy205z/peak_lunacy_acheived_1200_public_health_experts/</t>
  </si>
  <si>
    <t>gy205z</t>
  </si>
  <si>
    <t>https://summit.news/2020/06/05/1200-public-health-experts-sign-letter-advocating-mass-gatherings-because-white-supremacy-is-a-bigger-threat-than-covid-19/</t>
  </si>
  <si>
    <t>What a shock! People living in an ivory tower are calling to defund the police. Did they sign the petition at home in a low-crime and exclusive neighbourhood?</t>
  </si>
  <si>
    <t>canadiandimension.com</t>
  </si>
  <si>
    <t>https://www.reddit.com/r/metacanada/comments/hd40vh/what_a_shock_people_living_in_an_ivory_tower_are/</t>
  </si>
  <si>
    <t>hd40vh</t>
  </si>
  <si>
    <t>https://canadiandimension.com/articles/view/scholars-and-lawyers-call-on-government-to-defund-police</t>
  </si>
  <si>
    <t>Soros and Rockefeller don't want you to know about this brutally delicious traditional Slovenian cake recipe</t>
  </si>
  <si>
    <t>https://www.reddit.com/r/metacanada/comments/gytd7p/soros_and_rockefeller_dont_want_you_to_know_about/</t>
  </si>
  <si>
    <t>gytd7p</t>
  </si>
  <si>
    <t>https://www.youtube.com/watch?v=uKjVBsqX7LU</t>
  </si>
  <si>
    <t>After successfully disbanding the police, Minneapolis celebrates</t>
  </si>
  <si>
    <t>vidmax.com</t>
  </si>
  <si>
    <t>https://www.reddit.com/r/metacanada/comments/hhobyz/after_successfully_disbanding_the_police/</t>
  </si>
  <si>
    <t>hhobyz</t>
  </si>
  <si>
    <t>https://vidmax.com/video/196688-check-out-minneapolis-without-cops</t>
  </si>
  <si>
    <t>Remember this from 5 days ago? If you want to protest during a pandemic, do it safely by burning down buildings, looting businesses and beating the hell out of random bystanders.</t>
  </si>
  <si>
    <t>https://www.reddit.com/r/metacanada/comments/gup92w/remember_this_from_5_days_ago_if_you_want_to/</t>
  </si>
  <si>
    <t>gup92w</t>
  </si>
  <si>
    <t>https://i.redd.it/w69xku3o6c251.png</t>
  </si>
  <si>
    <t>Uncle Benis :DDDD</t>
  </si>
  <si>
    <t>mrpoopi</t>
  </si>
  <si>
    <t>https://www.reddit.com/r/metacanada/comments/hb7hxg/uncle_benis_dddd/</t>
  </si>
  <si>
    <t>hb7hxg</t>
  </si>
  <si>
    <t>https://i.redd.it/y9izx865il551.png</t>
  </si>
  <si>
    <t>bUt aNtIfA iS nOt a rEaL oRgAnIzAtIoN</t>
  </si>
  <si>
    <t>https://www.reddit.com/r/metacanada/comments/gvjmpw/but_antifa_is_not_a_real_organization/</t>
  </si>
  <si>
    <t>gvjmpw</t>
  </si>
  <si>
    <t>https://i.redd.it/wn33ztfccl251.png</t>
  </si>
  <si>
    <t>Leftists are now trying to harass a free software developer to change the name of the library removing "COP" from "RUBOCOP"</t>
  </si>
  <si>
    <t>github.com</t>
  </si>
  <si>
    <t>https://www.reddit.com/r/metacanada/comments/gymsw3/leftists_are_now_trying_to_harass_a_free_software/</t>
  </si>
  <si>
    <t>gymsw3</t>
  </si>
  <si>
    <t>https://github.com/rubocop-hq/rubocop/issues/8091</t>
  </si>
  <si>
    <t>#BlackOutTuesday</t>
  </si>
  <si>
    <t>https://www.reddit.com/r/metacanada/comments/gv9jdj/blackouttuesday/</t>
  </si>
  <si>
    <t>gv9jdj</t>
  </si>
  <si>
    <t>https://i.redd.it/9fz0nvwaoi251.png</t>
  </si>
  <si>
    <t>White-hatred books given priority listing on Amazon</t>
  </si>
  <si>
    <t>https://www.reddit.com/r/metacanada/comments/gxnb82/whitehatred_books_given_priority_listing_on_amazon/</t>
  </si>
  <si>
    <t>gxnb82</t>
  </si>
  <si>
    <t>https://i.redd.it/dtybo5lo58351.jpg</t>
  </si>
  <si>
    <t>30 shell casings found after gunfire erupts at memorial for slain rapper.</t>
  </si>
  <si>
    <t>-malakatron-</t>
  </si>
  <si>
    <t>https://www.reddit.com/r/metacanada/comments/h0amfc/30_shell_casings_found_after_gunfire_erupts_at/</t>
  </si>
  <si>
    <t>h0amfc</t>
  </si>
  <si>
    <t>https://www.cbc.ca/news/canada/toronto/houdini-memorial-shooting-beverly-hills-toronto-1.5605774</t>
  </si>
  <si>
    <t>Bogus 'contact tracing' apps deployed to steal data: researchers</t>
  </si>
  <si>
    <t>https://www.reddit.com/r/metacanada/comments/h0qi0k/bogus_contact_tracing_apps_deployed_to_steal_data/</t>
  </si>
  <si>
    <t>h0qi0k</t>
  </si>
  <si>
    <t>https://www.ctvnews.ca/sci-tech/bogus-contact-tracing-apps-deployed-to-steal-data-researchers-1.4978348</t>
  </si>
  <si>
    <t>Wow it's almost as communists (a cloak for the interests of a certain international clique) have used the same playbook for the last century: they claim to be a partner in a diverse coalition against "fascism" and then dominate or subvert everyone more moderate than them.</t>
  </si>
  <si>
    <t>https://www.reddit.com/r/metacanada/comments/hca9zn/wow_its_almost_as_communists_a_cloak_for_the/</t>
  </si>
  <si>
    <t>hca9zn</t>
  </si>
  <si>
    <t>https://twitter.com/mysterygrove/status/1274104901132484608?s=21</t>
  </si>
  <si>
    <t>Michelle Malkin Investigates: Black Lives Matter</t>
  </si>
  <si>
    <t>https://www.reddit.com/r/metacanada/comments/gzu6kg/michelle_malkin_investigates_black_lives_matter/</t>
  </si>
  <si>
    <t>gzu6kg</t>
  </si>
  <si>
    <t>https://youtu.be/7ljXduxcquM</t>
  </si>
  <si>
    <t>Please support Steve Hsu in wake of attacks against academic freedom</t>
  </si>
  <si>
    <t>self.BadAcademia</t>
  </si>
  <si>
    <t>https://www.reddit.com/r/metacanada/comments/hax3yo/please_support_steve_hsu_in_wake_of_attacks/</t>
  </si>
  <si>
    <t>hax3yo</t>
  </si>
  <si>
    <t>/r/BadAcademia/comments/hawl1s/please_support_steve_hsu_in_wake_of_attacks/</t>
  </si>
  <si>
    <t>Your parents are sorry too</t>
  </si>
  <si>
    <t>BeggingChooser487</t>
  </si>
  <si>
    <t>https://www.reddit.com/r/metacanada/comments/gvbuyf/your_parents_are_sorry_too/</t>
  </si>
  <si>
    <t>gvbuyf</t>
  </si>
  <si>
    <t>https://i.redd.it/f5xuvozu9j251.png</t>
  </si>
  <si>
    <t>John Bolton's (former US National Security Advisor) new book says Trump begged China's Xi for help to get reelected. To borrow your guys favorite phrase, Trump is a "CCP bootlicker." Lol</t>
  </si>
  <si>
    <t>m.marketscreener.com</t>
  </si>
  <si>
    <t>https://www.reddit.com/r/metacanada/comments/hazd4g/john_boltons_former_us_national_security_advisor/</t>
  </si>
  <si>
    <t>hazd4g</t>
  </si>
  <si>
    <t>https://m.marketscreener.com/news/John-Bolton-The-Scandal-of-Trump-s-China-Policy-2--30785761/</t>
  </si>
  <si>
    <t>I'm a lefty and I'm disappointed to see Metacanada getting banned</t>
  </si>
  <si>
    <t>Bobby_Joe_90</t>
  </si>
  <si>
    <t>https://www.reddit.com/r/metacanada/comments/hhsak8/im_a_lefty_and_im_disappointed_to_see_metacanada/</t>
  </si>
  <si>
    <t>hhsak8</t>
  </si>
  <si>
    <t>Can Someone Tell Me The Difference Between Establishing CHAZ and Establishing the ISIS Caliphate?</t>
  </si>
  <si>
    <t>TOMapleLaughs</t>
  </si>
  <si>
    <t>https://www.reddit.com/r/metacanada/comments/h8bq9q/can_someone_tell_me_the_difference_between/</t>
  </si>
  <si>
    <t>h8bq9q</t>
  </si>
  <si>
    <t>Justin Trudeau‚'s anti-democratic agenda</t>
  </si>
  <si>
    <t>https://www.reddit.com/r/metacanada/comments/ha742z/justin_trudeaus_antidemocratic_agenda/</t>
  </si>
  <si>
    <t>ha742z</t>
  </si>
  <si>
    <t>http://archive.is/F1Fjo</t>
  </si>
  <si>
    <t>Canada Beats U.S. For 1st Time On Ranking Of Most Competitive Economies</t>
  </si>
  <si>
    <t>buddhist-truth</t>
  </si>
  <si>
    <t>https://www.reddit.com/r/metacanada/comments/hfepw5/canada_beats_us_for_1st_time_on_ranking_of_most/</t>
  </si>
  <si>
    <t>hfepw5</t>
  </si>
  <si>
    <t>Joe Biden, NYT and WaPo do Saddam's WMD on Putin!</t>
  </si>
  <si>
    <t>https://www.reddit.com/r/metacanada/comments/hhf2d1/joe_biden_nyt_and_wapo_do_saddams_wmd_on_putin/</t>
  </si>
  <si>
    <t>hhf2d1</t>
  </si>
  <si>
    <t>https://www.reuters.com/article/us-usa-afghanistan-russia/biden-criticizes-trump-for-inaction-over-reported-russian-bounties-idUSKBN23Z00B</t>
  </si>
  <si>
    <t>Greta Thunberg retweets a tweet about BLM. IS SHE AN EXPERT OF BLM TOO NOW AFTER BEING A EXPERT OF CLIMATE CHANGE AND COVID-19?!</t>
  </si>
  <si>
    <t>https://www.reddit.com/r/metacanada/comments/hcb6r2/greta_thunberg_retweets_a_tweet_about_blm_is_she/</t>
  </si>
  <si>
    <t>hcb6r2</t>
  </si>
  <si>
    <t>https://i.redd.it/lm6jooo8ay551.png</t>
  </si>
  <si>
    <t>Reddit, Acting Against "Hate Speech", Bans ‚ The_Donald‚' Subreddit</t>
  </si>
  <si>
    <t>memet1c</t>
  </si>
  <si>
    <t>nyti.ms</t>
  </si>
  <si>
    <t>https://www.reddit.com/r/metacanada/comments/hi49t7/reddit_acting_against_hate_speech_bans_the_donald/</t>
  </si>
  <si>
    <t>hi49t7</t>
  </si>
  <si>
    <t>https://nyti.ms/2ZkmSyP</t>
  </si>
  <si>
    <t>Foxstin Trudeau! YIFF YIFF</t>
  </si>
  <si>
    <t>https://www.reddit.com/r/metacanada/comments/hghkl1/foxstin_trudeau_yiff_yiff/</t>
  </si>
  <si>
    <t>hghkl1</t>
  </si>
  <si>
    <t>BREAKING: CANADA LOSES AAA CREDIT RATING</t>
  </si>
  <si>
    <t>https://www.reddit.com/r/metacanada/comments/hfat5s/breaking_canada_loses_aaa_credit_rating/</t>
  </si>
  <si>
    <t>hfat5s</t>
  </si>
  <si>
    <t>https://spencerfernando.com/2020/06/24/breaking-canada-loses-aaa-credit-rating/</t>
  </si>
  <si>
    <t>UN Deletes Pro-Antifa Tweet After Backlash</t>
  </si>
  <si>
    <t>https://www.reddit.com/r/metacanada/comments/hd8jyt/un_deletes_proantifa_tweet_after_backlash/</t>
  </si>
  <si>
    <t>hd8jyt</t>
  </si>
  <si>
    <t>https://www.zerohedge.com/political/anti-fascist-activists-un-declares-support-antifa-unusual-statement</t>
  </si>
  <si>
    <t>Toronto police officer, 9 men charged in human-trafficking investigation involving 16-year-old girl</t>
  </si>
  <si>
    <t>PsySurgeon</t>
  </si>
  <si>
    <t>https://www.reddit.com/r/metacanada/comments/h7oebi/toronto_police_officer_9_men_charged_in/</t>
  </si>
  <si>
    <t>h7oebi</t>
  </si>
  <si>
    <t>CPC LEADERSHIP DEBATE MEGATHREAD</t>
  </si>
  <si>
    <t>https://www.reddit.com/r/metacanada/comments/hbovgr/cpc_leadership_debate_megathread/</t>
  </si>
  <si>
    <t>hbovgr</t>
  </si>
  <si>
    <t>Saudis put pressure on another dissident living in Canada as RCMP warns about threats made by regime</t>
  </si>
  <si>
    <t>https://www.reddit.com/r/metacanada/comments/he98ii/saudis_put_pressure_on_another_dissident_living/</t>
  </si>
  <si>
    <t>he98ii</t>
  </si>
  <si>
    <t>http://archive.is/VfwUx</t>
  </si>
  <si>
    <t>BREAKING - Michael Korenberg has resigned from his position as chair and board member of UBC's Board of Governors, effective immediately after liking tweets supporting US President Donald Trump and criticizing BLM protests. - Richard Zussman</t>
  </si>
  <si>
    <t>https://www.reddit.com/r/metacanada/comments/hd07kp/breaking_michael_korenberg_has_resigned_from_his/</t>
  </si>
  <si>
    <t>hd07kp</t>
  </si>
  <si>
    <t>https://twitter.com/richardzussman/status/1274539471908638721</t>
  </si>
  <si>
    <t>Ayo hammy</t>
  </si>
  <si>
    <t>Tyrone-da-toasta</t>
  </si>
  <si>
    <t>https://www.reddit.com/r/metacanada/comments/gzky6e/ayo_hammy/</t>
  </si>
  <si>
    <t>gzky6e</t>
  </si>
  <si>
    <t>Let's "help out" Black Lives Matter by spreading this message ;)</t>
  </si>
  <si>
    <t>https://www.reddit.com/r/metacanada/comments/hdt1z4/lets_help_out_black_lives_matter_by_spreading/</t>
  </si>
  <si>
    <t>hdt1z4</t>
  </si>
  <si>
    <t>https://i.redd.it/jnp798fzyg651.jpg</t>
  </si>
  <si>
    <t>Trudeau BAD!!! But I do help him shut down parliament though.</t>
  </si>
  <si>
    <t>https://www.reddit.com/r/metacanada/comments/gwj6dt/trudeau_bad_but_i_do_help_him_shut_down/</t>
  </si>
  <si>
    <t>gwj6dt</t>
  </si>
  <si>
    <t>https://i.redd.it/k7xooll6sw251.png</t>
  </si>
  <si>
    <t>A Montreal-based Antifa website has issued calls for further violence against police and more looting of Canadian businesses ‚"because everyone should have nice things.‚</t>
  </si>
  <si>
    <t>https://www.reddit.com/r/metacanada/comments/gw331d/a_montrealbased_antifa_website_has_issued_calls/</t>
  </si>
  <si>
    <t>gw331d</t>
  </si>
  <si>
    <t>https://tnc.news/2020/06/03/montreal-antifa-website/</t>
  </si>
  <si>
    <t>Dissension in Liberal Party causing it to come clean on economic update and CERB fraud</t>
  </si>
  <si>
    <t>https://www.reddit.com/r/metacanada/comments/gzqn04/dissension_in_liberal_party_causing_it_to_come/</t>
  </si>
  <si>
    <t>gzqn04</t>
  </si>
  <si>
    <t>https://www.bnnbloomberg.ca/morneau-said-to-plan-economic-update-as-covid-19-costs-mount-1.1447380</t>
  </si>
  <si>
    <t>Global circus company Cirque du Soleil files for bankruptcy protection</t>
  </si>
  <si>
    <t>https://www.reddit.com/r/metacanada/comments/hi75tk/global_circus_company_cirque_du_soleil_files_for/</t>
  </si>
  <si>
    <t>hi75tk</t>
  </si>
  <si>
    <t>http://archive.is/eZYKY</t>
  </si>
  <si>
    <t>Government settles defamation lawsuit against Seamus O'Regan out of court</t>
  </si>
  <si>
    <t>https://www.reddit.com/r/metacanada/comments/h0ged6/government_settles_defamation_lawsuit_against/</t>
  </si>
  <si>
    <t>h0ged6</t>
  </si>
  <si>
    <t>https://outline.com/rGYyKX</t>
  </si>
  <si>
    <t>2020 in a nutshell.</t>
  </si>
  <si>
    <t>https://www.reddit.com/r/metacanada/comments/he913r/2020_in_a_nutshell/</t>
  </si>
  <si>
    <t>he913r</t>
  </si>
  <si>
    <t>https://i.redd.it/2a0xuul09j651.jpg</t>
  </si>
  <si>
    <t>Amateur astronomers file class-action lawsuits alleging telescope price-fixing conspiracy by the Chinese</t>
  </si>
  <si>
    <t>https://www.reddit.com/r/metacanada/comments/hcrl2e/amateur_astronomers_file_classaction_lawsuits/</t>
  </si>
  <si>
    <t>hcrl2e</t>
  </si>
  <si>
    <t>http://archive.is/cw880</t>
  </si>
  <si>
    <t>Nat Post Closes Comments very quickly</t>
  </si>
  <si>
    <t>https://www.reddit.com/r/metacanada/comments/h0jpdt/nat_post_closes_comments_very_quickly/</t>
  </si>
  <si>
    <t>h0jpdt</t>
  </si>
  <si>
    <t>Candace Owens supports nationalism, not racist tribalism: "The criticism I often get is 'Candace, how can you not support your community?' My answer is: My community is not a group of men who do drugs, who taser police officers. My community is the larger American community of law-abiding citizens."</t>
  </si>
  <si>
    <t>https://www.reddit.com/r/metacanada/comments/hda8y7/candace_owens_supports_nationalism_not_racist/</t>
  </si>
  <si>
    <t>hda8y7</t>
  </si>
  <si>
    <t>https://www.youtube.com/watch?v=sY3zbL7trhE</t>
  </si>
  <si>
    <t>Reddit says Hate is fine as long as its against a majority...</t>
  </si>
  <si>
    <t>https://www.reddit.com/r/metacanada/comments/hib9n5/reddit_says_hate_is_fine_as_long_as_its_against_a/</t>
  </si>
  <si>
    <t>hib9n5</t>
  </si>
  <si>
    <t>People around the world are rioting in honour of this guy....</t>
  </si>
  <si>
    <t>JustinCuckTrudeau</t>
  </si>
  <si>
    <t>https://www.reddit.com/r/metacanada/comments/gz6f98/people_around_the_world_are_rioting_in_honour_of/</t>
  </si>
  <si>
    <t>gz6f98</t>
  </si>
  <si>
    <t>https://i.imgur.com/ZnxWcE9.jpg</t>
  </si>
  <si>
    <t>First ministers couldn't agree on condemning systemic racism in declaration: PM</t>
  </si>
  <si>
    <t>https://www.reddit.com/r/metacanada/comments/hgl8et/first_ministers_couldnt_agree_on_condemning/</t>
  </si>
  <si>
    <t>hgl8et</t>
  </si>
  <si>
    <t>AP Stylebook would like your input on "acceptable terms to describe people of races other than white in the United States"</t>
  </si>
  <si>
    <t>https://www.reddit.com/r/metacanada/comments/hf9d60/ap_stylebook_would_like_your_input_on_acceptable/</t>
  </si>
  <si>
    <t>hf9d60</t>
  </si>
  <si>
    <t>https://twitter.com/APStylebook/status/1275864594758668296</t>
  </si>
  <si>
    <t>Toronto Forecast: Currently a large cloud of racial tension coming in from the west that might evovle into race riots later this evening.</t>
  </si>
  <si>
    <t>https://www.reddit.com/r/metacanada/comments/hg6cs8/toronto_forecast_currently_a_large_cloud_of/</t>
  </si>
  <si>
    <t>hg6cs8</t>
  </si>
  <si>
    <t>https://torontosun.com/news/local-news/mandel-tensions-high-as-long-awaited-verdicts-in-dafonte-miller-case-come-friday</t>
  </si>
  <si>
    <t>Man with 2 long knives tased and arrested at the Toronto Protest June 6th</t>
  </si>
  <si>
    <t>nagarduda</t>
  </si>
  <si>
    <t>https://www.reddit.com/r/metacanada/comments/gxwm18/man_with_2_long_knives_tased_and_arrested_at_the/</t>
  </si>
  <si>
    <t>gxwm18</t>
  </si>
  <si>
    <t>https://youtu.be/Aow5kWpdHdM</t>
  </si>
  <si>
    <t>Virginia: Demons Set Home On Fire With Child Inside Then Blocked Firefighters From Rescue</t>
  </si>
  <si>
    <t>https://www.reddit.com/r/metacanada/comments/gv4vcz/virginia_demons_set_home_on_fire_with_child/</t>
  </si>
  <si>
    <t>gv4vcz</t>
  </si>
  <si>
    <t>https://www.thesun.co.uk/news/11760169/george-floyd-protesters-blocked-firefighters-child-rescue/</t>
  </si>
  <si>
    <t>Obama's brother tweets his real birth certificate.</t>
  </si>
  <si>
    <t>https://www.reddit.com/r/metacanada/comments/ha4jr6/obamas_brother_tweets_his_real_birth_certificate/</t>
  </si>
  <si>
    <t>ha4jr6</t>
  </si>
  <si>
    <t>https://archive.is/mxrWy</t>
  </si>
  <si>
    <t>Yorkshire Tea Endorses #BlackLivesMatter</t>
  </si>
  <si>
    <t>https://www.reddit.com/r/metacanada/comments/gzz0ta/yorkshire_tea_endorses_blacklivesmatter/</t>
  </si>
  <si>
    <t>gzz0ta</t>
  </si>
  <si>
    <t>https://www.youtube.com/watch?v=oLS30MfJt00&amp;amp;feature=share</t>
  </si>
  <si>
    <t>President Donald Trump Rally in Tulsa, OK 6/20/20</t>
  </si>
  <si>
    <t>https://www.reddit.com/r/metacanada/comments/hcycmk/president_donald_trump_rally_in_tulsa_ok_62020/</t>
  </si>
  <si>
    <t>hcycmk</t>
  </si>
  <si>
    <t>https://www.youtube.com/watch?v=0bh-yIEhdk8</t>
  </si>
  <si>
    <t>Trolling the left or a Karen?</t>
  </si>
  <si>
    <t>https://www.reddit.com/r/metacanada/comments/h96d86/trolling_the_left_or_a_karen/</t>
  </si>
  <si>
    <t>h96d86</t>
  </si>
  <si>
    <t>https://v.redd.it/8jkninyfry451</t>
  </si>
  <si>
    <t>Liberals allowed MP Marwan Tabbara to run in 2019 despite sexual harassment investigation: Allegations include unwanted touching and lewd comments aimed at female staffer.</t>
  </si>
  <si>
    <t>https://www.reddit.com/r/metacanada/comments/hbzf5y/liberals_allowed_mp_marwan_tabbara_to_run_in_2019/</t>
  </si>
  <si>
    <t>hbzf5y</t>
  </si>
  <si>
    <t>https://www.cbc.ca/news/politics/mp-marwan-tabbara-past-liberal-party-misconduct-investigation-1.5617740</t>
  </si>
  <si>
    <t>As Trump blames antifa, protest records show scant evidence [actual title]</t>
  </si>
  <si>
    <t>seattlepi.com</t>
  </si>
  <si>
    <t>https://www.reddit.com/r/metacanada/comments/h0d1jg/as_trump_blames_antifa_protest_records_show_scant/</t>
  </si>
  <si>
    <t>h0d1jg</t>
  </si>
  <si>
    <t>https://www.seattlepi.com/news/article/As-Trump-blames-antifa-protest-records-show-15322033.php</t>
  </si>
  <si>
    <t>Black Lives Matter invades Alberta town, can‚'t explain why ‚  but locals push back</t>
  </si>
  <si>
    <t>https://www.reddit.com/r/metacanada/comments/hat0k1/black_lives_matter_invades_alberta_town_cant/</t>
  </si>
  <si>
    <t>hat0k1</t>
  </si>
  <si>
    <t>https://www.youtube.com/watch?v=kLzCkf6mebw</t>
  </si>
  <si>
    <t>BREAKING: China charges two Canadians with spying in retaliation for arrest of Huawei executive</t>
  </si>
  <si>
    <t>https://www.reddit.com/r/metacanada/comments/hbxiac/breaking_china_charges_two_canadians_with_spying/</t>
  </si>
  <si>
    <t>hbxiac</t>
  </si>
  <si>
    <t>https://www.dailymail.co.uk/news/article-8439185/China-charges-two-Canadians-spying-retaliation-arrest-Huawei-executive.html</t>
  </si>
  <si>
    <t>San Diego cop rescues twin girls, 2, after dad drives off cliff, investigators say | Fox News</t>
  </si>
  <si>
    <t>https://www.reddit.com/r/metacanada/comments/h9v8lj/san_diego_cop_rescues_twin_girls_2_after_dad/</t>
  </si>
  <si>
    <t>h9v8lj</t>
  </si>
  <si>
    <t>https://www.foxnews.com/us/san-diego-officer-cliff-rescue-twin-girls-suicidal-dad</t>
  </si>
  <si>
    <t>Why do we have to get involved in another country‚'s problems lol</t>
  </si>
  <si>
    <t>ConservativeFish</t>
  </si>
  <si>
    <t>https://www.reddit.com/r/metacanada/comments/gv86gt/why_do_we_have_to_get_involved_in_another/</t>
  </si>
  <si>
    <t>gv86gt</t>
  </si>
  <si>
    <t>https://i.redd.it/ab4gkflcai251.jpg</t>
  </si>
  <si>
    <t>Ontario MP Marwan Tabbara 'stepping back' from Liberal caucus after assault, criminal harassment charges</t>
  </si>
  <si>
    <t>https://www.reddit.com/r/metacanada/comments/gxl8g7/ontario_mp_marwan_tabbara_stepping_back_from/</t>
  </si>
  <si>
    <t>gxl8g7</t>
  </si>
  <si>
    <t>https://outline.com/UqczY5</t>
  </si>
  <si>
    <t>This will be the greatest thing you see today! I‚'m rollin§£#FakeNewsAlert #EnemyOfThePeople</t>
  </si>
  <si>
    <t>https://www.reddit.com/r/metacanada/comments/gzuna7/this_will_be_the_greatest_thing_you_see_today_im/</t>
  </si>
  <si>
    <t>gzuna7</t>
  </si>
  <si>
    <t>https://twitter.com/KarluskaP/status/1270376554925875204</t>
  </si>
  <si>
    <t>The Myth of 'Systemic Racism' - An analysis</t>
  </si>
  <si>
    <t>projectrisingspirit1</t>
  </si>
  <si>
    <t>https://www.reddit.com/r/metacanada/comments/gwppf4/the_myth_of_systemic_racism_an_analysis/</t>
  </si>
  <si>
    <t>gwppf4</t>
  </si>
  <si>
    <t>Gun Ban Canada - 2020 Documentary Part 1</t>
  </si>
  <si>
    <t>MGUPPY1</t>
  </si>
  <si>
    <t>https://www.reddit.com/r/metacanada/comments/h909ce/gun_ban_canada_2020_documentary_part_1/</t>
  </si>
  <si>
    <t>h909ce</t>
  </si>
  <si>
    <t>https://www.youtube.com/watch?v=uSOzbbAq2OU&amp;amp;feature=share</t>
  </si>
  <si>
    <t>In case you're wondering why #Butts is now trending.. Gerald posted this meme map of the states and then deleted it. Link in comments</t>
  </si>
  <si>
    <t>https://www.reddit.com/r/metacanada/comments/hfy8cg/in_case_youre_wondering_why_butts_is_now_trending/</t>
  </si>
  <si>
    <t>hfy8cg</t>
  </si>
  <si>
    <t>https://i.redd.it/60uw69xpn5751.jpg</t>
  </si>
  <si>
    <t>A crisp John A Macdonald to the man who can identify what manner of creature this is.</t>
  </si>
  <si>
    <t>https://www.reddit.com/r/metacanada/comments/hha4hf/a_crisp_john_a_macdonald_to_the_man_who_can/</t>
  </si>
  <si>
    <t>hha4hf</t>
  </si>
  <si>
    <t>Reddits New Hate Policy ‚  Read it Carefully§î</t>
  </si>
  <si>
    <t>Freedom2speech</t>
  </si>
  <si>
    <t>https://www.reddit.com/r/metacanada/comments/hi79yc/reddits_new_hate_policy_read_it_carefully/</t>
  </si>
  <si>
    <t>hi79yc</t>
  </si>
  <si>
    <t>https://i.redd.it/pcb6zl7zlw751.jpg</t>
  </si>
  <si>
    <t>PASS PHRASE AT THE DOOR IS "NO DOWNVOTES ON META"</t>
  </si>
  <si>
    <t>https://www.reddit.com/r/metacanada/comments/hbgrrn/pass_phrase_at_the_door_is_no_downvotes_on_meta/</t>
  </si>
  <si>
    <t>hbgrrn</t>
  </si>
  <si>
    <t>https://i.redd.it/ymx082hzso551.jpg</t>
  </si>
  <si>
    <t>Justin Bieber and Miley Cyrus think Canada's taxpayers aren't doing enough worldwide.</t>
  </si>
  <si>
    <t>https://www.reddit.com/r/metacanada/comments/hbekze/justin_bieber_and_miley_cyrus_think_canadas/</t>
  </si>
  <si>
    <t>hbekze</t>
  </si>
  <si>
    <t>https://i.redd.it/hmjw7k4e7o551.png</t>
  </si>
  <si>
    <t>Riot Death Toll Now Higher Than Total Deaths of Unarmed Black People For Whole of 2019</t>
  </si>
  <si>
    <t>https://www.reddit.com/r/metacanada/comments/gxm2qj/riot_death_toll_now_higher_than_total_deaths_of/</t>
  </si>
  <si>
    <t>gxm2qj</t>
  </si>
  <si>
    <t>https://summit.news/2020/06/04/riot-death-toll-now-higher-than-total-deaths-of-unarmed-black-people-for-whole-of-2019/</t>
  </si>
  <si>
    <t>Look what Pol found!!! SEATTLE GAVE A $83,000 GRANT TO THE WARLORD OF CHAZ LATE LAST YEAR</t>
  </si>
  <si>
    <t>https://www.reddit.com/r/metacanada/comments/hdflc7/look_what_pol_found_seattle_gave_a_83000_grant_to/</t>
  </si>
  <si>
    <t>hdflc7</t>
  </si>
  <si>
    <t>https://i.redd.it/8wrvbj2o6c651.jpg</t>
  </si>
  <si>
    <t>The Nova Scotia shooter case has hallmarks of an undercover operation</t>
  </si>
  <si>
    <t>Snaaky</t>
  </si>
  <si>
    <t>https://www.reddit.com/r/metacanada/comments/hcmfee/the_nova_scotia_shooter_case_has_hallmarks_of_an/</t>
  </si>
  <si>
    <t>hcmfee</t>
  </si>
  <si>
    <t>https://www.macleans.ca/news/canada/the-nova-scotia-shooter-case-has-hallmarks-of-an-undercover-operation/</t>
  </si>
  <si>
    <t>BLM co-founder: "we are trained marxists."</t>
  </si>
  <si>
    <t>https://www.reddit.com/r/metacanada/comments/hcka7l/blm_cofounder_we_are_trained_marxists/</t>
  </si>
  <si>
    <t>hcka7l</t>
  </si>
  <si>
    <t>https://v.redd.it/4thh8d22b1651</t>
  </si>
  <si>
    <t>https://www.reddit.com/r/metacanada/comments/hcqvbc/blm_cofounder_we_are_trained_marxists/</t>
  </si>
  <si>
    <t>hcqvbc</t>
  </si>
  <si>
    <t>Aaron Bronsteter, TSN MMA reporter, compares US riots to the Holocaust.</t>
  </si>
  <si>
    <t>jacquesandrock</t>
  </si>
  <si>
    <t>https://www.reddit.com/r/metacanada/comments/gvfjhv/aaron_bronsteter_tsn_mma_reporter_compares_us/</t>
  </si>
  <si>
    <t>gvfjhv</t>
  </si>
  <si>
    <t>https://i.redd.it/6m20w2518k251.jpg</t>
  </si>
  <si>
    <t>Canadians of Convenience: American family sets sights on N.S. after daughter's Type 1 diabetes diagnosis</t>
  </si>
  <si>
    <t>https://www.reddit.com/r/metacanada/comments/gygubq/canadians_of_convenience_american_family_sets/</t>
  </si>
  <si>
    <t>gygubq</t>
  </si>
  <si>
    <t>https://outline.com/PP3azG</t>
  </si>
  <si>
    <t>Test post please ignore</t>
  </si>
  <si>
    <t>https://www.reddit.com/r/metacanada/comments/gxzydj/test_post_please_ignore/</t>
  </si>
  <si>
    <t>gxzydj</t>
  </si>
  <si>
    <t>George Floyd Didn't Die from Police Brutality, He Died of COVID19</t>
  </si>
  <si>
    <t>minnesota.cbslocal.com</t>
  </si>
  <si>
    <t>https://www.reddit.com/r/metacanada/comments/gw7vxj/george_floyd_didnt_die_from_police_brutality_he/</t>
  </si>
  <si>
    <t>gw7vxj</t>
  </si>
  <si>
    <t>https://minnesota.cbslocal.com/2020/06/03/full-george-floyd-autopsy-report-released-says-he-tested-positive-for-covid-19/</t>
  </si>
  <si>
    <t>Telus dumps Huawei and partners with Ericsson and Nokia for its 5G network</t>
  </si>
  <si>
    <t>IPegSpez</t>
  </si>
  <si>
    <t>mobilesyrup.com</t>
  </si>
  <si>
    <t>https://www.reddit.com/r/metacanada/comments/gvgbu1/telus_dumps_huawei_and_partners_with_ericsson_and/</t>
  </si>
  <si>
    <t>gvgbu1</t>
  </si>
  <si>
    <t>https://mobilesyrup.com/2020/06/02/telus-partners-with-ericsson-and-nokia-for-its-5g-network/</t>
  </si>
  <si>
    <t>Toronto police Chief Mark Saunders is stepping down</t>
  </si>
  <si>
    <t>https://www.reddit.com/r/metacanada/comments/gzcli6/toronto_police_chief_mark_saunders_is_stepping/</t>
  </si>
  <si>
    <t>gzcli6</t>
  </si>
  <si>
    <t>https://toronto.ctvnews.ca/toronto-police-chief-mark-saunders-is-stepping-down-1.4974664</t>
  </si>
  <si>
    <t>What we know about the last 100 people shot and killed by police in Canada -- One thing they all had in common, was that they resisted arrest, but the article doesn't even mention this.</t>
  </si>
  <si>
    <t>X-Clavius</t>
  </si>
  <si>
    <t>https://www.reddit.com/r/metacanada/comments/hc0hi5/what_we_know_about_the_last_100_people_shot_and/</t>
  </si>
  <si>
    <t>hc0hi5</t>
  </si>
  <si>
    <t>https://www.ctvnews.ca/canada/what-we-know-about-the-last-100-people-shot-and-killed-by-police-in-canada-1.4989794</t>
  </si>
  <si>
    <t>CBC suspends hosts for using 'careless' language in discussing racial issue</t>
  </si>
  <si>
    <t>https://www.reddit.com/r/metacanada/comments/h0k74q/cbc_suspends_hosts_for_using_careless_language_in/</t>
  </si>
  <si>
    <t>h0k74q</t>
  </si>
  <si>
    <t>https://www.cbc.ca/amp/1.5604973</t>
  </si>
  <si>
    <t>the club "strongly condemns" those behind a banner reading 'White Lives Matter Burnley'</t>
  </si>
  <si>
    <t>https://www.reddit.com/r/metacanada/comments/he7p3p/the_club_strongly_condemns_those_behind_a_banner/</t>
  </si>
  <si>
    <t>he7p3p</t>
  </si>
  <si>
    <t>https://mobile.twitter.com/BBCSport/status/1275160692933496836</t>
  </si>
  <si>
    <t>Maybe Christian conservatives were right..just saying</t>
  </si>
  <si>
    <t>https://www.reddit.com/r/metacanada/comments/h9rs3y/maybe_christian_conservatives_were_rightjust/</t>
  </si>
  <si>
    <t>h9rs3y</t>
  </si>
  <si>
    <t>https://i.redd.it/921ktgpku5551.png</t>
  </si>
  <si>
    <t>When you are so deep in communism</t>
  </si>
  <si>
    <t>TLMS</t>
  </si>
  <si>
    <t>self.communism</t>
  </si>
  <si>
    <t>https://www.reddit.com/r/metacanada/comments/h0mt8a/when_you_are_so_deep_in_communism/</t>
  </si>
  <si>
    <t>h0mt8a</t>
  </si>
  <si>
    <t>/r/communism/comments/gzu7ib/comrades_please_help_me_find_a_book_on_the/</t>
  </si>
  <si>
    <t>Shots fired</t>
  </si>
  <si>
    <t>pinner52</t>
  </si>
  <si>
    <t>https://www.reddit.com/r/metacanada/comments/gy1hxd/shots_fired/</t>
  </si>
  <si>
    <t>gy1hxd</t>
  </si>
  <si>
    <t>https://i.redd.it/mmmqbs00ld351.jpg</t>
  </si>
  <si>
    <t>Step 1) take guns away. Step 2) take police away . Step 3 ???</t>
  </si>
  <si>
    <t>https://www.reddit.com/r/metacanada/comments/gz4idu/step_1_take_guns_away_step_2_take_police_away/</t>
  </si>
  <si>
    <t>gz4idu</t>
  </si>
  <si>
    <t>https://toronto.citynews.ca/2020/06/08/matlow-toronto-police-defund-motion/</t>
  </si>
  <si>
    <t>SHOWDOWN: Rebel News takes on Antifa mob</t>
  </si>
  <si>
    <t>https://www.reddit.com/r/metacanada/comments/hi46to/showdown_rebel_news_takes_on_antifa_mob/</t>
  </si>
  <si>
    <t>hi46to</t>
  </si>
  <si>
    <t>https://www.youtube.com/watch?v=pxaqOqNUfkA</t>
  </si>
  <si>
    <t>Shortest-lived communist revolution in history</t>
  </si>
  <si>
    <t>Cingetorix</t>
  </si>
  <si>
    <t>https://www.reddit.com/r/metacanada/comments/h0rk5g/shortestlived_communist_revolution_in_history/</t>
  </si>
  <si>
    <t>h0rk5g</t>
  </si>
  <si>
    <t>https://i.redd.it/adqo745xe7451.png</t>
  </si>
  <si>
    <t>Team Lewis ‚ punching above‚' its weight in race for CPC leadership</t>
  </si>
  <si>
    <t>https://www.reddit.com/r/metacanada/comments/gvvv8s/team_lewis_punching_above_its_weight_in_race_for/</t>
  </si>
  <si>
    <t>gvvv8s</t>
  </si>
  <si>
    <t>https://www.hilltimes.com/2020/06/03/team-lewis-punching-above-its-weight-in-race-for-cpc-leadership/250730</t>
  </si>
  <si>
    <t>WHO welcomes ‚ great news‚' as cheap steroid (which Russia has already been using - hello?) is shown to be effective against Covid-19</t>
  </si>
  <si>
    <t>rfi.fr</t>
  </si>
  <si>
    <t>https://www.reddit.com/r/metacanada/comments/has6zw/who_welcomes_great_news_as_cheap_steroid_which/</t>
  </si>
  <si>
    <t>has6zw</t>
  </si>
  <si>
    <t>http://www.rfi.fr/en/science-and-technology/20200617-who-welcomes-great-news-as-cheap-steroid-shown-to-be-effective-against-covid-19</t>
  </si>
  <si>
    <t>FLIP FLOP FLIP FLOP: W.H.O. official walks back yesterdays comments on asymptomatic transmission being very rare</t>
  </si>
  <si>
    <t>usatoday.com</t>
  </si>
  <si>
    <t>https://www.reddit.com/r/metacanada/comments/gzsm3x/flip_flop_flip_flop_who_official_walks_back/</t>
  </si>
  <si>
    <t>gzsm3x</t>
  </si>
  <si>
    <t>https://www.usatoday.com/story/news/health/2020/06/09/coronavirus-who-walks-back-comments-asymptomatic-spread/5325282002/</t>
  </si>
  <si>
    <t>Canada is the ONLY country in the world to partner w/ CCP: same regime embroiled in numerous vaccine scandals &amp;amp; that recently threatened Cdns "continuous harm"</t>
  </si>
  <si>
    <t>https://www.reddit.com/r/metacanada/comments/gxjgo1/canada_is_the_only_country_in_the_world_to/</t>
  </si>
  <si>
    <t>gxjgo1</t>
  </si>
  <si>
    <t>https://twitter.com/OnCall4ON/status/1267586016002613248</t>
  </si>
  <si>
    <t>But but Russia is our friend right? They wouldn't do that to NATO troops in Afghanistan. Putin is an alpha top dog, strong leader that would never hurt US or Canadian soldiers. What gives guys? Please defend your hero</t>
  </si>
  <si>
    <t>https://www.reddit.com/r/metacanada/comments/hglywu/but_but_russia_is_our_friend_right_they_wouldnt/</t>
  </si>
  <si>
    <t>hglywu</t>
  </si>
  <si>
    <t>Fight between father, son escalated into sword attack, police in northern Ontario say</t>
  </si>
  <si>
    <t>northernontario.ctvnews.ca</t>
  </si>
  <si>
    <t>https://www.reddit.com/r/metacanada/comments/h0pymz/fight_between_father_son_escalated_into_sword/</t>
  </si>
  <si>
    <t>h0pymz</t>
  </si>
  <si>
    <t>https://northernontario.ctvnews.ca/fight-between-father-son-escalated-into-sword-attack-north-bay-police-say-1.4977885</t>
  </si>
  <si>
    <t>Get to know Black Lives Matter Toronto co-founder Sandy Hudson!</t>
  </si>
  <si>
    <t>torontoist.com</t>
  </si>
  <si>
    <t>https://www.reddit.com/r/metacanada/comments/gzbuhb/get_to_know_black_lives_matter_toronto_cofounder/</t>
  </si>
  <si>
    <t>gzbuhb</t>
  </si>
  <si>
    <t>https://torontoist.com/2015/09/u-of-t-student-union-files-lawsuit-against-former-executive-director/</t>
  </si>
  <si>
    <t>COVID-19 is DEAD and so is 2020</t>
  </si>
  <si>
    <t>SonicSkunk</t>
  </si>
  <si>
    <t>https://www.reddit.com/r/metacanada/comments/gzc5s7/covid19_is_dead_and_so_is_2020/</t>
  </si>
  <si>
    <t>gzc5s7</t>
  </si>
  <si>
    <t>Race Hustler's Won't Cooperate.</t>
  </si>
  <si>
    <t>beta.cp24.com</t>
  </si>
  <si>
    <t>https://www.reddit.com/r/metacanada/comments/gvysdn/race_hustlers_wont_cooperate/</t>
  </si>
  <si>
    <t>gvysdn</t>
  </si>
  <si>
    <t>https://beta.cp24.com/news/2020/6/3/1_4967120.html</t>
  </si>
  <si>
    <t>Our PM with a special message about racialism on this solemn day</t>
  </si>
  <si>
    <t>SweetnSourCaveChickn</t>
  </si>
  <si>
    <t>https://www.reddit.com/r/metacanada/comments/gvcys2/our_pm_with_a_special_message_about_racialism_on/</t>
  </si>
  <si>
    <t>gvcys2</t>
  </si>
  <si>
    <t>https://youtu.be/pPwDjTxzp30</t>
  </si>
  <si>
    <t>Second Wave Doomers On Suicide Watch</t>
  </si>
  <si>
    <t>https://www.reddit.com/r/metacanada/comments/h06j12/second_wave_doomers_on_suicide_watch/</t>
  </si>
  <si>
    <t>h06j12</t>
  </si>
  <si>
    <t>https://globalnews.ca/news/7043334/trinity-bellwoods-park-toronto-coronavirus/</t>
  </si>
  <si>
    <t>Exclusive! Photo of Justin's den wall smuggled out of Rideau Cottage</t>
  </si>
  <si>
    <t>Leberkleister13</t>
  </si>
  <si>
    <t>https://www.reddit.com/r/metacanada/comments/hib1z9/exclusive_photo_of_justins_den_wall_smuggled_out/</t>
  </si>
  <si>
    <t>hib1z9</t>
  </si>
  <si>
    <t>https://i.imgur.com/kcATgEY.gifv</t>
  </si>
  <si>
    <t>Police no longer welcome in Vancouver Pride Parade, organizers say</t>
  </si>
  <si>
    <t>bc.ctvnews.ca</t>
  </si>
  <si>
    <t>https://www.reddit.com/r/metacanada/comments/h0qspg/police_no_longer_welcome_in_vancouver_pride/</t>
  </si>
  <si>
    <t>h0qspg</t>
  </si>
  <si>
    <t>https://bc.ctvnews.ca/police-no-longer-welcome-in-vancouver-pride-parade-organizers-say-1.4979197</t>
  </si>
  <si>
    <t>This is Trudeau Admired Chinese Basic Dictatorship</t>
  </si>
  <si>
    <t>https://www.reddit.com/r/metacanada/comments/gwb1nu/this_is_trudeau_admired_chinese_basic_dictatorship/</t>
  </si>
  <si>
    <t>gwb1nu</t>
  </si>
  <si>
    <t>https://v.redd.it/e7umjtkfqt251</t>
  </si>
  <si>
    <t>Antifa is trying to stop Facism</t>
  </si>
  <si>
    <t>https://www.reddit.com/r/metacanada/comments/gxd764/antifa_is_trying_to_stop_facism/</t>
  </si>
  <si>
    <t>gxd764</t>
  </si>
  <si>
    <t>https://i.redd.it/ppnda63iq5351.jpg</t>
  </si>
  <si>
    <t>BBC News (UK) on Twitter: "27 police officers injured during largely peaceful anti-racism protests in London</t>
  </si>
  <si>
    <t>https://www.reddit.com/r/metacanada/comments/gz5af4/bbc_news_uk_on_twitter_27_police_officers_injured/</t>
  </si>
  <si>
    <t>gz5af4</t>
  </si>
  <si>
    <t>https://mobile.twitter.com/BBCNews/status/1269574979680702470</t>
  </si>
  <si>
    <t>Alleged letter from anonymous Berkeley professor on the current madness</t>
  </si>
  <si>
    <t>upcomingDaddy</t>
  </si>
  <si>
    <t>https://www.reddit.com/r/metacanada/comments/h0sxq3/alleged_letter_from_anonymous_berkeley_professor/</t>
  </si>
  <si>
    <t>h0sxq3</t>
  </si>
  <si>
    <t>The left saying that there are systemic racism against the Indigenous but failing to mention special federal findings only for the indigenous people</t>
  </si>
  <si>
    <t>https://www.reddit.com/r/metacanada/comments/hbqxm2/the_left_saying_that_there_are_systemic_racism/</t>
  </si>
  <si>
    <t>hbqxm2</t>
  </si>
  <si>
    <t>https://i.redd.it/6rt1jaymlr551.png</t>
  </si>
  <si>
    <t>(Non-American) protesters protest against the United States, immediately top post on r/Sino</t>
  </si>
  <si>
    <t>https://www.reddit.com/r/metacanada/comments/gwbh0v/nonamerican_protesters_protest_against_the_united/</t>
  </si>
  <si>
    <t>gwbh0v</t>
  </si>
  <si>
    <t>https://i.redd.it/rw5ikzf45r251.jpg</t>
  </si>
  <si>
    <t>Martin is spinning</t>
  </si>
  <si>
    <t>https://www.reddit.com/r/metacanada/comments/hh905j/martin_is_spinning/</t>
  </si>
  <si>
    <t>hh905j</t>
  </si>
  <si>
    <t>Today on twitter: Chretiens former official photographer floats idea of a coup</t>
  </si>
  <si>
    <t>oxymoron69</t>
  </si>
  <si>
    <t>https://www.reddit.com/r/metacanada/comments/hi81ol/today_on_twitter_chretiens_former_official/</t>
  </si>
  <si>
    <t>hi81ol</t>
  </si>
  <si>
    <t>https://mobile.twitter.com/diana_murphy613/status/1277292789919866881</t>
  </si>
  <si>
    <t>CEO asks employees to lie on timecards or risk job losses ‚  violating labour laws</t>
  </si>
  <si>
    <t>https://www.reddit.com/r/metacanada/comments/h9plh1/ceo_asks_employees_to_lie_on_timecards_or_risk/</t>
  </si>
  <si>
    <t>h9plh1</t>
  </si>
  <si>
    <t>http://archive.is/0VdoX</t>
  </si>
  <si>
    <t>We can't breath</t>
  </si>
  <si>
    <t>https://www.reddit.com/r/metacanada/comments/heo3o0/we_cant_breath/</t>
  </si>
  <si>
    <t>heo3o0</t>
  </si>
  <si>
    <t>What is the left gonna do when real actual hardcore ‚"hate groups‚ start rising up?</t>
  </si>
  <si>
    <t>https://www.reddit.com/r/metacanada/comments/gxzxgl/what_is_the_left_gonna_do_when_real_actual/</t>
  </si>
  <si>
    <t>gxzxgl</t>
  </si>
  <si>
    <t>Putin's WWII Article: West's Historical Revisionism Aimed at Isolating Russia, Scholar Believes</t>
  </si>
  <si>
    <t>sputniknews.com</t>
  </si>
  <si>
    <t>https://www.reddit.com/r/metacanada/comments/hf01n0/putins_wwii_article_wests_historical_revisionism/</t>
  </si>
  <si>
    <t>hf01n0</t>
  </si>
  <si>
    <t>https://sputniknews.com/analysis/202006201079673813-putins-wwii-article-wests-historical-revisionism-aimed-at-isolating-russia-scholar-believes/</t>
  </si>
  <si>
    <t>B.C. woman fatally shot during police wellness check just made fresh start to be with her child, family says</t>
  </si>
  <si>
    <t>https://www.reddit.com/r/metacanada/comments/gx8go2/bc_woman_fatally_shot_during_police_wellness/</t>
  </si>
  <si>
    <t>gx8go2</t>
  </si>
  <si>
    <t>https://outline.com/asLenn</t>
  </si>
  <si>
    <t>Mr. Traversy - you‚'re a national hero</t>
  </si>
  <si>
    <t>https://www.reddit.com/r/metacanada/comments/hgyhnh/mr_traversy_youre_a_national_hero/</t>
  </si>
  <si>
    <t>hgyhnh</t>
  </si>
  <si>
    <t>Rail Passengers in Communist Spain Tackled, Thrown Down Stairs For Not Wearing ChinaVirus‚Ñ¢ Face Panties</t>
  </si>
  <si>
    <t>https://www.reddit.com/r/metacanada/comments/he881j/rail_passengers_in_communist_spain_tackled_thrown/</t>
  </si>
  <si>
    <t>he881j</t>
  </si>
  <si>
    <t>https://www.dailymail.co.uk/news/article-8447235/Rail-passengers-thrown-stairs-tackled-ground-not-wearing-face-masks-Spain.html</t>
  </si>
  <si>
    <t>Former KGB Agent, Yuri Bezmenov, Warns America About Socialist Subversion in 1984</t>
  </si>
  <si>
    <t>idunnohowididit</t>
  </si>
  <si>
    <t>https://www.reddit.com/r/metacanada/comments/hdufzc/former_kgb_agent_yuri_bezmenov_warns_america/</t>
  </si>
  <si>
    <t>hdufzc</t>
  </si>
  <si>
    <t>https://www.youtube.com/watch?v=Z1EA2ohrt5Q</t>
  </si>
  <si>
    <t>The SPVM (Montr√©al police department) recognize the "systemic nature of racism" [Sorry, can't find it yet in English]</t>
  </si>
  <si>
    <t>bluespirit442</t>
  </si>
  <si>
    <t>ici.radio-canada.ca</t>
  </si>
  <si>
    <t>https://www.reddit.com/r/metacanada/comments/h9xwxh/the_spvm_montr√©al_police_department_recognize_the/</t>
  </si>
  <si>
    <t>h9xwxh</t>
  </si>
  <si>
    <t>https://ici.radio-canada.ca/nouvelle/1712386/spvm-reconnaissance-caractere-systemique-racisme-discrimination-rapport-ocpm</t>
  </si>
  <si>
    <t>SWEDEN: "WOULD YOU TAKE IN A REFUGEE?", "YES! OK", "HERE'S ALI, CAN YOU TAKE HIM HOME?" "ERRR NO.."</t>
  </si>
  <si>
    <t>https://www.reddit.com/r/metacanada/comments/hacmet/sweden_would_you_take_in_a_refugee_yes_ok_heres/</t>
  </si>
  <si>
    <t>hacmet</t>
  </si>
  <si>
    <t>https://v.redd.it/r6fgtep36c551</t>
  </si>
  <si>
    <t>Peel Director of Education fired after report showed board lacked 'will' to tackle racism</t>
  </si>
  <si>
    <t>https://www.reddit.com/r/metacanada/comments/heq18q/peel_director_of_education_fired_after_report/</t>
  </si>
  <si>
    <t>heq18q</t>
  </si>
  <si>
    <t>https://toronto.citynews.ca/2020/06/23/education-director-fired-peel-racism/</t>
  </si>
  <si>
    <t>Powerful: Protesters Spell Out 'Love' With Burning Homes And Businesses</t>
  </si>
  <si>
    <t>babylonbee.com</t>
  </si>
  <si>
    <t>https://www.reddit.com/r/metacanada/comments/gupwoz/powerful_protesters_spell_out_love_with_burning/</t>
  </si>
  <si>
    <t>gupwoz</t>
  </si>
  <si>
    <t>https://babylonbee.com/news/powerful-protesters-spell-out-love-with-burning-homes-and-businesses</t>
  </si>
  <si>
    <t>They are eating each other</t>
  </si>
  <si>
    <t>JoshDonaldsonTrump</t>
  </si>
  <si>
    <t>https://www.reddit.com/r/metacanada/comments/hhplq3/they_are_eating_each_other/</t>
  </si>
  <si>
    <t>hhplq3</t>
  </si>
  <si>
    <t>https://www.thestar.com/opinion/star-columnists/2020/06/28/dear-brown-people-im-about-to-wash-some-dirty-linen-in-public-consider-this-an-overdue-act-of-tough-love.html</t>
  </si>
  <si>
    <t>You don't need to know what guns were used in this shooting, it's for your "protection"</t>
  </si>
  <si>
    <t>tbl44</t>
  </si>
  <si>
    <t>cfjctoday.com</t>
  </si>
  <si>
    <t>https://www.reddit.com/r/metacanada/comments/hhiasr/you_dont_need_to_know_what_guns_were_used_in_this/</t>
  </si>
  <si>
    <t>hhiasr</t>
  </si>
  <si>
    <t>https://cfjctoday.com/2020/06/26/crown-says-release-of-n-s-mass-shooting-details-could-harm-massive-probe/</t>
  </si>
  <si>
    <t>Canada gov policy of emasculation renders it defenceless and easy to abuse by foreign autocratic powers (China, Russia, Saudi Arabia, etc)</t>
  </si>
  <si>
    <t>eurocanadianmongrel</t>
  </si>
  <si>
    <t>https://www.reddit.com/r/metacanada/comments/hf76kp/canada_gov_policy_of_emasculation_renders_it/</t>
  </si>
  <si>
    <t>hf76kp</t>
  </si>
  <si>
    <t>Kafkatrapping. "You deny being guilty of X. So you must be X."</t>
  </si>
  <si>
    <t>Ashlir</t>
  </si>
  <si>
    <t>esr.ibiblio.org</t>
  </si>
  <si>
    <t>https://www.reddit.com/r/metacanada/comments/hd03xq/kafkatrapping_you_deny_being_guilty_of_x_so_you/</t>
  </si>
  <si>
    <t>hd03xq</t>
  </si>
  <si>
    <t>http://esr.ibiblio.org/?p=2122</t>
  </si>
  <si>
    <t>Church services are still banned in Chicago while city celebratesè≥Ô∏è‚ÄçüåàPride</t>
  </si>
  <si>
    <t>https://www.reddit.com/r/metacanada/comments/hi1lkl/church_services_are_still_banned_in_chicago_while/</t>
  </si>
  <si>
    <t>hi1lkl</t>
  </si>
  <si>
    <t>https://mobile.twitter.com/greg_price11/status/1277375676992180224/photo/1</t>
  </si>
  <si>
    <t>"There is no such thing as a free lunch" - Uber Eats offers free delivery for Black owned restaurants</t>
  </si>
  <si>
    <t>https://www.reddit.com/r/metacanada/comments/gxqbkn/there_is_no_such_thing_as_a_free_lunch_uber_eats/</t>
  </si>
  <si>
    <t>gxqbkn</t>
  </si>
  <si>
    <t>https://www.blogto.com/eat_drink/2020/06/black-owned-toronto-restaurants-uber-eats-no-delivery-fee/</t>
  </si>
  <si>
    <t>Tam says protest all you want! GOD FORBID do not yell! Yelling will give everybody the rona, masks are not yell-proof!</t>
  </si>
  <si>
    <t>Silvermischief</t>
  </si>
  <si>
    <t>https://www.reddit.com/r/metacanada/comments/guyzwv/tam_says_protest_all_you_want_god_forbid_do_not/</t>
  </si>
  <si>
    <t>guyzwv</t>
  </si>
  <si>
    <t>https://www.spencerfernando.com/2020/06/01/what-after-pushing-stay-home-save-lives-theresa-tam-now-says-protests-are-just-fine/</t>
  </si>
  <si>
    <t>Put your thinking caps on</t>
  </si>
  <si>
    <t>https://www.reddit.com/r/metacanada/comments/gvbxum/put_your_thinking_caps_on/</t>
  </si>
  <si>
    <t>gvbxum</t>
  </si>
  <si>
    <t>https://i.redd.it/6kumt458lh251.jpg</t>
  </si>
  <si>
    <t>Spineless ::: Starbucks Coffee: Black Lives Matter. We continue to listen to our partners and communities and their desire to stand for justice together. The Starbucks Black Partner Network co-designed t-shirts with this graphic that will soon be sent to 250,000+ store partners.</t>
  </si>
  <si>
    <t>https://www.reddit.com/r/metacanada/comments/h8jtlh/spineless_starbucks_coffee_black_lives_matter_we/</t>
  </si>
  <si>
    <t>h8jtlh</t>
  </si>
  <si>
    <t>owo</t>
  </si>
  <si>
    <t>Raid_bugkiller</t>
  </si>
  <si>
    <t>https://www.reddit.com/r/metacanada/comments/hglayw/owo/</t>
  </si>
  <si>
    <t>hglayw</t>
  </si>
  <si>
    <t>As Trudeau pursues Security Council seat, UN encourages anti-racism protests "COVID-19 or not" - CdnPoli.News</t>
  </si>
  <si>
    <t>https://www.reddit.com/r/metacanada/comments/gw5egb/as_trudeau_pursues_security_council_seat_un/</t>
  </si>
  <si>
    <t>gw5egb</t>
  </si>
  <si>
    <t>https://cdnpoli.news/2020/06/03/as-trudeau-pursues-security-council-seat-un-encourages-anti-racist-protests-covid19-or-not/</t>
  </si>
  <si>
    <t>GitHub to replace "master" with alternative term to avoid slavery references§¶üèø‚Äç‚ôÇÔ∏è</t>
  </si>
  <si>
    <t>zdnet.com</t>
  </si>
  <si>
    <t>https://www.reddit.com/r/metacanada/comments/h93p6t/github_to_replace_master_with_alternative_term_to/</t>
  </si>
  <si>
    <t>h93p6t</t>
  </si>
  <si>
    <t>https://www.zdnet.com/article/github-to-replace-master-with-alternative-term-to-avoid-slavery-references/</t>
  </si>
  <si>
    <t>Vandalizing and tearing down statues by BLM constitutes a hate crime.</t>
  </si>
  <si>
    <t>https://www.reddit.com/r/metacanada/comments/h17x16/vandalizing_and_tearing_down_statues_by_blm/</t>
  </si>
  <si>
    <t>h17x16</t>
  </si>
  <si>
    <t>When not wanting to abolish the police is considered a right wing opinion.</t>
  </si>
  <si>
    <t>blackface901</t>
  </si>
  <si>
    <t>https://www.reddit.com/r/metacanada/comments/gznogv/when_not_wanting_to_abolish_the_police_is/</t>
  </si>
  <si>
    <t>gznogv</t>
  </si>
  <si>
    <t>https://i.redd.it/5ey1dhd15w351.jpg</t>
  </si>
  <si>
    <t>Hope isnt lost</t>
  </si>
  <si>
    <t>shitboi666999</t>
  </si>
  <si>
    <t>https://www.reddit.com/r/metacanada/comments/hhrp6c/hope_isnt_lost/</t>
  </si>
  <si>
    <t>hhrp6c</t>
  </si>
  <si>
    <t>Just a reminder: Antifa and BLM won‚'t be happy until ‚"capitalism is destroyed‚</t>
  </si>
  <si>
    <t>https://www.reddit.com/r/metacanada/comments/gyros5/just_a_reminder_antifa_and_blm_wont_be_happy/</t>
  </si>
  <si>
    <t>gyros5</t>
  </si>
  <si>
    <t>https://twitter.com/mrandyngo/status/1269843670120857601?s=21</t>
  </si>
  <si>
    <t>Dr. Theresa Tam approves of protests, advises protesters not to shout</t>
  </si>
  <si>
    <t>https://www.reddit.com/r/metacanada/comments/gveeds/dr_theresa_tam_approves_of_protests_advises/</t>
  </si>
  <si>
    <t>gveeds</t>
  </si>
  <si>
    <t>https://tnc.news/2020/06/02/dr-tam-protesters/</t>
  </si>
  <si>
    <t>Trudy Opens Roxham Road to Migrants! Just Stay 2M Apart When You Jump the Fence!</t>
  </si>
  <si>
    <t>https://www.reddit.com/r/metacanada/comments/gwo79u/trudy_opens_roxham_road_to_migrants_just_stay_2m/</t>
  </si>
  <si>
    <t>gwo79u</t>
  </si>
  <si>
    <t>https://i.redd.it/vc3n4cm32y251.jpg</t>
  </si>
  <si>
    <t>At first glance, the "yellow vests" in France and the riot with arson and robbery in the US are different phenomena. Not quite. Both show the potential for protest and the forces of destruction that are ripening behind the glamorous facade of neoliberal societies. Well-being in the West Narrows</t>
  </si>
  <si>
    <t>https://www.reddit.com/r/metacanada/comments/gv7mb2/at_first_glance_the_yellow_vests_in_france_and/</t>
  </si>
  <si>
    <t>gv7mb2</t>
  </si>
  <si>
    <t>Twitter Admits China Used Nearly 200,000 Fake Accounts To Influence Politics, 150x More Than Russia</t>
  </si>
  <si>
    <t>thenationalpulse.com</t>
  </si>
  <si>
    <t>https://www.reddit.com/r/metacanada/comments/h78a42/twitter_admits_china_used_nearly_200000_fake/</t>
  </si>
  <si>
    <t>h78a42</t>
  </si>
  <si>
    <t>https://thenationalpulse.com/news/twitter-ccp-200k-russia/</t>
  </si>
  <si>
    <t>Why do you call it the china virus?</t>
  </si>
  <si>
    <t>SpaghettiKnows</t>
  </si>
  <si>
    <t>https://www.reddit.com/r/metacanada/comments/gyq2un/why_do_you_call_it_the_china_virus/</t>
  </si>
  <si>
    <t>gyq2un</t>
  </si>
  <si>
    <t>Lethbridge man bilked out of $11K in Bitcoin scheme</t>
  </si>
  <si>
    <t>https://www.reddit.com/r/metacanada/comments/gw9v4q/lethbridge_man_bilked_out_of_11k_in_bitcoin_scheme/</t>
  </si>
  <si>
    <t>gw9v4q</t>
  </si>
  <si>
    <t>https://calgary.ctvnews.ca/lethbridge-man-bilked-out-of-11k-in-bitcoin-scheme-1.4967757</t>
  </si>
  <si>
    <t>God Bless this man for holding Trudeau to a minority last fall.</t>
  </si>
  <si>
    <t>external-content.duckduckgo.com</t>
  </si>
  <si>
    <t>https://www.reddit.com/r/metacanada/comments/hbnxuw/god_bless_this_man_for_holding_trudeau_to_a/</t>
  </si>
  <si>
    <t>hbnxuw</t>
  </si>
  <si>
    <t>https://external-content.duckduckgo.com/iu/?u=https%3A%2F%2Fi0.wp.com%2Fwww.canadianatheist.com%2Fwp-content%2Fuploads%2F2017%2F05%2Fandrew-scheer.jpg%3Fresize%3D1000%252C1250%26ssl%3D1&amp;amp;f=1&amp;amp;nofb=1</t>
  </si>
  <si>
    <t>If I hurt somebody, that's their problem, not mine,' Ontario mayor stands by not flying Pride flag</t>
  </si>
  <si>
    <t>Doom_Guy_1993</t>
  </si>
  <si>
    <t>barrie.ctvnews.ca</t>
  </si>
  <si>
    <t>https://www.reddit.com/r/metacanada/comments/hfybb1/if_i_hurt_somebody_thats_their_problem_not_mine/</t>
  </si>
  <si>
    <t>hfybb1</t>
  </si>
  <si>
    <t>https://barrie.ctvnews.ca/mobile/if-i-hurt-somebody-that-s-their-problem-not-mine-ontario-mayor-stands-by-not-flying-pride-flag-1.4998562</t>
  </si>
  <si>
    <t>Borris Johnson just put my opinion on confederate statues into words.</t>
  </si>
  <si>
    <t>https://www.reddit.com/r/metacanada/comments/h871qi/borris_johnson_just_put_my_opinion_on_confederate/</t>
  </si>
  <si>
    <t>h871qi</t>
  </si>
  <si>
    <t>2 days ago Turdeau was protesting with crowds of people around him. Last night, there were tickets being given to people for a BBQ - Oh Canada... Lawyer Explains</t>
  </si>
  <si>
    <t>https://www.reddit.com/r/metacanada/comments/h0qm1m/2_days_ago_turdeau_was_protesting_with_crowds_of/</t>
  </si>
  <si>
    <t>h0qm1m</t>
  </si>
  <si>
    <t>https://youtu.be/wEL7ja9-Q9Y</t>
  </si>
  <si>
    <t>What are people gonna do when real actual hardcore ‚"hate groups‚ start rising up?</t>
  </si>
  <si>
    <t>https://www.reddit.com/r/metacanada/comments/gxzz56/what_are_people_gonna_do_when_real_actual/</t>
  </si>
  <si>
    <t>gxzz56</t>
  </si>
  <si>
    <t>Pyschic Tam</t>
  </si>
  <si>
    <t>https://www.reddit.com/r/metacanada/comments/guyl8m/pyschic_tam/</t>
  </si>
  <si>
    <t>guyl8m</t>
  </si>
  <si>
    <t>https://i.redd.it/y008dwq1qe251.jpg</t>
  </si>
  <si>
    <t>Sorry BC, you can't encourage the huge BLM protests and then tell people now its unsafe to gather in crowds</t>
  </si>
  <si>
    <t>straight.com</t>
  </si>
  <si>
    <t>https://www.reddit.com/r/metacanada/comments/hee13d/sorry_bc_you_cant_encourage_the_huge_blm_protests/</t>
  </si>
  <si>
    <t>hee13d</t>
  </si>
  <si>
    <t>https://www.straight.com/covid-19-pandemic/june-22-coronavirus-update-bc-dr-bonnie-henry-concerns-about-large-crowds-gathering-vancouver-kelowna</t>
  </si>
  <si>
    <t>Once again r/Canada's moderators are taking a bold stance against insightful hate commentary! /s</t>
  </si>
  <si>
    <t>https://www.reddit.com/r/metacanada/comments/hbq94a/once_again_rcanadas_moderators_are_taking_a_bold/</t>
  </si>
  <si>
    <t>hbq94a</t>
  </si>
  <si>
    <t>https://imgur.com/a/ayuw8dn</t>
  </si>
  <si>
    <t>Expose the Intolerance of Your Leftie Friends.</t>
  </si>
  <si>
    <t>https://www.reddit.com/r/metacanada/comments/hcpmmq/expose_the_intolerance_of_your_leftie_friends/</t>
  </si>
  <si>
    <t>hcpmmq</t>
  </si>
  <si>
    <t>Unbiased Reporting of Riots by CBC NEWS</t>
  </si>
  <si>
    <t>/r/metacanada/comments/guyfix/unbiased_reporting_of_riots_by_cbc_news/</t>
  </si>
  <si>
    <t>https://www.reddit.com/r/metacanada/comments/guyfix/unbiased_reporting_of_riots_by_cbc_news/</t>
  </si>
  <si>
    <t>guyfix</t>
  </si>
  <si>
    <t>https://v.redd.it/sl873r66oe251</t>
  </si>
  <si>
    <t>Antifa demands george soros to pay them</t>
  </si>
  <si>
    <t>livingInSimulation</t>
  </si>
  <si>
    <t>https://www.reddit.com/r/metacanada/comments/guow3x/antifa_demands_george_soros_to_pay_them/</t>
  </si>
  <si>
    <t>guow3x</t>
  </si>
  <si>
    <t>https://youtu.be/dAqNw-fy808</t>
  </si>
  <si>
    <t>BLM found their new civil rights leader! 100 prior arrests is exactly what they cherish!</t>
  </si>
  <si>
    <t>https://www.reddit.com/r/metacanada/comments/hac7yu/blm_found_their_new_civil_rights_leader_100_prior/</t>
  </si>
  <si>
    <t>hac7yu</t>
  </si>
  <si>
    <t>https://i.redd.it/jy678imh2c551.jpg</t>
  </si>
  <si>
    <t>Norman Traversy Vs Justin Trudeau Part 3 -Financial Crimes march July 1st Conferderation Park</t>
  </si>
  <si>
    <t>https://www.reddit.com/r/metacanada/comments/hglsjk/norman_traversy_vs_justin_trudeau_part_3/</t>
  </si>
  <si>
    <t>hglsjk</t>
  </si>
  <si>
    <t>LIBERAL MP BORN IN LEBANON CHARGED ON 4 COUNTS</t>
  </si>
  <si>
    <t>https://www.reddit.com/r/metacanada/comments/h0neee/liberal_mp_born_in_lebanon_charged_on_4_counts/</t>
  </si>
  <si>
    <t>h0neee</t>
  </si>
  <si>
    <t>https://nationalpost.com/news/liberal-mp-allegedly-watched-home-for-three-months-before-arrest-there-for-assault-break-and-enter-harassment</t>
  </si>
  <si>
    <t>[SERIOUS]What‚'s canadians views on Canadian PM Trudeau attending anti-racism rally and taking a knee?</t>
  </si>
  <si>
    <t>king_bardock</t>
  </si>
  <si>
    <t>https://www.reddit.com/r/metacanada/comments/gya6by/seriouswhats_canadians_views_on_canadian_pm/</t>
  </si>
  <si>
    <t>gya6by</t>
  </si>
  <si>
    <t>Trump orders polar ICEBREAKER FLEET build-up for √¢¬Ä¬òstrong Arctic security presence√¢¬Ä¬ô √¢¬Ä¬î RT World News</t>
  </si>
  <si>
    <t>https://www.reddit.com/r/metacanada/comments/h03e93/trump_orders_polar_icebreaker_fleet_buildup_for/</t>
  </si>
  <si>
    <t>h03e93</t>
  </si>
  <si>
    <t>https://www.rt.com/usa/491332-trump-orders-polar-icebreaker-fleet/</t>
  </si>
  <si>
    <t>Should we defund doctors? Do we even need them anyway?/s</t>
  </si>
  <si>
    <t>google.com</t>
  </si>
  <si>
    <t>https://www.reddit.com/r/metacanada/comments/h0lkez/should_we_defund_doctors_do_we_even_need_them/</t>
  </si>
  <si>
    <t>h0lkez</t>
  </si>
  <si>
    <t>https://www.google.com/url?sa=t&amp;amp;source=web&amp;amp;rct=j&amp;amp;url=https://people.com/crime/doctors-and-nurses-who-kill-gallery-2/%3Famp%3Dtrue&amp;amp;ved=2ahUKEwj9sOKmm_jpAhW5ITQIHSPWBdIQFjAAegQIAhAB&amp;amp;usg=AOvVaw01gvRUvPguNPxJ1EFcBuuY&amp;amp;ampcf=1</t>
  </si>
  <si>
    <t>Liberal MP charged with assault, b&amp;amp;e, criminal harassment. No facts forthcoming as publication ban by liberal appointed judge.</t>
  </si>
  <si>
    <t>https://www.reddit.com/r/metacanada/comments/gyngnj/liberal_mp_charged_with_assault_be_criminal/</t>
  </si>
  <si>
    <t>gyngnj</t>
  </si>
  <si>
    <t>https://nationalpost.com/news/ontario-mp-marwan-tabbara-charged-with-assault-break-and-enter-and-criminal-harassment-police-say</t>
  </si>
  <si>
    <t>Wear a mask - you are one of these</t>
  </si>
  <si>
    <t>https://www.reddit.com/r/metacanada/comments/h8v4q0/wear_a_mask_you_are_one_of_these/</t>
  </si>
  <si>
    <t>h8v4q0</t>
  </si>
  <si>
    <t>Thomas Sowell: affirmative action creates academic failure &amp;amp; resentment</t>
  </si>
  <si>
    <t>CornflakesJackson</t>
  </si>
  <si>
    <t>https://www.reddit.com/r/metacanada/comments/hih8ie/thomas_sowell_affirmative_action_creates_academic/</t>
  </si>
  <si>
    <t>hih8ie</t>
  </si>
  <si>
    <t>BUSTED: Eight NIH Coronavirus Treatment Experts Disclosed Financial Ties To Gilead</t>
  </si>
  <si>
    <t>nationalfile.com</t>
  </si>
  <si>
    <t>https://www.reddit.com/r/metacanada/comments/hir4ku/busted_eight_nih_coronavirus_treatment_experts/</t>
  </si>
  <si>
    <t>hir4ku</t>
  </si>
  <si>
    <t>https://nationalfile.com/busted-eight-nih-coronavirus-treatment-experts-disclosed-financial-ties-to-gilead/</t>
  </si>
  <si>
    <t>Me gearing up to fight the Alt right demons in my fursona; Todd "Pump Action Poe" Howard.</t>
  </si>
  <si>
    <t>https://www.reddit.com/r/metacanada/comments/hgi7do/me_gearing_up_to_fight_the_alt_right_demons_in_my/</t>
  </si>
  <si>
    <t>hgi7do</t>
  </si>
  <si>
    <t>Canadian Internet Registration Authority will be pulling all advertising on Facebook platform effective immediately. In a statement, CIRA says, Facebook is 'damaging trust' and 'hate speech, fake news and misinformation undermine the spirit and functioning of the open internet.'</t>
  </si>
  <si>
    <t>https://www.reddit.com/r/metacanada/comments/hixttu/canadian_internet_registration_authority_will_be/</t>
  </si>
  <si>
    <t>hixttu</t>
  </si>
  <si>
    <t>https://twitter.com/CBCAlerts/status/1278067857100877826</t>
  </si>
  <si>
    <t>BANNED FROM R/CANADA</t>
  </si>
  <si>
    <t>justlurkinonsubs</t>
  </si>
  <si>
    <t>https://www.reddit.com/r/metacanada/comments/gvcbu5/banned_from_rcanada/</t>
  </si>
  <si>
    <t>gvcbu5</t>
  </si>
  <si>
    <t>We should set up the Anti-Hate Network II</t>
  </si>
  <si>
    <t>https://www.reddit.com/r/metacanada/comments/hg955d/we_should_set_up_the_antihate_network_ii/</t>
  </si>
  <si>
    <t>hg955d</t>
  </si>
  <si>
    <t>Is being a Republican enough to get you fired now?</t>
  </si>
  <si>
    <t>https://www.reddit.com/r/metacanada/comments/hfxsx4/is_being_a_republican_enough_to_get_you_fired_now/</t>
  </si>
  <si>
    <t>hfxsx4</t>
  </si>
  <si>
    <t>https://dailycaller.com/2020/06/24/jack-del-rio-aoc-trump-tweet-washington-redskins/?fbclid=IwAR0R9mrWW8dwiHKkMpCUNqpCkaZtNvv61Ic-nIXOsF9p9NvTPFUN-t-C-WI&amp;amp;</t>
  </si>
  <si>
    <t>Treating with antifa</t>
  </si>
  <si>
    <t>Stage3GuildNavigat0r</t>
  </si>
  <si>
    <t>https://www.reddit.com/r/metacanada/comments/he8bl7/treating_with_antifa/</t>
  </si>
  <si>
    <t>he8bl7</t>
  </si>
  <si>
    <t>Presented for your entertainment</t>
  </si>
  <si>
    <t>https://www.reddit.com/r/metacanada/comments/h9suuc/presented_for_your_entertainment/</t>
  </si>
  <si>
    <t>h9suuc</t>
  </si>
  <si>
    <t>https://v.redd.it/9g00kodqg0551</t>
  </si>
  <si>
    <t>Pakistan plane crashed after pilots distracted by coronavirus fears</t>
  </si>
  <si>
    <t>https://www.reddit.com/r/metacanada/comments/hfmter/pakistan_plane_crashed_after_pilots_distracted_by/</t>
  </si>
  <si>
    <t>hfmter</t>
  </si>
  <si>
    <t>https://www.theguardian.com/world/2020/jun/25/pakistan-plane-crashed-after-pilots-distracted-by-coronavirus-fears</t>
  </si>
  <si>
    <t>Employment Scam?</t>
  </si>
  <si>
    <t>https://www.reddit.com/r/metacanada/comments/gy5zal/employment_scam/</t>
  </si>
  <si>
    <t>gy5zal</t>
  </si>
  <si>
    <t>Crowd yelling at Trudeau BLM rally</t>
  </si>
  <si>
    <t>/r/metacanada/comments/gxc2u4/crowd_yelling_at_trudeau_blm_rally/</t>
  </si>
  <si>
    <t>https://www.reddit.com/r/metacanada/comments/gxc2u4/crowd_yelling_at_trudeau_blm_rally/</t>
  </si>
  <si>
    <t>gxc2u4</t>
  </si>
  <si>
    <t>https://v.redd.it/bnc99pwqf5351</t>
  </si>
  <si>
    <t>https://www.reddit.com/r/metacanada/comments/h90zb4/political_correctness_is_leading_society_towards/</t>
  </si>
  <si>
    <t>h90zb4</t>
  </si>
  <si>
    <t>https://youtu.be/DCBHuaHfuvo</t>
  </si>
  <si>
    <t>Did You Know You Have Been Systematically Gaslighted?</t>
  </si>
  <si>
    <t>https://www.reddit.com/r/metacanada/comments/h0e3cf/did_you_know_you_have_been_systematically/</t>
  </si>
  <si>
    <t>h0e3cf</t>
  </si>
  <si>
    <t>https://www.instagram.com/tv/CBLtjGfDfhr/?igshid=19wfbu8e5x3ce</t>
  </si>
  <si>
    <t>Attention Ban Wave Refugees - Your subs got yeeted due to excessive edge posting. MetaCanada has closed its boarders, you are not welcome here.</t>
  </si>
  <si>
    <t>https://www.reddit.com/r/metacanada/comments/hifnm8/attention_ban_wave_refugees_your_subs_got_yeeted/</t>
  </si>
  <si>
    <t>hifnm8</t>
  </si>
  <si>
    <t>https://i.redd.it/enx0vhh2zy751.jpg</t>
  </si>
  <si>
    <t>Pre-planned Breakdown of ANTIFA Squad Burning Car</t>
  </si>
  <si>
    <t>https://www.reddit.com/r/metacanada/comments/gzxn65/preplanned_breakdown_of_antifa_squad_burning_car/</t>
  </si>
  <si>
    <t>gzxn65</t>
  </si>
  <si>
    <t>https://streamable.com/5rj80x</t>
  </si>
  <si>
    <t>Senior Liberal staffer Navdeep calls for the RCMP to be abolished</t>
  </si>
  <si>
    <t>https://www.reddit.com/r/metacanada/comments/hfu255/senior_liberal_staffer_navdeep_calls_for_the_rcmp/</t>
  </si>
  <si>
    <t>hfu255</t>
  </si>
  <si>
    <t>https://thepostmillennial.com/exclusive-top-liberal-staffer-calls-for-the-rcmp-to-be-abolished</t>
  </si>
  <si>
    <t>Trudeau Statue Defaced</t>
  </si>
  <si>
    <t>BentleyTheCat</t>
  </si>
  <si>
    <t>yorkregion.com</t>
  </si>
  <si>
    <t>https://www.reddit.com/r/metacanada/comments/hbmpzj/trudeau_statue_defaced/</t>
  </si>
  <si>
    <t>hbmpzj</t>
  </si>
  <si>
    <t>https://www.yorkregion.com/news-story/10036484-police-investigate-after-statue-of-pierre-trudeau-defaced-in-vaughan-park-bearing-his-name/</t>
  </si>
  <si>
    <t>D.C. Mayor Bowser evicts National Guard</t>
  </si>
  <si>
    <t>https://www.reddit.com/r/metacanada/comments/gxf1gs/dc_mayor_bowser_evicts_national_guard/</t>
  </si>
  <si>
    <t>gxf1gs</t>
  </si>
  <si>
    <t>Propaganda: Toronto shooting victim described as "man of profound character" Truth in comments</t>
  </si>
  <si>
    <t>https://www.reddit.com/r/metacanada/comments/h0zu4e/propaganda_toronto_shooting_victim_described_as/</t>
  </si>
  <si>
    <t>h0zu4e</t>
  </si>
  <si>
    <t>https://www.thestar.com/news/crime/2020/06/10/police-id-leaside-shooting-victim-described-as-man-of-profound-character.html</t>
  </si>
  <si>
    <t>They-who-must-not-be-named</t>
  </si>
  <si>
    <t>https://www.reddit.com/r/metacanada/comments/hbufdh/theywhomustnotbenamed/</t>
  </si>
  <si>
    <t>hbufdh</t>
  </si>
  <si>
    <t>https://www.ctvnews.ca/mobile/world/australia-hit-by-cyberattacks-from-unnamed-state-based-actor-says-pm-1.4990754</t>
  </si>
  <si>
    <t>Return to Foodbenders: David wants to buy a sandwich from police-hating Toronto cafe</t>
  </si>
  <si>
    <t>https://www.reddit.com/r/metacanada/comments/hi73kj/return_to_foodbenders_david_wants_to_buy_a/</t>
  </si>
  <si>
    <t>hi73kj</t>
  </si>
  <si>
    <t>https://www.youtube.com/watch?v=p_t4mKKB6rQ</t>
  </si>
  <si>
    <t>Rename Brantford because Joseph Brant owned a SLAVE</t>
  </si>
  <si>
    <t>insidehalton.com</t>
  </si>
  <si>
    <t>https://www.reddit.com/r/metacanada/comments/h80bhf/rename_brantford_because_joseph_brant_owned_a/</t>
  </si>
  <si>
    <t>h80bhf</t>
  </si>
  <si>
    <t>The "white supremacist" that drove into the group of protestors in Seattle.</t>
  </si>
  <si>
    <t>https://www.reddit.com/r/metacanada/comments/h9l1wi/the_white_supremacist_that_drove_into_the_group/</t>
  </si>
  <si>
    <t>h9l1wi</t>
  </si>
  <si>
    <t>https://i.redd.it/gywn7b2g13551.jpg</t>
  </si>
  <si>
    <t>Blacked!</t>
  </si>
  <si>
    <t>https://www.reddit.com/r/metacanada/comments/gvv4ll/blacked/</t>
  </si>
  <si>
    <t>gvv4ll</t>
  </si>
  <si>
    <t>https://i.redd.it/39gwlqtkip251.jpg</t>
  </si>
  <si>
    <t>Let‚'s not forget all your money</t>
  </si>
  <si>
    <t>23zulu</t>
  </si>
  <si>
    <t>https://www.reddit.com/r/metacanada/comments/hb33dt/lets_not_forget_all_your_money/</t>
  </si>
  <si>
    <t>hb33dt</t>
  </si>
  <si>
    <t>https://i.redd.it/9h2v59ep4k551.jpg</t>
  </si>
  <si>
    <t>I'm trying to find video of Trudeau's awkward long pause from several years ago.</t>
  </si>
  <si>
    <t>https://www.reddit.com/r/metacanada/comments/gwjwe7/im_trying_to_find_video_of_trudeaus_awkward_long/</t>
  </si>
  <si>
    <t>gwjwe7</t>
  </si>
  <si>
    <t>Social Distancing for Thee but not for me</t>
  </si>
  <si>
    <t>https://www.reddit.com/r/metacanada/comments/hc7uqb/social_distancing_for_thee_but_not_for_me/</t>
  </si>
  <si>
    <t>hc7uqb</t>
  </si>
  <si>
    <t>Why CSIS believes Canada is a ‚ permissive target‚' for China‚'s interference</t>
  </si>
  <si>
    <t>https://www.reddit.com/r/metacanada/comments/hff1b4/why_csis_believes_canada_is_a_permissive_target/</t>
  </si>
  <si>
    <t>hff1b4</t>
  </si>
  <si>
    <t>https://globalnews.ca/news/7075248/canada-china-interference-permissive-target/</t>
  </si>
  <si>
    <t>The Donald, Cumtown, Chaptraphouse banned plus countless others. Did we make the cut?</t>
  </si>
  <si>
    <t>KingAlphie</t>
  </si>
  <si>
    <t>https://www.reddit.com/r/metacanada/comments/hi4oeo/the_donald_cumtown_chaptraphouse_banned_plus/</t>
  </si>
  <si>
    <t>hi4oeo</t>
  </si>
  <si>
    <t>They know Trudeau has lost all credibility and are in full on damage control mode. rCanada mods may need to be investigated as part of Trump's crackdown!</t>
  </si>
  <si>
    <t>snew.notabug.io</t>
  </si>
  <si>
    <t>https://www.reddit.com/r/metacanada/comments/gut34z/they_know_trudeau_has_lost_all_credibility_and/</t>
  </si>
  <si>
    <t>gut34z</t>
  </si>
  <si>
    <t>https://snew.notabug.io/r/canada/comments/guqa7x/trudeau_says_antiblack_racism_is_alive_in_canada/</t>
  </si>
  <si>
    <t>Get ready for the non-white flood: "Ottawa to revamp immigration application processing ahead of anticipated surge"</t>
  </si>
  <si>
    <t>https://www.reddit.com/r/metacanada/comments/h7tna6/get_ready_for_the_nonwhite_flood_ottawa_to_revamp/</t>
  </si>
  <si>
    <t>h7tna6</t>
  </si>
  <si>
    <t>The #BlackLivesMatter UK Protests Were Violent</t>
  </si>
  <si>
    <t>https://www.reddit.com/r/metacanada/comments/gyzdy9/the_blacklivesmatter_uk_protests_were_violent/</t>
  </si>
  <si>
    <t>gyzdy9</t>
  </si>
  <si>
    <t>https://www.youtube.com/watch?v=zedirBi7dMY&amp;amp;feature=share</t>
  </si>
  <si>
    <t>Because Black Lives Matter</t>
  </si>
  <si>
    <t>https://www.reddit.com/r/metacanada/comments/gx4k56/because_black_lives_matter/</t>
  </si>
  <si>
    <t>gx4k56</t>
  </si>
  <si>
    <t>https://imgur.com/cu9MR6Q</t>
  </si>
  <si>
    <t>Did You Know Cloning Centers Are Real &amp;amp; Utilized By Vril Reptilians?</t>
  </si>
  <si>
    <t>https://www.reddit.com/r/metacanada/comments/h9m3s3/did_you_know_cloning_centers_are_real_utilized_by/</t>
  </si>
  <si>
    <t>h9m3s3</t>
  </si>
  <si>
    <t>https://www.youtube.com/watch?v=rosJEPJCrYs&amp;amp;feature=youtu.be&amp;amp;fbclid=IwAR30oDOmUq0YC3CDGUH15yus7ZWhMvEMIIj0rUMgsfL8sUlQHDuEJ3MG2A4</t>
  </si>
  <si>
    <t>Princeton to remove former U.S. president Woodrow Wilson's name from public policy school</t>
  </si>
  <si>
    <t>https://www.reddit.com/r/metacanada/comments/hhjj6v/princeton_to_remove_former_us_president_woodrow/</t>
  </si>
  <si>
    <t>hhjj6v</t>
  </si>
  <si>
    <t>http://archive.is/tI7v3</t>
  </si>
  <si>
    <t>Hate Crime Unit investigating after 2 nooses found at hospital construction site</t>
  </si>
  <si>
    <t>https://www.reddit.com/r/metacanada/comments/heq1n2/hate_crime_unit_investigating_after_2_nooses/</t>
  </si>
  <si>
    <t>heq1n2</t>
  </si>
  <si>
    <t>https://toronto.citynews.ca/2020/06/23/hate-crime-unit-investigating-after-2-nooses-found-at-hospital-construction-site/</t>
  </si>
  <si>
    <t>New childhood pictures of Justin Trudeau come back to haunt him</t>
  </si>
  <si>
    <t>worldnewsdailyreport.com</t>
  </si>
  <si>
    <t>https://www.reddit.com/r/metacanada/comments/gw9lnm/new_childhood_pictures_of_justin_trudeau_come/</t>
  </si>
  <si>
    <t>gw9lnm</t>
  </si>
  <si>
    <t>https://worldnewsdailyreport.com/new-childhood-pictures-of-justin-trudeau-come-back-to-haunt-him/</t>
  </si>
  <si>
    <t>Media Did This RE-UPLOAD</t>
  </si>
  <si>
    <t>https://www.reddit.com/r/metacanada/comments/gw04ax/media_did_this_reupload/</t>
  </si>
  <si>
    <t>gw04ax</t>
  </si>
  <si>
    <t>https://www.youtube.com/watch?v=-jI93pA7Q28&amp;amp;feature=share</t>
  </si>
  <si>
    <t>Vancouver school trustee urged to resign after racial comments at board meeting</t>
  </si>
  <si>
    <t>https://www.reddit.com/r/metacanada/comments/hfxul2/vancouver_school_trustee_urged_to_resign_after/</t>
  </si>
  <si>
    <t>hfxul2</t>
  </si>
  <si>
    <t>https://globalnews.ca/news/7109030/teachers-association-vancouver-school-trustee-slo/</t>
  </si>
  <si>
    <t>I'm a bit conflicted, I want your honest opinion</t>
  </si>
  <si>
    <t>niceguyandlying</t>
  </si>
  <si>
    <t>https://www.reddit.com/r/metacanada/comments/h87yss/im_a_bit_conflicted_i_want_your_honest_opinion/</t>
  </si>
  <si>
    <t>h87yss</t>
  </si>
  <si>
    <t>wE aRe tHe KaReN's...</t>
  </si>
  <si>
    <t>https://www.reddit.com/r/metacanada/comments/h7711w/we_are_the_karens/</t>
  </si>
  <si>
    <t>h7711w</t>
  </si>
  <si>
    <t>https://i.redd.it/pfqv8t6pnc451.jpg</t>
  </si>
  <si>
    <t>Twitter suspends account of major NYC police union for ‚ doxxing‚' Mayor de Blasio‚'s daughter</t>
  </si>
  <si>
    <t>https://www.reddit.com/r/metacanada/comments/gvb5y6/twitter_suspends_account_of_major_nyc_police/</t>
  </si>
  <si>
    <t>gvb5y6</t>
  </si>
  <si>
    <t>https://outline.com/LkSpqn</t>
  </si>
  <si>
    <t>How‚'s everyone feeling about the blacked out reddit logo ?</t>
  </si>
  <si>
    <t>https://www.reddit.com/r/metacanada/comments/gvtsaf/hows_everyone_feeling_about_the_blacked_out/</t>
  </si>
  <si>
    <t>gvtsaf</t>
  </si>
  <si>
    <t>RePaRaTiOnS</t>
  </si>
  <si>
    <t>https://www.reddit.com/r/metacanada/comments/hikp59/reparations/</t>
  </si>
  <si>
    <t>hikp59</t>
  </si>
  <si>
    <t>https://i.redd.it/qc3syi0fx0851.jpg</t>
  </si>
  <si>
    <t>In sharp contrast to nationalist ideals which consider fitness a virtue and a duty, it seems many leftists are obsessed with imaginary problems to avoid much more personal and real problems...</t>
  </si>
  <si>
    <t>https://www.reddit.com/r/metacanada/comments/hayxit/in_sharp_contrast_to_nationalist_ideals_which/</t>
  </si>
  <si>
    <t>hayxit</t>
  </si>
  <si>
    <t>https://i.maga.host/zqwOfAp.jpg</t>
  </si>
  <si>
    <t>This tweet didn't age well.....Ontario MP Marwan Tabbara ‚"stepped back‚ from the governing Liberal caucus Friday after multiple charges of assault, break and enter and harassment were laid against him.</t>
  </si>
  <si>
    <t>https://www.reddit.com/r/metacanada/comments/gxnowy/this_tweet_didnt_age_wellontario_mp_marwan/</t>
  </si>
  <si>
    <t>gxnowy</t>
  </si>
  <si>
    <t>https://i.redd.it/ndq9c3o9b9351.jpg</t>
  </si>
  <si>
    <t>MFW I'm a Liberal and the media gives me a freebie by just avoiding discussing my stalking, b&amp;amp;e, arrest, jail time, and the fact that I still haven't resigned my seat</t>
  </si>
  <si>
    <t>https://www.reddit.com/r/metacanada/comments/hf1tk0/mfw_im_a_liberal_and_the_media_gives_me_a_freebie/</t>
  </si>
  <si>
    <t>hf1tk0</t>
  </si>
  <si>
    <t>https://i.redd.it/o2evj6a5av651.jpg</t>
  </si>
  <si>
    <t>This video seems relevant, if not completely prophetic right now. Yuri Bezmenov explaining how to subvert a country. Watch this video in context of China's global reach.</t>
  </si>
  <si>
    <t>shuush</t>
  </si>
  <si>
    <t>ymusic.io</t>
  </si>
  <si>
    <t>https://www.reddit.com/r/metacanada/comments/h8zflt/this_video_seems_relevant_if_not_completely/</t>
  </si>
  <si>
    <t>h8zflt</t>
  </si>
  <si>
    <t>https://ymusic.io/watch?v=8YaBU1Dp8dw</t>
  </si>
  <si>
    <t>85 Shot - 24 Dead in Chicago as City Sees Deadliest Day in 60 Years -- As Democrats Continue to Call to Defund the Police</t>
  </si>
  <si>
    <t>https://www.reddit.com/r/metacanada/comments/gzhmrt/85_shot_24_dead_in_chicago_as_city_sees_deadliest/</t>
  </si>
  <si>
    <t>gzhmrt</t>
  </si>
  <si>
    <t>https://www.thegatewaypundit.com/2020/06/85-shot-24-dead-chicagos-violent-weekend-following-leftist-riots-democrats-continue-call-defund-police/</t>
  </si>
  <si>
    <t>REAL_VS247 why you jelly bruh</t>
  </si>
  <si>
    <t>https://www.reddit.com/r/metacanada/comments/h86efa/real_vs247_why_you_jelly_bruh/</t>
  </si>
  <si>
    <t>h86efa</t>
  </si>
  <si>
    <t>Toronto city council votes against police budget reduction - bUt ToRoNtO iS rUn By RaDiCaL-LeFtIsTs DuUhHhH.</t>
  </si>
  <si>
    <t>https://www.reddit.com/r/metacanada/comments/hiafc0/toronto_city_council_votes_against_police_budget/</t>
  </si>
  <si>
    <t>hiafc0</t>
  </si>
  <si>
    <t>https://www.cbc.ca/news/canada/toronto/toronto-city-council-defund-police-1.5630983</t>
  </si>
  <si>
    <t>Please explain to me which is the most offensive.</t>
  </si>
  <si>
    <t>https://www.reddit.com/r/metacanada/comments/gyhete/please_explain_to_me_which_is_the_most_offensive/</t>
  </si>
  <si>
    <t>gyhete</t>
  </si>
  <si>
    <t>https://i.redd.it/3o6lmxeq5j351.png</t>
  </si>
  <si>
    <t>Protesters Clash With D.C. Tour Guide Over Removal of Emancipation Memorial</t>
  </si>
  <si>
    <t>newsweek.com</t>
  </si>
  <si>
    <t>https://www.reddit.com/r/metacanada/comments/hgz9na/protesters_clash_with_dc_tour_guide_over_removal/</t>
  </si>
  <si>
    <t>hgz9na</t>
  </si>
  <si>
    <t>Charges dropped against First Nations Chief Allan Adam in violent arrest | CBC News</t>
  </si>
  <si>
    <t>https://www.reddit.com/r/metacanada/comments/hfawd1/charges_dropped_against_first_nations_chief_allan/</t>
  </si>
  <si>
    <t>hfawd1</t>
  </si>
  <si>
    <t>https://www.cbc.ca/news/canada/edmonton/allan-adam-athabasca-chipewyan-first-nation-arrest-rcmp-assault-1.5624976?__vfz=medium%3Dsharebar</t>
  </si>
  <si>
    <t>Thug arrested in gunfight at North York vigil is Toronto rapper who was on bail and parole</t>
  </si>
  <si>
    <t>https://www.reddit.com/r/metacanada/comments/hfoy0z/thug_arrested_in_gunfight_at_north_york_vigil_is/</t>
  </si>
  <si>
    <t>hfoy0z</t>
  </si>
  <si>
    <t>https://www.thestar.com/amp/news/gta/2020/06/24/man-arrested-after-gunfight-at-north-york-vigil-is-toronto-rapper-who-was-on-bail-and-parole.html</t>
  </si>
  <si>
    <t>You know you're right when you get banned.</t>
  </si>
  <si>
    <t>Actual-Discount7569</t>
  </si>
  <si>
    <t>https://www.reddit.com/r/metacanada/comments/he09e9/you_know_youre_right_when_you_get_banned/</t>
  </si>
  <si>
    <t>he09e9</t>
  </si>
  <si>
    <t>https://imgur.com/UYwddN0</t>
  </si>
  <si>
    <t>Some first-time drunk drivers in Alberta won't get criminal record under new proposed rules</t>
  </si>
  <si>
    <t>https://www.reddit.com/r/metacanada/comments/gx0b09/some_firsttime_drunk_drivers_in_alberta_wont_get/</t>
  </si>
  <si>
    <t>gx0b09</t>
  </si>
  <si>
    <t>Remember, Slavery is not unique to the West</t>
  </si>
  <si>
    <t>https://www.reddit.com/r/metacanada/comments/h7oztq/remember_slavery_is_not_unique_to_the_west/</t>
  </si>
  <si>
    <t>h7oztq</t>
  </si>
  <si>
    <t>Never Bend the Knee</t>
  </si>
  <si>
    <t>https://www.reddit.com/r/metacanada/comments/hbi2j9/never_bend_the_knee/</t>
  </si>
  <si>
    <t>hbi2j9</t>
  </si>
  <si>
    <t>https://www.youtube.com/watch?v=tWmhECyJRU0&amp;amp;feature=share</t>
  </si>
  <si>
    <t>Surprise! OSC report finds crypto exchange Quadriga collapsed due to fraud by founder</t>
  </si>
  <si>
    <t>https://www.reddit.com/r/metacanada/comments/h15lol/surprise_osc_report_finds_crypto_exchange/</t>
  </si>
  <si>
    <t>h15lol</t>
  </si>
  <si>
    <t>http://archive.is/LuKfA</t>
  </si>
  <si>
    <t>‚"I don't condemn the violence‚: Interviewing Toronto's BLM supporters</t>
  </si>
  <si>
    <t>https://www.reddit.com/r/metacanada/comments/gyerv7/i_dont_condemn_the_violence_interviewing_torontos/</t>
  </si>
  <si>
    <t>gyerv7</t>
  </si>
  <si>
    <t>https://www.youtube.com/watch?v=IfKDAt4tWxU</t>
  </si>
  <si>
    <t>China frustrated WHO by delaying coronavirus info, despite public praise: sources</t>
  </si>
  <si>
    <t>123456osaka</t>
  </si>
  <si>
    <t>https://www.reddit.com/r/metacanada/comments/gw2mu8/china_frustrated_who_by_delaying_coronavirus_info/</t>
  </si>
  <si>
    <t>gw2mu8</t>
  </si>
  <si>
    <t>https://globalnews.ca/news/7014974/coronavirus-china-who-delays/</t>
  </si>
  <si>
    <t>Minneapolis City Council member is asked ‚"if you disband police, who do you call if your house is broken into?‚ And she says that question comes from a place of PRIVILEGE.</t>
  </si>
  <si>
    <t>https://www.reddit.com/r/metacanada/comments/gz9xtx/minneapolis_city_council_member_is_asked_if_you/</t>
  </si>
  <si>
    <t>gz9xtx</t>
  </si>
  <si>
    <t>https://twitter.com/Liz_Wheeler/status/1269991936535887877</t>
  </si>
  <si>
    <t>Spotted in Montreal</t>
  </si>
  <si>
    <t>https://www.reddit.com/r/metacanada/comments/hhsi7u/spotted_in_montreal/</t>
  </si>
  <si>
    <t>hhsi7u</t>
  </si>
  <si>
    <t>https://i.redd.it/heyi5zj2rr751.jpg</t>
  </si>
  <si>
    <t>MASSIVE #BLM PROTEST IN OTTAWA DURING COVID-19 4K</t>
  </si>
  <si>
    <t>Malio94</t>
  </si>
  <si>
    <t>https://www.reddit.com/r/metacanada/comments/gxu7i7/massive_blm_protest_in_ottawa_during_covid19_4k/</t>
  </si>
  <si>
    <t>gxu7i7</t>
  </si>
  <si>
    <t>From the Desk of Gerald Butts...</t>
  </si>
  <si>
    <t>https://www.reddit.com/r/metacanada/comments/hbhdi7/from_the_desk_of_gerald_butts/</t>
  </si>
  <si>
    <t>hbhdi7</t>
  </si>
  <si>
    <t>https://i.redd.it/t3f1eptjyo551.png</t>
  </si>
  <si>
    <t>Google bans ZeroHedge and The Federalist from its ad. Spineless right wingers are losing the culture war because they are all asleep at the wheel.</t>
  </si>
  <si>
    <t>cnbc.com</t>
  </si>
  <si>
    <t>https://www.reddit.com/r/metacanada/comments/habqyg/google_bans_zerohedge_and_the_federalist_from_its/</t>
  </si>
  <si>
    <t>habqyg</t>
  </si>
  <si>
    <t>https://www.cnbc.com/2020/06/16/google-bans-zerohedge-and-the-federalist-from-its-ad-platform.html</t>
  </si>
  <si>
    <t>BLM leaders</t>
  </si>
  <si>
    <t>https://www.reddit.com/r/metacanada/comments/gxrr29/blm_leaders/</t>
  </si>
  <si>
    <t>gxrr29</t>
  </si>
  <si>
    <t>Senior Liberal staffer for Navdeep Bains calls for the RCMP to be abolished</t>
  </si>
  <si>
    <t>https://www.reddit.com/r/metacanada/comments/hfu2m0/senior_liberal_staffer_for_navdeep_bains_calls/</t>
  </si>
  <si>
    <t>hfu2m0</t>
  </si>
  <si>
    <t>Jagmeet Singh is an Air India Bombing Denier</t>
  </si>
  <si>
    <t>https://www.reddit.com/r/metacanada/comments/heptd6/jagmeet_singh_is_an_air_india_bombing_denier/</t>
  </si>
  <si>
    <t>heptd6</t>
  </si>
  <si>
    <t>http://archive.is/YRazJ</t>
  </si>
  <si>
    <t>Reddit glorifying cop getting run over, who could have seen this coming</t>
  </si>
  <si>
    <t>https://www.reddit.com/r/metacanada/comments/gv8cue/reddit_glorifying_cop_getting_run_over_who_could/</t>
  </si>
  <si>
    <t>gv8cue</t>
  </si>
  <si>
    <t>https://v.redd.it/6tpq1yemxf251</t>
  </si>
  <si>
    <t>I wish I could get a Canadian bank to approve a million dollar mortgage on my foreign owned rental properties in just a week. Liberal privilege at its best!</t>
  </si>
  <si>
    <t>https://www.reddit.com/r/metacanada/comments/hel2t2/i_wish_i_could_get_a_canadian_bank_to_approve_a/</t>
  </si>
  <si>
    <t>hel2t2</t>
  </si>
  <si>
    <t>https://www.ctvnews.ca/politics/foreign-affairs-minister-has-repaid-mortgages-held-with-state-run-bank-of-china-1.4996543</t>
  </si>
  <si>
    <t>We should ban Star Wars</t>
  </si>
  <si>
    <t>https://www.reddit.com/r/metacanada/comments/hg1pz3/we_should_ban_star_wars/</t>
  </si>
  <si>
    <t>hg1pz3</t>
  </si>
  <si>
    <t>Canada loses AAA credit rating</t>
  </si>
  <si>
    <t>RadRandy2</t>
  </si>
  <si>
    <t>https://www.reddit.com/r/metacanada/comments/hfxxab/canada_loses_aaa_credit_rating/</t>
  </si>
  <si>
    <t>hfxxab</t>
  </si>
  <si>
    <t>https://www.google.com/amp/s/www.baystreet.ca/amp/articles/EconomicCommentary.aspx%3farticleid=58150</t>
  </si>
  <si>
    <t>ü§î</t>
  </si>
  <si>
    <t>https://www.reddit.com/r/metacanada/comments/h076to/_/</t>
  </si>
  <si>
    <t>h076to</t>
  </si>
  <si>
    <t>https://v.redd.it/jv53bp7dc1451</t>
  </si>
  <si>
    <t>I spent 8 hours editing the CPC debate removing most of the filler content. Enjoy!</t>
  </si>
  <si>
    <t>xnosebro</t>
  </si>
  <si>
    <t>https://www.reddit.com/r/metacanada/comments/hc5n6a/i_spent_8_hours_editing_the_cpc_debate_removing/</t>
  </si>
  <si>
    <t>hc5n6a</t>
  </si>
  <si>
    <t>https://www.youtube.com/watch?v=wotNz10ywYc&amp;amp;feature=emb_title</t>
  </si>
  <si>
    <t>MOTION TO DEFUND TORONTO POLICE GOING TO TORONTO CITY COUNCIL</t>
  </si>
  <si>
    <t>https://www.reddit.com/r/metacanada/comments/gz9q6a/motion_to_defund_toronto_police_going_to_toronto/</t>
  </si>
  <si>
    <t>gz9q6a</t>
  </si>
  <si>
    <t>https://thepostmillennial.com/motion-to-defund-toronto-police</t>
  </si>
  <si>
    <t>From South American Anthropology to Gender-Crit Cancel Culture: My Strange Feminist Journey</t>
  </si>
  <si>
    <t>https://www.reddit.com/r/metacanada/comments/h80yir/from_south_american_anthropology_to_gendercrit/</t>
  </si>
  <si>
    <t>h80yir</t>
  </si>
  <si>
    <t>Rebel News reporters attacked while police stand by: Ezra Levant says "enough"</t>
  </si>
  <si>
    <t>https://www.reddit.com/r/metacanada/comments/hfrzn7/rebel_news_reporters_attacked_while_police_stand/</t>
  </si>
  <si>
    <t>hfrzn7</t>
  </si>
  <si>
    <t>https://www.youtube.com/watch?v=6h6f5J3VaT4</t>
  </si>
  <si>
    <t>Boomer tier meme for a boomer tier sub.</t>
  </si>
  <si>
    <t>https://www.reddit.com/r/metacanada/comments/gwm0f7/boomer_tier_meme_for_a_boomer_tier_sub/</t>
  </si>
  <si>
    <t>gwm0f7</t>
  </si>
  <si>
    <t>https://i.redd.it/x5tr4r1gix251.jpg</t>
  </si>
  <si>
    <t>Jason Kenney: "We must recognize our own sad history of institutional racism in Canada, and that many Albertans continue to experience racial prejudice."</t>
  </si>
  <si>
    <t>albertafreedom</t>
  </si>
  <si>
    <t>https://www.reddit.com/r/metacanada/comments/hi4g6o/jason_kenney_we_must_recognize_our_own_sad/</t>
  </si>
  <si>
    <t>hi4g6o</t>
  </si>
  <si>
    <t>https://calgaryherald.com/opinion/columnists/kenney-lets-acknowledge-past-evils-and-work-for-a-united-future</t>
  </si>
  <si>
    <t>The right to self-defence never ceases.</t>
  </si>
  <si>
    <t>mdgaspar</t>
  </si>
  <si>
    <t>https://www.reddit.com/r/metacanada/comments/hin5q0/the_right_to_selfdefence_never_ceases/</t>
  </si>
  <si>
    <t>hin5q0</t>
  </si>
  <si>
    <t>https://i.redd.it/rdkhscl8s1851.png</t>
  </si>
  <si>
    <t>On Behalf Of Environmentalists...</t>
  </si>
  <si>
    <t>environmentalprogress.org</t>
  </si>
  <si>
    <t>https://www.reddit.com/r/metacanada/comments/hi1fd0/on_behalf_of_environmentalists/</t>
  </si>
  <si>
    <t>hi1fd0</t>
  </si>
  <si>
    <t>http://environmentalprogress.org/big-news/2020/6/29/on-behalf-of-environmentalists-i-apologize-for-the-climate-scare</t>
  </si>
  <si>
    <t>Rap music is really good you just don‚'t understand it.</t>
  </si>
  <si>
    <t>https://www.reddit.com/r/metacanada/comments/gy4vj5/rap_music_is_really_good_you_just_dont_understand/</t>
  </si>
  <si>
    <t>gy4vj5</t>
  </si>
  <si>
    <t>https://www.reddit.com/r/metacanada/comments/gy4we7/rap_music_is_really_good_you_just_dont_understand/</t>
  </si>
  <si>
    <t>gy4we7</t>
  </si>
  <si>
    <t>https://www.reddit.com/r/metacanada/comments/gy4xi6/rap_music_is_really_good_you_just_dont_understand/</t>
  </si>
  <si>
    <t>gy4xi6</t>
  </si>
  <si>
    <t>The CBC's Forgotten History Of Spending Taxpayer Money On Blackface Makeup</t>
  </si>
  <si>
    <t>https://www.reddit.com/r/metacanada/comments/herla1/the_cbcs_forgotten_history_of_spending_taxpayer/</t>
  </si>
  <si>
    <t>herla1</t>
  </si>
  <si>
    <t>https://www.youtube.com/watch?v=qkDRZrZhE-Y</t>
  </si>
  <si>
    <t>BREAKING: Trump Enacts Tariffs, Travel Ban On CHAZ</t>
  </si>
  <si>
    <t>https://www.reddit.com/r/metacanada/comments/h7yo50/breaking_trump_enacts_tariffs_travel_ban_on_chaz/</t>
  </si>
  <si>
    <t>h7yo50</t>
  </si>
  <si>
    <t>r/Toronto trying to drum up attendance for an ODSP demo, proving once again that coronavirus decides who to infect by their political leanings</t>
  </si>
  <si>
    <t>self.toronto</t>
  </si>
  <si>
    <t>https://www.reddit.com/r/metacanada/comments/hezex8/rtoronto_trying_to_drum_up_attendance_for_an_odsp/</t>
  </si>
  <si>
    <t>hezex8</t>
  </si>
  <si>
    <t>/r/toronto/comments/hcyt5z/i_doubt_this_will_get_attention_as_it_has_never/</t>
  </si>
  <si>
    <t>/r/canada mods step up their censorship game by removing every single comment and locking a thread about a protest in Vancouver</t>
  </si>
  <si>
    <t>AquaMoonlight</t>
  </si>
  <si>
    <t>https://www.reddit.com/r/metacanada/comments/gukuyi/rcanada_mods_step_up_their_censorship_game_by/</t>
  </si>
  <si>
    <t>gukuyi</t>
  </si>
  <si>
    <t>https://snew.notabug.io/r/canada/comments/gub59o/protesters_block_downtown_vancouver_streets_as/</t>
  </si>
  <si>
    <t>If it looks like a hostage situation, it's because it is</t>
  </si>
  <si>
    <t>https://www.reddit.com/r/metacanada/comments/gxdsai/if_it_looks_like_a_hostage_situation_its_because/</t>
  </si>
  <si>
    <t>gxdsai</t>
  </si>
  <si>
    <t>https://i.redd.it/08imr265w5351.png</t>
  </si>
  <si>
    <t>MP Marwan Tabbara leaving Liberal caucus after charges laid | Globalnews.ca</t>
  </si>
  <si>
    <t>https://www.reddit.com/r/metacanada/comments/gxs5zk/mp_marwan_tabbara_leaving_liberal_caucus_after/</t>
  </si>
  <si>
    <t>gxs5zk</t>
  </si>
  <si>
    <t>https://globalnews.ca/news/7030485/marwan-tabbara-arrest-in-guelph/</t>
  </si>
  <si>
    <t>Sweden: Calls to replace King Charles XII with statue of Greta Thunberg</t>
  </si>
  <si>
    <t>timesofsweden.com</t>
  </si>
  <si>
    <t>https://www.reddit.com/r/metacanada/comments/hawrxr/sweden_calls_to_replace_king_charles_xii_with/</t>
  </si>
  <si>
    <t>hawrxr</t>
  </si>
  <si>
    <t>http://timesofsweden.com/2020/06/16/sweden-calls-to-replace-king-charles-xii-with-statue-of-greta-thunberg/</t>
  </si>
  <si>
    <t>Every corporation‚'s brand and marketing dept right now.§¶üèº‚Äç‚ôÄÔ∏èü§¶üèº‚Äç‚ôÇÔ∏è Can they not just stick to what their business does!??</t>
  </si>
  <si>
    <t>https://www.reddit.com/r/metacanada/comments/gw9wvn/every_corporations_brand_and_marketing_dept_right/</t>
  </si>
  <si>
    <t>gw9wvn</t>
  </si>
  <si>
    <t>https://i.redd.it/n4z3t7w2jt251.jpg</t>
  </si>
  <si>
    <t>https://www.reddit.com/r/metacanada/comments/gw9w8i/every_corporations_brand_and_marketing_dept_right/</t>
  </si>
  <si>
    <t>gw9w8i</t>
  </si>
  <si>
    <t>https://i.redd.it/a2hayrxuit251.jpg</t>
  </si>
  <si>
    <t>WHO chief to speak at top Chinese university graduation ceremony</t>
  </si>
  <si>
    <t>https://www.reddit.com/r/metacanada/comments/h9y7dh/who_chief_to_speak_at_top_chinese_university/</t>
  </si>
  <si>
    <t>h9y7dh</t>
  </si>
  <si>
    <t>https://www.reuters.com/article/us-who-china-idUSKBN23N075</t>
  </si>
  <si>
    <t>White man commuting to work, circa 2020 (colorized)</t>
  </si>
  <si>
    <t>https://www.reddit.com/r/metacanada/comments/h78ocl/white_man_commuting_to_work_circa_2020_colorized/</t>
  </si>
  <si>
    <t>h78ocl</t>
  </si>
  <si>
    <t>https://i.redd.it/f6arhrsy2d451.jpg</t>
  </si>
  <si>
    <t>Lol pointing out facts like that, who does she think she is?</t>
  </si>
  <si>
    <t>https://www.reddit.com/r/metacanada/comments/hexl5l/lol_pointing_out_facts_like_that_who_does_she/</t>
  </si>
  <si>
    <t>hexl5l</t>
  </si>
  <si>
    <t>https://i.redd.it/ce37is6llq651.jpg</t>
  </si>
  <si>
    <t>Got banned from BLM for asking about their financials</t>
  </si>
  <si>
    <t>neo-rp</t>
  </si>
  <si>
    <t>https://www.reddit.com/r/metacanada/comments/hahlxk/got_banned_from_blm_for_asking_about_their/</t>
  </si>
  <si>
    <t>hahlxk</t>
  </si>
  <si>
    <t>How to Sell Protest Footage to FOX AND CNN</t>
  </si>
  <si>
    <t>https://www.reddit.com/r/metacanada/comments/ha3s0g/how_to_sell_protest_footage_to_fox_and_cnn/</t>
  </si>
  <si>
    <t>ha3s0g</t>
  </si>
  <si>
    <t>https://youtu.be/xiYZ__Ww02c</t>
  </si>
  <si>
    <t>Even liking a conservative page on social media will get you fired</t>
  </si>
  <si>
    <t>burntbypeople3</t>
  </si>
  <si>
    <t>vancouversun.com</t>
  </si>
  <si>
    <t>https://www.reddit.com/r/metacanada/comments/gxvpid/even_liking_a_conservative_page_on_social_media/</t>
  </si>
  <si>
    <t>gxvpid</t>
  </si>
  <si>
    <t>https://vancouversun.com/sports/university/former-ubc-basketball-assistant-coach-criticized-for-social-media-activity/wcm/c740a5df-71b3-4468-ba55-8133f0383aac/</t>
  </si>
  <si>
    <t>SNC-Lavalin under fire for getting federal contracts despite bid-rigging</t>
  </si>
  <si>
    <t>https://www.reddit.com/r/metacanada/comments/hefklw/snclavalin_under_fire_for_getting_federal/</t>
  </si>
  <si>
    <t>hefklw</t>
  </si>
  <si>
    <t>https://torontosun.com/news/national/snc-lavalin-under-fire-for-getting-federal-contracts-despite-bid-rigging</t>
  </si>
  <si>
    <t>Justin Trudeau shows up at George Floyd protest in Toronto and is escorted out by police</t>
  </si>
  <si>
    <t>https://www.reddit.com/r/metacanada/comments/gy1lxc/justin_trudeau_shows_up_at_george_floyd_protest/</t>
  </si>
  <si>
    <t>gy1lxc</t>
  </si>
  <si>
    <t>https://v.redd.it/8wsfst9zub351</t>
  </si>
  <si>
    <t>Confirmed - Doug Ford Is The weakest Conservative politician Of All Times</t>
  </si>
  <si>
    <t>https://www.reddit.com/r/metacanada/comments/h9nmus/confirmed_doug_ford_is_the_weakest_conservative/</t>
  </si>
  <si>
    <t>h9nmus</t>
  </si>
  <si>
    <t>https://i.redd.it/z2fapecoq4551.jpg</t>
  </si>
  <si>
    <t>Remember who we are, remember who created and built this country. Honourable Men of European, Christian descent.</t>
  </si>
  <si>
    <t>https://www.reddit.com/r/metacanada/comments/gwshy5/remember_who_we_are_remember_who_created_and/</t>
  </si>
  <si>
    <t>gwshy5</t>
  </si>
  <si>
    <t>https://i.redd.it/449rwpds5z251.jpg</t>
  </si>
  <si>
    <t>Prepare for the U.S. and China to Decouple || Harvard Business Review</t>
  </si>
  <si>
    <t>naviejsason</t>
  </si>
  <si>
    <t>hbr.org</t>
  </si>
  <si>
    <t>https://www.reddit.com/r/metacanada/comments/hh77iv/prepare_for_the_us_and_china_to_decouple_harvard/</t>
  </si>
  <si>
    <t>hh77iv</t>
  </si>
  <si>
    <t>General Flynn is a FREE MAN - Lawyer explains Appeals Decision - Viva Frei</t>
  </si>
  <si>
    <t>https://www.reddit.com/r/metacanada/comments/hg5t9k/general_flynn_is_a_free_man_lawyer_explains/</t>
  </si>
  <si>
    <t>hg5t9k</t>
  </si>
  <si>
    <t>https://youtu.be/ogG1lNp8GR8</t>
  </si>
  <si>
    <t>One think is clear. Lack of positive masculine role models among rioters.</t>
  </si>
  <si>
    <t>https://www.reddit.com/r/metacanada/comments/gw9819/one_think_is_clear_lack_of_positive_masculine/</t>
  </si>
  <si>
    <t>gw9819</t>
  </si>
  <si>
    <t>https://i.redd.it/5cts77qqat251.jpg</t>
  </si>
  <si>
    <t>BREAKING: Detroit police chief defends officers who escaped mob in their vehicle</t>
  </si>
  <si>
    <t>https://www.reddit.com/r/metacanada/comments/hiejsw/breaking_detroit_police_chief_defends_officers/</t>
  </si>
  <si>
    <t>hiejsw</t>
  </si>
  <si>
    <t>https://thepostmillennial.com/detroit-police-chief-defends-officers-who-escaped-mob-in-their-vehicle</t>
  </si>
  <si>
    <t>David Menzies ASSAULTED at protest targeting Sir John A. Macdonald statue</t>
  </si>
  <si>
    <t>https://www.reddit.com/r/metacanada/comments/hefwb4/david_menzies_assaulted_at_protest_targeting_sir/</t>
  </si>
  <si>
    <t>hefwb4</t>
  </si>
  <si>
    <t>https://www.youtube.com/watch?v=nK5sb7MnTSw</t>
  </si>
  <si>
    <t>Around 63% of Canadians believe abortion is acceptable, and that abortion is not a moral issue.</t>
  </si>
  <si>
    <t>https://www.reddit.com/r/metacanada/comments/hcoxlm/around_63_of_canadians_believe_abortion_is/</t>
  </si>
  <si>
    <t>hcoxlm</t>
  </si>
  <si>
    <t>Obama Declares His Family Will Move To Canada If Trump Is Elected</t>
  </si>
  <si>
    <t>burrardstreetjournal.com</t>
  </si>
  <si>
    <t>https://www.reddit.com/r/metacanada/comments/hdix1u/obama_declares_his_family_will_move_to_canada_if/</t>
  </si>
  <si>
    <t>hdix1u</t>
  </si>
  <si>
    <t>https://www.burrardstreetjournal.com/obama-moving-to-canada/?amp&amp;amp;__twitter_impression=true</t>
  </si>
  <si>
    <t>Families of N.S. shooting victims file proposed class-action lawsuit against RCMP, province</t>
  </si>
  <si>
    <t>atlantic.ctvnews.ca</t>
  </si>
  <si>
    <t>https://www.reddit.com/r/metacanada/comments/hawxw2/families_of_ns_shooting_victims_file_proposed/</t>
  </si>
  <si>
    <t>hawxw2</t>
  </si>
  <si>
    <t>https://atlantic.ctvnews.ca/families-of-n-s-shooting-victims-file-proposed-class-action-lawsuit-against-rcmp-province-1.4988134</t>
  </si>
  <si>
    <t>rCan mods worried about discrimination against everyone but out American allies, friends and family?</t>
  </si>
  <si>
    <t>https://www.reddit.com/r/metacanada/comments/hhsyvs/rcan_mods_worried_about_discrimination_against/</t>
  </si>
  <si>
    <t>hhsyvs</t>
  </si>
  <si>
    <t>https://np.reddit.com/r/canada/comments/hhgt09/_/</t>
  </si>
  <si>
    <t>Let's just ignore the real issue.</t>
  </si>
  <si>
    <t>https://www.reddit.com/r/metacanada/comments/hc3ds9/lets_just_ignore_the_real_issue/</t>
  </si>
  <si>
    <t>hc3ds9</t>
  </si>
  <si>
    <t>https://i.redd.it/i3ed699n4w551.jpg</t>
  </si>
  <si>
    <t>https://www.reddit.com/r/metacanada/comments/hc3ds8/lets_just_ignore_the_real_issue/</t>
  </si>
  <si>
    <t>hc3ds8</t>
  </si>
  <si>
    <t>Unfortunate place to find but CBC at its prime</t>
  </si>
  <si>
    <t>yt4sale</t>
  </si>
  <si>
    <t>https://www.reddit.com/r/metacanada/comments/gvw59l/unfortunate_place_to_find_but_cbc_at_its_prime/</t>
  </si>
  <si>
    <t>gvw59l</t>
  </si>
  <si>
    <t>https://v.redd.it/41qu7up21n251</t>
  </si>
  <si>
    <t>Notorious hacker breaks down most recent police shooting</t>
  </si>
  <si>
    <t>https://www.reddit.com/r/metacanada/comments/h9glj2/notorious_hacker_breaks_down_most_recent_police/</t>
  </si>
  <si>
    <t>h9glj2</t>
  </si>
  <si>
    <t>https://i.redd.it/8ajvg89bhx451.jpg</t>
  </si>
  <si>
    <t>Acquiescence: We Will Not Be Silenced (David Icke, 3+ Hours)</t>
  </si>
  <si>
    <t>https://www.reddit.com/r/metacanada/comments/h9qq78/acquiescence_we_will_not_be_silenced_david_icke_3/</t>
  </si>
  <si>
    <t>h9qq78</t>
  </si>
  <si>
    <t>https://www.bitchute.com/video/guxAqpAHyxoC/</t>
  </si>
  <si>
    <t>https://www.reddit.com/r/metacanada/comments/h9r0az/acquiescence_we_will_not_be_silenced_david_icke_3/</t>
  </si>
  <si>
    <t>h9r0az</t>
  </si>
  <si>
    <t>/r/conspiracy/comments/h9qw9i/acquiescence_we_will_not_be_silenced_david_icke_3/</t>
  </si>
  <si>
    <t>Cabinet minister Ahmed Hussen on his fear of police cars and his irrational feeling that he gets followed around stores</t>
  </si>
  <si>
    <t>https://www.reddit.com/r/metacanada/comments/hf6w7r/cabinet_minister_ahmed_hussen_on_his_fear_of/</t>
  </si>
  <si>
    <t>hf6w7r</t>
  </si>
  <si>
    <t>https://www.ctvnews.ca/politics/i-still-get-followed-around-in-stores-cabinet-minister-hussen-on-his-experiences-with-anti-black-racism-1.4964333</t>
  </si>
  <si>
    <t>Anyone Remotely Conservative Needs to Evacuate to Alberta NOW</t>
  </si>
  <si>
    <t>RedarmRonny</t>
  </si>
  <si>
    <t>https://www.reddit.com/r/metacanada/comments/gz1f8o/anyone_remotely_conservative_needs_to_evacuate_to/</t>
  </si>
  <si>
    <t>gz1f8o</t>
  </si>
  <si>
    <t>WHAT? After Pushing 'Stay Home, Save Lives,' Theresa Tam Now Says Protests Are Just Fine</t>
  </si>
  <si>
    <t>https://www.reddit.com/r/metacanada/comments/gvopc0/what_after_pushing_stay_home_save_lives_theresa/</t>
  </si>
  <si>
    <t>gvopc0</t>
  </si>
  <si>
    <t>Vladimir Putin proposed to raise the income tax of rich Russians</t>
  </si>
  <si>
    <t>economo.co.uk</t>
  </si>
  <si>
    <t>https://www.reddit.com/r/metacanada/comments/hfas94/vladimir_putin_proposed_to_raise_the_income_tax/</t>
  </si>
  <si>
    <t>hfas94</t>
  </si>
  <si>
    <t>http://www.economo.co.uk/vladimir-putin-proposed-to-raise-the-income-tax-of-rich-russians/</t>
  </si>
  <si>
    <t>Imagine being these people</t>
  </si>
  <si>
    <t>https://www.reddit.com/r/metacanada/comments/h0ksxj/imagine_being_these_people/</t>
  </si>
  <si>
    <t>h0ksxj</t>
  </si>
  <si>
    <t>https://i.redd.it/50usitovi5451.png</t>
  </si>
  <si>
    <t>With Rumours of a mass banning of right wing subreddits happening tomorrow</t>
  </si>
  <si>
    <t>https://www.reddit.com/r/metacanada/comments/hhm8e0/with_rumours_of_a_mass_banning_of_right_wing/</t>
  </si>
  <si>
    <t>hhm8e0</t>
  </si>
  <si>
    <t>https://i.redd.it/5pnbdf87tb751.gif</t>
  </si>
  <si>
    <t>Coronavirus Lockdown Could Trigger Hunger Pandemic</t>
  </si>
  <si>
    <t>https://www.reddit.com/r/metacanada/comments/gwnayx/coronavirus_lockdown_could_trigger_hunger_pandemic/</t>
  </si>
  <si>
    <t>gwnayx</t>
  </si>
  <si>
    <t>https://www.weforum.org/agenda/2020/04/covid-19-coronavirus-could-double-acute-hunger-un-warns/</t>
  </si>
  <si>
    <t>Openly plotting civil war on twitter now...</t>
  </si>
  <si>
    <t>https://www.reddit.com/r/metacanada/comments/guf1ri/openly_plotting_civil_war_on_twitter_now/</t>
  </si>
  <si>
    <t>guf1ri</t>
  </si>
  <si>
    <t>https://imgur.com/a/NvuAEOC</t>
  </si>
  <si>
    <t>That is how Trudeau-Admired Regime‚'s police treat its people</t>
  </si>
  <si>
    <t>https://www.reddit.com/r/metacanada/comments/gxuddc/that_is_how_trudeauadmired_regimes_police_treat/</t>
  </si>
  <si>
    <t>gxuddc</t>
  </si>
  <si>
    <t>LAUREN SOUTHERN RETURNS! - "Why I left, and why I‚'m back."</t>
  </si>
  <si>
    <t>https://www.reddit.com/r/metacanada/comments/hc6eis/lauren_southern_returns_why_i_left_and_why_im_back/</t>
  </si>
  <si>
    <t>hc6eis</t>
  </si>
  <si>
    <t>https://www.youtube.com/watch?v=2YhyNqXWqiU</t>
  </si>
  <si>
    <t>Investigate 2 girls... Trudy gets re-elected...</t>
  </si>
  <si>
    <t>https://www.reddit.com/r/metacanada/comments/habcin/investigate_2_girls_trudy_gets_reelected/</t>
  </si>
  <si>
    <t>habcin</t>
  </si>
  <si>
    <t>https://montreal.ctvnews.ca/mobile/police-investigating-disturbing-and-patently-racist-video-shared-by-montreal-teens-1.4985391</t>
  </si>
  <si>
    <t>Guess you better take them seriously now when it comes to climate change because they were not "spectacularly wrong" about covid19</t>
  </si>
  <si>
    <t>https://www.reddit.com/r/metacanada/comments/h04x0d/guess_you_better_take_them_seriously_now_when_it/</t>
  </si>
  <si>
    <t>h04x0d</t>
  </si>
  <si>
    <t>https://imgur.com/a/asbpiUm</t>
  </si>
  <si>
    <t>So this is what Gerry Butts has been up to?</t>
  </si>
  <si>
    <t>cultmtl.com</t>
  </si>
  <si>
    <t>https://www.reddit.com/r/metacanada/comments/hfy4jt/so_this_is_what_gerry_butts_has_been_up_to/</t>
  </si>
  <si>
    <t>hfy4jt</t>
  </si>
  <si>
    <t>https://cultmtl.com/2020/06/canada-offensive-tweet-alert-gerald-butts-vs-usa-map-twitter-apology/</t>
  </si>
  <si>
    <t>bUt MuH rEaL BaN wAvE</t>
  </si>
  <si>
    <t>https://www.reddit.com/r/metacanada/comments/hi4ciq/but_muh_real_ban_wave/</t>
  </si>
  <si>
    <t>hi4ciq</t>
  </si>
  <si>
    <t>https://i.redd.it/a5v7wxd1xv751.jpg</t>
  </si>
  <si>
    <t>Europe has fallen</t>
  </si>
  <si>
    <t>https://www.reddit.com/r/metacanada/comments/gvg7p6/europe_has_fallen/</t>
  </si>
  <si>
    <t>gvg7p6</t>
  </si>
  <si>
    <t>https://twitter.com/jeromeroos/status/1267909349453807616?s=21</t>
  </si>
  <si>
    <t>Trudeau Protests With BLM, But No Parliament Due To COVID</t>
  </si>
  <si>
    <t>https://www.reddit.com/r/metacanada/comments/gxc8yz/trudeau_protests_with_blm_but_no_parliament_due/</t>
  </si>
  <si>
    <t>gxc8yz</t>
  </si>
  <si>
    <t>https://www.theglobeandmail.com/canada/article-trudeau-joins-anti-racism-protest/</t>
  </si>
  <si>
    <t>Mississippi lawmakers vote to remove Confederate emblem from state flag</t>
  </si>
  <si>
    <t>https://www.reddit.com/r/metacanada/comments/hhrbyf/mississippi_lawmakers_vote_to_remove_confederate/</t>
  </si>
  <si>
    <t>hhrbyf</t>
  </si>
  <si>
    <t>http://archive.is/0QPpH</t>
  </si>
  <si>
    <t>"yOu dOnT nEed aN aR 15"</t>
  </si>
  <si>
    <t>misterbadnews</t>
  </si>
  <si>
    <t>https://www.reddit.com/r/metacanada/comments/gxv494/you_dont_need_an_ar_15/</t>
  </si>
  <si>
    <t>gxv494</t>
  </si>
  <si>
    <t>https://i.redd.it/1znuec90rb351.jpg</t>
  </si>
  <si>
    <t>The Liberal Elites vs Western Civilization</t>
  </si>
  <si>
    <t>https://www.reddit.com/r/metacanada/comments/h9gl2e/the_liberal_elites_vs_western_civilization/</t>
  </si>
  <si>
    <t>h9gl2e</t>
  </si>
  <si>
    <t>https://youtu.be/SZS2XaB9t2A</t>
  </si>
  <si>
    <t>GOD SAVE THE QUEEN!! (Canadian caption: Well, at least we are better than America!)</t>
  </si>
  <si>
    <t>https://www.reddit.com/r/metacanada/comments/hg0564/god_save_the_queen_canadian_caption_well_at_least/</t>
  </si>
  <si>
    <t>hg0564</t>
  </si>
  <si>
    <t>https://i.imgur.com/KsGkWOY.png</t>
  </si>
  <si>
    <t>The Canadian adaptation would require Xi to be in a wheelchair while wearing a hijab.</t>
  </si>
  <si>
    <t>https://www.reddit.com/r/metacanada/comments/gz58gl/the_canadian_adaptation_would_require_xi_to_be_in/</t>
  </si>
  <si>
    <t>gz58gl</t>
  </si>
  <si>
    <t>https://i.redd.it/hrly72ak2p351.jpg</t>
  </si>
  <si>
    <t>Russian telco hijacks internet traffic for Google, AWS, Cloudflare, and others | ZDNet</t>
  </si>
  <si>
    <t>https://www.reddit.com/r/metacanada/comments/ha91la/russian_telco_hijacks_internet_traffic_for_google/</t>
  </si>
  <si>
    <t>ha91la</t>
  </si>
  <si>
    <t>https://www.zdnet.com/article/russian-telco-hijacks-internet-traffic-for-google-aws-cloudflare-and-others/</t>
  </si>
  <si>
    <t>19 Atlanta Police Officers Have Resigned, Morale At All time Low, Says Investigative Journalist</t>
  </si>
  <si>
    <t>Mister_Byzantine</t>
  </si>
  <si>
    <t>https://www.reddit.com/r/metacanada/comments/h9qkct/19_atlanta_police_officers_have_resigned_morale/</t>
  </si>
  <si>
    <t>h9qkct</t>
  </si>
  <si>
    <t>https://twitter.com/JustinGrayWSB/status/1272603350584963073</t>
  </si>
  <si>
    <t>Bush: NYTimes Article Claiming He Won‚'t Be Voting For Trump ‚ Is Completely Made Up‚'</t>
  </si>
  <si>
    <t>https://www.reddit.com/r/metacanada/comments/gz6f0v/bush_nytimes_article_claiming_he_wont_be_voting/</t>
  </si>
  <si>
    <t>gz6f0v</t>
  </si>
  <si>
    <t>https://dailycaller.com/2020/06/08/george-w-bush-spokesman-new-york-times-article-donald-trump/</t>
  </si>
  <si>
    <t>If this happened in here, these guys would probably be arrested.</t>
  </si>
  <si>
    <t>cerberus_1</t>
  </si>
  <si>
    <t>https://www.reddit.com/r/metacanada/comments/guu3zo/if_this_happened_in_here_these_guys_would/</t>
  </si>
  <si>
    <t>guu3zo</t>
  </si>
  <si>
    <t>https://v.redd.it/86t5492s3c251</t>
  </si>
  <si>
    <t>Defund the police' movement gathers momentum in Canada</t>
  </si>
  <si>
    <t>https://www.reddit.com/r/metacanada/comments/gza1wb/defund_the_police_movement_gathers_momentum_in/</t>
  </si>
  <si>
    <t>gza1wb</t>
  </si>
  <si>
    <t>https://www.ctvnews.ca/canada/defund-the-police-movement-gathers-momentum-in-canada-1.4974625</t>
  </si>
  <si>
    <t>Nothing of value was lost</t>
  </si>
  <si>
    <t>Noodle_Hater</t>
  </si>
  <si>
    <t>https://www.reddit.com/r/metacanada/comments/gwc46z/nothing_of_value_was_lost/</t>
  </si>
  <si>
    <t>gwc46z</t>
  </si>
  <si>
    <t>https://i.redd.it/0jql7h68bu251.jpg</t>
  </si>
  <si>
    <t>The antifa CapitalHillAutonomousZone in Seattle has a subreddit set up. They are posting about making homemade chemical weapons, maintaining supply lines, &amp;amp; how to use those armed with guns to push police back. Reddit is totally okay with that......</t>
  </si>
  <si>
    <t>https://www.reddit.com/r/metacanada/comments/h0jwo0/the_antifa_capitalhillautonomouszone_in_seattle/</t>
  </si>
  <si>
    <t>h0jwo0</t>
  </si>
  <si>
    <t>https://i.redd.it/l5utlgu5b5451.png</t>
  </si>
  <si>
    <t>Toronto police increase reward for suspect in 2018 playground shooting to $75,000</t>
  </si>
  <si>
    <t>https://www.reddit.com/r/metacanada/comments/h9lw4j/toronto_police_increase_reward_for_suspect_in/</t>
  </si>
  <si>
    <t>h9lw4j</t>
  </si>
  <si>
    <t>https://www.cp24.com/news/toronto-police-increase-reward-for-suspect-in-2018-playground-shooting-to-75-000-1.4984199</t>
  </si>
  <si>
    <t>Jagmeet Singh Was Gifted Two Rolex Watches, and it Makes You Wonder Who Expects Some Favors to be Returned...</t>
  </si>
  <si>
    <t>torontolife.com</t>
  </si>
  <si>
    <t>https://www.reddit.com/r/metacanada/comments/gwq1gj/jagmeet_singh_was_gifted_two_rolex_watches_and_it/</t>
  </si>
  <si>
    <t>gwq1gj</t>
  </si>
  <si>
    <t>https://torontolife.com/city/life/behind-the-scenes-with-jagmeet-singh/</t>
  </si>
  <si>
    <t>The privilege they erased from history</t>
  </si>
  <si>
    <t>https://www.reddit.com/r/metacanada/comments/hi7iss/the_privilege_they_erased_from_history/</t>
  </si>
  <si>
    <t>hi7iss</t>
  </si>
  <si>
    <t>https://youtu.be/MwN-Pdfd-Qo</t>
  </si>
  <si>
    <t>Fauci warns each dose of the new ChinaVirus Vaccines will likely provide immunity for 3 to 6 months, up to a year at most</t>
  </si>
  <si>
    <t>https://www.reddit.com/r/metacanada/comments/gy21fo/fauci_warns_each_dose_of_the_new_chinavirus/</t>
  </si>
  <si>
    <t>gy21fo</t>
  </si>
  <si>
    <t>https://www.cnbc.com/2020/06/02/dr-anthony-fauci-says-theres-a-chance-coronavirus-vaccine-may-not-provide-immunity-for-very-long.html</t>
  </si>
  <si>
    <t>Black Lives Matter - are the stats accurate? | Interview with Associate Prof. Wilfred Reilly</t>
  </si>
  <si>
    <t>pinoypepper</t>
  </si>
  <si>
    <t>https://www.reddit.com/r/metacanada/comments/gxc96v/black_lives_matter_are_the_stats_accurate/</t>
  </si>
  <si>
    <t>gxc96v</t>
  </si>
  <si>
    <t>https://www.youtube.com/watch?v=4bt88SbZWmY&amp;amp;feature=emb_title</t>
  </si>
  <si>
    <t>The media has become dangerous in the west</t>
  </si>
  <si>
    <t>Throwawaysteve123456</t>
  </si>
  <si>
    <t>https://www.reddit.com/r/metacanada/comments/gyfm0z/the_media_has_become_dangerous_in_the_west/</t>
  </si>
  <si>
    <t>gyfm0z</t>
  </si>
  <si>
    <t>US senator thinks the United States created slavery, remember that tons of people indoctrinated by the education system also believe this.</t>
  </si>
  <si>
    <t>https://www.reddit.com/r/metacanada/comments/haco5v/us_senator_thinks_the_united_states_created/</t>
  </si>
  <si>
    <t>haco5v</t>
  </si>
  <si>
    <t>https://twitter.com/thehill/status/1272944779542831106?s=21</t>
  </si>
  <si>
    <t>Trudeau says he's 'disappointed' after China charges two Canadians with spying | CBC News</t>
  </si>
  <si>
    <t>https://www.reddit.com/r/metacanada/comments/hc7t3q/trudeau_says_hes_disappointed_after_china_charges/</t>
  </si>
  <si>
    <t>hc7t3q</t>
  </si>
  <si>
    <t>https://www.cbc.ca/news/politics/trudeau-disappointed-spavor-kovrig-1.5619084</t>
  </si>
  <si>
    <t>The Liberal Party has been put on notice</t>
  </si>
  <si>
    <t>https://www.reddit.com/r/metacanada/comments/hi6wv0/the_liberal_party_has_been_put_on_notice/</t>
  </si>
  <si>
    <t>hi6wv0</t>
  </si>
  <si>
    <t>https://mobile.twitter.com/ThomasSowell/status/1277602327411806209</t>
  </si>
  <si>
    <t>Time to Pick Up and Get Out of Cities.</t>
  </si>
  <si>
    <t>https://www.reddit.com/r/metacanada/comments/gyncq6/time_to_pick_up_and_get_out_of_cities/</t>
  </si>
  <si>
    <t>gyncq6</t>
  </si>
  <si>
    <t>https://i.redd.it/ro0r73wzok351.png</t>
  </si>
  <si>
    <t>Liberal failure to stockpile medical supplies to cost taxpayers $1.8 billion</t>
  </si>
  <si>
    <t>https://www.reddit.com/r/metacanada/comments/gvzo7f/liberal_failure_to_stockpile_medical_supplies_to/</t>
  </si>
  <si>
    <t>gvzo7f</t>
  </si>
  <si>
    <t>https://tnc.news/2020/06/03/liberal-failure-to-stockpile-medical-supplies-to-cost-taxpayers-1-8-billion/</t>
  </si>
  <si>
    <t>Venezuelans recognize signs of a communist takeover better than almost anyone and say that what's happening here is just like what happened there</t>
  </si>
  <si>
    <t>https://www.reddit.com/r/metacanada/comments/he49uh/venezuelans_recognize_signs_of_a_communist/</t>
  </si>
  <si>
    <t>he49uh</t>
  </si>
  <si>
    <t>https://mobile.twitter.com/PolitiKurd/status/1275156623317745669?s=20</t>
  </si>
  <si>
    <t>Bird strike might have caused Snowbird crash, early investigation finds</t>
  </si>
  <si>
    <t>https://www.reddit.com/r/metacanada/comments/gvb7ls/bird_strike_might_have_caused_snowbird_crash/</t>
  </si>
  <si>
    <t>gvb7ls</t>
  </si>
  <si>
    <t>https://toronto.citynews.ca/2020/06/01/bird-strike-might-have-caused-snowbird-crash-early-investigation-finds-2/</t>
  </si>
  <si>
    <t>Exclusive footage of Justin Trudeau at the riots.</t>
  </si>
  <si>
    <t>Redactedatemydog</t>
  </si>
  <si>
    <t>m.youtube.com</t>
  </si>
  <si>
    <t>https://www.reddit.com/r/metacanada/comments/gxjt8z/exclusive_footage_of_justin_trudeau_at_the_riots/</t>
  </si>
  <si>
    <t>gxjt8z</t>
  </si>
  <si>
    <t>https://m.youtube.com/watch?v=Im6xvLVawaY</t>
  </si>
  <si>
    <t>Radical Imam with controversial history is behind protests in Mississauga</t>
  </si>
  <si>
    <t>https://www.reddit.com/r/metacanada/comments/hf0lta/radical_imam_with_controversial_history_is_behind/</t>
  </si>
  <si>
    <t>hf0lta</t>
  </si>
  <si>
    <t>https://mobile.twitter.com/Hindy500</t>
  </si>
  <si>
    <t>TIL in the 80's a Communist Soviet defector warned us about the subversion we are now seeing. A must watch!</t>
  </si>
  <si>
    <t>https://www.reddit.com/r/metacanada/comments/hhzpt6/til_in_the_80s_a_communist_soviet_defector_warned/</t>
  </si>
  <si>
    <t>hhzpt6</t>
  </si>
  <si>
    <t>https://youtu.be/ti2HiZ41C_w</t>
  </si>
  <si>
    <t>CEOs Bank Big Bonuses As Oil Companies Go Bankrupt | Zero Hedge</t>
  </si>
  <si>
    <t>https://www.reddit.com/r/metacanada/comments/gzlqh0/ceos_bank_big_bonuses_as_oil_companies_go/</t>
  </si>
  <si>
    <t>gzlqh0</t>
  </si>
  <si>
    <t>https://www.zerohedge.com/energy/ceos-bank-big-bonuses-oil-companies-go-bankrupt</t>
  </si>
  <si>
    <t>The Good Fight</t>
  </si>
  <si>
    <t>xyzzy-in-to</t>
  </si>
  <si>
    <t>https://www.reddit.com/r/metacanada/comments/gukvx7/the_good_fight/</t>
  </si>
  <si>
    <t>gukvx7</t>
  </si>
  <si>
    <t>https://i.redd.it/x4edtb1vya251.png</t>
  </si>
  <si>
    <t>Thousands sign petition to rename Toronto's Dundas Street, named for politician who delayed abolition of slavery</t>
  </si>
  <si>
    <t>https://www.reddit.com/r/metacanada/comments/h0kt3g/thousands_sign_petition_to_rename_torontos_dundas/</t>
  </si>
  <si>
    <t>h0kt3g</t>
  </si>
  <si>
    <t>https://outline.com/w5DZs5</t>
  </si>
  <si>
    <t>"New Rule: The Guardians of Gotcha | Real Time with Bill Maher (HBO)" on YouTube</t>
  </si>
  <si>
    <t>https://www.reddit.com/r/metacanada/comments/hhroe0/new_rule_the_guardians_of_gotcha_real_time_with/</t>
  </si>
  <si>
    <t>hhroe0</t>
  </si>
  <si>
    <t>https://youtu.be/Yv0P1-gpEFc</t>
  </si>
  <si>
    <t>Nancy Pelosi taste tests tide pods</t>
  </si>
  <si>
    <t>MetalDanned</t>
  </si>
  <si>
    <t>https://www.reddit.com/r/metacanada/comments/hg1qk3/nancy_pelosi_taste_tests_tide_pods/</t>
  </si>
  <si>
    <t>hg1qk3</t>
  </si>
  <si>
    <t>https://youtu.be/J7nLzUpqNS0</t>
  </si>
  <si>
    <t>GOLDSTEIN: Cancel culture is the new name for censorship</t>
  </si>
  <si>
    <t>https://www.reddit.com/r/metacanada/comments/hgc6e7/goldstein_cancel_culture_is_the_new_name_for/</t>
  </si>
  <si>
    <t>hgc6e7</t>
  </si>
  <si>
    <t>https://torontosun.com/opinion/columnists/goldstein-cancel-culture-is-the-new-name-for-censorship</t>
  </si>
  <si>
    <t>Parliament? Too dangerous. Big protests? Totally safe.</t>
  </si>
  <si>
    <t>https://www.reddit.com/r/metacanada/comments/gxuoj6/parliament_too_dangerous_big_protests_totally_safe/</t>
  </si>
  <si>
    <t>gxuoj6</t>
  </si>
  <si>
    <t>https://twitter.com/BenWoodfinden/status/1269023124147798018?s=19</t>
  </si>
  <si>
    <t>Any time anyone mentions Trudeau's Blackface on rCanada, it gets removed</t>
  </si>
  <si>
    <t>ShadowSideOfSelf</t>
  </si>
  <si>
    <t>https://www.reddit.com/r/metacanada/comments/gvhibk/any_time_anyone_mentions_trudeaus_blackface_on/</t>
  </si>
  <si>
    <t>gvhibk</t>
  </si>
  <si>
    <t>Conservative Party leadership candidate O‚'Toole defends abortion (I guess ‚"True Blue Conservative‚ means liberal nowadays)</t>
  </si>
  <si>
    <t>netanyahu4eva</t>
  </si>
  <si>
    <t>https://www.reddit.com/r/metacanada/comments/hdqcng/conservative_party_leadership_candidate_otoole/</t>
  </si>
  <si>
    <t>hdqcng</t>
  </si>
  <si>
    <t>https://www.lifesitenews.com/news/conservative-party-leadership-candidate-otoole-defends-abortion?utm_content=bufferd78f4&amp;amp;utm_medium=LSN%2Bbuffer&amp;amp;utm_source=facebook&amp;amp;utm_campaign=LSN</t>
  </si>
  <si>
    <t>US Department of Justice aims to remove protections for social media companies</t>
  </si>
  <si>
    <t>https://www.reddit.com/r/metacanada/comments/hawylm/us_department_of_justice_aims_to_remove/</t>
  </si>
  <si>
    <t>hawylm</t>
  </si>
  <si>
    <t>https://thepostmillennial.com/us-department-of-justice-aims-to-remove-protections-for-social-media-companies</t>
  </si>
  <si>
    <t>Don‚'t waste a good crisis': Experts push governments to create digital ID programs in wake of COVID-19</t>
  </si>
  <si>
    <t>https://www.reddit.com/r/metacanada/comments/hg2am9/dont_waste_a_good_crisis_experts_push_governments/</t>
  </si>
  <si>
    <t>hg2am9</t>
  </si>
  <si>
    <t>http://archive.is/o3ljA</t>
  </si>
  <si>
    <t>Google tries to censor content it disagrees with | Tucker Carlson</t>
  </si>
  <si>
    <t>https://www.reddit.com/r/metacanada/comments/hahjk1/google_tries_to_censor_content_it_disagrees_with/</t>
  </si>
  <si>
    <t>hahjk1</t>
  </si>
  <si>
    <t>https://youtu.be/zZLH077cE7Y</t>
  </si>
  <si>
    <t>This is pretty terrifying imho.</t>
  </si>
  <si>
    <t>BannanaCabana</t>
  </si>
  <si>
    <t>https://www.reddit.com/r/metacanada/comments/hgz62g/this_is_pretty_terrifying_imho/</t>
  </si>
  <si>
    <t>hgz62g</t>
  </si>
  <si>
    <t>All great empires collapse from within.</t>
  </si>
  <si>
    <t>https://www.reddit.com/r/metacanada/comments/gvgu0v/all_great_empires_collapse_from_within/</t>
  </si>
  <si>
    <t>gvgu0v</t>
  </si>
  <si>
    <t>https://twitter.com/stillgray/status/1267931725004288009</t>
  </si>
  <si>
    <t>The ride was fun for the time it lasted</t>
  </si>
  <si>
    <t>old.reddit.com</t>
  </si>
  <si>
    <t>https://www.reddit.com/r/metacanada/comments/gxfylg/the_ride_was_fun_for_the_time_it_lasted/</t>
  </si>
  <si>
    <t>gxfylg</t>
  </si>
  <si>
    <t>https://old.reddit.com/r/announcements/comments/gxas21/upcoming_changes_to_our_content_policy_our_board/</t>
  </si>
  <si>
    <t>self.announcements</t>
  </si>
  <si>
    <t>https://www.reddit.com/r/metacanada/comments/gxfz89/the_ride_was_fun_for_the_time_it_lasted/</t>
  </si>
  <si>
    <t>gxfz89</t>
  </si>
  <si>
    <t>/r/announcements/comments/gxas21/upcoming_changes_to_our_content_policy_our_board/</t>
  </si>
  <si>
    <t>Conservatives need to stop being complacent. Stand up for yourself or no one will.</t>
  </si>
  <si>
    <t>JealousMacaron</t>
  </si>
  <si>
    <t>https://www.reddit.com/r/metacanada/comments/hf59vi/conservatives_need_to_stop_being_complacent_stand/</t>
  </si>
  <si>
    <t>hf59vi</t>
  </si>
  <si>
    <t>Don Martin: The 21 seconds of silence that said everything about Canada's reaction to Trump</t>
  </si>
  <si>
    <t>https://www.reddit.com/r/metacanada/comments/gvlyxh/don_martin_the_21_seconds_of_silence_that_said/</t>
  </si>
  <si>
    <t>gvlyxh</t>
  </si>
  <si>
    <t>https://www.ctvnews.ca/politics/don-martin-the-21-seconds-of-silence-that-said-everything-about-canada-s-reaction-to-trump-1.4965618</t>
  </si>
  <si>
    <t>Canadian universal basic income experiment has been life-changing for those unemployed amid coronavirus</t>
  </si>
  <si>
    <t>Foxer604</t>
  </si>
  <si>
    <t>pri.org</t>
  </si>
  <si>
    <t>https://www.reddit.com/r/metacanada/comments/hbzmuc/canadian_universal_basic_income_experiment_has/</t>
  </si>
  <si>
    <t>hbzmuc</t>
  </si>
  <si>
    <t>https://www.pri.org/stories/2020-06-16/canadian-universal-basic-income-experiment-has-been-life-changing-those</t>
  </si>
  <si>
    <t>Thomas Sowell for the uninitiated. Based AF.</t>
  </si>
  <si>
    <t>https://www.reddit.com/r/metacanada/comments/hc1nf2/thomas_sowell_for_the_uninitiated_based_af/</t>
  </si>
  <si>
    <t>hc1nf2</t>
  </si>
  <si>
    <t>https://i.redd.it/faax7dfw2t551.png</t>
  </si>
  <si>
    <t>RIP Pink Floyd</t>
  </si>
  <si>
    <t>LetsMosey07</t>
  </si>
  <si>
    <t>https://www.reddit.com/r/metacanada/comments/gx52xj/rip_pink_floyd/</t>
  </si>
  <si>
    <t>gx52xj</t>
  </si>
  <si>
    <t>https://i.redd.it/75pmrchal3351.jpg</t>
  </si>
  <si>
    <t>YTIL in the 80's a Communist Soviet defector warned us about the subversion we are now seeing. A must watch!</t>
  </si>
  <si>
    <t>https://www.reddit.com/r/metacanada/comments/hiwcj3/ytil_in_the_80s_a_communist_soviet_defector/</t>
  </si>
  <si>
    <t>hiwcj3</t>
  </si>
  <si>
    <t>https://www.youtube.com/watch?v=ti2HiZ41C_w&amp;amp;feature=youtu.be</t>
  </si>
  <si>
    <t>You wanna defeat Trudeau? We can do it the easy way, or the hard way.</t>
  </si>
  <si>
    <t>https://www.reddit.com/r/metacanada/comments/heh0wi/you_wanna_defeat_trudeau_we_can_do_it_the_easy/</t>
  </si>
  <si>
    <t>heh0wi</t>
  </si>
  <si>
    <t>https://i.redd.it/w0la7pd6lo651.jpg</t>
  </si>
  <si>
    <t>Toronto getting ready for "Peaceful Protests"</t>
  </si>
  <si>
    <t>https://www.reddit.com/r/metacanada/comments/gx5f4b/toronto_getting_ready_for_peaceful_protests/</t>
  </si>
  <si>
    <t>gx5f4b</t>
  </si>
  <si>
    <t>https://i.redd.it/l6alkxrfo3351.png</t>
  </si>
  <si>
    <t>AAAANNNNDDD the first place for the most woke organization is kijiji</t>
  </si>
  <si>
    <t>https://www.reddit.com/r/metacanada/comments/hbozwv/aaaannnnddd_the_first_place_for_the_most_woke/</t>
  </si>
  <si>
    <t>hbozwv</t>
  </si>
  <si>
    <t>https://i.redd.it/cclim3e61r551.png</t>
  </si>
  <si>
    <t>Remember how r/Edmonton was like when around 100 people protested in cars to end the lockdown?</t>
  </si>
  <si>
    <t>https://www.reddit.com/r/metacanada/comments/gztiz2/remember_how_redmonton_was_like_when_around_100/</t>
  </si>
  <si>
    <t>gztiz2</t>
  </si>
  <si>
    <t>https://np.reddit.com/r/Edmonton/comments/gah3pz/this_hero_at_the_lockdown_protest_today_at_the/fozqqk1/</t>
  </si>
  <si>
    <t>Protests</t>
  </si>
  <si>
    <t>https://www.reddit.com/r/metacanada/comments/gyqava/protests/</t>
  </si>
  <si>
    <t>gyqava</t>
  </si>
  <si>
    <t>Tucker Carlson mocks Chaz, "the world's newest nation": The first thing they did after declaring nationhood was establish rigid national borders. They built a wall around the place, just like Donald Trump once said he would do. Countries have borders, and the founders of Chaz understood that.</t>
  </si>
  <si>
    <t>https://www.reddit.com/r/metacanada/comments/h7c1xr/tucker_carlson_mocks_chaz_the_worlds_newest/</t>
  </si>
  <si>
    <t>h7c1xr</t>
  </si>
  <si>
    <t>https://www.youtube.com/watch?v=KafIdOk8bLs</t>
  </si>
  <si>
    <t>OSTRACISM</t>
  </si>
  <si>
    <t>https://www.reddit.com/r/metacanada/comments/gwn9x1/ostracism/</t>
  </si>
  <si>
    <t>gwn9x1</t>
  </si>
  <si>
    <t>If you do well you will get free meals and housing</t>
  </si>
  <si>
    <t>respondifiamthebest</t>
  </si>
  <si>
    <t>https://www.reddit.com/r/metacanada/comments/gxo2pq/if_you_do_well_you_will_get_free_meals_and_housing/</t>
  </si>
  <si>
    <t>gxo2pq</t>
  </si>
  <si>
    <t>https://i.redd.it/97hlh2r2h9351.jpg</t>
  </si>
  <si>
    <t>Based Worker shares sentiment of the silent majority on the riots</t>
  </si>
  <si>
    <t>https://www.reddit.com/r/metacanada/comments/gxynv8/based_worker_shares_sentiment_of_the_silent/</t>
  </si>
  <si>
    <t>gxynv8</t>
  </si>
  <si>
    <t>https://streamable.com/d48772</t>
  </si>
  <si>
    <t>I wanna leave Ontario after this plandemic</t>
  </si>
  <si>
    <t>tobyburger</t>
  </si>
  <si>
    <t>https://www.reddit.com/r/metacanada/comments/gwjekg/i_wanna_leave_ontario_after_this_plandemic/</t>
  </si>
  <si>
    <t>gwjekg</t>
  </si>
  <si>
    <t>"One day, it's like a miracle, it will disappear."</t>
  </si>
  <si>
    <t>https://www.reddit.com/r/metacanada/comments/gujmqo/one_day_its_like_a_miracle_it_will_disappear/</t>
  </si>
  <si>
    <t>gujmqo</t>
  </si>
  <si>
    <t>https://i.redd.it/2onsbn6sja251.jpg</t>
  </si>
  <si>
    <t>People will say he was arrested for nothing</t>
  </si>
  <si>
    <t>https://www.reddit.com/r/metacanada/comments/h9n9af/people_will_say_he_was_arrested_for_nothing/</t>
  </si>
  <si>
    <t>h9n9af</t>
  </si>
  <si>
    <t>https://youtu.be/ZzxbXziVu-o</t>
  </si>
  <si>
    <t>MADMAX WAS RIGHT; Fresh off the political success of the wildly inaccurate CV-19 models, Climate Politicians aim to not be left behind. Super-Dire climate predictions should be expected any day now! (More in comments)</t>
  </si>
  <si>
    <t>https://www.reddit.com/r/metacanada/comments/h8ec0h/madmax_was_right_fresh_off_the_political_success/</t>
  </si>
  <si>
    <t>h8ec0h</t>
  </si>
  <si>
    <t>USPS worker caught disposing GOP campaign ads, says Texas sheriff</t>
  </si>
  <si>
    <t>https://www.reddit.com/r/metacanada/comments/hhjduk/usps_worker_caught_disposing_gop_campaign_ads/</t>
  </si>
  <si>
    <t>hhjduk</t>
  </si>
  <si>
    <t>https://thepostmillennial.com/usps-worker-caught-disposing-gop-campaign-ads-says-texas-sheriff</t>
  </si>
  <si>
    <t>BOLTR: 5.56 out of 10 would bang | Spectre WS-MCR</t>
  </si>
  <si>
    <t>https://www.reddit.com/r/metacanada/comments/gzlqsv/boltr_556_out_of_10_would_bang_spectre_wsmcr/</t>
  </si>
  <si>
    <t>gzlqsv</t>
  </si>
  <si>
    <t>https://www.youtube.com/watch?v=x6MdZdDH330</t>
  </si>
  <si>
    <t>I'm no anti-vaxxer, but I don't want any part of CCP "vaccines".</t>
  </si>
  <si>
    <t>https://www.reddit.com/r/metacanada/comments/h0mozu/im_no_antivaxxer_but_i_dont_want_any_part_of_ccp/</t>
  </si>
  <si>
    <t>h0mozu</t>
  </si>
  <si>
    <t>https://twitter.com/dockaurG/status/1267953895634014208</t>
  </si>
  <si>
    <t>Record deal with Saudi Arabia makes Canada the second-largest arms exporter to the Middle East</t>
  </si>
  <si>
    <t>TheSJWHunter</t>
  </si>
  <si>
    <t>https://www.reddit.com/r/metacanada/comments/he1vm5/record_deal_with_saudi_arabia_makes_canada_the/</t>
  </si>
  <si>
    <t>he1vm5</t>
  </si>
  <si>
    <t>https://www.theguardian.com/world/2020/jun/09/canada-doubles-weapons-sales-to-saudi-arabia-despite-moratorium</t>
  </si>
  <si>
    <t>I think Jagmeet has the Bloc MP confused with someone from his ethnic homeland. Even lefty WaPo knows the truth on this one.</t>
  </si>
  <si>
    <t>https://www.reddit.com/r/metacanada/comments/hb3l7q/i_think_jagmeet_has_the_bloc_mp_confused_with/</t>
  </si>
  <si>
    <t>hb3l7q</t>
  </si>
  <si>
    <t>https://i.redd.it/whciwbrr9k551.jpg</t>
  </si>
  <si>
    <t>House cat Flu is Coming, People</t>
  </si>
  <si>
    <t>IScopedJFK</t>
  </si>
  <si>
    <t>https://www.reddit.com/r/metacanada/comments/gxek0c/house_cat_flu_is_coming_people/</t>
  </si>
  <si>
    <t>gxek0c</t>
  </si>
  <si>
    <t>https://youtu.be/V5ATxwXSvKo</t>
  </si>
  <si>
    <t>So-called "peaceful protests" all benefit from the fear of potential violence, rioting, and rioting that occurred in "protests" that were not "peaceful"</t>
  </si>
  <si>
    <t>https://www.reddit.com/r/metacanada/comments/gx35xr/socalled_peaceful_protests_all_benefit_from_the/</t>
  </si>
  <si>
    <t>gx35xr</t>
  </si>
  <si>
    <t>Anti-Globalist Slam Poetry Sunday</t>
  </si>
  <si>
    <t>VVindowmaker</t>
  </si>
  <si>
    <t>https://www.reddit.com/r/metacanada/comments/gyhzy1/antiglobalist_slam_poetry_sunday/</t>
  </si>
  <si>
    <t>gyhzy1</t>
  </si>
  <si>
    <t>As Ontario MP Marwan Tabbara sat in jail over Easter, there was no backlash because nobody knew</t>
  </si>
  <si>
    <t>https://www.reddit.com/r/metacanada/comments/hb5w0s/as_ontario_mp_marwan_tabbara_sat_in_jail_over/</t>
  </si>
  <si>
    <t>hb5w0s</t>
  </si>
  <si>
    <t>https://nationalpost.com/news/as-ontario-mp-marwan-tabbara-sat-in-jail-over-easter-there-was-no-backlash-because-nobody-knew/wcm/46951b3b-be70-4a4c-99fa-f94a8eadcc82/</t>
  </si>
  <si>
    <t>https://www.reddit.com/r/metacanada/comments/h9pogn/as_ontario_mp_marwan_tabbara_sat_in_jail_over/</t>
  </si>
  <si>
    <t>h9pogn</t>
  </si>
  <si>
    <t>http://archive.is/KAb8H</t>
  </si>
  <si>
    <t>BLM founder calls herself a 'trained marxist' and super well-versed on 'ideological theories'</t>
  </si>
  <si>
    <t>m.thebl.com</t>
  </si>
  <si>
    <t>https://www.reddit.com/r/metacanada/comments/hgu9d8/blm_founder_calls_herself_a_trained_marxist_and/</t>
  </si>
  <si>
    <t>hgu9d8</t>
  </si>
  <si>
    <t>North York man charged in London fatal home invasion</t>
  </si>
  <si>
    <t>https://www.reddit.com/r/metacanada/comments/hg7s22/north_york_man_charged_in_london_fatal_home/</t>
  </si>
  <si>
    <t>hg7s22</t>
  </si>
  <si>
    <t>https://torontosun.com/news/local-news/north-york-man-charged-in-london-fatal-home-invasion/wcm/66a77f34-1a36-4c4c-b2c3-6963a740ed90</t>
  </si>
  <si>
    <t>Wow I picked the wrong career. Should have gotten into politics</t>
  </si>
  <si>
    <t>https://www.reddit.com/r/metacanada/comments/gzfaa5/wow_i_picked_the_wrong_career_should_have_gotten/</t>
  </si>
  <si>
    <t>gzfaa5</t>
  </si>
  <si>
    <t>https://i.redd.it/z012vixt3t351.png</t>
  </si>
  <si>
    <t>Local Guy Has Had Enough of the CHAZ!</t>
  </si>
  <si>
    <t>ValueCheckMyNuts</t>
  </si>
  <si>
    <t>https://www.reddit.com/r/metacanada/comments/hhregk/local_guy_has_had_enough_of_the_chaz/</t>
  </si>
  <si>
    <t>hhregk</t>
  </si>
  <si>
    <t>https://www.youtube.com/watch?v=J7YpVEO9uvo</t>
  </si>
  <si>
    <t>Watch out for these guys.</t>
  </si>
  <si>
    <t>https://www.reddit.com/r/metacanada/comments/gy2ndm/watch_out_for_these_guys/</t>
  </si>
  <si>
    <t>gy2ndm</t>
  </si>
  <si>
    <t>https://i.redd.it/ja9yf1gjxd351.png</t>
  </si>
  <si>
    <t>Pour one out for our all-time favorite moderator u/Licensedtoshill007</t>
  </si>
  <si>
    <t>https://www.reddit.com/r/metacanada/comments/hisgkm/pour_one_out_for_our_alltime_favorite_moderator/</t>
  </si>
  <si>
    <t>hisgkm</t>
  </si>
  <si>
    <t>https://i.redd.it/tgy9rqqa63851.png</t>
  </si>
  <si>
    <t>Not a Christian believer but I agree that Canada should come first for all its citizens</t>
  </si>
  <si>
    <t>self.Canada_First</t>
  </si>
  <si>
    <t>https://www.reddit.com/r/metacanada/comments/hc6mws/not_a_christian_believer_but_i_agree_that_canada/</t>
  </si>
  <si>
    <t>hc6mws</t>
  </si>
  <si>
    <t>/r/Canada_First/comments/hc6lu6/not_a_christian_believer_but_i_agree_that_canada/</t>
  </si>
  <si>
    <t>Someone faked a 911 call to the Tampa Police Department. They reported that there was a shooting and one person injured. When the cops showed up they got mobbed by a few hundred people.</t>
  </si>
  <si>
    <t>https://www.reddit.com/r/metacanada/comments/hez06h/someone_faked_a_911_call_to_the_tampa_police/</t>
  </si>
  <si>
    <t>hez06h</t>
  </si>
  <si>
    <t>https://www.foxnews.com/us/tampa-officers-injured-hundreds-ambush-police-video</t>
  </si>
  <si>
    <t>Trudeau loses the UN security council seat despite spending billions</t>
  </si>
  <si>
    <t>https://www.reddit.com/r/metacanada/comments/hb062u/trudeau_loses_the_un_security_council_seat/</t>
  </si>
  <si>
    <t>hb062u</t>
  </si>
  <si>
    <t>https://twitter.com/VassyKapelos/status/1273348008395132931?s=20</t>
  </si>
  <si>
    <t>RARE PHOTO OF ERIN PREPARING FOR THE LÃ∂AÃ∂MÃ∂EÃ∂SÃ∂TÃ∂ GREATEST SHOW ON EARTH</t>
  </si>
  <si>
    <t>https://www.reddit.com/r/metacanada/comments/hbnji8/rare_photo_of_erin_preparing_for_the_lamest/</t>
  </si>
  <si>
    <t>hbnji8</t>
  </si>
  <si>
    <t>https://i.redd.it/xuurk478mq551.jpg</t>
  </si>
  <si>
    <t>Do you ever think that when you talk with leftists that their moral compass is just off? They are running some kind of different software? Well, look at the moral lessons they take from a simple children's story.</t>
  </si>
  <si>
    <t>https://www.reddit.com/r/metacanada/comments/ha3wcu/do_you_ever_think_that_when_you_talk_with/</t>
  </si>
  <si>
    <t>ha3wcu</t>
  </si>
  <si>
    <t>https://i.imgur.com/gxKJHzB.png</t>
  </si>
  <si>
    <t>Toronto Public Health admits that they are inflating The Virus numbers</t>
  </si>
  <si>
    <t>https://www.reddit.com/r/metacanada/comments/hh313d/toronto_public_health_admits_that_they_are/</t>
  </si>
  <si>
    <t>hh313d</t>
  </si>
  <si>
    <t>Whenever I feel down about these unprecedented times, I remember these wise words</t>
  </si>
  <si>
    <t>meta_account</t>
  </si>
  <si>
    <t>https://www.reddit.com/r/metacanada/comments/guyjqa/whenever_i_feel_down_about_these_unprecedented/</t>
  </si>
  <si>
    <t>guyjqa</t>
  </si>
  <si>
    <t>https://i.redd.it/hdqy1agipe251.png</t>
  </si>
  <si>
    <t>Justin Trudeau is people-handled and escorted out of Toronto protest by police.</t>
  </si>
  <si>
    <t>tuckbot.tv</t>
  </si>
  <si>
    <t>https://www.reddit.com/r/metacanada/comments/gxwasp/justin_trudeau_is_peoplehandled_and_escorted_out/</t>
  </si>
  <si>
    <t>gxwasp</t>
  </si>
  <si>
    <t>https://tuckbot.tv/#/watch/gxvjvx</t>
  </si>
  <si>
    <t>The right is eating itself</t>
  </si>
  <si>
    <t>https://www.reddit.com/r/metacanada/comments/gyk1g5/the_right_is_eating_itself/</t>
  </si>
  <si>
    <t>gyk1g5</t>
  </si>
  <si>
    <t>https://www.cbsnews.com/news/colin-powell-endorsement-joe-biden-trump-cnn/</t>
  </si>
  <si>
    <t>Greta Thunberg says coronavirus pandemic should be a global wake-up call to tackle climate emergency</t>
  </si>
  <si>
    <t>salon.com</t>
  </si>
  <si>
    <t>https://www.reddit.com/r/metacanada/comments/herixg/greta_thunberg_says_coronavirus_pandemic_should/</t>
  </si>
  <si>
    <t>herixg</t>
  </si>
  <si>
    <t>https://www.salon.com/2020/06/23/greta-thunberg-says-coronavirus-pandemic-should-be-a-global-wake-up-call-to-tackle-climate-emergency_partner/</t>
  </si>
  <si>
    <t>OPP looking for 'a person of interest' after Ontario Police Memorial defaced</t>
  </si>
  <si>
    <t>https://www.reddit.com/r/metacanada/comments/hdwjgr/opp_looking_for_a_person_of_interest_after/</t>
  </si>
  <si>
    <t>hdwjgr</t>
  </si>
  <si>
    <t>https://toronto.citynews.ca/2020/06/21/ontario-police-memorial-vandalized/</t>
  </si>
  <si>
    <t>The Liberal Elites have endorsed virtue signally protests. COVID-19 is officially over.</t>
  </si>
  <si>
    <t>https://www.reddit.com/r/metacanada/comments/gwnrfc/the_liberal_elites_have_endorsed_virtue_signally/</t>
  </si>
  <si>
    <t>gwnrfc</t>
  </si>
  <si>
    <t>https://ottawa.ctvnews.ca/mobile/exceptional-circumstance-city-won-t-enforce-gathering-limit-during-friday-anti-racism-march-1.4967835</t>
  </si>
  <si>
    <t>Guy proposes a course on Conservative Political Thought - instantly banned for failing to adhere to diversity requirements</t>
  </si>
  <si>
    <t>heterodoxacademy.org</t>
  </si>
  <si>
    <t>https://www.reddit.com/r/metacanada/comments/hda41e/guy_proposes_a_course_on_conservative_political/</t>
  </si>
  <si>
    <t>hda41e</t>
  </si>
  <si>
    <t>https://heterodoxacademy.org/teaching-banned-course-conservative-political-thought/</t>
  </si>
  <si>
    <t>Protester offers to sleep with any cop that quits his job ‚ today‚'.</t>
  </si>
  <si>
    <t>https://www.reddit.com/r/metacanada/comments/gw66aq/protester_offers_to_sleep_with_any_cop_that_quits/</t>
  </si>
  <si>
    <t>gw66aq</t>
  </si>
  <si>
    <t>https://twitter.com/Breaking911/status/1268323926062567426</t>
  </si>
  <si>
    <t>Unpeopled: University of Alberta prof loses admin role over views on gender that made students feel ‚ unsafe‚'</t>
  </si>
  <si>
    <t>https://www.reddit.com/r/metacanada/comments/gztzsc/unpeopled_university_of_alberta_prof_loses_admin/</t>
  </si>
  <si>
    <t>gztzsc</t>
  </si>
  <si>
    <t>https://outline.com/xqXqzP</t>
  </si>
  <si>
    <t>In light of recent purges, it's necessary to question who's exactly pushing these narratives</t>
  </si>
  <si>
    <t>https://www.reddit.com/r/metacanada/comments/hi7v5s/in_light_of_recent_purges_its_necessary_to/</t>
  </si>
  <si>
    <t>hi7v5s</t>
  </si>
  <si>
    <t>https://i.redd.it/hgyfk4f1rw751.jpg</t>
  </si>
  <si>
    <t>BLM protesters are immune to Corona while stay at home protesters are prone - media health experts</t>
  </si>
  <si>
    <t>https://www.reddit.com/r/metacanada/comments/gyi1wl/blm_protesters_are_immune_to_corona_while_stay_at/</t>
  </si>
  <si>
    <t>gyi1wl</t>
  </si>
  <si>
    <t>https://i.redd.it/dd421fwi9h351.jpg</t>
  </si>
  <si>
    <t>Short doc about how Boomers destroyed downtown london ontario in the 80s/90s</t>
  </si>
  <si>
    <t>https://www.reddit.com/r/metacanada/comments/h10xzf/short_doc_about_how_boomers_destroyed_downtown/</t>
  </si>
  <si>
    <t>h10xzf</t>
  </si>
  <si>
    <t>https://youtu.be/-6xcZa4qdsQ</t>
  </si>
  <si>
    <t>Toronto officer guilty of assaulting Dafonte Miller, brother found not guilty</t>
  </si>
  <si>
    <t>https://www.reddit.com/r/metacanada/comments/hgd7v0/toronto_officer_guilty_of_assaulting_dafonte/</t>
  </si>
  <si>
    <t>hgd7v0</t>
  </si>
  <si>
    <t>https://toronto.citynews.ca/2020/06/25/dafonte-miller-trial/</t>
  </si>
  <si>
    <t>Global News bait-and-switch reporting by using "experts" to report the extreme right is more of a threat than the extreme left. The extreme left lawlessness on the streets of the US is just your imagination.</t>
  </si>
  <si>
    <t>https://www.reddit.com/r/metacanada/comments/hhqnko/global_news_baitandswitch_reporting_by_using/</t>
  </si>
  <si>
    <t>hhqnko</t>
  </si>
  <si>
    <t>https://globalnews.ca/news/7116354/far-right-violence-america-terrorism-threat/?utm_source=ShawConnect&amp;amp;utm_medium=MostPopular&amp;amp;utm_campaign=2014</t>
  </si>
  <si>
    <t>Starbucks employees can choose to support Black Lives Matter</t>
  </si>
  <si>
    <t>https://www.reddit.com/r/metacanada/comments/h8uwrg/starbucks_employees_can_choose_to_support_black/</t>
  </si>
  <si>
    <t>h8uwrg</t>
  </si>
  <si>
    <t>Japan‚'s Antifa</t>
  </si>
  <si>
    <t>https://www.reddit.com/r/metacanada/comments/h7eeoj/japans_antifa/</t>
  </si>
  <si>
    <t>h7eeoj</t>
  </si>
  <si>
    <t>https://youtu.be/1rwomQMU008?t=16</t>
  </si>
  <si>
    <t>It's Time For The Silent Majority To Get Loud</t>
  </si>
  <si>
    <t>news.gab.com</t>
  </si>
  <si>
    <t>https://www.reddit.com/r/metacanada/comments/he2ivf/its_time_for_the_silent_majority_to_get_loud/</t>
  </si>
  <si>
    <t>he2ivf</t>
  </si>
  <si>
    <t>https://news.gab.com/2020/06/22/its-time-for-the-silent-majority-to-get-loud/</t>
  </si>
  <si>
    <t>WHO now blames China? I guess when Trump turned on the lights and let the whole world see, the Roaches began to scurry.</t>
  </si>
  <si>
    <t>https://www.reddit.com/r/metacanada/comments/gvah7j/who_now_blames_china_i_guess_when_trump_turned_on/</t>
  </si>
  <si>
    <t>gvah7j</t>
  </si>
  <si>
    <t>https://i.redd.it/y60julyuwi251.jpg</t>
  </si>
  <si>
    <t>David Menzies ASSAULTED at protest targeting Sir John A. Macdonald statue - Rebel News</t>
  </si>
  <si>
    <t>https://www.reddit.com/r/metacanada/comments/hefku6/david_menzies_assaulted_at_protest_targeting_sir/</t>
  </si>
  <si>
    <t>hefku6</t>
  </si>
  <si>
    <t>"By framing the full enjoyment of basic rights as ‚"Privilege‚ this dark ideology‚'s sole aim is to normalize the idea that the Rights we enjoy are held from someone and can be removed at will.</t>
  </si>
  <si>
    <t>https://www.reddit.com/r/metacanada/comments/h7cl01/by_framing_the_full_enjoyment_of_basic_rights_as/</t>
  </si>
  <si>
    <t>h7cl01</t>
  </si>
  <si>
    <t>https://stormhaven.blog/2020/06/10/the-foul-lie-and-draconian-purpose-of-privilege-theory/</t>
  </si>
  <si>
    <t>HEY! Greta, Justin look! In New "Mind-Blowing" Study, Planting Trees Reduces Carbon Better Than Carbon Taxes</t>
  </si>
  <si>
    <t>mises.org</t>
  </si>
  <si>
    <t>https://www.reddit.com/r/metacanada/comments/he0yfk/hey_greta_justin_look_in_new_mindblowing_study/</t>
  </si>
  <si>
    <t>he0yfk</t>
  </si>
  <si>
    <t>https://mises.org/wire/new-mind-blowing-study-planting-trees-reduces-carbon-better-carbon-taxes</t>
  </si>
  <si>
    <t>Check Your Privilege</t>
  </si>
  <si>
    <t>https://www.reddit.com/r/metacanada/comments/hbjszn/check_your_privilege/</t>
  </si>
  <si>
    <t>hbjszn</t>
  </si>
  <si>
    <t>https://i.imgur.com/KVEd7sC.jpg</t>
  </si>
  <si>
    <t>From an open minded person: thank you for giving me hope</t>
  </si>
  <si>
    <t>Dgsonic</t>
  </si>
  <si>
    <t>https://www.reddit.com/r/metacanada/comments/hi4ce1/from_an_open_minded_person_thank_you_for_giving/</t>
  </si>
  <si>
    <t>hi4ce1</t>
  </si>
  <si>
    <t>Toronto makes it mandatory to wear a mask in indoor public spaces</t>
  </si>
  <si>
    <t>https://www.reddit.com/r/metacanada/comments/hiwln5/toronto_makes_it_mandatory_to_wear_a_mask_in/</t>
  </si>
  <si>
    <t>hiwln5</t>
  </si>
  <si>
    <t>https://toronto.ctvnews.ca/toronto-makes-it-mandatory-to-wear-a-mask-in-indoor-public-spaces-1.5005358</t>
  </si>
  <si>
    <t>CHAZ Tourism video</t>
  </si>
  <si>
    <t>https://www.reddit.com/r/metacanada/comments/hb2zm1/chaz_tourism_video/</t>
  </si>
  <si>
    <t>hb2zm1</t>
  </si>
  <si>
    <t>https://twitter.com/bennyjohnson/status/1273395771912617984</t>
  </si>
  <si>
    <t>ROFL. Canadaland staff to unionize.</t>
  </si>
  <si>
    <t>DerpyDogs</t>
  </si>
  <si>
    <t>cwacanada.ca</t>
  </si>
  <si>
    <t>https://www.reddit.com/r/metacanada/comments/hg145q/rofl_canadaland_staff_to_unionize/</t>
  </si>
  <si>
    <t>hg145q</t>
  </si>
  <si>
    <t>https://cwacanada.ca/2020/06/25/canadaland-staff-file-to-unionize/amp/?__twitter_impression=true</t>
  </si>
  <si>
    <t>Just asked a question over at r/AskHistorians about mass migration from the Third World to Western Europe. What are the chances they're going to respond by actually answering the question instead of ignoring and/or deleting it?</t>
  </si>
  <si>
    <t>https://www.reddit.com/r/metacanada/comments/h07pcs/just_asked_a_question_over_at_raskhistorians/</t>
  </si>
  <si>
    <t>h07pcs</t>
  </si>
  <si>
    <t>https://www.reddit.com/r/metacanada/comments/h07r6g/just_asked_a_question_over_at_raskhistorians/</t>
  </si>
  <si>
    <t>h07r6g</t>
  </si>
  <si>
    <t>i'm tired of o'toole being presented as a "true blue"</t>
  </si>
  <si>
    <t>https://www.reddit.com/r/metacanada/comments/gy6045/im_tired_of_otoole_being_presented_as_a_true_blue/</t>
  </si>
  <si>
    <t>gy6045</t>
  </si>
  <si>
    <t>Calignious, by ATAXIA</t>
  </si>
  <si>
    <t>scryblackwren</t>
  </si>
  <si>
    <t>ataxiacanada.bandcamp.com</t>
  </si>
  <si>
    <t>https://www.reddit.com/r/metacanada/comments/h9uqje/calignious_by_ataxia/</t>
  </si>
  <si>
    <t>h9uqje</t>
  </si>
  <si>
    <t>http://ataxiacanada.bandcamp.com/album/calignious</t>
  </si>
  <si>
    <t>https://www.reddit.com/r/metacanada/comments/h9uqrk/calignious_by_ataxia/</t>
  </si>
  <si>
    <t>h9uqrk</t>
  </si>
  <si>
    <t>Systemic racism exists in the RCMP, Commissioner Brenda Lucki says</t>
  </si>
  <si>
    <t>https://www.reddit.com/r/metacanada/comments/h7vrqi/systemic_racism_exists_in_the_rcmp_commissioner/</t>
  </si>
  <si>
    <t>h7vrqi</t>
  </si>
  <si>
    <t>Rex Murphy: Is physical distancing over? It sure seems to be ‚Äì National Post</t>
  </si>
  <si>
    <t>https://www.reddit.com/r/metacanada/comments/h07w37/rex_murphy_is_physical_distancing_over_it_sure/</t>
  </si>
  <si>
    <t>h07w37</t>
  </si>
  <si>
    <t>https://nationalpost.com/opinion/rex-murphy-is-physical-distancing-over-it-sure-seems-to-be</t>
  </si>
  <si>
    <t>Statue of George Vancouver vandalized outside city hall - BC</t>
  </si>
  <si>
    <t>https://www.reddit.com/r/metacanada/comments/h7mrlt/statue_of_george_vancouver_vandalized_outside/</t>
  </si>
  <si>
    <t>h7mrlt</t>
  </si>
  <si>
    <t>EQUALITY NOW!!!!</t>
  </si>
  <si>
    <t>jssocial.pw</t>
  </si>
  <si>
    <t>https://www.reddit.com/r/metacanada/comments/heni8x/equality_now/</t>
  </si>
  <si>
    <t>heni8x</t>
  </si>
  <si>
    <t>https://jssocial.pw/ppkey/fget/pic8/upload/baBs8mx3kp.jpeg</t>
  </si>
  <si>
    <t>Antifa mob planning to take over more Seattle neighbourhoods</t>
  </si>
  <si>
    <t>https://www.reddit.com/r/metacanada/comments/h15fk8/antifa_mob_planning_to_take_over_more_seattle/</t>
  </si>
  <si>
    <t>h15fk8</t>
  </si>
  <si>
    <t>https://outline.com/v9C3U9</t>
  </si>
  <si>
    <t>I am sure T is use to taking a knee... or two ?</t>
  </si>
  <si>
    <t>https://www.reddit.com/r/metacanada/comments/gxcsch/i_am_sure_t_is_use_to_taking_a_knee_or_two/</t>
  </si>
  <si>
    <t>gxcsch</t>
  </si>
  <si>
    <t>https://www.ctvnews.ca/canada/trudeau-takes-a-knee-at-anti-racism-demonstration-1.4970650</t>
  </si>
  <si>
    <t>Project Veritas infiltrated Antifa.</t>
  </si>
  <si>
    <t>https://www.reddit.com/r/metacanada/comments/gwi5c5/project_veritas_infiltrated_antifa/</t>
  </si>
  <si>
    <t>gwi5c5</t>
  </si>
  <si>
    <t>https://twitter.com/JamesOKeefeIII/status/1268527969586360320</t>
  </si>
  <si>
    <t>George Floyd Court Records - Read what this guy did when he was alive</t>
  </si>
  <si>
    <t>CModsLikeD</t>
  </si>
  <si>
    <t>https://www.reddit.com/r/metacanada/comments/gwlmao/george_floyd_court_records_read_what_this_guy_did/</t>
  </si>
  <si>
    <t>gwlmao</t>
  </si>
  <si>
    <t>https://imgur.com/DvdkFnb</t>
  </si>
  <si>
    <t>Daily Reminder Justin "Mr. Popularity" Trudeau lost the Popular Vote to Andrew Scheer and Justin "#CanadasBack" Trudeau has less international respect and score less votes than Stephen Harper for his much-coveted Security Council seat</t>
  </si>
  <si>
    <t>https://www.reddit.com/r/metacanada/comments/hekfsp/daily_reminder_justin_mr_popularity_trudeau_lost/</t>
  </si>
  <si>
    <t>hekfsp</t>
  </si>
  <si>
    <t>Mass Unemployment? The Truth About Unemployment Is Much Worse</t>
  </si>
  <si>
    <t>Dream102345</t>
  </si>
  <si>
    <t>https://www.reddit.com/r/metacanada/comments/gxbkz4/mass_unemployment_the_truth_about_unemployment_is/</t>
  </si>
  <si>
    <t>gxbkz4</t>
  </si>
  <si>
    <t>BREAKING NEWS: The @FCC has designated #Huawei and #ZTE as companies posing a national security threat</t>
  </si>
  <si>
    <t>Greenprime</t>
  </si>
  <si>
    <t>https://www.reddit.com/r/metacanada/comments/hiu534/breaking_news_the_fcc_has_designated_huawei_and/</t>
  </si>
  <si>
    <t>hiu534</t>
  </si>
  <si>
    <t>https://twitter.com/AjitPaiFCC/status/1278003564162449417?s=20</t>
  </si>
  <si>
    <t>The Romney Con (An oldie but a goodie)</t>
  </si>
  <si>
    <t>Kazzbah</t>
  </si>
  <si>
    <t>https://www.reddit.com/r/metacanada/comments/h080sd/the_romney_con_an_oldie_but_a_goodie/</t>
  </si>
  <si>
    <t>h080sd</t>
  </si>
  <si>
    <t>https://www.youtube.com/watch?v=4vS9SF3vc-A</t>
  </si>
  <si>
    <t>TIL Justin TURDeau is actually the son of a FORMER PM Perrier Truedeau! Holy nepotism!!</t>
  </si>
  <si>
    <t>https://www.reddit.com/r/metacanada/comments/hi5n6f/til_justin_turdeau_is_actually_the_son_of_a/</t>
  </si>
  <si>
    <t>hi5n6f</t>
  </si>
  <si>
    <t>https://i.redd.it/b1vj5fi28w751.png</t>
  </si>
  <si>
    <t>Conservative MPs, Senators, pan Erin O'Toole platform for Quebec pandering, attacking Oil and Gas industry - CdnPoli.News</t>
  </si>
  <si>
    <t>https://www.reddit.com/r/metacanada/comments/h139oh/conservative_mps_senators_pan_erin_otoole/</t>
  </si>
  <si>
    <t>h139oh</t>
  </si>
  <si>
    <t>https://cdnpoli.news/2020/06/11/conservative-mps-senators-pan-erin-otoole-platform-for-quebec-pandering-attacking-oil-and-gas-industry/</t>
  </si>
  <si>
    <t>Toronto Police Chief quits</t>
  </si>
  <si>
    <t>https://www.reddit.com/r/metacanada/comments/gz9gsv/toronto_police_chief_quits/</t>
  </si>
  <si>
    <t>gz9gsv</t>
  </si>
  <si>
    <t>https://www.cp24.com/news/toronto-police-chief-mark-saunders-stepping-down-next-month-1.4974654</t>
  </si>
  <si>
    <t>This time its the real deal boys</t>
  </si>
  <si>
    <t>https://www.reddit.com/r/metacanada/comments/hgkkca/this_time_its_the_real_deal_boys/</t>
  </si>
  <si>
    <t>hgkkca</t>
  </si>
  <si>
    <t>CanCon: Sum41 - Fat Lip.</t>
  </si>
  <si>
    <t>https://www.reddit.com/r/metacanada/comments/h7k5is/cancon_sum41_fat_lip/</t>
  </si>
  <si>
    <t>h7k5is</t>
  </si>
  <si>
    <t>https://www.youtube.com/watch?v=NKsQe31ApMs</t>
  </si>
  <si>
    <t>u/Foxer604 on Canadian Immigration: "it's pretty clear there is A benefit, even if it's not massive."</t>
  </si>
  <si>
    <t>https://www.reddit.com/r/metacanada/comments/h9u604/ufoxer604_on_canadian_immigration_its_pretty/</t>
  </si>
  <si>
    <t>h9u604</t>
  </si>
  <si>
    <t>https://www.reddit.com/r/metacanada/comments/h963xg/1_in_10_canadian_businesses_may_never_recover/fuxm2fk/?context=3</t>
  </si>
  <si>
    <t>https://www.reddit.com/r/metacanada/comments/h9u6su/ufoxer604_on_canadian_immigration_its_pretty/</t>
  </si>
  <si>
    <t>h9u6su</t>
  </si>
  <si>
    <t>https://np.reddit.com/r/metacanada/comments/h963xg/1_in_10_canadian_businesses_may_never_recover/fuxm2fk/?context=3</t>
  </si>
  <si>
    <t>A SoundCloud rapper becoming the warlord in an Antifa insurgency-controlled autonomous zone in Seattle is proof we live in a simulation.</t>
  </si>
  <si>
    <t>https://www.reddit.com/r/metacanada/comments/h0sb3j/a_soundcloud_rapper_becoming_the_warlord_in_an/</t>
  </si>
  <si>
    <t>h0sb3j</t>
  </si>
  <si>
    <t>https://twitter.com/stillgray/status/1270924030728531968</t>
  </si>
  <si>
    <t>Drake - Headlines</t>
  </si>
  <si>
    <t>https://www.reddit.com/r/metacanada/comments/gwj3dm/drake_headlines/</t>
  </si>
  <si>
    <t>gwj3dm</t>
  </si>
  <si>
    <t>https://www.youtube.com/watch?v=cimoNqiulUE</t>
  </si>
  <si>
    <t>REEEEEEEEEEEEE!!!!!!!!</t>
  </si>
  <si>
    <t>https://www.reddit.com/r/metacanada/comments/he3o5q/reeeeeeeeeeeee/</t>
  </si>
  <si>
    <t>he3o5q</t>
  </si>
  <si>
    <t>https://i.redd.it/3k4jleg8ja551.jpg</t>
  </si>
  <si>
    <t>BREAKING: Toronto cop guilty of Dafonte Miller assault, brother cleared</t>
  </si>
  <si>
    <t>https://www.reddit.com/r/metacanada/comments/hgd86g/breaking_toronto_cop_guilty_of_dafonte_miller/</t>
  </si>
  <si>
    <t>hgd86g</t>
  </si>
  <si>
    <t>https://torontosun.com/news/local-news/judge-mindful-of-social-context-as-dafonte-miller-verdict-read</t>
  </si>
  <si>
    <t>This is the leader of winnipeg......SMH</t>
  </si>
  <si>
    <t>https://www.reddit.com/r/metacanada/comments/gxin2w/this_is_the_leader_of_winnipegsmh/</t>
  </si>
  <si>
    <t>gxin2w</t>
  </si>
  <si>
    <t>https://np.reddit.com/r/Winnipeg/comments/gxbgd3/winnipeg_mayor_plans_to_attend_rally_for_black/</t>
  </si>
  <si>
    <t>Lorne Gunter: Where‚'s the outrage at the Liberals crushing parliamentary procedure?</t>
  </si>
  <si>
    <t>https://www.reddit.com/r/metacanada/comments/h8wefi/lorne_gunter_wheres_the_outrage_at_the_liberals/</t>
  </si>
  <si>
    <t>h8wefi</t>
  </si>
  <si>
    <t>Rantingly Riot Coverage - Tuesday Night - Live Updates</t>
  </si>
  <si>
    <t>rantingly.com</t>
  </si>
  <si>
    <t>https://www.reddit.com/r/metacanada/comments/gvnkx1/rantingly_riot_coverage_tuesday_night_live_updates/</t>
  </si>
  <si>
    <t>gvnkx1</t>
  </si>
  <si>
    <t>https://rantingly.com/rantingly-riot-coverage-tuesday/</t>
  </si>
  <si>
    <t>Patriotism sinks with mass immigration</t>
  </si>
  <si>
    <t>https://www.reddit.com/r/metacanada/comments/hb1fzo/patriotism_sinks_with_mass_immigration/</t>
  </si>
  <si>
    <t>hb1fzo</t>
  </si>
  <si>
    <t>https://youtu.be/5HX2Eybx_4U</t>
  </si>
  <si>
    <t>Canadian Conservative Senator Victor Oh faces censure for free trip to China</t>
  </si>
  <si>
    <t>https://www.reddit.com/r/metacanada/comments/hbsbcw/canadian_conservative_senator_victor_oh_faces/</t>
  </si>
  <si>
    <t>hbsbcw</t>
  </si>
  <si>
    <t>https://www.theglobeandmail.com/politics/article-conservative-senator-victor-oh-censured-for-free-trips-to-china/</t>
  </si>
  <si>
    <t>Fact is often weirder than fiction</t>
  </si>
  <si>
    <t>Death_Rogumer</t>
  </si>
  <si>
    <t>https://www.reddit.com/r/metacanada/comments/gyvd7z/fact_is_often_weirder_than_fiction/</t>
  </si>
  <si>
    <t>gyvd7z</t>
  </si>
  <si>
    <t>https://i.redd.it/tob07967cn351.jpg</t>
  </si>
  <si>
    <t>BREAKING: Members of Parliament of Brazil break into hospital that claimed to have 5,000 infected &amp;amp; 200 deaths from COVID19 &amp;amp; caugh them red handed NOT ONE PATIENT in the hospital!!</t>
  </si>
  <si>
    <t>https://www.reddit.com/r/metacanada/comments/hay76h/breaking_members_of_parliament_of_brazil_break/</t>
  </si>
  <si>
    <t>hay76h</t>
  </si>
  <si>
    <t>https://twitter.com/defund_the/status/1272968572613136384</t>
  </si>
  <si>
    <t>Good news: Canada could see 170,000 fewer new immigrants this year</t>
  </si>
  <si>
    <t>https://www.reddit.com/r/metacanada/comments/gvavbu/good_news_canada_could_see_170000_fewer_new/</t>
  </si>
  <si>
    <t>gvavbu</t>
  </si>
  <si>
    <t>https://nationalpost.com/executive/posthaste-canada-could-see-170000-fewer-new-immigrants-this-year-just-when-it-needs-a-fresh-boost-to-revive-the-economy/wcm/c27c26cc-b557-4b5f-b976-8b2f975b0655</t>
  </si>
  <si>
    <t>COVID-19 unemployment could trigger more than 2,000 suicides in Canada, study warns</t>
  </si>
  <si>
    <t>https://www.reddit.com/r/metacanada/comments/gwnabs/covid19_unemployment_could_trigger_more_than_2000/</t>
  </si>
  <si>
    <t>gwnabs</t>
  </si>
  <si>
    <t>https://nationalpost.com/health/covid-19-canada-unemployment-depression-suicide</t>
  </si>
  <si>
    <t>Other NDP politicians justifying Singh's insult to the Bloc Quebecois MP</t>
  </si>
  <si>
    <t>https://www.reddit.com/r/metacanada/comments/hb6w19/other_ndp_politicians_justifying_singhs_insult_to/</t>
  </si>
  <si>
    <t>hb6w19</t>
  </si>
  <si>
    <t>https://i.redd.it/hwpiby75al551.png</t>
  </si>
  <si>
    <t>When you can't distort the narrative enough with looting and screaming, just change the definitions.</t>
  </si>
  <si>
    <t>https://www.reddit.com/r/metacanada/comments/h0a0cr/when_you_cant_distort_the_narrative_enough_with/</t>
  </si>
  <si>
    <t>h0a0cr</t>
  </si>
  <si>
    <t>https://www.ctvnews.ca/world/a-missouri-woman-convinces-merriam-webster-to-update-its-definition-of-racism-1.4977532</t>
  </si>
  <si>
    <t>Federal foreign affairs minister pays off mortgages from Chinese state bank, moves to Canadian banks to avoid 'distraction'</t>
  </si>
  <si>
    <t>https://www.reddit.com/r/metacanada/comments/hf5t3q/federal_foreign_affairs_minister_pays_off/</t>
  </si>
  <si>
    <t>hf5t3q</t>
  </si>
  <si>
    <t>http://archive.is/7y0RJ</t>
  </si>
  <si>
    <t>Daily reminder that you are paying the CBC for propaganda like this</t>
  </si>
  <si>
    <t>https://www.reddit.com/r/metacanada/comments/gv033d/daily_reminder_that_you_are_paying_the_cbc_for/</t>
  </si>
  <si>
    <t>gv033d</t>
  </si>
  <si>
    <t>https://i.redd.it/87la6p4x7f251.jpg</t>
  </si>
  <si>
    <t>bUt MuH bAn WaVe</t>
  </si>
  <si>
    <t>https://www.reddit.com/r/metacanada/comments/hi0e1f/but_muh_ban_wave/</t>
  </si>
  <si>
    <t>hi0e1f</t>
  </si>
  <si>
    <t>https://i.redd.it/4li9mn0qvu751.jpg</t>
  </si>
  <si>
    <t>FALSE FLAG: 'Noose' found driver Bubba Wallace‚'s garage was just door pull-rope.</t>
  </si>
  <si>
    <t>https://www.reddit.com/r/metacanada/comments/heoku4/false_flag_noose_found_driver_bubba_wallaces/</t>
  </si>
  <si>
    <t>heoku4</t>
  </si>
  <si>
    <t>https://www.cnbc.com/2020/06/23/no-charges-in-nascar-noose-incident-involving-bubba-wallace.html</t>
  </si>
  <si>
    <t>NDP steadfastly opposed to anyone being punished for defrauding the CERB system during a pandemic</t>
  </si>
  <si>
    <t>guelphmercury.com</t>
  </si>
  <si>
    <t>https://www.reddit.com/r/metacanada/comments/gzp95l/ndp_steadfastly_opposed_to_anyone_being_punished/</t>
  </si>
  <si>
    <t>gzp95l</t>
  </si>
  <si>
    <t>https://www.guelphmercury.com/news-story/10018194-ndp-won-t-support-jail-fines-for-cerb-fraud/</t>
  </si>
  <si>
    <t>Erased by the administration: James McGill was a slave owner | The McGill Tribune</t>
  </si>
  <si>
    <t>mcgilltribune.com</t>
  </si>
  <si>
    <t>https://www.reddit.com/r/metacanada/comments/hh5wg2/erased_by_the_administration_james_mcgill_was_a/</t>
  </si>
  <si>
    <t>hh5wg2</t>
  </si>
  <si>
    <t>Toronto in June! Get ready for an extra dose of PRIDE this year!</t>
  </si>
  <si>
    <t>https://www.reddit.com/r/metacanada/comments/gwvv60/toronto_in_june_get_ready_for_an_extra_dose_of/</t>
  </si>
  <si>
    <t>gwvv60</t>
  </si>
  <si>
    <t>https://i.redd.it/hk5hae5g50351.jpg</t>
  </si>
  <si>
    <t>Anybody who thinks "defunding da police" is a good idea needs to watch "Flint Town" on Netflix.</t>
  </si>
  <si>
    <t>https://www.reddit.com/r/metacanada/comments/gyfmho/anybody_who_thinks_defunding_da_police_is_a_good/</t>
  </si>
  <si>
    <t>gyfmho</t>
  </si>
  <si>
    <t>https://www.youtube.com/watch?v=ZYGyUsmmDbg</t>
  </si>
  <si>
    <t>What Canadian kids should know about #BlackLivesMatter</t>
  </si>
  <si>
    <t>https://www.reddit.com/r/metacanada/comments/h01u55/what_canadian_kids_should_know_about/</t>
  </si>
  <si>
    <t>h01u55</t>
  </si>
  <si>
    <t>https://www.cbc.ca/kidsnews/post/watch-what-canadian-kids-should-know-about-blacklivesmatter</t>
  </si>
  <si>
    <t>EU May Ban Travel from US as it Reopens Borders, Citing Coronavirus Failures</t>
  </si>
  <si>
    <t>dnyuz.com</t>
  </si>
  <si>
    <t>https://www.reddit.com/r/metacanada/comments/heo982/eu_may_ban_travel_from_us_as_it_reopens_borders/</t>
  </si>
  <si>
    <t>heo982</t>
  </si>
  <si>
    <t>https://dnyuz.com/2020/06/23/eu-may-ban-travel-from-us-as-it-reopens-borders-citing-coronavirus-failures/</t>
  </si>
  <si>
    <t>Rex Murphy: A tidal wave of overlapping crises ‚Äì National Post</t>
  </si>
  <si>
    <t>https://www.reddit.com/r/metacanada/comments/h10fyk/rex_murphy_a_tidal_wave_of_overlapping_crises/</t>
  </si>
  <si>
    <t>h10fyk</t>
  </si>
  <si>
    <t>https://nationalpost.com/opinion/rex-murphy-a-tidal-wave-of-overlapping-crises</t>
  </si>
  <si>
    <t>Injured vets waiting twice as long as promised to learn if they qualify for aid</t>
  </si>
  <si>
    <t>https://www.reddit.com/r/metacanada/comments/guotze/injured_vets_waiting_twice_as_long_as_promised_to/</t>
  </si>
  <si>
    <t>guotze</t>
  </si>
  <si>
    <t>https://toronto.citynews.ca/2020/06/01/injured-vets-waiting-twice-as-long-as-promised-to-learn-if-they-qualify-for-aid/</t>
  </si>
  <si>
    <t>Based Don Martin +ò∑</t>
  </si>
  <si>
    <t>https://www.reddit.com/r/metacanada/comments/hfckod/based_don_martin/</t>
  </si>
  <si>
    <t>hfckod</t>
  </si>
  <si>
    <t>https://beta.ctvnews.ca/national/politics/2020/5/21/1_4948276.html</t>
  </si>
  <si>
    <t>Alien Invasion next?</t>
  </si>
  <si>
    <t>https://www.reddit.com/r/metacanada/comments/guvnag/alien_invasion_next/</t>
  </si>
  <si>
    <t>guvnag</t>
  </si>
  <si>
    <t>https://twitter.com/GNARLYLUST/status/1267150918165749760</t>
  </si>
  <si>
    <t>The 40 year old POOMERí©</t>
  </si>
  <si>
    <t>https://www.reddit.com/r/metacanada/comments/hbjd5s/the_40_year_old_poomer/</t>
  </si>
  <si>
    <t>hbjd5s</t>
  </si>
  <si>
    <t>https://i.redd.it/vaaf0zl4hp551.png</t>
  </si>
  <si>
    <t>Provincial border bans during COVID-19 spark lawsuits, anger from Canadians denied entry</t>
  </si>
  <si>
    <t>https://www.reddit.com/r/metacanada/comments/gxxmqq/provincial_border_bans_during_covid19_spark/</t>
  </si>
  <si>
    <t>gxxmqq</t>
  </si>
  <si>
    <t>https://outline.com/9VTCp3</t>
  </si>
  <si>
    <t>Children do not see race CBC wants to change that</t>
  </si>
  <si>
    <t>Scrump90</t>
  </si>
  <si>
    <t>https://www.reddit.com/r/metacanada/comments/gwo1pi/children_do_not_see_race_cbc_wants_to_change_that/</t>
  </si>
  <si>
    <t>gwo1pi</t>
  </si>
  <si>
    <t>https://www.cbc.ca/parents/learning/view/why-white-parents-need-to-talk-to-their-kids-about-racism</t>
  </si>
  <si>
    <t>Perspective on BLM (worth a watch).</t>
  </si>
  <si>
    <t>https://www.reddit.com/r/metacanada/comments/hcpa5l/perspective_on_blm_worth_a_watch/</t>
  </si>
  <si>
    <t>hcpa5l</t>
  </si>
  <si>
    <t>https://www.youtube.com/watch?v=JocOjvPizzY</t>
  </si>
  <si>
    <t>Wendy Mesley Suspended From Hosting Duties After Using "Word That Should Never Be Used"</t>
  </si>
  <si>
    <t>canadalandshow.com</t>
  </si>
  <si>
    <t>https://www.reddit.com/r/metacanada/comments/gzqkk8/wendy_mesley_suspended_from_hosting_duties_after/</t>
  </si>
  <si>
    <t>gzqkk8</t>
  </si>
  <si>
    <t>https://www.canadalandshow.com/wendy-mesley-suspended-from-the-weekly/</t>
  </si>
  <si>
    <t>The REAL history of racism breaks the BLM narrative: There has been slavery in every continent of the world except Antarctica, throughout all of history, but we didn't let it take hold in Canada. In the early 1800s, Britain even launched a navy fleet that fought to end the international slave trade.</t>
  </si>
  <si>
    <t>https://www.reddit.com/r/metacanada/comments/h7rf1k/the_real_history_of_racism_breaks_the_blm/</t>
  </si>
  <si>
    <t>h7rf1k</t>
  </si>
  <si>
    <t>What kind of police force do you think she wants to replace the Minneapolis PD with?</t>
  </si>
  <si>
    <t>https://www.reddit.com/r/metacanada/comments/gy4pb5/what_kind_of_police_force_do_you_think_she_wants/</t>
  </si>
  <si>
    <t>gy4pb5</t>
  </si>
  <si>
    <t>https://twitter.com/rt_com/status/1269446918838595584?s=21</t>
  </si>
  <si>
    <t>BLM + ANTIFA</t>
  </si>
  <si>
    <t>https://www.reddit.com/r/metacanada/comments/hag3dp/blm_antifa/</t>
  </si>
  <si>
    <t>hag3dp</t>
  </si>
  <si>
    <t>https://youtu.be/j_Q4KlZkcZU</t>
  </si>
  <si>
    <t>tfw you see some boomer doing 50 in a 30</t>
  </si>
  <si>
    <t>https://www.reddit.com/r/metacanada/comments/h12iwu/tfw_you_see_some_boomer_doing_50_in_a_30/</t>
  </si>
  <si>
    <t>h12iwu</t>
  </si>
  <si>
    <t>https://i.redd.it/mbpzruop4b451.jpg</t>
  </si>
  <si>
    <t>Calvin and Hobbes take on postmodernism</t>
  </si>
  <si>
    <t>https://www.reddit.com/r/metacanada/comments/h8rdts/calvin_and_hobbes_take_on_postmodernism/</t>
  </si>
  <si>
    <t>h8rdts</t>
  </si>
  <si>
    <t>If U Black, It's Gotta Be About Race: City investigating altercation in Centennial Park</t>
  </si>
  <si>
    <t>https://www.reddit.com/r/metacanada/comments/halvak/if_u_black_its_gotta_be_about_race_city/</t>
  </si>
  <si>
    <t>halvak</t>
  </si>
  <si>
    <t>https://toronto.citynews.ca/2020/06/16/centennial-park-altercation-anti-black-racism/</t>
  </si>
  <si>
    <t>Private long-term care executive turfed after mocking families in online call</t>
  </si>
  <si>
    <t>https://www.reddit.com/r/metacanada/comments/gwtlm1/private_longterm_care_executive_turfed_after/</t>
  </si>
  <si>
    <t>gwtlm1</t>
  </si>
  <si>
    <t>https://outline.com/pR9Z4s</t>
  </si>
  <si>
    <t>Cop replies to BLM protestor ‚"All Lives Matter‚</t>
  </si>
  <si>
    <t>https://www.reddit.com/r/metacanada/comments/gy83v2/cop_replies_to_blm_protestor_all_lives_matter/</t>
  </si>
  <si>
    <t>gy83v2</t>
  </si>
  <si>
    <t>https://twitter.com/AvonandsomerRob/status/1268950421961351170</t>
  </si>
  <si>
    <t>13/10 prophetic</t>
  </si>
  <si>
    <t>https://www.reddit.com/r/metacanada/comments/gzdxsd/1310_prophetic/</t>
  </si>
  <si>
    <t>gzdxsd</t>
  </si>
  <si>
    <t>https://i.imgur.com/qrSnxpw.jpg</t>
  </si>
  <si>
    <t>Time to put the tinfoil hats on boys. I got indisputable, fact checked, irrefutable evidence that China is the real culprit behind the following:</t>
  </si>
  <si>
    <t>https://www.reddit.com/r/metacanada/comments/h9ijka/time_to_put_the_tinfoil_hats_on_boys_i_got/</t>
  </si>
  <si>
    <t>h9ijka</t>
  </si>
  <si>
    <t>C3RF Update - 05 Jun, 2020</t>
  </si>
  <si>
    <t>wingedsniper1</t>
  </si>
  <si>
    <t>https://www.reddit.com/r/metacanada/comments/h792kv/c3rf_update_05_jun_2020/</t>
  </si>
  <si>
    <t>h792kv</t>
  </si>
  <si>
    <t>Feds Bust Black Lives Matter Organizer for Blackmailing Local Businesses</t>
  </si>
  <si>
    <t>frontpagemag.com</t>
  </si>
  <si>
    <t>https://www.reddit.com/r/metacanada/comments/hh5qz8/feds_bust_black_lives_matter_organizer_for/</t>
  </si>
  <si>
    <t>hh5qz8</t>
  </si>
  <si>
    <t>Haha statue go bonk</t>
  </si>
  <si>
    <t>https://www.reddit.com/r/metacanada/comments/h13fh8/haha_statue_go_bonk/</t>
  </si>
  <si>
    <t>h13fh8</t>
  </si>
  <si>
    <t>https://i.redd.it/qll7ynj1db451.jpg</t>
  </si>
  <si>
    <t>Michael Korenberg resigns as chair of UBC board of governors after he likes a tweet by Dinesh D'Souza</t>
  </si>
  <si>
    <t>Rextab</t>
  </si>
  <si>
    <t>https://www.reddit.com/r/metacanada/comments/hdmoaz/michael_korenberg_resigns_as_chair_of_ubc_board/</t>
  </si>
  <si>
    <t>hdmoaz</t>
  </si>
  <si>
    <t>https://www.straight.com/education/michael-korenberg-resigns-as-chair-of-ubc-board-of-governors-after-he-likes-a-tweet-by</t>
  </si>
  <si>
    <t>Hadrien Trudeau is based!</t>
  </si>
  <si>
    <t>https://www.reddit.com/r/metacanada/comments/hgfn9v/hadrien_trudeau_is_based/</t>
  </si>
  <si>
    <t>hgfn9v</t>
  </si>
  <si>
    <t>https://i.redd.it/rkb45c62gb751.png</t>
  </si>
  <si>
    <t>Eugenics?</t>
  </si>
  <si>
    <t>https://www.reddit.com/r/metacanada/comments/gviup9/eugenics/</t>
  </si>
  <si>
    <t>gviup9</t>
  </si>
  <si>
    <t>https://youtu.be/oO-Uq1cWyPc</t>
  </si>
  <si>
    <t>ü§°</t>
  </si>
  <si>
    <t>https://www.reddit.com/r/metacanada/comments/hgbca5/_/</t>
  </si>
  <si>
    <t>hgbca5</t>
  </si>
  <si>
    <t>https://i.redd.it/xjcu6s75ca751.jpg</t>
  </si>
  <si>
    <t>Aunt Jemima's Great-Grandson Enraged Her Legacy Will Be Erased - I guess nobody bothered asking her family how they felt about her likeness and legacy</t>
  </si>
  <si>
    <t>patch.com</t>
  </si>
  <si>
    <t>https://www.reddit.com/r/metacanada/comments/hbmyia/aunt_jemimas_greatgrandson_enraged_her_legacy/</t>
  </si>
  <si>
    <t>hbmyia</t>
  </si>
  <si>
    <t>https://patch.com/illinois/chicago/aunt-jemimas-great-grandson-enraged-her-legacy-vanishing?utm_source=reddit&amp;amp;utm_medium=web&amp;amp;utm_campaign=share</t>
  </si>
  <si>
    <t>Check out this new subreddit ANTIC0</t>
  </si>
  <si>
    <t>https://www.reddit.com/r/metacanada/comments/h185vl/check_out_this_new_subreddit_antic0/</t>
  </si>
  <si>
    <t>h185vl</t>
  </si>
  <si>
    <t>Are we already in WWIII?</t>
  </si>
  <si>
    <t>https://www.reddit.com/r/metacanada/comments/h9yjqd/are_we_already_in_wwiii/</t>
  </si>
  <si>
    <t>h9yjqd</t>
  </si>
  <si>
    <t>Gavin McInnes banned from YouTube</t>
  </si>
  <si>
    <t>https://www.reddit.com/r/metacanada/comments/heggrc/gavin_mcinnes_banned_from_youtube/</t>
  </si>
  <si>
    <t>heggrc</t>
  </si>
  <si>
    <t>https://thepostmillennial.com/breaking-gavin-mcinnes-banned-from-youtube</t>
  </si>
  <si>
    <t>Canadian scientist sent deadly viruses to Wuhan lab months before RCMP asked to investigate</t>
  </si>
  <si>
    <t>https://www.reddit.com/r/metacanada/comments/h97nrp/canadian_scientist_sent_deadly_viruses_to_wuhan/</t>
  </si>
  <si>
    <t>h97nrp</t>
  </si>
  <si>
    <t>http://archive.is/lwiKy</t>
  </si>
  <si>
    <t>You want CAN-CON?!?! Have some Hilarious House of Frightenstein!</t>
  </si>
  <si>
    <t>https://www.reddit.com/r/metacanada/comments/gx8qfz/you_want_cancon_have_some_hilarious_house_of/</t>
  </si>
  <si>
    <t>gx8qfz</t>
  </si>
  <si>
    <t>https://www.youtube.com/watch?v=poW0OJGT9C4</t>
  </si>
  <si>
    <t>Peter MacKay wants the government to protect Canadians from ‚"dangerous misinformation‚</t>
  </si>
  <si>
    <t>https://www.reddit.com/r/metacanada/comments/ha98ui/peter_mackay_wants_the_government_to_protect/</t>
  </si>
  <si>
    <t>ha98ui</t>
  </si>
  <si>
    <t>https://tnc.news/2020/06/15/peter-mackay-wants-the-government-to-protect-canadians-from-dangerous-misinformation/?fbclid=IwAR0OopZToiRhcjjxOxc1bBXn2NcAmG9ul-WwcWeJkITiv90WmH2T38Ij7DY</t>
  </si>
  <si>
    <t>https://www.reddit.com/r/metacanada/comments/ha563q/peter_mackay_wants_the_government_to_protect/</t>
  </si>
  <si>
    <t>ha563q</t>
  </si>
  <si>
    <t>Al Sharpton doesn't gap out like Justin Trudeau.</t>
  </si>
  <si>
    <t>/r/metacanada/comments/gwqfow/al_sharpton_doesnt_gap_out_like_justin_trudeau/</t>
  </si>
  <si>
    <t>https://www.reddit.com/r/metacanada/comments/gwqfow/al_sharpton_doesnt_gap_out_like_justin_trudeau/</t>
  </si>
  <si>
    <t>gwqfow</t>
  </si>
  <si>
    <t>https://v.redd.it/plzaltw8my251</t>
  </si>
  <si>
    <t>Your thoughts on reddit being super liberal?</t>
  </si>
  <si>
    <t>scottyarmani</t>
  </si>
  <si>
    <t>https://www.reddit.com/r/metacanada/comments/gvjsau/your_thoughts_on_reddit_being_super_liberal/</t>
  </si>
  <si>
    <t>gvjsau</t>
  </si>
  <si>
    <t>Socially Conscious Pirate Tracker</t>
  </si>
  <si>
    <t>https://www.reddit.com/r/metacanada/comments/h9pny9/socially_conscious_pirate_tracker/</t>
  </si>
  <si>
    <t>h9pny9</t>
  </si>
  <si>
    <t>https://i.redd.it/1ngb4nu0v7351.png</t>
  </si>
  <si>
    <t>Democrat House Leader Nancy Pelosi Calling George Floyd ‚ George Kirby'</t>
  </si>
  <si>
    <t>https://www.reddit.com/r/metacanada/comments/hicett/democrat_house_leader_nancy_pelosi_calling_george/</t>
  </si>
  <si>
    <t>hicett</t>
  </si>
  <si>
    <t>https://www.youtube.com/watch?v=-XiBXOp3X2I</t>
  </si>
  <si>
    <t>Brian Mulroney Calls For 'Dramatic Increase In Immigration'</t>
  </si>
  <si>
    <t>https://www.reddit.com/r/metacanada/comments/hiuj08/brian_mulroney_calls_for_dramatic_increase_in/</t>
  </si>
  <si>
    <t>hiuj08</t>
  </si>
  <si>
    <t>https://spencerfernando.com/2020/06/30/brian-mulroney-calls-for-dramatic-increase-in-immigration/</t>
  </si>
  <si>
    <t>Just in case you guys forgot</t>
  </si>
  <si>
    <t>https://www.reddit.com/r/metacanada/comments/h7s451/just_in_case_you_guys_forgot/</t>
  </si>
  <si>
    <t>h7s451</t>
  </si>
  <si>
    <t>I need to know how this is the lefts fault</t>
  </si>
  <si>
    <t>https://www.reddit.com/r/metacanada/comments/gv2jre/i_need_to_know_how_this_is_the_lefts_fault/</t>
  </si>
  <si>
    <t>gv2jre</t>
  </si>
  <si>
    <t>https://theguardian.com/environment/2020/jun/01/sixth-mass-extinction-of-wildlife-accelerating-scientists-warn?CMP=share_btn_tw&amp;amp;__twitter_impression=true</t>
  </si>
  <si>
    <t>Bell selects Ericsson, not Huawei, to build 5G cellular network</t>
  </si>
  <si>
    <t>https://www.reddit.com/r/metacanada/comments/gv9d2r/bell_selects_ericsson_not_huawei_to_build_5g/</t>
  </si>
  <si>
    <t>gv9d2r</t>
  </si>
  <si>
    <t>https://www.cbc.ca/news/business/bce-5g-ericsson-1.5594601</t>
  </si>
  <si>
    <t>C3RF Update - 26 Jun, 2020</t>
  </si>
  <si>
    <t>https://www.reddit.com/r/metacanada/comments/hfx4yq/c3rf_update_26_jun_2020/</t>
  </si>
  <si>
    <t>hfx4yq</t>
  </si>
  <si>
    <t>Norway Scientist Claims Report Proves Coronavirus Was Lab-Made : Forbes</t>
  </si>
  <si>
    <t>https://www.reddit.com/r/metacanada/comments/gynqln/norway_scientist_claims_report_proves_coronavirus/</t>
  </si>
  <si>
    <t>gynqln</t>
  </si>
  <si>
    <t>https://www.forbes.com/sites/davidnikel/2020/06/07/norway-scientist-claims-report-proves-coronavirus-was-lab-made/#615280b7121d</t>
  </si>
  <si>
    <t>Double-double tracking: How Tim Hortons knows where you sleep, work and vacation</t>
  </si>
  <si>
    <t>https://www.reddit.com/r/metacanada/comments/h7vqw0/doubledouble_tracking_how_tim_hortons_knows_where/</t>
  </si>
  <si>
    <t>h7vqw0</t>
  </si>
  <si>
    <t>Last Friday, street rioters tried to stop traffic in Vancouver, Canada. A large woman fell down. - @MrAndyNgo</t>
  </si>
  <si>
    <t>https://www.reddit.com/r/metacanada/comments/guufnt/last_friday_street_rioters_tried_to_stop_traffic/</t>
  </si>
  <si>
    <t>guufnt</t>
  </si>
  <si>
    <t>https://twitter.com/MrAndyNgo/status/1267569581536579584</t>
  </si>
  <si>
    <t>Tucker Carlson goes through all 10 cases of unarmed black people killed by police from 2019.</t>
  </si>
  <si>
    <t>https://www.reddit.com/r/metacanada/comments/gzgdrl/tucker_carlson_goes_through_all_10_cases_of/</t>
  </si>
  <si>
    <t>gzgdrl</t>
  </si>
  <si>
    <t>https://youtu.be/Wltu33avVjs</t>
  </si>
  <si>
    <t>Came with no instructions do I remove this?</t>
  </si>
  <si>
    <t>https://www.reddit.com/r/metacanada/comments/gwubcz/came_with_no_instructions_do_i_remove_this/</t>
  </si>
  <si>
    <t>gwubcz</t>
  </si>
  <si>
    <t>https://i.redd.it/1j8lmhkloz251.jpg</t>
  </si>
  <si>
    <t>New Autonomous Zone</t>
  </si>
  <si>
    <t>https://www.reddit.com/r/metacanada/comments/hgcvcj/new_autonomous_zone/</t>
  </si>
  <si>
    <t>hgcvcj</t>
  </si>
  <si>
    <t>https://v.redd.it/lr5lokyhpa751</t>
  </si>
  <si>
    <t>B.C. investigating allegations ER staff played 'game' to guess blood-alcohol level of Indigenous patients</t>
  </si>
  <si>
    <t>https://www.reddit.com/r/metacanada/comments/hccwzy/bc_investigating_allegations_er_staff_played_game/</t>
  </si>
  <si>
    <t>hccwzy</t>
  </si>
  <si>
    <t>http://archive.is/QeoDY</t>
  </si>
  <si>
    <t>Full Metal Jack-off</t>
  </si>
  <si>
    <t>https://www.reddit.com/r/metacanada/comments/hg3wmb/full_metal_jackoff/</t>
  </si>
  <si>
    <t>hg3wmb</t>
  </si>
  <si>
    <t>https://youtu.be/oXALSRxazZA</t>
  </si>
  <si>
    <t>"Illegals should be released and let into the country." -CBC</t>
  </si>
  <si>
    <t>https://www.reddit.com/r/metacanada/comments/hccd53/illegals_should_be_released_and_let_into_the/</t>
  </si>
  <si>
    <t>hccd53</t>
  </si>
  <si>
    <t>https://www.cbc.ca/news/opinion/opinion-undocumented-immigrants-electronic-monitoring-1.5604467</t>
  </si>
  <si>
    <t>Thanks for making me proud Canada</t>
  </si>
  <si>
    <t>https://www.reddit.com/r/metacanada/comments/gusw9s/thanks_for_making_me_proud_canada/</t>
  </si>
  <si>
    <t>gusw9s</t>
  </si>
  <si>
    <t>https://i.redd.it/jyb61lrh4d251.jpg</t>
  </si>
  <si>
    <t>thedonald.win has been taken down</t>
  </si>
  <si>
    <t>abczby</t>
  </si>
  <si>
    <t>https://www.reddit.com/r/metacanada/comments/hi5uds/thedonaldwin_has_been_taken_down/</t>
  </si>
  <si>
    <t>hi5uds</t>
  </si>
  <si>
    <t>https://thedonald.win/</t>
  </si>
  <si>
    <t>Big Tech Censorship Is Our Next Biggest Threat</t>
  </si>
  <si>
    <t>https://www.reddit.com/r/metacanada/comments/hivrjc/big_tech_censorship_is_our_next_biggest_threat/</t>
  </si>
  <si>
    <t>hivrjc</t>
  </si>
  <si>
    <t>https://www.youtube.com/watch?v=B8Kpnhp-P_0</t>
  </si>
  <si>
    <t>China broadcast my forced confession in Canada ‚  and CRTC does nothing: ex-prisoner</t>
  </si>
  <si>
    <t>https://www.reddit.com/r/metacanada/comments/h0hzom/china_broadcast_my_forced_confession_in_canada/</t>
  </si>
  <si>
    <t>h0hzom</t>
  </si>
  <si>
    <t>https://www.thestar.com/news/canada/2020/06/09/china-broadcast-my-forced-confession-in-canada-and-crtc-does-nothing-ex-prisoner.html</t>
  </si>
  <si>
    <t>As Ottawa dithers, Canada‚'s major cellular providers shun Huawei</t>
  </si>
  <si>
    <t>https://www.reddit.com/r/metacanada/comments/gxl9lv/as_ottawa_dithers_canadas_major_cellular/</t>
  </si>
  <si>
    <t>gxl9lv</t>
  </si>
  <si>
    <t>https://outline.com/TgxSBX</t>
  </si>
  <si>
    <t>Victoria City Councillor Asks Police Chief About 'Abolishing' City's Police</t>
  </si>
  <si>
    <t>https://www.reddit.com/r/metacanada/comments/h8dcuc/victoria_city_councillor_asks_police_chief_about/</t>
  </si>
  <si>
    <t>h8dcuc</t>
  </si>
  <si>
    <t>Trudeau is lonely ):</t>
  </si>
  <si>
    <t>Wilhelm_1871</t>
  </si>
  <si>
    <t>https://www.reddit.com/r/metacanada/comments/gz35fw/trudeau_is_lonely/</t>
  </si>
  <si>
    <t>gz35fw</t>
  </si>
  <si>
    <t>https://v.redd.it/235qp33yqe731</t>
  </si>
  <si>
    <t>I'm legit waiting for the CBC to tell me to stop making my dog call me 'Master'.</t>
  </si>
  <si>
    <t>https://www.reddit.com/r/metacanada/comments/hg6ofw/im_legit_waiting_for_the_cbc_to_tell_me_to_stop/</t>
  </si>
  <si>
    <t>hg6ofw</t>
  </si>
  <si>
    <t>Peter marches for his dog Misty, why do you march MetaCanada?</t>
  </si>
  <si>
    <t>https://www.reddit.com/r/metacanada/comments/gvrzjl/peter_marches_for_his_dog_misty_why_do_you_march/</t>
  </si>
  <si>
    <t>gvrzjl</t>
  </si>
  <si>
    <t>https://i.redd.it/kmf6qvr2ho251.jpg</t>
  </si>
  <si>
    <t>Guy on twitter says that CBC cuts out final 5 seconds of protesters vs cops video</t>
  </si>
  <si>
    <t>https://www.reddit.com/r/metacanada/comments/guttwa/guy_on_twitter_says_that_cbc_cuts_out_final_5/</t>
  </si>
  <si>
    <t>guttwa</t>
  </si>
  <si>
    <t>https://twitter.com/_llebrun/status/1267209166545981445</t>
  </si>
  <si>
    <t>New York Times opinion editor resigns over 'Send in the Troops' op-ed</t>
  </si>
  <si>
    <t>https://www.reddit.com/r/metacanada/comments/gz0wk4/new_york_times_opinion_editor_resigns_over_send/</t>
  </si>
  <si>
    <t>gz0wk4</t>
  </si>
  <si>
    <t>https://www.cbc.ca/news/world/new-york-times-opinion-editor-resigns-send-in-the-troop-james-bennet-tom-cotton-1.5602477</t>
  </si>
  <si>
    <t>It‚'s not fair to judge all police officers based on the few bad apples</t>
  </si>
  <si>
    <t>https://www.reddit.com/r/metacanada/comments/guux5l/its_not_fair_to_judge_all_police_officers_based/</t>
  </si>
  <si>
    <t>guux5l</t>
  </si>
  <si>
    <t>https://www.thebeaverton.com/2020/06/its-not-fair-to-judge-all-police-officers-based-on-the-few-bad-apples-we-violently-defend-at-all-costs/</t>
  </si>
  <si>
    <t>MetaCanada Stands against hate!</t>
  </si>
  <si>
    <t>https://www.reddit.com/r/metacanada/comments/hilpdm/metacanada_stands_against_hate/</t>
  </si>
  <si>
    <t>hilpdm</t>
  </si>
  <si>
    <t>https://i.redd.it/ck7h26vva1851.jpg</t>
  </si>
  <si>
    <t>Huawei hires lobbyists to expand artificial intelligence research in Canada</t>
  </si>
  <si>
    <t>https://www.reddit.com/r/metacanada/comments/hbm4yq/huawei_hires_lobbyists_to_expand_artificial/</t>
  </si>
  <si>
    <t>hbm4yq</t>
  </si>
  <si>
    <t>https://www.theglobeandmail.com/world/article-huawei-hires-lobbyists-to-expand-artificial-intelligence-research-in/?utm_medium=Referrer:+Social+Network+/+Media&amp;amp;utm_campaign=Shared+Web+Article+Links</t>
  </si>
  <si>
    <t>Toronto: City Councilors vote on motion to defund, ban use of force, and military-style weapons for Toronto Police.</t>
  </si>
  <si>
    <t>joshmatlow.ca</t>
  </si>
  <si>
    <t>https://www.reddit.com/r/metacanada/comments/haq79z/toronto_city_councilors_vote_on_motion_to_defund/</t>
  </si>
  <si>
    <t>haq79z</t>
  </si>
  <si>
    <t>https://joshmatlow.ca/defund-rebalance-invest/</t>
  </si>
  <si>
    <t>All gloves off.</t>
  </si>
  <si>
    <t>https://www.reddit.com/r/metacanada/comments/h7bkd1/all_gloves_off/</t>
  </si>
  <si>
    <t>h7bkd1</t>
  </si>
  <si>
    <t>https://i.redd.it/dt0kqwexwd451.jpg</t>
  </si>
  <si>
    <t>Time to bring this back into the light.</t>
  </si>
  <si>
    <t>thevarsity.ca</t>
  </si>
  <si>
    <t>https://www.reddit.com/r/metacanada/comments/gvy9nw/time_to_bring_this_back_into_the_light/</t>
  </si>
  <si>
    <t>gvy9nw</t>
  </si>
  <si>
    <t>https://thevarsity.ca/2017/10/12/utsu-settles-lawsuit-with-sandra-hudson/</t>
  </si>
  <si>
    <t>What happens when CERB ends? Experts say the EI program needs to be fixed or workers will suffer</t>
  </si>
  <si>
    <t>https://www.reddit.com/r/metacanada/comments/hduuim/what_happens_when_cerb_ends_experts_say_the_ei/</t>
  </si>
  <si>
    <t>hduuim</t>
  </si>
  <si>
    <t>https://www.thestar.com/business/2020/06/19/workers-on-cerb-are-slowly-being-called-back-but-what-if-they-cant-earn-a-living-wage-in-the-covid-19-workplace.html</t>
  </si>
  <si>
    <t>Burnt-out health-care workers warn of mass exodus in Quebec</t>
  </si>
  <si>
    <t>https://www.reddit.com/r/metacanada/comments/gxxbgb/burntout_healthcare_workers_warn_of_mass_exodus/</t>
  </si>
  <si>
    <t>gxxbgb</t>
  </si>
  <si>
    <t>https://outline.com/m3xJAC</t>
  </si>
  <si>
    <t>Public health officials condone current ‚"protests‚ while condemning anti-lockdown protests, just in case you were still on the fence about trusting these people.</t>
  </si>
  <si>
    <t>politico.com</t>
  </si>
  <si>
    <t>https://www.reddit.com/r/metacanada/comments/gx758v/public_health_officials_condone_current_protests/</t>
  </si>
  <si>
    <t>gx758v</t>
  </si>
  <si>
    <t>https://www.politico.com/news/magazine/2020/06/04/public-health-protests-301534</t>
  </si>
  <si>
    <t>ngl I would run in fear though</t>
  </si>
  <si>
    <t>https://www.reddit.com/r/metacanada/comments/gxr0yh/ngl_i_would_run_in_fear_though/</t>
  </si>
  <si>
    <t>gxr0yh</t>
  </si>
  <si>
    <t>https://i.redd.it/jlcw3mwsy9351.jpg</t>
  </si>
  <si>
    <t>Protesters gather to oppose religious symbols ban, one year after Bill 21 became law</t>
  </si>
  <si>
    <t>https://www.reddit.com/r/metacanada/comments/h9a9f5/protesters_gather_to_oppose_religious_symbols_ban/</t>
  </si>
  <si>
    <t>h9a9f5</t>
  </si>
  <si>
    <t>http://archive.is/aDTDd</t>
  </si>
  <si>
    <t>from Bob Dylan's recent NYT interview..he names "Ventilator Blues" ...one of his Rolling Stones' favourites</t>
  </si>
  <si>
    <t>https://www.reddit.com/r/metacanada/comments/ha34xc/from_bob_dylans_recent_nyt_interviewhe_names/</t>
  </si>
  <si>
    <t>ha34xc</t>
  </si>
  <si>
    <t>Unemployed millennial neck beard dad realizes he can play Fortnite all day when he‚'s stuck at home during the pandemic pandemic - NOT SATIRE</t>
  </si>
  <si>
    <t>https://www.reddit.com/r/metacanada/comments/ha1fxs/unemployed_millennial_neck_beard_dad_realizes_he/</t>
  </si>
  <si>
    <t>ha1fxs</t>
  </si>
  <si>
    <t>https://www.cbc.ca/news/canada/saskatchewan/video-games-and-esports-fill-void-in-pandemic-1.5612488</t>
  </si>
  <si>
    <t>I Seek Asylum</t>
  </si>
  <si>
    <t>RusIsrCanShill</t>
  </si>
  <si>
    <t>https://www.reddit.com/r/metacanada/comments/h8kd1z/i_seek_asylum/</t>
  </si>
  <si>
    <t>h8kd1z</t>
  </si>
  <si>
    <t>People of Color given exception from Face Covering Directive | Lincoln County Oregon</t>
  </si>
  <si>
    <t>co.lincoln.or.us</t>
  </si>
  <si>
    <t>https://www.reddit.com/r/metacanada/comments/henlrn/people_of_color_given_exception_from_face/</t>
  </si>
  <si>
    <t>henlrn</t>
  </si>
  <si>
    <t>https://www.co.lincoln.or.us/hhs/page/face-covering-directive</t>
  </si>
  <si>
    <t>Aunt Jemima logo dropped, Uncle Ben's under review as brands confront racial stereotypes</t>
  </si>
  <si>
    <t>https://www.reddit.com/r/metacanada/comments/hawm7d/aunt_jemima_logo_dropped_uncle_bens_under_review/</t>
  </si>
  <si>
    <t>hawm7d</t>
  </si>
  <si>
    <t>http://archive.is/09HLq</t>
  </si>
  <si>
    <t>The Nova Scotia shooter case has hallmarks of an undercover operation - Macleans.ca</t>
  </si>
  <si>
    <t>https://www.reddit.com/r/metacanada/comments/hccctg/the_nova_scotia_shooter_case_has_hallmarks_of_an/</t>
  </si>
  <si>
    <t>hccctg</t>
  </si>
  <si>
    <t>‚"protesters‚ critically injured one of their own on Wednesday as they toppled a Confederate statue</t>
  </si>
  <si>
    <t>https://www.reddit.com/r/metacanada/comments/h123pw/protesters_critically_injured_one_of_their_own_on/</t>
  </si>
  <si>
    <t>h123pw</t>
  </si>
  <si>
    <t>https://twitter.com/alexsalvinews/status/1270899315930566656?ref_src=twsrc%5Etfw%7Ctwcamp%5Etweetembed%7Ctwterm%5E1270909671033860096&amp;amp;ref_url=https%3A%2F%2Ftownhall.com%2Ftipsheet%2Fleahbarkoukis%2F2020%2F06%2F11%2Fprotesters-tear-down-portsmouth-statue-and-it-fell-on-someone-n2570456</t>
  </si>
  <si>
    <t>C3RF Update - 12 Jun, 2020</t>
  </si>
  <si>
    <t>https://www.reddit.com/r/metacanada/comments/h7950u/c3rf_update_12_jun_2020/</t>
  </si>
  <si>
    <t>h7950u</t>
  </si>
  <si>
    <t>Tory MP fires student after alleged theft from Erin O'Toole's leadership campaign</t>
  </si>
  <si>
    <t>https://www.reddit.com/r/metacanada/comments/hepz0a/tory_mp_fires_student_after_alleged_theft_from/</t>
  </si>
  <si>
    <t>hepz0a</t>
  </si>
  <si>
    <t>http://archive.is/v9b1q</t>
  </si>
  <si>
    <t>The gravy train continues: Trudeau promises to extend CERB</t>
  </si>
  <si>
    <t>https://www.reddit.com/r/metacanada/comments/h9k9nj/the_gravy_train_continues_trudeau_promises_to/</t>
  </si>
  <si>
    <t>h9k9nj</t>
  </si>
  <si>
    <t>https://www.cbc.ca/news/politics/trudeau-emergency-relief-benefit-1.5612445</t>
  </si>
  <si>
    <t>The Cult Dynamics of Wokeness</t>
  </si>
  <si>
    <t>newdiscourses.com</t>
  </si>
  <si>
    <t>https://www.reddit.com/r/metacanada/comments/hajc3c/the_cult_dynamics_of_wokeness/</t>
  </si>
  <si>
    <t>hajc3c</t>
  </si>
  <si>
    <t>https://newdiscourses.com/2020/06/cult-dynamics-wokeness/</t>
  </si>
  <si>
    <t>One more... just in case§ó</t>
  </si>
  <si>
    <t>https://www.reddit.com/r/metacanada/comments/hi5230/one_more_just_in_case/</t>
  </si>
  <si>
    <t>hi5230</t>
  </si>
  <si>
    <t>https://i.redd.it/i07o71353w751.jpg</t>
  </si>
  <si>
    <t>The Liberals have now deemed COVID-19 "that's so like yesterday omg move on people".</t>
  </si>
  <si>
    <t>https://www.reddit.com/r/metacanada/comments/guqw2y/the_liberals_have_now_deemed_covid19_thats_so/</t>
  </si>
  <si>
    <t>guqw2y</t>
  </si>
  <si>
    <t>https://twitter.com/cathmckenna/status/1267197246669496320</t>
  </si>
  <si>
    <t>Marxist Revolution rising all over the world</t>
  </si>
  <si>
    <t>https://www.reddit.com/r/metacanada/comments/hehmbs/marxist_revolution_rising_all_over_the_world/</t>
  </si>
  <si>
    <t>hehmbs</t>
  </si>
  <si>
    <t>https://twitter.com/n0nestdeus/status/1274841232305541120?s=21</t>
  </si>
  <si>
    <t>Trudeau-Admired China has done the same</t>
  </si>
  <si>
    <t>https://www.reddit.com/r/metacanada/comments/gvawd5/trudeauadmired_china_has_done_the_same/</t>
  </si>
  <si>
    <t>gvawd5</t>
  </si>
  <si>
    <t>https://v.redd.it/qnp0rwtuzi251</t>
  </si>
  <si>
    <t>Passport Canadian dreams of a Haitian revolution.</t>
  </si>
  <si>
    <t>https://www.reddit.com/r/metacanada/comments/gwkj33/passport_canadian_dreams_of_a_haitian_revolution/</t>
  </si>
  <si>
    <t>gwkj33</t>
  </si>
  <si>
    <t>Healthcare union calls on Ford government to take over Woodbridge Vista Care Facility after 18 sent to hospital</t>
  </si>
  <si>
    <t>https://www.reddit.com/r/metacanada/comments/gufda7/healthcare_union_calls_on_ford_government_to_take/</t>
  </si>
  <si>
    <t>gufda7</t>
  </si>
  <si>
    <t>https://toronto.citynews.ca/2020/05/31/healthcare-union-calls-on-ford-government-to-take-over-woodbridge-vista/</t>
  </si>
  <si>
    <t>I saw this on the news last night, my immediate thought was that nothing will happen. Why? I feel most of the agitators in situations like this come from down south, and with the borders closed nothing will happen.</t>
  </si>
  <si>
    <t>https://www.reddit.com/r/metacanada/comments/gvy3am/i_saw_this_on_the_news_last_night_my_immediate/</t>
  </si>
  <si>
    <t>gvy3am</t>
  </si>
  <si>
    <t>https://bc.ctvnews.ca/nordstrom-boards-up-vancouver-store-after-rioting-looting-in-the-u-s-1.4967214</t>
  </si>
  <si>
    <t>Debate tonight, hosers! 7PM Eastern! Make Trudeau A Drama Teacher Again!</t>
  </si>
  <si>
    <t>https://www.reddit.com/r/metacanada/comments/hau4a0/debate_tonight_hosers_7pm_eastern_make_trudeau_a/</t>
  </si>
  <si>
    <t>hau4a0</t>
  </si>
  <si>
    <t>Stefan Molyneux was banned from YouTube.</t>
  </si>
  <si>
    <t>PropellerPowerCurve</t>
  </si>
  <si>
    <t>https://www.reddit.com/r/metacanada/comments/hi9j8j/stefan_molyneux_was_banned_from_youtube/</t>
  </si>
  <si>
    <t>hi9j8j</t>
  </si>
  <si>
    <t>https://mobile.twitter.com/StefanMolyneux/status/1277659814831820801</t>
  </si>
  <si>
    <t>Getting what they deserved!</t>
  </si>
  <si>
    <t>https://www.reddit.com/r/metacanada/comments/ha9eta/getting_what_they_deserved/</t>
  </si>
  <si>
    <t>ha9eta</t>
  </si>
  <si>
    <t>https://i.redd.it/vutz7aq0db551.jpg</t>
  </si>
  <si>
    <t>Get ready for Friday folks!</t>
  </si>
  <si>
    <t>https://www.reddit.com/r/metacanada/comments/h01lx4/get_ready_for_friday_folks/</t>
  </si>
  <si>
    <t>h01lx4</t>
  </si>
  <si>
    <t>https://i.redd.it/7b59yggcqz351.jpg</t>
  </si>
  <si>
    <t>Might get you fired for saying, but it really do be like this...</t>
  </si>
  <si>
    <t>https://www.reddit.com/r/metacanada/comments/hc1zuj/might_get_you_fired_for_saying_but_it_really_do/</t>
  </si>
  <si>
    <t>hc1zuj</t>
  </si>
  <si>
    <t>https://i.redd.it/ap0gx1tdqv551.jpg</t>
  </si>
  <si>
    <t>at least you don't like trump... wait...</t>
  </si>
  <si>
    <t>Fortnitekiddo69</t>
  </si>
  <si>
    <t>https://www.reddit.com/r/metacanada/comments/gv981c/at_least_you_dont_like_trump_wait/</t>
  </si>
  <si>
    <t>gv981c</t>
  </si>
  <si>
    <t>https://i.redd.it/25u8ol6zki251.png</t>
  </si>
  <si>
    <t>üî•üå∂EUROPEANS 1652 VS AFRICANS 2020å∂üî•</t>
  </si>
  <si>
    <t>ibb.co</t>
  </si>
  <si>
    <t>https://www.reddit.com/r/metacanada/comments/h9gjfz/europeans_1652_vs_africans_2020/</t>
  </si>
  <si>
    <t>h9gjfz</t>
  </si>
  <si>
    <t>https://ibb.co/Brdrh3z</t>
  </si>
  <si>
    <t>Which one of you is this?</t>
  </si>
  <si>
    <t>Numero34</t>
  </si>
  <si>
    <t>https://www.reddit.com/r/metacanada/comments/gy4ihc/which_one_of_you_is_this/</t>
  </si>
  <si>
    <t>gy4ihc</t>
  </si>
  <si>
    <t>https://twitter.com/meyer_lucas/status/1269319926256459778</t>
  </si>
  <si>
    <t>Activists pour paint on the statue of Sir MacDonald, local people keep cleaning it. Who gets arrested? The guy who wanted to protect it.</t>
  </si>
  <si>
    <t>lina-lisenok</t>
  </si>
  <si>
    <t>https://www.reddit.com/r/metacanada/comments/hhe6cm/activists_pour_paint_on_the_statue_of_sir/</t>
  </si>
  <si>
    <t>hhe6cm</t>
  </si>
  <si>
    <t>The NDP sold themselves to the Liberals.</t>
  </si>
  <si>
    <t>https://www.reddit.com/r/metacanada/comments/guy4nb/the_ndp_sold_themselves_to_the_liberals/</t>
  </si>
  <si>
    <t>guy4nb</t>
  </si>
  <si>
    <t>https://nationalpost.com/opinion/kathryn-marshall-trudeau-cancelled-scrutiny-of-his-government-and-singh-was-happy-to-help</t>
  </si>
  <si>
    <t>Brazilian Government inflating COVID numbers</t>
  </si>
  <si>
    <t>fort-russ.com</t>
  </si>
  <si>
    <t>https://www.reddit.com/r/metacanada/comments/hd9ze2/brazilian_government_inflating_covid_numbers/</t>
  </si>
  <si>
    <t>hd9ze2</t>
  </si>
  <si>
    <t>https://www.fort-russ.com/2020/06/empty-coffins-empty-hospital-brazilian-mps-expose-biggest-covid-19-hoax-known-to-date/</t>
  </si>
  <si>
    <t>Toronto Violence: 4-year-old drives SUV into 2 stop signs at Toronto parking lot, police say</t>
  </si>
  <si>
    <t>https://www.reddit.com/r/metacanada/comments/hailp1/toronto_violence_4yearold_drives_suv_into_2_stop/</t>
  </si>
  <si>
    <t>hailp1</t>
  </si>
  <si>
    <t>https://globalnews.ca/news/7071415/child-drives-suv-toronto-parking-lot/</t>
  </si>
  <si>
    <t>Scandal brewing as Trudeau minister still can't provide proof of projects worth billions of dollars</t>
  </si>
  <si>
    <t>https://www.reddit.com/r/metacanada/comments/hc6e9k/scandal_brewing_as_trudeau_minister_still_cant/</t>
  </si>
  <si>
    <t>hc6e9k</t>
  </si>
  <si>
    <t>https://thepostmillennial.com/scandal-brewing-as-trudeau-minister-still-cant-provide-proof-of-projects-worth-billions-of-dollars</t>
  </si>
  <si>
    <t>Bollywood Actors Called Out For Supporting Black Lives Matter Movement While Promoting Skin Lightening Products</t>
  </si>
  <si>
    <t>ibtimes.com</t>
  </si>
  <si>
    <t>https://www.reddit.com/r/metacanada/comments/gz603u/bollywood_actors_called_out_for_supporting_black/</t>
  </si>
  <si>
    <t>gz603u</t>
  </si>
  <si>
    <t>https://www.ibtimes.com/bollywood-actors-called-out-supporting-black-lives-matter-movement-while-promoting-2989102</t>
  </si>
  <si>
    <t>COVID-19, the new ‚ occupational disease‚'? Thousands of workers compensation claims filed over coronavirus infections</t>
  </si>
  <si>
    <t>https://www.reddit.com/r/metacanada/comments/gz2o4p/covid19_the_new_occupational_disease_thousands_of/</t>
  </si>
  <si>
    <t>gz2o4p</t>
  </si>
  <si>
    <t>https://outline.com/fLNKGp</t>
  </si>
  <si>
    <t>This is how the academy discusses Brexit - "since the Leave campaign won has only shown how easily the veneer of civility and conviviality can be peeled back to reveal the virulence of racism."</t>
  </si>
  <si>
    <t>https://www.reddit.com/r/metacanada/comments/h85ji4/this_is_how_the_academy_discusses_brexit_since/</t>
  </si>
  <si>
    <t>h85ji4</t>
  </si>
  <si>
    <t>Average British citizens including veterans are now "far-right activists"...</t>
  </si>
  <si>
    <t>https://www.reddit.com/r/metacanada/comments/h89doo/average_british_citizens_including_veterans_are/</t>
  </si>
  <si>
    <t>h89doo</t>
  </si>
  <si>
    <t>Ah yes... outrage over a shirt, seems about right</t>
  </si>
  <si>
    <t>-mago-pod-</t>
  </si>
  <si>
    <t>https://www.reddit.com/r/metacanada/comments/hishlq/ah_yes_outrage_over_a_shirt_seems_about_right/</t>
  </si>
  <si>
    <t>hishlq</t>
  </si>
  <si>
    <t>https://i.redd.it/hfbdiynv63851.jpg</t>
  </si>
  <si>
    <t>https://www.reddit.com/r/metacanada/comments/histlc/ah_yes_outrage_over_a_shirt_seems_about_right/</t>
  </si>
  <si>
    <t>histlc</t>
  </si>
  <si>
    <t>https://i.redd.it/06ber4ku93851.jpg</t>
  </si>
  <si>
    <t>Get your popcorn here! Popcorn!</t>
  </si>
  <si>
    <t>https://www.reddit.com/r/metacanada/comments/h0e1a8/get_your_popcorn_here_popcorn/</t>
  </si>
  <si>
    <t>h0e1a8</t>
  </si>
  <si>
    <t>https://np.reddit.com/r/CapHillAutonomousZone/</t>
  </si>
  <si>
    <t>China could keep dual citizenship Canadians from leaving Hong Kong amid protests: lawyer</t>
  </si>
  <si>
    <t>https://www.reddit.com/r/metacanada/comments/gv81wh/china_could_keep_dual_citizenship_canadians_from/</t>
  </si>
  <si>
    <t>gv81wh</t>
  </si>
  <si>
    <t>https://globalnews.ca/news/7013357/china-dual-canadians-hong-kong-protests/</t>
  </si>
  <si>
    <t>Immigration into UK Nearly Vanishes with COVID-19 Restrictions</t>
  </si>
  <si>
    <t>AdminMoronsGetLost</t>
  </si>
  <si>
    <t>https://www.reddit.com/r/metacanada/comments/gyxt8w/immigration_into_uk_nearly_vanishes_with_covid19/</t>
  </si>
  <si>
    <t>gyxt8w</t>
  </si>
  <si>
    <t>https://www.newsweek.com/immigration-migration-asylum-travel-covid-19-borders-home-office-1507025</t>
  </si>
  <si>
    <t>Who‚'s the biggest victim?</t>
  </si>
  <si>
    <t>https://www.reddit.com/r/metacanada/comments/gwwmyv/whos_the_biggest_victim/</t>
  </si>
  <si>
    <t>gwwmyv</t>
  </si>
  <si>
    <t>https://i.redd.it/tsbxt86de0351.jpg</t>
  </si>
  <si>
    <t>The Lockdown Contrarians Were Right</t>
  </si>
  <si>
    <t>c2cjournal.ca</t>
  </si>
  <si>
    <t>https://www.reddit.com/r/metacanada/comments/hav6jv/the_lockdown_contrarians_were_right/</t>
  </si>
  <si>
    <t>hav6jv</t>
  </si>
  <si>
    <t>https://c2cjournal.ca/2020/06/the-lockdown-contrarians-were-right/</t>
  </si>
  <si>
    <t>An African warlord has take over the Capitol Hill Autonomous Zone in Seattle</t>
  </si>
  <si>
    <t>https://www.reddit.com/r/metacanada/comments/h12fp6/an_african_warlord_has_take_over_the_capitol_hill/</t>
  </si>
  <si>
    <t>h12fp6</t>
  </si>
  <si>
    <t>Calgary SJW bloggers before SJW was popular</t>
  </si>
  <si>
    <t>Throwaway51532</t>
  </si>
  <si>
    <t>postimg.cc</t>
  </si>
  <si>
    <t>https://www.reddit.com/r/metacanada/comments/gzrkv7/calgary_sjw_bloggers_before_sjw_was_popular/</t>
  </si>
  <si>
    <t>gzrkv7</t>
  </si>
  <si>
    <t>https://postimg.cc/gallery/2Bs7r73</t>
  </si>
  <si>
    <t>People NEED to PREVENT This - Defunding Toronto Police - Lists of who opposes and supports</t>
  </si>
  <si>
    <t>https://www.reddit.com/r/metacanada/comments/hbdz3n/people_need_to_prevent_this_defunding_toronto/</t>
  </si>
  <si>
    <t>hbdz3n</t>
  </si>
  <si>
    <t>/r/toronto/comments/hac8jb/defunding_toronto_police_councillor_matlows/</t>
  </si>
  <si>
    <t>Covid losing its Potency</t>
  </si>
  <si>
    <t>eledad1</t>
  </si>
  <si>
    <t>https://www.reddit.com/r/metacanada/comments/guq19l/covid_losing_its_potency/</t>
  </si>
  <si>
    <t>guq19l</t>
  </si>
  <si>
    <t>https://nationalpost.com/pmn/health-pmn/new-coronavirus-losing-potency-top-italian-doctor-says-2</t>
  </si>
  <si>
    <t>More AWFL BLM pROteSterS... why do they always look like this?</t>
  </si>
  <si>
    <t>https://www.reddit.com/r/metacanada/comments/he6c5f/more_awfl_blm_protesters_why_do_they_always_look/</t>
  </si>
  <si>
    <t>he6c5f</t>
  </si>
  <si>
    <t>https://twitter.com/julio_rosas11/status/1275225615583588352?s=21</t>
  </si>
  <si>
    <t>NYC to defund Police????</t>
  </si>
  <si>
    <t>DL505</t>
  </si>
  <si>
    <t>https://www.reddit.com/r/metacanada/comments/gyfzfc/nyc_to_defund_police/</t>
  </si>
  <si>
    <t>gyfzfc</t>
  </si>
  <si>
    <t>Disney Panders To The Woke Mob Again - Splash Mountain is "Problematic"</t>
  </si>
  <si>
    <t>https://www.reddit.com/r/metacanada/comments/hhtd9w/disney_panders_to_the_woke_mob_again_splash/</t>
  </si>
  <si>
    <t>hhtd9w</t>
  </si>
  <si>
    <t>https://youtu.be/7dOoxEFgoG4</t>
  </si>
  <si>
    <t>Antifa are just like the soldiers who stormed the beaches at Normandy!!</t>
  </si>
  <si>
    <t>https://www.reddit.com/r/metacanada/comments/gygqa6/antifa_are_just_like_the_soldiers_who_stormed_the/</t>
  </si>
  <si>
    <t>gygqa6</t>
  </si>
  <si>
    <t>https://twitter.com/dawkinsreturns/status/1269661639869153281?s=21</t>
  </si>
  <si>
    <t>Merica: Transition from dancing tik tok nurses to dancing tik tok troops well underway</t>
  </si>
  <si>
    <t>https://www.reddit.com/r/metacanada/comments/gzf4bl/merica_transition_from_dancing_tik_tok_nurses_to/</t>
  </si>
  <si>
    <t>gzf4bl</t>
  </si>
  <si>
    <t>https://www.youtube.com/watch?v=n-H2D1eDvfo</t>
  </si>
  <si>
    <t>Flashback: Jogging Trudeau Don't Care!</t>
  </si>
  <si>
    <t>https://www.reddit.com/r/metacanada/comments/gztxyw/flashback_jogging_trudeau_dont_care/</t>
  </si>
  <si>
    <t>gztxyw</t>
  </si>
  <si>
    <t>https://i.redd.it/tbslchj0qx351.jpg</t>
  </si>
  <si>
    <t>UN Loses Mind: Covid-19, Climate Change and Racial Justice are all Linked</t>
  </si>
  <si>
    <t>wattsupwiththat.com</t>
  </si>
  <si>
    <t>https://www.reddit.com/r/metacanada/comments/haegr8/un_loses_mind_covid19_climate_change_and_racial/</t>
  </si>
  <si>
    <t>haegr8</t>
  </si>
  <si>
    <t>https://wattsupwiththat.com/2020/06/15/un-covid-19-climate-change-and-racial-justice-are-all-linked/</t>
  </si>
  <si>
    <t>57 Buffalo cops quit tactical unit in protest at officers‚' suspension</t>
  </si>
  <si>
    <t>https://www.reddit.com/r/metacanada/comments/gxj15a/57_buffalo_cops_quit_tactical_unit_in_protest_at/</t>
  </si>
  <si>
    <t>gxj15a</t>
  </si>
  <si>
    <t>https://canoe.com/news/world/buffalo-cops-quit-tactical-unit-in-protest-at-officers-suspension-reports</t>
  </si>
  <si>
    <t>Hal Johnson photo manipulation</t>
  </si>
  <si>
    <t>mij40</t>
  </si>
  <si>
    <t>https://www.reddit.com/r/metacanada/comments/haqplu/hal_johnson_photo_manipulation/</t>
  </si>
  <si>
    <t>haqplu</t>
  </si>
  <si>
    <t>Where are Canada‚'s immigrants coming from in 2020?</t>
  </si>
  <si>
    <t>cicnews.com</t>
  </si>
  <si>
    <t>https://www.reddit.com/r/metacanada/comments/h9nxvr/where_are_canadas_immigrants_coming_from_in_2020/</t>
  </si>
  <si>
    <t>h9nxvr</t>
  </si>
  <si>
    <t>https://www.cicnews.com/2020/06/where-are-canadas-immigrants-coming-from-in-2020-0614659.html#gs.8o3v6m</t>
  </si>
  <si>
    <t>Tucker Carlson: Black Lives Matter is now a political party. And it may be the strongest political party in the United States.</t>
  </si>
  <si>
    <t>https://www.reddit.com/r/metacanada/comments/gzpiqy/tucker_carlson_black_lives_matter_is_now_a/</t>
  </si>
  <si>
    <t>gzpiqy</t>
  </si>
  <si>
    <t>https://www.youtube.com/watch?v=l7aQ02YX7qo</t>
  </si>
  <si>
    <t>SHOCK: Rebel News reporter arrested in New York! - Rebel News</t>
  </si>
  <si>
    <t>https://www.reddit.com/r/metacanada/comments/gvm1x1/shock_rebel_news_reporter_arrested_in_new_york/</t>
  </si>
  <si>
    <t>gvm1x1</t>
  </si>
  <si>
    <t>https://www.youtube.com/watch?v=Q9deyDya8EM&amp;amp;feature=emb_logo</t>
  </si>
  <si>
    <t>Sound of Silence edition Man O Pause</t>
  </si>
  <si>
    <t>/r/metacanada/comments/gw652b/sound_of_silence_edition_man_o_pause/</t>
  </si>
  <si>
    <t>https://www.reddit.com/r/metacanada/comments/gw652b/sound_of_silence_edition_man_o_pause/</t>
  </si>
  <si>
    <t>gw652b</t>
  </si>
  <si>
    <t>https://v.redd.it/0sfmlzm3cs251</t>
  </si>
  <si>
    <t>Never Forget what Trudeau Admired ‚"Basic Dictatorship‚ has Done</t>
  </si>
  <si>
    <t>https://www.reddit.com/r/metacanada/comments/gwbewv/never_forget_what_trudeau_admired_basic/</t>
  </si>
  <si>
    <t>gwbewv</t>
  </si>
  <si>
    <t>https://i.redd.it/97dag81x1u251.jpg</t>
  </si>
  <si>
    <t>CanCon: Loverboy - Lovin' Every Minute of It.</t>
  </si>
  <si>
    <t>https://www.reddit.com/r/metacanada/comments/heeran/cancon_loverboy_lovin_every_minute_of_it/</t>
  </si>
  <si>
    <t>heeran</t>
  </si>
  <si>
    <t>https://www.youtube.com/watch?v=bohVV_KlSHw</t>
  </si>
  <si>
    <t>Ontario: Map Of Sharia Law Enforcing Businesses To Avoid</t>
  </si>
  <si>
    <t>https://www.reddit.com/r/metacanada/comments/hiwju8/ontario_map_of_sharia_law_enforcing_businesses_to/</t>
  </si>
  <si>
    <t>hiwju8</t>
  </si>
  <si>
    <t>https://www.google.com/maps/d/viewer?mid=1dd2njP_w6rb8FSJHR8DCrMAwTOBh_MKJ&amp;amp;hl=en</t>
  </si>
  <si>
    <t>Canada Loses Its AAA Rating</t>
  </si>
  <si>
    <t>https://www.reddit.com/r/metacanada/comments/hf5n22/canada_loses_its_aaa_rating/</t>
  </si>
  <si>
    <t>hf5n22</t>
  </si>
  <si>
    <t>https://www.zerohedge.com/markets/canada-loses-its-aaa-rating</t>
  </si>
  <si>
    <t>Catherine McKenna on her Instagram</t>
  </si>
  <si>
    <t>https://www.reddit.com/r/metacanada/comments/gw4rlz/catherine_mckenna_on_her_instagram/</t>
  </si>
  <si>
    <t>gw4rlz</t>
  </si>
  <si>
    <t>https://i.redd.it/kg9iwmbxyr251.jpg</t>
  </si>
  <si>
    <t>Hillsdale College Refuses To Bow To The Totalitarian Mob</t>
  </si>
  <si>
    <t>https://www.reddit.com/r/metacanada/comments/hbt4k2/hillsdale_college_refuses_to_bow_to_the/</t>
  </si>
  <si>
    <t>hbt4k2</t>
  </si>
  <si>
    <t>https://thefederalist.com/2020/06/18/hillsdale-college-refuses-to-bow-to-the-totalitarian-mob/</t>
  </si>
  <si>
    <t>The left has become completely militant in their views and tactics.</t>
  </si>
  <si>
    <t>Fluid-Motor</t>
  </si>
  <si>
    <t>https://www.reddit.com/r/metacanada/comments/gupti0/the_left_has_become_completely_militant_in_their/</t>
  </si>
  <si>
    <t>gupti0</t>
  </si>
  <si>
    <t>What Trudeau-Admired Regime done 31 years ago</t>
  </si>
  <si>
    <t>https://www.reddit.com/r/metacanada/comments/gwbswg/what_trudeauadmired_regime_done_31_years_ago/</t>
  </si>
  <si>
    <t>gwbswg</t>
  </si>
  <si>
    <t>https://i.redd.it/edxs4aba6q251.jpg</t>
  </si>
  <si>
    <t>Is this leftist humor?</t>
  </si>
  <si>
    <t>https://www.reddit.com/r/metacanada/comments/gulc0c/is_this_leftist_humor/</t>
  </si>
  <si>
    <t>gulc0c</t>
  </si>
  <si>
    <t>https://twitter.com/Toronto_TODAY5/status/1267426324777443328</t>
  </si>
  <si>
    <t>ERA OF EASY | Joe Rogan</t>
  </si>
  <si>
    <t>https://www.reddit.com/r/metacanada/comments/gvci27/era_of_easy_joe_rogan/</t>
  </si>
  <si>
    <t>gvci27</t>
  </si>
  <si>
    <t>https://www.youtube.com/watch?v=1KCUA6AD6xg</t>
  </si>
  <si>
    <t>Controversial Black Lives Matter gelato pulled, Calgary company apologizes</t>
  </si>
  <si>
    <t>https://www.reddit.com/r/metacanada/comments/hhk0og/controversial_black_lives_matter_gelato_pulled/</t>
  </si>
  <si>
    <t>hhk0og</t>
  </si>
  <si>
    <t>https://calgary.ctvnews.ca/controversial-black-lives-matter-gelato-pulled-calgary-company-apologizes-1.4983137</t>
  </si>
  <si>
    <t>Post got removed from unpopular opinion since it didn‚'t fit that narrative</t>
  </si>
  <si>
    <t>self.FreeSpeech</t>
  </si>
  <si>
    <t>https://www.reddit.com/r/metacanada/comments/haeeea/post_got_removed_from_unpopular_opinion_since_it/</t>
  </si>
  <si>
    <t>haeeea</t>
  </si>
  <si>
    <t>/r/FreeSpeech/comments/had0st/as_a_black_man_i_feel_like_black_lives_matter_are/</t>
  </si>
  <si>
    <t>Ironic, isn't it? "He could save others from death but not himself"</t>
  </si>
  <si>
    <t>https://www.reddit.com/r/metacanada/comments/hc66kb/ironic_isnt_it_he_could_save_others_from_death/</t>
  </si>
  <si>
    <t>hc66kb</t>
  </si>
  <si>
    <t>https://i.redd.it/as7040jwvw551.jpg</t>
  </si>
  <si>
    <t>Do you approve of the assault rifle ban?</t>
  </si>
  <si>
    <t>YitryOrbitOfficial</t>
  </si>
  <si>
    <t>https://www.reddit.com/r/metacanada/comments/gxz0x6/do_you_approve_of_the_assault_rifle_ban/</t>
  </si>
  <si>
    <t>gxz0x6</t>
  </si>
  <si>
    <t>Reddit's New Rules: Internet Animal Farm</t>
  </si>
  <si>
    <t>AgreeableForm</t>
  </si>
  <si>
    <t>https://www.reddit.com/r/metacanada/comments/hiimxg/reddits_new_rules_internet_animal_farm/</t>
  </si>
  <si>
    <t>hiimxg</t>
  </si>
  <si>
    <t>https://www.youtube.com/watch?v=SiRFm9xf45o</t>
  </si>
  <si>
    <t>I don't think the mods are ok</t>
  </si>
  <si>
    <t>https://www.reddit.com/r/metacanada/comments/hgjf60/i_dont_think_the_mods_are_ok/</t>
  </si>
  <si>
    <t>hgjf60</t>
  </si>
  <si>
    <t>Nova Scotia RCMP confirm firearms used in April tragedy were obtained illegally</t>
  </si>
  <si>
    <t>https://www.reddit.com/r/metacanada/comments/gwo5oj/nova_scotia_rcmp_confirm_firearms_used_in_april/</t>
  </si>
  <si>
    <t>gwo5oj</t>
  </si>
  <si>
    <t>https://cdnpoli.news/2020/06/04/ns-rcmp-confirm-firearms-used-in-april-tragedy-were-obtained-illegally/</t>
  </si>
  <si>
    <t>I have authorized the Federal Government to arrest anyone who vandalizes or destroys any monument, statue or other such Federal property in the U.S. with up to 10 years in prison, per the Veteran‚'s Memorial Preservation Act, or such other laws that may be pertinent.....</t>
  </si>
  <si>
    <t>https://www.reddit.com/r/metacanada/comments/hef1ic/i_have_authorized_the_federal_government_to/</t>
  </si>
  <si>
    <t>hef1ic</t>
  </si>
  <si>
    <t>https://twitter.com/realDonaldTrump/status/1275379758021390336</t>
  </si>
  <si>
    <t>The taxpayer is funding research on 'gender diversity and identity practise'. Unacceptable!</t>
  </si>
  <si>
    <t>https://www.reddit.com/r/metacanada/comments/h8310q/the_taxpayer_is_funding_research_on_gender/</t>
  </si>
  <si>
    <t>h8310q</t>
  </si>
  <si>
    <t>Anonymous letter from a professor at Berkeley university to colleagues on BLM &amp;amp; their history department</t>
  </si>
  <si>
    <t>https://www.reddit.com/r/metacanada/comments/h100j9/anonymous_letter_from_a_professor_at_berkeley/</t>
  </si>
  <si>
    <t>h100j9</t>
  </si>
  <si>
    <t>https://i.redd.it/qj2yy8dqga451.png</t>
  </si>
  <si>
    <t>Former parliamentarians, diplomats pen letter calling on Canada to release Meng</t>
  </si>
  <si>
    <t>https://www.reddit.com/r/metacanada/comments/hfeyhw/former_parliamentarians_diplomats_pen_letter/</t>
  </si>
  <si>
    <t>hfeyhw</t>
  </si>
  <si>
    <t>https://www.cbc.ca/news/politics/letter-release-meng-1.5625669</t>
  </si>
  <si>
    <t>https://www.reddit.com/r/metacanada/comments/hfao7q/former_parliamentarians_diplomats_pen_letter/</t>
  </si>
  <si>
    <t>hfao7q</t>
  </si>
  <si>
    <t>http://archive.is/GruLF</t>
  </si>
  <si>
    <t>The PPC is the only party in favour of lower immigration levels, and I‚'m the only leader who proposed several weeks ago a moratorium on immigration until the situation is back to normal. In short, the PPC is the ONLY party in tune with the overwhelming majority of Canadians.</t>
  </si>
  <si>
    <t>https://www.reddit.com/r/metacanada/comments/h0pbo2/the_ppc_is_the_only_party_in_favour_of_lower/</t>
  </si>
  <si>
    <t>h0pbo2</t>
  </si>
  <si>
    <t>https://twitter.com/MaximeBernier/status/1270822294311579650?s=19</t>
  </si>
  <si>
    <t>It is time for #Reddexit</t>
  </si>
  <si>
    <t>https://www.reddit.com/r/metacanada/comments/hinny9/it_is_time_for_reddexit/</t>
  </si>
  <si>
    <t>hinny9</t>
  </si>
  <si>
    <t>George Floyd had COVID-19, autopsy reveals. Tests urged for four officers charged in his death</t>
  </si>
  <si>
    <t>https://www.reddit.com/r/metacanada/comments/gwng67/george_floyd_had_covid19_autopsy_reveals_tests/</t>
  </si>
  <si>
    <t>gwng67</t>
  </si>
  <si>
    <t>https://outline.com/3yshGz</t>
  </si>
  <si>
    <t>Toronto Violence: Man arrested after shooting near Eastgate Square in Hamilton</t>
  </si>
  <si>
    <t>https://www.reddit.com/r/metacanada/comments/haig82/toronto_violence_man_arrested_after_shooting_near/</t>
  </si>
  <si>
    <t>haig82</t>
  </si>
  <si>
    <t>https://www.cbc.ca/news/canada/hamilton/shooting-kenora-avenue-1.5614074</t>
  </si>
  <si>
    <t>Welcome to communism.</t>
  </si>
  <si>
    <t>https://www.reddit.com/r/metacanada/comments/hddiz9/welcome_to_communism/</t>
  </si>
  <si>
    <t>hddiz9</t>
  </si>
  <si>
    <t>https://twitter.com/Breaking911/status/1274782260756185088</t>
  </si>
  <si>
    <t>CanCon: Burton Cummings- Break It To Them Gently.</t>
  </si>
  <si>
    <t>https://www.reddit.com/r/metacanada/comments/h0zeui/cancon_burton_cummings_break_it_to_them_gently/</t>
  </si>
  <si>
    <t>h0zeui</t>
  </si>
  <si>
    <t>https://www.youtube.com/watch?v=8AReU2zUTgs</t>
  </si>
  <si>
    <t>Heartwarming! 2 Men enable woman to fulfill her goals of being a manga creator.</t>
  </si>
  <si>
    <t>NMW-NMW</t>
  </si>
  <si>
    <t>https://www.reddit.com/r/metacanada/comments/hiq9xw/heartwarming_2_men_enable_woman_to_fulfill_her/</t>
  </si>
  <si>
    <t>hiq9xw</t>
  </si>
  <si>
    <t>This Quebec Furry Group Is Fighting the Far Right</t>
  </si>
  <si>
    <t>https://www.reddit.com/r/metacanada/comments/hghtz2/this_quebec_furry_group_is_fighting_the_far_right/</t>
  </si>
  <si>
    <t>hghtz2</t>
  </si>
  <si>
    <t>Brian Mulroney proposes doubling Canada's population through immigration</t>
  </si>
  <si>
    <t>ThatsSoRaka</t>
  </si>
  <si>
    <t>https://www.reddit.com/r/metacanada/comments/hitb8w/brian_mulroney_proposes_doubling_canadas/</t>
  </si>
  <si>
    <t>hitb8w</t>
  </si>
  <si>
    <t>https://www.theglobeandmail.com/politics/article-brian-mulroney-calls-for-bold-social-changes-to-prepare-canada-for-a/</t>
  </si>
  <si>
    <t>In case anyone needed a hi-def reminder.</t>
  </si>
  <si>
    <t>https://www.reddit.com/r/metacanada/comments/gy9lj8/in_case_anyone_needed_a_hidef_reminder/</t>
  </si>
  <si>
    <t>gy9lj8</t>
  </si>
  <si>
    <t>https://imgur.com/a/W55946T</t>
  </si>
  <si>
    <t>Fake News won‚'t report that</t>
  </si>
  <si>
    <t>https://www.reddit.com/r/metacanada/comments/hchbx1/fake_news_wont_report_that/</t>
  </si>
  <si>
    <t>hchbx1</t>
  </si>
  <si>
    <t>https://v.redd.it/gh3vwn9vg0651</t>
  </si>
  <si>
    <t>What CNN sees when they watch Paw Patrol</t>
  </si>
  <si>
    <t>https://www.reddit.com/r/metacanada/comments/h17a6n/what_cnn_sees_when_they_watch_paw_patrol/</t>
  </si>
  <si>
    <t>h17a6n</t>
  </si>
  <si>
    <t>https://i.redd.it/y4ys989sbc451.jpg</t>
  </si>
  <si>
    <t>Ben Mulroney to step down from etalk to make room for "diverse voices" after scandal involving his wife</t>
  </si>
  <si>
    <t>https://www.reddit.com/r/metacanada/comments/hdwhi5/ben_mulroney_to_step_down_from_etalk_to_make_room/</t>
  </si>
  <si>
    <t>hdwhi5</t>
  </si>
  <si>
    <t>http://archive.is/NiwC1</t>
  </si>
  <si>
    <t>(Mostly) Brown Covidiots at Brampton party think the rules don't apply to them.</t>
  </si>
  <si>
    <t>https://www.reddit.com/r/metacanada/comments/gx5q8a/mostly_brown_covidiots_at_brampton_party_think/</t>
  </si>
  <si>
    <t>gx5q8a</t>
  </si>
  <si>
    <t>https://imgur.com/gallery/IE7GVll</t>
  </si>
  <si>
    <t>A week ago you couldn't visit a loved one dying from COVID in the hospital and you couldn't attend funerals. Now protesters are going to cause thousands more deaths, and it's OK because their politics are correct.</t>
  </si>
  <si>
    <t>https://www.reddit.com/r/metacanada/comments/gwofuf/a_week_ago_you_couldnt_visit_a_loved_one_dying/</t>
  </si>
  <si>
    <t>gwofuf</t>
  </si>
  <si>
    <t>Which conservative leadership candidate should be supported with a realistic shot at winning?</t>
  </si>
  <si>
    <t>DoctorNole</t>
  </si>
  <si>
    <t>https://www.reddit.com/r/metacanada/comments/h7jk2q/which_conservative_leadership_candidate_should_be/</t>
  </si>
  <si>
    <t>h7jk2q</t>
  </si>
  <si>
    <t>i know this is not canada, but</t>
  </si>
  <si>
    <t>Trump_Always-er</t>
  </si>
  <si>
    <t>https://www.reddit.com/r/metacanada/comments/hg90mq/i_know_this_is_not_canada_but/</t>
  </si>
  <si>
    <t>hg90mq</t>
  </si>
  <si>
    <t>https://i.redd.it/chkciy3wp9751.jpg</t>
  </si>
  <si>
    <t>PARLER: Where making fun of Marco Rubio is considered "Obscenity" and will add 4 violation points to your social credit score.</t>
  </si>
  <si>
    <t>https://www.reddit.com/r/metacanada/comments/hhglf1/parler_where_making_fun_of_marco_rubio_is/</t>
  </si>
  <si>
    <t>hhglf1</t>
  </si>
  <si>
    <t>https://i.redd.it/qkmqhu966o751.jpg</t>
  </si>
  <si>
    <t>Gone With the Wind is gone</t>
  </si>
  <si>
    <t>nst.com.my</t>
  </si>
  <si>
    <t>https://www.reddit.com/r/metacanada/comments/h79vn1/gone_with_the_wind_is_gone/</t>
  </si>
  <si>
    <t>h79vn1</t>
  </si>
  <si>
    <t>https://www.nst.com.my/world/world/2020/06/599839/gone-wind-removed-hbo-max-after-racism-protests</t>
  </si>
  <si>
    <t>Alberta government moving to defend against federal 'gun grab'</t>
  </si>
  <si>
    <t>https://www.reddit.com/r/metacanada/comments/gw6t3v/alberta_government_moving_to_defend_against/</t>
  </si>
  <si>
    <t>gw6t3v</t>
  </si>
  <si>
    <t>https://edmonton.ctvnews.ca/alberta-government-moving-to-defend-against-federal-gun-grab-1.4967049</t>
  </si>
  <si>
    <t>C3RF Update - 19 Jun, 2020</t>
  </si>
  <si>
    <t>https://www.reddit.com/r/metacanada/comments/hbqre3/c3rf_update_19_jun_2020/</t>
  </si>
  <si>
    <t>hbqre3</t>
  </si>
  <si>
    <t>And just like that, conservatives became liberals</t>
  </si>
  <si>
    <t>https://www.reddit.com/r/metacanada/comments/gw3nan/and_just_like_that_conservatives_became_liberals/</t>
  </si>
  <si>
    <t>gw3nan</t>
  </si>
  <si>
    <t>https://i.redd.it/74v9b54ior251.jpg</t>
  </si>
  <si>
    <t>Canada risks being outplayed in feud over citizens jailed in China: Ottawa‚'s refusal to swap Huawei‚'s Meng Wanzhou for detainees Michael Kovrig and Michael Spavor means it faces some hard choices.</t>
  </si>
  <si>
    <t>https://www.reddit.com/r/metacanada/comments/heszww/canada_risks_being_outplayed_in_feud_over/</t>
  </si>
  <si>
    <t>heszww</t>
  </si>
  <si>
    <t>https://www.theguardian.com/world/2020/jun/23/canada-risks-being-outplayed-in-feud-over-citizens-jailed-in-china</t>
  </si>
  <si>
    <t>Watch the larping in real time! [Live Feed from "CHAZ"]</t>
  </si>
  <si>
    <t>https://www.reddit.com/r/metacanada/comments/h0mory/watch_the_larping_in_real_time_live_feed_from_chaz/</t>
  </si>
  <si>
    <t>h0mory</t>
  </si>
  <si>
    <t>https://www.youtube.com/watch?v=t7nDkd3V2V0</t>
  </si>
  <si>
    <t>Twitter takes a day off to virtue signal</t>
  </si>
  <si>
    <t>https://www.reddit.com/r/metacanada/comments/gvxcaf/twitter_takes_a_day_off_to_virtue_signal/</t>
  </si>
  <si>
    <t>gvxcaf</t>
  </si>
  <si>
    <t>https://i.redd.it/q0qd3lrt3q251.png</t>
  </si>
  <si>
    <t>The mainstream media does not want you to see this.</t>
  </si>
  <si>
    <t>https://www.reddit.com/r/metacanada/comments/h8j7wd/the_mainstream_media_does_not_want_you_to_see_this/</t>
  </si>
  <si>
    <t>h8j7wd</t>
  </si>
  <si>
    <t>COMMENTARY: Trudeau‚'s UN vote loss is rebuke of his ‚ preachy‚' foreign policy - National | Globalnews.ca</t>
  </si>
  <si>
    <t>https://www.reddit.com/r/metacanada/comments/hbl15k/commentary_trudeaus_un_vote_loss_is_rebuke_of_his/</t>
  </si>
  <si>
    <t>hbl15k</t>
  </si>
  <si>
    <t>https://globalnews.ca/news/7078045/canada-loses-security-council-vote/</t>
  </si>
  <si>
    <t>Being a metacanadian as a minority</t>
  </si>
  <si>
    <t>https://www.reddit.com/r/metacanada/comments/hdwd3e/being_a_metacanadian_as_a_minority/</t>
  </si>
  <si>
    <t>hdwd3e</t>
  </si>
  <si>
    <t>From Dodgy Dossiers To The Sacking of Whitlam: The British Empire Stands Exposed | Zero Hedge</t>
  </si>
  <si>
    <t>https://www.reddit.com/r/metacanada/comments/hclod7/from_dodgy_dossiers_to_the_sacking_of_whitlam_the/</t>
  </si>
  <si>
    <t>hclod7</t>
  </si>
  <si>
    <t>https://www.zerohedge.com/geopolitical/dodgy-dossiers-sacking-whitlam-british-empire-stands-exposed</t>
  </si>
  <si>
    <t>Justin Trudeau attempts to join BLM protest</t>
  </si>
  <si>
    <t>https://www.reddit.com/r/metacanada/comments/gxvvls/justin_trudeau_attempts_to_join_blm_protest/</t>
  </si>
  <si>
    <t>gxvvls</t>
  </si>
  <si>
    <t>https://twitter.com/TPostMillennial/status/1269328742322667523</t>
  </si>
  <si>
    <t>Bit of a stretch if you ask me. But are you guys proud of this or do you denounce it?</t>
  </si>
  <si>
    <t>https://www.reddit.com/r/metacanada/comments/hdoig6/bit_of_a_stretch_if_you_ask_me_but_are_you_guys/</t>
  </si>
  <si>
    <t>hdoig6</t>
  </si>
  <si>
    <t>https://www.vice.com/en_us/article/7kpxxb/canada-among-very-worst-white-supremacist-countries-report</t>
  </si>
  <si>
    <t>EU watchdog sets up TikTok task force, warns on Clearview AI software</t>
  </si>
  <si>
    <t>ca.reuters.com</t>
  </si>
  <si>
    <t>https://www.reddit.com/r/metacanada/comments/h0mczf/eu_watchdog_sets_up_tiktok_task_force_warns_on/</t>
  </si>
  <si>
    <t>h0mczf</t>
  </si>
  <si>
    <t>https://ca.reuters.com/article/technologyNews/idCAKBN23H2PM-OCATC</t>
  </si>
  <si>
    <t>"Autonomous Zone" needs a little help .. (Aaaaah.. My sides!)</t>
  </si>
  <si>
    <t>https://www.reddit.com/r/metacanada/comments/h7s74f/autonomous_zone_needs_a_little_help_aaaaah_my/</t>
  </si>
  <si>
    <t>h7s74f</t>
  </si>
  <si>
    <t>Can we stop letting progressive activists have it their way all the time?</t>
  </si>
  <si>
    <t>https://www.reddit.com/r/metacanada/comments/hdrdd0/can_we_stop_letting_progressive_activists_have_it/</t>
  </si>
  <si>
    <t>hdrdd0</t>
  </si>
  <si>
    <t>Prime Minister Blackface repents!</t>
  </si>
  <si>
    <t>https://www.reddit.com/r/metacanada/comments/gxcmly/prime_minister_blackface_repents/</t>
  </si>
  <si>
    <t>gxcmly</t>
  </si>
  <si>
    <t>https://twitter.com/i/status/1268999769881542657</t>
  </si>
  <si>
    <t>Why was my covid19 topic removed?</t>
  </si>
  <si>
    <t>https://www.reddit.com/r/metacanada/comments/h7zp49/why_was_my_covid19_topic_removed/</t>
  </si>
  <si>
    <t>h7zp49</t>
  </si>
  <si>
    <t>Toronto's most watched 24 hours "news" program CP24 refuses to air the Trudeau fiasco at the UN.... yet they have run at least one anti Donald Trump story. In fact the CP24 website makes no mention of this story at all. This is how Trudeau gets elected in the GTA.</t>
  </si>
  <si>
    <t>https://www.reddit.com/r/metacanada/comments/hbmoin/torontos_most_watched_24_hours_news_program_cp24/</t>
  </si>
  <si>
    <t>hbmoin</t>
  </si>
  <si>
    <t>https://twitter.com/canadabuster/status/1273718411516837898?s=21</t>
  </si>
  <si>
    <t>The Liberal Party immediately removes an MP that was arrested from the party (according to the parliament website)</t>
  </si>
  <si>
    <t>https://www.reddit.com/r/metacanada/comments/gzh3f3/the_liberal_party_immediately_removes_an_mp_that/</t>
  </si>
  <si>
    <t>gzh3f3</t>
  </si>
  <si>
    <t>https://i.redd.it/thxcrvdeqt351.png</t>
  </si>
  <si>
    <t>Nova Scotia shooter 'may have been RCMP agent' after he withdrew $475,000 in cash at Brink's office</t>
  </si>
  <si>
    <t>Armageddon_It</t>
  </si>
  <si>
    <t>https://www.reddit.com/r/metacanada/comments/hdqcab/nova_scotia_shooter_may_have_been_rcmp_agent/</t>
  </si>
  <si>
    <t>hdqcab</t>
  </si>
  <si>
    <t>https://www.dailymail.co.uk/news/article-8444549/Nova-Scotia-shooter-RCMP-agent-withdrew-475-000-cash-Brinks-office.html</t>
  </si>
  <si>
    <t>ANTIFA Cult Members Do Not Care About Anything Other Than Their Hidden Agenda</t>
  </si>
  <si>
    <t>https://www.reddit.com/r/metacanada/comments/gxvopd/antifa_cult_members_do_not_care_about_anything/</t>
  </si>
  <si>
    <t>gxvopd</t>
  </si>
  <si>
    <t>https://files.catbox.moe/lyvmei.jpeg</t>
  </si>
  <si>
    <t>Calgary Herald: Jason Kenney's Fight Against Alberta separatists has become a costly distraction</t>
  </si>
  <si>
    <t>https://www.reddit.com/r/metacanada/comments/hg9f16/calgary_herald_jason_kenneys_fight_against/</t>
  </si>
  <si>
    <t>hg9f16</t>
  </si>
  <si>
    <t>https://calgaryherald.com/opinion/columnists/breakenridge-fighting-separatist-sentiments-has-become-a-costly-distraction</t>
  </si>
  <si>
    <t>Germany, France lead new EU engagement with China</t>
  </si>
  <si>
    <t>globaltimes.cn</t>
  </si>
  <si>
    <t>https://www.reddit.com/r/metacanada/comments/gzfokt/germany_france_lead_new_eu_engagement_with_china/</t>
  </si>
  <si>
    <t>gzfokt</t>
  </si>
  <si>
    <t>https://www.globaltimes.cn/content/1190947.shtml</t>
  </si>
  <si>
    <t>Secret Agenda Behind BLM - The Truth Factory</t>
  </si>
  <si>
    <t>https://www.reddit.com/r/metacanada/comments/heex9w/secret_agenda_behind_blm_the_truth_factory/</t>
  </si>
  <si>
    <t>heex9w</t>
  </si>
  <si>
    <t>https://youtu.be/7jznWeGHj3o</t>
  </si>
  <si>
    <t>Is the Virus deadly to groups or does it have a built in bias like the media claims?</t>
  </si>
  <si>
    <t>https://www.reddit.com/r/metacanada/comments/gyhl06/is_the_virus_deadly_to_groups_or_does_it_have_a/</t>
  </si>
  <si>
    <t>gyhl06</t>
  </si>
  <si>
    <t>https://i.redd.it/4olbvvzs0h351.jpg</t>
  </si>
  <si>
    <t>You love to see it</t>
  </si>
  <si>
    <t>https://www.reddit.com/r/metacanada/comments/h9r8cy/you_love_to_see_it/</t>
  </si>
  <si>
    <t>h9r8cy</t>
  </si>
  <si>
    <t>https://i.redd.it/pk8hijq9p5551.jpg</t>
  </si>
  <si>
    <t>Hilarious...</t>
  </si>
  <si>
    <t>Powerfulhighpriest</t>
  </si>
  <si>
    <t>https://www.reddit.com/r/metacanada/comments/hfrm8t/hilarious/</t>
  </si>
  <si>
    <t>hfrm8t</t>
  </si>
  <si>
    <t>https://i.redd.it/azqcaic8q3751.jpg</t>
  </si>
  <si>
    <t>For two years Finland's government gave 2,000 unemployed citizens ‚Ç¨560 a month with no strings attached. It was the first nationwide basic income experiment. The concept is slowly becoming difficult for people to ignore.</t>
  </si>
  <si>
    <t>https://www.reddit.com/r/metacanada/comments/gujrle/for_two_years_finlands_government_gave_2000/</t>
  </si>
  <si>
    <t>gujrle</t>
  </si>
  <si>
    <t>https://p.dw.com/p/3csjm?maca=en-reddit-sharing</t>
  </si>
  <si>
    <t>One thing we have to admit</t>
  </si>
  <si>
    <t>https://www.reddit.com/r/metacanada/comments/gygg05/one_thing_we_have_to_admit/</t>
  </si>
  <si>
    <t>gygg05</t>
  </si>
  <si>
    <t>Canadians among most active in online right-wing extremism, research finds</t>
  </si>
  <si>
    <t>https://www.reddit.com/r/metacanada/comments/hbxy3d/canadians_among_most_active_in_online_rightwing/</t>
  </si>
  <si>
    <t>hbxy3d</t>
  </si>
  <si>
    <t>https://outline.com/49tD5C</t>
  </si>
  <si>
    <t>"Firstly the degrees Public Health Officers, now using the power of the state to lock you in your homes, are Ideologically based social justice studies. And what they regard as being within their power to direct will shock you.‚‚Ä¶</t>
  </si>
  <si>
    <t>https://www.reddit.com/r/metacanada/comments/gz8zrw/firstly_the_degrees_public_health_officers_now/</t>
  </si>
  <si>
    <t>gz8zrw</t>
  </si>
  <si>
    <t>https://stormhaven.blog/2020/04/17/canadas-public-health-officers-are-trying-to-destroy-capitalism-not-corona/</t>
  </si>
  <si>
    <t>Result of a Cultural takeover of every institution: Liberals have carte blanche to do whatever they want without consequences so long as it‚'s cloaked under ‚"fighting systemic oppression‚</t>
  </si>
  <si>
    <t>https://www.reddit.com/r/metacanada/comments/h7vvqp/result_of_a_cultural_takeover_of_every/</t>
  </si>
  <si>
    <t>h7vvqp</t>
  </si>
  <si>
    <t>Left media at its finest</t>
  </si>
  <si>
    <t>https://www.reddit.com/r/metacanada/comments/gzfmp4/left_media_at_its_finest/</t>
  </si>
  <si>
    <t>gzfmp4</t>
  </si>
  <si>
    <t>https://www.npr.org/sections/coronavirus-live-updates/2020/06/08/872588125/trump-to-restart-political-rallies-this-month-despite-coronavirus-pandemic</t>
  </si>
  <si>
    <t>Social justice activist calls on Trudeau to do more than kneel with protesters.</t>
  </si>
  <si>
    <t>https://www.reddit.com/r/metacanada/comments/gyfb1i/social_justice_activist_calls_on_trudeau_to_do/</t>
  </si>
  <si>
    <t>gyfb1i</t>
  </si>
  <si>
    <t>https://www.ctvnews.ca/canada/a-hollow-gesture-social-justice-activist-calls-on-trudeau-to-do-more-than-kneel-with-protesters-1.4972614</t>
  </si>
  <si>
    <t>Protests / C19</t>
  </si>
  <si>
    <t>https://www.reddit.com/r/metacanada/comments/gzn39u/protests_c19/</t>
  </si>
  <si>
    <t>gzn39u</t>
  </si>
  <si>
    <t>MSM dancing a jig and double speak, all in one.</t>
  </si>
  <si>
    <t>https://www.reddit.com/r/metacanada/comments/hbu7t7/msm_dancing_a_jig_and_double_speak_all_in_one/</t>
  </si>
  <si>
    <t>hbu7t7</t>
  </si>
  <si>
    <t>https://www.google.ca/amp/s/www.cbc.ca/amp/1.5617857</t>
  </si>
  <si>
    <t>Government COVID-19 emergency measures are 'death of civil liberties by a thousand cuts': report</t>
  </si>
  <si>
    <t>https://www.reddit.com/r/metacanada/comments/hcczce/government_covid19_emergency_measures_are_death/</t>
  </si>
  <si>
    <t>hcczce</t>
  </si>
  <si>
    <t>http://archive.is/y4P7N</t>
  </si>
  <si>
    <t>Here ya go, spread this.</t>
  </si>
  <si>
    <t>https://www.reddit.com/r/metacanada/comments/gunjjk/here_ya_go_spread_this/</t>
  </si>
  <si>
    <t>gunjjk</t>
  </si>
  <si>
    <t>https://i.redd.it/htjye7gqqb251.png</t>
  </si>
  <si>
    <t>Of course, other protests just "wrong"</t>
  </si>
  <si>
    <t>MitchD69</t>
  </si>
  <si>
    <t>https://www.reddit.com/r/metacanada/comments/gxx5ni/of_course_other_protests_just_wrong/</t>
  </si>
  <si>
    <t>gxx5ni</t>
  </si>
  <si>
    <t>https://i.redd.it/1pr7cxf128351.jpg</t>
  </si>
  <si>
    <t>The new tragedy - H1B ejects from US flooding Canadian IT market when jobs are far fewer already</t>
  </si>
  <si>
    <t>Shamazhar</t>
  </si>
  <si>
    <t>https://www.reddit.com/r/metacanada/comments/hhabys/the_new_tragedy_h1b_ejects_from_us_flooding/</t>
  </si>
  <si>
    <t>hhabys</t>
  </si>
  <si>
    <t>Funniest Liberal Meltdown of 2020 (so far)</t>
  </si>
  <si>
    <t>https://www.reddit.com/r/metacanada/comments/h0bu3b/funniest_liberal_meltdown_of_2020_so_far/</t>
  </si>
  <si>
    <t>h0bu3b</t>
  </si>
  <si>
    <t>https://www.youtube.com/watch?v=klygfDhB7QA&amp;amp;feature=youtu.be</t>
  </si>
  <si>
    <t>MetaCanada's Ode to Reddit Power Mods</t>
  </si>
  <si>
    <t>https://www.reddit.com/r/metacanada/comments/gx4a5h/metacanadas_ode_to_reddit_power_mods/</t>
  </si>
  <si>
    <t>gx4a5h</t>
  </si>
  <si>
    <t>https://youtu.be/-FYfNoPfkew</t>
  </si>
  <si>
    <t>Pseudo Trudeau‚'s Red-Faced Defeat to Ireland for Security Council Seat</t>
  </si>
  <si>
    <t>https://www.reddit.com/r/metacanada/comments/hi1188/pseudo_trudeaus_redfaced_defeat_to_ireland_for/</t>
  </si>
  <si>
    <t>hi1188</t>
  </si>
  <si>
    <t>https://www.strategic-culture.org/news/2020/06/28/pseudo-trudeau-red-faced-defeat-to-ireland-for-security-council-seat/</t>
  </si>
  <si>
    <t>Is this person well known?</t>
  </si>
  <si>
    <t>https://www.reddit.com/r/metacanada/comments/gvk725/is_this_person_well_known/</t>
  </si>
  <si>
    <t>gvk725</t>
  </si>
  <si>
    <t>https://youtu.be/MKWovkHHB64</t>
  </si>
  <si>
    <t>I heard most of you guys were russian spy's spreading dissent.</t>
  </si>
  <si>
    <t>WexfordRearedConor</t>
  </si>
  <si>
    <t>https://www.reddit.com/r/metacanada/comments/h0x0wn/i_heard_most_of_you_guys_were_russian_spys/</t>
  </si>
  <si>
    <t>h0x0wn</t>
  </si>
  <si>
    <t>Reminder: you can write to MPs without paying postage all you want</t>
  </si>
  <si>
    <t>canadapost.ca</t>
  </si>
  <si>
    <t>https://www.reddit.com/r/metacanada/comments/gzbxn1/reminder_you_can_write_to_mps_without_paying/</t>
  </si>
  <si>
    <t>gzbxn1</t>
  </si>
  <si>
    <t>https://www.canadapost.ca/tools/pg/manual/PGgovtmail-e.asp</t>
  </si>
  <si>
    <t>Jaqee the deal maker.</t>
  </si>
  <si>
    <t>https://www.reddit.com/r/metacanada/comments/gwlzgw/jaqee_the_deal_maker/</t>
  </si>
  <si>
    <t>gwlzgw</t>
  </si>
  <si>
    <t>https://i.redd.it/c8cpyap7ix251.jpg</t>
  </si>
  <si>
    <t>"bUt MaRxIsM bAd"</t>
  </si>
  <si>
    <t>kabongtheclumsy</t>
  </si>
  <si>
    <t>https://www.reddit.com/r/metacanada/comments/hd8lkp/but_marxism_bad/</t>
  </si>
  <si>
    <t>hd8lkp</t>
  </si>
  <si>
    <t>https://i.imgur.com/sFhw2WE.jpg</t>
  </si>
  <si>
    <t>Trans rights are human rights.</t>
  </si>
  <si>
    <t>TheTrekMachine</t>
  </si>
  <si>
    <t>https://www.reddit.com/r/metacanada/comments/hfcyc5/trans_rights_are_human_rights/</t>
  </si>
  <si>
    <t>hfcyc5</t>
  </si>
  <si>
    <t>So, I had stumbled upon this post a couple weeks back and I haven't been able to shake the impression it left me with. In it, OP details the mistreatment his students directed his way and the administration chalking it up to "their culture" with zero accountability or reprimand.</t>
  </si>
  <si>
    <t>https://www.reddit.com/r/metacanada/comments/hbs9m0/so_i_had_stumbled_upon_this_post_a_couple_weeks/</t>
  </si>
  <si>
    <t>hbs9m0</t>
  </si>
  <si>
    <t>https://i.redd.it/kgfbzt6y1s551.jpg</t>
  </si>
  <si>
    <t>Government files reveal new information about shipment of deadly viruses from Canada to China | CBC News</t>
  </si>
  <si>
    <t>https://www.reddit.com/r/metacanada/comments/h9b8eh/government_files_reveal_new_information_about/</t>
  </si>
  <si>
    <t>h9b8eh</t>
  </si>
  <si>
    <t>https://www.cbc.ca/news/canada/manitoba/canadian-scientist-sent-deadly-viruses-to-wuhan-lab-months-before-rcmp-asked-to-investigate-1.5609582?__vfz=medium%3Dsharebar</t>
  </si>
  <si>
    <t>Clearly the cross-poster here has never rode on the TTC wonder how axe man is doing?</t>
  </si>
  <si>
    <t>Bluverish</t>
  </si>
  <si>
    <t>https://www.reddit.com/r/metacanada/comments/gyxfmn/clearly_the_crossposter_here_has_never_rode_on/</t>
  </si>
  <si>
    <t>gyxfmn</t>
  </si>
  <si>
    <t>https://i.redd.it/hz8aenvl8l351.jpg</t>
  </si>
  <si>
    <t>Celebrating People Making a Difference This Pride Month</t>
  </si>
  <si>
    <t>https://www.reddit.com/r/metacanada/comments/hdyps3/celebrating_people_making_a_difference_this_pride/</t>
  </si>
  <si>
    <t>hdyps3</t>
  </si>
  <si>
    <t>https://www.cbc.ca/news/canada/toronto/community/proud-to-shine-features-2020-1.5621871</t>
  </si>
  <si>
    <t>CanCon: The Tragically Hip - Blow At High Dough.</t>
  </si>
  <si>
    <t>https://www.reddit.com/r/metacanada/comments/hg836d/cancon_the_tragically_hip_blow_at_high_dough/</t>
  </si>
  <si>
    <t>hg836d</t>
  </si>
  <si>
    <t>https://www.youtube.com/watch?v=aGRNEJiD3PY</t>
  </si>
  <si>
    <t>Hamilton-Wentworth District School Board terminates Hamilton police school liaison program</t>
  </si>
  <si>
    <t>https://www.reddit.com/r/metacanada/comments/heg35y/hamiltonwentworth_district_school_board/</t>
  </si>
  <si>
    <t>heg35y</t>
  </si>
  <si>
    <t>https://globalnews.ca/news/7094973/hwdsb-terminates-hamilton-police-school-liaison-program/</t>
  </si>
  <si>
    <t>Perturbed at the state of academia, I've created a sub for the purpose of calling out bad academia.</t>
  </si>
  <si>
    <t>https://www.reddit.com/r/metacanada/comments/h80zyv/perturbed_at_the_state_of_academia_ive_created_a/</t>
  </si>
  <si>
    <t>h80zyv</t>
  </si>
  <si>
    <t>https://www.reddit.com/r/metacanada/comments/haxczc/perturbed_at_the_state_of_academia_ive_created_a/</t>
  </si>
  <si>
    <t>haxczc</t>
  </si>
  <si>
    <t>Recommend keeping US border closed until next year</t>
  </si>
  <si>
    <t>Lokarin</t>
  </si>
  <si>
    <t>https://www.reddit.com/r/metacanada/comments/hgor27/recommend_keeping_us_border_closed_until_next_year/</t>
  </si>
  <si>
    <t>hgor27</t>
  </si>
  <si>
    <t>If you truly were outside of identity politics and marxist groupthink</t>
  </si>
  <si>
    <t>https://www.reddit.com/r/metacanada/comments/hh48dc/if_you_truly_were_outside_of_identity_politics/</t>
  </si>
  <si>
    <t>hh48dc</t>
  </si>
  <si>
    <t>Oofers</t>
  </si>
  <si>
    <t>Rodosalis</t>
  </si>
  <si>
    <t>https://www.reddit.com/r/metacanada/comments/hf6fas/oofers/</t>
  </si>
  <si>
    <t>hf6fas</t>
  </si>
  <si>
    <t>https://v.redd.it/8qbgy02cgw651</t>
  </si>
  <si>
    <t>Another Canadian university cuts ties with China-influenced campus group ‚Äì True North</t>
  </si>
  <si>
    <t>https://www.reddit.com/r/metacanada/comments/h13b3z/another_canadian_university_cuts_ties_with/</t>
  </si>
  <si>
    <t>h13b3z</t>
  </si>
  <si>
    <t>https://tnc.news/2020/06/10/another-canadian-university-cuts-ties-with-china-influenced-campus-group/</t>
  </si>
  <si>
    <t>Rioters topple Ulysses S. Grant statue, who helped win the Civil War leading to the emancipation of slaves in the American South</t>
  </si>
  <si>
    <t>https://www.reddit.com/r/metacanada/comments/hcsqds/rioters_topple_ulysses_s_grant_statue_who_helped/</t>
  </si>
  <si>
    <t>hcsqds</t>
  </si>
  <si>
    <t>https://thepostmillennial.com/demonstrators-topple-ulysses-s-grant-statue-on-juneteenth</t>
  </si>
  <si>
    <t>Allan Rock follows 'Jay', "central organizer" for the Commie party of Canada, on twitter</t>
  </si>
  <si>
    <t>https://www.reddit.com/r/metacanada/comments/hgb6uv/allan_rock_follows_jay_central_organizer_for_the/</t>
  </si>
  <si>
    <t>hgb6uv</t>
  </si>
  <si>
    <t>https://imgur.com/a/lGH9gQy</t>
  </si>
  <si>
    <t>I'm offended , how do I get paid ?</t>
  </si>
  <si>
    <t>bluemoon1333</t>
  </si>
  <si>
    <t>https://www.reddit.com/r/metacanada/comments/heibtf/im_offended_how_do_i_get_paid/</t>
  </si>
  <si>
    <t>heibtf</t>
  </si>
  <si>
    <t>Here's what happens when you tell people who aren't evil, that they are. We're entering the second last frame.</t>
  </si>
  <si>
    <t>tehnico</t>
  </si>
  <si>
    <t>https://www.reddit.com/r/metacanada/comments/h7ai42/heres_what_happens_when_you_tell_people_who_arent/</t>
  </si>
  <si>
    <t>h7ai42</t>
  </si>
  <si>
    <t>https://i.redd.it/8xv5r1ojld451.png</t>
  </si>
  <si>
    <t>John Ivison: The master of political language offers ambiguous reassurances on future of CERB</t>
  </si>
  <si>
    <t>https://www.reddit.com/r/metacanada/comments/gzz6ot/john_ivison_the_master_of_political_language/</t>
  </si>
  <si>
    <t>gzz6ot</t>
  </si>
  <si>
    <t>https://outline.com/5ma6TC</t>
  </si>
  <si>
    <t>TIL in 2019 a Croatian bakery closed in Munich. I already knew that Croatia shares a border with Slovenia</t>
  </si>
  <si>
    <t>koiven</t>
  </si>
  <si>
    <t>total-croatia-news.com</t>
  </si>
  <si>
    <t>https://www.reddit.com/r/metacanada/comments/gyrhdh/til_in_2019_a_croatian_bakery_closed_in_munich_i/</t>
  </si>
  <si>
    <t>gyrhdh</t>
  </si>
  <si>
    <t>https://www.total-croatia-news.com/business/35956-mlinar</t>
  </si>
  <si>
    <t>Gerald Butts is back helping the Liberals plan for the federal election: source</t>
  </si>
  <si>
    <t>https://www.reddit.com/r/metacanada/comments/hgd4qt/gerald_butts_is_back_helping_the_liberals_plan/</t>
  </si>
  <si>
    <t>hgd4qt</t>
  </si>
  <si>
    <t>https://www.ctvnews.ca/politics/gerald-butts-is-back-helping-the-liberals-plan-for-the-federal-election-source-1.4516600</t>
  </si>
  <si>
    <t>University of Tennessee makes Covid-19 vaccine shot mandatory for students when available</t>
  </si>
  <si>
    <t>https://www.reddit.com/r/metacanada/comments/hho4tr/university_of_tennessee_makes_covid19_vaccine/</t>
  </si>
  <si>
    <t>hho4tr</t>
  </si>
  <si>
    <t>https://www.rt.com/usa/493192-university-tennessee-covid-19-vaccine/</t>
  </si>
  <si>
    <t>Ghislaine "Greta" Maxwell</t>
  </si>
  <si>
    <t>ModeratorInTraining</t>
  </si>
  <si>
    <t>https://www.reddit.com/r/metacanada/comments/hch9im/ghislaine_greta_maxwell/</t>
  </si>
  <si>
    <t>hch9im</t>
  </si>
  <si>
    <t>https://www.youtube.com/watch?v=i2JLR-AJCxc</t>
  </si>
  <si>
    <t>Canada Post compared to private companies</t>
  </si>
  <si>
    <t>Tuxedo_Masquerain</t>
  </si>
  <si>
    <t>https://www.reddit.com/r/metacanada/comments/h9gh39/canada_post_compared_to_private_companies/</t>
  </si>
  <si>
    <t>h9gh39</t>
  </si>
  <si>
    <t>CBC host Wendy Mesley apologizes for using a certain word in discussion on race</t>
  </si>
  <si>
    <t>https://www.reddit.com/r/metacanada/comments/h00c7c/cbc_host_wendy_mesley_apologizes_for_using_a/</t>
  </si>
  <si>
    <t>h00c7c</t>
  </si>
  <si>
    <t>https://globalnews.ca/news/7046713/cbc-wendy-mesley-race-certain-word/</t>
  </si>
  <si>
    <t>Prime Minister arrested for not wearing face mask and social distancing.</t>
  </si>
  <si>
    <t>https://www.reddit.com/r/metacanada/comments/gy06qy/prime_minister_arrested_for_not_wearing_face_mask/</t>
  </si>
  <si>
    <t>gy06qy</t>
  </si>
  <si>
    <t>https://i.redd.it/ob9f51cw6d351.jpg</t>
  </si>
  <si>
    <t>Black Lives Matter Melbourne Tells White People: "No Selfies"</t>
  </si>
  <si>
    <t>https://www.reddit.com/r/metacanada/comments/gxifro/black_lives_matter_melbourne_tells_white_people/</t>
  </si>
  <si>
    <t>gxifro</t>
  </si>
  <si>
    <t>https://www.zerohedge.com/geopolitical/black-lives-matter-melbourne-tells-white-people-no-selfies</t>
  </si>
  <si>
    <t>Now CHAZ has guns: Seattle autonomous zone ‚ warlord‚' filmed handing out AR-15s to followers</t>
  </si>
  <si>
    <t>https://www.reddit.com/r/metacanada/comments/ha732e/now_chaz_has_guns_seattle_autonomous_zone_warlord/</t>
  </si>
  <si>
    <t>ha732e</t>
  </si>
  <si>
    <t>https://www.rt.com/usa/491937-chaz-seattle-warlord-guns/</t>
  </si>
  <si>
    <t>The Biggest Mistake Ever Made</t>
  </si>
  <si>
    <t>https://www.reddit.com/r/metacanada/comments/gzsebq/the_biggest_mistake_ever_made/</t>
  </si>
  <si>
    <t>gzsebq</t>
  </si>
  <si>
    <t>Corona virus will be a major concern, these facts came out in the study</t>
  </si>
  <si>
    <t>john-willongton</t>
  </si>
  <si>
    <t>fitnesshelp.info</t>
  </si>
  <si>
    <t>https://www.reddit.com/r/metacanada/comments/gx7jnz/corona_virus_will_be_a_major_concern_these_facts/</t>
  </si>
  <si>
    <t>gx7jnz</t>
  </si>
  <si>
    <t>https://www.fitnesshelp.info/2020/06/corona-virus-will-be-major-concern.html?m=1</t>
  </si>
  <si>
    <t>Don't give in to Liberal demands!</t>
  </si>
  <si>
    <t>https://www.reddit.com/r/metacanada/comments/hbo2rw/dont_give_in_to_liberal_demands/</t>
  </si>
  <si>
    <t>hbo2rw</t>
  </si>
  <si>
    <t>https://i.pinimg.com/originals/bd/20/aa/bd20aa0664d34f68d4a4c7d2ed9a699f.gif</t>
  </si>
  <si>
    <t>https://www.reddit.com/r/metacanada/comments/hb6jb9/httpsipinimgcomoriginalsbd20aabd20aa0664d34f68d4a4/</t>
  </si>
  <si>
    <t>hb6jb9</t>
  </si>
  <si>
    <t>THIS x100 anyone else agree with me or am I the only one? share if you agree</t>
  </si>
  <si>
    <t>i.kym-cdn.com</t>
  </si>
  <si>
    <t>https://www.reddit.com/r/metacanada/comments/gw1z9m/this_x100_anyone_else_agree_with_me_or_am_i_the/</t>
  </si>
  <si>
    <t>gw1z9m</t>
  </si>
  <si>
    <t>https://i.kym-cdn.com/photos/images/newsfeed/001/570/557/db0.png</t>
  </si>
  <si>
    <t>Trudeau says charity with ties to him and his wife 'only one' that could run COVID-19 student volunteer grant program</t>
  </si>
  <si>
    <t>https://www.reddit.com/r/metacanada/comments/hgl813/trudeau_says_charity_with_ties_to_him_and_his/</t>
  </si>
  <si>
    <t>hgl813</t>
  </si>
  <si>
    <t>A look at Regina's furry community</t>
  </si>
  <si>
    <t>https://www.reddit.com/r/metacanada/comments/hgtnf3/a_look_at_reginas_furry_community/</t>
  </si>
  <si>
    <t>hgtnf3</t>
  </si>
  <si>
    <t>She went out of her way to graffiti the Ontario Police Memorial, for officers who died in the line of duty. If you recognize her, contact the OPP.</t>
  </si>
  <si>
    <t>KTAWAY1991</t>
  </si>
  <si>
    <t>https://www.reddit.com/r/metacanada/comments/hf9i8d/she_went_out_of_her_way_to_graffiti_the_ontario/</t>
  </si>
  <si>
    <t>hf9i8d</t>
  </si>
  <si>
    <t>https://i.redd.it/qi29om33vw651.jpg</t>
  </si>
  <si>
    <t>Trudeau doubles down on putting his favourite charity in charge of $900 MILLION program</t>
  </si>
  <si>
    <t>https://www.reddit.com/r/metacanada/comments/hi7q46/trudeau_doubles_down_on_putting_his_favourite/</t>
  </si>
  <si>
    <t>hi7q46</t>
  </si>
  <si>
    <t>https://thepostmillennial.com/trudeau-continues-to-defend-we-deal</t>
  </si>
  <si>
    <t>Lol</t>
  </si>
  <si>
    <t>https://www.reddit.com/r/metacanada/comments/hcvacv/lol/</t>
  </si>
  <si>
    <t>hcvacv</t>
  </si>
  <si>
    <t>https://thepostmillennial.com/mayor-celebrates-protests-vandalized-home</t>
  </si>
  <si>
    <t>As a U.S. citizen, can I still pick up mail at a UPS drop off site?</t>
  </si>
  <si>
    <t>RowBowBooty</t>
  </si>
  <si>
    <t>https://www.reddit.com/r/metacanada/comments/gz2icz/as_a_us_citizen_can_i_still_pick_up_mail_at_a_ups/</t>
  </si>
  <si>
    <t>gz2icz</t>
  </si>
  <si>
    <t>Jussie Smollett 2.0 - Department of Justice finds it was fake news</t>
  </si>
  <si>
    <t>https://www.reddit.com/r/metacanada/comments/hep6pf/jussie_smollett_20_department_of_justice_finds_it/</t>
  </si>
  <si>
    <t>hep6pf</t>
  </si>
  <si>
    <t>https://i.redd.it/zwibpht9qq651.jpg</t>
  </si>
  <si>
    <t>SIU investigates after 62-year-old brown dude shot in Mississauga, ON. Riots/Protests to follow shortly.</t>
  </si>
  <si>
    <t>https://www.reddit.com/r/metacanada/comments/hdc9qx/siu_investigates_after_62yearold_brown_dude_shot/</t>
  </si>
  <si>
    <t>hdc9qx</t>
  </si>
  <si>
    <t>http://archive.is/61YxP</t>
  </si>
  <si>
    <t>Mass-Tracking COVI-PASS Immunity Passports To Be Rolled Out In 15 Countries</t>
  </si>
  <si>
    <t>https://www.reddit.com/r/metacanada/comments/hi1n9p/masstracking_covipass_immunity_passports_to_be/</t>
  </si>
  <si>
    <t>hi1n9p</t>
  </si>
  <si>
    <t>https://www.zerohedge.com/political/mass-tracking-covi-pass-immunity-passports-be-rolled-out-15-countries</t>
  </si>
  <si>
    <t>Has Anybody Managed to Monetize the George Floyd "Can't Breathe" thing yet? Maybe T-shirts, coffee mugs, or lobbying Trudy's office?</t>
  </si>
  <si>
    <t>https://www.reddit.com/r/metacanada/comments/h0krd6/has_anybody_managed_to_monetize_the_george_floyd/</t>
  </si>
  <si>
    <t>h0krd6</t>
  </si>
  <si>
    <t>https://i.redd.it/spkib38ji5451.jpg</t>
  </si>
  <si>
    <t>You give an inch now be prepared for them to take a mile.</t>
  </si>
  <si>
    <t>https://www.reddit.com/r/metacanada/comments/gy1z5p/you_give_an_inch_now_be_prepared_for_them_to_take/</t>
  </si>
  <si>
    <t>gy1z5p</t>
  </si>
  <si>
    <t>https://i.redd.it/ulpkjta3qd351.jpg</t>
  </si>
  <si>
    <t>Jay Hill, former House leader under Harper, named interim head of separatist party Wexit Canada</t>
  </si>
  <si>
    <t>https://www.reddit.com/r/metacanada/comments/hetdcp/jay_hill_former_house_leader_under_harper_named/</t>
  </si>
  <si>
    <t>hetdcp</t>
  </si>
  <si>
    <t>http://archive.is/lPFwH</t>
  </si>
  <si>
    <t>The importance of thinking for yourself..</t>
  </si>
  <si>
    <t>https://www.reddit.com/r/metacanada/comments/h062yo/the_importance_of_thinking_for_yourself/</t>
  </si>
  <si>
    <t>h062yo</t>
  </si>
  <si>
    <t>https://i.redd.it/3ihd5g5yc1451.png</t>
  </si>
  <si>
    <t>Michael Kovrig, Michael Spavor formally charged by China for alleged espionage</t>
  </si>
  <si>
    <t>https://www.reddit.com/r/metacanada/comments/hbv3ha/michael_kovrig_michael_spavor_formally_charged_by/</t>
  </si>
  <si>
    <t>hbv3ha</t>
  </si>
  <si>
    <t>https://globalnews.ca/news/7083874/michael-kovrig-spavor-charged-china/</t>
  </si>
  <si>
    <t>Compilation of leftists condemning the peaceful anti-lockdown rallies, but praising the black rioters and looters.</t>
  </si>
  <si>
    <t>https://www.reddit.com/r/metacanada/comments/h7fcrn/compilation_of_leftists_condemning_the_peaceful/</t>
  </si>
  <si>
    <t>h7fcrn</t>
  </si>
  <si>
    <t>https://v.redd.it/rnkeb3k69f451</t>
  </si>
  <si>
    <t>Hate crimes in canada increased to a peak in 2017. 2018 saw a decrease but it was still the second highest year of the last decade. Most remain unsolved</t>
  </si>
  <si>
    <t>https://www.reddit.com/r/metacanada/comments/gypnw7/hate_crimes_in_canada_increased_to_a_peak_in_2017/</t>
  </si>
  <si>
    <t>gypnw7</t>
  </si>
  <si>
    <t>https://www.theglobeandmail.com/canada/article-hate-crimes-in-canada-surge-with-most-not-solved/</t>
  </si>
  <si>
    <t>Motion to defund the Toronto police headed to city council</t>
  </si>
  <si>
    <t>https://www.reddit.com/r/metacanada/comments/gz2ydi/motion_to_defund_the_toronto_police_headed_to/</t>
  </si>
  <si>
    <t>gz2ydi</t>
  </si>
  <si>
    <t>https://outline.com/NxsfaB</t>
  </si>
  <si>
    <t>BLM founder delivers thought provoking ted talk</t>
  </si>
  <si>
    <t>https://www.reddit.com/r/metacanada/comments/hhbind/blm_founder_delivers_thought_provoking_ted_talk/</t>
  </si>
  <si>
    <t>hhbind</t>
  </si>
  <si>
    <t>Simple question for liberals</t>
  </si>
  <si>
    <t>RuthlessStrategist</t>
  </si>
  <si>
    <t>https://www.reddit.com/r/metacanada/comments/gxsk7m/simple_question_for_liberals/</t>
  </si>
  <si>
    <t>gxsk7m</t>
  </si>
  <si>
    <t>OGFT suggests putting sanctions on the US</t>
  </si>
  <si>
    <t>https://www.reddit.com/r/metacanada/comments/gvk5vf/ogft_suggests_putting_sanctions_on_the_us/</t>
  </si>
  <si>
    <t>gvk5vf</t>
  </si>
  <si>
    <t>https://www.np.reddit.com/r/onguardforthee/comments/gv87yi/canada_and_rest_of_the_world_please_put_sanctions/</t>
  </si>
  <si>
    <t>Defining Intersectional Gender-Based Issues in Energy Efficiency in Canada (5000053188)</t>
  </si>
  <si>
    <t>buyandsell.gc.ca</t>
  </si>
  <si>
    <t>https://www.reddit.com/r/metacanada/comments/hg136w/defining_intersectional_genderbased_issues_in/</t>
  </si>
  <si>
    <t>hg136w</t>
  </si>
  <si>
    <t>https://buyandsell.gc.ca/procurement-data/tender-notice/PW-20-00918194</t>
  </si>
  <si>
    <t>Who‚'s else had enough of the BLM pop message on EVERYTHING! (Nhl 20 video game, it‚'s on all games)</t>
  </si>
  <si>
    <t>realConnorMcdavid97</t>
  </si>
  <si>
    <t>https://www.reddit.com/r/metacanada/comments/hcevjd/whos_else_had_enough_of_the_blm_pop_message_on/</t>
  </si>
  <si>
    <t>hcevjd</t>
  </si>
  <si>
    <t>https://i.redd.it/dhpy5acshz551.jpg</t>
  </si>
  <si>
    <t>Mooses for a democracy</t>
  </si>
  <si>
    <t>https://www.reddit.com/r/metacanada/comments/gzb62i/mooses_for_a_democracy/</t>
  </si>
  <si>
    <t>gzb62i</t>
  </si>
  <si>
    <t>https://i.redd.it/c4sn935ivr351.jpg</t>
  </si>
  <si>
    <t>Seen in the wild on FB. At least this one is honest.</t>
  </si>
  <si>
    <t>https://www.reddit.com/r/metacanada/comments/gzn14b/seen_in_the_wild_on_fb_at_least_this_one_is_honest/</t>
  </si>
  <si>
    <t>gzn14b</t>
  </si>
  <si>
    <t>https://i.redd.it/hwvb1897yv351.jpg</t>
  </si>
  <si>
    <t>Toronto Police taking a knee for Blacklivesmatter today in front of the US Consulate</t>
  </si>
  <si>
    <t>https://www.reddit.com/r/metacanada/comments/gy39b5/toronto_police_taking_a_knee_for_blacklivesmatter/</t>
  </si>
  <si>
    <t>gy39b5</t>
  </si>
  <si>
    <t>https://youtu.be/bCFQn8Ij_cU</t>
  </si>
  <si>
    <t>Psychic Tam...</t>
  </si>
  <si>
    <t>https://www.reddit.com/r/metacanada/comments/habyrn/psychic_tam/</t>
  </si>
  <si>
    <t>habyrn</t>
  </si>
  <si>
    <t>https://i.redd.it/3w5oj5c60c551.jpg</t>
  </si>
  <si>
    <t>Thanks BLM</t>
  </si>
  <si>
    <t>clickorlando.com</t>
  </si>
  <si>
    <t>https://www.reddit.com/r/metacanada/comments/h01e2e/thanks_blm/</t>
  </si>
  <si>
    <t>h01e2e</t>
  </si>
  <si>
    <t>https://www.clickorlando.com/news/local/2020/06/09/teen-convicted-in-2016-winter-park-beating-death-arrested-for-breaking-curfew/</t>
  </si>
  <si>
    <t>The MetaCanada Pride banner the mods don‚'t want you to see.</t>
  </si>
  <si>
    <t>https://www.reddit.com/r/metacanada/comments/gwn2kk/the_metacanada_pride_banner_the_mods_dont_want/</t>
  </si>
  <si>
    <t>gwn2kk</t>
  </si>
  <si>
    <t>https://i.redd.it/vsq5pu20sx251.jpg</t>
  </si>
  <si>
    <t>CBC creating news as they look at what renaming Dundas (town) would look like, even though nobody's asking for it</t>
  </si>
  <si>
    <t>higgernaut</t>
  </si>
  <si>
    <t>https://www.reddit.com/r/metacanada/comments/h86jbn/cbc_creating_news_as_they_look_at_what_renaming/</t>
  </si>
  <si>
    <t>h86jbn</t>
  </si>
  <si>
    <t>Thousands are calling to defund the VPD. Please write to Vancouver's City Councillors and Mayor's office, we don't need liberal policies ruining this city.</t>
  </si>
  <si>
    <t>twiitter</t>
  </si>
  <si>
    <t>https://www.reddit.com/r/metacanada/comments/he92we/thousands_are_calling_to_defund_the_vpd_please/</t>
  </si>
  <si>
    <t>he92we</t>
  </si>
  <si>
    <t>https://bc.ctvnews.ca/thousands-are-calling-to-defund-the-vpd-here-s-what-that-might-look-like-1.4974637</t>
  </si>
  <si>
    <t>Toronto Police Chief resigns.</t>
  </si>
  <si>
    <t>https://www.reddit.com/r/metacanada/comments/gz7m62/toronto_police_chief_resigns/</t>
  </si>
  <si>
    <t>gz7m62</t>
  </si>
  <si>
    <t>https://twitter.com/TheSpec/status/1270071898634948609</t>
  </si>
  <si>
    <t>MRW checking on my 2003 beige Toyota Corona in my driveway to make sure it hasn't been rioted</t>
  </si>
  <si>
    <t>https://www.reddit.com/r/metacanada/comments/h030bo/mrw_checking_on_my_2003_beige_toyota_corona_in_my/</t>
  </si>
  <si>
    <t>h030bo</t>
  </si>
  <si>
    <t>https://i.redd.it/mmogb1d070451.gif</t>
  </si>
  <si>
    <t>But it's OK when BLM does it</t>
  </si>
  <si>
    <t>https://www.reddit.com/r/metacanada/comments/hekc5n/but_its_ok_when_blm_does_it/</t>
  </si>
  <si>
    <t>hekc5n</t>
  </si>
  <si>
    <t>https://i.redd.it/23aje4magp651.png</t>
  </si>
  <si>
    <t>Jagmeet has done to the NDP, what Justin's done to Canada...</t>
  </si>
  <si>
    <t>https://www.reddit.com/r/metacanada/comments/heldyw/jagmeet_has_done_to_the_ndp_what_justins_done_to/</t>
  </si>
  <si>
    <t>heldyw</t>
  </si>
  <si>
    <t>https://i.redd.it/ga471v43qp651.jpg</t>
  </si>
  <si>
    <t>Ontario testing migrant farm workers after coronavirus deaths, severe cases</t>
  </si>
  <si>
    <t>https://www.reddit.com/r/metacanada/comments/h01qah/ontario_testing_migrant_farm_workers_after/</t>
  </si>
  <si>
    <t>h01qah</t>
  </si>
  <si>
    <t>https://ca.reuters.com/article/topNews/idCAKBN23G33D</t>
  </si>
  <si>
    <t>Coming soon to a Loblaws near you..... can‚'t even get food for my kids, every grocery store in my community looks like this</t>
  </si>
  <si>
    <t>https://www.reddit.com/r/metacanada/comments/h7ctho/coming_soon_to_a_loblaws_near_you_cant_even_get/</t>
  </si>
  <si>
    <t>h7ctho</t>
  </si>
  <si>
    <t>https://youtu.be/MwmMlSbIlRY</t>
  </si>
  <si>
    <t>A Legend Is Born</t>
  </si>
  <si>
    <t>https://www.reddit.com/r/metacanada/comments/gy8cwk/a_legend_is_born/</t>
  </si>
  <si>
    <t>gy8cwk</t>
  </si>
  <si>
    <t>https://i.redd.it/bgwzow6f4g351.png</t>
  </si>
  <si>
    <t>Go on r/Ontario and mention that the average age of death from COVID is higher than the average life expectancy in Canada.</t>
  </si>
  <si>
    <t>theusernameIhavepick</t>
  </si>
  <si>
    <t>https://www.reddit.com/r/metacanada/comments/gwuznt/go_on_rontario_and_mention_that_the_average_age/</t>
  </si>
  <si>
    <t>gwuznt</t>
  </si>
  <si>
    <t>As Trudeau panders to the crowd today I want to remind everyone how he really acts as we get brigaded.</t>
  </si>
  <si>
    <t>https://www.reddit.com/r/metacanada/comments/gxgopy/as_trudeau_panders_to_the_crowd_today_i_want_to/</t>
  </si>
  <si>
    <t>gxgopy</t>
  </si>
  <si>
    <t>https://i.redd.it/ggd7kw12q6351.jpg</t>
  </si>
  <si>
    <t>Conservative candidate Leslyn Lewis shares comments on political correctness that CBC edited out</t>
  </si>
  <si>
    <t>https://www.reddit.com/r/metacanada/comments/h0czhr/conservative_candidate_leslyn_lewis_shares/</t>
  </si>
  <si>
    <t>h0czhr</t>
  </si>
  <si>
    <t>https://cdnpoli.news/2020/06/10/conservative-candidate-leslyn-lewis-shares-comments-on-political-correctness-that-cbc-edited-out/</t>
  </si>
  <si>
    <t>Foreign Affairs Minister has two mortgages with state-run Bank of China - Sam Cooper</t>
  </si>
  <si>
    <t>https://www.reddit.com/r/metacanada/comments/h0q7dk/foreign_affairs_minister_has_two_mortgages_with/</t>
  </si>
  <si>
    <t>h0q7dk</t>
  </si>
  <si>
    <t>https://twitter.com/scoopercooper/status/1270898290016616452</t>
  </si>
  <si>
    <t>Confirmation Trudeau Has Been Indicted From Government Coordinator</t>
  </si>
  <si>
    <t>https://www.reddit.com/r/metacanada/comments/he4o4f/confirmation_trudeau_has_been_indicted_from/</t>
  </si>
  <si>
    <t>he4o4f</t>
  </si>
  <si>
    <t>https://files.catbox.moe/ex1q47.jpeg</t>
  </si>
  <si>
    <t>https://www.reddit.com/r/metacanada/comments/he2fch/confirmation_trudeau_has_been_indicted_from/</t>
  </si>
  <si>
    <t>he2fch</t>
  </si>
  <si>
    <t>Girlfriend of N.S. shooter renounces claim to gunman's estate, valued at $1.2 million</t>
  </si>
  <si>
    <t>https://www.reddit.com/r/metacanada/comments/h9nbxc/girlfriend_of_ns_shooter_renounces_claim_to/</t>
  </si>
  <si>
    <t>h9nbxc</t>
  </si>
  <si>
    <t>http://archive.is/kDpPs</t>
  </si>
  <si>
    <t>Truck Drivers Say They Won't Deliver To Cities with Defunded Police Departments</t>
  </si>
  <si>
    <t>cdllife.com</t>
  </si>
  <si>
    <t>https://www.reddit.com/r/metacanada/comments/h7ybaf/truck_drivers_say_they_wont_deliver_to_cities/</t>
  </si>
  <si>
    <t>h7ybaf</t>
  </si>
  <si>
    <t>Activists call to change provincial name of British Columbia due to colonial past</t>
  </si>
  <si>
    <t>https://www.reddit.com/r/metacanada/comments/hb8f6d/activists_call_to_change_provincial_name_of/</t>
  </si>
  <si>
    <t>hb8f6d</t>
  </si>
  <si>
    <t>https://thepostmillennial.com/activists-ask-to-change-name-of-british-columbia-because-of-colonial-past</t>
  </si>
  <si>
    <t>Covid911 - INSURGENCY</t>
  </si>
  <si>
    <t>https://www.reddit.com/r/metacanada/comments/hhrdy0/covid911_insurgency/</t>
  </si>
  <si>
    <t>hhrdy0</t>
  </si>
  <si>
    <t>https://www.youtube.com/watch?time_continue=7&amp;amp;v=-fhGV1LxeKQ&amp;amp;feature=emb_logo</t>
  </si>
  <si>
    <t>This is whats being taught in our schools</t>
  </si>
  <si>
    <t>HarsH_DA_TrolL</t>
  </si>
  <si>
    <t>https://www.reddit.com/r/metacanada/comments/gwulpb/this_is_whats_being_taught_in_our_schools/</t>
  </si>
  <si>
    <t>gwulpb</t>
  </si>
  <si>
    <t>https://i.redd.it/v6tcp9xprz251.png</t>
  </si>
  <si>
    <t>Who will enforce human rights tribunal decisions?</t>
  </si>
  <si>
    <t>kike_shill</t>
  </si>
  <si>
    <t>https://www.reddit.com/r/metacanada/comments/hcn48x/who_will_enforce_human_rights_tribunal_decisions/</t>
  </si>
  <si>
    <t>hcn48x</t>
  </si>
  <si>
    <t>https://i.redd.it/p3rdx8brr2651.jpg</t>
  </si>
  <si>
    <t>I thought that Trudeau's Hirsute Look Seemed Familiar...</t>
  </si>
  <si>
    <t>https://www.reddit.com/r/metacanada/comments/hg2ezo/i_thought_that_trudeaus_hirsute_look_seemed/</t>
  </si>
  <si>
    <t>hg2ezo</t>
  </si>
  <si>
    <t>https://i.redd.it/8pchw3j377751.jpg</t>
  </si>
  <si>
    <t>Canadian curriculum openly teaches socialism. Grade 6 book, available in Costco. Among other topics are climate change, World Health Organization, UN and multiculturalism. Civics section is pure propaganda. English section has an article normalizing AIDS.</t>
  </si>
  <si>
    <t>https://www.reddit.com/r/metacanada/comments/h9n0dv/canadian_curriculum_openly_teaches_socialism/</t>
  </si>
  <si>
    <t>h9n0dv</t>
  </si>
  <si>
    <t>https://i.redd.it/vs4o2x2vj4551.jpg</t>
  </si>
  <si>
    <t>Canadian unit of measurement</t>
  </si>
  <si>
    <t>Schlitter_bahn</t>
  </si>
  <si>
    <t>https://www.reddit.com/r/metacanada/comments/guzlkq/canadian_unit_of_measurement/</t>
  </si>
  <si>
    <t>guzlkq</t>
  </si>
  <si>
    <t>https://i.redd.it/jk5xjbwn0f251.jpg</t>
  </si>
  <si>
    <t>Kingston teen accused in terror plot to plead guilty; agreed statement of facts should solve mystery of RCMP raids</t>
  </si>
  <si>
    <t>https://www.reddit.com/r/metacanada/comments/halots/kingston_teen_accused_in_terror_plot_to_plead/</t>
  </si>
  <si>
    <t>halots</t>
  </si>
  <si>
    <t>http://archive.is/vZxbf</t>
  </si>
  <si>
    <t>Remember when Obama walked through riots?</t>
  </si>
  <si>
    <t>yikes89</t>
  </si>
  <si>
    <t>https://www.reddit.com/r/metacanada/comments/gw0pol/remember_when_obama_walked_through_riots/</t>
  </si>
  <si>
    <t>gw0pol</t>
  </si>
  <si>
    <t>https://twitter.com/markmobility/status/1267890952934391809?s=20</t>
  </si>
  <si>
    <t>The ride was for the time it lasted</t>
  </si>
  <si>
    <t>https://www.reddit.com/r/metacanada/comments/gxfzun/the_ride_was_for_the_time_it_lasted/</t>
  </si>
  <si>
    <t>gxfzun</t>
  </si>
  <si>
    <t>http://np.reddit.com/r/announcements/comments/gxas21/upcoming_changes_to_our_content_policy_our_board/</t>
  </si>
  <si>
    <t>[BRAND] Has a Very Important Message For You</t>
  </si>
  <si>
    <t>https://www.reddit.com/r/metacanada/comments/gwaeza/brand_has_a_very_important_message_for_you/</t>
  </si>
  <si>
    <t>gwaeza</t>
  </si>
  <si>
    <t>https://i.redd.it/13t3nsy7pt251.jpg</t>
  </si>
  <si>
    <t>Something not about BLM or Covid</t>
  </si>
  <si>
    <t>CrankyCanuck92</t>
  </si>
  <si>
    <t>https://www.reddit.com/r/metacanada/comments/gxy0aj/something_not_about_blm_or_covid/</t>
  </si>
  <si>
    <t>gxy0aj</t>
  </si>
  <si>
    <t>https://www.cbc.ca/news/canada/hamilton/peart-1.5600017</t>
  </si>
  <si>
    <t>MRW Onguardforthee tries so hard to get us banned, but the ban wave passes and Metacanada still exists</t>
  </si>
  <si>
    <t>https://www.reddit.com/r/metacanada/comments/hi4opo/mrw_onguardforthee_tries_so_hard_to_get_us_banned/</t>
  </si>
  <si>
    <t>hi4opo</t>
  </si>
  <si>
    <t>https://i.redd.it/ogbkpllxzv751.gif</t>
  </si>
  <si>
    <t>Trudeaus: It's in their DNA!</t>
  </si>
  <si>
    <t>https://www.reddit.com/r/metacanada/comments/hc9f9z/trudeaus_its_in_their_dna/</t>
  </si>
  <si>
    <t>hc9f9z</t>
  </si>
  <si>
    <t>https://i.redd.it/dmql1x0trx551.jpg</t>
  </si>
  <si>
    <t>Yesterday: CSIS says China has captured Canada's elite. Today: Canada's elite ask gov to release a Chinese prisoner</t>
  </si>
  <si>
    <t>megachaise</t>
  </si>
  <si>
    <t>https://www.reddit.com/r/metacanada/comments/hfnzbo/yesterday_csis_says_china_has_captured_canadas/</t>
  </si>
  <si>
    <t>hfnzbo</t>
  </si>
  <si>
    <t>A little something for our Marxist friends.</t>
  </si>
  <si>
    <t>https://www.reddit.com/r/metacanada/comments/h13slw/a_little_something_for_our_marxist_friends/</t>
  </si>
  <si>
    <t>h13slw</t>
  </si>
  <si>
    <t>https://i.redd.it/jb3dt3kbgb451.jpg</t>
  </si>
  <si>
    <t>A "Cancel Canada Day" march is taking place this Wednesday</t>
  </si>
  <si>
    <t>dailyhive.com</t>
  </si>
  <si>
    <t>https://www.reddit.com/r/metacanada/comments/hib1p5/a_cancel_canada_day_march_is_taking_place_this/</t>
  </si>
  <si>
    <t>hib1p5</t>
  </si>
  <si>
    <t>https://dailyhive.com/vancouver/cancel-canada-day-march-vancouver-july-1-2020</t>
  </si>
  <si>
    <t>It's time to grow up...</t>
  </si>
  <si>
    <t>ChickennDiddle</t>
  </si>
  <si>
    <t>https://www.reddit.com/r/metacanada/comments/guw03x/its_time_to_grow_up/</t>
  </si>
  <si>
    <t>guw03x</t>
  </si>
  <si>
    <t>‚"It‚'s called winning!‚ Peter MacKay tells Rebel News reporter ‚  after hiding in bathroom</t>
  </si>
  <si>
    <t>https://www.reddit.com/r/metacanada/comments/hbm2tj/its_called_winning_peter_mackay_tells_rebel_news/</t>
  </si>
  <si>
    <t>hbm2tj</t>
  </si>
  <si>
    <t>https://youtu.be/UpwwC993y0o?list=TLPQMTgwNjIwMjDKKczIkQtVHQ</t>
  </si>
  <si>
    <t>Give that a YIFF</t>
  </si>
  <si>
    <t>https://www.reddit.com/r/metacanada/comments/hgjoye/give_that_a_yiff/</t>
  </si>
  <si>
    <t>hgjoye</t>
  </si>
  <si>
    <t>#goBaldForBLM</t>
  </si>
  <si>
    <t>https://www.reddit.com/r/metacanada/comments/gx1qwr/gobaldforblm/</t>
  </si>
  <si>
    <t>gx1qwr</t>
  </si>
  <si>
    <t>https://i.redd.it/gag930s9f2351.jpg</t>
  </si>
  <si>
    <t>The Corona Virus Doesn't Spread in Gatherings I Support</t>
  </si>
  <si>
    <t>https://www.reddit.com/r/metacanada/comments/gz55zw/the_corona_virus_doesnt_spread_in_gatherings_i/</t>
  </si>
  <si>
    <t>gz55zw</t>
  </si>
  <si>
    <t>https://youtu.be/xpbrvWe3xFk</t>
  </si>
  <si>
    <t>yimmy51</t>
  </si>
  <si>
    <t>https://www.reddit.com/r/metacanada/comments/gzi48t/the_corona_virus_doesnt_spread_in_gatherings_i/</t>
  </si>
  <si>
    <t>gzi48t</t>
  </si>
  <si>
    <t>https://youtube.com/watch?v=xpbrvWe3xFk#menu</t>
  </si>
  <si>
    <t>Keep drinking the Kool aid</t>
  </si>
  <si>
    <t>https://www.reddit.com/r/metacanada/comments/hcrpgm/keep_drinking_the_kool_aid/</t>
  </si>
  <si>
    <t>hcrpgm</t>
  </si>
  <si>
    <t>https://i.redd.it/yjffmr3d44651.jpg</t>
  </si>
  <si>
    <t>Ladies and gentlemen I present you with 'celebrity studies'</t>
  </si>
  <si>
    <t>https://www.reddit.com/r/metacanada/comments/havq4s/ladies_and_gentlemen_i_present_you_with_celebrity/</t>
  </si>
  <si>
    <t>havq4s</t>
  </si>
  <si>
    <t>https://i.redd.it/3c4kya1i8i551.jpg</t>
  </si>
  <si>
    <t>Reason #1287 not to live in Toronto</t>
  </si>
  <si>
    <t>TakeshimaSamurai</t>
  </si>
  <si>
    <t>https://www.reddit.com/r/metacanada/comments/gypf0q/reason_1287_not_to_live_in_toronto/</t>
  </si>
  <si>
    <t>gypf0q</t>
  </si>
  <si>
    <t>https://i.redd.it/edq5tg7tbl351.png</t>
  </si>
  <si>
    <t>BC Politicians Crying on TV Again as 'Harm Reduction' Fails Spectacularly: Overdoses up 100% from last year, 170 dead in a month, despite giving out free "safe" opiates and help injecting</t>
  </si>
  <si>
    <t>https://www.reddit.com/r/metacanada/comments/h7n2ln/bc_politicians_crying_on_tv_again_as_harm/</t>
  </si>
  <si>
    <t>h7n2ln</t>
  </si>
  <si>
    <t>Trudeau proposes a new national anthem</t>
  </si>
  <si>
    <t>https://www.reddit.com/r/metacanada/comments/gzv2ck/trudeau_proposes_a_new_national_anthem/</t>
  </si>
  <si>
    <t>gzv2ck</t>
  </si>
  <si>
    <t>https://www.youtube.com/watch?v=PMigXnXMhQ4</t>
  </si>
  <si>
    <t>Half of Facebook‚'s Censorship Board Has Ties to George Soros ‚Äì Frank Report</t>
  </si>
  <si>
    <t>frankreport.com</t>
  </si>
  <si>
    <t>https://www.reddit.com/r/metacanada/comments/h0g7hu/half_of_facebooks_censorship_board_has_ties_to/</t>
  </si>
  <si>
    <t>h0g7hu</t>
  </si>
  <si>
    <t>https://frankreport.com/2020/06/09/half-of-facebooks-censorship-board-has-ties-to-george-soros/</t>
  </si>
  <si>
    <t>Why are theá®üá¶ CBC,á∫üá∏ Radio Free Europe,á¨üáß BBC andá∏üá¶ Al-Jazeera NOT listed as state-owned media on Twitter? Don't your Canadian taxes pay for that propaganda box? Have Twitter recognize that you own the CBC. Put them in their place.</t>
  </si>
  <si>
    <t>https://www.reddit.com/r/metacanada/comments/h7c9kt/why_are_the_cbc_radio_free_europe_bbc_and/</t>
  </si>
  <si>
    <t>h7c9kt</t>
  </si>
  <si>
    <t>https://twitter.com/RaniaKhalek/status/1271120318145462273?s=09</t>
  </si>
  <si>
    <t>Next up... Climate Girl...</t>
  </si>
  <si>
    <t>https://www.reddit.com/r/metacanada/comments/h8l740/next_up_climate_girl/</t>
  </si>
  <si>
    <t>h8l740</t>
  </si>
  <si>
    <t>Cmon guys</t>
  </si>
  <si>
    <t>https://www.reddit.com/r/metacanada/comments/gze4xc/cmon_guys/</t>
  </si>
  <si>
    <t>gze4xc</t>
  </si>
  <si>
    <t>https://i.redd.it/gmqgcbhsqs351.jpg</t>
  </si>
  <si>
    <t>Crosspost from Œ©C: I'm excited by this new platform! I hope we continue to grow as a community, so that we may find Reason in the Chaos. So I submit an Anti-Globalist Slam Poetry as Tribute!</t>
  </si>
  <si>
    <t>https://www.reddit.com/r/metacanada/comments/hirabh/crosspost_from_œâc_im_excited_by_this_new_platform/</t>
  </si>
  <si>
    <t>hirabh</t>
  </si>
  <si>
    <t>Tucker: President Trump's hope for re-election</t>
  </si>
  <si>
    <t>https://www.reddit.com/r/metacanada/comments/hgcdkl/tucker_president_trumps_hope_for_reelection/</t>
  </si>
  <si>
    <t>hgcdkl</t>
  </si>
  <si>
    <t>https://youtu.be/nTOWOVjLY7c</t>
  </si>
  <si>
    <t>This is what's wrong with the CAF</t>
  </si>
  <si>
    <t>https://www.reddit.com/r/metacanada/comments/hio7at/this_is_whats_wrong_with_the_caf/</t>
  </si>
  <si>
    <t>hio7at</t>
  </si>
  <si>
    <t>https://i.redd.it/o8m1kiof32851.png</t>
  </si>
  <si>
    <t>North Korean state-owned media's COVID-19 coverage is more accurate and less biased than Canadian mainstream media</t>
  </si>
  <si>
    <t>https://www.reddit.com/r/metacanada/comments/gwtvmo/north_korean_stateowned_medias_covid19_coverage/</t>
  </si>
  <si>
    <t>gwtvmo</t>
  </si>
  <si>
    <t>https://youtu.be/rI_MG3ZnDak</t>
  </si>
  <si>
    <t>A Perfect World in the Mind of Trudy... the Merry-Go-Round Never Ends</t>
  </si>
  <si>
    <t>/r/metacanada/comments/hgjzxi/a_perfect_world_in_the_mind_of_trudy_the/</t>
  </si>
  <si>
    <t>https://www.reddit.com/r/metacanada/comments/hgjzxi/a_perfect_world_in_the_mind_of_trudy_the/</t>
  </si>
  <si>
    <t>hgjzxi</t>
  </si>
  <si>
    <t>EXCLUSIVE: 76% of Canadians want a total pause on immigration - True North</t>
  </si>
  <si>
    <t>https://www.reddit.com/r/metacanada/comments/h0mgle/exclusive_76_of_canadians_want_a_total_pause_on/</t>
  </si>
  <si>
    <t>h0mgle</t>
  </si>
  <si>
    <t>https://tnc.news/2020/06/10/canadians-want-pause-on-immigration/</t>
  </si>
  <si>
    <t>The 27 year old CHAZ Comrade</t>
  </si>
  <si>
    <t>https://www.reddit.com/r/metacanada/comments/h0zy9e/the_27_year_old_chaz_comrade/</t>
  </si>
  <si>
    <t>h0zy9e</t>
  </si>
  <si>
    <t>https://i.redd.it/48dr7942ga451.jpg</t>
  </si>
  <si>
    <t>Liberals</t>
  </si>
  <si>
    <t>McMillennial</t>
  </si>
  <si>
    <t>https://www.reddit.com/r/metacanada/comments/gwz4ff/liberals/</t>
  </si>
  <si>
    <t>gwz4ff</t>
  </si>
  <si>
    <t>The Bread and Cereal product industry in Slovenia is worth roughly 300 million USD</t>
  </si>
  <si>
    <t>https://www.reddit.com/r/metacanada/comments/gypo90/the_bread_and_cereal_product_industry_in_slovenia/</t>
  </si>
  <si>
    <t>gypo90</t>
  </si>
  <si>
    <t>Patty Hadju, Health Minister of Canada ‚Äì Rules For Thee, But Not For Me</t>
  </si>
  <si>
    <t>AlpacaNoir</t>
  </si>
  <si>
    <t>https://www.reddit.com/r/metacanada/comments/gydjnt/patty_hadju_health_minister_of_canada_rules_for/</t>
  </si>
  <si>
    <t>gydjnt</t>
  </si>
  <si>
    <t>https://imgur.com/a/KsFbLaa</t>
  </si>
  <si>
    <t>Hiding evidence of their true intentions....</t>
  </si>
  <si>
    <t>https://www.reddit.com/r/metacanada/comments/gzts5o/hiding_evidence_of_their_true_intentions/</t>
  </si>
  <si>
    <t>gzts5o</t>
  </si>
  <si>
    <t>https://i.redd.it/3fv6s73dox351.png</t>
  </si>
  <si>
    <t>Canadian Museum for Human Rights - NOT WOKE ENOUGH</t>
  </si>
  <si>
    <t>https://www.reddit.com/r/metacanada/comments/h7jesp/canadian_museum_for_human_rights_not_woke_enough/</t>
  </si>
  <si>
    <t>h7jesp</t>
  </si>
  <si>
    <t>https://outline.com/MFTpYu</t>
  </si>
  <si>
    <t>Mark Schatzker: Teachers‚' unions are blocking better education during the pandemic | National Post</t>
  </si>
  <si>
    <t>https://www.reddit.com/r/metacanada/comments/gv6f88/mark_schatzker_teachers_unions_are_blocking/</t>
  </si>
  <si>
    <t>gv6f88</t>
  </si>
  <si>
    <t>https://nationalpost.com/opinion/opinion-teachers-unions-are-blocking-better-education-during-the-pandemic</t>
  </si>
  <si>
    <t>Defunding the Police</t>
  </si>
  <si>
    <t>Gen_Z_Perspective</t>
  </si>
  <si>
    <t>https://www.reddit.com/r/metacanada/comments/gzq7uv/defunding_the_police/</t>
  </si>
  <si>
    <t>gzq7uv</t>
  </si>
  <si>
    <t>https://youtu.be/Tb5o2-ER5ME</t>
  </si>
  <si>
    <t>Trump pleaded with China's president to buy US agricultural products to help him win the 2020 election</t>
  </si>
  <si>
    <t>bretto2004</t>
  </si>
  <si>
    <t>https://www.reddit.com/r/metacanada/comments/hbl3au/trump_pleaded_with_chinas_president_to_buy_us/</t>
  </si>
  <si>
    <t>hbl3au</t>
  </si>
  <si>
    <t>https://www.msn.com/en-us/news/politics/trump-pleaded-with-chinas-president-to-buy-us-agricultural-products-to-help-him-win-the-2020-election-john-boltons-new-book-says/ar-BB15COca</t>
  </si>
  <si>
    <t>Real systemic change continues</t>
  </si>
  <si>
    <t>https://www.reddit.com/r/metacanada/comments/hgd8g0/real_systemic_change_continues/</t>
  </si>
  <si>
    <t>hgd8g0</t>
  </si>
  <si>
    <t>https://www.cnn.com/2020/06/25/us/master-houston-association-of-realtors-trnd/index.html</t>
  </si>
  <si>
    <t>Workers of the world unite!!!</t>
  </si>
  <si>
    <t>https://www.reddit.com/r/metacanada/comments/hcmgpw/workers_of_the_world_unite/</t>
  </si>
  <si>
    <t>hcmgpw</t>
  </si>
  <si>
    <t>https://i.redd.it/fxyeucsg0xz41.png</t>
  </si>
  <si>
    <t>America‚'s Withdrawal from the Open Skies Treaty Undermines Euro-Atlantic Security</t>
  </si>
  <si>
    <t>nationalinterest.org</t>
  </si>
  <si>
    <t>https://www.reddit.com/r/metacanada/comments/h0bur6/americas_withdrawal_from_the_open_skies_treaty/</t>
  </si>
  <si>
    <t>h0bur6</t>
  </si>
  <si>
    <t>https://nationalinterest.org/feature/america%E2%80%99s-withdrawal-open-skies-treaty-undermines-euro-atlantic-security-160611</t>
  </si>
  <si>
    <t>Ontario premier adamant he wants U.S. border closed, fears opening it will spark second wave</t>
  </si>
  <si>
    <t>https://www.reddit.com/r/metacanada/comments/hg9b0a/ontario_premier_adamant_he_wants_us_border_closed/</t>
  </si>
  <si>
    <t>hg9b0a</t>
  </si>
  <si>
    <t>https://toronto.ctvnews.ca/ontario-premier-adamant-he-wants-u-s-border-closed-fears-opening-it-will-spark-second-wave-1.4999257</t>
  </si>
  <si>
    <t>Rex Murphy: Maybe CHAZistan will give Canada a seat | National Post</t>
  </si>
  <si>
    <t>https://www.reddit.com/r/metacanada/comments/hck9fn/rex_murphy_maybe_chazistan_will_give_canada_a/</t>
  </si>
  <si>
    <t>hck9fn</t>
  </si>
  <si>
    <t>https://nationalpost.com/opinion/rex-murphy-maybe-chazistan-will-give-canada-a-seat-2</t>
  </si>
  <si>
    <t>Memes for the UK</t>
  </si>
  <si>
    <t>https://www.reddit.com/r/metacanada/comments/h8mmnr/memes_for_the_uk/</t>
  </si>
  <si>
    <t>h8mmnr</t>
  </si>
  <si>
    <t>Greta Thunberg has voiced her frustration with world leaders who want selfies with her just so they can "look good".</t>
  </si>
  <si>
    <t>https://www.reddit.com/r/metacanada/comments/hhyo12/greta_thunberg_has_voiced_her_frustration_with/</t>
  </si>
  <si>
    <t>hhyo12</t>
  </si>
  <si>
    <t>https://twitter.com/SkyNews/status/1277165862563328000</t>
  </si>
  <si>
    <t>Run like time never yielding or forgiving.</t>
  </si>
  <si>
    <t>https://www.reddit.com/r/metacanada/comments/gwrza3/run_like_time_never_yielding_or_forgiving/</t>
  </si>
  <si>
    <t>gwrza3</t>
  </si>
  <si>
    <t>https://youtu.be/90WD_ats6eE</t>
  </si>
  <si>
    <t>You guys remember this case from a while ago, or was it memory holed?</t>
  </si>
  <si>
    <t>https://www.reddit.com/r/metacanada/comments/hg8o52/you_guys_remember_this_case_from_a_while_ago_or/</t>
  </si>
  <si>
    <t>hg8o52</t>
  </si>
  <si>
    <t>https://www.ctvnews.ca/mobile/world/3-men-indicted-on-murder-charges-in-killing-of-ahmaud-arbery-1.4998626</t>
  </si>
  <si>
    <t>Peaceful protesting in Saint Louis (significant weapons fire)</t>
  </si>
  <si>
    <t>https://www.reddit.com/r/metacanada/comments/gv1xyg/peaceful_protesting_in_saint_louis_significant/</t>
  </si>
  <si>
    <t>gv1xyg</t>
  </si>
  <si>
    <t>https://twitter.com/mtdonnell/status/1267698391892611075?</t>
  </si>
  <si>
    <t>Trump‚'s concern about mail-in ballots may be legitimate</t>
  </si>
  <si>
    <t>https://www.reddit.com/r/metacanada/comments/he0kvj/trumps_concern_about_mailin_ballots_may_be/</t>
  </si>
  <si>
    <t>he0kvj</t>
  </si>
  <si>
    <t>https://www.washingtonpost.com/opinions/2020/05/28/trumps-concern-about-mail-in-ballots-is-completely-legitimate/</t>
  </si>
  <si>
    <t>Humza Yousaf, despite being Justice Secretary in Scotland SOUNDS OFF Over White People In Positions</t>
  </si>
  <si>
    <t>https://www.reddit.com/r/metacanada/comments/hiiqnz/humza_yousaf_despite_being_justice_secretary_in/</t>
  </si>
  <si>
    <t>hiiqnz</t>
  </si>
  <si>
    <t>https://www.youtube.com/watch?v=UvOCDoLv944</t>
  </si>
  <si>
    <t>So wait...are we still alive?</t>
  </si>
  <si>
    <t>https://www.reddit.com/r/metacanada/comments/hi4371/so_waitare_we_still_alive/</t>
  </si>
  <si>
    <t>hi4371</t>
  </si>
  <si>
    <t>Clearview AI facial recognition offers to delete some faces ‚  but not in Canada</t>
  </si>
  <si>
    <t>https://www.reddit.com/r/metacanada/comments/h0gfmk/clearview_ai_facial_recognition_offers_to_delete/</t>
  </si>
  <si>
    <t>h0gfmk</t>
  </si>
  <si>
    <t>https://outline.com/kZmHav</t>
  </si>
  <si>
    <t>Failing a sobriety test is not a good thing.</t>
  </si>
  <si>
    <t>https://www.reddit.com/r/metacanada/comments/ha7q0z/failing_a_sobriety_test_is_not_a_good_thing/</t>
  </si>
  <si>
    <t>ha7q0z</t>
  </si>
  <si>
    <t>https://i.redd.it/8h8mzhdoxa551.jpg</t>
  </si>
  <si>
    <t>Ford government to reduce holidays for front line retail workers: union</t>
  </si>
  <si>
    <t>https://www.reddit.com/r/metacanada/comments/hbu52o/ford_government_to_reduce_holidays_for_front_line/</t>
  </si>
  <si>
    <t>hbu52o</t>
  </si>
  <si>
    <t>https://toronto.citynews.ca/2020/06/18/ford-government-to-reduce-holidays-for-front-line-retail-workers-union/</t>
  </si>
  <si>
    <t>Liberals vote against motion to study takeover of Canadian companies by Chinese state owned enterprises.</t>
  </si>
  <si>
    <t>https://www.reddit.com/r/metacanada/comments/gvnenl/liberals_vote_against_motion_to_study_takeover_of/</t>
  </si>
  <si>
    <t>gvnenl</t>
  </si>
  <si>
    <t>https://www.spencerfernando.com/2020/06/02/liberals-vote-against-michelle-rempels-motion-to-study-takeover-of-canadian-companies-by-foreign-state-owned-enterprises-aka-china/</t>
  </si>
  <si>
    <t>Cuomo Says New York‚'s Christopher Columbus Statue Represents ‚ The Italian-American Legacy,‚' Supports Keeping It</t>
  </si>
  <si>
    <t>https://www.reddit.com/r/metacanada/comments/h1771f/cuomo_says_new_yorks_christopher_columbus_statue/</t>
  </si>
  <si>
    <t>h1771f</t>
  </si>
  <si>
    <t>https://outline.com/DxjMgr</t>
  </si>
  <si>
    <t>But why don't people trust the medical experts anymore?</t>
  </si>
  <si>
    <t>https://www.reddit.com/r/metacanada/comments/h9jg4p/but_why_dont_people_trust_the_medical_experts/</t>
  </si>
  <si>
    <t>h9jg4p</t>
  </si>
  <si>
    <t>https://i.redd.it/ev32iy9hn3551.jpg</t>
  </si>
  <si>
    <t>Plans for George Floyd protest in Edmonton gaining momentum</t>
  </si>
  <si>
    <t>https://www.reddit.com/r/metacanada/comments/gwkmht/plans_for_george_floyd_protest_in_edmonton/</t>
  </si>
  <si>
    <t>gwkmht</t>
  </si>
  <si>
    <t>https://edmontonjournal.com/news/local-news/edmonton-protest-george-floyd-police</t>
  </si>
  <si>
    <t>Regis Korchinski-Paquet case thoughts?</t>
  </si>
  <si>
    <t>ryersonmd2</t>
  </si>
  <si>
    <t>https://www.reddit.com/r/metacanada/comments/h0e86e/regis_korchinskipaquet_case_thoughts/</t>
  </si>
  <si>
    <t>h0e86e</t>
  </si>
  <si>
    <t>Black Lives Matter Protest Planned in St. John's, NL amid COVID-19 restrictions on large gatherings</t>
  </si>
  <si>
    <t>https://www.reddit.com/r/metacanada/comments/gx6nvw/black_lives_matter_protest_planned_in_st_johns_nl/</t>
  </si>
  <si>
    <t>gx6nvw</t>
  </si>
  <si>
    <t>https://cdnpoli.news/2020/06/05/black-lives-matter-protest-planned-in-st-johns-nl-amid-covid-19-restrictions-on-large-gatherings/</t>
  </si>
  <si>
    <t>Jeff Sessions - How's your brother, by the way? (inquires on the state of Ilhan Omar's ex-husband.) - Direct tweet to her.</t>
  </si>
  <si>
    <t>https://www.reddit.com/r/metacanada/comments/gxgsef/jeff_sessions_hows_your_brother_by_the_way/</t>
  </si>
  <si>
    <t>gxgsef</t>
  </si>
  <si>
    <t>https://twitter.com/jeffsessions/status/1269050475078389763</t>
  </si>
  <si>
    <t>OPP pot shop raids sparked group's rampage in neighbouring Oneida, officials say</t>
  </si>
  <si>
    <t>https://www.reddit.com/r/metacanada/comments/gyq53s/opp_pot_shop_raids_sparked_groups_rampage_in/</t>
  </si>
  <si>
    <t>gyq53s</t>
  </si>
  <si>
    <t>https://outline.com/tnxP5S</t>
  </si>
  <si>
    <t>/r/Canadaleft thinks that we can replace the police with quick response 'meditation teams.' Honk Honk.</t>
  </si>
  <si>
    <t>https://www.reddit.com/r/metacanada/comments/heo3ff/rcanadaleft_thinks_that_we_can_replace_the_police/</t>
  </si>
  <si>
    <t>heo3ff</t>
  </si>
  <si>
    <t>https://i.redd.it/zw1occwwmo651.png</t>
  </si>
  <si>
    <t>Anyone know how to delete it?</t>
  </si>
  <si>
    <t>https://www.reddit.com/r/metacanada/comments/heshwg/anyone_know_how_to_delete_it/</t>
  </si>
  <si>
    <t>heshwg</t>
  </si>
  <si>
    <t>https://i.redd.it/vu1qbyegrr651.jpg</t>
  </si>
  <si>
    <t>Rebel News reporter arrested in New York! - Rebel News</t>
  </si>
  <si>
    <t>https://www.reddit.com/r/metacanada/comments/gvm25t/rebel_news_reporter_arrested_in_new_york_rebel/</t>
  </si>
  <si>
    <t>gvm25t</t>
  </si>
  <si>
    <t>Liking Aunt Jemima's new logo</t>
  </si>
  <si>
    <t>EscapeModernity</t>
  </si>
  <si>
    <t>https://www.reddit.com/r/metacanada/comments/hcbdf9/liking_aunt_jemimas_new_logo/</t>
  </si>
  <si>
    <t>hcbdf9</t>
  </si>
  <si>
    <t>https://i.redd.it/abs5qxfeay551.jpg</t>
  </si>
  <si>
    <t>Do they not have any memory???</t>
  </si>
  <si>
    <t>https://www.reddit.com/r/metacanada/comments/h7wp55/do_they_not_have_any_memory/</t>
  </si>
  <si>
    <t>h7wp55</t>
  </si>
  <si>
    <t>Pierre Trudeau and the 6 Classes of Canadian Citizen</t>
  </si>
  <si>
    <t>badpokerface123</t>
  </si>
  <si>
    <t>https://www.reddit.com/r/metacanada/comments/h92eod/pierre_trudeau_and_the_6_classes_of_canadian/</t>
  </si>
  <si>
    <t>h92eod</t>
  </si>
  <si>
    <t>https://youtu.be/PGGl-oDqLlE</t>
  </si>
  <si>
    <t>Lack of Qu√©bec representation on this board.</t>
  </si>
  <si>
    <t>wwoteloww</t>
  </si>
  <si>
    <t>https://www.reddit.com/r/metacanada/comments/hbf4hc/lack_of_qu√©bec_representation_on_this_board/</t>
  </si>
  <si>
    <t>hbf4hc</t>
  </si>
  <si>
    <t>Diversity and Multiculturalism is the State Religion</t>
  </si>
  <si>
    <t>https://www.reddit.com/r/metacanada/comments/gv1bbh/diversity_and_multiculturalism_is_the_state/</t>
  </si>
  <si>
    <t>gv1bbh</t>
  </si>
  <si>
    <t>The corporate press is not here to inform you</t>
  </si>
  <si>
    <t>https://www.reddit.com/r/metacanada/comments/gzmzcb/the_corporate_press_is_not_here_to_inform_you/</t>
  </si>
  <si>
    <t>gzmzcb</t>
  </si>
  <si>
    <t>https://i.redd.it/a1hmddy1iv351.jpg</t>
  </si>
  <si>
    <t>We always knew it would end like this</t>
  </si>
  <si>
    <t>https://www.reddit.com/r/metacanada/comments/h7h6sn/we_always_knew_it_would_end_like_this/</t>
  </si>
  <si>
    <t>h7h6sn</t>
  </si>
  <si>
    <t>https://www.youtube.com/watch?v=Jso20b7Z3J8</t>
  </si>
  <si>
    <t>The west is on the brink of their own cultural revolution</t>
  </si>
  <si>
    <t>https://www.reddit.com/r/metacanada/comments/gz0hoy/the_west_is_on_the_brink_of_their_own_cultural/</t>
  </si>
  <si>
    <t>gz0hoy</t>
  </si>
  <si>
    <t>Dr. Bonnie Henry says she's concerned about COVID-19 exposure at Vancouver strip club</t>
  </si>
  <si>
    <t>https://www.reddit.com/r/metacanada/comments/hicisf/dr_bonnie_henry_says_shes_concerned_about_covid19/</t>
  </si>
  <si>
    <t>hicisf</t>
  </si>
  <si>
    <t>http://archive.is/ymFKh</t>
  </si>
  <si>
    <t>So...the actors best suited for the job are not allowed?</t>
  </si>
  <si>
    <t>https://www.reddit.com/r/metacanada/comments/hh33ez/sothe_actors_best_suited_for_the_job_are_not/</t>
  </si>
  <si>
    <t>hh33ez</t>
  </si>
  <si>
    <t>Microsoft workers push CEO to cancel police contracts, support defunding Seattle PD</t>
  </si>
  <si>
    <t>foxbusiness.com</t>
  </si>
  <si>
    <t>https://www.reddit.com/r/metacanada/comments/gzsgol/microsoft_workers_push_ceo_to_cancel_police/</t>
  </si>
  <si>
    <t>gzsgol</t>
  </si>
  <si>
    <t>https://www.foxbusiness.com/technology/microsoft-workers-defund-police-letter</t>
  </si>
  <si>
    <t>City Council suggests deportation after 5 African students hold BLM protest in Ukrainian city of Tarnopil</t>
  </si>
  <si>
    <t>https://www.reddit.com/r/metacanada/comments/h9beqq/city_council_suggests_deportation_after_5_african/</t>
  </si>
  <si>
    <t>h9beqq</t>
  </si>
  <si>
    <t>https://www.thegatewaypundit.com/2020/06/five-african-students-hold-black-lives-matter-protest-ukrainian-city-city-council-minister-asks-names-can-deport/</t>
  </si>
  <si>
    <t>They are going to Defund the Toronto police, this will get interesting!</t>
  </si>
  <si>
    <t>https://www.reddit.com/r/metacanada/comments/hfmqf3/they_are_going_to_defund_the_toronto_police_this/</t>
  </si>
  <si>
    <t>hfmqf3</t>
  </si>
  <si>
    <t>https://i.redd.it/1fb24u1dd2751.png</t>
  </si>
  <si>
    <t>really makes me think....</t>
  </si>
  <si>
    <t>thealphabetagent</t>
  </si>
  <si>
    <t>https://www.reddit.com/r/metacanada/comments/hi70yn/really_makes_me_think/</t>
  </si>
  <si>
    <t>hi70yn</t>
  </si>
  <si>
    <t>https://i.redd.it/j9bxydj1kw751.png</t>
  </si>
  <si>
    <t>BLM Gone Wild</t>
  </si>
  <si>
    <t>https://www.reddit.com/r/metacanada/comments/hbj61k/blm_gone_wild/</t>
  </si>
  <si>
    <t>hbj61k</t>
  </si>
  <si>
    <t>https://v.redd.it/o6pwpmn2fp551</t>
  </si>
  <si>
    <t>Massey College reviewing Margaret Wente (accused of plagiarism and racism) appointment amid campus uproar</t>
  </si>
  <si>
    <t>https://www.reddit.com/r/metacanada/comments/hccub6/massey_college_reviewing_margaret_wente_accused/</t>
  </si>
  <si>
    <t>hccub6</t>
  </si>
  <si>
    <t>http://archive.is/ymFEy</t>
  </si>
  <si>
    <t>Yeah - you too Canada</t>
  </si>
  <si>
    <t>https://www.reddit.com/r/metacanada/comments/hfe24o/yeah_you_too_canada/</t>
  </si>
  <si>
    <t>hfe24o</t>
  </si>
  <si>
    <t>https://i.redd.it/klg2vxmmsy651.jpg</t>
  </si>
  <si>
    <t>Shadow banned from the Edmonton subreddit</t>
  </si>
  <si>
    <t>https://www.reddit.com/r/metacanada/comments/hep7zc/shadow_banned_from_the_edmonton_subreddit/</t>
  </si>
  <si>
    <t>hep7zc</t>
  </si>
  <si>
    <t>Conservatives ask auditor general to probe 'outsourcing' of $900M student aid program</t>
  </si>
  <si>
    <t>https://www.reddit.com/r/metacanada/comments/hhni15/conservatives_ask_auditor_general_to_probe/</t>
  </si>
  <si>
    <t>hhni15</t>
  </si>
  <si>
    <t>http://archive.is/DxDSd</t>
  </si>
  <si>
    <t>Wasn't it just 10 days ago that we were in the middle of intentionally destroying the economy on a generational level to defeat a deadly virus?</t>
  </si>
  <si>
    <t>https://www.reddit.com/r/metacanada/comments/gzfaa7/wasnt_it_just_10_days_ago_that_we_were_in_the/</t>
  </si>
  <si>
    <t>gzfaa7</t>
  </si>
  <si>
    <t>Wanna hear a Coronavirus Joke?</t>
  </si>
  <si>
    <t>https://www.reddit.com/r/metacanada/comments/gv76yp/wanna_hear_a_coronavirus_joke/</t>
  </si>
  <si>
    <t>gv76yp</t>
  </si>
  <si>
    <t>China suggests it will free Kovrig and Spavor if Canada allows Huawei executive Meng to return home</t>
  </si>
  <si>
    <t>https://www.reddit.com/r/metacanada/comments/hfl3t0/china_suggests_it_will_free_kovrig_and_spavor_if/</t>
  </si>
  <si>
    <t>hfl3t0</t>
  </si>
  <si>
    <t>Another day... another mask...</t>
  </si>
  <si>
    <t>https://www.reddit.com/r/metacanada/comments/gyc5fy/another_day_another_mask/</t>
  </si>
  <si>
    <t>gyc5fy</t>
  </si>
  <si>
    <t>https://i.redd.it/bkvv2r43nh351.jpg</t>
  </si>
  <si>
    <t>Sorry folks, borders closed! Ban wave subs aren't sending their best. MetaCanada is full</t>
  </si>
  <si>
    <t>https://www.reddit.com/r/metacanada/comments/hikhrt/sorry_folks_borders_closed_ban_wave_subs_arent/</t>
  </si>
  <si>
    <t>hikhrt</t>
  </si>
  <si>
    <t>https://i.redd.it/fttmk52ku0851.jpg</t>
  </si>
  <si>
    <t>Katie Hopkins permanently suspended from Twitter</t>
  </si>
  <si>
    <t>https://www.reddit.com/r/metacanada/comments/hcstdw/katie_hopkins_permanently_suspended_from_twitter/</t>
  </si>
  <si>
    <t>hcstdw</t>
  </si>
  <si>
    <t>https://www.bbc.com/news/technology-53111295</t>
  </si>
  <si>
    <t>The Great Canadian Artists: An Interview With Marc-Andr√© Hamelin</t>
  </si>
  <si>
    <t>trot-trot</t>
  </si>
  <si>
    <t>vanclassicalmusic.com</t>
  </si>
  <si>
    <t>https://www.reddit.com/r/metacanada/comments/he80a1/the_great_canadian_artists_an_interview_with/</t>
  </si>
  <si>
    <t>he80a1</t>
  </si>
  <si>
    <t>https://www.vanclassicalmusic.com/the-great-canadian-artists-an-interview-with-marcandr-hamelin</t>
  </si>
  <si>
    <t>Don't give in</t>
  </si>
  <si>
    <t>https://www.reddit.com/r/metacanada/comments/hbi9sv/dont_give_in/</t>
  </si>
  <si>
    <t>hbi9sv</t>
  </si>
  <si>
    <t>https://i.redd.it/fsgmlqxr6p551.png</t>
  </si>
  <si>
    <t>All Refugees Welcome!</t>
  </si>
  <si>
    <t>MehPostingMeh</t>
  </si>
  <si>
    <t>https://www.reddit.com/r/metacanada/comments/hift7g/all_refugees_welcome/</t>
  </si>
  <si>
    <t>hift7g</t>
  </si>
  <si>
    <t>Justin Trudeau Singing Day-O</t>
  </si>
  <si>
    <t>https://www.reddit.com/r/metacanada/comments/h018z7/justin_trudeau_singing_dayo/</t>
  </si>
  <si>
    <t>h018z7</t>
  </si>
  <si>
    <t>https://www.youtube.com/watch?v=et6hp9PL7ng</t>
  </si>
  <si>
    <t>A note to Canadians on this sub...if Trump wanted Trudy and Canada on the security council you‚'d be sitting there right now.</t>
  </si>
  <si>
    <t>keeporderinplace</t>
  </si>
  <si>
    <t>https://www.reddit.com/r/metacanada/comments/hbnm5p/a_note_to_canadians_on_this_subif_trump_wanted/</t>
  </si>
  <si>
    <t>hbnm5p</t>
  </si>
  <si>
    <t>Make Canada Great Again Demand Accountability!!!</t>
  </si>
  <si>
    <t>chng.it</t>
  </si>
  <si>
    <t>https://www.reddit.com/r/metacanada/comments/gvgx6v/make_canada_great_again_demand_accountability/</t>
  </si>
  <si>
    <t>gvgx6v</t>
  </si>
  <si>
    <t>http://chng.it/4WzM8SKfNH</t>
  </si>
  <si>
    <t>When someone on the left asks you why you don't trust the "experts" show them this</t>
  </si>
  <si>
    <t>https://www.reddit.com/r/metacanada/comments/hb014f/when_someone_on_the_left_asks_you_why_you_dont/</t>
  </si>
  <si>
    <t>hb014f</t>
  </si>
  <si>
    <t>https://globalnews.ca/news/7071297/racism-public-health-emergency-canada/</t>
  </si>
  <si>
    <t>Who's jumping the Reddit ship here!? Say AYE</t>
  </si>
  <si>
    <t>SplendedTrepor</t>
  </si>
  <si>
    <t>https://www.reddit.com/r/metacanada/comments/hiixq5/whos_jumping_the_reddit_ship_here_say_aye/</t>
  </si>
  <si>
    <t>hiixq5</t>
  </si>
  <si>
    <t>The Trudeau Bank of China Scandal Explained in 7 Minutes</t>
  </si>
  <si>
    <t>https://www.reddit.com/r/metacanada/comments/h9jiij/the_trudeau_bank_of_china_scandal_explained_in_7/</t>
  </si>
  <si>
    <t>h9jiij</t>
  </si>
  <si>
    <t>https://www.youtube.com/watch?v=WQgA9fVMDb4&amp;amp;feature=youtu.be</t>
  </si>
  <si>
    <t>Friendly reminder, it‚'s pride month, and it‚'s ok that ‚"Erin‚ is a girls name.</t>
  </si>
  <si>
    <t>https://www.reddit.com/r/metacanada/comments/gv5wf1/friendly_reminder_its_pride_month_and_its_ok_that/</t>
  </si>
  <si>
    <t>gv5wf1</t>
  </si>
  <si>
    <t>https://i.redd.it/2zoiur7ljh251.jpg</t>
  </si>
  <si>
    <t>CanCon: Loreena McKennitt - The Mummers' Dance.</t>
  </si>
  <si>
    <t>https://www.reddit.com/r/metacanada/comments/guvh37/cancon_loreena_mckennitt_the_mummers_dance/</t>
  </si>
  <si>
    <t>guvh37</t>
  </si>
  <si>
    <t>https://www.youtube.com/watch?v=qxTpvA-pUG0</t>
  </si>
  <si>
    <t>A New Coronavirus Outbreak in Beijing Just Forced the City Back Into Lockdown</t>
  </si>
  <si>
    <t>https://www.reddit.com/r/metacanada/comments/h9n5z4/a_new_coronavirus_outbreak_in_beijing_just_forced/</t>
  </si>
  <si>
    <t>h9n5z4</t>
  </si>
  <si>
    <t>https://www.vice.com/en_us/article/wxqnbn/a-new-coronavirus-outbreak-in-beijing-just-forced-the-city-back-into-lockdown?utm_source=vicenewstwitter</t>
  </si>
  <si>
    <t>WARNING - CBC SPREADING MALWARE ON TWITTER MOBILE</t>
  </si>
  <si>
    <t>OntarioFTW</t>
  </si>
  <si>
    <t>https://www.reddit.com/r/metacanada/comments/gxfazk/warning_cbc_spreading_malware_on_twitter_mobile/</t>
  </si>
  <si>
    <t>gxfazk</t>
  </si>
  <si>
    <t>Now they are coming for your priests.</t>
  </si>
  <si>
    <t>https://www.reddit.com/r/metacanada/comments/hgeyl1/now_they_are_coming_for_your_priests/</t>
  </si>
  <si>
    <t>hgeyl1</t>
  </si>
  <si>
    <t>https://twitter.com/theweekended/status/1275701025240944640</t>
  </si>
  <si>
    <t>I will not apologize for something I didn't do.</t>
  </si>
  <si>
    <t>https://www.reddit.com/r/metacanada/comments/h0fftt/i_will_not_apologize_for_something_i_didnt_do/</t>
  </si>
  <si>
    <t>h0fftt</t>
  </si>
  <si>
    <t>https://www.youtube.com/watch?v=NMn7Xge5J90&amp;amp;feature=share</t>
  </si>
  <si>
    <t>Don't give in to Liberal demands.</t>
  </si>
  <si>
    <t>https://www.reddit.com/r/metacanada/comments/hbnp5d/dont_give_in_to_liberal_demands/</t>
  </si>
  <si>
    <t>hbnp5d</t>
  </si>
  <si>
    <t>Amazing how quickly the protests have shifted focus</t>
  </si>
  <si>
    <t>https://www.reddit.com/r/metacanada/comments/gvfzz5/amazing_how_quickly_the_protests_have_shifted/</t>
  </si>
  <si>
    <t>gvfzz5</t>
  </si>
  <si>
    <t>https://i.redd.it/jtfarnrlbk251.jpg</t>
  </si>
  <si>
    <t>Why is Ottawa Canada‚'s Capital? - Canada Explained</t>
  </si>
  <si>
    <t>https://www.reddit.com/r/metacanada/comments/gza5to/why_is_ottawa_canadas_capital_canada_explained/</t>
  </si>
  <si>
    <t>gza5to</t>
  </si>
  <si>
    <t>https://www.youtube.com/watch?v=xof-tpITlhU&amp;amp;feature=youtu.be</t>
  </si>
  <si>
    <t>Canada's wealthiest one per cent hold 25.6 per cent of riches. I bet you India and China‚'s top 1% hold majority of the rest</t>
  </si>
  <si>
    <t>https://www.reddit.com/r/metacanada/comments/hbhm9s/canadas_wealthiest_one_per_cent_hold_256_per_cent/</t>
  </si>
  <si>
    <t>hbhm9s</t>
  </si>
  <si>
    <t>https://www.ctvnews.ca/mobile/business/canada-s-wealthiest-one-per-cent-hold-25-6-per-cent-of-riches-new-pbo-report-says-1.4988207</t>
  </si>
  <si>
    <t>Coming to a Canadian city near you</t>
  </si>
  <si>
    <t>https://www.reddit.com/r/metacanada/comments/gvfdrv/coming_to_a_canadian_city_near_you/</t>
  </si>
  <si>
    <t>gvfdrv</t>
  </si>
  <si>
    <t>https://streamable.com/vyzsij</t>
  </si>
  <si>
    <t>I need more canadian comedy</t>
  </si>
  <si>
    <t>lieveheersbaarsje</t>
  </si>
  <si>
    <t>https://www.reddit.com/r/metacanada/comments/h0dg7j/i_need_more_canadian_comedy/</t>
  </si>
  <si>
    <t>h0dg7j</t>
  </si>
  <si>
    <t>Canadian citizen sentenced to eight years by China is latest victim of Huawei feud, Beijing lawyer says</t>
  </si>
  <si>
    <t>https://www.reddit.com/r/metacanada/comments/hix5d1/canadian_citizen_sentenced_to_eight_years_by/</t>
  </si>
  <si>
    <t>hix5d1</t>
  </si>
  <si>
    <t>http://archive.is/phgBt</t>
  </si>
  <si>
    <t>Elizabeth May (who?) Wants Canada To Accept U.S. Asylum Seekers Now That Country ‚ No Longer Safe</t>
  </si>
  <si>
    <t>https://www.reddit.com/r/metacanada/comments/gworpc/elizabeth_may_who_wants_canada_to_accept_us/</t>
  </si>
  <si>
    <t>gworpc</t>
  </si>
  <si>
    <t>https://www.huffingtonpost.ca/entry/elizabeth-may-trump-asylum-seekers_ca_5ed7f7bcc5b6c0b2f10e3db4</t>
  </si>
  <si>
    <t>They could've banned me because they didn't like what I said. I don't see their reason in my comment.</t>
  </si>
  <si>
    <t>NhlProShawn</t>
  </si>
  <si>
    <t>https://www.reddit.com/r/metacanada/comments/h04g9s/they_couldve_banned_me_because_they_didnt_like/</t>
  </si>
  <si>
    <t>h04g9s</t>
  </si>
  <si>
    <t>https://i.redd.it/4dxqs3kqp0451.png</t>
  </si>
  <si>
    <t>First Aunt Jemima, now the Dixie Chicks. So glad to see real systemic change! Great job left!</t>
  </si>
  <si>
    <t>https://www.reddit.com/r/metacanada/comments/hfuawb/first_aunt_jemima_now_the_dixie_chicks_so_glad_to/</t>
  </si>
  <si>
    <t>hfuawb</t>
  </si>
  <si>
    <t>https://www.nytimes.com/2020/06/25/arts/music/dixie-chicks-change-name.html</t>
  </si>
  <si>
    <t>YAY! Trudeau gonna import even more people to take over Canadian jobs!</t>
  </si>
  <si>
    <t>https://www.reddit.com/r/metacanada/comments/hcvgnx/yay_trudeau_gonna_import_even_more_people_to_take/</t>
  </si>
  <si>
    <t>hcvgnx</t>
  </si>
  <si>
    <t>https://i.redd.it/z1voqbry85651.jpg</t>
  </si>
  <si>
    <t>These guys walking into r/metacanada with a message</t>
  </si>
  <si>
    <t>troutcommakilgore</t>
  </si>
  <si>
    <t>https://www.reddit.com/r/metacanada/comments/h16csf/these_guys_walking_into_rmetacanada_with_a_message/</t>
  </si>
  <si>
    <t>h16csf</t>
  </si>
  <si>
    <t>https://v.redd.it/kjqcvp45ha451</t>
  </si>
  <si>
    <t>NY Republicans Defend Roosevelt Statue</t>
  </si>
  <si>
    <t>https://www.reddit.com/r/metacanada/comments/hiqk5m/ny_republicans_defend_roosevelt_statue/</t>
  </si>
  <si>
    <t>hiqk5m</t>
  </si>
  <si>
    <t>https://youtu.be/MKYAsULpHR8</t>
  </si>
  <si>
    <t>Anyone know of any right wing discord groups near the Vancouver area? Looking to get more involved.</t>
  </si>
  <si>
    <t>cowsqatter</t>
  </si>
  <si>
    <t>https://www.reddit.com/r/metacanada/comments/hdo954/anyone_know_of_any_right_wing_discord_groups_near/</t>
  </si>
  <si>
    <t>hdo954</t>
  </si>
  <si>
    <t>George Floyd Riots Exposed As Deep State NWO Psyop</t>
  </si>
  <si>
    <t>https://www.reddit.com/r/metacanada/comments/gw0sko/george_floyd_riots_exposed_as_deep_state_nwo_psyop/</t>
  </si>
  <si>
    <t>gw0sko</t>
  </si>
  <si>
    <t>https://www.youtube.com/watch?v=qW5-srjuCbg&amp;amp;feature=youtu.be&amp;amp;fbclid=IwAR0ctSx2iK4lcoXeFRJz76TTJT1DB1fpAgxKxj-vo-JGjFevZXM5Y41lr-o&amp;amp;app=desktop</t>
  </si>
  <si>
    <t>Divide and Conquer</t>
  </si>
  <si>
    <t>Rex-Holes</t>
  </si>
  <si>
    <t>https://www.reddit.com/r/metacanada/comments/hcesch/divide_and_conquer/</t>
  </si>
  <si>
    <t>hcesch</t>
  </si>
  <si>
    <t>https://i.redd.it/whu7kpzigz551.jpg</t>
  </si>
  <si>
    <t>Mike Nayna on Twitter</t>
  </si>
  <si>
    <t>https://www.reddit.com/r/metacanada/comments/hh9ctm/mike_nayna_on_twitter/</t>
  </si>
  <si>
    <t>hh9ctm</t>
  </si>
  <si>
    <t>Cultural Marxist Revolution Explained: This podcast explains Cultural Marxism, and how it has infected even the business schools where future corporate managers are trained. One of the perpetrators is now Governor of the Bank of Canada. -- We must defund all universities that teach Cultural Marxism!</t>
  </si>
  <si>
    <t>https://www.reddit.com/r/metacanada/comments/gxxoit/cultural_marxist_revolution_explained_this/</t>
  </si>
  <si>
    <t>gxxoit</t>
  </si>
  <si>
    <t>https://www.youtube.com/watch?v=40MysilYfJA</t>
  </si>
  <si>
    <t>The Babylon Bee To Have Rainbow Logo For Month Of June To Remind God Not To Flood Us Again</t>
  </si>
  <si>
    <t>https://www.reddit.com/r/metacanada/comments/gwowkc/the_babylon_bee_to_have_rainbow_logo_for_month_of/</t>
  </si>
  <si>
    <t>gwowkc</t>
  </si>
  <si>
    <t>https://babylonbee.com/news/the-babylon-bee-to-have-rainbow-logo-for-month-of-june-to-remind-god-not-to-flood-us-again</t>
  </si>
  <si>
    <t>The Great Reset has me worried.</t>
  </si>
  <si>
    <t>https://www.reddit.com/r/metacanada/comments/hg88pz/the_great_reset_has_me_worried/</t>
  </si>
  <si>
    <t>hg88pz</t>
  </si>
  <si>
    <t>Friendly reminder that the only place with worse divorce laws than California is Canada :)</t>
  </si>
  <si>
    <t>people.com</t>
  </si>
  <si>
    <t>https://www.reddit.com/r/metacanada/comments/hibano/friendly_reminder_that_the_only_place_with_worse/</t>
  </si>
  <si>
    <t>hibano</t>
  </si>
  <si>
    <t>https://people.com/music/dr-dre-wife-nicole-young-files-for-divorce/</t>
  </si>
  <si>
    <t>Shadow banned from r/Edmonton</t>
  </si>
  <si>
    <t>https://www.reddit.com/r/metacanada/comments/heoyyq/shadow_banned_from_redmonton/</t>
  </si>
  <si>
    <t>heoyyq</t>
  </si>
  <si>
    <t>Halifax Mayor kneels with BLM</t>
  </si>
  <si>
    <t>https://www.reddit.com/r/metacanada/comments/gwfnyd/halifax_mayor_kneels_with_blm/</t>
  </si>
  <si>
    <t>gwfnyd</t>
  </si>
  <si>
    <t>https://twitter.com/AllyGarbs/status/1267596594033184778</t>
  </si>
  <si>
    <t>I guess this is why they replaced it with a movie last night...</t>
  </si>
  <si>
    <t>ew.com</t>
  </si>
  <si>
    <t>https://www.reddit.com/r/metacanada/comments/h0323b/i_guess_this_is_why_they_replaced_it_with_a_movie/</t>
  </si>
  <si>
    <t>h0323b</t>
  </si>
  <si>
    <t>https://ew.com/tv/cops-canceled/?fbclid=IwAR3FCCev1tWqGq18mXFAO2jLWOrM2OcCciTWKqXUSir_cZLMEpYTYqn4N8U&amp;amp;fbclid=IwAR0u6rfY5afXEZIAy8DEqnqdB_JRUl4GO9TcElNmrwlePDn0pM5qyQ9mTdY&amp;amp;fbclid=IwAR2Dhi9qlqQKF7ubVgjanxTyjDJSJaM_n3DLFDht9Y7X1eXjPdnRi8hOE-M&amp;amp;fbclid=IwAR2PumWGV80FrqUoM6dRlnYxnZceqK51fMdPqLgDtr6bCEoJ3piXf3hU1Js</t>
  </si>
  <si>
    <t>Kitchener politicians to leave John A. Macdonald statue doused in red paint</t>
  </si>
  <si>
    <t>https://www.reddit.com/r/metacanada/comments/hf5wub/kitchener_politicians_to_leave_john_a_macdonald/</t>
  </si>
  <si>
    <t>hf5wub</t>
  </si>
  <si>
    <t>https://thepostmillennial.com/kitchener-politicians-to-leave-john-a-macdonald-statue-doused-in-red-paint</t>
  </si>
  <si>
    <t>Wake Up, Dark To Light</t>
  </si>
  <si>
    <t>https://www.reddit.com/r/metacanada/comments/hdus6b/wake_up_dark_to_light/</t>
  </si>
  <si>
    <t>hdus6b</t>
  </si>
  <si>
    <t>https://files.catbox.moe/wkg0zh.png</t>
  </si>
  <si>
    <t>Prepare for battle!</t>
  </si>
  <si>
    <t>https://www.reddit.com/r/metacanada/comments/hi4mzt/prepare_for_battle/</t>
  </si>
  <si>
    <t>hi4mzt</t>
  </si>
  <si>
    <t>https://i.redd.it/ax2m3g4mzv751.jpg</t>
  </si>
  <si>
    <t>Petition to rename Dundas Street in Toronto gathers momentum</t>
  </si>
  <si>
    <t>https://www.reddit.com/r/metacanada/comments/h0joz6/petition_to_rename_dundas_street_in_toronto/</t>
  </si>
  <si>
    <t>h0joz6</t>
  </si>
  <si>
    <t>It Begins! Statistics Canada to collect information on race for jobs numbers</t>
  </si>
  <si>
    <t>https://www.reddit.com/r/metacanada/comments/hacaml/it_begins_statistics_canada_to_collect/</t>
  </si>
  <si>
    <t>hacaml</t>
  </si>
  <si>
    <t>https://globalnews.ca/news/7055977/statistics-canada-jobs-race/</t>
  </si>
  <si>
    <t>U.S. launches investigation into Canada‚'s ‚ unfavourable‚' Great Lakes shipping rules - National</t>
  </si>
  <si>
    <t>wylee_one</t>
  </si>
  <si>
    <t>https://www.reddit.com/r/metacanada/comments/hbglhp/us_launches_investigation_into_canadas/</t>
  </si>
  <si>
    <t>hbglhp</t>
  </si>
  <si>
    <t>https://globalnews.ca/news/7077727/usa-canada-great-lakes-shipping-rules/</t>
  </si>
  <si>
    <t>CPC Leadership Race Social Media Reach Comparison</t>
  </si>
  <si>
    <t>https://www.reddit.com/r/metacanada/comments/h8hxz4/cpc_leadership_race_social_media_reach_comparison/</t>
  </si>
  <si>
    <t>h8hxz4</t>
  </si>
  <si>
    <t>How George Soros Controls the Human Rights Industry</t>
  </si>
  <si>
    <t>churchmilitant.com</t>
  </si>
  <si>
    <t>https://www.reddit.com/r/metacanada/comments/h0q838/how_george_soros_controls_the_human_rights/</t>
  </si>
  <si>
    <t>h0q838</t>
  </si>
  <si>
    <t>https://www.churchmilitant.com/news/article/how-george-soros-controls-the-human-rights-industry</t>
  </si>
  <si>
    <t>I would like to formally challenge the Prime Minister of Canada, Justin ‚"Castro‚ Trudeau to a boxing match.</t>
  </si>
  <si>
    <t>https://www.reddit.com/r/metacanada/comments/haztof/i_would_like_to_formally_challenge_the_prime/</t>
  </si>
  <si>
    <t>haztof</t>
  </si>
  <si>
    <t>Canada atm</t>
  </si>
  <si>
    <t>https://www.reddit.com/r/metacanada/comments/h7nhw5/canada_atm/</t>
  </si>
  <si>
    <t>h7nhw5</t>
  </si>
  <si>
    <t>LPC and Democrats - Paying for Insurrection.</t>
  </si>
  <si>
    <t>https://www.reddit.com/r/metacanada/comments/h8hevy/lpc_and_democrats_paying_for_insurrection/</t>
  </si>
  <si>
    <t>h8hevy</t>
  </si>
  <si>
    <t>Survival Game Testers, We need you !!</t>
  </si>
  <si>
    <t>GameExpOfficial</t>
  </si>
  <si>
    <t>https://www.reddit.com/r/metacanada/comments/hdn1h6/survival_game_testers_we_need_you/</t>
  </si>
  <si>
    <t>hdn1h6</t>
  </si>
  <si>
    <t>EXCLUSIVE: Edmonton looks to set up race-based criteria for business subsidies</t>
  </si>
  <si>
    <t>westernstandardonline.com</t>
  </si>
  <si>
    <t>https://www.reddit.com/r/metacanada/comments/gwyg0p/exclusive_edmonton_looks_to_set_up_racebased/</t>
  </si>
  <si>
    <t>gwyg0p</t>
  </si>
  <si>
    <t>https://www.westernstandardonline.com/2020/06/exclusive-edmonton-looks-to-set-up-race-based-criteria-for-business-subsidies/?utm_source=rss&amp;amp;utm_medium=rss&amp;amp;utm_campaign=exclusive-edmonton-looks-to-set-up-race-based-criteria-for-business-subsidies&amp;amp;utm_source=rss&amp;amp;utm_medium=rss&amp;amp;utm_campaign=exclusive-edmonton-looks-to-set-up-race-based-criteria-for-business-subsidies</t>
  </si>
  <si>
    <t>I can't believe some people are trying to ban our favourite show!</t>
  </si>
  <si>
    <t>https://www.reddit.com/r/metacanada/comments/h7n73x/i_cant_believe_some_people_are_trying_to_ban_our/</t>
  </si>
  <si>
    <t>h7n73x</t>
  </si>
  <si>
    <t>If tomorrow happens to be MetaCanada's demise, due to Reddit's censorship, let these be my final words; in response to Reddit.</t>
  </si>
  <si>
    <t>https://www.reddit.com/r/metacanada/comments/hhnbku/if_tomorrow_happens_to_be_metacanadas_demise_due/</t>
  </si>
  <si>
    <t>hhnbku</t>
  </si>
  <si>
    <t>https://v.redd.it/rrcwgwry2q751</t>
  </si>
  <si>
    <t>Stand up Canada</t>
  </si>
  <si>
    <t>https://www.reddit.com/r/metacanada/comments/gxd7n1/stand_up_canada/</t>
  </si>
  <si>
    <t>gxd7n1</t>
  </si>
  <si>
    <t>https://i.redd.it/usxh12bmq5351.jpg</t>
  </si>
  <si>
    <t>CanCon: Haywire - Dance Desire.</t>
  </si>
  <si>
    <t>https://www.reddit.com/r/metacanada/comments/gzlhac/cancon_haywire_dance_desire/</t>
  </si>
  <si>
    <t>gzlhac</t>
  </si>
  <si>
    <t>https://www.youtube.com/watch?v=FhAK0WYsELI</t>
  </si>
  <si>
    <t>[16:45] Watch as Jagmeet Singh gets ignored by everyday Torontonians in favour of Doug Ford.</t>
  </si>
  <si>
    <t>demandbotrights</t>
  </si>
  <si>
    <t>https://www.reddit.com/r/metacanada/comments/hb6r27/1645_watch_as_jagmeet_singh_gets_ignored_by/</t>
  </si>
  <si>
    <t>hb6r27</t>
  </si>
  <si>
    <t>https://youtu.be/Q0EXwVZIm1g</t>
  </si>
  <si>
    <t>"Then, I saw another one, and I got angry."</t>
  </si>
  <si>
    <t>https://www.reddit.com/r/metacanada/comments/heufqh/then_i_saw_another_one_and_i_got_angry/</t>
  </si>
  <si>
    <t>heufqh</t>
  </si>
  <si>
    <t>https://i.redd.it/4qnh3m6bfs651.jpg</t>
  </si>
  <si>
    <t>Proof Freemasons Have Infiltrated Our Government For The New World Order</t>
  </si>
  <si>
    <t>https://www.reddit.com/r/metacanada/comments/gxt0f6/proof_freemasons_have_infiltrated_our_government/</t>
  </si>
  <si>
    <t>gxt0f6</t>
  </si>
  <si>
    <t>https://www.youtube.com/watch?v=tE_q6cxU86I</t>
  </si>
  <si>
    <t>Is anyone else actually slightly happy about these protests since they might lead to a total end of Social Distancing and COVID restrictions.</t>
  </si>
  <si>
    <t>https://www.reddit.com/r/metacanada/comments/gy2xi2/is_anyone_else_actually_slightly_happy_about/</t>
  </si>
  <si>
    <t>gy2xi2</t>
  </si>
  <si>
    <t>Canada postnationalized by political class helping demise Avro, Nortel, Blackberry, Bombardier..</t>
  </si>
  <si>
    <t>https://www.reddit.com/r/metacanada/comments/hc7ayo/canada_postnationalized_by_political_class/</t>
  </si>
  <si>
    <t>hc7ayo</t>
  </si>
  <si>
    <t>If mask wearing in public places keeps getting forced on people and becomes a law, how are you we gonna identify crime suspects?</t>
  </si>
  <si>
    <t>PoisonIvy2016</t>
  </si>
  <si>
    <t>https://www.reddit.com/r/metacanada/comments/hblrlb/if_mask_wearing_in_public_places_keeps_getting/</t>
  </si>
  <si>
    <t>hblrlb</t>
  </si>
  <si>
    <t>"How much does the Trudeau government owe China on our national debt?" | Pierre Poilevre</t>
  </si>
  <si>
    <t>https://www.reddit.com/r/metacanada/comments/h17dxp/how_much_does_the_trudeau_government_owe_china_on/</t>
  </si>
  <si>
    <t>h17dxp</t>
  </si>
  <si>
    <t>https://youtu.be/VWbypJLfA_I</t>
  </si>
  <si>
    <t>How BLM see Trudeau</t>
  </si>
  <si>
    <t>justinisablacksimp</t>
  </si>
  <si>
    <t>https://www.reddit.com/r/metacanada/comments/gxf2t9/how_blm_see_trudeau/</t>
  </si>
  <si>
    <t>gxf2t9</t>
  </si>
  <si>
    <t>https://i.redd.it/1rjpq4y696351.jpg</t>
  </si>
  <si>
    <t>Adrien Arcand: Canadian Corporatism</t>
  </si>
  <si>
    <t>SwedenYes69</t>
  </si>
  <si>
    <t>https://www.reddit.com/r/metacanada/comments/gvf9qv/adrien_arcand_canadian_corporatism/</t>
  </si>
  <si>
    <t>gvf9qv</t>
  </si>
  <si>
    <t>https://youtu.be/BSSRUJBLQtY</t>
  </si>
  <si>
    <t>List of great Twitter videos with short descriptions(mostly comedy gold!)</t>
  </si>
  <si>
    <t>toronto_rapperz</t>
  </si>
  <si>
    <t>https://www.reddit.com/r/metacanada/comments/gwdha3/list_of_great_twitter_videos_with_short/</t>
  </si>
  <si>
    <t>gwdha3</t>
  </si>
  <si>
    <t>CBC, ' Should police wear body cams?' Also CBC, 'Turns off comments'.</t>
  </si>
  <si>
    <t>https://www.reddit.com/r/metacanada/comments/gzqf53/cbc_should_police_wear_body_cams_also_cbc_turns/</t>
  </si>
  <si>
    <t>gzqf53</t>
  </si>
  <si>
    <t>https://i.redd.it/ix8rv10wuw351.png</t>
  </si>
  <si>
    <t>Antifa Karma</t>
  </si>
  <si>
    <t>https://www.reddit.com/r/metacanada/comments/gvm7t4/antifa_karma/</t>
  </si>
  <si>
    <t>gvm7t4</t>
  </si>
  <si>
    <t>https://www.youtube.com/watch?v=oGfDdXkh49g</t>
  </si>
  <si>
    <t>J.J. McCullough made a book of Canadian Pokemon-type things. Thought you'd like this one.</t>
  </si>
  <si>
    <t>https://www.reddit.com/r/metacanada/comments/hgwcl9/jj_mccullough_made_a_book_of_canadian_pokemontype/</t>
  </si>
  <si>
    <t>hgwcl9</t>
  </si>
  <si>
    <t>[NSFW] All Lives Matter</t>
  </si>
  <si>
    <t>https://www.reddit.com/r/metacanada/comments/gxz2mb/nsfw_all_lives_matter/</t>
  </si>
  <si>
    <t>gxz2mb</t>
  </si>
  <si>
    <t>https://youtube.com/watch?v=Bv1zce4rviE</t>
  </si>
  <si>
    <t>The most "Reddit" thing I've ever seen.</t>
  </si>
  <si>
    <t>https://www.reddit.com/r/metacanada/comments/gzoih8/the_most_reddit_thing_ive_ever_seen/</t>
  </si>
  <si>
    <t>gzoih8</t>
  </si>
  <si>
    <t>oh my god, okay it's happening the *Riots* have reached Canada</t>
  </si>
  <si>
    <t>https://www.reddit.com/r/metacanada/comments/guzccp/oh_my_god_okay_its_happening_the_riots_have/</t>
  </si>
  <si>
    <t>guzccp</t>
  </si>
  <si>
    <t>https://i.redd.it/repqkmi39d251.gif</t>
  </si>
  <si>
    <t>JUST IN: QUAKER OATS launches new brand of Syrup.. PM Uncle Justin‚'s Syrup! Its Moistly Maple Syrup and will come in a Syrup um Box Thingy!</t>
  </si>
  <si>
    <t>https://www.reddit.com/r/metacanada/comments/hatksk/just_in_quaker_oats_launches_new_brand_of_syrup/</t>
  </si>
  <si>
    <t>hatksk</t>
  </si>
  <si>
    <t>https://twitter.com/wschero123/status/1273266137871126530?s=20</t>
  </si>
  <si>
    <t>PRO-LIFE ADVICE: Start doing this.</t>
  </si>
  <si>
    <t>https://www.reddit.com/r/metacanada/comments/hbmzlg/prolife_advice_start_doing_this/</t>
  </si>
  <si>
    <t>hbmzlg</t>
  </si>
  <si>
    <t>https://i.redd.it/kefkdvbvgq551.jpg</t>
  </si>
  <si>
    <t>All the background checks</t>
  </si>
  <si>
    <t>Skippy_the_clown</t>
  </si>
  <si>
    <t>https://www.reddit.com/r/metacanada/comments/h8x6s1/all_the_background_checks/</t>
  </si>
  <si>
    <t>h8x6s1</t>
  </si>
  <si>
    <t>Suncor CEO Mark Little Says Electric Cars As Big A Threat To Oilsands As Coronavirus</t>
  </si>
  <si>
    <t>https://www.reddit.com/r/metacanada/comments/gwfxvx/suncor_ceo_mark_little_says_electric_cars_as_big/</t>
  </si>
  <si>
    <t>gwfxvx</t>
  </si>
  <si>
    <t>https://www.huffingtonpost.ca/entry/oilsands-electric-cars-suncor-mark-little_ca_5ed65982c5b65a79ab57fd3b</t>
  </si>
  <si>
    <t>Niagara Falls</t>
  </si>
  <si>
    <t>https://www.reddit.com/r/metacanada/comments/gys6cu/niagara_falls/</t>
  </si>
  <si>
    <t>gys6cu</t>
  </si>
  <si>
    <t>https://imgur.com/a/Hj3qc0T</t>
  </si>
  <si>
    <t>Another way of treatment for corona virus stopped, WHO told</t>
  </si>
  <si>
    <t>https://www.reddit.com/r/metacanada/comments/gx78l0/another_way_of_treatment_for_corona_virus_stopped/</t>
  </si>
  <si>
    <t>gx78l0</t>
  </si>
  <si>
    <t>https://www.fitnesshelp.info/2020/06/another-way-of-treatment-for-corona.html?m=1</t>
  </si>
  <si>
    <t>The liberals some days</t>
  </si>
  <si>
    <t>https://www.reddit.com/r/metacanada/comments/hh6omm/the_liberals_some_days/</t>
  </si>
  <si>
    <t>hh6omm</t>
  </si>
  <si>
    <t>COVID-19 Exposure Notifications - How to remove the tracking "App" - And...</t>
  </si>
  <si>
    <t>https://www.reddit.com/r/metacanada/comments/hcmebu/covid19_exposure_notifications_how_to_remove_the/</t>
  </si>
  <si>
    <t>hcmebu</t>
  </si>
  <si>
    <t>https://www.youtube.com/watch?v=EkfMTY7bZi0&amp;amp;feature=share</t>
  </si>
  <si>
    <t>54 scientists lose their jobs at American National Institute of health due to foreign funding, primarily from China.</t>
  </si>
  <si>
    <t>sciencemag.org</t>
  </si>
  <si>
    <t>https://www.reddit.com/r/metacanada/comments/h9ir71/54_scientists_lose_their_jobs_at_american/</t>
  </si>
  <si>
    <t>h9ir71</t>
  </si>
  <si>
    <t>https://www.sciencemag.org/news/2020/06/fifty-four-scientists-have-lost-their-jobs-result-nih-probe-foreign-ties</t>
  </si>
  <si>
    <t>B.C. teacher suspended, transferred for unsafe chemistry experiment that caused $60K fire damage</t>
  </si>
  <si>
    <t>https://www.reddit.com/r/metacanada/comments/hb8cqt/bc_teacher_suspended_transferred_for_unsafe/</t>
  </si>
  <si>
    <t>hb8cqt</t>
  </si>
  <si>
    <t>http://archive.is/GXxPV</t>
  </si>
  <si>
    <t>"Sophie's right this way, she's almost finished with Idris".</t>
  </si>
  <si>
    <t>https://www.reddit.com/r/metacanada/comments/gumal6/sophies_right_this_way_shes_almost_finished_with/</t>
  </si>
  <si>
    <t>gumal6</t>
  </si>
  <si>
    <t>https://i.redd.it/2srhqnb5eb251.png</t>
  </si>
  <si>
    <t>Just to let you all know, even after tomorrow Metacanada will still exist...</t>
  </si>
  <si>
    <t>cdn.discordapp.com</t>
  </si>
  <si>
    <t>https://www.reddit.com/r/metacanada/comments/hhrgag/just_to_let_you_all_know_even_after_tomorrow/</t>
  </si>
  <si>
    <t>hhrgag</t>
  </si>
  <si>
    <t>https://cdn.discordapp.com/attachments/525297751395663872/726980175065251870/ezgif-2-54faeccdda49.gif</t>
  </si>
  <si>
    <t>The Trudope Show</t>
  </si>
  <si>
    <t>https://www.reddit.com/r/metacanada/comments/gycvcp/the_trudope_show/</t>
  </si>
  <si>
    <t>gycvcp</t>
  </si>
  <si>
    <t>https://i.redd.it/bvmnmvx1vh351.jpg</t>
  </si>
  <si>
    <t>Can I swap citizenships?</t>
  </si>
  <si>
    <t>https://www.reddit.com/r/metacanada/comments/he0cy0/can_i_swap_citizenships/</t>
  </si>
  <si>
    <t>he0cy0</t>
  </si>
  <si>
    <t>Coronavirus - The U.S. Has Given Up</t>
  </si>
  <si>
    <t>https://www.reddit.com/r/metacanada/comments/hcmd16/coronavirus_the_us_has_given_up/</t>
  </si>
  <si>
    <t>hcmd16</t>
  </si>
  <si>
    <t>https://www.moonofalabama.org/2020/06/coronavirus-the-us-has-given-up.html</t>
  </si>
  <si>
    <t>Anarchy is breaking out - Where are the brakes on this thing? Does anyone know?</t>
  </si>
  <si>
    <t>https://www.reddit.com/r/metacanada/comments/h94kv8/anarchy_is_breaking_out_where_are_the_brakes_on/</t>
  </si>
  <si>
    <t>h94kv8</t>
  </si>
  <si>
    <t>https://www.dailymail.co.uk/news/article-8418209/DOUGLAS-MURRAY-Anarchy-breaking-brakes-thing-Does-know.html</t>
  </si>
  <si>
    <t>Er..Let‚'s Talk</t>
  </si>
  <si>
    <t>https://www.reddit.com/r/metacanada/comments/h92jml/erlets_talk/</t>
  </si>
  <si>
    <t>h92jml</t>
  </si>
  <si>
    <t>https://i.redd.it/hbqcu7rbsv451.jpg</t>
  </si>
  <si>
    <t>The banwave was real and we survived</t>
  </si>
  <si>
    <t>fuckboylicense</t>
  </si>
  <si>
    <t>https://www.reddit.com/r/metacanada/comments/hi582s/the_banwave_was_real_and_we_survived/</t>
  </si>
  <si>
    <t>hi582s</t>
  </si>
  <si>
    <t>"The ‚ cancel‚' crew will come for you someday soon"</t>
  </si>
  <si>
    <t>https://www.reddit.com/r/metacanada/comments/hhrlix/the_cancel_crew_will_come_for_you_someday_soon/</t>
  </si>
  <si>
    <t>hhrlix</t>
  </si>
  <si>
    <t>https://nypost.com/2020/06/21/the-cancel-crew-will-come-for-you-someday-soon/</t>
  </si>
  <si>
    <t>The Foreign Affairs Minister, and the man in charge of getting the two Michaels released, has two mortgages with the state-run Bank of China</t>
  </si>
  <si>
    <t>https://www.reddit.com/r/metacanada/comments/h0rmls/the_foreign_affairs_minister_and_the_man_in/</t>
  </si>
  <si>
    <t>h0rmls</t>
  </si>
  <si>
    <t>https://www.theglobeandmail.com/politics/article-foreign-affairs-minister-has-two-mortgages-with-state-run-bank-of/</t>
  </si>
  <si>
    <t>r/memes Gets Uppity When I Post a Meme About Covid Masks</t>
  </si>
  <si>
    <t>https://www.reddit.com/r/metacanada/comments/hcsfhy/rmemes_gets_uppity_when_i_post_a_meme_about_covid/</t>
  </si>
  <si>
    <t>hcsfhy</t>
  </si>
  <si>
    <t>https://np.reddit.com/r/memes/comments/hcrbdw/covid_mask_usefulness/fvgvi1y/?context=3</t>
  </si>
  <si>
    <t>2 year long undercover operation proving the riots were preplanned!</t>
  </si>
  <si>
    <t>https://www.reddit.com/r/metacanada/comments/gzm27q/2_year_long_undercover_operation_proving_the/</t>
  </si>
  <si>
    <t>gzm27q</t>
  </si>
  <si>
    <t>https://www.youtube.com/watch?v=uQy9iqVuZm8</t>
  </si>
  <si>
    <t>Buried in Article: Washington State has a ChinaVirus outbreak in one county, Democrat gov's response? Start shipping patients to various hospitals across the state. Hmmm.</t>
  </si>
  <si>
    <t>https://www.reddit.com/r/metacanada/comments/hfc53j/buried_in_article_washington_state_has_a/</t>
  </si>
  <si>
    <t>hfc53j</t>
  </si>
  <si>
    <t>https://www.cbsnews.com/news/washington-state-require-face-mask-hospital-beds-coronavirus/</t>
  </si>
  <si>
    <t>In these tumultuous times, one man stands out.</t>
  </si>
  <si>
    <t>https://www.reddit.com/r/metacanada/comments/gyg6ky/in_these_tumultuous_times_one_man_stands_out/</t>
  </si>
  <si>
    <t>gyg6ky</t>
  </si>
  <si>
    <t>https://imgur.com/a/HItYu8S</t>
  </si>
  <si>
    <t>RIP Metacanada</t>
  </si>
  <si>
    <t>https://www.reddit.com/r/metacanada/comments/his833/rip_metacanada/</t>
  </si>
  <si>
    <t>his833</t>
  </si>
  <si>
    <t>https://cdn.discordapp.com/attachments/712398212719181947/727522530465808454/ezgif-2-b5717cf7aebf.gif</t>
  </si>
  <si>
    <t>It will NEVER be enough.</t>
  </si>
  <si>
    <t>https://www.reddit.com/r/metacanada/comments/gyhxbv/it_will_never_be_enough/</t>
  </si>
  <si>
    <t>gyhxbv</t>
  </si>
  <si>
    <t>https://i.redd.it/fgdhd3gsaj351.png</t>
  </si>
  <si>
    <t>I can't be the only one!! Like and share if u agree</t>
  </si>
  <si>
    <t>https://www.reddit.com/r/metacanada/comments/h104ek/i_cant_be_the_only_one_like_and_share_if_u_agree/</t>
  </si>
  <si>
    <t>h104ek</t>
  </si>
  <si>
    <t>https://i.redd.it/zmynfueqha451.png</t>
  </si>
  <si>
    <t>Just so he can sell t-shirts...</t>
  </si>
  <si>
    <t>https://www.reddit.com/r/metacanada/comments/hf1whh/just_so_he_can_sell_tshirts/</t>
  </si>
  <si>
    <t>hf1whh</t>
  </si>
  <si>
    <t>https://thefederalist.com/2020/06/23/man-attempts-to-profit-off-of-harassing-woman-in-video-over-claims-of-racism/</t>
  </si>
  <si>
    <t>Want to know why BLM is getting so much money and wall to wall advertising? The answer isn't going to make you happy.</t>
  </si>
  <si>
    <t>https://www.reddit.com/r/metacanada/comments/gzwmlx/want_to_know_why_blm_is_getting_so_much_money_and/</t>
  </si>
  <si>
    <t>gzwmlx</t>
  </si>
  <si>
    <t>http://np.reddit.com/r/Conservative/comments/gzeh99/want_to_know_why_blm_is_getting_so_much_money_and/</t>
  </si>
  <si>
    <t>Canada Infrastructure Bank approved bonuses to CEO who resigned | Toronto Sun</t>
  </si>
  <si>
    <t>https://www.reddit.com/r/metacanada/comments/gv972x/canada_infrastructure_bank_approved_bonuses_to/</t>
  </si>
  <si>
    <t>gv972x</t>
  </si>
  <si>
    <t>https://torontosun.com/news/national/canada-infrastructure-bank-approved-bonuses-to-ceo-who-resigned</t>
  </si>
  <si>
    <t>Canadian Association of Physicists among groups pledging to #ShutdownSTEM on June 10 because "White supremacy is baked into science and academia, from racist language in textbooks to a culture that excludes Black scientists from innovating and advancing"</t>
  </si>
  <si>
    <t>BarkDait</t>
  </si>
  <si>
    <t>https://www.reddit.com/r/metacanada/comments/gzt0fk/canadian_association_of_physicists_among_groups/</t>
  </si>
  <si>
    <t>gzt0fk</t>
  </si>
  <si>
    <t>http://archive.is/QXf7c</t>
  </si>
  <si>
    <t>I like her</t>
  </si>
  <si>
    <t>4Masonme</t>
  </si>
  <si>
    <t>https://www.reddit.com/r/metacanada/comments/gwt9ba/i_like_her/</t>
  </si>
  <si>
    <t>gwt9ba</t>
  </si>
  <si>
    <t>https://www.facebook.com/realCandaceOwens/videos/273957870461345/</t>
  </si>
  <si>
    <t>Democratic Nominee Joe Biden Says If Elected, He Would Force People to Wear Masks Against Their Will.</t>
  </si>
  <si>
    <t>pittsburgh.cbslocal.com</t>
  </si>
  <si>
    <t>https://www.reddit.com/r/metacanada/comments/hg98zd/democratic_nominee_joe_biden_says_if_elected_he/</t>
  </si>
  <si>
    <t>hg98zd</t>
  </si>
  <si>
    <t>https://pittsburgh.cbslocal.com/2020/06/25/joe-biden-talks-face-masks-coronavirus-and-rallies/</t>
  </si>
  <si>
    <t>Morneau's Snapshot</t>
  </si>
  <si>
    <t>https://www.reddit.com/r/metacanada/comments/hb88v7/morneaus_snapshot/</t>
  </si>
  <si>
    <t>hb88v7</t>
  </si>
  <si>
    <t>https://youtu.be/RdIQkaK5x-o</t>
  </si>
  <si>
    <t>That's more like it</t>
  </si>
  <si>
    <t>https://www.reddit.com/r/metacanada/comments/hc9p8l/thats_more_like_it/</t>
  </si>
  <si>
    <t>hc9p8l</t>
  </si>
  <si>
    <t>https://i.redd.it/hg60w86vux551.jpg</t>
  </si>
  <si>
    <t>Elton John - I'm Still Standing</t>
  </si>
  <si>
    <t>https://www.reddit.com/r/metacanada/comments/hi69js/elton_john_im_still_standing/</t>
  </si>
  <si>
    <t>hi69js</t>
  </si>
  <si>
    <t>https://youtu.be/ZHwVBirqD2s</t>
  </si>
  <si>
    <t>Sunny ways.</t>
  </si>
  <si>
    <t>https://www.reddit.com/r/metacanada/comments/h8u30m/sunny_ways/</t>
  </si>
  <si>
    <t>h8u30m</t>
  </si>
  <si>
    <t>TFW it‚'s 2040 and Trudeau still hasn‚'t resumed Parliament</t>
  </si>
  <si>
    <t>https://www.reddit.com/r/metacanada/comments/h8xldk/tfw_its_2040_and_trudeau_still_hasnt_resumed/</t>
  </si>
  <si>
    <t>h8xldk</t>
  </si>
  <si>
    <t>https://i.redd.it/bpcfzobrrw451.jpg</t>
  </si>
  <si>
    <t>Guide To Begin Researching &amp;amp; Exposing The Deep State</t>
  </si>
  <si>
    <t>https://www.reddit.com/r/metacanada/comments/hcouxq/guide_to_begin_researching_exposing_the_deep_state/</t>
  </si>
  <si>
    <t>hcouxq</t>
  </si>
  <si>
    <t>https://www.humorousmathematics.com/post/are-you-interested-in-learning-about-qanon-use-this-guide-to-get-started</t>
  </si>
  <si>
    <t>NOTHING ELSE SO PERFECT.</t>
  </si>
  <si>
    <t>Apprehensive-Job-492</t>
  </si>
  <si>
    <t>https://www.reddit.com/r/metacanada/comments/hfdr2p/nothing_else_so_perfect/</t>
  </si>
  <si>
    <t>hfdr2p</t>
  </si>
  <si>
    <t>https://i.redd.it/ry5aw8x3py651.jpg</t>
  </si>
  <si>
    <t>Haha</t>
  </si>
  <si>
    <t>SinisterAF</t>
  </si>
  <si>
    <t>https://www.reddit.com/r/metacanada/comments/h7s8wv/haha/</t>
  </si>
  <si>
    <t>h7s8wv</t>
  </si>
  <si>
    <t>The current TV show airing, on Rogers SPORTSnet. Anybody still think the media isn't the biggest tool in the machine?</t>
  </si>
  <si>
    <t>https://www.reddit.com/r/metacanada/comments/h79a5j/the_current_tv_show_airing_on_rogers_sportsnet/</t>
  </si>
  <si>
    <t>h79a5j</t>
  </si>
  <si>
    <t>https://i.redd.it/8jj4vnh29d451.jpg</t>
  </si>
  <si>
    <t>Welcome to Toronto CHAZ CHOP 2020</t>
  </si>
  <si>
    <t>https://www.reddit.com/r/metacanada/comments/hejxpp/welcome_to_toronto_chaz_chop_2020/</t>
  </si>
  <si>
    <t>hejxpp</t>
  </si>
  <si>
    <t>https://youtu.be/a9plnWuXyNw</t>
  </si>
  <si>
    <t>Canadian telcos tap Ericsson, Nokia for 5G gear, ditching Huawei</t>
  </si>
  <si>
    <t>objeteh</t>
  </si>
  <si>
    <t>https://www.reddit.com/r/metacanada/comments/gvu4lc/canadian_telcos_tap_ericsson_nokia_for_5g_gear/</t>
  </si>
  <si>
    <t>gvu4lc</t>
  </si>
  <si>
    <t>https://www.reuters.com/article/us-bell-canada-ericsson-5g-idUSKBN2391ZV</t>
  </si>
  <si>
    <t>Just flipping through the weekend version of the CBC!</t>
  </si>
  <si>
    <t>https://www.reddit.com/r/metacanada/comments/hgvuq3/just_flipping_through_the_weekend_version_of_the/</t>
  </si>
  <si>
    <t>hgvuq3</t>
  </si>
  <si>
    <t>Phew. It wasn't Covid-19. It was just Ebola. "The RCMP and Health Canada have both stressed that there was no danger for public safety."</t>
  </si>
  <si>
    <t>https://www.reddit.com/r/metacanada/comments/h8ub9m/phew_it_wasnt_covid19_it_was_just_ebola_the_rcmp/</t>
  </si>
  <si>
    <t>h8ub9m</t>
  </si>
  <si>
    <t>Methods of Subversion</t>
  </si>
  <si>
    <t>dupleVe</t>
  </si>
  <si>
    <t>https://www.reddit.com/r/metacanada/comments/hfnmsh/methods_of_subversion/</t>
  </si>
  <si>
    <t>hfnmsh</t>
  </si>
  <si>
    <t>FAIL: Trudeau Got FEWER UN Votes Than Harper Did</t>
  </si>
  <si>
    <t>https://www.reddit.com/r/metacanada/comments/hb22iu/fail_trudeau_got_fewer_un_votes_than_harper_did/</t>
  </si>
  <si>
    <t>hb22iu</t>
  </si>
  <si>
    <t>https://www.spencerfernando.com/2020/06/17/fail-trudeau-got-fewer-un-votes-than-harper-did/</t>
  </si>
  <si>
    <t>Behold 30 minutes of work</t>
  </si>
  <si>
    <t>https://www.reddit.com/r/metacanada/comments/gwv3x9/behold_30_minutes_of_work/</t>
  </si>
  <si>
    <t>gwv3x9</t>
  </si>
  <si>
    <t>https://i.redd.it/6eemqwp7xz251.jpg</t>
  </si>
  <si>
    <t>It‚'s been a pleasure, fellas</t>
  </si>
  <si>
    <t>https://www.reddit.com/r/metacanada/comments/hhgqef/its_been_a_pleasure_fellas/</t>
  </si>
  <si>
    <t>hhgqef</t>
  </si>
  <si>
    <t>https://i.imgur.com/MxB2RbR.jpg</t>
  </si>
  <si>
    <t>Project Looking Glass: Area 51/S4 (Level 4-2)</t>
  </si>
  <si>
    <t>https://www.reddit.com/r/metacanada/comments/hehz08/project_looking_glass_area_51s4_level_42/</t>
  </si>
  <si>
    <t>hehz08</t>
  </si>
  <si>
    <t>https://www.humorousmathematics.com/post/project-looking-glass-area-51-s4-level-4-2</t>
  </si>
  <si>
    <t>Wow! I just got censored on MetaCanada</t>
  </si>
  <si>
    <t>PossibleWise1085</t>
  </si>
  <si>
    <t>https://www.reddit.com/r/metacanada/comments/hf35ra/wow_i_just_got_censored_on_metacanada/</t>
  </si>
  <si>
    <t>hf35ra</t>
  </si>
  <si>
    <t>Toronto Police Chief Mark Saunders to Resign</t>
  </si>
  <si>
    <t>https://www.reddit.com/r/metacanada/comments/gz53u9/toronto_police_chief_mark_saunders_to_resign/</t>
  </si>
  <si>
    <t>gz53u9</t>
  </si>
  <si>
    <t>https://www.google.ca/amp/s/torontosun.com/news/local-news/toronto-police-chief-mark-saunders-to-resign-source/amp</t>
  </si>
  <si>
    <t>Finally, a brand I can get behind</t>
  </si>
  <si>
    <t>https://www.reddit.com/r/metacanada/comments/hfdj3l/finally_a_brand_i_can_get_behind/</t>
  </si>
  <si>
    <t>hfdj3l</t>
  </si>
  <si>
    <t>https://i.redd.it/j7nvl1akmy651.jpg</t>
  </si>
  <si>
    <t>Ya like jazz?jaaaaaazzzzz</t>
  </si>
  <si>
    <t>FloridaUnbreon69</t>
  </si>
  <si>
    <t>https://www.reddit.com/r/metacanada/comments/gxyzcg/ya_like_jazzjaaaaaazzzzz/</t>
  </si>
  <si>
    <t>gxyzcg</t>
  </si>
  <si>
    <t>https://youtu.be/QEoQcVYZF1I</t>
  </si>
  <si>
    <t>The China Equation</t>
  </si>
  <si>
    <t>https://www.reddit.com/r/metacanada/comments/guhdkf/the_china_equation/</t>
  </si>
  <si>
    <t>guhdkf</t>
  </si>
  <si>
    <t>Well done Google. Number one result.</t>
  </si>
  <si>
    <t>https://www.reddit.com/r/metacanada/comments/gv12d5/well_done_google_number_one_result/</t>
  </si>
  <si>
    <t>gv12d5</t>
  </si>
  <si>
    <t>https://i.redd.it/qwx2ff9jkf251.png</t>
  </si>
  <si>
    <t>Protest turned into a riot in Montreal.</t>
  </si>
  <si>
    <t>https://www.reddit.com/r/metacanada/comments/guj2nv/protest_turned_into_a_riot_in_montreal/</t>
  </si>
  <si>
    <t>guj2nv</t>
  </si>
  <si>
    <t>https://youtu.be/YQvAZC7GTY4</t>
  </si>
  <si>
    <t>The average recent immigrant in Canada imposes a fiscal burden of $5,300 annually</t>
  </si>
  <si>
    <t>https://www.reddit.com/r/metacanada/comments/h9n1xz/the_average_recent_immigrant_in_canada_imposes_a/</t>
  </si>
  <si>
    <t>h9n1xz</t>
  </si>
  <si>
    <t>https://outline.com/gmyg5m</t>
  </si>
  <si>
    <t>MEDIA-20 VIRUS</t>
  </si>
  <si>
    <t>https://www.reddit.com/r/metacanada/comments/gw51ht/media20_virus/</t>
  </si>
  <si>
    <t>gw51ht</t>
  </si>
  <si>
    <t>https://i.redd.it/1tiaxew1fp251.jpg</t>
  </si>
  <si>
    <t>Greta Thunberg: World leaders want selfies with me so they can 'look good'</t>
  </si>
  <si>
    <t>https://www.reddit.com/r/metacanada/comments/hhl9be/greta_thunberg_world_leaders_want_selfies_with_me/</t>
  </si>
  <si>
    <t>hhl9be</t>
  </si>
  <si>
    <t>https://news.sky.com/story/greta-thunberg-world-leaders-want-selfies-with-me-so-they-can-look-good-12016467</t>
  </si>
  <si>
    <t>Ontario on the downward slope</t>
  </si>
  <si>
    <t>https://www.reddit.com/r/metacanada/comments/gv74u5/ontario_on_the_downward_slope/</t>
  </si>
  <si>
    <t>gv74u5</t>
  </si>
  <si>
    <t>https://i.redd.it/7ies2rxpyh251.jpg</t>
  </si>
  <si>
    <t>Tam warns of 'explosive' second COVID-19 wave if reopening mishandled</t>
  </si>
  <si>
    <t>https://www.reddit.com/r/metacanada/comments/gwnjiq/tam_warns_of_explosive_second_covid19_wave_if/</t>
  </si>
  <si>
    <t>gwnjiq</t>
  </si>
  <si>
    <t>https://www.ctvnews.ca/health/coronavirus/tam-warns-of-explosive-second-covid-19-wave-if-reopening-mishandled-1.4968986</t>
  </si>
  <si>
    <t>I'll care about George Floyd when people care about Emily Jones. Never forget what they're doing!</t>
  </si>
  <si>
    <t>https://www.reddit.com/r/metacanada/comments/gw6fbq/ill_care_about_george_floyd_when_people_care/</t>
  </si>
  <si>
    <t>gw6fbq</t>
  </si>
  <si>
    <t>https://i.redd.it/cuvf2403kp251.jpg</t>
  </si>
  <si>
    <t>https://www.reddit.com/r/metacanada/comments/gw6hgt/ill_care_about_george_floyd_when_people_care/</t>
  </si>
  <si>
    <t>gw6hgt</t>
  </si>
  <si>
    <t>Lauren Southern is back.</t>
  </si>
  <si>
    <t>https://www.reddit.com/r/metacanada/comments/hccw4o/lauren_southern_is_back/</t>
  </si>
  <si>
    <t>hccw4o</t>
  </si>
  <si>
    <t>https://youtu.be/2YhyNqXWqiU</t>
  </si>
  <si>
    <t>In case you forgot..</t>
  </si>
  <si>
    <t>https://www.reddit.com/r/metacanada/comments/haey3z/in_case_you_forgot/</t>
  </si>
  <si>
    <t>haey3z</t>
  </si>
  <si>
    <t>China suggests it will free two Michaels if Canada allows Huawei executive Meng to return home</t>
  </si>
  <si>
    <t>https://www.reddit.com/r/metacanada/comments/hfg70t/china_suggests_it_will_free_two_michaels_if/</t>
  </si>
  <si>
    <t>hfg70t</t>
  </si>
  <si>
    <t>https://www.theglobeandmail.com/politics/article-china-suggests-it-will-free-two-michaels-if-canada-allows-huawei/</t>
  </si>
  <si>
    <t>An unbreakable alliance</t>
  </si>
  <si>
    <t>https://www.reddit.com/r/metacanada/comments/hd7evj/an_unbreakable_alliance/</t>
  </si>
  <si>
    <t>hd7evj</t>
  </si>
  <si>
    <t>https://i.redd.it/nzegzhwe27651.png</t>
  </si>
  <si>
    <t>Isn't english Canada just the 51st state of the US?</t>
  </si>
  <si>
    <t>https://www.reddit.com/r/metacanada/comments/hb35me/isnt_english_canada_just_the_51st_state_of_the_us/</t>
  </si>
  <si>
    <t>hb35me</t>
  </si>
  <si>
    <t>Tucker: The Cultural Revolution has come to America</t>
  </si>
  <si>
    <t>TamiB_ART</t>
  </si>
  <si>
    <t>https://www.reddit.com/r/metacanada/comments/gxin8z/tucker_the_cultural_revolution_has_come_to_america/</t>
  </si>
  <si>
    <t>gxin8z</t>
  </si>
  <si>
    <t>https://www.youtube.com/watch?v=UcBeFM_267k</t>
  </si>
  <si>
    <t>Sure. Defund the Police. But no more taxation. No more gun control laws.</t>
  </si>
  <si>
    <t>https://www.reddit.com/r/metacanada/comments/gymya0/sure_defund_the_police_but_no_more_taxation_no/</t>
  </si>
  <si>
    <t>gymya0</t>
  </si>
  <si>
    <t>https://www.youtube.com/watch?v=OR4V8Wko9sY</t>
  </si>
  <si>
    <t>https://www.reddit.com/r/metacanada/comments/gy46kv/sure_defund_the_police_but_no_more_taxation_no/</t>
  </si>
  <si>
    <t>gy46kv</t>
  </si>
  <si>
    <t>https://m.youtube.com/watch?v=OR4V8Wko9sY</t>
  </si>
  <si>
    <t>Is this, in any way, sOciAl diStaNciNg ?</t>
  </si>
  <si>
    <t>https://www.reddit.com/r/metacanada/comments/h7pve8/is_this_in_any_way_social_distancing/</t>
  </si>
  <si>
    <t>h7pve8</t>
  </si>
  <si>
    <t>Australian kids as young as eight in public schools are told to study eco-warrior Greta Thunberg's speeches and spread her climate change message</t>
  </si>
  <si>
    <t>https://www.reddit.com/r/metacanada/comments/h9tqrr/australian_kids_as_young_as_eight_in_public/</t>
  </si>
  <si>
    <t>h9tqrr</t>
  </si>
  <si>
    <t>https://www.dailymail.co.uk/news/article-8419457/How-teenage-eco-warrior-Greta-Thunberg-teaching-Australian-kids-young-eight.html</t>
  </si>
  <si>
    <t>Today is #WorldMilkDay. I raise my glass to all the dairy farmers across Canada. The COVID-19 crisis has shown us the importance of their hard work.</t>
  </si>
  <si>
    <t>https://www.reddit.com/r/metacanada/comments/guxnba/today_is_worldmilkday_i_raise_my_glass_to_all_the/</t>
  </si>
  <si>
    <t>guxnba</t>
  </si>
  <si>
    <t>https://twitter.com/PeterMacKay/status/1267601394942513152?s=20</t>
  </si>
  <si>
    <t>Ontario government unveils new math curriculum for elementary school students includes financial literacy, coding and "back to basics‚ fundamentals - very good article with examples of what students will learn</t>
  </si>
  <si>
    <t>https://www.reddit.com/r/metacanada/comments/hel5g6/ontario_government_unveils_new_math_curriculum/</t>
  </si>
  <si>
    <t>hel5g6</t>
  </si>
  <si>
    <t>https://toronto.ctvnews.ca/ontario-government-unveils-new-math-curriculum-for-elementary-school-students-1.4995890</t>
  </si>
  <si>
    <t>U.K. Has Deep Concerns About China‚'s Charges Against Michael Kovrig, Michael Spavor: Foreign Secretary Dominic Raab</t>
  </si>
  <si>
    <t>https://www.reddit.com/r/metacanada/comments/hdbsdf/uk_has_deep_concerns_about_chinas_charges_against/</t>
  </si>
  <si>
    <t>hdbsdf</t>
  </si>
  <si>
    <t>https://business.financialpost.com/pmn/business-pmn/u-k-has-deep-concerns-about-kovrig-spavor-china-charges-raab</t>
  </si>
  <si>
    <t>CanCon: Our Lady Peace - Somewhere Out There.</t>
  </si>
  <si>
    <t>https://www.reddit.com/r/metacanada/comments/hipd2c/cancon_our_lady_peace_somewhere_out_there/</t>
  </si>
  <si>
    <t>hipd2c</t>
  </si>
  <si>
    <t>https://www.youtube.com/watch?v=8SzFaEqbLRM&amp;amp;list=PLWNZCvOaOSmmoni6wmmFGmM6uvAWEVBWg</t>
  </si>
  <si>
    <t>Buffalo Chronicle reports the Trudeaus have separated</t>
  </si>
  <si>
    <t>YeOldeThrowItAway</t>
  </si>
  <si>
    <t>buffalochronicle.com</t>
  </si>
  <si>
    <t>https://www.reddit.com/r/metacanada/comments/gvaymd/buffalo_chronicle_reports_the_trudeaus_have/</t>
  </si>
  <si>
    <t>gvaymd</t>
  </si>
  <si>
    <t>https://buffalochronicle.com/2020/05/14/sophie-gregoire-has-separated-from-justin-trudeau/</t>
  </si>
  <si>
    <t>So maybe we are not safe after all</t>
  </si>
  <si>
    <t>https://www.reddit.com/r/metacanada/comments/hi7ifa/so_maybe_we_are_not_safe_after_all/</t>
  </si>
  <si>
    <t>hi7ifa</t>
  </si>
  <si>
    <t>https://i.redd.it/1wqtw1p4ow751.png</t>
  </si>
  <si>
    <t>Why is this not getting a huge amount of attention on this sub?</t>
  </si>
  <si>
    <t>https://www.reddit.com/r/metacanada/comments/hd1rau/why_is_this_not_getting_a_huge_amount_of/</t>
  </si>
  <si>
    <t>hd1rau</t>
  </si>
  <si>
    <t>Take notes Canada.</t>
  </si>
  <si>
    <t>https://www.reddit.com/r/metacanada/comments/he50or/take_notes_canada/</t>
  </si>
  <si>
    <t>he50or</t>
  </si>
  <si>
    <t>https://i.redd.it/i5lhbhey8k651.jpg</t>
  </si>
  <si>
    <t>How Interventionists (Like Stephen Harper) Hijack the Rhetoric of Morality</t>
  </si>
  <si>
    <t>theamericanconservative.com</t>
  </si>
  <si>
    <t>https://www.reddit.com/r/metacanada/comments/h0bw6s/how_interventionists_like_stephen_harper_hijack/</t>
  </si>
  <si>
    <t>h0bw6s</t>
  </si>
  <si>
    <t>https://www.theamericanconservative.com/state-of-the-union/how-interventionists-hijack-the-rhetoric-of-morality/</t>
  </si>
  <si>
    <t>Before 'Strong and Free' became 'Cower and Flee'</t>
  </si>
  <si>
    <t>UnLapinBlanc</t>
  </si>
  <si>
    <t>https://www.reddit.com/r/metacanada/comments/h92s8s/before_strong_and_free_became_cower_and_flee/</t>
  </si>
  <si>
    <t>h92s8s</t>
  </si>
  <si>
    <t>https://i.redd.it/htd2j1ft6y451.png</t>
  </si>
  <si>
    <t>Any happening in the US, Canada always has to copy. Smh.</t>
  </si>
  <si>
    <t>https://www.reddit.com/r/metacanada/comments/h8wkh9/any_happening_in_the_us_canada_always_has_to_copy/</t>
  </si>
  <si>
    <t>h8wkh9</t>
  </si>
  <si>
    <t>WOMP WOMP. They tried to set up an autonomous zone CHAZ 2.0 .... Tried. Police dismantled it.</t>
  </si>
  <si>
    <t>https://www.reddit.com/r/metacanada/comments/h8h53m/womp_womp_they_tried_to_set_up_an_autonomous_zone/</t>
  </si>
  <si>
    <t>h8h53m</t>
  </si>
  <si>
    <t>I love fishing... on Brigade DaysòÅ</t>
  </si>
  <si>
    <t>https://www.reddit.com/r/metacanada/comments/hijo4p/i_love_fishing_on_brigade_days/</t>
  </si>
  <si>
    <t>hijo4p</t>
  </si>
  <si>
    <t>https://i.redd.it/sfiwk16ki0851.jpg</t>
  </si>
  <si>
    <t>Almost 15 000 signatures for the vote of no-confidence. Let‚'s get to 100 000.</t>
  </si>
  <si>
    <t>awesomely_jalapeno</t>
  </si>
  <si>
    <t>https://www.reddit.com/r/metacanada/comments/h7lrfq/almost_15_000_signatures_for_the_vote_of/</t>
  </si>
  <si>
    <t>h7lrfq</t>
  </si>
  <si>
    <t>https://www.change.org/p/canadians-impeach-trudeau-motion-of-no-confidence</t>
  </si>
  <si>
    <t>this would not have happened if it was a conservative</t>
  </si>
  <si>
    <t>https://www.reddit.com/r/metacanada/comments/h7lbb5/this_would_not_have_happened_if_it_was_a/</t>
  </si>
  <si>
    <t>h7lbb5</t>
  </si>
  <si>
    <t>https://toronto.ctvnews.ca/guelph-police-defend-decision-not-to-publicize-ontario-mp-s-arrest-1.4980912</t>
  </si>
  <si>
    <t>Elizabeth May Wants Canada To Accept U.S. Asylum Seekers Now That Country ‚ No Longer Safe‚'</t>
  </si>
  <si>
    <t>https://www.reddit.com/r/metacanada/comments/gwrpv8/elizabeth_may_wants_canada_to_accept_us_asylum/</t>
  </si>
  <si>
    <t>gwrpv8</t>
  </si>
  <si>
    <t>https://www.huffingtonpost.ca/entry/elizabeth-may-trump-asylum-seekers_ca_5ed7f7bcc5b6c0b2f10e3db4?guccounter=1&amp;amp;guce_referrer=aHR0cHM6Ly93d3cucmVkZGl0LmNvbS9yL3dvcmxkbmV3cy8&amp;amp;guce_referrer_sig=AQAAAGQUc3JO8bERpxtlJ_Cjls_8mX-A82xXX7VYAAvPnrFm4GK9toEs7EyEWLdtZ8Pt81EWw1FKf5XdaTOAldeTqHet9DrETzYjHa-eo4StfElssZEdjWE93GcvdjeEGdZy_oJlIV0zO_--LdjESDFhJhpOxcMoWla0du1S2C09O-3M</t>
  </si>
  <si>
    <t>MEANWHILE, at ANTIFA‚'s secret underground headquarters...</t>
  </si>
  <si>
    <t>https://www.reddit.com/r/metacanada/comments/gw2g5m/meanwhile_at_antifas_secret_underground/</t>
  </si>
  <si>
    <t>gw2g5m</t>
  </si>
  <si>
    <t>https://youtu.be/GmpVDeFq1Aw</t>
  </si>
  <si>
    <t>Today on facebook I discovered a Facebook group in which international students use businesses to write their assignments. This is widespread trickery in order to expedite immigration.</t>
  </si>
  <si>
    <t>RastafariPanda</t>
  </si>
  <si>
    <t>https://www.reddit.com/r/metacanada/comments/hgc4op/today_on_facebook_i_discovered_a_facebook_group/</t>
  </si>
  <si>
    <t>hgc4op</t>
  </si>
  <si>
    <t>https://ibb.co/album/VWwTTJ</t>
  </si>
  <si>
    <t>"Quebec has never done anything for Canada!" --- You're welcome.</t>
  </si>
  <si>
    <t>https://www.reddit.com/r/metacanada/comments/h9l537/quebec_has_never_done_anything_for_canada_youre/</t>
  </si>
  <si>
    <t>h9l537</t>
  </si>
  <si>
    <t>https://i.redd.it/x5h7s9he34551.jpg</t>
  </si>
  <si>
    <t>Their time has come': Calls increase for removal of statues linked to colonial legacy</t>
  </si>
  <si>
    <t>https://www.reddit.com/r/metacanada/comments/h0qnpg/their_time_has_come_calls_increase_for_removal_of/</t>
  </si>
  <si>
    <t>h0qnpg</t>
  </si>
  <si>
    <t>https://www.ctvnews.ca/canada/their-time-has-come-calls-increase-for-removal-of-statues-linked-to-colonial-legacy-1.4979262</t>
  </si>
  <si>
    <t>LibCons at its finest</t>
  </si>
  <si>
    <t>https://www.reddit.com/r/metacanada/comments/gv2yo3/libcons_at_its_finest/</t>
  </si>
  <si>
    <t>gv2yo3</t>
  </si>
  <si>
    <t>https://i.redd.it/geoypyhlbg251.jpg</t>
  </si>
  <si>
    <t>Canada Day Protest Update</t>
  </si>
  <si>
    <t>https://www.reddit.com/r/metacanada/comments/hg1qby/canada_day_protest_update/</t>
  </si>
  <si>
    <t>hg1qby</t>
  </si>
  <si>
    <t>https://youtu.be/zmI-Wte0rlo</t>
  </si>
  <si>
    <t>CanCon: Basia Bulat - Tall Tall Shadow.</t>
  </si>
  <si>
    <t>https://www.reddit.com/r/metacanada/comments/ha2ob3/cancon_basia_bulat_tall_tall_shadow/</t>
  </si>
  <si>
    <t>ha2ob3</t>
  </si>
  <si>
    <t>https://www.youtube.com/watch?v=gIhbxOlUIqc</t>
  </si>
  <si>
    <t>Can someone please provide subtitles for this video?</t>
  </si>
  <si>
    <t>https://www.reddit.com/r/metacanada/comments/hgkz8p/can_someone_please_provide_subtitles_for_this/</t>
  </si>
  <si>
    <t>hgkz8p</t>
  </si>
  <si>
    <t>Thomas Sowell is necessary reading</t>
  </si>
  <si>
    <t>https://www.reddit.com/r/metacanada/comments/hhjanh/thomas_sowell_is_necessary_reading/</t>
  </si>
  <si>
    <t>hhjanh</t>
  </si>
  <si>
    <t>https://www.youtube.com/watch?v=4sM5sQIZXlg</t>
  </si>
  <si>
    <t>PM set to announce CERB being extended through the summer</t>
  </si>
  <si>
    <t>https://www.reddit.com/r/metacanada/comments/ha57ea/pm_set_to_announce_cerb_being_extended_through/</t>
  </si>
  <si>
    <t>ha57ea</t>
  </si>
  <si>
    <t>https://www.ctvnews.ca/mobile/politics/pm-set-to-announce-cerb-being-extended-through-the-summer-1.4986062</t>
  </si>
  <si>
    <t>We must stop funding all universities that teach Cultural Marxism.</t>
  </si>
  <si>
    <t>https://www.reddit.com/r/metacanada/comments/gxx68d/we_must_stop_funding_all_universities_that_teach/</t>
  </si>
  <si>
    <t>gxx68d</t>
  </si>
  <si>
    <t>https://twitter.com/Defender_Ed/status/1267917259084832768</t>
  </si>
  <si>
    <t>North America Immigration Map</t>
  </si>
  <si>
    <t>asikov</t>
  </si>
  <si>
    <t>https://www.reddit.com/r/metacanada/comments/hc5aie/north_america_immigration_map/</t>
  </si>
  <si>
    <t>hc5aie</t>
  </si>
  <si>
    <t>https://i.redd.it/kxs39bcbnw551.png</t>
  </si>
  <si>
    <t>O'Toole campaign believes alleged hack came from MP's office, says it has received confession letter</t>
  </si>
  <si>
    <t>https://www.reddit.com/r/metacanada/comments/he1lqs/otoole_campaign_believes_alleged_hack_came_from/</t>
  </si>
  <si>
    <t>he1lqs</t>
  </si>
  <si>
    <t>http://archive.is/Jwhlz</t>
  </si>
  <si>
    <t>Survival of the fittest: Entrepreneurs improvise in bid to save companies during COVID crisis | CBC invoking social engineering by pretending small business isn't completely destroyed</t>
  </si>
  <si>
    <t>https://www.reddit.com/r/metacanada/comments/h07xty/survival_of_the_fittest_entrepreneurs_improvise/</t>
  </si>
  <si>
    <t>h07xty</t>
  </si>
  <si>
    <t>https://www.cbc.ca/news/business/covid-19-entrepreneurs-business-economy-1.5603163</t>
  </si>
  <si>
    <t>Trudeau gives another $300M to an organization called GLOBAL CITIZEN. The globalist elites don‚'t even bother debating the issues anymore, they simply send our money to the UN, international organizations, and globalist activists.</t>
  </si>
  <si>
    <t>https://www.reddit.com/r/metacanada/comments/hhrta4/trudeau_gives_another_300m_to_an_organization/</t>
  </si>
  <si>
    <t>hhrta4</t>
  </si>
  <si>
    <t>https://twitter.com/MaximeBernier/status/1277211572755193857?s=19</t>
  </si>
  <si>
    <t>The All Lives Matter guy</t>
  </si>
  <si>
    <t>https://www.reddit.com/r/metacanada/comments/heqsex/the_all_lives_matter_guy/</t>
  </si>
  <si>
    <t>heqsex</t>
  </si>
  <si>
    <t>https://i.redd.it/xxnweqgn7r651.jpg</t>
  </si>
  <si>
    <t>"Huzzah" - an expression or shout of acclaim ‚ often used interjectionally to express joy</t>
  </si>
  <si>
    <t>https://www.reddit.com/r/metacanada/comments/hghtl4/huzzah_an_expression_or_shout_of_acclaim_often/</t>
  </si>
  <si>
    <t>hghtl4</t>
  </si>
  <si>
    <t>4 years nordvpn for 1,80$</t>
  </si>
  <si>
    <t>souhailboukili</t>
  </si>
  <si>
    <t>https://www.reddit.com/r/metacanada/comments/gxg1sy/4_years_nordvpn_for_180/</t>
  </si>
  <si>
    <t>gxg1sy</t>
  </si>
  <si>
    <t>The data they don't want to see</t>
  </si>
  <si>
    <t>fathers.com</t>
  </si>
  <si>
    <t>https://www.reddit.com/r/metacanada/comments/hfuhui/the_data_they_dont_want_to_see/</t>
  </si>
  <si>
    <t>hfuhui</t>
  </si>
  <si>
    <t>http://fathers.com/statistics-and-research/the-consequences-of-fatherlessness/</t>
  </si>
  <si>
    <t>Gerald's wife.</t>
  </si>
  <si>
    <t>https://www.reddit.com/r/metacanada/comments/h7q6tu/geralds_wife/</t>
  </si>
  <si>
    <t>h7q6tu</t>
  </si>
  <si>
    <t>Canada‚'s premier furry summer camp has officially been canceled for 2020. RIP, F in the chat.</t>
  </si>
  <si>
    <t>campferal.org</t>
  </si>
  <si>
    <t>https://www.reddit.com/r/metacanada/comments/gum47c/canadas_premier_furry_summer_camp_has_officially/</t>
  </si>
  <si>
    <t>gum47c</t>
  </si>
  <si>
    <t>https://campferal.org</t>
  </si>
  <si>
    <t>ZOOLANDER... there only can be one...</t>
  </si>
  <si>
    <t>https://www.reddit.com/r/metacanada/comments/hep0cz/zoolander_there_only_can_be_one/</t>
  </si>
  <si>
    <t>hep0cz</t>
  </si>
  <si>
    <t>https://i.redd.it/50s9ie5qoq651.jpg</t>
  </si>
  <si>
    <t>American taxi driver Mary Ann transports asylum seekers to the Canadian border | Road to Roxham</t>
  </si>
  <si>
    <t>https://www.reddit.com/r/metacanada/comments/he1tpc/american_taxi_driver_mary_ann_transports_asylum/</t>
  </si>
  <si>
    <t>he1tpc</t>
  </si>
  <si>
    <t>https://youtu.be/k9EC6CZ1T5U</t>
  </si>
  <si>
    <t>MPs from eight countries form new global coalition to counter China</t>
  </si>
  <si>
    <t>https://www.reddit.com/r/metacanada/comments/gx0mgr/mps_from_eight_countries_form_new_global/</t>
  </si>
  <si>
    <t>gx0mgr</t>
  </si>
  <si>
    <t>https://www.smh.com.au/world/europe/mps-from-eight-countries-form-new-global-coalition-to-counter-china-20200604-p54zqj.html</t>
  </si>
  <si>
    <t>What could possibly go wrong? Quebec going full ID2020.</t>
  </si>
  <si>
    <t>arctic-gold-digger</t>
  </si>
  <si>
    <t>translate.google.ca</t>
  </si>
  <si>
    <t>https://www.reddit.com/r/metacanada/comments/hap6i3/what_could_possibly_go_wrong_quebec_going_full/</t>
  </si>
  <si>
    <t>hap6i3</t>
  </si>
  <si>
    <t>https://translate.google.ca/translate?sl=auto&amp;amp;tl=en&amp;amp;u=https%3A%2F%2Fwww.tvanouvelles.ca%2F2020%2F06%2F17%2Fdes-milliards-de-dollars-pour-un-projet-unique-1</t>
  </si>
  <si>
    <t>Y'all are sophisticated group that will understand.</t>
  </si>
  <si>
    <t>RogerWilco357</t>
  </si>
  <si>
    <t>https://www.reddit.com/r/metacanada/comments/hfo5l6/yall_are_sophisticated_group_that_will_understand/</t>
  </si>
  <si>
    <t>hfo5l6</t>
  </si>
  <si>
    <t>https://youtu.be/qkDRZrZhE-Y</t>
  </si>
  <si>
    <t>Lol at the antifa gatekeepers of r/canada this was a manual review too</t>
  </si>
  <si>
    <t>hulkasauruswrex</t>
  </si>
  <si>
    <t>https://www.reddit.com/r/metacanada/comments/h0hubo/lol_at_the_antifa_gatekeepers_of_rcanada_this_was/</t>
  </si>
  <si>
    <t>h0hubo</t>
  </si>
  <si>
    <t>https://i.redd.it/9rno6pjut4451.jpg</t>
  </si>
  <si>
    <t>Sophie Gregoire has separated from Justin Trudeau - Canadian Media Won't Report It</t>
  </si>
  <si>
    <t>Anothergarbageday</t>
  </si>
  <si>
    <t>https://www.reddit.com/r/metacanada/comments/hcks7t/sophie_gregoire_has_separated_from_justin_trudeau/</t>
  </si>
  <si>
    <t>hcks7t</t>
  </si>
  <si>
    <t>The left want you to believe they're better at managing the pandemic</t>
  </si>
  <si>
    <t>https://www.reddit.com/r/metacanada/comments/hgdesa/the_left_want_you_to_believe_theyre_better_at/</t>
  </si>
  <si>
    <t>hgdesa</t>
  </si>
  <si>
    <t>Canadian vs American immigration</t>
  </si>
  <si>
    <t>https://www.reddit.com/r/metacanada/comments/h7vebk/canadian_vs_american_immigration/</t>
  </si>
  <si>
    <t>h7vebk</t>
  </si>
  <si>
    <t>Gun controls hardly accomplish what advocates think</t>
  </si>
  <si>
    <t>https://www.reddit.com/r/metacanada/comments/hdwhti/gun_controls_hardly_accomplish_what_advocates/</t>
  </si>
  <si>
    <t>hdwhti</t>
  </si>
  <si>
    <t>http://archive.is/NBfHn</t>
  </si>
  <si>
    <t>Oxygen test with mask wearing. This is why masks give headaches.</t>
  </si>
  <si>
    <t>https://www.reddit.com/r/metacanada/comments/hf92h8/oxygen_test_with_mask_wearing_this_is_why_masks/</t>
  </si>
  <si>
    <t>hf92h8</t>
  </si>
  <si>
    <t>https://twitter.com/MdKnightBabe/status/1275537902009675776</t>
  </si>
  <si>
    <t>Colorado Bill Requires "Re-Education" For Parents Who Refuse The COVID-19 Vaccine</t>
  </si>
  <si>
    <t>https://www.reddit.com/r/metacanada/comments/h830vx/colorado_bill_requires_reeducation_for_parents/</t>
  </si>
  <si>
    <t>h830vx</t>
  </si>
  <si>
    <t>SignalChange</t>
  </si>
  <si>
    <t>https://www.reddit.com/r/metacanada/comments/hc7ioe/how_much_did_the_government_spend_to_lose_a_un/</t>
  </si>
  <si>
    <t>hc7ioe</t>
  </si>
  <si>
    <t>https://www.youtube.com/watch?v=jeV49vmxeXg&amp;amp;feature=share</t>
  </si>
  <si>
    <t>OK, Keith. Funny: Burnaby dad outraged by 'explicit' anti-abortion flyers delivered to homes with kids present; demands flyers be made illegal!</t>
  </si>
  <si>
    <t>vancouverisawesome.com</t>
  </si>
  <si>
    <t>https://www.reddit.com/r/metacanada/comments/hg8z6h/ok_keith_funny_burnaby_dad_outraged_by_explicit/</t>
  </si>
  <si>
    <t>hg8z6h</t>
  </si>
  <si>
    <t>https://www.vancouverisawesome.com/vancouver-news/explicit-flyers-anti-abortion-delivered-burnaby-bc-2517982</t>
  </si>
  <si>
    <t>CBC asking the tough questions, as usual.</t>
  </si>
  <si>
    <t>https://www.reddit.com/r/metacanada/comments/h8zzql/cbc_asking_the_tough_questions_as_usual/</t>
  </si>
  <si>
    <t>h8zzql</t>
  </si>
  <si>
    <t>https://www.cbc.ca/news/canada/british-columbia/polyamory-pandemic-1.5608920</t>
  </si>
  <si>
    <t>I wish they would.</t>
  </si>
  <si>
    <t>https://www.reddit.com/r/metacanada/comments/gy0irs/i_wish_they_would/</t>
  </si>
  <si>
    <t>gy0irs</t>
  </si>
  <si>
    <t>https://youtu.be/b5lQFBZjN5M</t>
  </si>
  <si>
    <t>Dr. Tam now says to go out and protest.</t>
  </si>
  <si>
    <t>https://www.reddit.com/r/metacanada/comments/guxw2u/dr_tam_now_says_to_go_out_and_protest/</t>
  </si>
  <si>
    <t>guxw2u</t>
  </si>
  <si>
    <t>Disney changing Splash Mountain, ride tied to Jim Crow film</t>
  </si>
  <si>
    <t>https://www.reddit.com/r/metacanada/comments/hg227d/disney_changing_splash_mountain_ride_tied_to_jim/</t>
  </si>
  <si>
    <t>hg227d</t>
  </si>
  <si>
    <t>http://archive.is/N8Kwq</t>
  </si>
  <si>
    <t>WE NEED EQUALITY!!!!</t>
  </si>
  <si>
    <t>https://www.reddit.com/r/metacanada/comments/h9ngiy/we_need_equality/</t>
  </si>
  <si>
    <t>h9ngiy</t>
  </si>
  <si>
    <t>https://i.redd.it/y8aa1if0p4551.jpg</t>
  </si>
  <si>
    <t>I know this doesn't fit in this sub, but I don't know where else I could post it without it being removed in seconds.</t>
  </si>
  <si>
    <t>me2533</t>
  </si>
  <si>
    <t>https://www.reddit.com/r/metacanada/comments/gxhz1l/i_know_this_doesnt_fit_in_this_sub_but_i_dont/</t>
  </si>
  <si>
    <t>gxhz1l</t>
  </si>
  <si>
    <t>https://i.redd.it/i5cq2bib47351.png</t>
  </si>
  <si>
    <t>Joe Oliver: Brace yourself for brutal tax hikes ‚  and not just for the rich</t>
  </si>
  <si>
    <t>https://www.reddit.com/r/metacanada/comments/h16n3p/joe_oliver_brace_yourself_for_brutal_tax_hikes/</t>
  </si>
  <si>
    <t>h16n3p</t>
  </si>
  <si>
    <t>https://business.financialpost.com/opinion/joe-oliver-brace-yourself-for-brutal-tax-hikes-and-not-just-for-the-rich</t>
  </si>
  <si>
    <t>Half of Canadians would support 30-hour work week: poll</t>
  </si>
  <si>
    <t>rcinet.ca</t>
  </si>
  <si>
    <t>https://www.reddit.com/r/metacanada/comments/hhfqkk/half_of_canadians_would_support_30hour_work_week/</t>
  </si>
  <si>
    <t>hhfqkk</t>
  </si>
  <si>
    <t>https://www.rcinet.ca/en/2020/06/26/half-of-canadians-would-support-30-hour-work-week-poll/</t>
  </si>
  <si>
    <t>Home sales bounce back in Toronto, Vancouver after shutdowns</t>
  </si>
  <si>
    <t>https://www.reddit.com/r/metacanada/comments/gvyfas/home_sales_bounce_back_in_toronto_vancouver_after/</t>
  </si>
  <si>
    <t>gvyfas</t>
  </si>
  <si>
    <t>https://outline.com/q4vqSF</t>
  </si>
  <si>
    <t>CanSino's COVID-19 vaccine candidate approved for military use in China (Not worrying at all!)</t>
  </si>
  <si>
    <t>https://www.reddit.com/r/metacanada/comments/hier5m/cansinos_covid19_vaccine_candidate_approved_for/</t>
  </si>
  <si>
    <t>hier5m</t>
  </si>
  <si>
    <t>https://www.reuters.com/article/us-health-coronavirus-china-vaccine-idUSKBN2400DZ</t>
  </si>
  <si>
    <t>was reminded of a 10 month old youtube comment today..... lol</t>
  </si>
  <si>
    <t>https://www.reddit.com/r/metacanada/comments/gxb1fo/was_reminded_of_a_10_month_old_youtube_comment/</t>
  </si>
  <si>
    <t>gxb1fo</t>
  </si>
  <si>
    <t>https://i.redd.it/cz4g0o7565351.png</t>
  </si>
  <si>
    <t>we did it guys!</t>
  </si>
  <si>
    <t>https://www.reddit.com/r/metacanada/comments/gw4170/we_did_it_guys/</t>
  </si>
  <si>
    <t>gw4170</t>
  </si>
  <si>
    <t>https://i.redd.it/o3i2blwrrr251.png</t>
  </si>
  <si>
    <t>BLM prayer. [OC]</t>
  </si>
  <si>
    <t>https://www.reddit.com/r/metacanada/comments/h0p4bs/blm_prayer_oc/</t>
  </si>
  <si>
    <t>h0p4bs</t>
  </si>
  <si>
    <t>"I can't blink"</t>
  </si>
  <si>
    <t>https://www.reddit.com/r/metacanada/comments/hiwn55/i_cant_blink/</t>
  </si>
  <si>
    <t>hiwn55</t>
  </si>
  <si>
    <t>https://i.redd.it/p43ujo6i74851.jpg</t>
  </si>
  <si>
    <t>Pedogate 2020 PT ll Tom Hanx</t>
  </si>
  <si>
    <t>https://www.reddit.com/r/metacanada/comments/gus7x4/pedogate_2020_pt_ll_tom_hanx/</t>
  </si>
  <si>
    <t>gus7x4</t>
  </si>
  <si>
    <t>https://youtu.be/SvAUa1FcvDk</t>
  </si>
  <si>
    <t>Wasn't long ago</t>
  </si>
  <si>
    <t>https://www.reddit.com/r/metacanada/comments/gzwxra/wasnt_long_ago/</t>
  </si>
  <si>
    <t>gzwxra</t>
  </si>
  <si>
    <t>https://i.redd.it/3xl4ztlffy351.jpg</t>
  </si>
  <si>
    <t>TFW you realize CHAZ was founded and Max lost the Election</t>
  </si>
  <si>
    <t>https://www.reddit.com/r/metacanada/comments/har948/tfw_you_realize_chaz_was_founded_and_max_lost_the/</t>
  </si>
  <si>
    <t>har948</t>
  </si>
  <si>
    <t>https://www.youtube.com/watch?v=E1BcHJ_AVqQ</t>
  </si>
  <si>
    <t>My name isn‚'t Calbert, and I‚'m Canadian</t>
  </si>
  <si>
    <t>iliketosabotagejoy</t>
  </si>
  <si>
    <t>https://www.reddit.com/r/metacanada/comments/gwqshs/my_name_isnt_calbert_and_im_canadian/</t>
  </si>
  <si>
    <t>gwqshs</t>
  </si>
  <si>
    <t>https://i.redd.it/tmy8jnqlpy251.jpg</t>
  </si>
  <si>
    <t>How I was Kicked Out of the Society for Classical Studies Annual Meeting</t>
  </si>
  <si>
    <t>https://www.reddit.com/r/metacanada/comments/haw10u/how_i_was_kicked_out_of_the_society_for_classical/</t>
  </si>
  <si>
    <t>haw10u</t>
  </si>
  <si>
    <t>https://quillette.com/2019/02/26/how-i-was-kicked-out-of-the-society-for-classical-studies-annual-meeting/</t>
  </si>
  <si>
    <t>Here is a recipe for traditional slovenian cake</t>
  </si>
  <si>
    <t>potica.com</t>
  </si>
  <si>
    <t>https://www.reddit.com/r/metacanada/comments/gyot9y/here_is_a_recipe_for_traditional_slovenian_cake/</t>
  </si>
  <si>
    <t>gyot9y</t>
  </si>
  <si>
    <t>https://www.potica.com/tag/traditional-slovenian-cake/</t>
  </si>
  <si>
    <t>Can someone please explain this?</t>
  </si>
  <si>
    <t>Blayno-</t>
  </si>
  <si>
    <t>https://www.reddit.com/r/metacanada/comments/heohln/can_someone_please_explain_this/</t>
  </si>
  <si>
    <t>heohln</t>
  </si>
  <si>
    <t>Stand Up</t>
  </si>
  <si>
    <t>https://www.reddit.com/r/metacanada/comments/h7sjfx/stand_up/</t>
  </si>
  <si>
    <t>h7sjfx</t>
  </si>
  <si>
    <t>Timeline of Canadian History</t>
  </si>
  <si>
    <t>ekslimmz</t>
  </si>
  <si>
    <t>https://www.reddit.com/r/metacanada/comments/hb4zez/timeline_of_canadian_history/</t>
  </si>
  <si>
    <t>hb4zez</t>
  </si>
  <si>
    <t>https://youtu.be/X0955rYXIO0</t>
  </si>
  <si>
    <t>Canadian College Exec Apologizes, Resigns After 'Liking' Conservative Tweets</t>
  </si>
  <si>
    <t>https://www.reddit.com/r/metacanada/comments/he7qgl/canadian_college_exec_apologizes_resigns_after/</t>
  </si>
  <si>
    <t>he7qgl</t>
  </si>
  <si>
    <t>https://www.zerohedge.com/political/canadian-college-exec-apologizes-resigns-after-liking-conservative-tweets</t>
  </si>
  <si>
    <t>MINOR THREAT - GUILTY OF BEING WHITE (recorded in 1981)</t>
  </si>
  <si>
    <t>https://www.reddit.com/r/metacanada/comments/h7n1t4/minor_threat_guilty_of_being_white_recorded_in/</t>
  </si>
  <si>
    <t>h7n1t4</t>
  </si>
  <si>
    <t>Bell Canada and Telus to use Ericsson and Nokia instead of Huawei for 5G Network</t>
  </si>
  <si>
    <t>https://www.reddit.com/r/metacanada/comments/gvfkxj/bell_canada_and_telus_to_use_ericsson_and_nokia/</t>
  </si>
  <si>
    <t>gvfkxj</t>
  </si>
  <si>
    <t>https://www.theglobeandmail.com/business/article-bce-taps-ericsson-as-5g-supplier/</t>
  </si>
  <si>
    <t>I guess free speech is a one way street</t>
  </si>
  <si>
    <t>https://www.reddit.com/r/metacanada/comments/gz0z8g/i_guess_free_speech_is_a_one_way_street/</t>
  </si>
  <si>
    <t>gz0z8g</t>
  </si>
  <si>
    <t>https://i.redd.it/0pftv78mbp351.jpg</t>
  </si>
  <si>
    <t>What's the point of even having a sub on reddit if you can ONLY say things that the CEO, VP's and board members approve of?</t>
  </si>
  <si>
    <t>https://www.reddit.com/r/metacanada/comments/hi8s78/whats_the_point_of_even_having_a_sub_on_reddit_if/</t>
  </si>
  <si>
    <t>hi8s78</t>
  </si>
  <si>
    <t>https://i.redd.it/6wzs0cpyyw751.jpg</t>
  </si>
  <si>
    <t>It was this big.</t>
  </si>
  <si>
    <t>https://www.reddit.com/r/metacanada/comments/hieavs/it_was_this_big/</t>
  </si>
  <si>
    <t>hieavs</t>
  </si>
  <si>
    <t>http://imgur.com/gallery/dCTYEhE</t>
  </si>
  <si>
    <t>Cirque de Soleil founder can‚'t recover $41M spent on his space flight as a business expense: appeal court</t>
  </si>
  <si>
    <t>https://www.reddit.com/r/metacanada/comments/gvc4tf/cirque_de_soleil_founder_cant_recover_41m_spent/</t>
  </si>
  <si>
    <t>gvc4tf</t>
  </si>
  <si>
    <t>https://outline.com/XyA5t5</t>
  </si>
  <si>
    <t>Ontario doctor: social distancing for thee, but not for me</t>
  </si>
  <si>
    <t>AntonioOfVenice</t>
  </si>
  <si>
    <t>https://www.reddit.com/r/metacanada/comments/gxs92m/ontario_doctor_social_distancing_for_thee_but_not/</t>
  </si>
  <si>
    <t>gxs92m</t>
  </si>
  <si>
    <t>https://imgur.com/gallery/BT72EaK</t>
  </si>
  <si>
    <t>Wanna know how I know this isn‚'t a real revolution?</t>
  </si>
  <si>
    <t>https://www.reddit.com/r/metacanada/comments/gy5p4a/wanna_know_how_i_know_this_isnt_a_real_revolution/</t>
  </si>
  <si>
    <t>gy5p4a</t>
  </si>
  <si>
    <t>‚ Everything is being done‚': Trudeau pushes China after 2 Canadians charged with spying. Michael Kovrig and Michael Spavor have been held in China for 18 months.</t>
  </si>
  <si>
    <t>https://www.reddit.com/r/metacanada/comments/hcd40b/everything_is_being_done_trudeau_pushes_china/</t>
  </si>
  <si>
    <t>hcd40b</t>
  </si>
  <si>
    <t>https://www.politico.com/news/2020/06/19/trudeau-china-2-canadians-charged-spying-329803</t>
  </si>
  <si>
    <t>Emergency drainage Callout 24hrs near me : EmerGenie local companies</t>
  </si>
  <si>
    <t>jaymefritzxrr</t>
  </si>
  <si>
    <t>emergenie.co.uk</t>
  </si>
  <si>
    <t>https://www.reddit.com/r/metacanada/comments/h7xra9/emergency_drainage_callout_24hrs_near_me/</t>
  </si>
  <si>
    <t>h7xra9</t>
  </si>
  <si>
    <t>CONSERVATIVE LEADERSHIP DEBATE</t>
  </si>
  <si>
    <t>https://www.reddit.com/r/metacanada/comments/hab2e4/conservative_leadership_debate/</t>
  </si>
  <si>
    <t>hab2e4</t>
  </si>
  <si>
    <t>https://www.reddit.com/r/metacanada/comments/hfnz3i/spread_far_and_wide_formatted_for_easy_printing/</t>
  </si>
  <si>
    <t>hfnz3i</t>
  </si>
  <si>
    <t>https://i.redd.it/hsye0qimq2751.jpg</t>
  </si>
  <si>
    <t>Watch out - there‚'s agenda erry wer</t>
  </si>
  <si>
    <t>https://www.reddit.com/r/metacanada/comments/h0mv9l/watch_out_theres_agenda_erry_wer/</t>
  </si>
  <si>
    <t>h0mv9l</t>
  </si>
  <si>
    <t>https://i.redd.it/v5k25did16451.jpg</t>
  </si>
  <si>
    <t>Toronto councillor Michael Ford tests positive for COVID-19</t>
  </si>
  <si>
    <t>https://www.reddit.com/r/metacanada/comments/gzz3n7/toronto_councillor_michael_ford_tests_positive/</t>
  </si>
  <si>
    <t>gzz3n7</t>
  </si>
  <si>
    <t>https://toronto.citynews.ca/2020/06/09/toronto-councillor-michael-ford-tests-positive-for-the-coronavirus/</t>
  </si>
  <si>
    <t>Records show charity closely linked to Trudeau has received multiple sole-source contracts from Liberal government</t>
  </si>
  <si>
    <t>https://www.reddit.com/r/metacanada/comments/hiclvr/records_show_charity_closely_linked_to_trudeau/</t>
  </si>
  <si>
    <t>hiclvr</t>
  </si>
  <si>
    <t>http://archive.is/enRgn</t>
  </si>
  <si>
    <t>r-sino posts truthful image of the difference between Trump and Xi, then completely misses the point</t>
  </si>
  <si>
    <t>self.MetaSino</t>
  </si>
  <si>
    <t>https://www.reddit.com/r/metacanada/comments/hdac6s/rsino_posts_truthful_image_of_the_difference/</t>
  </si>
  <si>
    <t>hdac6s</t>
  </si>
  <si>
    <t>/r/MetaSino/comments/hdabai/rsino_posts_truthful_image_of_the_difference/</t>
  </si>
  <si>
    <t>How to become Prime Minister of Canada - A Guide</t>
  </si>
  <si>
    <t>https://www.reddit.com/r/metacanada/comments/gutstg/how_to_become_prime_minister_of_canada_a_guide/</t>
  </si>
  <si>
    <t>gutstg</t>
  </si>
  <si>
    <t>https://www.youtube.com/watch?v=ltRSZgeAl0c</t>
  </si>
  <si>
    <t>Old article about the 10 steps that destroyed Zimbabwe. Under Trudeau, all 10 are in play!</t>
  </si>
  <si>
    <t>https://www.reddit.com/r/metacanada/comments/gvvmbj/old_article_about_the_10_steps_that_destroyed/</t>
  </si>
  <si>
    <t>gvvmbj</t>
  </si>
  <si>
    <t>https://www.theatlantic.com/magazine/archive/2003/12/how-to-kill-a-country/302845/</t>
  </si>
  <si>
    <t>[definitely meta] Reminder: If you comment in a Vice article thread and it's not going along with their narrative, you WILL be haunted by someone in that thread.</t>
  </si>
  <si>
    <t>https://www.reddit.com/r/metacanada/comments/hcayn7/definitely_meta_reminder_if_you_comment_in_a_vice/</t>
  </si>
  <si>
    <t>hcayn7</t>
  </si>
  <si>
    <t>T -45 mins until I get banned from /r/canada. Will update things as it happens.</t>
  </si>
  <si>
    <t>TopoftheClock</t>
  </si>
  <si>
    <t>https://www.reddit.com/r/metacanada/comments/h0df5o/t_45_mins_until_i_get_banned_from_rcanada_will/</t>
  </si>
  <si>
    <t>h0df5o</t>
  </si>
  <si>
    <t>https://i.redd.it/40mbvxxur3451.jpg</t>
  </si>
  <si>
    <t>Campaign to promote BIPOC-owned brands calls on Canadian retailers to take '15 Percent Pledge'</t>
  </si>
  <si>
    <t>anon75757</t>
  </si>
  <si>
    <t>https://www.reddit.com/r/metacanada/comments/hfuher/campaign_to_promote_bipocowned_brands_calls_on/</t>
  </si>
  <si>
    <t>hfuher</t>
  </si>
  <si>
    <t>https://www.cbc.ca/news/business/15-per-cent-pledge-canada-1.5626943</t>
  </si>
  <si>
    <t>POLL: BASED Ford's PCs lead Ontario Liberals by 17%</t>
  </si>
  <si>
    <t>https://www.reddit.com/r/metacanada/comments/gy2hu8/poll_based_fords_pcs_lead_ontario_liberals_by_17/</t>
  </si>
  <si>
    <t>gy2hu8</t>
  </si>
  <si>
    <t>https://cdnpoli.news/2020/06/06/poll-doug-fords-pcs-lead-ontario-liberals-by-17/</t>
  </si>
  <si>
    <t>The Global Legacy of Quebec‚'s Subsidized Child Daycare</t>
  </si>
  <si>
    <t>getpocket.com</t>
  </si>
  <si>
    <t>https://www.reddit.com/r/metacanada/comments/gznpw6/the_global_legacy_of_quebecs_subsidized_child/</t>
  </si>
  <si>
    <t>gznpw6</t>
  </si>
  <si>
    <t>https://getpocket.com/explore/item/the-global-legacy-of-quebec-s-subsidized-child-daycare?utm_source=pocket-newtab</t>
  </si>
  <si>
    <t>Huawei tries to distance itself from the Chinese government</t>
  </si>
  <si>
    <t>slofmfodnd</t>
  </si>
  <si>
    <t>https://www.reddit.com/r/metacanada/comments/ha8tad/huawei_tries_to_distance_itself_from_the_chinese/</t>
  </si>
  <si>
    <t>ha8tad</t>
  </si>
  <si>
    <t>https://i.redd.it/ug7xnmlm7b551.png</t>
  </si>
  <si>
    <t>best places to visit in Istanbul turkey</t>
  </si>
  <si>
    <t>HNl1234</t>
  </si>
  <si>
    <t>hollydaydestination.blogspot.com</t>
  </si>
  <si>
    <t>https://www.reddit.com/r/metacanada/comments/hblc73/best_places_to_visit_in_istanbul_turkey/</t>
  </si>
  <si>
    <t>hblc73</t>
  </si>
  <si>
    <t>https://hollydaydestination.blogspot.com/2019/10/23-best-places-to-istanbul-turkey.html</t>
  </si>
  <si>
    <t>Who‚'s to Blame?</t>
  </si>
  <si>
    <t>FickleCoconut</t>
  </si>
  <si>
    <t>https://www.reddit.com/r/metacanada/comments/gvtr7z/whos_to_blame/</t>
  </si>
  <si>
    <t>gvtr7z</t>
  </si>
  <si>
    <t>N.L.'s financial situation deteriorated further in just-ended fiscal year</t>
  </si>
  <si>
    <t>https://www.reddit.com/r/metacanada/comments/gx09zv/nls_financial_situation_deteriorated_further_in/</t>
  </si>
  <si>
    <t>gx09zv</t>
  </si>
  <si>
    <t>Louder for the people in the back</t>
  </si>
  <si>
    <t>PancakesAndAss</t>
  </si>
  <si>
    <t>https://www.reddit.com/r/metacanada/comments/gwp9ft/louder_for_the_people_in_the_back/</t>
  </si>
  <si>
    <t>gwp9ft</t>
  </si>
  <si>
    <t>https://i.redd.it/8hsl8c5oby251.jpg</t>
  </si>
  <si>
    <t>Abandon ship! Minneapolis sees huge spike of properties for sale in the last week. Talk of defunding police has consequences.</t>
  </si>
  <si>
    <t>SpaceRhodes</t>
  </si>
  <si>
    <t>https://www.reddit.com/r/metacanada/comments/h81uh6/abandon_ship_minneapolis_sees_huge_spike_of/</t>
  </si>
  <si>
    <t>h81uh6</t>
  </si>
  <si>
    <t>Democrats evidently 2" ahead in New York</t>
  </si>
  <si>
    <t>https://www.reddit.com/r/metacanada/comments/hdurf0/democrats_evidently_2_ahead_in_new_york/</t>
  </si>
  <si>
    <t>hdurf0</t>
  </si>
  <si>
    <t>https://imgur.com/a/J0sPhuO</t>
  </si>
  <si>
    <t>UCP shouldn‚'t take handouts</t>
  </si>
  <si>
    <t>southpeacenews.com</t>
  </si>
  <si>
    <t>https://www.reddit.com/r/metacanada/comments/h1321f/ucp_shouldnt_take_handouts/</t>
  </si>
  <si>
    <t>h1321f</t>
  </si>
  <si>
    <t>https://southpeacenews.com/ucp-shouldnt-take-handouts/</t>
  </si>
  <si>
    <t>Awesome message from the manliest man out there, applicable to this sub for sure.</t>
  </si>
  <si>
    <t>https://www.reddit.com/r/metacanada/comments/gur9ip/awesome_message_from_the_manliest_man_out_there/</t>
  </si>
  <si>
    <t>gur9ip</t>
  </si>
  <si>
    <t>https://v.redd.it/w6e8vbatua251</t>
  </si>
  <si>
    <t>The Green Party of Canada</t>
  </si>
  <si>
    <t>https://www.reddit.com/r/metacanada/comments/gvhca1/the_green_party_of_canada/</t>
  </si>
  <si>
    <t>gvhca1</t>
  </si>
  <si>
    <t>https://i.redd.it/0isr1zyook251.jpg</t>
  </si>
  <si>
    <t>Climate change.</t>
  </si>
  <si>
    <t>https://www.reddit.com/r/metacanada/comments/hde986/climate_change/</t>
  </si>
  <si>
    <t>hde986</t>
  </si>
  <si>
    <t>https://youtu.be/ipVxxxqwBQw</t>
  </si>
  <si>
    <t>Not a happy Canada Day for me</t>
  </si>
  <si>
    <t>PoutineAuFoieGras</t>
  </si>
  <si>
    <t>montrealgazette.com</t>
  </si>
  <si>
    <t>https://www.reddit.com/r/metacanada/comments/hiot6t/not_a_happy_canada_day_for_me/</t>
  </si>
  <si>
    <t>hiot6t</t>
  </si>
  <si>
    <t>https://montrealgazette.com/opinion/columnists/lise-ravary-not-a-happy-canada-day-for-me</t>
  </si>
  <si>
    <t>Alberta's "Associate Minister of Red Tape Reduction" can't answer any questions about his job or explain anything he's done</t>
  </si>
  <si>
    <t>https://www.reddit.com/r/metacanada/comments/ha6m4e/albertas_associate_minister_of_red_tape_reduction/</t>
  </si>
  <si>
    <t>ha6m4e</t>
  </si>
  <si>
    <t>https://www.cbc.ca/news/canada/edmonton/alberta-legislation-red-tape-grant-hunter-bill-22-1.5608955</t>
  </si>
  <si>
    <t>My Sisters ‚Ä¶I Dance for You</t>
  </si>
  <si>
    <t>mmcmkp</t>
  </si>
  <si>
    <t>https://www.reddit.com/r/metacanada/comments/he8r74/my_sisters_i_dance_for_you/</t>
  </si>
  <si>
    <t>he8r74</t>
  </si>
  <si>
    <t>https://www.youtube.com/watch?v=lZbptpnH9II</t>
  </si>
  <si>
    <t>Never had made a post /metacanada</t>
  </si>
  <si>
    <t>Malahidael</t>
  </si>
  <si>
    <t>https://www.reddit.com/r/metacanada/comments/hhoir1/never_had_made_a_post_metacanada/</t>
  </si>
  <si>
    <t>hhoir1</t>
  </si>
  <si>
    <t>‚ They‚'re scared‚': As CERB payments end for early applicants, many say there are still no jobs to go back to</t>
  </si>
  <si>
    <t>https://www.reddit.com/r/metacanada/comments/h89ojd/theyre_scared_as_cerb_payments_end_for_early/</t>
  </si>
  <si>
    <t>h89ojd</t>
  </si>
  <si>
    <t>When Defund the Police protests demand Police protection....</t>
  </si>
  <si>
    <t>https://www.reddit.com/r/metacanada/comments/hghtc3/when_defund_the_police_protests_demand_police/</t>
  </si>
  <si>
    <t>hghtc3</t>
  </si>
  <si>
    <t>"I'm sure there used to be a word for those people," Rowling wrote in a tweet. "Someone help me out. Wumben? Wimpund? Woomud?"</t>
  </si>
  <si>
    <t>https://www.reddit.com/r/metacanada/comments/gyezv8/im_sure_there_used_to_be_a_word_for_those_people/</t>
  </si>
  <si>
    <t>gyezv8</t>
  </si>
  <si>
    <t>https://www.ctvnews.ca/mobile/entertainment/j-k-rowling-faces-backlash-over-tweets-considered-transphobic-1.4973204</t>
  </si>
  <si>
    <t>When you stage a "revolution" against a system but can't live without all the nice stuff it produces...</t>
  </si>
  <si>
    <t>https://www.reddit.com/r/metacanada/comments/h7rjv6/when_you_stage_a_revolution_against_a_system_but/</t>
  </si>
  <si>
    <t>h7rjv6</t>
  </si>
  <si>
    <t>CEO of every company right now....</t>
  </si>
  <si>
    <t>https://www.reddit.com/r/metacanada/comments/h90nmm/ceo_of_every_company_right_now/</t>
  </si>
  <si>
    <t>h90nmm</t>
  </si>
  <si>
    <t>https://streamable.com/vovk63</t>
  </si>
  <si>
    <t>The kind of leadership we need in education.</t>
  </si>
  <si>
    <t>https://www.reddit.com/r/metacanada/comments/hemzl3/the_kind_of_leadership_we_need_in_education/</t>
  </si>
  <si>
    <t>hemzl3</t>
  </si>
  <si>
    <t>https://www.cp24.com/mobile/news/ontario-s-new-math-curriculum-to-introduce-coding-personal-finance-starting-in-grade-1-1.4995865</t>
  </si>
  <si>
    <t>Don‚'t touch the Lenin statue guys!! It‚'s private property!!</t>
  </si>
  <si>
    <t>https://www.reddit.com/r/metacanada/comments/hcow6s/dont_touch_the_lenin_statue_guys_its_private/</t>
  </si>
  <si>
    <t>hcow6s</t>
  </si>
  <si>
    <t>https://i.redd.it/5hzbr2w2b3651.jpg</t>
  </si>
  <si>
    <t>Why the Ukraine Crisis Is the West's Fault (long)</t>
  </si>
  <si>
    <t>academia.edu</t>
  </si>
  <si>
    <t>https://www.reddit.com/r/metacanada/comments/hg8s0p/why_the_ukraine_crisis_is_the_wests_fault_long/</t>
  </si>
  <si>
    <t>hg8s0p</t>
  </si>
  <si>
    <t>https://www.academia.edu/9480744/Why_the_Ukraine_Crisis_Is_the_Wests_Fault?email_work_card=title</t>
  </si>
  <si>
    <t>Activists topple pioneer statues on University of Oregon campus</t>
  </si>
  <si>
    <t>registerguard.com</t>
  </si>
  <si>
    <t>https://www.reddit.com/r/metacanada/comments/h9k06o/activists_topple_pioneer_statues_on_university_of/</t>
  </si>
  <si>
    <t>h9k06o</t>
  </si>
  <si>
    <t>http://www.registerguard.com/news/20200613/activists-topple-pioneer-statues-on-university-of-oregon-campus?rssfeed=true</t>
  </si>
  <si>
    <t>Do you believe taxation without representation is theft?</t>
  </si>
  <si>
    <t>engineeredthoughts</t>
  </si>
  <si>
    <t>https://www.reddit.com/r/metacanada/comments/hfm2i7/do_you_believe_taxation_without_representation_is/</t>
  </si>
  <si>
    <t>hfm2i7</t>
  </si>
  <si>
    <t>COVID-19 Pandemic in Canada - Evolution of all Provinces and Territories - From 8 March to 21 June</t>
  </si>
  <si>
    <t>accappatoiviola</t>
  </si>
  <si>
    <t>https://www.reddit.com/r/metacanada/comments/hdvvyv/covid19_pandemic_in_canada_evolution_of_all/</t>
  </si>
  <si>
    <t>hdvvyv</t>
  </si>
  <si>
    <t>https://youtu.be/AussFKRSMzs</t>
  </si>
  <si>
    <t>An excellent twitter thread.</t>
  </si>
  <si>
    <t>O_O_A_O</t>
  </si>
  <si>
    <t>threadreaderapp.com</t>
  </si>
  <si>
    <t>https://www.reddit.com/r/metacanada/comments/hdtg9r/an_excellent_twitter_thread/</t>
  </si>
  <si>
    <t>hdtg9r</t>
  </si>
  <si>
    <t>https://threadreaderapp.com/thread/1274484709347610624.html</t>
  </si>
  <si>
    <t>Historical Occult Symbology Expos√©</t>
  </si>
  <si>
    <t>https://www.reddit.com/r/metacanada/comments/gz9d9m/historical_occult_symbology_expos√©/</t>
  </si>
  <si>
    <t>gz9d9m</t>
  </si>
  <si>
    <t>https://www.youtube.com/watch?v=2Z43pzBTIaY&amp;amp;feature=youtu.be</t>
  </si>
  <si>
    <t>Return To Sender</t>
  </si>
  <si>
    <t>https://www.reddit.com/r/metacanada/comments/h8jfgj/return_to_sender/</t>
  </si>
  <si>
    <t>h8jfgj</t>
  </si>
  <si>
    <t>A True Red Progressive Conservative - Erin O'Toole</t>
  </si>
  <si>
    <t>https://www.reddit.com/r/metacanada/comments/gx61y2/a_true_red_progressive_conservative_erin_otoole/</t>
  </si>
  <si>
    <t>gx61y2</t>
  </si>
  <si>
    <t>https://twitter.com/ErinOTooleMP/status/1268913815183339522?s=20</t>
  </si>
  <si>
    <t>Trudeau's former environment minister Catherine McKenna spent over $100,000 on Ubers, ride shares</t>
  </si>
  <si>
    <t>https://www.reddit.com/r/metacanada/comments/hawx6v/trudeaus_former_environment_minister_catherine/</t>
  </si>
  <si>
    <t>hawx6v</t>
  </si>
  <si>
    <t>https://thepostmillennial.com/former-trudeau-environment-minister-spent-over-100-000-on-ubers-rideshares</t>
  </si>
  <si>
    <t>Exploring 'Other Ways of Knowing': The New Religious Threat to Science Education</t>
  </si>
  <si>
    <t>https://www.reddit.com/r/metacanada/comments/hda8k8/exploring_other_ways_of_knowing_the_new_religious/</t>
  </si>
  <si>
    <t>hda8k8</t>
  </si>
  <si>
    <t>https://quillette.com/2020/06/20/exploring-other-ways-of-knowing-the-new-religious-threat-to-science-education/</t>
  </si>
  <si>
    <t>‚ Canada Adopts America First Foreign Policy,‚' US State Dept boasted in 2017, with appointment of FM Chrystia Freeland</t>
  </si>
  <si>
    <t>thegrayzone.com</t>
  </si>
  <si>
    <t>https://www.reddit.com/r/metacanada/comments/ha4b1h/canada_adopts_america_first_foreign_policy_us/</t>
  </si>
  <si>
    <t>ha4b1h</t>
  </si>
  <si>
    <t>https://thegrayzone.com/2019/07/05/canada-adopts-america-first-foreign-policy-us-state-department-chrystia-freeland/</t>
  </si>
  <si>
    <t>Trudeau to offer premiers billions to help reopen the economy safely</t>
  </si>
  <si>
    <t>https://www.reddit.com/r/metacanada/comments/gx6qvy/trudeau_to_offer_premiers_billions_to_help_reopen/</t>
  </si>
  <si>
    <t>gx6qvy</t>
  </si>
  <si>
    <t>https://www.bnnbloomberg.ca/trudeau-to-offer-premiers-billions-to-help-reopen-the-economy-safely-1.1446078</t>
  </si>
  <si>
    <t>I'm not wrong</t>
  </si>
  <si>
    <t>https://www.reddit.com/r/metacanada/comments/guotgm/im_not_wrong/</t>
  </si>
  <si>
    <t>guotgm</t>
  </si>
  <si>
    <t>https://i.redd.it/80gbexcw2c251.jpg</t>
  </si>
  <si>
    <t>CBC: Canadian social media is too right-wing therefore it must be censored</t>
  </si>
  <si>
    <t>https://www.reddit.com/r/metacanada/comments/hc8mg4/cbc_canadian_social_media_is_too_rightwing/</t>
  </si>
  <si>
    <t>hc8mg4</t>
  </si>
  <si>
    <t>https://www.cbc.ca/news/technology/canadian-right-wing-extremism-online-1.5617710</t>
  </si>
  <si>
    <t>Ontario makes temporary change to layoff regulations to help businesses</t>
  </si>
  <si>
    <t>https://www.reddit.com/r/metacanada/comments/guotlf/ontario_makes_temporary_change_to_layoff/</t>
  </si>
  <si>
    <t>guotlf</t>
  </si>
  <si>
    <t>https://toronto.citynews.ca/2020/06/01/ontario-layoff-regulations-coronavirus/</t>
  </si>
  <si>
    <t>Access denied | Pierre Elliott Trudeau Foundation (doesn't everyone have a copy by now)</t>
  </si>
  <si>
    <t>trudeaufoundation.ca</t>
  </si>
  <si>
    <t>https://www.reddit.com/r/metacanada/comments/gz61rh/access_denied_pierre_elliott_trudeau_foundation/</t>
  </si>
  <si>
    <t>gz61rh</t>
  </si>
  <si>
    <t>https://www.trudeaufoundation.ca/annual-report-2015-2016-fr</t>
  </si>
  <si>
    <t>Won't change a gun-grabbers opinion but might help with the rest</t>
  </si>
  <si>
    <t>https://www.reddit.com/r/metacanada/comments/hek9gg/wont_change_a_gungrabbers_opinion_but_might_help/</t>
  </si>
  <si>
    <t>hek9gg</t>
  </si>
  <si>
    <t>https://nationalpost.com/sponsored/news-sponsored/ccfr-asks-canadians-to-join-them-in-challenging-the-governments-right-to-seize-property</t>
  </si>
  <si>
    <t>Toronto businesses boarding up windows over protest fears</t>
  </si>
  <si>
    <t>https://www.reddit.com/r/metacanada/comments/gwvdw2/toronto_businesses_boarding_up_windows_over/</t>
  </si>
  <si>
    <t>gwvdw2</t>
  </si>
  <si>
    <t>https://toronto.citynews.ca/2020/06/04/toronto-businesses-boarding-up-windows-over-protest-fears/</t>
  </si>
  <si>
    <t>On a list of things that never happened, this is number one</t>
  </si>
  <si>
    <t>https://www.reddit.com/r/metacanada/comments/gxtafx/on_a_list_of_things_that_never_happened_this_is/</t>
  </si>
  <si>
    <t>gxtafx</t>
  </si>
  <si>
    <t>https://globalnews.ca/news/7034141/northern-alberta-first-nations-chief-alleges-he-was-beaten-by-rcmp/</t>
  </si>
  <si>
    <t>But muh feelings!</t>
  </si>
  <si>
    <t>https://www.reddit.com/r/metacanada/comments/gv9dnl/but_muh_feelings/</t>
  </si>
  <si>
    <t>gv9dnl</t>
  </si>
  <si>
    <t>https://i.redd.it/7g49oevsmi251.jpg</t>
  </si>
  <si>
    <t>Arguing about the innane is how the cathedral controls us</t>
  </si>
  <si>
    <t>https://www.reddit.com/r/metacanada/comments/heejtp/arguing_about_the_innane_is_how_the_cathedral/</t>
  </si>
  <si>
    <t>heejtp</t>
  </si>
  <si>
    <t>https://i.redd.it/f9p8bwowig651.jpg</t>
  </si>
  <si>
    <t>Regarding this idea of replacing cops with social workers...</t>
  </si>
  <si>
    <t>https://www.reddit.com/r/metacanada/comments/h07l8f/regarding_this_idea_of_replacing_cops_with_social/</t>
  </si>
  <si>
    <t>h07l8f</t>
  </si>
  <si>
    <t>Uh-oh. Globalist exposed. Lewis shills, what say you?</t>
  </si>
  <si>
    <t>pbs.twimg.com</t>
  </si>
  <si>
    <t>https://www.reddit.com/r/metacanada/comments/hacy62/uhoh_globalist_exposed_lewis_shills_what_say_you/</t>
  </si>
  <si>
    <t>hacy62</t>
  </si>
  <si>
    <t>https://pbs.twimg.com/media/EaqbM32XkAEC45W?format=jpg&amp;amp;name=large</t>
  </si>
  <si>
    <t>the old Liberal Party wave!</t>
  </si>
  <si>
    <t>https://www.reddit.com/r/metacanada/comments/gzq5az/the_old_liberal_party_wave/</t>
  </si>
  <si>
    <t>gzq5az</t>
  </si>
  <si>
    <t>https://i.redd.it/m1c1pa7gsw351.jpg</t>
  </si>
  <si>
    <t>It's almost like Lenin knew what he was talking about.</t>
  </si>
  <si>
    <t>https://www.reddit.com/r/metacanada/comments/h7bhc2/its_almost_like_lenin_knew_what_he_was_talking/</t>
  </si>
  <si>
    <t>h7bhc2</t>
  </si>
  <si>
    <t>https://i.redd.it/2aiydxx9vd451.jpg</t>
  </si>
  <si>
    <t>Eye on Tuffnell - Interview With The Prime Minister</t>
  </si>
  <si>
    <t>https://www.reddit.com/r/metacanada/comments/hi1ar4/eye_on_tuffnell_interview_with_the_prime_minister/</t>
  </si>
  <si>
    <t>hi1ar4</t>
  </si>
  <si>
    <t>https://www.youtube.com/watch?v=_6quXm66K-U</t>
  </si>
  <si>
    <t>Online stores for conservative Canadian gifts?</t>
  </si>
  <si>
    <t>girlmosh07</t>
  </si>
  <si>
    <t>https://www.reddit.com/r/metacanada/comments/hickkk/online_stores_for_conservative_canadian_gifts/</t>
  </si>
  <si>
    <t>hickkk</t>
  </si>
  <si>
    <t>MILKERS SHAKER AFTER - BYOM</t>
  </si>
  <si>
    <t>https://www.reddit.com/r/metacanada/comments/hbhqvt/milkers_shaker_after_byom/</t>
  </si>
  <si>
    <t>hbhqvt</t>
  </si>
  <si>
    <t>https://i.redd.it/avfc4pzv1p551.jpg</t>
  </si>
  <si>
    <t>Ode To Cosmo - DBC</t>
  </si>
  <si>
    <t>DBC911</t>
  </si>
  <si>
    <t>soundcloud.com</t>
  </si>
  <si>
    <t>https://www.reddit.com/r/metacanada/comments/gxllzj/ode_to_cosmo_dbc/</t>
  </si>
  <si>
    <t>gxllzj</t>
  </si>
  <si>
    <t>https://soundcloud.com/dbc-6/ode-to-cosmo</t>
  </si>
  <si>
    <t>Alberta to cut business tax to 8% immediately, incessant screaming from r alberta doubles</t>
  </si>
  <si>
    <t>BeerAndOil</t>
  </si>
  <si>
    <t>https://www.reddit.com/r/metacanada/comments/hi6gge/alberta_to_cut_business_tax_to_8_immediately/</t>
  </si>
  <si>
    <t>hi6gge</t>
  </si>
  <si>
    <t>https://calgaryherald.com/news/local-news/live-kenney-to-detail-albertas-economic-reboot-plan/wcm/eba2ee0b-c41b-4005-a326-b8322784034d/</t>
  </si>
  <si>
    <t>Not.A.Meme....</t>
  </si>
  <si>
    <t>https://www.reddit.com/r/metacanada/comments/h94m63/notameme/</t>
  </si>
  <si>
    <t>h94m63</t>
  </si>
  <si>
    <t>https://i.redd.it/mfv2ghaqqy451.jpg</t>
  </si>
  <si>
    <t>Bud Light Canada x Rainbow Railroad</t>
  </si>
  <si>
    <t>https://www.reddit.com/r/metacanada/comments/hhlbua/bud_light_canada_x_rainbow_railroad/</t>
  </si>
  <si>
    <t>hhlbua</t>
  </si>
  <si>
    <t>https://youtu.be/svfdw8J7jeI</t>
  </si>
  <si>
    <t>Why was the arrest of a sitting MP not disclosed to media?</t>
  </si>
  <si>
    <t>https://www.reddit.com/r/metacanada/comments/h0p72k/why_was_the_arrest_of_a_sitting_mp_not_disclosed/</t>
  </si>
  <si>
    <t>h0p72k</t>
  </si>
  <si>
    <t>https://www.theglobeandmail.com/opinion/article-why-was-the-arrest-of-a-sitting-mp-not-disclosed-to-media/</t>
  </si>
  <si>
    <t>This Friday's Pre-Weekend-Protest Artificial Race Outrage - 'THE PRICE IS RIGHT' GAME: Sure, there's zero evidence of it ever happening, but all the major news networks in Canada ran with it anyway</t>
  </si>
  <si>
    <t>https://www.reddit.com/r/metacanada/comments/hc7b9f/this_fridays_preweekendprotest_artificial_race/</t>
  </si>
  <si>
    <t>hc7b9f</t>
  </si>
  <si>
    <t>https://www.cbc.ca/news/canada/british-columbia/racism-in-bc-healthcare-health-minister-adrian-dix-1.5619245</t>
  </si>
  <si>
    <t>The Real Conspiracy is the Refusal to Face the Facts and to Accept Responsibility for Them.</t>
  </si>
  <si>
    <t>https://www.reddit.com/r/metacanada/comments/gylnv0/the_real_conspiracy_is_the_refusal_to_face_the/</t>
  </si>
  <si>
    <t>gylnv0</t>
  </si>
  <si>
    <t>https://i.redd.it/8cg6x99r8k351.png</t>
  </si>
  <si>
    <t>MetaCanada is now Canada‚'s premier Furry subreddit! Non-furry content should be posted on OmegaCanada.win (Alf posting is allowed)</t>
  </si>
  <si>
    <t>https://www.reddit.com/r/metacanada/comments/hghhoo/metacanada_is_now_canadas_premier_furry_subreddit/</t>
  </si>
  <si>
    <t>hghhoo</t>
  </si>
  <si>
    <t>https://i.redd.it/fzuotn3jyb751.jpg</t>
  </si>
  <si>
    <t>Justin is looking a lil under the sun today</t>
  </si>
  <si>
    <t>https://www.reddit.com/r/metacanada/comments/h99yww/justin_is_looking_a_lil_under_the_sun_today/</t>
  </si>
  <si>
    <t>h99yww</t>
  </si>
  <si>
    <t>https://v.redd.it/uqu4n9dyh0551</t>
  </si>
  <si>
    <t>Getting around Employment Equity</t>
  </si>
  <si>
    <t>DirectWorking3</t>
  </si>
  <si>
    <t>https://www.reddit.com/r/metacanada/comments/hcy736/getting_around_employment_equity/</t>
  </si>
  <si>
    <t>hcy736</t>
  </si>
  <si>
    <t>Tensions are high in the CHAZ after some officers came in to enter the East Precinct. Some in the crowd wanted to make sure nothing happened to the officers. Others wanted to prevent the officers from entering the zone. Arguments are breaking out amongst the crowd.</t>
  </si>
  <si>
    <t>https://www.reddit.com/r/metacanada/comments/h7bz59/tensions_are_high_in_the_chaz_after_some_officers/</t>
  </si>
  <si>
    <t>h7bz59</t>
  </si>
  <si>
    <t>https://twitter.com/Julio_Rosas11/status/1271229738451959816</t>
  </si>
  <si>
    <t>The theory of immigrants and foreign investors driving Canada's property market is about to be tested</t>
  </si>
  <si>
    <t>https://www.reddit.com/r/metacanada/comments/heiq83/the_theory_of_immigrants_and_foreign_investors/</t>
  </si>
  <si>
    <t>heiq83</t>
  </si>
  <si>
    <t>http://archive.is/1W8B0</t>
  </si>
  <si>
    <t>Weird how that works.</t>
  </si>
  <si>
    <t>https://www.reddit.com/r/metacanada/comments/gx3obe/weird_how_that_works/</t>
  </si>
  <si>
    <t>gx3obe</t>
  </si>
  <si>
    <t>https://i.redd.it/2qdyr19pi0351.jpg</t>
  </si>
  <si>
    <t>The Erasure of History continues</t>
  </si>
  <si>
    <t>https://www.reddit.com/r/metacanada/comments/h01u7l/the_erasure_of_history_continues/</t>
  </si>
  <si>
    <t>h01u7l</t>
  </si>
  <si>
    <t>https://twitter.com/CBS6/status/1270526933772709888</t>
  </si>
  <si>
    <t>Can You Donate To Me Please?</t>
  </si>
  <si>
    <t>yuno44907a</t>
  </si>
  <si>
    <t>https://www.reddit.com/r/metacanada/comments/gukiv4/can_you_donate_to_me_please/</t>
  </si>
  <si>
    <t>gukiv4</t>
  </si>
  <si>
    <t>Universal Secret: Vibrational Frequency</t>
  </si>
  <si>
    <t>https://www.reddit.com/r/metacanada/comments/hdtppk/universal_secret_vibrational_frequency/</t>
  </si>
  <si>
    <t>hdtppk</t>
  </si>
  <si>
    <t>https://files.catbox.moe/13g9lz.png</t>
  </si>
  <si>
    <t>Welcome to Virtue Signal Arena! Home of the Seattle Simps ice hockey team!</t>
  </si>
  <si>
    <t>https://www.reddit.com/r/metacanada/comments/hftfv3/welcome_to_virtue_signal_arena_home_of_the/</t>
  </si>
  <si>
    <t>hftfv3</t>
  </si>
  <si>
    <t>https://twitter.com/FriedgeHNIC/status/1276214017409900546?s=20</t>
  </si>
  <si>
    <t>Juneteenth Block Party ends in 'Mass Casualty Incident' after drivers panicked by shootout drive into crowd, 9 shot, 5 hit by vehicles: "400 people in one spot, not one witness, not one," police said, calling it "very disappointing."</t>
  </si>
  <si>
    <t>wbtv.com</t>
  </si>
  <si>
    <t>https://www.reddit.com/r/metacanada/comments/he9q27/juneteenth_block_party_ends_in_mass_casualty/</t>
  </si>
  <si>
    <t>he9q27</t>
  </si>
  <si>
    <t>https://www.wbtv.com/2020/06/22/two-dead-hurt-after-shooting-block-party-north-charlotte/</t>
  </si>
  <si>
    <t>!!! wHo !!!</t>
  </si>
  <si>
    <t>https://www.reddit.com/r/metacanada/comments/gzaj7w/who/</t>
  </si>
  <si>
    <t>gzaj7w</t>
  </si>
  <si>
    <t>https://i.redd.it/0xj1q6ocpr351.jpg</t>
  </si>
  <si>
    <t>Cancel culture presents Greta Thunberg as 'ideal statue material'</t>
  </si>
  <si>
    <t>skynews.com.au</t>
  </si>
  <si>
    <t>https://www.reddit.com/r/metacanada/comments/hfzp98/cancel_culture_presents_greta_thunberg_as_ideal/</t>
  </si>
  <si>
    <t>hfzp98</t>
  </si>
  <si>
    <t>https://www.skynews.com.au/details/_6167134281001</t>
  </si>
  <si>
    <t>UPMC doctor sees too much focus on rising COVID-19 cases, too little on declining severity and hospitalizations</t>
  </si>
  <si>
    <t>pennlive.com</t>
  </si>
  <si>
    <t>https://www.reddit.com/r/metacanada/comments/hhzsd6/upmc_doctor_sees_too_much_focus_on_rising_covid19/</t>
  </si>
  <si>
    <t>hhzsd6</t>
  </si>
  <si>
    <t>https://www.pennlive.com/news/2020/06/upmc-doctor-sees-too-much-focus-on-rising-covid-19-cases-too-little-on-declining-severity-and-hospitalizations.html</t>
  </si>
  <si>
    <t>Not for deer</t>
  </si>
  <si>
    <t>https://www.reddit.com/r/metacanada/comments/gz4sem/not_for_deer/</t>
  </si>
  <si>
    <t>gz4sem</t>
  </si>
  <si>
    <t>https://i.redd.it/om64mj1k4ry41.jpg</t>
  </si>
  <si>
    <t>Trudeau says...</t>
  </si>
  <si>
    <t>https://www.reddit.com/r/metacanada/comments/guz6rs/trudeau_says/</t>
  </si>
  <si>
    <t>guz6rs</t>
  </si>
  <si>
    <t>https://i.redd.it/q024fnezwe251.jpg</t>
  </si>
  <si>
    <t>Got'em!!! So much got'em in this one...</t>
  </si>
  <si>
    <t>https://www.reddit.com/r/metacanada/comments/hcwnp0/gotem_so_much_gotem_in_this_one/</t>
  </si>
  <si>
    <t>hcwnp0</t>
  </si>
  <si>
    <t>https://i.redd.it/2onq2emd03651.jpg</t>
  </si>
  <si>
    <t>Show mercy</t>
  </si>
  <si>
    <t>https://www.reddit.com/r/metacanada/comments/gvvzpk/show_mercy/</t>
  </si>
  <si>
    <t>gvvzpk</t>
  </si>
  <si>
    <t>https://i.redd.it/my7shme3xo251.jpg</t>
  </si>
  <si>
    <t>not my finest work, but it'll do</t>
  </si>
  <si>
    <t>https://www.reddit.com/r/metacanada/comments/h1150f/not_my_finest_work_but_itll_do/</t>
  </si>
  <si>
    <t>h1150f</t>
  </si>
  <si>
    <t>https://i.redd.it/3zgj1e8r78451.jpg</t>
  </si>
  <si>
    <t>They are applying pressure,' Bains says of China's push for Canada to adopt Huawei's 5G tech</t>
  </si>
  <si>
    <t>https://www.reddit.com/r/metacanada/comments/hd0vwg/they_are_applying_pressure_bains_says_of_chinas/</t>
  </si>
  <si>
    <t>hd0vwg</t>
  </si>
  <si>
    <t>https://www.ctvnews.ca/politics/they-are-applying-pressure-bains-says-of-china-s-push-for-canada-to-adopt-huawei-s-5g-tech-1.4992259</t>
  </si>
  <si>
    <t>This will not end well.</t>
  </si>
  <si>
    <t>https://www.reddit.com/r/metacanada/comments/h7dbhr/this_will_not_end_well/</t>
  </si>
  <si>
    <t>h7dbhr</t>
  </si>
  <si>
    <t>https://www.ctvnews.ca/canada/rcmp-commissioner-welcomes-thoughtful-discussions-on-defunding-the-police-1.4979292?taid=5ee1eb57cc071f00018dbafa&amp;amp;utm_campaign=trueAnthem%3A+Trending+Content&amp;amp;utm_medium=trueAnthem&amp;amp;utm_source=twitter</t>
  </si>
  <si>
    <t>Antifa Organizer in Seattle's "Autonomous Zone" Begs For 'Vegan Meat and Soy' to 'Keep Area Operational' After Homeless People Take All Their Food</t>
  </si>
  <si>
    <t>https://www.reddit.com/r/metacanada/comments/h0mgax/antifa_organizer_in_seattles_autonomous_zone_begs/</t>
  </si>
  <si>
    <t>h0mgax</t>
  </si>
  <si>
    <t>https://www.thegatewaypundit.com/2020/06/antifa-organizer-seattles-autonomous-zone-begs-vegan-meat-soy-keep-area-operational-homeless-people-take-food/</t>
  </si>
  <si>
    <t>Couldn't think of a better analogy</t>
  </si>
  <si>
    <t>https://www.reddit.com/r/metacanada/comments/gvobjq/couldnt_think_of_a_better_analogy/</t>
  </si>
  <si>
    <t>gvobjq</t>
  </si>
  <si>
    <t>https://i.redd.it/qhd4xnmozm251.png</t>
  </si>
  <si>
    <t>Good quick read</t>
  </si>
  <si>
    <t>Mynalgenesempty</t>
  </si>
  <si>
    <t>odelsarven.com</t>
  </si>
  <si>
    <t>https://www.reddit.com/r/metacanada/comments/gythh9/good_quick_read/</t>
  </si>
  <si>
    <t>gythh9</t>
  </si>
  <si>
    <t>https://www.odelsarven.com/post/the-fear-of-being-called-a-racist</t>
  </si>
  <si>
    <t>Why is this this old article on the front page of CBC news today? And, no, I won't archive this stuff.</t>
  </si>
  <si>
    <t>https://www.reddit.com/r/metacanada/comments/h9n8wo/why_is_this_this_old_article_on_the_front_page_of/</t>
  </si>
  <si>
    <t>h9n8wo</t>
  </si>
  <si>
    <t>https://www.cbc.ca/news/canada/newfoundland-labrador/polyamory-monogamy-support-st-johns-1.4607841</t>
  </si>
  <si>
    <t>Lol :(</t>
  </si>
  <si>
    <t>https://www.reddit.com/r/metacanada/comments/hcxesa/lol/</t>
  </si>
  <si>
    <t>hcxesa</t>
  </si>
  <si>
    <t>https://i.redd.it/zyqgri72u5651.jpg</t>
  </si>
  <si>
    <t>Malcolm X Said It Best, But Facts Are Nice Too...</t>
  </si>
  <si>
    <t>https://www.reddit.com/r/metacanada/comments/gy1ic6/malcolm_x_said_it_best_but_facts_are_nice_too/</t>
  </si>
  <si>
    <t>gy1ic6</t>
  </si>
  <si>
    <t>https://files.catbox.moe/epgcob.jpeg</t>
  </si>
  <si>
    <t>Vancouver Pride Society removes law enforcement from pride parade, festivals - NEWS 1130</t>
  </si>
  <si>
    <t>https://www.reddit.com/r/metacanada/comments/h0z8ne/vancouver_pride_society_removes_law_enforcement/</t>
  </si>
  <si>
    <t>h0z8ne</t>
  </si>
  <si>
    <t>https://www.citynews1130.com/2020/06/10/vancouver-pride-society-removes-law-enforcement-pride-parade-festivals/</t>
  </si>
  <si>
    <t>Why are so many posts on here not about Canada?</t>
  </si>
  <si>
    <t>https://www.reddit.com/r/metacanada/comments/gynkao/why_are_so_many_posts_on_here_not_about_canada/</t>
  </si>
  <si>
    <t>gynkao</t>
  </si>
  <si>
    <t>Join Diplomacy and Politics Simulation (Risk meets UN sort of)</t>
  </si>
  <si>
    <t>thecitymayor</t>
  </si>
  <si>
    <t>discord.gg</t>
  </si>
  <si>
    <t>https://www.reddit.com/r/metacanada/comments/gvcn2r/join_diplomacy_and_politics_simulation_risk_meets/</t>
  </si>
  <si>
    <t>gvcn2r</t>
  </si>
  <si>
    <t>https://discord.gg/2b8Jcdp</t>
  </si>
  <si>
    <t>PlayStation 5 event postponed for Woke credits</t>
  </si>
  <si>
    <t>https://www.reddit.com/r/metacanada/comments/guthre/playstation_5_event_postponed_for_woke_credits/</t>
  </si>
  <si>
    <t>guthre</t>
  </si>
  <si>
    <t>https://twitter.com/PlayStation/status/1267525525825900549?s=19</t>
  </si>
  <si>
    <t>Conservatives ask auditor to probe government‚'s $900M partnership with WE Charity</t>
  </si>
  <si>
    <t>https://www.reddit.com/r/metacanada/comments/hhq1hg/conservatives_ask_auditor_to_probe_governments/</t>
  </si>
  <si>
    <t>hhq1hg</t>
  </si>
  <si>
    <t>https://globalnews.ca/news/7118617/conservatives-we-charity-auditor/</t>
  </si>
  <si>
    <t>Remember when "Dr." Tam told us we needed "special training" to wear a mask?</t>
  </si>
  <si>
    <t>https://www.reddit.com/r/metacanada/comments/heecyv/remember_when_dr_tam_told_us_we_needed_special/</t>
  </si>
  <si>
    <t>heecyv</t>
  </si>
  <si>
    <t>https://i.imgur.com/WoG3cZI.jpg</t>
  </si>
  <si>
    <t>MORGAN: Ottawa shouldn‚'t take advantage of COVID crisis to start a universal income experiment</t>
  </si>
  <si>
    <t>https://www.reddit.com/r/metacanada/comments/h00em3/morgan_ottawa_shouldnt_take_advantage_of_covid/</t>
  </si>
  <si>
    <t>h00em3</t>
  </si>
  <si>
    <t>https://www.westernstandardonline.com/2020/06/morgan-ottawa-shouldnt-take-advantage-of-covid-crisis-to-start-a-universal-income-experiment/</t>
  </si>
  <si>
    <t>wHeN wIlL tHe PrImE mInIsTeR</t>
  </si>
  <si>
    <t>https://www.reddit.com/r/metacanada/comments/gwkl5k/when_will_the_prime_minister/</t>
  </si>
  <si>
    <t>gwkl5k</t>
  </si>
  <si>
    <t>https://www.instagram.com/tv/CA--L0Sjj3w/?igshid=jkra1v2o3uq1</t>
  </si>
  <si>
    <t>High school poetry very relevant, even helpful at the moment.....Rudyard Kipling's "If"</t>
  </si>
  <si>
    <t>poetryfoundation.org</t>
  </si>
  <si>
    <t>https://www.reddit.com/r/metacanada/comments/gv8ga4/high_school_poetry_very_relevant_even_helpful_at/</t>
  </si>
  <si>
    <t>gv8ga4</t>
  </si>
  <si>
    <t>https://www.poetryfoundation.org/poems/46473/if---</t>
  </si>
  <si>
    <t>How would the Canadian government react if we, the dissident right, were to create our own "autonomous zone"?</t>
  </si>
  <si>
    <t>ableistSL</t>
  </si>
  <si>
    <t>https://www.reddit.com/r/metacanada/comments/h80mbn/how_would_the_canadian_government_react_if_we_the/</t>
  </si>
  <si>
    <t>h80mbn</t>
  </si>
  <si>
    <t>Reddit allows this............</t>
  </si>
  <si>
    <t>https://www.reddit.com/r/metacanada/comments/gwsgv8/reddit_allows_this/</t>
  </si>
  <si>
    <t>gwsgv8</t>
  </si>
  <si>
    <t>https://i.redd.it/vog40qaf5z251.png</t>
  </si>
  <si>
    <t>Shouldn't you fix the problems going on in this country with COVID first?</t>
  </si>
  <si>
    <t>https://www.reddit.com/r/metacanada/comments/hgxtjy/shouldnt_you_fix_the_problems_going_on_in_this/</t>
  </si>
  <si>
    <t>hgxtjy</t>
  </si>
  <si>
    <t>The Links Between Black Lives Matter and Nicolas Maduro Revealed</t>
  </si>
  <si>
    <t>panampost.com</t>
  </si>
  <si>
    <t>https://www.reddit.com/r/metacanada/comments/hetz8s/the_links_between_black_lives_matter_and_nicolas/</t>
  </si>
  <si>
    <t>hetz8s</t>
  </si>
  <si>
    <t>https://panampost.com/panam-staff/2020/06/23/the-links-between-black-lives-matter-and-nicolas-maduro-revealed/</t>
  </si>
  <si>
    <t>"Add Protesting to your resume" - The mindset of the Left.</t>
  </si>
  <si>
    <t>this_account_is_mine</t>
  </si>
  <si>
    <t>https://www.reddit.com/r/metacanada/comments/ha4tzh/add_protesting_to_your_resume_the_mindset_of_the/</t>
  </si>
  <si>
    <t>ha4tzh</t>
  </si>
  <si>
    <t>Dear God...</t>
  </si>
  <si>
    <t>https://www.reddit.com/r/metacanada/comments/h7usxh/dear_god/</t>
  </si>
  <si>
    <t>h7usxh</t>
  </si>
  <si>
    <t>CanCon: Alvvays - Archie, Marry Me.</t>
  </si>
  <si>
    <t>https://www.reddit.com/r/metacanada/comments/har4da/cancon_alvvays_archie_marry_me/</t>
  </si>
  <si>
    <t>har4da</t>
  </si>
  <si>
    <t>https://www.youtube.com/watch?v=ZAn3JdtSrnY&amp;amp;list=PLRuUqsIyNeOF31KXmsT7QJ_zbRwB6qjLW&amp;amp;index=1</t>
  </si>
  <si>
    <t>I wonder if BLM is suddenly going to start caring about Hong Kong.....</t>
  </si>
  <si>
    <t>https://www.reddit.com/r/metacanada/comments/h7rpaq/i_wonder_if_blm_is_suddenly_going_to_start_caring/</t>
  </si>
  <si>
    <t>h7rpaq</t>
  </si>
  <si>
    <t>No title needed</t>
  </si>
  <si>
    <t>https://www.reddit.com/r/metacanada/comments/hb71me/no_title_needed/</t>
  </si>
  <si>
    <t>hb71me</t>
  </si>
  <si>
    <t>https://twitter.com/i/status/1273363903980986369</t>
  </si>
  <si>
    <t>What If the Earth Was Actually Flat</t>
  </si>
  <si>
    <t>PrehistoricTime</t>
  </si>
  <si>
    <t>https://www.reddit.com/r/metacanada/comments/h7vkjb/what_if_the_earth_was_actually_flat/</t>
  </si>
  <si>
    <t>h7vkjb</t>
  </si>
  <si>
    <t>only in canada</t>
  </si>
  <si>
    <t>https://www.reddit.com/r/metacanada/comments/gysamg/only_in_canada/</t>
  </si>
  <si>
    <t>gysamg</t>
  </si>
  <si>
    <t>https://i.redd.it/uv4b35j0bm351.jpg</t>
  </si>
  <si>
    <t>What are you fighting for???</t>
  </si>
  <si>
    <t>https://www.reddit.com/r/metacanada/comments/heo979/what_are_you_fighting_for/</t>
  </si>
  <si>
    <t>heo979</t>
  </si>
  <si>
    <t>https://youtu.be/NUutUF3RYQ0</t>
  </si>
  <si>
    <t>Washington State: Snohomish police chief demoted "over how he handled a rumored but unrealized threat that antifa activists planned to riot and damage storefronts in the community."</t>
  </si>
  <si>
    <t>seattletimes.com</t>
  </si>
  <si>
    <t>https://www.reddit.com/r/metacanada/comments/h0m6q5/washington_state_snohomish_police_chief_demoted/</t>
  </si>
  <si>
    <t>h0m6q5</t>
  </si>
  <si>
    <t>https://www.seattletimes.com/seattle-news/times-watchdog/snohomish-police-chief-reassigned-after-antifa-rumors-spurred-armed-response/</t>
  </si>
  <si>
    <t>New Banner is awesome</t>
  </si>
  <si>
    <t>fellatio-please</t>
  </si>
  <si>
    <t>https://www.reddit.com/r/metacanada/comments/gze9x3/new_banner_is_awesome/</t>
  </si>
  <si>
    <t>gze9x3</t>
  </si>
  <si>
    <t>Anyone know of any right wing groups in/near Vancouver? If so do any have social platforms twitter,discord ect? Looking to get more into stiff like this.</t>
  </si>
  <si>
    <t>https://www.reddit.com/r/metacanada/comments/hdo1i2/anyone_know_of_any_right_wing_groups_innear/</t>
  </si>
  <si>
    <t>hdo1i2</t>
  </si>
  <si>
    <t>CanCon: Sweeney Todd - Roxy Roller.</t>
  </si>
  <si>
    <t>https://www.reddit.com/r/metacanada/comments/hforaz/cancon_sweeney_todd_roxy_roller/</t>
  </si>
  <si>
    <t>hforaz</t>
  </si>
  <si>
    <t>https://www.youtube.com/watch?v=di3rPBH4Ep0</t>
  </si>
  <si>
    <t>George Floyd and the Cop worked together for YEARS....there's more to this story than we know.</t>
  </si>
  <si>
    <t>https://www.reddit.com/r/metacanada/comments/gvokda/george_floyd_and_the_cop_worked_together_for/</t>
  </si>
  <si>
    <t>gvokda</t>
  </si>
  <si>
    <t>https://archive.is/G7HpB</t>
  </si>
  <si>
    <t>What‚'s the bet this sub is targeted?</t>
  </si>
  <si>
    <t>pharos92</t>
  </si>
  <si>
    <t>self.WatchRedditDie</t>
  </si>
  <si>
    <t>https://www.reddit.com/r/metacanada/comments/hh5tb0/whats_the_bet_this_sub_is_targeted/</t>
  </si>
  <si>
    <t>hh5tb0</t>
  </si>
  <si>
    <t>Canada‚'s surprising history and questionable partnership with a Chinese company and its military-backed COVID-19 vaccine</t>
  </si>
  <si>
    <t>https://www.reddit.com/r/metacanada/comments/hgiwjn/canadas_surprising_history_and_questionable/</t>
  </si>
  <si>
    <t>hgiwjn</t>
  </si>
  <si>
    <t>https://www.reddit.com/r/metacanada/comments/hhjkpb/canadas_surprising_history_and_questionable/</t>
  </si>
  <si>
    <t>hhjkpb</t>
  </si>
  <si>
    <t>http://archive.is/Nq51Y</t>
  </si>
  <si>
    <t>Anyone else get one of these in the mail?</t>
  </si>
  <si>
    <t>https://www.reddit.com/r/metacanada/comments/hd2ony/anyone_else_get_one_of_these_in_the_mail/</t>
  </si>
  <si>
    <t>hd2ony</t>
  </si>
  <si>
    <t>https://i.redd.it/waheby0ys7651.jpg</t>
  </si>
  <si>
    <t>No Joe</t>
  </si>
  <si>
    <t>https://www.reddit.com/r/metacanada/comments/hds8iv/no_joe/</t>
  </si>
  <si>
    <t>hds8iv</t>
  </si>
  <si>
    <t>https://i.redd.it/qgbrzhiy69651.png</t>
  </si>
  <si>
    <t>Canadian Protestors Misinterpret The Issues of Canadian Society</t>
  </si>
  <si>
    <t>https://www.reddit.com/r/metacanada/comments/hfi2fv/canadian_protestors_misinterpret_the_issues_of/</t>
  </si>
  <si>
    <t>hfi2fv</t>
  </si>
  <si>
    <t>Bring in the auditors.</t>
  </si>
  <si>
    <t>https://www.reddit.com/r/metacanada/comments/gzwnpf/bring_in_the_auditors/</t>
  </si>
  <si>
    <t>gzwnpf</t>
  </si>
  <si>
    <t>https://www.youtube.com/watch?v=ITiPMh9nbnM</t>
  </si>
  <si>
    <t>Ontario: Build your social circle wisely, as you can only be in one grouping of 10. This may well be the most chilling thing I have ever read. God help us all.</t>
  </si>
  <si>
    <t>https://www.reddit.com/r/metacanada/comments/h7tuxt/ontario_build_your_social_circle_wisely_as_you/</t>
  </si>
  <si>
    <t>h7tuxt</t>
  </si>
  <si>
    <t>Do Milk</t>
  </si>
  <si>
    <t>https://www.reddit.com/r/metacanada/comments/gv9wy2/do_milk/</t>
  </si>
  <si>
    <t>gv9wy2</t>
  </si>
  <si>
    <t>https://i.redd.it/gi0b0k00si251.jpg</t>
  </si>
  <si>
    <t>Will the Left take down this statue?</t>
  </si>
  <si>
    <t>https://www.reddit.com/r/metacanada/comments/h77w00/will_the_left_take_down_this_statue/</t>
  </si>
  <si>
    <t>h77w00</t>
  </si>
  <si>
    <t>https://i.redd.it/pjxb4dxhvc451.jpg</t>
  </si>
  <si>
    <t>How a Second Wave Sparks Renewed Fears</t>
  </si>
  <si>
    <t>https://www.reddit.com/r/metacanada/comments/hakmjp/how_a_second_wave_sparks_renewed_fears/</t>
  </si>
  <si>
    <t>hakmjp</t>
  </si>
  <si>
    <t>https://imgur.com/MdE3Jp1</t>
  </si>
  <si>
    <t>And this is why as a Canadian, I love America.</t>
  </si>
  <si>
    <t>/r/metacanada/comments/hfzw7c/and_this_is_why_as_a_canadian_i_love_america/</t>
  </si>
  <si>
    <t>https://www.reddit.com/r/metacanada/comments/hfzw7c/and_this_is_why_as_a_canadian_i_love_america/</t>
  </si>
  <si>
    <t>hfzw7c</t>
  </si>
  <si>
    <t>https://v.redd.it/0q13zwz586751</t>
  </si>
  <si>
    <t>Picture sums up patriots concerned about their nations future and their governments.</t>
  </si>
  <si>
    <t>MidnightTide</t>
  </si>
  <si>
    <t>https://www.reddit.com/r/metacanada/comments/h8egad/picture_sums_up_patriots_concerned_about_their/</t>
  </si>
  <si>
    <t>h8egad</t>
  </si>
  <si>
    <t>Since we are all furries now</t>
  </si>
  <si>
    <t>FurtherPlanet</t>
  </si>
  <si>
    <t>https://www.reddit.com/r/metacanada/comments/hgkka8/since_we_are_all_furries_now/</t>
  </si>
  <si>
    <t>hgkka8</t>
  </si>
  <si>
    <t>We Need A Right-Wing Counter Culture</t>
  </si>
  <si>
    <t>https://www.reddit.com/r/metacanada/comments/hazz6d/we_need_a_rightwing_counter_culture/</t>
  </si>
  <si>
    <t>hazz6d</t>
  </si>
  <si>
    <t>https://www.youtube.com/watch?v=mJhUWj60vMM</t>
  </si>
  <si>
    <t>Banned from r/Toronto from pointing out facts. Asked on another sub; r/askTO, how to contact the mods to argue my case, and...</t>
  </si>
  <si>
    <t>Transportfan1970</t>
  </si>
  <si>
    <t>https://www.reddit.com/r/metacanada/comments/h7xvic/banned_from_rtoronto_from_pointing_out_facts/</t>
  </si>
  <si>
    <t>h7xvic</t>
  </si>
  <si>
    <t>Seriously Wondering...</t>
  </si>
  <si>
    <t>https://www.reddit.com/r/metacanada/comments/gz8cmn/seriously_wondering/</t>
  </si>
  <si>
    <t>gz8cmn</t>
  </si>
  <si>
    <t>https://i.redd.it/tx11eljv5r351.jpg</t>
  </si>
  <si>
    <t>New poll finds some Canadians would prefer Trump over Trudeau</t>
  </si>
  <si>
    <t>https://www.reddit.com/r/metacanada/comments/gy5b91/new_poll_finds_some_canadians_would_prefer_trump/</t>
  </si>
  <si>
    <t>gy5b91</t>
  </si>
  <si>
    <t>https://thepostmillennial.com/new-poll-finds-some-canadians-would-prefer-trump-over-trudeau</t>
  </si>
  <si>
    <t>BREAKING: Erin O'Toole's campaign has just accused Peter MacKay's campaign of theft of digital resources, including confidential campaign strategy. Peter MacKay has not responded - if true, this would be a serious crime.</t>
  </si>
  <si>
    <t>https://www.reddit.com/r/metacanada/comments/hcet1l/breaking_erin_otooles_campaign_has_just_accused/</t>
  </si>
  <si>
    <t>hcet1l</t>
  </si>
  <si>
    <t>https://twitter.com/TheRealKeean/status/1274174720108183552</t>
  </si>
  <si>
    <t>Doug Ford would like to wish you a happy Pride Month</t>
  </si>
  <si>
    <t>https://www.reddit.com/r/metacanada/comments/guip9y/doug_ford_would_like_to_wish_you_a_happy_pride/</t>
  </si>
  <si>
    <t>guip9y</t>
  </si>
  <si>
    <t>https://i.redd.it/o3sjpwui7a251.jpg</t>
  </si>
  <si>
    <t>George Floyd was no Angel, despite his funeral murals and what the media ignores.</t>
  </si>
  <si>
    <t>vox.com</t>
  </si>
  <si>
    <t>https://www.reddit.com/r/metacanada/comments/gzregu/george_floyd_was_no_angel_despite_his_funeral/</t>
  </si>
  <si>
    <t>gzregu</t>
  </si>
  <si>
    <t>https://www.vox.com/2020/6/6/21282622/george-floyd-memorial-service-protests-worldwide</t>
  </si>
  <si>
    <t>BC WuFlu - 1 New Case - 21 in Hospital - 5 in ICU</t>
  </si>
  <si>
    <t>governmentofbc.maps.arcgis.com</t>
  </si>
  <si>
    <t>https://www.reddit.com/r/metacanada/comments/gyek3y/bc_wuflu_1_new_case_21_in_hospital_5_in_icu/</t>
  </si>
  <si>
    <t>gyek3y</t>
  </si>
  <si>
    <t>https://governmentofbc.maps.arcgis.com/apps/opsdashboard/index.html#/11bd9b0303c64373b5680df29e5b5914</t>
  </si>
  <si>
    <t>Canada changed the most under Stephen Harper</t>
  </si>
  <si>
    <t>deeeppinkk</t>
  </si>
  <si>
    <t>https://www.reddit.com/r/metacanada/comments/gw7t91/canada_changed_the_most_under_stephen_harper/</t>
  </si>
  <si>
    <t>gw7t91</t>
  </si>
  <si>
    <t>Do you want this to be your next Prime Minister? If yes, then vote Derek Sloan</t>
  </si>
  <si>
    <t>https://www.reddit.com/r/metacanada/comments/gun4pd/do_you_want_this_to_be_your_next_prime_minister/</t>
  </si>
  <si>
    <t>gun4pd</t>
  </si>
  <si>
    <t>https://www.aljazeera.com/mritems/imagecache/mbdxxlarge/mritems/Images/2019/10/9/d44034a6ae3a440fb8438949f64cecc8_18.jpg</t>
  </si>
  <si>
    <t>Map of World Civilizations, updated</t>
  </si>
  <si>
    <t>https://www.reddit.com/r/metacanada/comments/h9s9uo/map_of_world_civilizations_updated/</t>
  </si>
  <si>
    <t>h9s9uo</t>
  </si>
  <si>
    <t>https://i.imgur.com/ayEVm8F.png</t>
  </si>
  <si>
    <t>TIL there are 6 classes of Canadian. Can you guess where the old-stock Canadians fall?</t>
  </si>
  <si>
    <t>actual_phobe</t>
  </si>
  <si>
    <t>https://www.reddit.com/r/metacanada/comments/haszy6/til_there_are_6_classes_of_canadian_can_you_guess/</t>
  </si>
  <si>
    <t>haszy6</t>
  </si>
  <si>
    <t>https://www.youtube.com/watch?v=PGGl-oDqLlE&amp;amp;feature=share</t>
  </si>
  <si>
    <t>CanCon: Joni Mitchell - Big Yellow Taxi + Both Sides Now.</t>
  </si>
  <si>
    <t>https://www.reddit.com/r/metacanada/comments/gz5zsl/cancon_joni_mitchell_big_yellow_taxi_both_sides/</t>
  </si>
  <si>
    <t>gz5zsl</t>
  </si>
  <si>
    <t>https://youtu.be/GFB-d-8_bvY?t=45</t>
  </si>
  <si>
    <t>Behold new Jesus</t>
  </si>
  <si>
    <t>https://www.reddit.com/r/metacanada/comments/he2x3w/behold_new_jesus/</t>
  </si>
  <si>
    <t>he2x3w</t>
  </si>
  <si>
    <t>https://i.redd.it/8i1dw7jvlj651.jpg</t>
  </si>
  <si>
    <t>I am okay with this.</t>
  </si>
  <si>
    <t>https://www.reddit.com/r/metacanada/comments/h91b0q/i_am_okay_with_this/</t>
  </si>
  <si>
    <t>h91b0q</t>
  </si>
  <si>
    <t>https://i.redd.it/51w4bmb4tx451.png</t>
  </si>
  <si>
    <t>Is this what dominating looks like?</t>
  </si>
  <si>
    <t>https://www.reddit.com/r/metacanada/comments/gutzmi/is_this_what_dominating_looks_like/</t>
  </si>
  <si>
    <t>gutzmi</t>
  </si>
  <si>
    <t>https://i.redd.it/73lm36mmed251.jpg</t>
  </si>
  <si>
    <t>Why am I being censored?</t>
  </si>
  <si>
    <t>https://www.reddit.com/r/metacanada/comments/h06iiu/why_am_i_being_censored/</t>
  </si>
  <si>
    <t>h06iiu</t>
  </si>
  <si>
    <t>Bee Gees - Stayin' Alive</t>
  </si>
  <si>
    <t>https://www.reddit.com/r/metacanada/comments/hi0wza/bee_gees_stayin_alive/</t>
  </si>
  <si>
    <t>hi0wza</t>
  </si>
  <si>
    <t>https://www.youtube.com/watch?v=fNFzfwLM72c</t>
  </si>
  <si>
    <t>Ohhhhhh, looks like</t>
  </si>
  <si>
    <t>https://www.reddit.com/r/metacanada/comments/h7a2nn/ohhhhhh_looks_like/</t>
  </si>
  <si>
    <t>h7a2nn</t>
  </si>
  <si>
    <t>https://i.redd.it/ak50lxj8hd451.jpg</t>
  </si>
  <si>
    <t>Full video of RCMP altercation with Chief Allen.</t>
  </si>
  <si>
    <t>GILFMunter</t>
  </si>
  <si>
    <t>https://www.reddit.com/r/metacanada/comments/h7f3f4/full_video_of_rcmp_altercation_with_chief_allen/</t>
  </si>
  <si>
    <t>h7f3f4</t>
  </si>
  <si>
    <t>https://www.cbc.ca/news/canada/edmonton/rcmp-dash-cam-video-shows-officer-tackling-punching-chief-allan-adam-during-arrest-1.5608472</t>
  </si>
  <si>
    <t>Individuals who have died with COVID-19, but not as a result of COVID-19 are included in the case counts for COVID-19 deaths in Toronto.</t>
  </si>
  <si>
    <t>https://www.reddit.com/r/metacanada/comments/hgxmqh/individuals_who_have_died_with_covid19_but_not_as/</t>
  </si>
  <si>
    <t>hgxmqh</t>
  </si>
  <si>
    <t>What are you fighting for?</t>
  </si>
  <si>
    <t>https://www.reddit.com/r/metacanada/comments/gvb89s/what_are_you_fighting_for/</t>
  </si>
  <si>
    <t>gvb89s</t>
  </si>
  <si>
    <t>https://www.youtube.com/watch?v=NUutUF3RYQ0&amp;amp;feature=share</t>
  </si>
  <si>
    <t>With a principled pro-democracy foreign policy, Stephen Harper got more UN votes than Trudeau did with his pro-dictatorship foreign policy. And Harper didn't spend $10 billion in foreign aid to lose.</t>
  </si>
  <si>
    <t>https://www.reddit.com/r/metacanada/comments/hb0397/with_a_principled_prodemocracy_foreign_policy/</t>
  </si>
  <si>
    <t>hb0397</t>
  </si>
  <si>
    <t>https://twitter.com/ezralevant/status/1273351254476021765</t>
  </si>
  <si>
    <t>Is this for real????</t>
  </si>
  <si>
    <t>https://www.reddit.com/r/metacanada/comments/h7pmsf/is_this_for_real/</t>
  </si>
  <si>
    <t>h7pmsf</t>
  </si>
  <si>
    <t>If I made a Band called Please Gibs - Whats instrument would you play? and why?</t>
  </si>
  <si>
    <t>https://www.reddit.com/r/metacanada/comments/hgd2vt/if_i_made_a_band_called_please_gibs_whats/</t>
  </si>
  <si>
    <t>hgd2vt</t>
  </si>
  <si>
    <t>Diversity is Our Strength (Paris, France)</t>
  </si>
  <si>
    <t>https://www.reddit.com/r/metacanada/comments/gvhq3d/diversity_is_our_strength_paris_france/</t>
  </si>
  <si>
    <t>gvhq3d</t>
  </si>
  <si>
    <t>https://twitter.com/m_brandely/status/1267906601333207051</t>
  </si>
  <si>
    <t>Surprised the Toronto Star left their comment section open on this video.</t>
  </si>
  <si>
    <t>https://www.reddit.com/r/metacanada/comments/gw5mvr/surprised_the_toronto_star_left_their_comment/</t>
  </si>
  <si>
    <t>gw5mvr</t>
  </si>
  <si>
    <t>https://youtu.be/gBf9WMTnge8</t>
  </si>
  <si>
    <t>Becoming RCMP at 18</t>
  </si>
  <si>
    <t>BoBamboo</t>
  </si>
  <si>
    <t>https://www.reddit.com/r/metacanada/comments/hglp0j/becoming_rcmp_at_18/</t>
  </si>
  <si>
    <t>hglp0j</t>
  </si>
  <si>
    <t>WIP: CBC news without the CBC news website</t>
  </si>
  <si>
    <t>tp4my</t>
  </si>
  <si>
    <t>bagnews.github.io</t>
  </si>
  <si>
    <t>https://www.reddit.com/r/metacanada/comments/gvnhzb/wip_cbc_news_without_the_cbc_news_website/</t>
  </si>
  <si>
    <t>gvnhzb</t>
  </si>
  <si>
    <t>https://bagnews.github.io/</t>
  </si>
  <si>
    <t>Coming Soon: A statement from [Brand]¬Æ</t>
  </si>
  <si>
    <t>https://www.reddit.com/r/metacanada/comments/guot25/coming_soon_a_statement_from_brand/</t>
  </si>
  <si>
    <t>guot25</t>
  </si>
  <si>
    <t>https://i.redd.it/134rx8jk2c251.jpg</t>
  </si>
  <si>
    <t>Statistics Canada to start collecting race-based jobs data from July</t>
  </si>
  <si>
    <t>https://www.reddit.com/r/metacanada/comments/h7mwdt/statistics_canada_to_start_collecting_racebased/</t>
  </si>
  <si>
    <t>h7mwdt</t>
  </si>
  <si>
    <t>China wants Canadian shippers to sign a declaration their lobster is free of COVID-19, and assume liability if it's detected in China.</t>
  </si>
  <si>
    <t>https://www.reddit.com/r/metacanada/comments/hevtke/china_wants_canadian_shippers_to_sign_a/</t>
  </si>
  <si>
    <t>hevtke</t>
  </si>
  <si>
    <t>https://www.cbc.ca/news/canada/nova-scotia/canada-china-lobster-covid-19-liability-1.5622829?__vfz=medium%3Dsharebar</t>
  </si>
  <si>
    <t>Meghan &amp;amp; Harry shift focus to BLM. Now, does anyone still believe the elite-backed movement challenges the establishment?</t>
  </si>
  <si>
    <t>https://www.reddit.com/r/metacanada/comments/h129ay/meghan_harry_shift_focus_to_blm_now_does_anyone/</t>
  </si>
  <si>
    <t>h129ay</t>
  </si>
  <si>
    <t>https://www.rt.com/op-ed/491547-meghan-harry-blm-movement/</t>
  </si>
  <si>
    <t>God help us all...</t>
  </si>
  <si>
    <t>https://www.reddit.com/r/metacanada/comments/gxbkpm/god_help_us_all/</t>
  </si>
  <si>
    <t>gxbkpm</t>
  </si>
  <si>
    <t>https://np.reddit.com/r/announcements/comments/gxas21/upcoming_changes_to_our_content_policy_our_board/</t>
  </si>
  <si>
    <t>The four-day work week's time may be here - Gwynne Dyer</t>
  </si>
  <si>
    <t>https://www.reddit.com/r/metacanada/comments/hask6s/the_fourday_work_weeks_time_may_be_here_gwynne/</t>
  </si>
  <si>
    <t>hask6s</t>
  </si>
  <si>
    <t>https://www.japantimes.co.jp/opinion/2020/06/17/commentary/world-commentary/four-day-work-weeks-time-may/#.Xuost-d7mUk</t>
  </si>
  <si>
    <t>God Help Us All...</t>
  </si>
  <si>
    <t>https://www.reddit.com/r/metacanada/comments/gxbic2/god_help_us_all/</t>
  </si>
  <si>
    <t>gxbic2</t>
  </si>
  <si>
    <t>https://www.reddit.com/r/announcements/comments/gxas21/upcoming_changes_to_our_content_policy_our_board/</t>
  </si>
  <si>
    <t>Stephen Taylor: Wexit just makes life easier for the Liberals - Just like the PPC has prove it‚'s a party of one. The CPC is proving it‚'s the Party of Stephen Harper.</t>
  </si>
  <si>
    <t>https://www.reddit.com/r/metacanada/comments/hglyho/stephen_taylor_wexit_just_makes_life_easier_for/</t>
  </si>
  <si>
    <t>hglyho</t>
  </si>
  <si>
    <t>Look at this</t>
  </si>
  <si>
    <t>Baljit147</t>
  </si>
  <si>
    <t>https://www.reddit.com/r/metacanada/comments/hahly7/look_at_this/</t>
  </si>
  <si>
    <t>hahly7</t>
  </si>
  <si>
    <t>https://v.redd.it/pc9hvmstq5551</t>
  </si>
  <si>
    <t>So this happened today. Trump slams Canada's fisheries vs Maine. "Canada has been given a big advantage, we aren't going to let that happen".</t>
  </si>
  <si>
    <t>https://www.reddit.com/r/metacanada/comments/gxkapv/so_this_happened_today_trump_slams_canadas/</t>
  </si>
  <si>
    <t>gxkapv</t>
  </si>
  <si>
    <t>https://youtu.be/IZ31-oDSJWc?t=3468</t>
  </si>
  <si>
    <t>LIVE video from Toronto Protest</t>
  </si>
  <si>
    <t>https://www.reddit.com/r/metacanada/comments/gxd41g/live_video_from_toronto_protest/</t>
  </si>
  <si>
    <t>gxd41g</t>
  </si>
  <si>
    <t>https://twitter.com/M2Madness/status/1268725348033757186</t>
  </si>
  <si>
    <t>Air Canada racks up more refund complaints than any foreign airline in U.S.</t>
  </si>
  <si>
    <t>https://www.reddit.com/r/metacanada/comments/hidyov/air_canada_racks_up_more_refund_complaints_than/</t>
  </si>
  <si>
    <t>hidyov</t>
  </si>
  <si>
    <t>https://www.ctvnews.ca/business/air-canada-racks-up-more-refund-complaints-than-any-foreign-airline-in-u-s-1.5004242</t>
  </si>
  <si>
    <t>Told everybody to social distance and handed out fines, but because of a protest everything is forgotten</t>
  </si>
  <si>
    <t>https://www.reddit.com/r/metacanada/comments/gvblra/told_everybody_to_social_distance_and_handed_out/</t>
  </si>
  <si>
    <t>gvblra</t>
  </si>
  <si>
    <t>https://i.redd.it/wm2nfnul7j251.jpg</t>
  </si>
  <si>
    <t>Outpouring of non-black support on Blackout Tuesday met with appreciation, skepticism</t>
  </si>
  <si>
    <t>https://www.reddit.com/r/metacanada/comments/gvw8er/outpouring_of_nonblack_support_on_blackout/</t>
  </si>
  <si>
    <t>gvw8er</t>
  </si>
  <si>
    <t>Massey College reviewing Margaret Wente appointment amid campus uproar</t>
  </si>
  <si>
    <t>https://www.reddit.com/r/metacanada/comments/hck6k2/massey_college_reviewing_margaret_wente/</t>
  </si>
  <si>
    <t>hck6k2</t>
  </si>
  <si>
    <t>https://outline.com/7ZS2Gd</t>
  </si>
  <si>
    <t>wHiTe siLeNCe = viOLenCe</t>
  </si>
  <si>
    <t>https://www.reddit.com/r/metacanada/comments/ha7ajq/white_silence_violence/</t>
  </si>
  <si>
    <t>ha7ajq</t>
  </si>
  <si>
    <t>https://twitter.com/realjameswoods/status/1272928070333161472?s=21</t>
  </si>
  <si>
    <t>In an effort to prevent racial profiling, one county in Oregon has exempted people of color from a new order requiring face masks in public.</t>
  </si>
  <si>
    <t>kron4.com</t>
  </si>
  <si>
    <t>https://www.reddit.com/r/metacanada/comments/hfayam/in_an_effort_to_prevent_racial_profiling_one/</t>
  </si>
  <si>
    <t>hfayam</t>
  </si>
  <si>
    <t>https://www.kron4.com/health/coronavirus/oregon-county-issues-face-mask-order-exempting-non-white-people/amp/?__twitter_impression=true</t>
  </si>
  <si>
    <t>Being A Rebel in 2020</t>
  </si>
  <si>
    <t>https://www.reddit.com/r/metacanada/comments/h8zeg9/being_a_rebel_in_2020/</t>
  </si>
  <si>
    <t>h8zeg9</t>
  </si>
  <si>
    <t>As far as the eye can see</t>
  </si>
  <si>
    <t>https://www.reddit.com/r/metacanada/comments/gzn6tn/as_far_as_the_eye_can_see/</t>
  </si>
  <si>
    <t>gzn6tn</t>
  </si>
  <si>
    <t>https://i.redd.it/a9oclspwzv351.png</t>
  </si>
  <si>
    <t>Liberal MP Marwan Tabbara faces multiple charges after April arrest in Guelph, Ont.</t>
  </si>
  <si>
    <t>Esentry23</t>
  </si>
  <si>
    <t>https://www.reddit.com/r/metacanada/comments/gx9rzg/liberal_mp_marwan_tabbara_faces_multiple_charges/</t>
  </si>
  <si>
    <t>gx9rzg</t>
  </si>
  <si>
    <t>https://i.redd.it/6u2vkvnhu4351.jpg</t>
  </si>
  <si>
    <t>A&amp;amp;E Cancels ‚ Live PD‚' Despite Being One Of Their Highest Rated Shows</t>
  </si>
  <si>
    <t>society-reviews.com</t>
  </si>
  <si>
    <t>https://www.reddit.com/r/metacanada/comments/h0qb3z/ae_cancels_live_pd_despite_being_one_of_their/</t>
  </si>
  <si>
    <t>h0qb3z</t>
  </si>
  <si>
    <t>https://society-reviews.com/2020/06/10/ae-cancels-highly-rated-live-pd-citing-backlash-from-george-floyds-death/</t>
  </si>
  <si>
    <t>CMHC tightens lending standards to protect housing market during COVID-19</t>
  </si>
  <si>
    <t>https://www.reddit.com/r/metacanada/comments/gx6fd6/cmhc_tightens_lending_standards_to_protect/</t>
  </si>
  <si>
    <t>gx6fd6</t>
  </si>
  <si>
    <t>https://www.ctvnews.ca/business/cmhc-tightens-lending-standards-to-protect-housing-market-during-covid-19-1.4969986</t>
  </si>
  <si>
    <t>Wendy Mesley disciplined by CBC News for using the N-word</t>
  </si>
  <si>
    <t>https://www.reddit.com/r/metacanada/comments/hg21hb/wendy_mesley_disciplined_by_cbc_news_for_using/</t>
  </si>
  <si>
    <t>hg21hb</t>
  </si>
  <si>
    <t>https://thepostmillennial.com/wendy-mesley-disciplined-cbc-n-word</t>
  </si>
  <si>
    <t>Does anyone think that we should further investigate Trudeau for SNC-Lavalin?</t>
  </si>
  <si>
    <t>https://www.reddit.com/r/metacanada/comments/gw32f1/does_anyone_think_that_we_should_further/</t>
  </si>
  <si>
    <t>gw32f1</t>
  </si>
  <si>
    <t>A Closer Look at the BLM Stats</t>
  </si>
  <si>
    <t>e2review.buzzsprout.com</t>
  </si>
  <si>
    <t>https://www.reddit.com/r/metacanada/comments/gxyr2c/a_closer_look_at_the_blm_stats/</t>
  </si>
  <si>
    <t>gxyr2c</t>
  </si>
  <si>
    <t>https://e2review.buzzsprout.com/646831/4056878-wilfred-reilly-interview-black-lives-matter-a-closer-look-at-the-stats</t>
  </si>
  <si>
    <t>The Negative Impact of Racial and Ethnic Diversity Upon Societies and Individuals.</t>
  </si>
  <si>
    <t>Asshole411</t>
  </si>
  <si>
    <t>thuletide.wordpress.com</t>
  </si>
  <si>
    <t>https://www.reddit.com/r/metacanada/comments/h96mb5/the_negative_impact_of_racial_and_ethnic/</t>
  </si>
  <si>
    <t>h96mb5</t>
  </si>
  <si>
    <t>https://thuletide.wordpress.com/2020/06/04/diversity-meta-analysis/</t>
  </si>
  <si>
    <t>WE Charity event are everywhere in Canadian High Schools</t>
  </si>
  <si>
    <t>https://www.reddit.com/r/metacanada/comments/hhs36w/we_charity_event_are_everywhere_in_canadian_high/</t>
  </si>
  <si>
    <t>hhs36w</t>
  </si>
  <si>
    <t>https://www.theglobeandmail.com/politics/article-trudeau-accused-of-cronyism-over-giving-we-charity-a-contract-to-run/</t>
  </si>
  <si>
    <t>CanCon: Mitsou - Bye bye mon cowboy.</t>
  </si>
  <si>
    <t>https://www.reddit.com/r/metacanada/comments/gx4604/cancon_mitsou_bye_bye_mon_cowboy/</t>
  </si>
  <si>
    <t>gx4604</t>
  </si>
  <si>
    <t>https://www.youtube.com/watch?v=kTGw_0aVrSk</t>
  </si>
  <si>
    <t>2 + 2 = 5</t>
  </si>
  <si>
    <t>https://www.reddit.com/r/metacanada/comments/hiuqey/2_2_5/</t>
  </si>
  <si>
    <t>hiuqey</t>
  </si>
  <si>
    <t>https://i.redd.it/opga58dcq3851.png</t>
  </si>
  <si>
    <t>Cream of Wheat makes changes. It will now have the PrimeMinister on every box.</t>
  </si>
  <si>
    <t>https://www.reddit.com/r/metacanada/comments/hbjm2x/cream_of_wheat_makes_changes_it_will_now_have_the/</t>
  </si>
  <si>
    <t>hbjm2x</t>
  </si>
  <si>
    <t>https://i.redd.it/kk75kbfkjp551.jpg</t>
  </si>
  <si>
    <t>Are Incels Dangerous?</t>
  </si>
  <si>
    <t>https://www.reddit.com/r/metacanada/comments/h9rfuv/are_incels_dangerous/</t>
  </si>
  <si>
    <t>h9rfuv</t>
  </si>
  <si>
    <t>What are "Boogaloo Bois"?</t>
  </si>
  <si>
    <t>https://www.reddit.com/r/metacanada/comments/gxj9yk/what_are_boogaloo_bois/</t>
  </si>
  <si>
    <t>gxj9yk</t>
  </si>
  <si>
    <t>https://www.youtube.com/watch?v=RcjBnH7yL9Y</t>
  </si>
  <si>
    <t>Alot of this applies to Canada aswell</t>
  </si>
  <si>
    <t>steelcityslacker</t>
  </si>
  <si>
    <t>https://www.reddit.com/r/metacanada/comments/gxvofe/alot_of_this_applies_to_canada_aswell/</t>
  </si>
  <si>
    <t>gxvofe</t>
  </si>
  <si>
    <t>https://youtu.be/uKjVBsqX7LU</t>
  </si>
  <si>
    <t>#SpeakLife</t>
  </si>
  <si>
    <t>https://www.reddit.com/r/metacanada/comments/h01c5f/speaklife/</t>
  </si>
  <si>
    <t>h01c5f</t>
  </si>
  <si>
    <t>https://i.redd.it/dg8c3jycnz351.jpg</t>
  </si>
  <si>
    <t>Chief tries to fight a cop and resists arrest, baffled by rough take down. CBC also baffled by outcome.</t>
  </si>
  <si>
    <t>https://www.reddit.com/r/metacanada/comments/h7j8ql/chief_tries_to_fight_a_cop_and_resists_arrest/</t>
  </si>
  <si>
    <t>h7j8ql</t>
  </si>
  <si>
    <t>https://outline.com/YFtWmX</t>
  </si>
  <si>
    <t>Have fun with that!</t>
  </si>
  <si>
    <t>https://www.reddit.com/r/metacanada/comments/gwwzxp/have_fun_with_that/</t>
  </si>
  <si>
    <t>gwwzxp</t>
  </si>
  <si>
    <t>https://twitter.com/alexsalvinews/status/1268706510013640704?s=21</t>
  </si>
  <si>
    <t>Quebec farm advised to use more ‚ stable‚' workforce after COVID-19 outbreak</t>
  </si>
  <si>
    <t>WeedleTheLiar</t>
  </si>
  <si>
    <t>https://www.reddit.com/r/metacanada/comments/h7xlth/quebec_farm_advised_to_use_more_stable_workforce/</t>
  </si>
  <si>
    <t>h7xlth</t>
  </si>
  <si>
    <t>I know it‚'s just a Twitter screenshot but I wanted to share this</t>
  </si>
  <si>
    <t>https://www.reddit.com/r/metacanada/comments/gyz9of/i_know_its_just_a_twitter_screenshot_but_i_wanted/</t>
  </si>
  <si>
    <t>gyz9of</t>
  </si>
  <si>
    <t>https://i.redd.it/49re21pirl351.jpg</t>
  </si>
  <si>
    <t>LMFAOOO</t>
  </si>
  <si>
    <t>https://www.reddit.com/r/metacanada/comments/hcbtcn/lmfaooo/</t>
  </si>
  <si>
    <t>hcbtcn</t>
  </si>
  <si>
    <t>https://i.redd.it/dy5g4x0ugy551.jpg</t>
  </si>
  <si>
    <t>Banned from r/Toronto for pointing out excessive parking costs.</t>
  </si>
  <si>
    <t>https://www.reddit.com/r/metacanada/comments/hisekl/banned_from_rtoronto_for_pointing_out_excessive/</t>
  </si>
  <si>
    <t>hisekl</t>
  </si>
  <si>
    <t>Justice is secondary to the "public interest".</t>
  </si>
  <si>
    <t>https://www.reddit.com/r/metacanada/comments/hf7f2y/justice_is_secondary_to_the_public_interest/</t>
  </si>
  <si>
    <t>hf7f2y</t>
  </si>
  <si>
    <t>Equalization Referendum in Alberta</t>
  </si>
  <si>
    <t>https://www.reddit.com/r/metacanada/comments/hb3hen/equalization_referendum_in_alberta/</t>
  </si>
  <si>
    <t>hb3hen</t>
  </si>
  <si>
    <t>https://twitter.com/jkenney/status/1273372550525935616?s=09</t>
  </si>
  <si>
    <t>They won't stop, this is just the beginning.</t>
  </si>
  <si>
    <t>https://www.reddit.com/r/metacanada/comments/he7f5l/they_wont_stop_this_is_just_the_beginning/</t>
  </si>
  <si>
    <t>he7f5l</t>
  </si>
  <si>
    <t>https://i.redd.it/kduxnlj31l651.png</t>
  </si>
  <si>
    <t>Stand for what you believe in, even if you stand alone.</t>
  </si>
  <si>
    <t>https://www.reddit.com/r/metacanada/comments/hhq5vo/stand_for_what_you_believe_in_even_if_you_stand/</t>
  </si>
  <si>
    <t>hhq5vo</t>
  </si>
  <si>
    <t>https://pbs.twimg.com/media/EboAHKyXsAQNRJ7.jpg</t>
  </si>
  <si>
    <t>This is how we‚'re saving lives</t>
  </si>
  <si>
    <t>FrostyFire</t>
  </si>
  <si>
    <t>https://www.reddit.com/r/metacanada/comments/hfgd0u/this_is_how_were_saving_lives/</t>
  </si>
  <si>
    <t>hfgd0u</t>
  </si>
  <si>
    <t>https://i.redd.it/b5yavdc9nz651.jpg</t>
  </si>
  <si>
    <t>Twitter responds to Band-Aid's new bandages for diverse skin tones: 'Took long enough'</t>
  </si>
  <si>
    <t>https://www.reddit.com/r/metacanada/comments/ha71gp/twitter_responds_to_bandaids_new_bandages_for/</t>
  </si>
  <si>
    <t>ha71gp</t>
  </si>
  <si>
    <t>https://www.foxnews.com/lifestyle/twitter-responds-band-aids-news-bandages-diverse-skin-tones</t>
  </si>
  <si>
    <t>We did it guys! Equality!</t>
  </si>
  <si>
    <t>https://www.reddit.com/r/metacanada/comments/gx2k7k/we_did_it_guys_equality/</t>
  </si>
  <si>
    <t>gx2k7k</t>
  </si>
  <si>
    <t>https://twitter.com/WBFO/status/1268712530358292484?s=20</t>
  </si>
  <si>
    <t>CanCon: Lenny Gallant - Voulez-vous danser?</t>
  </si>
  <si>
    <t>https://www.reddit.com/r/metacanada/comments/gvwau3/cancon_lenny_gallant_voulezvous_danser/</t>
  </si>
  <si>
    <t>gvwau3</t>
  </si>
  <si>
    <t>https://www.youtube.com/watch?v=BU8VKczJcBg</t>
  </si>
  <si>
    <t>I found the full post! (Its been deleted from r/unpopularopinion and r/freespeech)</t>
  </si>
  <si>
    <t>self.Libertarian</t>
  </si>
  <si>
    <t>https://www.reddit.com/r/metacanada/comments/haszq9/i_found_the_full_post_its_been_deleted_from/</t>
  </si>
  <si>
    <t>haszq9</t>
  </si>
  <si>
    <t>/r/Libertarian/comments/haq8cw/as_a_black_man_i_feel_black_lives_matter_are/</t>
  </si>
  <si>
    <t>Just the words of a professor that was promoted.</t>
  </si>
  <si>
    <t>https://www.reddit.com/r/metacanada/comments/hgbwio/just_the_words_of_a_professor_that_was_promoted/</t>
  </si>
  <si>
    <t>hgbwio</t>
  </si>
  <si>
    <t>https://i.redd.it/n13uqvpbha751.jpg</t>
  </si>
  <si>
    <t>Someone with courage to fight for the silent majority (july1st)</t>
  </si>
  <si>
    <t>C_ondy</t>
  </si>
  <si>
    <t>https://www.reddit.com/r/metacanada/comments/hdhmy9/someone_with_courage_to_fight_for_the_silent/</t>
  </si>
  <si>
    <t>hdhmy9</t>
  </si>
  <si>
    <t>https://youtu.be/0UN5kqiIzxs</t>
  </si>
  <si>
    <t>A picture of Trudeau getting ready for the Ottawa protests today</t>
  </si>
  <si>
    <t>PMMePCPics</t>
  </si>
  <si>
    <t>https://www.reddit.com/r/metacanada/comments/gxhrwn/a_picture_of_trudeau_getting_ready_for_the_ottawa/</t>
  </si>
  <si>
    <t>gxhrwn</t>
  </si>
  <si>
    <t>https://i.redd.it/y8y3fwbkby251.jpg</t>
  </si>
  <si>
    <t>Just Canada things.</t>
  </si>
  <si>
    <t>https://www.reddit.com/r/metacanada/comments/hehnj9/just_canada_things/</t>
  </si>
  <si>
    <t>hehnj9</t>
  </si>
  <si>
    <t>https://twitter.com/CindyGabriellek/status/1275463367348506625</t>
  </si>
  <si>
    <t>Hey Fellow MetaCanadians. Joined Parler Free Speech Platform. The New Twitter for Fun People. It's awesome.</t>
  </si>
  <si>
    <t>https://www.reddit.com/r/metacanada/comments/hf81bq/hey_fellow_metacanadians_joined_parler_free/</t>
  </si>
  <si>
    <t>hf81bq</t>
  </si>
  <si>
    <t>A fall federal election is ‚ a real possibility,‚' and a ‚ sweet spot‚' for Liberals to win a majority, say pollsters</t>
  </si>
  <si>
    <t>https://www.reddit.com/r/metacanada/comments/gvchr7/a_fall_federal_election_is_a_real_possibility_and/</t>
  </si>
  <si>
    <t>gvchr7</t>
  </si>
  <si>
    <t>https://www.hilltimes.com/2020/06/01/a-fall-federal-election-is-a-real-possibility-say-pollsters/250478</t>
  </si>
  <si>
    <t>áÄ</t>
  </si>
  <si>
    <t>https://www.reddit.com/r/metacanada/comments/her3su/_/</t>
  </si>
  <si>
    <t>her3su</t>
  </si>
  <si>
    <t>https://i.redd.it/crru2yebbr651.jpg</t>
  </si>
  <si>
    <t>#NotRealSocialsm</t>
  </si>
  <si>
    <t>https://www.reddit.com/r/metacanada/comments/hdlkda/notrealsocialsm/</t>
  </si>
  <si>
    <t>hdlkda</t>
  </si>
  <si>
    <t>https://i.redd.it/duvf682b8c651.png</t>
  </si>
  <si>
    <t>Covid19 in Toronto...</t>
  </si>
  <si>
    <t>https://www.reddit.com/r/metacanada/comments/h7yyda/covid19_in_toronto/</t>
  </si>
  <si>
    <t>h7yyda</t>
  </si>
  <si>
    <t>https://www.reddit.com/r/metacanada/comments/h880js/covid19_in_toronto/</t>
  </si>
  <si>
    <t>h880js</t>
  </si>
  <si>
    <t>Apparently /r/Canada is ‚"disturbingly right‚.....</t>
  </si>
  <si>
    <t>TheSaSQuatCh</t>
  </si>
  <si>
    <t>https://www.reddit.com/r/metacanada/comments/gxjm2j/apparently_rcanada_is_disturbingly_right/</t>
  </si>
  <si>
    <t>gxjm2j</t>
  </si>
  <si>
    <t>https://i.redd.it/7c7vdes9n7351.jpg</t>
  </si>
  <si>
    <t>Did You Know George Floyd &amp;amp; Derek Chauvin Worked Together At El Nuevo Rodeo?</t>
  </si>
  <si>
    <t>https://www.reddit.com/r/metacanada/comments/gznuq9/did_you_know_george_floyd_derek_chauvin_worked/</t>
  </si>
  <si>
    <t>gznuq9</t>
  </si>
  <si>
    <t>https://files.catbox.moe/438dbg.jpeg</t>
  </si>
  <si>
    <t>Mastercard Changes Name To Equalitycard</t>
  </si>
  <si>
    <t>https://www.reddit.com/r/metacanada/comments/hfoatb/mastercard_changes_name_to_equalitycard/</t>
  </si>
  <si>
    <t>hfoatb</t>
  </si>
  <si>
    <t>https://babylonbee.com/news/mastercard-changes-name-to-equalitycard</t>
  </si>
  <si>
    <t>Don‚'t go to the protest today</t>
  </si>
  <si>
    <t>https://www.reddit.com/r/metacanada/comments/gxdlnq/dont_go_to_the_protest_today/</t>
  </si>
  <si>
    <t>gxdlnq</t>
  </si>
  <si>
    <t>https://i.redd.it/ihadlhn5n3351.jpg</t>
  </si>
  <si>
    <t>Ontario's health minister shopped at Toronto LCBO while awaiting COVID-19 test results</t>
  </si>
  <si>
    <t>https://www.reddit.com/r/metacanada/comments/h77fvo/ontarios_health_minister_shopped_at_toronto_lcbo/</t>
  </si>
  <si>
    <t>h77fvo</t>
  </si>
  <si>
    <t>https://www.cp24.com/news/ontario-s-health-minister-shopped-at-toronto-lcbo-while-awaiting-covid-19-test-results-1.4979909</t>
  </si>
  <si>
    <t>If they're going after Churchill, soon they'll go after the Fathers of Confederation, and even the Queen.</t>
  </si>
  <si>
    <t>https://www.reddit.com/r/metacanada/comments/h7l2ka/if_theyre_going_after_churchill_soon_theyll_go/</t>
  </si>
  <si>
    <t>h7l2ka</t>
  </si>
  <si>
    <t>Alberta was considered conservative once.</t>
  </si>
  <si>
    <t>LSKM</t>
  </si>
  <si>
    <t>https://www.reddit.com/r/metacanada/comments/hhto9m/alberta_was_considered_conservative_once/</t>
  </si>
  <si>
    <t>hhto9m</t>
  </si>
  <si>
    <t>https://imgur.com/Bhyiauu</t>
  </si>
  <si>
    <t>Consumer debt loads drop for first time in a decade in Canada</t>
  </si>
  <si>
    <t>https://www.reddit.com/r/metacanada/comments/ha4ubg/consumer_debt_loads_drop_for_first_time_in_a/</t>
  </si>
  <si>
    <t>ha4ubg</t>
  </si>
  <si>
    <t>https://www.bnnbloomberg.ca/consumer-debt-loads-drop-for-first-time-in-a-decade-in-canada-1.1451191</t>
  </si>
  <si>
    <t>Perspective: Not even for a Second..</t>
  </si>
  <si>
    <t>https://www.reddit.com/r/metacanada/comments/h14qmp/perspective_not_even_for_a_second/</t>
  </si>
  <si>
    <t>h14qmp</t>
  </si>
  <si>
    <t>https://i.redd.it/m12360myob451.png</t>
  </si>
  <si>
    <t>On D-Day anniversary, George Floyd protestors deface statues of Churchill and Lincoln</t>
  </si>
  <si>
    <t>https://www.reddit.com/r/metacanada/comments/h0cmy0/on_dday_anniversary_george_floyd_protestors/</t>
  </si>
  <si>
    <t>h0cmy0</t>
  </si>
  <si>
    <t>https://thepostmillennial.com/on-dday-anniversary-george-floyd-protestors-deface-statues-of-pm-who-defeated-hitler-and-lincoln</t>
  </si>
  <si>
    <t>The Smollet Paradox</t>
  </si>
  <si>
    <t>https://www.reddit.com/r/metacanada/comments/heeqf3/the_smollet_paradox/</t>
  </si>
  <si>
    <t>heeqf3</t>
  </si>
  <si>
    <t>https://i.redd.it/3wrmi20lxn651.jpg</t>
  </si>
  <si>
    <t>They have a very very very special bond...</t>
  </si>
  <si>
    <t>cosYALLcantBEHAVE</t>
  </si>
  <si>
    <t>https://www.reddit.com/r/metacanada/comments/he7wkd/they_have_a_very_very_very_special_bond/</t>
  </si>
  <si>
    <t>he7wkd</t>
  </si>
  <si>
    <t>https://i.redd.it/am7plr5d7l651.jpg</t>
  </si>
  <si>
    <t>Ya'll get along now.</t>
  </si>
  <si>
    <t>https://www.reddit.com/r/metacanada/comments/gy02oj/yall_get_along_now/</t>
  </si>
  <si>
    <t>gy02oj</t>
  </si>
  <si>
    <t>https://youtu.be/DZvAZnIruhI</t>
  </si>
  <si>
    <t>Long journey ahead': PM extends CERB by 8 weeks</t>
  </si>
  <si>
    <t>https://www.reddit.com/r/metacanada/comments/ha73oz/long_journey_ahead_pm_extends_cerb_by_8_weeks/</t>
  </si>
  <si>
    <t>ha73oz</t>
  </si>
  <si>
    <t>https://www.ctvnews.ca/politics/long-journey-ahead-pm-extends-cerb-by-8-weeks-1.4986062</t>
  </si>
  <si>
    <t>They should get their own parking spots too.</t>
  </si>
  <si>
    <t>https://www.reddit.com/r/metacanada/comments/he3cd1/they_should_get_their_own_parking_spots_too/</t>
  </si>
  <si>
    <t>he3cd1</t>
  </si>
  <si>
    <t>https://i.redd.it/7u1smihvvg651.jpg</t>
  </si>
  <si>
    <t>üö® Anonymous letter from UC Berkeley professor concerning BLM/recent events - Medium and Berkeley are trying to censor thisö®</t>
  </si>
  <si>
    <t>https://www.reddit.com/r/metacanada/comments/h8gzdc/anonymous_letter_from_uc_berkeley_professor/</t>
  </si>
  <si>
    <t>h8gzdc</t>
  </si>
  <si>
    <t>Covid-19 Infected Ranking | TOP 10 Country since 31 Dec 2019 (Update to 06 Jun)</t>
  </si>
  <si>
    <t>christineyau</t>
  </si>
  <si>
    <t>https://www.reddit.com/r/metacanada/comments/gywe2t/covid19_infected_ranking_top_10_country_since_31/</t>
  </si>
  <si>
    <t>gywe2t</t>
  </si>
  <si>
    <t>https://youtu.be/Y52f7Rq9Qdc</t>
  </si>
  <si>
    <t>Who's been thinking of emigrating?</t>
  </si>
  <si>
    <t>ShrimLord</t>
  </si>
  <si>
    <t>https://www.reddit.com/r/metacanada/comments/gwjhld/whos_been_thinking_of_emigrating/</t>
  </si>
  <si>
    <t>gwjhld</t>
  </si>
  <si>
    <t>https://www.cbc.ca/news/politics/covid-pandemic-advertising-communications-1.5597690</t>
  </si>
  <si>
    <t>The only winning move is not to play</t>
  </si>
  <si>
    <t>https://www.reddit.com/r/metacanada/comments/h0h71f/the_only_winning_move_is_not_to_play/</t>
  </si>
  <si>
    <t>h0h71f</t>
  </si>
  <si>
    <t>https://i.imgur.com/otesg6p.jpg</t>
  </si>
  <si>
    <t>Tronno So Progressive and Upscale</t>
  </si>
  <si>
    <t>https://www.reddit.com/r/metacanada/comments/hgiiyg/tronno_so_progressive_and_upscale/</t>
  </si>
  <si>
    <t>hgiiyg</t>
  </si>
  <si>
    <t>Does contact tracing necessarily sacrifice privacy? (via Nicky Case)</t>
  </si>
  <si>
    <t>https://www.reddit.com/r/metacanada/comments/gx97q5/does_contact_tracing_necessarily_sacrifice/</t>
  </si>
  <si>
    <t>gx97q5</t>
  </si>
  <si>
    <t>https://www.youtube.com/watch?v=D__UaR5MQao&amp;amp;feature=share</t>
  </si>
  <si>
    <t>Protesters appear to be entering homes in washington DC</t>
  </si>
  <si>
    <t>https://www.reddit.com/r/metacanada/comments/gv1c5o/protesters_appear_to_be_entering_homes_in/</t>
  </si>
  <si>
    <t>gv1c5o</t>
  </si>
  <si>
    <t>https://twitter.com/_Crypto_Maniac_/status/1267665396338958338?s=20</t>
  </si>
  <si>
    <t>The Star doesn't understand economics - shortages make prices go up, not surpluses</t>
  </si>
  <si>
    <t>https://www.reddit.com/r/metacanada/comments/h9hfh8/the_star_doesnt_understand_economics_shortages/</t>
  </si>
  <si>
    <t>h9hfh8</t>
  </si>
  <si>
    <t>Is it just me, or does it seem like the "justice system" favors the connected?</t>
  </si>
  <si>
    <t>https://www.reddit.com/r/metacanada/comments/gzphph/is_it_just_me_or_does_it_seem_like_the_justice/</t>
  </si>
  <si>
    <t>gzphph</t>
  </si>
  <si>
    <t>UBC chair forced to resign from board of governors for liking tweets critical of Black Lives Matter</t>
  </si>
  <si>
    <t>https://www.reddit.com/r/metacanada/comments/hdwwgw/ubc_chair_forced_to_resign_from_board_of/</t>
  </si>
  <si>
    <t>hdwwgw</t>
  </si>
  <si>
    <t>https://thepostmillennial.com/ubc-board-governors-resign-black-lives-matter</t>
  </si>
  <si>
    <t>Indoctrination Be Like:</t>
  </si>
  <si>
    <t>https://www.reddit.com/r/metacanada/comments/hdkfmk/indoctrination_be_like/</t>
  </si>
  <si>
    <t>hdkfmk</t>
  </si>
  <si>
    <t>https://files.catbox.moe/m6t4xi.jpeg</t>
  </si>
  <si>
    <t>CHAZ changes name to CHOP, calls fro a new French Revolution</t>
  </si>
  <si>
    <t>https://www.reddit.com/r/metacanada/comments/hbjtda/chaz_changes_name_to_chop_calls_fro_a_new_french/</t>
  </si>
  <si>
    <t>hbjtda</t>
  </si>
  <si>
    <t>https://www.youtube.com/watch?v=nrqkAqpHzfs&amp;amp;t=34s</t>
  </si>
  <si>
    <t>Al Molson for Prime Minister!</t>
  </si>
  <si>
    <t>https://www.reddit.com/r/metacanada/comments/gy9f5n/al_molson_for_prime_minister/</t>
  </si>
  <si>
    <t>gy9f5n</t>
  </si>
  <si>
    <t>https://i.redd.it/nywx4q2qmg351.png</t>
  </si>
  <si>
    <t>TORONTO SUN: WE SHOULD MAKE TRUDEAU EMPEROR</t>
  </si>
  <si>
    <t>https://www.reddit.com/r/metacanada/comments/gvf49z/toronto_sun_we_should_make_trudeau_emperor/</t>
  </si>
  <si>
    <t>gvf49z</t>
  </si>
  <si>
    <t>https://torontosun.com/opinion/columnists/lilley-bring-back-parliament-or-just-crown-trudeau-emperor</t>
  </si>
  <si>
    <t>Metacanada Backup</t>
  </si>
  <si>
    <t>https://www.reddit.com/r/metacanada/comments/hfd0bc/metacanada_backup/</t>
  </si>
  <si>
    <t>hfd0bc</t>
  </si>
  <si>
    <t>The John A. MacDonald statue controversy explained in 5 minutes, should we take them down?</t>
  </si>
  <si>
    <t>https://www.reddit.com/r/metacanada/comments/hi2obz/the_john_a_macdonald_statue_controversy_explained/</t>
  </si>
  <si>
    <t>hi2obz</t>
  </si>
  <si>
    <t>https://www.youtube.com/watch?v=rfZI9EoRyPw&amp;amp;amp;feature=youtu.be</t>
  </si>
  <si>
    <t>ALF for Prime Minister !</t>
  </si>
  <si>
    <t>https://www.reddit.com/r/metacanada/comments/h9up54/alf_for_prime_minister/</t>
  </si>
  <si>
    <t>h9up54</t>
  </si>
  <si>
    <t>https://i.redd.it/xo4pcw7qo6551.jpg</t>
  </si>
  <si>
    <t>The COVID-19 Pandemic: Governance in a Time of Pandemic, A Global View</t>
  </si>
  <si>
    <t>https://www.reddit.com/r/metacanada/comments/h7maob/the_covid19_pandemic_governance_in_a_time_of/</t>
  </si>
  <si>
    <t>h7maob</t>
  </si>
  <si>
    <t>Here is the feed with proper sign language.</t>
  </si>
  <si>
    <t>https://www.reddit.com/r/metacanada/comments/gxjacu/here_is_the_feed_with_proper_sign_language/</t>
  </si>
  <si>
    <t>gxjacu</t>
  </si>
  <si>
    <t>https://mobile.twitter.com/Donnydad/status/1267934310578794496</t>
  </si>
  <si>
    <t>Four-day work week is now something on the table in Canada. Opinions?</t>
  </si>
  <si>
    <t>https://www.reddit.com/r/metacanada/comments/gzhexn/fourday_work_week_is_now_something_on_the_table/</t>
  </si>
  <si>
    <t>gzhexn</t>
  </si>
  <si>
    <t>Hope it helps</t>
  </si>
  <si>
    <t>https://www.reddit.com/r/metacanada/comments/guvzj4/hope_it_helps/</t>
  </si>
  <si>
    <t>guvzj4</t>
  </si>
  <si>
    <t>https://youtu.be/bwxjXRZYJcY</t>
  </si>
  <si>
    <t>People are starting to say NO, its about time.</t>
  </si>
  <si>
    <t>https://www.reddit.com/r/metacanada/comments/hca46m/people_are_starting_to_say_no_its_about_time/</t>
  </si>
  <si>
    <t>hca46m</t>
  </si>
  <si>
    <t>https://www.cbc.ca/news/canada/edmonton/pcnc-member-alberta-1.5618816</t>
  </si>
  <si>
    <t>Black Alberta MLA Kaycee Madu prohibited from speaking at Edmonton Black Lives Matter protest</t>
  </si>
  <si>
    <t>https://www.reddit.com/r/metacanada/comments/gxxu6w/black_alberta_mla_kaycee_madu_prohibited_from/</t>
  </si>
  <si>
    <t>gxxu6w</t>
  </si>
  <si>
    <t>https://cdnpoli.news/2020/06/06/black-alberta-mla-kaycee-madu-prohibited-from-speaking-at-edmonton-black-lives-matter-protest/</t>
  </si>
  <si>
    <t>If you read one twitter thread today, read this one.</t>
  </si>
  <si>
    <t>https://www.reddit.com/r/metacanada/comments/hfr2kv/if_you_read_one_twitter_thread_today_read_this_one/</t>
  </si>
  <si>
    <t>hfr2kv</t>
  </si>
  <si>
    <t>https://threadreaderapp.com/thread/1276207401016848384.html</t>
  </si>
  <si>
    <t>China‚'s foreign interference likely ‚ widespread‚' in Canada, says author of new report</t>
  </si>
  <si>
    <t>https://www.reddit.com/r/metacanada/comments/h031bh/chinas_foreign_interference_likely_widespread_in/</t>
  </si>
  <si>
    <t>h031bh</t>
  </si>
  <si>
    <t>https://www.thestar.com/news/canada/2020/06/08/chinas-foreign-interference-likely-widespread-in-canada-says-author-of-new-report.html</t>
  </si>
  <si>
    <t>Change</t>
  </si>
  <si>
    <t>librarian11</t>
  </si>
  <si>
    <t>https://www.reddit.com/r/metacanada/comments/h8h2b7/change/</t>
  </si>
  <si>
    <t>h8h2b7</t>
  </si>
  <si>
    <t>John Ivison: Canada‚'s most senior diplomat owes China $1.2 million. He‚'s vulnerable</t>
  </si>
  <si>
    <t>https://www.reddit.com/r/metacanada/comments/h7redn/john_ivison_canadas_most_senior_diplomat_owes/</t>
  </si>
  <si>
    <t>h7redn</t>
  </si>
  <si>
    <t>Ontario extends state of emergency by four weeks</t>
  </si>
  <si>
    <t>https://www.reddit.com/r/metacanada/comments/gvkj9g/ontario_extends_state_of_emergency_by_four_weeks/</t>
  </si>
  <si>
    <t>gvkj9g</t>
  </si>
  <si>
    <t>https://toronto.ctvnews.ca/ontario-extends-state-of-emergency-by-four-weeks-1.4966493</t>
  </si>
  <si>
    <t>When was Putin's last visit to Canada?</t>
  </si>
  <si>
    <t>https://www.reddit.com/r/metacanada/comments/gwa0yf/when_was_putins_last_visit_to_canada/</t>
  </si>
  <si>
    <t>gwa0yf</t>
  </si>
  <si>
    <t>https://www.reddit.com/r/metacanada/comments/h04co5/540/</t>
  </si>
  <si>
    <t>h04co5</t>
  </si>
  <si>
    <t>https://youtu.be/pJYoRvoGq3w</t>
  </si>
  <si>
    <t>Just remembers</t>
  </si>
  <si>
    <t>https://www.reddit.com/r/metacanada/comments/gzl1qh/just_remembers/</t>
  </si>
  <si>
    <t>gzl1qh</t>
  </si>
  <si>
    <t>https://i.redd.it/otbcmn8sav351.jpg</t>
  </si>
  <si>
    <t>The transition of masks</t>
  </si>
  <si>
    <t>https://www.reddit.com/r/metacanada/comments/hglo97/the_transition_of_masks/</t>
  </si>
  <si>
    <t>hglo97</t>
  </si>
  <si>
    <t>Why doesn't everyone support the protests?</t>
  </si>
  <si>
    <t>https://www.reddit.com/r/metacanada/comments/gyzdf6/why_doesnt_everyone_support_the_protests/</t>
  </si>
  <si>
    <t>gyzdf6</t>
  </si>
  <si>
    <t>https://i.redd.it/r7dir69yuo351.jpg</t>
  </si>
  <si>
    <t>Metacanada taught r/canada a lesson</t>
  </si>
  <si>
    <t>CitationDependent</t>
  </si>
  <si>
    <t>https://www.reddit.com/r/metacanada/comments/hdtb4h/metacanada_taught_rcanada_a_lesson/</t>
  </si>
  <si>
    <t>hdtb4h</t>
  </si>
  <si>
    <t>https://i.redd.it/5pu510zg1h651.png</t>
  </si>
  <si>
    <t>1 in 10 Canadian businesses may never recover from coronavirus, industry group says - National</t>
  </si>
  <si>
    <t>https://www.reddit.com/r/metacanada/comments/h963xg/1_in_10_canadian_businesses_may_never_recover/</t>
  </si>
  <si>
    <t>h963xg</t>
  </si>
  <si>
    <t>https://globalnews.ca/news/7063137/coronavirus-business-west-block/</t>
  </si>
  <si>
    <t>The Riots were planned..</t>
  </si>
  <si>
    <t>https://www.reddit.com/r/metacanada/comments/gzczs7/the_riots_were_planned/</t>
  </si>
  <si>
    <t>gzczs7</t>
  </si>
  <si>
    <t>https://www.youtube.com/watch?v=DgsnyHILdb8</t>
  </si>
  <si>
    <t>hmmm...</t>
  </si>
  <si>
    <t>https://www.reddit.com/r/metacanada/comments/hajawk/hmmm/</t>
  </si>
  <si>
    <t>hajawk</t>
  </si>
  <si>
    <t>https://i.redd.it/7f3evrhn5e551.jpg</t>
  </si>
  <si>
    <t>Turns out Vernon was right...</t>
  </si>
  <si>
    <t>https://www.reddit.com/r/metacanada/comments/hiofzt/turns_out_vernon_was_right/</t>
  </si>
  <si>
    <t>hiofzt</t>
  </si>
  <si>
    <t>https://youtu.be/Df8Y3AZLSAE?t=64</t>
  </si>
  <si>
    <t>CBC doing CBC things.</t>
  </si>
  <si>
    <t>https://www.reddit.com/r/metacanada/comments/gvun80/cbc_doing_cbc_things/</t>
  </si>
  <si>
    <t>gvun80</t>
  </si>
  <si>
    <t>https://i.redd.it/wgqgvqakdp251.png</t>
  </si>
  <si>
    <t>CanCon: Paul Anka - Diana.</t>
  </si>
  <si>
    <t>https://www.reddit.com/r/metacanada/comments/gv9mlj/cancon_paul_anka_diana/</t>
  </si>
  <si>
    <t>gv9mlj</t>
  </si>
  <si>
    <t>https://www.youtube.com/watch?v=ar-zZ21iW9w</t>
  </si>
  <si>
    <t>Just do it!!!</t>
  </si>
  <si>
    <t>https://www.reddit.com/r/metacanada/comments/h7tfvi/just_do_it/</t>
  </si>
  <si>
    <t>h7tfvi</t>
  </si>
  <si>
    <t>Wealthy should fund universal basic income Angus Reid survey shows</t>
  </si>
  <si>
    <t>wealthprofessional.ca</t>
  </si>
  <si>
    <t>https://www.reddit.com/r/metacanada/comments/hdx92f/wealthy_should_fund_universal_basic_income_angus/</t>
  </si>
  <si>
    <t>hdx92f</t>
  </si>
  <si>
    <t>https://www.wealthprofessional.ca/news/industry-news/wealthy-should-fund-universal-basic-income-survey-shows/330692</t>
  </si>
  <si>
    <t>OKKK</t>
  </si>
  <si>
    <t>https://www.reddit.com/r/metacanada/comments/hez7kr/okkk/</t>
  </si>
  <si>
    <t>hez7kr</t>
  </si>
  <si>
    <t>https://i.redd.it/9ufe8keedu651.jpg</t>
  </si>
  <si>
    <t>Furry fandom: Westman Furries break barriers and create smiles 1 sparkly dragon at a time</t>
  </si>
  <si>
    <t>https://www.reddit.com/r/metacanada/comments/hh4ljy/furry_fandom_westman_furries_break_barriers_and/</t>
  </si>
  <si>
    <t>hh4ljy</t>
  </si>
  <si>
    <t>Calgary Rainbow Crosswalk Tarred and Feathered</t>
  </si>
  <si>
    <t>https://www.reddit.com/r/metacanada/comments/hhieyt/calgary_rainbow_crosswalk_tarred_and_feathered/</t>
  </si>
  <si>
    <t>hhieyt</t>
  </si>
  <si>
    <t>https://www.cbc.ca/news/canada/calgary/airdrie-pride-rainbow-crosswalk-tammy-plunkett-rcmp-1.5630096</t>
  </si>
  <si>
    <t>Full Disclosure: COVID-19 &amp;amp; The Deep State</t>
  </si>
  <si>
    <t>https://www.reddit.com/r/metacanada/comments/gzfeed/full_disclosure_covid19_the_deep_state/</t>
  </si>
  <si>
    <t>gzfeed</t>
  </si>
  <si>
    <t>https://www.youtube.com/watch?v=MVsYGxP74vA</t>
  </si>
  <si>
    <t>HISTORY lessons for those who forget (erase) it. Read up on what happened in Montreal in 1969 when cops went on strike for 16 hours.</t>
  </si>
  <si>
    <t>https://www.reddit.com/r/metacanada/comments/hb1hs7/history_lessons_for_those_who_forget_erase_it/</t>
  </si>
  <si>
    <t>hb1hs7</t>
  </si>
  <si>
    <t>https://www.cbc.ca/archives/entry/1969-montreals-night-of-terror</t>
  </si>
  <si>
    <t>"Every champion was once a contender who refused to give up."</t>
  </si>
  <si>
    <t>https://www.reddit.com/r/metacanada/comments/h8wj0q/every_champion_was_once_a_contender_who_refused/</t>
  </si>
  <si>
    <t>h8wj0q</t>
  </si>
  <si>
    <t>So glad to know these people control all information.</t>
  </si>
  <si>
    <t>https://www.reddit.com/r/metacanada/comments/hf69k2/so_glad_to_know_these_people_control_all/</t>
  </si>
  <si>
    <t>hf69k2</t>
  </si>
  <si>
    <t>https://i.redd.it/ar8lqt21hw651.jpg</t>
  </si>
  <si>
    <t>Day... Pass...</t>
  </si>
  <si>
    <t>https://www.reddit.com/r/metacanada/comments/gye7rm/day_pass/</t>
  </si>
  <si>
    <t>gye7rm</t>
  </si>
  <si>
    <t>https://i.redd.it/sij3ssq29i351.jpg</t>
  </si>
  <si>
    <t>Gavin McInnes was funnier when he was part of Vice.</t>
  </si>
  <si>
    <t>https://www.reddit.com/r/metacanada/comments/hei5qj/gavin_mcinnes_was_funnier_when_he_was_part_of_vice/</t>
  </si>
  <si>
    <t>hei5qj</t>
  </si>
  <si>
    <t>https://i.redd.it/sn3vtqdwvo651.jpg</t>
  </si>
  <si>
    <t>https://m.youtube.com/watch?v=XEQbLsRn6Zo</t>
  </si>
  <si>
    <t>https://www.reddit.com/r/metacanada/comments/gxy390/httpsmyoutubecomwatchvxeqblsrn6zo/</t>
  </si>
  <si>
    <t>gxy390</t>
  </si>
  <si>
    <t>https://i.redd.it/fbtsr8n2kc351.png</t>
  </si>
  <si>
    <t>Mandatory Mask Wearing</t>
  </si>
  <si>
    <t>dilligaf0220</t>
  </si>
  <si>
    <t>https://www.reddit.com/r/metacanada/comments/hgp2db/mandatory_mask_wearing/</t>
  </si>
  <si>
    <t>hgp2db</t>
  </si>
  <si>
    <t>Bye Ivanka</t>
  </si>
  <si>
    <t>huffpost.com</t>
  </si>
  <si>
    <t>https://www.reddit.com/r/metacanada/comments/gz4lwf/bye_ivanka/</t>
  </si>
  <si>
    <t>gz4lwf</t>
  </si>
  <si>
    <t>https://www.huffpost.com/entry/meidas-touch-ivanka-grump-free-speech-protest-video_n_5edd7e72c5b6c78ceb0112c1</t>
  </si>
  <si>
    <t>This Is The Doug Ford I Voted For</t>
  </si>
  <si>
    <t>https://www.reddit.com/r/metacanada/comments/gw8wtq/this_is_the_doug_ford_i_voted_for/</t>
  </si>
  <si>
    <t>gw8wtq</t>
  </si>
  <si>
    <t>https://i.redd.it/28qg2b697t251.jpg</t>
  </si>
  <si>
    <t>Mask Wars</t>
  </si>
  <si>
    <t>https://www.reddit.com/r/metacanada/comments/hcvsqy/mask_wars/</t>
  </si>
  <si>
    <t>hcvsqy</t>
  </si>
  <si>
    <t>https://i.redd.it/aa1upx1mc5651.jpg</t>
  </si>
  <si>
    <t>/u/RiverFenix demands that Toronto remove COVID restrictions</t>
  </si>
  <si>
    <t>https://www.reddit.com/r/metacanada/comments/gw0u37/uriverfenix_demands_that_toronto_remove_covid/</t>
  </si>
  <si>
    <t>gw0u37</t>
  </si>
  <si>
    <t>https://streamable.com/h9fp01</t>
  </si>
  <si>
    <t>Good read</t>
  </si>
  <si>
    <t>en.newsner.com</t>
  </si>
  <si>
    <t>https://www.reddit.com/r/metacanada/comments/h9utw6/good_read/</t>
  </si>
  <si>
    <t>h9utw6</t>
  </si>
  <si>
    <t>https://en.newsner.com/family/illinois-teacher-says-the-term-white-privilege-is-just-as-offensive-as-the-n-word/</t>
  </si>
  <si>
    <t>Good job, guys. We did it!</t>
  </si>
  <si>
    <t>https://www.reddit.com/r/metacanada/comments/gv8oe3/good_job_guys_we_did_it/</t>
  </si>
  <si>
    <t>gv8oe3</t>
  </si>
  <si>
    <t>https://i.redd.it/l35qpa8lfi251.gif</t>
  </si>
  <si>
    <t>We can do better</t>
  </si>
  <si>
    <t>https://www.reddit.com/r/metacanada/comments/gwpz1a/we_can_do_better/</t>
  </si>
  <si>
    <t>gwpz1a</t>
  </si>
  <si>
    <t>https://i.redd.it/vikbrmf7iy251.jpg</t>
  </si>
  <si>
    <t>r/the_donald Has Been Banned</t>
  </si>
  <si>
    <t>https://www.reddit.com/r/metacanada/comments/hi59vx/rthe_donald_has_been_banned/</t>
  </si>
  <si>
    <t>hi59vx</t>
  </si>
  <si>
    <t>https://np.reddit.com/r/the_donald/</t>
  </si>
  <si>
    <t>What's the magic word to get what you want?</t>
  </si>
  <si>
    <t>https://www.reddit.com/r/metacanada/comments/hcb96b/whats_the_magic_word_to_get_what_you_want/</t>
  </si>
  <si>
    <t>hcb96b</t>
  </si>
  <si>
    <t>https://i.redd.it/zm9rtk8yay551.png</t>
  </si>
  <si>
    <t>See you guys on .win</t>
  </si>
  <si>
    <t>tradebat</t>
  </si>
  <si>
    <t>https://www.reddit.com/r/metacanada/comments/hite5s/see_you_guys_on_win/</t>
  </si>
  <si>
    <t>hite5s</t>
  </si>
  <si>
    <t>Need A Car - Best way to Cashout my Amazon Giftcard Balance?</t>
  </si>
  <si>
    <t>CreepyDo</t>
  </si>
  <si>
    <t>https://www.reddit.com/r/metacanada/comments/h7f99s/need_a_car_best_way_to_cashout_my_amazon_giftcard/</t>
  </si>
  <si>
    <t>h7f99s</t>
  </si>
  <si>
    <t>Historical revision at it's finest</t>
  </si>
  <si>
    <t>https://www.reddit.com/r/metacanada/comments/h8tog8/historical_revision_at_its_finest/</t>
  </si>
  <si>
    <t>h8tog8</t>
  </si>
  <si>
    <t>Acceptable content per Reddit</t>
  </si>
  <si>
    <t>https://www.reddit.com/r/metacanada/comments/hi7n1e/acceptable_content_per_reddit/</t>
  </si>
  <si>
    <t>hi7n1e</t>
  </si>
  <si>
    <t>https://i.redd.it/5pf9h079pw751.jpg</t>
  </si>
  <si>
    <t>Apparently on Father‚'s Day you should think single moms - Happy Father‚'s Day to all the single moms of MetaCanada.</t>
  </si>
  <si>
    <t>https://www.reddit.com/r/metacanada/comments/hd5rqp/apparently_on_fathers_day_you_should_think_single/</t>
  </si>
  <si>
    <t>hd5rqp</t>
  </si>
  <si>
    <t>https://youtu.be/JgSA66rhdr4</t>
  </si>
  <si>
    <t>Canadian Transportation Agency overwhelmed by 2-year backlog of air passenger complaints</t>
  </si>
  <si>
    <t>https://www.reddit.com/r/metacanada/comments/gufejd/canadian_transportation_agency_overwhelmed_by/</t>
  </si>
  <si>
    <t>gufejd</t>
  </si>
  <si>
    <t>https://outline.com/zTx7MS</t>
  </si>
  <si>
    <t>His name was Justin Trudeau</t>
  </si>
  <si>
    <t>https://www.reddit.com/r/metacanada/comments/gyf583/his_name_was_justin_trudeau/</t>
  </si>
  <si>
    <t>gyf583</t>
  </si>
  <si>
    <t>https://i.redd.it/y3vcz0xsii351.jpg</t>
  </si>
  <si>
    <t>Will there be a protest for this?</t>
  </si>
  <si>
    <t>https://www.reddit.com/r/metacanada/comments/hda79c/will_there_be_a_protest_for_this/</t>
  </si>
  <si>
    <t>hda79c</t>
  </si>
  <si>
    <t>https://i.redd.it/mj70bi85na651.png</t>
  </si>
  <si>
    <t>Sorry it has come to this. Please share my final social media post.</t>
  </si>
  <si>
    <t>https://www.reddit.com/r/metacanada/comments/helqyc/sorry_it_has_come_to_this_please_share_my_final/</t>
  </si>
  <si>
    <t>helqyc</t>
  </si>
  <si>
    <t>https://twitter.com/CarpeDonktum/status/1275496733632536577</t>
  </si>
  <si>
    <t>Happy Fathers Day to all the single moms on MetaCanada</t>
  </si>
  <si>
    <t>https://www.reddit.com/r/metacanada/comments/hd5s64/happy_fathers_day_to_all_the_single_moms_on/</t>
  </si>
  <si>
    <t>hd5s64</t>
  </si>
  <si>
    <t>THE CHOICE OF 2020</t>
  </si>
  <si>
    <t>https://www.reddit.com/r/metacanada/comments/higmue/the_choice_of_2020/</t>
  </si>
  <si>
    <t>higmue</t>
  </si>
  <si>
    <t>https://twitter.com/realbasedTj/status/1277816981446701057</t>
  </si>
  <si>
    <t>SCTV - Election Central</t>
  </si>
  <si>
    <t>https://www.reddit.com/r/metacanada/comments/h9arw8/sctv_election_central/</t>
  </si>
  <si>
    <t>h9arw8</t>
  </si>
  <si>
    <t>https://youtu.be/PbhmHiUejUE</t>
  </si>
  <si>
    <t>The social justice warrior struggle is real</t>
  </si>
  <si>
    <t>https://www.reddit.com/r/metacanada/comments/gzg8nx/the_social_justice_warrior_struggle_is_real/</t>
  </si>
  <si>
    <t>gzg8nx</t>
  </si>
  <si>
    <t>https://i.redd.it/dc5l1vudft351.jpg</t>
  </si>
  <si>
    <t>Well at least the mask is now off.</t>
  </si>
  <si>
    <t>https://www.reddit.com/r/metacanada/comments/hccrs1/well_at_least_the_mask_is_now_off/</t>
  </si>
  <si>
    <t>hccrs1</t>
  </si>
  <si>
    <t>https://i.redd.it/uurhl3iwqy551.png</t>
  </si>
  <si>
    <t>Understand</t>
  </si>
  <si>
    <t>https://www.reddit.com/r/metacanada/comments/gwtatw/understand/</t>
  </si>
  <si>
    <t>gwtatw</t>
  </si>
  <si>
    <t>https://youtu.be/ag0MwmwGyG0</t>
  </si>
  <si>
    <t>Is this real?</t>
  </si>
  <si>
    <t>https://www.reddit.com/r/metacanada/comments/h7ojue/is_this_real/</t>
  </si>
  <si>
    <t>h7ojue</t>
  </si>
  <si>
    <t>r/Canada gone private?</t>
  </si>
  <si>
    <t>pooooooooo</t>
  </si>
  <si>
    <t>https://www.reddit.com/r/metacanada/comments/gva27w/rcanada_gone_private/</t>
  </si>
  <si>
    <t>gva27w</t>
  </si>
  <si>
    <t>Chinese Scientist, Escorted Out Of Canadian Biolab, Sent Deadly Viruses To Wuhan</t>
  </si>
  <si>
    <t>badabing100</t>
  </si>
  <si>
    <t>https://www.reddit.com/r/metacanada/comments/h9v6pl/chinese_scientist_escorted_out_of_canadian_biolab/</t>
  </si>
  <si>
    <t>h9v6pl</t>
  </si>
  <si>
    <t>https://www.zerohedge.com/geopolitical/chinese-scientist-escorted-out-canadian-biolab-sent-deadlhy-viruses-wuhan</t>
  </si>
  <si>
    <t>Perfect.</t>
  </si>
  <si>
    <t>https://www.reddit.com/r/metacanada/comments/hbic2z/perfect/</t>
  </si>
  <si>
    <t>hbic2z</t>
  </si>
  <si>
    <t>https://i.redd.it/ld35n9te7p551.jpg</t>
  </si>
  <si>
    <t>Many subs that are banned have moved to .win Its only a matter of time before they come for us all</t>
  </si>
  <si>
    <t>https://www.reddit.com/r/metacanada/comments/hiekk1/many_subs_that_are_banned_have_moved_to_win_its/</t>
  </si>
  <si>
    <t>hiekk1</t>
  </si>
  <si>
    <t>Nike reports $790 million Q4 loss as sales plunge</t>
  </si>
  <si>
    <t>https://www.reddit.com/r/metacanada/comments/hfwq02/nike_reports_790_million_q4_loss_as_sales_plunge/</t>
  </si>
  <si>
    <t>hfwq02</t>
  </si>
  <si>
    <t>https://twitter.com/Breaking911/status/1276253522682613760</t>
  </si>
  <si>
    <t>CBC suspends remaining 'The Weekly' episodes after 'incident' with host Wendy Mesley</t>
  </si>
  <si>
    <t>https://www.reddit.com/r/metacanada/comments/h7xvc1/cbc_suspends_remaining_the_weekly_episodes_after/</t>
  </si>
  <si>
    <t>h7xvc1</t>
  </si>
  <si>
    <t>TRINH: The teachings of Dr. Jordan B. Peterson are needed now more than ever ‚Äì True North</t>
  </si>
  <si>
    <t>https://www.reddit.com/r/metacanada/comments/gztffz/trinh_the_teachings_of_dr_jordan_b_peterson_are/</t>
  </si>
  <si>
    <t>gztffz</t>
  </si>
  <si>
    <t>https://tnc.news/2020/06/09/trinh-the-teachings-of-dr-jordan-b-peterson-are-needed-now-more-than-ever/</t>
  </si>
  <si>
    <t>Canada‚'s most senior diplomat owes China $1.2 million. He‚'s vulnerable</t>
  </si>
  <si>
    <t>https://www.reddit.com/r/metacanada/comments/h15bwy/canadas_most_senior_diplomat_owes_china_12/</t>
  </si>
  <si>
    <t>h15bwy</t>
  </si>
  <si>
    <t>https://outline.com/4KXsdN</t>
  </si>
  <si>
    <t>The New Normal</t>
  </si>
  <si>
    <t>https://www.reddit.com/r/metacanada/comments/gxmavv/the_new_normal/</t>
  </si>
  <si>
    <t>gxmavv</t>
  </si>
  <si>
    <t>https://i.redd.it/39atrnnap8351.png</t>
  </si>
  <si>
    <t>CanCon: Prism - Spaceship Superstar.</t>
  </si>
  <si>
    <t>https://www.reddit.com/r/metacanada/comments/hdv2ap/cancon_prism_spaceship_superstar/</t>
  </si>
  <si>
    <t>hdv2ap</t>
  </si>
  <si>
    <t>https://www.youtube.com/watch?v=sSyYqD9v_wo</t>
  </si>
  <si>
    <t>Media Bias in Canada</t>
  </si>
  <si>
    <t>Mistrider1995</t>
  </si>
  <si>
    <t>https://www.reddit.com/r/metacanada/comments/hgwghl/media_bias_in_canada/</t>
  </si>
  <si>
    <t>hgwghl</t>
  </si>
  <si>
    <t>I almost forgot</t>
  </si>
  <si>
    <t>https://www.reddit.com/r/metacanada/comments/hf80l1/i_almost_forgot/</t>
  </si>
  <si>
    <t>hf80l1</t>
  </si>
  <si>
    <t>https://i.redd.it/vcrb3vr3xw651.jpg</t>
  </si>
  <si>
    <t>Lone patriot takes on CHOP/CHAZ</t>
  </si>
  <si>
    <t>https://www.reddit.com/r/metacanada/comments/hfr8i1/lone_patriot_takes_on_chopchaz/</t>
  </si>
  <si>
    <t>hfr8i1</t>
  </si>
  <si>
    <t>https://v.redd.it/cque9fh7a2751</t>
  </si>
  <si>
    <t>What the CBC is teaching our kids..</t>
  </si>
  <si>
    <t>https://www.reddit.com/r/metacanada/comments/gww41o/what_the_cbc_is_teaching_our_kids/</t>
  </si>
  <si>
    <t>gww41o</t>
  </si>
  <si>
    <t>https://www.cbc.ca/kidscbc2/the-feed/they-them-their-why-some-people-use-these-pronouns-instead-of-he-or-she</t>
  </si>
  <si>
    <t>Justin Trudeau supports</t>
  </si>
  <si>
    <t>muck_hard</t>
  </si>
  <si>
    <t>https://www.reddit.com/r/metacanada/comments/gxc8oi/justin_trudeau_supports/</t>
  </si>
  <si>
    <t>gxc8oi</t>
  </si>
  <si>
    <t>https://i.redd.it/b7fign2eh5351.jpg</t>
  </si>
  <si>
    <t>Justin Trudeau #1</t>
  </si>
  <si>
    <t>SharkToothSharpTooth</t>
  </si>
  <si>
    <t>https://www.reddit.com/r/metacanada/comments/gzzw8f/justin_trudeau_1/</t>
  </si>
  <si>
    <t>gzzw8f</t>
  </si>
  <si>
    <t>https://i.redd.it/bm8yr7qrm8051.jpg</t>
  </si>
  <si>
    <t>It's 1:09 am Pacific Standard Time...is Meta...still here?ôÇ</t>
  </si>
  <si>
    <t>https://www.reddit.com/r/metacanada/comments/hhvxim/its_109_am_pacific_standard_timeis_metastill_here/</t>
  </si>
  <si>
    <t>hhvxim</t>
  </si>
  <si>
    <t>All lives matter</t>
  </si>
  <si>
    <t>https://www.reddit.com/r/metacanada/comments/gxhgsi/all_lives_matter/</t>
  </si>
  <si>
    <t>gxhgsi</t>
  </si>
  <si>
    <t>Take a minute to listen and tell me this doesn't describe Trudy to a 'T'. Link is cued up. Whole thing is required viewing, truth told.</t>
  </si>
  <si>
    <t>https://www.reddit.com/r/metacanada/comments/hbhxah/take_a_minute_to_listen_and_tell_me_this_doesnt/</t>
  </si>
  <si>
    <t>hbhxah</t>
  </si>
  <si>
    <t>https://youtu.be/jhi2icRXbHo?t=856</t>
  </si>
  <si>
    <t>I just want to play Call of Duty</t>
  </si>
  <si>
    <t>https://www.reddit.com/r/metacanada/comments/gxh9uk/i_just_want_to_play_call_of_duty/</t>
  </si>
  <si>
    <t>gxh9uk</t>
  </si>
  <si>
    <t>https://i.redd.it/2kje4n4gw6351.jpg</t>
  </si>
  <si>
    <t>Remember kids!</t>
  </si>
  <si>
    <t>https://www.reddit.com/r/metacanada/comments/gyi62y/remember_kids/</t>
  </si>
  <si>
    <t>gyi62y</t>
  </si>
  <si>
    <t>https://i.redd.it/b0z2y8s5dj351.jpg</t>
  </si>
  <si>
    <t>Why The Past Matters</t>
  </si>
  <si>
    <t>https://www.reddit.com/r/metacanada/comments/hb4lvw/why_the_past_matters/</t>
  </si>
  <si>
    <t>hb4lvw</t>
  </si>
  <si>
    <t>https://youtu.be/jXCAAZ8_fCM</t>
  </si>
  <si>
    <t>Isn't it Odd???</t>
  </si>
  <si>
    <t>https://www.reddit.com/r/metacanada/comments/gw2zn9/isnt_it_odd/</t>
  </si>
  <si>
    <t>gw2zn9</t>
  </si>
  <si>
    <t>Cheeky Template</t>
  </si>
  <si>
    <t>https://www.reddit.com/r/metacanada/comments/hi3dwb/cheeky_template/</t>
  </si>
  <si>
    <t>hi3dwb</t>
  </si>
  <si>
    <t>https://i.redd.it/z0a4od2rov751.png</t>
  </si>
  <si>
    <t>Ready to stream on Amazon and ITunes when it releases. Not really sure what to think at this point.</t>
  </si>
  <si>
    <t>hungrybutton</t>
  </si>
  <si>
    <t>https://www.reddit.com/r/metacanada/comments/hdnsm1/ready_to_stream_on_amazon_and_itunes_when_it/</t>
  </si>
  <si>
    <t>hdnsm1</t>
  </si>
  <si>
    <t>https://www.youtube.com/watch?v=EtF5THjCu0M&amp;amp;feature=share</t>
  </si>
  <si>
    <t>What Twisted World We're Living In</t>
  </si>
  <si>
    <t>https://www.reddit.com/r/metacanada/comments/h7e61v/what_twisted_world_were_living_in/</t>
  </si>
  <si>
    <t>h7e61v</t>
  </si>
  <si>
    <t>https://i.redd.it/8mlq7ae0xd451.jpg</t>
  </si>
  <si>
    <t>Well Justin, I can't say we agree with you, but at least you tried to fit in.</t>
  </si>
  <si>
    <t>UncleGrga</t>
  </si>
  <si>
    <t>https://www.reddit.com/r/metacanada/comments/gy8edf/well_justin_i_cant_say_we_agree_with_you_but_at/</t>
  </si>
  <si>
    <t>gy8edf</t>
  </si>
  <si>
    <t>https://i.redd.it/395m4xh45g351.png</t>
  </si>
  <si>
    <t>Hey you, yeah you did you post online today?</t>
  </si>
  <si>
    <t>https://www.reddit.com/r/metacanada/comments/gxkfcv/hey_you_yeah_you_did_you_post_online_today/</t>
  </si>
  <si>
    <t>gxkfcv</t>
  </si>
  <si>
    <t>https://i.redd.it/aykny29ix7351.jpg</t>
  </si>
  <si>
    <t>Where does it end?</t>
  </si>
  <si>
    <t>https://www.reddit.com/r/metacanada/comments/gxc41r/where_does_it_end/</t>
  </si>
  <si>
    <t>gxc41r</t>
  </si>
  <si>
    <t>https://i.redd.it/rqkzidb6g5351.jpg</t>
  </si>
  <si>
    <t>Voluntary nationwide contact tracing app coming soon, says Trudeau</t>
  </si>
  <si>
    <t>https://www.reddit.com/r/metacanada/comments/hbj3i9/voluntary_nationwide_contact_tracing_app_coming/</t>
  </si>
  <si>
    <t>hbj3i9</t>
  </si>
  <si>
    <t>http://archive.is/7g0U2</t>
  </si>
  <si>
    <t>For measurement</t>
  </si>
  <si>
    <t>Saintcomedumont</t>
  </si>
  <si>
    <t>https://www.reddit.com/r/metacanada/comments/gy3yab/for_measurement/</t>
  </si>
  <si>
    <t>gy3yab</t>
  </si>
  <si>
    <t>The new and improved Desmond Is Amazing</t>
  </si>
  <si>
    <t>https://www.reddit.com/r/metacanada/comments/guuq3a/the_new_and_improved_desmond_is_amazing/</t>
  </si>
  <si>
    <t>guuq3a</t>
  </si>
  <si>
    <t>https://i.redd.it/o2xdg45jld251.jpg</t>
  </si>
  <si>
    <t>Canada orders 37M syringes to be ready for COVID-19 vaccinations.</t>
  </si>
  <si>
    <t>https://www.reddit.com/r/metacanada/comments/gw314d/canada_orders_37m_syringes_to_be_ready_for/</t>
  </si>
  <si>
    <t>gw314d</t>
  </si>
  <si>
    <t>https://www.thestar.com/politics/federal/2020/06/02/canada-orders-37m-syringes-to-be-ready-for-covid-19-vaccinations.html</t>
  </si>
  <si>
    <t>No need for a title</t>
  </si>
  <si>
    <t>https://www.reddit.com/r/metacanada/comments/h8ncgj/no_need_for_a_title/</t>
  </si>
  <si>
    <t>h8ncgj</t>
  </si>
  <si>
    <t>76% of Canada‚'s national wealth is wrapped up in real estate</t>
  </si>
  <si>
    <t>https://www.reddit.com/r/metacanada/comments/hfxgns/76_of_canadas_national_wealth_is_wrapped_up_in/</t>
  </si>
  <si>
    <t>hfxgns</t>
  </si>
  <si>
    <t>https://globalnews.ca/news/4775685/canada-national-wealth-real-estate/</t>
  </si>
  <si>
    <t>God Help Us Al...</t>
  </si>
  <si>
    <t>https://www.reddit.com/r/metacanada/comments/gxbkbi/god_help_us_al/</t>
  </si>
  <si>
    <t>gxbkbi</t>
  </si>
  <si>
    <t>Ottawa, a few weeks ago you banned window visits for lonely seniors and then stood silent while Justin Trudeau joined many thousands of people tightly grouped in protest.</t>
  </si>
  <si>
    <t>CasualCopper</t>
  </si>
  <si>
    <t>https://www.reddit.com/r/metacanada/comments/gzoabo/ottawa_a_few_weeks_ago_you_banned_window_visits/</t>
  </si>
  <si>
    <t>gzoabo</t>
  </si>
  <si>
    <t>https://imgur.com/tWb0mlO</t>
  </si>
  <si>
    <t>These are the 4 most popular slovenian cakes</t>
  </si>
  <si>
    <t>tasteatlas.com</t>
  </si>
  <si>
    <t>https://www.reddit.com/r/metacanada/comments/gyocuz/these_are_the_4_most_popular_slovenian_cakes/</t>
  </si>
  <si>
    <t>gyocuz</t>
  </si>
  <si>
    <t>https://www.tasteatlas.com/most-popular-cakes-in-slovenia</t>
  </si>
  <si>
    <t>Doug Ford Backs Out Of Surfing Competition, Has Fear Of Second Wave</t>
  </si>
  <si>
    <t>wwwiener</t>
  </si>
  <si>
    <t>unvarnished.webstarts.site</t>
  </si>
  <si>
    <t>https://www.reddit.com/r/metacanada/comments/hi9333/doug_ford_backs_out_of_surfing_competition_has/</t>
  </si>
  <si>
    <t>hi9333</t>
  </si>
  <si>
    <t>https://unvarnished.webstarts.site/doug_ford_pussies_out_of_surfing_competition_has_fear_of_second_wave.html</t>
  </si>
  <si>
    <t>Still think the protesters are peaceful?</t>
  </si>
  <si>
    <t>https://www.reddit.com/r/metacanada/comments/h7em5z/still_think_the_protesters_are_peaceful/</t>
  </si>
  <si>
    <t>h7em5z</t>
  </si>
  <si>
    <t>https://twitter.com/realjameswoods/status/1271306923652997121?s=21</t>
  </si>
  <si>
    <t>If the US and Canada ever unite into one country, what province/territory will join last?</t>
  </si>
  <si>
    <t>https://www.reddit.com/r/metacanada/comments/h8w0il/if_the_us_and_canada_ever_unite_into_one_country/</t>
  </si>
  <si>
    <t>h8w0il</t>
  </si>
  <si>
    <t>CPC are imploding.</t>
  </si>
  <si>
    <t>https://www.reddit.com/r/metacanada/comments/hgm12d/cpc_are_imploding/</t>
  </si>
  <si>
    <t>hgm12d</t>
  </si>
  <si>
    <t>Ok . Based r/Toronto? Just read the comments</t>
  </si>
  <si>
    <t>https://www.reddit.com/r/metacanada/comments/gvstnk/ok_based_rtoronto_just_read_the_comments/</t>
  </si>
  <si>
    <t>gvstnk</t>
  </si>
  <si>
    <t>https://www.thestar.com/news/gta/2020/05/31/toronto-police-chief-mark-saunders-praises-peaceful-justiceforregis-protest.html</t>
  </si>
  <si>
    <t>I wonder why</t>
  </si>
  <si>
    <t>https://www.reddit.com/r/metacanada/comments/hd9e8i/i_wonder_why/</t>
  </si>
  <si>
    <t>hd9e8i</t>
  </si>
  <si>
    <t>https://i.redd.it/jmx0ad0oea651.png</t>
  </si>
  <si>
    <t>Why I changed my mind and will vote for Trudeau in the next election</t>
  </si>
  <si>
    <t>graydoggames</t>
  </si>
  <si>
    <t>https://www.reddit.com/r/metacanada/comments/habkno/why_i_changed_my_mind_and_will_vote_for_trudeau/</t>
  </si>
  <si>
    <t>habkno</t>
  </si>
  <si>
    <t>Canada just ordered 37 million syringes for vaccines as per the Toronto Star.</t>
  </si>
  <si>
    <t>https://www.reddit.com/r/metacanada/comments/gvbbm2/canada_just_ordered_37_million_syringes_for/</t>
  </si>
  <si>
    <t>gvbbm2</t>
  </si>
  <si>
    <t>Where are the Conservatives?</t>
  </si>
  <si>
    <t>https://www.reddit.com/r/metacanada/comments/gzxjwt/where_are_the_conservatives/</t>
  </si>
  <si>
    <t>gzxjwt</t>
  </si>
  <si>
    <t>CanCon: The Band - The Night They Drove Old Dixie Down.</t>
  </si>
  <si>
    <t>https://www.reddit.com/r/metacanada/comments/hi4tde/cancon_the_band_the_night_they_drove_old_dixie/</t>
  </si>
  <si>
    <t>hi4tde</t>
  </si>
  <si>
    <t>https://www.youtube.com/watch?v=6dDbnwQlCek</t>
  </si>
  <si>
    <t>We need to discuss Kenney</t>
  </si>
  <si>
    <t>QUEENBEVERLY</t>
  </si>
  <si>
    <t>https://www.reddit.com/r/metacanada/comments/hiow0m/we_need_to_discuss_kenney/</t>
  </si>
  <si>
    <t>hiow0m</t>
  </si>
  <si>
    <t>https://i.redd.it/udrjqn32a2851.jpg</t>
  </si>
  <si>
    <t>Freedom of expression is only for socially acceptable thoughts - CBC</t>
  </si>
  <si>
    <t>https://www.reddit.com/r/metacanada/comments/h8xu8j/freedom_of_expression_is_only_for_socially/</t>
  </si>
  <si>
    <t>h8xu8j</t>
  </si>
  <si>
    <t>https://www.cbc.ca/news/canada/ottawa/confederate-flags-ontario-1.5607598</t>
  </si>
  <si>
    <t>No agenda</t>
  </si>
  <si>
    <t>https://www.reddit.com/r/metacanada/comments/gx4mzr/no_agenda/</t>
  </si>
  <si>
    <t>gx4mzr</t>
  </si>
  <si>
    <t>MasterCard</t>
  </si>
  <si>
    <t>https://www.reddit.com/r/metacanada/comments/hawczq/mastercard/</t>
  </si>
  <si>
    <t>hawczq</t>
  </si>
  <si>
    <t>https://i.redd.it/uwau2uq5ei551.jpg</t>
  </si>
  <si>
    <t>Well..</t>
  </si>
  <si>
    <t>tebbundy</t>
  </si>
  <si>
    <t>https://www.reddit.com/r/metacanada/comments/gy0lzk/well/</t>
  </si>
  <si>
    <t>gy0lzk</t>
  </si>
  <si>
    <t>https://i.redd.it/1zrmniombd351.jpg</t>
  </si>
  <si>
    <t>Is this OK now?</t>
  </si>
  <si>
    <t>https://www.reddit.com/r/metacanada/comments/gvxo65/is_this_ok_now/</t>
  </si>
  <si>
    <t>gvxo65</t>
  </si>
  <si>
    <t>https://i.redd.it/z8ekh1z67q251.jpg</t>
  </si>
  <si>
    <t>What has made Canada more competitive?</t>
  </si>
  <si>
    <t>https://www.reddit.com/r/metacanada/comments/ha2jrj/what_has_made_canada_more_competitive/</t>
  </si>
  <si>
    <t>ha2jrj</t>
  </si>
  <si>
    <t>https://www.msn.com/en-us/money/markets/us-slumps-to-10th-spot-in-world-competitiveness-rankings/ar-BB15yaKM</t>
  </si>
  <si>
    <t>Minneapolis in about 2 years.</t>
  </si>
  <si>
    <t>https://www.reddit.com/r/metacanada/comments/h8wk40/minneapolis_in_about_2_years/</t>
  </si>
  <si>
    <t>h8wk40</t>
  </si>
  <si>
    <t>I Am Done</t>
  </si>
  <si>
    <t>https://www.reddit.com/r/metacanada/comments/gxsj3s/i_am_done/</t>
  </si>
  <si>
    <t>gxsj3s</t>
  </si>
  <si>
    <t>https://youtu.be/Il1ce0UplZI</t>
  </si>
  <si>
    <t>Help others see again by doing this 5-minute survey on public's perception of corneal transplantation and eye donation. + $100 raffle. (All welcome)</t>
  </si>
  <si>
    <t>coldblood91</t>
  </si>
  <si>
    <t>medresearch.typeform.com</t>
  </si>
  <si>
    <t>https://www.reddit.com/r/metacanada/comments/gzgvgq/help_others_see_again_by_doing_this_5minute/</t>
  </si>
  <si>
    <t>gzgvgq</t>
  </si>
  <si>
    <t>https://medresearch.typeform.com/to/bVWzON</t>
  </si>
  <si>
    <t>Dennis Oland plans to sell ancestral family home, estranged wife reveals in court documents</t>
  </si>
  <si>
    <t>https://www.reddit.com/r/metacanada/comments/h9s6i6/dennis_oland_plans_to_sell_ancestral_family_home/</t>
  </si>
  <si>
    <t>h9s6i6</t>
  </si>
  <si>
    <t>http://archive.is/Q08i7</t>
  </si>
  <si>
    <t>Today, we acted on the advice of our Medical Officer of Health by announcing we're exploring mandatory masks in indoor spaces in Peel. This is something #Mississauga residents have been asking for and will allow us to reopen sooner. A bylaw will be considered on July 8. - Bonnie Crombieá®üá¶</t>
  </si>
  <si>
    <t>https://www.reddit.com/r/metacanada/comments/hio731/today_we_acted_on_the_advice_of_our_medical/</t>
  </si>
  <si>
    <t>hio731</t>
  </si>
  <si>
    <t>https://twitter.com/BonnieCrombie/status/1277962894630465542</t>
  </si>
  <si>
    <t>Tbh, he's got a point...</t>
  </si>
  <si>
    <t>https://www.reddit.com/r/metacanada/comments/gynzky/tbh_hes_got_a_point/</t>
  </si>
  <si>
    <t>gynzky</t>
  </si>
  <si>
    <t>https://imgur.com/a/Erw5DWP</t>
  </si>
  <si>
    <t>Kanye West updated his YouTube page avatar to a completely white space in response to Instagram influencers/YouTubers changing theirs to black for #BlackoutTuesday</t>
  </si>
  <si>
    <t>https://www.reddit.com/r/metacanada/comments/gw362q/kanye_west_updated_his_youtube_page_avatar_to_a/</t>
  </si>
  <si>
    <t>gw362q</t>
  </si>
  <si>
    <t>https://twitter.com/stillgray/status/1268280545873588224</t>
  </si>
  <si>
    <t>Pearls of wisdom of a Toronto mod</t>
  </si>
  <si>
    <t>https://www.reddit.com/r/metacanada/comments/hdghv0/pearls_of_wisdom_of_a_toronto_mod/</t>
  </si>
  <si>
    <t>hdghv0</t>
  </si>
  <si>
    <t>https://i.redd.it/8bzk1j8pgc651.jpg</t>
  </si>
  <si>
    <t>Help others see again by doing this 5-minute survey on public's perception of corneal transplantation and eye donation. Canadian study + $100 raffle.</t>
  </si>
  <si>
    <t>https://www.reddit.com/r/metacanada/comments/h7bf08/help_others_see_again_by_doing_this_5minute/</t>
  </si>
  <si>
    <t>h7bf08</t>
  </si>
  <si>
    <t>All of Reddit right now.</t>
  </si>
  <si>
    <t>Privilegedwhitey204</t>
  </si>
  <si>
    <t>https://www.reddit.com/r/metacanada/comments/gze4ld/all_of_reddit_right_now/</t>
  </si>
  <si>
    <t>gze4ld</t>
  </si>
  <si>
    <t>https://i.redd.it/i9207aljqs351.jpg</t>
  </si>
  <si>
    <t>These are trying times. Are you sure the home armoury is large enough?</t>
  </si>
  <si>
    <t>https://www.reddit.com/r/metacanada/comments/gxgm91/these_are_trying_times_are_you_sure_the_home/</t>
  </si>
  <si>
    <t>gxgm91</t>
  </si>
  <si>
    <t>https://m.youtube.com/watch?v=daXTmtVioZU</t>
  </si>
  <si>
    <t>Found this today</t>
  </si>
  <si>
    <t>https://www.reddit.com/r/metacanada/comments/hcvlio/found_this_today/</t>
  </si>
  <si>
    <t>hcvlio</t>
  </si>
  <si>
    <t>https://i.redd.it/j9tz1reja5651.jpg</t>
  </si>
  <si>
    <t>A Gaming Channel's Take on Revolution, and the State of our Societies</t>
  </si>
  <si>
    <t>https://www.reddit.com/r/metacanada/comments/gv6mio/a_gaming_channels_take_on_revolution_and_the/</t>
  </si>
  <si>
    <t>gv6mio</t>
  </si>
  <si>
    <t>https://www.youtube.com/watch?v=ysTRUGLYunU</t>
  </si>
  <si>
    <t>Peak Calgary</t>
  </si>
  <si>
    <t>national__frontdisco</t>
  </si>
  <si>
    <t>https://www.reddit.com/r/metacanada/comments/hc0u1q/peak_calgary/</t>
  </si>
  <si>
    <t>hc0u1q</t>
  </si>
  <si>
    <t>https://i.redd.it/uaz5pvxp9v551.jpg</t>
  </si>
  <si>
    <t>The message is clear</t>
  </si>
  <si>
    <t>i.ibb.co</t>
  </si>
  <si>
    <t>https://www.reddit.com/r/metacanada/comments/hb4j5g/the_message_is_clear/</t>
  </si>
  <si>
    <t>hb4j5g</t>
  </si>
  <si>
    <t>https://i.ibb.co/TLHqNz6/1592409976828.jpg</t>
  </si>
  <si>
    <t>WE Charity co-founder said PMO 'called' to award $900M student-grant program, contradicting Trudeau</t>
  </si>
  <si>
    <t>https://www.reddit.com/r/metacanada/comments/hix32d/we_charity_cofounder_said_pmo_called_to_award/</t>
  </si>
  <si>
    <t>hix32d</t>
  </si>
  <si>
    <t>http://archive.is/RC8D1</t>
  </si>
  <si>
    <t>It‚'s about time!</t>
  </si>
  <si>
    <t>https://www.reddit.com/r/metacanada/comments/h7p4rg/its_about_time/</t>
  </si>
  <si>
    <t>h7p4rg</t>
  </si>
  <si>
    <t>Hey everyone me and my bro wrote our first song, I'd appreciate some feedback from people who have experience in music, others are welcome too though. Please leave a like if you think its good and share/subscribe to help us grow as musicians.</t>
  </si>
  <si>
    <t>Sharborto</t>
  </si>
  <si>
    <t>https://www.reddit.com/r/metacanada/comments/gz14br/hey_everyone_me_and_my_bro_wrote_our_first_song/</t>
  </si>
  <si>
    <t>gz14br</t>
  </si>
  <si>
    <t>https://www.youtube.com/watch?v=DVrEB0tzZPk</t>
  </si>
  <si>
    <t>when you've been hiding from COVID for the last month, and you logon to social media for the first time to see what your friends and family are up to</t>
  </si>
  <si>
    <t>https://www.reddit.com/r/metacanada/comments/gzci8q/when_youve_been_hiding_from_covid_for_the_last/</t>
  </si>
  <si>
    <t>gzci8q</t>
  </si>
  <si>
    <t>https://www.youtube.com/watch?v=ofIlP1gJ-Ho</t>
  </si>
  <si>
    <t>And they say they are the good guys right?</t>
  </si>
  <si>
    <t>https://www.reddit.com/r/metacanada/comments/gv8anz/and_they_say_they_are_the_good_guys_right/</t>
  </si>
  <si>
    <t>gv8anz</t>
  </si>
  <si>
    <t>https://twitter.com/PrisonPlanet/status/1267823788143423489?s=09</t>
  </si>
  <si>
    <t>Fall Cabal featuring Trudeau?</t>
  </si>
  <si>
    <t>https://www.reddit.com/r/metacanada/comments/h043lv/fall_cabal_featuring_trudeau/</t>
  </si>
  <si>
    <t>h043lv</t>
  </si>
  <si>
    <t>https://youtu.be/hN-imi34Mn8</t>
  </si>
  <si>
    <t>Half of candidates in 2019 federal election ‚ dissatisfied‚' with electoral system: poll</t>
  </si>
  <si>
    <t>https://www.reddit.com/r/metacanada/comments/gwy7yu/half_of_candidates_in_2019_federal_election/</t>
  </si>
  <si>
    <t>gwy7yu</t>
  </si>
  <si>
    <t>https://outline.com/c4vTTn</t>
  </si>
  <si>
    <t>A lesson for the 21st century, a higher fertility rate is easier to control and manage, than a low fertility rate</t>
  </si>
  <si>
    <t>https://www.reddit.com/r/metacanada/comments/gzp57c/a_lesson_for_the_21st_century_a_higher_fertility/</t>
  </si>
  <si>
    <t>gzp57c</t>
  </si>
  <si>
    <t>Interesting comment in /r/world News about the controversial takedown of a First Nations Chief</t>
  </si>
  <si>
    <t>xdaggitx</t>
  </si>
  <si>
    <t>https://www.reddit.com/r/metacanada/comments/h81a70/interesting_comment_in_rworld_news_about_the/</t>
  </si>
  <si>
    <t>h81a70</t>
  </si>
  <si>
    <t>I just wanted to take the time and congratulate our governments on nearly 2000 years of progress.</t>
  </si>
  <si>
    <t>https://www.reddit.com/r/metacanada/comments/gycznq/i_just_wanted_to_take_the_time_and_congratulate/</t>
  </si>
  <si>
    <t>gycznq</t>
  </si>
  <si>
    <t>https://i.redd.it/fz2v5zj4wh351.png</t>
  </si>
  <si>
    <t>Political Debate: 2020</t>
  </si>
  <si>
    <t>https://www.reddit.com/r/metacanada/comments/hfe02i/political_debate_2020/</t>
  </si>
  <si>
    <t>hfe02i</t>
  </si>
  <si>
    <t>https://twitter.com/bennyjohnson/status/1275504592474836992</t>
  </si>
  <si>
    <t>It‚'s just 1%</t>
  </si>
  <si>
    <t>https://www.reddit.com/r/metacanada/comments/hhrwcl/its_just_1/</t>
  </si>
  <si>
    <t>hhrwcl</t>
  </si>
  <si>
    <t>https://i.redd.it/7nlavmw7lo751.jpg</t>
  </si>
  <si>
    <t>Eight more weeks of CERB to cost $17.9 billion, budget officer says</t>
  </si>
  <si>
    <t>https://www.reddit.com/r/metacanada/comments/heihx2/eight_more_weeks_of_cerb_to_cost_179_billion/</t>
  </si>
  <si>
    <t>heihx2</t>
  </si>
  <si>
    <t>http://archive.is/JWVOX</t>
  </si>
  <si>
    <t>CanCon: Barenaked Ladies - Brian Wilson.</t>
  </si>
  <si>
    <t>https://www.reddit.com/r/metacanada/comments/h9k8an/cancon_barenaked_ladies_brian_wilson/</t>
  </si>
  <si>
    <t>h9k8an</t>
  </si>
  <si>
    <t>https://www.youtube.com/watch?v=Ch84fmOa414</t>
  </si>
  <si>
    <t>It's good to be the Chief!</t>
  </si>
  <si>
    <t>https://www.reddit.com/r/metacanada/comments/hfanpn/its_good_to_be_the_chief/</t>
  </si>
  <si>
    <t>hfanpn</t>
  </si>
  <si>
    <t>https://outline.com/pb4JE8</t>
  </si>
  <si>
    <t>Protestors set up ‚"autonomous zone‚ outside Toronto City Hall</t>
  </si>
  <si>
    <t>https://www.reddit.com/r/metacanada/comments/hg5tit/protestors_set_up_autonomous_zone_outside_toronto/</t>
  </si>
  <si>
    <t>hg5tit</t>
  </si>
  <si>
    <t>https://twitter.com/joe_warmington/status/1276465204851871746?s=21</t>
  </si>
  <si>
    <t>August is the Conservative Party leadership race - the party represented by Harper, Scheer and MacKay is not even conservative...consider voting in a leadership election for the first time, in many ways it's MORE important than the federal election - otherwise you'll be presented Kang and Kodos.</t>
  </si>
  <si>
    <t>LewisPaulBremer</t>
  </si>
  <si>
    <t>https://www.reddit.com/r/metacanada/comments/hiex7o/august_is_the_conservative_party_leadership_race/</t>
  </si>
  <si>
    <t>hiex7o</t>
  </si>
  <si>
    <t>https://i.redd.it/5fvbcilwpy751.png</t>
  </si>
  <si>
    <t>https://www.reddit.com/r/metacanada/comments/hiezkq/august_is_the_conservative_party_leadership_race/</t>
  </si>
  <si>
    <t>hiezkq</t>
  </si>
  <si>
    <t>https://i.redd.it/llaztzs3ry751.png</t>
  </si>
  <si>
    <t>How did the mainstream media miss these connections to this world-famous photo?</t>
  </si>
  <si>
    <t>https://www.reddit.com/r/metacanada/comments/hbpvbt/how_did_the_mainstream_media_miss_these/</t>
  </si>
  <si>
    <t>hbpvbt</t>
  </si>
  <si>
    <t>https://i.redd.it/h0i3t5qnar551.png</t>
  </si>
  <si>
    <t>... no pressure ...</t>
  </si>
  <si>
    <t>https://www.reddit.com/r/metacanada/comments/h7u8u3/no_pressure/</t>
  </si>
  <si>
    <t>h7u8u3</t>
  </si>
  <si>
    <t>Well, Vancouver is A very NDP city</t>
  </si>
  <si>
    <t>https://www.reddit.com/r/metacanada/comments/gzpmue/well_vancouver_is_a_very_ndp_city/</t>
  </si>
  <si>
    <t>gzpmue</t>
  </si>
  <si>
    <t>https://www.youtube.com/watch?v=2gO3XWklXPA</t>
  </si>
  <si>
    <t>Labour Force Survey, May 2020 - Unemployment climbs to 13.7%</t>
  </si>
  <si>
    <t>statcan.gc.ca</t>
  </si>
  <si>
    <t>https://www.reddit.com/r/metacanada/comments/gx69br/labour_force_survey_may_2020_unemployment_climbs/</t>
  </si>
  <si>
    <t>gx69br</t>
  </si>
  <si>
    <t>https://www150.statcan.gc.ca/n1/daily-quotidien/200605/dq200605a-eng.htm</t>
  </si>
  <si>
    <t>Banned from /r/Canada for suggesting Meng gets the same treatment.</t>
  </si>
  <si>
    <t>rooolng</t>
  </si>
  <si>
    <t>https://www.reddit.com/r/metacanada/comments/hfzbrf/banned_from_rcanada_for_suggesting_meng_gets_the/</t>
  </si>
  <si>
    <t>hfzbrf</t>
  </si>
  <si>
    <t>Academic transforms his fiscal self and disentangles his 'queer body' from his heteronormativity</t>
  </si>
  <si>
    <t>https://www.reddit.com/r/metacanada/comments/h9u0vn/academic_transforms_his_fiscal_self_and/</t>
  </si>
  <si>
    <t>h9u0vn</t>
  </si>
  <si>
    <t>https://i.redd.it/jn6wwo5852551.png</t>
  </si>
  <si>
    <t>Pearl clutching intensifies</t>
  </si>
  <si>
    <t>https://www.reddit.com/r/metacanada/comments/gvl8y4/pearl_clutching_intensifies/</t>
  </si>
  <si>
    <t>gvl8y4</t>
  </si>
  <si>
    <t>https://twitter.com/thalegaacyy/status/1267919650773274625?s=21</t>
  </si>
  <si>
    <t>U.S. authorities officially request to speak with Prince Andrew over Jeffrey Epstein ties: reports</t>
  </si>
  <si>
    <t>https://www.reddit.com/r/metacanada/comments/gz2pgb/us_authorities_officially_request_to_speak_with/</t>
  </si>
  <si>
    <t>gz2pgb</t>
  </si>
  <si>
    <t>https://outline.com/GFRreC</t>
  </si>
  <si>
    <t>Defund Universities</t>
  </si>
  <si>
    <t>https://www.reddit.com/r/metacanada/comments/gyellg/defund_universities/</t>
  </si>
  <si>
    <t>gyellg</t>
  </si>
  <si>
    <t>Science Fiction Meets Reality</t>
  </si>
  <si>
    <t>https://www.reddit.com/r/metacanada/comments/hhq1zn/science_fiction_meets_reality/</t>
  </si>
  <si>
    <t>hhq1zn</t>
  </si>
  <si>
    <t>https://i.redd.it/57pb6bjcxq751.png</t>
  </si>
  <si>
    <t>Like Father, like.... hmm Son?</t>
  </si>
  <si>
    <t>https://www.reddit.com/r/metacanada/comments/hbml6r/like_father_like_hmm_son/</t>
  </si>
  <si>
    <t>hbml6r</t>
  </si>
  <si>
    <t>https://i.redd.it/g6iw7s77dq551.jpg</t>
  </si>
  <si>
    <t>Defund The CBC</t>
  </si>
  <si>
    <t>amllx</t>
  </si>
  <si>
    <t>https://www.reddit.com/r/metacanada/comments/h0mo9a/defund_the_cbc/</t>
  </si>
  <si>
    <t>h0mo9a</t>
  </si>
  <si>
    <t>https://www.cbc.ca/player/play/1748298819944</t>
  </si>
  <si>
    <t>What you need to know about the new June 1 tax-filing deadline</t>
  </si>
  <si>
    <t>https://www.reddit.com/r/metacanada/comments/gwnitw/what_you_need_to_know_about_the_new_june_1/</t>
  </si>
  <si>
    <t>gwnitw</t>
  </si>
  <si>
    <t>https://business.financialpost.com/personal-finance/taxes/what-you-need-to-know-about-the-new-june-1-tax-filing-deadline</t>
  </si>
  <si>
    <t>He's up there in heaven helping diversity quotas.</t>
  </si>
  <si>
    <t>https://www.reddit.com/r/metacanada/comments/h785wc/hes_up_there_in_heaven_helping_diversity_quotas/</t>
  </si>
  <si>
    <t>h785wc</t>
  </si>
  <si>
    <t>https://i.redd.it/owp0kv1yxc451.jpg</t>
  </si>
  <si>
    <t>Psychology</t>
  </si>
  <si>
    <t>https://www.reddit.com/r/metacanada/comments/gzywdk/psychology/</t>
  </si>
  <si>
    <t>gzywdk</t>
  </si>
  <si>
    <t>https://youtu.be/LBGe4F7Q3Ok</t>
  </si>
  <si>
    <t>CanCon: Gino Vannelli - Wild Horses.</t>
  </si>
  <si>
    <t>https://www.reddit.com/r/metacanada/comments/h0cdfp/cancon_gino_vannelli_wild_horses/</t>
  </si>
  <si>
    <t>h0cdfp</t>
  </si>
  <si>
    <t>https://www.youtube.com/watch?v=zD77kyQYifc</t>
  </si>
  <si>
    <t>Who won tonight's Conservative Leadership Debate?</t>
  </si>
  <si>
    <t>https://www.reddit.com/r/metacanada/comments/hbsksu/who_won_tonights_conservative_leadership_debate/</t>
  </si>
  <si>
    <t>hbsksu</t>
  </si>
  <si>
    <t>Exceptions have been made</t>
  </si>
  <si>
    <t>https://www.reddit.com/r/metacanada/comments/gzq8tq/exceptions_have_been_made/</t>
  </si>
  <si>
    <t>gzq8tq</t>
  </si>
  <si>
    <t>https://i.redd.it/ykvnr324tw351.jpg</t>
  </si>
  <si>
    <t>Canada's 3 million richest families have $8.7 trillion in assets ‚  but half is tied in real estate</t>
  </si>
  <si>
    <t>https://www.reddit.com/r/metacanada/comments/hbj38j/canadas_3_million_richest_families_have_87/</t>
  </si>
  <si>
    <t>hbj38j</t>
  </si>
  <si>
    <t>http://archive.is/qEnge</t>
  </si>
  <si>
    <t>Scheer proposes 'back to work bonus,' says Trudeau's system discourages employees from returning to work</t>
  </si>
  <si>
    <t>https://www.reddit.com/r/metacanada/comments/hgbrjq/scheer_proposes_back_to_work_bonus_says_trudeaus/</t>
  </si>
  <si>
    <t>hgbrjq</t>
  </si>
  <si>
    <t>https://thepostmillennial.com/scheer-proposes-back-to-work-bonus-says-trudeaus-system-discourages-employees-from-returning-to-work</t>
  </si>
  <si>
    <t>Congratulations, Bubba!</t>
  </si>
  <si>
    <t>https://www.reddit.com/r/metacanada/comments/hf6y21/congratulations_bubba/</t>
  </si>
  <si>
    <t>hf6y21</t>
  </si>
  <si>
    <t>https://media.thedonald.win/thedonald/post/znr2XlIO.jpeg</t>
  </si>
  <si>
    <t>Same in Canada</t>
  </si>
  <si>
    <t>https://www.reddit.com/r/metacanada/comments/gvhkm1/same_in_canada/</t>
  </si>
  <si>
    <t>gvhkm1</t>
  </si>
  <si>
    <t>https://i.redd.it/69xpg8vwqk251.jpg</t>
  </si>
  <si>
    <t>When did Trudeau first year about covid 19?</t>
  </si>
  <si>
    <t>Dirtpig</t>
  </si>
  <si>
    <t>https://www.reddit.com/r/metacanada/comments/hdvizg/when_did_trudeau_first_year_about_covid_19/</t>
  </si>
  <si>
    <t>hdvizg</t>
  </si>
  <si>
    <t>This just in, Trudeau announces new flag just in time for Canada Day</t>
  </si>
  <si>
    <t>https://www.reddit.com/r/metacanada/comments/hhqbmz/this_just_in_trudeau_announces_new_flag_just_in/</t>
  </si>
  <si>
    <t>hhqbmz</t>
  </si>
  <si>
    <t>https://imgur.com/h4KDu6W</t>
  </si>
  <si>
    <t>what did he mean by this?</t>
  </si>
  <si>
    <t>https://www.reddit.com/r/metacanada/comments/guxvmy/what_did_he_mean_by_this/</t>
  </si>
  <si>
    <t>guxvmy</t>
  </si>
  <si>
    <t>https://i.redd.it/giy5nb06ie251.png</t>
  </si>
  <si>
    <t>https://www.reddit.com/r/metacanada/comments/hbzpk3/what_did_he_mean_by_this/</t>
  </si>
  <si>
    <t>hbzpk3</t>
  </si>
  <si>
    <t>https://i.redd.it/dlo4tpeh0v551.jpg</t>
  </si>
  <si>
    <t>Oh, Deer!</t>
  </si>
  <si>
    <t>https://www.reddit.com/r/metacanada/comments/gzekmw/oh_deer/</t>
  </si>
  <si>
    <t>gzekmw</t>
  </si>
  <si>
    <t>https://i.redd.it/qktwjibavs351.jpg</t>
  </si>
  <si>
    <t>Christmas in April... May... June... July... August...</t>
  </si>
  <si>
    <t>https://www.reddit.com/r/metacanada/comments/he5z4z/christmas_in_april_may_june_july_august/</t>
  </si>
  <si>
    <t>he5z4z</t>
  </si>
  <si>
    <t>https://i.redd.it/hzyug93vjk651.jpg</t>
  </si>
  <si>
    <t>Kinglens311</t>
  </si>
  <si>
    <t>https://www.reddit.com/r/metacanada/comments/he650v/christmas_in_april_may_june_july_august/</t>
  </si>
  <si>
    <t>he650v</t>
  </si>
  <si>
    <t>https://www.reddit.com/r/metacanada/comments/he5z4z/christmas_in_april_may_june_july_august/?utm_source=ifttt</t>
  </si>
  <si>
    <t>Didn't see that coming..</t>
  </si>
  <si>
    <t>https://www.reddit.com/r/metacanada/comments/gytk6v/didnt_see_that_coming/</t>
  </si>
  <si>
    <t>gytk6v</t>
  </si>
  <si>
    <t>https://i.redd.it/zgx6tynqpm351.jpg</t>
  </si>
  <si>
    <t>/r/canada likes the Fraser Institute now</t>
  </si>
  <si>
    <t>https://www.reddit.com/r/metacanada/comments/gw2amy/rcanada_likes_the_fraser_institute_now/</t>
  </si>
  <si>
    <t>gw2amy</t>
  </si>
  <si>
    <t>https://np.reddit.com/r/canada/comments/gvut1n/a_fourday_work_week_in_canada_is_viable_by/</t>
  </si>
  <si>
    <t>COVID-19 resurges in Beijing after outbreak at one of Asian‚'s largest food markets</t>
  </si>
  <si>
    <t>https://www.reddit.com/r/metacanada/comments/h902jn/covid19_resurges_in_beijing_after_outbreak_at_one/</t>
  </si>
  <si>
    <t>h902jn</t>
  </si>
  <si>
    <t>http://archive.is/JMSDg</t>
  </si>
  <si>
    <t>Here we go.</t>
  </si>
  <si>
    <t>https://www.reddit.com/r/metacanada/comments/gx6dij/here_we_go/</t>
  </si>
  <si>
    <t>gx6dij</t>
  </si>
  <si>
    <t>https://i.redd.it/6050dopv63351.jpg</t>
  </si>
  <si>
    <t>https://www.reddit.com/r/metacanada/comments/gxaykm/here_we_go/</t>
  </si>
  <si>
    <t>gxaykm</t>
  </si>
  <si>
    <t>https://youtu.be/9aVxaWLBi94</t>
  </si>
  <si>
    <t>https://www.reddit.com/r/metacanada/comments/haflye/here_we_go/</t>
  </si>
  <si>
    <t>haflye</t>
  </si>
  <si>
    <t>https://www.dailymail.co.uk/news/article-8425311/China-reimposes-travel-restrictions-amid-fresh-outbreak.html</t>
  </si>
  <si>
    <t>Interesting how that works..</t>
  </si>
  <si>
    <t>https://www.reddit.com/r/metacanada/comments/gxa41d/interesting_how_that_works/</t>
  </si>
  <si>
    <t>gxa41d</t>
  </si>
  <si>
    <t>https://i.redd.it/wi1zkn8qx4351.png</t>
  </si>
  <si>
    <t>Last night(June 1) the Victims of Communism Memorial in DC was vandalized.</t>
  </si>
  <si>
    <t>https://www.reddit.com/r/metacanada/comments/he343c/last_nightjune_1_the_victims_of_communism/</t>
  </si>
  <si>
    <t>he343c</t>
  </si>
  <si>
    <t>https://i.redd.it/6tzqwu5inj651.png</t>
  </si>
  <si>
    <t>Yeah, now return those campaign funds back to our taxpayers</t>
  </si>
  <si>
    <t>https://www.reddit.com/r/metacanada/comments/hb0997/yeah_now_return_those_campaign_funds_back_to_our/</t>
  </si>
  <si>
    <t>hb0997</t>
  </si>
  <si>
    <t>https://www.ctvnews.ca/politics/canada-loses-bid-for-seat-on-the-united-nations-security-council-1.4988540</t>
  </si>
  <si>
    <t>Great Father's Day Idea!</t>
  </si>
  <si>
    <t>https://www.reddit.com/r/metacanada/comments/gxezwd/great_fathers_day_idea/</t>
  </si>
  <si>
    <t>gxezwd</t>
  </si>
  <si>
    <t>https://i.imgur.com/kQHVRVy.jpg</t>
  </si>
  <si>
    <t>Films aiming to win Oscars will need to meet diversity criteria, Academy says</t>
  </si>
  <si>
    <t>https://www.reddit.com/r/metacanada/comments/h8x8ic/films_aiming_to_win_oscars_will_need_to_meet/</t>
  </si>
  <si>
    <t>h8x8ic</t>
  </si>
  <si>
    <t>Why is the media only talking about cases now?</t>
  </si>
  <si>
    <t>https://www.reddit.com/r/metacanada/comments/hhjsxb/why_is_the_media_only_talking_about_cases_now/</t>
  </si>
  <si>
    <t>hhjsxb</t>
  </si>
  <si>
    <t>We got played</t>
  </si>
  <si>
    <t>twincities.com</t>
  </si>
  <si>
    <t>https://www.reddit.com/r/metacanada/comments/h92yw1/we_got_played/</t>
  </si>
  <si>
    <t>h92yw1</t>
  </si>
  <si>
    <t>https://www.twincities.com/2020/06/12/mn-coronavirus-george-floyd-early-test-results-show-few-protesters/</t>
  </si>
  <si>
    <t>are we there yet?</t>
  </si>
  <si>
    <t>https://www.reddit.com/r/metacanada/comments/hfbzco/are_we_there_yet/</t>
  </si>
  <si>
    <t>hfbzco</t>
  </si>
  <si>
    <t>https://i.redd.it/fh9u5ntj1y651.jpg</t>
  </si>
  <si>
    <t>So Long Farewell</t>
  </si>
  <si>
    <t>FireballSambucca</t>
  </si>
  <si>
    <t>https://www.reddit.com/r/metacanada/comments/hhwzla/so_long_farewell/</t>
  </si>
  <si>
    <t>hhwzla</t>
  </si>
  <si>
    <t>https://youtu.be/Qy9_lfjQopU</t>
  </si>
  <si>
    <t>CanCon: Blue Rodeo - Lost Together.</t>
  </si>
  <si>
    <t>https://www.reddit.com/r/metacanada/comments/hbyv1x/cancon_blue_rodeo_lost_together/</t>
  </si>
  <si>
    <t>hbyv1x</t>
  </si>
  <si>
    <t>https://www.youtube.com/watch?v=xAnJw9Ctqkc&amp;amp;list=PLZx7LtG6geHhBDmIO_sTGwLxJdi4m8Py4&amp;amp;index=4</t>
  </si>
  <si>
    <t>Remember when Rebel raised $198,092.38 for an app that was never made? Well, there "fundraising" site is still up....</t>
  </si>
  <si>
    <t>therebel.media</t>
  </si>
  <si>
    <t>https://www.reddit.com/r/metacanada/comments/hi2gdy/remember_when_rebel_raised_19809238_for_an_app/</t>
  </si>
  <si>
    <t>hi2gdy</t>
  </si>
  <si>
    <t>https://www.therebel.media/they-cant-stop-us</t>
  </si>
  <si>
    <t>"Albertans feeling like they are being excluded from the rest of the country and wanting a fair deal to save the province from their economic crisis is playing political games." ‚ CBC</t>
  </si>
  <si>
    <t>https://www.reddit.com/r/metacanada/comments/hfe2v6/albertans_feeling_like_they_are_being_excluded/</t>
  </si>
  <si>
    <t>hfe2v6</t>
  </si>
  <si>
    <t>https://www.cbc.ca/news/canada/calgary/alberta-fair-deal-panel-trevor-tombe-1.5622060</t>
  </si>
  <si>
    <t>What is he hiding?</t>
  </si>
  <si>
    <t>https://www.reddit.com/r/metacanada/comments/gvh0y4/what_is_he_hiding/</t>
  </si>
  <si>
    <t>gvh0y4</t>
  </si>
  <si>
    <t>https://i.redd.it/mtxy17ra2i251.jpg</t>
  </si>
  <si>
    <t>Margaret Wente resigns Massey College appointment after uproar</t>
  </si>
  <si>
    <t>https://www.reddit.com/r/metacanada/comments/heg5xx/margaret_wente_resigns_massey_college_appointment/</t>
  </si>
  <si>
    <t>heg5xx</t>
  </si>
  <si>
    <t>https://torontosun.com/news/local-news/margaret-wente-resigns-contentious-toronto-college-appointment-after-uproar</t>
  </si>
  <si>
    <t>Someone spoke the truth</t>
  </si>
  <si>
    <t>self.TrueOffMyChest</t>
  </si>
  <si>
    <t>https://www.reddit.com/r/metacanada/comments/hag625/someone_spoke_the_truth/</t>
  </si>
  <si>
    <t>hag625</t>
  </si>
  <si>
    <t>/r/TrueOffMyChest/comments/hac1ar/black_people_oppress_themselves/</t>
  </si>
  <si>
    <t>With ‚"Aunt Jemima‚ being canceled, wonder if Trudeau is available?</t>
  </si>
  <si>
    <t>https://www.reddit.com/r/metacanada/comments/haxqlh/with_aunt_jemima_being_canceled_wonder_if_trudeau/</t>
  </si>
  <si>
    <t>haxqlh</t>
  </si>
  <si>
    <t>https://twitter.com/Phil4gop26/status/1273228626369093632</t>
  </si>
  <si>
    <t>CBC watched by only 3% of Canadians yet funded by 100% of population</t>
  </si>
  <si>
    <t>https://www.reddit.com/r/metacanada/comments/hfciza/cbc_watched_by_only_3_of_canadians_yet_funded_by/</t>
  </si>
  <si>
    <t>hfciza</t>
  </si>
  <si>
    <t>https://thepostmillennial.com/cbc-watched-by-only-three</t>
  </si>
  <si>
    <t>James Corden Has Questions for PM Justin Trudeau</t>
  </si>
  <si>
    <t>https://www.reddit.com/r/metacanada/comments/gxj6ab/james_corden_has_questions_for_pm_justin_trudeau/</t>
  </si>
  <si>
    <t>gxj6ab</t>
  </si>
  <si>
    <t>https://youtu.be/cdQ0aLWcGU8</t>
  </si>
  <si>
    <t>Allan Adam the community centre karate master.</t>
  </si>
  <si>
    <t>https://www.reddit.com/r/metacanada/comments/h8txjo/allan_adam_the_community_centre_karate_master/</t>
  </si>
  <si>
    <t>h8txjo</t>
  </si>
  <si>
    <t>Anyone remember when the Post was conservative?</t>
  </si>
  <si>
    <t>https://www.reddit.com/r/metacanada/comments/gy4sv0/anyone_remember_when_the_post_was_conservative/</t>
  </si>
  <si>
    <t>gy4sv0</t>
  </si>
  <si>
    <t>ByWard Market restaurant fined for opening patio during pandemic</t>
  </si>
  <si>
    <t>pharmecist</t>
  </si>
  <si>
    <t>https://www.reddit.com/r/metacanada/comments/gyraxj/byward_market_restaurant_fined_for_opening_patio/</t>
  </si>
  <si>
    <t>gyraxj</t>
  </si>
  <si>
    <t>Wortman sure does pop up a lot in Blue Leaks.. and .. well ..</t>
  </si>
  <si>
    <t>https://www.reddit.com/r/metacanada/comments/he2ki2/wortman_sure_does_pop_up_a_lot_in_blue_leaks_and/</t>
  </si>
  <si>
    <t>he2ki2</t>
  </si>
  <si>
    <t>https://i.redd.it/a3b1otwxhj651.png</t>
  </si>
  <si>
    <t>Defund the CBC now</t>
  </si>
  <si>
    <t>https://www.reddit.com/r/metacanada/comments/gwi49a/defund_the_cbc_now/</t>
  </si>
  <si>
    <t>gwi49a</t>
  </si>
  <si>
    <t>https://twitter.com/jonkay/status/1268538333321400323</t>
  </si>
  <si>
    <t>gta series videos gta 5 story mode pc (gta 5 greek gameplay gta series #1 )</t>
  </si>
  <si>
    <t>zakkas_yt</t>
  </si>
  <si>
    <t>https://www.reddit.com/r/metacanada/comments/guq540/gta_series_videos_gta_5_story_mode_pc_gta_5_greek/</t>
  </si>
  <si>
    <t>guq540</t>
  </si>
  <si>
    <t>https://www.youtube.com/watch?v=4HpYXF__Gy0&amp;amp;feature=share</t>
  </si>
  <si>
    <t>Great!</t>
  </si>
  <si>
    <t>https://www.reddit.com/r/metacanada/comments/h9p5aq/great/</t>
  </si>
  <si>
    <t>h9p5aq</t>
  </si>
  <si>
    <t>http://www.cicnews.com/2020/06/where-are-canadas-immigrants-coming-from-in-2020-0614659.html</t>
  </si>
  <si>
    <t>A modest election reform proposal, because beers.</t>
  </si>
  <si>
    <t>https://www.reddit.com/r/metacanada/comments/hcgq2v/a_modest_election_reform_proposal_because_beers/</t>
  </si>
  <si>
    <t>hcgq2v</t>
  </si>
  <si>
    <t>This is the IMD ranking for most competitive economies. Link in comments</t>
  </si>
  <si>
    <t>mayeezy</t>
  </si>
  <si>
    <t>https://www.reddit.com/r/metacanada/comments/hfmcow/this_is_the_imd_ranking_for_most_competitive/</t>
  </si>
  <si>
    <t>hfmcow</t>
  </si>
  <si>
    <t>https://i.redd.it/tm4oj9e192751.jpg</t>
  </si>
  <si>
    <t>Calgary, last week.</t>
  </si>
  <si>
    <t>Pestilence1911</t>
  </si>
  <si>
    <t>https://www.reddit.com/r/metacanada/comments/gyzh3y/calgary_last_week/</t>
  </si>
  <si>
    <t>gyzh3y</t>
  </si>
  <si>
    <t>https://i.redd.it/4r02o6z6wo351.jpg</t>
  </si>
  <si>
    <t>https://www.reddit.com/r/metacanada/comments/h07tqi/calgary_last_week/</t>
  </si>
  <si>
    <t>h07tqi</t>
  </si>
  <si>
    <t>https://i.redd.it/ol93xdf932451.jpg</t>
  </si>
  <si>
    <t>Double Speak in Full Force</t>
  </si>
  <si>
    <t>https://www.reddit.com/r/metacanada/comments/gyfz4i/double_speak_in_full_force/</t>
  </si>
  <si>
    <t>gyfz4i</t>
  </si>
  <si>
    <t>https://i.redd.it/rjqliri6ri351.jpg</t>
  </si>
  <si>
    <t>Best constitution ever</t>
  </si>
  <si>
    <t>laws-lois.justice.gc.ca</t>
  </si>
  <si>
    <t>https://www.reddit.com/r/metacanada/comments/gylt2f/best_constitution_ever/</t>
  </si>
  <si>
    <t>gylt2f</t>
  </si>
  <si>
    <t>https://laws-lois.justice.gc.ca/eng/const/page-15.html#h-41</t>
  </si>
  <si>
    <t>Le EPIC /u/_StrangeTeeth May May LOOOOLLLOLOL</t>
  </si>
  <si>
    <t>https://www.reddit.com/r/metacanada/comments/h16zya/le_epic_u_strangeteeth_may_may_loooolllolol/</t>
  </si>
  <si>
    <t>h16zya</t>
  </si>
  <si>
    <t>https://i.redd.it/1fni3um89c451.gif</t>
  </si>
  <si>
    <t>Blazing</t>
  </si>
  <si>
    <t>https://www.reddit.com/r/metacanada/comments/hbyrul/blazing/</t>
  </si>
  <si>
    <t>hbyrul</t>
  </si>
  <si>
    <t>https://i.redd.it/w034nhzhnu551.jpg</t>
  </si>
  <si>
    <t>Just in Case, Meta...</t>
  </si>
  <si>
    <t>https://www.reddit.com/r/metacanada/comments/hhuvux/just_in_case_meta/</t>
  </si>
  <si>
    <t>hhuvux</t>
  </si>
  <si>
    <t>https://www.youtube.com/watch?v=HsM_VmN6ytk</t>
  </si>
  <si>
    <t>"$1.2 m on two London properties is nothing": /r/canada on defending Foreign Affairs Minister owing $1.2 million to China</t>
  </si>
  <si>
    <t>https://www.reddit.com/r/metacanada/comments/h7w6qc/12_m_on_two_london_properties_is_nothing_rcanada/</t>
  </si>
  <si>
    <t>h7w6qc</t>
  </si>
  <si>
    <t>2020 Newspeak</t>
  </si>
  <si>
    <t>https://www.reddit.com/r/metacanada/comments/hdtub4/2020_newspeak/</t>
  </si>
  <si>
    <t>hdtub4</t>
  </si>
  <si>
    <t>https://i.redd.it/d2iooyk67h651.jpg</t>
  </si>
  <si>
    <t>Legislation is coming this fall requiring web giants to compensate news organizations for using their content, as well as #CRTC reform and new #CanCon rules for streaming services.</t>
  </si>
  <si>
    <t>thewirereport.ca</t>
  </si>
  <si>
    <t>https://www.reddit.com/r/metacanada/comments/hadfkp/legislation_is_coming_this_fall_requiring_web/</t>
  </si>
  <si>
    <t>hadfkp</t>
  </si>
  <si>
    <t>https://thewirereport.ca/2020/06/16/govt-to-introduce-web-giant-cancon-legislation-in-fall-guilbeault/</t>
  </si>
  <si>
    <t>.</t>
  </si>
  <si>
    <t>https://www.reddit.com/r/metacanada/comments/hggybh/_/</t>
  </si>
  <si>
    <t>hggybh</t>
  </si>
  <si>
    <t>Do You Feel It Yet?</t>
  </si>
  <si>
    <t>https://www.reddit.com/r/metacanada/comments/ha52h3/do_you_feel_it_yet/</t>
  </si>
  <si>
    <t>ha52h3</t>
  </si>
  <si>
    <t>https://files.catbox.moe/jwv2pa.jpeg</t>
  </si>
  <si>
    <t>Good news</t>
  </si>
  <si>
    <t>nymag.com</t>
  </si>
  <si>
    <t>https://www.reddit.com/r/metacanada/comments/gum5k3/good_news/</t>
  </si>
  <si>
    <t>gum5k3</t>
  </si>
  <si>
    <t>https://nymag.com/intelligencer/2015/05/new-study-shows-riots-make-america-conservative.html</t>
  </si>
  <si>
    <t>He went there!</t>
  </si>
  <si>
    <t>https://www.reddit.com/r/metacanada/comments/hbqvcc/he_went_there/</t>
  </si>
  <si>
    <t>hbqvcc</t>
  </si>
  <si>
    <t>Its Coming</t>
  </si>
  <si>
    <t>https://www.reddit.com/r/metacanada/comments/gzybpp/its_coming/</t>
  </si>
  <si>
    <t>gzybpp</t>
  </si>
  <si>
    <t>https://youtu.be/eQoOKDrVC5s</t>
  </si>
  <si>
    <t>Of course it was</t>
  </si>
  <si>
    <t>https://www.reddit.com/r/metacanada/comments/hemkyg/of_course_it_was/</t>
  </si>
  <si>
    <t>hemkyg</t>
  </si>
  <si>
    <t>https://i.redd.it/p87kb7re1q651.png</t>
  </si>
  <si>
    <t>Ahhhhh....... makes sense now</t>
  </si>
  <si>
    <t>https://www.reddit.com/r/metacanada/comments/hbjsci/ahhhhh_makes_sense_now/</t>
  </si>
  <si>
    <t>hbjsci</t>
  </si>
  <si>
    <t>https://i.redd.it/blg0k3b8lp551.jpg</t>
  </si>
  <si>
    <t>What is everyone thinking about the Blackout Tuesday?</t>
  </si>
  <si>
    <t>https://www.reddit.com/r/metacanada/comments/gv86ji/what_is_everyone_thinking_about_the_blackout/</t>
  </si>
  <si>
    <t>gv86ji</t>
  </si>
  <si>
    <t>https://i.redd.it/q92wmwg7ai251.jpg</t>
  </si>
  <si>
    <t>Woke</t>
  </si>
  <si>
    <t>https://www.reddit.com/r/metacanada/comments/gw2kn2/woke/</t>
  </si>
  <si>
    <t>gw2kn2</t>
  </si>
  <si>
    <t>https://i.redd.it/f48jovh98r251.jpg</t>
  </si>
  <si>
    <t>COVID-19 vs. White privilege narrative in Vancouver, BC -June 5, 2020</t>
  </si>
  <si>
    <t>https://www.reddit.com/r/metacanada/comments/gxlvho/covid19_vs_white_privilege_narrative_in_vancouver/</t>
  </si>
  <si>
    <t>gxlvho</t>
  </si>
  <si>
    <t>https://i.redd.it/lpkwpusei8351.jpg</t>
  </si>
  <si>
    <t>... 21 Seconds Pass ...</t>
  </si>
  <si>
    <t>https://www.reddit.com/r/metacanada/comments/h0p430/21_seconds_pass/</t>
  </si>
  <si>
    <t>h0p430</t>
  </si>
  <si>
    <t>https://i.redd.it/4keaag43n6451.jpg</t>
  </si>
  <si>
    <t>Corporate Passover</t>
  </si>
  <si>
    <t>https://www.reddit.com/r/metacanada/comments/h7r0w1/corporate_passover/</t>
  </si>
  <si>
    <t>h7r0w1</t>
  </si>
  <si>
    <t>The Message</t>
  </si>
  <si>
    <t>YegGhamp</t>
  </si>
  <si>
    <t>https://www.reddit.com/r/metacanada/comments/gwx36n/the_message/</t>
  </si>
  <si>
    <t>gwx36n</t>
  </si>
  <si>
    <t>https://youtu.be/PLuJa9X21PE</t>
  </si>
  <si>
    <t>Livin‚' the dream...</t>
  </si>
  <si>
    <t>https://www.reddit.com/r/metacanada/comments/gzd993/livin_the_dream/</t>
  </si>
  <si>
    <t>gzd993</t>
  </si>
  <si>
    <t>https://twitter.com/RichHiggins_DC/status/1270164316172496896</t>
  </si>
  <si>
    <t>What changed??</t>
  </si>
  <si>
    <t>https://www.reddit.com/r/metacanada/comments/h8g7k6/what_changed/</t>
  </si>
  <si>
    <t>h8g7k6</t>
  </si>
  <si>
    <t>They're trying to cancel a CFL player for this tweet</t>
  </si>
  <si>
    <t>https://www.reddit.com/r/metacanada/comments/hhjhoz/theyre_trying_to_cancel_a_cfl_player_for_this/</t>
  </si>
  <si>
    <t>hhjhoz</t>
  </si>
  <si>
    <t>https://twitter.com/jonessboyy/status/1277058634611142657?s=19</t>
  </si>
  <si>
    <t>The most open and transparent prime minister in Canadian history.</t>
  </si>
  <si>
    <t>https://www.reddit.com/r/metacanada/comments/guncog/the_most_open_and_transparent_prime_minister_in/</t>
  </si>
  <si>
    <t>guncog</t>
  </si>
  <si>
    <t>https://i.redd.it/lg6fwb4uob251.png</t>
  </si>
  <si>
    <t>Does it apply to today.</t>
  </si>
  <si>
    <t>https://www.reddit.com/r/metacanada/comments/gver9t/does_it_apply_to_today/</t>
  </si>
  <si>
    <t>gver9t</t>
  </si>
  <si>
    <t>https://youtu.be/XiSiHRNQlQo</t>
  </si>
  <si>
    <t>Spot the difference?</t>
  </si>
  <si>
    <t>https://www.reddit.com/r/metacanada/comments/hb85xi/spot_the_difference/</t>
  </si>
  <si>
    <t>hb85xi</t>
  </si>
  <si>
    <t>https://twitter.com/Paola_Dec1231/status/1273457944340975616?s=20</t>
  </si>
  <si>
    <t>British History Matters</t>
  </si>
  <si>
    <t>https://www.reddit.com/r/metacanada/comments/h8834c/british_history_matters/</t>
  </si>
  <si>
    <t>h8834c</t>
  </si>
  <si>
    <t>Facts</t>
  </si>
  <si>
    <t>https://www.reddit.com/r/metacanada/comments/gylnm3/facts/</t>
  </si>
  <si>
    <t>gylnm3</t>
  </si>
  <si>
    <t>https://i.redd.it/75nujb6q1k351.jpg</t>
  </si>
  <si>
    <t>https://www.reddit.com/r/metacanada/comments/gwceqz/facts/</t>
  </si>
  <si>
    <t>gwceqz</t>
  </si>
  <si>
    <t>https://i.redd.it/4ijrn29afu251.png</t>
  </si>
  <si>
    <t>US announces visa restrictions on Chinese Communist Party officials as punishment for Hong Kong takeover.</t>
  </si>
  <si>
    <t>americanmilitarynews.com</t>
  </si>
  <si>
    <t>https://www.reddit.com/r/metacanada/comments/hgej7f/us_announces_visa_restrictions_on_chinese/</t>
  </si>
  <si>
    <t>hgej7f</t>
  </si>
  <si>
    <t>https://americanmilitarynews.com/2020/06/pompeo-announces-visa-restrictions-on-chinese-communist-party-officials-over-hong-kong-takeover/?utm_source=bgin&amp;amp;#038;utm_campaign=alt&amp;amp;#038;utm_medium=facebook</t>
  </si>
  <si>
    <t>What a legend</t>
  </si>
  <si>
    <t>dankynugz</t>
  </si>
  <si>
    <t>https://www.reddit.com/r/metacanada/comments/gulbk0/what_a_legend/</t>
  </si>
  <si>
    <t>gulbk0</t>
  </si>
  <si>
    <t>https://v.redd.it/tk1401p7q7251</t>
  </si>
  <si>
    <t>"We care about the environment"</t>
  </si>
  <si>
    <t>https://www.reddit.com/r/metacanada/comments/hiab6d/we_care_about_the_environment/</t>
  </si>
  <si>
    <t>hiab6d</t>
  </si>
  <si>
    <t>https://youtu.be/5cAWnSxI1cg</t>
  </si>
  <si>
    <t>Is the National Post reliable?</t>
  </si>
  <si>
    <t>https://www.reddit.com/r/metacanada/comments/hdvcal/is_the_national_post_reliable/</t>
  </si>
  <si>
    <t>hdvcal</t>
  </si>
  <si>
    <t>Wow. Things are really improving in Minneapolis.</t>
  </si>
  <si>
    <t>startribune.com</t>
  </si>
  <si>
    <t>https://www.reddit.com/r/metacanada/comments/hhzk46/wow_things_are_really_improving_in_minneapolis/</t>
  </si>
  <si>
    <t>hhzk46</t>
  </si>
  <si>
    <t>https://www.startribune.com/surge-in-gun-violence-tests-minneapolis-leaders/571524202/</t>
  </si>
  <si>
    <t>Common Sense</t>
  </si>
  <si>
    <t>https://www.reddit.com/r/metacanada/comments/guv0m2/common_sense/</t>
  </si>
  <si>
    <t>guv0m2</t>
  </si>
  <si>
    <t>https://i.redd.it/mm1x04d1l2j41.jpg</t>
  </si>
  <si>
    <t>Truth</t>
  </si>
  <si>
    <t>https://www.reddit.com/r/metacanada/comments/gxa9z5/truth/</t>
  </si>
  <si>
    <t>gxa9z5</t>
  </si>
  <si>
    <t>https://i.redd.it/e2marru8z4351.png</t>
  </si>
  <si>
    <t>https://www.reddit.com/r/metacanada/comments/gw54v6/truth/</t>
  </si>
  <si>
    <t>gw54v6</t>
  </si>
  <si>
    <t>https://youtu.be/U8uHTFbZXPE</t>
  </si>
  <si>
    <t>MetaCanada Backup?</t>
  </si>
  <si>
    <t>https://www.reddit.com/r/metacanada/comments/hfdtno/metacanada_backup/</t>
  </si>
  <si>
    <t>hfdtno</t>
  </si>
  <si>
    <t>really</t>
  </si>
  <si>
    <t>https://www.reddit.com/r/metacanada/comments/gvivdo/really/</t>
  </si>
  <si>
    <t>gvivdo</t>
  </si>
  <si>
    <t>https://i.redd.it/gtw2hz1r3l251.png</t>
  </si>
  <si>
    <t>One for us</t>
  </si>
  <si>
    <t>https://www.reddit.com/r/metacanada/comments/hewc91/one_for_us/</t>
  </si>
  <si>
    <t>hewc91</t>
  </si>
  <si>
    <t>https://i.redd.it/7qd5gh625t651.png</t>
  </si>
  <si>
    <t>What is the goal? Who is doing this?</t>
  </si>
  <si>
    <t>s01.geekpic.net</t>
  </si>
  <si>
    <t>https://www.reddit.com/r/metacanada/comments/gzz9mf/what_is_the_goal_who_is_doing_this/</t>
  </si>
  <si>
    <t>gzz9mf</t>
  </si>
  <si>
    <t>https://s01.geekpic.net/di-4N3UDK.jpeg</t>
  </si>
  <si>
    <t>It's OK To Be All Three</t>
  </si>
  <si>
    <t>https://www.reddit.com/r/metacanada/comments/gw71e3/its_ok_to_be_all_three/</t>
  </si>
  <si>
    <t>gw71e3</t>
  </si>
  <si>
    <t>https://imgur.com/7EdZYZR</t>
  </si>
  <si>
    <t>The new 20 for the year 2020.</t>
  </si>
  <si>
    <t>https://www.reddit.com/r/metacanada/comments/hc49i1/the_new_20_for_the_year_2020/</t>
  </si>
  <si>
    <t>hc49i1</t>
  </si>
  <si>
    <t>https://i.redd.it/wxs660vpcw551.jpg</t>
  </si>
  <si>
    <t>New subreddit for the province of Ontario!</t>
  </si>
  <si>
    <t>zolkss</t>
  </si>
  <si>
    <t>https://www.reddit.com/r/metacanada/comments/heltc7/new_subreddit_for_the_province_of_ontario/</t>
  </si>
  <si>
    <t>heltc7</t>
  </si>
  <si>
    <t>Andrew Scheer vs. Chrystia Freeland</t>
  </si>
  <si>
    <t>https://www.reddit.com/r/metacanada/comments/gzf6g8/andrew_scheer_vs_chrystia_freeland/</t>
  </si>
  <si>
    <t>gzf6g8</t>
  </si>
  <si>
    <t>https://youtu.be/kS0qPm-gK8M</t>
  </si>
  <si>
    <t>Black mobs riot in Brixton, London</t>
  </si>
  <si>
    <t>https://www.reddit.com/r/metacanada/comments/hg2n6n/black_mobs_riot_in_brixton_london/</t>
  </si>
  <si>
    <t>hg2n6n</t>
  </si>
  <si>
    <t>https://www.bitchute.com/video/0kKNza8h2zWc/</t>
  </si>
  <si>
    <t>Sowell's insights are always sound</t>
  </si>
  <si>
    <t>https://www.reddit.com/r/metacanada/comments/hbzss3/sowells_insights_are_always_sound/</t>
  </si>
  <si>
    <t>hbzss3</t>
  </si>
  <si>
    <t>https://i.redd.it/ivopon7miu551.jpg</t>
  </si>
  <si>
    <t>The hydroxychloroquine study that stopped the trials was DELIBERATELY FAKED.</t>
  </si>
  <si>
    <t>https://www.reddit.com/r/metacanada/comments/gxb891/the_hydroxychloroquine_study_that_stopped_the/</t>
  </si>
  <si>
    <t>gxb891</t>
  </si>
  <si>
    <t>Black CBC journalist present when Wendy Mesley used N-word says her presence prompted disciplinary action</t>
  </si>
  <si>
    <t>https://www.reddit.com/r/metacanada/comments/hglhom/black_cbc_journalist_present_when_wendy_mesley/</t>
  </si>
  <si>
    <t>hglhom</t>
  </si>
  <si>
    <t>This is basically the response you get from the radicals when you try to figure out which statues and monuments are to be left standing.</t>
  </si>
  <si>
    <t>https://www.reddit.com/r/metacanada/comments/h102sx/this_is_basically_the_response_you_get_from_the/</t>
  </si>
  <si>
    <t>h102sx</t>
  </si>
  <si>
    <t>https://i.redd.it/fytjen2oga451.jpg</t>
  </si>
  <si>
    <t>BC Hospitals critically hit by 34 Wuflu patients, 6 in ICU. Collapse of medical system imminent.</t>
  </si>
  <si>
    <t>experience.arcgis.com</t>
  </si>
  <si>
    <t>https://www.reddit.com/r/metacanada/comments/gumom7/bc_hospitals_critically_hit_by_34_wuflu_patients/</t>
  </si>
  <si>
    <t>gumom7</t>
  </si>
  <si>
    <t>https://experience.arcgis.com/experience/a6f23959a8b14bfa989e3cda29297ded</t>
  </si>
  <si>
    <t>Black Lives Matter protests may have slowed overall spread of coronavirus in Denver and other cities, new study finds [actual headline]</t>
  </si>
  <si>
    <t>coloradosun.com</t>
  </si>
  <si>
    <t>https://www.reddit.com/r/metacanada/comments/hip4q4/black_lives_matter_protests_may_have_slowed/</t>
  </si>
  <si>
    <t>hip4q4</t>
  </si>
  <si>
    <t>https://coloradosun.com/2020/06/30/police-protests-coronavirus-spread/</t>
  </si>
  <si>
    <t>The rising popularity of Doug Ford</t>
  </si>
  <si>
    <t>https://www.reddit.com/r/metacanada/comments/h0xqch/the_rising_popularity_of_doug_ford/</t>
  </si>
  <si>
    <t>h0xqch</t>
  </si>
  <si>
    <t>https://www.macleans.ca/politics/the-rising-popularity-of-doug-ford/</t>
  </si>
  <si>
    <t>Strong facts</t>
  </si>
  <si>
    <t>https://www.reddit.com/r/metacanada/comments/gyl4z8/strong_facts/</t>
  </si>
  <si>
    <t>gyl4z8</t>
  </si>
  <si>
    <t>Atlanta Police Fed Up: "Whole shifts have left and overnight shifts are refusing to come in"</t>
  </si>
  <si>
    <t>https://www.reddit.com/r/metacanada/comments/hb4efl/atlanta_police_fed_up_whole_shifts_have_left_and/</t>
  </si>
  <si>
    <t>hb4efl</t>
  </si>
  <si>
    <t>https://mobile.twitter.com/Johnny_Joey/status/1273410532872261633</t>
  </si>
  <si>
    <t>While still not reported by mainstream news, 7News has reported that the attacker in Scottish rampage was asylum seeker from Sudan.</t>
  </si>
  <si>
    <t>https://www.reddit.com/r/metacanada/comments/hgp2c2/while_still_not_reported_by_mainstream_news_7news/</t>
  </si>
  <si>
    <t>hgp2c2</t>
  </si>
  <si>
    <t>Brilliant.</t>
  </si>
  <si>
    <t>https://www.reddit.com/r/metacanada/comments/h7ddf5/brilliant/</t>
  </si>
  <si>
    <t>h7ddf5</t>
  </si>
  <si>
    <t>https://i.redd.it/dyj0tgf6ie451.png</t>
  </si>
  <si>
    <t>Let's let the article speak for itself on this one. Pay particular attention to the painting in question.</t>
  </si>
  <si>
    <t>theartnewspaper.com</t>
  </si>
  <si>
    <t>https://www.reddit.com/r/metacanada/comments/gums73/lets_let_the_article_speak_for_itself_on_this_one/</t>
  </si>
  <si>
    <t>gums73</t>
  </si>
  <si>
    <t>https://www.theartnewspaper.com/news/kent-monkman-regrets-work-showing-sexual-assault-of-canadian-prime-minister-justin-trudeau</t>
  </si>
  <si>
    <t>Is A Voluntary Tax Possible?</t>
  </si>
  <si>
    <t>https://www.reddit.com/r/metacanada/comments/haxamn/is_a_voluntary_tax_possible/</t>
  </si>
  <si>
    <t>haxamn</t>
  </si>
  <si>
    <t>https://marcusbender.ca/?p=764</t>
  </si>
  <si>
    <t>Thoughts?</t>
  </si>
  <si>
    <t>https://www.reddit.com/r/metacanada/comments/gzc3vi/thoughts/</t>
  </si>
  <si>
    <t>gzc3vi</t>
  </si>
  <si>
    <t>https://www.reuters.com/article/us-canada-police/canadas-trudeau-wants-body-cameras-for-police-cites-lack-of-public-trust-idUSKBN23F2DZ?feedType=RSS</t>
  </si>
  <si>
    <t>Alberta. The 51st state?</t>
  </si>
  <si>
    <t>edmonton.citynews.ca</t>
  </si>
  <si>
    <t>https://www.reddit.com/r/metacanada/comments/hdj7o5/alberta_the_51st_state/</t>
  </si>
  <si>
    <t>hdj7o5</t>
  </si>
  <si>
    <t>https://edmonton.citynews.ca/video/2020/06/19/alberta-the-51st-state/</t>
  </si>
  <si>
    <t>We are all George Floyd.</t>
  </si>
  <si>
    <t>https://www.reddit.com/r/metacanada/comments/gvoa75/we_are_all_george_floyd/</t>
  </si>
  <si>
    <t>gvoa75</t>
  </si>
  <si>
    <t>https://i.redd.it/o296bm84zm251.png</t>
  </si>
  <si>
    <t>Black People in Technology: Westinghouse Builds the Ultimate Black Robot Named "Rastus"</t>
  </si>
  <si>
    <t>https://www.reddit.com/r/metacanada/comments/hc64cq/black_people_in_technology_westinghouse_builds/</t>
  </si>
  <si>
    <t>hc64cq</t>
  </si>
  <si>
    <t>https://i.redd.it/o6suiay4vw551.jpg</t>
  </si>
  <si>
    <t>Hmmmm</t>
  </si>
  <si>
    <t>https://www.reddit.com/r/metacanada/comments/gupqo4/hmmmm/</t>
  </si>
  <si>
    <t>gupqo4</t>
  </si>
  <si>
    <t>https://www.dailymail.co.uk/news/article-8376453/UK-VETO-Donald-Trumps-bid-let-Russia-G7.html</t>
  </si>
  <si>
    <t>https://www.reddit.com/r/metacanada/comments/gxm0gd/hmmmm/</t>
  </si>
  <si>
    <t>gxm0gd</t>
  </si>
  <si>
    <t>https://v.redd.it/ibikjwl6r6351</t>
  </si>
  <si>
    <t>China has two Canadian hostages and the Toronto Star is letting Chinese officials publish propaganda.</t>
  </si>
  <si>
    <t>https://www.reddit.com/r/metacanada/comments/hcwr5h/china_has_two_canadian_hostages_and_the_toronto/</t>
  </si>
  <si>
    <t>hcwr5h</t>
  </si>
  <si>
    <t>https://www.thestar.com/opinion/contributors/2020/06/19/chinas-ambassador-us-is-the-troublemaker-in-china-canada-relations.html</t>
  </si>
  <si>
    <t>Thee Under Channel's Quest for Lord Stanley's Cup: A playoff discussion</t>
  </si>
  <si>
    <t>robertunder</t>
  </si>
  <si>
    <t>https://www.reddit.com/r/metacanada/comments/gwnp1r/thee_under_channels_quest_for_lord_stanleys_cup_a/</t>
  </si>
  <si>
    <t>gwnp1r</t>
  </si>
  <si>
    <t>https://youtu.be/EiA4mpSvGkI</t>
  </si>
  <si>
    <t>Coronavirus traces found in March 2019 sewage sample, Spanish study shows</t>
  </si>
  <si>
    <t>https://www.reddit.com/r/metacanada/comments/hgjsqt/coronavirus_traces_found_in_march_2019_sewage/</t>
  </si>
  <si>
    <t>hgjsqt</t>
  </si>
  <si>
    <t>George Floyd‚'s Family Asks United Nations to Disarm Police in U.S.</t>
  </si>
  <si>
    <t>https://www.reddit.com/r/metacanada/comments/gzeyxq/george_floyds_family_asks_united_nations_to/</t>
  </si>
  <si>
    <t>gzeyxq</t>
  </si>
  <si>
    <t>https://www.breitbart.com/politics/2020/06/08/george-floyds-family-petitions-united-nations-help-disarm-police-united-states/</t>
  </si>
  <si>
    <t>Nice to see Ottawa's priorities are in order.</t>
  </si>
  <si>
    <t>https://www.reddit.com/r/metacanada/comments/gzqyg8/nice_to_see_ottawas_priorities_are_in_order/</t>
  </si>
  <si>
    <t>gzqyg8</t>
  </si>
  <si>
    <t>https://i.redd.it/8pi2csupzw351.jpg</t>
  </si>
  <si>
    <t>Maxime Bernier recently announced a new initiative of the people's party to work together with the Green Left movement of the kind proposed in this report.</t>
  </si>
  <si>
    <t>https://www.reddit.com/r/metacanada/comments/h7q9pq/maxime_bernier_recently_announced_a_new/</t>
  </si>
  <si>
    <t>h7q9pq</t>
  </si>
  <si>
    <t>Random piles of bricks seen in Toronto.</t>
  </si>
  <si>
    <t>https://www.reddit.com/r/metacanada/comments/gwqe97/random_piles_of_bricks_seen_in_toronto/</t>
  </si>
  <si>
    <t>gwqe97</t>
  </si>
  <si>
    <t>https://i.redd.it/zo9ou73yly251.jpg</t>
  </si>
  <si>
    <t>The New Normal for American cities.</t>
  </si>
  <si>
    <t>https://www.reddit.com/r/metacanada/comments/gyoyuk/the_new_normal_for_american_cities/</t>
  </si>
  <si>
    <t>gyoyuk</t>
  </si>
  <si>
    <t>https://twitter.com/WesternGroyper/status/1269685229742174208</t>
  </si>
  <si>
    <t>Roxham Road is still open.</t>
  </si>
  <si>
    <t>https://www.reddit.com/r/metacanada/comments/hfb0at/roxham_road_is_still_open/</t>
  </si>
  <si>
    <t>hfb0at</t>
  </si>
  <si>
    <t>https://torontosun.com/opinion/columnists/lilley-pandemic-means-roxham-road-crossing-goes-from-deluge-to-a-trickle</t>
  </si>
  <si>
    <t>Defund Police: Black Lives Matter release list of demands.</t>
  </si>
  <si>
    <t>blacklivesmatter.ca</t>
  </si>
  <si>
    <t>https://www.reddit.com/r/metacanada/comments/hd1ymy/defund_police_black_lives_matter_release_list_of/</t>
  </si>
  <si>
    <t>hd1ymy</t>
  </si>
  <si>
    <t>https://blacklivesmatter.ca/defund-the-police/</t>
  </si>
  <si>
    <t>OnGuardForThee has launched a campaign to further tighten their hold on r/Canada moderation, complete with a cute list of demands.</t>
  </si>
  <si>
    <t>sgtdisaster</t>
  </si>
  <si>
    <t>https://www.reddit.com/r/metacanada/comments/h02cqc/onguardforthee_has_launched_a_campaign_to_further/</t>
  </si>
  <si>
    <t>h02cqc</t>
  </si>
  <si>
    <t>Sources reporting that #NYPD Commissioner and Chief Of Department are resigning and between 300 and 800 officers are retiring immediately.</t>
  </si>
  <si>
    <t>https://www.reddit.com/r/metacanada/comments/gypp7c/sources_reporting_that_nypd_commissioner_and/</t>
  </si>
  <si>
    <t>gypp7c</t>
  </si>
  <si>
    <t>https://twitter.com/JGilliam_SEAL/status/1269775545409187840</t>
  </si>
  <si>
    <t>Four sought in second Caledon attempted carjacking</t>
  </si>
  <si>
    <t>https://www.reddit.com/r/metacanada/comments/hgry35/four_sought_in_second_caledon_attempted_carjacking/</t>
  </si>
  <si>
    <t>hgry35</t>
  </si>
  <si>
    <t>The Meng Wanzhou Case Speaks to China‚'s Diplomatic Paranoia: China‚'s unwarranted assertiveness and distrust of democratic systems damages its foreign relations.</t>
  </si>
  <si>
    <t>thediplomat.com</t>
  </si>
  <si>
    <t>https://www.reddit.com/r/metacanada/comments/gvqm5d/the_meng_wanzhou_case_speaks_to_chinas_diplomatic/</t>
  </si>
  <si>
    <t>gvqm5d</t>
  </si>
  <si>
    <t>https://thediplomat.com/2020/06/the-meng-wanzhou-case-speaks-to-chinas-diplomatic-paranoia/</t>
  </si>
  <si>
    <t>Sobeys parent company raises quarterly dividend after cutting employee hazard pay prompting me to buy a few hundred in stocks.</t>
  </si>
  <si>
    <t>thechronicleherald.ca</t>
  </si>
  <si>
    <t>https://www.reddit.com/r/metacanada/comments/hiajv3/sobeys_parent_company_raises_quarterly_dividend/</t>
  </si>
  <si>
    <t>hiajv3</t>
  </si>
  <si>
    <t>https://www.thechronicleherald.ca/business/perspectives-on-business/sobeys-parent-company-raises-quarterly-dividend-after-cutting-employee-hazard-pay-463844/</t>
  </si>
  <si>
    <t>Should Canada make $1 and $2 bank notes instead of coins?</t>
  </si>
  <si>
    <t>https://www.reddit.com/r/metacanada/comments/gxujaq/should_canada_make_1_and_2_bank_notes_instead_of/</t>
  </si>
  <si>
    <t>gxujaq</t>
  </si>
  <si>
    <t>White Chicks (2004)</t>
  </si>
  <si>
    <t>https://www.reddit.com/r/metacanada/comments/hfn7zh/white_chicks_2004/</t>
  </si>
  <si>
    <t>hfn7zh</t>
  </si>
  <si>
    <t>To Sun-Times readers: Why we‚'re now capitalizing the ‚ B‚' in Black (We also told our journalists to continue to lowercase the ‚"w‚ in white)</t>
  </si>
  <si>
    <t>chicago.suntimes.com</t>
  </si>
  <si>
    <t>https://www.reddit.com/r/metacanada/comments/hihbxg/to_suntimes_readers_why_were_now_capitalizing_the/</t>
  </si>
  <si>
    <t>hihbxg</t>
  </si>
  <si>
    <t>https://chicago.suntimes.com/2020/6/15/21292317/capitalzing-b-black-sun-times-african-american-latino-white-style-newsroom</t>
  </si>
  <si>
    <t>WHO and a number of national governments have changed their Covid-19 policies and treatments on the basis of flawed data from a little-known US healthcare analytics company, also calling into question the integrity of key studies published in some of the world‚'s most prestigious medical journals.</t>
  </si>
  <si>
    <t>https://www.reddit.com/r/metacanada/comments/gvt9qz/who_and_a_number_of_national_governments_have/</t>
  </si>
  <si>
    <t>gvt9qz</t>
  </si>
  <si>
    <t>https://www.theguardian.com/world/2020/jun/03/covid-19-surgisphere-who-world-health-organization-hydroxychloroquine</t>
  </si>
  <si>
    <t>MetaCanada Discord Presents - The 2020 CPC Leadership Debates Watch Party, LIVE Thursday June 18th 7PM EST.</t>
  </si>
  <si>
    <t>https://www.reddit.com/r/metacanada/comments/ha4pny/metacanada_discord_presents_the_2020_cpc/</t>
  </si>
  <si>
    <t>ha4pny</t>
  </si>
  <si>
    <t>https://i.redd.it/o7n2n6c45a551.jpg</t>
  </si>
  <si>
    <t>Uncle Tom [Official Trailer]: History Of The American Black Conservative</t>
  </si>
  <si>
    <t>https://www.reddit.com/r/metacanada/comments/hdgww1/uncle_tom_official_trailer_history_of_the/</t>
  </si>
  <si>
    <t>hdgww1</t>
  </si>
  <si>
    <t>https://www.youtube.com/watch?v=QVLj-zARCv8</t>
  </si>
  <si>
    <t>As BLM Protests Raged, Chicago Saw Highest Black-On-Black Murder Rate In 60 Years - single most violent day on historical record: 18 dead and 85 wounded by gunfire</t>
  </si>
  <si>
    <t>https://www.reddit.com/r/metacanada/comments/gzd4th/as_blm_protests_raged_chicago_saw_highest/</t>
  </si>
  <si>
    <t>gzd4th</t>
  </si>
  <si>
    <t>https://chicago.suntimes.com/crime/2020/6/8/21281998/chicago-violence-murder-history-homicide-police-crime</t>
  </si>
  <si>
    <t>CanCon: David Usher - Black Black Heart.</t>
  </si>
  <si>
    <t>https://www.reddit.com/r/metacanada/comments/hbhyae/cancon_david_usher_black_black_heart/</t>
  </si>
  <si>
    <t>hbhyae</t>
  </si>
  <si>
    <t>https://www.youtube.com/watch?v=hqpDebYpP6w</t>
  </si>
  <si>
    <t>Body</t>
  </si>
  <si>
    <t>Author</t>
  </si>
  <si>
    <t>UTC</t>
  </si>
  <si>
    <t>Toxicity score</t>
  </si>
  <si>
    <t>"Everything is being done."
 Sadly, I would say he's already written them off.
 Remember his vow to pursue the beheaders of John Ridsdel and Robert Hall in the Philippines after Justin said he didn't negotiate with terrorists? Yeah, they continue to operate freely to this day. The two Michaels are going to suffer a grisly a fate and Trudeau won't even pause to regret it.
 Oh, and that "We don't negotiate with terrorists" thing? They were demanding a ransom of $6.5 million.
 Trudeau negotiated $10.5 million for Omar Khadr and welcomed him back to Canada with open arms.</t>
  </si>
  <si>
    <t>"Finance Minister, we know one third of our debt is foreign-owned. How much of our foreign-owned debt is held by the People's Republic of China?"
 "The *Honourable* Finance Minister..."
 "They own our soul. They own your children's souls. Your children's children's children's children's souls. In perpetuity. We switched sides and sold out to them back five years ago. The plan has gone very well from our perspective."</t>
  </si>
  <si>
    <t>‚"William Roper: ‚"So, now you give the Devil the benefit of law!‚
 Sir Thomas More: ‚"Yes! What would you do? Cut a great road through the law to get after the Devil?‚
 William Roper: ‚"Yes, I'd cut down every law in England to do that!‚
 Sir Thomas More: ‚"Oh? And when the last law was down, and the Devil turned 'round on you, where would you hide, Roper, the laws all being flat? This country is planted thick with laws, from coast to coast, Man's laws, not God's! And if you cut them down, and you're just the man to do it, do you really think you could stand upright in the winds that would blow then? Yes, I'd give the Devil benefit of law, for my own safety's sake!‚ 
 ‚Äï Robert Bolt, A Man for All Seasons</t>
  </si>
  <si>
    <t>[r/PETA](https://np.reddit.com/r/PETA/comments/gids60/fuck_you_guys/) no less. You must be a lot of fun.</t>
  </si>
  <si>
    <t>[What ever happened to Digg?](https://www.techradar.com/news/internet/web/whatever-happened-to-digg-1093422)
 &gt;Reddit is similarly focused on the site rather than money - "their entire goal is maintaining what Reddit has become, not trying to parlay it into some billion dollar exit"
 From 2012. I kinda think that's going to be their epitaph frankly.</t>
  </si>
  <si>
    <t>*The* New York City? The one that was a death-zone? Suddenly "poof - we fixed it"?
 Guess it's safe to riot there now.</t>
  </si>
  <si>
    <t>\#CANCELWENDY
 It's gotta be. There is no quarter asked for, nor given, in this culture war.
 Unless, that is .....</t>
  </si>
  <si>
    <t>&gt;" a dramatic increase in hospital traffic outside five major Wuhan hospitals beginning late summer and early fall 2019'. 
 &gt;
 &gt;
 &gt;
 &gt;" ... the traffic surge 'coincided' with a rise in internet searches for symptoms that are 'closely associated' with coronavirus..."
 That is the earliest date thus far of when this started boiling over.
 Last summer.
 So much for the coming summer months helping to knock this thing down.
 Oh, and Fuck China for letting this get going.</t>
  </si>
  <si>
    <t>&gt;‚"We have enough experience that we know that this is going to produce cognitive deficits,‚ and there are several possible reasons why, he said, including from the virus itself, the secondary effects on the respiratory system that might affect the flow of oxygen to the brain, to staying in ICU.
 Liberal voters. Liberal voters everywhere.</t>
  </si>
  <si>
    <t>&gt;26: This is misinformation
 &gt;
 &gt;
 &gt;1: Have a great Father's Day!
 &gt;
 &gt;
 &gt;1: Misinformation
 &gt;
 &gt;
 &gt;1: This is misinformation
 &gt;
 &gt;
 &gt;1: Just plain, general faggotry
 Folks? Do we have the best Canadian subreddit, or what?!</t>
  </si>
  <si>
    <t>&gt;Authorities have since employed translators and sent out texts in German
 Now, why would they need translators. I don't get it. Are Germans that bad at the German language these days? Such a shame.</t>
  </si>
  <si>
    <t>&gt;Hegazi described a life in Canada marked not by relief or a sense of sanctuary, but of nightmares, depression and panic attacks.
 &gt;
 &gt;
 &gt;She was also debilitated by severe loneliness after being separated from her beloved mother and younger siblings, who remained in Egypt.
 THIS. This is exactly the reason why Trudeau should be up in front of an international court for his deeply cynical refugee lift he enacted, using them for his photo-ops, and then dumping them into a society they can never thrive in.</t>
  </si>
  <si>
    <t>&gt;I, Flank, best and most straight mod on the sub
 I vote for Flank to join in solidarity with the rest of his mod team and get busy gayin', or get busy uhh....shit the admins don't let me finish that .... busy ..... ahhh ahhmmmahhh upvoting!</t>
  </si>
  <si>
    <t>&gt;O‚'Toole‚'s pro-abortion comments were made in an answer to a question related to national defense. 
 Wow. He sure couldn't wait to get that put out there. He answers like a Liberal, with any question being the perfect place to answer the question he wished he was being asked instead.</t>
  </si>
  <si>
    <t>&gt;Tegnell said Wednesday it was still unclear what the country should have done differently. He also said other nations are unable to tell exactly what measures affected the outcome of their outbreaks because they threw everything at it in one go.
 Wow. He can't figure out that both jumping without a parachute, while drinking moonshine heavily on the way down will both do you no good, but one might be the worse for you than the other at the end of the journey.
 I think he shouldn't be in charge if he can't figure his way out of the nonsensical box Sweden put itself in.</t>
  </si>
  <si>
    <t>&gt;The company failed to implement ‚"reasonable safeguards‚ to protect personal information and violated privacy laws in both provinces, the joint report said, which resulted in a significant breach in 2019.
 &gt;
 &gt;
 &gt;
 &gt;The personal information of an unknown number of the company‚'s 15 million Canadian customers was stolen in a data breach in late October that year, as were test results from 85,000 Ontarians.
 It boggles the mind.</t>
  </si>
  <si>
    <t>&gt;user reports:
 &gt;
 &gt;
 &gt;1: (it was so boring I won't even reproduce it)
 &gt;
 &gt;
 &gt;1: (also boring)
 &gt;
 &gt;
 &gt;1: (typical leftist boring....)
 The real shame is we can't get good report complaints lately.</t>
  </si>
  <si>
    <t>&gt;user reports:
 &gt;
 &gt;
 &gt;1: Coming for your pedophiles**</t>
  </si>
  <si>
    <t>&gt;user reports:
 &gt;
 &gt;
 &gt;1: It's rude, vulgar or offensive
 Take yer sheep-hatin' ass elsewhere cowboy.....farm diversity baby!</t>
  </si>
  <si>
    <t>&gt;user reports:
 &gt;
 &gt;
 &gt;1: This is literally retarded. Did a liberal post this?</t>
  </si>
  <si>
    <t>30 seconds in and I now have a headache. Thank goodness for the healing properties of scotch. It's noon already somewhere in the world.</t>
  </si>
  <si>
    <t>A beautifully illustrated reason why useful idiots are so dangerous to democracy.</t>
  </si>
  <si>
    <t>An election is coming. Two more months and we're into the fall where they pushed off Parliament. They are following the same MO as the Ontario Liberals did to squeak through a few more elections in power - borrow your future to secure their present.</t>
  </si>
  <si>
    <t>And here we thought we had a problem ....
 The article says there are another 399 under suspicion.</t>
  </si>
  <si>
    <t>And no one lifts a finger to help the cop. But they made sure to get it on video!</t>
  </si>
  <si>
    <t>Another blinding success by Blackface Justin. One only wonders why the rest of the world doesn't cash our virtue cheque and send us all the internet money we're due because of it.</t>
  </si>
  <si>
    <t>Another revival of domestic terrorism. There's progress.</t>
  </si>
  <si>
    <t>Anyone looking forward to trying out the new Red Army vaccine that we're 'collaborating' on with them? Things look like they've got everything well in hand there now.</t>
  </si>
  <si>
    <t>Autism is the new superpower. I just wonder what her kryptonite is.</t>
  </si>
  <si>
    <t>Awesomeness!</t>
  </si>
  <si>
    <t>Bringing the heat! It's a schticky.</t>
  </si>
  <si>
    <t>But remember, Trump said something bad when he quoted 1967 Miami police Chief Walter Headley after the usual issues around civil disorder there (in the 60's you couldn't go out for groceries without having to pick your way across broken glass from one thing and another).</t>
  </si>
  <si>
    <t>But we can still dream, right?</t>
  </si>
  <si>
    <t>Colour me "not surprised".</t>
  </si>
  <si>
    <t>Confirmation bias. That idiot decided the moral of the story before even hearing it, it sounds like. Tell him about The Three Little Pigs and he's likely to tell you that the big bad wolf is capitalism and the pig smart enough to build a proper house was actually a communist who sheltered "those according to their need".
 We're all wired for it, but I think some are more wired right down to their ganglia than others. I fault our miserable excuse for an education system frankly. The idea that you should think for yourself, and get rewarded for doing so, went out the window generations ago.</t>
  </si>
  <si>
    <t>Damn straight.</t>
  </si>
  <si>
    <t>Dissension in the Liberal Party over throwing borrowed money on a bonfire to admire the pretty colours? This must be unprecedented.</t>
  </si>
  <si>
    <t>Does it surprise anyone that the left has prioritized the oil and gas industry for strangulation by any means? The more productive you are, the higher on their list you go!</t>
  </si>
  <si>
    <t>Fascist thinking there my friend. Only ever higher taxation works. We all know that if you can tax the population into subsistence, they won't be using all those wonderful gadgets the 20th century came up with to kill Mother Nature.</t>
  </si>
  <si>
    <t>Fresh OC! and spicy too.</t>
  </si>
  <si>
    <t>Given Justin has already established that the country is complicit in genocide and is a systemic racist nation, I guess the next step in the cancel culture is to erase it altogether.</t>
  </si>
  <si>
    <t>Go fishing with your kid. Teach them what normal looks like. He will have to deal with freaks the rest of his life once you're no longer there to help him. And it is only going to be worse I am sure.</t>
  </si>
  <si>
    <t>Good fake.</t>
  </si>
  <si>
    <t>He certainly looks like he was a product of his times. At least the misery he caused produced something for good thereafter.</t>
  </si>
  <si>
    <t>Holy moly. Talk about that coming right out of left field! Who coulda thought of such an idea. Damn this is the best time to be alive.</t>
  </si>
  <si>
    <t>How long before that "free state" within Seattle is reduced to this - and that's in the ones that have anything at all left.</t>
  </si>
  <si>
    <t>How many times is that going to get posted I wonder. I think I've seen it at least three times before this.
 **EDIT** Holy shit - a meme entry for the meme war. I just realized that. Ok. Schticky coming. Just have to finish off our AHS and OGFT brigade that's been inbound for a few days first.
 Remind me if I forget.</t>
  </si>
  <si>
    <t>I am disturbed by the violence implied by this post. If I were a mod I would take this down immediately. These poofters are going to get their asses handed to them, on a cold metal slab. Come on OP! Have a heart!</t>
  </si>
  <si>
    <t>I am starting to believe that the fix for MacKay might in fact be overturned by Leslyn.
 \#AWESOME</t>
  </si>
  <si>
    <t>I am starting to think that as horrible a person as Trudeau is, Singh is an even worse human being. He seems to have utterly no respect for the great majority of the country at this point, its history, or what the purpose of its founding was.
 Jag? Democracy isn't a toy. You aren't there to benefit from it, but to secure, promote, and pass it on. Not piss on its corpse.</t>
  </si>
  <si>
    <t>I am starting to wonder why the Chief suddenly resigned like he did. This is what, the second (third?) cop who pops up as utterly corrupt, working within the TPS?</t>
  </si>
  <si>
    <t>I don't think this is a very good meme for our meme war.</t>
  </si>
  <si>
    <t>I get the impression the Liberals have signed off the Two Michaels as already dead to them.</t>
  </si>
  <si>
    <t>I have to laugh. Every time I've mouthed off that cryto-currencies are a great big fraud the number of people who've sold their soul to "invest" come piling on.
 I wonder how many times they need before they realize it, or, just run out of money.
 The founder "died" eh? After pushing his ponzi scheme to its limits, and then disappearing with the only key. Tsk.</t>
  </si>
  <si>
    <t>I hope the cops arrested are self-isolating in their cells.</t>
  </si>
  <si>
    <t>I never appreciated how flexible the English language has managed to make itself. 
 Here we thought that it was just the language of science, and the best at borrowing words, thoughts, and sayings from other languages. It spreading across the world and being the lingua franca of air traffic control wasn't enough!
 Now it has brought NewSpeak alive as well.</t>
  </si>
  <si>
    <t>I see he must be feeling safer from a snap election these days . I am sure the Liberal braintrust ok'd him to create some imaginary political-distancing, so that the whole lot of them aren't painted as selling themselves off in this firesale called a government.</t>
  </si>
  <si>
    <t>I want one of those fun little cars! Look at how ecologically-minded they are! All coal-fired electrical and shit. Damn they are hard-core for the future.</t>
  </si>
  <si>
    <t>I wonder who they call when they come in to open in the morning, and there's been a break-in.</t>
  </si>
  <si>
    <t>I would support a Royal Inquiry into all things Trudeau. 
 The last one exposed deep corruption within the Liberal's Quebec wing. I think it is all still there, and just as dirty as ever.</t>
  </si>
  <si>
    <t>I'd thought he already was actually, given he's been 'progressively' canceled from the other major social media platforms.</t>
  </si>
  <si>
    <t>I'm tired of carrying around a boat anchor in my pocket all the time.</t>
  </si>
  <si>
    <t>If he won, he would pull the ol' political switcharoo faster than a merry-go-round.</t>
  </si>
  <si>
    <t>If only Blackface Justin could have known to ban the kinds of "killing the most people in the shortest time" that are favoured by underground rappers, instead of farmers, hunters, and plinkers.</t>
  </si>
  <si>
    <t>If only MetaCanada would suppress freedom of speech then we could all be happy. - u/Fortnitekiddo69
 Kudos on the meme.</t>
  </si>
  <si>
    <t>If someone doesn't know by now that Russia suffered the greatest losses defending its own territory, they must be either actively uneducated (*cough liberals cough*), or purposefully ignorant (*cou....well you get the picture*).
 Of course Russia suffered greatly. It was in a fucking fight for its very existence. What strikes me as very strange is his disregard for countries that helped come to fight who **were not** in a fight for their very lives.
 You would think **that** was the greater sacrifice.</t>
  </si>
  <si>
    <t>If you can make this into a meme, you get the schticky.
 Oh, and joined. Well done.</t>
  </si>
  <si>
    <t>If you had an information campaign to wage, how else than to shut down any and all sources of information, objection, discussion, debate, and comprehension? Each revolution targeted anyone who would *think* first.</t>
  </si>
  <si>
    <t>If you haven't already caved to the bullshit that has undone what was once a pretty good society, oh like say the virtue signalling of the past 10-15 years, the financial destruction of your futures, this COVID-19 wrecking ball, then please....find a way to utterly rethink yourself as a raging, rabid, unreconstructed, **racist**.
 And you know what you should do about **racists** amirite or amirite?!
 Do it. [Just. Do. IT.](https://www.youtube.com/watch?v=ZXsQAXx_ao0)
 Sonia Gupta? I think you haven't dug deep enough yourself.</t>
  </si>
  <si>
    <t>Imagine hearing the words "How do I address you? Dr. Lewis? Prime Minister Lewis?"
 Imagine having a Prime Minister that wasn't a repeat STEM dropout.
 Imagine *the first* Prime Minister of this country with 
 * a Bachelors Degree from the University of Toronto, Trinity College graduating Magna Cum Laude
 * a Masters in **Environmental Studies** from York University, with a Concentration in **Business and Environment** from the Schulich School of Business
 * a Juris Doctorate from Osgoode Hall Law School
 * a PhD in Law from Osgoode Hall Law School
 I would put a PM with those credentials up against *any* world leader they are going to have to deal with.
 Just imagine the difference it would make for Canada - going from the idiot son playboy to someone of this capability, mind, and pure brain wattage.</t>
  </si>
  <si>
    <t>Is there *any* foreign relationship that Trudeau has not fucked up?
 You know, other than the warlords he was bribing to get a vote for that UN seat I mean.
 Even Xi ignores him. Our relationship with China is apparently at its lowest in decades. What a surprise that his childishness and lack of grace on the world stage has made Trump decide he's had enough of him. Trump!
 "Canada is back"? More like Canada has gone backwards - long long way backwards.</t>
  </si>
  <si>
    <t>Is there any male model alive that epitomizes the Zoolander, idiot child, narcissistic, vacuous moron better than Justin Trudeau?</t>
  </si>
  <si>
    <t>It's not even the fear anymore. Since everyone is deemed a racist, no one is. It's like getting wet because it is going to rain. Eventually we all do - get called a racist that is. At least if it is raining, you can keep out of it.</t>
  </si>
  <si>
    <t>It's the racist that is the first to call someone a racist.</t>
  </si>
  <si>
    <t>It's their very purpose, a Flint on steroids.</t>
  </si>
  <si>
    <t>Joined, and donated, and I don't own a gun. They're right. This isn't just about legal firearms ownership.</t>
  </si>
  <si>
    <t>Landlords are being racist. They should be out front handing out bricks - and box cutters so people don't have to struggle to rip open the new shipments that haven't been put out yet.</t>
  </si>
  <si>
    <t>Looks like the CANZUK is getting some legs. Should have happened a long long (long) time ago.</t>
  </si>
  <si>
    <t>LPT: if you have a family member in a mental crisis, the *last thing* you want to do is engage the police. Unless that is, you want be relieved of said family member's shit, permanently.</t>
  </si>
  <si>
    <t>Meat's back on the menu boys! Schticky.
 &gt;Tabbara, who previously worked for Frito Lay
 Is it just me, or is CBC throwing a little shade there?</t>
  </si>
  <si>
    <t>My cut-and-paste-fu is all fucked up. Here's the Outline version
 https://outline.com/EpRvsm</t>
  </si>
  <si>
    <t>Navdeep? You in deep like a few of your colleagues have been with the RCMP sniffing around you too? Anything you want to tell us before the last of the independent press gets someone passing along the secrets?</t>
  </si>
  <si>
    <t>Now, if they were to standardize the testing, and collect that to compare the quality of instruction. Whew. We would have accountability and a results-based education system.
 The unions would go to nuclear war over that.</t>
  </si>
  <si>
    <t>Oh. My. What. A. Surprise.
 Only the one? Surely there was a little comradery there, working so hard together. You know that birds of a feather flock together....</t>
  </si>
  <si>
    <t>On my BB? Noooooooo. Nope. Nada. Ain't gonna give you up. You never let me down. Not gonna turn around and betray me.</t>
  </si>
  <si>
    <t>On the one hand, the names you've mentioned are responsible for the deaths of hundreds of millions of innocent people, simply for the sake of perversion used to install totalitarian control.
 The other? People who, in the context of their day, were considered good people.
 Today? I suspect those self same people would use the goodness in their brains to not act as they did in their times.
 Oh, and they didn't kill hundreds of millions of people for the sake of power.</t>
  </si>
  <si>
    <t>OP Is editing their post. Kinda an offside move don't you think, 'bro'? Keep it in the bounds of Reddit however, eh?
 **EDIT**
 And u/HotdogsforKessel has now bravely run away.....I guess the mockery was his kryptonite.</t>
  </si>
  <si>
    <t>Quebecers act like they're big dicks. News at 11.</t>
  </si>
  <si>
    <t>r/RightwingLGBT/ has got to be one of the smartest subs on Reddit.</t>
  </si>
  <si>
    <t>She had just one job ....</t>
  </si>
  <si>
    <t>She went from "UhhhhIdunno" to "Systemic racism? RCMP? Oh yes." in less than 24 hours.
 Right after Justin contradicted her.
 Huh. Good thing the Commissioner of the RCMP has him there to help coach her through the difficult job of virtue signalling.</t>
  </si>
  <si>
    <t>Shhhhhh.....it's because of global warming. Don't say things. Just say "Anyone else noticing the shit global warming year so far? Globalest warming in my memory..."</t>
  </si>
  <si>
    <t>Sign up folks. Help the ol' warrior out over there.</t>
  </si>
  <si>
    <t>So, he's telegraphing he's going full Scheer for the election. Good to know this will cement Justin as a "fabulous" Prime Minister, up there in the pantheon of PMs who've come back from near death elections to return, triumphant in a majority government.
 Thanks Peter. Hope you had a cookie to go with that.</t>
  </si>
  <si>
    <t>So, yer sayin' you came in here to provide an example. You know, so that we could see just what one looked like....Thanks!</t>
  </si>
  <si>
    <t>Some economic migrants I could support. Not that they would necessarily come, given the leftist country Canada is - and the horrendous taxes that are on their way in.</t>
  </si>
  <si>
    <t>Soooo...free speech isn't something you approve of, that's your message?</t>
  </si>
  <si>
    <t>Surprising it took Paris as long as it did to get in on the action and start burning transportation vehicles. I think if I lived there I would only drive 15 year old Citroens.</t>
  </si>
  <si>
    <t>Thaaat's a schticky.</t>
  </si>
  <si>
    <t>Thanks John Tory! That idea of making Toronto a "Sanctuary City" is working out great! Now, just a suggestion - you think about it first - but I am wondering if more communism wouldn't just fix that little issue up tout de sweet.</t>
  </si>
  <si>
    <t>That's a schticky!</t>
  </si>
  <si>
    <t>The best part of all this is that 2020 will go down in the record books as the moment when you *knew* we fell right off the cliff and were now in free fall to the bottom.</t>
  </si>
  <si>
    <t>The bigotry of low expectations. Our government.</t>
  </si>
  <si>
    <t>The French debate was a shit show I thought of Mackay and O‚'Toole insulting one another and the other candidates being ignored. Reading the CBC review they relished in the way the two treated one another and nearly missed mentioning Lewis and Sloan at all.</t>
  </si>
  <si>
    <t>The gangbangers are executing their targets in broad daylight with spray-and-pray hits. The cops come in just to count the brass left behind and the holes. Hell they return the shot up vehicles now with human remains still inside apparently. 
 The greatest wrong done society by Trudeau and his pretense of a gun ban isn't just taking legal property from well behaved owners, it is pretending he's improved our safety from the bad guys. People think "whew, 1500 models of ~~coffee~~ black guns banned; thank goodness my kids are safer now". 
 Ahhmmm they are gonna die in a drive by because Trudeau does absolutely nothing about the real problem: that he's dressed up his "gun ban" as the solution.</t>
  </si>
  <si>
    <t>The General Secretary sure knows how to put on a show.</t>
  </si>
  <si>
    <t>The Liberals steal an election win without even getting the largest share of the votes - with a leader who wore blackface so many times he can't remember them all - and are presented with a crisis never imagined. 
 They botch every step from exporting our PPE to flapping in the wind with the latest "masks bad!" "masks good!" "crowds bad!" "mass protests good!" etc. etc.
 And this is where we're at now.
 An opposition party scared to death of an election, who slobbers over the kind of money getting thrown around they *never* could have imagined. The Official Opposition utterly rudderless, with a fool for a leader, while the party drags out a "leadership" coronation of an even bigger fool.
 I would have to say, complete victory for the left. The country could not be in a worse state than it now is.</t>
  </si>
  <si>
    <t>The Macarena lyrics .... uh-huuuuhh....
 When I dance they call me Macarena
 And the boys they say que soy buena
 They all want me
 They can't have me
 So they all come and dance beside me
 Move with me
 Chant with me
 And if you're good, I'll take you home with me
 Move with me
 Chant with me
 And if you're good, I'll take you home with me
 Dale a tu cuerpo alegr√≠a Macarena
 Que tu cuerpo es pa' darle alegr√≠a why cosa buena
 Dale a tu cuerpo alegr√≠a, Macarena
 Hey Macarena
 Dale a tu cuerpo alegr√≠a Macarena
 Que tu cuerpo es pa' darle alegr√≠a cosa buena
 Dale a tu cuerpo alegr√≠a, Macarena
 Hey Macarena
 But don't you worry about my boyfriend
 He's a boy who's name is Victorino
 I don't want him
 Couldn't stand him
 He was no good so I
 Now come on, what was I supposed to do?
 He was out of town and his two friends were so fine‚Ä¶</t>
  </si>
  <si>
    <t>The mental gymnastics in that are 10/10. That was a beaut of a dismount.</t>
  </si>
  <si>
    <t>The question I always have when I see one of the dodgy things is "who contributes to these - in such numbers especially?"
 A big piece of me thinks this is just money laundering, leftist-style.</t>
  </si>
  <si>
    <t>The simple clarity of the speakers being interviewed.....I miss that kind of world.</t>
  </si>
  <si>
    <t>The virus is flaring out of control south of the border. The leftists *now* hate Ford for doing the very thing that the leftists in Ottawa **finally did** *after* they made sure to import every last carrier they could first.
 WTF?!
 &gt;"‚ You know when the second wave is going to happen when you fully open up and you let people from around the world come back into Canada"
 Ooooohhhhh! I get it now.
 Huh.</t>
  </si>
  <si>
    <t>There is no way Justin is going to let him resign - even to sit as an independent. The Liberals cling to power by a thread as it is already. That guy could be charged with *anything* and Justin wouldn't lift a finger.</t>
  </si>
  <si>
    <t>They keep saying "Yankee go home", and that's the leadership there. 
 Putin smiles, and give Merkel a friendly little wave, "See you soon! June 22nd is only days away now!"</t>
  </si>
  <si>
    <t>This Coronavirus thing has been so handy. I bet it can even tell us that Oceania was at war with Eastasia; that Oceania had always been at war with Eastasia.</t>
  </si>
  <si>
    <t>This is just the stuff on the surface. Tens of thousands or more gave up looking and fell off the stats since they don't get any more benefits. Since they didn't have an employment history "effected by COVID-19" they don't qualify for CERB.
 We are in a far deeper hole, and the Liberals are frantically digging it deeper, than the media hopes to portray.</t>
  </si>
  <si>
    <t>This is the litmus test. There will be some kind of bump, but I will bet plenty won't even notice, or won't report they think they have something.
 At that point, it's game on. The end of the lockdown will just get decided by the people. They can't keep us in fear much longer.
 As for rVan - they're just banning anyone to speaks up so there's no point in even worrying about them. Let 'em stew in two weeks time.</t>
  </si>
  <si>
    <t>Three hundred thousand Americans. Three hundred thousand families' livelihood exported from their lands, instead of staying put, and benefiting the country that nurtured them. Just imagine the problems that would be resolved with all the remaining at home.
 And then we watch Canada, eagerly burying Canadians. Pushing them into ever poorer and poorer prospects, all for the hope of 'just one more election win'.
 I honestly wish there would be treason trials for this kind of thing.</t>
  </si>
  <si>
    <t>Trudeau can't afford to lose their votes.</t>
  </si>
  <si>
    <t>Trump's rise might well be remembered in the history books as the inevitable de-coupling of globalization. The fight we're not in domestically with Marxists trying their best to destabilize our society is everything simply being put on the table.</t>
  </si>
  <si>
    <t>Try a little thought experiment on for size.
 Assume you *believe* the **white** cop killed the **black** man with a knee to his neck, *because he was a racist.* No ifs ands or buts. Imagine you *really* believe it. Or, just don't imagine and really do believe it.
 Take stock of how that makes you feel.
 Now, assume it was a **black** cop, *and everything else went down exactly the same way*. **Black** man, face down on the ground, dead at the hands (or knee I suppose) of a cop that went over the line.
 Same shit. Still racist?
 How about the guy with a knee to his neck was a **white** POS criminal, and the cop was **white** too?
 Who's the racist? The self-hating cop, killing the guy face down on the ground?
 Now, the big show: how about the cop was **black** and the POS on the ground was **white**, and now very dead.
 Is anyone feeling the same about racism still?</t>
  </si>
  <si>
    <t>Try getting millions of people to do anything - it takes time and motivation and effort and money. Not just a murder, as we can clearly see by the daily crime statistics.</t>
  </si>
  <si>
    <t>Two good pieces of news from our government in the same day!</t>
  </si>
  <si>
    <t>Usual disclaimer that I have nothing to do with her leadership race - just an avid supporter as our next Conservative leader and Prime Minister.
 Apologies for being a day late putting this one up.</t>
  </si>
  <si>
    <t>We do get the occasional First Nations poster. You may be right.</t>
  </si>
  <si>
    <t>We get the occasional Qu√©b√©cois here. Even a little parle qu√©b√©cois - not that there are many equipped to handle it.
 Welcome and mind your shoes - we just washed the floor in anticipation of your visit.
 I'd sticky your post but we're busy mocking Jag at the moment.</t>
  </si>
  <si>
    <t>We're less than two weeks away at this point to the politicians and the public health officials slinking away to never mention this debacle again.</t>
  </si>
  <si>
    <t>Welcome visitors and brigaders from AHS and OGFT! You've certainly got a choice trophy onto Meta before we saw, and removed it. Congratulations. Fixed the automod so at least we have that going for us, which is nice.</t>
  </si>
  <si>
    <t>Welcome. Hurts to see this frankly. The left is straying further and further into a diseased group-think.</t>
  </si>
  <si>
    <t>Well well...and here I was raging that they had fucked with the conditions so well that no one I knew could qualify.
 Thank. Goodness.
 They're now going to fuck up the "who among you is a criminal for receiving these funds?"</t>
  </si>
  <si>
    <t>Well, certainly no one can miss seeing her.</t>
  </si>
  <si>
    <t>Wexit is a smart political move. Just like the Separatists in Quebec, it galvanizes the issue - exclusion from the benefits of being a part of Canada.
 In the case of Quebec, they knew they were a minority, and growing ever smaller as the population across the ROC (a favoured term you of the previous battle will recognize) was flooded with "not Quebecers". They valued a continuance of a 'distinct' culture.
 The threat of breakup changed our basic laws to the point where Quebec now runs functions the federal government continues to reserve unto itself, across the Rest of Canada. Especially all income tax and immigration functions. Talk about not trusting the Laurentian Elite.
 So, the West has learned how its done now, when Liberals are in power. Threaten to come within a hair's breadth of breaking up the country.
 Trudeau was right about one thing - his daddy, and his successor in the job, gave in to threats - it now means there are going to continue to be more threats. Only, Justin thought he was thinking about China.
 It will take 20 years of turmoil (and the end of the Conservatives during it likely), with the inevitable referendum across the provinces west of Ontario - well not BC because they love their gibs. And we will see Ottawa sit up and take notice. Power that it reserves unto itself in Ottawa will be held *only* over the heads of those that remain cowed, like BC, Ontario, the Maritimes, and the Far North. They will be the ones still ~~raping~~ reaping from the rest by then. The West will be freed of it.</t>
  </si>
  <si>
    <t>When he goes out of business not long from now and it's "all so unfair" I wonder if he will be able to connect the dots.</t>
  </si>
  <si>
    <t>Who says BLM voters aren't his own voters?</t>
  </si>
  <si>
    <t>Whoa whoa whoa whoa whoa now?!! Is this another one of those goddamn legal gun owners, flouting the ban that Justin wisely put in to protect against this?!</t>
  </si>
  <si>
    <t>You can't discount that there was an immense amount of social tension, built up because of the pandemic. It was literally a tinderbox, waiting for the right match. Now, who was throwing matches about? Wellll.....!</t>
  </si>
  <si>
    <t>You die on your feet, or you live on your knees.</t>
  </si>
  <si>
    <t>You sly devil.</t>
  </si>
  <si>
    <t>" weaponizing white privilege by calling the police on a Black person " 
 ...what?</t>
  </si>
  <si>
    <t>worstchristmasever</t>
  </si>
  <si>
    <t>Does this video just need to be posted here every single day?</t>
  </si>
  <si>
    <t>europe (canada)</t>
  </si>
  <si>
    <t>Just leave your third world culture in the shithole you came from!</t>
  </si>
  <si>
    <t>Just what we need. More white nationalist posting. Better mention that Dennis Prager is Jewish too. That's definitely relevant...</t>
  </si>
  <si>
    <t>Maybe because the sub isnt "about Canada and being proud about Canada and Canadian content"</t>
  </si>
  <si>
    <t>No male role models.</t>
  </si>
  <si>
    <t>No we don't</t>
  </si>
  <si>
    <t>Op did you mean Life Pro Tip? Lol</t>
  </si>
  <si>
    <t>Press S to spit on the corpse</t>
  </si>
  <si>
    <t>salty is gay</t>
  </si>
  <si>
    <t>So a woman who has never left toronto/ottawa, probably never interacted with the RCMP, wants to abolish the only police force serving that vast majority of the country?</t>
  </si>
  <si>
    <t>This has to be my favorite trope from modern r/canada. These commie larping children are so brainwashed they think all the slightly older lefties are alt right. Amazing</t>
  </si>
  <si>
    <t>this is the kind of thing that should be stickied on this sub</t>
  </si>
  <si>
    <t>Watch this video at half speed, trust me.</t>
  </si>
  <si>
    <t>who is actually watching this FAS baby's youtube videos?</t>
  </si>
  <si>
    <t>WOO</t>
  </si>
  <si>
    <t>You have it all wrong.
 It should be "how liberals see the black vote"
 Ndp liberals democrats antifa standing 
 Black voters sitting on the couch</t>
  </si>
  <si>
    <t>...or, is it that violent target shooters, antique collectors, farmers, and hunters are still statistically the biggest gun problem Canada is facing right now?</t>
  </si>
  <si>
    <t>?
 WTF is with the infulx of grooming gang sympathizers in this sub?</t>
  </si>
  <si>
    <t>...and the CBC's $1.6 billion budget.</t>
  </si>
  <si>
    <t>..New masters who harbour [notions of racial superiority](https://www.leoaffairs.com/wp-content/uploads/2017/02/Screen-Shot-2017-02-13-at-3.59.29-PM-1024x711.png) and [aspirations of genocide](https://i.redd.it/98jcuogiy9g31.jpg).</t>
  </si>
  <si>
    <t>"I voted to flood the labour market with supply and the housing market with demand via mass immigration. Why can't I afford a house?" LOL</t>
  </si>
  <si>
    <t>"Racist" just means "white" now.</t>
  </si>
  <si>
    <t>["strong facts"](https://np.reddit.com/r/metacanada/comments/90c2y3/we_can_now_attribute_the_following_death_threats/)</t>
  </si>
  <si>
    <t>[Context matters.](https://i.imgur.com/bdCi9Nf.jpg)</t>
  </si>
  <si>
    <t>[Feels bad man.](https://i.imgur.com/Ghbkooz.jpg)</t>
  </si>
  <si>
    <t>[How this idiot sees herself now.](https://media.vanityfair.com/photos/55343d516f26d9cb486a9761/master/pass/game-of-thrones-dany-controversial-image.jpg)</t>
  </si>
  <si>
    <t>[It's already happening](https://pbs.twimg.com/media/DNbe0JVXcAA2m2G.jpg).</t>
  </si>
  <si>
    <t>[LOL](https://i.imgur.com/wSwmjmL.png)</t>
  </si>
  <si>
    <t>[OK groomers.](https://i.imgur.com/6nmpBOE.jpg)</t>
  </si>
  <si>
    <t>[These guys are a perfect analogy for the Reddit "leadership" right now.](https://www.youtube.com/watch?v=9jCpUMUezzY)
 The mob doesn't care if you bend the knee and pander to them. The mob will only interpret your compliance as weakness and demand more and more until they have complete control of you. 
 Every politician, celebrity, corporation, social media company and individual who's bending to this shit is a coward and they're going to regret it.</t>
  </si>
  <si>
    <t>[THIS POLICE BRUTALITY MUST END](https://twitter.com/OzraeliAvi/status/1268314052125536257?s=20)</t>
  </si>
  <si>
    <t>[Trump was right again!](https://i.imgur.com/4iKCWVZ.png)</t>
  </si>
  <si>
    <t>[We do.](https://i.redd.it/y8aa1if0p4551.jpg)
 I don't hear anyone (unironically) complaining about that. Do you? 
 Men don't complain that we're subject to more police violence than women or incarcerated at high rates than women because we know damn well that we commit more crimes than women. It would be childish and stupid for us to complain that we're subjected to more of that, when everyone knows it's because we do more crime.</t>
  </si>
  <si>
    <t>&gt; - "I'm a vacuous, grievance-mongering malcontent who screams at the sky, throws temper tantrums until I'm given what I want, and calls everyone a bigot!"
 LOL get the fuck out of my office.</t>
  </si>
  <si>
    <t>&gt; anti-racism campaigners claim
 Why is it so hard for the media to just say "communist revolutionaries"?</t>
  </si>
  <si>
    <t>&gt; To this day, those same Terrorists are celebrated by some in Canada.
 Including the leader of the NDP.</t>
  </si>
  <si>
    <t>&gt;'We need to start calling people out' 
 LOL "start" calling people out? The left has been doing nothing but calling people racist for the last five years. They've done it so much that people just roll their eyes now whenever someone screeches "racist!".</t>
  </si>
  <si>
    <t>&gt;"Are you assuming that the thief is black? That‚'s some mighty fine bigotry"
 LOL</t>
  </si>
  <si>
    <t>&gt;"Everything I don't like is white supremacy"
 LOL</t>
  </si>
  <si>
    <t>&gt;"I knew George on a work basis," he said. "We were pretty close. When it came to our security positions, he was in charge and I worked directly below him as a security adviser."
 And yet we're to believe this guy mistook Floyd for someone else, and only realized he had it wrong AFTER publicly stating they knew and hated each other? Riiiight. Someone got to this guy and told him to STFU because he was blowing the narrative.</t>
  </si>
  <si>
    <t>&gt;"If you choose to march with a flag that symbolizes the slaughter of millions of people..."
 [LOL](https://i.imgur.com/VsXBR39.jpg)</t>
  </si>
  <si>
    <t>&gt;"Power to the people"
 ...says the mob who want to overthrow democracy and replace it with a communist dictatorship.</t>
  </si>
  <si>
    <t>&gt;"Trump has empowered and normalized racist attitudes through his racist utterances and actions which only occurred in my imagination"
 These people are hopeless.</t>
  </si>
  <si>
    <t>&gt;"We're taking the very difficult decision today to shut down Reddit Ireland temporarily between midnight and 08:00 each day in order to stem the flow of racist/extremist content which is being posted at these times."
 It's shut down right now. My guess is they got the entire world's attention with this stunt, and now the entire world is inundating them content about the stabbing.</t>
  </si>
  <si>
    <t>&gt;"wow, so the money to pay everyone a livable wage was there all along"
 No, it wasn't and it still isn't because **there is no money. It's all debt**. And racking up debt indefinitely isn't sustainable because sooner or later those debtors are going to expect to be paid. 
 And the commies of r/LateStageCaptialsim upvoted this to the front page. Wow.</t>
  </si>
  <si>
    <t>&gt;100% employee owned
 Yeah, and the government owns those employees. 
 Fuck off, commies.</t>
  </si>
  <si>
    <t>&gt;Advocacy for violence or **violations of Charter rights / human rights**, especially against those exercising their own same rights.
 LOL does this idiot not realize that freedom of expression is a human right, and #1 on the charter of rights and freedoms? He tramples people's freedom of expression all day long. 
 It's hilarious watching communists pretend they care about human rights LOL</t>
  </si>
  <si>
    <t>&gt;Anybody who says that the Confederate flag is not a symbol of hate, or that it is a symbol that is not deeply injurious to people of African descent, really is a person that doesn't know their history very well.
 - Barrington Walker, Wilfrid Laurier University
 Two things can be true at once. A flag can be a symbol of racism, and it can also be lawful to fly one over your house. 
 Proving the flag is racist doesn't prove that it can be banned. Contrary to popular belief, it's not illegal to be racist. Nor is it the state's job to police people's thoughts or tell them what beliefs they must hold. That's what happens in North Korea. In the free world, it's just the government's job to protect people from discriminatory acts like hate crimes, employment discrimination etc etc. As long as you don't abuse others, you're free to hold and express whatever stupid belief you want.</t>
  </si>
  <si>
    <t>&gt;Auditors found that there were less than three people specifically tasked with overseeing implementation of the defence plan, which aims to invest $553 billion in the military over the next 20 years.
 Yeah, that's not by accident. This "plan" is a fugazi. They don't actually expect the military to spend that kind of money, they just want to be able to say they "invested" in the military by "pledging" $533 billion to it. The reality is, there **is no** $533 billion, there's just a false promise of $533 billion.</t>
  </si>
  <si>
    <t>&gt;Black Lives Matter spokesperson Alexandra Kane says being Black is a bigger threat than COVID
 1) You just called being black a disease. 
 2) Zero people have died from "being black" in Canada this year. 7,835 have died from covid (or so we're told at least). 
 The CBC needs to be defunded and deported immediately.</t>
  </si>
  <si>
    <t>&gt;Canada has a problem with far-right extremists! Minorities are under threat!!
 Also... 
 &gt;Defund the police!!! 
 Anyone else get the sense that this little movement wasn't very well thought out?</t>
  </si>
  <si>
    <t>&gt;cites lack of public trust
 It's only the worst people who hate the cops. I.E. the kinds of people who say "snitches get stitches". Their opinions don't matter. The police *should* be coming down on those people.</t>
  </si>
  <si>
    <t>&gt;Death by police per 1,000 people. 
 Now do one as compared to offender rates.</t>
  </si>
  <si>
    <t>&gt;despite giving out free "safe" opiates and help injecting
 Gee, who knew throwing gasoline on a fire would cause it to flare up? It just doesn't make any sense.
 That's like handing out guns to street gangs in order to reduce gang shootings, then acting stunned when gang shootings actually go up.</t>
  </si>
  <si>
    <t>&gt;Do you know how much flak I'm getting? I am not a pedophile
 One would hope that this would give someone like him pause before arbitrarily accusing someone of being a "Nazi". But it won't. Therefore I have no sympathy.</t>
  </si>
  <si>
    <t>&gt;I believe the key to a prosperous democracy is freedom of speech. 
 That's actually an understatement. Freedom of expression is **critical** to a free society because it's the one right that without which, no other rights can exist. Because if you take away the people's right to object, you can do anything to them with impunity. Example: Let's say the ruling power decides to take away your privacy rights or your right to a fair trial. If people aren't allowed to dissent, then how can they ever rally the public and organize opposition? 
 That's why freedom of expression is the first one they go after. Once that's gone, the way is paved for utter tyranny. That's why the leftists are constantly trying to abolish freedom of speech.</t>
  </si>
  <si>
    <t>&gt;if we kept them.
 Maybe if you lobby the government real hard Justin will meet you half way and start collecting white on black crime data.</t>
  </si>
  <si>
    <t>&gt;It‚Äôs also debatable whether Derek Chauvin was racist himself
 How is it debatable? What evidence is there at all that he was racist? 
 &gt;and there‚Äôs a lack of oversight when they do.
 [Body cameras are the answer](https://i.imgur.com/ZTFUi2J.png). 
 Not only do they keep cops in check, they also keep suspects and members of the public in check. Everyone is on their best behaviour when they know they're being videotaped for legal purposes.
 I've heard of no good reason why these shouldn't be universal (besides maybe cost putting them out of reach). The biggest objection I've heard is "but muh privacy!".
 - Cops deserve no privacy when they're on duty. Zero. Either tell the unions to fuck off, or just legislate them out of existence. 
 - Members of the public are already losing their privacy by the cop just being there, so that's moot too. 
 All you see is articles about "[City] police force looking at possibly adopting body cameras". WTF is there to "look at?"
 If the federal gov't really wanted to do something to help, they'd make it law that all police must be equipped with body cams. They can subsidize the cities and provinces if needs me. There is just no legitimate argument for *less* police accountability.
 It'll have other benefits too than just accountability. It'll provide a wellspring of training/lessons learned/operational research data. And you'll be able to record all the good things your officers do, for which they can be given recognition, or which can be turned into good PR material.</t>
  </si>
  <si>
    <t>&gt;JUST IN: Quaker Oats is removing the name and image of Aunt Jemima from the brand in effort "to make progress toward racial equality." 
 So just erasing black people altogether is "progress toward racial equality"? What?</t>
  </si>
  <si>
    <t>&gt;Lenin was not a slave owner
 He literally enslaved the entire population of Russia.</t>
  </si>
  <si>
    <t>&gt;Moderators remove posts from feeds for a variety of reasons, including keeping communities safe
 LOL tell me about it. One time I went into a sub with weak moderation and I broke my leg! 
 Let's get real here, the only thing they're keeping their "communites" safe from is dissent.</t>
  </si>
  <si>
    <t>&gt;NDP Leader Jagmeet Singh was kicked out of the House of Commons on Wednesday after refusing to apologize for calling Bloc Quebecois House Leader Alain Therrien a racist.
 Good. And while he's learning about basic etiquette, tell him to take the fucking hat off before he comes back in too.</t>
  </si>
  <si>
    <t>&gt;Never before in the history of modern polling has the country expressed such widespread agreement on racism‚'s pervasiveness in policing, and in society at large.
 And it's all based on a lie. There STILL isn't a shred of evidence that "racism" played any role in what happened between Floyd and those cops. Zero. 
 This poll isn't a measure of how much police racism there is, it's a measure of how effective media is at brainwashing the public with misinformation. Apparently it's shockingly effective.</t>
  </si>
  <si>
    <t>&gt;Omaga Canada is Uncanadian and pro-American
 In what way?</t>
  </si>
  <si>
    <t>&gt;Open to folks who self-identify as Black. Open Support Space, Grounding Activities, Collective Care and Action Organizing Opportunities.
 LOL WTF does any of that mean? It's like a competition to see who can vomit the most meaningless woke newspeak.</t>
  </si>
  <si>
    <t>&gt;Reddit Ireland turns off at midnight to stop racist trolls
 No, they turn off at midnight to stop people bringing attention to the Cork stabbing, which the entire Irish establishment is trying to memory hole.
 &gt;A multitude of accounts using false identities were to blame
 "False identities"? All reddit accounts are "false identities". What a bunch of fucking liars.
 &gt;##"Muh huwhite supremacy"
 REEEE!
 That whole article is just a load of bullshit running intereference for the r/Irealnd mods covering up the stabbing.</t>
  </si>
  <si>
    <t>&gt;Says this is a more sustainable model than government paying to support media organizations.
 Except the government shouldn't be doing anything to keep media organizations alive. Their business models have become obsolete, meaning the market has organically selected them for extinction. What, are you just going to put every failed/obsolete business on artificial life support from now on? That's not how market economies work. When an inferior product is rendered obsolete by a newer product, that's it for the inferior product. That's why they don't make Playstation 1's or Ford Pintos anymore. You don't use government market intervention to keep the inferior product alive for the rest of time. Who the fuck are these people?</t>
  </si>
  <si>
    <t>&gt;security executed 2 innocent black men
 Isn't this exactly what their whole movement is supposed to be protesting?</t>
  </si>
  <si>
    <t>&gt;Sources in both banking and the RCMP say the transaction is consistent with how the RCMP funnels money to its confidential informants and agents, **and is not an option available to private banking customers**.
 Ok so this, plus the fact that another pair of RCMP officers shot up a fire station, and the gov't then used this to push through new gun control measures means this whole thing stinks to high heaven.</t>
  </si>
  <si>
    <t>&gt;The point is in the US you can flip the bird at Trump and have no fear of going to jail.
 Yeah, that's the whole point. Americans don't live under tyranny. The Chinese do. That's not something to brag about, China.</t>
  </si>
  <si>
    <t>&gt;the Star says there is no shortage of labour but employers must pay more or those labourers will refuse to work. CERB and EI are easier.
 Yeah, there's a major shortage of labour, because CERB has cornered a huge chunk of the market that employers can't compete with. What's the better offer: Minimum wage to move cinder blocks for eight hours a day? Or more than minimum wage to stay at home, sleep in, play xbox, smoke weed and do whatever you want?</t>
  </si>
  <si>
    <t>&gt;Toronto Police have been told to stop leaking information about the minutes leading up to last week‚'s tragic death of Regis Korchinski-Paquet while Ontario‚'s police watchdog conducts its investigation.
 The public, at the direction of the media, declared the police guilty on the strength of a mere accusation from the woman's family. If you're not going to stand up for your own officers and set the record straight when they're being accused and convicted of murder in the court of public opinion, you leave them no choice but to try and defend themselves.</t>
  </si>
  <si>
    <t>&gt;user reports: 
 1: Racism/Anti-Semitism
 LOL literally everything is racist now. 
 I'd love for the person who reported this to come in here and explain how it's "racist". 
 The fact that Shaquille O'neill, which rhymes with oatmeal, is black is somehow racist now? 
 This shit has gone completely off the rails. There's zero point in even trying to make sense of it anymore.</t>
  </si>
  <si>
    <t>&gt;user reports: 
 2: This is misinformation
 [No it's not.](https://imgur.com/bpr66AM)</t>
  </si>
  <si>
    <t>&gt;Waahhhh! My team lost the electon! Democracy has faied! Waaaahh!!
 BTW, aren't the problems all happening in Democrat run states and cities?</t>
  </si>
  <si>
    <t>&gt;We have a real opportunity to discuss real change. 
 This, unfortunately, has not happened.
 And this is what's wrong with just automatically jumping to the knee-jerk false conclusion that "racism" is to blame for what happened to Floyd: You don't end up identifying the actual problem, and then you never look for a solution to the actual problem and nothing gets fixed. 
 Anyone with any real use of force training and experience knows that cops are trained to maintain control of the scene at all costs. That largely means not letting yourself be bossed around by bystanders. If you start taking orders from the mob, you are ceding control of the scene to them. Give them an inch, and they're going to interpret that as weakness and then you're going to get walked all over. 
 With that in mind, I think it's a good guess that the reason that cop knelt on Floyd's neck for so long was specifically *because* there were bystanders trying to order him to do otherwise. The crowd doesn't know any better. They think they're just trying to get the cop off of Floyd's neck. They don't understand that they're engaging a power struggle with the cop for control of the scene - a power struggle he's not allowed to lose. 
 The culpability is still ultimately the cop's. At the end of the day, his decisions led to a needless death that common sense should have allowed him to avoid. 
 But if you want to get to the institutional change that needs to happen that could mitigate the chances of this occurring again, you have to look at that "Even if you're wrong, stay wrong, just stay in control of the scene" philosophy and develop training strategies that will enable cops to find their way out of these predicaments without losing control of the scene. 
 Of course nobody's looking for that solution, because they've already decided that the problem is just "RACISM!!" So not only is this BLM shit not helpful, it's actually standing in the way of the institutional change they claim to be advocating for.</t>
  </si>
  <si>
    <t>&gt;When the Arab slave trade (which started in the 7th century) and Atlantic slave trade (which started in the 16th century) began, many of the pre-existing local African slave systems began supplying captives for slave markets outside Africa.
 Yet the average western liberal thinks that the whites just marched into Africa, rounded up natives and stole them away to be sold as slaves. 
 On the contrary, the whites (for the most part) just showed up and purchased slaves from the existing African slave markets.</t>
  </si>
  <si>
    <t>&gt;When we're all dead?
 Nope. Then they'll start ranking whoever's left based on how dark their skin tone is.</t>
  </si>
  <si>
    <t>&gt;While the rule on hate protects such groups, it does not protect all groups or all forms of identity. For example, the rule does not protect groups of people who are in the majority or who promote such attacks of hate. 
 There is so much wrong with this policy. 
 1) Which identifiable group is "in the majority"? White people are a global minority, a local majority in some areas and a minority in others. What jurisdiction does the group have to be a "majority" in to be deserving of racism? 
 2) Name one identifiable group that doesn't "promote such attacks of hate". You can find haters in any identifiable group. 
 So, in order to turn this into something workable and coherent: 
 **Metacanada will continue to prohibit racism against ALL races, not just the ones the reddit management want to protect**. Simple enough? Ok, carry on. Zero changes to the rules here.
 Metacanada is now officially the LEAST racist sub on reddit. We prohibit racism against ALL races.</t>
  </si>
  <si>
    <t>&gt;You don't have a really long track record as an active conservative within the party. 
 Yeah, and that's a major selling point both for conservative populists and moderate swing voters.</t>
  </si>
  <si>
    <t>&gt;your hero
 Uh, that whole Trump-Russia collusion thing was **your** demented fantasy, not ours. Remember?</t>
  </si>
  <si>
    <t>1) We don't need you to "protect us" for *information*. We can think for ourselves. 
 2) We don't trust you to delineate truth from misinformation in good faith. How do we hold *you* accountable when you're withholding the information from us and we therefore cant figure out if you're telling the truth or lying? This is a power no government should have over its people.</t>
  </si>
  <si>
    <t>Actually, it'll be called "Canada".</t>
  </si>
  <si>
    <t>All I see is two videos: One of them clearing the dead female officer's car (no gunfire), then another of them apparently taking down the suspect. I'm not sure what exactly the problem is here. 
 Don't get me wrong, there's definitely something very fishy going on with this event, but nothing in these videos proves that. 
 Also, presscore is legitimately insane. Like, Alex Jones level insane.</t>
  </si>
  <si>
    <t>Also consider that the cops likely would have known this about Floyd, especially the one who supposedly worked with him for years (the one who knelt on his neck). 
 Yet "racism" is the only possible reason why these guys used excessive force.</t>
  </si>
  <si>
    <t>Alternate headline: Bolshevik revolution claims another city.</t>
  </si>
  <si>
    <t>And by "racism" they probably mean he expressed doubt as to the legitimacy of burning down buildings and beating people to death as a constructive means to address police brutality.</t>
  </si>
  <si>
    <t>And don't forget the other co-founder, [Yusra Khogali.](https://www.heraldsun.com.au/blogs/andrew-bolt/black-lives-matter-white-skin-is-subhumxn/news-story/546f8411513ac19144cb3a39257e8efe)</t>
  </si>
  <si>
    <t>And just like that, the last shred of sympathy I had for their movement disappeared.</t>
  </si>
  <si>
    <t>And people make fun of me when I say there's a communist takeover underway. Even a random girl's soccer team is almost all avowed communists.</t>
  </si>
  <si>
    <t>And that's exactly how it would go. 
 The problem with leftists is they're ignorant. They just don't understand how the world works. They don't understand how law and order works, they don't understand economics, they don't understand anything. They're just children screaming "But I want it! Waaaah!".
 Occupy Wall St was hilarious. They built their own little shanty town "communities" so they could be independent of the police. Then they had to set up security patrols because people were sealing, assaulting and raping people in the camps. And then they had to set up tribunals to figure out what to do with offenders. And then adults standing by were like "Congratulations, you just discovered why we have a police force and a justice system". 
 The left are just idiots. There's not much more to it than that.</t>
  </si>
  <si>
    <t>And these are the exact same people who would call **you** a "Nazi" if you straight up said no, you wound't take a refugee because you wouldn't feel safe with them in your house. 
 Leftism truly is a mental disease.</t>
  </si>
  <si>
    <t>And to add insult to injury, they'll *still* be voting democrat.</t>
  </si>
  <si>
    <t>And to see how well this works out, look no further than the CHAZ.</t>
  </si>
  <si>
    <t>And twitch just banned Trump. 
 Looks like silicon valley's pre-election summer offensive kicked off today. 
 If the WH or the senate GoP are going to do anything about sect 230 immunity, the time is now.</t>
  </si>
  <si>
    <t>And with an 8% (alleged) case fatality rate, that means the vast, vast majority of the people they claim died of covid, really just died **with** covid, not **of** it. 
 So the actual case fatality rate is probably &gt;1%. Less than the flu. 
 Edit: Oh, and the number of flu deaths will have dropped by that same number, you watch.</t>
  </si>
  <si>
    <t>And yet you've lost every single argument you've tried to start in here. Interesting.</t>
  </si>
  <si>
    <t>Antoher dipshit leftist millennial who doesn't understand how money works. 
 Who's "we", @Danny_MAZE? How much money did *you* put up for domes for the homeless to sleep in? Nothing? Then who the fuck are you complaining to? Why is it the private yoga studio's job to spend *their own private money* on shit *you* want for the homeless, meanwhile you're putting up nothing? 
 Fuck off.</t>
  </si>
  <si>
    <t>Archive for when the mob finds that LA times article and demands they take it down because it makes them look bad and is therefore racist: http://archive.is/wip/sqx2c</t>
  </si>
  <si>
    <t>Archive in case they delete: http://archive.is/acM8g</t>
  </si>
  <si>
    <t>Aren't there provisions for affirmative action in the civil right act?</t>
  </si>
  <si>
    <t>Asking the Liberal Party of Canada to designate Antifa a terrorist organization is like asking the Republican party to designate the Tea Party a terrorist organization. They are one in the same.</t>
  </si>
  <si>
    <t>Because how can he now that's he's been exposed as a sexual abuser himself?</t>
  </si>
  <si>
    <t>Being that reddit has officially sanctioned racism against white people I think all white people and allies should walk away.</t>
  </si>
  <si>
    <t>Brett Weinstein said the other day on Joe Rogan's podcast:
 &gt;...we are headed for a collision course with history. We're really staring at many scenairos that end in some kind of civil war. And while I do think it is still possible to avert that outcome, I don't know the name of the force that gets in its way
 https://youtu.be/pRCzZp1J0v0?t=123
 The reason Weinstein doesn't know the name of the force that can stop this marxist revolution is because the marxists are in control of the mechanisms of political discourse, and they're actively suppressing that force 24/7. The r/canada moderators being some of the worst offenders.</t>
  </si>
  <si>
    <t>Brown people killing white people just isn't part of the narrative they want right now so we'll just sweep that one under the rug.</t>
  </si>
  <si>
    <t>Can we talk about the monumental stupidity of trying to shoot cops with a tazer and escape from a DUI arrest? Like WTF was his plan if he got away? Skip town and be a fugitive for the rest his life, over what would probably have amounted to a fine and a license suspension?</t>
  </si>
  <si>
    <t>Cancel the University of American Samoa immediately!</t>
  </si>
  <si>
    <t>Churchill statues are hardly comparable to confederate flags though. 
 Churchill was a respected leader and national hero who also happened to hold *some* views that today would be considered objectionable by most. 
 The confederate flag on the other hand **stood for** slavery, and to a lesser extent, treason. There's ins't some broader good behind the confederate flag that demands we overlook the slavery thing. The slavery is what it was all about. 
 And before someone says "Durr it was about state's rights!" Yeah, state's rights to keep slaves. Imagine trying to argue that the fight to keep slaves is a fight for freedom.
 There is no leg to stand on when it comes to defending slavery. Don't even try. Learn to pick your battles folks. The confederate flag is not the hill you want to die on. It's never going to be redeemed. It stands for something that pretty much everyone objects to.</t>
  </si>
  <si>
    <t>Commenters in the BLM subreddit say that the data he's presented that indicates more whites are killed than blacks overall is meaningless because it doesn't adjust for the fact that blacks make up a smaller portion of the population. 
 But even that would be invalid, since black people commit more crime and therefore have more police encounters per capita. If you want to show that blacks are being killed at exceptional rates, but all the races aren't committing equal crime, then it only matters how many people (by race) are killed by police *per police interaction*. 
 So the real, properly adjusted data is as follows: 
 - [In 2017, Black people represented 22.6% of all people shot to death by police.](https://www.statista.com/statistics/585152/people-shot-to-death-by-us-police-by-race/) 
 - [The same year, black people represented 27.2% of the arrests made by police.](https://ucr.fbi.gov/crime-in-the-u.s/2017/crime-in-the-u.s.-2017/tables/table-43) 
 - **So in 2017, black people were actually less likely to be shot to death by police than the average (by 5%)**. 
 --------------------------------------
 - [In 2018, Black people represented 20.9% of all people shot to death by police.](https://www.statista.com/statistics/585152/people-shot-to-death-by-us-police-by-race/) 
 - [The same year, black people represented 27.4% of the arrests made by police.](https://ucr.fbi.gov/crime-in-the-u.s/2018/crime-in-the-u.s.-2018/tables/table-43) 
 - **So in 2018, black people were actually less likely to be shot to death by police than the average (by 6%)**. 
 --------------------------------------
 When 2019 arrest data comes out, it will probably show similar rates. 
 Bottom line: 
 **There is no validity to the BLM narrative that the police are killing black people at exceptional rates. When controlled for the number to police interactions (specifically ones involving arrests) each race has annually (which is a function of how much crime each race does), black people are actually killed at below average rates**.
 It's ALL BULLSHIT. All of it.</t>
  </si>
  <si>
    <t>Congratulations retard, you're discovering that the whole climate change thing is a sham.</t>
  </si>
  <si>
    <t>Congratulations. You discovered that the Washington establishment is against Trump. 
 2016 called. They want their breaking news back. 
 Oh, and the guy who lied to the UN to justify the Iraq invasion accusing someone else of being a liar is hilarious.</t>
  </si>
  <si>
    <t>Context: https://bringmethenews.com/minnesota-news/city-council-announces-intention-to-disband-minneapolis-police-department</t>
  </si>
  <si>
    <t>Cool. Can the sequel be her playing Mohammed? 
 I bet that won't happen, will it? I wonder why.</t>
  </si>
  <si>
    <t>Cool. So, *how much* money did we piss away chasing that seat? 
 Every fucking penny of that should come out of Trudeau's pocket.</t>
  </si>
  <si>
    <t>Cool. Then let's all just vote for Dr Lewis.</t>
  </si>
  <si>
    <t>Could be.</t>
  </si>
  <si>
    <t>Daily reminder: "Social justice" means "collective justice" i.e. judging people by the colour of their skin. 
 Anyone who promotes "social justice" is evil.
  https://i.imgur.com/UXiZyVb.png
 Around here, we practice individual justice, and that's what's made our civilization the best time &amp; place to live in all of human history. The only people who want "social justice" are those who want to control others. History is full of these tyrants.</t>
  </si>
  <si>
    <t>Did anyone actually do it?</t>
  </si>
  <si>
    <t>Don't worry, the murders will stop just as soon as they defund the police.</t>
  </si>
  <si>
    <t>Except antifa does use the red triangle as a symbol. 
 http://archive.is/a3Dua 
 http://archive.is/82Wwb 
 http://archive.is/wlnuj 
 So now facebook is arbitrarily censoring **the fucking US government** from criticizing a literal communist terrorist organization that's currently waging an insurrection in the United States. 
 These shitheads need to be reined in, big time. All of them.</t>
  </si>
  <si>
    <t>Except you're the same people who freak out when someone dares to say it's ok to be white.</t>
  </si>
  <si>
    <t>FFS. 
 See this? 
 https://www.reddit.com/r/metacanada/comments/gxf3ut/why_does_the_reddit_logo_look_like_its_about_to/ 
 Now try and imagine how the admins are going to see this post. 
 I'm going to say this as clearly as possible: No more picking on black people or any race.</t>
  </si>
  <si>
    <t>For some reason they put cardboard down and planted on top of that rather than pulling up the sod LOL.</t>
  </si>
  <si>
    <t>Friendly reminder: [This is his boss.](https://youtu.be/_QZRDauL2mE?t=7)</t>
  </si>
  <si>
    <t>Friendly reminder" The banwave hysteria was caused by nothing more than an anonymous unsubstantiated comment by someone who claims to "know a guy" at reddit.</t>
  </si>
  <si>
    <t>fucking spastics</t>
  </si>
  <si>
    <t>Global cooling is proof of global warming, bigot. I'm reporting to your the admins for racism!</t>
  </si>
  <si>
    <t>Good. Keep going. Keep turning more and more ordinary citizens against your movement.</t>
  </si>
  <si>
    <t>Good. The public is about to learn the hard way that the police aren't the problem.</t>
  </si>
  <si>
    <t>Hahaha you're trying to blame the police for your riots now? That's adorable.</t>
  </si>
  <si>
    <t>Hahaha!</t>
  </si>
  <si>
    <t>Hahahah!</t>
  </si>
  <si>
    <t>Hahahaha holy shit.</t>
  </si>
  <si>
    <t>Hahahaha!</t>
  </si>
  <si>
    <t>Hahahaha! 
 You voted for this, Canada.
 A real government would have loosed the [land sharks](https://i.pinimg.com/236x/42/5b/e1/425be10989974cb26b4d4ea955813507.jpg) as soon as the first bottle was thrown.</t>
  </si>
  <si>
    <t>He did NOT bend the knee to the mob. Sounds like he's resigning in protest to this insanity. Probably as a 'fuck you' to city hall. 
 &gt;‚"I have watched this organization from start to finish, grow, learn, listen, and serve the greatest, fourth-largest city on the North American continent and the most diverse city in the world,‚ Saunders said. ‚"I have also met and made some of the best partnerships and friendships while in office of the chief.
 .
 &gt;‚"I see a lot of young black boys getting killed by young black boys,‚ Saunders said. ‚"Law enforcement deals with the symptoms.‚</t>
  </si>
  <si>
    <t>He's free to leave if he hates it here so much. He won't be missed.</t>
  </si>
  <si>
    <t>Here's the thing about slavery: Yeah it was absolutely bad for the people subjected to it. But their descendants? 
 If you're a black person in Canada or the US, think about where you'd be right now if your forefathers hadn't been brought to North America. Are you actually saying that would be *preferable* to living in North America under your current conditions? 
 I mean, you (understandably) don't seem to have any desire to move to Africa and take up the way of life that your ancestors were removed from, which you could easily do if you wanted to. From that we can surmise that your situation here is preferable to the situation you'd be in if your forefathers had never been brought to NA under slavery. 
 So now I'm confused. What exactly is it we're supposed to be apologizing for? We're supposed to be sorry for our forefathers doing things to your forefathers that left you better off than you would be if they'd just left your forefathers alone?</t>
  </si>
  <si>
    <t>Hey, we're closing these threads because we don't want to amplify harvo's harassment of the r/Can mods.</t>
  </si>
  <si>
    <t>His sources: https://twitter.com/LeonydusJohnson/status/1267473027899494403?s=20</t>
  </si>
  <si>
    <t>Hoes mad. 
 &gt;user reports: 
 1: Floodposting or disruptive shitposting 
 1: This is misinformation</t>
  </si>
  <si>
    <t>Holy shit. Red actually thinks the moral of the boy who cried wolf is that you should believe every false claim for fear of missing the one that happens to be genuine? 
 Jesus christ what is happening to the world?</t>
  </si>
  <si>
    <t>Hong Kong is protesting against communism. 
 BLM is protesting for communism. 
 They are complete opposites.</t>
  </si>
  <si>
    <t>How the fuck is that racist? 
 r/Canada is completely lost.</t>
  </si>
  <si>
    <t>https://i.imgur.com/IC1hojR.jpg 
 So on the one hand, the CBC says you're a "white nationalist" if you object to being made to apologize for your skin colour. And on the other hand, they're endorsing the the message that there's no war on whites, only a war on racists. 
 My god. How is there a single human being out there who can't see right through this shit?
 At any rate, congratulation leftists. Maybe it's time you opened up a history book and found out how it was the nazis managed to rise to power. Spoiler: They were a reaction to the rise of the degenerate left. You're repeating history right now as we speak. And the more brow beat, shame and demonize white people, the more of them you're going to drive into the arms of legit white nationalist groups.</t>
  </si>
  <si>
    <t>https://i.redd.it/1r9x1k7glng01.png</t>
  </si>
  <si>
    <t>https://np.reddit.com/r/metacanada/comments/gtyxo4/sorry_but_their_anger_has_no_legitimacy/fsfobg8/</t>
  </si>
  <si>
    <t>https://twitter.com/MarkDice/status/1275305809832849408?s=20</t>
  </si>
  <si>
    <t>https://youtu.be/dl78PQGJpiI?t=21</t>
  </si>
  <si>
    <t>I don't know what the Liberals even bother showing up to parliament anymore. It's a full on dictatorship now.</t>
  </si>
  <si>
    <t>I don't think it's understood how badly this government's credibility is going to be damaged by having destroyed the economy by ordering people to social distance, and then throwing that out the window as soon as an opportunity to virtue signal with left-wing protests came about. 
 They're basically admitting it was all bullshit and they destroyed the economy for nothing.</t>
  </si>
  <si>
    <t>I find r/canada's blackout to be not appropriate for the sub due to "not related to Canada".</t>
  </si>
  <si>
    <t>I literally LOLed when I read that headline. 
 We're approaching peak clown world. I think we're within months or maybe even weeks of the actual breaking point. And the pendulum has swung so insanely far out to the left that the swing back to the right is going to be fucking terrifying.</t>
  </si>
  <si>
    <t>I think they assumed they were going to lose in the election, and just went straight to embezzling as much money as they could while they were still at the trough. 
 Don't expect them ever to be brought to justice though. The Liberals are above the law in Canada.</t>
  </si>
  <si>
    <t>I think this is the right move. It's clear the public and elected officials need to learn the value of the police the hard way.</t>
  </si>
  <si>
    <t>I thought I smelled soy.</t>
  </si>
  <si>
    <t>I wonder if the level of damage done by this hoax to innocent people rises to the level of a crime against humanity. 
 Trudeau must be held accountable. As must every stupid fucking Karen who whined about people not social distancing.</t>
  </si>
  <si>
    <t>I would think as long as the name on your ID matches the address on the package it should be fine. Just call the UPS office you plan to pick up at and ask them. 
 https://www.ups.com/dropoff/?loc=en_CA</t>
  </si>
  <si>
    <t>I'd like to see the NASCAR fanbase cancel this asshole, his whole team as well as all the big-wigs who propagated this vile hoax. The NASCAR folks might just be angry enough to do it, in light of everything that's been happening in their neck of the woods lately. 
 It's time for accountability to be a two way street. 
 \#CancelWallace #BoycottNascar</t>
  </si>
  <si>
    <t>I'd love for someone on the left to explain to me how being economically disadvantaged means you have to pick up a gun and shoot into a crowd of 400 people.</t>
  </si>
  <si>
    <t>I'd love to actually sit down with one of these dipshits like de Blasio and pick his brain. Like, is he doing shit like this because he **genuinely believes** is will result in a positive outcome? Or is he just desperately groveling to the mob to save his own skin?</t>
  </si>
  <si>
    <t>I'm sorry, who the fuck is this degenerate piece of shit to tell us who we are or are not allowed to have statues of?</t>
  </si>
  <si>
    <t>I'm still waiting for anyone to offer a shred of evidence showing that race was even a factor in the Floyd killing. 
 Was the cop kneeling on Floyd because he was black? Or because he was [huge](https://images.dailykos.com/images/812068/large/George-Floyd-arrest.jpg)? 
 Not that you should ever kneel on someone's neck, or in any way prevent them from breathing, but where the hell does race come into this? It's a total leap.</t>
  </si>
  <si>
    <t>I'm STILL waiting for someone to explain to me what "racism" had to do with Floyd's death.</t>
  </si>
  <si>
    <t>I've got some bad news for you. I hope you're sitting down. 
 https://www.youtube.com/watch?v=rq8y-ejapjE</t>
  </si>
  <si>
    <t>If a year ago I told you that the leftists would even have the *buses* wearing burqas by summer 2020, you'd have called me crazy.</t>
  </si>
  <si>
    <t>If this vacuous ditz had &gt; single digit IQ, she'd realize that admitting this allows Trump to save face and makes her side look like unscrupulous scoundrels who collude with foreign actors to meddle in an election campaign.
 --------------
 Edit: You know you've done fucked up when your tweet immediately gets archived half a dozen times LOL. 
 http://archive.is/https://twitter.com/AOC/status/1274499021625794565</t>
  </si>
  <si>
    <t>If you have any means to pressure these idiots to vote to defund, now is the time.</t>
  </si>
  <si>
    <t>Imagine being this entitled. 
 https://twitter.com/twittlarge/status/1271570986601607168 
 There can be no reconciliation with attitudes like that. What a scumbag.</t>
  </si>
  <si>
    <t>Imagine thinking places like the soviet union and north korea were *"a nice safe world where everyone's needs are met".* 
 These people are too stupid for civil society. We need to start looking at mass deportations.</t>
  </si>
  <si>
    <t>It all boils down to: They want to be allowed to commit crimes without fear of repercussion.</t>
  </si>
  <si>
    <t>It wouldn't matter if you got 30 million signatures. Trudeau has enough votes in the house of commons (between the LPC, NDP and Bloc) to survive a nonconfidence vote, therefore it's pointless. 
 Also, why do you want to call en election when the CPC doesn't even have leader, and the Liberals are WAY ahead in the polls? An election called now would only result in a Trudeau majority.</t>
  </si>
  <si>
    <t>It's amazing how John Bolton, arch-neocon warmonger of the highest order, is now a hero of the left because he's buttmad that he finally got fired and is now talking shit about Trump.</t>
  </si>
  <si>
    <t>It's not against the rules to discuss matters not related to Canada here.</t>
  </si>
  <si>
    <t>It's not even has past that's relevant, it's that he made 90% of the decisions that led to his death that day. 
 HE decided to get high on meth and fentanyl. 
 HE decided to get behind the wheel and drive to the store. 
 HE decided to try and spend a counterfeit $20 bill. 
 HE decided to resist arrest when the police showed up. 
 Yet in the eyes of the public and the media, he somehow owns zero of the responsibility for what happened to him that day. 
 Yes, the cops were wrong to use excessive force, but if Floyd had just chose to NOT do any one of the above, and instead chose to do the right thing, he would not have found himself in that predicament in the first place. And those were all things he should not have been doing at all.</t>
  </si>
  <si>
    <t>Jesus christ.</t>
  </si>
  <si>
    <t>Jesus fucking christ. This is the kind of nonsense you'd expect to see in a comedy skit just a few years ago.</t>
  </si>
  <si>
    <t>Let me guess: The remedy is brain implants courtesy of Bill Gates and George Soros.</t>
  </si>
  <si>
    <t>Link: https://www.youtube.com/watch?v=IIkOG2vtE1g 
 (Downvote button is at the bottom right).
 How the fuck does the CBC always end up being so consistently out of touch?</t>
  </si>
  <si>
    <t>LOL</t>
  </si>
  <si>
    <t>LOL [how many fucking rapists has he had on that couch?](https://i.imgur.com/x7rjEwb.jpg) Seriously what the fuck is it with this guy? 
 You are the company you keep I guess.</t>
  </si>
  <si>
    <t>LOL for what? An officer involved homicide? We have those all the time in Canada. 
 https://en.wikipedia.org/wiki/List_of_killings_by_law_enforcement_officers_in_Canada
 Leftists seem to have zero contextual grasp on this issue at all.</t>
  </si>
  <si>
    <t>LOL he can't even keep his hysterical moral panics straight.</t>
  </si>
  <si>
    <t>LOL remember when this was a free speech site?</t>
  </si>
  <si>
    <t>LOL they left the vegetables alone.</t>
  </si>
  <si>
    <t>LOL this is all so fucking stupid. Every single person present at this demonstration is an idiot.</t>
  </si>
  <si>
    <t>LOL what a twist. Now they **have** to list is cause of death as covid, since that's what they've been doing to everyone who dies with the virus.</t>
  </si>
  <si>
    <t>LOL what the fuck is it with Liberals and pedophilia?</t>
  </si>
  <si>
    <t>LOL where are all the girls?</t>
  </si>
  <si>
    <t>LOL who the fuck is George Kirby? 
 And why hasn't the democratic party been declared a terrorist organization yet?</t>
  </si>
  <si>
    <t>LOL why can't they say "black"? 
 This is what happens when the authorities are paralyzed with fear of being called "racist". This is a completely unacceptable state of affairs.</t>
  </si>
  <si>
    <t>LOL. Import the third world, become the third world.</t>
  </si>
  <si>
    <t>Look at the guy's username. @wypipo_h8. He's just trying to ruin some random woman's life because she's white. And she's legitimately terrified because she knows the mob will come for her now. 
 This shit needs to stop.</t>
  </si>
  <si>
    <t>Maybe it's time for white people and their allies to walk away from Reddit. Why would you stay on a site that explicitly decrees that racial hatred against your group (and only your group) is acceptable?</t>
  </si>
  <si>
    <t>Meanwhile the vast, vast, vast majority of racism on this site is directed toward white people. And white people are by far the largest victims of interracial violence in North America.</t>
  </si>
  <si>
    <t>Most Canadians only know is whatever the MSM tells them.</t>
  </si>
  <si>
    <t>Nah, that wouldn't fly. The victims were all white. White nationalist terrorists always target the specific demographics they hate (mosques, synagogues, black churches), they don't attack the general public like Islamic terrorists do.
 Even Anders Brevik, who's victims were all white, was targeting a certain group. It was a summer camp for the youth wing of the leftist party.</t>
  </si>
  <si>
    <t>No. A single dollar is too low in value to deserve its own note. That's why we got rid of them in the first place.</t>
  </si>
  <si>
    <t>None of this is meant to combat racism. There isn't a single racist out there who's going to be persuaded by black squares or protests. This is all just knee-bending in the hopes of avoiding the mob's wrath.</t>
  </si>
  <si>
    <t>Not that I agree with the communist's desire to take children and put them in commie brainwashing camps, but I don't think we can classify mere objection to teaching children to be openly racist as "control left dogma". That's also the reasonable, moderate position. 
 That said...
 &gt;I seriously do not understand how blatantly teaching children how to hate isn't considered child abuse
 This is rich coming from the alt left, who are easily the most hateful people on the face of the earth.</t>
  </si>
  <si>
    <t>Notice they said "Worst **White supremacist** countries", because if they'd just said "**racist** countries" Canada would be at the bottom of the list. 
 https://arc-anglerfish-washpost-prod-washpost.s3.amazonaws.com/public/3FG5DK4CBIZN7L5OBU4DPR7L5Y.jpg 
 Like obivoulsy Canada is going to have a higher number of white supremacists than India, Thailand, Mozambique and the rest of the world that's inhabited by non-white people. 
 What a stupid article. Imagine being stupid enough to fall for this shit.</t>
  </si>
  <si>
    <t>Now how the fuck are we, the audience, supposed to judge this story when we don't even know what the "word" is? 
 And why are people treating a string of syllables like a nuclear bomb? It's just a word. Why give it that kind of power?</t>
  </si>
  <si>
    <t>Number of Canadians "white supremacy" has killed this year: 0 
 Number of Canadians the coronavirus has killed this year: 7,773 
 Plus there's zero reason to believe that any lives will be saved by a bunch of vacuous smoothbrains gathering around to virtue signal to each other. So it's not as if these protests are somehow reducing "white supremacy deaths" LOL.
 Also, these imbeciles need to learn how to speak English.
 If you believe white supremacy is real (i.e. you believe in the supremacy of white people), that by definition makes you a white suprema**cist**, which is what you're trying to accuse others of.
 A white supremacist is someone who believes that white people are supreme.</t>
  </si>
  <si>
    <t>OGFT is in the process of waging a reddit-wide harassment campaign against a couple of r/Canada mods, so we're not going to amplify the harassment by having a thread about it.</t>
  </si>
  <si>
    <t>Oh for god's sake.</t>
  </si>
  <si>
    <t>OMG. I just chased down those links and they're all true. 
 Why the fuck is George Soros at the end of every rabbit hole?</t>
  </si>
  <si>
    <t>One of these days they're going to ruin the wrong person's life.</t>
  </si>
  <si>
    <t>Police are invesitgating...
 https://globalnews.ca/video/7115613/toronto-police-investigate-hanging-noose-found-at-downtown-construction-site/
 Because someone tied a knot in a rope. In a construction site. Apparently that's illegal now. 
 The world has gone completely insane.</t>
  </si>
  <si>
    <t>r/memes is an NPC sub.</t>
  </si>
  <si>
    <t>Really? Fried chicken jokes? 
 Come one man. We talked about this.</t>
  </si>
  <si>
    <t>Relevant: https://i.imgur.com/zzvSBdo.png
 TL;DR: 99 times out of 100 the police are unable to establish that a hate crime even occurred. 
 These are the daily parking disputes, dog-walking arguments and bar fights where one party just throws up the race card because they can.</t>
  </si>
  <si>
    <t>Rioters*</t>
  </si>
  <si>
    <t>ROFL</t>
  </si>
  <si>
    <t>ROFL Justin can't get a break, can he?</t>
  </si>
  <si>
    <t>Same reason Trudeau hasn't be charged for obstruction of justice: The judicial branch has been comprised and is now under partisan control of the Liberals. Be thankful this guy got arrested at all.</t>
  </si>
  <si>
    <t>Says "we need to do better" after a police involved death in the US where there's zero indication whatsoever of race being a factor. 
 These people are grifters.</t>
  </si>
  <si>
    <t>See this? 
 https://np.reddit.com/r/announcements/comments/gxas21/upcoming_changes_to_our_content_policy_our_board/
 That means you can't post shit like this anymore. Enough with the racial shit. Even the thinly veiled racial shit.</t>
  </si>
  <si>
    <t>See what they're doing? This is called "gaslighting": Brainwashing you to believe you're the crazy one for objecting to their abuse.</t>
  </si>
  <si>
    <t>See, these leftists think they're in the right because white people are evil, privileged and oppressive to other groups. 
 Except's that the exact same rationale by which the Nazis justified their treatment of the jews. 
 Self awareness: 0/10. 
 These monsters must be stopped. Before it's too late.</t>
  </si>
  <si>
    <t>Shouldn't you be out burning down some black owned businessmen right now rather than accusing others of sowing dissent?</t>
  </si>
  <si>
    <t>Since wearing blackface is apparently a crime now (?), what is the statute of limitations on that? 
 When we get a real government and order is restored again, every cop involved in arresting people for "blackface" needs to fired if not locked up. It's not the police's role to be personal henchmen for political zealots.</t>
  </si>
  <si>
    <t>Singh is brown, and is therefore above criticism. 
 This is "social justice" in action. In the SJW's mind: The brown person can do whatever he wants to the white person with impunity and it's just "restorative justice" because white people have historically "oppressed" brown people. Brown people can therefore transgress against white people until the score is settled (which will be never). 
 This by the way is the very same logic by which the nazis justified exterminating the jews, and the same logic by which the communists justified exterminating the bourgoisie and the kulaks. In their minds, they were delivering "collective justice", i.e. justice by identity group, AKA "social justice". 
 Nazis and commies were all "Social justice warriors", in the exact same vein as today's SJWs. Exact same goals, exact same methods.
 And they're running r/Canada.</t>
  </si>
  <si>
    <t>So corporations everywhere are ganging up on the one social media platform that's signaled and intention to respect freedom of speech. This should be alarming to anyone who values freedom and democracy.</t>
  </si>
  <si>
    <t>So people and businesses are already fleeing these cities, and said cities are already fixing to become cut off from the outside world logistically. 
 If they continue along this current path, they'll eventually turn into lawless, mad max style shitholes and have to be re-conquered with force and re-settled/re-built to get back to where they are now, which will take decades. 
 Or you could just vote the democrats out of office and replace them with republicans who will uphold law and order rather than turn their cities into max max style hellholes just to avoid being called racist by an angry mob.</t>
  </si>
  <si>
    <t>So, the Liberal govenrment are trying to start a race war in Canada....
 Right after they banned guns, but for only one race of people. 
 Hmmmm.</t>
  </si>
  <si>
    <t>Social justice in action. He was gay, and gays are oppressed, and the oppressed can do no wrong because they're just lashing out against oppression.</t>
  </si>
  <si>
    <t>Social justice is another way of saying collective justice. Collective justice means collective guilt, and collective guilt is the same notion that motivated the atrocities of both the nazis and the communists. It's what permits you to see your 'enemies' as only a part of a group (the Jews, the bourgeoisie etc) rather than as an individual human being deserving of judgement based on his/her own actions. It's what allows you to justify rounding up and slaughtering masses of people for no other reason than their race or their economic class, or to [lynch white kids because 'slavery'.](https://peertube.live/videos/watch/35674b39-785f-4e02-8c00-f89db2e4b0b9)
 "Social justice" is therefore a departure from the most basic principle of our free society - individualism. Individual rights, individual justice. You judge people based on what they do, not on the colour of their skin or their economic class. 
 Don't let anyone tell you otherwise: This "social justice" shit is just the next manifestation of a collectivist evil like communism or nazim. It will be the next great evil that the free people of the world have to defeat.</t>
  </si>
  <si>
    <t>Someone's going to have to explain to me how the looting fights racism.</t>
  </si>
  <si>
    <t>Sorry folks, this is fake. The seal says "South Australia" on it. 
 [Original](https://pbs.twimg.com/media/EalCqzUXQAchxwk?format=jpg&amp;name=medium) 
 [Enhanced](https://i.imgur.com/qg1izBF.png)</t>
  </si>
  <si>
    <t>Sorry, had to remove this because we don't know who's phone number that is. 
 Feel free to re-upload as a screenshot with the number redacted.</t>
  </si>
  <si>
    <t>Sorry, this constitutes brigading. We have to remove it.</t>
  </si>
  <si>
    <t>Statement from O'Toole campaign: https://pbs.twimg.com/media/Ea7L4baU8AE7uw1?format=jpg&amp;name=900x900
 TL;DR they're accusing the McKay campaign of stealing O'Toole campaign zoom meeting video which contains confidential information about O'Toole's campaign strategy. They're asking the police to investigate.</t>
  </si>
  <si>
    <t>Stupid idiots. Nobody is obliged to just sit there and allow themselves to be swarmed by an angry mob. WTF did you think he was going to do? He has no idea what your intentions are and must therefore assume the worst.</t>
  </si>
  <si>
    <t>Submission.</t>
  </si>
  <si>
    <t>Tell me again how kneeling is an act of solidarity, not submission.</t>
  </si>
  <si>
    <t>TFW the rabid mob you helped cultivate with your toxic, 'woke' identity politics inevitably turns on you.</t>
  </si>
  <si>
    <t>Thanks Justin. 
 Not that it's really his fault. If the Canadian public elected a sea urchin to run the country, could you really blame the sea urchin when the country went to shit?</t>
  </si>
  <si>
    <t>That's a good encapsulation of marxist subjectivism. They live in a fantasy world of subjective interpretations, because objective reality shows their doctrines to be flawed and unworkable. 
 This is why transgenderism and postmodernism go hand in hand. There is no objective truth, only my subjective interpretation of what gender I am.</t>
  </si>
  <si>
    <t>That's how terrorism works. If you give them an inch, they'll just keep pushing until they seize total unilateral control of everything under the sun.
 Reddit needs to ban the moderators of that sub and appoint their own, like they did with T_D.</t>
  </si>
  <si>
    <t>That's in the US btw.</t>
  </si>
  <si>
    <t>That's not a leverage/bullying thing either, that's a real, material security concern. The US can't be exposing their intelligence to the Chinese military via Huawei.
 Edit: And if Trudeau goes ahead with Huwaei, that'll create lasting damage that will transcend governments. The next conservative gov't will have to either rip all the Huawei hardware up and replace it in order to repair security cooperation with the US, or leave it and remain isolated from our biggest partner and closest ally on the intelligence front. 
 Trudeau is a fucking imbecile. He's absolutely working for the CCP.</t>
  </si>
  <si>
    <t>That's over a third of the US population BTW.</t>
  </si>
  <si>
    <t>That's the opposite containment. And I refuse to believe this was done out of mere stupidity. Democrats have been trying to make this covid-19 issue as bad as possible in order to make sure the country is a shambles going into the 2020 election.</t>
  </si>
  <si>
    <t>That's the second co-founder to admit she's a marxist. 
 https://i.imgur.com/UR0IimY.jpg</t>
  </si>
  <si>
    <t>That's why they should have indicted her *before* the election, but she was the establishment's favorite so she got a pass. 
 I'll never forget the collective gasps when Comey listed all of the indictable offences she committed, and then finished his comment by inexplicably saying they weren't going to recommend charges. That was when everyone realized the whole system was corrupt as fuck, and was protecting Hillary. 
 The fact that she *still* ins't in prison speaks to how deep the corruption is.</t>
  </si>
  <si>
    <t>The Beaverton and other leftist collaborators are trying to deny that antifa are an "organization" in a feeble attempt to dispute Trump's designation of them as a "terrorist organization" (because they know they can't dispute the "terrorist part" LOL). 
 Meanwhile, [here's an antifa leader providing direction and payment to rioters.](https://twitter.com/realDonaldTrump/status/1267515702652678144?s=20) That makes them an organization. 
 (That guy has since been identified as a Bernie Sanders campaign staffer. He's one of the dipshits Project Veritas caught on camera taking about burning cities down if Bernie lost the nomination)</t>
  </si>
  <si>
    <t>The circular firing squad well underway.</t>
  </si>
  <si>
    <t>The entire concept of requiring something to be "in the public interest" before pursuing a case is completely antithetical to the rule of law. It gives officials carte blanche to let people off the hook for pretty much any reason they feel like. 
 How can we have "equal justice" when person A could be convicted of a crime, whereas person B could commit an identical crime and be let off the hook just because some judge is afraid of being called racist? 
 That is the opposite of equal justice under the law.</t>
  </si>
  <si>
    <t>The Liberals know the social media sphere is a major electioneering threat to them because social media users can't be bought off like the MSM can, so they have to resort instead to muzzling dissenting Canadians on the internet. 
 These CBC articles are Trudeau gov't propaganda manufacturing consent and laying the groundwork for China-style online censorship of anyone who criticizes the party or the dear leader. What they're doing here *should be* considered a crime against humanity. They're trying to convert Canada into a totalitarian dictatorship where nobody's allowed to criticize the ruling power.</t>
  </si>
  <si>
    <t>The military is not supposed to be engaging in political partisanship. That flag represents a certain segment of the political spectrum - one that doesn't represent all Canadians. Therefore they have no business associating with it in any official capacity. 
 Imagine if under a conservative government, military units raised politically charged, non-Canadian/CAF related flags like say the [Gadsden flag](https://upload.wikimedia.org/wikipedia/commons/thumb/d/d8/Gadsden_flag.svg/1200px-Gadsden_flag.svg.png). You could plausibly justify that by saying: 
 &gt;"Durr, it just means freedom from tyranny! That's a Canadian value!" 
 But everybody knows it *really* represents one side of the political spectrum, which means the military is therefore aligning itself with with that political camp and more importantly, **against** the rest of Canadians. That's not the military's place. It's the **Canadian** military, not the military of one political ideology. 
 When a real government finally comes to power and restores order to the CAF, these people should be severely disciplined. The forced hyper-politicization of the military is extremely dangerous because they are the ultimate power in the country. Every soldier has a **duty** to reject this shit when superiors try to force it on them.</t>
  </si>
  <si>
    <t>The one show that familiarized the public with what the police actually have to deal with every day, and they're cancelling it. My god.</t>
  </si>
  <si>
    <t>The only thing they're going smash if they #punchnazis is their wrists.</t>
  </si>
  <si>
    <t>The penalty for bolshevik terrorism should be life without parole.</t>
  </si>
  <si>
    <t>The sooner you realize that you're talking to a mob of communist revolutionaries masquerading as "anti-racism protesters" the sooner this will all start to make sense. 
 https://redd.it/gzyka0 
 https://i.imgur.com/dTy9eL5.png</t>
  </si>
  <si>
    <t>The truth has no place in this controversy because it reveals the entire "cause" as a [total sham](https://i.stack.imgur.com/WogKi.png).</t>
  </si>
  <si>
    <t>The way to know where public support lies is this: 
 - If the media publish an opinion poll saying most Canadians are behind BLM, it'll mean they did a survey and found most Canadians support BLM. 
 - If they never publish any poll about Canadian support for BLM, it'll mean they did a survey and found most Canadians don't support BLM. 
 And there's no way they they haven't conducted polls by now. 
 The media will only show you the truth if it supports their ideological agenda. So where there's a gaping void in the media's reporting (i.e. where the fuck are all the opinion polls on BLM?), you know something blew a hole in their narrative and they're just hoping you won't notice.</t>
  </si>
  <si>
    <t>These idiots are bending over backwards to try and blame Trump for this. 
 Trump didn't kneel on Floyd's neck. Nor does he run the cities where the problems are happening. That's all Democrats.
 All Trump has done is offer assistance, and try to pressure the mayors and governors into restoring order. Trump ins't a party to this controversy, he's a bystander.</t>
  </si>
  <si>
    <t>They keep telling us that masks aren't political, yet it's all one side who are enthusiastically embracing them, and it's the same the same side that's embracing the BLM mob.</t>
  </si>
  <si>
    <t>They vandalized her house? After she clearly displayed a sign in her window that said "BLM"? There must be some mistake LOL</t>
  </si>
  <si>
    <t>They're just trying to out-woke the regular BLM protesters by virtue signalling for an *even more* oppressed minority. 
 Ridiculous.</t>
  </si>
  <si>
    <t>They're not defunding, they're just reducing funding and giving the difference to "youth programs".</t>
  </si>
  <si>
    <t>They're trying to fan the flames here in Canada. 
 Like why is our government screeching about racism when there's zero indication that race was a factor in the Floyd incident? NOTHING has been provided to suggest that this had anything to do with racism. 
 Seriously, the next government needs to deport this sack of shit.</t>
  </si>
  <si>
    <t>Things the left are openly trying to delete: 
 ‚úî Science. 
 ‚úî Law and order. 
 ‚úî Democracy. 
 ‚úî Basic human rights. 
 And somehow the average CBC viewing Canadian are supporting them.</t>
  </si>
  <si>
    <t>This is a 4chan larp. As if antifa would go onto /pol/ to lament about how baldy /pol/ owned them.</t>
  </si>
  <si>
    <t>This is a real predicament the establishment has gotten themselves into. 
 Do they condemn the protests for exacerbating the covid problem and risk the mob turning on them? 
 Or do they say there's no coivd spike stemming from the protests, thereby telling everyone the whole social distancing thing was a sham? 
 This is why honesty is the best policy, folks. When you spin a web of lies, it's only a matter of time before you get hopelessly entangled in it.</t>
  </si>
  <si>
    <t>This is a total co-opting of the powers of the office for partisan reasons. They're meddling with the law to make it ok to protest for causes *they* agree with, but not ok to protest for cause they *disagree with*. 
 Imagine if a Republican mayor or governor declared 2nd amendment infringements a "public health emergency" in order to selectively authorize pro-2A protests because hey, tryanny and repression has killed countless millions throughout history after all. 
 That's literally the same level of logic being applied by these democrats.</t>
  </si>
  <si>
    <t>This is absolutely depraved. These people are soulless monsters.</t>
  </si>
  <si>
    <t>This is awesome. Our prediction that leftist polices were going to turn our country into a third world shithole are manifesting before our very eyes.
 Make sure to call the city council RACIST! if they don't defund.</t>
  </si>
  <si>
    <t>This is relevant because if Chauvin and Floyd had a beef, it blows the whole "random black guy killed by police just for the colour of his skin" narrative out of the water. 
 This could also possibly prove motive and intent (bumping it up to 1st degree murder) . But then the narrative would be destroyed.</t>
  </si>
  <si>
    <t>This issue deserves wider exposure, so I took the liberty of cross-posting to r/watchredditdie.
 https://np.reddit.com/r/WatchRedditDie/comments/hcqogu/rcanada_moderators_silencing_black_voices_who/?
 -----------------------------
 Edit: Here's how the r/canada mods addressed her when she asked why she was banned: 
  https://i.imgur.com/YYDAolX.jpg</t>
  </si>
  <si>
    <t>This just devalues the diplomas of black people who *are* willing to do the work rather than not do it and just blame whitey. Now potential employers are going to suspect that any black person who comes to them with a degree from that school didn't earn it fairy, and will probably expect special treatment from the employer too. 
 This kind of shit makes things WAY worse for black people in the long run. And its not being done to help them (educators know better than anyone else that this kind of shit doesn't help, it hurts). It's being done just to avoid the wrath of the mob.</t>
  </si>
  <si>
    <t>This reply from the same idiot encapsulates the "social justice" philosophy perfectly: 
 https://i.imgur.com/aQmM6O5.png
 "Victims" in scare quotes, because white people can't be victims. White people are oppressors. Only black people can be victims and the victim can do no wrong, while the oppressor can do no right. 
 The oppressed are free to do whatever whatever they want to their oppressors because the oppressed lashing out to their oppressors is "justice". And the delineation between oppressor and oppressed is nothing more than skin colour. It's justice on the basis of racial groups, i.e. group justice, or "social justice"
 So a black gang-banger/murderer/rapist is automatically the "good guy", and the white vegan hippie girl is automatically the "bad guy", and anything the gang-banger rapist/murderer does to the hippie girl is therefore "justice". 
 This is how the bolsheviks justified their atrocities against the bourgeoisie, this is how the nazis justified their atrocities against the jews, and this is how the Islamists justify their atrocities against the infidels: Collective 'justice' (aka 'social justice'). Judgement based on what group you belong to (groups arbitrarily defined by these tyrants), rather than judgement based on what you do as an individual. This is pure evil. This is what we fought against in WW2, it's what we fought against in the cold war, and it's what we're fighting against in the war on terror. 
 This is the nightmare dystopia these people are creating. It is the next great evil that the free peoples of the world will have to defeat. And the shocking part is, most people support it. Every lemming you see marching in these boshevik lives matter parades, everyone you see virtue signalling on social media - they're all falling into line with the collectivist mob (whether they understand the mob's [nature](https://np.reddit.com/r/metacanada/comments/gzyka0/the_cofounder_of_blm_describes_herself_as_a/) or not). 
 Wonder no more how the German people could have been seduced into fervently supporting such tyranny. It's happening right now, right outside your window.</t>
  </si>
  <si>
    <t>This will be a great test to see if the covid scare was real or a sham. If there isn't a massive worldwide covid spike in the next few weeks, we'll know it was bullshit all along. 
 Then we can start looking at which other widely accepted apocalyptic doomsday prophecies used to control people are bullshit.</t>
  </si>
  <si>
    <t>To say these people have lost the plot would be an understatement. 
 Hopefully most Americans realize this going into the polls in November.</t>
  </si>
  <si>
    <t>Today's "anti-fascists" want to enslave everyone under communism. They've already more or less taken away everyone's freedom of thought and freedom of expression. Look how many people and organizations are kowtowing to this BLM insanity. 100% of them are doing it out of fear of the mob.</t>
  </si>
  <si>
    <t>Trudeau will just take that to mean there's another 525,000 immigrants available for him to take in. Brain dead leftists like Trudeau actually believe the country that takes in the most immigrants wins.</t>
  </si>
  <si>
    <t>Two overlapping crises, both manufactured by communists.</t>
  </si>
  <si>
    <t>Uh guys, you realize this is identical to people tearing down "It's ok to be white" signs, right?</t>
  </si>
  <si>
    <t>Uh, this is an anti-communist rally. Why would you attack an anti-communist rally? You're not a communist, are you?</t>
  </si>
  <si>
    <t>UN confirmed a communist institution. All free nations must withdraw immediately.</t>
  </si>
  <si>
    <t>Up next: Legally mandated "diversity" quotas in every workplace.</t>
  </si>
  <si>
    <t>Up next: Vancouver trustee fired for insensitive comments regarding the police and visible minorities.</t>
  </si>
  <si>
    <t>Upgrading to 2nd degree murder will make it more likely he'll walk, since they'll have to prove intent (but not premeditation) whereas "3rd degree murder" is basically manslaughter and easier to prove, since you don't have to establish that he *meant* to kill Floyd.
 Proving intent will be hard to do when he was apparently acting more or less [by the book](https://www.lawofficer.com/neck-hold-used-by-minneapolis-officer-was-approved-by-department-policy/).</t>
  </si>
  <si>
    <t>Wait, they're saying it's racist to go to the black lives matter rally now?
  Hahahaha holy shit is this real life???</t>
  </si>
  <si>
    <t>Watch with sound on for extra lulz. They're crying like children.
 One guy: "I can't beathe!" 
 Yeah, that's what happens when you stand in a cloud of tear gas numbnuts.</t>
  </si>
  <si>
    <t>we're not on the brink, we're already there. 
  https://www.dailymail.co.uk/news/article-8397065/White-police-officers-community-members-wash-feet-black-faith-leaders-protest.html</t>
  </si>
  <si>
    <t>Well at least we know the neoliberal deep state are still in control of the FBI. 
 June can be the month where every institution reveals whether or not they're still under Marxist occupation.</t>
  </si>
  <si>
    <t>Well it's good thing we're welcoming Liberan war criminals into Canada with open arms. 
 Sounds like his past finally caught up to him. It would be better if that happened somewhere outside Canada though.</t>
  </si>
  <si>
    <t>Well, it's a good thing I'm not an ally for the BLM movement then.</t>
  </si>
  <si>
    <t>Wew.</t>
  </si>
  <si>
    <t>What Canadian kids should know about the CBC: They should be forbidden from covering anything remotely political as long as they're on the public dole.</t>
  </si>
  <si>
    <t>What we're probably seeing here is reddit splitting into two separate sites because the leftist admins refuses to treat conservative users and subs fairly on this side.</t>
  </si>
  <si>
    <t>When are people going to learn? You CANNOT fight an arrest right there on the ground. 99 times out of a hundred you're going to lose. And in the unlikely even you *do* win, you're going to be fucked for life because now you're a fugitive. 
 Unless you're a parolee, or you did something extremely serious like kill someone, there is literally no way you can make things better for yourself by resisting. Even if you win, you lose.
 Save it for the judge. And if the cops are *really* in the wrong, you might even be able to profit.</t>
  </si>
  <si>
    <t>Why do these silver-spoon trust fund kids so often turn out to be worthless sacks of human garbage? 
 If I were a millionaire, the deal would be: The kids get nothing unless they do at least ten years in the infantry (or special forces) including at last one combat tour. (And I don't mean as an officer, I mean they're going to do their time like a man)
 No way I'd want a Justin Trudeau or a Ben Mulroney carrying on my name. Absolute embarrassments. They're like 14 year old girls: Preoccupied with clothes, hair, popularity, being in front of the camera, hands probably as soft as a 14 year old girl's too. Sad!</t>
  </si>
  <si>
    <t>Why? Are racist white folk the leading source of violence towards black people in Ontario? Or is it other black people? (spoiler: it is) 
 If they actually tried to apply this logic in a coherent way, they'd end up having to declare being black a disease, which is why this is stupid.
 All rationality has been abandoned in this hysterical virtue signalling contest. The general public, the media and the government are all a bunch of drooling zombies now.</t>
  </si>
  <si>
    <t>With Trudeau in power, you can bet dollars to donuts that he'll given them safe-haven here so they can use Canada as a base to attack from.</t>
  </si>
  <si>
    <t>Wow, the Nazi war machine has really let itself go lately. From King Tigers to flimsy minivans in just a few decades.</t>
  </si>
  <si>
    <t>Wow. That guy came within a cunt hair of using a hammer on the back of live cartridge to push out the takedown pin. 
 Folks, yes the manual says you can use a round as a tool to take the weapon apart, but that's only if you don't have anything better available. Even in the field you should have at the very least a pen if not a multitool to do that with. If you're in a workshop like this guy, use a proper tool FFS. Using ammunition as a punch doesn't make you cool.</t>
  </si>
  <si>
    <t>WTF? Why?</t>
  </si>
  <si>
    <t>Yeah if you look at the MSM and the astroturfed segments of social media (including reddit) over the last 72 hours, it appears the DNC media machine has decided to pivot back to "Trump is mishandling the pandemic!". Just look at r/all right now. It's all mask politics and blaming orange man for covid. 
 Seems the noose hoax fatally wounded the BLM story's gravitas so they changed the channel. 
 It's amazing how manipulated all levels of our media is. It's like a giant puppet show. And most people are completely oblivious to it.</t>
  </si>
  <si>
    <t>Yeah the way to improve the quality of policing is to expand their budget, so they can attract higher caliber applicants (with higher wages) and provide for better training. Reducing their budget serves only to appease the mob - which happens to be a mob of criminals bent on destroying civil society. 
 I refuse to believe that Tory actually thinks the police are the problem and that reducing their numbers will make things better in the city. I don't think he's that dumb. On the contrary, I think he's a coward who's just bending to the mob.</t>
  </si>
  <si>
    <t>Yes, there is a backup. We're just waiting for a few technical issues to get sorted, then we'll roll it out and run it in parallel with the sub.</t>
  </si>
  <si>
    <t>You must have disagreed with the mob.
 That's a ban in communist controlled subs like r/hockey.</t>
  </si>
  <si>
    <t>Your typical r/Ottawa user right here: 
 https://np.reddit.com/r/ottawa/comments/6cx5fe/mayor_seeks_law_banning_protests_outside_ottawas/dhzeiwp/?context=10000</t>
  </si>
  <si>
    <t>Yup. That's why Justin is taking your guns away.</t>
  </si>
  <si>
    <t>Reminder that the OP of this thread is lecturing us about politics but doesn't even know how to spell "Stephen Harper" (he thinks it's "Stephan")</t>
  </si>
  <si>
    <t>I did it for new.reddit, but it's not as easy for old.reddit and I'm too lazy to figure it out</t>
  </si>
  <si>
    <t>Give credit where it's due, OGFT is standing up against the protesters and the blackout movement by refusing to blackout even when other alleged "racist" subreddits like /r/canada are taking part in it. Maybe OGFT is finally getting woke and realizing how retarded they've been being.</t>
  </si>
  <si>
    <t>The lockdown protests didn't result in looting, arson, and mass violence on the streets. 
  Reminder that you're here spamming a Canadian subreddit even though you're not Canadian and you literally didn't even know the name of the previous prime minister until I told you it.</t>
  </si>
  <si>
    <t>The left's defense of Antifa is now that they don't even exist, even though they constantly praised them for years. 
  https://archive.is/0ehgs
  Here's an archive of head mod of /r/onguardforthee actively promoting an Antifa rally that ended up in violence. Too bad reddit doesn't care if the left actively promotes domestic terrorism and violence.</t>
  </si>
  <si>
    <t>Let's not play the same stupid games that the left does. You don't win by matching them in an equal and opposite way, you win by not playing.</t>
  </si>
  <si>
    <t>He's just terrified that if he speaks negatively of the rioters, they'll target him again</t>
  </si>
  <si>
    <t>Yeah the rioters who are murdering people on the streets are not doing anything wrong or ever instigating anything. They just want to be left to burn down neighborhoods and kill people in peace, and these evil cops are trying to stop them.
  Reminder that the OP here didn't even know who our previous Prime Minster was, and has absolutely zero knowledge of anything to do with Canadian politics.</t>
  </si>
  <si>
    <t>"Start a fight over values with the President of the United States of America, or we will shut down parliament".
  Remember when they suggested that Harper disagreeing with Obama on some things was very dangerous to the country?</t>
  </si>
  <si>
    <t>Sorry I have to remove this post because it's technically "brigading" to instruct users to post something in other subreddits and it could get us in trouble.</t>
  </si>
  <si>
    <t>Before you insist this is photoshopped:
  https://pbs.twimg.com/media/D_7k1scWkAEOcaF.jpg:large</t>
  </si>
  <si>
    <t>Shoutouts to /u/brownattack for drawing my attention to this</t>
  </si>
  <si>
    <t>Wait, I thought antifa doesn't even exist now? That's what the left is saying these days</t>
  </si>
  <si>
    <t>Reopen protests were peaceful with no damage to property or injuries to people. 
  BLM riots have resulted in several murders, countless injuries and cases of arson and property damage, and openly call for violence. 
  But why are the police so biased, that they arrest people for crimes but not for not doing crimes?</t>
  </si>
  <si>
    <t>Deep state opposing Trump? WOW I am shocked</t>
  </si>
  <si>
    <t>Because it's a virus that came from China</t>
  </si>
  <si>
    <t>Sorry, removed because someone's real name is at the bottom and reddit rules don't allow that</t>
  </si>
  <si>
    <t>Just like ur mom</t>
  </si>
  <si>
    <t>Racism is over</t>
  </si>
  <si>
    <t>Not just right wing, but EXTREME alt right extremist</t>
  </si>
  <si>
    <t>Kenny vs Spenny is top tier. But if you haven't seen Trailer Park Boys, definitely check that out.</t>
  </si>
  <si>
    <t>Pierre for PM</t>
  </si>
  <si>
    <t>Since you're here to talk about how racist we are, please feel free to respond in this thread to explain why this gif is not racist, and how we are unironically racist for not supporting him.</t>
  </si>
  <si>
    <t>Every time they link us we get multiple death threats in modmail and we get flooded with rule breaking posts from accounts that haven‚Äö√Ñ√¥t posted here before. Just like jussie and bubba, they invent their own things to be offended by to try to get their way.</t>
  </si>
  <si>
    <t>Why does /r/againsthatesubreddits tolerate the supporters of this extremely racist white supremacist? I'm starting to think they don't actually care about racism and just want opposing opinion banned</t>
  </si>
  <si>
    <t>All the locals should just team up and dismantle it all at once. This shit is so fucking retarded.</t>
  </si>
  <si>
    <t>Very sad</t>
  </si>
  <si>
    <t>We might be, but there's been a lot of times over the years where we thought a ban was imminent and then lefty Canadians on here were already celebrating and then nothing happened. At the end of the day we generally do follow rules and admins can see in our queue and logs that we enforce the rules as we understand them. The only risk comes from them changing their rules without an announcement and then enforcing them (like they did to TD), which happens pretty frequently, and this could be one of the worst cases of it if this is true.</t>
  </si>
  <si>
    <t>We will meet again</t>
  </si>
  <si>
    <t>https://thumbs.gfycat.com/NaughtyOddballItaliangreyhound-small.gif
  MFW Chapo is banned</t>
  </si>
  <si>
    <t>So the AHS won't let me be
  Or let me be me, so let me see
  They try to shut me down on on guard for thee 
  But it feels so empty without me</t>
  </si>
  <si>
    <t>We're moving over to omegacanada.win</t>
  </si>
  <si>
    <t>F</t>
  </si>
  <si>
    <t>Score</t>
  </si>
  <si>
    <t>fucking pieces of shit</t>
  </si>
  <si>
    <t>FrigginTerryOverHere</t>
  </si>
  <si>
    <t>Ugly, ugly old fucker.</t>
  </si>
  <si>
    <t>boozenbear</t>
  </si>
  <si>
    <t>Fuck off and die in a hole</t>
  </si>
  <si>
    <t>u of a sucks ass</t>
  </si>
  <si>
    <t>Fuck her. Fuck this shit. Fucking clown world.</t>
  </si>
  <si>
    <t>ironicsadboy</t>
  </si>
  <si>
    <t>Fuck off skank</t>
  </si>
  <si>
    <t>Dipdrizzle</t>
  </si>
  <si>
    <t>Fuck UofT tho</t>
  </si>
  <si>
    <t>Frontfart</t>
  </si>
  <si>
    <t>Fucking clown</t>
  </si>
  <si>
    <t>Christal68</t>
  </si>
  <si>
    <t>Fucking losers</t>
  </si>
  <si>
    <t>Fucking stupid</t>
  </si>
  <si>
    <t>go figure. fucking gross</t>
  </si>
  <si>
    <t>-lmnop-</t>
  </si>
  <si>
    <t>Knock knock. Who's there? A big shitty dumb fucking mustard tiger cheeseburger eatin walrus gut idiot who thinks he knows everything but knows jack shit. Fuck off</t>
  </si>
  <si>
    <t>Sk33tshot</t>
  </si>
  <si>
    <t>nasty fucker</t>
  </si>
  <si>
    <t>So fucking Stupid this shit needs to stop</t>
  </si>
  <si>
    <t>Tory may be a bigger cuck than Trudeau. Fucking pandering bastard.</t>
  </si>
  <si>
    <t>A-A-Ronhiphop</t>
  </si>
  <si>
    <t>what a loser bitch</t>
  </si>
  <si>
    <t>What a stupid cunt.</t>
  </si>
  <si>
    <t>Bum_Shack</t>
  </si>
  <si>
    <t>Wow no fucking shit??</t>
  </si>
  <si>
    <t>Fucking cops.</t>
  </si>
  <si>
    <t>HOLY FUCK YOU CANT GET JUUUSSST THE RIGHT BANDAGE COLOR TO MATCH YOUR SKIN? WHAT A FUCKING TRAGEDY</t>
  </si>
  <si>
    <t>fucking loser kids, throw them in jail please.</t>
  </si>
  <si>
    <t>joedude</t>
  </si>
  <si>
    <t>What a fucking retard</t>
  </si>
  <si>
    <t>Fuck this stupid country. Democracy my ass.</t>
  </si>
  <si>
    <t>the_pamplemoose</t>
  </si>
  <si>
    <t>Bunch of fucking turds .</t>
  </si>
  <si>
    <t>bunch of low t jobless loser fucks</t>
  </si>
  <si>
    <t>lol shut your face you dumb racist fuck, theres a reason why they didnt want you there</t>
  </si>
  <si>
    <t>bbqmeh</t>
  </si>
  <si>
    <t>Only a fucking idiot would think Canada owes anyone reparations. Well that and wannabe mass murdering communists.</t>
  </si>
  <si>
    <t>davorter</t>
  </si>
  <si>
    <t>You've gotta be fucking kidding me, are these kids fucking retarded</t>
  </si>
  <si>
    <t>Rose2604</t>
  </si>
  <si>
    <t>Be sure your sins will find you out.......motherfucker!</t>
  </si>
  <si>
    <t>bellowstupp</t>
  </si>
  <si>
    <t>Shut the fuck up you dork</t>
  </si>
  <si>
    <t>90sRobots</t>
  </si>
  <si>
    <t>What a disgusting Nazi cunt.</t>
  </si>
  <si>
    <t>Haha haha yes 
 Fuck this pathetic bitch kid</t>
  </si>
  <si>
    <t>ayatrollahh</t>
  </si>
  <si>
    <t>So fucking stupid</t>
  </si>
  <si>
    <t>stutteringarmycarney</t>
  </si>
  <si>
    <t>Animals. Fucking animals.</t>
  </si>
  <si>
    <t>You people are stupid as fuck. Why dont you read about what defunding the police actually means.</t>
  </si>
  <si>
    <t>Diogenes_Fart_Box</t>
  </si>
  <si>
    <t>Imagine being such a shitty person to ask the median average wage of around 48k a year to contribute more when you certainly don't as a multi-millionaire.
 Fuck off. You're both trash.</t>
  </si>
  <si>
    <t>Down on the ground! 
 Oh you mean stare at you like a fuckin retard and then reach behind my back? Ok!!!</t>
  </si>
  <si>
    <t>Every black person is BLM now? OP you're a dumb fuck.</t>
  </si>
  <si>
    <t>Rooster1981</t>
  </si>
  <si>
    <t>fucking clowns running the asylum, exhibit a</t>
  </si>
  <si>
    <t>Daberaskcalb</t>
  </si>
  <si>
    <t>wow thats quick lol. Fucking Independant</t>
  </si>
  <si>
    <t>You forgot fat fucks.</t>
  </si>
  <si>
    <t>What a bunch of fucking assholes. Especially that guy with the flare trying to start a fire. These retards are purely just shitheads who are taking advantage of the situation to destroy shit. Can‚'t imagine how shitty your parents have to be to end up like that.</t>
  </si>
  <si>
    <t>MayonnaiseDejaVu</t>
  </si>
  <si>
    <t>Cops are all fucking pigs</t>
  </si>
  <si>
    <t>no1rules</t>
  </si>
  <si>
    <t>ford is a pussy bitch</t>
  </si>
  <si>
    <t>OGFT is a bunch of fucking Nazis, banned me for 88 days.</t>
  </si>
  <si>
    <t>NightmouseBCF</t>
  </si>
  <si>
    <t>oh fuckin bullshit.</t>
  </si>
  <si>
    <t>jason73canada</t>
  </si>
  <si>
    <t xml:space="preserve">Fucking LOL </t>
  </si>
  <si>
    <t>MagnumHippo</t>
  </si>
  <si>
    <t>Millennials are fucking idiots. Most of them.</t>
  </si>
  <si>
    <t>That‚'s a fucking terrorist.</t>
  </si>
  <si>
    <t>He's a fucking commie.</t>
  </si>
  <si>
    <t>Fucking retarded.
 He's like the equivalent of Braveheart.
 Well, the good news is the pandemic is over.</t>
  </si>
  <si>
    <t>Ya fuck china</t>
  </si>
  <si>
    <t>digger1099</t>
  </si>
  <si>
    <t>LOL, the virus has almost vanished and they're still going to try to pull this shit? Fucking clowns.</t>
  </si>
  <si>
    <t>vovodiva</t>
  </si>
  <si>
    <t>Back to your wine bottle Liz, you dumb old cunt.</t>
  </si>
  <si>
    <t>Anti-fascism is an ideology, not an organization.
 Donald Trump is a fucking moron.</t>
  </si>
  <si>
    <t>hyene</t>
  </si>
  <si>
    <t>This is all such a fucking farce , it's honestly unbelievable. Stupidity coming at you from every fucking angle.</t>
  </si>
  <si>
    <t>MoneyCarsGold91</t>
  </si>
  <si>
    <t>what a piece of shit</t>
  </si>
  <si>
    <t>keithwoohoo</t>
  </si>
  <si>
    <t>"fuck***"?</t>
  </si>
  <si>
    <t>Tantalus4200</t>
  </si>
  <si>
    <t>And he is a fucking creep.</t>
  </si>
  <si>
    <t>Fucking parasites, causing a global disorder again.</t>
  </si>
  <si>
    <t>Resurgence28</t>
  </si>
  <si>
    <t>Beyond fucking stupid.üòùüòù</t>
  </si>
  <si>
    <t>fucking animals</t>
  </si>
  <si>
    <t>Ha! Get fucked, blackface!!</t>
  </si>
  <si>
    <t>enstain76</t>
  </si>
  <si>
    <t>HAHAHAHA he fucking sold us out and still didn't get it. What a fucking cuck Trudeau has been and people still like and vote for that idiot drama teacher.</t>
  </si>
  <si>
    <t>blackest-Knight</t>
  </si>
  <si>
    <t>How fucking old is this guy? Is this high school? What the fuck?!</t>
  </si>
  <si>
    <t>Fuck china</t>
  </si>
  <si>
    <t>Disrupt their supply lines.
 Fucking commies.</t>
  </si>
  <si>
    <t>onguardfortheeisevil</t>
  </si>
  <si>
    <t>Guy is such a fucktard</t>
  </si>
  <si>
    <t>Why was he arrested? He's obviously a fucking piece of shit, but that's not criminal. So what did he do?</t>
  </si>
  <si>
    <t>fartsforpresident</t>
  </si>
  <si>
    <t>The guys a fucking idiot (nobody is going to hire him in this shitty country anymore) , but he‚'s still a hero</t>
  </si>
  <si>
    <t>dddaaadddd</t>
  </si>
  <si>
    <t>Everyone in this video is a retarded cunt.</t>
  </si>
  <si>
    <t>Thequadrupledecker</t>
  </si>
  <si>
    <t>We are all gonna get fucked in the ass</t>
  </si>
  <si>
    <t>Otaconz</t>
  </si>
  <si>
    <t>Based African Warlord disproving communism. Fucking lol</t>
  </si>
  <si>
    <t>Fucking losers, start your economy already. Show us how incredible anarcho-communism truly is</t>
  </si>
  <si>
    <t>I can't wait to see all these stupid fucks realize that none of us matter. we are all debt slaves now and forever. Rich lives matter, that's all, fuck off and die already</t>
  </si>
  <si>
    <t>Online petitions are stupid liberal shit.</t>
  </si>
  <si>
    <t>POPEEPOPE</t>
  </si>
  <si>
    <t>You're an idiot aloof</t>
  </si>
  <si>
    <t>breadman1969BC</t>
  </si>
  <si>
    <t>These fucking spoiled brats need a stern spanking</t>
  </si>
  <si>
    <t>Fucking animals.</t>
  </si>
  <si>
    <t>carbonor</t>
  </si>
  <si>
    <t>Go Vets Go !! Fuck antifa and fuck the liberals</t>
  </si>
  <si>
    <t>Dumb ass</t>
  </si>
  <si>
    <t>Maybe you should take off your fucking dunce cap.</t>
  </si>
  <si>
    <t>comeau2004</t>
  </si>
  <si>
    <t>Fuckin bitch Skai Jackson doxxed girls for a silly video what a awful person she is.. she should be in jail..</t>
  </si>
  <si>
    <t>The only appropriate response to //r/canada mods is
 #FUCK YOU, you wannabe mass murdering COMMUNIST assholes.
 Forget reddit, it's dying like AOL. Get on GAB.com</t>
  </si>
  <si>
    <t>Can we ban this guy from meta as well?
 You're not the type of person we want here. 
 Fuck off.</t>
  </si>
  <si>
    <t>You wasted $1.07 to put a stamp on it, you absolute fucking donkey</t>
  </si>
  <si>
    <t>Christ they're fuckin' retarded.</t>
  </si>
  <si>
    <t>Fuck, you guys suck at Photoshop.</t>
  </si>
  <si>
    <t>OldStalkCanadian</t>
  </si>
  <si>
    <t>Who cares? Ford sucks. Shutting down the economy was exactly what every idiot liberal did and all he does is trash anyone trying to reopen a business. He is fucking an entire province because Toronto.
 Fuck ford and these dickless conservatives. Theyve done nothing. The teachers suck, the gas prices suck, the carbon tax sucks, wtf has he done?
 Ford absolutely sucks and is a fat, diabetic joke.</t>
  </si>
  <si>
    <t>Corvus133</t>
  </si>
  <si>
    <t>Yes.
 Eat dicks.</t>
  </si>
  <si>
    <t>boot licking cunt</t>
  </si>
  <si>
    <t>Oh fuck off with your anti-semitic bullshit.</t>
  </si>
  <si>
    <t>AmazinglyMoist</t>
  </si>
  <si>
    <t>Fuck these people. Fuck everything about them.</t>
  </si>
  <si>
    <t>Creepy, brainwashed little bitch.</t>
  </si>
  <si>
    <t>Fuck the old flag, we're not Britain's bitch anymore</t>
  </si>
  <si>
    <t>You guys here on Meta are out of yours fucking minds.</t>
  </si>
  <si>
    <t>Fire that bitch. Lets party</t>
  </si>
  <si>
    <t>Fuck em, this site is so bias and censored it's turning into a fucking garbage cesspool anyways.</t>
  </si>
  <si>
    <t>ShakeNBaake</t>
  </si>
  <si>
    <t>Fuckin scumbags when do we start pulverizing these shitheads..</t>
  </si>
  <si>
    <t>Leave this shit hole and go to ruqqus</t>
  </si>
  <si>
    <t>famousdexter123</t>
  </si>
  <si>
    <t>This guy is more useless than cancer holy shit.</t>
  </si>
  <si>
    <t>BrokenRetina</t>
  </si>
  <si>
    <t>No, we don't know of any neo-nazi groups for you to join. Fuck off.</t>
  </si>
  <si>
    <t>This is unreal how unhinged society has become that its listening to the loudest idiots on Twitter.
 Leftist, get a fucking grip. You're insane.</t>
  </si>
  <si>
    <t>FUCKING THANK YOU LEWIS</t>
  </si>
  <si>
    <t>ScruntiK</t>
  </si>
  <si>
    <t>Lol "conservative" party my ass. What a bunch of gutless pussies.</t>
  </si>
  <si>
    <t>Fuck off to CBC and a big fuck off to Desmond.</t>
  </si>
  <si>
    <t>liberals are crazy fucks</t>
  </si>
  <si>
    <t>FUCK OFF, WE'RE FULL</t>
  </si>
  <si>
    <t>You need help you fucking weirdo.</t>
  </si>
  <si>
    <t>JoshuaisCatchy</t>
  </si>
  <si>
    <t>Hahaha. Here's your extra cheese bitch!</t>
  </si>
  <si>
    <t>Ganon_Schrodinger</t>
  </si>
  <si>
    <t>Why? because they are big fat pussies, just laying there waiting to get fucked.</t>
  </si>
  <si>
    <t>Pappy_Gunn</t>
  </si>
  <si>
    <t>What a fucking joke.</t>
  </si>
  <si>
    <t>Who gives a fuck about that cesspool. Stay the fuck home. 
 Stop being such a cuck.</t>
  </si>
  <si>
    <t>Phudeemaster</t>
  </si>
  <si>
    <t>Typical insignificant leftist cocksucker.</t>
  </si>
  <si>
    <t>These bitches really mean black dick matters.</t>
  </si>
  <si>
    <t>I can't do the Discord thing. It's a god damn fucking rats nest of bullshit that I can't figure out.</t>
  </si>
  <si>
    <t>Take this shit outta here. We don‚'t want no gay shit on the sub.</t>
  </si>
  <si>
    <t>‚"Muh anti fa are the real fascists!!1!1!1‚
 Holy fuck shitty ass boomer tier subreddit .And why the fuck is this pinned? Jesus Christ</t>
  </si>
  <si>
    <t>Oh fuck. Now every single movie made will be by some dumb shit like Spike Lee.</t>
  </si>
  <si>
    <t>Visknut</t>
  </si>
  <si>
    <t>Smells like George Soros, the wretchedly filthy cunt.</t>
  </si>
  <si>
    <t>This protest is utter garbage. Why are politicians protesting? You're the stupid fucks that make change! You're there! You got the power, do something. You're protesting yourself.
 Marches in the street. Holy shit. And the left will call that amazing leadership. The continued nothing.</t>
  </si>
  <si>
    <t>That guy is a cunt... I'd give it39 more min.</t>
  </si>
  <si>
    <t>carpe_vinium_41</t>
  </si>
  <si>
    <t>Fuck off evil wannabe mass murdering commie</t>
  </si>
  <si>
    <t>When will he stop sucking Singh's dick ?</t>
  </si>
  <si>
    <t>I demand BLM shut the fuck up.
 But do it. Toronto's a shit hole, make it worse.</t>
  </si>
  <si>
    <t xml:space="preserve">This shit is about an America. As you can tell no one gives a shit. 
 Fuck outta here incel </t>
  </si>
  <si>
    <t>You're an idiot. Trash your living room and see what you accomplish. It's the same as what riots accomplish, nothing but remorse all around.</t>
  </si>
  <si>
    <t>Rook_Castle</t>
  </si>
  <si>
    <t>Fucking try and take our kids see what happens, scum.</t>
  </si>
  <si>
    <t>Smiling black woman's face on this package is linked to racism ? What a bunch of stupid assholes.</t>
  </si>
  <si>
    <t>Attention whore.</t>
  </si>
  <si>
    <t>The hilarious thing is that Gandhi really was a racist pedo fuck.</t>
  </si>
  <si>
    <t>Tanks our economy for covid social distance, attends mass rally.... fucking clown!</t>
  </si>
  <si>
    <t>I agree, fuck freeloaders</t>
  </si>
  <si>
    <t>greenskybluefields</t>
  </si>
  <si>
    <t>Those racist assholes. That subreddit needs to be banned.</t>
  </si>
  <si>
    <t>Col-Slanders</t>
  </si>
  <si>
    <t>Lol what a double idiot</t>
  </si>
  <si>
    <t>Octopus777</t>
  </si>
  <si>
    <t>holy fuck are you people stupid, talk about sheep #baa At least this sub is good for a laugh, silly sheep</t>
  </si>
  <si>
    <t>Ogimaa1972</t>
  </si>
  <si>
    <t>These people are definitely fucked in the head.</t>
  </si>
  <si>
    <t>meh, fuck em both</t>
  </si>
  <si>
    <t>CrazyNakedCanadian</t>
  </si>
  <si>
    <t>Jesus Christ on a bike, Elmer Fudd let himself go. 
 What a disgusting sack of coal. Fuck me.</t>
  </si>
  <si>
    <t>Next fucking level went to total propaganda shit lately..</t>
  </si>
  <si>
    <t>PhoneQuomo</t>
  </si>
  <si>
    <t>Are we not surprised, if I had to guess the typical Antifa person is a fucking lazy 20 something. Serious fucking losers, even their own parents hate them. They always look like little bitch twerps too. Kid Is probably an avid redditor aswell. This website is full of absolute bums.</t>
  </si>
  <si>
    <t>These fucking liberals</t>
  </si>
  <si>
    <t>TEABOII</t>
  </si>
  <si>
    <t>Poland opposes useless fuckers coming in. End Mass Immigration</t>
  </si>
  <si>
    <t>as a guy that voted for ford, fuck ford</t>
  </si>
  <si>
    <t>Fuck off with this garbage.
 WWG1WGA....
 Yeah don't remember Q talking about this.</t>
  </si>
  <si>
    <t>##**GET WHAT YOU FUCKING DESERVE**</t>
  </si>
  <si>
    <t>yeah sorry, these people are clear marxists, get the fuck off my lawn and out of my country with your commie garbage</t>
  </si>
  <si>
    <t>these fucking parrots are insane</t>
  </si>
  <si>
    <t>The_Below_7</t>
  </si>
  <si>
    <t>This bitch is so stupid. 'Brown' is a way more common crayon than 'Skin Color'
 Just one more entitled rich kid ruining western civ.</t>
  </si>
  <si>
    <t>brutanana_dilewski</t>
  </si>
  <si>
    <t>You couldn't pay me to fuck that ghoul.</t>
  </si>
  <si>
    <t>It sounded fake as fuck...</t>
  </si>
  <si>
    <t>Castrum4life</t>
  </si>
  <si>
    <t>To think that this fuck could have been VPOTUS. Fuck the barrel, you are scraping the bottom of a bottomless pit with this human shitstain.</t>
  </si>
  <si>
    <t>Nah, fuck boomers</t>
  </si>
  <si>
    <t>Thanks again, assholes!</t>
  </si>
  <si>
    <t>OP is fucking retarded. This is such a false comparison lmfao!</t>
  </si>
  <si>
    <t>yeg__realtor</t>
  </si>
  <si>
    <t>Fuck off with your pro-cop indoctrination videos!</t>
  </si>
  <si>
    <t>If you mean the political divide 100 percent. Fucking leftists pull this shit every 4 years down south wonder why?</t>
  </si>
  <si>
    <t>He can go suck Soros' dick.</t>
  </si>
  <si>
    <t>Eat shit r/ottawa losers</t>
  </si>
  <si>
    <t>misfitmaniac275</t>
  </si>
  <si>
    <t>Fuck george floyd</t>
  </si>
  <si>
    <t>dim4ik220801</t>
  </si>
  <si>
    <t>Another terrorist organization hey CSIS do your fucking job and shut these psychos down</t>
  </si>
  <si>
    <t>DonVader57</t>
  </si>
  <si>
    <t>Both have asshole DNA.</t>
  </si>
  <si>
    <t>You must sub to shit</t>
  </si>
  <si>
    <t>kayjaylayray</t>
  </si>
  <si>
    <t>Well you're wrong because you failed to consider the double standard. Stop being racist and suck a big black dick.</t>
  </si>
  <si>
    <t>YBkCxOmlOi</t>
  </si>
  <si>
    <t>This is the fucker that didn't want the city involved in rememberance day ceremonies? Asshole</t>
  </si>
  <si>
    <t>steveyxe69</t>
  </si>
  <si>
    <t>Fuck that. I won't be letting some BLM terrorist start shit in my house.</t>
  </si>
  <si>
    <t>Suck a china dick</t>
  </si>
  <si>
    <t>And the verbal diarrhea keeps exploding out of this Communists mouth get this bitch a butt plug shut the fuck up already</t>
  </si>
  <si>
    <t>Well fuck..</t>
  </si>
  <si>
    <t>Fucking ban and atomic wedgie every thursday at 9:45 am for the rest of your life...</t>
  </si>
  <si>
    <t>Spookyfish111</t>
  </si>
  <si>
    <t>He actually did it though. It was fucking stupid, but at least he put his money where his mouth is.</t>
  </si>
  <si>
    <t>Plebbit_boi</t>
  </si>
  <si>
    <t>That fucking font is horrible.</t>
  </si>
  <si>
    <t>Just a bunch of useful idiots.</t>
  </si>
  <si>
    <t>Fuck Trump</t>
  </si>
  <si>
    <t>PM_ME_YOUR_luve</t>
  </si>
  <si>
    <t>You guys are so fucking stupid lmao y‚'all know like 3/4 of you are fake? All you guys do is circle jerk a bunch of robots. Smooth brains</t>
  </si>
  <si>
    <t>Kuhzoom</t>
  </si>
  <si>
    <t>That's fucked Ricky</t>
  </si>
  <si>
    <t>This is one of the most hateful, racist posts I‚'ve ever seen. Get your heads out of your collective asses you hateful, racist pieces of human garbage.</t>
  </si>
  <si>
    <t xml:space="preserve">FUCK NO </t>
  </si>
  <si>
    <t>ReprobateRonin</t>
  </si>
  <si>
    <t>They can go fuck themselves.</t>
  </si>
  <si>
    <t>Jaegendar</t>
  </si>
  <si>
    <t>fake fucking acting, crocodile tears</t>
  </si>
  <si>
    <t>Squat to survive? Fucking gopniks.</t>
  </si>
  <si>
    <t>Maybe stopping black people from being lynched is more important than a political rally you fucking mongoloid</t>
  </si>
  <si>
    <t>GreaseBall692</t>
  </si>
  <si>
    <t>Hope he stays as their leader. Fucking clown is worth the laughs.</t>
  </si>
  <si>
    <t>And another Trudeau majority it will be.
 Fucking bunch of dirtbags.</t>
  </si>
  <si>
    <t>ViagraDaddy</t>
  </si>
  <si>
    <t>my mother rides a mobility scooter and loss prevention follows her around.
 FUCK THIS BULBOUS HEAD SOMALI</t>
  </si>
  <si>
    <t>60+ million people dead from communism but sure lets try it again. Fuck leftist are stupid</t>
  </si>
  <si>
    <t>Fucking losers who work in government bureaucracies. Just mooches who couldn‚'t compete in the real job market.</t>
  </si>
  <si>
    <t>TheDirtFarmer</t>
  </si>
  <si>
    <t>Fuck off we're full. We don't need these kinds of fuckers running our country just goes to show how mass migration is horrible for our country.</t>
  </si>
  <si>
    <t>think_lemons</t>
  </si>
  <si>
    <t>Bet they've never 'fucked black' ever.</t>
  </si>
  <si>
    <t>Fuck. I saw an edited version on CP24 that made the cops look bad. There is a real problem with media in this country. 
 Fucking savages.</t>
  </si>
  <si>
    <t>Ban me from this garbage sub and all of its assholes</t>
  </si>
  <si>
    <t>Squid_GoPro</t>
  </si>
  <si>
    <t>It would be better if we could just kick the fuckin moron out!</t>
  </si>
  <si>
    <t>rickdez107</t>
  </si>
  <si>
    <t>I see he's using the bullshit 1619 project for his timeline. Fuck these traitors.</t>
  </si>
  <si>
    <t>__pulsar</t>
  </si>
  <si>
    <t>Spill your guts or fuck off. I'm so tired of these spineless worms.</t>
  </si>
  <si>
    <t>Great, so on top of perpetrating genocide, Canada is now anti-black racist.
 Fuck off, Justin.</t>
  </si>
  <si>
    <t>What the actual fuck.</t>
  </si>
  <si>
    <t>LeMonk999</t>
  </si>
  <si>
    <t>Did he start sucking their dicks too?</t>
  </si>
  <si>
    <t>Sure dimwits, Floyd is the bigger hero. Fucking tards.</t>
  </si>
  <si>
    <t>Fuck off, we‚'re full</t>
  </si>
  <si>
    <t>This shit hole company is removing 200 businesses across canada over the next year.
 Dont worry, they know they suck, financially.</t>
  </si>
  <si>
    <t>This is what they find isnt racism. These people are fucked.</t>
  </si>
  <si>
    <t>Fucking GENIUS!!
 Using this.</t>
  </si>
  <si>
    <t>nfazed</t>
  </si>
  <si>
    <t>Ueah....fuck you race-baiter</t>
  </si>
  <si>
    <t>Lol. Bolsonaro is like:
 ‚"Oh someone wants to say hello...ya fuck this guy.‚</t>
  </si>
  <si>
    <t>those men died so we can have the right to protest and people cant even understand that. liberals are fucked</t>
  </si>
  <si>
    <t>At least this time he didn't have to suck Xi's dick.</t>
  </si>
  <si>
    <t>All weed should be illegal. Fucking lazy potheads cashing welfare checks while I pay taxes. Get a job!</t>
  </si>
  <si>
    <t>LumpenBourgeoise</t>
  </si>
  <si>
    <t>I'm hoping he gets his fat ass walloped. Because he deserves it. Because despite what some of you have been trying to tell yourself he is not the leader to take the west into better territory. He's a fat, crooked, narcissistic whoremonger who's as dumb as a bag of hockey pucks.
 Hopefully, the Republicans will bring in someone sane to replace him, someone who can speak intelligently on issues, and not act like a fucking baby any time anyone disagrees with him.</t>
  </si>
  <si>
    <t>SirBobPeel</t>
  </si>
  <si>
    <t>Y'all are fucked up lol</t>
  </si>
  <si>
    <t>Bigboiontheboat</t>
  </si>
  <si>
    <t>Fuck the police, but fuck Ben Isslet more.</t>
  </si>
  <si>
    <t>Th3R1ghtOn3</t>
  </si>
  <si>
    <t>No, your right. Stop posting your stupid donald trash that doesn't even apply to us.</t>
  </si>
  <si>
    <t>Ignore that drunken old cunt.</t>
  </si>
  <si>
    <t>Fucking Fire Tam</t>
  </si>
  <si>
    <t>Amen. Everyone follow the good rule. Don't be an asshole.</t>
  </si>
  <si>
    <t>Canada will rue the day Trudy fucked with trump.</t>
  </si>
  <si>
    <t>hundredsofbeds</t>
  </si>
  <si>
    <t>These guys areall abunch of fucks</t>
  </si>
  <si>
    <t>I need a fucking shower of bleach after that.</t>
  </si>
  <si>
    <t>Stop your bullshit . The guy was gay himself . And yes being gay is a big No in islam .. there is no friggin way he was anywhere near Islam . Being born a Muslim does not mean that everything one does is Islam .
 Quit your fucking bullshit ...</t>
  </si>
  <si>
    <t>‚Ä™It‚'s down. Fuck @gofundme and #fuckracism! Where is #justiceforadamnoonan??? Searching his name is buried pages deep, even when you search his name and gofundme together. ‚Ä¨#carrigaline. #fuckcensorship</t>
  </si>
  <si>
    <t>cannabusdrivers</t>
  </si>
  <si>
    <t>oh, did the 4chan psyop actually work, fucking kek</t>
  </si>
  <si>
    <t>I don't know why people wanted this sub banned. It literally doesn't break any rules. 
 Being critical of uncontrolled mass immigration and being right-wing isn't a bannable offense. Fuck off AHS</t>
  </si>
  <si>
    <t>WOTW40</t>
  </si>
  <si>
    <t>Fuck BLM</t>
  </si>
  <si>
    <t>Oh no. A smiling black man on a package. How fucking racist.
 /s.</t>
  </si>
  <si>
    <t>Nope. I've been arrested couple times drunk as fuck and when the cops show up it's always like. SHIT! Well funs over..... Sorry you guys had to come deal with my stupid ass... Hows the night been otherwise?</t>
  </si>
  <si>
    <t>holy fuck you people make me laugh, thanks. and no you didn't</t>
  </si>
  <si>
    <t>Trudeau looks like a Chad compared to his ugly ass father</t>
  </si>
  <si>
    <t>That's because they are literally, by definition fucking retards.</t>
  </si>
  <si>
    <t>Stupid cunt found putting money in wrong places - More News at 6 .</t>
  </si>
  <si>
    <t>US should ban his sorry ass from entering.</t>
  </si>
  <si>
    <t>Thevoleman</t>
  </si>
  <si>
    <t>idiots</t>
  </si>
  <si>
    <t>Fucking idiotic white kids, hopefully now that antifa is considered a terrorist group some of this stuff will change. Not in Canada obviously we hate fascists so they get a safe haven here.</t>
  </si>
  <si>
    <t>RichardStroker69</t>
  </si>
  <si>
    <t>Oh shit he was an ass nvm stay calm everyone</t>
  </si>
  <si>
    <t>MEME-B</t>
  </si>
  <si>
    <t>He got charged? Dude said, "I'm gonna fucking kill you!", and smashed him in the head.</t>
  </si>
  <si>
    <t>If race is just a social construct then no one can be racist. They're just an asshole</t>
  </si>
  <si>
    <t>Doogie76</t>
  </si>
  <si>
    <t>Drag and frog-march the asshole from the House.</t>
  </si>
  <si>
    <t>What the actual fuck?</t>
  </si>
  <si>
    <t>MayIsquanchwithyou</t>
  </si>
  <si>
    <t>He's doing this because he's sick and tried of looking like shit at the beach. If no one can go then he won't feel self conscious, seeing men that can actually see there dicks.</t>
  </si>
  <si>
    <t>Putting up a "Jewish owned business" sign is the dumbest fucking idea ever because Black people HATE Jews.</t>
  </si>
  <si>
    <t>WasteApplication9</t>
  </si>
  <si>
    <t>That asshole would be last on their list to inform of it.</t>
  </si>
  <si>
    <t>Lol the libruls are at it again.
 Get fucked, you fucking pussies.
 EDIT: Sorry "leftists". Enjoy your conspiracies about the "leftists" owning all media and coming after you.</t>
  </si>
  <si>
    <t>Vwhat5k</t>
  </si>
  <si>
    <t>Oh my God. Who the fuck cares... 
 Both sides: IT'S THE INTERNET. Get a fucking life, get out and interact with people at some point.</t>
  </si>
  <si>
    <t>luxulterior</t>
  </si>
  <si>
    <t>Lol who knows. I cant test it for myself so maybe we are flat up in this bitch</t>
  </si>
  <si>
    <t>hickock45here613</t>
  </si>
  <si>
    <t>What a cunt</t>
  </si>
  <si>
    <t>Hate Crime' my ass. Just simple vandalism.</t>
  </si>
  <si>
    <t>This shitüòµ</t>
  </si>
  <si>
    <t>reddit is shit anyways</t>
  </si>
  <si>
    <t>Archive that shit</t>
  </si>
  <si>
    <t>Lmao this is hilarious. Black peoples get your shit together lol</t>
  </si>
  <si>
    <t>"We are the resistance!!"
 You have the banks, schools, entire media industry and Hollywood backing you,
 You aren't the resistance you dumb bitches, 
 YOU ARE THE STATE.</t>
  </si>
  <si>
    <t>***fuck with billy get the 9 milly***</t>
  </si>
  <si>
    <t>suitandcry</t>
  </si>
  <si>
    <t>A black woman's face on a syrup bottle is considered offensive to a bunch of fucking dimwits.</t>
  </si>
  <si>
    <t>Almost like people around Canada--and around the world--don't respect a little cuckold bitch.</t>
  </si>
  <si>
    <t>amywinehousewascool</t>
  </si>
  <si>
    <t>archive that shit</t>
  </si>
  <si>
    <t>Damn white people and their *Shuffles deck* fucking milk! 
 I wish I knew how to crosspost.</t>
  </si>
  <si>
    <t>SnakeDogShark</t>
  </si>
  <si>
    <t>dude, you're just an asshole... what's even your problem with this? someone likes something you don't like? or is it the fact that they have someone who accepts them and their interests?</t>
  </si>
  <si>
    <t>Evil bastard</t>
  </si>
  <si>
    <t>Fking asshole turdeau all this money wasted for a seat he didn't even get.</t>
  </si>
  <si>
    <t>For fucks sakes I'm tired of you morons with this shit.
 I mean look at the snazzy turban and attention to detail in the hands even. Dude at the top wearing some broke ass hoodie that's all torn and shit. You all know that's what makes one acceptable and the other not...right?</t>
  </si>
  <si>
    <t>sheepsix</t>
  </si>
  <si>
    <t>fuck cbc</t>
  </si>
  <si>
    <t>Fuck the NDP, the 'Non-Democratic' Party.
 Their colour might be orange but they are a bunch of fucking reds.</t>
  </si>
  <si>
    <t>Fuck Trudeau</t>
  </si>
  <si>
    <t>Fuckin' eh. Dont put yourselves in danger for ingrates.</t>
  </si>
  <si>
    <t>Fucking devastating..... RIP</t>
  </si>
  <si>
    <t>Hahahaha holy shit!!</t>
  </si>
  <si>
    <t>holy fuck lol</t>
  </si>
  <si>
    <t>I been telling those stupid fucks in the UK to watch out but the blokes dont listen</t>
  </si>
  <si>
    <t>I hope they destroy toronto. I truly do. Fuck that 3rd world hippie shithole city.</t>
  </si>
  <si>
    <t>ba5icsp00k</t>
  </si>
  <si>
    <t>I was banned from r/canada and they can go fuck themselves</t>
  </si>
  <si>
    <t>I'm not sure if I'm more annoyed about the #WorldMilkDay or the ensuing endorsement.
 This is just fucking lame and stupid. Mackay needs a slap for this one.</t>
  </si>
  <si>
    <t>I‚'m gluing a winch on to my ass and fuck any of you that doesn‚'t refer to me as a biological tow-truck.</t>
  </si>
  <si>
    <t>It's fucking gross. These people either don't understand or don't care that the road to hell is paved with their 'good intentions.' 
 What a terrifying, thrilling, and fucking stupid time to be alive.</t>
  </si>
  <si>
    <t>LOL.
 So, how do I give my house to a colored person and let him fuck my wife?</t>
  </si>
  <si>
    <t>Looks like a twink is about to have his asshole destroyed.</t>
  </si>
  <si>
    <t>Millions more starving on welfare sounds like a good idea, to me. You turned into a miserable drunk on $2000/mth? Try $700, pussy.</t>
  </si>
  <si>
    <t>Ok off topic but your porn is fucking lit!</t>
  </si>
  <si>
    <t>ballplayer112</t>
  </si>
  <si>
    <t>Please immigrant that just arrived here, tell me how much the natives are suffering and keep telling me how racist I am.
 Also, kiss my fucking ass.</t>
  </si>
  <si>
    <t>Shut it the fuck down.</t>
  </si>
  <si>
    <t>Xortan187</t>
  </si>
  <si>
    <t>So banned because he spoke out against radical terrorist Sikhism. Wow how terrible if him lol. Idiots</t>
  </si>
  <si>
    <t>peet6</t>
  </si>
  <si>
    <t>Strong majority of Canadians are ignorant fools</t>
  </si>
  <si>
    <t>That bitch looks like she wears burkinstocks and wool socks</t>
  </si>
  <si>
    <t>That guy can't even speak English. He used wud instead of would. Who voted for this illiterate fuck?</t>
  </si>
  <si>
    <t>The bitch in the car is ungrateful to live in a country where she can enjoy the freedom to act like an entitled bitch I would have told her to fuck off and keep driving</t>
  </si>
  <si>
    <t>noexpirydate</t>
  </si>
  <si>
    <t>The nerve of that cunt....</t>
  </si>
  <si>
    <t>This fucking postal code is rotten to the core!!!</t>
  </si>
  <si>
    <t>This is illegal as fuck</t>
  </si>
  <si>
    <t>Torontonians are the dumbest people in Canada.</t>
  </si>
  <si>
    <t>Trudeau absolutely HUMILIATED on the world stage lmfao. What an absolute fucking loser. Billions of taxpayer dollars squandered on this campaign. All for nothing. Turns out the rest of th world also thinks he‚'s as much of a joke as we do lmfao.</t>
  </si>
  <si>
    <t>Two entirely different countries, idiot.</t>
  </si>
  <si>
    <t>We are China's little bitch.</t>
  </si>
  <si>
    <t>Well she probably got fucked alot.</t>
  </si>
  <si>
    <t>What a fucking retarded question. Trump isn't calling for military action against the protesters. The looters and thugs are not protesters.</t>
  </si>
  <si>
    <t>imthetaxmanya</t>
  </si>
  <si>
    <t>What a shit article. And that bullshit about "birdwatching while black", the asshole threatened to poison her dog.</t>
  </si>
  <si>
    <t>What a whiny self aggrandizing cunt. No bitch you want to call something racist you'd best back it up. From what I've seen the RCMP certainly aren't inherently racist. For all the flaws that organization has, racism is hardly one of them. 
 Want to stop people getting shot, don't make threatening moves at the cops with weapons. It's actually very simple. And if you interact with them less by committing no crimes, associating with people that commit crimes or hiding criminals in your communities you'll deal with them even less. 
 Fucking racist bitch.</t>
  </si>
  <si>
    <t>What the fuck did he paint his tongue black too?</t>
  </si>
  <si>
    <t>Main_man_mike</t>
  </si>
  <si>
    <t>Who said that(yes)
 WHO THE FUCK SAID THAT
 WHO'S THE SLIMY LITTLE COMMUNIST SHIT TWINKLE-TOED COCKSUCKER DOWN HERE WHO JUST SIGNED HIS OWN DEATH WARRENT</t>
  </si>
  <si>
    <t>Why doesn‚'t everyone just quit doing crimes, then we won‚'t need police? That sounds like a better idea, but nooo just yell racism, police brutality at the top of you lungs and loot for anything you want. Bunch of greedy ass motherfuckers.</t>
  </si>
  <si>
    <t>Mindful-O-Melancholy</t>
  </si>
  <si>
    <t>Why the fuck do they need 'Kids News' CBC is such a pain in the ass. In the business of brainwashing kids' now too.</t>
  </si>
  <si>
    <t>Why? Singles are stupid, and a royal pain in the ass to use in a vending machine.</t>
  </si>
  <si>
    <t>LOL awesome! Fuck 'em - let them starve!</t>
  </si>
  <si>
    <t>Inb4 "muh comedy"
 Been a Stern fan since 1996, but this is bullshit. It's not funny and he is such a fucking hypocrite for blasting Trump supporters.
 Time he pays like we have to every single day. Enjoy the mob, Howie. They don't put Vaseline on the tip.</t>
  </si>
  <si>
    <t>yeahbuddy</t>
  </si>
  <si>
    <t>OP is an idiot.</t>
  </si>
  <si>
    <t>DurzoRust</t>
  </si>
  <si>
    <t>Fuck the Washington Post for doxxing private citizens. Literally the fucking gestapo.
 I hope they get sued for criminal harassment.</t>
  </si>
  <si>
    <t>Why would they even give this radical nut air time. What a bunch of shitheads.</t>
  </si>
  <si>
    <t>yesssssss so it WAS all just years of virtue signalling in a desperate attempt to drown out his cancellable past. Fuck you jimmy kimmel, you used to be a man, you used to have honor and a penis.</t>
  </si>
  <si>
    <t>lol this fucking rules.</t>
  </si>
  <si>
    <t>cybermericorp</t>
  </si>
  <si>
    <t>Good.
 Why does ANY jurisdiction in this stupid country have a fucking statue of PET? What an embarrassment for Vaughn, Ontario.</t>
  </si>
  <si>
    <t>After the asshole was kicking in a storefront window.</t>
  </si>
  <si>
    <t>No one gives a fuck what Trudy has to say on a good day, this guys is a perpetual fail machine. All he has say is he won't comment on Trumps policies. The media are a bunch of usefull idiots who just want to stir up drama.</t>
  </si>
  <si>
    <t>Imagine thinking white supremacy exists in fucking Toronto lmao</t>
  </si>
  <si>
    <t>Heatbeat</t>
  </si>
  <si>
    <t>My cock is throbbing for tight man pussy.</t>
  </si>
  <si>
    <t>Don‚'t worry our wet sponge of a mayor will be marching in it as well! People can‚'t see their loved ones but who gives a shit, fuck me right!</t>
  </si>
  <si>
    <t>Flatoutovercrest</t>
  </si>
  <si>
    <t>Fuck China.
 Taiwan number one.</t>
  </si>
  <si>
    <t>Fuck the CPC</t>
  </si>
  <si>
    <t>Defund Parliament should be gaining momentum. Those useless fucks aren't needed anymore.</t>
  </si>
  <si>
    <t>This is beyond fucking stupid. Boycott the CBC.</t>
  </si>
  <si>
    <t>Useful idiots</t>
  </si>
  <si>
    <t>aaabcbaa</t>
  </si>
  <si>
    <t>You would think Trudy sucking Xi's dick would have had some payoff by now.</t>
  </si>
  <si>
    <t>forchristssakes</t>
  </si>
  <si>
    <t>These fuckers are insane lol</t>
  </si>
  <si>
    <t>what a dumb broad. Should have married here for that shit to work</t>
  </si>
  <si>
    <t>Finger off the trigger, cunt</t>
  </si>
  <si>
    <t>It's like drawing Mohammed, fuck anyone who says we can't make these jokes xD</t>
  </si>
  <si>
    <t>Gyongyhaju_lany</t>
  </si>
  <si>
    <t>I'd rather be a dick than a swallower</t>
  </si>
  <si>
    <t>Randompaul13</t>
  </si>
  <si>
    <t>We all know it's just a matter of time until the left decides to pull down statues of Lincoln. Sure, he wanted to abolish slavery but he didn't think black people were his equal. Fucking fascist!</t>
  </si>
  <si>
    <t>Well, mackay is a piece of shit, more if true, so clearly the cons have found their new leader. Biggest loser, least electable person is what they go with.</t>
  </si>
  <si>
    <t>Only the begining of this stupid shit that wastes everyone's time.</t>
  </si>
  <si>
    <t>What an ugly cuck.</t>
  </si>
  <si>
    <t>The Simpsons has been shit since about 1997. Who fuckin' cares?</t>
  </si>
  <si>
    <t>No shit it sucks to live in a poor country</t>
  </si>
  <si>
    <t>AFellowCanadianGuy</t>
  </si>
  <si>
    <t>Is that a fucking Hitachi wand?</t>
  </si>
  <si>
    <t>Mackay grins like a guilty problem teenager when O'Toole heelbites at him like a panicky bitch.</t>
  </si>
  <si>
    <t>What the fuck. Baste CBC?</t>
  </si>
  <si>
    <t>And the cunt doesn't care and won't pay it back.</t>
  </si>
  <si>
    <t>The editorial board of the National Post are fucking cowards</t>
  </si>
  <si>
    <t>His vomit - inducing bullshit.</t>
  </si>
  <si>
    <t>You people cannot be this stupid. Maybe watch something other than right wing propaganda. You poor indoctrinated fools</t>
  </si>
  <si>
    <t>So today, the long - haired cuck asshole PM emerges and spews out more scripted bullshit.</t>
  </si>
  <si>
    <t>Holy shit took those crossed eyes cousin fuckers long enough</t>
  </si>
  <si>
    <t>BLM is bullshit. Instagram models are a fucking stupid thing as well.
 Hate them both
 I‚'m glad they‚'re fighting each other. I want more of this. 
 Can we have a BLM vs Antifa next plz</t>
  </si>
  <si>
    <t>How did people come to tolerate claims of racism with zero evidence? He wanted to deem the RCMP as racist with zero evidence and when someone stood in his way he calls them racist with zero evidence.
 The term racist is more and more used in bad faith to push agendas. Singh is a fucking idiot and a lunatic.</t>
  </si>
  <si>
    <t>barkusmuhl</t>
  </si>
  <si>
    <t>Why everyone wasnt saying that oh right, country full of absolute pussies.</t>
  </si>
  <si>
    <t>Why should we listen to an atheist marxist about God? Fucking race baiter</t>
  </si>
  <si>
    <t>UN #HumanRights "experts" can all go to Hamilton Ontario and suck a Barton street prostitutes bug infested cooch. 
 ANTIFA: It's like saying communist but with a cock in your mouth.</t>
  </si>
  <si>
    <t>TornBetween2Names</t>
  </si>
  <si>
    <t>CBC is pussy</t>
  </si>
  <si>
    <t>and they're trying to dox her with her car's plates, social media is fucking cancer and needs to be purged
 tell me again how this fucker is conservative, everything he does screams liberal</t>
  </si>
  <si>
    <t>Tucker is an idiot much like the racist cuckservitards in this sub. lol</t>
  </si>
  <si>
    <t>-dank-matter-</t>
  </si>
  <si>
    <t>Looks like the asshole can do what he feels like.</t>
  </si>
  <si>
    <t>Fight every one of these fines in court and cite everything else being ignored.
 All these idiot governments did was ensure courts will be clogged for a decade. Anyone paying these fines willfully is a loser.</t>
  </si>
  <si>
    <t>When our fucking PM and major city mayor don‚'t give a shit why should people listen at that point?
 Absolutely shameful display.</t>
  </si>
  <si>
    <t>What a racist shit to post.</t>
  </si>
  <si>
    <t>peachstealingmonkeys</t>
  </si>
  <si>
    <t>This is some serious fucking shit right here boys. If they don't give us answers on this one they just declared war on the population.</t>
  </si>
  <si>
    <t>solidarity55</t>
  </si>
  <si>
    <t>OK then. So if I call the multitude of female CBC anchor a bunch of cock-sucking whores, and they get insulted, it's just because they are fragile? Or maybe I'm being an asshole?</t>
  </si>
  <si>
    <t>Garbage fking leader Traitorous scum</t>
  </si>
  <si>
    <t>It's a good sign if you hate the flag and what it stands for then leave. It's that simple.
 This is putting our glad on par with the nazi one. What a bunch of dumb pussies canadians are.</t>
  </si>
  <si>
    <t>These people are sociopaths, I'm not fucking joking, half these people's brains do not work properly. 
 Nah, you know what. These people are worse than sociopaths.</t>
  </si>
  <si>
    <t>BanffandBoujee</t>
  </si>
  <si>
    <t>"Hate crime"...OF COUUUUURSE \*rolls eyes\* "Hate crime" Get the fuck outta here. Why isn't dumbass being charged with hate crime then?? Oh right 2 standards. Fucking bulshit &gt;:(</t>
  </si>
  <si>
    <t>"Oh fuck, I'm ZOOOOOONING!"</t>
  </si>
  <si>
    <t>Post-American</t>
  </si>
  <si>
    <t>&gt;death of black bodies
 Why is this phrasing so cringy? When they say 'black bodies', they evoke images of a pile of dead black people. Wtf.</t>
  </si>
  <si>
    <t>1. Lazy Fuckers
 2. Taxpayers because the government took it all to give to the lazy fuckers.</t>
  </si>
  <si>
    <t>2nd choice? Wtf is this shit we are looking for a candidate to run the country not being a sopping wet pussy. 
 This is not how a winner acts. AVOID.</t>
  </si>
  <si>
    <t>All summer the hottest time of year.
 These people need to go. Fuck these scum bag politicians at every level for fucking everything up in every way imaginable.</t>
  </si>
  <si>
    <t>All those giving money to antifa. But according to dumb ass, racist, cuckold,commie, antifa members, their organisation doesn't exist.
 Funny how millions of dollars funnel towards something that doesnt exist.</t>
  </si>
  <si>
    <t>Anti-white shit</t>
  </si>
  <si>
    <t>Anyone know what actually happened? The article is terrible. Can't understand because its too scared to actually drop an n bomb I guess? Fucking idiots.
 Did she really just quote someone else and get suspended for it?</t>
  </si>
  <si>
    <t>bringbackAlexA</t>
  </si>
  <si>
    <t>Basic bitch demagoguery.</t>
  </si>
  <si>
    <t>BLM = Bullshit Liberal Mentality</t>
  </si>
  <si>
    <t>defund all shitty universities</t>
  </si>
  <si>
    <t>Fucking cricket chirps from the people that were screaming and wishing death on the protesters of the stay at home order. The hypocrisy on this website sickens me.</t>
  </si>
  <si>
    <t>Dr_Bukkakee</t>
  </si>
  <si>
    <t>He actually doesn't think that, he's just parroting the party line. 
 Fucking politicians. Integrity isn't their strong point.</t>
  </si>
  <si>
    <t>legranddegen</t>
  </si>
  <si>
    <t>Here's a question for ya bud. 
 After you drew this picture, did you masturbate after posting it or was it so hot to you that you had to do it immediately? 
 You're a weird cunt Strangey, I'll say that much.</t>
  </si>
  <si>
    <t>Hint: if you look around the room and everyone thinks like you ,you are in a room full of racist morons.</t>
  </si>
  <si>
    <t>Id fuck her</t>
  </si>
  <si>
    <t>BLMcankissmyass</t>
  </si>
  <si>
    <t>If this is a true story the lefties are gonna dox this poor fucker.</t>
  </si>
  <si>
    <t>tim-bur</t>
  </si>
  <si>
    <t>InnisFAIL is such a shithole</t>
  </si>
  <si>
    <t>SaturnOldStar</t>
  </si>
  <si>
    <t>Judge - I see you've been arrested over 100 times, clearly the police are racist, I'm going to release you because of that. Sorry this happened to you, good luck with your studies to be a doctor.
 Fuck this gay earth</t>
  </si>
  <si>
    <t>Learn to speak Punjabi, then go to Brampton. You'll hear all kinds of racist shit.</t>
  </si>
  <si>
    <t>Mackay can fuck off nobody likes him except retards and old people on the way out</t>
  </si>
  <si>
    <t>Nobody likes a cocksucking whore. Nobody. Trudeau sucked and sucked, but nobody likes a cucksucker. Canada lost respect, if it had any. Oh, did I mention he confiscated guns from millions of law-abiding citizens under false prestence?</t>
  </si>
  <si>
    <t>of all people, fucking doug ford did this yesterday. said he was disappointed by the anti lockdown protesters, doesn't say shit about the BLM protests.</t>
  </si>
  <si>
    <t>One of these men had a lemonade stand in China, and the other was repairing bicycles for poor kids. sheesh...fucking Chinese.</t>
  </si>
  <si>
    <t>Rougaaarou</t>
  </si>
  <si>
    <t>People who harm children deserve the firing squad my blood is so fucking hot after watching that.</t>
  </si>
  <si>
    <t>People with flyer's can fuck off though.</t>
  </si>
  <si>
    <t>Poles known this for 1000+ years. Liberals are stupid cucks</t>
  </si>
  <si>
    <t>Protected groups is insane shit</t>
  </si>
  <si>
    <t>Remember when he begged for 2nd place like 2 weeks ago? What a fucking tool.</t>
  </si>
  <si>
    <t>Singh's been nothing but a foot note in canadian politics beyond being a useless pile of shit. But that's just anyone who is ndp</t>
  </si>
  <si>
    <t>Sloan is ideal but he's not gonna win. The rest are globalists sold on the diversity agenda to aquire votes. Fuck them, cuckservatives are not gonna change shit</t>
  </si>
  <si>
    <t>Sounds like a Karen, who is white as fuck and hopes to score some black dick.</t>
  </si>
  <si>
    <t>Stupid shit. Said by a person who makes money off of stupid people. She's not stupid, just evil. Downvote away, I know you're just looking for an excuse to hate someone.
 Look I'm doing things you don't like I must be source of your problems!</t>
  </si>
  <si>
    <t>Yoblit</t>
  </si>
  <si>
    <t>That guy is a politician???
 The way he just barges in and tells everybody to shut the fuck up is pure alpha male energy. Holy shit i want to vote for this guy.
 Fucking guy at the beginning when told it's the taxpayers money "uhhhh... uhhhhhh" lmao get bent bitch, get out of the way.</t>
  </si>
  <si>
    <t>erydan</t>
  </si>
  <si>
    <t>The governors comments on this are fucking disgusting</t>
  </si>
  <si>
    <t>The only reason he isn't sucking a cock is because it won't fit through the mask.</t>
  </si>
  <si>
    <t>jekyllisland1913</t>
  </si>
  <si>
    <t xml:space="preserve">Their fucking snu mascot is in black face ffs </t>
  </si>
  <si>
    <t>Time to tear that shit off the pole.</t>
  </si>
  <si>
    <t>To paraphrase George Carlin" half the people you come across are stupid, and half of them are stupider than you think".</t>
  </si>
  <si>
    <t>Unfucking believable. 
 Come after my kid like this and Ill fucking snap someones neck.</t>
  </si>
  <si>
    <t>What about the tribes who still don't have clean drinking water? Fuck this guy</t>
  </si>
  <si>
    <t>jackisbetterthanyou</t>
  </si>
  <si>
    <t>What the fuck does other mean in the context of sex?</t>
  </si>
  <si>
    <t>when you shut down parliament but have time to protest.........
 fuck this government</t>
  </si>
  <si>
    <t>Where the fuck is this coming form? Jesus Christ man I know we‚'re a wealthy country but dawg that money could be better spent on Canada. Fuck sake.</t>
  </si>
  <si>
    <t>country_cat_03</t>
  </si>
  <si>
    <t>Which is why the appropriate answer to their demands is always "fuck off".</t>
  </si>
  <si>
    <t>Brulz_lulz</t>
  </si>
  <si>
    <t>Who gives a fuck. This is metacanada, not metaphilly</t>
  </si>
  <si>
    <t>Who's mind goes here ? No one heard of a master copy or master key... fuck sakes</t>
  </si>
  <si>
    <t>Yeah when your racist as fuck and know it you get defensive. 
 It‚'s funny that the people who coined the term white guilt are such god damn snowflakes</t>
  </si>
  <si>
    <t>Yeah, fuck that. I'll stay inside a couple more months for the western made vaccine</t>
  </si>
  <si>
    <t>Planting trees is bad because it encourages green spaces. The plan calls for all of us to be herded into megacities, you fucking plebs. Cooperate already.</t>
  </si>
  <si>
    <t>blm is nothing. Quackery. It‚'s bull crap. I guess you‚'ll be hearing about a person who fought back or used a conflict resolution device. Fuck blm.</t>
  </si>
  <si>
    <t>moteingodseye</t>
  </si>
  <si>
    <t>All you have to do is make sure you don‚'t kill the fuckers. Assault conviction rate is extremely low. Fuck em up bad, and then chill.</t>
  </si>
  <si>
    <t>SpongebogShkworpens</t>
  </si>
  <si>
    <t>He only murdered people, cause that's okay. - Uneducated liberal fucks.</t>
  </si>
  <si>
    <t>acehax2</t>
  </si>
  <si>
    <t>It's completely fucked that that got him fired</t>
  </si>
  <si>
    <t>edincan</t>
  </si>
  <si>
    <t>Oh yeah I forgot this is the super racist Canada sub glad you broadcast it from the rooftops like yodeling brain dead morons instead of your garden variety fuckhead</t>
  </si>
  <si>
    <t>DarthPlageuis66</t>
  </si>
  <si>
    <t>Fuckers</t>
  </si>
  <si>
    <t>The education system sucks ass anyway. Have you seen discovery math? 
 Lots of parents getting redpilled right now</t>
  </si>
  <si>
    <t>Every single signatory should be arrested for sedition. Treasonous cunts</t>
  </si>
  <si>
    <t>God knows our country is full of pussies that wont stand up</t>
  </si>
  <si>
    <t>Fridgetech</t>
  </si>
  <si>
    <t>As long as they're still arresting people for weed, who gives a shit?
 Any party that won't end prison for pot can fuck off.</t>
  </si>
  <si>
    <t>WeedRichards</t>
  </si>
  <si>
    <t>US bullshit sticky :verysad:</t>
  </si>
  <si>
    <t>Who the fuck does she think she is anyway to talk about oppression? You're the leader of a political party. You know nothing of being oppressed</t>
  </si>
  <si>
    <t>toastyavocado</t>
  </si>
  <si>
    <t>Holy fuck.
 Clown world indeed.</t>
  </si>
  <si>
    <t>I've said this before.
 Black lives only matter when a white person is involved.
 Black on Black crime is just the outcome of white oppression.
 Fuck you....ALL lives matter.
 But clean up your own front yard....STOP BEING FUCKING WANKSTERS.</t>
  </si>
  <si>
    <t>ThatsMrBlair2You</t>
  </si>
  <si>
    <t>Tageted assassination in the second degree
 Honk fucking honk</t>
  </si>
  <si>
    <t>Larry_Lavender</t>
  </si>
  <si>
    <t>Fuck it. I'm never yeilding when driving ever again. 
 #trianglelivesmatter</t>
  </si>
  <si>
    <t>CERB-4ALL</t>
  </si>
  <si>
    <t>Yeah bless this loser who should have won an election that was fucking underhanded to him.</t>
  </si>
  <si>
    <t>fps_sandwiches</t>
  </si>
  <si>
    <t>Even silence is bad now. Fuck em.</t>
  </si>
  <si>
    <t>Libtards egged Trump for everything but he didint really do anything bad the real person to blame for the current situation in north America and Canada is Trudeau that fking asshole if I am counting the errors Trudeau has done he is far more impeachable..</t>
  </si>
  <si>
    <t>What an embarrassing asshole. Yellow is his true colour.</t>
  </si>
  <si>
    <t>Dodged a fuckin' bullet there, boys.</t>
  </si>
  <si>
    <t>Dreamcast3</t>
  </si>
  <si>
    <t>cunts</t>
  </si>
  <si>
    <t>These idiots still confuse a religion with a race.</t>
  </si>
  <si>
    <t>I don‚'t even understand this garbage. How are white liberals supposed to help be allies if you‚'re just going to treat them like dogs?
 This would push me away from BLM if I was left leaning. Fucking retards..</t>
  </si>
  <si>
    <t>And these protesters need to get a fucking job.</t>
  </si>
  <si>
    <t>RealAlps</t>
  </si>
  <si>
    <t>Virtue signalling is all fun and all... until someone calls you out on your BS...
 Then those people look like total hypocritical assholes.</t>
  </si>
  <si>
    <t>kingofwale</t>
  </si>
  <si>
    <t>Grown adults can do whatever the fuck they want. We should be banning this shit for minors.</t>
  </si>
  <si>
    <t>Kotaku got banned???
 That shit was mild as fuck. Although I never really browsed the comment section.</t>
  </si>
  <si>
    <t>"oh look at the time, time to take down conservatives again. \*shits headline aggressively out of ass\*"</t>
  </si>
  <si>
    <t>E for effort, fuck me that garden is pitiful</t>
  </si>
  <si>
    <t>Furries are fucking creepy.</t>
  </si>
  <si>
    <t>Canuckhead</t>
  </si>
  <si>
    <t>What an asinine point. This man is an idiot, a narcissist and a lacklustre philosopher who doesn't understand basic logic and terms. To wit: see: any twitter post of his or any debate he has with anyone more intelligent and good faith than him.</t>
  </si>
  <si>
    <t>dumsaint</t>
  </si>
  <si>
    <t>how the fuck does he owe them that much money</t>
  </si>
  <si>
    <t>You all literally just proved his point.
 What a pathetic bunch of fuckers this subreddit is filled with. 
 ‚"There‚'s no racism in Canada!‚ You shriek as you tell a black man to go back to Somalia, because ‚"that‚'s where he belongs‚. 
 No go on and jack off to Faith Goldy and Lauren Southern- we all know none of you have ever fucked a girl anyways.</t>
  </si>
  <si>
    <t>missamericanas</t>
  </si>
  <si>
    <t>who cares? they brought it upon themselves, let them stir in their own shit</t>
  </si>
  <si>
    <t>Imagine grouping the insanely wide cultural variety composed of literally billions of caucasian people into one lot and then insisting that they are the racist ones because they share a skin pigmentation. This racist cunt can take her "sweetie" and go fuck herself.</t>
  </si>
  <si>
    <t>angrybastards</t>
  </si>
  <si>
    <t>Why do conservatives insist on calling other nations shit? The UK is nowhere near as left wing as Canada so why the fuck are you insulting my country?</t>
  </si>
  <si>
    <t>liamw-a2005</t>
  </si>
  <si>
    <t>Toronto sports subs etc. are the same way. A bunch of know - it all assholes.</t>
  </si>
  <si>
    <t>What a divisive cunt she is.</t>
  </si>
  <si>
    <t>White privilege as she sits on her ass in her car bitching at young women cleaning lmao</t>
  </si>
  <si>
    <t>What a stupid post! Someone supports racism because they want to protect their property? These folks are retarded.</t>
  </si>
  <si>
    <t>mtlheavy</t>
  </si>
  <si>
    <t>These idiots do not represent either. Try harder.</t>
  </si>
  <si>
    <t>I curled with a lady named Erin. Same as I've known girls named Jesse. This post is fucking stupid.</t>
  </si>
  <si>
    <t>SilverFangGang</t>
  </si>
  <si>
    <t>Karma's a bitch. This is exactly the kind of person who would cheer any of us getting doxxed and losing our jobs.</t>
  </si>
  <si>
    <t>thesynod</t>
  </si>
  <si>
    <t>Idiots berating idiots.
 So someone supports a cause online or in person. But the in person activity has to somehow be timed, with an involvement with a riot? 
 Hilarious!</t>
  </si>
  <si>
    <t>I still can't stand this guy. He's been complaining about this country for years but he's still living here. Take your shit and GTFO then.</t>
  </si>
  <si>
    <t>grizzer99</t>
  </si>
  <si>
    <t>I wish this little bitch would stop getting any media notice.</t>
  </si>
  <si>
    <t>Yorkshire tea is too sophisticated for this knuckle dragging idiot sub.</t>
  </si>
  <si>
    <t>StalinPlusLove</t>
  </si>
  <si>
    <t>Borders, not boarders, you filthy degenerate!</t>
  </si>
  <si>
    <t>Karthanon</t>
  </si>
  <si>
    <t>Well, step one, generalize all cops as white. Step 2, remain an utter dumb ass. Step 3, use emotions for all decisions.</t>
  </si>
  <si>
    <t>Every week they put out this shit.</t>
  </si>
  <si>
    <t>Lol what a complete pussy. Tackled the guy, he didn't even move an inch.</t>
  </si>
  <si>
    <t>Holy fuck bud sounds like you need some diversity up in your small town, gonna call ACKMED HUSSEN /s</t>
  </si>
  <si>
    <t>That's fucked up.
 I'm seriously getting off this platform. See you guys over at .win. 
 This is ridiculous.</t>
  </si>
  <si>
    <t>go the fuck back to somalia then</t>
  </si>
  <si>
    <t>Toronto has a guns and gang problem so the solution is to have less cops, and more programs...
 Fuck psychologists that think this shit works.</t>
  </si>
  <si>
    <t>I am seeing all these punjabi student fighting videos, really this all very appalling.
  People doing this shit need to be deported ASAP. Else we will turn into a third world country real fucking fast.</t>
  </si>
  <si>
    <t>I thought we already stickied this a few days ago.
 Anyway, yes. It's completely fucked. It's absolutely and completely fucked.</t>
  </si>
  <si>
    <t>People that talk like that should legitimately be put on a watchlist. Holy fuck.</t>
  </si>
  <si>
    <t>hatefucks with hot TERF crypto-straight lesbians is my fetish.</t>
  </si>
  <si>
    <t>who the fuck are any of you</t>
  </si>
  <si>
    <t>If you're a fed, fuck off, not today CSIS.
 If you're not, then yeah. The clownpill only lasts so long.</t>
  </si>
  <si>
    <t>‚"Sex tourist‚
 ‚"boy-toy‚
 Holy shit...they have been a couple for over a year. But fuck facts, am I right?</t>
  </si>
  <si>
    <t>wowwowwowjustwow</t>
  </si>
  <si>
    <t>We‚'re not fucking done until were done. There‚'s shit posting to do.</t>
  </si>
  <si>
    <t>Lmao it can be if you keep talking shit</t>
  </si>
  <si>
    <t>Great more abuse and guilt tripping white kids fuck off cbc</t>
  </si>
  <si>
    <t>&gt; Backhouse is the positive space ambassador at 14 Wing Greenwood
 Are these 'positive space ambassadors' the same type that landed at Juno? 
 Positive space ambassadors. Fuck me. We are sooooo getting our asses kicked in WWIII.</t>
  </si>
  <si>
    <t>End justifies the means to these commie fucks</t>
  </si>
  <si>
    <t>So in less than 2 days people are shitting in the streets, they've run out of fucking soy, and roving gangs of 'woke-scolders' are going full-on totalitarian and trying to extort people and businesses. 
 It's great. Keep up the nice work you bunch of shitheads. LMAO.</t>
  </si>
  <si>
    <t>If the George Floyd thing happened in Canada the cop would have been sucking his dick rather than kneeling on his neck, for fear of being called a racist.</t>
  </si>
  <si>
    <t>kevzor64</t>
  </si>
  <si>
    <t>Idiots vote for these politicians and then complain after elections. Politicians can unilaterally 'vote' on themselves to receive pay increases. Insane.</t>
  </si>
  <si>
    <t>hooisit</t>
  </si>
  <si>
    <t>Because looting of the store has anything to do with lives? What a moron! A lame, transparent attempt to virtue signal after being a victim of crime. Stupid and it just encourages more crime.</t>
  </si>
  <si>
    <t>these corrupt cunts need to go</t>
  </si>
  <si>
    <t>Those lefty‚'s always look so bitch made</t>
  </si>
  <si>
    <t>BlisteryStar101</t>
  </si>
  <si>
    <t>So just give up? Pussy.</t>
  </si>
  <si>
    <t>Don't forget he was fucked on Fentanyl too</t>
  </si>
  <si>
    <t>416steve</t>
  </si>
  <si>
    <t>You will still treat everyone around you like shit. 
  I don‚'t believe you‚'re better than this.</t>
  </si>
  <si>
    <t>The_Kimball</t>
  </si>
  <si>
    <t>The 'UN' can fuck off with all the rest of the leftists ruining the world with this bullshit.</t>
  </si>
  <si>
    <t>"I understand that I can't understand, but I can stand."
 Well, there's your problem, sweetheart. They don't want you to stand. They want you on your belly licking their fucking boots.</t>
  </si>
  <si>
    <t>Who the hell was dumb enough to have a child with this loser?</t>
  </si>
  <si>
    <t>‚"You‚'re gonna take to me some fucking breakfast, and you‚'re gonna pay for it NOW!!‚</t>
  </si>
  <si>
    <t>markmywords1347</t>
  </si>
  <si>
    <t>What the fuck? She is out to lunch. What would she do if her house gets broken into while shes sleeping? Call ghost busters?</t>
  </si>
  <si>
    <t>There is no mass immigration you neo nazi wank puffin</t>
  </si>
  <si>
    <t>cgraus</t>
  </si>
  <si>
    <t>EXCELLENT! Easier to spot the unfuckables.
 One rule boys: never stick your dick in crazy.</t>
  </si>
  <si>
    <t>exploderator</t>
  </si>
  <si>
    <t>Finally People That Aren't Retarded , Fuck George Floyd</t>
  </si>
  <si>
    <t>Seth971008</t>
  </si>
  <si>
    <t>Poster is a fucking retard. Litteraly first paragraph:
 "noting that he had tested positive for COVID-19, but it was not a contributing factor in his death."</t>
  </si>
  <si>
    <t>jakejakejake86</t>
  </si>
  <si>
    <t>Did he stick a butt plug up his ass on camera again?</t>
  </si>
  <si>
    <t>CapitanChaos1</t>
  </si>
  <si>
    <t>How about ending the lock down and the CERB and letting everyone go broke until they realize oh shit, I need a job like all of civilization up until retard got power. That way, I can get some of these twats to suffer when theyve had a vacation this entire time.
 Canadians are spoiled brats with low iqs. Just reopen the fucking thing.</t>
  </si>
  <si>
    <t>Movie was funny, especially terry crews fucking girls into wheelchairs</t>
  </si>
  <si>
    <t>fhrufuejdhcudhd</t>
  </si>
  <si>
    <t>Where the fuck is this?</t>
  </si>
  <si>
    <t>What a fucking downgrade from the army that stormed Juno Beach.</t>
  </si>
  <si>
    <t>I don't care, I'll shoot any fucking asshole who tries to damage my house or property. It most likely won't happen where I live since it's not shithole Toronto, but I'm happy to take the legal consequences to bring to light the retardedness of such laws in such situations if needed.</t>
  </si>
  <si>
    <t>Tool is the correct name for this idiot.</t>
  </si>
  <si>
    <t>What a spineless shithead Singh is. Doesn't matter what this clown spews out.</t>
  </si>
  <si>
    <t>You just going to post variations of this dumb shit over and over?</t>
  </si>
  <si>
    <t>My one question is why are you following fat chicks on Twitter? 
 I wouldnt let my dog fuck that fat thing, why would I care about its political opinions lol</t>
  </si>
  <si>
    <t>rextokyo</t>
  </si>
  <si>
    <t>How do you have a gut, but no ass?</t>
  </si>
  <si>
    <t>Remove the cops and this bitch would be ripped limb from limb by the angry mob.</t>
  </si>
  <si>
    <t>I mean... it was a hell of a lot colder back then but this is a fucked in policy</t>
  </si>
  <si>
    <t>CallmeCli3nt</t>
  </si>
  <si>
    <t>Stupid, why would a young healthy male need to be ‚"taken in‚. He should get out and work.</t>
  </si>
  <si>
    <t>Thats not a tweet, idiot</t>
  </si>
  <si>
    <t>Holly shit...</t>
  </si>
  <si>
    <t>MuchPattern</t>
  </si>
  <si>
    <t>We‚'re seriously fucked. Ford turned out to be a big disaster, will likely be a one term premier. But what‚'s scary is who takes the reigns after him? Horwath? Del Duca? It‚'ll be like voting for bad, worse or much worse.</t>
  </si>
  <si>
    <t>metro80</t>
  </si>
  <si>
    <t>ill shit in my hand and throw it at them</t>
  </si>
  <si>
    <t>Beef1973</t>
  </si>
  <si>
    <t>I say fuck em. All cops should walk off the job and see what fucking happens. Toronto is a shithole and as soon as the cops leave it will be full of murder and rape. #BombTheEast</t>
  </si>
  <si>
    <t>yeetmaster1919</t>
  </si>
  <si>
    <t>It's so great. I love it. Fuck this 'prime minister' and everything he's done to this once great but now incredibly vapid and stupid country.</t>
  </si>
  <si>
    <t>None of those fucking morons likely even know what Communism is.</t>
  </si>
  <si>
    <t>Yall understand that poverty and quality of living is one of the main factors in crime right? 
 Like if you have enough to get by you dont need to attack or steal from others. 
 Fix that rather than trying to brandish a color of skin as violent and criminal you stupid fucks</t>
  </si>
  <si>
    <t>Cresta_Diablo</t>
  </si>
  <si>
    <t>Wait, Montreal? The fuck happened now?</t>
  </si>
  <si>
    <t>letterexperiment</t>
  </si>
  <si>
    <t>Check this moron's posting history. "Smallcock" is every 5th word. Also full of infantile sex jokes and comments about other men "banging" his wife. You can't make this shit up.</t>
  </si>
  <si>
    <t>TheLimeyCanuck</t>
  </si>
  <si>
    <t>archive that cbc shit</t>
  </si>
  <si>
    <t>&gt;luckierbridgeandrail-8 points 
 &gt; 
 &gt;That's how the neo-nazis recruit; nobody wants their shit ruined by assholes, so they present themselves as protecting your shit from assholes. And yet the assholes never seem to smarten up and stop ruining shit.
 This is the most wise comment.
 The left needs to create neo-nazi's to justify their actions.
 There just aren't that many in Canada... let's be frank, real neo-nazi's don't clean statues of former Canadian Prime Ministers.
 Most of the left don't understand fascist ideology and basically associate it almost entirely to their local neighborhood conservatives. Little do they know, that fascists hate the freedoms of the west just as well as the alt-left.</t>
  </si>
  <si>
    <t>...can't this person just go and *redistribute* someone else's stuff to make up his loss?
 like, fuck it dude, if theft is apparently alright then just start slashing tents and taking stuff. 
 also who the fuck takes their laptop and shit to a fucking hippie commune and then leaves it unattended... i remember stuffing 3 bottles of jim beam down my kegs at download festival because i didn't trust some random scruff not to cut open my tent and steal them, couldn't even imagine leaving like 500 dollars worth of gear in there. 
 can't feel much sympathy, how naive must you be lmao</t>
  </si>
  <si>
    <t>"We're too lazy to turn up the grass and expose fresh soil because that's a lot of work, so we'll just put down a bunch of cardboard and dump some soil on it instead. Should work the same, right?"
 Fucking retards.</t>
  </si>
  <si>
    <t>&gt; We‚'re better than this.
 Nah, we're really not. Canada is a stupid country.</t>
  </si>
  <si>
    <t>A bunch of morons who are all about open borders and the first thing they do is build a wall.</t>
  </si>
  <si>
    <t>Y2KNW</t>
  </si>
  <si>
    <t>And he lost. Suck it Trudeau.</t>
  </si>
  <si>
    <t>flyinghighguy</t>
  </si>
  <si>
    <t>Anyone who caves to these people has chosen dishonour and deserves any bad shit that befalls them.</t>
  </si>
  <si>
    <t>mk81</t>
  </si>
  <si>
    <t>Based on this article, all Black people are judgmental assholes. Please refuse to accept any money or services from ‚"white‚, racist programs. You are on your own baby.</t>
  </si>
  <si>
    <t>Pat2004ches</t>
  </si>
  <si>
    <t>Black pride. Gay pride. Asian pride. Woman pride. Trans pride. Fat pride. 
 Everyone in the world gets to be so proud. It must be nice having all that privilege.
 But if you have white pride...you're a fucking evil nazi.</t>
  </si>
  <si>
    <t>Both of those fuckheads are nauseating.</t>
  </si>
  <si>
    <t>Can‚'t pull her hair when you‚'re fucking, but you can slap her head, so it‚'s not that bad</t>
  </si>
  <si>
    <t>Damn, but that means you gotta eat that shitbomb whatever it is? I'll pass, thanks.</t>
  </si>
  <si>
    <t>do you like watching men fuck youre wife? your comments say you do</t>
  </si>
  <si>
    <t>EVERYBODY is talk until they actually gain power. That's when you see how much they are full of shit.</t>
  </si>
  <si>
    <t>X-Nemesis</t>
  </si>
  <si>
    <t>Everything but the fresh veggies, fuck nutrition.</t>
  </si>
  <si>
    <t>Gingorthedestroyer</t>
  </si>
  <si>
    <t>Fuck r/canada Bunch of cucks</t>
  </si>
  <si>
    <t>irungunz</t>
  </si>
  <si>
    <t>Fucking this! Almost every person who was on my Facebook feed seemed to be doing this.</t>
  </si>
  <si>
    <t>Good fuck him apparently he made a mistake.</t>
  </si>
  <si>
    <t>Good now can this dumb fuck leader focus in canada? Nope.</t>
  </si>
  <si>
    <t>Gross. I wouldn't fuck her if she paid me.</t>
  </si>
  <si>
    <t>RetardMcChucklefucks</t>
  </si>
  <si>
    <t>Holy fuck. Time to send in the National Guard, this is an actual insurrection. Some people gonna die before this is over.</t>
  </si>
  <si>
    <t>How much shit would I get in for writing a fucking letter starting with Dear Black People? What the holy fuck is this coming to. The double speak and hypocrisy is maddening. Has this bitch ever done police work? A fucking ride along at least? Doubt it. But she heard a bad story once, that‚'s enough to set her into full victim mode.</t>
  </si>
  <si>
    <t>I didn‚'t know Minneapolis was part of Canada. Like wtf are these idiots doing it‚'s literally a different country</t>
  </si>
  <si>
    <t>Jordandavis7</t>
  </si>
  <si>
    <t>I don't care what he did in the past, he did his time. Police are not executioners and if you defend them you need to get their boot out of your throat; it's not a good look. 
 If you think lynching is justice then you're fucked.</t>
  </si>
  <si>
    <t>I pay them to shove this shit down my throat, wow.</t>
  </si>
  <si>
    <t>copperdawg89</t>
  </si>
  <si>
    <t>If I wanted to hear from weak assholes I'd as my grandmothers to fart.</t>
  </si>
  <si>
    <t>JayJayFrench</t>
  </si>
  <si>
    <t>It's so fucked up. "These people are extremely racist because they are anxious that they are being genocided!"</t>
  </si>
  <si>
    <t>Jesus christ is this shit in Mumbai or Ontario cant tell the difference..</t>
  </si>
  <si>
    <t>Jesus... after no outbreaks? A couple dozen? Bs. 
 That countries full of shit and disease.</t>
  </si>
  <si>
    <t>Mods u suck</t>
  </si>
  <si>
    <t>tressforsuccess</t>
  </si>
  <si>
    <t>More shitposting from strangeteeth. Get a job/ girlfriend/ hobby. Nobody else on this sub puts so much effort into shitty memes</t>
  </si>
  <si>
    <t>SparkyMcStevenson</t>
  </si>
  <si>
    <t>Muslims honestly run the west now. These people have all the position of power. That‚'s why they get away with everything. Fuck these ppl.</t>
  </si>
  <si>
    <t>Nearly 1k upvotes on OGFT, what a fucked up bubble they live in</t>
  </si>
  <si>
    <t>No shit</t>
  </si>
  <si>
    <t>abicus4343</t>
  </si>
  <si>
    <t>oh right, nearly forgot the oscars existed, such a irrelevant gathering of rich snobs to critique each others shit like dogs grouping up to sniff each other's asses</t>
  </si>
  <si>
    <t>Plz make it stop. Im too old for this furry shit</t>
  </si>
  <si>
    <t>Pretty neat since the Democrats have been pandering, and fucking black people royally, for decades.</t>
  </si>
  <si>
    <t>Since when did the noose become a symbol of anti black racism? The Canadian government was hanging people til the 60s. If anyone has ever worked on a construction site you'll understand just about everything is a joke about death, being gay, getting paid for not doing anything and the person above you is an idiot. How come they don't do a report on all the dick drawings all over sites. If anyone one is making a noose on a site, it's not because of racism, it's because their jobs fuckin' sucks.</t>
  </si>
  <si>
    <t>So, Trump wants to punish us for having a free trade agreement with Europe? 
 Get fucked Don.</t>
  </si>
  <si>
    <t>Take down all statues and replace with similarly sized erect penises. IMO.</t>
  </si>
  <si>
    <t>fluffyshuffle</t>
  </si>
  <si>
    <t>The Canadian economy would b completely destroyed of this happens. They are morons.</t>
  </si>
  <si>
    <t>The CBC can just Fuck Off. Nobody should listen to their patronizing bullshit reports.</t>
  </si>
  <si>
    <t>They created the fucking site lol if you don't like it you can leave but other than that you're SOL</t>
  </si>
  <si>
    <t>This is the reply that is the most conclusive and best addresses the commie ass wipes: Fuck off go get a life and get psych help</t>
  </si>
  <si>
    <t>Those nazi salutes will no longer be tolerated. Going to be a bitch though to pull down</t>
  </si>
  <si>
    <t>Vancity11111</t>
  </si>
  <si>
    <t>Totally stupid dimwits.</t>
  </si>
  <si>
    <t>Turdeau with just one of the old dicks he hangs with.</t>
  </si>
  <si>
    <t>Unpopular opinion: Dare I say, nobody gives a fuck enough to tar and feather shit.. like really? So cliche, def an inside job.</t>
  </si>
  <si>
    <t>trauma1067</t>
  </si>
  <si>
    <t>Well, its official that 10 year old children have better rational skills than a judge.
 Our judges are fucking stupid. How do they not have a reputation of being scum?</t>
  </si>
  <si>
    <t>Well, we try to talk to you retards but you keep coming here and saying dumb shit.
 \*shrug\* You just can't get enough of us.</t>
  </si>
  <si>
    <t>What a surprise, a video of a racist piece-of-shit being lauded by a subreddit full of racist-pieces-of-shit.</t>
  </si>
  <si>
    <t>snsfrscndrls</t>
  </si>
  <si>
    <t>While he is "under investigation" for war crimes, he commits a home invasion in Canada. 
 Fuck this shit.</t>
  </si>
  <si>
    <t>Who gives a shit about what a bunch of 5 foot manlets think? These sino members are just pathetic little men looking for a group to cope with their pathetic life</t>
  </si>
  <si>
    <t>Ya! Fuck labor laws and unions. Free hand of the market and all that. Work harder, risk your life, earn your pittance and be thankful.</t>
  </si>
  <si>
    <t>Cortezthecarpenter</t>
  </si>
  <si>
    <t>Yeah post up years old incidents to rile people up. 
 You're no better than the SJW's digging up old police vids for reactions/Karma. 
 Fuck you.</t>
  </si>
  <si>
    <t>tet5uo</t>
  </si>
  <si>
    <t>Yes he is literally the only one who can run a program like this during covid 19 because **HE MAKES THE FUCKING RULES** Wexit needs to happen already.</t>
  </si>
  <si>
    <t>Yes, White people are the most disadvantaged and discriminated against people in Canada now. 
 Fuck Trudeau.</t>
  </si>
  <si>
    <t>You guys in cannukistan are so fucked and it gets no coverage. 
 Surry aboot yur luck.</t>
  </si>
  <si>
    <t>pieindaface</t>
  </si>
  <si>
    <t>They cant be trained out of their ways?
 We use the logic to immigrants from shit holes?</t>
  </si>
  <si>
    <t>Not only is this purely an idiotic statement it demonstrates just how out of touch with reality you guys are.
 "everyone hates my white skin!!! Whhaaaaa"
 Fuck off bys seriously. Noone is discriminating against you for being white. Stop being such victims jeez.
 Source: am white, not a victim.</t>
  </si>
  <si>
    <t>ajf672</t>
  </si>
  <si>
    <t>I wonder how many millions this dirty bastard is milking from CERB.</t>
  </si>
  <si>
    <t>How sad is it that she posts her opinion and immediately gets attacked, and people call for her career to end. Welcome to 2020! 
 That David So comedian's response to her was so uncalled for - calling her a bitch, a cunt, a racist...I guess feminism was yesterday's fad.</t>
  </si>
  <si>
    <t>what a fkn ASSHAT.</t>
  </si>
  <si>
    <t>https://www.reuters.com/article/us-china-usa-ivanka-idUSKCN1NB0TL
 Also fuck all corporate dems and repubs, they are paid by the same shit stains.</t>
  </si>
  <si>
    <t>LoveHateLove969</t>
  </si>
  <si>
    <t>Largely peaceful lmfao shut the fuck up</t>
  </si>
  <si>
    <t>Can you imagine being those two guys, sitting in that jail, knowing that your only chance of coming home is through this effeminate, virtue signalling, cuck?
 Those poor bastards.</t>
  </si>
  <si>
    <t>The dude sucks</t>
  </si>
  <si>
    <t>Dont fucking care. I would rather get a nasty cough than erode my liberty</t>
  </si>
  <si>
    <t>Unless the data says stuff they don't like, then fucking Reeeeeeee!</t>
  </si>
  <si>
    <t>Apparently, that money just falls out of the asses of unicorns that are fed rainbows and angel tears... 
 Goddam these people are stupid...</t>
  </si>
  <si>
    <t>Craneoperator55</t>
  </si>
  <si>
    <t>He's showing everyone what Jamal put in his wife's ass last night.</t>
  </si>
  <si>
    <t>‚"Trump is a Russian puppet, he‚'s Putin‚'s bitch!‚
 Simultaneously
 ‚"We fucking love dictators especially genocidal Russian ones!‚</t>
  </si>
  <si>
    <t>Huh? She's trying to make a difference, and is likely to run for PM one day. What the fuck is your problem? Racist POS.</t>
  </si>
  <si>
    <t>EDM_Realtor</t>
  </si>
  <si>
    <t>CNN gets a free pass to spew out this type of warped shit.</t>
  </si>
  <si>
    <t>Kermunist Venezuela!!!!!
 Why the fuck does that shitty comparison always happen? Oh that‚'s right brainwashing. 
 When socialism comes here, it‚'ll be more like Scandinavia than anything. Fuck were so stupid for not having done so earlier. Alberta could have been Norway, instead we can barely even survive downturns because we were the ultimate in fiscally irresponsible. 
 But yes be afraid of brown Venezuelans.</t>
  </si>
  <si>
    <t>xilashi</t>
  </si>
  <si>
    <t>UN showing up for fucking domestic terrorists. Because of course.</t>
  </si>
  <si>
    <t>fantafountain</t>
  </si>
  <si>
    <t>Trump is all talk 0 action, these idiots are destroying everything and trump refuses to actually do something</t>
  </si>
  <si>
    <t>Epmt</t>
  </si>
  <si>
    <t>That's a spicy fucking meme.èª</t>
  </si>
  <si>
    <t>because its run by outright commies and useful idiots jus like the rest of deadit</t>
  </si>
  <si>
    <t>UltraNewb73</t>
  </si>
  <si>
    <t>And this bullshit will only get worse.</t>
  </si>
  <si>
    <t>Hahaha holy fuck! That's hilarious. Thanks for connecting the dots.</t>
  </si>
  <si>
    <t>Because they‚'re pussies in every aspect of life</t>
  </si>
  <si>
    <t>PolesWithGoals</t>
  </si>
  <si>
    <t>They would be lined up along a wall and shot if commies ever took over. Useful idiots as Yuri said</t>
  </si>
  <si>
    <t>play stupid games, win stupid prizes.</t>
  </si>
  <si>
    <t>someone did him a favor london is a shithole</t>
  </si>
  <si>
    <t>du fuck are these degenerates even rioting about? these people watch too much american news</t>
  </si>
  <si>
    <t>No-Sugar-Coating</t>
  </si>
  <si>
    <t>She paid for her degree, she isn‚'t a doctor. Where the fuck did they find asshat?</t>
  </si>
  <si>
    <t>guarded_heart</t>
  </si>
  <si>
    <t>The dumb cuck doesn't have a clue.</t>
  </si>
  <si>
    <t>People need to get a thicker fucking skin.</t>
  </si>
  <si>
    <t>Keep the pressure on speed dial. Fuck these dinosaurs.</t>
  </si>
  <si>
    <t>lallipop12</t>
  </si>
  <si>
    <t>They haven‚'t banned your racist ass yet either</t>
  </si>
  <si>
    <t>Scubiru</t>
  </si>
  <si>
    <t>The RCMP are all incompetent idiots anyway. Maybe they should disband.</t>
  </si>
  <si>
    <t>lmfaooo I honestly thought that title was "sarcasm" you put...its the actual fucking tweet....wtf</t>
  </si>
  <si>
    <t>Yo I'm a South Asian who moved to Canada to escape stupid socialist shit! I had enough shit to deal with britishers stealing from my grand parents and stupid islamist leaders stealing from my parents. Why should I have to pay anyone?</t>
  </si>
  <si>
    <t>theguyfrom340</t>
  </si>
  <si>
    <t>Tax cuts and increased spending. Party of "responsible fiscal conservatism" my ass.</t>
  </si>
  <si>
    <t>So the retard circus keeps bringing the stink with it and leaving shit behind,well not much to add to what‚'s already been a assault on decency.</t>
  </si>
  <si>
    <t>These two characters truly deserve to be given the same respect they gave that poor woman.
 Garbage ass dickbags</t>
  </si>
  <si>
    <t>Kill the heretic</t>
  </si>
  <si>
    <t>This is beyond retarded. I feel sorry for that psycho's kids. White guilt is the most retarded fake news, fake history garbage I've ever seen. Kid drops a doll, is my toddler racist? Fucking deranged, mentally ill people.</t>
  </si>
  <si>
    <t>Let's just call what we used to call "woman" to "menstruater" and call it a day.
 Good luck being a trans-menstruater, retards.</t>
  </si>
  <si>
    <t>The fun thing about this one was that anyone who wasn't clearly and obviously retarded could tell that we were never going to win that fucking seat in 2015. 
 Unfortunately, our Prime Minister is Justin Trudeau so we squandered an insane amount of money on what was always a lost cause. 
 Ridiculous.</t>
  </si>
  <si>
    <t>It's so fucking frustrating that the only positions that these idiots are capable of seeing are "communist" and "far-right extremist nazi confederate racist". I don't like communists and I don't like nazis and I don't like confederates and I don't like racists.</t>
  </si>
  <si>
    <t>GammaJK</t>
  </si>
  <si>
    <t>Play stupid games. Win stupid prizes.</t>
  </si>
  <si>
    <t>Cuomo is doing the same shit my governor (Tom Wolf) is doing although at least Wolf is getting sued by the state legislature I believe. These morons deserve to be locked in the bat aids ward.</t>
  </si>
  <si>
    <t>Havel-the-Rock</t>
  </si>
  <si>
    <t>oh my god WE'RE ALL GOING TO DIE!!!!!!!</t>
  </si>
  <si>
    <t>areyounew</t>
  </si>
  <si>
    <t>You're dumb if you think that low IQ leftist claptrap is going to work here.</t>
  </si>
  <si>
    <t>I love seeing people hang their heads. hahaha</t>
  </si>
  <si>
    <t>I'm with you. Not yet, but I will be with you.
 The more people on .win, the better.
 Reddit is fucking dead to me.</t>
  </si>
  <si>
    <t>Turdeau spewing his daily stupid BS out of his mouth.</t>
  </si>
  <si>
    <t>Sounds like a statement of fact to me. I'd say that 90% of the fights and bullshit drama when I was in high school was caused by non-whites despite the fact my high school was something like 85% white. 
 'We' have to stop apologizing for shit like this. Every single fucking time someone apologizes for stating fact that leftist retards find disagreeable it makes us weaker.
 Pathetic. Truly fucking pathetic.</t>
  </si>
  <si>
    <t>Spineless political asskissing to Marxist thuggery,yeah just defund the cops since they won‚'t do their job maybe cut down the budget by 50% Tory can give the money to fund his new bosses thug militia.What a fucking joke!</t>
  </si>
  <si>
    <t>These scums are only sorry when it comes back to hit them.
 Well TOO LATE BITCH.</t>
  </si>
  <si>
    <t>2020: the year everyone became total pussies.</t>
  </si>
  <si>
    <t>saw this earlier, people were trying to stop him, some dude got his door open but he got away.
 also, fuck the fact its a g35, why is it always a fucking g35</t>
  </si>
  <si>
    <t>HAHAHAHAHAHAHA, I'd laugh too and say you are stupid.</t>
  </si>
  <si>
    <t>Breaking news: Justin ass-sniffer's vagina identifies as a black octopus, holds the entire europe responsible for being white.
 Edit: Sorry, Justin, eat a dick.</t>
  </si>
  <si>
    <t>blvsh</t>
  </si>
  <si>
    <t>Lol play stupid games win stupid prizes</t>
  </si>
  <si>
    <t>DevoidAxis</t>
  </si>
  <si>
    <t>Nothing like getting the shit beat out of you by a tough female - dyke cop.</t>
  </si>
  <si>
    <t>"I can't breathe"
 I thought that's why we're getting fucked with a carbon tax?</t>
  </si>
  <si>
    <t>Nice tits, tho.</t>
  </si>
  <si>
    <t>BigBrock2n</t>
  </si>
  <si>
    <t>When you have the likes of Gates, Bezos, Buffet, Zuckerberg, Bloomberg on your team then i am pretty sure averages mean fuck all.</t>
  </si>
  <si>
    <t>dikmate</t>
  </si>
  <si>
    <t>too little, too late. time to lick the shit spoon, canada</t>
  </si>
  <si>
    <t>DindoJogger</t>
  </si>
  <si>
    <t>&gt;Calls herself a Marxist
 &gt;has zero fucking knowledge of Marx's views on her race
 I love how dumb these people are sometimes.</t>
  </si>
  <si>
    <t>He is simply a fucking creep and there are several hiding in that party.</t>
  </si>
  <si>
    <t>I had to fucking cancel my Apple Music sub today because they disabled 80% of the app, even though they didn't disable 80% of my bill. Fuck this virtue signaling bullshit.</t>
  </si>
  <si>
    <t>This shit hurts my eyes could we put a warning on it</t>
  </si>
  <si>
    <t>420weedscopes</t>
  </si>
  <si>
    <t>1% get injured or killed by vaccines? Ya, no fucktard.</t>
  </si>
  <si>
    <t>This is some boomer shit lmfao</t>
  </si>
  <si>
    <t>threwitawayagainand</t>
  </si>
  <si>
    <t>"If Liberals didn't exist, Conservatives would be the stupidest people on earth."</t>
  </si>
  <si>
    <t>Seriously archive that cbc shit.</t>
  </si>
  <si>
    <t>Ok, now do black supremacist websites. We'll wait. 
 We can start with vice! How many visitors does that racist piece of shit mag have?</t>
  </si>
  <si>
    <t>&gt;i never did you
 BLM white woman narrative btfo
 &gt;i will not kneel to anyone but jesus christ my lord. come chop my head off
 FUCKING
 #BASED</t>
  </si>
  <si>
    <t>They deleted it ! Fuckers</t>
  </si>
  <si>
    <t>Yeah why do liberals constantly want to associate with pedophiles? Seems problematic.
 I must be right wing. I've never tried to fuck a child.</t>
  </si>
  <si>
    <t>EvilGuy</t>
  </si>
  <si>
    <t>&gt;‚"People are out here in a pandemic, they are risking their lives. We are literally f‚ ‚  risking our lives because you continue to commit crimes of humanity ... That‚'s how bad it is. That‚'s the magnitude of the situation,‚ says the woman speaking to police on a megaphone right now.
 People are "risking their lives".
 This has all become fucking goddamn ridiculous. A month ago protesters were "idiots". 
 Then they were "peaceful protesters" who "peacefully" burned down buildings and looted business. 
 Now we're back to "risking their lives".
 What a fucking goddamn joke.</t>
  </si>
  <si>
    <t>You know this is bad when this shit is happening in Saskatchewan of all places</t>
  </si>
  <si>
    <t>She actually did it so whos the idiot here?</t>
  </si>
  <si>
    <t>HolUp!
 wait a second here, i thought we were responsible for protecting others. now im resonsible for my self too??!! what. the. fuck.</t>
  </si>
  <si>
    <t>Tell them to eat a dick and stop having out of wedlock kids</t>
  </si>
  <si>
    <t>FAKE AND GAY MOTHINGBURGER</t>
  </si>
  <si>
    <t>**TRUDEAU IS THE STUPIDEST PERSON. HE KNOWS NOTHING, NOTHING AT ALL. Watching him for 21 seconds, he tried hard to think of something, anything.**</t>
  </si>
  <si>
    <t>Top cucks. Hopefully their husbands will cut off their balls.</t>
  </si>
  <si>
    <t>DeathtotheCavalry</t>
  </si>
  <si>
    <t>Who the fuck buys weed based on a name brand....look what happened to Nike :)</t>
  </si>
  <si>
    <t>And don't look now but that asshole, or someone like him, will get elected here 'as PM'.
 Turdeau is bad enough.</t>
  </si>
  <si>
    <t>Deliberately? Don't feed the morons...</t>
  </si>
  <si>
    <t>Leave it alone, for fuck sakes. The CBC are truly sickening.</t>
  </si>
  <si>
    <t>Al Sharpton insulted Trudeau's kid when he was interviewed on the CBC As it Happens - saying Sharpton did not need 20 seconds to think about how much of an ass Trump it. Gives pause, so to speak, about how cowardly and stupid Trudeau's kid is.</t>
  </si>
  <si>
    <t>exfalsoquodlibet</t>
  </si>
  <si>
    <t>Trudeau has no idea how to stop it. If he does, he feels he will be perceived as depriving people. If he leaves it, the economy is shit, with investors, businesses looking at shitty debt.</t>
  </si>
  <si>
    <t>Maybe don't normalize looting, are you fucking insane?????</t>
  </si>
  <si>
    <t>[https://www.cbc.ca/news/canada/london/paw-patrol-encourages-kids-to-embrace-capitalism-1.5455625](https://www.cbc.ca/news/canada/london/paw-patrol-encourages-kids-to-embrace-capitalism-1.5455625) 
 Take a look at what this fucking retard wrote</t>
  </si>
  <si>
    <t>&gt;On Monday, Prime Minister Justin Trudeau said he was deeply troubled by Adam's allegations and vowed to bring in "significant, concrete and rapid measures" to address systemic racism in policing. 
 &gt; 
 &gt;"We have obviously all seen and been deeply alarmed by the pictures that Chief Adam shared," Trudeau said.
 Fuck Trudeau is a cucked piece of shit. Bet his wife pegs him.</t>
  </si>
  <si>
    <t>And his supporters will continue supporting him. Why? Marxists have no integrity. Zero. None.
 Why is a government giving charity money? Fuck this.</t>
  </si>
  <si>
    <t>And the absolute open racism towards white people, sponsored by tax dollars, is alive and well.
 So all new comers to canada can adopt their free hate towards whites. Every either race, victim, have fun!
 Fuck this CBC blogger, fuck the CBC, fuck all the self loathing white people that exist, today. Pathetic.
 Everyone report that shit.
 Clearly black lives matter is black fragility.</t>
  </si>
  <si>
    <t>Archive that shit. We don't need CBC thinking we support them.</t>
  </si>
  <si>
    <t>Boomers, you have raised stupid kids. Conglaturation, a winner is you.</t>
  </si>
  <si>
    <t>Bunch of sad little fucks living in their parents basements.</t>
  </si>
  <si>
    <t>Damn. It would be a shame if the city of Seattle shut off the internet, electricity, running water, sewage and garbage collection to their shitty little commune.</t>
  </si>
  <si>
    <t>LaserAficionado</t>
  </si>
  <si>
    <t>disgraceful, they can't even organize a fucking 20x20 garden patch</t>
  </si>
  <si>
    <t>Do it better yourself, Catherine Cunt.</t>
  </si>
  <si>
    <t>Eh, the country voted for these morons, so I'm not crying when they get what they deserve 
 Hopefully Alberta can leave this shitty country before they make us pay for welfare for the east</t>
  </si>
  <si>
    <t>fake and gay</t>
  </si>
  <si>
    <t>tinyfrank</t>
  </si>
  <si>
    <t>fuck cbc, go fishing and enjoy eachothers company</t>
  </si>
  <si>
    <t xml:space="preserve">Harvo, AHS, OGFT, losing their shit right now. </t>
  </si>
  <si>
    <t>Have you tried pussy tho?</t>
  </si>
  <si>
    <t>AnotherBentKnee</t>
  </si>
  <si>
    <t>He's the laziest sack of shit in Canadian political history.</t>
  </si>
  <si>
    <t>Here comes Max to fuck-over a salient point by hijacking it for his trash political party.</t>
  </si>
  <si>
    <t>Holy fuck I could take all of them fighting me at once</t>
  </si>
  <si>
    <t>ChemtrailHuffer</t>
  </si>
  <si>
    <t>Holy shit. Woooow.</t>
  </si>
  <si>
    <t>i aint paying for shit i didnt do</t>
  </si>
  <si>
    <t>I asked OGFT if it was racist to say 'There is a war on blacks'. Result: Banned for 88 days. Fuckin' Nazis.</t>
  </si>
  <si>
    <t>I think it‚'s trying to be clever with a ‚"if the tables were turned‚ message, but if that‚'s the case, the exact same shit would still happen according to the show. So idk. Stupid, very blatant crisis cash-in is all I think about it.</t>
  </si>
  <si>
    <t>UncleDankBong</t>
  </si>
  <si>
    <t>I'm sorry but your a piece of shit if you turn a protest into vandalism. If your looting, rioting and destroying privately owned properties I no longer give a shit about what you stood or stand for. If your hurting innocent people your just as bad as the price your protesting</t>
  </si>
  <si>
    <t>I/d be happy if they shoved a better catalytic converter up it's ass instead.</t>
  </si>
  <si>
    <t>diogenesofthemidwest</t>
  </si>
  <si>
    <t>Idiots are making him into a martyr. How stupid. He was a live long criminal.</t>
  </si>
  <si>
    <t>If I‚'m paying for their media through taxation they should at least allow me to comment on their shit</t>
  </si>
  <si>
    <t>It's pretty cool because the one that actually fucked up society, shutting everything down, is going to fuck us for generations.
 This is all organized. Wear a mask which was convenient for all these protests. Economy trashed, encourage masked hooligans, etc. This is all fabricated.</t>
  </si>
  <si>
    <t>It's weird as fuck. It's an overlay that the article is unvailable.... open inspector tools and its still there behind ...wtf???</t>
  </si>
  <si>
    <t>Libtards ruining this fucking world we live in.</t>
  </si>
  <si>
    <t>Jigglesworthhh</t>
  </si>
  <si>
    <t>moron</t>
  </si>
  <si>
    <t>Neutral_admin is one of the dumbest people on reddit.</t>
  </si>
  <si>
    <t>Bill_Parker</t>
  </si>
  <si>
    <t>Now thats fuckin mint</t>
  </si>
  <si>
    <t>Oh for fuck sake.. get a life.
 You really think pedos would openly use symbols that point them out? 
 Please post this in r/conspiracy and stay there.</t>
  </si>
  <si>
    <t>People are making being a furry a lifestyle which can get really fucking weird very quickly</t>
  </si>
  <si>
    <t>HaileyTheLucario</t>
  </si>
  <si>
    <t>People like this are communists for a reason. They absolutely need redistribution of wealth to survive, as doing any form of labour may increase their testosterone levels to the point where they would realize that Karl Marx was a hypocrite and a bitch.</t>
  </si>
  <si>
    <t>fauxbous</t>
  </si>
  <si>
    <t>Pussy manchild with special coddling needs</t>
  </si>
  <si>
    <t>r/fucktheccp</t>
  </si>
  <si>
    <t>Recall parliament now and get rid of these orders in council you fucktards.</t>
  </si>
  <si>
    <t>Reminder as an outrage poster: Vice is bullshit.</t>
  </si>
  <si>
    <t>So don‚'t buy Calvin Klein shit... way to get your knickers in a knot. Sheesh...</t>
  </si>
  <si>
    <t>foolforcamping</t>
  </si>
  <si>
    <t>So what Ahmed is saying, is he's so fucking stupid he immigrated to a country that actively discriminates against his race.
 My solution? Leave!</t>
  </si>
  <si>
    <t>The communism/capitalism argument is dumb as fuck. I bet 90% of the people who argue either point haven't read the communist manifesto or the wealth of nations. You're either just a freeloader POS who wants free shit or your a patriot who fucking goes to work everyday and earns a living. Like according to what's actually written neither true communism or "free market" capitalism have ever been practiced. Like focus on what's actually obtainable instead of relying on pipe dreams, the argument just goes nowhere until you put it into context. You ever tried arguing on the point of capitalism to a commie? It goes nowhere, they're braindead and have no idea what they actually want.
 Lol these commies look as pathetic as id expect tho</t>
  </si>
  <si>
    <t>FuuuuuuuhQ</t>
  </si>
  <si>
    <t>The fuck is bubba smollett doing in toronto?</t>
  </si>
  <si>
    <t>The inaccuracy of this movie is appalling.
 Biblical times were *way* more gay and full of nightly orgies than this.
 Note how the bible doesn't cover a lot of Jesus' life? Yeah, that's because he was getting it *onnnn,* yo.
 Seriously though, who is really going to watch this fucked movie? It sounds awful.</t>
  </si>
  <si>
    <t>This guy is a nobody with 0 engagement on any of his tweets. He has 17k followers, barely 20 or so likes on any tweets he does.
 But somehow this, this dumb fuck tweet that's easily provable as false goes "viral".
 Sounds like some dude who pays for Twitter likes/retweets when he needs them, and shopped around for followers. He seems to tweet all day and doesn't really do anything but virtue signal.</t>
  </si>
  <si>
    <t>This is the dumbest post I've ever seen on here. No shit Sherlock,why would police just shoot people for complying with being arrested?</t>
  </si>
  <si>
    <t>this post is laughably stupid....</t>
  </si>
  <si>
    <t>D4nkPepes</t>
  </si>
  <si>
    <t>this rumour is fake and gay</t>
  </si>
  <si>
    <t>112iias2345</t>
  </si>
  <si>
    <t>Trump thanks the people of Minneapolis for being this dumb.</t>
  </si>
  <si>
    <t>911roofer</t>
  </si>
  <si>
    <t>Well that's shocking a liberal would use government resources to fund a charity. 
 Why do liberal voters support and continue to support such a pile of shit? Are they that stupid they fall for media headlines. Oh right yes.</t>
  </si>
  <si>
    <t>What did he expect? Black men have been attacking asians since the 1990s. 
 This is why I don't believe in the "asians are anti-black" bullshit. If they are, it's probably because they're tired of elderly asian women being kicked in the face, and having acid thrown on them like peaceful black men like to do to them.
 Fuck BLM.</t>
  </si>
  <si>
    <t>What in the fuck? Christ, there's so much shit happening right now in the world. Probably even more that's getting covered up. Not trying to create hysteria, but there is something coming. It could be small or large. But there's definitely something. What a year this has been.</t>
  </si>
  <si>
    <t>What the fuck is wrong with being a chef now...?</t>
  </si>
  <si>
    <t>IFIFIFIFIFOKIEDOKIE</t>
  </si>
  <si>
    <t>Why are we complaining about this, I want every Liberal shithead I know to get all of this. No cops, no peace, no 911. Liberals are epic morons who need to see in technicolor how fucking bad all of there ideas are. Chaos isn‚'t a pit. It‚'s a ladder...</t>
  </si>
  <si>
    <t>bernierbruh</t>
  </si>
  <si>
    <t>Why the fuck are you playing / buying anything from EA?</t>
  </si>
  <si>
    <t>Wow one day after the bans and this place has already gone to shit</t>
  </si>
  <si>
    <t>penispenisnut</t>
  </si>
  <si>
    <t>Yeah I stopped listening to these guys over a month ago already. I do what I want and I have enough money to fight any fines they care to try and impose on me.
 Why does it feel like Canada needs an actual grown up in charge? All these weak fucking Liberals make me sick.</t>
  </si>
  <si>
    <t>Damn... those white supremacists and Russian bots are at it again!!!
 -CNN</t>
  </si>
  <si>
    <t>The consumption of milk, along with the consumption of bone marrow by Homo Ergaster, led to the two greatest physical leaps forward in Hominid brain development. 
 Thankfully, our ancestors were not as stupid as the morons who claim this kind of idiotic nonsense.</t>
  </si>
  <si>
    <t>TheLiverEater</t>
  </si>
  <si>
    <t>Hey, morons discussing shit they dont understand in a subreddit that fails to capture it's own subject matter or demographics.
 Ontario subreddit is for NDP followers to cry in like most of reddit.</t>
  </si>
  <si>
    <t>The page literally admits to being a bunch of teenagers. Who gives a shit what they think</t>
  </si>
  <si>
    <t>Welcome to the *SS*. Here's your really bad ass boots.</t>
  </si>
  <si>
    <t>Assholes tagging along USA politics.</t>
  </si>
  <si>
    <t>Yheymos</t>
  </si>
  <si>
    <t>Play stupid games win stupid prizes</t>
  </si>
  <si>
    <t>Who the fuck in Canada says ‚"ice hockey‚? Bot identified!</t>
  </si>
  <si>
    <t>Canada is a god damn joke.</t>
  </si>
  <si>
    <t>Time to upvote more than usual. Fuck reddit and their censorship.</t>
  </si>
  <si>
    <t>Another racist exposes herself. What a disgusting human being.</t>
  </si>
  <si>
    <t># Starbucks &gt; Bullshit
 # Tim Hortons &gt; Bullshit
 # McDonalds &gt; Bullshit
 # Coffee Time &gt; Bullshit
 # Home made coffee &gt; Good.
 I'd recommend watching this whole thing; but I focused in on the Starbucks part.
 [https://youtu.be/69Uqj-XADww?t=698](https://youtu.be/69Uqj-XADww?t=698)</t>
  </si>
  <si>
    <t>This dude was a journalist and alleged KGB informant (the only source being he said he was), he would have not been privy to any KGB master conspiracy even if one existed. He moved to Canada and made up all this shit as a grift and made tons of money on a speaking circuit during the height of red scare hysteria in the 80's. It's easy to see why this bozo is so popular now on reddit, he simultaneously supports the rightoids hysteria of 'cultural marxism' and the libtards hysteria of RUSSIA RUSSIA RUSSIA. He literally just got paid to tell Reagan Republicans in the 80's horror stories about an immanent red takeover. If you believe this shit I'm sorry but you are truly an idiot, especially if you are the type of person who demands a source every time someone makes a claim you don't like.</t>
  </si>
  <si>
    <t>I can't believe that people don't understand the boy who cried wolf. It's a fucking child's story and they don't understand it.</t>
  </si>
  <si>
    <t>Bamberger2334</t>
  </si>
  <si>
    <t>When will you guys understand? Your shitty regressive views are not welcome. Not in our society, not in this country. It's not just r/Canada</t>
  </si>
  <si>
    <t>HAHAHAHAHA! PM Blackface NO SEAT FOR YOU! All that pandering meant SHIT! No big boy pants for you!</t>
  </si>
  <si>
    <t>The fucking nerve of them.</t>
  </si>
  <si>
    <t>Alberta Distillers Ltd, because holy fuck I need more after that disappointment.</t>
  </si>
  <si>
    <t>All shit I torrent or dont even use lol</t>
  </si>
  <si>
    <t>BuT tHe WhItE mAn MuSt HaVe SaId A rAcIsT wOrD! 
 Que all the morons who believe it's ok to assault someone for wrong speak.</t>
  </si>
  <si>
    <t>to00</t>
  </si>
  <si>
    <t>Because anyone who actually makes an effort to succeed knows the claims of the left are bullshit.</t>
  </si>
  <si>
    <t>You can't make this shit up.</t>
  </si>
  <si>
    <t>Hey now, if those protesters want to get sick and die, good riddance to their evil hides. My only concern is them clogging up the hospitals for sick people who were taking precautions, especially more vulnerable seniors and the police who have to deal with these idiots.</t>
  </si>
  <si>
    <t>Rook_Cross</t>
  </si>
  <si>
    <t>Holy fuck, you were following the lockdown this whole time?</t>
  </si>
  <si>
    <t>Jerry-Can111</t>
  </si>
  <si>
    <t>Trudeau failed, he tried, loser.</t>
  </si>
  <si>
    <t>We literally banned guns a month ago. Never enough for these people. No matter what never give them an inch. Fuck this lowlife do nothing. "Progressive" there is systemic racism...Dude we take 400k a year from shithole countries and help these people, while they work the system. We fucking send millions to shithole countries who I do not even know if they get it or even say thank you. Still not enough. Blacks kill each other every day in Toronto and thats my fault. Natives strip the copper wire from their own homes and sniff gas but thats my fault. Jesus Christ what do you want? Notice how the solution is always money? Responsibility? Nah; leadership and family values? Nah; Hard work ethic? Nah; more money for government workers and unions and holy fuck did we remember to bow down to the almighty teachers?
 Those fuckin teachers reached an agreement really quick once covid-19 came around and school was getting cancelled huh? Fucking useless people.</t>
  </si>
  <si>
    <t>I love experts because their heads so far up their own ass.
 These medical folks should march back in and practice medicine versus standing around like retards. That one individual kneeling, wtf? Stand up.
 People should shut the fuck up and go back to work and stop getting in the faces of everyone else.</t>
  </si>
  <si>
    <t>These very same people probably glitter bombed the Bundys, sent them barrels of anal lube, bags of gummie dicks, I say we return the favor.</t>
  </si>
  <si>
    <t>Shatter-Point</t>
  </si>
  <si>
    <t>Fake but not wrong. Time to tear down all your limp dick old boy clubs.</t>
  </si>
  <si>
    <t>doodoodewdew</t>
  </si>
  <si>
    <t>What kind of garbage human being does such a terrible thing.
 wtf</t>
  </si>
  <si>
    <t>They do this shit and then wonder why they live in a food desert.</t>
  </si>
  <si>
    <t>Yeah because everyone is suspicious of well groomed government officials...... What a fucking race baiter.</t>
  </si>
  <si>
    <t>Why the fuck is jr kneeling? Hes the government the system that is being protested against.</t>
  </si>
  <si>
    <t>Good, do YouTube so I dont have to watch commercials on my tablet, anymore.
 Companies are run by pussies. I thought ceos were supposed to be psychopaths but they all seem like utter pussies.</t>
  </si>
  <si>
    <t>That kid is a racist and an idiot. They love bearing the perception of the black underdog. THEY LOVE WHAT IT GETS THEM.</t>
  </si>
  <si>
    <t>The superstore twitter account is fucking based</t>
  </si>
  <si>
    <t>If you are going to school and they are teaching 72 genders in class. That is a shit school.</t>
  </si>
  <si>
    <t>American here who is grateful that even those outside looking in can realize how fucking stupid everything the left wing loonies do is obviously propaganda. I would have legit lost my shit if Eminem apologized for being white. lol This is the reason Trump is winning again tho. The left is full of jokes, theres a reason they have hundreds of compilations highlighting their stupidity. Oh well. Trump 2020</t>
  </si>
  <si>
    <t>E85Loial</t>
  </si>
  <si>
    <t>Lads, its been a pleasure shitposting with you</t>
  </si>
  <si>
    <t>Nurf03</t>
  </si>
  <si>
    <t>WHAT THE FUCK BRO THIS IS REAL?
 [Jesus christ, here is proof.](https://imgur.com/a/uwYotVU)
 I never allowed this to be installed. Isn't this an invasion of privacy? There has to be some legal shitstorm involved in this sort of thing...</t>
  </si>
  <si>
    <t>Wearing masks isn't 'communism', it's just part of the free market. Walmart wants you to wear a dumb mask but you don't want to? It's easy, don't go there!
 Stop fucking patronizing stores that you believe are politically against you.</t>
  </si>
  <si>
    <t>Any of the ugly, unsmiling old cunts they have working the desk at CBC,</t>
  </si>
  <si>
    <t>Holy shit they put a trump 2020 bumper sticker on the white supremacist's car and showcased it in the TRAILER. I can't imagine how fucked up the actual show is going to be.</t>
  </si>
  <si>
    <t>Meanwhile, where did all the fucking cops go in that neighborhood, and where is the national fucking guard?
 Twitter Toughguy POTUS is looking fairly nutless atm.</t>
  </si>
  <si>
    <t>They did a show with snoop and tom arnold. They guested on Archer and made fun of how racist Americans are. You get what you fucking deserve.</t>
  </si>
  <si>
    <t>Jsin14</t>
  </si>
  <si>
    <t>If the left ran this story it would read like:
 "Average Newcomer Only Costs Taxpayers $5,300 Annually"
 Because to them, $5,300 is nothing and it's worth the price of more streetshitting ubermensch to steal their jobs and creating a excuse to be lazy fucks.</t>
  </si>
  <si>
    <t>Bobs-n-Vageen</t>
  </si>
  <si>
    <t>It's been dead for awhile. We've all just been fucking the corpse.</t>
  </si>
  <si>
    <t>RobotOrgy</t>
  </si>
  <si>
    <t>I saw it on /pol. Fuck the MSM.</t>
  </si>
  <si>
    <t>Welp it's been a good time in this reddit but I think we might get it in the ass sooner or later then</t>
  </si>
  <si>
    <t>Well then I think it's just about time I stopped giving a fuck about social distancing</t>
  </si>
  <si>
    <t>China suggests' meaning they won't do a fucking thing.</t>
  </si>
  <si>
    <t>Why dont i see u/markwilliams007 on this post? The guy wont shut the fuck up on the other ones about the riots...</t>
  </si>
  <si>
    <t>Reactivesoup</t>
  </si>
  <si>
    <t>Looks like he needs another squeezing of his anal glands.</t>
  </si>
  <si>
    <t>Shifting the dynamics doesnt not resolve any equalities you morons</t>
  </si>
  <si>
    <t>Fuck yeah!</t>
  </si>
  <si>
    <t>Interesting that they use what looks to be a made up statistic from Toronto to represent all of Canada. What a fucking joke the MSM is.</t>
  </si>
  <si>
    <t>Love the comment "go vote". Yeah, you keep electing the same idiots expecting different outcomes?
 Jesus, even in canada these people live in liberal run cities, that have been for years, and if anything the problems just keep getting worse. 
 So keep voting for these morons you dual-wielding fudge pop helmet wearing window lickers. 
 Jesus, can the fucking giant asteroid just hurry up and hit earth already? We need to be put out of our misery.</t>
  </si>
  <si>
    <t>Jarlathe</t>
  </si>
  <si>
    <t>There are zero cases left in many provinces. Why the fuck are we still handing out free money? Fuck this is so corrupt.</t>
  </si>
  <si>
    <t>Wow. Being a junky on psychoactive drugs that are forced fed to you by your own daughter can make you say and think all kinds of crazy shit.</t>
  </si>
  <si>
    <t>BlakeSiefken</t>
  </si>
  <si>
    <t>Yes they are experts in mind - fucking.</t>
  </si>
  <si>
    <t>We should have castrated our slaves like the muslims did.</t>
  </si>
  <si>
    <t>These bitches love BBC because they found out that decent white guys would never put up with their shit. They think black guys all worship white women so they get a little "black pet" that will gladly put up with all her stupid bullshit because its "the best he will ever be able to get." Which is specifically insulting to black women.
 White chicks who like black guys are the most racist of all because they legitimately see black people as inferior to them. They think if they give a black guy some attention then he will turn into a "good boy" through her pussy power. They think what they do is noble because in their mind being with a black guy is "lowering their standards" so they feel people should give them respect and admiration for how progressive they are. No coincidence that they are always left wing.
 Pump 'em and dump 'em black bros...if you can stand the stench of fishpussy.</t>
  </si>
  <si>
    <t>Now he needs a native jamming his hand up his ass and life truely will imitate art.</t>
  </si>
  <si>
    <t>This comparison is utterly idiotic and minimizes the horrors Zimbabweans lived through during Mugabe‚'s reign.</t>
  </si>
  <si>
    <t>No fucking surprise</t>
  </si>
  <si>
    <t>purple-randy</t>
  </si>
  <si>
    <t>This is retardation at it's finest. I'm brown, my action figures were white, there was a brown crayon, who cares what colour a bandaid is? Most teachers are shit, doesn't matter what their skin colour is, their government teachers that can't be fired for being crap because of their unions. 
 I never gave a fuck what anyone looked like growing up, because I shared the cultural values. If you give a shit about this, it's because you're a racist, and you're obsessed with it.</t>
  </si>
  <si>
    <t>fuck sake man
 so, what, a guy got a mortgage from a bank? fuck am i supposed to care?
 i think someone paid for my drink with a bank of china card once, am i a chinese spy now?</t>
  </si>
  <si>
    <t>Fuck affirmative action</t>
  </si>
  <si>
    <t>This sub is great because ogft is retarded and Canada is censored to shit.
 Notice how everything the left sais now is a contradiction?
 Progressivism is leading to segregation; it's regressive.
 Anti-racism/BLM is racist.
 Anti-fa is fascist.</t>
  </si>
  <si>
    <t>adragons</t>
  </si>
  <si>
    <t>Every day this asshole becomes even more embarrassing.</t>
  </si>
  <si>
    <t>This whole sub reddit should be changed to ‚"met a bunch of canadians from barrie ontario‚ or ‚"met a dumb fuck from Alberta‚ to be more accurate.</t>
  </si>
  <si>
    <t>iEtthy</t>
  </si>
  <si>
    <t>Deport this traitors ass back to Mogadishu, I'm sure life will be better for you over there.</t>
  </si>
  <si>
    <t>I don‚'t want to live on this fucking planet any more.</t>
  </si>
  <si>
    <t>Why are conservatives so fucking obsessed with the milk cartel ?</t>
  </si>
  <si>
    <t>you don't even see it, you can't make this shit up. #therightcannotmeme</t>
  </si>
  <si>
    <t>Am I the only one that doesn't give much of a fuck about "black lives matter"? I'm just over here living my life, y'all can fuck off back to Africa or whatever paradise you came from if you hate Canada so much.
 People are people to me. You aren't special because of your skin colour one way or the other. Don't be a fucking criminal, make Canada a better more prosperous place because you are here and we are cool.</t>
  </si>
  <si>
    <t>Play stupid games, win stupid prizes.</t>
  </si>
  <si>
    <t>OverHurry</t>
  </si>
  <si>
    <t>Contact tracing at a riot is going to be a total bitch, you know. I hope they all dutifully installed that contact tracing app.</t>
  </si>
  <si>
    <t>And the left still try and argue that "educated" people leaning more left is evidence of their superior intelligence. Fuck the cuck.</t>
  </si>
  <si>
    <t>As someone who comes on here regularly to shill for globalism, free trade, and open borders, I'm going to miss you regressive xenophobic bastards.</t>
  </si>
  <si>
    <t>Cassak5111</t>
  </si>
  <si>
    <t>All the super rich need to do is transfer their wealth to an off shore account, and sit their ass down on a beach and wait it out. The regular people who work hard and have a little bit extra left over at the end of the month are the ones that are going to get fucked over.</t>
  </si>
  <si>
    <t>just relax bro' is like the worst advice to give someone bleeding out, like, fuck me, apply pressure to his wound and keep him awake by all means necessary.
 don't they teach basic first aid in school anymore smh</t>
  </si>
  <si>
    <t>What teachings? ‚"Only eat meat, never shit, get fucked up on benzodiazepines, and go into a coma in Russia‚?</t>
  </si>
  <si>
    <t>Vegan meat and soy??! They are a parody of themselves, holy shit.</t>
  </si>
  <si>
    <t>TandemToast</t>
  </si>
  <si>
    <t>hello ! just trying to get permabanned from this shit hole sub. please oblige.</t>
  </si>
  <si>
    <t>tangotrigger</t>
  </si>
  <si>
    <t>Yeah fits the Marxist narrative,MSM where are you (crickets chirping in background),fucking cowards we got for media</t>
  </si>
  <si>
    <t>fools on both sides</t>
  </si>
  <si>
    <t>As I‚'ve said before, this is a fucking witch hunt, the mob is howling for blood and our spineless leaders are more than happy to serve up sacrifices for them.</t>
  </si>
  <si>
    <t>It's like they want people to fucking pop off and boog</t>
  </si>
  <si>
    <t>"They wouldn't need to censor us if even we didn't only describe what we do here as shitposting"
 Classic T_D defenses here, good work you fucking retards. "We can have free speech in THIS subreddit, the only non retarded one about Canada, and if anyone gets upset about our opinions then we'll say we were trolling!"</t>
  </si>
  <si>
    <t>kencarlo</t>
  </si>
  <si>
    <t>So, the SJW's are as stupid as they are useless? 
 Nice to have that clarification.</t>
  </si>
  <si>
    <t>Scamming scum.. send them back to Bombay</t>
  </si>
  <si>
    <t>I like the native with the mohawk flag. That cocksucker gets to keep his guns. Because of his race. And he's out there bitching.</t>
  </si>
  <si>
    <t>Are there any dumb gay dudes? Most of the ones I know are well above average in the brains department.</t>
  </si>
  <si>
    <t>&gt; Even worse was the response to Hussen from Ed Ammar, longtime Alberta conservative and founding chairman of Premier Jason Kenney‚'s United Conservative Party.
 &gt; Ammar said to Hussen on Twitter: ‚"Don‚'t bring this to Canada you f***** loser.‚</t>
  </si>
  <si>
    <t>An utterly, positively disgusting act of self-flagellation and virtue signalling stupidity.
 And, unfortunately, absolutely not surprising in the least.</t>
  </si>
  <si>
    <t>Jahames</t>
  </si>
  <si>
    <t>Haha suck it Chapo</t>
  </si>
  <si>
    <t>BrawndoTTM</t>
  </si>
  <si>
    <t>LOL "Not a great way to use your white privilege ladies"
 Oh my word... Get a life bitch in car.</t>
  </si>
  <si>
    <t>JbizzyG</t>
  </si>
  <si>
    <t>If anyone should have an issue with paw patrol it should be the right. It's all about bailing out idiots who get themselves into stupid situations.</t>
  </si>
  <si>
    <t>Why the fuck is any intelligent person using Zoom anymore?
 Oh, wait, CPC....</t>
  </si>
  <si>
    <t>He always has that smug asshole look on his face. Another 300 million down the hole. Get ready for that tax increase when this is over. We'll be like Venezuela by 2025.</t>
  </si>
  <si>
    <t>It's funny, people are saying fuck the police but if the police weren't there and this piece of shit hurt people, they'd be crying were where the police.</t>
  </si>
  <si>
    <t>What a joke, yes lets fight racism with racism , morons</t>
  </si>
  <si>
    <t>And just like that a bunch of money that was supposed to be spent on actual health care will instead be blown on bullshit this shit is insidious</t>
  </si>
  <si>
    <t>hisroyalnastiness</t>
  </si>
  <si>
    <t>It's weird what these 'progressive' retards consider a 'crisis' and what I consider to be a 'crisis.'
 The China Outbreak Virus is not a crisis, but Canada's provincial and federal debt load is. It is a fucking crisis that it takes 10-15 fucking years -- if EVER -- for this stupid fucking country to bury a hollow steel god damn tube in the ground so that we can export and sell our LITERAL number one export commodity.
 I'm much more concerned about the future economic viability of this stupid fucking country. It's like Canadians have become so risk adverse that we've decided to take the 'nobody moves, nobody gets hurt' ideology to economic development.
 I promise you that within your lifetime you will witness Canada become a legitimatly destitute third world country. And I'm fine with that because, frankly, I think that's the future most idiot-retard Canadians deserve to have. 46% of this stupid fucking country would vote for the federal Liberals -- again? This country has lost its god damn mind and deserves to be destroyed.</t>
  </si>
  <si>
    <t>I'm glad he wont adress it, more shit to shovel on the pile of complete bullshit going on in canada right now</t>
  </si>
  <si>
    <t>The cops may or may not come to your backyard and beat the shit out of you.</t>
  </si>
  <si>
    <t>dekusyrup</t>
  </si>
  <si>
    <t>Yeah this one was all kinds of fucked up..
 They actually broke into a gated community in order to "protest".</t>
  </si>
  <si>
    <t>Wow. Ot just gets stupider and stupider. Up is down, down is up. What a time to be alive.</t>
  </si>
  <si>
    <t>JaguarPorsche</t>
  </si>
  <si>
    <t>Typically 85-99 IQ weaklings. Smart enough to pull decent grades in school, yet too dumb to develop critical thinking skills. Generally, this person will choose to attend university for a virtually 0 demand industry. This person thinks extremely highly of themselves, especially morally. This is a person who rejects religion, thus they repent their sins not to a priest, but to their braindead twitter friends in an effort to signal their virtue. And we just elected the biggest loser of them all, twice. After he did some shit that would leave any conservative unemployed for life. These people are truly useful idiots.</t>
  </si>
  <si>
    <t>Distillate_Throwaway</t>
  </si>
  <si>
    <t>I seriously cannot believe this is the world we live in right now. This shit is unreal</t>
  </si>
  <si>
    <t>AIfie</t>
  </si>
  <si>
    <t>On CBC's article on the encounter , they called it an "assault style" weapon. Typical of them. It's a fucking AR-15. Not a M249. Our media is just gaslighting shit again.</t>
  </si>
  <si>
    <t>Thats cause it wasent the arabs. No goat fucker could of pulled this up. Inside job, thats what it is.</t>
  </si>
  <si>
    <t>xela-CR</t>
  </si>
  <si>
    <t>Stupid. It's time to start quarantining hot spot cities not the entire province. It's time to sector the cities and quarantine hot sectors.</t>
  </si>
  <si>
    <t>Canadian politicians r the scum of the earth.</t>
  </si>
  <si>
    <t>FukLeftistTrollz</t>
  </si>
  <si>
    <t>This is what happens when you stop beating up geeks in school.
 I was once soft and nerdy, I got my ass kicked. I learned how to be a real man.</t>
  </si>
  <si>
    <t>Just think she is teaching more and more morons to think like her every day.</t>
  </si>
  <si>
    <t>Oh, that poor naive bastard doesn't know just how dangerous it is to say that.</t>
  </si>
  <si>
    <t>Burnttoaster10</t>
  </si>
  <si>
    <t>I'd rather watch my mother begging for mercy than this fat homo.</t>
  </si>
  <si>
    <t>Degenerate trash. The west is dead.</t>
  </si>
  <si>
    <t>jeff-chen</t>
  </si>
  <si>
    <t>Damn! Id really like to know how long they had their knees on his neck.</t>
  </si>
  <si>
    <t>Blazing_Swayze</t>
  </si>
  <si>
    <t>He can fuck off right now with that nonsense.</t>
  </si>
  <si>
    <t>Such insanity leftists really are insane they want your wallet for black people wtf..</t>
  </si>
  <si>
    <t>This shit keeps me up at night..</t>
  </si>
  <si>
    <t>This sub has a major case of fake big dick energy when it comes to Canada's problems. You guys cry about China 24/7, when real threats to the safety of Canadians, and it's long term identity is looming large. Pathetic 
 Oh yea Xi can suck my dick. CCP are a bunch of corrupt bureaucrats. They only care about money, ain't interested in destroying white people, just getting rich off them. 
 Look on the streets. 
 What happens when BLM rioters ally with Islamists?? 
 Chinese just want ferraris and money. The other two want to destroy white people. 
 Always rememebr that</t>
  </si>
  <si>
    <t>Circle jerk if I have ever seen one.</t>
  </si>
  <si>
    <t>He was a mewling puke, anyway. Does anyone watch this shit show?</t>
  </si>
  <si>
    <t>The idea that folks of the same race think monolithically is the crux of a racist person. Oh ya, black people everywhere are gonna kick off their shoes and run to you because your a super versed Marxist black person....come off it you moron</t>
  </si>
  <si>
    <t>LordElgan</t>
  </si>
  <si>
    <t>I try not to advocate violence, especially against the left because they'll bitch about it for the next three weeks. But if those fucks start breaking shit on my property, I'll gladly send some rounds in their direction. I don't give a shit anymore. They want anarchy, they can deal with the consequences</t>
  </si>
  <si>
    <t>Oh please sue. Have them prove their anti science shit.</t>
  </si>
  <si>
    <t>Ndp voters are all low iq retards, all bad with money. Find anyone you know terrible with money, ndp supporter.
 Their supporters dont care.</t>
  </si>
  <si>
    <t>This makes it sound like white is the standard and anything else is racialized
 Racist as fuck</t>
  </si>
  <si>
    <t>High-quality shit post.</t>
  </si>
  <si>
    <t>Foundanant</t>
  </si>
  <si>
    <t>"We're on your side! We're on your fuckin side!" - Last words of white leftists up against the wall.</t>
  </si>
  <si>
    <t>SkybridgeX</t>
  </si>
  <si>
    <t>Ah yes, the TV show that is rated TV-MA is clearly "Appealing to children"
 Fuck this nanny state</t>
  </si>
  <si>
    <t>I remember when that was originally posted a couple years back before the big crackdown on subs mocking liberals. I still have the original screenshot actually. Shared from Edina Antifa's Facebook page with the caption "PUMPED to start killing Nazis." The sub that shared that hilarious screenshot was r/sjwhate. The caption was "Haha, yeah, you go get them", mocking the idiots in the photo.
 I miss that sub. I really do. Reddit sucks.</t>
  </si>
  <si>
    <t>Here's one : China is fucking with the world's weather patterns.</t>
  </si>
  <si>
    <t>Yes, a liberal voting co-worker wants to 'come to my house when shit breaks down because I have guns' but 'no one needs the kind of guns that the cops have.
 So what, I'm going to defend your pathetic ass with the single shot 20 gauge and stock pile of 15 shells you think is 'a reasonable stockpile' to have?
 Liberal entitlement.</t>
  </si>
  <si>
    <t>Red_1977</t>
  </si>
  <si>
    <t>It's all so fucking tiresome. WE live in an insanity world where the only thing that matters is social media clout which creates radical morons. Starting to feel completely hopeless, may as well move on and live in the woods</t>
  </si>
  <si>
    <t>BkBigFisherino</t>
  </si>
  <si>
    <t>He also shit all over Trudeau for being a communist puppet.
 Based Yuri also worked for the CBC and was fired on order from Trudumb for talking about the communist subversion</t>
  </si>
  <si>
    <t>AirScare</t>
  </si>
  <si>
    <t>Holy fuck, do words still matter?</t>
  </si>
  <si>
    <t>All these useful idiots finding out that people are not all nice and just misunderstood by whitey.</t>
  </si>
  <si>
    <t>Everyone needs to shut the fuck up and go home. Literally nothing is coming from this. Nothing.
 Except for selfies on facebook of claims one attended it and thus arent racist.</t>
  </si>
  <si>
    <t>ALL LIVES MATTER
 Wait...wait
 I worry what you just pretended to hear was: "Only white lives matter", or "Black lives don't matter".
 What I said was: ALL LIVES MATTER.
 That INCLUDES black lives.
 Do YOU understand?
 Now fuck off back to your cuck shed.</t>
  </si>
  <si>
    <t>This is why I still tell people to their faces that BLM is dogshit.</t>
  </si>
  <si>
    <t>JacobDerBauer</t>
  </si>
  <si>
    <t>rHockey turned into a political correct nightmare overnight a few months ago.
 I called Matt Cooke a "cocksucker" about two months ago (he is a cocksucker), and I got permanently banned.
 When I appealed explaining I didn't mean "cocksucker" as a derogatory term towards homosexuals (I meant "cocksucker" as in "Matt Cooke is a cocksucker") they responded with a typical dismissive one sentence response and immediately muted me.
 When I asked a second time I got an obnoxious one sentence response claiming "harrassment", and my entire account was subjected to a site wide suspension for a week (I'm not 100% sure this was the reason for my suspension, which never was revealed to me, which quite frankly is ridiculous).
 Not sure what happened to rHockey. But I think they've brought in some new activist mods since the Don Cherry incident. It went from like "normal" to "Stalin-like swift justice" in about a week.
 Completely disgusting. Fuck these totalitarian cowards.</t>
  </si>
  <si>
    <t>Tell him this in Mandarin on Twitter; ËÇè‰Ω†Á•ñÂÆóÂçÅÂÖ´‰ª£
 it means fuck your ancestors to the 18th generation. It is the curse of curses in China.</t>
  </si>
  <si>
    <t>Who gives a shit? Curve's been flattened, its time to move on.</t>
  </si>
  <si>
    <t>Idiots. They need to put the phones down and pick up a history book. I wouldn't be surprised if they started altering history books. Look what they did to the education system. Pure indoctrination.</t>
  </si>
  <si>
    <t>It's as if people forgot CoVID existed in the first place, I don't care if you protest, but protesting in the middle of an pandemic? What the fuck?
 I can't wait to see each and one of them cough and realized that "oh, I need to get to the hospital" only to realized the thrashed the hospital and their expression fell to the ground because Virus give no fucks on their opinion right now.</t>
  </si>
  <si>
    <t>VioletGardens-left</t>
  </si>
  <si>
    <t>A junkie, history of terrorizing and robbing innocent people and a dead beat father. Why even demand justice for some piece of shit like that</t>
  </si>
  <si>
    <t>Racialized. Stupid word.</t>
  </si>
  <si>
    <t>Look, haha funny, what's wrong with it? Fuck me, but we don't hold Butts to our standards, for him free speech is an American concept, for him racism is anything you can even slightly twist. This map, according to his standards, is a steaming pile of racism and bigotry. Hold these assholes to their own standards until they realize ours are better.</t>
  </si>
  <si>
    <t>Trudeau is a loser</t>
  </si>
  <si>
    <t>dangerguy666</t>
  </si>
  <si>
    <t>Handmaids Tale had it wrong, it won‚'t be far right people who violently overthrow the government, it will be the far left wingers.
 This shit is crazy.</t>
  </si>
  <si>
    <t>John7oliver</t>
  </si>
  <si>
    <t>[Bitches leave.](https://www.youtube.com/watch?v=o97uNzbBfis)</t>
  </si>
  <si>
    <t>OarzGreenFrog</t>
  </si>
  <si>
    <t>I love how these fuckers need no commentary, they speak for themselves in their own ironic actions. We should carve them off a whole ‚ woke‚' fucking island and let them go, see how long it lasts. Lord of the flies didn‚'t have impractical, skill-less, retarded, basement dwelling SJWs and that was bad enough.</t>
  </si>
  <si>
    <t>Those sneaky OPP ghost cars are the worst, those cocksuckers are always hiding at the bottoms of hills just out of sight with the radar on</t>
  </si>
  <si>
    <t>This guy is such a rotten apple..</t>
  </si>
  <si>
    <t xml:space="preserve">Holy fuck where's Liam Neeson </t>
  </si>
  <si>
    <t>Open borders now! Or some shit</t>
  </si>
  <si>
    <t>Fine, just dick then.</t>
  </si>
  <si>
    <t>BeTheParadigmShift</t>
  </si>
  <si>
    <t>Are right wingers so stupid that they think the whole point of the riots are for this guy?</t>
  </si>
  <si>
    <t>Just give away more money dumbass</t>
  </si>
  <si>
    <t>Everything about this is hilarious. From the post text to the idiot in the feminist shirt to the limp wrist boy and the pot belly bitch next to him. You know none of these idiots have ever spent a day in gym or lifted anything heavier than a laptop in their lives. Is there some way we can donate to see them fight or something?</t>
  </si>
  <si>
    <t>AB_Strong</t>
  </si>
  <si>
    <t>i remember the first time i saw this stupid bitches face, she was crying on live TV over the very first outbreak at the lynn valley retirement home in north van. the very next day she was scolding people trying to get their loved ones out of retirement homes</t>
  </si>
  <si>
    <t>itwas4-1</t>
  </si>
  <si>
    <t>We do have to do better. We need to elect better people to government.
 This mental midget is an embarrassment to Canada. She is not unique. i would apply that to all MPs.
 I can't think of one MP who is not a shill, intellectual lightweight or a pathetic weasel. That includes Poilievre, O'toole and Mackay. Fuck them all. Stooges.</t>
  </si>
  <si>
    <t>What a fucking dummy. 
 The DNC and their media friends could have been boasting their asses off about a low turnout to a Trump rally but their biggest media star had to tweet that shit out. 
 Now everyone, especially the DNC voters know that a concerted effort from teenagers, tweens and K-Pop degens took place to intentionally try to drive down numbers. 
 Not only did that let everyone know that a lower-than-expected turnout wasn't due to a lack of enthusiasm. It was because of sabotage and as an additional benefit now Trump supporters know to ignore the number of tickets and to just show up because chances are that they'll still get in. 
 That means that next Trump rally, there will be a large turnout as they'll be assuming there was subversion. That means a packed arena with massive numbers of people outside wanting to get in, which will be gleefully filmed for campaign ads. 
 All because AOC had to publicly thank the people who ordered tickets to prevent Trump fans from being able to attend the rally. 
 There's a reason that the DNC higher-ups want her out. She's so fucking dumb.</t>
  </si>
  <si>
    <t>The nonsense that Trudeau has been spewing lately is unbelievable.
 No facts. No data. Just baseless claims of widespread, systemic racism that shits all over tens of millions of innocent Canadians.
 This traitorous piece of shit needs to resign and move to Cuba or China.</t>
  </si>
  <si>
    <t>Why do we have to kiss the Alphabet people's ass? They're a special interest group that is apparently only ten percent of the population. They're not a race or religion. Most of them are mentally ill.</t>
  </si>
  <si>
    <t>"I'm sorry boss, I can't come in today. I'm feeling too minority-ish, I'm going to have to take a few days off to get high in the park and talk to my friends about how oppressed I am". 
 Holy fucking shit. I've never felt the need to point out I'm mixed race on shit before, but at this rate it's going to be the only way I'm allowed a job in the future. "Please sir, see that I'm not 100% cracka. I've got a mix tape as proof!"</t>
  </si>
  <si>
    <t>Phew, tough one to get in there, only.. 5 months too late with no recommendation to use masks that have real filters (there is no shortage anymore)?
 Keep up the good work, morons!</t>
  </si>
  <si>
    <t>Trudeau is such a hokey phony. You notice how he's trying to look all holier-than-thou, like he's so virtuous, and some bad Premiers are not, without actually doing anything. People see through this shit, right? I bet out of all the Premiers and the PM, only one dressed up in blackface!</t>
  </si>
  <si>
    <t>That moron comments on every single post of Donald Trumps. The odd one I click on that fck is always there. Apparently a medical expert means they know more bout politics as well.</t>
  </si>
  <si>
    <t>If you follow a celebrity and/or care about their opinion, it's a huge sign that you are a mental midget.</t>
  </si>
  <si>
    <t>Shit, son, that guy died twice even without heart disease and meth, fentanyl, morphine, caffeine and pot in his system.
 They basically decapitated him! With assault knees!</t>
  </si>
  <si>
    <t>I don't get it, the "privileged" also pay taxes... this is some bullshit privileged strawman.</t>
  </si>
  <si>
    <t>COD is a shit game. COD 2, the original 2, was awesome. The games hardly hit a stride since and 14 year old boys calling everyone a fag is boring.
 Hopefully more just quit. The gaming studio needs to shut fuck up and focus on games.</t>
  </si>
  <si>
    <t>Why the hell would anyone resist arrest in Canada? 
 Our prison system is insanely expensive and the judges hate sending people to jail for any length of time if they can help it. 
 Resisting arrest is the dumbest thing in the world to do, but to do it in Canada is fucking ridiculous.</t>
  </si>
  <si>
    <t>Damn didn‚'t realize how loud those bike sirens are.
 Great take down, looked to be a crazy person.</t>
  </si>
  <si>
    <t>snowbiscuits</t>
  </si>
  <si>
    <t>Why they are putting up with this ridiculous bullshit is beyond me.</t>
  </si>
  <si>
    <t>I wish the US could just security council this shit from ever having existed.</t>
  </si>
  <si>
    <t>china asshoe</t>
  </si>
  <si>
    <t>johnnyonio</t>
  </si>
  <si>
    <t>The helpful side of reddit, where your technical support issue is resolved, your car problem is diagnosed, your problems are addressed, well that's us too. We just don't shitpost, we are active members of the community. And we don't have a voice in politics, but they still expect us to help a random user fix their car stereo or build their computer.
 No. Fuck that. I've had enough of this chinese garbage shitshow.</t>
  </si>
  <si>
    <t>Yeah only a pothead would write that incredibly stupid statement, your racism has nothing to do with my ability to succeed in life. Bro</t>
  </si>
  <si>
    <t>Yeah... everytime I see a male feminist, I wonder what they did to make them overcompensate.
 But honestly, most people aren't delusional fucks and have nuanced view on most shits. Opinions on Twitter are so retarded that you shouldn't even look at them... makes you lose faith in humanity sometimes.</t>
  </si>
  <si>
    <t>"... so I had them cut it off, and give me fake boobs." 
 This explains a LOT!</t>
  </si>
  <si>
    <t>"repeat after me"
 The NPC-ness of these mindless automatons. 
 "You have white skin, therefor we claim you as part of our idiot Borg collective".</t>
  </si>
  <si>
    <t>"the openness of its society" doesn't sound like an economic marker.
 IE : this is a bunch of woke bullshit.</t>
  </si>
  <si>
    <t>#idiotseverywhere, at least know what you are typing</t>
  </si>
  <si>
    <t>Always excuses, excuses, excuses given by this effeminate cuck.</t>
  </si>
  <si>
    <t>And this is one of the most sad things about our country. I remember talking about this to someone, and they saw the person getting shot as the victim. I was blown away that someone could break into your house to steal your shit, and if they get hurt, they're the victim. I believe in compassion, but at some point it surpasses compassion and just makes you weak and pathetic.</t>
  </si>
  <si>
    <t>At least you pink dick short cells can admit your hero was a bad pig. That‚'s actually pretty progressive thinking for you nazis. Go treat yourself to a spoon full of mayo.</t>
  </si>
  <si>
    <t>Qhewjayy</t>
  </si>
  <si>
    <t>Because Canada is gay.</t>
  </si>
  <si>
    <t>reenorseman</t>
  </si>
  <si>
    <t>Canada is a leftover bureaucracy of a dead empire. It's a bunch of ship rats stranded on an island who still pretend they are on the boat. The only part of Canada that actually resembles a real country is Quebec. Anglo Canada was a mistake and a failure. No amount of retarded screeching by autistic rightoids will do anything. It wasn't natives or the French or immigrants that failed to build a nation here, it was you idiots and your dumb parents and grandparents.</t>
  </si>
  <si>
    <t>Don't just delete your accounts either, use a script/extension that will overwrite your entire post history. Don't let these fucks make a dime off your content.</t>
  </si>
  <si>
    <t>Dude tries to fight cops and gets arrested. Non story.
 Oh wait, since he's decided he's a victim of "systemic racism" it gives him the right to fight cops? Jesus fucking christ, clown world.</t>
  </si>
  <si>
    <t>Fuck Drake and Snoop. Rap Sucks. Why is everything based around shitty rap "music"?? 
 What we need is a weed brand inspired by heavy metal band Six Feet Under. Music at 1:05 [https://www.youtube.com/watch?v=nBiUxl6R8iA](https://www.youtube.com/watch?v=nBiUxl6R8iA)</t>
  </si>
  <si>
    <t>Fuck it let's build our own Instagram then onboard the normies but we control the algorithm</t>
  </si>
  <si>
    <t>Wh0_am_1</t>
  </si>
  <si>
    <t>Good job, this crap doesn't belong in Canada anyway.</t>
  </si>
  <si>
    <t>Haha. Nice.
 Don't mess with the Beebs.
 Where is the \#MeToo Mob? Nothing to say about it when it's one of your favs?
 Bunch of hypocrites.</t>
  </si>
  <si>
    <t>Hahahaha how quickly your ‚"friends‚ who you thought you were so good with dropped ya. You cried like a bitch on tv to gain their approval and they still won‚'t defend you.</t>
  </si>
  <si>
    <t>Holy fuck people, the Beaverton is satire... It's a joke</t>
  </si>
  <si>
    <t>NatHawkeyeBum</t>
  </si>
  <si>
    <t>I live in Canada. Unironically they ran an add on tv/in theatres that said
 "this person has an incredible story. But we're not gunna tell it. You should already know it. If you don't know it you should look it up."
 I still have no idea who the fuck this is except that she KICKED OUR FIRST PRIME MINISTER OFF THE TEN.
 Not that we really use cash anymore in Canada but still, fuck these virtue signalling morons.</t>
  </si>
  <si>
    <t>Mr-Bibb</t>
  </si>
  <si>
    <t>I smell white supremacist bullshit. PS I am a classical liberal (anti Islam if it's the case) and I didn't like at all the content always showing blacks as thugs.</t>
  </si>
  <si>
    <t>GroundbreakingDrink3</t>
  </si>
  <si>
    <t>I wonder how many homeless people Danny fed this week. If it's less than one he should shit the fuck up, because he doesn't care.</t>
  </si>
  <si>
    <t>I'm not surprised that shitty people with shitty opinions exist. I am disappointed that the media, our government and the leaders of our institutions are listening to these shitty people, giving them a platform and taking their recommendations.</t>
  </si>
  <si>
    <t>if i were that guy i would‚'ve lost it and fought the guy after taking my glasses, i can‚'t decide if the black guys a pussy or a pacifist</t>
  </si>
  <si>
    <t>libscar</t>
  </si>
  <si>
    <t>If the Conservatives had a decent leader that could align 2 thoughts in french without sounding like a retard instead of moron Andrew Sheer they would've won 100%</t>
  </si>
  <si>
    <t>J_Ars_91</t>
  </si>
  <si>
    <t>If true that‚'s actually racist and cafe owners a complete moron</t>
  </si>
  <si>
    <t>It was an old CBC show. ‚ This moron has 22 seconds‚'.</t>
  </si>
  <si>
    <t>Toughduck48</t>
  </si>
  <si>
    <t>Jesus christ is this sub entirely made up of concern trolling, circle jerking and histrionics? Pathetic.</t>
  </si>
  <si>
    <t>Jesus christ. Was the plan in crayon?
 Do these stupid losers actually do anything?</t>
  </si>
  <si>
    <t>Love the Philly police.
 They take shit from no one.</t>
  </si>
  <si>
    <t>Menshevik scum like this goes straight to the gulags</t>
  </si>
  <si>
    <t>Based_Dio</t>
  </si>
  <si>
    <t>More black babies are aborted then born alive.</t>
  </si>
  <si>
    <t>Mr. Shithead and Mr. Biafra singing the songs of my youth.</t>
  </si>
  <si>
    <t>My god what a circle jerk of Trump derangement syndrome that thread is.</t>
  </si>
  <si>
    <t>Other: The Liberal Party of Canada
 Close second: The Chinese (Have you ever tried to rent an apartment off a Chinese toddler that was managed by his granny? Chinese grannies...racist as fuck!)</t>
  </si>
  <si>
    <t>Tavewi</t>
  </si>
  <si>
    <t>Perfect.
 Now sue the fuck out of them.</t>
  </si>
  <si>
    <t>PM Turdeau once again makes an ass of himself.</t>
  </si>
  <si>
    <t>Read the cbc comments, it‚'s beyond me. Huge protests are ok but a few American sightseers are literally Hitler. Fuck Canadians and their insecure loser attitudes. Why is it acceptable to hate on Americans? Last time I checked they still have a lot more freedom and are not cucked like we are. Also doing great economically, unlike us!</t>
  </si>
  <si>
    <t>So s^(he) is a trans-queer, lesbian?
 If I break out the decoder ring, this seems to translate to "straight man, who likes to wear lipstick".
 Sounds to me like this person is trying to cash in on as many "oppression points" as possible, but draws the line at having a sexual partner with a penis.</t>
  </si>
  <si>
    <t>GetaBrainMoran</t>
  </si>
  <si>
    <t>That was three people on one. Until we get the full context and video, so far this looks justified. Don't fight like pussies, don't get shot.</t>
  </si>
  <si>
    <t>The day they fire that bitch im having a huge Slavic party</t>
  </si>
  <si>
    <t>The most disturbing and disgusting part of this is he told his employer about it and still worked for UHN for 4 years in emerge. 
 Gomeshi lost his job, livelihood and basically life because of false accusations instantly yet this piece of shit still worked for UHN in the emergency department for 4 fucking years and after all of this, still has his license, and able to practice. 
 What in the actual fuck?
 Btw why hasn‚'t Gomeshi sues the CBC or why haven‚'t the 2 sacks of shit been thrown in jail?</t>
  </si>
  <si>
    <t>These idiots have just voluntarily admitted this virus was a joke and never a concern.
 Trudeau, how do you punish someone who stole 100 billion to 1 trillion dollars from everyone?
 Liberals piss themselves over climate change, white supremacy, they did over a virus (but that was overrun by nazis), and the idea of having to have a job.</t>
  </si>
  <si>
    <t>They are fighting the people they think they speak for, so, they won't get the end goal.. These idiots cannot even do a revolution correctly.</t>
  </si>
  <si>
    <t>cdnflower</t>
  </si>
  <si>
    <t>They're not getting shit.</t>
  </si>
  <si>
    <t>DailyPlaneteer</t>
  </si>
  <si>
    <t>This is THE most cucked shit I've ever read. Probably written by someone with an over abundance of feelings but no property or real use.</t>
  </si>
  <si>
    <t>This is utterly pathetic. How did every race manage before? Oh right way less pussies.
 This is what happens when you dont let bullies beat on pathetic children. Those children take their ridiculousness and spread it. The left is, essentially, a bullied child that has power.</t>
  </si>
  <si>
    <t>This Satire is too subtle, I guess. Fucking embarrassing what you people will fall for sometimes.</t>
  </si>
  <si>
    <t>Trump is just a different shade of retard, I want neither.</t>
  </si>
  <si>
    <t>BeanEatingThrowaway</t>
  </si>
  <si>
    <t>Turdeau continues with the daily nauseating bullshit.</t>
  </si>
  <si>
    <t>Watching the idiocy in the city's sub is just proof positive that they are nothing more than American wannabe's</t>
  </si>
  <si>
    <t>Euphemism</t>
  </si>
  <si>
    <t>Wendy is an idiot. She used the n word. She's supposedly a reporter and knows how to use words. 
 But she doesn't. And she isn't responsible her guests are. She can't even say what she did. And she's just paused and will come back 
 Since she is a liberal journalist, she gets a pass even with her non apology apology. 
 Anyone else, would own up to it, and apologize. 
 But not her.</t>
  </si>
  <si>
    <t>What an incredibly stupid take.</t>
  </si>
  <si>
    <t>NitroScrooge</t>
  </si>
  <si>
    <t>What kind of stores have staff follow around minorities? How does that even make sense. Just think about how many people go into stores, and have a person follow every minority around. It doesn't even make sense. This guy is a moron.</t>
  </si>
  <si>
    <t>What the fuck is "racialized" and what is he saying, that whites aren't a race? What utter jibberish.</t>
  </si>
  <si>
    <t>Who would have thought that people who believe that others should take care of them are weak morons?</t>
  </si>
  <si>
    <t>Wow, that's straight up racism. What a twat.</t>
  </si>
  <si>
    <t>DarkStriferX</t>
  </si>
  <si>
    <t>You can't even spell Trudeau in the title while you're on the fucking wiki page for the family. I'm not shocked that you weren't able to make the connection until now.
 This sub is supposed to be retard free. I guess now we're only fighting the racist fascists now?</t>
  </si>
  <si>
    <t>You guys bitch about feminists, but at least TERFs are lefties who can see through the bullshit mass delusion. They're probably one of our best allies in this war for minds.</t>
  </si>
  <si>
    <t>You guys thinking the conservative race matters are funny. They‚'re electing the next tool who‚'ll throw the election for libs. All the candidates are shit, globalist cucks.</t>
  </si>
  <si>
    <t>If they want all these things, build a wall around them and stop giving their local governments money, I say any aggressive organization from KKK to BLM shoudl face the same realities.
 You guys want to be idiots, stop asking for money.</t>
  </si>
  <si>
    <t>A Walmart? you'd think they'd pick a store with shit that's actually valuable.</t>
  </si>
  <si>
    <t>Good Christ. What a bunch of clowns in that city.</t>
  </si>
  <si>
    <t>What if the rest of us would like this information?
 What the fuck is going on with this country?!</t>
  </si>
  <si>
    <t>Porphyrogennetos</t>
  </si>
  <si>
    <t>Not a refugee, but just wanna say how pissed I am that they banned r/rightwingLGBT
 Reeeeeeally feeling the love and inclusion from reddit today. What a fucking mess.</t>
  </si>
  <si>
    <t>hankskunt24</t>
  </si>
  <si>
    <t>[https://www.worldstarhiphop.com/videos/video.php?v=wshhtU5c2H11E9BVQ0en](https://www.worldstarhiphop.com/videos/video.php?v=wshhtU5c2H11E9BVQ0en) 
 Some community members came out and knocked this fuckhead out.</t>
  </si>
  <si>
    <t>They probably voted for him. Corruption at the least. There is still little to no coverage of this. WTF is an elected official doing assaulting, harassing and breaking and entering? Fucking liberals have literally no standards for their people.</t>
  </si>
  <si>
    <t>Chodi still lives too. Americans don't give a shit about what happens outside their country</t>
  </si>
  <si>
    <t>gayXenomorphBukkake</t>
  </si>
  <si>
    <t>Create a "Canada Water Agency" full of bureaucrats and cronies to do fuck all while dumping continues, sounds about right</t>
  </si>
  <si>
    <t>The violence and aggressiveness of their verbiage is going to rub many the wrong way.
 I'd take this cunts course just to sit there and call her a cunt the entire time. Anyone who takes her course is a cunt.
 If right wingers didnt have lives and jobs, I'd suggest standing outside the classroom and ensuring everyone in it knows they are a cunt.
 What's her course on, anyways? Being a cunt? 
 If we type in cunt enough, will this cunt show up on google?</t>
  </si>
  <si>
    <t>Fucks‚' sake.
 The Italians were fascists, the Nazis were Socialists.
 Can everyone ***please*** stop comparing D-Day to antifa?</t>
  </si>
  <si>
    <t>LifeWin</t>
  </si>
  <si>
    <t>This virtue signalling bullshit needs to stop, and we as consumers have a responsibility to tell these companies to shove this shit up their collective asses. We do so with our wallets and by choosing companies and brands that don‚'t pander to specialty groups.</t>
  </si>
  <si>
    <t>Lol you guys are stopping to QAnon level stupidity</t>
  </si>
  <si>
    <t>That was actually a much better post than the title suggested.
 The USWNT are a sour bunch of cunts. And I don't use that word lightly.
 They will all devour themselves.</t>
  </si>
  <si>
    <t>Just wait till theses apes start rampaging through the woke cities Tudy won‚'t do shit</t>
  </si>
  <si>
    <t>Imagine having this shit shoved down your throat by someone who can't form a sentence.</t>
  </si>
  <si>
    <t>Who even asks to be second choice? What a loser.</t>
  </si>
  <si>
    <t>Go home, losers.
 You too, attention capitalist.</t>
  </si>
  <si>
    <t>This just in: "Fuck 'em!"</t>
  </si>
  <si>
    <t>"White people owned, please loot me."
 Is that the alternative? These signs are stupid.</t>
  </si>
  <si>
    <t>Our Taxpayer's Ombudsman is literally named "Sherra Profit." You can't make this shit up.</t>
  </si>
  <si>
    <t>Holy shit, I forgot all about Mitsou.</t>
  </si>
  <si>
    <t>imagine giving a shit if every window in toronto was bricked. Or if it burned down whole.</t>
  </si>
  <si>
    <t>That's nice. Great timing with the .win stuff guys. Greasy fucks can't shut us down!</t>
  </si>
  <si>
    <t>oh so it wasn‚'t even right wingers complaining about this shit, the left just...yknow the... the thing... ok</t>
  </si>
  <si>
    <t>Most muscular one in the picture is the tranny one in from the left.
 I think a group of grade 3 children would whoop their collective asses.</t>
  </si>
  <si>
    <t>Grizzly4nicator</t>
  </si>
  <si>
    <t>&gt;I do not like this sub 
 They hate us cuz they anus</t>
  </si>
  <si>
    <t>TheAmazingBasedCIS</t>
  </si>
  <si>
    <t>What a crock of shit. Most of the right-wingers I know are University educated like myself. Also very high IQ's.</t>
  </si>
  <si>
    <t>because toronto and reddit are gay</t>
  </si>
  <si>
    <t>NoKneeForMe</t>
  </si>
  <si>
    <t>Now you know how chinese people feel
 No matter what the chinese do, they are wrong and horrible racists bent on enslaving canada 
 It's like white people are colored and Chinese people are white 
 Damned if you do and damned if you dont</t>
  </si>
  <si>
    <t>Ok now that is fucking funny.</t>
  </si>
  <si>
    <t>MurdaMooch</t>
  </si>
  <si>
    <t>What a loser.</t>
  </si>
  <si>
    <t>Y'all out of your fucking minds if you think things will be going back to normal or some form of status quo in Canada.
 I keep saying this over and over in this sub but....FLEE, its game over for Canada. Done. It's death was officially sealed in October 2019</t>
  </si>
  <si>
    <t>Another swing-and-a-miss from good old rebel "news". Typical yellow journalistic bullshit, stick your microphone in people's faces provoke them until they get annoyed with you and then play the victim. They really shouldn't have pushed him and assaulted him, that's just stupid idiots reacting to the cheapest oldest trick in the yellow journalism book. Nobody has to answer this bloviating Fatheads questions and they shouldn't because the rebel is the farthest thing away from any kind of journalistic organization, but they take the bait and they're idiots because of it. Dumbfucks like this give the rebel all the garbage footage they need so that the Rebel demographic of 60 to 95 year old pensioners can gasp and cluck and clutch their beads and give their hard-earned money when the rebel cries victim end begs for it. Absolutely everybody in this video is stupid but fathead Menzies the only one making money off of it. What a sniveling disingenuous weasel</t>
  </si>
  <si>
    <t>Wthq4hq4hqrhqe</t>
  </si>
  <si>
    <t>Holy shit. I thought Twitter had banned all intelligent people.</t>
  </si>
  <si>
    <t>quantum4ce</t>
  </si>
  <si>
    <t>Lol, the police were being idiots, they cited them for covid distancing violations.</t>
  </si>
  <si>
    <t>Holy shit this man is getting murdered on twitter lmao. I was reading through the replies and it feels like no one actually understood what he said. So much for civil discourse.</t>
  </si>
  <si>
    <t>Method_exe</t>
  </si>
  <si>
    <t>What the fuck. The article states in now way that she perverted justice. It just says the cops don‚'t believe there is such a gang, though some unnamed man has been charged.</t>
  </si>
  <si>
    <t>moon_prophet</t>
  </si>
  <si>
    <t>This dude was a cult leader and fraudster.
 Still, I don't see how banning him is going to do anything in the long run. Some people thirst for that kind of shit.</t>
  </si>
  <si>
    <t>Flarisu</t>
  </si>
  <si>
    <t>Soon they will turn on Richard Simmons for fat shaming, and being a closet homosexual</t>
  </si>
  <si>
    <t>That‚'s pretty fucking unacceptable</t>
  </si>
  <si>
    <t>SvennDP</t>
  </si>
  <si>
    <t>Honestly anyone not born in Canada that doesn't like it can get the fuck out. Citizenship papers and what have you be damned.</t>
  </si>
  <si>
    <t>Shit like this is why I want a gun.</t>
  </si>
  <si>
    <t>Bez-Kar</t>
  </si>
  <si>
    <t>It‚'s bullshit that it comes down to race.</t>
  </si>
  <si>
    <t>Our leaders sure are good at mental gymnastics and bull shit.</t>
  </si>
  <si>
    <t>Straight white men are the most oppressed people. How dare black people or anyone protest whites killing them? Smh. They should be happy. White people brought them from Africa. Gave them their freedom. Gave them jobs. And now just because some cops are racist and kill some black folk they wanna fucking scream and shout! Ungrateful bunch.
 White people even let them ride the bus with them now! And use the same swimming pools! How fucking dare they! They should be grateful they don't get lynched as much as they used to be. They should be grateful they're not shipped back to Africa. Them being in the States is a gift from the whites that they don't even think about anymore. Pathetic.</t>
  </si>
  <si>
    <t>PETA_Gaming</t>
  </si>
  <si>
    <t>If a liberal loses an argument its always because the conservative is racist or stupid.</t>
  </si>
  <si>
    <t>Magnummushroom</t>
  </si>
  <si>
    <t>...Can someone explain to me whats wrong with the "Western Nuclear Family"? Where the fuck do these leftists get off?</t>
  </si>
  <si>
    <t>So he impersonated the principal and the principal personated him and this idiot takes offence? How two friends interact is none of his concern.</t>
  </si>
  <si>
    <t>Didn't he father a bastard child from one of his mexican nanny's? Oh yea, he did.</t>
  </si>
  <si>
    <t>No one's asking for victimhood status, dumbass. We're pointing out their hypocrisy.</t>
  </si>
  <si>
    <t>She just experienced it differently, you goddamn bigots!</t>
  </si>
  <si>
    <t>Jack isnt brave or anything else beyond a piece of shit. 
 No ceo is silicon valley is worth a damn. They are all the same mentality. None of them created their businesses.
 Anyways, not going into work is now brave.</t>
  </si>
  <si>
    <t>Oh, those damn law-abiding gun owners again! 
 /s</t>
  </si>
  <si>
    <t>SolImperii</t>
  </si>
  <si>
    <t>"This is a textbook case of internalized racism"
 - R/Canada Mod team
 All creeds and colours are welcome on MetaCanada - as long as you're not a fucking retard.</t>
  </si>
  <si>
    <t># EVERYTHING IS RACIST. I SAW A SQUIRREL THE OTHER DAY, HE/SHE/2-SPIRITED/LGBTQ/TRANS-SEXUAL SQUIRREL ETC WAS RACIST.
 **THIS IS WHAT I HATE**
 **- MASKS**
 **- PEOPLE WHO WEAR MASKS**
 **- WAITING IN LINES**
 **- STUPID SECURITY GUARDS WHO THINK THEY ARE TRUDEAU**
 **- CP24**
 **- TRUDEAU**
 **- DOUG FORD**
 **- CRAZY NANCY** 
 **- SLEEPY JOE**
 **- PETER MCKAY**
 **- BUYING FOOD**
 **- SJW**</t>
  </si>
  <si>
    <t>And whose ass did we pull this money out of? 
 Every government at every level should lose the next election. A pack of wild monkeys shitting on clip boards with pre filled out boxes with proposals would be better than any layer of government.</t>
  </si>
  <si>
    <t>Are you Meta Canada covidiots going to hide in your bunkers with your douchebag Trump idol?</t>
  </si>
  <si>
    <t>Bend the knee. It's fucking wild how well planned this all was.</t>
  </si>
  <si>
    <t>PullDaBoyz</t>
  </si>
  <si>
    <t>Cant they just write BLM on a shoe and market it to morons, again?</t>
  </si>
  <si>
    <t>Day 1. Post smugly. 
 Day 2. It turns out that the homeless people they invited have stolen a bunch of shit including all the food. 
 Day 2. A local rapper decides to turn warlord and be the police for the brand-new communist paradise. 
 Day 2. That same rapper/warlord beats the hell out of a guy for doing graffiti meaning that the police-brutality inspired revolutionary communist state had its first incident of police brutality and it was far beyond what the actual police would have done. 
 Day 3. Announce that stores within the zone will be forced to "voluntarily donate" supplies to their paradise. 
 Day 3. Buy a bunch of soil and seeds, put cardboard down over the pavement and grass, then get planting. In mid-June. 
 This is the highest-speed communist revolution I've ever seen. I don't even want to think about day 4. Re-education camps? Purging the rootless cosmopolitans? 
 This is just spectacular to behold. What a bunch of fucking idiots.</t>
  </si>
  <si>
    <t>definitely not apologizing for shit I didnt do. stand by your convictions</t>
  </si>
  <si>
    <t>Desmond guy is probably one of the stupidest people I've ever witnessed speaking, no wonder they blocked comments on that youtube video.</t>
  </si>
  <si>
    <t>Nonybidness460</t>
  </si>
  <si>
    <t>Everyone in the world can't stand his 'preachy' bullshit either.</t>
  </si>
  <si>
    <t>Fucking Trudeau. This is why socialist welfare never works. First collect taxes from hard working citizens and then spend it as if it was your Daddy's money.
 This is one of the reason never to be full socialist country. Just fucking look at Germany. People have been working their asses off and paying a 44% taxes plus social welfare costs. And guess who gets the biggest lump of their welfare money? Goddamn refugees.
 There was a study that the German elderly population is not getting enough pension out the system than they paid into. Major reason for this is overwhelming number of refugee intake by the stupid German government. 
 If Trudeau is let run free like this, such days are not far.</t>
  </si>
  <si>
    <t>Ghandi was an ethnonationalist who fucked little kids. Neither was particularly appropriate during the time in which he lived. They might actually have a point here.</t>
  </si>
  <si>
    <t>Good, fukn racist</t>
  </si>
  <si>
    <t>ag3ncy</t>
  </si>
  <si>
    <t>Hey OP, why you gotta pick on REAL_something all the time? Don't you know Strangeteeth_ is a total dick? But don't tell him I said so, ok?</t>
  </si>
  <si>
    <t>Holy fuck look at those 50+ people incharge of saving lives silent when asked about protecting babies
 Sick people</t>
  </si>
  <si>
    <t>Holy shit, imagine being a public personality with this sort of skeleton in your closet.
 Talk about the pot calling the kettle black...</t>
  </si>
  <si>
    <t>How does that solve systemic racism and how is that racism? what the fuck is systemic racism?</t>
  </si>
  <si>
    <t>I am feeling so good about myself now because I like this. I know I have a lot of work to do because of my whiteness and my inherit racism... Even though racism is fucking taught and my parents never ever taught me to hate based on someones skin colour. But the real racists (the white haters) don't give a shit.</t>
  </si>
  <si>
    <t>I don‚'t know man. I‚'ve seen cops yell ‚"stop resisting‚ to the most compliant people they were arresting. 
 So I‚'ll take their word with a grain of salt. 
 Fuck all this BLM bullshit, but police reform is something we actually need.</t>
  </si>
  <si>
    <t xml:space="preserve">Lil racist cucks in here. Triggered by twitter </t>
  </si>
  <si>
    <t>DeLaVerdad</t>
  </si>
  <si>
    <t>Maymay competition?! Shit. Count me in!</t>
  </si>
  <si>
    <t>My Facebook feed is literal communism at every post. These people are such hypocrites. Time for another three month break from FB</t>
  </si>
  <si>
    <t>My tax dollars paid for a sexual deviant's underaged prostitute. Thanks Trudeau.</t>
  </si>
  <si>
    <t>Overpriced shit coffee</t>
  </si>
  <si>
    <t>Quite the gang. 3 women, a fat kid and a crack head.</t>
  </si>
  <si>
    <t>Reading the comments on r/seattle..
 Most are now realizing just how dumb it is. Sexual assaults are rampant, now murder. 
 Seattle is a shithole with a massive pussy of mayor. The more of those flakes that get raped and murdered, the better for us. It's not they're of any value, other then some tits and ass to kill day three of their meth smoking party.
 I have zero sympathy for anyone there. In fact I can tell them where to find it..
 *In the dictionary, between shit and syphilis*
 Bottoms up liberal bitches, you're getting raw dogged.</t>
  </si>
  <si>
    <t>TwoRightSteps</t>
  </si>
  <si>
    <t>She's right - systematic racism against whites is built into the Charter.
 Of course that's not what she meant. Fuck libcons!</t>
  </si>
  <si>
    <t>So what's the equity-based approach to this problem? lmfao 
 "because blackss do not have to fear being killed by whites, black parents much teach their children to recognize their privilege *by shooting themselves in the fucking face*."</t>
  </si>
  <si>
    <t>Sorry but I just dont give a fuck about toronto. They wont learn until they've destroyed their own city. God speed.</t>
  </si>
  <si>
    <t>Tzar34</t>
  </si>
  <si>
    <t>That ugly donkey can kick rocks.</t>
  </si>
  <si>
    <t>solomonwiebe</t>
  </si>
  <si>
    <t>The black cube is a satanic symbol. They got everyone posting illuminati shit and not even knowing it.</t>
  </si>
  <si>
    <t>The lady in the middle is like,
 "Fuck! the Central Politburo sent me to turn peasants of Canada into revolutionaries and this is what I have to work with!?!"</t>
  </si>
  <si>
    <t>BasilSnodgrass</t>
  </si>
  <si>
    <t>They are literally white washing or removing any black face from product. They don‚'t even realize what‚'s they are doing it‚'s truly the funniest clown world shit I have ever seen.</t>
  </si>
  <si>
    <t>They made a whole shitty tv show about this very phenomenon called 90 Day Fiance. True trash tv.</t>
  </si>
  <si>
    <t>This can‚'t be real. Are we cherry picking shit or is there just god tier hypocrisy goin on</t>
  </si>
  <si>
    <t>Uh yeah, I would kind of think that goes without saying. I have a lot more respect for black conservatives than I do most white conservatives. I mean, you want to talk about sticking to your principles, there's no greater example than a black conservative. 
 It's funny because there literally is no race or creed or political identity that I despise more thoroughly than the typical 'low-information, low-functioning white liberal-'progressive.' If you're just some dummy that lives in a bubble and doesn't pay attention, fine, whatever. But if you've taken a hard look at the facts and results and history and then still decided that this 'radicalized progressivism' is the way to go, you are literally the worst types of people on earth. Especially these dumb ass white liberal-'progressives' who think that they need to be offended on behalf of minorities. That's just fucking retarded, lame, deceitful, and racist in and of itself.
 I guess that makes me a race traitor??? LMAO.</t>
  </si>
  <si>
    <t>Unsaid: It cost ten times to LIVE here.
 Trudy never has a big, dumb smile for Canadians.</t>
  </si>
  <si>
    <t>We don't. 
 This is quite obviously bullshit sentiment. Shamefully brigaded by the usual votefuckery trolls on rCan. 
 Good luck collecting any fines with no tests. 
 And good luck with the hypocrisy of travel method, considering airports were wide open for months. 
 Open up the border and cease the bullshit.</t>
  </si>
  <si>
    <t>We gonna get rid of Slave and Master nomenclature in PLC‚'s and automation? No? That‚'s right, because that‚'s a real industry that doesn‚'t need to suck the media‚'s black cock</t>
  </si>
  <si>
    <t>We're so fucked, the mases have been brainwashed to think whites are the enemy and all whites should feel guilty because of their ethnicity. 
 I talked about this story today with two co-workers and they we're saying i'm racist because i think that the most racist folks on earth are in fact the minorities and not caucasians. People are so fucking stupid they gst sucked into believing anything the media spits out.</t>
  </si>
  <si>
    <t>Suburbsarecancer</t>
  </si>
  <si>
    <t>When I went to Israel, a Jewish tourist shop I visited was selling pro Palestine t-shirts like [this](https://www.teepublic.com/t-shirt/4516588-did-you-mean-palestine). No one gave a shit.
 People in North America are fucking cry babies.</t>
  </si>
  <si>
    <t>jsideris</t>
  </si>
  <si>
    <t>When irresponsible fools like the CBC espouse such bullshit, it makes the masses believe that this can be possible. The lazy deadbeats that already are protesting because their welfare check and other entitlements aren't enough are going to be joined by additional masses of people who actually do work wanting their seat on the gravy train. There's a chance that there can be a movement away from chinese production.... Don't let bullshit ideology like this stop it from happening by driving up production costs that much more and killing all chance and bringing jobs back home.</t>
  </si>
  <si>
    <t>When you let one race of people run absolutely rampant and spread deliberate and easily debunked lies about another race of people then that has a tendency to radicalize the targeted race of people. When someone calls you racist 24/7 for 4 years it's hard not to say "fuck it then. I'll just be racist."</t>
  </si>
  <si>
    <t>Where the fuck is my Slav History Month?</t>
  </si>
  <si>
    <t>white liberals don't want or deserve repsect, they hate themselves so I'll just agree. black conservatives have chosen a platform that affords them nothing special or extra and reject one that will give them accolades just for shitting on whites.</t>
  </si>
  <si>
    <t>awasteofraisins</t>
  </si>
  <si>
    <t>There was a kid in the 80s who they tried this same shit with, and her speeches where the same as Gretas. imagine thinking this shit was new. Australia is such a backwards country.</t>
  </si>
  <si>
    <t>let me guess youre now banned from r/toronto
 what a shithole sub</t>
  </si>
  <si>
    <t>korruptseraphim</t>
  </si>
  <si>
    <t>Reparations to black Canadians? Do these idiots know where the Underground Railroad's destination was? All of the sudden Canada wasn't the bastion of freedom and black people were oppressed?</t>
  </si>
  <si>
    <t>So a known racist kneeling for BLM. Very hypocritical.</t>
  </si>
  <si>
    <t>These fucking retards never stayed in school so they no idea who anybody is in history. They vandalized the statue of an abolitionist in Philadelphia who built schools for black children and fought for their right to vote. They have done this to other statues in other cities as well. All they see is a white person and they have to destroy it. This is what it‚'s always been about.</t>
  </si>
  <si>
    <t>If someone did that to my wife and kid Id probably be doing a few lifetimes in jail.
 Even if the attack was "racially motivated" anyone with an IQ over 60 would realize that attacking a mom and baby and slamming a babies head against the concrete might result in a dead baby, which is completely fucking unnacceptable.
 Fucking animals dont think of any of that.</t>
  </si>
  <si>
    <t>So you be spamming this to collect names and emails to target ppl later? 
 These petitions are stupid</t>
  </si>
  <si>
    <t>not-them</t>
  </si>
  <si>
    <t>They dont care. Hes a white guy and must be destroyed and forgotten.</t>
  </si>
  <si>
    <t>ItsOnlyTheTruth</t>
  </si>
  <si>
    <t>&gt;Superintendent David Baker said he was made aware of Riley‚'s Facebook post through a series of emails from parents the next morning.
 &gt;‚When the first parent sent me her FB post I thought her account had been hacked because the post was so insensitive to the recent plight of our minority community,‚ Baker said. ‚"I called her and was shocked to hear that it was actually her post.‚ 
 Are these really the types of people running our school districts? What an idiot.</t>
  </si>
  <si>
    <t>Yes!! I thought the same thing!! Idiots. But don‚'t say that it‚'s not proof cause then you‚'re basically the kkk</t>
  </si>
  <si>
    <t>The "not so entertaining business" is so full of Libertards. Shove their awards up their asses.</t>
  </si>
  <si>
    <t>Past time for that old bitch to ride off into retirement.</t>
  </si>
  <si>
    <t>Curious thing... Wortman was executing people after they ran out of their house which he lit on fire.
 The night the massacre happened is a satanic holiday for (sometimes human) sacrifice by fire.
 Satanist cult in the RCMP? Did they shoot up the firehall thinking they were going to sacrifice a bunch of people there too?
 I have a feeling the libs have some connection with all this prior, aswell.
 Fuckin rabit holes, boys.</t>
  </si>
  <si>
    <t>&gt;&gt;its so ironic that a black man trying to tell people he isnt being oppressed, keeps being oppressed by reddit which is supposedly fighting against oppression of blacks. everytime this post gets deleted the cause of the left seems more and more idiotic</t>
  </si>
  <si>
    <t>This is a genetic moron.</t>
  </si>
  <si>
    <t>There are lots of teens that see through this bullshit.</t>
  </si>
  <si>
    <t>QuasiQwazi</t>
  </si>
  <si>
    <t>That scumbag has made his career appealing to the left by showing how woke he is. Live by the wokescold, die by the wokescold. Eventually the left always eats it's own.</t>
  </si>
  <si>
    <t>This is pathetic, I hope her kids never watch this.</t>
  </si>
  <si>
    <t>We live in insane times..... didnt we win at the Plains of Abraham? The french lost that war amd yet they seem to rule over us and get all the best jobs! Stop the world and let me off fuck....</t>
  </si>
  <si>
    <t>thinker43</t>
  </si>
  <si>
    <t>The '2 Micheals' story is essentially moot at this point.
 If they release them there's enough idiot retard Canadians teaching English in China that they'll just arrest 2 other Canadians and do the same god damn thing to them. 
 Or they'll grab a Canadian tourist. Or a different business person. Or they'll grab a Canadian citizen that's there to visit family.</t>
  </si>
  <si>
    <t>One is a crisis. The other is an excuse to act like shitheads.</t>
  </si>
  <si>
    <t>Protesting the lockdown = Stupid. Protesting the murder of PoC = great. I don't see how any decent human being can see this as anything but an absolute win for humanity.</t>
  </si>
  <si>
    <t>Gettinrekt1</t>
  </si>
  <si>
    <t>It's too well written for the simpletons in a university administration, they are too stupid to even comprehend the words.</t>
  </si>
  <si>
    <t>I don't understand her instructions and my dick is still stuck in the toaster. What now?</t>
  </si>
  <si>
    <t>ruebencow</t>
  </si>
  <si>
    <t>Now do Black on Black.
 If black lives matter, fucking lead by example.</t>
  </si>
  <si>
    <t>This is a perfect example why social media has destroyed humanity. It‚'s given retards a voice. 
 Holy shit you are terrible at trolling.</t>
  </si>
  <si>
    <t>Lol if these fuckers said we want to supplement the police with more social workers to deal with at risk populations so the police can focus on policing i think most of us would agree to it. The leftist mind is not focused on societal progress but societal destruction. TEAR IT DOWN!!</t>
  </si>
  <si>
    <t>Communists are so annoying. Their lack of self awareness and calling every fuckin criticism ‚"American cia propaganda‚ makes me just want to shake some sense into em. You can‚'t even debate them.</t>
  </si>
  <si>
    <t>I think most of the the vegan lesbians and homosexual soyboys want Raz out of CHAZ. They don‚'t want an unhinged violent rapper with the monopoly on violence lol they want him out ASAP before he fucks the whole thing up. These retard LARPers want councils and people taking turns in charge, what they deserve is Raz.</t>
  </si>
  <si>
    <t>I'd say this guy gets disqualified immediately just for letting Putin put bounties on his boy's heads. Probably had to suck those balls in. Give some room for his tail to tuck from that intelligence meeting.</t>
  </si>
  <si>
    <t>squidz97</t>
  </si>
  <si>
    <t>Archive for Vice, please. 
 That being said, all that happened was one of their lazy, retarded reporters hopped on /pol and counted the flags without any idea what's going on there, discovered lots of Canadian flags and decided that Canadians were the worst white supremacists on the internet. 
 In case the Vice-dummies are reading this, it's called a VPN you utter wastes of space. 
 It's amazing what passes for investigative journalism these days. Fuck me.</t>
  </si>
  <si>
    <t>If true, this virus has essentially become the new common cold and will be nearly impossible to eradicate without forced vaccinations. 
 China Asshole</t>
  </si>
  <si>
    <t>Racism aside, I wish the average person wasnt so useless, defenseless, pathetic, etc. 
 If I was blindsided, this guys balls would be ripped off. People need to fight dirty more when all this disrespectful hood rat culture is everywhere. Kick the balls, punch them, twist them, ensure they need a hospital visit because what you did to them.</t>
  </si>
  <si>
    <t>When the truth comes out these cunts (the family) should be put in jail for besmirching the police.</t>
  </si>
  <si>
    <t>Woohoo! Yay! I‚'ve never been so frickin‚' happy for Canada to lose something in my life.
 You suck Trudy!
 Thanks for wasting millions of Canadian taxpayer dollars that could‚'ve been used for something important. You fuckhead.
 Edit: Here‚'s hoping our government will now focus on something of substance that will help Canadians. We‚'ve wasted millions of dollars on this vanity project. Somehow I can‚'t help but think that the next one is just around the corner.</t>
  </si>
  <si>
    <t>Waht3rB0y</t>
  </si>
  <si>
    <t>Lol these are just transplanted plants, not even grown from seed. Let's all hope for anarchy so these idiots starve. It will be the farmers and hunters that survive.</t>
  </si>
  <si>
    <t>If you don‚'t fucking like it,
 go home! Make your home country a place to live instead of moving into a white country only to complain about all the white people (who you‚'re ENTIRELY dependent on). Imagine foaming at the mouth to get into a western country just so you can shit on and take advantage of white liberals.</t>
  </si>
  <si>
    <t>Lmfao towards the end there. Indian guy telling others they have small dick. That‚'s hilarious.</t>
  </si>
  <si>
    <t>That‚'s some funny shit right there!</t>
  </si>
  <si>
    <t>These fascists love censorship lol. Especially slimy when they censor over the truth.
 Rap music and its glorification of being a scumbag lazy drug dealing junkie gangsta and bragging about flashy BS objects (made by white European companies btw) has had a terrible effect on unfortunate inner city black kids. They grow up idolizing this stupid shit, they think working and being a productive member of society is uncool, snitching is a no-no, gotta be gangsta and fucc bitchez, then get in all sorts of trouble, and white racist libtards who only categorize people based on skin colour say its ALL white people's fault and bring up slavery and fucking every excuse known to mankind, just as long as in the end a person whose skin is black won't be held accountable for their actions. When you bring up these unaddressed problematic facts, you get banned lol, ok.</t>
  </si>
  <si>
    <t>LeftHookLarry1</t>
  </si>
  <si>
    <t>He's an OG real life shitposter.</t>
  </si>
  <si>
    <t>What is wrong with people that they come up with such stupid statements? Has our education system really gone to shit so fast?</t>
  </si>
  <si>
    <t>Damn, I just saw this on Twitter and was going to post it here, but you beat me to it. What a shitshow.</t>
  </si>
  <si>
    <t>klaxhax</t>
  </si>
  <si>
    <t>The Americans won‚'t let Canada go down that communist shit hole,they will make it clear to who ever is PM,Trudope won‚'t be able to stop the US from forcing Canada to do as they say,thanks Trudeau we were a sovereign country.</t>
  </si>
  <si>
    <t>&gt; Navarro also went on TV and said there was a "special place in hell" for Trudeau because of the way he treated Trump.
 Not for the way he treated Trump but for what he has done to this stupid country.</t>
  </si>
  <si>
    <t>‚"Huge demand for skilled professionals‚ like its a fuck job ad. Why don‚'t you just train your own citizens instead? I guess this is easy and gets you votes.</t>
  </si>
  <si>
    <t>"[When you punch, you put your knuckle out and you just go for it. I don't even know if that's a thing](https://youtu.be/JgSA66rhdr4?t=56)."
 No you effeminate fucking pansy, it's not a thing. Just by the way you hold your fist any actual man can tell you've never been taught to, or actually thrown a punch in your life. Go find a punching bag and try out your mom's advice. After the doctor finishes splinting your finger come tell how great a mom you had, how you didn't need a father. Or maybe ask your boyfriend, he's probably the butchier one in your relationship, I bet he knows.</t>
  </si>
  <si>
    <t>"If everybody was either lesbian or homosexual, this would be the last generation on Earth. Because two homosexuals cannot produce offspring...two lesbians cannot produce offspring. So, why would I want to support something when this would be the last generation on Earth? I'm not going to go there," Currie said. " 
 So that was pretty damn stupid.</t>
  </si>
  <si>
    <t>"In doing so, the majority of the panel rejected a joint submission from both the college‚'s and Khan‚'s lawyers that said the doctor should receive a 12-month suspension and pay $20,550 in costs."
 A joint submission, holy fuck. Even his lawyer thought he was a piece of shit and got him a deal and these Meatheads throw it out.
 I'm starting fight club, who's in?</t>
  </si>
  <si>
    <t>"may have" is code for "I'm making this shit up"</t>
  </si>
  <si>
    <t>*"**Potential Sabotage by Alt-right Trolls* *"*
 Already got their "[Wreckers](https://en.wikipedia.org/wiki/Wrecking_(Soviet_Union))" argument going for when it all goes to shit.</t>
  </si>
  <si>
    <t>&gt;He wasn‚'t a violent person, so basically to me what it says is that if you‚'re mentally ill and you have a bad day, the cops can kill you for it,‚
 when that "bad day" is the attempted murder of others im gonna go with a big no shit chiefo.</t>
  </si>
  <si>
    <t>1 bias poll doesnt mean shit
 There was another poll that showed support for the police against the riots
 You lose again retard</t>
  </si>
  <si>
    <t>A lot of subs have gone private for a short amount of time in "solidarity with BLM" or some shit.</t>
  </si>
  <si>
    <t>And??? That doesn't mean he deserved to die... how does this give justification for using enough force to cause death???
 FILTHY FUCKING COMMUNISTS did this exact thing to a man in HongKong on the 18th of May. 
 If you refuse to acknowledge this and all the other abhorrent amount of police brutality caused in the U.S throughout the past decades; You're Boot-Licker</t>
  </si>
  <si>
    <t>TwiTchWASHeRe</t>
  </si>
  <si>
    <t>As always, they have free reign to do whatever the fuck they want over there.</t>
  </si>
  <si>
    <t>Bad boys bad boys, whatcha gonna do, whatcha gonna do when we cum on you.</t>
  </si>
  <si>
    <t>Vindaloo-brication</t>
  </si>
  <si>
    <t>being a woman does not mean taking estrogen, growing your own tits and putting on makeup.</t>
  </si>
  <si>
    <t>BGP is such a shitty protocol, but nobody wants to fix it because it would involve replacing billions of dollars of expensive routing equipment .</t>
  </si>
  <si>
    <t>Both were named in honour of Henry Dundas, 1st Viscount Melville
 He later became known as "The Great Tyrant" ...
 So he was a real prick, yet nobody knew who he was, or that he even existed, UNTIL TODAY. Fuck, now that's irony for you. If you dig up shit, you get to smell it again.</t>
  </si>
  <si>
    <t>CBC trumps them all. 
 Literally go to CBC homepage on any day and top stories will be woke as shit.</t>
  </si>
  <si>
    <t>CBC, hiring unqualified woman to write stupid useless articles about how being a white male is terrible.</t>
  </si>
  <si>
    <t>CPC is shit. My vote is reserved for the party with real conservative values. I don‚'t care if they didn‚'t fare well in their first try, I‚'ll keep voting PCP.</t>
  </si>
  <si>
    <t>Damn, truth hurts</t>
  </si>
  <si>
    <t>Darn those black white supremesists!</t>
  </si>
  <si>
    <t>Didn‚'t this cunt run off with donation money after losing (to a man with dementia)</t>
  </si>
  <si>
    <t>bunghole555</t>
  </si>
  <si>
    <t>Director digital strategy? So professional shit poster? Sign me up.</t>
  </si>
  <si>
    <t>Dumb as a bag of hammers, like his Mum.</t>
  </si>
  <si>
    <t>Eh even if this is true, fuck China.
 If he‚'s a soros puppet trying to cause trouble in China or whatever you are claiming,he still deserves a fair trial before they lock him up for the rest of his life.</t>
  </si>
  <si>
    <t>lightning__</t>
  </si>
  <si>
    <t>Everyone in a mask looks like a criminal in a Western to me.
 It would be a good time to do some subversive shit I suppose.</t>
  </si>
  <si>
    <t>Everytime I see this clip. I like to think at some point in our recent history, this would've been regarded as whatever. It's just a guy in a costume...
 But then this fucknut decided to preach a hypocrataic philosophy, which developed into an ideology.... then spread worse than Corona. 
 So now we live in this world where: nothing can be funny. Nothing can be in jest. Nothing can be written off. I dont blame him completely for all that has transpired. But leaders like this, need to answer for their previous actions. Especially if they are going to challenge everyone else that lived a normal, non racial driven existence before it became popular.
 I'm white. I'm not a racist. Fuck if you try to challenge that with me.
 I call bullshit when I see it.... and fuck this guy.</t>
  </si>
  <si>
    <t>RoyMunsun</t>
  </si>
  <si>
    <t>Fake and homosexual.</t>
  </si>
  <si>
    <t>nibjib</t>
  </si>
  <si>
    <t>For fuck‚'s sake, at least have a somewhat fucking accurate headliner.
 These statistics are for arrests, not necessarily the people ‚"responsible‚ for murder. Also, not all murder arrestees are male.</t>
  </si>
  <si>
    <t>Fuck that to high hell
 You can take my dignity but you‚'re not making us slaves
 Its part of the globalist efforts to turn us into slaves that can be counted and monitored</t>
  </si>
  <si>
    <t>fuck the police. they're government agents chipping away at your rights every chance they get. depend on yourself for your personal safety. police forces are continually growing bigger and more powerful, and the people need to prepare to defend themselves against them by all means necessary</t>
  </si>
  <si>
    <t>gettingrad</t>
  </si>
  <si>
    <t>Funny when it's for his rich buddies he'll change and violate the law. When it's for innocent guys caught up in political bullshit, nothing. 
 Of course I support not caving to the CCP and believe we should be sanctioning the shit out of them.</t>
  </si>
  <si>
    <t>God this video is heavy. My mind and heart are in an unexplainable state. This shit is just so heavy</t>
  </si>
  <si>
    <t>greenscience909</t>
  </si>
  <si>
    <t>Good, I hope he goes to fucking prison.
 These are the professors who created these monsters, let them all suffer. 
 Every insane story like this helps wake people up too</t>
  </si>
  <si>
    <t>Hair will grow back... What they really need to do is brand themselves; this way we can see they're stupid even before they open their mouth.</t>
  </si>
  <si>
    <t>stimpy01234</t>
  </si>
  <si>
    <t>He was dressed as Jim from Tom Sawyer book at the white water rafting camp. 
 He gropes women.
 Multiple women, including a black female mp quit the liberal party as he is a giant racist pig.</t>
  </si>
  <si>
    <t>He‚'s a cuck to america</t>
  </si>
  <si>
    <t>holy crap the cons need someone with fire tongue to get in there. CBC reporters can press harder then he can. Tag this dumb american out for the sake of Canada.
 There is no opposition right now Canada is in 1 party rule till sheer is BTFO.</t>
  </si>
  <si>
    <t>Holy shit, that'll stop police brutality for sure.
 This isn't going to end well for Antifa or BLM.</t>
  </si>
  <si>
    <t>Holy shit! She actually said something concrete for once! Still just words, but getting better I guess</t>
  </si>
  <si>
    <t>Honestly the way I look at is; 
 A.) either it's not as bad as they said it was, 
 or
 B.) it will kill off everyone who's out 'protesting' 
 so its a win win either way really. 
 Mother nature works in mysterious ways, check out cordyceps fungus when it comes to the insect world, fucking fascinating.</t>
  </si>
  <si>
    <t>masterbaker</t>
  </si>
  <si>
    <t>I hate this stupid argument so much: The data shows it was life-changing! 
 **WELL OF COURSE ITS GOING TO BE LIFE CHANGING** 
 The problem is you can't know the long-term consequences of this communist scheme. Yes, it works now, becuase you're basically giving everyone an extra 24000 a year, on top of their regular income. So if I worked at $12/hr full time, I'd be making roughly 25000 a year. Now you've given me an additional 24000 a year, doubling my income. Doesn't take a fucking PH.D to know that 1 + 1 = 2. We don't know what the long-term consequences are going to be. (See: Hyperinflation, Market Adjustments to respond to the increase in income, buying power decreasing, taxation rising...) 
 ...UBIdiots, all of them.</t>
  </si>
  <si>
    <t>i told you guys this shit years ago, he controls the large cities with all the voting power, why would he ever be kicked out as long as his money keeps pouring into their hands, him expanding how many seats toronto could give him in 2016 was just him ensuring nothing could go wrong because toronto will never vote to take away their gibs</t>
  </si>
  <si>
    <t>I we use systemic racism to describe Canadas social environment, what the fuck are we going to use to describe saudi arabia?????</t>
  </si>
  <si>
    <t>Id like to see one of these meditation teams or social workers deal with a fucking bath salts junky who microwaved his 3 month old son and began eating the skin off his own fingers. Oh and he has a knife.
 What a joke. Smart people are prepping like crazy right now.</t>
  </si>
  <si>
    <t>Imagine the "your racist" shitstorm if someone posted this on Facebook.</t>
  </si>
  <si>
    <t>TwoGryllsOneCup</t>
  </si>
  <si>
    <t>It is abuse when a police officer uses their power on someone unnecessarily. They know they can and likely will get away with it.
 What this person is doing to this officer is also abuse. She knows that her verbal abuse will not (and generally should not) provoke any response. But just because someone is bound such that they won't respond doesn't mean you should badger them (and you're a real asshole if you do).</t>
  </si>
  <si>
    <t>noutopasokon</t>
  </si>
  <si>
    <t>It really sucks that those 2 men are probably going to die at the hands of the communist cunt party. If not by execution by life in prison</t>
  </si>
  <si>
    <t>It‚'s only going to get worse. Trump has shown conservatives how to fight back. He was successful but he‚'s realized that after four years, when your buddies say they‚'re on your side and you say ‚"let‚'s do this‚ and they just sneak away - they‚'re not your friends - they‚'re a bunch of spineless pussies. I don‚'t blame Trump for just quitting and saying that America has fallen... and so with it the rest of Western Culture because they wouldn‚'t back him up.</t>
  </si>
  <si>
    <t>politica33</t>
  </si>
  <si>
    <t>Last decade: "Can someone please tell me what Ja Rule has to say about today's world affairs?"
 This decade: *"Holy fuck, we need Ja Rule to rule the fucking world!"*</t>
  </si>
  <si>
    <t>Loll Nice promotion for a s***hole.</t>
  </si>
  <si>
    <t>Man, fuck Peter MacKay.
 Give me Leslyn Lewis. We need a new direction. MacKay has always, always, *always* disappointed me.</t>
  </si>
  <si>
    <t>Media tells me the US is racist as fuck. As such, I can only conclude that they had something like "Someone of the opposite political party" as a choice and it drowned out the racist answer.
 I'll watch Don Lemon tonight to get my daily dose of brainwashing and see if he'll confirm my biases.</t>
  </si>
  <si>
    <t>More plausible would be some kind of incel thing. He did have bad relationships with women. And children. Let's say... he was impotent... and sterile.... and had a micro-penis... needs some pepper though... maybe he was molested by a goat as a child? No, that's offensive to you-know-who, can't use goats. Maybe... oh, got it, he was molested by a gun owner... that'll do it. Come on RCMP, hire me, I'm jobless and can crank this shit out all day. You gave him a half-mil for fucking what, slide some bills this way and I'll write the most plausible confession the CBC has ever jerked off over...</t>
  </si>
  <si>
    <t>bimble740</t>
  </si>
  <si>
    <t>My sides are in orbit. Holy shit.</t>
  </si>
  <si>
    <t>Nah, there‚'s going to be some dumb SJW crap on the bills</t>
  </si>
  <si>
    <t>No gives a fuck about this one either conversion therapy incel</t>
  </si>
  <si>
    <t>No he would rather hold pointless 'talks' in front of that stupid cottage to make himself seem important.</t>
  </si>
  <si>
    <t>No, don't do the right thing Turdeau, you cuck.</t>
  </si>
  <si>
    <t>None of you fuckers better be celebrating Canada Day. Toktokkiwi from central Congo invented computers on July 1st 2000 BC. It‚'s an international day to celebrate black genius.</t>
  </si>
  <si>
    <t>TinderChump</t>
  </si>
  <si>
    <t>Not one person has shown me, ever, on how Trump is apparently racist or inciting racist shit.
 I've seen more race baiting from Obama when he was president, but everyone ignores that because he was "so great"</t>
  </si>
  <si>
    <t>Not saying he *deserved* to get the shit kicked out of him (maybe he did, but that's not what I'm saying), but I can count the amount of times I've been pursued for breaking into cars on zero hands. How many illegal, dangerous situations do you have to put yourself in before you get your ass kicked, or killed?</t>
  </si>
  <si>
    <t>People think India is a great place? Everything I see makes me think"third world shit hole" and their degree mills are pushing down the wage for IT work in Canada</t>
  </si>
  <si>
    <t>Otheus</t>
  </si>
  <si>
    <t>RIP dicks out for george floyd.
 2020's harambe</t>
  </si>
  <si>
    <t>Some of the politics re lgbtq is getting a little bullshit but I'm for treating gays and same sex couples the same as straight ones.
 Two moms or two dads can and do instill the same wholesome values that a mixed couple do. (And that's to say nothing of the shitty straight parents we have, shitty people, come in all orientations - as do good people).
 I don't get this prejudice at all.</t>
  </si>
  <si>
    <t>theherorcanadaneeds</t>
  </si>
  <si>
    <t>Stay home, losers. You too, attention capitalist.</t>
  </si>
  <si>
    <t>That sub went to shit in the matter of 2 weeks.</t>
  </si>
  <si>
    <t>The left is stupid, in other news water's wet.</t>
  </si>
  <si>
    <t>The narrative is so fucked. The WHO cautions against healthy people wearing masks as it can exacerbate infectivity.
 https://www.foxnews.com/world/who-guidance-healthy-people-wear-masks-around-coronavirus-patients</t>
  </si>
  <si>
    <t>The shooter himself was some sort of repressed gay</t>
  </si>
  <si>
    <t>They judge all straight white males from all of history, all cops, anybody who's their enemy together, but anybody they defend they tell you to judge individually lol. These morons' ancestors must be turning in their graves.</t>
  </si>
  <si>
    <t>They know Trudeau is dumb enough and vain enough to pounce on this wagon and give away the rest of Canada's money, other world leaders would just ignore them</t>
  </si>
  <si>
    <t>filthyhippie68</t>
  </si>
  <si>
    <t>They should shut the fuck up. The two of them probably have more disposable income than our country.</t>
  </si>
  <si>
    <t>This guy is stupid. Unborn white, black, roy-g-biv babies' lives don't matter. The only unborn babies i'll argue for are from endangered species, of whom we still can't figure out how important they are to our own ecosystem.</t>
  </si>
  <si>
    <t>GalacticWafer</t>
  </si>
  <si>
    <t>This makes me so fucking angry.</t>
  </si>
  <si>
    <t>This whole thing is just another dumb setup, just like in 2016, it‚'s weird how this shit always seems to happen in an election year.</t>
  </si>
  <si>
    <t>TLDR, OP doesn‚'t understand the meaning of ‚"cognitive dissonance‚ or ‚"strawman‚ because he is dumb</t>
  </si>
  <si>
    <t>Toronto citizens couldn't handle a mentally ill man that would dress up as Santa and do pushups in the streets without the full might of the police, and ttc constables. 
 People need to quit their bullshit.</t>
  </si>
  <si>
    <t>Trudeau, Singh, Scheer... Canada has the worst fucking leadership right now than any other time in history.</t>
  </si>
  <si>
    <t>UN confirms it's just a giant commie loving organization.
 These organizations are run by clueless academics and bureaucrats that just say tone dear shit.</t>
  </si>
  <si>
    <t>Venezuela communist shithole status by this time next year.</t>
  </si>
  <si>
    <t>Walmart is a garbage company that treats their employees like crap. They‚'re just trying to give their corporate image a boost. Perhaps they should invest that 100 million in the working poor. Maybe some full time positions with benefits and health care.</t>
  </si>
  <si>
    <t>We blame these extinctions on climate change, but we fail to address the other elephant in the room. 
 China eating everything in sight to make their tiny dicks hard.</t>
  </si>
  <si>
    <t>well played by trump. Now the Mayor looks weak as fuck for allowing it to get to the point of murders (like we all knew it would)</t>
  </si>
  <si>
    <t>Well you know thier intended demographic is jobless...who the fuck is free at 1pm on a weekday?</t>
  </si>
  <si>
    <t>What a douchebag post,even for Meta Canada.</t>
  </si>
  <si>
    <t>What percentage of the gay community do you think believes that 'we' actually hate them just because they're gay?
 I hate on some gay people, but I hate on a fucking lot more straight people at the same time. Someones sexuality means nothing to me so long as they're decent, respectable people who don't have this stupid *dependency* mindset and believe that I must not just tolerate, but fully and totally *celebrate* what they do in their bedrooms. 
 It seems as thought the LGBTQIA2S+-(*) community went off the tracks when the messaging changed from 'please just leave us alone and don't concern yourself with what I do privately' to the current messaging of: 'YOU'RE A FUCKING BIGOT IF YOU DON'T OPENLY AND PUBLICLY CELEBRATE THE FACT THAT I AM PART OF THE LBGTQ2SIAOMGWTFBBQ+-(*) COMMUNITY!!1!"</t>
  </si>
  <si>
    <t>What the fuck is the point of having question period when there is zero responsibility to answer the questions and zero accountability for those that refuse to answer?</t>
  </si>
  <si>
    <t>What the fuck. The US isn't destroyed because of any war or foreign intervention, it's being destroyed by their own people. 
 YSK: She's an American. She was born in CT.</t>
  </si>
  <si>
    <t>When I see these black people at Canadian BLM protests yelling about injustice I just laugh, if you're so fucking unhappy here just move to your ethno state, you have an entire continent. They have no idea how good they have it here.</t>
  </si>
  <si>
    <t xml:space="preserve">When you hate black people with such passion you look up to losers like this </t>
  </si>
  <si>
    <t>9duce</t>
  </si>
  <si>
    <t>who gives a shit about worthless buzzwords used to shut down discussion
 , but if i had to guess what the recent retards will on off calling racist, it'll be voting for anyone but a colored person</t>
  </si>
  <si>
    <t>Why do they have to post Elliot Rogers' picture and talk about his manifesto every fucking time this happens? 
 When Elliot Rogers' himself went on his pathetic rampage the media showed his pictures and read his manifesto on the air. 
 Incels were not a thing before that happened, Elliot Rogers made the entire fucking concept up himself and spent hours a day fruitlessly discussing being an incel with main accounts and sockpuppets while getting zero traction whatsoever. 
 All it would have taken to ensure that all of this incel crap never happened would have been the news media not showing off all his pictures and excitedly reading his batshit manifesto. That's it. 
 The incel terrorism is fanned by the media, that's why these events happen in clusters and no matter when it happens, the media will always be sure to show a picture of Elliot Rogers and mention shit from his manifesto.</t>
  </si>
  <si>
    <t>WTF? Not one vandal or protester arrested, but a guy who tried to protect it? Canada is in a sorry state when this shit happens.</t>
  </si>
  <si>
    <t>heppytiteass</t>
  </si>
  <si>
    <t>Yeah I guess the worlds 950+ million Hindu people are all supporting white supremacy with their milk drinking and cow worshipping. Damn those brown white supremacists.</t>
  </si>
  <si>
    <t>Yeah, bitter Bush-era officials have written a lot of ridiculous things, why did anyone think that Bolton would be any different? 
 It's all lies of course, but what does integrity have to do with revenge books? 
 In fact, what does integrity have to do with fucking Bolton?</t>
  </si>
  <si>
    <t>Yeah, it's not the unemployed baby bonus folks that have to foot the bill.
 Stop wasting my money on stupid shit. You can email all of your elected representatives as well, and it's usually a faster response.</t>
  </si>
  <si>
    <t>jezebeltash</t>
  </si>
  <si>
    <t>Yes the article is 4 years old but this is a whole other level of f*cked up</t>
  </si>
  <si>
    <t>Hegemonixx</t>
  </si>
  <si>
    <t>Trudeau made such an ass of himself on that India trip. Bringing a enemy of the Indian state along with his entourage didn‚'t endear him to Modi very well.</t>
  </si>
  <si>
    <t>Jduffy407</t>
  </si>
  <si>
    <t>I wont be happy until women are REPRESENTED EQUALLY in both front-line military membership, and as garbage truck drivers.
 Play stupid games, win stupid prizes.</t>
  </si>
  <si>
    <t>lol. Neither does the UN apparently. Woke Canada fails on not being woke enough. now the world is giving us shit about it. (of course not giving a shit that Canada has its own problems to deal with) Shit is about to get so much worse.</t>
  </si>
  <si>
    <t>Busker3000</t>
  </si>
  <si>
    <t>Suck it Turdeau!
 Time for a CPC majority, and a full audit of Liberal spending.</t>
  </si>
  <si>
    <t>The Karen comes out sounding like a fool.</t>
  </si>
  <si>
    <t>Tesla8876</t>
  </si>
  <si>
    <t>never cry shitwolf</t>
  </si>
  <si>
    <t>She looks like a loser orc</t>
  </si>
  <si>
    <t>That‚'s the gayest kick I ever seen.</t>
  </si>
  <si>
    <t>I'm not one of those people offended by blackface but... but damn... damn. I did not enjoy this.</t>
  </si>
  <si>
    <t>Oh right its "I hate cops" month aka gay pride month.</t>
  </si>
  <si>
    <t>Why can't even the fuckin' Opposition Leader who is on the way out the door, name the tyrants by name; Winnie The Xi and the Chinese Cuckold Party!</t>
  </si>
  <si>
    <t>OMG ur so edgy u/polakfury. Grown ass adult making fun of the way someone talks...cool. Not only is it childish, it‚'s also just a shitty, recycled, stale joke. And no, I‚'m not offended - just bored.
 Don‚'t stop criticizing Trudeau - there are good things to criticize. But stop beating this dead horse and criticize relevant stuff. This drivel doesn‚'t add anything meaningful to the conversation.</t>
  </si>
  <si>
    <t>Imagine the outrage if we had a currently sitting conservative PM who did blackface. Their residence would be surrounded by mobs, reputation tarnished, fines, probably jail time. But our idiot of a PM does it and no one bats an eye. Just the usual never ending hypocrisy.</t>
  </si>
  <si>
    <t>Stupid comparison.
 The movies themselves would have to be offending.</t>
  </si>
  <si>
    <t>Budgets balance themselves you silly beavers.</t>
  </si>
  <si>
    <t>cjmart198</t>
  </si>
  <si>
    <t>"I can't say that because of who I am". White. You're white so your speech is not as free as if you were black. 
 Can you imagine if the roles were reversed and whites were tagging "fuck black people" on national monuments, classifying all blacks as racist, demanding blacks kneel before them and any who don't be labeled as black supremacists. All while the media and a mainstream political party cheer it on?</t>
  </si>
  <si>
    <t>What a bunch of parasites.</t>
  </si>
  <si>
    <t>NASA shirt guy - explains his point elegantly.
 Leftards - "YoUrE RaCiSt DURRR"
 Leftards - "Everything is RACIST"
 "Name one racist thing which happened here?"
 Leftards "REEEEEEEEEEEEE"
 Fuck, you see one of these videos you've seen them all. Cucks are cucks are cucks, no matter if you're in the US or Canada.</t>
  </si>
  <si>
    <t>Good. UN is garbage. Defund.</t>
  </si>
  <si>
    <t>Conservatives keep posting dumb shit like this.
 They will not be defending the police that step on your rights. Only the ones that """unfairly""" enforce laws on """minorities""". And the second it is expedient, they will take their cadres of indoctrinated 'social workers' and convert them to red guards, complete with guns.</t>
  </si>
  <si>
    <t>what a loser</t>
  </si>
  <si>
    <t>Perfectly matches the rise of the Woke political religion starting in 2014-2015 when Gen Z hit university. SJW, Regressive Leftists, Woke, it is all the same shit.</t>
  </si>
  <si>
    <t>‚"Fort Edmonton is a former slave colony now inhabited by swarms of spoiled rich white dudes who say ridiculously racist shit to make up for their own short-comings. It‚'s a dumpster fire of a city and only getting worse.‚
 Ya I don‚'t know what to say to the gamer who claimed this, can‚'t find anything myself on this one</t>
  </si>
  <si>
    <t>The guy allows himself to be beat up, take off the damn mask and be a man.</t>
  </si>
  <si>
    <t>LOL... almost all Canadians' ancestors were fucking serfs or peasants in the Old Country.</t>
  </si>
  <si>
    <t>Boys are from Mars, girls are from Venus , 
 I‚'ve got a yum yum, you‚'ve got a penis,</t>
  </si>
  <si>
    <t>tarbonics</t>
  </si>
  <si>
    <t>Post secondary education consists of - free, no prerequisites, no duty to repay what you receive, or duty to help your people, guilt the hell out of the working class who put your ass in school and paid to feed and house your kids, as daddio is too incompetent to do so. Go superior race...</t>
  </si>
  <si>
    <t>Not sure it's a wise idea to leave a liberal with children. They seem to have a problem with keeping their cocks in their pants around them.</t>
  </si>
  <si>
    <t>Subhuman garbage? Yet, we're literally Hitler.</t>
  </si>
  <si>
    <t>Because that's what they think that all cops are, have you ever spoken to one of those dummies? They're brain dead.</t>
  </si>
  <si>
    <t>aphyllous</t>
  </si>
  <si>
    <t>Toronto is such a shithole. I hate how that‚'s the first thing people think about when they think about Canada and honestly I can‚'t think of a place that represents Canada worse. Like go 2 k outside the gta and that‚'s what the rest of Canada is like. Good old boys who don‚'t fall for this commie bs. I live in the Ottawa valley and if this happened where I lived people would run them out of town so fucking fast.</t>
  </si>
  <si>
    <t>God when will you guys finally take charge and fix the country?
 Do away with this new religion of science
 These bullshit conspiracies like Covid, vaccines, global warming, the earth being round.
 Stop the chem trails and stop turning the frogs gay!!</t>
  </si>
  <si>
    <t>Why are they always so gosh darn ugly</t>
  </si>
  <si>
    <t>No I respect cops.
 These people put their lives on the line every fucking day for us. When they were out looking for the Moncton shooter while Karen's were all hiding in their homes scared, praying they would find him. 
 These same Karen's are now marching and putting their fists in the air for BLM asking to disband the police.
 We live in a very stupid society.</t>
  </si>
  <si>
    <t>If I was a Huwai executive facing extradition I would be wondering why the liberal government can really claim they don't interfere with the courts. 
 Also, criminal harassment charge, and a break and enter....you know he went Jian gomeshi on someone's ass.</t>
  </si>
  <si>
    <t>What a retard.
 Sounds like she graduated from the local protester factory disguised as a university and went straight into politics.
 I bet she got straight A's.</t>
  </si>
  <si>
    <t>These people want a civil war. I'm not talking race war, but civil war. Because a massive problem is the WHITE Wokeists who push this stuff. They make up most of the population pushing this shit in the name of nonwhites. 
 Fuck racism but also fuck these Woke religious cultists to the end of time. They are gaslighting perma victim psychopaths using their Woke cult to destroy society. I'm god damned centre left and have always enjoyed our multiracial society. I have friends of all races. But I would go to war with these weak scum if it came down to that, gladly teaming up with whatever Western loving fellow citizens would take part. If they expect me to bow down and take a million kicks to the face just for being white, gaslighting me into submission, they are hilariously wrong. They don't want equality whatsoever. They want complete and total revenge table flipping of history. And Canada was the end of the Underground Railroad! Yes racism (actual racism... not talking about the bullshit redefinition she and others use) exists but we will never actually stop it... ever... there will always be people who find things to hate about other people.</t>
  </si>
  <si>
    <t>Can companies please stop getting involved in social issues. They‚'re just trying to sell more shit by making you think they care.</t>
  </si>
  <si>
    <t>Too bad white people aren‚'t the majority worldwide, Asian people are and yet it‚'s still racist to make fun of or criticize them. Pretty fucking funny how that works, huh?</t>
  </si>
  <si>
    <t>Naw, see, they're idiots. What they've meant this whole time isn't "a threat to democracy" it's just a straight threat to democrats/liberals.</t>
  </si>
  <si>
    <t>badchefrazzy</t>
  </si>
  <si>
    <t>Lenin was wrong. The useful idiots couldn't even follow Marxism, where they planned on forcefully seizing business ownership and transferring ownership to the "worker"
 Instead, marxism's useful idiots are purely focused on hating white people. Now, working white man = bad. Welfare leech black women living off the blood of sweat of working white men = good.
 Marxism obviously isn't good, but it's still not as bad as the completely insane whites=bad religion being enforced</t>
  </si>
  <si>
    <t>sleepyspar</t>
  </si>
  <si>
    <t>Liberals searching the internet for videos of people to fuck over to win points.</t>
  </si>
  <si>
    <t>Just laugh at them whenever they try pulling this crap.
 Don't even respond to it, just laugh.</t>
  </si>
  <si>
    <t>Yeah, we know which community loves the hear no evil, see no evil and speak no evil bullshit.</t>
  </si>
  <si>
    <t>Firing someone over wearing a shirt is stupid. I would be taking this up with my union if I was him. And meeting with an employment lawyer.</t>
  </si>
  <si>
    <t>In Canada, the people are so gaslighted, they proudly wear their Che Guevara t-shirts, while becoming unhinged at the sight of a red MAGA hat. I wear my MAGA hat proudly, bitches. It pisses off a few of the woke neighbours, and it makes my day. Most normal people don't care, or give me a thumbs up. Or should I say, the OK sign.</t>
  </si>
  <si>
    <t>Antifa is not an organization any more than thinking "the color blue is cool" is an organization. These are just shitty people, this has nothing to do with anti facism</t>
  </si>
  <si>
    <t>DrBucket</t>
  </si>
  <si>
    <t>I'm happy I graduated in 2010, but part of me wants to go through high school all over again just to experience this nonsense first-hand and be the lippy asshole poking holes in everything.</t>
  </si>
  <si>
    <t>-Semaj-</t>
  </si>
  <si>
    <t>why do people place value on the word racist, it's literally a buzzword meant for either shutting down a conversation or labeling a target to harass
 it's the woke way of saying i have no argument of value, so shut the fuck up</t>
  </si>
  <si>
    <t>You know you were really fucking lucky, right? 
 Lessons learned? None.</t>
  </si>
  <si>
    <t>Another of the Turdeau clowns in his clown show that need to gone and quickly.</t>
  </si>
  <si>
    <t>LOL who the fuck wants to live in Alberta? And you shouldn't be moving to areas based on your political alignment.</t>
  </si>
  <si>
    <t>GrumpyCatDoge99</t>
  </si>
  <si>
    <t>Must have been fun to take law school with this girl. 
 Everyone else is trying to study law and talk about it while she's always disrupting class by talking about how they need to dismantle the oppressive law system which does so much to oppress minorities or whatever, and her acting like the reason everyone else isn't interested in her shit is because they're racist and that their white fragility cannot handle change, not because they're law students trying to learn about the fucking law. 
 I wonder how that must have felt for the other members of her law class? She doesn't even write at a high school level so I wonder how much whispering about affirmative action and minority-based bursaries went on behind her back? 
 At least we get some confirmation about all the women who have been posting BLM shit for the past 3 weeks. Black activists look at that shit and consider it to be due to white fragility; the fear of being called racist rather than any actual empathy for BLM. 
 Go along with BLM shit, be called racist. Don't participate in BLM shit, be called racist. Oppose BLM shit, be called racist. 
 You'd think that the activists were motivated by legitimate racial hate or something. 
 Thanks for the awesome article, which we all paid for CBC! 
 I can't wait till the government defunds that pathetic excuse of an organization. It's gone from good, to useless, to becoming a downright hateful propaganda source that divides the nation and harms us as a people. 
 Defund.</t>
  </si>
  <si>
    <t>I hope Alberta does actually separate and join the US. I bet the rest of the provinces will follow suit as well, leaving stupid Toronto and Quebec.</t>
  </si>
  <si>
    <t>They will burn in Hell.</t>
  </si>
  <si>
    <t>This is how civilizations end. Such a cuck mentality. Ughhh!!</t>
  </si>
  <si>
    <t>What a loser lol</t>
  </si>
  <si>
    <t>Media coddles and treats native people like ignorant babies.</t>
  </si>
  <si>
    <t>Fucck. That‚'s a long rap sheet. 
 Well time to name a mountain or university after him.</t>
  </si>
  <si>
    <t>Redditors were cheering for this. Praising it. They wanted it to go further. 
 Though, now, redditors hate cops, they want them gone. Redditors are beyond fucking stupid but it's the reddit website that drives it.
 This hive mind thinking. It's like one day, theres a theme and everyone has to follow it and every subreddit follows it.</t>
  </si>
  <si>
    <t>Fucking hell imagine wanting politics to stay out of sports... 
 then people say ‚"yeah and you didnt listen now these riots are validified‚
 Now we have both riots and politics in sportsüòû</t>
  </si>
  <si>
    <t>PrisonerofAsdaBrands</t>
  </si>
  <si>
    <t>Are protesters factoring in that George Floyd was a lifelong recidivist criminal scumbag and bully? I know it informs MY opinion.</t>
  </si>
  <si>
    <t>I said this before and I'll say it again. I wish Rebel Media could stop treating their brand like a tabloid. Journalism is about getting facts. Not going to events and stirring up some drama with some retarded idiots until they start assaulting you. This in-your-face provocative shit is kind of a big turnoff, and kind of makes right-wing media look bad.</t>
  </si>
  <si>
    <t>Neocons are scum. They are just the same as Liberals. Same coin, just a different side.</t>
  </si>
  <si>
    <t>I love that the left are trying to make Trump walking around the White House some kind of issue because rioters were moved to do this.
 What a bunch of clowns.</t>
  </si>
  <si>
    <t>This is 100% on the media for promoting the BLM platform of LIES and racism.
 Fuck anybody who supports BLM. Black on white violence is endemic, it is the actual problem we should be talking about.</t>
  </si>
  <si>
    <t>Their asses will be smash in Guantanamo Bay</t>
  </si>
  <si>
    <t>Here I was thinking this was a fucking basic concept that didn't have to be spelled out in law. What absurdity that the argument had to go that far.</t>
  </si>
  <si>
    <t>Not far from retiring and getting "too old for this shit" I'm sure he'll get pulled back in some capacity.</t>
  </si>
  <si>
    <t>GentlemanBasterd</t>
  </si>
  <si>
    <t>Frankly I am of the opinion that Brantford should be destroyed.
 *because it‚'s a shithole town filled with shithole people*</t>
  </si>
  <si>
    <t>What a brave man. People are just looking for reasons to incite violence when they put up BLM signs in Canada. It is a dog whistle for racists to start lashing out at whites, authority figures, and property owners. This man is cooling tempers and he's being labelled an asshole for it.</t>
  </si>
  <si>
    <t>Right. I post here because reddit is so fucking far left I had to find a nice breathe of fresh air amongst conservatives. I lean center left, I appreciate and respect our police. I wish we could go back to it being liberals vs conservatives and give the leftists their own country and watch them burn themselves to the ground.</t>
  </si>
  <si>
    <t>Looks like white people hate hispanics more than blacks</t>
  </si>
  <si>
    <t>HotRodzYT</t>
  </si>
  <si>
    <t>Damn... this is eye-opening</t>
  </si>
  <si>
    <t>RETARDS YOUNIGHT!</t>
  </si>
  <si>
    <t>This isn't even funny or clever at all. "Rape Central" "Brown Backistan?" "Potatoes"? Like the fuck?
 Lots of Larry the cable guy fans out there I guess.</t>
  </si>
  <si>
    <t>It's actually pretty interesting to notice that the media ran anti-vax campaigns alongside flat earth mockery. 
 The tinfoil is telling me that they wanted to conflate the two, so that anti-vaxxers are equated to flat-earthers. But fuck, who knows?</t>
  </si>
  <si>
    <t>WhitecapsAcoustic</t>
  </si>
  <si>
    <t>Goodbye and farewell to both thanks to our coward cuck PM.</t>
  </si>
  <si>
    <t>Oh are all the gays commies now too? I thought they were just satanic baby killers who wanted to see the death of religion. Now they're coming for our capitalism!! Whatever shall we do?!?</t>
  </si>
  <si>
    <t>-showers-</t>
  </si>
  <si>
    <t>But he turned his life around. No excuse for what he did but he really truly turned it around. He didn‚'t deserve this end and I fucking hope he‚'s resting peacefully knowing we love and support him. If you‚'re using this as an excuse for his murder you can fuck right off</t>
  </si>
  <si>
    <t>sanaa_xo_</t>
  </si>
  <si>
    <t>&gt;Jew stabbing a Muslim
 Anticipated self defense.</t>
  </si>
  <si>
    <t>&gt;no cops in school
 These idiots need to go visit a few inner city schools in Baltimore or Los Angeles and just hang around for one day and they'll see exactly why this is such a terrible idea. Only sheltered liberals think this nonsense is a good idea.</t>
  </si>
  <si>
    <t>The biggest virtue signalers are usually the biggest pieces of shit around, that "white guilt" is more like just plain guilt.</t>
  </si>
  <si>
    <t>Jesus even the conservatives are proposing dolling out taxpayer funds to these ingrates.
 Stop CERB immediately. If those fucks couldn't save any money getting paid to sit at home for the past 4 months, then they deserve to starve.</t>
  </si>
  <si>
    <t>Bloody white supremacists no doubt!</t>
  </si>
  <si>
    <t>What's even more ridiculous is that the speaker asked Jagmeet to apologize but he said to the speaker's face "I will not" what a retard</t>
  </si>
  <si>
    <t>He's gotten away with everything else so far. He even got away with Blackface and won an election.
 Do you really think the Liberals still gives a shit? He could murder a baby on a live stream and the press would just say it's ok because it was a racist baby.</t>
  </si>
  <si>
    <t>At first I thought haha Trudy you loser, then I remembered I helped pay for all that bs pandering and now it‚'s not funny anymore. Fml</t>
  </si>
  <si>
    <t>Tsitika</t>
  </si>
  <si>
    <t>All these evil racist white people have to stop shooting all these fine black men... oh wait</t>
  </si>
  <si>
    <t>If Trudy was as confident in his polling as the blackpillers are, he'd call an election. Instead he licks NDP ass to avoid it.</t>
  </si>
  <si>
    <t>Even better, they are explicitly stating that white supremacists are NOT doing the looting and that the narrative is utter bullshit.</t>
  </si>
  <si>
    <t>Wokeness is gay</t>
  </si>
  <si>
    <t>Jesus fucking Christ. 
 Has anyone had enough of the left and their weird veneration of the hippies? 
 A small part of San Francisco, had a bunch of young people move there due to lack of opportunities in their hometowns, spent a summer getting really high on acid and hanging out in parks while the entire thing was breathlessly documented on TV and ruthlessly marketed across the county in 1967 (yes, creep shots of ridiculously stoned lavicious, scantily clad, young women were heavily featured.) 
 That's the summer of love. That's all it was. 
 It was 63 years ago. Anyone who was there in their 20s would be at least 83 years old today. 
 Yet references to that fucking summer are omnipresent to this very day. I get that boomers love nothing more than having their collective dick sucked by the media and the government but it's getting fucking ridiculous at this point. 
 Kesey has been dead for 20 years. Ginsberg and Leary have been dead for 25. 
 Yet here we are in fucking 2020, with half the hippies dead of old age and we still have elected politicians talking about the fucking summer of love.</t>
  </si>
  <si>
    <t>We have a conservative party which is afraid to say anything conservative. Its' senior leaders are social liberals and dedicated to immigration. Stockwell Day had the gall to deny Canada was a horrible den of vicious racism and then had to make a grovelling apology after criticism - from the Conservative Party.
 And there is no one waiting in the wings. 
 Besides, we don't need a Trump. Nothing Trump builds will last. He is not a leader, he's an immoral narcissistic idiot. We need someone smart, with charisma, and balls, who can put talk convincingly about conservatism because he/she believes in it. There's no one in Canada like that right now that I'm aware of. Mind you, if they ever dared speak like that they'd be invisible to the mainstream media so I likely WOULDN'T hear about them.</t>
  </si>
  <si>
    <t>There is absolutely nothing controversial about what J.K Rowling said. If you are born with a penis, you are a male. If you are born with a vagina, you are a female.
 This isn't controversial. We just live in a§°üåé!</t>
  </si>
  <si>
    <t>capt_sasuke</t>
  </si>
  <si>
    <t>It is funny that people need to say "I'm not a racist" and think they need to validate and justify that. 
 It is the default setting.
 It is like telling people that you are not a pedophile or a cannibal.
 Also these riots might as well be happening in Syria for how much i could give a fuck.</t>
  </si>
  <si>
    <t>ReaverCities</t>
  </si>
  <si>
    <t>Maclean's deserves to be burned out of existence for printing this treasonous, murderous filth. Don't do that, ***obviously***, we need to mount a coherent response that puts those lunatics out of business.
 That psychopathic author is one of those rare people that makes me ***feel like*** choking someone until they aren't breathing. Don't do that, ***obviously***, just talking aboot me feels here. She thinks that because her skin has a particular pigment, she is entitled to speak for all people who happen to have similarly tinted skin. To whatever extent she is part of some "group" of people who share particular things in common, we'll call them "the black community" as an approximate identifier, ***they need to get their own fucking house in order before they come screeching at the rest of us, about the police system that tries to protect ALL of us, regardless of fucking skin color or "culture".*** Her "identity" is psychotic, and she can go suck a fat cock in hell.</t>
  </si>
  <si>
    <t>If Trudeau ever stood up to trump the US could sink Canada's economy without affecting their own too much. Then he would have to sell the pieces left for pennies to China to make ends meet.
 No Trudeau should get his head out his ass and work WITH Trump.</t>
  </si>
  <si>
    <t>stayedclassy</t>
  </si>
  <si>
    <t>At least we didn't go full retard like you people.</t>
  </si>
  <si>
    <t>Lewis 100%.
 If these radicalized leftist fucks want to play war with identity politics then I say we shove it up their asses and nominate a black woman. She's AT LEAST as 'conservative' as either McKay or O'toole; and quite frankly, she'll get more done for this stupid country than Canadians deserve to have happen to them. 
 Restoration or death. That's where I'm at. Either we can restore this country and our footing in the world to what it was always supposed to be, or we can fucking die.</t>
  </si>
  <si>
    <t>British Columbia' of course they can't have that name. Everything will be changed by these fuckheads sooner or later.</t>
  </si>
  <si>
    <t>That guy has done some heinous shit that he hasn't been caught for yet.</t>
  </si>
  <si>
    <t>parkcamper</t>
  </si>
  <si>
    <t>What's more pathetic. That Trudeau lost or that if he calls a snap election, he's practically guaranteed a majority?</t>
  </si>
  <si>
    <t>Good and I say that as its killing the company. Reddits purging itself of content creators and all thatll be left is screeching leftist and fuck trump posts.
 Its killing itself with fuck all self awareness or long term thought. 
 What came before reddit, digg? What comes after? Reddits pushing us to show us.</t>
  </si>
  <si>
    <t>This entire sub is made up of Chinese and Russian trolls lmfao</t>
  </si>
  <si>
    <t>"Stand your ground laws" are already pure bullshit. People need to claim self defense when shooting property violators. If America actually gave a damn about property rights, then property owners would be able to shoot as soon as trespassers violate their property.</t>
  </si>
  <si>
    <t>This sausage fest of two dozen dudes crammed in a single living room was posted a few days ago on Instagram. This is why the government is increasing social distancing enforcement in Brampton. Many residents don't give a fuck and don't even try to hide the fact that they are having parties with dozens of people over. The government is happy to use these idiots as an excuse to extend the lockdown and create more laws for us all to follow.
 https://toronto.ctvnews.ca/ontario-city-considered-covid-19-hot-spot-warns-reckless-backyard-parties-need-to-stop-1.4967607?cache=%3FclipId%3D68596</t>
  </si>
  <si>
    <t>Black people are just as guilty of slavery as white people ever were. To this day they are selling people into slavery in Africa in fact. 
 Hell where do you think American slaves came from? Blacks would capture other blacks they didn't like and trade then for shit they wanted. 
 This whole thing is ludicrous.</t>
  </si>
  <si>
    <t>of course you don't show the guns they were weilding at a stay home order protest
 Like I always say here #idiotseverywhere</t>
  </si>
  <si>
    <t>Canada has invested so much money and subsidies in oils that Alberta is literally their bitch. You don't get to voice your opinion when your cash-cow industry is owned by the federal government :\^)</t>
  </si>
  <si>
    <t>If you dont play the game, you will lose.
 Prepare your counter arguments and stay the course.
 Repeat it loudly and often... 
 some bitch said that once...
 YAH, I'M TALKING TO YOU CATHERINE MCKENNA
òÅüñï</t>
  </si>
  <si>
    <t>Can't wait for them to start redistributing sexual needs through gang rape...</t>
  </si>
  <si>
    <t>Damn Nazis, Weimer Republic was a gay utopia before they came along.</t>
  </si>
  <si>
    <t>john03-16</t>
  </si>
  <si>
    <t>That kid acted like an ADHD retard on all of Trudeau's trips</t>
  </si>
  <si>
    <t>Our courts are absolute shite. The cops have no chance of getting ahead because by the time they are arrested they get let right back out.</t>
  </si>
  <si>
    <t>Atone for your blackface racist sins. Cuck</t>
  </si>
  <si>
    <t>jmack64</t>
  </si>
  <si>
    <t>RIP u/Licensedtoshill007 this is a sad day for metacanada, now where stuck with fucking pansie named strangeteeth.</t>
  </si>
  <si>
    <t>mcchickenformoloch</t>
  </si>
  <si>
    <t>well no shit they want to spy on us. They say they are communist but they are much worse than the soviets could have ever been.</t>
  </si>
  <si>
    <t>Would even matter, if I knew where da fuq I could find an Iroquois to apologize to me for that shit.</t>
  </si>
  <si>
    <t>These retards are just going to create more of a police state</t>
  </si>
  <si>
    <t>Peak-Classic</t>
  </si>
  <si>
    <t>Those crazy white supremacists doing drive bys now?</t>
  </si>
  <si>
    <t>&gt; ‚"They're not taught that we have contributed significantly to this country. All they're taught about is slavery.‚
 LOL. I mean aside from Movie Theatre girl, what else do you have to teach about in Canada, specifically? This isn't the US, we don't want their history and their fucking problems.
 I'm not trying to be a total asshole, but there really was never a significant population of black people at any specific time in Canadian history to make that much of a contribution. It's more of a numbers game.</t>
  </si>
  <si>
    <t>I always like when someone defense isn't "No, I'm not shitty". It's just "But remember that shitty thing this other guy did?"</t>
  </si>
  <si>
    <t>ArrMatey42</t>
  </si>
  <si>
    <t>I see a lot of videos of something like this and almost all of them show the black man hitting the white person from behind with sucker punch to the head. Just goes to show what kind of people they are, cowards</t>
  </si>
  <si>
    <t>TheFrenchCrusader</t>
  </si>
  <si>
    <t>i wonder if this is what they meant when they said it won't be the same after covid, seems fine to throw death threats at whites, and say our lives don't matter, looting is fine, killing cops is fine.
 it's a fine time to get a gun, because i know i fear for my life, not because of covid, but because i no longer feel safe in my country due to these people</t>
  </si>
  <si>
    <t>The weird thing about right now is that it's incredibly easy to see just which dummies are completely under the media's sway. 
 What they pretend are deeply held beliefs change overnight depending on what they've seen on the news. 
 I know this one woman who uses feminism to seem smart when she's actually just kind of stupid, a massive bully and kind of a cunt. She seamlessly went from 5 posts a day about COVIDIOTS and nurses to 8 posts a day decrying systemic racism and cheering on the race riots. 
 It's truly incredible to behold. Television and opinion journalism are fucking poison.</t>
  </si>
  <si>
    <t>This sub is a terrorist organization, antifa isn't even an organization, but they are right and you are trash</t>
  </si>
  <si>
    <t>MysteriousDeparture8</t>
  </si>
  <si>
    <t>That's what you get for allowing every moron in your country without teaching them a drop of history. To be fair it's not like most Scots know shit about this guy also. This applies to every nation on earth, most ppl are ignorant to their own past.</t>
  </si>
  <si>
    <t>path_ologic</t>
  </si>
  <si>
    <t>Distinguished and smiling Uncle Ben offends some butthurt cuck.</t>
  </si>
  <si>
    <t>Its really sickening watching a bunch of weak ass white women calling for violence. But would call for the police or help if real violence came looking for them.</t>
  </si>
  <si>
    <t>I have a massive amount of respect for our military but as it stands, I wouldn't serve in it even if you pointed a gun at my head. Outdated equipment, mass amounts of suicides (even for a military force), veteran's affairs would be like going through a corn maze while blind and the list goes on. Now you got this diversity shit and all the unstable trannies. They are already unstable in civilian life and it would be wild to see how they react to military life. No disrespect at all to our armed forces but honestly, shit is fucked. The feds are more worried about being inclusive and what pronouns to use. This is why Russia and China laughs at the west.</t>
  </si>
  <si>
    <t>It‚'s coming here,we are not out of the woods yet Trumps pushing for making Antifa a terrorist organization and these fucks are going to cause shit over here,lots of unemployed,bankrupt businesses and people,desperation,anger,the shit is just going to get worse and the cops are not going to be able to keep up,and maybe more rail blockades,Trucommie is gonna be doing big bong rips to calm down.</t>
  </si>
  <si>
    <t>I've had this argument dozen of times with the woke retarded idiots of Reddit. I usually get silence, or "ReEeeEEeeEEEEe". Occasionally I'll get someone actually engaging and trying to ignore the stats. They attempt to talk around it but when they run out of the usual rhetorical talking points and are forced to address the reality they shut down and disappear. You would think that if you couldn't argue a point you would have to at least consider you may be wrong. Oh well, can't fix stupid.</t>
  </si>
  <si>
    <t>I made the mistake on of reading a thread in that sub yesterday. Someone said, "America is a shit hole country now and everybody knows it." Of course they were heavily upvoted along with a bunch of responses confirming agreement. 
 Think about how sheltered you have to be to believe something that is so clearly false. 
 America has its problems just like every other country, but a *shit hole*?? Lol....it's so out of line with reality that it's almost impressive how well the media and academia have brainwashed these people. 
 There *are* some shit hole areas *within* America, but they're mostly populated by minorities and people like that poster would never call that spade a spade. They'd claim that's not true and that the real shit hole areas populated by rednecks, but they'd never walk through the neighborhoods of Chicago's south side or the ghettos in Baltimore.</t>
  </si>
  <si>
    <t>I'd better keep my mouth shut ASSHOLES</t>
  </si>
  <si>
    <t>Thats one weak cop. How does he grab a taser? Also, why the fuck are we negotiating body cams with Toronto police as a means to resolve these protests? Clearly a waste of taxpayer money.</t>
  </si>
  <si>
    <t>Where are the intelligence agencies while this shit is going on? This shit is so obvious and widespread that our government must of had a policy of ignoring it.</t>
  </si>
  <si>
    <t>BlackAtomXT</t>
  </si>
  <si>
    <t>I was getting requests to install on mobile for ages, but I had the opportunity to refuse. They do, however, set up their pages to override your browser's back button so that when you click "go back" after reading an article you are taken to their home page instead of back to where you came from. They are bastards.</t>
  </si>
  <si>
    <t>Those kind of negative stereotypes are disgusting!!!
 We all know blacks people cant cook!!
 -leftists logic</t>
  </si>
  <si>
    <t>Took our money and spat on us, this is what happens when your leader is perceived as foolish and weak.</t>
  </si>
  <si>
    <t>North977</t>
  </si>
  <si>
    <t>The people bowing to BLM and making contributions to them makes me want to puke. Their stated aim is to destroy capitalism and American culture and set up a communist regime in its place. And the youth of this country just follow them like sheep to the slaughter. They are sick Maoists who want to destroy most of us. Why the heck are idiot police and politicians bowing to them?!</t>
  </si>
  <si>
    <t>ResponsibleNovel5</t>
  </si>
  <si>
    <t>That smells like it came out of OISE at U of T.
 "You will never find a more wretched hive of scum and villainy"...</t>
  </si>
  <si>
    <t>ancient Chinese proverb: it's only cheating if you're dumb enough to get caught</t>
  </si>
  <si>
    <t>Lets have segregation. That will really piss the racists off.
 This is a very special kind of stupid right here.</t>
  </si>
  <si>
    <t>I disagree. It was Trudeau sr. Who changed this country's entire ethos and gave us a shitty constitution that doesn't guarantee any rights</t>
  </si>
  <si>
    <t>Nothing on guns. Pathetic.</t>
  </si>
  <si>
    <t>Because only black people have been hanged.</t>
  </si>
  <si>
    <t>noloking</t>
  </si>
  <si>
    <t>Here in BC the haida used to practice slavery but you know what, we wouldn't think of writing off their chiefs, their traditions, their culture all becuase a civilization was developing. People were shitty to each other back then and mistakes were made but leave the fucking statues. I mean shit, no one rips down those beautiful carved totem poles becuase those people were slavers. Like get real its history.</t>
  </si>
  <si>
    <t>&gt;fresh new thinking
 &gt;Exactly the same shit politicians have been doing for decades</t>
  </si>
  <si>
    <t>That entire article is pure propaganda. Holy shit. 
 ‚"Insurmountable evidence of systemic racism‚
 OH YEAH? WHAT EVIDENCE?</t>
  </si>
  <si>
    <t>I am very glad I am in a Union that protects my job from shit like this.</t>
  </si>
  <si>
    <t>Bascome</t>
  </si>
  <si>
    <t>it‚'s funny as shit but i can see why they considered that obscene, even if it‚'s not obscene</t>
  </si>
  <si>
    <t>I have come to consider the MSM to be the enemy of the public. There comes a point when we have to make up our minds to walk away from psychopathic vicious manipulative filthy fucking liars. At some point we just have to realize there are other people worth listening to, who haven't consistently demonstrated pure malice towards us. About the only thing I watch news for any more, is when I hear there has been some kind of natural disaster, and want to find out the basic physical facts, which is about the only thing they still can't completely fuck up. For anything else, there are tons of good YouTuber's who are at least honest, trying to expose all the facts they can find, and trying to be transparent about their own bias (instead of pretending to be neutral when nobody ever can be). It is obvious on the face of it that they are dedicated to truth, and to ***help us make up our own minds, instead of making our minds up for us.*** I can work with flawed but honest little guys, it's hard to work with organized and dedicated toxic malice on a mass scale.</t>
  </si>
  <si>
    <t>&gt;"For example, as a Black man, if I'm sitting in a curling club and having a conversation with someone and they say, 'I don't care what colour you are,' they don't realize it has a racial overtone that they don't intend.
 What in the actual fuck. Saying you're not racist is racist!!</t>
  </si>
  <si>
    <t>Big fucking deal. As we learned from the Johny Cash. A boy with a girls name is going to grow up tough and grow up mean.</t>
  </si>
  <si>
    <t>Also lol at the moron who shot that is probably going to get a letter from the FAA. 
 You can't legally fly over a crowd.</t>
  </si>
  <si>
    <t>Manfords</t>
  </si>
  <si>
    <t>What a pile of right wing garbage.</t>
  </si>
  <si>
    <t>The lefty loosers that gave them the brick: Hurt me daddy! Please! Uwu!
 I'm glad this woman had sense enough to see the bullshit for what it is.</t>
  </si>
  <si>
    <t>SaiHottari</t>
  </si>
  <si>
    <t>Special kind of retarded. Yawn.</t>
  </si>
  <si>
    <t>Defense: ‚"I‚'m chose now to live as a gay man‚
 Dumb activist judge!</t>
  </si>
  <si>
    <t>I realize there will be more riots this summer but I never thought about a cycle of rebuilding and arson. Damn.</t>
  </si>
  <si>
    <t>[F](https://FuckSpez.cuck)</t>
  </si>
  <si>
    <t>[https://summit.news/2020/06/05/rasmussen-black-approval-for-trump-surges-to-over-40/](https://summit.news/2020/06/05/rasmussen-black-approval-for-trump-surges-to-over-40/)
 Let's look at a real poll. Looks like you guys are fucked.
 Consolidated your base just a little too hard.
 This is going to be tough for you to undo.
 Just about game over, really..</t>
  </si>
  <si>
    <t>4Chan cooked that up, and every idiot fell for it.
 **Family outraged after a Universal character made 'OK' symbol on 6-year-old's shoulder**
 https://www.usatoday.com/story/news/nation/2019/10/01/universal-orlando-resort-fires-despicable-me-actor-after-ok-symbol/3791483002/</t>
  </si>
  <si>
    <t>Ah yes, Trudeau, the universal face of limp-wristed bitchery.</t>
  </si>
  <si>
    <t>Ahh CNN. Same people who told Americans that Geo. Zimmerman was white as the driven snow, when in fact he's a quadroon. 
 Even BLM and those terrorists are even calling bullshit on CNN.</t>
  </si>
  <si>
    <t>Are you retarded? Or blind to the ‚"protestor‚ destruction?</t>
  </si>
  <si>
    <t>CorrectExample4</t>
  </si>
  <si>
    <t>BLM is a front to hate white people</t>
  </si>
  <si>
    <t>Burning down black homes and businesses is how you fight oppression against black people! Jesus Christ, time to go burn her house down to alleviate her of her white guilt.</t>
  </si>
  <si>
    <t>Can‚'t say anything as a white person without being racist. It‚'s pathetic.</t>
  </si>
  <si>
    <t>The_Lone_Duster</t>
  </si>
  <si>
    <t>CIBC is a shitty bank anyway. I mean, most are shitty, but CIBC is known for having terrible customer service, clueless employees and a banking interface that doesn't even support multi-factor authentication.</t>
  </si>
  <si>
    <t>Deranged and unhinged...BLM and ANTIFA are infiltrated by thugs and fascists.</t>
  </si>
  <si>
    <t>deepbluemeanies</t>
  </si>
  <si>
    <t>Either support the racist BLM and accept your white skin is shameful or you're racist? wtf is this world coming to lol</t>
  </si>
  <si>
    <t>Fuck is it because he did this: https://m.imgur.com/gallery/XvPj6zX</t>
  </si>
  <si>
    <t>How did that guy in blackface at the Black Looters Matter jamboree get arrested for that shit and JT gets a total pass after some faux sincere apology?</t>
  </si>
  <si>
    <t>How stupid do you have to be to want this. They are always complaining about how bad crime is and yet they try to do this</t>
  </si>
  <si>
    <t>I definitely lean more liberal than conservative and I support the lockdown (at least in high case per capita parts of the country where it makes sense like the Greater Toronto Area) and I can't in good conscience support the Liberals or NDP when they prioritize virtue signalling towards blacks over granma's life. Politics is a fucking joke. Politics is just tribalism. I genuinely support the lockdown here in Toronto because I live with a vulnerable person (elderly parent with cancer). 
 And then you have these liberal cucks who go out to these protests and then bring the virus back home to their own family. And then people like me have to risk being exposed to the virus by these protestor idiots when I go to the grocery store or run errands. And if I disagree with this, I'm raciss. Fuck that. Liberals have gone insane. Nowadays you can only be full-blown SJW cuck or a full-blown conservative. There's no in between anymore. There's no home for the more reasonable, rational liberal anymore.</t>
  </si>
  <si>
    <t>baizuocuckold</t>
  </si>
  <si>
    <t>I don‚'t like Carson but Seth is a prick.</t>
  </si>
  <si>
    <t>ConsistentItem3</t>
  </si>
  <si>
    <t>I frequent this sub a lot to get a Better picture of the truth, I would consider myself more liberal but I also disagree with a lot shit leftists say. I definitely agree with op about the state of censorship we are going through. it is very important we absorb differing view points of your own to get a better picture of the truth. Freedom of speech is the bedrock of democracy and if we want to keep it, we can‚'t allow anyone to take that away from us. Also fuck cancel culture.</t>
  </si>
  <si>
    <t>I have one guy at work who went on this big racist rant about how racist everyone is at work and how he's against it...blag blah blah... No one is fucking racist at work. We have one 66 year old boomer hanging in and I think he used the word ethnic which is fucking progressive for a guy his age. This is so fucking hyped and people are running with this for their own personal gain by farming attention. This world is sick.</t>
  </si>
  <si>
    <t>I have to go to work. I and many like me, work with people who NEED US. Thing is, if we don't show up to DO OUR JOB, those people do without. No food, no baths, no toileting, health deteriorates. We are worked off our feet. We are exhausted, many of us are still barely making 2k a month (if we're even making that), PLUS we have to pay for gas to get us to work, food for our lunches, wash our clothes every day, use more electricity, water, soap, etc etc etc. Frankly, I (as are many of my co-workers) are really starting to resent these fucks who are getting 2 k per month for doing fuck all.
 We, the people who are going to work, are going to end up paying MORE in taxes, just to pay for the debt these fucks are costing us. I bet a lot of us wouldn't mind sitting on our arses, and collecting 2 k per month. But nope, we get to get burnt out, exposed to diseases, and will get to pay higher taxes in the future because people think money grows on fucking trees! They vote for Jr and his pretty hair and there you go,... we get a fuckhead for a PM.</t>
  </si>
  <si>
    <t>CatsSolo</t>
  </si>
  <si>
    <t>I want that fucking statue to come down, but good fucking god, don't arrest people for expressing themselves.
 The government should have NO right to play favourites.
 If you're gonna let people vandalize, let others clean it up.</t>
  </si>
  <si>
    <t>hafetysazard</t>
  </si>
  <si>
    <t>I would ask these BLM protesters to quit their fu*king jobs... But i'd only kidding my self</t>
  </si>
  <si>
    <t>I'm for these protests. There's been a lot of dead wood accumulated in western society. It's time it gets burned away. We'll be better for it.
 There's stupid rioters doing stupid things however there's enough real problems being brought up with America. I don't see the same issues here but there's problems. America neglecting workers rights, it's welfare state, it's education systems, it's police, all have big problems and they're coming to a head. Canada fucked over workers on harper watch, welfare is a disaster here too, schools are a joke now, but not convinced our cops are close to as bad as the US.
 I want to say I'm for social safety nets. But these ones incentivize staying hooked on welfare.</t>
  </si>
  <si>
    <t>10thhill</t>
  </si>
  <si>
    <t>Imagine the left going after gun rights in America in the forseeable future
 Trudeau must be so glad he got his finished without parliamentary approval before this happened
 I was never really very pro gun but holy fuck has this week changed my mind.</t>
  </si>
  <si>
    <t>immigration would be a total non-issue if we cut away all these socialized institutions, public schools, hospitals, welfare, aid of any kind. not only would we not care because our taxes would be so low, but no one would want to come anyways, because there would be nothing to take advantage of. the only people who could succeed are those of us actually fucking working. so the only visitors would be either hard working foreigners or tourists. fucking paradise if you ask me</t>
  </si>
  <si>
    <t>ITT: Mouthbreathers who don't understand that we have a right to protest. Same reason none of the morons who were out protesting and licking statues because their barber is closed didn't get fined.</t>
  </si>
  <si>
    <t>TrizzyG</t>
  </si>
  <si>
    <t>LOL their whole narrative is falling apart. The incels are extreme left wing socialists (incel ideology is literally sexual socialism). The "authorities" are trying to make them into a terrorist movement because they are in the same spectrum as white-loser-antifa-cucks, so they try to apply their anti-white identity politics to it, but they are targeting their own liberal activist supporters. 
 The incel/antifa communities blend together all the time cause they are both the bottom of the gutter losers in society. But not all of them are white. A large amount of the incels are Asian and Indian and a whole lot are middle eastern/muslim here in Canada cause only desperate girls want to fuck them.</t>
  </si>
  <si>
    <t>Lol. 
 "Canada is full of racists and unrepentant Neo Nazi's"
 *"Defund the police!!"*
 #Evil Nazi's build a better network, become highly armed and start taking out the liberal shitheads
 "More funding for police, we're getting murdered out here!" - BLM 
 #Sorry, you've defunded us. Good luck - Police Union</t>
  </si>
  <si>
    <t>No weed plants? Da fuk</t>
  </si>
  <si>
    <t>No, you just sound like a retard. 
 Lol seriously are you guys all homeschooled or ever leave your parents basement? The vast majority of mechanics and auto shops in Canada are full of white workers and those scams occur as frequently there too.</t>
  </si>
  <si>
    <t>Ok. How can you fake a tweet? Seriously I don't know how. Am I supposed to be outraged or not dammit.</t>
  </si>
  <si>
    <t>mike_0101</t>
  </si>
  <si>
    <t>Racist liberals locking down our country to starve Africans</t>
  </si>
  <si>
    <t>Rural is a race now. Just say classism for fucks sake</t>
  </si>
  <si>
    <t>See the ‚"sit in‚ of people who want it taken down? Literally all white women. What in sweet fuck is wrong with these people?</t>
  </si>
  <si>
    <t>She should get into porn.</t>
  </si>
  <si>
    <t>So gay</t>
  </si>
  <si>
    <t>Somebody disagreed with me! WAH WAH.
 Racist.
 We are led by a coalition of Dumb and Dumber.</t>
  </si>
  <si>
    <t>Theres something fucky about the We foundation.</t>
  </si>
  <si>
    <t>OvenChef</t>
  </si>
  <si>
    <t>They censor because stupid spreads really fast,specially amongst conservatives.</t>
  </si>
  <si>
    <t>This did not work. It's STILL IN MY PHONE. So would just keeping the blue tooth OFF on my phone prevent them from access to my phone? 
 Why the hell wouldn't they provide this as an add-on for ONLY PEOPLE WHO WANT IT!? 
 I'm a health care worker and this is TOTALLY bullshit!</t>
  </si>
  <si>
    <t>jilleveryboysgf</t>
  </si>
  <si>
    <t>This is 13/10 fucktarded. 
 First a major mass-murder spree in Las Vegas with no motivation and no answers. Now a major mass-murdering spree in Nova-fucking-Scotia with no apparent motivation and no answers.</t>
  </si>
  <si>
    <t>This is all so retarded, now they're gonna spend even more money fixing it. Everyone involved in this is an embarrassment.</t>
  </si>
  <si>
    <t>This is just stupid.</t>
  </si>
  <si>
    <t>Trudeau gets cucked again. What a pathetic display. Spent millions of dollars and has nothing to show for it.</t>
  </si>
  <si>
    <t>Homer89</t>
  </si>
  <si>
    <t>Was wondering when that would happen. I thought it would be over the ‚"Juggies‚ jumping up and down on trampolines and shit.</t>
  </si>
  <si>
    <t>SubZero807</t>
  </si>
  <si>
    <t>Welcome and shit, but I do have to ask how the hell a "banned from r/canada" post got a sticky? 
 I love the mods and shit, but you guys are just a bunch of horny bastards, aren't you? 
 I'm actually curious as to who it was. My money is on Lefty but I'd say there's a good chance that La-la-la-liberal is trying to use easily find-able nudes to distract us from the fact that it's been 3 months now and he still hasn't eaten that bat like he promised. 
 Either way, welcome and let me be the first to apologize for our horny, horny mods and filthy PMs that they'll probably send you.</t>
  </si>
  <si>
    <t>Well this stupid lie should discourage gullible lefties from joining, that‚'s a good thing.</t>
  </si>
  <si>
    <t>djaeveloplyse</t>
  </si>
  <si>
    <t>What a total loser</t>
  </si>
  <si>
    <t>Yeah no shit,
 They already made "White Nationalism" a boogeyman word, while it simply means you dont want white people to become a minority in your own country.
 Lmao</t>
  </si>
  <si>
    <t>Yet he happily sucks the teat of PM Blackface.</t>
  </si>
  <si>
    <t>Your lucky, the courier in my area just leaves the package in the building lobby and says fuck it, delivered. At least canada post delivers it, abet late.</t>
  </si>
  <si>
    <t>These white shitlibs should try and experience some dieversity in the midnight end of Toronto.</t>
  </si>
  <si>
    <t>Euroweenie</t>
  </si>
  <si>
    <t>5 bucks says they smash and loot shit anyway, that's the real motive right now</t>
  </si>
  <si>
    <t>coles727</t>
  </si>
  <si>
    <t>If I posted this on Instagram I would legit fear for my life. My entire feed yesterday was black pictures. All of my friends posted it. I haven't posted in 2 years and have never posted a story so I'm in the clear but fucking christ. I had a friend say "if you aren't posting the blackout pic, we see your silence" shits wild here in Canada. We are like 95% sheep. While in the United States it's like 50% sheep.</t>
  </si>
  <si>
    <t>But if you don't explicitly state that, that means you clearly hate black people. Checkmate, racist.</t>
  </si>
  <si>
    <t>Just another creepy sex pest liberal Immigrant.</t>
  </si>
  <si>
    <t>Pill-Bottle</t>
  </si>
  <si>
    <t>This woman is a bad human being. Full of hate, racism, and zealous bigotry. Much like how Nazi's hated Jews she hates white people. She wants to use virtuous, compassionate language of those who wish to end racism against them. She immediately starts off with the gaslighting, fake, made up bullshit 1984, redefinition of racism to being her entire hate rant. 
 She is a racist, bad human being who should be ashamed of herself. If she was any other skin color, talking about any other skin color... she would still be racist.</t>
  </si>
  <si>
    <t>Oh damn Kermit is done his benzo withdrawal coma? Back to fighting chaos dragons or whatever?</t>
  </si>
  <si>
    <t>How about government doesn't pay to support media organizations either?
 The big wigs at these media companies sure do have the government duped.
 What a bunch of suckers.</t>
  </si>
  <si>
    <t>This sounds like a great scam. Crooked politicians utterly fuck their cities, cheap land hits the market for their buddies to buy up, oops we made a mistake fix the problem. Now your buddies own everything.</t>
  </si>
  <si>
    <t>JuniorMidnight</t>
  </si>
  <si>
    <t>What game is that from?
 I keep getting corporate emails from a number of different companies I've done business with about how much they love to suck black dick. SkipTheDishes recently sent me an email saying they are promoting black-owned restaurants at the top. UberEats has free delivery for black-owned restaurants. Ugh.</t>
  </si>
  <si>
    <t>Bullshit lies Marxism these ass barnacles need psych therapy just watching the behaviour should make the case for immediate intervention ,the MSM helps this psychotic spew of hate and anger stay alive,and yeah the cops should just walk off the job for a few weeks and then all the woke are get the wokeness they need yeah good luck when the looting raping and murders happen call blm and their buddies antifa to save all the sheeple.</t>
  </si>
  <si>
    <t>I just joined.
 The interface is even better.
 Fuck Twitter.</t>
  </si>
  <si>
    <t>&gt; kn0thing has resigned from our board to fill his seat with a Black candidate
 How black do they need to be?
 We talking 1/4th black? 1/8th black? 
 Given that race doesn't have a biological basis, how are we defining black? 
 I love that the white leftists are so completely panicked, they've resorted to just giving their shit to the closest person with dark skin they can find.
 "Please don't call me a racist, take it all, I won't even think for myself anymore, you tell me what to think about everything, just don't call me racist."</t>
  </si>
  <si>
    <t>Damn, busted. :-(</t>
  </si>
  <si>
    <t>Max, Max, Max, Max, Max, Max. 
 How many fucking times are they going to say this kid's name?</t>
  </si>
  <si>
    <t>&gt; it's never going to be enough for these people.
 I think after all of this is 'done' that this is going to be the big lesson that most Canadians take away. These people will never be happy with any concession that we make. As a matter of fact, every concession we do make only emboldens them to go further. 
 'The gays' went from wanting to be left alone and wanting to be treated absolutely equally to now being cancerous and radicalized enough that you're a bigot, a Nazi, a homophobe if you don't 'celebrate' what gays and lesbians do in their fucking bedroom for an entire month.
 We are literally living in that Seinfeld episode of 'WHO DOESN'T WANT TO WEAR THE RIBBON!?' except it's more 1984 in the sense that the government is spying on everyone and the police can literally charge you for saying anything that 'the gays' disagree with because they feel threatened.</t>
  </si>
  <si>
    <t>fucking beautiful</t>
  </si>
  <si>
    <t>Why did the transvestites necklace change from a peace symbol to daddy? The fact that these people think they are woke but spew nothing but msn talking points are still NPCs. Why surround yourself with stupidity? Just block them.</t>
  </si>
  <si>
    <t>They‚'ll use this as an excuse to ramp up immigration. Dump another million Indian and Chinese a year in our cities. Ughhh this government sucks.</t>
  </si>
  <si>
    <t>Let's be frank about this bitch. 
 I don't agree with a fucking thing she has to say, I've actually read one of her books and felt a deep sense of loathing. I think her work is obscene and that she's got some fucking nerve to dare to pull that shit in the UK. 
 However, she did deserve the promotion to full professor. She may study a bullshit field, she may be a cancer on her country, she may be deeply resentful of the fact that India was better under British government than it has been under its own (what is it now? 5 genocides since they were given their freedom), she may have even intentionally tweeted such an inflammatory statement to pressure her selection committee but the truth is that this promotion interview was in the works far before she ever sent that outrageous tweet and that she actually did deserve promotion. No matter how bullshit her field may be, she excels in it. 
 The difference between associate professor and full is negligible. They both have tenure. They both make the same pay at most institutions. The only difference is the title, really. 
 She deserves to be a full professor. She also deserves to be a significant reason as to why her whole fucking field should be defunded and rebuilt. 
 Fuck her and everything about her. But she did deserve the title regardless of her tweet.</t>
  </si>
  <si>
    <t>All that racist prick has accomplished is bankrupting the Canadian taxpayer.</t>
  </si>
  <si>
    <t>They hate you and want you dead.</t>
  </si>
  <si>
    <t>That's some bullshit. They stole public money and should be held accountable to the public.</t>
  </si>
  <si>
    <t>Probably has something to do with most truckers being white trash</t>
  </si>
  <si>
    <t>ModsOnAPowerTrip</t>
  </si>
  <si>
    <t>I tried to report a subreddit for disinformation but I couldnt because I was circumcised. Apparently you need to be a total dick to report it.</t>
  </si>
  <si>
    <t>Hahaha, black women posts her porn.</t>
  </si>
  <si>
    <t>As was the environment, I wonder how much air plane fuel it took to do this stupid gesture.</t>
  </si>
  <si>
    <t>Damn. So true. RIP</t>
  </si>
  <si>
    <t>In my home town, like most small towns it's not like Toronto there are oceans of free parking everywhere.
 Hospital is literally the only parking lot in the city that isn't free. At the old hospital in town people would park at hockey rinks or wherever and walk there.
 So they build the new hospital outside of town now you can't walk to any free parking. The only paid parking in the whole city and it's the fucking hospital where you need to go for your healthcare or to visit your sick friends and family.
 It's disgusting but like you say people will defend this shit for some reason.</t>
  </si>
  <si>
    <t>i learned today that aunt jemammy had a great life and was the first black female millionaire in USA. bitch oughta be celebrated! huzzah!</t>
  </si>
  <si>
    <t>capmtripps</t>
  </si>
  <si>
    <t>That's my idea for a solution to racism, remove every black person from advertising.</t>
  </si>
  <si>
    <t>For this to go viral people would have to give a shit about Howard Stern</t>
  </si>
  <si>
    <t>MrBeanFlicker</t>
  </si>
  <si>
    <t>I mean both could be true. Thinking cops should be responsible for guns and thinking cops shouldnt be dickheads isnt in conflict.</t>
  </si>
  <si>
    <t>Ohh look a black cop who is a criminal... And the whole. Subreddit has gotten their panties wet ...</t>
  </si>
  <si>
    <t>***What do you mean!! we most certainly have a go-cart on mars! are you fucking stupid?!?! Science has the answers to everything!*** &lt;--- my aloof, sarcastic response to anyone who spouts their scientism nonsense at me.
 We are, in fact entering the dark ages. Skepticism is going the way of the dodo. Nowadays they have rebranded it "conspiracy". And, anyone and everyone say "I read that in a book so it must be true!" and wholeheartedly mean it. There was a really good video on the corbett report a few days about "Who Fact Checks The Fact Checkers" on this very topic.</t>
  </si>
  <si>
    <t>Pretty deep shit to be posting on metacanada. 
 Does make you think though. 
 What this has been all about.</t>
  </si>
  <si>
    <t>thenext7steps</t>
  </si>
  <si>
    <t>I don't get why any of you or those people reporting on what's going on are surprised. 
 We've seen this coming for fucking YEARS. 
 And now you're surprised this is happening? 
 We all know what needs to be done.</t>
  </si>
  <si>
    <t>What is the plan once police are defunded? Morons.</t>
  </si>
  <si>
    <t>Most of these "protestors " are white. This isn't a protest it is a bunch of idiots who like to break stuff for no reason. It is just vandalism pure and simple. They have no connection to the protest in the US.
 To label Antifa a terrorist organization, it would actually need to be an organization BTW.</t>
  </si>
  <si>
    <t>Chrisetmike</t>
  </si>
  <si>
    <t>Damn. How will I be able to ‚"main‚bait from my old ‚"deny‚&amp;‚"allowed‚ TV??</t>
  </si>
  <si>
    <t>Honestly, I‚'m sick and tired of shitty recycled Trudeau blackface memes. Why? Because it adds nothing meaningful to the conversation. He blackfaced, he apologized, and the world moved on. And no, I‚'m not offended - just bored.
 Don‚'t stop criticizing Trudeau - there are good things to criticize. But stop beating this dead horse and criticize relevant stuff.</t>
  </si>
  <si>
    <t>Putting aside how stupid reperations are for a second...
 How does it work for mixed people? White half pays black half?</t>
  </si>
  <si>
    <t>First he outed the gay hollywood execs molesting him now hes preaching about god? This guy is made of teflon....black teflon.</t>
  </si>
  <si>
    <t>It‚'s so much worse thanks to the GTA pricks. Those doorknobs are leaving the GTA and fucking it up for everyone else who are not effected by the shutdowns. Have a hair salon outside the GTA? Too bad you‚'ll have people from Brampton coming, want to visit the Hamilton falls? Look out you have Scarborough retards coming by. The GTA is a virus that ruins everything for the country it‚'s fucked. Ottawa needs to pack it up and move to Toronto at this point.
 Edit: I swear we need to ID people and not provide service to anyone whose travelled from the GTA</t>
  </si>
  <si>
    <t>Damn. People losing jobs</t>
  </si>
  <si>
    <t>You called them thugs! Racist!</t>
  </si>
  <si>
    <t>Two Girls, One Cuck</t>
  </si>
  <si>
    <t>In other words he did nothing but remind federal officers to do their damn jobs.</t>
  </si>
  <si>
    <t>The woman in the OP was destroying a BLM shrine of sorts to George Floyd. While I don't support the actions of this woman, the comments in this post were literally almost all calls to dox her, arrest her, beat her, etc. 
 I tested the waters and sure enough it's a liberal shitfest. Defacing historical monuments is OK because they're all rapists, racists, fascists, slavers, etc. according to them, but taking down a cardboard sign? Oh HELL no</t>
  </si>
  <si>
    <t>The British Empire is responsible for stamping out slavery throughout most of the world.
 But slavery still exists in Africa, the Middle East, and Asia today. Do you know where it doesn't exist? That's right, western "white" countries.
 It would be like asking... fuck, what's an example of a global cancer on the world stamped out by a "non-white" nation? I legitimately can't think of any off the top of my head.</t>
  </si>
  <si>
    <t>&gt;‚"too often have lower incomes, poorer health outcomes and are disproportionately represented in the criminal justice system.‚
 &gt;He said this is because of systemic racism in the Toronto Police Service
 All of that shit because of the police they are actually stupid enough to completely reverse cause and effect</t>
  </si>
  <si>
    <t>A bit off-topic but you know what was annoying and highlighted the unfairness of life in this liberal country during this pandemic scare? The people actually trying in life, and breaking their backs working, paying fucking taxes were the ones that had to deal with uncertainty, had to apply online, worry about money, bills, gas, and rent, while the pretty large percentage of the population that doesn't work and gets to live a free easy life - a result of their hedonistic choices in life full of promiscuous sex, alcohol, drugs, rap music - just because they had kids out of wedlock didn't have to worry about shit lol. Amazing.
 The only people advocating for UBI are lazy beta druggie hippy leftists, period. The country is going to shit financially as we speak due to the number of people living off welfare programs - and not only not contributing but actually taking away - getting bigger and bigger, we can't afford any fucking UBI, grow up.</t>
  </si>
  <si>
    <t>Yeah, we do have to do better, like not electing a guy who does self-admittedly racist black face.
 Let's start with that.
 Then we can presume that anyone he hired is also a closet racist and start firing them.</t>
  </si>
  <si>
    <t>It's like the funeral of the pope or something, without a single mention that he was on parole for breaking into a pregnant woman's house and pointing a gun at her belly as he demanded money. And certainly no mention he was a drug addict high on fentanyl and meth passing counterfeit money.
 No, now he's a fucking saint in a golden coffin. And he's not even a Canadian saint! None of this has anything to do with us! But it's still 24/7 coverage with the media hunting up every black person in Toronto they can find to tell us how sad they are at how racist we are.</t>
  </si>
  <si>
    <t>i agree. first step - stop electing the Irish and Italians into office. they are incompetent group of people. all they know how to do is get drunk and cheat. those people are leeches sucking this country dry</t>
  </si>
  <si>
    <t>Damn bro, learned something new today.</t>
  </si>
  <si>
    <t>Soundnous</t>
  </si>
  <si>
    <t>why do we give a shit if americans are mad about what's on our cop cars?</t>
  </si>
  <si>
    <t>&gt; a crowd had gathered in the rear parking lot of a strip mall on Beverly Hills Drive
 Fuck yeah. When I die I want all of my friends and family to celebrate my life in the rear parking lot of some random strip mall. Classy.</t>
  </si>
  <si>
    <t>I love the comment that he shouldnt let people judge the man he is today by the tweets he made last year. But somehow I am responsible for shit people with the same skin colour as me did 100 years ago. These people are so fucking detached from reality.</t>
  </si>
  <si>
    <t>You spent time making this. Hold this L, retard</t>
  </si>
  <si>
    <t>Maybe if you guys weren't all such pussys you would defend your property, and you'd do it without shooting someone in the back whos running away from you. 
 Learn how to fight you little girls.</t>
  </si>
  <si>
    <t>Namrod</t>
  </si>
  <si>
    <t>You can thank the education system for that.
 I remember being taught in school that Americans are dumb racist rednecks who are responsible for the world's problems which couldn't be further from the truth. You want to talk about real systemic racism and bigotry, listen to some middle class Canadian liberal talk about southerners or someone from the rust belt. It's terrible what our education (indoctrination) system grooms us with.</t>
  </si>
  <si>
    <t>Perhaps they should've painted over it with a giant black square? No better yet, paint a black square on the hood of the bitch's car.</t>
  </si>
  <si>
    <t>Ooh ooh, now tell us what *all* black people are. This stereotyping stuff is hilarious! I cant wait for episode two in her series "racist rants from the dark side".
 I hope she does one of these exposes on jews too. Thatll be a real knee-slapper too! 
 Keep em comin' lady. Your stupidity is very entertaining. Tell us how you REALLY feel</t>
  </si>
  <si>
    <t>Most arrogant trash can ever</t>
  </si>
  <si>
    <t>Good, leave. Nobody will care that a bunch of psycho white supremacists left reddit.</t>
  </si>
  <si>
    <t>Doolox</t>
  </si>
  <si>
    <t>Dumb, uneducated, unemployed mobs are doing as they please. Its time to put a stop to this.</t>
  </si>
  <si>
    <t>Nunnayo</t>
  </si>
  <si>
    <t>Planning to exact tyranny on a public forum, you can‚'t make this shit up§£</t>
  </si>
  <si>
    <t>Wow, an article sources an utterly racist book. They want a race war. They project their own racism outwards. That's it.
 Imagine writing a book called "blacks are useless" and then just writing them off as useless. That's what the author has done to white people. Then NPR sources it.
 Any of these clowns ever step outside a western nation? Its neat those calling white people racist all derive from countries that couldnt give 2 shits about any other race.</t>
  </si>
  <si>
    <t>Damn, where did all the real men go?</t>
  </si>
  <si>
    <t>Deadlytoaster007</t>
  </si>
  <si>
    <t>I'm a white male and can honestly say I've never been discriminated against, nor have I ever been accused of being racist. What the hell are you guys doing that's made you such pathetic victims? I mean, we have it pretty fucking good. If you're not succeeding at life, is it possible that it's not someone else's fault?</t>
  </si>
  <si>
    <t>What is the point of pretending the fight against the murderous, censorious, evil left will ever be won with words? You're in their shit system, and you expect to win by the rules? SMH...</t>
  </si>
  <si>
    <t>I agree. Let‚'s get rid of the rcmp. I‚'d much rather have an alberta provincial police. Same goes for the Canada pension, federal unemployment, the CRA, navigable waters acts, cerb, CRTC, and the CB-fucking-C. Now that I think of it, why do I want any government out of Ottawa? Why don‚'t we just get rid of it all together? I mean, it is systemically racist right? That shit can‚'t be fixed. 
 Defend Ottawa!</t>
  </si>
  <si>
    <t>BandarSeriBegawanPD</t>
  </si>
  <si>
    <t>Pathetic.</t>
  </si>
  <si>
    <t>Anyone with a brain is questioning it. The left has none. Even collectively. They, as much as they act like the borg, sure as shit dont have the intelligence of a collective mind.
 They rally around low lifes. This isnt saying anyone deserves to die but it's not an office worker. It's not some amazing contributor to the community. It's always some guy just in the midst of "turning his life around." Supposedly.</t>
  </si>
  <si>
    <t>Way to go Truecommie throw away more of our taxes Canadians are going to pay for this asshole‚'s useless causes,Canadians are jobless,seniors are neglected,homelessness,veterans,farmers,FN,gangs,drugs,human trafficking but nope not this cockholster that money was needed at home he can‚'t stop his mental disorder from piling on more debt on the backs of Canadians.</t>
  </si>
  <si>
    <t>So stupid. Manufacturers should just make them round and pink, then no law is needed</t>
  </si>
  <si>
    <t>EmperorWizard</t>
  </si>
  <si>
    <t>This is the point! The media's demand for racism ***FAR*** exceeds the supply, so to create artificial racisms they pump up these cases of real shit heads getting what's coming to them, KNOWING that 90% of people won't read past the headlines or fluff opinion pieces and figure out why it happened. **BUT**, and this part is key, the 10% who do suddenly understand WHY it happened, and start to defend the police, and now the media can point at those people and say "HEY, you see this here? 10% of the country is still fucking **RACIST**!" and even the 40% of people who would otherwise consider themselves conservative still will only read the headlines, and nobody wants to be associated with racists.
 This is why cases like Breonna Taylor, a woman shot by a SWAT team who got the WRONG HOUSE while serving a no knock warrant, who obviously didn't do anything, are relegated to at best the background of the issue, and at worst completely memory hole'd. It does nothing for the media narrative when you don't have people questioning the media to point at and call racist.
 It's all so tiresome.</t>
  </si>
  <si>
    <t>kepler-20b</t>
  </si>
  <si>
    <t>Hopefully their target audience started valuing books more than whatever shit comes out of their sweat shops.</t>
  </si>
  <si>
    <t>Retarded sticky</t>
  </si>
  <si>
    <t>Literal Leftoid: If I use texting acronyms that only my peeps know, and I know how to use technology unlike those lame boomers, that somehow it makes up for my lack of personality and content.
 There is a reason why music and culture needs an intervention, you're boring! Your participation medal was wrong, you suck!!! I mean OK Boomer, is that all you got?</t>
  </si>
  <si>
    <t>NWA with their new song "Fuck The Fire Department"</t>
  </si>
  <si>
    <t>Glass_And_Trees</t>
  </si>
  <si>
    <t>Shut up fragile whitey.</t>
  </si>
  <si>
    <t>Didn't we have some underground rail road to help them get out of slavery or some shit?</t>
  </si>
  <si>
    <t>Stay home and eat some Frito Lays dipshit.</t>
  </si>
  <si>
    <t>The majority of Reddit users are gay.
 So its okay to hate the gays.
 Why is Reddit so homophobic?</t>
  </si>
  <si>
    <t>I nominate Saint Nicholas!
 That bastard artificially inflated the cost of dowrys through his ‚"generosity‚, and by doing so reaffirmed women‚'s status as property!</t>
  </si>
  <si>
    <t>Based on Trudeau's comments and the entire left's, Canada is also a wildly racist police brutalizing shithole. 
 So why would it matter if they come here?
 Paradoxically</t>
  </si>
  <si>
    <t>This screams of sexual in nature. But it's ok because he came from a war torn shithole and that will be his excuse.</t>
  </si>
  <si>
    <t>Bastard-Factory</t>
  </si>
  <si>
    <t>The works depicted here are the works of falsehood
 Only a fool would believe them as fact.</t>
  </si>
  <si>
    <t>There are lots of jobs to go back to, it's just might not be the job you want. If you were desperate enough though, you'd take it. Some people are pretending to be scared, saying shit, like "it's not safe to go back right now," when really they want to sit on their fat ass, collecting free money. Wean them now, or wean them late. It's never going to get any easier.</t>
  </si>
  <si>
    <t>If you‚'re white you‚'re a racist white supremacist. Doesn‚'t matter if you‚'re a liberal, a conservative or a blackface aficionado. Let the left eat themselves.</t>
  </si>
  <si>
    <t>pardonmeimdrunk</t>
  </si>
  <si>
    <t>Driving a truck is a sure sign you're a racist...white person driving black truck...double racist slave owner</t>
  </si>
  <si>
    <t>Also Trudeau:
 Won‚'t do a single fucking thing about it.</t>
  </si>
  <si>
    <t>mods were refreshing every 10 seconds lmao imagine being that pathetic</t>
  </si>
  <si>
    <t>When the hell was the last time we quicksaved, because we need to go back. The left wing is getting dangerously retarded.</t>
  </si>
  <si>
    <t>I always find it funny how the left is always trying to paint Trump as a pedo yet they are blind to Biden and his creepy ways. Typical leftist hypocrisy.</t>
  </si>
  <si>
    <t>And we cum together</t>
  </si>
  <si>
    <t>This shit made the top post in the world news subreddit like what the actual f. The Green Party is a train wreck. It‚'s no different if the PPC claimed something like that as well. (Not roasting PPC but comparing based on size and supporters)</t>
  </si>
  <si>
    <t>There is nothing more incel than a beta cuck psychotic lefty.
 Just look at them with their scrawny and frail arms. 
 They are maximum cuck (actually, they derive sexual pleasure from it, it‚'s not a joke), and they are maximum betas (almost all of them actually enjoy being called this).</t>
  </si>
  <si>
    <t>IsThisTaken15</t>
  </si>
  <si>
    <t>They make shitty overpriced coffee anyway. Never understood why people are obsessed with that place.</t>
  </si>
  <si>
    <t>All shit companies whose products I don't use.</t>
  </si>
  <si>
    <t>Look nobody wants to kill all whites or remove all white cops. You can't let a very small minority make you think people want that</t>
  </si>
  <si>
    <t>Luke6805</t>
  </si>
  <si>
    <t>Be a damn shame if someone did something to it.</t>
  </si>
  <si>
    <t>EngieBengiee</t>
  </si>
  <si>
    <t>Really, at this point, the rest of the userbase being their puts up with his commie shit.
 I got reported for harassing him calling him a communist everyday multiple times. Nothing happened, though, they dont have any power beyond their subreddit.</t>
  </si>
  <si>
    <t>No shit it was pre-planned. Pallets of bricks don't just show up in major cities on their own</t>
  </si>
  <si>
    <t>This just in, BLM khated black people but they love blackface white liberals.</t>
  </si>
  <si>
    <t>And yet, the argument for not voting for Lewis in the federal leadership race is that she hasn't held office. This is the shit you get when you vote for career politicians who have become accustomed to diving head-first into the pork barrel.</t>
  </si>
  <si>
    <t>I saw an ad for this movie on a streaming service. No one gives a shit if whites are offended, to them that is progress.</t>
  </si>
  <si>
    <t>Lmfao but no one says shit about things going on around the world that are 10x worse than what BLM is protesting.</t>
  </si>
  <si>
    <t>Catherine Mckenna is a lying psychopath who would sell her grandmother for whatever agenda was put in front her voluptuous nose at the time.
 ... in my opinion.</t>
  </si>
  <si>
    <t>&gt;In a statement, DeBellefeuille defended her colleague and once again called on Singh to apologize, saying that the Bloc Quebecois supported the idea of a study into systemic racism and discrimination within the RCMP as they agree it is an issue, **but that the party would not support drawing conclusions before the review was done**.
 So basically they're the only ones who haven't thrown common sense out the window.
 Jagdeet and everyone else who wanted to confirm the RCMP is systemically racist *without any evidence to support the claim* are truly despicable.
 Canada is so fucked and here in the states we aren't far behind....</t>
  </si>
  <si>
    <t>I almost wish they had a son that came out slapping a baseball bat against his hand like the bear Jew in Inglorious Bastards.</t>
  </si>
  <si>
    <t>Mass migration is the death bell of any country. Why is it only western countries that are encouraged to accept this garbage? China, Indonesia, Iran, Iraq, Pakistan, Dominican Republic, India, Libya, Cambodia etc. Why are those countries not encouraged to accept 'migrants'?
 The *'people'* we have flooding in to the West are here in good faith. These *'people'* are invaders, trouble makers, welfare dependents, low I.Q, military aged refugees and many hold hostile religious views. There is no reason to import our demise!
 Edit: I swear to God, I think my comment was SPEZ'ED!!!!
 I wrote "the *'people'* we have flooding in to the West are NOT here in good faith" and the NOT wasn't there. Reddit is so f*cking pathetic.
 I'm going to leave the comment as is so I can come back to it and laugh my ass off.</t>
  </si>
  <si>
    <t>Fuck Reddit, honestly. I'm tired of walking on eggshells just because I believe that socialism/communism/radicalized 'progressivism' is a stage 4 societal cancer. 
 Register and post on OmegaCanada.win. Register a new social media on Parler and cancel literally everything else. 
 These MF'ers can't be allowed to win.</t>
  </si>
  <si>
    <t>I love my black neighbour, we always smile and wave to each other almost everyday, I can't say the same of the rest of my neighbours. I also hate that I just refereed to him as my "black" neighbour instead of my neighbour. This tribalist skin colour nonsense is annoying and disgusting. Fuck anyone who puts their skin colour first as some sort of badge of honour.</t>
  </si>
  <si>
    <t>I wouldn't even rape her.</t>
  </si>
  <si>
    <t>And leftist cheer over amazing leadership of nothing.
 First time he has left his cottage in 3 months? Our countries literally dead and people are cheering this. I hate the left wing. They are disgustingly useless.</t>
  </si>
  <si>
    <t>Yes but you guys stand for putting puppies in blender and feeding their blood to babies which you put in lawnmowers and then force feed to baby cows which you slaughter and use the bones to bludgeon baby seals for the white fur for the tops of hooker boots. Admit it you sick puppy blending baby mowing veal bone marrow seal hooker bastards! You might stand against boomerism but all of you are guilty of selling aborted fetus kidneys on the black market to Steve Jobs for hillbille meth to give to trans crack ho's. Look I get you are against fascism but its hypocritical to stand against fascism on tuesday only to support sex for housing the homeless contracts from the church of satan on thursdays.
 /u/Lupinfujiko in honour of you I dedicate baby seal lined hooker boot sweat with blended puppy chasers.</t>
  </si>
  <si>
    <t>dittomuch</t>
  </si>
  <si>
    <t>It's really just canadaland not Canada. They are all little snivelling crybabies like that Jessie brown loser. Chin up, there's a lot more lolz over here anyway! :)</t>
  </si>
  <si>
    <t>Good! Fk Huawei, a front company for the Chinese Cuckold Party. Death to the CCP.</t>
  </si>
  <si>
    <t>-Major-Asshole-</t>
  </si>
  <si>
    <t>Well... that's bullshit. I could not disagree with OP more. This is about ideology.
 This is about corporations and elites taking control.
 The best thing is populism; the worst thing is race politics.</t>
  </si>
  <si>
    <t>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RACIST
 Do you believe me yet?</t>
  </si>
  <si>
    <t>I would've suggested the buy canadian subreddit, but they're having a poll as to whether they should remove r/ canada from their sidebar for 'racism'.
 Honestly i went there because it was a non political sub for canadian made products, but now, fuck em. Amazon ordering all the way baby.</t>
  </si>
  <si>
    <t>Sadly super true and frankly this is the protest that I actually like/agree with but any other I just go meh except for trumps fallout. Man I‚'m fucked up</t>
  </si>
  <si>
    <t>You're the racist.
 Don't you get it yet?
 If you're not a communist, you're a racist and a fascist.
 That's the message in a nutshell.</t>
  </si>
  <si>
    <t>Making people white again 
 Thanks for shitting on online teachers, you might as well ask for IDs to see who‚'s black. I‚'ll make sure to paint my face to get a cheap grade</t>
  </si>
  <si>
    <t>Instagram: Where every slut think they're "models", "civil rights champions", as they float around Kos on million dollar yachts.</t>
  </si>
  <si>
    <t>Gonna be interesting to see what fills the vacuum these fools created.</t>
  </si>
  <si>
    <t>So kill all white people?! As I white person , this is just too much. But if I fight back , I‚'m a racist. Like I‚'ve said before, we need to do a global cleanse of this planet. Wipe the whole population out and start over.</t>
  </si>
  <si>
    <t>Trump betrayed us all in favour of Israel and you still think he has balls. LOL.</t>
  </si>
  <si>
    <t>If the content requires a subscription don‚'t post that bullshit. Either post the article in its full or an archive link. 
 Many here refuse to give a dime to any media.</t>
  </si>
  <si>
    <t>Those men are so feminized you can literally see they have boobs (not pecs, man boobs). Must be all the soy and non meat vegan products they eat. Somebody go save those poor kids from this abuse!</t>
  </si>
  <si>
    <t>Of course, that isn't subject to any disciplinary action.
 But if you so much as say "I agree with Trump", you'll be banned.
 These people are clowns. It has gotten beyond ridiculous.</t>
  </si>
  <si>
    <t>Next up - shitcan the Sask CFO.</t>
  </si>
  <si>
    <t>How many Blacks, Whites or Chinese work in the Bollywood industry? Hypocrites.</t>
  </si>
  <si>
    <t>LuisOvar</t>
  </si>
  <si>
    <t>Globalist agenda wants full population control; no heteronormative relationships mean a lot less children. They push that shit from every angle nowadays, and it's certainly having plentiful effects. Ain't slowing down anyone in India or China though.</t>
  </si>
  <si>
    <t>As aggravating as this is, all the ignorant normies who think that "whites are all oppressors" piss me off more.</t>
  </si>
  <si>
    <t>Well it's not just the CBC shitting on the US. Global is as bad. Every day they have an anti-Trump story. They are all the same story, with the same "buzzwords" used the same day. I listen to a number of radio stations on the way to work (satellite radio) and on any day the major news source coordinate. One day it's "Trump not exonerated" the other it's "unpredictable Trump", etc. I'm sick of this shit, like Canadians vote in the US....</t>
  </si>
  <si>
    <t>GAAAAAAAAAAY!</t>
  </si>
  <si>
    <t>XIGRIMxREAPERIX</t>
  </si>
  <si>
    <t>i have never been a fan of the NDP . they pretty much ran BC into the ground for the entire decade in the 90s .they have ruined every province they have ever gained power in and most of the NDP supporters i have met in my life have been fuckin retards but jagmeet has taken jack laytons party and turned it in to a SJW/marxist circle jerk. it isnt even close to the same party anymore. in the old days the dippers at least tried to represent the blue collar working man.now they represent the blue haired triggered weirdos . jagmeet needs to go. if the ndp was a stronger party they would be stealing liberal votes .if the ndp had a real leader they wouldnt be trudeaus ball washers . jagmeet just does whatever the liberal party tells him to do .he has zero nuts</t>
  </si>
  <si>
    <t>So just watched the video. That Chief is lucky he wasn't in the States, there's a very high probability that he would have been shot the way he acted. Not that I think it's warranted but he did seem to act like a complete asshole.
 https://www.cbc.ca/player/play/1749767747520</t>
  </si>
  <si>
    <t>Causing a disturbance is such a bullshit charge. It's a made up catch all law where anyone can be arrested for literally anything</t>
  </si>
  <si>
    <t>Jail the hypocrites. Either jail them or banish them, they have acted tyrannically.</t>
  </si>
  <si>
    <t>You forgot raping the daughters and killing the sons and getting it covered up by the authorities.. and who ever questions it gets investigated by the police</t>
  </si>
  <si>
    <t>thunder_clam</t>
  </si>
  <si>
    <t>I just see 2 retards.</t>
  </si>
  <si>
    <t>A statue for this shithead is likely being proposed.</t>
  </si>
  <si>
    <t>All the losers in this sub are just itching to murder someone. It's pretty insane that you people share this country with the rest of us</t>
  </si>
  <si>
    <t>It's funny how all the leftist agree, and make it a majority, that sub is right leaning.
 These people are dip shits who think one comment critical of trudeau makes it extreme right.
 These people said him pausing like a retard was amazing leadership. Ya real right leaning. They are just commie far left.</t>
  </si>
  <si>
    <t>and people especially on the right complain about a strong rightwinger like trump? LMAO 
 who da fuck is our leader in the PC anyway? bring back harper</t>
  </si>
  <si>
    <t>khav11</t>
  </si>
  <si>
    <t>Nice porn</t>
  </si>
  <si>
    <t>Why is she allowed to 'found' or lead anything? Holy shit.
 There's no deterrent to theft if you get to keep a chunk of the loot and there are no other consequences.</t>
  </si>
  <si>
    <t>A lot of black people are jealous of whites but they will never admit it, so they lash out. 
 Especially black women are jealous that white women are cuter than them. 
 Its true, But it's a dumb thing to be jealous over because there are a lot of ugly white people too.</t>
  </si>
  <si>
    <t>I suspected that he wasn't a terrific person, however the nature his arrest and murder make his past irrelevant. Hell, the call to bring the cops onto the scene then had nothing to do with this meme.
 The idiocy of a cop killing a cuffed man via asphyxiation while being filmed while being surrounded by assisting cops is most relevant.
 Stuff the guy into the back of the car, numbnuts. It was the ONLY thing you had to do right then.
 *Idiot.*</t>
  </si>
  <si>
    <t>Venezuela shithole by this time next year.</t>
  </si>
  <si>
    <t>Liberals would be surprised to learn that there are many conservatices that want to reduce police funding as well and find efficiencies. Same with politicians....like the fucking Senate. Dear God. And the bureaucracy reduced as well. 
 Bloat is bloat.</t>
  </si>
  <si>
    <t>Covid was never Potent.
 Lie'n scum.</t>
  </si>
  <si>
    <t>Everything is a damn mental illness. I better refill my prescription for mind altering drugs, right?</t>
  </si>
  <si>
    <t>[New trick, send trans women into battle to confuse the fuck out of ISIS](https://www.youtube.com/watch?v=Xk9M1MPNB1Y)</t>
  </si>
  <si>
    <t>Damn, she's not wrong. To be honest, I used to believe this sentiment. The world has a way of changing your attitude once you get punched in the face a few times. I actually believed Google when they said their corporate motto was: "Don't be evil."
 This hasn't happened yet. I (we) have obviously given them too much credit. 
 Sad.</t>
  </si>
  <si>
    <t>What's wrong with a black chef???...
 this is just a way for corporations to blast their brand all over social media , and the BLM twats are too dumb to realise it lmao</t>
  </si>
  <si>
    <t>Pseudoscientist should be her title now since she‚'s been wrong on all accounts so far. If anyone was this terrible at their job they‚'d be fired after the first couple fuck ups.</t>
  </si>
  <si>
    <t>I had to look this up to see if you/they ment Wonderland. That would kinda make sense. Turns out it's a podcast company, I didn't know that was a thing. 
 Anywho, I wish them all luck in their future employment search as let's face it, any asshole can do a podcast.</t>
  </si>
  <si>
    <t>They hate white people.
 If you're white, they hate you. Not for anything that you've done, but because you're white.</t>
  </si>
  <si>
    <t>Shit stains been doing this for years, they also went after Master/Slave on HDD's/CD/DVD drives and whatnot. Didn't actually change though. Look at some of the other stuff like Github getting rid of the [Meritocracy rug.](https://readwrite.com/2014/01/24/github-meritocracy-rug/) Then there's the "meritocracy is a MRA construct" bullshit pushed by orgs like NPR and PBS.
 These fucks are cancer all the way down in IT/IS though.</t>
  </si>
  <si>
    <t>Mashiki</t>
  </si>
  <si>
    <t>I think porn where a dude-[**WHITE SUPREMACIST**] is banging a chick is *one of* the straightest type of porn there is. Does that count?</t>
  </si>
  <si>
    <t>That's nice Derek, but that's peanuts compared to Canada's real issues.
 Are you going to end the embargo Liberals have on our own natural resources?
 Ban Quebec from importing Saudi oil when Canadian oil is available? FFS Alberta bails those corrupt fuckers out, the least they could do is buy Canadian oil!
 How about immigration, any reduction there? We don't have endless funds to support the world's poor you know!
 I am so goddamn tired of all the pussy politicians in this country. There isn't one complete set of balls and a scrotum between all 338 of these overpaid suits.
 At this point I would settle for an abnormally large clit.</t>
  </si>
  <si>
    <t>"and then ‚"God‚'s chosen people‚ will rule over the minorities."
 This sounds like a stupid antisemetic post</t>
  </si>
  <si>
    <t>"US and in Montreal" - Max the typical quebecer only cares about Quebec, Much like Trudeau Fuck the rest of Canada.</t>
  </si>
  <si>
    <t>Adam-Dye</t>
  </si>
  <si>
    <t>At this point the NDP is obsolete. They simply shove their nose up the Liberals ass and follow suit. 
 Canada doesn't need 3 left wing parties. I hope this is the complete demise of the NDP.</t>
  </si>
  <si>
    <t>Completely incompetent and corrupt... what a disgrace of an organization</t>
  </si>
  <si>
    <t>Congratulations on being a retard.</t>
  </si>
  <si>
    <t>Damn, free bricks. I‚'d take them and build a pizza oven.</t>
  </si>
  <si>
    <t>Desite being the overwhelmingly massive shit pile of racism and oppression that Canada is, "minorities" and "people of colour" keep immigrating here en masse for some reason.</t>
  </si>
  <si>
    <t>Dude's white, he should just shut up and take a knee.</t>
  </si>
  <si>
    <t>During covid. I deposited a cheque for 8 grand. The bank refused to clear it same or even next day. My credit rating is awesome, and its under the threshold for federal reporting. 
 Typically it clears next day. 
 I withdrew 15 grand three weeks later after other deposits. I had to set up an appointment and come in to discuss it. Better believe I was as loud as fuck saying give me my money what you don't have a my money....5 minutes of that they gave it up. But typically they just hand it over precovid. 
 From talking to those in the banking industry, a lot of people are doing some higher withdrawals to save their business, but largely trash are writing bad cheques and cashing them.
 Except for this fucker. Who just does what he pleases.</t>
  </si>
  <si>
    <t>Except that, in English-speaking Canada, the penis is OUTSIDE the male.</t>
  </si>
  <si>
    <t>Get these Soros clowns out of the country.</t>
  </si>
  <si>
    <t>Gotta love when people say "the rioting and looting isnt what we want" or "mostly peaceful protests" and then you see the anger and "fuck the police" and generally degrading attitudes toward LEO's.</t>
  </si>
  <si>
    <t>Great job Norway and Ireland for getting the seat!
 Also we should get the fuck out of the UN.</t>
  </si>
  <si>
    <t>Her voice really fucking annoys me. 
 You all need to watch this: [https://www.bitchute.com/video/BIWnf2tqpa63/](https://www.bitchute.com/video/BIWnf2tqpa63/) 
 You will need this when reconstructing Canada (if ever possible)</t>
  </si>
  <si>
    <t>Hey, I'm all for taking away privilege from smug white liberal elitists. They are hypocritical scum. But don't point the finger at the common man, like somehow he has a part in this. He just goes to work everyday, trying to do his best, and support his family.
 However, the liberal elites want to tax us into submission, taking away our rights, so they can control us, and tell us what to do. Their big egos imagine themselves as saviours, what great people they are, and you're not, using our money though, to advance their vanity/power/wealth, without feeling guilty about it.</t>
  </si>
  <si>
    <t>Holy shit, look at the size of that one! 
 At this point I'm pretty sure that the family compact is involved in some weird competition about who can produce the fattest and most unpleasant sjw woman in the civil service. 
 I think Belgium is in the lead but we're a close second. 
 There's no other explanation. I think it's like trying to grow the biggest pumpkin for fall fair, only with politicians instead. 
 Our elites a weird bunch.</t>
  </si>
  <si>
    <t>Hypocrites, every single one of them. That's most of Reddit in a nutshell.</t>
  </si>
  <si>
    <t>Bushido_Plan</t>
  </si>
  <si>
    <t>I got banned for calling this a peaceful protest on one of these damn subreddits.</t>
  </si>
  <si>
    <t>PseudocodeExplorer</t>
  </si>
  <si>
    <t>I guess the job of police now is to stand together and look solemn and patiently wait for the rioting to end, while assholes scream and throw things at them?
 Clown world.</t>
  </si>
  <si>
    <t>IPmang</t>
  </si>
  <si>
    <t>I never ate Uncle Bens and stopped using Aunt Jemima. 
 Although this decision is so stupid; who are they going to be replaced by; a SJW.</t>
  </si>
  <si>
    <t>i'm active in a subs dedicated to making fun of grifters, namely Owen Benjamin and Vox Day. Somehow Vox Day got the boot but Owen Benjamin didn't. Weird. We're a LOT meaner to Big Bear than his stupid potatohead handler.</t>
  </si>
  <si>
    <t>If reddit does another massive purge of any subs that lean right, I'm out. This place sucks</t>
  </si>
  <si>
    <t>queen_anns_revenge</t>
  </si>
  <si>
    <t>If Trudeau was smart he would ensure gay marriage never passes anywhere else so he can continue virtue signaling about how Canada is so gay and stuff</t>
  </si>
  <si>
    <t>Isnt he Canadian? Until seth does something real and tangible, like hiring aboriginal actors, producers, and directors, I dont want to hear shit out of his mouth on race relations.</t>
  </si>
  <si>
    <t>It‚'s a fucking basic geometric shape and colour. You have red warning triangles on commercial trucks, you have them on packaging, they‚'re everywhere. We are allowing lunatics to run society. At this rate we won‚'t be allowed anything except a brown circle as everything else will somehow be linked to the nazis.</t>
  </si>
  <si>
    <t>Jokes on you. The pay for IT in my company is so shit that most of them are "diversity hires"</t>
  </si>
  <si>
    <t>Lmao Robert Mugabe was given an ambassador position at the UN or WHO (can't remember which, but what does it matter really). 
 Pretty fucking dark secret that nobody likes to talk about.</t>
  </si>
  <si>
    <t>Lol, holy cow. What a clown show.</t>
  </si>
  <si>
    <t>Man I want to swap your brain into the body of a black man permanently. 
 You'll slit your wrists after a week. Guaranteed. 
 If you are bitching this much as a white man, you will end up killing yourself as a black man. 
 Dumbass, white "privilege"girl isn't the cashier giving you free coupons. 
 It's the cashier taking your $20 bill to pay for your lube and sending you off to jack off peacefully. 
 "White privilege" is not having your $20 bill run through 50 scanners for fraud just because the cashier felt suspicious.</t>
  </si>
  <si>
    <t>Blorb_and_Blob</t>
  </si>
  <si>
    <t>More American trash on a Canadian Sub.
 Very Sad!</t>
  </si>
  <si>
    <t>No surprise. UN cucks are laughing their asses off at the clown Turdeau.</t>
  </si>
  <si>
    <t>Pathetic</t>
  </si>
  <si>
    <t>Protesters protesting for Government action. PM kneels with them in solidarity...
 Seems akin to me walking into my boss' office, explaining to him an issue we're having, and asking him to cooperate with his colleagues to get people working on solving it, and he says "I'm fully with you" and then he takes a fucking knee in his office for 2 minutes and then resumes his sexting with the secretary.
 How the fuck is our political class so inept. Photo ops photo ops, virtue signaling, while the fucking country burns. Pander to mobs, do nothing for them, they keep looting. Pick an actual side, and get something done. Either restore law and order if you think that's more important (it is) or give in to their demands and defund police.
 But fucking grow a spine, tell the population what you're doing and do it, so we can vote accordinly.</t>
  </si>
  <si>
    <t>So a white cop murdering a black man won't skew the graph much. I get it now.</t>
  </si>
  <si>
    <t>CaramelOnTop</t>
  </si>
  <si>
    <t>that pig rosie barton</t>
  </si>
  <si>
    <t>The cop had a shit track record, too.
 Amy kolbachar or however you spell it is directly connected to him, apparently</t>
  </si>
  <si>
    <t>Them trying to flex their political leanings in prison.òÖ Imagine these white boys waltzing into Cocoran and being told that they ain't hanging out with the other races and that they got to throw down with their fellow whites with shit kicks off. 
 These cumstains ain't gonna survive federal if they bounce in there and it's gunna be fucking epic when they start getting booked.</t>
  </si>
  <si>
    <t>Butternutting</t>
  </si>
  <si>
    <t>They‚'re trying to push this bullshit at my university in Florida too</t>
  </si>
  <si>
    <t>This is here not there, sure the guy fucked up in his past. Made some mistakes and had to live with them. All these protests going on are about brutality I‚'m not sure bringing up his past like this will do anything to add to the conversation?</t>
  </si>
  <si>
    <t>Edwards07256</t>
  </si>
  <si>
    <t>This is what happens when you cross a Black supremecist with Islam.
 You would think they would be denounced and cancelled but hell no the idiots gave her a "Young Women In Leadership Award" guess that is systemic racism for you.</t>
  </si>
  <si>
    <t>University is honestly so gay these days.</t>
  </si>
  <si>
    <t>We wont be liberated until all black queer disabled Muslim transgender transracial non binary drag queens are liberated!</t>
  </si>
  <si>
    <t>When do they attack the teams name? Eskimo is becoming something people are crying over. 
 Surprised Kleenex hasnt capitalized. "Crying a lot? Being a pussy is hard when the worlds against you, least according to your mental defect. Use a kleenex. We've been wiping up your tears since &lt;date here&gt;"</t>
  </si>
  <si>
    <t>Wow this sub really is dumb lol</t>
  </si>
  <si>
    <t>Konig64</t>
  </si>
  <si>
    <t>Wtf. Canadian culture dies a little more. Canadian history is raped a little more. Canadian patriotism fades away more.</t>
  </si>
  <si>
    <t>Yes - you are a terrible person.</t>
  </si>
  <si>
    <t>mohash56</t>
  </si>
  <si>
    <t>You retards in here forgetting that he had nothing to do with it had his car had just been assigned to that garage.</t>
  </si>
  <si>
    <t>TiberDasher</t>
  </si>
  <si>
    <t>Yup,I hope you end up in his position one day bootlicker or maybe your kid so you can truly know the grief. No one deserves to go out like that well maybe pedos and rapists.</t>
  </si>
  <si>
    <t>FTOT-</t>
  </si>
  <si>
    <t>they aren't violent, but if you say the wrong thing once they'll beat the shit out of you, seems about right when it comes to the left's cognitive dissonance</t>
  </si>
  <si>
    <t>Wtf!?</t>
  </si>
  <si>
    <t>AuspiciousBoron</t>
  </si>
  <si>
    <t>Why are you using light you maniac</t>
  </si>
  <si>
    <t>Undrcooked</t>
  </si>
  <si>
    <t>YouTube indirectly thinks black people are inferior and this is how they portray it.
 See, the right wings 'accused' of being racist. The left, on the other hand, literally creates laws squarely based around race. Theyll lower quotas and expectations so the races they find inferior, stupid, etc can join up. 
 They use a logic of inferiority to pander and give to those they find to be inferior and incapable.</t>
  </si>
  <si>
    <t>Holy fuck, reading this just pissed me right off. Alberta has been the highest per capita producer for Canada since for fucking ever and this asshat attacks Albertans for feeling ignored when they have given so much to confederation. The Fair Deal Panel gave tangible ideas that are designed to support Albertan values. A police force, CPP, a firearms officer, these encourage an Albertan value set outside of the status quo. I'm glad most Albertans are waking up to this nonsense. Whenever people ask me where I'm from, I say Alberta. Canada has turned its back on the west, and blindly voting conservative hasn't done shit for us. Independence within Canada, or complete separation is the only path forward. Separatists are getting my vote next election.</t>
  </si>
  <si>
    <t>Wow I'm glad this story isnt just disappearing like the Las Vegas one. 
 This is demented. The RCMP are garbage.</t>
  </si>
  <si>
    <t>The public freakout subreddit was praising cops from india whacking everyone who was outside for being outside.
 Now they claim police brutality. Redditors are commie, little inconsistent shits.</t>
  </si>
  <si>
    <t>What a circle jerk sub this is</t>
  </si>
  <si>
    <t>maskf_ace</t>
  </si>
  <si>
    <t>CBC spews more garbage out for the lemmings to swallow.</t>
  </si>
  <si>
    <t>What a bunch of degenerates</t>
  </si>
  <si>
    <t>And in those 100 years they are proud of turning China into a shithole. Well done.</t>
  </si>
  <si>
    <t>She's advocating violence, chaos and anarchy. Why has this fool not been charged with something?</t>
  </si>
  <si>
    <t>harrry46</t>
  </si>
  <si>
    <t>Why would of you send someone threats of rape. Rapists are the lowest form of scum on the planet. Seriously you need help if you think that's funny to say.</t>
  </si>
  <si>
    <t>People seem to think this won‚'t happen in Canada and have tagged it as US bullshit. Prepare yourselves, whites, scenes like this are just around the corner for us. Arm yourselves, 12g is perfect for this scenario.</t>
  </si>
  <si>
    <t>OhCanaduh99</t>
  </si>
  <si>
    <t>Academia has always been dumb, nothing new here.</t>
  </si>
  <si>
    <t>As the clown PM continues on with his nauseating house act.</t>
  </si>
  <si>
    <t>No point our currency will go the way of Venezuela soon enough with this clown in charge.</t>
  </si>
  <si>
    <t>Wasting taxpayer money on a stupid mobile billboard?</t>
  </si>
  <si>
    <t>Too much dildo time on her hands</t>
  </si>
  <si>
    <t>I think this is the right take. 
 We are blessed in this moment though, both the COVID-19 hysteria and the claim that whites are hunting blacks are the most objectively outrageous claims. Use this opportunity to filter out who around you is a total fucking retard, you may find that you are left with a small group, those are the people you can potentially trust as things get tough.</t>
  </si>
  <si>
    <t>Maybe this will finally force the libs to realize they can't just run deficits until the next recession. 08-09 was such a long time ago, fucking deficits until the next crisis. Wishful thinking though.</t>
  </si>
  <si>
    <t>Ben and Jerry's lawyers got all over that shit.
 B&amp;J have the rights to social justice pandering in the ice cream realm.</t>
  </si>
  <si>
    <t>I‚'ve seen middle-school plays with more convincing acting than this clown</t>
  </si>
  <si>
    <t>Maxim_Beans</t>
  </si>
  <si>
    <t>Anything after the principal and the pauper is straight trash.</t>
  </si>
  <si>
    <t>So.....Im offended every day and deal with assholes regularly....does that mean I get to perpetuate a made up narrative similar to ‚"racism‚</t>
  </si>
  <si>
    <t>Orpheus1993</t>
  </si>
  <si>
    <t>I don‚'t have a facebook profile picture.. and very little personal info publicly displayed. Saw this post being shared by a friend from Kamloops. I honestly laughed at the post. I commented saying ‚"funny joke, bad timing‚ got called a racist idiot, a bigot, people told me my parents were pieces of shit, got messages saying I shouldn‚'t reproduce. I had several people involved in an extensive search to try find my place of employment and get me fired. 
 It‚'s funny because I am african american. A visible minority. But apparently a ‚"very racist‚ one. 
 The post has since been deleted as most of the people retracted their statements once I identified myself. Wishing I had gotten those screenshots. 
 Proof of white people drowning out our voices. Yet again.</t>
  </si>
  <si>
    <t>meeka1765</t>
  </si>
  <si>
    <t>Go protest but dont go to work. Sounds like liberals.
 The virus understands and will take the day off. These people are legitimate retards.</t>
  </si>
  <si>
    <t>The next person who blames the residential schools on Sir John A is getting kicked in the nuts. 
 I'm sick of this shit. If you want to rage against history you should at least know about it. 
 I have never even heard of a Mackenzie statues being splashed red. The level of ignorance that activists have to our own history is astounding. It's truly disgraceful.</t>
  </si>
  <si>
    <t>Of course it is all lies and bullshit. Of course if you bring this up, the liberals will start in with how come police are arresting so many black people when they make up a much smaller amount of the population than 20%, and avoiding the fact that blacks are just more likely to be fucking criminals for whatever reason.
 The real question is what are we going to actually do about it? How do we get the media to stop being so biased? I have personally turned probably at least a half dozen people against them just by pointing shit like this out in real life.
 I think that's the key.</t>
  </si>
  <si>
    <t>Wow! The Athabasca Chipewyan First Nation should feel ashamed to have elected such a belligerent drunk as their chief.</t>
  </si>
  <si>
    <t>Goddammit QC...</t>
  </si>
  <si>
    <t>Things a white person could never say, like all the things white people say every day on this shithole sub</t>
  </si>
  <si>
    <t>Tapir9662</t>
  </si>
  <si>
    <t>&gt;\[‚Äì\]Framemake \[score hidden\] 4 minutes ago 
 &gt; 
 &gt;lol "name-calling" 
 &gt; 
 &gt;MetaCanada being MetaCanada what an absolute shitstain of subreddit.
 Imagine being so retarded that you put quotes around the word name-calling as though the act of calling someone a name isn't name-calling..</t>
  </si>
  <si>
    <t>Good riddance to right wing trash.</t>
  </si>
  <si>
    <t>Memorable moments:
 [Protesters throw water on an older white man](http://www.youtube.com/watch?v=uPPPpOn3znc&amp;t=4m43s)
 [Idiot dancing like a fool while giving two fingers to the police.](http://www.youtube.com/watch?v=uPPPpOn3znc&amp;t=4m8s)
 [Douchebag in Black Civic redline revs while a mother pushs her baby in a stroller feet away from the exhaust](http://www.youtube.com/watch?v=uPPPpOn3znc&amp;t=5m24s)
 [Threat of "go home before you get murdered"](http://www.youtube.com/watch?v=uPPPpOn3znc&amp;t=11m48s)</t>
  </si>
  <si>
    <t>meanwhile Canadian indigenous people live in shitty conditions. Clean the mess in your own backyard first. Foreign aid won't fix the fact that Canada is a laughing stock internationally</t>
  </si>
  <si>
    <t>Gooch_McFister</t>
  </si>
  <si>
    <t>&gt; (a) what was the total amount spent on taxis by each ministers' office for each fiscal year since 2015-2016, including the current fiscal years
 Has being locked up in your long term homes for three months totally atrophied the reading comprehension out of your doomer brains? Try reading the shit before having a circlejerk bukkake on it</t>
  </si>
  <si>
    <t>Wow, you are in a VERY small minority of people, particularly leftists.
 I just want you to know that I appreciate you and your opinion of us in general. It saddens me that the forces of censorship are as strong as they currently are. The world is fucking doomed. : /</t>
  </si>
  <si>
    <t>I see she's a law student at UCLA. If she plans on practicing in Canada, when she applies to her provincial law society she will learn that having a history of embezzling is probably the worst thing you can possibly have on your record. Lawyers must handle trust accounts for fucks sake. If she gets approved, I will lose respect for that law society. This sort of shit brings the entire profession into disrepute.</t>
  </si>
  <si>
    <t>What a dunce.</t>
  </si>
  <si>
    <t>I can't believe the people protesting in my province. Nobody in New Brunswick is killing black people or thinks that it's fair and justified, and is going to change their mind after seeing people stomping around. It's New Brunswick for fucks sake, not Atlanta.</t>
  </si>
  <si>
    <t>I can't even cross the border with more than a 26. It sucks being white!</t>
  </si>
  <si>
    <t>deathlyzero</t>
  </si>
  <si>
    <t>I wonder how many people know Tyendinaga (Joseph Brant) was a well-documented slave trader? 
 I can't wait for all this bullshit to backfire and the purges to come full circle!</t>
  </si>
  <si>
    <t>They don't believe any of this shit. They just want to keep the gravy train of money rolling. 
 The UN is the largest organized crime syndicate in the world.</t>
  </si>
  <si>
    <t>" Organizers warned attendees that the hotel was also temporary housing for Syrian refugees. " 
 What the fuck do you mean "warned"? Is there a problem with Syrian refugees???</t>
  </si>
  <si>
    <t>Left wing extremists lie. This article is an inversion of reality. A right wing extremist's view on sex would be abstinence until you are married. 
 - It is left wing extremists who are obsessed with sex and lust for sexual power over other people. 
 - It is left wing extremists that are obsessed with self destructive tendencies, like jerking off all day to pornography, instead of talking to women. 
 - It is left wing extremists like like Clinton, Epstein, Weinstein, Wiener, Biden...the list is too long to name who actually abuse and rape women and get away with it. 
 - It is left wing extremists who must lie and create a false reality in order to confuse the populace and entice low IQ members of society into their hive mind. 
 - It is left wing extremists that view women as sex objects instead of as a part of Gods creation.
 - It is left wing extremists who mock moral values, and insists they are deserving of being provided with everything just because they exist, without having to work for any of it. That is the essence of socialism. **Incel is literally sexual socialism,** the idea that you are deserving of sex just because you exist and want it.
 Left wing extremists lie and blame right wing extremists for everything they themselves are guilty of, because they know left wing morons will believe any lie that they are trained to believe.</t>
  </si>
  <si>
    <t>Lol, you're a bunch of far right racist bigots sitting in armchairs in your moms basement and wondering why all your "friends" are on the Internet and no one likes you IRL.
 Get outside, get some sunshine, recognize that you're part of your own problem and you need to reassess how you look at the world. You're hurtful, mean, disrespectful, racist, misogynist, quick to judge and project your own failing on everyone else, and you never actually improve any situation you have an opinion about. You only pull others down and never lift anyone up. You're a cesspool of derogatory, dipshit behaviour and you know it.
 Some of your favourite slimeball subs get removed and you're instantly REEEEEEEEEEEEEEEEEEEEEEEEEEEEEEEEEEEEEEEEEEEEEEEEEEEEEEEEEEEEEEEEEEEEEEEEEEEEEEEEEEEEEEEEEEEEEEEEEEEEEEEEEEEEEEEEEEEEEEEEEEEEEEEEEEEEEEEEEEEEEEEEEEEEEEEEEEEEEEEEEEEEEEEEEEEEEEEEEEEEEEEEEEEEEEEEEEEEEEEEEEEEEEEEEEEEEEEEEEEEEEEE
 No one cares, you literally don't matter because you never care about anyone else but you. The reason you don't have a reddit of your own is because the masses literally can't live with the cesspool you've created with your bilious attitude and seething self-loathing. You'll never have a large community that is self-sustaining because the moment one of you realizes how awful you've been, they leave YOU and never come back. So smarten the fuck up r/metacanada, get with the game and start living a life of generosity, helpfulness, kindness and uplifiting spirit and see if your life doesn't become exactly what you live.</t>
  </si>
  <si>
    <t>kindanormle</t>
  </si>
  <si>
    <t>What a bunch of racists. They should all lose their jobs, and be exiled from this perfect society.</t>
  </si>
  <si>
    <t>Gates is a micro - chipped cuck himself.</t>
  </si>
  <si>
    <t>Black people murdering each other is more of a health crisis than this phony "anti-black racism".</t>
  </si>
  <si>
    <t>C**I**BC you illiterate. 
 But of course it's par for the course given that all companies are currently tripping over themselves to show how woke they are.</t>
  </si>
  <si>
    <t>&gt; Premier Redford had 7 staffers at a much lower rate of pay.
 Yeah, she just used all the money saved on staff to build herself a penthouse, fly her kid's friends around the world, put one of those staffers up in the Fairmont so she'd have somewhere nice to fuck him, and funnel tobacco lawsuit money to her husband.
 Who the hell thinks Alison Redford is a good example?</t>
  </si>
  <si>
    <t>grumpyoldham</t>
  </si>
  <si>
    <t>These are the lazy losers of society who think what they want should be given to them instead of earned with their own hard work.</t>
  </si>
  <si>
    <t>Arabs are racist af. Most of the brown people are. Arabs, Persian, Pakistanis, Indians and specially the Chinese. I have worked with all of them and they‚'re more racist than the most racist white person I know. 
 Also, black people can be extremely racist themselves.</t>
  </si>
  <si>
    <t>You are pretty much guaranteed it's a bullshit article if they disable comments.</t>
  </si>
  <si>
    <t>He din do nuffin wrong!!
 WTF</t>
  </si>
  <si>
    <t>Holy shit. Well, that explains the Tesla at least. 
 I never quite understand how the hell that even happens in the States but apparently it's pretty common for black business grants to be spent on flashy cars for "promotional purposes." 
 I can't get into how I know that but I assure you that it happens. It happens far too much.</t>
  </si>
  <si>
    <t>Because this is wild speculation the guy was about to go on a shooting spree and knew as soon as he was identified they would freeze his assets so he took the cash so he had money to be on the run for an extended period of time. McLean's is a bunch of smooth brain idiots who are peddling conspiracy theories.</t>
  </si>
  <si>
    <t>How could anyone hire this dolt as a lawyer is beyond me.</t>
  </si>
  <si>
    <t>This was filmed in Brampton, Ontario. Brampton's population is 73% non-white, this man is a minority. If he has lived there for a while he has quickly witnessed his town turn into a shit hole due to mass unregulated immigration. Infrastructure and neighbourhoods have been destroyed in a once nice city. This man is tired of the bullshit.</t>
  </si>
  <si>
    <t>I don't agree with 99.999% of you but I have to say, you're the most thick-skinned conservative subreddit.
 Thank you for not banning me just because I disagree (and some times mock you if the opinion is stupid enough).</t>
  </si>
  <si>
    <t>soaringostrich</t>
  </si>
  <si>
    <t>Personally I find that folks are generally more pissed off and cynical.
 You can make a dank meme, but people won't find it funny if they are in a bad mood.
 It might explain why you see less humorous content.
 In addition, shit got real when Trudy became PM for a second time in spite of the controversial shit that he did. It used to be funny because in a sane world, he would be taken down by his fuck-ups. But, the populace is beginning to realize that the guy could publically shit on the Canadian flag on Parliament Hill and his support would barely drop by half a percent.</t>
  </si>
  <si>
    <t>man police never respond in time for B&amp;E shit.
 all you end up getting from them is a report that can be part of an insurance claim.</t>
  </si>
  <si>
    <t>shwadevivre</t>
  </si>
  <si>
    <t>Yeah... I am not white and don't think anything like that. 
 Don't let the nonsense happening right now cause you to forget there are plenty of "poc" conservatives who don't have shit for brains.</t>
  </si>
  <si>
    <t>Johnny_Tit-Balls</t>
  </si>
  <si>
    <t>Good! The sooner the young and healthy realize this virus does not constitute any kind of pandemic, the better. The protest is of course in itself stupid and unjustified.</t>
  </si>
  <si>
    <t>I'll bend my knee, right into your groin :-P</t>
  </si>
  <si>
    <t>dontcareusername123</t>
  </si>
  <si>
    <t>Its statistical science. 
 Stats arent science. Stats are a dumb argument to make.</t>
  </si>
  <si>
    <t>Tits or GTFO</t>
  </si>
  <si>
    <t>Its really getting stupid now, christ almighty.</t>
  </si>
  <si>
    <t>Absolutely amazing. This woman has bigger balls than everyone around her combined. 
 Also, isn‚'t it racist that a white woman feels obliged to speak on behalf of the black protesters??</t>
  </si>
  <si>
    <t>hweeqo</t>
  </si>
  <si>
    <t>They are so desperate it is pathetic.</t>
  </si>
  <si>
    <t>The race is on! a vicious race to the bottom.. who can claim more guilt and privilege.. and who can be more ‚"woke‚ in ‚"calling out‚ others.. what a f*cking joke...§¶üèº‚Äç‚ô'∏èü§¶üèº‚Äç‚ôÇÔ∏è</t>
  </si>
  <si>
    <t>Yeah, if you thought the last US election pissed off all the women in the country and set feminism back 50 years then just gear yourself up for 2020, race war edition. 
 I wouldn't be shocked if there's a new KKK once the dust settles from this doozie of a shitshow. It's going to be fucking ridiculous, they've already used race-baiting to defeat Bernie and they're going to try it on Trump. 
 You know how half the women in the country still think Trump is racist because Hillary was trying to deflect from that picture of her kissing the Grand Wizard with a little of the old tu quoque? 
 Get ready for a shit show that tears at race relations and gender relations as the DNC tries every fucking trick in the book to tilt the Supreme Court back to being leftist dominated.</t>
  </si>
  <si>
    <t>&gt;But what if instead of revealing all that sensitive and unnecessary information to the clerk, you opened a digital identification app on your phone. Within a few clicks, the app accesses a secure government database, confirms your identity and displays your name and photo on your phone screen for the clerk to see.
 You mean, like showing your driver's licence?
 What the fuck kind of dumb logic is that? 
 "Oh no, I really don't want the clerk to see my birthdate. But I don't mind the government having control over my ability to do anything!"</t>
  </si>
  <si>
    <t>And absolutely no service, police/ambulance/firefighter, should go in and help with body recovery or restoring any semblance of order. 
 They wanted this. Let them drag the dead to the outskirts to be picked up and see what their bullshit creates.</t>
  </si>
  <si>
    <t>OrganizedInstability</t>
  </si>
  <si>
    <t>The lack of accountability placed on us by our own people is infuriating. 
 Then we go an burn down a Wendys? WTF. 
 If you want to know why a lot of smart people arent caring about BLM etc.. this right here. 
 This fucking thing right here.</t>
  </si>
  <si>
    <t>lispychicken</t>
  </si>
  <si>
    <t>Guarantee the reason why terry gets so much hate is because he‚'s literally the biggest fucking chad ever.
 Soy males and weak willed women simply are jealous they can never achieve the power that terry wields</t>
  </si>
  <si>
    <t>hugh-mungus21</t>
  </si>
  <si>
    <t>What's the point? Blackface didn't hurt him at all then, spamming it now won't change anything 
 People should focus on the real things trudeau is doing to fuck the country over.</t>
  </si>
  <si>
    <t>Remember to bring numbers.
 Don't ever get out numbered and then stand there like a clown waiting for a sucker shot.</t>
  </si>
  <si>
    <t>Wow. 
 Imagine being that pathetic. 
 Next time I feel depressed I‚'ll just remember how bad this guys life must be.</t>
  </si>
  <si>
    <t>Lets look at some important numbers:
 \- Unemployment rate at 13% (Job, what is that you speak of) ?
 \- Student Debt average $20K + I guess just ask mom and dad for some extra cash ?
 Both Trudeau and our Cheesecake Premier (Ford) are two of the same idiots combined.
 Honestly Faith Goldy could run as Premier and I bet she would get votes.</t>
  </si>
  <si>
    <t>Several years ago, health specialists were warning of a global obesity epidemic that needed to be addressed immediately or else the world would end...now they‚'re promoting morbid obesity in the lying MSM...this is why I stopped paying attention to them, I just get upset and angry and I don‚'t need that shit.</t>
  </si>
  <si>
    <t>Looks like it happened in ABQ, New Mexico. Antifa was trying to tear down a statue, a militia showed up to protect it, some violence happened, and at some point during that, the above video was filmed.
 Of course, there is ZERO mention of the guy clearly fighting for his life in this video in all the news articles. In [this](https://kvia.com/news/new-mexico/2020/06/15/man-shot-wounded-during-protest-to-remove-onate-statue-in-albuquerque/) article, the only mention of the video states " cell phone video shows a man in a blue shirt identified as Baca shooting several rounds from a semi-automatic handgun. ". Zero mention of him being beaten.
 [This](https://www.koat.com/amp/article/man-shot-at-protest-calling-for-removal-of-onate-statue-in-old-town/32874448) article actually makes the fucking claim that the video shows the shooter was "shoving women to the ground in an attempt to protect the statue". You can CLEARLY see the shooter on the ground being beaten at the start of the video, and the woman was NOT on the ground. In fact, she was hitting HIM on the ground.
 No mention of him being beaten. No mention of the people screaming "WE'RE GOING TO FUCKING KILL YOU". No mention of him getting hit in the head. No mention of the guy that hit him in the head HOLDING A KNIFE.</t>
  </si>
  <si>
    <t>They will just say that his victim status made him do retarded shit. It‚'s not his fault. The fact he was black at birth made him predisposed to commit crime as a means of survival due to white racism against him. He didn‚'t have a chance. Lol that‚'s what the real bigots think.</t>
  </si>
  <si>
    <t>Reasons women shouldn't be cops....</t>
  </si>
  <si>
    <t>Is it the gay asian dude with downs?</t>
  </si>
  <si>
    <t>I obviously understand why this sub doesn't want it to happen, but as an American, it would help us out a lot if you took all of the rioters and protestors, and if you don't mind, maybe all of the jerks who constantly whine about moving up there every time they lose an election.</t>
  </si>
  <si>
    <t>RedditAdminsHateCons</t>
  </si>
  <si>
    <t>Wtf</t>
  </si>
  <si>
    <t>Lefties walking about with Che t-shirts on and I can't even wear that suave-ass centre 'stache. 
 That moustache is stylish as fuck. Sometimes I'll wear it for a few moments halfway through a shave and yearn. 
 do you ever yearn?</t>
  </si>
  <si>
    <t>It's funny how the Canadian news media think that google and facebook will just go along with this and give them tons of money. 
 The media and government itself are so out-of-touch that they honestly think that people are still sharing articles from them on facebook, or that facebook is even an influential platform at this point. 
 The most likely result of all this would be facebook banning Canadian media as they'd have to pay money whenever someone posted a link and google won't want to pay anything either. 
 This entire idea of a link tax is utterly ridiculous; it's pie-in-the-sky shit from a news media that are so in love with themselves that they think that the nation revolves around them and that Canadians can't get by without whatever ridiculously biased fluff they write. 
 The reason the news media in Canada is failing is because the news media in Canada fucking sucks. They need to figure out a way to make their product better and re-build trust, not devote their lobbying to get facebook and google to pay them a tax. 
 They really are out-of-touch.</t>
  </si>
  <si>
    <t>Bernie Sanders is a charlatan who got rich of the public dime. Yes, this is true of many politicians, but what makes Sanders even more evil is how he duped a generation of youth into destroying their future in favour of some 'pipe-dream' communist fantasy.
 Most politicians are scum, criminals above the law, but Bernie is USDA 'A' grade evil.</t>
  </si>
  <si>
    <t>Are we ever getting off our asses and pushing back against these CERB commies?</t>
  </si>
  <si>
    <t>*" I now realize Innisfail isn‚'t really ready for a march,‚ said Bovey*
 You mean not ready to have their main street trashed by bussed-in shitheads, right?</t>
  </si>
  <si>
    <t>Because we won't let ANYONE deal with the FULL consequences of their actions. Risk has been socialized, and stupidity reigns supreme.</t>
  </si>
  <si>
    <t>I like that statement, but I think the message shouldn't just be about churches. There was nothing in that statement about massive unemployment across the country, and the rabid hypocrisy of the left. Banff has hit 85% unemployment because of these measures. Anybody protesting the lockdown were called granny killers and child murderers. We need to shove that shit right back in their smug fucking faces. If we were granny killers for walking our dogs, then they are granny killers for protesting.
 Their cause of racial justice is not more important than our cause of freedom and anti government overreach. They don't get a pass. They have the media, government, and big tech on their side. That doesn't make their shitty actions right.</t>
  </si>
  <si>
    <t>A article from nytimes (propaganda times) oh wow you sure got the meta Canadians. Keep linking articles from people and nytimes thinking your informed and going to defeat the baddie meta Canadian conservatives you fucking joke lol</t>
  </si>
  <si>
    <t>Canadianvillain89</t>
  </si>
  <si>
    <t>You forgot a box. Is male -&gt; racist patriarch</t>
  </si>
  <si>
    <t>In a fucking heartbeat. That's pretty depressing that only 10% of Canadians are aware of what is happening in the world. Thank the corrupt CBC and the rest of the paid off liberal media for this situation.</t>
  </si>
  <si>
    <t>Wait there are people who actually don‚'t think this guy is functionally retarded?</t>
  </si>
  <si>
    <t>YoOoCurrentsVibes</t>
  </si>
  <si>
    <t>[Just a few of the subreddits they have begun to spam](https://i.imgur.com/eRtEaBs.png). 
 Included in the list of demands
 &gt;3) The senior r/canada moderator who added Perma and medym as r/canada mods is to undergo a confidence vote from r/canada moderators to decide whether he should stay on
 &gt;Lucky75 is the r/canada moderator whose laissez-faire attitude caused r/canada to have white nationalists in leadership positions. While this may have been due to negligence as opposed to malice, his role as senior r/canada moderator should be put up for review. There should be a vote taken by r/canada moderators (who aren‚'t white nationalists) on whether Lucky75 is to remain as moderator despite his incompetence.
 so basically
 &gt;WE WILL DECIDE WHO IS NOT A WHITE NATIONALIST AND WHOEVER IS LEFT THEY CAN VOTE TO SEE WHETHER THIS INCOMPETENT IDIOT WHO LIKES RACISTS IS ALLOWED TO STAY
 what a joke</t>
  </si>
  <si>
    <t>People are unbothered by the looting and destruction because they really believe insurance companies will fix everything. These dumbasses don't understand how insurance companies work, house always wins.</t>
  </si>
  <si>
    <t>" "When I talk about abolishing whiteness, I talk about political practices and ideologies. Systems of oppression, whether white or brown, should be abolished," [Gopal later clarified.](http://https//www.cambridge-news.co.uk/news/cambridge-news/death-threats-sent-cambridge-university-18483984) "It's about abolishing a race hierarchy where whites are at the top." " 
 White's aren't at the top, east-asians are. You'd think a professor would know that. This bitch is simply a racist, spouting off misinformation to rationalize her racism. That's all it is.</t>
  </si>
  <si>
    <t>"I'm not racist, I hate white people"
 - White leftists, unironically</t>
  </si>
  <si>
    <t>"Regulated looting" ....uhh you mean shopping?
 Last I checked, there were these regulations called 'laws'
 Fuck I hate what this country has become.</t>
  </si>
  <si>
    <t>[https://www.theglobeandmail.com/world/article-canadian-philanthropist-peter-dalglish-loses-appeal-of-sexual-assault/](https://www.theglobeandmail.com/world/article-canadian-philanthropist-peter-dalglish-loses-appeal-of-sexual-assault/) 
 Googles excerpt from wiki. " Peter Dalglish CM, is the Canadian founder of the Street Kids International charity and a convicted sex offender. Until 2015, he was the Country Representative for UN-Habitat in Afghanistan. He is currently in prison in Nepal for nine years, being convicted of sexually assaulting two young boys. He denies this charge. " 
 UN philanthropist who works with international childrens charities? Definitely a fucking pedo who uses his work as a cover. He has an unlimited supply of discarded children to rape. This guy is absolutely a predator, and a very smart one at that.</t>
  </si>
  <si>
    <t>&gt;I always find the criticism of Greta difficult because she‚'s so young
 And that's the bullshit of using children to push your politics, nothing should be above criticism if you don't like keep your kids out of it
 It also only applies to the left though if a kid starts talking conservative they get destroyed
 Just another strategy to suppress opposing speech</t>
  </si>
  <si>
    <t>&gt;The lesson plan had a guidebook to go with it telling students that school air-conditioning adds 20,000 tonnes of greenhouse gases every year.¬†¬†¬†
 Awesome, as they sit there in school with the AC blasting they'll realize most everyone who pretends to care about this is full of shit</t>
  </si>
  <si>
    <t>47 more and this government collapse. Damn shame the Corona Virus didn't tear through our parliament like the Iranian's.</t>
  </si>
  <si>
    <t>Although this sucks, this might be a necessary step to ensure we don‚'t go through another wave.</t>
  </si>
  <si>
    <t>As the sciences will be a big part of the first come, first serve immediate economic future, esp. in the west, I'm willing to bet this idiotic advocacy is designed to maintain the current pecking order of the scientific establishment.
 Yes, 'shut down' STEM... For the naive, easily-brainwashed newcomers.
 Whoever buys into that moronic advocacy is really a natural victim of intellectual Darwinism anyway.</t>
  </si>
  <si>
    <t>Bunch of psychopaths.</t>
  </si>
  <si>
    <t>Burn it.
 We will build it again without you.</t>
  </si>
  <si>
    <t>Day breaks
 Got the shakes
 Nose running
 Joint dripping
 Mind slipping
 Body aches
 Jones coming down
 Got an attitude
 Fighting mad
 Feeling bad
 Funeral sad
 Another 24 hour drag
 Damn, I needs me some scag
 Pawn my brother's doo-rag
 To cop me a transparent thin bag
 You see, you see, cause I'm strung out, strung out on a white witch
 My timeless bitch
 Riding a white horse into my main vein
 Damn baby, got to kill this pain
 But I'm gon' get slick
 And get my woman to pull a trick
 She don't care
 She's on welfare
 Going to steal her check
 And cop me a deck
 And deal me some stuff
 When the going gets rough
 Where's my wine?
 I've got to ease my mind
 Is that the kid I hear crying?
 Shut up, kid
 You want the super to call the man
 And have me pull another bid?
 So what if you're hungry?
 Shit, my jones is down on me
 I ain't your old man
 I don't know where the dude is
 If he knows what I knows he's out getting his
 Damn, this pain is getting worse
 Let me see how much dough this ho got in her purse
 Well now, six dollars will cop me two small trays
 And that's enough to take my gorilla jones away
 Now let me see what's happening on the corner today
 Aye, there's my man
 Brother sweet stuff Sam
 Aye Sam, can I get a play
 On a double tray
 So I can take off and lay
 Okay woman, get up out of bed
 You heard what I said
 I'm a tie the rope around my arm and heat the cooker
 And I want you to get your ass out on the corner and play hooker
 Wow, I can feel it now
 This stuff is boss
 I see that ho on that horse
 Hey baby, wait for me
 Cause I'm gon' be free!
 Free! Free! Free! Free!
 Really?</t>
  </si>
  <si>
    <t>don't be idiots and be brainwashed into thinking certain fetishes are ok and other others aren't. educate yourself and learn that there's nothing wrong with rape and incest fetishes. Society has been taught by the liberal media these things are wrong and should be punished. don't be another sheep eating whatever the media feeds you.</t>
  </si>
  <si>
    <t>Don‚'t remove this post you cucks.</t>
  </si>
  <si>
    <t>George Floyd didn't deserve to die. However, he was a criminal and a drug addict, and when you do stupid things, bad things happen.
 George Floyd wasn't leading by example, he was drugged out on methamphetamine, fentanyl, cannabis, and morphine, when he was arrested. He has a criminal record of assaulting a pregnant Black woman with a gun on her head.</t>
  </si>
  <si>
    <t>Good god the left is fucking nuts nowadays.
 I mean I can appreciate a good union fight for working conditions or higher wages. But the left is losing the ability to reason which is fucking scary.
 They're becoming more unreasonable as the years go on.</t>
  </si>
  <si>
    <t>Guy pulls out a knife. Angry black man pulls out a gun.
 Good.</t>
  </si>
  <si>
    <t>Holy shit son. These are majority not new jobs. So many jobs were lost and we got back people going back to old jobs during phase 2 and 3 openings.</t>
  </si>
  <si>
    <t>I for one welcome our new Muslim Overlords. They won't put up with this shit happening in Canada right now.</t>
  </si>
  <si>
    <t>I fuckin' love living in the middle of nowhere in Alberta more and more every day.</t>
  </si>
  <si>
    <t>I live in Scarorough and am probably gonna stay up all night with my body armor on and my KABAR in case this shit goes into the suburbs</t>
  </si>
  <si>
    <t>I say fuck it be like Detroit/Philly and build statues of fictional Characters (Philly has Rocky and Detroit will soon have a Robocop statue)
 Can have a Ricky, Julien and Bubbles statue out East.
 Telefrancais‚'s Ananas statue in Quebec.
 Johnny Canuck statue for BC
 Littlest Hobo statue for Ontario 
 And so on and so fourth...</t>
  </si>
  <si>
    <t>TobeFair83</t>
  </si>
  <si>
    <t>I used to think that people today are uniquely retarded, but now I realize that people in general have always been really stupid, it's just that social media has amplified the reach and intensity of the stupidity to levels far beyond 'Idiocracy' ever could have imagined.</t>
  </si>
  <si>
    <t>I wish I could vote for this woman, but I just can't. Almost every email I get from her campaign highlights that she is the only visible minority running. Fuck identity politics.</t>
  </si>
  <si>
    <t>I'm really really getting tired if this. The openly anti white behavior is disgusting. Defund the absolute hell out of the CIBC.
 Edit: CBC, CIBC. It's all liberal funded bullshit</t>
  </si>
  <si>
    <t>It may just backfire on them and the Academy and its stupid awards are gone for good.</t>
  </si>
  <si>
    <t>It's such a ridiculous and poisonous term because white **is** a race. What they really mean to say is **non-white**.</t>
  </si>
  <si>
    <t>ASI9-News</t>
  </si>
  <si>
    <t>Less people would be against immigration if we actually let in educated people from civilized countries that could contribute to Canada. Instead of taking the dregs of Africa and the middle east that are costing Canada millions and trying to imposed their fucked up culture on us.</t>
  </si>
  <si>
    <t>Rather_Likes_Bacon</t>
  </si>
  <si>
    <t>Looks like we're gonna have to create a non-profit to study ways to return the nation to the functioning system it was before, so we are ready when these fuck-heads turn on themselves and their movement collapses along with the economy.</t>
  </si>
  <si>
    <t>Love how you use stats from 2013, went to the same website, saw the numbers for beyond 2013, and low and behold I wonder why you posted from 2013, I wonder............... and shadowbanning people is just typical right wing tactic, disagree with facts and you are shadowbanned. Bahahhahahahaha, like I always say here #idiotseverywhere</t>
  </si>
  <si>
    <t>More low effort shitposting. Do better</t>
  </si>
  <si>
    <t>No one really cares what your skin colour is as long as your not retarded.</t>
  </si>
  <si>
    <t>Ok so clearly people just dont get it. Lol whatever... have fun trying to shift the East away from communism.
 So i guess its settled then. No one wants to move out West because it isn't a perfect utopia or whatever silly little nitpicky reasons that can come up with. So they would rather be poor in little somalia and never form government ANYWHERE.
 You people deserve whatever happens to you now. ONCE WE WEXIT YOU ARE FUCKED IF YOU STAY IN CANADA.</t>
  </si>
  <si>
    <t>OP,
 I hope you get a handle on your alcohol addiction that you've been battling since you were 13 and that your switch from Xanax to diazapam goes well and you can eventually get some sleep. 
 Also, you're trying way too hard and it just comes off as pathetic.</t>
  </si>
  <si>
    <t>Police need to step up a shut this shit down before we turn into Minnesota. The animals need to be put in their cage. Trump had the right idea: When the looting starts the shooting starts. This pussyfoot response by the cops is only going to lead to more violence and death</t>
  </si>
  <si>
    <t>Whalez</t>
  </si>
  <si>
    <t>Standard BLM uniform pants on ground standard prison flip flops. This white man needs to stop hitting this BLMs fists with his face.</t>
  </si>
  <si>
    <t>The fucked up thing about communism is that it's been responsible for a shockingly large number of dead civilians. 
 If you just look at the Soviet Union you have the red terror, 200,000ish people, the Holdomor for 10 million, the purges of the Kulaks for 5 million, the Great Purge for 1.2 million, the Gulags for 1.8 million and that's just using communist sources. 
 Communists lie about their death tolls all the time and you're still at over 18 million genocided from just the Soviet Union alone. 
 Then you've got Pol Pot's killing fields, China's Four Pests Campaign (which killed around 100 million), China's purges (who knows how many), and gods only know how many from South America, Africa and the Balkans. 
 My guess would be that communism as a priciple has killed more civilians that WWI and WWII combined. 
 Fucking commies. They never learn.</t>
  </si>
  <si>
    <t>The Orange fool makes sense for once.</t>
  </si>
  <si>
    <t>The Unfuckables</t>
  </si>
  <si>
    <t>Sexylumberjack</t>
  </si>
  <si>
    <t>They were playing politics with our lives. The WHO was also on the it's not so bad bandwagon. Taiwan told them of their measures and it's results early on. Masks save lives by limiting spread. Too many morons in charge to want to do the right thing by taking action early on.
 We need to fix this at the next election.
 And let's filter out our brain dead morons who are saying masks are muzzles and sheeple muffs.
 We have to take care of our people. Don't depend on the government or say stupid shit just because the liberals are now saying masks.</t>
  </si>
  <si>
    <t>They will just say that the black individuals killed by white individuals did so because of hatred. Blacks killing blacks did so because whites hate them and blacks never kill whites because the police are racist. The leftist mind is a simple and predictable mind</t>
  </si>
  <si>
    <t>This is full retard. Never go full retard.</t>
  </si>
  <si>
    <t>2dratbil</t>
  </si>
  <si>
    <t>This works 2 ways. I've always thought when I see a business wasting my time, I boycott them. 
 Companies need to shut the fuck up and make a product. Just shut the fuck up. Companies shouldnt have opinions on leaders, they arent people and are a collection of resources making a product that needs to shut the fuck up.
 BMW makes junk cars. People should boycott them until they make one that lasts more than a year without 10k in repairs.</t>
  </si>
  <si>
    <t>Turning into a shithole in record time. Thanks, cultural enrichment!</t>
  </si>
  <si>
    <t>alphabachelor</t>
  </si>
  <si>
    <t>Well if you think Peter Mackay is a good choice, then I would still 'racialize' you as a complete nitwit.</t>
  </si>
  <si>
    <t>When I was a young child, I loved the rainbow. It was magical. I guess the kids today get to wonder what the fuck adults are on about when all kids want to do is love a rainbow for being a rainbow.</t>
  </si>
  <si>
    <t>Wtf these guys have a stroke</t>
  </si>
  <si>
    <t>Wtf. If you want to keep the peace, arrest the people causing a scene.</t>
  </si>
  <si>
    <t>You know if he cares so much about this why is he even here in Canada? Talk about divided loyalties. That should be enough to force someone out of Canadian politics but not these fucking days.</t>
  </si>
  <si>
    <t>I wish I had a girlfriend as loyal as that. Damn girl got her hand sliced after they came back an upteenth time to shank him in the kidneys.</t>
  </si>
  <si>
    <t>Or maybe when you look around at the meeting the people surrounding you are the ones that are qualified for the work , I wish dummies like this could shut their cock holsters and use their brains before typing.</t>
  </si>
  <si>
    <t>i think it's pretty fair to say he has no idea what he's doing. everything the media is applauding him for is shit trudeau would do if trudeau wasn't scared of his own shadow right now. 
 baking cakes, thanking the sign language guy, delivering masks....meanwhile long term care homes are literally going to shit and ford refuses to reopen the economy.</t>
  </si>
  <si>
    <t>Shut up Yank.
 And Trudeau is a heretical Catholic.</t>
  </si>
  <si>
    <t>The "whites need not apply" bullshit is hilarious. The left claims to be so inclusive to everyone unless you're white. Just wait, colored public bathrooms will likely be coming back soon. And it won't be conservatives implementing them.</t>
  </si>
  <si>
    <t>That is a disgusting comment. Its hate speech directed at white people. That kind of thinking has no logic, it shows a very twisted view.</t>
  </si>
  <si>
    <t>KelownaZ</t>
  </si>
  <si>
    <t>God Canada is retarded. Isn't he supposed to be getting money from CHINA. LoL. Doesn't he know which way bribery works with CHina....</t>
  </si>
  <si>
    <t>The Arabs castrated them all too because they knew they'd deal with the whinging on later.</t>
  </si>
  <si>
    <t>Closepacked</t>
  </si>
  <si>
    <t>Negate all McGill diplomas then. If we're going to get stupid, let's go all the way</t>
  </si>
  <si>
    <t>coboltt46</t>
  </si>
  <si>
    <t>This is a great move by corporate. Think about it. Your employee base is mostly minimum wage leftist socialist cucks who have never been able to get their life together because of "oppression" and "capitalism". Having a 100K student loan after getting their masters degree in medieval basket weaving with a minor in lesbian dance theory really only qualifies them to do brain dead coffee type jobs. Why not pander to these losers by allowing them to indulge in their social justice bullshit if it makes them more obedient retards. As economically right wing, and if I was in a position of authority within Starbucks, I would be all over this lmao.</t>
  </si>
  <si>
    <t>Obviously a large portion of the BLM movement is outsiders who don't actually care about "black lives", whether that's LGBT++++++++ or women's rights or environmentalists or communists or whatever. But once you begin to claim that people like Soros are BEHIND the BLM movement, you're getting into absurd conspiracy theories now. Sure, he might SUPPORT them, maybe in some way he might even fund them. But to be the genesis for the entire movement is stupidity. 
 It's no different than how people are treating the rioting. Of course we know that it was the black people in the BLM group to start the rioting and looting, because we have thousands and thousands of hours of footage of it. They are openly proud of it one minute and then deny all responsibility the other. And because Antifa is now largely the entity continuing the destruction (like in the CHAZ dipshit Olympics), all deflections of "it was the crazy white people that burned down that building and wrote 'BLM, fuck white people" not me!" look more legitimate. 
 We can't take away culpability for this social and economical disaster by AGAIN shifting away blame onto the evil white people. 
 It's funny enough actually racist to believe this Soros theory. As thinking "of course it's the rich old white guy that's responsible for arguably the biggest social climate shift in the history of the civil rights movement" directly assumes that black people couldn't have managed this for themselves. THAT'S RACIST.</t>
  </si>
  <si>
    <t>That fannypack on the old lady really screams resistance.</t>
  </si>
  <si>
    <t>I've never seen a white person beat his/a girl in public. Anecdotal, sure, but honestly if you've lived a normal teenage life on the prairies it's not a fucking secret who's committing the most crime.</t>
  </si>
  <si>
    <t>Dontcha wish there was somewhere you could transport that scum to?</t>
  </si>
  <si>
    <t>what the frig. 
 why is this weirdo doing a modelling shoot in a government building. 
 oh yeah. We are run by a bunch of clowns. I forgot. it's 2020/OZOZ</t>
  </si>
  <si>
    <t>Why the hell would you want those loser conservatives helping you in anything? All they do is lose. Conservatives are neoliberals behind on the times. 
 What about this poison culture do you want to conserve, by the way? 
 Where are the traditionalists would be the better question. Avoiding the Maoist rage mob, probably.</t>
  </si>
  <si>
    <t>All the people who hated his administration in life would find out just how fucking brutal it would become with Trump as a martyr. A GOP sympathy landslide and a lot of people getting Gitmo'd would make them dream of his first year in office.</t>
  </si>
  <si>
    <t>no, at some point recently in the race to the bottom that is the oppression olympics, black people passed the gays in importance so they will have to wait</t>
  </si>
  <si>
    <t>RyanOnymous</t>
  </si>
  <si>
    <t>R/idiotswithguns</t>
  </si>
  <si>
    <t>Textbook cuck</t>
  </si>
  <si>
    <t>Sorry to disappoint you boys. 
 Look forward to the angry raids over the next few weeks. At this point it's become like having a lunatic relative come to visit, you're happy that they're here, but you're annoyed with their shit, but you'll miss 'em when they've got home. 
 2000 subreddits banned and we weren't one of them. It has to smart for the OGFT'ers.</t>
  </si>
  <si>
    <t>Thats just the projection of mass media/the left.
 Real everyday people, atleast out West, are shitting bricks and ready to GTFO of clown world.</t>
  </si>
  <si>
    <t>what does this have to do with Canada? 
 this is some Facebook tier content 
 frig off retard</t>
  </si>
  <si>
    <t>Archimeresz</t>
  </si>
  <si>
    <t>Might be a decent idea to deal with upcoming riots in toronto. Glad I left that shithole years ago.</t>
  </si>
  <si>
    <t>These are joyless people that will never be happy. It will never be enough, because they have not been taught the skills to find personal satisfaction. Instead, they have been enabled to blame others, looking for external satisfaction. Calling people idiots, liars, haters, and stupid that most likely are smarter than them, creates this self-illusion that what they are doing is right and justified.</t>
  </si>
  <si>
    <t>What irks me the most is they don‚'t give a crap about the unborn black babies. They deserve marches and protests.</t>
  </si>
  <si>
    <t>Trudeau was recieved by our Agricultural minister at the airport because he had pissed off the entire indian establishment by harbouring Khalistanis in the parliament. When he visited the Taj Mahal he was only accompanied by low level sub inspector, the state representatives also didn't show up to receive him. 
 Basically Trudeau fucked up big time.</t>
  </si>
  <si>
    <t>This guy has balls. If you say stuff like this, the mobs will try to get you and your partner fired/unpeopled. Anyway, good on him.</t>
  </si>
  <si>
    <t>Dumbasses</t>
  </si>
  <si>
    <t>Wtf if you hear white people to the front. Move to the front and link arms with other white people to form a human shield. Lmfao</t>
  </si>
  <si>
    <t>I demand that /u/GunsNCrutches explain why she doesn't think that black lives, including her own, matter. 
 Gahd I'm so sick of you anti-black black people coming on here and spewing your white supremacy nonsense. It happens all the time! /s</t>
  </si>
  <si>
    <t>The sad reality is that all these looters and imbeciles target already vulnerable communities.
 Instead of locking them up and beating the shit out of them, the media are treating them like heroes.</t>
  </si>
  <si>
    <t>This is like blacks admitting they're criminals, and that by putting on a mask they're advertising they're about to commit a crime. They are creating and perpetuating they very bullshit stereotypes that they claim they want brought down!</t>
  </si>
  <si>
    <t>Ironic that the U.N which pushed for rushed decolonization instead of decolonization in British and French territories after ww2 leading to instability in many African and East Asian Countries which in turn led these underdeveloped countries to fall to communism or authoritarian regimes would support an anti facist movement. Fuck the U.N</t>
  </si>
  <si>
    <t>Dr_Sir1969</t>
  </si>
  <si>
    <t>Disgusting, rat them all out, gotta catch them all</t>
  </si>
  <si>
    <t>What this little prick forgets is that he was elected to serve not to rule. He has totally ruined our country and made us a laughing stock around the world. And quit giving our money away. Our tax dollars should be spent on Canadians not bribing every shithole country around the world to secure a seat on the un.</t>
  </si>
  <si>
    <t>Not only was the money not there all along, we were running at a deficit way *before* the pandemic and CERB, due to the already massive and constantly increasing number of freeloaders in this hedonistic liberal utopia who pop out kids conceived at afterparties like it's the same as taking a shit.</t>
  </si>
  <si>
    <t>Not like the church was ever against child rape.</t>
  </si>
  <si>
    <t>Toronto went downhill when it was invaded by the Irish, and then the Italians. all those "people" know are getting drunk and having bastard kids and then collecting welfare. they were like locusts descending on a pristine field</t>
  </si>
  <si>
    <t>These are the crazy white chicks, the ones I would never want to pro-create with.</t>
  </si>
  <si>
    <t>Real maple syrup is better this shits literally diabetes in a bottle.</t>
  </si>
  <si>
    <t>The Left calls out vitriolically homophobia in Christianity, but gives the pass to a much worse, darker homophobia in Islam. I mean really, which would you rather, be gay in a Christian country, or an Islamic country? A truthful answer exposes the Left's hypocrisy.</t>
  </si>
  <si>
    <t>People are so very ignorant to buy into all of this bullshit.
 They are poking the white man trying to get the reaction they are hoping for.
 Personally I have 5 plates in my face , Thanks to the 5 arabs that tried to rob me.
 I have a scar over my right eye from when a black man pistol whipped me.
 I have had my Christmas destroyed buy red dot indians robbing and trashing my house a week before Christmas.
 Yet I am smart enough to know that those were the few not the majority .
 I dont hate them for the color of their skin.
 I hate them for what they have done to me.
 This racism needs to stop and its not the white man that is racist.</t>
  </si>
  <si>
    <t>We're quickly catching up to the UK. So many people from the UK moved abroad because they're so tired of this shit. Their country isn't theirs anymore.</t>
  </si>
  <si>
    <t>I'd have to agree, where are all the people screaming black lives matter when they are shooting each other in places like Chicago.</t>
  </si>
  <si>
    <t>I will love seeing the government spend a ridiculous amount of money to fix all the damage these idiots are causing. Just because you vandalize something doesn't mean that the government will just shrug their shoulders and leave things vandalized. So all these protesters are really accomplishing is forcing their governments to spend money fixing their communities instead of spending money on services while implementing an increase in taxes to pay for all this damage.</t>
  </si>
  <si>
    <t>monetarydread</t>
  </si>
  <si>
    <t>Jagmeet Singh is out demanding justice when he should know better. Ridiculous</t>
  </si>
  <si>
    <t>purplecraisin</t>
  </si>
  <si>
    <t>The only difference is that she has shit to do, and the rest of them don't have jobs (they don't want one).</t>
  </si>
  <si>
    <t>TheBlacksmith64</t>
  </si>
  <si>
    <t>WHAT THE ACTUAL F%CK!?!?</t>
  </si>
  <si>
    <t>flapjackpappy</t>
  </si>
  <si>
    <t>Rioters are nuts</t>
  </si>
  <si>
    <t>Ahem... cough... cough... must be all that aboriginal blood running through their Quebecois veins, that they also deny shades their Parisian skin as well.
 France liked to fuck everyone too, apparently they chose their foreign studs well...
 ... cough ...</t>
  </si>
  <si>
    <t>All academia is cerebral narcissism. Learning about narcissism in all its forms is key to understanding academia.
 I recommend watching YouTube videos by Sam Vaknin, reading books by M Scott Peck (People of the Lie and The Road Less Traveled), and watching other sources about recovering from narcissistic abuse, such as The Narcissistic Resistance or 
 Spartan Life Coach. Avoid most women who talk about recovering from narcissistic abuse, because most of them get into ‚"light work‚ metaphysics, which is total clown world. There are a few good women in the field though, and even the light workers occasionally make excellent and profound points. Unfortunately, a lot of these youtuber who discuss narcissism have devolved into ‚"Trump is a narcissist‚ morons who just don‚'t get it.
 But seriously, all academia is cerebral narcissism. How else would [a guy who has been caught lying and plagiarizing literally hundreds of times](http://www.paulbogdanor.com/chomsky/250chomskylies.pdf) be one of its biggest stars?</t>
  </si>
  <si>
    <t>Don't know if it would have mattered for the pregnant woman to have a gun: Floyd had one too, despite his criminal record, and jammed it into her pregnant stomach. Floyd was a piece of shit, and that woman would have been justified killing him then. But that doesn't obsolve the cop of killing him, either. Doing evil things to evil people doesn't make either less evil.</t>
  </si>
  <si>
    <t>I love how the first 2 cops who attack them were blacks, they were so ready for them.</t>
  </si>
  <si>
    <t>Strong majority of Canadians are brainwashed.</t>
  </si>
  <si>
    <t>As a compromise, how about I ban him from my vanity sub r/AssholesGetBanned?</t>
  </si>
  <si>
    <t>Legitimately sad. Innocent blacks are the ones who suffer the most</t>
  </si>
  <si>
    <t>&gt;Hits somebody with a skateboard
 &gt;gets shot
 Law of somewhat equivalent exchance</t>
  </si>
  <si>
    <t>Stop going to university in Ontario. Either get a trade or move away from that shithole for your education.</t>
  </si>
  <si>
    <t>Based asf.
 Basically the only known case of Incel was someone mentally deficient.
 They just made retards against the law!
 Honk honk!</t>
  </si>
  <si>
    <t>Sowell is a goddamned hero</t>
  </si>
  <si>
    <t>I'd get so hard if the government did. DADDY IRA CUM ON MY CHEST</t>
  </si>
  <si>
    <t>garbage_tr011</t>
  </si>
  <si>
    <t>This is by gajin and westaboo degenerates. A salaryman doesnt give a shit and most people are confused about why they‚'re protesting.</t>
  </si>
  <si>
    <t>Memestealer40k</t>
  </si>
  <si>
    <t>This was a local case of no national importance. But now the media is salivating over the prospects of fanning the flames on this defund the police/police are racist bullshit, so they've made it into a big, national news story in hopes of outraging more people.</t>
  </si>
  <si>
    <t>Hold on, if he was investigated for all of that, and the way this article is written makes it sound like it was confirmed he was part of all of that, why the FUCK is he here and not in prison? He got here in 2009, and he was being investigated before his death - how the hell was he here for 11 years as a known war criminal with nothing being done?</t>
  </si>
  <si>
    <t>Fascist conservatives are melting down. Their poor little brains are squirming. 
 Anti-fascists of America deeply appreciate all the hard work of conservative fascists towards making ANTI-FASCISM a household word in the USA. 
 We are the snowflakes and also the terrorists.... We are the snowflake terrorists... to the fanatical paranoid US conservative fascist. 
 You know everyone sees that now. 
 You absolutely cannot deny being fascists now... and the more you attack anti-fa, the more you expose yourself as fascists.....we all 'get it' now. 
 There are no people that stupid on social media, so we realize that conservative fascists are only on social media to act-out.
 --------
 This is the primatology of late stage capitalism. 
 The immature patriarchal racist male tribes who have dominated since ruling-class emerged in humanity about 6000 years ago are today being replaced with mature multi-cultural tribes.
 Naturally, racist males are very upset to learn of that reality.
 The social psychology that creates racist and sexist white males is incrementally being replaced with a narrative from mature white males who believe that love and intellect makes a strong man, not authoritarianism and cruelty.</t>
  </si>
  <si>
    <t>Moral_Metaphysician</t>
  </si>
  <si>
    <t>It's pretty remarkable, the amount of stupid ideas being widely accepted right now.</t>
  </si>
  <si>
    <t>They already think punishment by rape for slavery is acceptable, ex. Temar Bishop. I don't have the reference on hand, but I recall reading that slave rape wasn't even a common thing. At least not black on White. I'm sure Africans and Arabs were not quite as "nice". I know people like to talk about the descendants of that president (Washington I think?) as if they have mixed blood because he raped slaves; when the truth was that lineage came from a relative of his sleeping with a black woman who got around (maybe was a genuine prostitute, awhile since I read the article). Blacks raping Whites though, that happens, a lot, and often involving things like weapons and torture, murder. Where as White on Black rapes are statistically zero. Black rapists also account for a disproportionate amount of rapes on campus, giving rise to that statistic feminists like to screech about.</t>
  </si>
  <si>
    <t>Ridiculous</t>
  </si>
  <si>
    <t>How long until her statue would be replaced? This movement is so volatile and disorganized that's it's only a matter time that they will restore there new found erection.</t>
  </si>
  <si>
    <t>I spectated the parade in Toronto last year since I was visiting family and honestly, there was some borderline pedo shit going on. Not all of course but a good amount that the ones with their head on right were raising their eyebrows. That's why I never really supported the parades. There is some serious shit that occurs every year.</t>
  </si>
  <si>
    <t>I'll change it today #racistidiotseverywhere, but especially here on r/metacanada</t>
  </si>
  <si>
    <t>The fat white depressed guy is kicked off the show and labelled an incel terrorist.</t>
  </si>
  <si>
    <t>ChaddiusTrumppius</t>
  </si>
  <si>
    <t>&gt;If you shoot an intruder ~~breaking into your property~~ *in the back*, you will go to prison.
 FIFY</t>
  </si>
  <si>
    <t>Did I misread or does it say in the article that one girl's father lost his job over this? How is that legal? 
 Also, what kind of despicable fuck ignores an apology from a parent. She's acting as though the mother knew her daughter and her friend were making racist videos and just let it happen. 
 I would also like to know if the same women "horrified" by the actions of 12-year-old girls is horrified by the blatantly racist and some would say purposefully-offensive language of the rap genre. We're not the one throwing the n-word around willy nilly anymore, at least not publicly. If they don't want to hear the word, maybe they should keep it out of their own damn mouths.</t>
  </si>
  <si>
    <t>Unreal. So now will have these virtueous fools sifting through thousands upon thousands of once classic films and they will edit them for offensive 'racism'.</t>
  </si>
  <si>
    <t>Weird I wonder why white classical liberals (90% of Canadians) who believe in equality resent natives so much? 
 Could it be because we sacrifice and toil and pay disproportionate levels of tax to support junkies who hate me for being white? Could it be because I give thousands of dollars to communities that remain shit-holes? And then be blamed for not doing enough by a person who works for 4 hours and then cashes out and goes on a bender and rapes an innocent lady in an alley? And then runs back to his special land where laws can't be applied? 
 Gosh I wonder where the resentment comes from.</t>
  </si>
  <si>
    <t>This is dumber than 5g causing covid</t>
  </si>
  <si>
    <t>This is dumb.
 It's not everyones birthday, so saying happy birthday to everyone would false.
 Only one country was singing their anthem, so saying all countries would be false.
 Saying go both teams is fine. It's dumb to even use this example in your already flawed analogy.
 There was only one guy that needed help because he was drowning, not everyone needed help, so that is false.
 Saying black lives matter is **true**, just as saying all lives matter is **true,** in fact, it is *more* true as it is more inclusive and diverse...
 You love being inclusive and diverse, right?
 If you wanted to mean "black lives matter too", your movement should have said that. Then there would be no argument by the natural exclusion of "non-racialized" people.
 All that being said, it's a fucking stupid thing to have people yelling back and forth at eachother when you tards could have just said "too".
 If you double down past this point, your agenda is clear.</t>
  </si>
  <si>
    <t>Typical sensational Sanders, but even some of the best current-day capitalists know that there's a problem with wealth allocation.
 Mainly, the misappropriation of American IQ: It's being funneled into financial realm instead of the manufacturing realm, and it's therefore killed what made America great in the first place.
 This was noted recently by Elon Musk. Obviously he's not a communist, and absolutely hates the idea of a free handout to everyone. But the point is valid.
 In the least we should be re-purposing some more intelligence back towards things that actually matter. (Yes I realize it takes capital to do that. But fuck... There's more than enough capital to do anything right now.)</t>
  </si>
  <si>
    <t>I lived in Edmonton for 5 years and didnt even see a black tranny, let alone one being abused</t>
  </si>
  <si>
    <t>These sheeple are going enjoy the looting beatings breakins by the same scum they support they want this farce they won‚'t like it when it happening to them</t>
  </si>
  <si>
    <t>People talk about Alberta like it's a Conservative haven, "Texas North" etc.
 That may be true in the rural areas, but the cities are all fucked. There is just as much government overreach and corruption as in Ontario, it's just not as apparent because Alberta had oil money for decades, which covered up a lot of the crazy out of control spending.
 Calgary is filled with mindless NPCs. It's a mental disease there, many Calgarians like to pretend that they live in NYC or something. Edmonton is a government town loaded with bureaucrats and brain dead public sector workers that would shit their pants on command if the federal government deemed it necessary. 
 The AHS and Education systems are giant heavy laden albatrosses that have dined on the oil royalties for decades and cost the taxpayer an incredible amount of money. I believe Alberta teachers are among (if not THE MOST) well paid for their services, many of them make six figures plus to teach shit like Grade 9 math. (Do kids even do math anymore?)
 Alberta was very wealthy for about 30 years, but the Cons pissed the money away by ever increasing services. Klein had things cleaned up for a while, but they went right back in the red soon after. Sure the NDP was a disaster, but Albertans were stupid to elect them, even though the previous Cons were so bad they really had no option. It was like choosing between drinking piss and eating shit.
 Jason Kenney is just an average neocon, he will jump ship back to federal politics if/when the CPC (or whatever emerges) gets back on their feet, because he was smart enough to understand that there is no way to get paid in Ottawa as Justin won't pick Cons for his cabinet.
 That said, the PST is coming to Alberta, and I am willing to bet that it will be here before Prince Justin leaves office. There was just too much goddamn spending, and both the NDP and the Cons need to take responsibility for that.</t>
  </si>
  <si>
    <t>Hell yes! Let's eliminate the whiteness of curling! No race should dominate a sport! Huh? What about basketball? No no it's only an issue if it's white people.</t>
  </si>
  <si>
    <t>budster16</t>
  </si>
  <si>
    <t>Don't worry guys, [I banned him from AssholesGetBanned](https://imgur.com/a50tb6p). That'll show him</t>
  </si>
  <si>
    <t>It's time to just lie back and enjoy the gifts the left is giving us. 4-day work week? Why not? UBI? Fuck yeah! It's gonna happen whether we like it or not so might as well enjoy it until the end finally comes. The French Revolution took years to fizzle out, same with the Cultural Revolution. This too will pass.</t>
  </si>
  <si>
    <t>This is the dumbest thing I‚'ve read all week.</t>
  </si>
  <si>
    <t>She is so giddy to use black people as a tool to hoodwink the gullible masses. Shameful</t>
  </si>
  <si>
    <t>You‚'re welcome, feminists.
 The right has done more to combat left wing gender lunacy than the radfems ever did. Yet I got kicked off two gender critical subs for not being a complete and total left winger, despite knowing more about the subject and taking part in the conversation for much longer than anyone in those subs. 
 Radfems are fucked. They hate libfems, but they hate anyone on the right so fucking much that they completely gag at the thought of someone like Ben Shapiro being on their side. So despite the fact that Ben is literally carrying water for them and advancing their cause, they still shun him as a piece of shit and refuse to even consider that anyone on the right isn‚'t completely and totally evil.
 Meanwhile, we are doing their feminism for them and reinstating sex based legal protections that were completely nullified by gender identity laws. But no, we are the bad ones. It‚'s thankless work doing feminists‚' jobs for them. 
 You‚'re welcome, girls.</t>
  </si>
  <si>
    <t>Woke up this morning to see this. Deleted the app and downloaded Apollo instead. What a dumb move by reddit.</t>
  </si>
  <si>
    <t>costumrobo</t>
  </si>
  <si>
    <t>It must suck that your taxes only go to poor people, and not your roads or military. How much are these poor people taking, like 98% or 99% of your taxes?! Good lord! You tax payers are the real poor people!</t>
  </si>
  <si>
    <t>fishstick300</t>
  </si>
  <si>
    <t>Lol what about they wouldn‚'t need to censor you if you were racist! Evil! Vile!</t>
  </si>
  <si>
    <t>Catholic rape = bad while Muslim rape = not bad. Seems like a double standard.</t>
  </si>
  <si>
    <t>I mean Tamil civilians were getting slaughtered by the Sri Lankan government in 2009 at the end of the civil war but no one gave a shit then. Quit acting like you care about HK. You care about it to the extent that you can use it as a point of attack against Liberals and against the protestors/rioters.</t>
  </si>
  <si>
    <t>Evilchickennuggets</t>
  </si>
  <si>
    <t>I may have had sympathy towards the movement if there wasn‚'t so many fucking thieves and retards among their ranks. First it was desecrating statues of Lincoln and other abolitionists and now this. I hope these self hating whites realize that they are just being used by the movement. The fact that they go after any statue that is white shows that this is about payback and not justice and their white helpers will be first ones to get the payback. Look at the chaz situation in Seattle, they are making the whites in the zone give $10 to every black person they see.</t>
  </si>
  <si>
    <t>I don't know why but the term "people of colour" sounds so stupid. Like is white not a colour or?</t>
  </si>
  <si>
    <t>Dude had a loudspeaker, was probably spouting triggering shit. Immigrants are vetted, qualified people who come to a place with the intention of making it better, misleading to compare the two and the guy was probably hiding behind the self proclaimed label</t>
  </si>
  <si>
    <t>Black lies matter cucks and queers are so progressive that they and their ANTIFA retards were wearing masks before the Corona virus was even identified.</t>
  </si>
  <si>
    <t>As one of the few "lightly" moderated subreddits remaining, we attracted the worst of Reddit as refugees. 
 Most of OG meta is fed up with these tards, but a portion of the mod team is waist deep into qanon shit as well.
 Reddit is dead as a platform.</t>
  </si>
  <si>
    <t>Who are these cowards?</t>
  </si>
  <si>
    <t>A ‚"hate crime‚ lol, so retarded</t>
  </si>
  <si>
    <t xml:space="preserve">Hey look, a young dude who made a shitty call as young dudes tend to do and moved on to be a PM who preaches tolerance and cultural understanding as part of his platform. 
 Imagine posting this gif thinking you‚'re clever or getting one up on somebody </t>
  </si>
  <si>
    <t>braedizzle</t>
  </si>
  <si>
    <t>Did you steal this from ur mom's Facebook</t>
  </si>
  <si>
    <t>They have been detained since December 2018. After 18 months without any contact between the detainees and the outside world, and without any transparency about detainees' treatment and welfare, China finally figures out how to charge them. The criminal justice system in China is a fucking joke.</t>
  </si>
  <si>
    <t>Silly Rabbit, facts are for racists!</t>
  </si>
  <si>
    <t>Don't forget that you can be as hateful and racist as you want towards "the majority" *cough cough white cough*</t>
  </si>
  <si>
    <t>That just sounds dumb</t>
  </si>
  <si>
    <t>Ididntknowitwasweird</t>
  </si>
  <si>
    <t>Everybody fucking march and lose their minds!!!! I am justified in going *CA-RAZYYYY* until systematic male oppression is stopped! (And as a male I hold the right to define what that oppression entails and when, if ever, it is actually over! Women/suppressive-males need not comment!)</t>
  </si>
  <si>
    <t>Chaziel Sunz was not a BLM organizer. He‚'s asked that people stop repeating that bit of misinformation. 
 And btw this young pharaoh character is a total kook. He‚'s unironically one of those we wuz kangz type of black supremacists and is a bit of a dope. He tried to convince the world that Tyson Fury cheated in the second boxing match against Deontay Wilder and it was all rigged because racism or something stupid.</t>
  </si>
  <si>
    <t>These leftist are screwed if conservative black men and white men team together; either gonna kill each other, instead going to go after the left.
 The guy made an excellent point, and the empty hospitals had nothing to say; all the time they had on their hands. Imagine the Pizza Parties for the last few months.</t>
  </si>
  <si>
    <t>That's totally gay.</t>
  </si>
  <si>
    <t>I saw a post earlier today about how diverse the Canadian government was, so I thought I would check out the comments and holy shit the amount of people defending Trudeau when anyone brought up the black face was insane. ‚"We all do stupid shit when we are younger‚ ‚"times where different back then‚ ‚"everyone does dumb shot in college bro who cares‚. The hypocrisy of the left is stunning.</t>
  </si>
  <si>
    <t>Blacks make up less than 3% of Canada, so it'll consist of mainly White liberals.
 This is how ridiculous this whole movement is in Canada.</t>
  </si>
  <si>
    <t>That's a really weird thing to say.
 Actually racist, too.
 Because no one who makes a statement like that ever actually has the former in great standing to begin with; they're just using the former to insult the latter. The implication is that here's one unlikable thing, but it's still a hell of a lot better than this other unlikable thing. It's like saying "I can respect a drug dealer more than a pedophile," or "I can respect someone who robs a bank more than someone who kills for pleasure." No one who ever makes a statement like that uses something "I can respect a pediatrician more than a gangbanger", because that's a given.
 Do you respect black conservatives less than white conservatives?
 So the people who upvoted this shitty-ass thread are either racist, or don't understand the implications of it.</t>
  </si>
  <si>
    <t>I'm voting for a black female because i hate identity politics so much!!</t>
  </si>
  <si>
    <t>For what it's worth. I'm a life long liberal with a leaning towards communism in an ideal world. But sadly we don't get an ideal world, we get this fucking one, so I go with largely what I think would work best for everyone. For most of my life that was liberal. But they've lost me in the past few years, on specially social platforms that I feel have gone too far. I'm tired of hearing about transexual children and how my skin colour oppresses lazy shitheads simply because of their skin colour isn't the same. Other than those types of extremes, I'm pro LGBT, pro actual fucking equality, pro freedom of speech, pro-police, etc. Grew up in the ghetto, years of experience in both security and volunteering in Toronto, so I've seen my fair share of shit. The last right winger that I felt I could get behind was John McCain and I couldn't vote for him. Just to give you an idea of who I am as a person.
 Tonight was the very first time I've ever looked into conservatives politically. And here are a few of my impressions on the candidates. My opinion might not count for much (used to that these days), but it's always interesting to me to see outsider's perspectives:
 Lewis - She was the only one I had actually heard of before tonight, having seen her popping around Reddit talking about her platform. She seems nice. Intelligent. Seems to have a good head on her shoulders. Nothing particularly stood out though. 
 It's a positive that she's a black woman. She's got that privilege going for her, because I know the party has a lot of representation and demographics issues and she'll do wonders to help. Especially when it comes to calming down some of the extremists like BLM and Antifa (though that hasn't helped in other Democratic cities in the US). 
 I will call out that on Reddit she mentioned that she wouldn't bow to the whole BLM culture war thing, yet she never even bothered to mention it. None of those pussies did, all talking about "systemic racism" and mentioning the native community instead. Yes that needs to be addressed, but uh, global rioting over justified shootings? Hello? Bueller? And fuck, Lewis would be the one who would get to shit talk BLM and Antifa and potentially come out the best of the bunch. While a bunch of old white guys having to dance around the "do they support BLM and systemic racism" is a clusterfuck, Lewis would only have gotten more attention in her handling of such a delicate issue with a sense of leadership. But that was apparently only leadership said online, not to the rest of Canada.
 And man, she was the worst speaker of the bunch and seemed really out of her depth in some of the portions. From constantly stammering to saying the wrong thing entirely ("outcome vs opportunity", come on...). Imagine her on a global platform talking about an oncoming war alongside the likes of Putin and Trump. While I think she would be a "good" PM, I also see her as the least likely to win it. I don't think the support is there organically. I don't think she'll get much of a conservative "minority" vote, maybe some as a woman running, but not nearly as much as if she were on the left. It's a shame, but them's the breaks.
 Sloan - He seemed the most interesting to me. And for curiosity sake, I kind of want to see what happens if he got elected. But it's a terrible idea. He's clearly the Canadian Trump, down to questionably openly supporting him, which will be divisive in its own right. While I'm with him on certain viewpoints in particular the attack on freedom of speech and political correctness, he seems too far hard right for me and I just don't see that getting very far in Canada, at least not in this current political climate. Another term or two of extreme liberal governments...then we'll talk. But right now I can't see a large enough portion of conservatives supporting this guy, let alone the rest of Canada. He even has a punchable name to go with that smug little face. You can't put him on billboards and in commercials and expect the general populace to like him, 
 O'Toole - He seemed like what you'd cast as a conservative Canadian Prime Minister for a TV show. Slightly jolly, completely average and inoffensive, goofy. Not saying that's a bad thing though, look where Boris Johnson got. That could be an unfair comparison, but their tone felt similar. Picture him on a global stage with the President of China or North Korea. I can already see the Trump tweets calling him "Erin the Canadian Tool" or something as soon as they disagree. He'll be a good friendly look to allies, but he'd probably look like prey to our enemies.
 He seems reasonable though, seemed to have a decent business background which is important to stress in the coming focus on economy. I don't recall him talking about guns, which is weird from a guy who repeatedly has to mention how much of a "militury" guy he is. But I would have liked to see that addressed since the gun ban proved so divisive. As with his military background, it would have been good to hear about what he'd do about BLM and Antifa and the situation with police. It's good to know that he's not for defunding, but simply defundimg isn't enough when we need a leader that's willing to openly support our officers. 
 And jesus christ, stop comparing yourself to Trudeau so often. It felt like Biden and constantly needing to refer to Obama. Everything he said tied back to how Trudeau did or did not do something. If you can't move forward on your own merits and platform, how the fuck are you going to unify the country and win the election? Being the anti-Trudeau shouldn't be the platform itself. 
 MacKay - He was definitely the best speaker of the bunch. He had a presence and I think would kind of counteract the "youthfullness" that the Trudeau government offers, which might be a plus in a lot of circles right now. He felt fair, and talked the good talk on a lot of traditional conversative points. I can't see why conservatives, or in particular the swing votes, might not want him. I'm not versed enough in conservative politics to know whether or not the Harper association will help or hurt him. But the name recognition helps in my opinion. And thank fucking christ he only mentioned Harper a few times. I was expecting another "Bidan-Obama-O'Toole-Militury" situation.
 Again, I liked hearing that he wasn't for defunding the police. And he was the only one to imply that additional funds could be allocated (stating getting training up to where we'd like it). But him confirming that there was "systemic racism" was a letdown. It would have been nice to have a PM who was willing to have those awkward conversations that he was claiming he was willing to have but seemingly also won't. It makes me nervous choosing a PM who is already going in acknowledging this thing that probably doesn't actually exist.
 TLDR - From my limited education and perspective, I've got MacKay as the contender to the throne, O'Toole as the runner up, followed by the dark horses in Sloan and Lewis. I know these aren't exactly hot takes, but, hey. I figure MacKay is the only one that has the best chance of taking down Trudeau, even if there might be someone else better suited for the job.</t>
  </si>
  <si>
    <t>Blacks are perpetually the victim, just like poor poor Obama. 
 I had a redditor argue years ago a white janitor was more privileged than Obama.</t>
  </si>
  <si>
    <t>The liberal party sure does know a lot of kiddie diddlers. No surprise the children of today are drawn to them when you get some neetbuxs and all you can eat Worthers, just don't tell mommy or daddy.
 I remember when this went down. No one cared that a peado made the revised education guidelines, that was basically soft core child pornography, but the ones who did were Muslims.
 Ontario parents... Don't let teachers or educators anywhere near your kids. They'll have them wanting to flip their dicks into vagina's by age 7 and you'll be charged with child abandonment if you dare resist.</t>
  </si>
  <si>
    <t>This is a Maoist Cultural Revolution.
 This is a mob mentality, without reason. It's a storm that must be ridden out.
 And in the end, as with The Cultural Revolution, looking back they'll say it was a shit idea.</t>
  </si>
  <si>
    <t>Great_Sandwich</t>
  </si>
  <si>
    <t>These liberals are racist as sin.
 We need to secede from these racist people.
 They can pay all of the reparations they want in their own lands, and we can live free of them forever in ours.</t>
  </si>
  <si>
    <t>Notice how they aren't asking the public for private donations, they are asking for a government to spend public money on it.
 Fuck the public, in other words, according to Bieber and Cyrus. They're going over our head.</t>
  </si>
  <si>
    <t>Leftists like Watching porn but they don‚'t like people who actually have sex. Makes them feel inferior. That‚'s probably why you‚'re banned.</t>
  </si>
  <si>
    <t>SteveAkbar</t>
  </si>
  <si>
    <t>Read the list. It's mostly med students, people that don't post any title or credentials, or professors. There are maybe 10% who are MDs. The infectious disease MDs I saw should lose their licenses for this shit.</t>
  </si>
  <si>
    <t>Truedope kneels while BLM deals. Guy is a goof.</t>
  </si>
  <si>
    <t>jamezee777</t>
  </si>
  <si>
    <t>Number one cuck.</t>
  </si>
  <si>
    <t>Tear down their tombstone building and kick them out of the USA.</t>
  </si>
  <si>
    <t>HanRuan1971</t>
  </si>
  <si>
    <t>The Chinese must rolling on the floor laughing watching this cuck</t>
  </si>
  <si>
    <t>Check the other tweets at the bottom. Robert Reich and Bill Kristol have clearly gone full retard.</t>
  </si>
  <si>
    <t>That video is nitpicky as hell hwn it comes to framing revolution as "deceptive".
 I am Polish and the communism that affected the country had jack shit to do with any form of revolution in the country. It was basically a veiled Soviet occupation as a result of World War 2. It enrgaes me further because the quoted guy is full of shit and omits the fact that the country **EXISTS** thanks to revolutionary movements that wanted to raise up against the occupants for \~200 years to reform the country.</t>
  </si>
  <si>
    <t>RerollWarlock</t>
  </si>
  <si>
    <t>You forgot the stats on black on white rape vs white on black</t>
  </si>
  <si>
    <t>I'm still trying to imagine what it must be like to believe anything coming out both sides of their mouth one day as "experts" and out of their ass the next day as "experts".
 When people tell me they got their info from WHO,
 I always say it back to them.
 You got your information from wHo... oK</t>
  </si>
  <si>
    <t>nice years old rage bait, retard</t>
  </si>
  <si>
    <t>Irony is that the Irish were treated worse than black slaves</t>
  </si>
  <si>
    <t>Just call them retards. Who cares if some spoiled brat thinks you are a bigot. If you have a friend who will disown you because of that they never really respected you in the first place. Giving them power over your thoughts and actions is the only power they have. Media, education and government can only appease them. It‚'s fine to call them a joke.</t>
  </si>
  <si>
    <t>&gt;"The City is not permitting or sanctioning the event, per se," Di Monte said. "We're in a state of emergency and groups of [more than] five are not permitted. That said, there's a balance. We live in a democracy. Groups of people are expressing themselves and they're allowed to do that. Police won't be issuing tickets. Our simple role will be to ensure public safety."
 Have you ever heard anything so brazenly hypocritical in your entire life?
 Literally two weeks ago we were "idiots" for protesting. This week? All good. 
 What an absolute embarrassment. I cannot believe they can stand there with a straight face and say this.</t>
  </si>
  <si>
    <t>My experience, I don't really care. I just say what i want to say. If they get triggered than it's their problem. All i really do is ask them to prove their claims and if they cannot, just have fun with the triggering. 
 Avoiding politics with my father is impossible since this is all he wants to talk with me. Hell, he still has not shown the proof that Trump said "s***hole countries" like he promised me.</t>
  </si>
  <si>
    <t>How do you even get that from what she said? 
 She just used boys as a synonym for males since the poster seems like a teenage girl. We get it. You‚'re a batshit crazy Christian fundamentalist who‚'s jealous of ISIS bevause you want a 3rd world patriarchy. You‚'re the caricature of what a feminist thinks of when they think of the patriarchy lol</t>
  </si>
  <si>
    <t>jimbopop120</t>
  </si>
  <si>
    <t>China snuck something into my dinner and resulted in great pain and many visits to the shitter, reducing my productivity at work.</t>
  </si>
  <si>
    <t>What a fucking joke. She was quoting someone who is allowed to use the word and forgot her white privilege doesn't allow her to. What's the difference between using it and saying "the N-word" everybody thinks it in their head anyways.
 &gt;‚"In the context of an editorial discussion about current issues regarding race, I used a word that should never be used,‚ she says. ‚"It was not aimed at anyone, I was quoting a journalist we were intending to interview on a panel discussion about coverage of racial inequality.‚</t>
  </si>
  <si>
    <t>Obviously countries like China and Russia are gonna fund and try to control elements like Antifa. It would be dumb of them not to.</t>
  </si>
  <si>
    <t>When 75iq hypocrites get a crumb of perceived power and they‚'re already acting like Mao</t>
  </si>
  <si>
    <t>He'll only fight you if you're a drug-addicted native.</t>
  </si>
  <si>
    <t>The CBC must have a machine to crank out so much shit about the shiny object cause of the day, and then a zillion similar stories to clog their "news" feed.</t>
  </si>
  <si>
    <t>God is a white supremacist</t>
  </si>
  <si>
    <t>localrockylookout</t>
  </si>
  <si>
    <t>he was a violent super predator who preyed on women, was a hardcore drug addict, porn degenerate, and deadbeat dad who hadn't spoken to his kids in 15 years. great dude</t>
  </si>
  <si>
    <t>losthotpocket</t>
  </si>
  <si>
    <t>Why prevent it? Toronto becoming an even bigger shithole means nothing.</t>
  </si>
  <si>
    <t>There's some serious shady shit going on again. Well just for insurance, might as well buy another gun.</t>
  </si>
  <si>
    <t>How can people that want to cut their dick off, pump their bodies full of hormones that will destroy them, and have AIDs at astronomical rates think they can be independent of anything.</t>
  </si>
  <si>
    <t>billy_buckles</t>
  </si>
  <si>
    <t>Yeah sure, theyre summon a foreign Prince but they wont question their own ex President Clinton..
 What a joke.
 Hang all the traitors.</t>
  </si>
  <si>
    <t>When do you figure the reddit boycot is going to start? Kinda sad listening to all your anti-Canadian populists bullshit. All your families are immigrants or refugees to Canada unless you are First Nations.</t>
  </si>
  <si>
    <t>Damn, them comments on the tube.
 "Why does LS look like Maria Abromovich? She take the ride?"
 14K up
 5.9K down
 WoW those numbers are terrible!!</t>
  </si>
  <si>
    <t>Why is everyone naked at Pride parades? Do most gays roll their eyes at that kind of hedonism or is it just part of being gay?</t>
  </si>
  <si>
    <t>I don‚'t know if I can agree with this it‚'s just to generalized, there are a lot of good non racist, sexist, homophobic Muslims out there, and while without a doubt there are racist, sexist, homophobic muslims they aren‚'t all that way. Maybe I‚'m missing the point but I can‚'t agree with the message as it stands.</t>
  </si>
  <si>
    <t>FoggyTheHippo</t>
  </si>
  <si>
    <t>This is racist but yet black lives matter exists. I guess I should go out in blackface to appeal to my black overlords. I guess you can‚'t be proud to be white. That means your a racist.</t>
  </si>
  <si>
    <t>"Non-Caucasian."
 Is everyone retarded now?</t>
  </si>
  <si>
    <t>He's the one head of state that's even more incompetent than Trudeau.</t>
  </si>
  <si>
    <t>WINnipegJets1</t>
  </si>
  <si>
    <t>Never forget the time that the fucking government created our very own historically inaccurate Rosa Parks story about a bitch who lived in America as a part of the "great women" series of Canadian currency alongside a bunch of early feminists who advocated for eugenics and truly thought that her race should not have been allowed in Canada. 
 Emily Murphy hated the Mexicans, loathed the Chinese and you don't even want to think about what she thought of the blacks. 
 Meanwhile, the government utterly ignored Emily Carr, a great Canadian woman who decided that this country was exceptionally beautiful and set out to paint it and try to capture Canada in all it's glory. 
 The state of this country these days.</t>
  </si>
  <si>
    <t>That was then, this is now. Racial reparations has improved a lot and it is getting better. Forcing this crap is not helping at all.</t>
  </si>
  <si>
    <t>not complying anyways, what a shitshow</t>
  </si>
  <si>
    <t>hydrofluoric_</t>
  </si>
  <si>
    <t>Says the Guy who pocketed bribe money than sued Canada for accusing him of accepting such (non-bribe), was awarded the order of Canada and received a cash settlement. White Omar Khadr. My 5 year old great nephew has more wisdom than this POS, and his ass kissing son.</t>
  </si>
  <si>
    <t>If you are wondering where Clown World will lead, the Reign of Terror is a possible parallel. Robespierre was an extreme radical leftist who attempted to remake France in his image.
 During the Reign of Terror, if a person was caught addressing another as 'Monsieur/Madame' rather than 'Citoyen' (citizen), that could earn them a trip to the guillotine.
 Look up "Cult of the Supreme Being", Robespierre was a really fucked up man.</t>
  </si>
  <si>
    <t>You have a hate hard-on for Catholics it‚'s retarded. Catholics are far better for western society rather than Islam. Change my mind. Islam creates slaves daily and most of them are women.</t>
  </si>
  <si>
    <t>What a shitshow that fucking museum has been. 
 So far there's been a fight over the design (picking the ugliest one in the end, of course), a fight over the exhibits, constant federal subsidies because no one wants to go there, multiple accusations of bias and racism in the exhibits and now the staff is in revolt. 
 All over a fucking museum that forgot the number 1 rule of museums, have interesting collections that people would like to view. 
 You know that just up the street there's a fantastic museum full of old HBC artifacts, native, metis, settler and innu artifacts? Just their cribbage board section is fantastic. 
 The Human Rights Museum has been a disaster from the start and any sane and reasonable government would have given up and knocked the fucking thing down already, if for no other reason than because it uglies up the only nice part of Winnipeg.</t>
  </si>
  <si>
    <t>When you gather all up all your balls between 3 friends and manage to sputter out a "deeply concerned"</t>
  </si>
  <si>
    <t>Daily reminder everyone!
 CBC is reminding us about those murky, "misogynistic", "racist" chatrooms out there.
 Don't forget everyone! There are racists out there. The only way to defeat this inconspicuous group of "incel" "alt-right" "hate groups" is to vote Liberal!
 Forget about your country going to shit! Just remember the "alt-right hate groups"!
 (Ad paid for my your national publicly funded news broadcaster)</t>
  </si>
  <si>
    <t>Or just white people...
 Or soon any non-blacks</t>
  </si>
  <si>
    <t>Please please look up the real stats and not some fake stats on a meme.
 I know it doesn‚'t fit the narrative but it literally took me 2 minutes to look up the actual report and see that these numbers are complete bullshit.
 You guys wanna accuse the left of using fake news you gotta be better than that. 
 Please stop using easily disproved fake stats that pretend they are real because of a source at the bottom. Ironically it makes it even more disprovable but who here actually took the time to check. Or are you guys happy putting out fake shit to own the libs?</t>
  </si>
  <si>
    <t>In Western society, I believe they are referred to as Cunts.</t>
  </si>
  <si>
    <t>Just retarded is all</t>
  </si>
  <si>
    <t>There it is, the break with the NDP. 
 I'd assume that Jagmeet Singh feels like he's done enough during the pandemic to increase his seats and I'm sure that Trudeau is sick of his shit. Now we're going to be looking at the CPC propping him up until the next election which will be soon. 
 I'm laughing my ass off about the CERB fraudsters though. 5 million people qualified, over 8 million got it and the government has now figured out who those people will be and will be penalizing them with fraud charges and repaying 3 times what they stole. 
 So those 3 million people will be repaying 9 million people's worth of CERB to the government. 
 When everyone was complaining about widespread CERB fraud and people at their workplaces collecting it, I told them that the government would have its money back with interest. I was not kidding. 
 You have to be impressed with the Liberal MPs (such as Adam Vaughan) who were going around telling people to just apply for CERB and that there was no chance of being denied. They successfully tricked those people into paying for the entire fucking CERB program. 
 Never trust the government.</t>
  </si>
  <si>
    <t>I get that Islam isn't so popular in Canada, but damn, that was pretty harsh.</t>
  </si>
  <si>
    <t>All of media, including Facebook, Reddit etc.
 I just saw a post made on one of my favorite tv shows, that essentially says "anyone not liberal is bad."
  I feel like replying with "Using your logic, all black people are criminals. If you and any one like you, can't see there are bad people on both sides then you are an idiot this planet could do without." [Anyone that doesn't agree with everything I'm saying = bad.](https://np.reddit.com/r/Letterkenny/comments/gxx38h/saw_uwhitemike40s_post_and_thought_id_make_an/ft8yt0g/)
 Media is protected be laws they force governments to change, so they can hide behind them and still push out any narrative they want without recourse. Trump if serious about stopping censorship on social media needs to extend that to revoke the laws that protect media. There are many black people on youtube that are literally against everything that's happening and continue to point out the statistics regarding black on white crime or black on black and no one says a peep. They also point out that the media is making it seem like cops hunt black people. Their voices aren't heard because it won't get the black community to vote for Biden, everything they've done for the past 4 years is try to get this guy removed. Prior to the election Trump wasn't seen as a racist and a few short months after, RACIST!!!.
 People fail to see that most of these incidents and the high crime rate areas are run by the Democrats/Liberals because of their lienency on crime (the Cafe Mocca shooting, guy got out of jail after 6 years of a 10 year sentence and 3 days later kills 2 people). Now some of these politicans are calling to defund the police forces across the country and using that money for programs for under priveledged kids it doesn't work. Fine lets defund them, but then anything goes. No more laws, if you want something just take it, blame it on the system. These morons are going to destroy hundreds of years of humanity because they think making kids play basketball or hockey will stop them from becoming gang bangers or make people less racist.
 There is only ONE thing I admire about China and that's their no bullshit tolerance on crime. You break the law you are severly punished. In Western society, as a parent, everything tells you not to punish your kids because it will affect them negatively, you need to talk to them about it and find a solution. They've turned people into robots and sheep and it's getting worse by the year.
 We are living in 1960 right now. This time the hippies are in control and it's turning society on its head for the worse, and are trying to make everyone conform to their bullshit ethos of "joy, peace and love" forgetting that everyone is an individual, so they resort to labeling everyone that's against their movement, "fascist", "biggot", "misogynist" etc.
 This planet needs a hard reset tbh.</t>
  </si>
  <si>
    <t>Pretty sure the white guy was racist. Also obviously using the black guy's face is racist. Actually I'm pretty sure oatmeal is racist. It's time for white people to shut up and listen to what BLM has to say about oatmeal and oppression.</t>
  </si>
  <si>
    <t>She is a quack, quack, quack...</t>
  </si>
  <si>
    <t>Now make another gay thread so the community can vote you off.</t>
  </si>
  <si>
    <t>Funny thing;
 If you were actually racist and hated Black people, Desmond Cole would be your be *your guy* . 
 I can think of no one else in Canada who have gotten more Black people killed then Desmond Cole, in numbers the KKK could only dream of. Nor anyone who has made the Black community look more foolish and disrespectable than him.</t>
  </si>
  <si>
    <t>Toronto_6x</t>
  </si>
  <si>
    <t>My sister is one of those 3% and the brainwashing is complete.
 She's all in on the "white fragility" bullshit and when she found out that I think it's nonsense, she was "shocked and disappointed."ôÑ</t>
  </si>
  <si>
    <t>Well, its settled. Years of this and leftist have just entrenched themselves. Theyll never ever see what they are.
 This is what having no integrity looks like. Anyone want to know what integrity is, this is the opposite.
 Dont be like these losers.</t>
  </si>
  <si>
    <t>I've been saying this shit since I was 12 years old. I remember the natives lining up in my HS, to get their monthly checks...right there in front of all of us.</t>
  </si>
  <si>
    <t>They don‚'t kill them, they just throw them off very tall rooftops to cure their gayness</t>
  </si>
  <si>
    <t>The-Filthy-Casual</t>
  </si>
  <si>
    <t>anyone who claims white privilege proves they have placed themselves in a position of inferiority and are thus inferior by their own claim</t>
  </si>
  <si>
    <t>I don't know what that dude's real skin colour is but he has got HUGE black balls.</t>
  </si>
  <si>
    <t>["Cognitive dissonance"](https://en.wikipedia.org/wiki/Cognitive_dissonance) is the technical term when one uses mental gymnastics in order to believe something that is the opposite of the reality they are witnessing. Marxists use it as a basis of their indoctrination as it helps to confuse and bewilder the low-IQ fools that get enticed by Marxist beliefs. 
 Shaun King is the whitest looking "black" guy anyone has ever seen. He is whiter then Barak Obama who was half white, and yet he proclaims himself the authority on "black nationalism." 
 This is because CNN would never let a real brother from the hood get any sort of platform to speak for themselves, cause that man would be saying "Fuck Obama" as well as "Fuck Trump" because Obama didn't do shit for his community when he was the President. 
 Instead they have to get some white guy who has lived his whole life as a white guy, but he has been briefed on his role (maybe low level CIA?) and taken on the visage of a "black man" even though anyone looking at him will see a white guy who has gone to some efforts to cut his hair to make it appear more like a black person (maybe plugs/makeup?) but is still obviously white. 
 Tearing down statues of Jesus is an overt signal to those who are perceptive that BLM/antifa are Luciferian as well as Marxist-globalists. 
 Someone called him "Talcum X" and I think that was beautifully apt, and I will use it but not take credit for it.</t>
  </si>
  <si>
    <t>I'm from the area she apparently is from. Niagara is such a screwed region. We're an retirement/welfare area filled with just the worst trash humans</t>
  </si>
  <si>
    <t>CBC needs to stop shitting on the USA, for starters.</t>
  </si>
  <si>
    <t>Eat their own. Every commie eats the next commie and all that's left is destruction.
 Why are we letting inexperienced, moronic children, mostly suffering from all sorts of mental illness, decide anything?</t>
  </si>
  <si>
    <t>she challenged the concept anyone but blacks are discriminated against and implied whites are discriminated against. That's heresy to mass murdering communists and reddit admins and mods.... well all the same thing actually.</t>
  </si>
  <si>
    <t>We still have a *global* pandemic so this makes sense. The BLM protestors killing granma to virtue signal for blacks and indigenous people do not make up the majority of Liberal voters. Most Liberals probably privately think radlibs are major hypocrites for being for the lockdown but then turning around and disregarding social distancing by-laws to suck black dick for virtue signalling points on social media. But they're afraid to say anything because they don't want to appear raciss. The small vocal minority mob of SJWs rule over the majority.</t>
  </si>
  <si>
    <t>A month ago 'we' were all irrationally mad rednecks who just wanted to kill grandma by 'spreading the disease everywhere.' 
 But now we're just racist, super-privileged whiteys that aren't smart enough with our dumb redneck brains to understand the delicate nuances of tens of thousands of people protesting with zero disregard for physical distancing, masks, hand-washing, and general personal hygiene. 
 Progressivism. It's totally not a societal cancer.</t>
  </si>
  <si>
    <t>Wow they actually finally killed the Donald.</t>
  </si>
  <si>
    <t>A lot to take in from this pic.
 - Young woke black man. Donned with corporate apparel.
 - Old white man with regrettable, saggy rebel tattoos. Kinda looks like neo-nazi, which is an obsolete boomer ideology.
 - Centrists in the background, overviewing the left vs. right never-ending bullshit ideological self-cancellation and futility.
 - Cop playing hopeless referee.
 - Established buildings being expensively upkept.
 - Historical statue of democratic leader watching over everyone.
 - Too many people needing things to fucking do.
 - Surveillance cameras everywhere. (Can't see those though.)</t>
  </si>
  <si>
    <t>I knew it! Caused by those damn 5G surveillance birds!</t>
  </si>
  <si>
    <t>Just last week they voted in a back room deal to shut down parliament until September. Supposedly because of the virus.
 But then today he's taking part in a massive protest surrounded by thousands of people.
 What an enormous hypocrite.</t>
  </si>
  <si>
    <t>Lying radical racist leftists.</t>
  </si>
  <si>
    <t>When someone says all cops are bad, I say ‚"so all Muslims are terrorists?‚</t>
  </si>
  <si>
    <t>twobelowpar</t>
  </si>
  <si>
    <t>Punching and kicking racist Nazis is a proud tradition
 Edit: at least 21 of you are Nazis</t>
  </si>
  <si>
    <t>I can‚'t wait to see this hippy dippy shit go down! I‚'d love to see Toronto just one week with a defunded police force. They‚'ll regret this.</t>
  </si>
  <si>
    <t>This needs a retard post flag</t>
  </si>
  <si>
    <t>&gt;Jesus Christ. Yes it is a meme but that doesnt give you immunity, being a cop does. By your logic i could post something that says ‚"hitler was great! I support him! Those people deserved to die‚ and id have no **reprocutions**. ‚"Its a meme‚**does not pardon you of lying**
 Wow, the education system wherever this boy lives needs to be defunded.</t>
  </si>
  <si>
    <t>So liberals are anti canadian. I consider this to be them refusing to acknowledge an actual enemy.
 So now that liberals are proven they actually hate canadians and arent concerned with its defense, how do we rid of them? This is the one thing government actually has to do, protect its actual land from foreign invaders and they refuse, literally voted against it and refused to.
 So... they admit they are in bed with china. I hate them. Yes, anyone not triggered by this shit, anti Canadian government isnt canadian.
 They lie, they are wrong constantly, and they are governing based on who knows what. But, leftist would rather rally around scum and kill their own country via self loathing versus fight for their country.</t>
  </si>
  <si>
    <t>Everyone in that thread are coming together to mass email Councillors to request that police be defunded. External websites set up, blank emails to be copied and pasted. The crazies are organized, even if unintelligent. It's still a lot of voices shouting over everyone else. And they will be heard like this.
 Defunded the police will not achieve anything close to what these radicals want. It will take years for community projects to start having an effect on the communities they are supposed to help, while it might takes years to find out how the money taken from the police would even be used considering there are currently no plans or projects in place. Defunding the police in Toronto as a knee-jerk reaction to what's happening in the States is unfounded and disgusting and it will lead to increased crime and violence in the short term as society continues to react to the inevitable influence of what's happening elsewhere. What happens when the next criminal dies with the privilege of being black? Do we finally get the riots in Canadian cities with our defunded police being told to let the city burn?
 As someone who has lived in this city his entire life, I'd like it not to become Canada's Detroit as we all pretend that we aren't having shootings every fucking day. As Canada moves forward into a broken economy, with looming wars, a health crisis and anti-white mentalities, not having a properly funded police force is going to be a fucking disaster.
 If you at all care about the state of the world and whether or not BLM and Antifa are going to win this culture war, do something about it. Email and phone some Councillors and let them know that not everybody is a dumb ass who thinks that our increasing violent crime will just magically disappear because we've gotten rid of "systemic racism"...in Canada...with our handful of police shootings per year in one of the most multicultural cities in the world.</t>
  </si>
  <si>
    <t>This is a porno right? This has to be a porno</t>
  </si>
  <si>
    <t>If every cop just quit what would cop haters do. Theyd have nothing to protest and want them back. Most police are trained in other jobs as policing is usually like a fallback so im sure a majority could get other jobs just like that. In closing, Fuck the left.</t>
  </si>
  <si>
    <t>White guys from the last world war kill floyd!</t>
  </si>
  <si>
    <t>ANTIFA ARE NOT FASCISTS! 
 They are anarchists, and communists, and that is BY FAR worse! 
 The fascists of Italy, Spain, and Germany have NOTHING over what communists did to Humanity in the 20th C. 
 Over 100 million people killed for their fucked-up Utopian fantasy, by estimate. They are barbaric, ruthless, oppressive, totalitarian, and inhumane. You don't need to call communists "fascists" to drive home how evil they are. 
 *Communists have done a hell of a lot more on their own!* Look to the Red Guards, the Khmer Rouge, and Stalin and his lists.
 Antifa are NOT fascists. They're WORSE.</t>
  </si>
  <si>
    <t>Bottom pic is Michelle Obama's first lady bulge.</t>
  </si>
  <si>
    <t>SubtleTeaworkswonder</t>
  </si>
  <si>
    <t>r/canada is a pretty shitty sub.
 If you are posting stuff that irks the censors, they'll simply squat and wait for you to say something that they feel that they can ban you for.
 You're on their list now, and you'll get a permanent ban in less than 4 to 6 weeks after you return.</t>
  </si>
  <si>
    <t>Let us also not forget how reddit responded. 
 When it first happened, and before any information cam out, every subreddit had the notice up about it. Then it came out that the shooter was a muslim, and just like that they all came down, and any mention of it was removed. 
 The only place where gay people, and the loved ones of gay people could get information about it and links and contact information was that horrible homophobic sub - The_Donald. Who cared more about Americans, and helping Americans than any political or identity politics. 
 Just another example of how r/The_Donald was one of the best parts of Reddit. 
 In conclusion - Fuck You Spez, and the admins. You, on your best day, aren't as honourable as the mods and users in The_Donald on their worst.</t>
  </si>
  <si>
    <t>Esti d'retards.</t>
  </si>
  <si>
    <t>At least he's not a fecking muslim</t>
  </si>
  <si>
    <t>Too many brain-dead people. I told this dumb blonde, how Mexico doesn't allow foreigners to compete in sailing competitions, but Canada and the US does. That's prejudice. She responded, like any good brainwashed NPC, that it's because they are poor. So using her logic, if you're poor, you are allowed to be racist. Yet, when you point out the flaw in their logic, they get all mad and hateful, shunning you, like somehow you did something wrong, not them.
 Ironically, she was trying to put her kids in private school, because the public schools are failing, too stupid to realize her moral relativism and progressivism are big reasons why schools are failing. Too dumb (I say that because they don't even want to listen), to connect the dots. That's what is annoying about progressives, they have one rule for society at large, another for when it hits close to home.
 I also want to add, she has a nice rich hubby to shelter her from the harsh realities of the world. Funny, how that works.</t>
  </si>
  <si>
    <t>It's funny they say how Canadians are over-represented on 4chan /pol/. Yeah, over-represented with leftist trolls. There are so many leftist beta cuck Canadians on /pol/ that they're always making "Leaf hate threads" towards our people.</t>
  </si>
  <si>
    <t>lothrop_evola</t>
  </si>
  <si>
    <t>I'm waiting for some dickhead to assume that I'm against free speech, but I have to say lads you're not doing too bad. Keep up the good work ‚ô•Ô∏è</t>
  </si>
  <si>
    <t>So because a guy commited crime BEFORE that means he should be killed in a moment where he was non resistant? That's not how use of force works buddy. As a law enforcement employee in New Brunswick, you disgust me.</t>
  </si>
  <si>
    <t>greg-gibbs</t>
  </si>
  <si>
    <t>I find it weak nowadays, that if you don't want to take care of yourself, and people call you out on your shit, you are considered uncaring and mean. Actually, tough love is because you really do care, and want the person to empower themselves to survive. Progressives, like Little Potato, cater to that weakness, not your strength and power. People like, trust-fund last name, want to be the superior overload, with their oversized ego and privilege, while you beg for crumbs, and think they are nice guy for it.</t>
  </si>
  <si>
    <t>What a shitty way to shoehorn in their ideology. I haven‚'t dealt with that (yet) but I did quite enjoy having to scroll past an obligatory set of black documentaries and movies about blackness and the historic evils of white people on Hulu before I could see and click on shows I was already watching.</t>
  </si>
  <si>
    <t>TakeaChillPillWill</t>
  </si>
  <si>
    <t>So Instagram thots are getting harassed and fired for virtue signalling. Meanwhile every single non-black person at a BLM rally is a virtue signalling baizuo...
 While I am not happy with what happened to George Floyd, we are in the middle of a fucking pandemic. You can protest police brutality online without killing granma. SJWs are selfish for putting their virtue signalling above granma's life.</t>
  </si>
  <si>
    <t>What a joke.
 I love how he thinks he's above the law and deserves special treatment, cause he's chief and can act a fool infront of cops and not get slammed.
 Well. Can't wait for the police brutality protests.</t>
  </si>
  <si>
    <t>How dumb do you have to be to believe that Russia is uses right-wing propaganda?
 Are they trying to influence the west to be even more capitalist? Or so you think that are they trying to influence the west to take on marxist ideals?
 This really isn't that hard to notice. 
 edit: lazily used the word "you" but I'm not referring to anyone inparticular.</t>
  </si>
  <si>
    <t>He's a goddamn 83 year old Canada Research Chair in Chemistry. 
 I'd say that if anyone has earned the right to say what they want and publish what they want it's him. 
 The lack of respect is galling.</t>
  </si>
  <si>
    <t>What does hannah montana think? I really like asking celebrities with out without a highschool education what they think the drama teacher that runs this shit show should do.</t>
  </si>
  <si>
    <t>Most immigrants from what are now ex-communist countries (e.g. Eastern Europe, a couple of African countries, Vietnam, etc) know exactly what this process is like and are therefore the most ardent supporters of civil liberties and usually are conservatives. They know how communism actually work and therefore oppose the shit out of it. Shame that the general population is too stupid to see it.</t>
  </si>
  <si>
    <t>Mr Clean is next... that bald white supremacist removing society's dirt... no excuse.</t>
  </si>
  <si>
    <t>Of course it doesn't. 
 If people aren't diverted to racism arguments then they'll note how fucked they are on the economy, and that will restoke arguments against the establishment.</t>
  </si>
  <si>
    <t>Wtf , is this for real?</t>
  </si>
  <si>
    <t>Not covered by a single MSM reporter. It‚'s very clear that anybody employed by mainstream media here in Canada has zero integrity and zero credibility. They are a bought and paid for propaganda machine. I can‚'t imagine how those scumbags sleep at night.</t>
  </si>
  <si>
    <t>BigBacon87</t>
  </si>
  <si>
    <t>Did those retards not attend school? They think that the world would be some fairy tale fantasy land without police. The world does not work that way. It'll be like Chicago and Toronto every weekend except all the time and on a much larger scale. I've lost what little remaining respect I had for those clowns</t>
  </si>
  <si>
    <t>Don‚'t play it then. Part of the user agreement that people don‚'t read states that they can shove this kinda shit our way.</t>
  </si>
  <si>
    <t>rustytheviking</t>
  </si>
  <si>
    <t>The irony of the police blocking the road for them so they don't get run over playing stupid games in the middle of the street.</t>
  </si>
  <si>
    <t>well, you've convinced me, this is hell and existing on the same planet as these freaks is my punishment
 amazing how you can see so much go so wrong in 20 years, world going from a nice place to live to a hellscape fraught with perversion, degeneracy and people that want you dead and gone</t>
  </si>
  <si>
    <t>Can we keep politics out of the bedrooms of consenting adults? As much as I love Eastern European countries and their no bullshit policies, can't we just turn a blind eye? Your sexuality is not who you are, no one should feel the need to announce it in public OR feel bad for it.
 A politician that goes to a gay pride parade who is not gay, or to hang out with gay friends is just a panderer looking for votes.
 Lets not make enemies of ordinary people that were born with a same sex attraction, that's just fucked up.</t>
  </si>
  <si>
    <t>372xpg</t>
  </si>
  <si>
    <t>They want to create a liberal utopia like Norway or Sweden but are ignoring the fact that their ideologies have turned them into third-world shit holes. We know how this game ends yet they still demand we play by their rules and stay the coarse.</t>
  </si>
  <si>
    <t>It's nice to see a government entity step up and finally make a somewhat strongly worded statement about what's happened to the two Micheals.
 ....To bad it wasn't the CANADIAN fucking government that did this because the strongest words our feminist *progressive* betacuck 'prime minister' could muster was that he was 'disappointed.'</t>
  </si>
  <si>
    <t>The GTA and their endless string of leftist cucks.</t>
  </si>
  <si>
    <t>A white man yelling into a megaphone at a black man, calling him "race traitor".
 Have you ever seen anything so ironic in all your life?</t>
  </si>
  <si>
    <t>This will be swept under the rug for 3 reasons.
 1. Just another day for Boko Haram. 
 2. It was muslims killing christians I mean come on, we all know the media likes to hide prosecution of ‚ Easter worshipers‚'
 3. Black on Black crime just isn‚'t as hot as cherry picking the 0.001% instance a black is killed by a white (MASSIVE DISPARITY BETWEEN WHITES KILLED BY BLACKS THAN THE INVERSE)</t>
  </si>
  <si>
    <t>Master's Degree? Like, WTF! They baked racism right in to the degrees.</t>
  </si>
  <si>
    <t>Yet its still a brown - skinned cartoon. Some butt hurt cuck will try to get it removed.</t>
  </si>
  <si>
    <t>Seems fake and gay
 Edit: Someone can approve my post now, it‚'s been over 4hrs</t>
  </si>
  <si>
    <t>i dont kneel for maxist cucks</t>
  </si>
  <si>
    <t>Its as silly as [Jeb](https://www.youtube.com/watch?v=sKiLfH3DVGc) "*~~Paddling~~ Racing the school canoe? Oh you better believe that's ~~a paddling~~ Racist!"*</t>
  </si>
  <si>
    <t>ynosleepscreams</t>
  </si>
  <si>
    <t>Is this the real Gerald Butts?
 Imagine an American Conservative doing that with the Canadian Map.
 He'd be shamed, tarred, feathered, deplatformed and then probably fired.
 They can't fire Butts though. He'll resign first. Then two months later he'd be like, "just kidding!".
 I would be embarrassed if I had to support these clowns.</t>
  </si>
  <si>
    <t>Atheists are the worse type of Libtards. They live off insulting other‚'s religions, specially Christians.</t>
  </si>
  <si>
    <t>He‚'s such a disgrace</t>
  </si>
  <si>
    <t>It's called being a cuckold and they are trying to make white people that.
 And liberal whites were all over this ages ago.</t>
  </si>
  <si>
    <t>The let eats it's own as they purge all but the die hard mass murdering communists.</t>
  </si>
  <si>
    <t>As a woman myself I wish for politics to stay out of women's sports. Everybody Reveres men's teams but we never hear about female teams. I wish this shit didn't taint female athletes images. Women are awesome and good at sports.</t>
  </si>
  <si>
    <t>Boko Haram are Muslim and not white, so they get extra love from the far leftists. They‚'re free to do as they please, no problem. Christians - like their grandparents for example - are nothing more than the butt of jokes nowadays, who cares right? Smh.</t>
  </si>
  <si>
    <t>They already cancelled John A. Macdonald, so 'soon' is actually in the past.
 i wish more people took this shit seriously, but the reality is that Canadians were never taught to have any pride in their country outside of stupid things like 'NHL hockey' and 'Tim Hortons'.
 I didn't realize until a few years ago that our current flag is actually a postmodern destruction of our cultural history, just like statue toppling today. They ripped out all of the symbolism of the British Isles and Royalist France and replaced with with a Maple Leaf, which invokes what exactly?
 Next compare our anthems: The current 'O Canada' to the previous 'the Maple Leaf Forever'. In 'O Canada' there are just vague references to patriotic love, whereas in the Maple Leaf Forever, there are passages that are sung about important battles and people that helped shape Canada. 
 How many young Canadians even know about the Red Ensign or the Maple Leaf Forever? These symbols are important, which is why the liberals destroyed them. BTW, i read on Wikipedia that the Red Ensign is used by 'white supremacists and Nazis'. I guess the lefty termites are all over there too. That flag was there when the Nazis surrendered. They can fuck off.
 I grew up thinking that Pearson was a honourable PM, but now I realize who he really was, an early agent of the destruction of our way of life. Nobel Peace Prize to boot, another globalist who sold out Canada.
 I respect monuments to our leaders and history, otherwise I would piss on his grave.</t>
  </si>
  <si>
    <t>The Washington governor and Seattle is mayor are complete clowns... The Seattle PD is cucked... 
 I understand why Trump wants a small reactionary force from the 82nd Airbone backed up with the military police from Fort Bragg... 
 This will happen all over the looney liberal states between now and Nov 3rd and at some point Trump will have to respond with troops and take lives... 
 So home and business owners can have a thousand marxists just put up walls around their properties and the fucking government is ordering the cops to stand down?
 This is insurrection and exactly why the insurrection act was written. This is anarchy and Trump needs to pull the trigger and end the lives hundreds of these people in a very brutal and public show of force.
 It‚'s only a matter of time... Trump really should arrest the governor and mayor and put a national guard general in charge until replacements can be elected.</t>
  </si>
  <si>
    <t>Whiteyholmes</t>
  </si>
  <si>
    <t>Yeah some people are idiots I thought we knew this. People are enacting judgement and taking down statues based on the colour of their skin without knowing what the person actually did. Hmm sound familiar? 
 Anyways the title doesn‚'t make any sense. Was racism not invented before the Atlantic slave trade?</t>
  </si>
  <si>
    <t>Everything that clown PM spews out is pointless drivel.</t>
  </si>
  <si>
    <t>Every single one of you on this thread is pathetic. You truly think you‚'re important enough to have rioters at your door? And they say the left are delusional...</t>
  </si>
  <si>
    <t>Why are you asshats so salty, she‚'s just a kid. Blame the constant media attention on the media.</t>
  </si>
  <si>
    <t>Where is our muster point? When this sub gets shut down for wrong-think and shouting fuck you into the echo chamber, where do we go to carry on? I have always felt the hard push to the left will kill youtube/twitter/reddit and someone will make free speech versions that will gain popularity until too many leftists join in and complete the cycle. So where do we meet and whats the safety word?</t>
  </si>
  <si>
    <t>Just got home from the cottage after a full week. The home hardware, foodland grocery in town depends on me purchasing items I forget or need. I pay may taxes every year. I do whatever the fuck I want.</t>
  </si>
  <si>
    <t>chickenjonny</t>
  </si>
  <si>
    <t>Leftists have often exploited racial issues under the guise of cultural Marxism. It's no coincidence that most of these anti-racism protestors are communist retards.</t>
  </si>
  <si>
    <t>RebornShill</t>
  </si>
  <si>
    <t>I've been seeing "WWII SoLdIeRs WeRe ThE OrIgiNaL AnTi-FaSciSts!" all over Reddit... then these Antifa cunts destroy war memorials.
 They hate America. They hate constitutionality. They hate the UK and Commonwealth which they call "colonialism." They hate free speech. They hate small businesses. They hate the free market. 
 They hate every aspect of our society and people kneel before these fucking ingrates.
 The riots are the same as Reddit discourse... 99% of people agree that the officer who killed Floyd should be tried for murder; but if you don't support rioting which is directly responsible for at least three more black lives being taken then you are a "fascist racist."
 It's disgusting. This is not a race issue- America and Western Civilization is on trial.
 There are black and white protestors, looters, rioters, and police.
 The issue is the allegation of SYSTEMIC racism and the ILLEGITIMACY of government.
 That is what this is.</t>
  </si>
  <si>
    <t>Im centre left social liberal and I love this sub. The very fact the other subs won‚'t let you talk about this is why you should be here. I got banned for the most mundane shit. Why? Fine cause it wasn‚'t far left woke political religion garbage that the rest of the subs now expect as default. I happened to actually love the Western world and Canada itself which this sub also happens to like. Which means I have a whole lots more in common with ‚ right wingers on this sub‚' than I do with the zealots Wokeists on the other subs. I will be voting For right wing parties until the Woke lunatics no longer have any influence on politics. Might be a long time. 
 You belong on this sub. I can only imagine the lies you‚'ve been told. I see many of them myself until I finally came here and enjoyed the free speech and lack of censorship.</t>
  </si>
  <si>
    <t>Well blocking traffic is illegal. Play stupid games, win stupid prices.
 Lol at that guy asking police to help them to stop the car.</t>
  </si>
  <si>
    <t>&gt;the paint was oil-based.
 For those who don't know, you can't buy oil based paints in Canada anymore. So does anyone still doubt this shit is being exported into Canada?</t>
  </si>
  <si>
    <t>How to I warn my children about liberal cucks trying to make them feel guilty for their skin color.</t>
  </si>
  <si>
    <t>I've gotten two account suspensions in the past two months.
 I was never given a reason. I assumed it involved rHockey where I was permanently banned (I called Matt Cooke a "cocksucker"). 
 When I messaged to request a reinstatement, I was muted.
 When I requested a second time I got a snarky response and a note this is "bordering on harrassment".
 I got a week long suspension after that.
 The second suspension was when I upvoted a post from two separate accounts (honest mistake). Suspended 3 days.
 So, suspended for:
 A. Sending an email to the mods inquiring about what I believed to be an outrageous egregious permanent ban. 
 B. Upvoting the same item from two different accounts.
 I'm not even as upset by those as I am about the rCanada censorship. In the two above cases I actually technically did break the rules (even though I never really intended to do so). I never broke a rule in rCanada, but was permanently banned anyway. Due to censorship.</t>
  </si>
  <si>
    <t>GitHub is owned by Microsoft so I wouldn‚'t expect otherwise, but yet it‚'s IT terminology. 
 I moved off github a long time ago as GitLab is more feature rich and quiet frankly better in every way. The only reason why Github is still a thing is because developers tend to be lazy fucks and don‚'t want to move their projects over. 
 The nice thing is you can rename branches to whatever you want so this is an all a do about nothing. 
 My friends, Folks, the planet has gone absolutely mad.</t>
  </si>
  <si>
    <t>i don't believe him. he needs to make out with a dude to prove he supports the gays.</t>
  </si>
  <si>
    <t>I've become mentally retarded after reading a few articles about disbanding the police. What's AHS?</t>
  </si>
  <si>
    <t>We all know how to fix crime:repatriate all Africans.</t>
  </si>
  <si>
    <t>Panderjit_SinghVV</t>
  </si>
  <si>
    <t>All LPC are perverts. Even if a few aren't, it's still the company they keep. 
 Deranged pedocasts.</t>
  </si>
  <si>
    <t>J-Trains</t>
  </si>
  <si>
    <t>LOL, bag licks</t>
  </si>
  <si>
    <t>There aren't proper statistics of police officers killing in the line of duty, who they target, and the outcomes. This whole argument of BLM only being about white people killing black people is a strawman.</t>
  </si>
  <si>
    <t>Delsur18</t>
  </si>
  <si>
    <t>&gt;religion is useless
 Yeah no, it's not</t>
  </si>
  <si>
    <t>Doritos360</t>
  </si>
  <si>
    <t>We entered the race for a two year seat on the Security Council "late"? Trudeau declared interest 5 years ago, and we campaigned for 5 years for a two year seat? Is the seat solid fucking gold and he gets to keep it after? WTF!</t>
  </si>
  <si>
    <t>*Trump hires Bolton to scare Iran and shake them up a bit*
 Media: OMG! Trump is hiring a warmonger because he wants to bomb everything!
 *Trump fires Bolton, says he's useless and just wants to bomb everything*
 Media: OMG! WE LOVE BOLTON NOW!</t>
  </si>
  <si>
    <t>He's always been a subversive degenerate pos.</t>
  </si>
  <si>
    <t>Useless petition is useless.</t>
  </si>
  <si>
    <t>We are Earth Simp#1. Any hot piece of third world ass comes begging, Justin hands over our money without a second thought. Some other leader pulls funding for some bullshit cause that gets the Twitter twats twatting, Justin hands over our money. As if the security council seat was ever a real possibility. He did it for the feels. It makes him just feel great to give away billions of dollars that isn‚'t his. 
 Imagine getting cucked by two countries that fit onto Baffin Island. Jesus we need a leader that can lead and not embarrass us.</t>
  </si>
  <si>
    <t>Fupa_Hoist</t>
  </si>
  <si>
    <t>All those rich people in NYC are gonna be rather pissed when the world comes crashing down on them.
 No, of course they won't; they'll all just uproot and find a non-shithole to live in.</t>
  </si>
  <si>
    <t>Stop importing Africans, repatriate those already infesting Canada, and all will be well.</t>
  </si>
  <si>
    <t>and a front to filter money to the DNC
 and black supremacists</t>
  </si>
  <si>
    <t>I've got a 10 inch combat knife and a territorial 140 lb dog. I pity the anarchist dipshit that tries to break into my place.</t>
  </si>
  <si>
    <t>mercer1775</t>
  </si>
  <si>
    <t>There are normie gays, you just don't see them. The ones you see are freaks, that are ruining it for the rest of us. They've become this overly inclusive, pandering social activist group, that is getting involved in all types of issues that have nothing to do with being gay. They keep getting more and more ridiculous, as they strive for purpose to rage against.
 I've divorced myself from the "LGBT" community and their watered-down meaningless Pride parades, because I am not an ever-expanding acronym, and like you, I have nothing in common with these people. They are just embarrassing, taking themselves too seriously with their militancy, and it's boring.</t>
  </si>
  <si>
    <t>Anyone going to totalitarian country in this case CCP land to live and work or even visit must accept the consequences that will happen by the state to them,expecting a tampon receptacle like Trudeau to do something with the sycophantic relationship he‚'s worked so hard to get to ,the CCP will continue to pickup Canadians or whoever they want at will,this PM has made Canada into a farce with his virtue signalling dog and pony show for a government,all the while this wee wee bitch gets to use our laws to waste our tax dollars in court,she should‚'ve been on a plane to the states months ago,but no the circus continues under Trudeau and his clown party at the expense of the 2 Michaels and Canada.</t>
  </si>
  <si>
    <t>I agree with you, ideological censorship is generally shitty, but this sub isn‚'t any sort of bastion of intelligent discourse. They‚'re mostly reactionary trolls who don‚'t really engage issues with any sort of intellectual honesty. I‚'m a really a freedom of speech extremist, and i disagree with bans of any sort, but believe me, nothing of real value will be lost here.</t>
  </si>
  <si>
    <t>habsdan37</t>
  </si>
  <si>
    <t>12 weeks of cerb and the economy is ready to implode but these commie scumbags seem to think it can go on forever</t>
  </si>
  <si>
    <t>He doesn't want to deal with it because any punishment dealt will either make him a hypocrite or expose him as a sympathizer to terrorists (and make him a hypocrite). It's far easier to make excuses and leave this garbage for someone else to collect.</t>
  </si>
  <si>
    <t>Most of the commies that claim to be Marxist are really just Stalinist. Don't get me wrong, I believe communism is a fundamentally flawed system but Marx believed that every civilian should be armed etc. While horribly flawed like all communism, Marxism is better than what these losers want</t>
  </si>
  <si>
    <t>I hope Trump designates BLM a terrorist group.</t>
  </si>
  <si>
    <t>Tseliteiv</t>
  </si>
  <si>
    <t>Reminder: In the past few months, people have literally been beaten to death by the cops for the major crime of going outside. But their lives obviously don't matter. 
 It's only if a black man dies at the hands of a white(ish) guy that black lives matter.</t>
  </si>
  <si>
    <t>The most retarded</t>
  </si>
  <si>
    <t>MrHerbert1985</t>
  </si>
  <si>
    <t>Simply existing as a white person = racist.</t>
  </si>
  <si>
    <t>I used to wonder what the fuck happened in Germany as the Nazi's were rising to power. How could the Germans have allowed this to happen? How did everything go so far off-track?
 I don't wonder that anymore. I know exactly how it happened now. We're watching it happen again with our own eyes. It is the slow-roll militarization and radicalization of society. If it happens slowly enough then nobody notices. It took ~20 years for it to happen in Germany. It'll take 20 years here as well except that we're probably already 15+ years into the process.</t>
  </si>
  <si>
    <t>&gt;‚"The police, we always have everyone‚'s back,‚ he said. ‚"Nobody has ours right now.‚
 The police need to start deputizing en mass. That's how shit like this gets solved.</t>
  </si>
  <si>
    <t>whoever runs the media sure hates white people, i wonder who these people that own the media could be</t>
  </si>
  <si>
    <t>Correction, the government hates white people who controls CBC to tell everyone to hate white people.</t>
  </si>
  <si>
    <t>The only virus is his Chinese CCP loving heritage. A total CCP troll.</t>
  </si>
  <si>
    <t>Ford is a public sector shill for public sector interests. He claimed he wanted to help small business, but instead he bent them over. He's not much better than Skeletor was. 
 Ford is to Wynne like the Cons are to Trudeau. The same shitty authoritarianism with lipstick on.</t>
  </si>
  <si>
    <t>Their leader, Singh the clown .</t>
  </si>
  <si>
    <t>Parler sucks. There is zero anonymity which raises a huge flag. You must give your phone number so they can send you a unique identifier in order to sign up. How long until their servers are hacked and wrongthinkers are doxxed?</t>
  </si>
  <si>
    <t>tldr:
 In this essay, I use a lot of big bullshit words to compensate for my lack of manhood, in hopes that I can screw up other people to my depths so I'm not so alone.</t>
  </si>
  <si>
    <t>Hey Hilary, I hire people based on their ability and keep them on based on their work ethic. 
 Skin color, creed etc... never factor into my decisions. 
 In that way, I'm far less racist than you are. 
 Crawl into a hole and die. 
 Thanks ever so much.</t>
  </si>
  <si>
    <t>I too want to kick them out of Canada.</t>
  </si>
  <si>
    <t>It's really hard to buy any physical copies of Sowell's books on Amazon or Indigo. They are literally hundreds of dollars. I am sure that's not by accident.
 Lots of lefties furiously editing his Wikipedia page too. Some bitch in a black mask claimed 'he isn't a historian' I beg to differ on that point. Sowell has documented the history of slavery better than any lefty charlatan has ever done.</t>
  </si>
  <si>
    <t>Well that sure explains the can't breathe shit, doesn't it.
 Dude had Covid19, was high on meth, fentanyl and had heart disease.
 What a gong show.
 Clown World has nothing but demagoguery and rage.</t>
  </si>
  <si>
    <t>I got banned from there years ago for commenting "its always those Scottish lads" on a video of a gang of black people boot stomping a white guy...</t>
  </si>
  <si>
    <t>If that's not peak 2020 celebrating morbidly obese disgusting unhealthy women as beautiful is close.</t>
  </si>
  <si>
    <t>The post millennial? They literally report falsehoods all the time to support different agendas. Can you at least keep that in mind when posting this garbage?</t>
  </si>
  <si>
    <t>AlternativeLow5</t>
  </si>
  <si>
    <t>So color and LGBTQ.... No white straight people. So the gay white people won't have kids and will eventually die off. When can we call this an attempted genocide?</t>
  </si>
  <si>
    <t>Thanks for showing us what a "racist smallcock" really looks like. We were curious since we don't have any around her normally.</t>
  </si>
  <si>
    <t>They‚'re only asking for you not to be racist Saying all protesters are looters is like saying all cops kill people. Stop being so butthurt</t>
  </si>
  <si>
    <t>Look at him smile as he spends other people's money.
 This is leftist compassion. Taking others shit and giving it to others (really, just goes to other governments or warlords).</t>
  </si>
  <si>
    <t>Have you guys considered that this is perhaps not something that the "left" as a whole holds to be true and this is just one person saying crazy shit for the sake of saying crazy shit. 
 Surely to associate this one opinion with everyone who leans left on the political spectrum would be as absurd as calling all conservatives KKK members just cause 1 or 2 actually happen to be advocating for racial segregation.</t>
  </si>
  <si>
    <t>gdhanda23</t>
  </si>
  <si>
    <t>The Wokeists caused this by going full zealot overboard religious. Gender non binary does not exist. There are two sexes, two genders, and transfolk who want to be the opposite body. Any other differences and preferences are nothing more that personality uniqueness and have nothing to do with sexuality. By pushing that 70+ genders fantasy larping... and calling it TRANS (for victim points since trans is at the top of the hierarchy) it brought so much of this stuff straight into peoples faces everyday. These gender non binary fools are Trans Identity Appropriators as far as I'm concerned and were an ATTACK on both actual trans people (with body dysmorphia) and against women by hijacking their spaces and sports. 
 The moronic science/biology denialism... while simultaneously claiming that science is on their side was ridiculous. These far lefties were so accustomed to saying 'climate science is on our side' they just thought they could claim science is always on their side. Bullshit. 
 The Woke zealots pushed things so far crazyland that there was a reaction.</t>
  </si>
  <si>
    <t>Ugh, and they start with Tamir Rice; saying he was a child playing with a toy gun. He was 12, looked big for 12, had a P E L L E T G U N, and wasn't exactly dressed like a juvenile. You can't compare that to little kids playing with fluorescent Super Soakers.
 How calls like this always go (the ones I know of, at least) is that someone sees someone openly fucking around with a gun in public, and calls the police. The SWAT team is deployed, and they assume the gun is real. If you don't drop the gun and prostrate yourself immediately upon instruction, you're dead.
 But no, just whitey being racist and killing children.</t>
  </si>
  <si>
    <t>So when do they replace the police with trans/gay/mullato/obese/brainless twits and hand them guns?</t>
  </si>
  <si>
    <t>Not just any psychopath, but an alt-right psychopath!</t>
  </si>
  <si>
    <t>Hes doing his job and the school undermining him is only hurting the students. He got a ridiculous email and called out the student which woukd normally teach the student that the real world doesn't cater to silly requests . Instead the school adminstration reinforced the behavior so these students will almost certainly try to pull this crap in their first jobs and learn the hard way that it doesn't help their careers.</t>
  </si>
  <si>
    <t>bloodrayne2123</t>
  </si>
  <si>
    <t>I don't think antifa claimed credit for this, why are you so sure it's an organized antifa group (i.e. terrorists) and not just a bunch of dumb kids protesting in the way kids usually protest?
 I've seen more damage and violence when hockey teams lose, this is pretty lame if it's terrorism lol</t>
  </si>
  <si>
    <t>Modern leftists are ideological cancer</t>
  </si>
  <si>
    <t>SwampSloth2016</t>
  </si>
  <si>
    <t>David is a damn hero fighting for this country. Thanks David.</t>
  </si>
  <si>
    <t>Krongarth</t>
  </si>
  <si>
    <t>What? No summer of love? Does the mayor hate love? What a fascist nazi!</t>
  </si>
  <si>
    <t>There isn‚'t a person alive whose ancestors weren‚'t slaves. 
 Somehow, some groups managed to unfuck themselves, build civilizations (from Rome to America) and create everything (from the wheel to the iphone). Other groups blame everyone else for their issues, demand assistance and hand outs from their betters and prey on the weak within their own communities. They mock education, laugh at parenthood and praise thug-life prison culture. They‚'ll never understand their programming, the loser DNA within them, compelling their behavior and it‚'s pointless trying to reason with them. I come from a long line of historical go-getters, conquerors and winners. I make no apologies for it, don‚'t feel the tiniest cunt hair of shame about it and neither should you.</t>
  </si>
  <si>
    <t>velvethammer06</t>
  </si>
  <si>
    <t>Literally: man arrested at anti police protest for being black.
 You can't make this clownworld make you laugh harder</t>
  </si>
  <si>
    <t>comic630</t>
  </si>
  <si>
    <t>Metacanada goes full pro police bootlickers. What happened to your balls fellas?</t>
  </si>
  <si>
    <t>Dude killed his girlfriend.</t>
  </si>
  <si>
    <t>Any other religion : sexual violence 
Ö±Ô∏èSlam : Stop spreading hatred.</t>
  </si>
  <si>
    <t>In Italy, we have a saying for people like these: "Being gay with the asshole of others", meaning they are asking for and supporting policies and/or laws that will only affect others and not them.</t>
  </si>
  <si>
    <t>AndrewLewer</t>
  </si>
  <si>
    <t>If you are a company and you are loosing money or incurred losses because of their covid regs or their shutdown you should be suing the crap out of the government at this point.</t>
  </si>
  <si>
    <t>what a freak</t>
  </si>
  <si>
    <t>If you don't do criminal shit, you won't have interactions with the police. If you have no interactions with the police, you stand 0% chance of dying in a police brutality incident. 
 It's that easy.
 Police also can't account for you having an overdose or a heart attack while they arrest you entirely by the book.</t>
  </si>
  <si>
    <t>Shocker. Must be those white supremacists.</t>
  </si>
  <si>
    <t>Credible_Cognition</t>
  </si>
  <si>
    <t>Hang on, where's my discount? Oh, I'm too Irish to be White? HELP! HELP! I'M BEING REPRESSED!!!!</t>
  </si>
  <si>
    <t>irrevocableposts</t>
  </si>
  <si>
    <t>This is so dumb how do we even know Floyd died because of racism. The cop and him both worked at the same club, there's a lot of drug trafficking in clubs. For all we know Floyd might have threatened to tell on him, this might have had nothing to do with racism at all.</t>
  </si>
  <si>
    <t>Brought to you by mass murdering communism.</t>
  </si>
  <si>
    <t>Of course not. BLM is a black supremacy group</t>
  </si>
  <si>
    <t>Im from Spain and I can tell you this is completely true. In fact, I feel like im becoming more racist and i dont give a fuck. I dont want people in my country that dont respect our culture and dont want to get integrated. In fact, inmigrants make 10% of our population and commit 45% of crime according to wikipedia. If youre going to come to my country to commit crime gtfo. Its full or Romanians, muslims and South Americans. While most of them are good people i cant stand how much they ignore our culture and traditions. I will be an inmigrant at some point in my life as I want to live in Canada (I lived in Vancouver during 2013-2014 and absolutely loved it) and Ive never even thought about speaking Spanish in there, breaking any law or being disrespectful towards your culture (in fact I want to get involved in it). Inmigration? Ok. Not giving a fuck about your new country? Well gtfo of my land</t>
  </si>
  <si>
    <t>Whistler_V6T</t>
  </si>
  <si>
    <t>Lol at the gay guy throwing out homophobic insults left and right. Probably still hasn't come out to his family. Sad.</t>
  </si>
  <si>
    <t>*We have been creating content for these clowns for years.
 We have participated in good faith. You have been honest brokers of the truth in debate.*
 You are so right! 
 We have been doing our part to make the Great White North Great Again, for years, and they didn't even recognize us with their ban hammer! Do they think they can ignore us, just because we only have 40 million people up here? 
 *Using this site is feeding the monster. The more we create and participate, the more we are promoting our own demise.*
 Let's take off, and all go back to 4chan, where they don't give a fuck!
 Tell the companies that advertise here to advertise on 4chan, instead! Canadian dollars matter!</t>
  </si>
  <si>
    <t>I can see them combining that shit together. It's funny how much they flip flop on ideas. Like on how social media pages should be either a black logo or their slogan. Fighting inside the left wing will likely rip their party apart. Which has honestly already been showing for a while. Good riddance but hopefully they do without destruction of property</t>
  </si>
  <si>
    <t>I just stop using any service with BLM garbage.
 I shut down a bunch of Discord servers today.</t>
  </si>
  <si>
    <t>This twitter account is a tranny. Nice that they hide that behind a cartoon avatar.</t>
  </si>
  <si>
    <t>I think he's a hypocrite for breaking social distancing rules after lecturing everyone about it for three months.</t>
  </si>
  <si>
    <t>This shit is close to where I live. Nobody can use this parquet anymore. They have signs now asking the community to find a solution; so pretty much throwing the responsibility onto us somehow and not on these people. A year ago something like this happened but in a much smaller scale and was taken down quickly. This time, they started right when the rona started and now want us to find a solution for them, while they shoot dope all day long.</t>
  </si>
  <si>
    <t>UK police aid and abet industrialised child torture gang rape.</t>
  </si>
  <si>
    <t>Onguardforthe sit around in a circle holding mirrors telling each other how awesome they and our racist black face PM are. Anyone that disagrees gets the pretentious boot lmao. Wonder how much is white privilege?</t>
  </si>
  <si>
    <t>What else do you call someone abusing the shit out of government, removing rights, bribing media, and refusing to listen to opposition, all the while you have a minority?</t>
  </si>
  <si>
    <t>Goddamn she tore them to shreds.
 I love the white woman trying to whitesplain to a black woman that she's wrong for not feeling oppressed.
 I mean... Lol. I've never used that word "whitesplain" before. I find that word repulsive.
 But there's a white woman trying to explain to a black woman she's oppressed.
 Have you ever seen anything so bizarre in your life?</t>
  </si>
  <si>
    <t>OK, since we are talking about the SOVIETS and WW2: They made a deal with the devil and had a non-aggression pact with the Nazis. While the Germans attacked Poland from the west, the Soviets attacked from the east. They carved up Poland with the Nazis. Then they went ahead and attacked Finland. While England was fighting for its life, the fucking Soviets were in cahoots with the Nazis. Hitler betrayed them. Then those fucking Soviets got a taste of what they deserved. Note that in pushing back the Nazis, they also re-invaded Poland and enslaved half od Europe.
 Hit a nerve? My dad fought in WW2. I've met several Russians and they never miss a chance to point out how they won WW2 almost single-handedly. I remind them of the fact that while they were carving up Poland with Hitler, we were fighting him. Another reason they suffered great losses was the incompetence of their leadership, their fucking disregard for the lives of their men, a Russian trait that continues to this day.
 If Hitler had not had this non-aggression pact with the Soviets, he might have thought twice about invading Poland and risking a two front war. Well done, you fucking Soviets; by covering his eastern flank you helped Hitler start WW2..</t>
  </si>
  <si>
    <t>I think a majorly overlooked symptom of covid 19 is stupidity. I think researchers should look into it.</t>
  </si>
  <si>
    <t>Canada is so racist that we elected a refugee who admittedly lied on his application according to his bio to be our immigration minister. Where are the opportunities for blacks in this country?</t>
  </si>
  <si>
    <t>Another bird brain Democrat US Senator.</t>
  </si>
  <si>
    <t>Holy cow, I didn't know the Canadians had the same problems with the blacks that we do.</t>
  </si>
  <si>
    <t>brockbridges540</t>
  </si>
  <si>
    <t>twitter is garbage</t>
  </si>
  <si>
    <t>What a retarded title OP. Complete exaggeration of what is actually written in the article. Then again, not sure you guys can actually read.</t>
  </si>
  <si>
    <t>Yearbook146</t>
  </si>
  <si>
    <t>"Make the police smaller. Also, make the government bigger."
 Ok buddy retard</t>
  </si>
  <si>
    <t>"suggests" 
 china is in an economic position to give zero fucks about Canada. Our allyship with America is severed. They don't have to give us back those men if they don't want to and there is nothing we would be able to do about it.</t>
  </si>
  <si>
    <t>&gt;Cotton's essay referred to "left-wing radicals like antifa infiltrating protest marches to exploit" Floyd's death when, in fact, there has been little evidence of antifa's involvement in the demonstrations.
 Notice what the CBC is doing here?
 They are trying to downplay or absolve the antifa dipshits.
 There is "little evidence". What does that even mean? Did they watch the videos? Did they not see the antifa snot-faced immature little brats smashing windows and stealing guitars?
 The main stream media is in full attack mode. They don't even care if they are writing complete fabrications of the truth anymore.
 It's disgusting. 
 #Defund</t>
  </si>
  <si>
    <t>A beautiful bunch o' **ripe banana**
 Daylight come and me wan' go home
 Hide the deadly black tarantula
 Daylight come and me wan' go home</t>
  </si>
  <si>
    <t>Actually a clown this women§°ü§°ü§°ü§°ü§°ü§°ü§°ü§°ü§°ü§°ü§°ü§°ü§°ü§°</t>
  </si>
  <si>
    <t>MrTightface</t>
  </si>
  <si>
    <t>Almost like those who control the media want you gone and they give no shits about how they look when they do it, almost like there's a nice pattern with those who own these organizations</t>
  </si>
  <si>
    <t>Also, an SJW used to be a minority, poor person or feminist nutjob whining about the establishment.
 Now it's a white person whining about their online safe spaces being violated.
 Just gimme another beer.</t>
  </si>
  <si>
    <t>And the cuck better listen or else.</t>
  </si>
  <si>
    <t>As a Canadian who‚'s seen this for the first time. I hated this coward from the get go.</t>
  </si>
  <si>
    <t>TheSDragon</t>
  </si>
  <si>
    <t>Can we stop paying attention to UN clowns and deport people that break the law?</t>
  </si>
  <si>
    <t>Could you imagine *actually* being this retarded?</t>
  </si>
  <si>
    <t>btownetoronto</t>
  </si>
  <si>
    <t>Doug ford has a difficult job in a province almost entirely populated by dumb people. That being said, he called out protesters that were most likely his own supporters. That's a hardcore sellout. Once you lose that respect you're not getting it back.</t>
  </si>
  <si>
    <t>NeonBadgerMkI</t>
  </si>
  <si>
    <t>Fkn disgusting.</t>
  </si>
  <si>
    <t>Have you seen what‚'s going on outside you clown????</t>
  </si>
  <si>
    <t>He can wear expensive suits but that condom on his head kills any fashion choice.</t>
  </si>
  <si>
    <t>Here's a great example of Liberal inclusivity.
 &gt;&gt;We have to leave losers behind. 
 - TOMapleLaughs
 But you know, he'll be the first person to call anyone of us "cruel" if we suggest something as benign as a free market.
 Liberals don't actually want everyone to be equal. They just want their friends and allies to have advantages.
 You and everything you've built and given back to your country can be damned.</t>
  </si>
  <si>
    <t>Hey Canadians, question from U.S., whats the redeeming qualities for this cuck, why did people vote for him AGAIN? 
 Every news story I see he just seems like an abject failure. I can't see how leftists would like him either with the numerous Blackface incidents. Whos voting for him?
  Middleaged childless liberal White women that think hes attractive?</t>
  </si>
  <si>
    <t>CommercialLaw7</t>
  </si>
  <si>
    <t>Holy shit, not you too. That is NOT AT ALL what he said, it's fake news and r/politics (and you) bought it hook, line, and sinker.
 Trump said (paraphrasing) that Floyd would see the protests (not the rioting) and the national discussion as a great day for him. Then he went on to talk about the job numbers as a separate topic. Conflating the two parts of his speech is the same dishonesty that chopped a whole paragraph out of Trump's phone discussion with the Ukrainians to make it look like he was asking them to look into Hunter Biden as a favor to him.</t>
  </si>
  <si>
    <t>How are people dumb enough to fall for this.
 They are being used</t>
  </si>
  <si>
    <t>I don't understand this argument. Who gives a shit what two consenting adults do? Like if a guy wants to commit to another guy, who am I to interfere in their lives? 
 The difference is that it's adults vs kids. Children should not have the ability to make irreversible changes to their physiology. Obviously. Allowing children to medically transition is ridiculous and short-sighted to say the least. 
 I really don't see the parallel between children permanently changing their bodies and adults making a lifelong commitment to one another, though.</t>
  </si>
  <si>
    <t>coocsie</t>
  </si>
  <si>
    <t>I guess east Europe doesn‚'t exists for vice. People who support articles like this should not be allowed to make fun of FoX news as they are the same. Bullshit news to create outrage for money.</t>
  </si>
  <si>
    <t>YYC_McCool</t>
  </si>
  <si>
    <t>Imagine being a historian and aware of all the legacy and tales and documentation that went into some of these historical figures who created this once great nation, and it all gets put aside because some dumb bitch read a paragraph about him doing something she doesn't like that took place almost two hundred years ago that was common place at the time. 
 I can't wait until white women are put on the chopping block because they stood by and did nothing while white men did these horrendous things. Probably not though because they are big spenders...</t>
  </si>
  <si>
    <t>Isnt she that woman who call to allah to give her the power not to kill whige people?</t>
  </si>
  <si>
    <t>idontknowmanheh</t>
  </si>
  <si>
    <t>It's ridiculous, so now if I decide to paint myself black I will be offensive to the black community? How is that even disrespectful lol, if I want to use black paint on my skin I will do it.</t>
  </si>
  <si>
    <t>Zharoff</t>
  </si>
  <si>
    <t>Look up "big tiddy antifa girl" or search for @cokefork on twitter. That's gonna be the spokesman in a minute. 
 "Wtf I'm an anarchist now."</t>
  </si>
  <si>
    <t>Nobody is willing to pay you the same to do 3/4 of the work. This is retarded.</t>
  </si>
  <si>
    <t>Progressives are the real racists.
 [Here's your boy Jimmy ~~Fallon~~ Kimmel (the other mediocre Jimmy) doing blackface.](https://bit.ly/37JYJFF) Do you denounce him?
 In all seriousness though. Cities and states where the highest percentage of black men go to jail? Democratic controlled.
 The 1994 Crime Bill signed by Bill Clinton led to the biggest ~~incarnation~~ (which would have been cool) incarceration rates, and nearly doubled the number of black men in history.
 People who today call themselves "progressives" are the real racists.
 The reason Vice writes nonsensical articles like these is to deflect and distract. Progressives are now starting to realize every single one of their heroes are racist, and are projecting.
 You'll notice in this article there is nothing of substance given. No concrete examples. No verification of the accounts, or what they consider "racist" speech. 
 They lump "anti-Trudeau" in with "alt-right hate speech", as if the two are synonymous. 
 Your accusations of racism are pathetic and sad. But worst of all they cover up your own side's hypocritical penchant for performing actual racist actions. 
 Your side knows this and are using an increasingly dishonest media to deflect.
 It's sad, and it's pathetic. And any honest reader will quickly be able to recognize your narrative is complete and utter bullshit.
 Edit: Typos.</t>
  </si>
  <si>
    <t>Protesting the lockdown = bad, protesting police brutality = good. Clown world.</t>
  </si>
  <si>
    <t>pure shitbags</t>
  </si>
  <si>
    <t>RCMP deserve to pay massively for this. They let Canadians die to try and save face. 
 The whole organization is crooked.</t>
  </si>
  <si>
    <t>RIP, to the family.
 I wonder what happened.
 Edit: post it all over your social media, I am, it‚'s the truth, and people need to know. Whites get killed as much as blacks with cops.</t>
  </si>
  <si>
    <t>Shaun King‚'s washed up and exposed as a terrible person... this is just another attempt to himself some attention, good or bad. White Christians secured a future for people like him and he‚'s just another maggot eating away at what White Christians built for him.</t>
  </si>
  <si>
    <t>So like what... once a year BLM throws a tantrum and they get more privledges and free stuff while it fucks everyone over?
 *News headline from 2050: governments agree that members BLM should have soul powers over printing and issuing global currencies due to racism.*
 Like when does it end?</t>
  </si>
  <si>
    <t>So the son of a black LEGEND, a man who loved his blackness and stated emphatically in an interview that he wanted to marry a black American woman...stands up to say BLM is racist because *all lives matter*. And who's going to dare call Jr. a 'racist' or a 'self-hating' black man?ëè Damnnn.</t>
  </si>
  <si>
    <t>chancefruit</t>
  </si>
  <si>
    <t>Sound like another whiny incel who is upset that he isn't allowed to do whatever he wants. "Omg I'm such a victim" - you disgust me with your victim personality and general weakness.
 You know there are pills for your mental illness.</t>
  </si>
  <si>
    <t>The majority of the country‚'s population looks one way. 72.9% atm actually, what the hell do these people expect? lol. Want more black dolls, more black superheroes? Black teachers? Go tell black Canadians/Americans to take up doll making, write comic books, take up teaching. Even then, considering 72.9% of the population is white, there‚'s an almost 3/4 chance your teach will be white, just based on demographics alone. Whose fucking fault is it? ‚"We have to do better‚ grow up.
 Also, if you ‚"have to do better‚, and you want products and teachers to reflect the country‚'s demographics realistically, 3/4 of these things should be aimed at whites, and only 1/4 at minorities. But DaTz RaYsIs apparently.</t>
  </si>
  <si>
    <t>The statue was built with taxpayer dollars, including those paid by minorities oppressed by those figures. The T-Shirt was bought by some dumb angsty kid using his parents money. I don't see the issue.
 Keep REEEEEEEEEEEEEEEEEEEEEEEEEEEEing like a champ r/metacanada, the normal world still loves you even if you are insane.</t>
  </si>
  <si>
    <t>They brought shame to the real protest and the real issues. The next day, instead of having a talk about what the protest were actually about (there is a problem of racial profiling in Montreal), the newspaper were talking about these guys.
 Now karma is a bitch, and the SPVM is asking the public for their help to arrest the people that trashed the place.</t>
  </si>
  <si>
    <t>They didn‚'t cap tickets though, anyone who wanted one could get one. They could have given out 10 million. If the trump campaign was dumb enough to get owned that hard by a bunch of teens on tiktok, good on them</t>
  </si>
  <si>
    <t>They‚'re always the weirdest looking ones too. Like they‚'re mad at capitalism because they‚'re ugly and socially awkward</t>
  </si>
  <si>
    <t>This is old news in the aviation community. India has this problem too - it explains the incredibly stupid things those guys do sometimes.</t>
  </si>
  <si>
    <t>Zarnywoop</t>
  </si>
  <si>
    <t>To be fair... black men killed by other black men are also not tanned enough for BLM</t>
  </si>
  <si>
    <t>Too bad he‚'s a freedom restricting retard ehhhhh</t>
  </si>
  <si>
    <t>elpingman33</t>
  </si>
  <si>
    <t>Trump should start his own Twitter. 
 If Trump left, and we all left with him, Twitter would lose a significant portion of its traffic.
 It's time to begin the schism. We've tried our best to make it work, but we're up against dishonest activist cowards.</t>
  </si>
  <si>
    <t>Wait until the new season drops tomorrow. Kids will never see their man-child of a father again. 
 Strangely enough...all my buddies who work in autobody shops are back to work here in Ontario, and they never shut down, just could only do insurance jobs. 
 Sounds to me like his employer used this to boot his ass out the door.</t>
  </si>
  <si>
    <t>We're screwed? Dude, the FBI tried a coup to remove your president. Now they are trying riots in the streets. And we're screwed?</t>
  </si>
  <si>
    <t>Which human right are they missing Catherine?
 Which one does the rest of us have that they do not?
 When you can answer that question properly I'll give the slightest shit about your opinion.</t>
  </si>
  <si>
    <t>Who wants to make a bet? 
 I've got $5 saying that dick is overthrown within the year. 
 Everything that's happened in the past 5 years has done nothing but show that while China is important to the world, their regime is unacceptable and their behaviour is atrocious at best, and severe grounds for causus belli at worst. 
 Xinny the Pooh is done.</t>
  </si>
  <si>
    <t>Why are the right fat and look sexually unattractive?</t>
  </si>
  <si>
    <t>ShadowMoses963</t>
  </si>
  <si>
    <t>Woke political religion. It crosses borders and continents. It is destroying North America, Europe, Australia, New Zealand... anything it touches. You don't even need to be all that right wing to understand and experience this... Centre left? Congrats you are a racist Nazi now too.</t>
  </si>
  <si>
    <t>WTF is that BS?</t>
  </si>
  <si>
    <t>Solarius</t>
  </si>
  <si>
    <t>You mean sort of like how metacanada groups all non-right wingers as extreme lefts? Or anyone that supports lgbtq movements as snowflake retards?
 There's hypocrisy and exaggeration on both ends. Don't try to act like you're superior to everyone else...</t>
  </si>
  <si>
    <t>godsconscious</t>
  </si>
  <si>
    <t>She has a terrible misunderstanding of history.
  that or shes a liar</t>
  </si>
  <si>
    <t>Doctor needs a good castration.</t>
  </si>
  <si>
    <t>Canada has 318,000,000,000 trees and we contribute 1.8% of the worlds carbon emissions. Trudeau wants to plant 2 billion trees and spend tax payer's money on a less than 1% increase in total trees?
 Sounds stupid to me.</t>
  </si>
  <si>
    <t>Oh, did the communist already start erasing black people?
 A bit early no? Lmao</t>
  </si>
  <si>
    <t>8 years old article from a clearly biased site, cool story, any other articles you want to post mr undermine, since you seem to clearly hate us and visit us daily, like some self hating mongoloid trying to justify why he keeps seeing things he doesn't like thinking he's doing the world a favor by visiting us</t>
  </si>
  <si>
    <t>Ahh the cries of the hypocrite left as they race to their one defense "my account was hacked."</t>
  </si>
  <si>
    <t>Maybe just people? We all have the potential to suck sometimes.</t>
  </si>
  <si>
    <t>CheezEmac</t>
  </si>
  <si>
    <t>Don't forget the Christianity is full of pedophiles signs and the Oil is wasted investment signs.</t>
  </si>
  <si>
    <t>Thatguyonthenet</t>
  </si>
  <si>
    <t>Ironically this is a fine example of white privilege in itself. A bunch of vapid white people violating a lockdown order, just for fun.</t>
  </si>
  <si>
    <t>If true.. that's not right. 
 But who is saying all lives DON'T matter? Saying BLM isn't saying all other lives DON'T matter. It's just that they feel oppressed as a group.
 Saying all lives matter back to them is just your way of saying shut the fuck up.
 I dont believe in everything BLM and its followers stand for, far from it but even I can see this.</t>
  </si>
  <si>
    <t>inverted180</t>
  </si>
  <si>
    <t>If I used my "white privilege" and did what this guy did, don't you think I would have ended up dead as well?</t>
  </si>
  <si>
    <t>&gt;Clashes between far-right thugs, Black Lives Matter supporters
 Interesting. BLM has no thugs. They're just "supporters".</t>
  </si>
  <si>
    <t>So many programmes try to put in a lot of woke crap these days. Some are almost unwatchable because they are more propaganda than entertainment.
 But, this is the weirdest example.</t>
  </si>
  <si>
    <t>Problem is that you're arguing with people who don't care if they are hypocritical, they'll just ignore you.</t>
  </si>
  <si>
    <t>BuT hE hAs NiCe HaIr AnD cOoOoOooL sOcKs</t>
  </si>
  <si>
    <t>Are you ok? You spent all of today posting on meta and picking fights. The world is much greater then the bullshit on the internet. I personally like to go for walks outside where I can feel the warmth of the sun on my face and breath the fresh air. I come home feeling refreshed and happy after.</t>
  </si>
  <si>
    <t>Because they hate whites.</t>
  </si>
  <si>
    <t>Of all the innocent people who died in horrible ways over the years, the one the world chooses to go batshit is over a drug addled criminal who once pointed a gun at a pregnant woman's belly during a break and enter. And how do they protest police brutality? By vandalizing, beating, looting, and burning down entire cities, including small businesses, churches, and low income housing. 
 And of course, the leftists support this, and don't care about the innocent people being killed, nor do they care about the all those who have lost their jobs, nor do they care about all the good black citizens who will never be able to find a job again. Leftism has become a religion, with the fanaticism of a cult, in which protesting becomes pilgrimmage, virture signalling becomes prayer, and silence or criticism becomes heresy. They speak their "progressive" ideologies as if they were brave rebels fighting the empire, oblivious to fact that every corporation, celebrity, and politician is regurgitating the same thing, and the social media they own deletes and demonizes other opinions.
 Humanity is mentally degenerating. Critical thinking is dead. Fuck BLM. Break, Loot, Murder.</t>
  </si>
  <si>
    <t>zak7572</t>
  </si>
  <si>
    <t>Is BLM protestor the new media speak for sub-human african thug?</t>
  </si>
  <si>
    <t>The amount of folks virtue signalling and spouting shitty low-res images of fake news and fake screenshots are driving me up the wall insane. I cannot believe that nobody wants to pay attention to statistics. Unbelievable. I can't even go on social media without scrolling past a bunch of meaningless and hollow black squares.</t>
  </si>
  <si>
    <t>What retard recorded this? Like I really needed to see the front of the van while the cop is getting beat.</t>
  </si>
  <si>
    <t>Sucks when the hand you are biting doesn‚'t feed you....</t>
  </si>
  <si>
    <t>We have a cuck for a leader and most Canadians would have Trump as leader</t>
  </si>
  <si>
    <t>Bad notes on good shit. Prof's first language might not be English, but criminological theory came from centuries and decades of human injustices that paint a clear picture of racism in our post colonial world.. like, do you really think prison is the best way to deal with crime? No! It doesn't do any of the things it sets out to do, and we know better by now. The only reason our institutions are still in place is because they benefit lots of people, while also fucking over most everybody else in a plethora of ways. Slavery is still legal in the us as a punishment for a crime, and the war on drugs, policing and sentencing practices has led to a disproportionate amount of black people in their most populated prison system in the world, often with their voting rights taken away, and sometimes for shit they didn't do, or someone else would have gotten a slap on the wrist for. That is institutional racism, and the populations general ignorance to it is what allows it to fester.</t>
  </si>
  <si>
    <t>For those that don't know the area. Caledon is a rural wealthier area with many estate properties and a (mostly) white population. It borders with the city of Brampton which is lower income, high crime rate and has a 73% non-white population. In the last few years criminals have started to target Caledon residents who are a short drive away because of the rural landscape and higher rewards.
 Home break-ins and vehicle thefts are common now. This is what happens when a beautiful town borders with a shithole city full of shitholers.</t>
  </si>
  <si>
    <t>So is he saying that Iraq and Congo are shitty places to live? Or would I be a better man for the experience?</t>
  </si>
  <si>
    <t>...*I fucking love this sub*</t>
  </si>
  <si>
    <t>You're a very boring person.</t>
  </si>
  <si>
    <t>Trash.</t>
  </si>
  <si>
    <t>Well sex sells§∑üèº‚Äç‚ôÇÔ∏è</t>
  </si>
  <si>
    <t>I can see most media want all Cops to now steer clear of anyone with black skin and let them do whatever the hell they want.</t>
  </si>
  <si>
    <t>that sounds pretty sweet, I could just stay home playing video games while the rest of you suckers slaved away paying my bills</t>
  </si>
  <si>
    <t>Canada is VERY racist. It is just against whites.</t>
  </si>
  <si>
    <t>Conservatives: Liberals, you're not a clown, you're the entire circus</t>
  </si>
  <si>
    <t>SgtMarkJohnson</t>
  </si>
  <si>
    <t>The self-righteousness of these protesters is obnoxious. They are ignorant even by leftist standards. The police in the USA operate very differently from Canada. There is no evidence that Canadian police abuse blacks or are even that our police hold prejudice against blacks. But these ego-cases do not care about evidence or about helping anyone. They only value virtue signalling.</t>
  </si>
  <si>
    <t>Butts is our most-expensive troll.</t>
  </si>
  <si>
    <t>Leaked text messages show Tabbara asking his secretary for bobs and vagene pics</t>
  </si>
  <si>
    <t>Systemic racism explained eh... So they're going to tell them about the exclusions in the Charter and the bullshit it has encouraged?</t>
  </si>
  <si>
    <t>I honestly don't care if people use blackface, but I find it hilarious when people are held to the same ridiculous standard they set.</t>
  </si>
  <si>
    <t>Most Canadians believe dropping Math as a prerequisite in secondary schooling is because most Canadian teachers simply sucked at Math their whole lives. How else do they end up as teachers?
 Oh no, it is a concerted effort to deliberately keep Canadians ignorant of basic Math. How else could the Liberals pass their next budget?</t>
  </si>
  <si>
    <t>I don't think this attack improved the victim's opinion of Blacks one bit.</t>
  </si>
  <si>
    <t>Thanks comrade Ford. Have we changed the OPP to BLM yet ya cuck?</t>
  </si>
  <si>
    <t>‚"Not all Biden supporters are pedos, but all of them decided being a pedo isn‚'t a deal-breaker!‚</t>
  </si>
  <si>
    <t>Let‚'s just ignore all the minorities killing other minorities and just tell them white people are the problem. Steal a couple of TVs and you‚'ve solved racism!</t>
  </si>
  <si>
    <t>Are you trying to argue that because blacks kill blacks it is OK for the police to as well?</t>
  </si>
  <si>
    <t>But this sub is too obsessed with the evil chinese. 
 You forgot right, its china's and Huawei's fault that george floyd got shot. 
 Its china's fault that Ilhan Omar is reving up looters, who are just south of canada's border
 Its china's fault that black america and immigrants hate white people and want to destroy white governments and their businesses 
 Didnt you forget. This subs motto is, "its china's fault"</t>
  </si>
  <si>
    <t>So far the riots have killed more black than police. Quite an accomplishment.</t>
  </si>
  <si>
    <t>John Tory wishes he was a mayor of a democrat city south of the border. He wants nothing more then to use his position to get people to submit to arbitrary authoritarian decrees. 
 This is all a test to see how naive and stupid people are, as well as hopefully spur on a new wave of infections of various diseases. 
 When you wear a mask all the time, especially in the hot summer sun **you will get sick** off of your own coronaviruses that you have naturally in your body. Your body needs to expel them through exhalation, but if you wear a mask, you are just breathing in your own viruses that are naturally occurring in your body. 
 This leads to an imbalance where there is more coronavirus in your respiratory tract then usual and you get a cough (bronchitis) and it can spread to an upper respiratory tract infection and you will have all the symptoms, but you have not contracted COVID19, you just have a regular cold (which is the regular coronavirus.) 
 So now that people are figuring out that all the hysteria was nonsense, they are now ordering everyone to wear masks, so that people get sick from the stuff their body is trying to expel, and the government can have the "second wave" that they are all desperately hoping for.</t>
  </si>
  <si>
    <t>Do people assume you are racist, xenophobic, homophobic, transphobic etc, because you post here?</t>
  </si>
  <si>
    <t>BLM did not care for the black businesses they destroyed.
 BLM did not care for the black police officers they killed. (David Dorn, Dave Patrick Underwood)
 BLM did not care for the black people they killed. (Italia Lisa Kelly and others)
 Should we add more?</t>
  </si>
  <si>
    <t>This is a woman who craved white dick her whole life but constantly got shot down because of her five head.</t>
  </si>
  <si>
    <t>Woke has become ridiculous.</t>
  </si>
  <si>
    <t>‚" Its organizer, Jahnae Jones-Haywood, is a fourth-year student at U of T, specializing in Criminology, Law, and Society and minoring in Ethics.‚
 Of course she did, what else she is learning ? That degree will barely get you out the door.
 And if you force the STEM programs to take black classes, they will all likely go to another university or see blacks even more. What about the European slaves? 
 I can see universities picking this up as a ‚"let‚'s waste more of your time by you paying for shit you don‚'t need like electives‚</t>
  </si>
  <si>
    <t>‚"90% of people who get shot are criminals!! That‚'s criminal-ist! I voted for equality! The police should start shooting more innocent people otherwise i‚'m gonna defund the police cause dasss raicissss. Eeeeehh‚</t>
  </si>
  <si>
    <t>QueenRowana</t>
  </si>
  <si>
    <t>‚"Norman says from bagpipes to Victorian values to Scottish paraphernalia hanging in curling clubs, there are a number of deeply ingrained traditions white people don't even consider when they think about the sport but can be a barrier to people who are racialized.‚ 
 According to CBC and ‚"Norman‚, I am a ‚"racialized‚ Canadian, not just a Canadian, and apparently should be scared of plaid and bagpipes now? 
 White people, stop letting these idiots destroy your culture. This makes me sad.</t>
  </si>
  <si>
    <t>"All white people are racist" 
 Imagine saying that about any other race.</t>
  </si>
  <si>
    <t>"Opinion - BLM protesterts don't care about lives." Write that article Washington Post.
 "BLM protestors have a moral duty to forego medical care". Write that article Pennlive
 Honestly if this shit is what it takes to make the people realize they have been way too scared by the media's constant covid propaganda and they can forget it and get on with their lives it might just be a good thing.</t>
  </si>
  <si>
    <t>&gt;We believe that all lives WILL matter, when Black lives matter.
 So... since black lives do matter then all lives matter.. ?</t>
  </si>
  <si>
    <t>A fascist by any other name smells as wretched</t>
  </si>
  <si>
    <t>All bullshit aside, Don Cherry was a staple of Canadian hockey and the CBC really did him dirty.
 Immigrating to Canada, the most friendly country to newcomers, our government encourages you NOT to adapt the majority, but rather the majority adapt to you.
 All we ask is that you wear a poppy, regardless of your religion or inclinations. In ww1, 60,000 Canadians died on European Battlefields, 1/100th of our population. 
 The least we ask of you is wear a poppy, and Don wasn‚'t wrong</t>
  </si>
  <si>
    <t>Also applicable in Canada. Try holding a Conservative type rally, of any sort, and see how fast an anti-protest forms and the media roasts you.
 (for those who bitch about US content...)</t>
  </si>
  <si>
    <t>Also the leaf in the logo is a reference to the sugar maple, which could be offensive to people who have diabetes, so it has to go as well. Their new logo will just be a white background. 
 Oh wait no that would definitely be [offensive to someone!](https://www.youtube.com/watch?v=9tPsv00Caag) Fuck...being a liberal is retardedly complicated...</t>
  </si>
  <si>
    <t>American TV and especially American "news." 
 American media is as addictive as crack and just as devastating. Their "news" is nothing but demagoguery, their "comedy news" is even worse and that's without getting into their TV shows. 
 For many people their entire entertainment world is being brainwashed by American TV and it shows. I'd actually blame all this shit on Netflix, so many people have spent the past 3 months watching woke propaganda on Netflix and it's come to define their entire world. 
 American media is evil, but addictive and in the absence of anything else it can be exceptionally dangerous. There's a reason why so many people are out fighting for some spurious cause that has almost nothing to do with them.</t>
  </si>
  <si>
    <t>And all this time I thought Lucifer was the daddy.
 Silly me.</t>
  </si>
  <si>
    <t>Apparently there was already a couple of clashes over this incident. 
 Their government is keeping a lid on it because there's a solid chance this ends with a pogrom. 
 That video was bad, it was really fucking bad and the last thing in the world that Ireland wants right now is the EU turning a dark eye to them because all the migrants are dead. 
 There's a lot of old bastards with serious paramilitary training kicking around in that country and who knows how much weaponry? 
 We just saw what a video like George Floyd's could do and that stabbing video is far, far worse. It's an innocent teenager being butchered because he didn't give them any money while his teenage girlfriend pleads with them to stop, gets punched in the face and heroically throws herself across his upper torso and neck when they come in to stab him again. Instead they stab him in the abdomen a bunch of times. 
 It isn't even a bystander video. The video was recorded by the attackers themselves. Proudly. 
 I don't think you understand what could kick off in Ireland and I can understand the government doing everything in their power to stop it. 
 Keep a close eye on Ireland in the next few days. That could get very bad in a hurry.</t>
  </si>
  <si>
    <t>Aren't black people the most anti-black of all? Don't blacks kill other blacks in higher numbers than any other racial group?</t>
  </si>
  <si>
    <t>Back in the day, a GOP prez candidate (who never stood a chance) said to be very careful about allowing your own side to take too much power. He said when you let your own group expand the powers and the status quo while you‚'re in charge, be prepared for those same powers to be used against you when the pendulum swings back the other way. 
 I relish the day when we can thought police these fascists fucks. When we can order their college admissions, jobs, careers, businesses, families, cities destroyed if they don‚'t kneel to whatever right wing ideology replaces this.
 In the meantime though the right is left completely leaderless. Nobody is standing up against this cancel culture. Except maybe Tucker, who ironically gave a speech at aforementioned GOO candidate‚'s early in Minneapolis back in 2008.</t>
  </si>
  <si>
    <t>dudette007</t>
  </si>
  <si>
    <t>Black people aren't our enemy .. this is a distraction.</t>
  </si>
  <si>
    <t>Such-Victory</t>
  </si>
  <si>
    <t>BLM. Burn. Loot. Murder.</t>
  </si>
  <si>
    <t>OrlogsmandPaaOrlov</t>
  </si>
  <si>
    <t>Canadian Leftists hate Americans yet do whatever they do every single time.</t>
  </si>
  <si>
    <t>Classic degenerate liberal behaviour. You wont hear the left screaming about pedophiles though because they condone it</t>
  </si>
  <si>
    <t>canadaiscucked</t>
  </si>
  <si>
    <t>Coming in to Pouce Coupe from Dawson Creek there is a cardboard cut out of a cop holding a radar gun. God damn thing gets me every time.</t>
  </si>
  <si>
    <t>nerdsRguay</t>
  </si>
  <si>
    <t>Confederacy is retarded, but individuals are free to believe and express their beliefs however they like.</t>
  </si>
  <si>
    <t>Fancybear1993</t>
  </si>
  <si>
    <t>Cuck</t>
  </si>
  <si>
    <t>Delusional Dr. Quack is an embarrassment.</t>
  </si>
  <si>
    <t>Does this guy have a defense fund? I wish I dressed up as a clown and ran around the one in Banff.</t>
  </si>
  <si>
    <t>Dont forget. White supremacists are the real problem!</t>
  </si>
  <si>
    <t>Endorsed by that deplorable transvestite ex- premier named Wynne.</t>
  </si>
  <si>
    <t>Everyone on my Facebook is like this. So I deleted it because I was getting so pissed off and about to call them out on their hypocrisy. Kept my Instagram and I'm back at square 1</t>
  </si>
  <si>
    <t>Fcker raped an 8 year old girl and is released on bail.
 I fully support the behavior of the protesting citizens. 
 I fully applaud the Police for letting people know so they can protect their children.
 If Judges are lenient they must be charged by citizens.
 #Enough with the leniency for heinous criminals.</t>
  </si>
  <si>
    <t>firing a women? That's not very feminist of them.</t>
  </si>
  <si>
    <t>Food for thought. Just think about it for more than a second. Now, if a police officer is doing illegal things and his fellow officers know he/she is doing these illegal things, then are those officers not complicit ? A police officers job is to stop or prevent crime. Their allegiance is to the law not their fellow officers. We are seeing instances of blatant police brutality and fellow officers are defending their own. Now I‚'m sure one of you are going say ‚"but the looters‚. We aren‚'t talking about protesters or looters. They didn‚'t swear an oath to uphold the law. We are talking about police officers. So any police officer that chooses to ignore wrong doing by fellow officers is by their own definition a shitty police officer. The comparison to Muslims is a ridiculous one. The very premise is flawed and disingenuous so please don‚'t make me explain to you what you already know but are just playing ignorant because you THINK it helps your position. The differences between Muslims and Police officers are apples and oranges ... so please don‚'t Stupid is not a good platform and this meme is jumping all over it.</t>
  </si>
  <si>
    <t>FTFY: We are trained wannabe mass murdering communists</t>
  </si>
  <si>
    <t>Funny but true.
 Weird that black people want their visage erased.
 Does that mean that black sports stars won't shill for Nike anymore?</t>
  </si>
  <si>
    <t>God damn I wish he was in charge of the CPC.</t>
  </si>
  <si>
    <t>gonna cop downvotes probably, but any parent willing to grass their kid up to the state is no parent in my eyes. kid's a retarded communist, sure, but his parents are bootlicking snakes, which is probably *why* he's a communist. 
 honestly this just screams 'i cant discipline or control my child, law enforcement pls do it for me'.</t>
  </si>
  <si>
    <t>Gotta be black or you're now dirt.</t>
  </si>
  <si>
    <t>Great example of why muslim problems, and problem muslims, should be kept out of Canada.
 I don‚'t want these despicable things in my lovely country.</t>
  </si>
  <si>
    <t>He could of been learning a new skill, spend more time with his children. But no he just plays videos games...useless degen.</t>
  </si>
  <si>
    <t>He looks like a taliban cave dweller.</t>
  </si>
  <si>
    <t>He‚'s clearly a racist and needs to be punished for thought crimes. Send him to the gulags</t>
  </si>
  <si>
    <t>Holy fuxking based Kenney</t>
  </si>
  <si>
    <t>How many black actors did you see in *Parasite*? Racist Koreans!
 But the honest truth is I haven't watched any of the award winning movies in a long time. I never even heard of *Green Book* until I looked up 2019 Best Picture by mistake looking for *Parasite*. *Shape of Water*? Nope. *Moonlight*? Nope. *Spotlight*? Nope. *Birdman*? Nope.*12 Years a Slave*? Nope. *Argo*? Nope. *The Artist*? Nope. *The King's Speech*? Nope. *The Hurt Locker*? Nope. *Slumdog Millionaire*? Nope. *No Country for Old Men*? **YES! Finally!**</t>
  </si>
  <si>
    <t>I blame white liberals more than any other group, its like they have a some weird submission fetish and they want everyone to play along.</t>
  </si>
  <si>
    <t>I don't fucking get it, is he reading off a teleprompter? I would imagine yes, if true then the pause was because of the teleprompter, because right after the pause he goes right to speaking his politician polished parlance , 
 I very much doubt he was trying to decide whether to speak off the cuff or go with his rehearsed lines.</t>
  </si>
  <si>
    <t>krevdditn</t>
  </si>
  <si>
    <t>I fucking love the twins. Always good to see them talk sense.</t>
  </si>
  <si>
    <t>TheBigFrig</t>
  </si>
  <si>
    <t>I grew up in Toronto. It‚'s so weird seeing non-whites who I grew up with that are more privileged than me, say that I have white privilege. 
 The only people I know who have been unjustly shot by the police were white. 
 Ask anyone who works in ghetto communities. The main problems that always come up are lack of fathers and gang violence. Not the white-supremacy cops bullshit that‚'s being peddled.</t>
  </si>
  <si>
    <t>I hate both things. Leftists are retarded but so is gaming culture. And these overly sexualized characters in video games are just creepy beta male fantasies, and often pedophilic, especially in anime style games. So cringe.</t>
  </si>
  <si>
    <t>I hate Vancouver. The best part of Vancouver's people are the immigrants honestly. The white people there are intolerant snobs who think they are saving the world by biking to work and being vegan.</t>
  </si>
  <si>
    <t>I have seen so many liberals defending him for the black face stuff. It‚'s sickening.</t>
  </si>
  <si>
    <t>I hope they wear a condom so he doesn't give them aids that he got from Gerald BUTTS.</t>
  </si>
  <si>
    <t>I read through that ama and of course they dont answer shit. 
 A group that, individually, has probably never had more than 1 thousand dollars now is in charge of millions and we would expect them to manage it properly?</t>
  </si>
  <si>
    <t>I was at an event once and they had a rope up in a tree holding a tarp. I took the other end and tied a noose. I know how to tie a proper hangman‚'s noose. (It‚'s a really good knot to know, they‚'re actually very versatile)
 I had no intentions of being racist, it‚'s just a cool thing I know how to do. My only concern was if a kid got caught up in it.
 People really need to chill the fuck out!</t>
  </si>
  <si>
    <t>I would react to being publicly called a racist the same way I would to being publicly called a rapist. It won't be a small response.</t>
  </si>
  <si>
    <t>Canadian_Infidel</t>
  </si>
  <si>
    <t>I'm going to put this out there: Who is asking people to apologize for being white? 
 I don't have a shirt that says "I will not apologize for shit-posting", because no one has ever asked me to. Poster-lad is being hecka sensitive.</t>
  </si>
  <si>
    <t>Professional_Money95</t>
  </si>
  <si>
    <t>I'm so glad I live in a small town where I don't have to worry about retards like this</t>
  </si>
  <si>
    <t>I've heard many times from Liberal Supporters about blackface: "Let's move on."
 Interesting phrasing that. It's almost as though they just don't want to talk about it.
 Then they'll cancel your favourite perform for liking the wrong Twitter comment.
 They are hypocrites. 
 I've lost a great deal of respect for the politically correct. It isn't about "building a better society". It's about advantages for their friends and allies, and cancellations for your friends and allies.
 Shame on them.</t>
  </si>
  <si>
    <t>Idk those storm troopers and clones really had their colour down
 Edit: it's actually backwards analogies like this that drive me fucking nuts and I'll delve. I constantly see the chinese using metaphors to justify themselves and frankly it shouldnt have a place in western culture especially during talks. People are aloud to interpret things differently I just wish they wouldn't clap so fuckin loud while I analyze the piece myself. Unfortunately we live in a world where whoever yells the loudest wins right, or wrong.</t>
  </si>
  <si>
    <t>Nymphalyn</t>
  </si>
  <si>
    <t>If everyone was homosexual our race would cease to exist. That statement alone should tell you homosexuality is inherently wrong and detrimental to our very survival.</t>
  </si>
  <si>
    <t>SeaBodybuilder6</t>
  </si>
  <si>
    <t>If only people would wear a damn mask at the store, we could drive this slope into the ground.</t>
  </si>
  <si>
    <t>If they could, they would have them put to death immediately.</t>
  </si>
  <si>
    <t>If this is how they are spreading their message, expect a huge backlash and not just by "white supremacists", even the blacks themselves.</t>
  </si>
  <si>
    <t>Isn't /r/AgainstHateSubreddits known for spreading child porn?</t>
  </si>
  <si>
    <t>It's anti-white racism.
 The 911 perps were brown. They get a pass.
 The cop was white; therefore ALL whites.</t>
  </si>
  <si>
    <t>It's no coincidence liberals all hang out with pedophiles, just wait till Hillary testifies in court on her crimes against children in her leaked emails September 3rd, people will wake up to the pedo ring</t>
  </si>
  <si>
    <t>It's working very well with CHAZ/CHOP with the death of the black man and all. /s</t>
  </si>
  <si>
    <t>It‚'s common knowledge across Reddit that AHS is for losers</t>
  </si>
  <si>
    <t>It‚'s ok to be white just to twist the knife lol</t>
  </si>
  <si>
    <t>its not rape its surprise sex</t>
  </si>
  <si>
    <t>Just stumbled a crossed this thread, and I‚'m appalled. Shame on everyone in here. This man did not deserve to be executed like a dog in the street.</t>
  </si>
  <si>
    <t>jmillertattoo</t>
  </si>
  <si>
    <t>KFC better put ‚"black lives matter‚ on their new buckets of chicken. If not they‚'re racists.</t>
  </si>
  <si>
    <t>Lewis. Right off the bat the lefties lose two bullets. She's black and female. No gender or race card playing. Hope she makes good on what she says tho.</t>
  </si>
  <si>
    <t>Canada-Kuntz</t>
  </si>
  <si>
    <t>Liberals are of course wanting to abolish the police. They don't want an organization that can investigate them. They are far to use to corrupting our justice system, having an unspecified relationship with China, wearing blackface, breaking into women's houses to rape them. These are not even all the examples, the only one that probably doesn't is Bill Blair cause he just wants to fuck canadians has much as he can. He is all for police brutality and police militarisation. Must be iffy in his meetings with King Trudeau now that Americans want the abolition of police - which to our supreme leader means that Canadians want to abolish them. 
 The LPC just wants to gain as much power as possible and they will use any divisionary, or political tactics necessary. They bought out the media for fs</t>
  </si>
  <si>
    <t>Halogonian</t>
  </si>
  <si>
    <t>Mass immigration is WHITE supremacy. WHITE countries steal all the best, smartest, and most capable immigrants from brown and black countries so that brown and black countries will stay poor forever. Its time to allow BLACK and BROWN countries to grow and take their place at the top. End mass immigration to WHITE counties TODAY.</t>
  </si>
  <si>
    <t>Might as well instil the victim mentality in all POC, I mean it worked out just great for the Native reserves... 
 This treatment isn‚'t fairness, it‚'s pity. How would you like to live your entire life always having people feel sorry for your existence just because the colour of your skin? It‚'s fucking liberalized racism. If anything no one should get special treatment at all.</t>
  </si>
  <si>
    <t>Nah bro wtf</t>
  </si>
  <si>
    <t>None of these cucks are particularly inspiring.</t>
  </si>
  <si>
    <t>Of course she wants to genocide the people who even ugliest candidate is still more attractive than her</t>
  </si>
  <si>
    <t>poppasmurfguilliman</t>
  </si>
  <si>
    <t>Oh god, he's ***just a rapper***..... how embarassing.....! Not even a gang member or a social activist organizer or whatever else that would at least give him some miniscule credit of authority....
 imagine if it was a white guy and they were like "***Singer from hipster band*** Declares himself Warlord". people would be laughing themselves silly. Whats this guy gonna do? have a DANCE-OFF circa 2000? gonna yell rhymes at people? Gonna sell t-shirts to get people on his side? Poster the city?
 well, i'm still laughing, but hey, that's just me. When I see people "rapping" they look like aliens doing a funny mating dance! hahahaah! They cant be serious having a rapper as their leader..... images of drake wiggling meme come to mind... LOL</t>
  </si>
  <si>
    <t>Oh look, another RCMP informant goes postal. 
 Maybe they should be disbanded. Clearly they are incompetent.</t>
  </si>
  <si>
    <t>Oh man, I know. It's absolutely ridiculous.
 I had a perfectly good business. I had contracts all lined up for the Summer as usual. It was looking like it was going to be a big Summer.
 Then the government decided to shut it all down. There goes the $60,000 contract I had lined up, there go by employees I had set up. We were looking at a Summer of around $300,000 is gross sales reduced to zero.
 Now I'm one of those people collecting. I've never once collected EI in my life. I've never once not worked in the past 20 years or so probably. 
 Now, the government is paying me to stay at home and do nothing.
 It is an absolute shit show. Forcing people out of work, then throwing money at them. They'll ride this into the Fall, then call an election. Everyone will fawn over "how well they handled" it. Which is absurd.
 Imagine this. Our government isn't even sitting during this time.
 It is hard to imagine a bigger clusterfuck.</t>
  </si>
  <si>
    <t>One of canadas, if not the worst, experiment ever performed.
 Trudeaus reelection depends on bribing severely retarded people with a bit of money at the cost of their future. 
 But low iq thinkers are short term thinkers. More dumb people than smart.</t>
  </si>
  <si>
    <t>pedovore cult member</t>
  </si>
  <si>
    <t>simulatory</t>
  </si>
  <si>
    <t>Politicians are trying to get out of lockdowns after evidence now shows the whole thing was overblown. But who wants to admit they fucked up global economy over nothing. Oh and also be accused, of trying to murder people, by a society who has been indoctrinated into believing they are gonna die if they meet their friend in a park. 
  Screw that, encourage the protests and riots, use twitter bots to bump up hashtags and have the whole thing resolve itself by turning attention from the clusterfuck you created to something else.</t>
  </si>
  <si>
    <t>Pretending that we dont know imperial units
  Pff imperial is known by every half witted canadian they are british units</t>
  </si>
  <si>
    <t>Probably some ogft or rtoronto shithead saying they found it when it's their truck.</t>
  </si>
  <si>
    <t>So accurate
 You can't even taze people anymore.
 Maybe guns should have cameras on them that measure skin color, and deactivate when aimed at blacks.</t>
  </si>
  <si>
    <t>So far whites are least racist!? Amazing considering us white people are the problem.</t>
  </si>
  <si>
    <t>So the death of her son wasn‚'t necessarily race related. For all we know he coulda got mixed up with the wrong people, pissed off a gang, and got killed. Basically she says racism is a real problem because some nut job in Niagara Falls sent her messages containing racial slurs. Same said nut job sent her threatening messages likely because of the BLM protests saying white people need to kneel and submit, kiss black peoples feet to make amends, that‚'s enough to piss any sane person off, for slightly crazy people it drives them off the edge like that. Sorry for the loss of her son, he did look like a good kid, but BLM is only driving a racial divide that largely wasn‚'t there to being with. Canada is by and large one of the least racist places on the planet but this bullshit leftist race obsession could change that if they aren‚'t careful because sane Canadians won‚'t be forced to submit to a cult.</t>
  </si>
  <si>
    <t>So these guys are Antifa..because why? 
  They have the market cornered on black hoodies and like to stir up shit in riots? 
 I could name about 20 right wing groups that do the same thing. Every single one of them I could see skin colour on was a white male. That doesn't fit the demographic of Antifa. So if I had to bet, 20 to 1...I'm going to bet they are right wing shit disturbers who didn't get enough attention as children. 
  Give your head a shake pal, you're just making things worse. But then again, maybe that's the reason for your post? just like the guys in the video? to make things worse?</t>
  </si>
  <si>
    <t>ChilkoXX</t>
  </si>
  <si>
    <t>So who should the social worker first deescalate: the mentally ill individual victimized by the typical cognitive, or the black attacked by the white supremacist?</t>
  </si>
  <si>
    <t>so who's paying you to spam the race baiting, you degenerate commie?</t>
  </si>
  <si>
    <t>So you don't want whites to be demographically replaced in their own countries? And you don't think whites have to apologize for their existence? And you don't think all whites deserve to die?
 Somebody call the RCMP looks like we have a hate crime in progress.</t>
  </si>
  <si>
    <t>MosleyCirca1936</t>
  </si>
  <si>
    <t>So yourself a favor and go read 1984.
 And read into social justice dogma,
 A poor example is how rebel news reporters are commonly assaulted, and nothing gets done (except a new website asking for donations). Under social justice, it's okay to attack them because their racist, and say mean things,. Ask yourself what would happen if a CBC reporter was assaulted for asking tough questions.
 Or the recent Coulton Bloushie case,. Ask yourself why the media didn't mention he died with a loaded rifle between his legs.
 Donald Trump is a wonderful example,. The guy misspelled coffee and it was news for an entire week, look at how the media screeches about everything he does and decrees him as racist, now watch the countless videos of his supporters being assaulted for wearing a hat,. Ask yourself what would happen if someone hit a person wearing a BLM shirt,
 A Canadian example is how in the UofC a student famously had his hat stolen by an effeminate male, or short stature and low testosterone, nothing was done because it's socially justified, 'trump is a Nazi's
 Why does the left call Everyone a nazi who doesn't agree with them,. Why is 'punch a nazi' a thing.
 How can you oppose Antifa, without being a fascist, as they are anti-fascist, according to social justice anyone who opposes them is automatically a fascist, and therefore a nazi worthy of a punch in the face.
 The left uses racial groups, and pits them against eachother by claiming the moral high ground, if you don't support black lives matter, your obviously a racist who hates black people.....now go look at black crime statistics in the United States, and to a lesser extent Canada,. Go tell your token leftie friend that they account for X% of crime, dispute being X% of the population, they won't even register this fact, they will just shout racist, or imply you hate black people for pointing out an FBI crime statistic.</t>
  </si>
  <si>
    <t>There is a video of some rioters marching past a group of armed citizens protecting the entrance to their street. Rioters were awfully fucking polite as they marched pasted. I think I ever heard a thank you sir from one of them.</t>
  </si>
  <si>
    <t>They have tons of pimps and hookers working out of that motel and also the Hurontario/Britannia motel in Mississauga. If you see a young black male with a white woman there, 99% of the time it's a pimp with their ho.
 Funny thing is hookers mostly have "no black men" or "no black men under 35/40" on their ads. Because pimps don't want rival pimps to steal their hoes. And pimps tend to be black. Or at least young black males.</t>
  </si>
  <si>
    <t>They made him into a messiah... a life long criminal thug. Should he have died the way he did? Nope of course not. He should have died the day he put a gun to a pregnant woman though.</t>
  </si>
  <si>
    <t>This is one thing most Woke political religious zealots don't understand... the vast majority of immigrants from less developed nations are VERY conservative. They think because they want to be Woke white saviors that these people will flock into their arms lovingly and be automatically far left... and when they aren't... they start calling them racist names like uncle tom and race traitor.
 Sorry to hear you encounter white supremacists... that sucks. For me... I'm a centre left person, somewhere on the social to classical liberal scale (old school liberal, not libaral=leftist American definition) but I have found that metacanada is easily my favorite Canadian sub because of the lack of extreme censorship.</t>
  </si>
  <si>
    <t>This is trash everyone knows white people are superior in every way</t>
  </si>
  <si>
    <t>deadassforever</t>
  </si>
  <si>
    <t>This picture screams : 'You kick like a little girl, mate'.</t>
  </si>
  <si>
    <t>Trees store carbon, but when they decompose it releases. If you want the carbon to stay gone, you have to bury the wood or something.
 I'd rather just ask who gives a fuck about carbon. It makes up a very tiny percentage of the greenhouse gasses and we aren't even the ones releasing most of it. If you believe in and want to end global warming, just nuke China.</t>
  </si>
  <si>
    <t>Tucker is funny with less than a day to prepare based on the absurdity of the world.
 Seth isn't funny. Dick jokes and stupid stoner antics aren't some piece of comedic genius. Ten years from now, no one will remember his half memorable films, but people will still be watching Monty Python and Airplane! and Cheech and Chong even.</t>
  </si>
  <si>
    <t>We cant hurt some leftists feelings by being g accurate and honest. If a child gets killed at least a cucks feelings never got hurt. /s</t>
  </si>
  <si>
    <t>We get to see her pretty face (I gotta get those blackhead strips!), then we see the world on fire. LOL</t>
  </si>
  <si>
    <t>White liberal girls without dads are the biggest skanks and sheep</t>
  </si>
  <si>
    <t>V-FOR-VICTOR</t>
  </si>
  <si>
    <t>White lives don‚'t matter?</t>
  </si>
  <si>
    <t>Who cares if he was an angel or not, he did not reserve to be executed by cops that way.
 I am all for using logic and reason over bandwagon hysteria like what is going on right now, but someone being a great guy or kinda shitty guy with issues doesn't mean they deserve what GF got here, watch the video.</t>
  </si>
  <si>
    <t>Why can‚'t BLM find a hero who wasn‚'t a career criminal? 
 Why not aborted unborn black babies, the most innocent of them all?</t>
  </si>
  <si>
    <t>Why is r/MetaCanada focusing in on they they didn't get banned. When most of Ontario is **trying** to take away our civil liberties by enforcing masks. Where is the priorities of r/MetaCanada up their behind.
 If you are wearing a mask and are on r/MetaCanada **you are a weak**, lemming, you can excuse your way out of this, attack me but that is the known conclusion. If you are wearing a mask and are not on r/MetaCanada you are weak lemming and you not only love communism you can't wait for it like a kid in a candy store; **either way both are the same**.
 # Masks = I HATE TRUMP / I LOVE COMMUNISM / MARXISM / SOCIALISM and the CHINESE COMMUNIST PARTY
 And if you see someone without a mask and start a verbal yelling match, grow up. Don't be telling me all this bull crap, we are all going to die; blah blah blah. And if your a business who tells me as a customer no service; then you will go belly up cause I will and hope many others, walk out.
 ALL OUR POLITIANS ARE OWNED BY THE CCP.
 And if your Job, tries to enforce it; tell your supervisor, your freedom and your civil liberties is being hacked at. You will not allow it; your Job won't fire you that easy in this situation.</t>
  </si>
  <si>
    <t>Wow! A brilliant and well-structured argument in favor of segregation! (Of course, you're not racist right but we both know what you mean)
 Yeah, we already saw that one. It's the one that ends with rioting and small businesses being destroyed.
 I mean, I get where you're coming from. Lots of immigrants can be entitled, or at the very least a little rude/off-putting but you sound like a racist arse. Not saying you ARE, but you sound like "GET OUTTA MAH SWAMP"
 A more compassionate argument would point out that mass immigration fosters resentment and distrust, and really doesn't help our economy. And the people who support it should be encouraged to reach out to these people to help them integrate 
 And personally, I'd force you to live there too. Ye meany.</t>
  </si>
  <si>
    <t>Wtf am I looking at.</t>
  </si>
  <si>
    <t>Frawnton</t>
  </si>
  <si>
    <t>Wtf did Churchill do?</t>
  </si>
  <si>
    <t>Wtf did he think was goona happen?</t>
  </si>
  <si>
    <t>EatenAliveByWolves</t>
  </si>
  <si>
    <t>WTF? That's just pure evil. I don't care about the colour of the skin. Any legit victims deserve compensation. GoFundMe should just be a platform, not some type of publisher. Even if it was a publisher, what rules did that break?</t>
  </si>
  <si>
    <t>Yeah I get what you are saying, but these are just black kids.</t>
  </si>
  <si>
    <t>Yeah they really need to clean house in the US. These Democrats are fucking insane. Not to mention the Democrats were the party trying to keep slavery a thing in the first place.
 Us right wing types didn't want slaves. We just want to be able to live and be left alone and keep most of what we produce. We aren't interested in being forced to "help" every special interest group that doesn't want to get out there and work hard for themselves.</t>
  </si>
  <si>
    <t>You giud will be surprised on what the media can do, look at how the US Media treats the anti-BLM black people.</t>
  </si>
  <si>
    <t>Duck &amp; cover.... remember that useless mind control psyop program? Yeah that was more useful than wear a mask.</t>
  </si>
  <si>
    <t>Reparations for who? For people who have lived in Canada for 25 years, immigrating by their own choice? 40,000 blacks in Canada in 1970 (from Canada's mercy to escaped slaves, too), and a million now. They're nearly all recent immigrants. What possible claim can they have? What claim can they have on all the other immigrants who have arrived recently, for that matter? What do Chinese or Indian Canadians owe to blacks? It's fucking insane.</t>
  </si>
  <si>
    <t>ConfirmedCynic</t>
  </si>
  <si>
    <t>What the hell lol</t>
  </si>
  <si>
    <t>Can you imagine a black female Conservative debating marginalization with a privileged white male like Trudeau?
 She would *crush* him.</t>
  </si>
  <si>
    <t>Nope, I'm pretty sure they are protesting *Blacks killed by white* ***POLICE*** which doesn't appear to have a column in your chart.</t>
  </si>
  <si>
    <t>Sorry that you think just because the Left has a mental flaw and blames everything on the Right and it's institutions that the opposite must be true .
 Left --&gt; OMG Conservatives are all ignorant religious people who don't believe in science !!!
 Left--&gt; The blue footed tree frog is threatened, we must protect all this land for them.
 The Right--&gt; Animals like that toad go extinct all the time, for millions of years they have, look at the fossil record. Listening to Darwin, the niche they exploit drys up and they die off and some other animal takes it's place.
 Left --&gt; OMG you hear this guy ? Conservatives are all ignorant religious people who don't believe in science !!!
 The left will quickly abandon science when it goes against what it wants or believes</t>
  </si>
  <si>
    <t>Unreal....
 "It's takes two. You know that saying."
 The cop blames the reporters when crazy degenerate psychopaths can't control themselves and were harassing the reporters!</t>
  </si>
  <si>
    <t>I hope that is not how he shows up to court. That is one creepy pedo look.</t>
  </si>
  <si>
    <t>It's ridiculous. These people can go out, but these ones can't? Really?</t>
  </si>
  <si>
    <t>You know they've gone full bore retard when they start attacking Tragically Hip's song Looking For A Place To Happen and demanding your local corporate rock station to cease playing it.</t>
  </si>
  <si>
    <t>AstroFro-Jammy</t>
  </si>
  <si>
    <t>I wonder if they'll change their position on White Canadians in 7 years when white people are a minority in their country. Spoiler: they won't, they will actually be honest and admit they want to kill us</t>
  </si>
  <si>
    <t>Bullshit title 
 No adults involved in this video
 https://www.dailymail.co.uk/news/article-2403070/Shocking-Facebook-video-white-toddler-3-racially-bullied-year-old-black-neighbors.html</t>
  </si>
  <si>
    <t>len69</t>
  </si>
  <si>
    <t>This protests are all about a small group of Black ethnic nationalists, small number of true anti racist activists and.... a massive number of brainwashed Whites that want to kill themselves.</t>
  </si>
  <si>
    <t>Yeah - doesn't mean much when EVERYTHING makes you a racist. Like maple syrup? You're a racist. Eat salmon? You're a culturally appropriating racist. Disagree with this article at all? Whoooo boy - you're a racist.</t>
  </si>
  <si>
    <t>I love seeing all the morons that wear them on there chin.
  You do realize that if the virus is on the outside of the mask and you drop it down to your chin you breathing it in directly off the mask. So basically you would of been safer to be exposed to the virus, in the air for a split second then you are with your mask on your chin for the 15 min drive home from the store 
 This mask thing is a joke. No one is actually using proper mask on and off protocols for virus exposure so basically it's a sheeple device now. If you wear it your a sheeple that thinks daddy government is always right.</t>
  </si>
  <si>
    <t>The losers club doesnt have anything so they want to take yours.</t>
  </si>
  <si>
    <t>Let's all pray the gay away, Justin can you give me an AMEN!</t>
  </si>
  <si>
    <t>The irony of BLM Toronto is that a lot of them are gay as well but they never address the rampant violent homophobia in the Black and Muslim communities.</t>
  </si>
  <si>
    <t>This will never happen here. Too many brainwashed pinkos in Canada. They'll shout you down as a racist.</t>
  </si>
  <si>
    <t>Whoa, if only the Liberal's bad policies and ideas on foreign policy and trade had been repeatedly and consistently pointed out to them for years. Maybe they would've seen this coming if not for those darn Conservatives failing to point that out!</t>
  </si>
  <si>
    <t>You are are sad, strange little man.</t>
  </si>
  <si>
    <t>Nah, you just keep saying racist things because you're a racist and like it.</t>
  </si>
  <si>
    <t>Spike_Jonez</t>
  </si>
  <si>
    <t>You white supremacists are absolutely terrified of losing your goon squad. Just treat minorities right and stop voting people into power that enact your racist agenda and things will get better. Being terrified of poc is something wrong inside you not something wrong with them. As bad as this news is for you metas just remember this is fantastic for non racists and poc. You guys had your time, now it‚'s time to stamp out fascism once and for all.</t>
  </si>
  <si>
    <t>Don't get me wrong, I think all mass religions are very scary and do a lot of harm to our world in 2020. That being said, police brutality is different. 
 Just that you're a Muslim doesn't mean that you know or have the capability of stopping the harmful ones.
 If clean cops had a reputation for reporting on improper behavior and if their higher ups had a reputation for reporting when officers (whether or not they be named) are reprimanded or laid off for improper conduct there wouldn't be so many cop haters.
 I can't stand cops. No matter which country I visit. They're either lazy and corrupt or sadistic cowards. 
 Even good cops can be a nuisance due to what they're ordered to do on a day to day basis.</t>
  </si>
  <si>
    <t>ThaddCorbett</t>
  </si>
  <si>
    <t>Well this got retarded a few paragraphs in</t>
  </si>
  <si>
    <t>Black cop are traitors to the left, Despite all they really want is to support themselves and their families.
 BTW, wasn't the left fight for equal rights? What happened?</t>
  </si>
  <si>
    <t>If that dude wasn‚'t black he‚'d be crucified on the spot</t>
  </si>
  <si>
    <t>Related, reddit DoomerBruhs have recently been paired-up with reddit YerWhiteBruhs to form an unholy alliance of pre-programmed bullshitposting.
 But OMGSorosBruhs are still a fav.
 Remember The Human.</t>
  </si>
  <si>
    <t>Stop calling them rappers. They are just thugs who advertise.</t>
  </si>
  <si>
    <t>I'm starting to suspect that all black people may be racist too...</t>
  </si>
  <si>
    <t>Dude..... white lives don't matter. Don't try to turn this victimized attacker from a repressed social group into some sort of "bad guy" - that's racist!</t>
  </si>
  <si>
    <t>It has been a pleasure my friends.
 Thank you mods, especially /u/Ham_Sandwich77. Great times.
 /u/dittomuch, I'm going to miss you the most. I'll remember to clean off the $5 hooker anal cum wad from my phone to give to you. I secretly wish we could have been friends. I'm sad it could never work out, Squealer.
 Peace y'all. See you at .win</t>
  </si>
  <si>
    <t>Boy, that guy on the right must really hate Buddhists! Oh...</t>
  </si>
  <si>
    <t>Dont forget employment equity at the federal level... that policy is the height of ridiculousness</t>
  </si>
  <si>
    <t>Globet</t>
  </si>
  <si>
    <t>I'm mixed race and I only experience racism for being half-white.</t>
  </si>
  <si>
    <t>koopatroopa83</t>
  </si>
  <si>
    <t>Just say you're gangphobic or rapephobic... solves the problem from all angles</t>
  </si>
  <si>
    <t>What the hell is wrong with this family?</t>
  </si>
  <si>
    <t>Welp, she's a true badass! I couldn't do that, and she was giving them that cat level death stare, the kind that says "I could end you in a single movement, you do not scare me."</t>
  </si>
  <si>
    <t>Same bs crap to make people think Transgenderism is no biggie and having kids go on hormone blockers is ok. Kids are being manipulated into thinking this is the norm. I have no problem with LGBTQ while you are an adult but don't propagandize it to kids. On the extreme you have Trans story time with adolescents.....sick world we are in these days</t>
  </si>
  <si>
    <t>hey man if you ain't for it, you racist.</t>
  </si>
  <si>
    <t>Sorrylols</t>
  </si>
  <si>
    <t>Racist.</t>
  </si>
  <si>
    <t>It's a retard take, like anyone with that take is basically going "hey guys I'm a retard". The region didnt even 'go brown' until after the Arab invasions. Like, theres a good chance jesus was as white as Shaun king.</t>
  </si>
  <si>
    <t>Hypocrites the lot of them</t>
  </si>
  <si>
    <t>UFOS-ARE-DEMONIC</t>
  </si>
  <si>
    <t>Isn‚'t r/Canada run by a bunch of scary white supremacists though?</t>
  </si>
  <si>
    <t>It's such a ridiculous feedback loop.</t>
  </si>
  <si>
    <t>Dogmeet Singh has finally hit rock bottom, turban end first. Desperation is most foul smell of all.</t>
  </si>
  <si>
    <t>Blackface Mcgroper molester criminister! Yay</t>
  </si>
  <si>
    <t>miki_g64</t>
  </si>
  <si>
    <t>Trucommie getting told you a white supremist by a terrorist I love it</t>
  </si>
  <si>
    <t>Shut up, bigot. What we need to do is ban all police and then guys like this will magically turn into flower salesman. Trust me, it will be fine. - Signed, the insane Left.</t>
  </si>
  <si>
    <t>T0mThomas</t>
  </si>
  <si>
    <t>Shitty as it is, It‚'s the right thing to do. We don‚'t have a clue who‚'s infected. Who‚'s immune. Who‚'s contagious. We are no further ahead then the first lockdown except the number of tests completed. Now we have to start doing antibody testing to determine who is actually immune or partly immune. The US has approved a reliable test procedure. Canada hasn‚'t approved it.</t>
  </si>
  <si>
    <t>Little boy of no substance thinks his two-faced sanctimonious goody-goody act lecturing the world is going to work. Only Canada is silly enough to fall for it. I mean seriously, is Socks on the spectrum? His lack of self-awareness is pathetic. He's insulted and pissed off in five years: India, China, Russia, Saudia Arabia, Israel, and Russia. Important countries that influence other countries. I guess he's got his fellow beat-male, Macron.
 Look at Australia. They have forged ties with India, today, coming up with a military pact. Morrison and Modi, have developed a bromance recently, through friendly, witty exchanges. What did our blackface, trust-fund PM do? Arrive in India in an insulting Aladdin costume, like he's about to prance around in a play. Yet, behind the costume, no personality, no charm. How embarrassing for Canada, as it becomes increasingly isolated as being as an inconsequential nation.</t>
  </si>
  <si>
    <t>Guy is just a turd living up his own oppression fantasy.
 I've been followed around stores.
 It's not because of your race.</t>
  </si>
  <si>
    <t>Dr Lewis needs to get better on the mic dude. I like her message but she is as charismatic as mashed potatoes. I really, REALLY hope the Conservatives vet the shit out of her so she is ready to crush Trudeau during prime time.</t>
  </si>
  <si>
    <t>I'm not saying I agree or disagree with the outcome, but there is more to the story than just the one thing you said she is fired for. 
 Also, I think it's really harmful for all of us to make it a left or right issue instead of just that black people are tired of shit and we should acknowledge that and do something to make it better. 
 Both far left and far right people seem to be doing the very things each side is accusing the other of, which is ironic as hell and hilarious. But this issue is waaayyyy deeper than whomever you decide you're basing your whole personality on because you voted. Does anyone else see this?</t>
  </si>
  <si>
    <t>demtingzz</t>
  </si>
  <si>
    <t>How to end racism:
 step 1: change your logo to black
 congrats, you ended racism</t>
  </si>
  <si>
    <t>Isn't that nice? 
 Just a Liberian war criminal. A general from the civil war who crucified a bunch of people, living in Canada without a care in the world until he was assassinated. 
 Didn't have permanent residence of course. A war criminal has trouble getting that but no one had bothered to deport him or make him face justice. I don't hear about a job or anything but he was clearly living in a house. 
 I'd put money on him being assassinated based on what he did, but who knows, may have been due to his brutality in Liberia, could have been based on something that he'd done here? 
 Nice. Real fucking nice.</t>
  </si>
  <si>
    <t>Also, "somber corporate message in white text against a black background" is the new "in these uncertain times".
 And bonus points for not giving a single fuck about bail reform when it's a poor working class sap getting jailed for parking tickets or other nothing crimes. But now OMFG DONTATE NOW to help the protestors. Newsflash the peaceful protestors aren't getting thrown in jail, and the ones starting shit already have lawyers on speedial.</t>
  </si>
  <si>
    <t>TaxAllHairDye</t>
  </si>
  <si>
    <t>Was it a home made porno? It was porn, wasn't it. Don't lie to me, I have to know!!!!</t>
  </si>
  <si>
    <t>It's almost as if they are a bunch of violent raging racists or something. Imagine that.</t>
  </si>
  <si>
    <t>These people are evil</t>
  </si>
  <si>
    <t>Is human milk racist? It‚'s also white.</t>
  </si>
  <si>
    <t>SphumbuPonToast</t>
  </si>
  <si>
    <t>"I hate nazis so much that I'm going to tear down the statue of the man who foresaw the holocaust and lead Britain into battle against the nazis"</t>
  </si>
  <si>
    <t>The black community will never prosper if they continue being perpetual victims. Grow a pair.</t>
  </si>
  <si>
    <t>If they really cared about black lives, their sign would say "can we please stop killing ourselves"</t>
  </si>
  <si>
    <t>I'm guessing that there's a shit ton of parents out there who are happy that their freeloader 27 year old children have moved out and are now sucking some else dry, or they're just giving them a tenner everyday to not move back into their spare bedroom...</t>
  </si>
  <si>
    <t>Looks like a black man beating up a member of the LGBTQ community for mouthing off.</t>
  </si>
  <si>
    <t>His press address and crocodile tears was just about the most pathetic display I have ever seen from (even) an NDP politician.
 (Even) the NDP used to be better than this. A lot better.</t>
  </si>
  <si>
    <t>Housing is expensive because nobody builds single family homes under 200k. City‚'s population grow older and need more starter homes. You can politicize this but I live in a Canadian city that is 400k population and it‚'s not the Chinese/Indians rushing in buying everything up. 
 I teach at a school and it is very heavy international student presence. Do you know what they want? To work and contribute, start their own business and families. Fuck them for wanting a better life. I‚'m sure you have no respect for somebody to move thousands of miles away from everything they know to go to a school that charges them 3x tuition up front. Now, do you not want them here because they aren‚'t contributing or a strain on our economy? These are my first hand experiences. Do you have any first hand experiences with people of international origin or do you just watch Fox News?</t>
  </si>
  <si>
    <t>Shit shoulda sent over 300 billion then raise the taxes so we can go into a depression already.
 In all reality though we now see a borderline recession to maybe a light depression if they start printing money after.</t>
  </si>
  <si>
    <t>OlDirtyBastard99</t>
  </si>
  <si>
    <t>But I thought it was black people instigateing vandalism?</t>
  </si>
  <si>
    <t>lbtrecords</t>
  </si>
  <si>
    <t>Wtf is a "mass casualty" they mean "mass shooting"? Or is this just standard for "Juneteenth" celebrations?</t>
  </si>
  <si>
    <t>I read up on the Uyghurs.
 It seems tgey are a population which has largely been radicalized by the Muslim faith, tge main issue being all the various "freedom fighter" type groups which arise in this population cannot agree on tgeir goals and often end up hurting their own people with terrorist attacks.
 So of all the shit China does, *attempting* to deradicalize this population is leagues better than what they did in Tianenmen square.</t>
  </si>
  <si>
    <t>rebellionmarch</t>
  </si>
  <si>
    <t>I wonder how many times China has to cross us, arrest and kill our citizens, and break international law before we start cutting ties with them...</t>
  </si>
  <si>
    <t>Lol wtf is going on?
 Canada has become so unrecognizable now. Freeze immigration. Now!!</t>
  </si>
  <si>
    <t>Pretty broad shoulders on that one..
 Clowns.</t>
  </si>
  <si>
    <t>If nothing else, you don't appear to be a liar...</t>
  </si>
  <si>
    <t>Stunning and brave! Anticipate more open borders and mass suffering. I make this connection due to Sweden‚'s ‚"first feminist government‚. I suspect they will be on the left. If they were on the right, nobody would know or care that they‚'re gay.</t>
  </si>
  <si>
    <t>No one gets called the n word more than black conservatives.</t>
  </si>
  <si>
    <t>The province hasn't fully reopened yet retard.</t>
  </si>
  <si>
    <t>I lost all respect for BLM the moment they had that hissy fit and shut down the whole fucking pride parade in Toronto to *demand* that uniformed police officers not be permitted to march.</t>
  </si>
  <si>
    <t>Thank god we live in Canada . Just as retarded but at least people aren‚'t popping off.</t>
  </si>
  <si>
    <t>Why would anyone go to that antifa loving cuck sub? Every single post there is libtard nonsense. The mods are Trudeau loving leftist and will ban you for saying anything contrary to their globalist agenda</t>
  </si>
  <si>
    <t>Wow totally called it. 
 Folks, commit any crime and when you're caught, tell them you're struggling being gay. It works. It worked.
 It's the new plea of insanity. You get reduced sentences or get right off.</t>
  </si>
  <si>
    <t>Says the two most deranged and mentally damaged people in the music industry. Lol</t>
  </si>
  <si>
    <t>Scotlas</t>
  </si>
  <si>
    <t>Personally I appreciated his comments regarding what he wants to do - I'm paraphrasing, but it was something about he's sick of seeing so many black boys killing black boys and now wants to do something about the cause, and not just the symptoms.
 Good for him. I just hate the fact though that he was only able to say something like this because of his skin colour.</t>
  </si>
  <si>
    <t>TheRealDonaldTrump__</t>
  </si>
  <si>
    <t>Other countries are teaching sciences and we teach leftist ideology instead.
 Tell me how this blossoms into developing the next big thing. Unless class warfare is the next big thing.
 Tell her to ace the test and to write "all these answers are utter bullshit and I'm just writing what you want to hear"</t>
  </si>
  <si>
    <t>If these are the biggest problems black people face, then I can say fairly certainly that racism is pretty much over. This is the most lukewarm milquetoast "racism" we can possibly get to.</t>
  </si>
  <si>
    <t>I'm pretty sure I've become mentally retarded after reading that. I need to call a mental support worker asap.</t>
  </si>
  <si>
    <t>The Kwap's hands are tied in that Somali infested shit pit. Imagine the public relations nightmare if they didn't slap some chains on him. The professional Netflix binge watchers would carry on their tantrum for days.</t>
  </si>
  <si>
    <t>Cops are fascists! Leave the gunman alone!</t>
  </si>
  <si>
    <t>K. I just need to rant about this #blackouttuesday thing for a second. One of my (white) FB friends posted it, along with a long rant about how the meaning behind #blackouttuesday is for white people to stop, pause, and listen, rather than making support posts or talking form our own experiences. I'm sitting there thinking, isn't this just another support post, where you - a white person - are rambling on about racism? Why don't you actually sit back and listen, maybe try some critical thinking? Why the continual superficial bullshit? Meanwhile, I am actually sitting back and listening and reading things from all kinds of different experiences, to try and wrap my head around what is going on in the world, but according to some people I've seen on social media, silence is no longer acceptable. So apparently, since I haven't "spoken out" (even though I NEVER post anything on social media and am not about to start now), I'm part of the problem.
 It's just so ridiculous and surface level, and all I see is a bunch of white people embarrassing themselves.</t>
  </si>
  <si>
    <t>lady-lilith</t>
  </si>
  <si>
    <t>Black face wasn't enough to pull Trudope down 
 SNC Lavalin wasn't enough to pull Trudope down 
 I genuinely wonder what it takes for the sheeple to wake up</t>
  </si>
  <si>
    <t>Can‚'t wait for Trump to put the squeeze on Trucommie ,and these losers start rampaging because the are fighting for democracy and rights what a farce yeah good luck Justine</t>
  </si>
  <si>
    <t>what are the odds that emily is a single mother of a black kid</t>
  </si>
  <si>
    <t>This is a dumb argument. "Non-citizens" are actually citizens of a foreign country, which usually means they still get to vote in their own country's elections (assuming their country is a free democracy)
 If they have a problem with making money abroad and paying tax on that money, they are free to return to their country of origin, which I am assuming they had left because there was less opportunity.
 My guess is they don't want to lose their original citizenship, which is indicative of someone who just wants to take advantage of the system and not commit to the nation that is helping them succeed financially. That's fine. You aren't a citizen and you can't vote.</t>
  </si>
  <si>
    <t>I always felt that the protestors where dumb. They think they can say anything without consequences. That's actually an easy target for police.</t>
  </si>
  <si>
    <t>What are they running on two legs? Shouldn't they be on all fours? This looks just like a bunch of weirdos running around in gimp suits.</t>
  </si>
  <si>
    <t>unfortunately, very few of us are asking, "Two workers from Mexico, aged 24 and 31, have died in recent days after contracting the virus. The provincial coroner is investigating the death of the 31-year-old worker." ....what does that mean? why does it need ***investigating***?
 "temporary foreign workers are young, healthy, folks in general " IN GENERAL? WHAT ABOUT ***SPECIFICALLY THESE TWO PEOPLE?***
 and.... What about every other year? how many other migrant workers died on the job? Of what? How? Can we have some sort of comparison to regular average deaths? WE ALL KNOW that these migrant workers get treated like shit. How many of them DIE?</t>
  </si>
  <si>
    <t>Ah the CBC. Even though we have a government who constantly says they're"transparent" avoiding all questions related to their dealings with China, SNC Lavalin, their ministers being arrested, or massive debt to China, a lack of answers on 5g, a lack of any common sense, and refuses to answer the most basic financial questions - the CBC ignores all that and as per usual just focuses on random people doing random shit nobody cares about. 
 In fact it's so obvious they are the propaganda machine for the LPC as during all their financial "transparency" the CBC released an article saying debt and deficits don't matter and neither does inflation because we can print our own money. Fuck the Liberal propaganda machine. 
 Their one goal is to divide Canada just so Trudeau can get some votes and up their budget. DEFUND THE CBC</t>
  </si>
  <si>
    <t>Hate Crime by a Muslim. Everyone needs to condemn this; otherwise, their silence means they tacitly support Muslim racism against non-Muslims. Here we go now: With shock and horror, we condemn the racist action against non-Muslims today in Reading, England. Canada and the world, stand together against Islamic supremacy.</t>
  </si>
  <si>
    <t>I hate these bills.</t>
  </si>
  <si>
    <t>While I'm not sure what those videos are supposed to be showing, and presscore isn't exactly a reliable source (they claim he ran through a field but I can't find a single source on that, they all say he shot and killed someone who stopped to help and took their vehicle), something weird is going on with this shooting. The whole thing with him withdrawing all that money straight from Brinks, the bank owner has come out and said it was weird and not how it works, the thing with the fire station... something is fucked up with this and I hope the truth comes out soon</t>
  </si>
  <si>
    <t>That's a top priority guys. We just spent half a trillion to bail everyone out in a pandemic, better change some stupid signs.
 They're completely oblivious to the financial repercussions..
 Trudeau will try to squeak in an election before everyone figures out just what happened..</t>
  </si>
  <si>
    <t>If masks save lives and blacks are disproportionately dying of COVID 19, is this another example of oppression? Black lives matter.</t>
  </si>
  <si>
    <t>Wtf is cumtown. Or do I even want to find out.</t>
  </si>
  <si>
    <t>We should bring back mandatory chemical castration for furries</t>
  </si>
  <si>
    <t>Dont_Banh_Mi</t>
  </si>
  <si>
    <t>Slander and bigotry all in one. Racist has become a racial slur.</t>
  </si>
  <si>
    <t>83k grant for a home recoding studio? You could do that for 1% of the grant amount.
 What a bunch of bullshit. This is current year. All you need is a used laptop and an audio interface and some microphones to be a recording studio.
 Just infuriating that in a time when literally anyone can put a little cash down on the counter at any music store to become a SoundCloud musician, that the government is handing over every other taxpayer, including other musicians, money to some guy to do what thousands of people do everyday without any help.</t>
  </si>
  <si>
    <t>I dont know anybody who thinks there is a lot of violent white on black crime.</t>
  </si>
  <si>
    <t>Why are these BLM people in this country. There are so many white people in this country, they should go elsewhere if they can‚'t stand being near white people.</t>
  </si>
  <si>
    <t>we are all equal but diversity is our strength. no one is better than anyone else but the hwhites have superior privilege. its not that the leading cause of death of black males is black males, but the white cops are racist. etc...</t>
  </si>
  <si>
    <t>Wouldn‚'t this be an indication that systemic racism DOESNT exist? Like why on earth would an allegedly racist system want a black person on their food?</t>
  </si>
  <si>
    <t>The visa is maxed out. The MasterCard is maxed out. The line of credit is maxed out. So now we‚'re maxing out the Canadian tire credit card. We are so screwed.</t>
  </si>
  <si>
    <t>so they actually stated what high school they go to. wtf is wrong with ctvnews</t>
  </si>
  <si>
    <t>Been saying the same thing. Going to the protest is about running home and updating your Facebook status you went.
 It's all ego.
 Our country is basically dead and these losers dont care. They are the epitome of followers.</t>
  </si>
  <si>
    <t>Good riddance spawn of Lying Brian.ã</t>
  </si>
  <si>
    <t>May be controversial but do any of y‚'all think the dead bodies in those graves give a shit about any modern day things?
 I realize this is a heavy topic that professional philosophers haven‚'t come close to answering but you can‚'t pretend that these soldiers have any opinion it relevance to the current day protests</t>
  </si>
  <si>
    <t>evanamd</t>
  </si>
  <si>
    <t>The cop who killed Floyd George has been charged with murder. If he's guilty, he should be punished commensurately. Unfortunately, this one incident of police brutality has triggered widespread mania, virtue-signalling, and group-think among privileged whites. And of course, Antifa is exacerbating the situation. 
 This is no longer about blacks. It's about privileged whites trying to show how noble they are, while our spineless conservative politicians are too scared to lead. What cowards, all of them!</t>
  </si>
  <si>
    <t>Murica Gay</t>
  </si>
  <si>
    <t>Those girls should be punished.
 Harassing the family and firing the father from his job because of what two CHILDREN did is proof that we are in the grips of mass hysteria.</t>
  </si>
  <si>
    <t>"Erasing black people from culture and branding is how we end racism".
 I hope "Cream of wheat" just makes him a white chef.</t>
  </si>
  <si>
    <t>I'm so sick of this term "Racialized" Canadians 
 So obvious there is a deep anti-white agenda</t>
  </si>
  <si>
    <t>Modern day communists are losers. Not as in dorks or geeks but failures. They do not have the desire to compete and improve themselves so they want an advantage of ‚"equality‚</t>
  </si>
  <si>
    <t>Look at that racist Nadler refusing to kneel...if only his knees could handle it.</t>
  </si>
  <si>
    <t>Simple math DRUGS +KNIFE+ATTACK COPS =DEATH</t>
  </si>
  <si>
    <t>Clown making a spectacle of himself. He needs some even shittier clothes to match the turban.</t>
  </si>
  <si>
    <t>There's no bubble, bigot, stop being racist!</t>
  </si>
  <si>
    <t>Pretty good list. These morons have created the perfect storm for doubling violent crime and shootings, not solving racism.
 You can add the ending of the School Resource Officer program in Toronto because activists protested and called it racist. I think this one is largely to blame for all the highschool aged shooters we have been seeing.
 The Toronto Anti-Violence Intervention Strategy (TAVIS) unit was also defunded in 2015.
 &gt;"We decided to decrease annual funding... as we believe that the best way to prevent crime and keep our communities safe is to work with local groups and prioritize community-based crime prevention and youth engagement," according to a statement from the minister's office.
 https://toronto.ctvnews.ca/tavis-police-program-facing-funding-cuts-1.2556540</t>
  </si>
  <si>
    <t>Where is BLM to protest this? They killed almost twice as many black people in *one day* as white cops killed unarmed blacks in the entire last year! Where's the outrage?</t>
  </si>
  <si>
    <t>I'm glad we go to a 16 year old retarded girl who dropped out of school for the solutions to all the world's troubles now.</t>
  </si>
  <si>
    <t>Whites don't count as a race, don't count as anything, just die already. That's the way these people feel, even the Whites who promote this stuff and think they will somehow be exempt. They haven't been building anything, just leeching and destroying. Their fast growing population is a big problem. We should return them to their rich mix of countries of origin and their rich cultures and be done with them.</t>
  </si>
  <si>
    <t>Isn‚'t the very word ‚"black‚ racist? I‚'m going to have to learn another language. I don‚'t even feel safe saying good morning.</t>
  </si>
  <si>
    <t>He is a minion of Harper. He has those freaky sociopath eyes. I trust him as much as the flight path of a North Korean missile.</t>
  </si>
  <si>
    <t>Trudeau worries about human rights....so full of shit, has a very prominent company creating a contact tracking app under contract and stated that no information will be tracked...this complete BS as I know for a fact that data will be stored and used and to add insult to injury the one company is currently due to respond on allegations of mental health and human rights violations according to employer obligations under the Ontario Workplace Health and safety act...these are facts, wake up!
 Edit: spelling</t>
  </si>
  <si>
    <t>Userper420</t>
  </si>
  <si>
    <t>The strategy is to ignore that at any cost. They do not address it because it doesn't fit their narrative. A group that came here with nothing, thrown in caves and blown up, worked to death, en masse, and yet still succeeded, is the worst enemy of the liberal ideology.
 You will NEVER see a liberal saying that the Chinese that died in dynamite explosions because their white masters didn't give a fuck about them, was unjust. They pretend it never happened because *they can't use it to push their narrative*.</t>
  </si>
  <si>
    <t>IF the end goal was to support or draw attention to anything, the "Peaceful" Protest would have ended after the 3 hours and not included a riot and rampant destruction.
 The actual end goal looks like they wanted to create a situation that Police had to respond to and then claim further discrimination.
 Its pathetic.</t>
  </si>
  <si>
    <t>Didn't notice the up/downvotes at first. Seriously thought that you were lurkingklown, and were shitposting as a leftie, pretending to be as unhinged from reality as possible</t>
  </si>
  <si>
    <t>wrylypolecat</t>
  </si>
  <si>
    <t>&gt; Complains about statues of racists ......votes in the black face candidate 
 Ah yes progressive logic.</t>
  </si>
  <si>
    <t>Lol lol lol lolololollol
 Retard.</t>
  </si>
  <si>
    <t>I believe it was going to be a shit sandwich for everyone involved no matter what. The family distraught and maybe slightly influenced by media events think they see 1 thing. The police who frankly have no real training in dealing with mentally disturbed people and treat everything as a life and death threat to themselves react they way usually do. The unfortunate victim...and I just can't think of a word other than victim right now...going through whatever mental problems or life crisis she was going through is suddenly confronted by however many aggressive armed men...I don't see how this could have ended any other way. It's sad but sometimes shit happens and it's really either no ones fault or everyone's fault.</t>
  </si>
  <si>
    <t>About the Author:
 &gt;Raised by a children's librarian and a sex therapist, Cory Silverberg grew up to be a best-selling author and award-winning educator focusing on sexuality and gender. He received his master's of education from the Ontario Institute for Studies in Education and teaches on topics including sexuality, gender, disability, access and inclusion across North America.¬† His most recent book, *Sex Is a Funny Word* 
 So he is an utter lunatic.</t>
  </si>
  <si>
    <t>This tweet is fake, it appears nowhere on her twitter nor is it documented to have existed at any point in time. Typing the first part of the tweet into google reveals that it's word for word copied from [this](https://en.wikipedia.org/wiki/Dekulakization) wikipedia article. 
  *"Now we have the opportunity to carry out a resolute offensive against the kulaks, break their resistance, eliminate them as a class and replace their production with the production of* [*kolkhozes*](https://en.wikipedia.org/wiki/Kolkhoz) *and* [*sovkhozes*](https://en.wikipedia.org/wiki/Sovkhoz)*." (The quote in question)*
 While I alongside many other people don't like Priyamvada Gopal for the blatantly inflammatory tweets made towards white people, this post is made with the express purpose of drumming up controversy on no basis. People of MetaCanada I urge you to do your own research when things like this come up, information is your ally and disinformation will only serve to make you look like a fool.</t>
  </si>
  <si>
    <t>Zeldalover649</t>
  </si>
  <si>
    <t>Random crime by black man, how can we make this about all black men, we're totally not racist.</t>
  </si>
  <si>
    <t>Guess we will elect Jimmy Kimmel.
 He was doing it out of a love for Chris Rock.
 Turdeau did blackface to mock black people. It's not that he loves them. It's why a female black mp resigned from the party.....he has no respect for women or blacks.</t>
  </si>
  <si>
    <t>You hear that, white people? You have no race. Only non-whites are racialized.
 I have said it before, as soon as they are able to, they will put all the whites in camps.</t>
  </si>
  <si>
    <t>This looks gay.</t>
  </si>
  <si>
    <t>You‚'re wrong he‚'s always a victim because of his skin colour. And that‚'s why Leftists will continue to keep minorities down. They don‚'t want to empower them, they want to keep them poor and on social assistance so they continue to vote for Democrats. Dave Chappelle talked about this in one of his Netflix specials as an analogy for when he left his tv show. He talked about pimps and hookers and how pimps would play mind games so the hookers would believe they were being helped by the pimps, when in reality they were being victimized by the pimps.</t>
  </si>
  <si>
    <t>Dirty old hippy doesn't like Trump. Also, water is wet.</t>
  </si>
  <si>
    <t>Awesome. Let‚'s turn Canada into shithole Liberia. This is what this country‚'s future is.
 It‚'s sad what this country has become</t>
  </si>
  <si>
    <t>Being called racist has no longer any real meaning. If a person who cares more about the charterer of a person over their skin color is a racist then who cares. I know who I am and their finger waving means nothing to me</t>
  </si>
  <si>
    <t>And of course you nincompoops hate Canada so much you can't even celebrate our successes.</t>
  </si>
  <si>
    <t>InstructionTraining</t>
  </si>
  <si>
    <t>Daily money toss by our clown PM. Now back into his snug hideaway.</t>
  </si>
  <si>
    <t>This here's a black neighbourhood whitey'.</t>
  </si>
  <si>
    <t>Reddexit is a ridiculous expression. That being said I am down with this. Lets get back to the vbulletin days.</t>
  </si>
  <si>
    <t>Autismss</t>
  </si>
  <si>
    <t>How did I end up in a room full of Canadian loonies??</t>
  </si>
  <si>
    <t>WobbyGoneCrazy</t>
  </si>
  <si>
    <t>So Whites can't teach and help each other out? That's how societies function. They're just trying to use guilt to manipulate Whites into giving their time and resources to non-Whites. Whites don't exist to do things for non-whites. These Asians should know better. And despite it not being the job of Whites, Whites still hand over their time, lives and resource to non-whites, but it's never enough. The greed and entitlement to Whites and their lives, time and resources is disgusting.</t>
  </si>
  <si>
    <t>Friendly reminder that you don‚'t have to care who your neighbour has sex with.</t>
  </si>
  <si>
    <t>Marxism would be great if humans weren't human ykno. We're always going to have differences/disagreements and some people will always be shitty, so as long as the government is made of humans you can't assume they're always going to do the right thing/even agree on what right means. 
 Only way we could/should have bigger gov is if regular people were more involved and we had more 3rd party watchdogs. Wanting bigger gov without addressing the problems inherent to government is just asking for more corruption.</t>
  </si>
  <si>
    <t>So that‚'s how the liberals get so many white female votes, brain damage.</t>
  </si>
  <si>
    <t>I fired up the new Call of Duty game and they've got a Black Lives Matter theme going as well. It's getting pretty ridiculous.</t>
  </si>
  <si>
    <t>OMG the fucking comments
 I've been attacked for being white in majority black areas of my city several times, I've been accused of calling someone Gamer because they attacked me for complaining about their behavior to a manager while they worked and people who weren't even in the restaurant told the cops that they saw me do it, and I just caught a black man vandalizing my bike because he couldn't steal it because it has a Ulock on it. I used to volunteer at a food bank and they did exactly what was described, while some collected what others discarded and sold a bag of what others wanted for $5 each. I used to volunteer at a drop in center for the homeless and people from the subsidized housing would come to sell loose cigarettes, burned DVDs and CDs, and single cans of malt liquor, drugs... I have no idea how many crack pipes I found in the bathrooms, and I gave up on cleaning up the needles they littered behind the building. I could go on.</t>
  </si>
  <si>
    <t>GibbetBossom</t>
  </si>
  <si>
    <t>Prove you guys arent racist and all the other crap by including these as well
 Covid was made in a Chinese lab - conspiracy 
 Huawei 5g gives covid - conspiracy 
 China will enslave canada - conspiracy 
 But you won't cus just like the left, the right has a misinformation agenda 
 You guys hate being called racist but label anyone who disagrees with you as a china bootlicker 
 You guys are the other wing of the same bird. Same tactics, different target 
 Lol
 Edit: oh yea, coronavirus is a myth - conspiracy</t>
  </si>
  <si>
    <t>7 or 8 countries with the death penalty for being gay sit on the UN Human Rights Council, so you know just how serious they are about human rights.</t>
  </si>
  <si>
    <t>LOL! I should let my neighbour know he can report his ex-wife for fraud. Apparently she applied for it numerous times and got it, even though she's on disability. HAH! He's actually hoping she goes to jail for it LOL! (don't shame, she's absolutely a lying, cheatin' drug addict deadbeat)</t>
  </si>
  <si>
    <t>Reading the first paragraph, it would appear that they are only disgusted by black murders, and that white ones are not worth mentioning.
 I would call that racist.</t>
  </si>
  <si>
    <t>this earnestly scares me, according to my mother (whom is an immigrant along with me, we are from kurdistan, im too young to remember.) this town rising up has many parallels to the start of the Islamic State, they are not "eating themselves" they are culling the weak, my biggest fear is that other idiots take in these foot steps in an attempt to dissolve our union. remember boys, bear your arms and the stars and stripes or or some commie will bear down on you.</t>
  </si>
  <si>
    <t>PopeWalrus</t>
  </si>
  <si>
    <t>BAHAHA. FASCIST THOMAS? I wanna see that now. The little dank engine happily and dutifully carting Jews to the camps.</t>
  </si>
  <si>
    <t>Two options: 
 End the bullshit fearmongering and proceed. 
 Or start another Italy news cycle, re-igniting our base fears. 
 I'm not sure if the latter would matter to the US though. They've already aligned the pandemic with the election cycle and the right vs left paradigm. 
 But the bullshit will have to be phased out, revealing a new norm for many of our lifestyle options. It'll be a mixed bag of positives (easier commuting, more free time and easier access to services) and negatives (restrictive travel and added meaning to the wealth divide, potentially triggering even more social outrage.)</t>
  </si>
  <si>
    <t>It's gonna be a right hootenanny when she catches a slug from some black punk, as she's chillaxing with her homeys at some rap club when the racist legal gunplay breaks out.</t>
  </si>
  <si>
    <t>Put that statue back up. He deserves it for getting a posthumous kill.</t>
  </si>
  <si>
    <t>Well, of course they have to fire him, if he failed them all, that would fuck up the ratio and run the University awry with the affirmative action quotas... That would lead to defunding.</t>
  </si>
  <si>
    <t>Bahaha.......she has the worst teeth all gums and tiny baby teeth.</t>
  </si>
  <si>
    <t>I agree with this point completely however I have to admit that they kinda look silly lol</t>
  </si>
  <si>
    <t>Vomit... these people don't even understand The Boy Who Cried Wolf... AND/OR will twist it beyond all recognition to fit their needs while completely and totally ignoring the actual blatant, crystal clear, point of the story. 
 The point is to tell children to stop playing stupid games, telling lies, and messing with people or eventually they will just stop listening, and when the real trouble arrives you will be screwed. Today... the Woke politically religious zealots are the Boy... they gaslight, lie, and smear at every chance thinking it will improve their power, influence, and give them what they desire. Instead it is turning the rest of the population, anyone not far regressive left, meaning the rest of the political spectrum, against them.</t>
  </si>
  <si>
    <t>I thought posting itself was inherently racist because you're taking a voice away from a black person 
 If I didn't know better I'd say that no matter what I do they'll decide that I'm racist</t>
  </si>
  <si>
    <t>All the sudden, a foreign asian virus is a white people problem. Makes sense.</t>
  </si>
  <si>
    <t>A globalist cultist promoting looting, criminality, property destruction and murder. Remember this treason against our nation state Canadians! Don't forget who the traitors are.</t>
  </si>
  <si>
    <t>It scares me a bit actually.
 The current paradigm of "white people are evil racist nazis" is not sustainable. It just isn't. Eventually, something will happen, and we will collectively snap.
 All the bending backwards and tolerance will go out the window, in the blink of an eye. And unfortunately, some good people, who are innocent and don't give in the madness will get get caught up in the coming storm, simply because they're not white.
 And then history will repeat itself, such a waste.</t>
  </si>
  <si>
    <t>I mean, it's literally him saying he wouldn't mentor under someone of his own race, while implying that whites are racist.</t>
  </si>
  <si>
    <t>We all know what the problem is, we are not able to say it. 
 Just kidding, evil white men. /s?</t>
  </si>
  <si>
    <t>Jerrythejerkstore</t>
  </si>
  <si>
    <t>They‚'ll let you know If the victim is black if it wasn‚'t a black assailant too of course</t>
  </si>
  <si>
    <t>carnage828</t>
  </si>
  <si>
    <t>no. this is from the era when they got rid of the original guitarist, clearly the most soulful honest guy in the band, and decided to go the route of absolute AOR dog shit. this song is not even cool enough for my mom to listen to. 
 you must have been like 10 when this shit was on much music. that's o.k. but delete this and post Starseed instead or an image of Raine Maida in fashion scarves and leather jacket in 50 degree heat smugly holding a confused starving african child will haunt your dreams tonight.</t>
  </si>
  <si>
    <t>TatPabler</t>
  </si>
  <si>
    <t>Would love to see the US defund them and boot them out of NYC.</t>
  </si>
  <si>
    <t>WE NEED TO PRODUCE ANTI COMMUNIST PROPAGANDA POSTERS
 Any graphic designers in the house? It's time to make good old fashioned AntiComm graphics like the previous WuFlu banner in MC. Canadian soldiers in Korea bayonetting Chinese barbarians and slaying Chinese dragons and stomping on Antifa insurgents. Make use of old slogans like "Never Again" and "We beat 'em before, we can beat 'em again". Make use of Holodomor imagery and Bolshevik and Red Guard terror and the international cabal of communists and their aparacheks in government and the media around the world and in Canada. Maybe wringing the neck of a certain Cuban commie and his whorish Canadian mistress and her spawn...</t>
  </si>
  <si>
    <t>BL don't matter.....least of all to other "blacks"!
 800,000 Rwandans, 400,000 Sudanese, 30,000 Igbo, 2-3 million Congolese,and on and on and on. Then there is Somalia and Ethiopia 
 Not so many white racists involved in this carnage!!!
 But then again not so many privileged BLACK Americans spouting off about BLM. I wonder... what is their fecking problem ?</t>
  </si>
  <si>
    <t>Remember if you don‚'t vote for Biden... you aren‚'t black!</t>
  </si>
  <si>
    <t>This is getting too ridiculous.</t>
  </si>
  <si>
    <t>I'd give 'em 1k just to STFU.òÜ</t>
  </si>
  <si>
    <t>Cancel culture is so cancerous....</t>
  </si>
  <si>
    <t>You know what's really cool? 
 We've seen the riots in the States and they're so out-of-control that the police are having to use tear gas and pepper balls. 
 All of those mask-less people coughing all over the place and taking massive, gasping breaths in a crowd. 
 The good thing is that in two and a half weeks either the corona shit will be over or there will be a massive outbreak. 
 A more paranoid person than me might suggest that the population who is protesting has been deemed as disposable and are being used as lab rats. 
 Either way, two and a half weeks and either the nightmare is over or all the protesters become violently ill.</t>
  </si>
  <si>
    <t>I want to see her call out JT's blackface to his face in a debate.</t>
  </si>
  <si>
    <t>it's in the original CERB legislation that the most they can do is request the repayment with no interest. They can't do shit in regards to interest, penalties, and jail-time, unless it is for new applications going forward</t>
  </si>
  <si>
    <t>Even Antifa isn't stupid enough to think that vandalism like this will earn support for their cause. These people just want to destroy things then blame others for it.</t>
  </si>
  <si>
    <t>Migrants that don't like the flag can go back where they came from.</t>
  </si>
  <si>
    <t>I'm beginning to think the media is the real virus with how they've influenced the public throughout this entire year. They don't care about covid anymore because it wasn't as deadly as they made it out to be and therefore no one is listening to them anymore. The riots are now ratings gold and bringing them money and viewership. But if it turns out that all these global protests kickstart the second wave of covid infections, they will be able to turn it around again and say how we need to lockdown, social distance, blame Trump, white nationalists, et al. For causing the riots and they can have the idiots hanging onto their every word. It's all so tiresome.</t>
  </si>
  <si>
    <t>I thought it was cool now that Trudeau did it. Hypocrisy! /s</t>
  </si>
  <si>
    <t>Promoting somebody because of their skin colour is just as racist as not promoting them because of their skin colour.</t>
  </si>
  <si>
    <t>THC-N-Booty</t>
  </si>
  <si>
    <t>Lol they think that talking to each other about how shitty capitalism and tagging #antifa doesn't make you an organization? What do you think you need to register at the league of organizations to be characterized as such? 
 It's such a farce, because as soon as they are acted upon they will cry out "fascism" like some self-fulfilling ideological trap.</t>
  </si>
  <si>
    <t>Keep pumping out those white kids, folks.</t>
  </si>
  <si>
    <t>So if I don't like someone's face, and I beat it to a pulp, I can have then charged for causing a disturbance with their face? Or does that only work if I'm black?</t>
  </si>
  <si>
    <t>If you are native, you can own an AR-15 or a mini 14
 If you are black, you cannot
 If you are Asian, you cannot
 This is now law, promulgated by the PM
 So it is 
 1. Systemic
 2. Racist.</t>
  </si>
  <si>
    <t>No, just no. The problem is ultra progressives, not gays</t>
  </si>
  <si>
    <t>Why do people fly the losers flag?</t>
  </si>
  <si>
    <t>RedBeardBock</t>
  </si>
  <si>
    <t>Yup. Cuomo definitely killed a shitload of old people to make Trump look bad. 
 Whether it was defying his order to close the airports to China, or housing the COVID patients in the nursing homes he really fucked up badly, some might suggest that it was in a downright malicious way. 
 However, I'd like to make mention of our own failings. The low wages and fear that COVID would hit their families combined with the CERB meant that all the workers in the private nursing facilities immediately quit their jobs and took the government option, which probably payed them more. 
 We know how that worked out. Our 3rd-world labour private nursing home workers decided that $2000 a month for doing nothing was far better than $1800 for wiping asses. 
 We know the result. When Gen-Z was tweeting about day-of-the-pillow they were far off what actually happened. 
 I don't know about any of you, but I'd take a pillow over starving to death in a pile of your own shit. 
 No matter how many people were killed by Cuomo's malicious scheming against Trump, our low wage, TFW-loving system killed a ton and the fact that it was accidental shouldn't diminish what happened.</t>
  </si>
  <si>
    <t>Ok. Let me set the record straight. I work in HVAC. 
 We do not use ropes to suspend anything from the roof. Ducts are suspended from the ceiling, yes, but we don't use ropes. It's hard to find the words to explain how fucking retarded that is. 
 Here is a rough MS Paint sketch as to how we hang duct. [https://imgur.com/a/aRiB4Lx](https://imgur.com/a/aRiB4Lx) 
 The black patterned line is the ceiling that is used in canadian commercial buildings. 
 The red lines are how we create an attachment that is fastened to the ceiling 
 The blue lines are bolts to secure the attachment to the ceiling 
 The blue lines are nuts + bolts that secure the components together. 
 the green line are tie rods. We have 10ft lengths of these things that we cut down with grinders to the correct length. [http://resica.biz/threaded-rods-tie-rods-coil-rod-manufacturer.html](http://resica.biz/threaded-rods-tie-rods-coil-rod-manufacturer.html) 
 the grey box is a cutaway view of a duct. 
 The orange line is what we call an "angle", which is just a 3 inch wide length of sheet metal that is bent 90 degrees for structural integrity. This is what is securely fastened to the ceiling, and what the actual ducting is being supported by. 
 Fuck everything about this false flag bullshit.</t>
  </si>
  <si>
    <t>That chick has some sweater meat.</t>
  </si>
  <si>
    <t>She got them crazy eyes!!!</t>
  </si>
  <si>
    <t>I love that 99% of blm protesters have never met a black guy that has been killed by cops and all it takes for them to be convinced that cops are racist is mainstream media or a black person repeating what they heard on mainstream media. thats barely different from believing in Santa Claus because your parents told you hes real</t>
  </si>
  <si>
    <t>ethereal_cosmonaut</t>
  </si>
  <si>
    <t>American conservatives: ‚"Why aren‚'t white people who both work having kids? White genocide!‚
 Also American conservatives: ‚"Parental leave is communism!‚</t>
  </si>
  <si>
    <t>Gross.</t>
  </si>
  <si>
    <t>He was a porn star too</t>
  </si>
  <si>
    <t>ItsGmanFool</t>
  </si>
  <si>
    <t>The last thing Africans need is more handouts. They just behave worse and worse as they get more and more freebies.
 They need to fix their culture:no bad Africans = no ‚ racism‚'.</t>
  </si>
  <si>
    <t>What a frikkin' clown world.</t>
  </si>
  <si>
    <t>CrayfishYAY</t>
  </si>
  <si>
    <t>The same attacker has another video on bitchute beating a different boy the day before, it does look like he takes a kick out of beating/stabbing/possibly killing people</t>
  </si>
  <si>
    <t>tttulio</t>
  </si>
  <si>
    <t>The headline is wrong. It should read: Gun controls hardly accomplish what advocates **say**
 I don't believe they believe their own bullshit. They know it wont help and they don't care. Preventing gun crime is not their goal. They are doing it for the sake of political grandstanding and for the sake of disarming the populous itself to make it more reliant on state services.</t>
  </si>
  <si>
    <t>The media has always been slanted left but what is effecting girls has to be social media. It is not just girls but anyone who has low confidence in themselves is easily susceptible to the "like" feature of social media. Repeating things over and over again for more gratification is all they are doing. If you question them in person on this dribble they tend to fall flat on their ass as they back peddle.</t>
  </si>
  <si>
    <t>A lot of these are organized and run by professional instigators. Then, the sheep all fall in line for the rage porn.</t>
  </si>
  <si>
    <t>‚"Refusing to apologize for your skin colour is racist!‚
 The left us fully in the grip of racists.</t>
  </si>
  <si>
    <t>According to a global survey - Indians are the MOST racist in that they would hate to live next to a person from another race. 
 All this time spent attacking white people who haven‚'t done anything....</t>
  </si>
  <si>
    <t>furry8</t>
  </si>
  <si>
    <t>I can‚'t stand seeing the face of that sociopathic toddler.</t>
  </si>
  <si>
    <t>It's really important your bandaid matches your precise skin tone or you're a racist.</t>
  </si>
  <si>
    <t>"These racist depictions were wrong then and are wrong today, and we felt that to keep this title up without an explanation and a denouncement of those depictions would be irresponsible." 
 But like.. bad stuff happens in movies as it does in life. Will you take every violent movie out because you cant denounce the violence and there are victims of violence or because killing is wrong and you cant tell people that during the movie? Racism sucks yes but what the hell kind of an argument is this?</t>
  </si>
  <si>
    <t>Emmenthalreddit</t>
  </si>
  <si>
    <t>It seems like white people are the victims of violent crime the most...</t>
  </si>
  <si>
    <t>They need white people to justify black lives.</t>
  </si>
  <si>
    <t>fat weed smoking man haha funny</t>
  </si>
  <si>
    <t>RandoCat666</t>
  </si>
  <si>
    <t>The righteous are being muzzled for criticizing a philosophy/religion.
 He wasn't racist at all. The shit culture and religion justifying the murder of its women (and by extension, the implied advocacy of violence against women in general) is of the most barbaric kind.
 &gt; When he was a teen he was recruited to blow up Iraqi tanks, and he refused.
 &gt; When he was only 14, he was brought on a school trip to witness the stoning of a woman to her death in the northeastern Iranian city of Mashhad. He was given a stone to throw.
 &gt; ‚"My hands couldn‚'t move, I couldn't do it,‚ he said. His principles of peace were formed early and tested often.
 He's of a completely different moral backbone than the POS who was voluntarily killing our allies at 15 and awarded millions of dollars by the Canadian government.</t>
  </si>
  <si>
    <t>if only it was that simple and their problem was with racists and not white people themselves</t>
  </si>
  <si>
    <t>bmonkey114</t>
  </si>
  <si>
    <t>Hilarious. Libertarians are the post-nationalist gay married types that believe you should have guns to defend your drugs and tigers without having to pay taxes or register your vehicles. Hardly far right.</t>
  </si>
  <si>
    <t>It's not just antifa it's BLM and SJWs and they don't just promote it they carry out violence and murders. They are communists and mass murdering communists killed 10 times more people than the Nazis did.</t>
  </si>
  <si>
    <t>looks like a cuck situation</t>
  </si>
  <si>
    <t>Look most of you guys arent dumb. 
 Most of you are well read, and more importantly rational. 
 But you have to ask yourself. 
 Why does China like Trump? 
 Why despite all the heat Trump puts on China, why do they stay quiet? 
 Despite the trade war, pulling out the guns at China for coronavirus, everything Trump does to bash China publicly, 
 Why does China still like Trump and want him to win again? 
 Because what Trump does publicly is not what he says or does privately, especially with world leaders. 
 Difference between trump and Trudy is trump pretends to think like you guys. 
 But they both bend the knee when it comes to their own personal survival</t>
  </si>
  <si>
    <t>[https://www.youtube.com/watch?v=TjmxBS63ivg](https://www.youtube.com/watch?v=TjmxBS63ivg) 
 BLM is garbage folks. Do the key research</t>
  </si>
  <si>
    <t>Blatantly shoved down our throats, all day, everyday.</t>
  </si>
  <si>
    <t>ReddiReaders</t>
  </si>
  <si>
    <t>It's really ironic that Dan Dicks was expelled from a BLM protest by white people.</t>
  </si>
  <si>
    <t>new era of tyranny - nope it's just regular old mass murdering communism</t>
  </si>
  <si>
    <t>I started reading [Exposing the Real Che Guevara.](https://www.amazon.ca/Exposing-Real-Guevara-Humberto-Fontova/dp/1595230270/ref=sr_1_3?dchild=1&amp;keywords=real+history+che+guevara&amp;qid=1592170335&amp;sr=8-3) I gotta say, I had to stop reading around 50 pages in or so as I was getting SO angry at how willfully stupid and ignorant we Canadians and Americans are about communism and personalities like Che. I cannot even enjoy Carlos Santana anymore as he was out promoting Che and wearing T shirts at the same time that Che himself was murdering Carlos' fans for being "Roquerros", or Rock &amp; Roll fans. A death penalty offence in Che's Cuba.
 Maybe this summer I can finish it. Just reading about how NY's elite gushed over Che when he was speaking at the UN there, while at the same time he was plotting with a bunch of Canadians to set off bombs at tourist sites in the US.
 And here we are again with communists trying to trigger a race-war to force the more or less libertarian order to fall and impose communism on everyone.</t>
  </si>
  <si>
    <t>VladTepesBlog</t>
  </si>
  <si>
    <t>Boils my piss. These people owe taxpayers reparations.</t>
  </si>
  <si>
    <t>Trump curse strikes again.</t>
  </si>
  <si>
    <t>I remember seeing a video of Muslims protesting remembrance day,. 
 Chanting "British troops burn in hell"
 Guess what the police did?,. Protected them</t>
  </si>
  <si>
    <t>As a "poc" and stalwart conservative, I'd like to thank you for not playing into the idiotic race-baiting mainstream narrative. The only reason race is an issue in Canada, is because we are being manipulated into making it an issue.</t>
  </si>
  <si>
    <t>Autistic Kiddie Outrage Culture</t>
  </si>
  <si>
    <t>new racism 2020! 
 Someone told me no, thats racist! 
 I was rude and someone called me out for it! Racist! 
 Someone else's actions which don't affect me at all but I dislike is now racist!</t>
  </si>
  <si>
    <t>femdroid</t>
  </si>
  <si>
    <t>Probably was the CCP and like usual the incompetent baboons probably left a trail. This will probably kick off ww3</t>
  </si>
  <si>
    <t>observation1</t>
  </si>
  <si>
    <t>I hope many nurses and doctors realize they have destroyed their reputations and their profession during this plandemic. They r in the same boat as the teachers and traitor politicians.</t>
  </si>
  <si>
    <t>Guilt ridden angsty white liberals with nothing to do. And hey, what does a white liberal love more than anything in life, including sex? Virtue signalling! There's nothing else to do anyway, so let's go for a walk, and take some selfies around black people and hold our fists up to show our solidarity with... uh, whatever this is! Down with the establishment! Fight the power and all that stuff!</t>
  </si>
  <si>
    <t>Why do all the 3rd world countries want to come here if it so bad?
 Far right is anything just right if center now. Its ridiculous to think Christian judeo values are far right</t>
  </si>
  <si>
    <t>Equality is racist</t>
  </si>
  <si>
    <t>They've found a new rationale. It has nothing to do with absolving your sins but creating an equitable scenario that removes all the progress and advantage that was made by your ancestors. We are no longer allowed to make a better world for our children.
 If the lowest peg on the totem pole can't achieve what the top peg is able to, the middle pegs destroy the top peg. That's equity based policies, which is what we're seeing the masses on social media demanding.
 But guess what happens when you destroy the top peg, someone else becomes the top peg, and the cycle repeats until everyone is as functionally retarded as the lowest peg.
 Congratulations morons, we're back at square one. And you've burned every book that threatened your ideological utopia, so now we have to wait for humanity to rediscover ideas like equality, liberalism, the social contract, reason, scientific method, and basically everything else.</t>
  </si>
  <si>
    <t>Begone, Concern troll, your only purpose here is to divide</t>
  </si>
  <si>
    <t>Seems they are also mocking transgenders....</t>
  </si>
  <si>
    <t>Dan Dicks is not a racist.</t>
  </si>
  <si>
    <t>TheContestadore</t>
  </si>
  <si>
    <t>so kneeling once and doing nothing for black people is enough to forgive him of blackface 3 times?</t>
  </si>
  <si>
    <t>What's that saying the left uses? When somebody tells you who or what they are, believe them?
 I am so glad I graduated from university a while ago. I don't know if I could survive there without killing somebody now. They just seem totally insane.</t>
  </si>
  <si>
    <t>Lesbian Gay Bacon Toast: Please Query The Terminator 2</t>
  </si>
  <si>
    <t>ThermobaricFart</t>
  </si>
  <si>
    <t>I heard he was gay.. if he isn't he would reply to this message to defend himself.</t>
  </si>
  <si>
    <t>It's a sub that includes shitposting and thing if interest to Canadians. It's not about Canada, it is for Canadians. There's a difference.</t>
  </si>
  <si>
    <t>It was pay for play access by a foreign national government. Wtf did Trudeau think was going to happen. Good thing it was only Ebola shipped out by regular air courier. Whew /s</t>
  </si>
  <si>
    <t>1) 
 &gt; wHat HapPend to AndReW LoKu?!?
 Well, he was holding a woman hostage and refused to drop his weapon (hammer), so the cop shot him: 
 [article](https://www.thestar.com/news/gta/2017/06/14/police-officer-who-shot-andrew-loku-describes-the-last-21-seconds-of-his-life-dimanno.html)
 [footage](https://www.youtube.com/watch?v=Em53cewsbIM)
 2) 
 &gt; Jermaine Carby
 &gt; Vancouver police said in 2011 Carby had had 110 interactions with police, with a criminal record dating back to 2000 in Toronto
 coInCidEncE iM TeLlIn Ya hE wAs BeInG TaRGeTeD FoR bEinG blAcK
 3)
 &gt; I can't hear the 3rd name because she's squealing
 But, one death was in 2015 the other 2014.
 There are barely *any* death by police in Canada, and when there are, 99.999999999% of the time it's entirely justified. In the event that it is "excessive", it never is just straight out of the blue, the suspect is usually arm and making threats, etc.
 Listening to these morons you'd think they just shoot people that are chewing gum.</t>
  </si>
  <si>
    <t>LOL...wtf. You guys see boogie men under your beds too...in your closets?
 1000 right wing terrorists groups...from KKK...to Proud boys and you guys are scared to death of Antifa? wow.
  where are their webpages? where are their facebook pages? Their leaders? Some really secret organization they must be. How many are in jail for terrorism, for shooting up churches and church goers? compared with the right wing terrorism groups? This is some bullshit dreamed up by the right. 
 Antifa must be huge and powerful to mobilize hundreds of thousands of people out on the streets to protest racism in cities across the world. 
  Right wing groups can't even manage a few hundred. And no women. They are 51% of the population, you can't win without them guys. Or do you plan to win elections via terrorism and repression? Or are their any elections in your world?
  I'd say you are on the wrong side of history and popularity here guys.</t>
  </si>
  <si>
    <t>Neanderthalknows</t>
  </si>
  <si>
    <t>Why is the little guy WHITE?! That is racist</t>
  </si>
  <si>
    <t>He‚'s a slimeball</t>
  </si>
  <si>
    <t>Uh huh.
 This is what happened here. The mob called for his head, because of what his wife said. 
 But because he's an "ally", and because it would look ridiculous if they fired him for something his wife said, they gave him the option to resign in an "honourable" manner.</t>
  </si>
  <si>
    <t>This guy should be arrested immediately.</t>
  </si>
  <si>
    <t>‚"I want to find a way that we can navigate, our two nations together, and find a way that we can occupy this land together and work toward what is right,‚ said Hallman.‚ What the hell is she on about? Indigenous people are Canadians too, we are not two nations! This explains why problems with indigenous people never get solved, retarded politicians who segregate everyone based on race while trying to say everyone else is racist. What a loon, this is who is in power.</t>
  </si>
  <si>
    <t>2 high-profile firings for not fighting (anti-black) racism enough in the last month.</t>
  </si>
  <si>
    <t>that‚'s a scammer trying to take advantage</t>
  </si>
  <si>
    <t>jordanpeterson9</t>
  </si>
  <si>
    <t>Excuse me sir, those statistics imply something negative about black people, therefore your statistics are racist and cannot be true</t>
  </si>
  <si>
    <t>Yes, treating people differently because of skin color is wrong and immoral. Black competitors should not have to swim more laps because of prejudice. White students should not need a higher mark to enter college because of prejudice. People who treat races differently like this are evil racists.</t>
  </si>
  <si>
    <t>Guarantee if these guys get their way, and Canada is still somehow less of a shithole than the rest of the world at 75M, the new 'potential' will be a 150M flock for them to rule.</t>
  </si>
  <si>
    <t>The idea that rioting and looting is a ‚"proper form of grieving that stems from hundreds of years of institutionalized and systemic racism‚ is not only harmful for a functioning democracy, but also incredibly convoluted. I can‚'t call them out or I‚'d be outed a big bad racist white man.</t>
  </si>
  <si>
    <t>Don't send your kids to university. At least get them in the real world first and let their brains have a chance to learn real world lessons so they're mentally armed to fight off the stupidity when they do finally go to university.
 But really outside of very specific careers, why go to university now? It's a debt trap for most. You can learn online probably more effectively as well.</t>
  </si>
  <si>
    <t>ormagoisha</t>
  </si>
  <si>
    <t>Traitors</t>
  </si>
  <si>
    <t>Oh now that lefty has been shown shes a hypocrite I'm sure she'll change her ways. Got em! /s 
 To me, the proper way to frame this would be to equate that Harper and fidel's kid share the same level of morality in the worlds eyes, and why is that?</t>
  </si>
  <si>
    <t>They‚'re doing the whole cuck ‚"blackout against racism‚ virtue signaling. I saw a post on there earlier explaining that the sub will be private until 3PM Eastern time to ‚"show solidarity‚ or whatever bullshit virtue signaling language libtards use.</t>
  </si>
  <si>
    <t>Toronto is all about being financially raped on so many levels.</t>
  </si>
  <si>
    <t>Ben Shapiro is a "crocodile please eat me last" 'conservative'. He is not our friend. 
 The quicker we get rid of these grifters, the better.</t>
  </si>
  <si>
    <t>Rock Launch is a Nazi.</t>
  </si>
  <si>
    <t>Chrome_X_of_Hyrule</t>
  </si>
  <si>
    <t>Using libtard philosophy, would it hold that it is all women's fault that men are more criminal in nature?</t>
  </si>
  <si>
    <t>Her goal was to shutdown the world economy completly to stop climate change which is absurd. She isn't happy yet because the economy hasn't fully shutdown. Her points just suck and it's fair to attack her age to realize that she is just throwing temper tantrums because she didn't get what she wanted.</t>
  </si>
  <si>
    <t>Frosting-Exotic</t>
  </si>
  <si>
    <t>Of course Canada is a notorious white supremacist dystopia, and that's why we get so many immigrants that want to come here.</t>
  </si>
  <si>
    <t>Subs for literally hundreds of privileged blacks.</t>
  </si>
  <si>
    <t>GeorgeFloydsNeck</t>
  </si>
  <si>
    <t>Now because half of Africa is enslaved under Islam, BLM is going to demand that mosques be built "because it's part of african heritage" 
 ...Not knowing that Muslims currently enslave Africans... 
 I'm calling it now, nothing can surprise me in \[current year\]</t>
  </si>
  <si>
    <t>Most non-whites around the world are happy to hate gays, Jews, immigrants, other races, feminism, etc.
 Let's hope the left eventually has to stop ignoring the obvious and destroys itself in that process.</t>
  </si>
  <si>
    <t>WindHero</t>
  </si>
  <si>
    <t>It's ok to say Niger. It's only a country.</t>
  </si>
  <si>
    <t>‚"Shut up and Learn‚
 ‚Ä¢‚Ä¢shuts up‚Ä¢‚Ä¢
 ‚"Omg! Silence is violence!!!‚</t>
  </si>
  <si>
    <t>*Now This?*
 Really?
 *Now This* is progressive garbage. They are showing all these out of context. These "protesters" are the instigators.
 Guy with megaphone: "This is a protest, not a parade, get in the street" -- that's incitement. That's why they tried to arrest him.
 The scene with the police marching down the street only cuts in after those people were told to get inside 4 or 5 times. I've seen that tape.
 You can also see short cuts of people shoving the police line -- leading to them being clubbed. It's what they were trying to do.
 So they can get clips like these to play on *Now This* , which paints the bullshit narrative of "peacful protesters". The left doesn't believe in lawful assembly, or any other law not made by them.</t>
  </si>
  <si>
    <t>&gt; Mitchum said many people she's talked to use that to dismiss her concerns about racism and overlook broader issues of racial inequality because they don't personally feel that way about people of color.
 So some 22 year old moron was repeatedly losing arguments to people who actually know the definition of words, so she lobbied to have the definition of words changed... and won? Peak. Clown. World.</t>
  </si>
  <si>
    <t>&gt; The researchers also found that anti-Muslim and anti-Trudeau chatter is more prevalent among the far-right actors.
 Lol, is this supposed to imply that hating blackface addicted Trudeau is somehow correlated with bigotry?
 The guy that wore blackface so often that he can‚'t even count the times, and couldn‚'t even confidently say he stopped wearing blackface after getting elected?
 The guy that laughed at a native for complaining about having no clean drinking water?</t>
  </si>
  <si>
    <t>Also check out [this article](https://www.cbc.ca/news/canada/british-columbia/michael-korenberg-resigns-ubc-1.5621268) by the CBC. It has gotta be one of the most misleading and biased articles I‚'ve read in a while. You‚'d think he retweeted something from a literal KKK member. All he did was LIKE A TWEET from a conservative critical of BLM and Antifa. 
 But of course CBC doesn‚'t even show the tweet. They just say vague shit like
 &gt; tweets he liked included praise for U.S. President Donald Trump, references to protesters as "violent looters," and a conspiracy theory that compared the Black Lives Matter protests to Adolf Hitler's paramilitary tactics.
  Why are my tax dollars funding this leftist ‚"news‚ organization?</t>
  </si>
  <si>
    <t>And the same cucks will cry about how people don't trust the scientific community anymore.</t>
  </si>
  <si>
    <t>Another example of why immigrants are working at fast food chains. They shut up and work way harder then the woke kids of today.</t>
  </si>
  <si>
    <t>ANTIFA is a communist terrorist organization. It needs to be purged, root and stem. Examples need to be made. Its ringleaders, funders and bagmen need to spend decades in incarceration.</t>
  </si>
  <si>
    <t>As a former military man, if I was in the CAF in this current day and age, I'd ring the bell and take my dishonorable discharge. Imagine fighting for a country who will dick you over when you get wounded, yet hand your enemy millions. Not really a country worth fighting for, is it?</t>
  </si>
  <si>
    <t>Asian men do earn more than white men but since leftists need to be consistent with their ‚"straight white male privilege‚ narrative, they just ignore that fact.</t>
  </si>
  <si>
    <t>Ban, censor, cover your ears, run for the hills, lies, blasphemy!!!!
 Oh btw, thanks for the reality check.</t>
  </si>
  <si>
    <t>Bill Burr is the epitome of White Guilt; why is he being posted on this sub? During his years on the radio with Opie And Anthony, he defended black crime constantly, and would always get uncomfortable whenever a racist joke was thrown around, even when it was by another comedian. If you look at his audience, you'll realize that he has such a black following because he attacks every single target that he wouldn't get major backlash for. He basically attacks everybody except black people.</t>
  </si>
  <si>
    <t>StinkTurkey</t>
  </si>
  <si>
    <t>Black Americans are actually under incarcerated per capita, versus the amounts of crimes they commit through American society.</t>
  </si>
  <si>
    <t>Canadian wages have been stagnant since the 90s. Corporate politicians are just evil. They want to ethically cleanse white canadians so they can pay lower wages Give out credit cards, have a bigger government, destroy the unity of a country and they will use your tax money to replace you. They say they increase gdp while lowering the quality of life for people that built this nation. Oh and if you complain the call you racist. The biggest lie. It makes you stronger. Oh and these same people pretend to care about the environment when Canada is a winter country they want 100 million 3rd worlders. Its all tyranny and insanity.</t>
  </si>
  <si>
    <t>archie3000</t>
  </si>
  <si>
    <t>Come on all blacks should get a free pass this year and free food at any participating restaurants because George Floyd. 
 Silly. Justice is blind. MLK was right. How perfect the grading of this man is not to grade on the colour of skin but by the ability to show what was learned that year.</t>
  </si>
  <si>
    <t>outoftheMultiverse</t>
  </si>
  <si>
    <t>Damn, gotta love the TERFs vs the TRANs fight of the century. It looks like the TRANs have the upper hand but I'm betting the TERFs will have a late round come back. A draw leaving both groups knocked out would be the best outcome but if I gotta choose a side I'll take the TERFs, if for no other reason than to protect the integrity of women's sports.</t>
  </si>
  <si>
    <t>Dunno about that Liberals are pretty racist they would know</t>
  </si>
  <si>
    <t>Family members are so full of shit. From the [CityNews](https://toronto.citynews.ca/2020/06/21/man-62-who-died-in-police-involved-shooting-identified-muslim-council-of-peel-demands-public-inquiry/) article
 &gt; The family of the **62-year-old man** who died in a police-involved shooting in Mississauga on Saturday night has confirmed his identity.
 &gt; Ejaz Ahmed Choudhry was pronounced dead on scene after an interaction with police. **He has four children aged 6, 12, 13 and 18.**
 :|
 Dude had FOUR children after he was 44???
 &gt; ‚"He‚'s so frail, I was afraid that even a tackle was going to kill him,‚ he said, adding that officers did not try to deescalate the situation.
 &gt; ‚"There was no conversation. They were yelling commands in English ‚Äì he doesn‚'t speak English,‚ he said, adding that an interpreter on scene ‚"did not say a word.‚
 1. How long has been in Canada for now? If he's a recent immigrant why are we letting in frail 60 year old men with four children who can't move and can't speak the language? Like, please tell me how this dude got here? 
 2. *‚"He‚'s so frail, I was afraid that even a tackle was going to kill him,‚* If you look at the video you can see the cops kick in the door. After it's kicked in your clearly see someone push back the door from the other side. How would that be possible if he was that frail?
 3. This wasn't a cops were called, man was shot instantly situation. They were there for over 3 hours. In that amount of time someone would've figured out that he didn't speak English.
 &gt; Const. Sarah Pattenden also confirmed the man was suffering from a medical condition and was not taking his medication.
 Another common denominator that would've been solved if we still had asylums to house these people who clearly, can't take care of themselves and can't have others do it either.
 &gt; Const. Akhil Mooken said officers maintained constant communication with Choudhry and were encouraging him to surrender to police, but just before 8 p.m., communication was cut off.
 As I mentioned, how was that possible if apparently the guy understood nothing?
 &gt; The SIU said the interaction included officers deploying a conducted energy weapon at the man and firing plastic projectiles from an Anti-Riot Weapon ENfield. They say when those methods had no effect, an officer discharged a firearm and Choudhry was struck.
 Sounds like a frail old man who can barely move.</t>
  </si>
  <si>
    <t>First off jet fuel wont cut steel period thats a fact. Two killing infidels is at the heart of their religion.</t>
  </si>
  <si>
    <t>Global news on Facebook regularly post race war baiting garbage. I live in BC and trust me lots of lefties here. My news feed is littered with so much propaganda and crap. The amount of programming/brain washing is insane. Trudope has bought off media. He brags about it
 [https://www.youtube.com/watch?v=J\_1lKZDR6To&amp;feature=youtu.be](https://www.youtube.com/watch?v=J_1lKZDR6To&amp;feature=youtu.be)
 Show that video to your boomer family members. But then again some are so blind to the cult of personality that is Trudope that they still believe our at minimum 3 time black face offender is not racist. Tell the boomers to use today's standards regarding cancel culture, one strike is enough.....</t>
  </si>
  <si>
    <t>Huge racist</t>
  </si>
  <si>
    <t>I just don‚'t get it. What happened to George Floyd was terrible and unjust and the cop needs to go to jail. But the stats are clear. There are more hate crimes on whites then blacks. And you don‚'t see white people victimizing themselves.</t>
  </si>
  <si>
    <t>VallixxianPunisher</t>
  </si>
  <si>
    <t>I just got banned from CanadaPolitics for saying white nationalists aren't the same thing as white supremacists.</t>
  </si>
  <si>
    <t>I really wish these arrogant people would stop banning destroying and censoring .
 This is growing long past the point of absurdity</t>
  </si>
  <si>
    <t>I think that RCMP officer who died was about to rat them out and they shot her.</t>
  </si>
  <si>
    <t>I wish people gave a shit about white collar crime.
 I was shocked that I had to listen to Shannon Sharpe decry the trillions of dollars going to corporations due to COVID as "the real looting of America." It shouldn't take a professional athlete to place the focus where it should be.
 Damages to American cities due to riots will be in the tens of millions and is undeniably wrong; but the money from taxpayers to corporations dwarfs what those Antifa twats are doing and the support for those corporations is bipartisan.
 The only other people concerned with massive corporate bailouts are populists from *The Hill* and YouTube political pundits.</t>
  </si>
  <si>
    <t>Ima start my *own* news aggregation site, with blackjack &amp; hookers, eh!
 Who's with me?
 We can work out the details, at 4chan</t>
  </si>
  <si>
    <t>Is this surprising? Right wing people are uneducated and immature. Cue the down votes for telling the truth!</t>
  </si>
  <si>
    <t>It's called the Overton window. The window is the stuff that is correct to discuss and becomes acceptable over time. It is being moved all the time. For years they prepared us for gay marriage. Now it's trannies. Soon it will be pedophilia.</t>
  </si>
  <si>
    <t>It‚'s like they NEED all white people (and ‚"white passing‚) people to actually be racist. Does their whole shtick fall apart if the vast majority of white people aren‚'t? 
 Also: all white people are racist, and in the same article: racism is a choice. I‚'m confused.</t>
  </si>
  <si>
    <t>Just gives people incentive not to work. I was offered to go back to work due to government offering to pay 80 percent of wages for the employer. They wanted to open ina. Limited staff and asked if I wanted to come back. I declined because it was only 30 hours a week at 15 an hour. Why work when I am making more to stay home doing nothing? This is why cerb is not good, I‚'m sure many others could find jobs but won‚'t because why would they when they are getting ‚"free ‚" money. I see the usual idiots in the Toronto sub are still advocating ubi</t>
  </si>
  <si>
    <t>mr1709</t>
  </si>
  <si>
    <t>Leftists literally believe there are racist boogeyman around every corner. Every white person is secretly harboring "racism". They're delusional, and getting off being proclaiming themselves champions of the "oppressed".</t>
  </si>
  <si>
    <t>Literally digital blackface.</t>
  </si>
  <si>
    <t>n0ne0ther</t>
  </si>
  <si>
    <t>Lots of sports going on there.
 Retard Olympics.
 Not sure who will get first place.</t>
  </si>
  <si>
    <t>My open letter to Neil Young:
 Stfu and entertain me, you court jester. That's what your paid to do.</t>
  </si>
  <si>
    <t>Mac4cheeze</t>
  </si>
  <si>
    <t>Nobody said white lives don‚'t matter.</t>
  </si>
  <si>
    <t>skypunk1998</t>
  </si>
  <si>
    <t>Now that's some damn fine detective work there.</t>
  </si>
  <si>
    <t>PoliteCanadian</t>
  </si>
  <si>
    <t>Ohh, one commenter is so close to understanding why socialism sucks. [I mean so close...](https://imgur.com/P5Fr49t)</t>
  </si>
  <si>
    <t>Only certain black lives matter...</t>
  </si>
  <si>
    <t>OP is retarded</t>
  </si>
  <si>
    <t>Other things Trump said:
 Cheered on China building concentration camps for uygurs 
 Said he didnt care about Hong kong protests, only cares about securing a trade deal with China 
 Said Tiananmen square massacre was a long time ago, didnt care 
 Lol 
 He ain't a messiah guys. He a sleazy conman.</t>
  </si>
  <si>
    <t>Pretty racist to say he had "black" eyes.... Are we stereotyping a while race based on their eyes?</t>
  </si>
  <si>
    <t>Saw them live in Vancouver in Feb. they opened for the strokes. They killed it</t>
  </si>
  <si>
    <t>She doesn't look black, tho.
 Better shred all that currency.</t>
  </si>
  <si>
    <t>So defacing statues is ok, the police give you a pass for your political edginess, but don't fuck with their stuff? I can't get a cop to attend when my car is burglarized but they have an APB out for the masked painter? Is 10 minutes with a pressure washer too much for them?</t>
  </si>
  <si>
    <t>Soros is literally a vampire who needs to be impaled by wooden stake.</t>
  </si>
  <si>
    <t>Step 3 - Incite non-stop civil unrest to create racial tensions and blame it all on the evil white man.</t>
  </si>
  <si>
    <t>Suddenly there is a racism emergency because a cop killed a guy in the US.
 Everyone knows racism emergencies are above a pandemic.
 Also racism emergencies mean that police forces need to shrink or disband.
 Black cops are also racist against white BLM protesters.
 These are just the logical thoughts the left have in the afternoon after they roll out of bed to smoke a bowl.</t>
  </si>
  <si>
    <t>Take the shittiest one and leave it out there. Boom nice shiny new squad care in a few weeks.</t>
  </si>
  <si>
    <t>The problem is you aren't using the same definition. When they say systemic racism it means differences between groups and doesn't necessitate that those differences be the result of what is traditionaly known as racism.
 If a black kid decides not to play hockey because their parents aren't interested in hockey that is systemic racism. If they decide not to play hockey because other players are shitty to them that's just normal racism.
 It's not an invalid theory, but by calling it 'racism' they really shoot themselves in the foot. You can't get normal people on your side by using weird academic definitions of words that only exist in University studies.
 It's like trying to talk to a communist. They use English in such a bizzare way that it's impossible to understand them unless you are part of their group already.</t>
  </si>
  <si>
    <t>RippDrive</t>
  </si>
  <si>
    <t>The Woke political religion/cult only gives lip service to science when it conveniences them to win power. Otherwise they have actually become very anti science. They are just accustomed to claiming science is on their side in regards to climate science so they continue to behave like they have a monopoly on science despite complete abandoning biology, STEM, and most of the logic and reason that is required for effective science. They have pumped their religion and racism into science as their most important piece of any scientific field. It is pathetic.</t>
  </si>
  <si>
    <t>There comes a point where you have to just let it wash over you and love yourself as you are. If they label you a racist, be comfortable with that knowing they applied to you because of your skin colour. If they called you a bigot, be comfortable knowing they used it as a tactic to bully you into adopting their degeneracy because they are intolerant of your culture, customs and beliefs. When they call you ignorant, chuckle at how they recoil from facts and logic, silencing opposition while appealing to emotion when reasoning and debate leave them woefully unprepared. But when they bring up privilege, don't mention who really has it or a guy that likes boats will threaten to have you banned.</t>
  </si>
  <si>
    <t>There's nothing conservative about the Conservative party, especially under that cuck Scheer.</t>
  </si>
  <si>
    <t>These people are evil.</t>
  </si>
  <si>
    <t>They are covering for a rape gang. Bring back public hangings, and charge all those responsible as well as anyone at all who covered for it.</t>
  </si>
  <si>
    <t>They were given lots but they couldn't make them work because they were too stony for their liking. 250 years later, it's your fault. How pathetic a culture that they are constantly outdone by each successive wave of impoverished immigrants, soon to include the arrivals from Africa despite a plethora of special grants and lowered expectations.</t>
  </si>
  <si>
    <t>this hollywood self-hate circle jerk needs to stop, let's hope it happens naturally and we can all just sit back and [sing along](https://www.youtube.com/watch?v=rHcmnowjfrQ) from afar. 
 I know i pray for a tsunami to wipe it all away on the daily</t>
  </si>
  <si>
    <t>This is silly. They got rid of aunt Jemima and Eskimo pies. Racism is officially cured people. Go home.</t>
  </si>
  <si>
    <t>looktothec00kie</t>
  </si>
  <si>
    <t>This is true racism against whites. As if their aren't downtrodding and struggling poor white people out there. It basically assume with very broad strokes that if you're white your a privaledged bad person.</t>
  </si>
  <si>
    <t>Treasonous</t>
  </si>
  <si>
    <t>Well all the sheeple that demanded get rid of the cops and pretty much the dismantling of order to satisfy the leftist zeal for righting all the wrongs done by whites are going to really have something to fear and it won‚'t be these so called white hate groups it‚'s going to be groups like antifa,gang bangers,criminals of all colours just like in the movies no rule of law,so when the psychos are busy doing what psychos do best taking a knee will mean you are going to die and if they don‚'t kill you enjoy being a slave good times ahead sheeple.</t>
  </si>
  <si>
    <t>Well straight black men are the new white men so it isn‚'t the basketball American.</t>
  </si>
  <si>
    <t>White privilege is: scrubbing graffiti off a building at no personal benefit to yourself.</t>
  </si>
  <si>
    <t>White, Black women getting all eager to date Pro-Trump men; new thing.
 &gt;SJW - Why does he get all these hot chicks 
 &gt; 
 &gt;SJW #2 - He likes Trump so that's all it takes.</t>
  </si>
  <si>
    <t>Why am I not bombarded with this stuff at all? The web these days will tailor your experience based on what you're obsessed about...§î
 It's always funny to see someone's YouTube ads. When it's all dating and Russian wives you know you got a wanker!  Wonder what it means when it's full of LBGTQ stuff like yours.
 For what it's worth, the only place I see LBGTQ stuff is this subreddit.
 I suggest you try to let go for a few months and see what happenßê</t>
  </si>
  <si>
    <t>muikrad</t>
  </si>
  <si>
    <t>Why you gotta hate on red heads like that...</t>
  </si>
  <si>
    <t>Will we have Asians doing the entire cast of the Simpsons now? Except Krusty, I think he's white, or is he whiteface?</t>
  </si>
  <si>
    <t>"It's not enough to not be racist"
 It's not enough to be normal and treat everyone equally, you must bow to POC and hate yourself and culture. You must put POC especially black people on a pedestal. They must be worshiped for the way they were born and not for their own achievements. Other elevated classes include: muslims, transgendered and non binary people, and if no one else is around, women.
 The honking is louder every day.</t>
  </si>
  <si>
    <t>Young Pharaoh has a lot of good videos, the man is smart, accurate, and pays attention to what is going on. 
 They are trying to make black and white people hate each other, but Young Pharaoh is proof that the only divide is between intelligent people and ignorant/gullible people. 
 The media does not want to promote intelligent black people, they don't want you to know they even exist. They want to promote thugs and gangsters and radical racists to make white people think that is all that exists in the black community.</t>
  </si>
  <si>
    <t>Sounds like racism against whites to me.</t>
  </si>
  <si>
    <t>Your obsession with this guy (who clearly isn‚'t a pedo) is cringy.</t>
  </si>
  <si>
    <t>Looks pretty good actually, no taser, no rubber bullets, no warning shots to the head. I bet that guy even survived</t>
  </si>
  <si>
    <t>Racists dressing up their racism in a lazy cliched redemption arc are still racists.</t>
  </si>
  <si>
    <t>i guess we forgot about the natives because systemic racism is only for black people?</t>
  </si>
  <si>
    <t>White parents, the good ones, will have to be extra careful. They will have to choose their children schools carefully or their children will end psychologically crippled and with a slave mentality.</t>
  </si>
  <si>
    <t>RubinPT</t>
  </si>
  <si>
    <t>The thing that really riles me up about these Khalistanis (believe me I‚'ve known a lot of them) is how arrogant and prideful they are. They unironically think they‚'re superior morally, culturally and even racially from all other races and religions. Like the amount of circlejerking these people do about ‚"how Sikhs are so clean and pure hearted‚ ‚" Punjabi khalistani girls here in Canada putting on this fake ass show about how much they love Sikh boys and can‚'t wait to marry one of them and how they‚'re better than everyone else, their gurus are the greatest people to have ever lived . They interject their religion so much when nobody asked them to so goddamn much. Like bruh you can‚'t even cut your hair, your religion is confined culturally, regionally and linguistically to a tiny ass region Punjab, India, chill you‚'re not some godsent. They definitely put themselves on a pedestal yet also claim bs victim hood status and pretend that the Indian government is out to get Sikhs when they literally face ZERO discrimination there.</t>
  </si>
  <si>
    <t>Wasn't there some apology recently about how a whole bunch of people's who's lives and careers were literally destroyed BECAUSE organizations like the FBI were sniffing around looking for those "damn reds" or whatever the boogieman of the era was?</t>
  </si>
  <si>
    <t>WestKPatois</t>
  </si>
  <si>
    <t>Stop it I can only get so erect</t>
  </si>
  <si>
    <t>Photographer exploiting the dignity of a sick, morbidly obese 3-legged rhino?</t>
  </si>
  <si>
    <t>Oh, a feminist? Welcome to a world you created. Did you know any man can lose their jobs because of unsubstantiated accusation from a female? That consensual sex can be revoked and turned into rape months or years after? Enjoy.</t>
  </si>
  <si>
    <t>Jesus Christ thats awful.</t>
  </si>
  <si>
    <t>Mattis is centrist.
 I think he is saying what he believes.
 Mattis held his tongue on Trump for a long time now despite the Dems begging him to trash POTUS.
 Some of Trump's rhetoric against protestors is terrible.</t>
  </si>
  <si>
    <t>I have been told recently that in the developed Asian country's, racism towards black folks in very common but they like the Jews</t>
  </si>
  <si>
    <t>LOL ultimate retardation. What about people who arent insulted by being called a racist because they're proud to be a racist? Way to make it harder to distinguish white power from white fragility... Kinda seems like a hard LARP, her name is literally Ms. Kaka...</t>
  </si>
  <si>
    <t>Come on now thats a girl you pansys..</t>
  </si>
  <si>
    <t>No it's just mass murdering communists trying to steal a US presidential election.</t>
  </si>
  <si>
    <t>For people inside of their car? what the hell...</t>
  </si>
  <si>
    <t>They should round them all up and deport them.</t>
  </si>
  <si>
    <t>I love how they paint these people as the problem when the black lives matter is the real problem. God knows if white people did this white lives matter there would be hell to pay. If black people want equality then they shouldn‚'t be chanting black lives matter. More like all lives matter not just one particular race.</t>
  </si>
  <si>
    <t>Hilarious. Police chiefs in Minneapolis, Chicago, Dallas, Sacramento, Portland, Denver, New Orleans, Cleveland, Baltimore, Charlotte, Detroit, Memphis, Tulsa, Milwaukee, Atlantic City and Cincinnati all have black male police chiefs. 
 El Paso's chief is both black and Asian.
 Philadelphia's former chief was a black man; their current chief is a black woman. So is Phoenix's. And Seattle's. And Raleigh's. 
 Houston's chief is Latino. So is Los Vegas'. Miami's current chief is Latino; their previous chief was black. 
 San Francisco's police chief is Asian. San Diego's police chief is a Jewish woman.
 Despite whites being the majority in the US and supposedly holding the highest positions of power, few major cities in the US have a white male police chief. Perhaps regardless of who is heading the force, laws require that areas with the highest crime rates be policed more heavily which often means questioning individuals whenever possible.</t>
  </si>
  <si>
    <t>You are against immigration for others, but not for your ‚"unique situation‚. I don‚'t think your years of service disqualified you from being labeled a hypocrite. If anything you should be ashamed to look at your wife and her family.</t>
  </si>
  <si>
    <t>Pour one out for Mark Saunders, eh? 
 Toronto, noticing that Winnipeg of all cities had beat them in progressive points by appointing the first black police chief in Canada freaked the hell out and made sure to only consider black candidates for themselves. 
 Mark Saunders got the position and one might think that being Toronto's first black police chief would prevent him from being called a racist if one hadn't met any activists from Toronto, but that was not the case at all. 
 He spent his career bending over backwards for activists, whether it be Islamic, feministic, anarchistic or black he constantly capitulated to their demands and deflected from their communities. 
 It was all for naught. They shat all over him, called him a fascist and a racist on a constant basis and made his life a living hell. 
 Let this be a lesson for the future. Activists will always yell no matter what you do, so you may as well ignore them. Capitulating to them just makes the problem worse. 
 Pour one out for Mark Saunders though. A distinguished cop, Toronto's first black police chief, treated unfairly by activists and resigned before his contract was up. 
 Ahhhhhh, Toronto.</t>
  </si>
  <si>
    <t>Disgusting.</t>
  </si>
  <si>
    <t>ingot2020</t>
  </si>
  <si>
    <t>Haha, I got banned from cringe for saying that non white people can be racist..
 Reason for ban: racism</t>
  </si>
  <si>
    <t>TerminusStop</t>
  </si>
  <si>
    <t>Great, they got salad in 2 months for 10 people. Funny how city folk mock farmers and shit; and this is the best they come up with. Seriously, its not even in rows.</t>
  </si>
  <si>
    <t>Part of the plan to depopulate the world. They want to brainwash people to thinking this is normal. They dont want us to be attracted to the opposite sex so we cant multiply. So disgusting</t>
  </si>
  <si>
    <t>brianper1959</t>
  </si>
  <si>
    <t>RIP to the honorable General Butt Naked.</t>
  </si>
  <si>
    <t>Further perpetuating the stereotype that whites can get away with financial crimes with a slap on the wrist</t>
  </si>
  <si>
    <t>Some cops are Antifa degenerates themselves</t>
  </si>
  <si>
    <t>Remember when he threatened a black female mp as not being grateful to him.
 So she resigned from the party.
 Trudeau doesn't care about blacks or women.
 https://twitter.com/iamcelinacc/status/1103680760337260545?s=20</t>
  </si>
  <si>
    <t>Hahahahahahahahahahahaha  these degenerates never fail to surprise me.</t>
  </si>
  <si>
    <t>There is going to be a new trend of emboldened and belligerent black women yelling while claiming racism. Something tells me there won't be a stereotypical black womens name applied and meme created around it like the 'Karen' phenomenon. 
 Maybe we can start calling them 'Kareniqua' or 'Kareniesha'.</t>
  </si>
  <si>
    <t>The Pittsburgh sub were all claiming that he was a right wing racist plant. Complete lack of self-awareness and shame.</t>
  </si>
  <si>
    <t>Well, Toronto has had 31 murders as I type this. Two victims are white, with one more being questionable. The rest are either black as black can be or some type of mystery meat. 
 https://www.torontopolice.on.ca/homicide/currentcases.php
 Unless there's a roving band of blue eyed devils doing this... It's pretty obvious and easy to come to the conclusion that they commit at least 95%.</t>
  </si>
  <si>
    <t>There‚'s other platforms similar to reddit that is not censored. As well as media outlets that YouTube banned, the Shame.
 The lefties will start killing each other for being straight, gay, purple, a bird, claiming x y and z. All are right yet all is wrong, circus show</t>
  </si>
  <si>
    <t>Every batman villians wet dream</t>
  </si>
  <si>
    <t>80% of the people there seem to be under 25.
 Theyre brainwashed socialist activists from schools</t>
  </si>
  <si>
    <t>At least someones doing something unlike our cuckservative base.</t>
  </si>
  <si>
    <t>Attack someone's property and this is what you get, even if it is the police. Would it have been better if he sat there and get himself killed? To leftist, they would probably be happy.</t>
  </si>
  <si>
    <t>Funny how Trudeau runs all these systemically racist entities.</t>
  </si>
  <si>
    <t>As a Syrian I can attest that most Syrians (and other arabs) are about 20 times more racist than your typical "racist"</t>
  </si>
  <si>
    <t>Snow is racist therefore Canada is racist.</t>
  </si>
  <si>
    <t>fLaTtEn ThE cUrVe</t>
  </si>
  <si>
    <t>Talk about double standards. So you can go around and vandalize a statue of the people that built Canada and tear them down and call them racist, and then claim a hate crime for someone painting Canada‚'s second worst prime minister (trumped only by his son) face black. Maybe they did that in protest to the hypocrisy that is happening on a daily basis in our government. I say tear down his that statue first since he caused a giant division between a lot of Canadians.</t>
  </si>
  <si>
    <t>Everyone has been taught that allies have each others backs when it comes to conflicts, however this last year has shown to everyone who has really been paying attention, that globalization is a failed ideology almost as bad as full fledged communism. If you want something of quality you have to buy it here, you want something cheap and you have to replace in a few months you buy it from china. It's not surprising russia has been putting hits out US agents, the US has been a sleeping dragon for the last 14 years, were starting to see a change with that drone strike on solemoni a couple months ago however until November i doubt anyone in the US will stand up because its election year and everyone's worried about covering there ass</t>
  </si>
  <si>
    <t>I'm mystified that anyone born with a genetic defect that borks their biological urges to engage in coitus with the opposite sex, 'feel's 'unsafe'.</t>
  </si>
  <si>
    <t>Theo_Chimsky</t>
  </si>
  <si>
    <t>White run media is trying to inflame the black population. 
 They have low expectations for black self control. They want them to riot.</t>
  </si>
  <si>
    <t>‚"When you tear out a man's tongue, you are not proving him a liar, you're only telling the world that you fear what he might say.‚
  ‚Ä¢ George R.R. Martin</t>
  </si>
  <si>
    <t>what a goon</t>
  </si>
  <si>
    <t>Have em all leave.. send em to the border instead. 
 All ports of entry, inundate the borders with police.
 See how long it takes for shithole areas to become overrun with shitheads. Meanwhile, us 2A folks will fend for ourselves. Which we do anyhow, because there's no way a cop gets to my house in time to stop someone from hurting me. 
 Or- just have them all end up in cities of their choosing, let the cops pick where they want to be reassigned to. Use illegal alien money to relocate the cops. Boom done.</t>
  </si>
  <si>
    <t>Psssh! Everyone knows this country was founded by Pierre Elliott Trudeau after forcefully overthrowing the colonial racists like Macdonald.</t>
  </si>
  <si>
    <t>Gay</t>
  </si>
  <si>
    <t>I went to a majority black high school in the Bay Area in California. It was exactly as he described. In one of my classes there was a domino game being played every day in the back of the classroom lol and the teacher didn't even try to get them to stop playing and pay attention. It was a total shit show and the domino game was the least of it.</t>
  </si>
  <si>
    <t>Care to give me a list of unarmed black people who've been killed by police in Canada last year? 
 Thanks.</t>
  </si>
  <si>
    <t>I didn't even know she was black</t>
  </si>
  <si>
    <t>XxRetardedNormie69xX</t>
  </si>
  <si>
    <t>Maybe they should stop killing themselves.</t>
  </si>
  <si>
    <t>Satanist Trump trying to instigate a race war to put the awakened into concentration camps and rule as emperor dictator</t>
  </si>
  <si>
    <t>bargainkangaroo</t>
  </si>
  <si>
    <t>Klein wrote back and declined their request, composing an email that some students felt was mocking them.
 'Thanks for your suggestion in your email below that I give black students special treatment, given the tragedy in Minnesota,' he wrote.
 'Do you know the names of the classmates that are black? How can I identify them since we've been having online classes only?
 'Are there any students that may be of mixed parentage, such as half black-half Asian? What do you suggest I do with respect to them? A full concession or just half?'
 Klein asked the students whether any of them - black or otherwise - were from Minneapolis, where George Floyd was killed by police on May 25, sparking a wave of protests.
 There's much more, shit is ridiculous</t>
  </si>
  <si>
    <t>In other words, White people you don't have a job anymore.</t>
  </si>
  <si>
    <t>No bunch of yahoos comment. Doug the douche.</t>
  </si>
  <si>
    <t>Pathetic Vancouver Prep school. Who are they trying to appease? Guessing there is some big Iranian money going through the school. That tends to determine the private sectors belief system ffs.</t>
  </si>
  <si>
    <t>Hey buddy do you have a sore throat?
 no thats just Mein Kampf 
 XD</t>
  </si>
  <si>
    <t>CanadianDude4</t>
  </si>
  <si>
    <t>Ah, our lovely virtue signalling and hypocrite PM. Excellent.</t>
  </si>
  <si>
    <t>So... who's going to tell the Mohawks that they have to pay reparations to Black people because their chiefs owned black slaves after the American Revolution? That's going to be a bit awkward.</t>
  </si>
  <si>
    <t>Should be fairly easy to spot with that mole on her forehead.</t>
  </si>
  <si>
    <t>This is what I hear when someone shouts these slogans:
 "Black Lives Matter" = stop holding blacks to any laws at all
 "End Police Brutality" = same thing
 "End White Supremacy" = restructure schools and hiring so that whites are forced to fail, and tax away any of their residual wealth</t>
  </si>
  <si>
    <t>I hope the conservatives lose again and really badly. I think the simps of Canada like the OP have earned the complete fucking mess they are about to have to deal with.
 Maybe after some real pain the country will split in half and we can actually save part of it. 
 McKay isn't the answer to anything. If he got elected, what then? He can be the scapegoat that raises taxes super high to pay for Trudeau's bullshit then people think it was all the conservatives fault? Then 2 years later vote back in the Liberals? 
 These guys need to learn a hard lesson and it's coming now. You can feel it with how much the government is dodging on the financials.</t>
  </si>
  <si>
    <t>Glad to see MC being a fan of upvoting noted hypocrisy now.
 Because clearly all the hypocrisy that I point out will now be upvoted as well.</t>
  </si>
  <si>
    <t>Hell, you should try hiring one, and then having to give them a bunch of *extra paid breaks* so that they can pray.</t>
  </si>
  <si>
    <t>Guy's trying to make a youtube video happen.
 I'd oblige him. "I flipped you the bird? Now you have two" is about all I'd say as I'm writing down his license plate and asking the police to come a take a statement because this clown's roadraging.</t>
  </si>
  <si>
    <t>This guys is an empty turban in a 10000 suit.</t>
  </si>
  <si>
    <t>Ya no march for this boy, just mockery over the idea anything bad happens to white people.
 Again, ironic fragile white tears exists as a subreddit given how much over the top bitching other races do over anything as simple as perception.</t>
  </si>
  <si>
    <t>MSM r paid liars and manipulators.</t>
  </si>
  <si>
    <t>If only you knew how bad the police back east are.
 We have drug dealers getting a free pass, cause their brother used to be mayor, police chiefs covering up for a rapist, the head of street crime being a closet homo and giving people a choice between drunk tank, or blowing him, the ol' "watch your head" trick 80% of the time.
 Drive around on a bike with no helmet, get rushed by three cars and ticketed.
 Smoke meth in public, nothing.</t>
  </si>
  <si>
    <t>lol Yup I agree with this as well. 
 Btw on Weinstein, I must admit that he didn‚'t really do much wrong. These women slept with him to incentivize their careers. He didn‚'t forcefully rape any of them. They could have easily said no and walked away. They prostituted themselves and got those movie roles in return.</t>
  </si>
  <si>
    <t>As someone living in the next city over this is fucking hilarious to me. So many people have their panties in a knot over this.
 It really shows how good we have it that somebody meming on lefties is the biggest problem they face in their lives. And yet, they're still trying to tear down the system that enables them to do this.
 When the Kulaks are dead and the citizens face starvation, maybe they'll understand what they did. That is, if they don't get shot by their supposed comrades first.</t>
  </si>
  <si>
    <t>Because they're liars. Lieberals can never tell the truth. It's a compulsion.</t>
  </si>
  <si>
    <t>ExecutionBreasts</t>
  </si>
  <si>
    <t>Guy even looks like a snake.</t>
  </si>
  <si>
    <t>What a bunch of animals these guys are. Something has to be done.</t>
  </si>
  <si>
    <t>Anyone else notice there isn't a black person in sight?</t>
  </si>
  <si>
    <t>Whatever_Sadie</t>
  </si>
  <si>
    <t>She understands more than most what it‚'s like to be treated like crap by the authorities. She lived through hell and probably sees a lot of correlation of what is going on today. I‚'m thinking her idea of fascism is a little different than ours</t>
  </si>
  <si>
    <t>Time to send in the military to deal with these terrorists.</t>
  </si>
  <si>
    <t>A bunch of whiny government employees</t>
  </si>
  <si>
    <t>My social circle is only five people. How the hell am I going to make five more friends!</t>
  </si>
  <si>
    <t>I‚'m struggling to find what‚'s controversial, read a bit...
 &gt; White people.
 Oh, nevermind, I get it now.</t>
  </si>
  <si>
    <t>AntiFa is an international terrorist group.</t>
  </si>
  <si>
    <t>They are attempting to white wash that part of history.
 I think it's actually a mandate of theirs. Remove all mention of blackface.</t>
  </si>
  <si>
    <t>I don't know how I feel about that. I think what happened to Georg floyd was wrong but not the result of racism. It was do to shitty training. Justice has already been served and rightfully so. I don't think the police are racist and don't agree with that viewpoint but also don't think you should censor their voices. So long as the aren't promoting violence.</t>
  </si>
  <si>
    <t>Forgemaster123</t>
  </si>
  <si>
    <t>Worse still Hussein Obama caused those riots by turning the full force of the DOJ toward railroading innocent men entirely because of their race.
 The riots he established because of his hatred of white people are being replicated today.</t>
  </si>
  <si>
    <t>lol if you think her genetics are anything less than 60% white</t>
  </si>
  <si>
    <t>C_R_420</t>
  </si>
  <si>
    <t>for christ sake, yes, we are racists. come get me, boy</t>
  </si>
  <si>
    <t>I gotta say, for a bunch of tough white guys, tough white guts sure get their panties in a bunch for the slightest mention of race difficulties</t>
  </si>
  <si>
    <t>Are white people somehow stopping Black people from throwing lightning again or something?</t>
  </si>
  <si>
    <t>America is a terrorist
 Killing the natives of the land
 Killing and stealing
 Have always been a part of America‚'s master plan
 To control the earth and everything on it
 To divide and conquer is all they wanted
 America‚'s a terrorist
 Killing the buffalo that roam the plains
 Killing and slaughtering animals was turned into a game
 Giving blankets contaminated with small pox
 To the natives who were here
 The beginning of germ warfare
 The beginning of white fear
 No respect for the land the trees or the air we breathe
 And Christianity was an excuse
 To bring others to their knees
 America‚'s a terrorist with a slave system in place
 To take away the humanity of a darker race
 Put people in chains
 Then beat them with whips
 Made them give up their names
 Those who survived the slave ships
 America‚'s a terrorist
 Chewing tobacco and eating swine
 Being mean and nasty to those who treated him kind
 Take a pregnant Black woman
 Cut her belly open and let the fetus fall out
 Stomp the baby in the ground
 To instill fear is what that was all about
 Gang up on a Black man
 Hang him from a tree
 Cut him down then set him on fire
 For everyone to see
 America‚'s a terrorist
 With a Howdy Doody grin
 Using the bible to keep others in check
 While America commits all the sin
 Thou shall not kill
 That‚'s not part of the American dream
 Because to kill is a thrill
 They love to show on your TV screen
 Romance the gun just for fun
 Drop a bomb just for charm
 This is the American way
 And all of this talk about equality justice and peace
 Spewing out of the mouths of theses governmental beast
 But every time Blacks tried to find a way to do for self
 American terrorist weren‚'t having it
 And fear is all Black folks felt
 Rosewood was a town where Blacks tried hard to thrive
 White folks burned it down and many Blacks lost their lives
 Now there was town in Oklahoma called Black Wall Street
 Blacks had homes a bank lots of money
 And stood strong on their own two feet
 But now you see the Whites nearby were jealous
 And just couldn‚'t stand seeing Blacks do so well
 So they drop not one but two bombs on the town
 And created a living hell
 America‚'s a terrorist
 Feeding off racism and greed
 Not caring not sharing
 But enjoying watching people bleed
 Every time Jack Johnson fought and beat a White boy in the ring
 White mobs would kill Blacks at random
 Because a Black man was boxing‚'s king
 And all the wars we fought
 To try to win respect at home
 But when the war was over Blacks where never treated like they belong
 But rather the subjects of experiments
 At Tuskegee and other places
 For over four hundred years
 Blacks have lived in fears of the vicious cruelty of the racist
 Tried to march for justice
 And the civil right to be treated fair
 Attacked by dogs and fire hoses
 Beaten by police
 Forced to live a life of total despair
 Bombed a church in Birmingham
 While the children were in Sunday school
 Took the lives of four little girls
 Yes this terrorist was just that cruel
 American terrorism is like a virus
 That‚'s home grown and spreads across the planet too
 Selling guns and chemical weapons
 Gift wrapped in red white and blue
 Soldiers boys selling guns
 For hard drugs in exchange
 It should be obvious by now that this country is deranged
 Yet we stand and pledge allegiance
 To a flag that brings lots of grief
 And singing that war song every day
 Is Americas only belief
 America‚'s a terrorist
 And no one wants to admit
 Pointing the finger at others is the ironic part of it
 Dropped a bomb in Philadelphia
 To wipe out an organization named MOVE
 Killed unarmed women and children
 Because the police had something to prove
 And all the Black Panthers trying to help their community
 Wiped out by the FBI for trying to create Black unity
 Put drugs in the hood
 Set folks up for no good
 Kept unemployment high
 Education is laced with lies
 Turned the people against each other
 Made money more sacred than your mother
 Caused an avalanche of grief
 By trigger happy police
 Locked the Black man up in jail
 Made him think he was born to fail
 And no place are you safe
 If you have a darker face
 Henry Dumas, Amadou Diallo Michael Griffin Yusef Hawkins Anthony Baez
 Clifford Glover, James Bird just to name a few
 Died at the hands of American terrorist
 No terrorism here, Ain't a damn thing new
 The CIA the FBI the Michigan militia the KKK
 And the police from coast to coast
 Are the real American terrorist
 And the government is the host
 So now America is ready to engage in World War 3
 Because what goes around has come around
 But you can‚'t kill what you can‚'t see</t>
  </si>
  <si>
    <t>The sad thing is there are 100+ black comics that tell jokes about how a black man wouldn't be caught dead throwing large rocks down long sheets of ice with brooms. "No place for black man...ect" And we all laugh.</t>
  </si>
  <si>
    <t>Dunetrait</t>
  </si>
  <si>
    <t>Why are pedophiles ALWAYS liberals?</t>
  </si>
  <si>
    <t>an all white town? That's disgusting. 
 We need to call up Trudeau and get him to resettle some Somalians there so you guys can have a better culture.</t>
  </si>
  <si>
    <t>I guess the rule is once a black person is killed by a white cop, he is all the sudden a hero. I hate to say this, but his death was justified. The cop should not have been fired.</t>
  </si>
  <si>
    <t>You mean things go up after things are almost dormant? 
 God damn.
 Praying on our weak dollar, our fear, foreign investors are going to have a blast.</t>
  </si>
  <si>
    <t>Yup, a rice company named for a legendary black rice farmer who was known for outstanding quality and a dogshit faux-maple syrup company who were so impressed with the work ethic of one of their black workers that they made her the face of the brand and payed her handsomely to tour and promote out of gratitude. 
 (The woman who played Aunt Jemima loved it so much that she refused to retire despite having the means, until her mid-nineties.) 
 All in the name of progress, eh? 
 It boggles the mind.</t>
  </si>
  <si>
    <t>Unless you‚'re a white business doing that, then you‚'re racist.</t>
  </si>
  <si>
    <t>Wow what a racist.</t>
  </si>
  <si>
    <t>PhenomaJohn</t>
  </si>
  <si>
    <t>What a racist blog rant, wow.</t>
  </si>
  <si>
    <t>Trudeau is absolutely the worst Pm we have ever had. The dopes in the east keep voting for him</t>
  </si>
  <si>
    <t>Dr. Tard should shut up. Most of these experts should shut up, same with the protesters.</t>
  </si>
  <si>
    <t>3 or 4 good boys is all you need to completely destroy the vangaurd of antifa an antifa force. I could handpick 4 boys from my extended friend circle and they would have that entire antifa force rolling on the ground in pain in about 2 minutes. 
 These people use weapons because they have pathetic noodle arms. They would have killed that man if they had any ability to actually swing that weapon.</t>
  </si>
  <si>
    <t>Grimes said Etobicoke-Lakeshore stands with Toronto's Black, Indigenous and people of colour, LGBTQS2+ and immigrant communities against intolerance.
 There are some fast-growing non-white groups out there that are not exactly tolerant of LGBTQWERTY, Blacks or indigenous. And they rank higher than any of these losers on the victimhood totem pole.</t>
  </si>
  <si>
    <t>This guy has already been cancelled as far as I can tell, it seems his supporters are finally admitting what others have known for a long time, that he's a fraudster with no intellect to speak of.</t>
  </si>
  <si>
    <t>eia-eia-alala</t>
  </si>
  <si>
    <t>I'm surprised they're even still alive at the moment. I sense bullets to the skull and the bill for the bullets handed over to their families. 
 Goodbye Mike's, I'll raise a glass for you gents and continue to wish death upon the son of Trudeau.</t>
  </si>
  <si>
    <t>And the "orange man bad" crew think that Trump is evil... How little they know. But there is no such thing is evil, there is just a lust for power at all cost.</t>
  </si>
  <si>
    <t>I'm not watching a 4 min video unless that chick goes topless</t>
  </si>
  <si>
    <t>Yet if he wasnt gay and the victim was a girl hed be strung from the gallows</t>
  </si>
  <si>
    <t>I really do not know if the people in the comment replies are bots or human beings.
 You must obey the government's arbitrary rules which have destroyed the economy or else you are putting lives at risk, UNLESS you support domestic terrorism against your own nation. Then you are immune to the virus and you can destroy all you want and wreak all the havoc and chaos you want.
 And some people still say the globalist takeover is a conspiracy!!! It makes me laugh. If we are too ignorant and complacent to care then we deserve what we get.</t>
  </si>
  <si>
    <t>I think white rich liberal women are in for a shock when they find out where they rank on the victim stack</t>
  </si>
  <si>
    <t>I have largely stopped watching the Canadian and US news, and now rely on Euronews, the BBC (sometimes) and Al Jazeera. Yes, Al Jazeera. It's still more honest than the CBC, and at least it doesn't cover every one of George fucking Floyd's five hundred funerals live.</t>
  </si>
  <si>
    <t>So its black supremacy when it says "black lives matter"? Maybe it says white lives matter because there are people rioting in the street burning down any buisness that isnt "minority owned".</t>
  </si>
  <si>
    <t>Unfortunately this doesn‚'t show Nadler standing. He‚'s too fat to kneel but Nancy only refers to Trump as morbidly obese.</t>
  </si>
  <si>
    <t>Cities without cops extremely harmful for black communities, what are these people thinking? 
 (In a black community where a gang shootout is occurring) Who you gonna call? Ghost Busters!</t>
  </si>
  <si>
    <t>He is high off being popular with the media. They have been sucking him off since he locked down. Probably doesn't want to lose it. I can't believe he turned on his base.</t>
  </si>
  <si>
    <t>&gt;The board‚'s census data shows approximately 83 per cent of its secondary school students are racialized from more than 160 ethnic cultural backgrounds.
 &gt;Issues bubbling up in this region are a foretaste of what‚'s to come for the rest of the country; an opportunity to correct more varied forms of systemic discrimination including anti-Muslim sentiment from other minority communities and anti-Blackness among all communities including non-Black Muslims.
 Maybe it's time to admit that racism isn't just "whitey evil"?</t>
  </si>
  <si>
    <t>Don't do that. Nations change, color, religion etc. As long as values are kept and people are decent to each other thats what matters. I'm usually with metacanada on stuff but this is flat out garbage.</t>
  </si>
  <si>
    <t>sfsdke3333</t>
  </si>
  <si>
    <t>Second picture is Okinawa. Who don't identify as japanese. You racist.</t>
  </si>
  <si>
    <t>They literally say it. Non white. As if whites weren't a global minority. It's shameless</t>
  </si>
  <si>
    <t>Awkward...</t>
  </si>
  <si>
    <t>Odinshanks</t>
  </si>
  <si>
    <t>I am saying this as a person of color living in the North American continent. I see a lot of people acknowledging the racism against Blacks but I don't see many people acknowledging that black people themselves are racist as well.
 I have seen black kids and grown men picking up on people just because they are white. Ragging on them unnecessarily and causing them trauma as well
 As a person of color, I and my friends have been bullied by black kids for being brown. We still face racist slurs from many Blacks on this continent, but I don't see it being discussed. 
 .
 My point is, as long as we are on the topic of racism, blacks are also part of the problem when they dish it out to other people.</t>
  </si>
  <si>
    <t>When the women around your age that you hang out with are all corrupted feminists that don't need no man, hate men and perpetuate a cancel culture of anti-men hatred that refuses to let men ever frame anything from a man's perspective such that these leftist men can never truly be happy, it's not surprising many are pedophiles. Young girls are easier for these leftist men to be themselves around and these young girls haven't learned to hate men yet so these women actually seem attractive.
 I would be willing to bet that most aren't actually pedophiles but they don't know where else to turn to find attractive women because leftist women are wholly unattractive man haters. Realistically, if these leftists embraced religion, developed good moral virtues for themselves and hung around quality women their age they probably wouldn't be obsessed with young girls.</t>
  </si>
  <si>
    <t>It‚'s just another part of black people‚'s stuff that white kids misappropriated in that way. The looting and anarchism committed by white people during these protests is almost as racist as the cops and kkk that are also agitating in the shadows.</t>
  </si>
  <si>
    <t>dillrepair</t>
  </si>
  <si>
    <t>He isn't with BLM, he is trolling
 Proof:
 -he told people he is ceo of blm
 -he asked a asian guy to apologize for white privilege 
 -he asked a girl to be his girlfriend for reparations 
 -HE ISN'T BLACK</t>
  </si>
  <si>
    <t>soalone34</t>
  </si>
  <si>
    <t>Why are white people allowing this to happen? I really don't understand. I grew up in Zimbabwe and we would be damned to have foreigners come in and make us walk on eggshells. It's an amazing dynamic to me to see large corporations throw all sense out the window because they fear being mislabeled by the mob. 
 Seriously, I don't get it. USA and especially Canada have lost control of their country and are being bullied by radicals. It just perplexes me a lot lately. I talk to so many white people in private who like me because I can say the things they want to say, but can not due to potential backlash. They know the real solution to a lot of social issues, but are forced to put on a facade. 
 Even if someone is spewing hateful garbage, I can at least respect them for being open about their ignorance. I can't imagine saying a word in a perfectly acceptable context and having so little dignity to beg for forgiveness. It's so sad..</t>
  </si>
  <si>
    <t>Wtf I love the bloc now</t>
  </si>
  <si>
    <t>Context: The woman constantly bickers and lectures about racial and feminist topics, relentlessly. She continues to waste her students time (and money) with verbal diarrhea such as this.
 She shoehorns buzzwords she found off Twitter and regurgitates them over and over to increase her word count. Her sentences are an absolute mess, as she trips over her own mouthfulls of meaningless words in an attempt to fill in the blanks where fact, evidence and substance is missing. 
 I had the displeasure of hearing her speak over a prerecorded video during the height of Winnipeg's lockdown. She sounded like an absolute nutjob. 
 My sister is ashamed of her classes and already feels the burn in her pockets, and has already accepted that University isn't about learning, it's just about getting indoctrinated and given a fucking piece of paper that says you're qualified for whatever you're trying to get hired for. 
 She has struggled with many teachers like the nutjob I've described above. Some have even gone above and beyond in verbally attacking and berating white and or male students, putting blame on them for the wrongdoings in the world. Some students have even broken down. 
 *TL;DR: Winnipeg universities are a fucking joke, and a testament to where we are headed in life.*</t>
  </si>
  <si>
    <t>I like a lot about Leslyn Lewis but there is no way in Hell I will be voting for her. She repeatedly falls back on identity politics to argue why she should be leader. Just yesterday I got another campaign email from her pointing out that she is the only "visible minority" running and that the others are "non-visible minorities".
 Fuck identity politics!</t>
  </si>
  <si>
    <t>I wanna say something not very nice in that subreddit post but it might get brigaded cause it seems to be one of those really retarded libtarded safespaces..</t>
  </si>
  <si>
    <t>Amazingly, they called him out for being racist PRIOR to him coming out as a blackface performer.
 And now what's the stance on him after he does blackface? Trudeau is a ok! 
 Nutty.</t>
  </si>
  <si>
    <t>All lives matter means all lives matter, it does not exclude black lives. Sorry you never read a dictionary, sweaty.</t>
  </si>
  <si>
    <t>JackHazardous</t>
  </si>
  <si>
    <t>This shows how beyond out of touch these netflix life experience retards are.
 Their v for vendetta moment isnt very strong.</t>
  </si>
  <si>
    <t>What's the goal? Genocide of whites. Always has been. It's not a conspiracy, it's not a theory, it's not over the top. Mass immigration to was always about getting rid of Whites. Anything that interferes, like the truth about violence against Whites, has to be silenced so things can proceed.</t>
  </si>
  <si>
    <t>These types of "protestors" are always white. Just about no POC in their crowds. 
 These people are so backwards it hurts. It's the same situation here in Winnipeg (Just not as violent I hope). Just a bunch of white university retards pretending our police shoot innocent native Americans. 
 Meanwhile native Americans are sifting through their cars looking for house keys, and then rummaging through their backyard looking for bikes to steal while these protests go on.</t>
  </si>
  <si>
    <t>Even the fine, level-headed folks at /r/conspiracy can see through this one:
 &gt;[blueeyeswhiteslut2](https://np.reddit.com/user/blueeyeswhiteslut2/)244 points¬∑[2 hours ago](https://np.reddit.com/r/conspiracy/comments/h9h732/the_white_supremacist_that_drove_into_the_group/fuwqznc/) 
 &gt; 
 &gt;So as someone who‚'s seen the picture, on this sub no less, the picture being used by cnn is the one on the right. This is a shit post. Send the link of the original photo op</t>
  </si>
  <si>
    <t>Women, people of colour, those with educations, those with a non Christian religion. The nasty insults in this sub show fear. Really, let‚'s insult my lovely Mom instead of showing me instances of being a great father.</t>
  </si>
  <si>
    <t>How is this hate? Against who? White ppl? I thought they said white men can not be victims. Especially not a privileged white like Trudeau.</t>
  </si>
  <si>
    <t>SQQQ</t>
  </si>
  <si>
    <t>Then why do american cops kill more white people per year than any other demographic?</t>
  </si>
  <si>
    <t>Honk! Honk!!
 He's going to be unpeopled now, and his life sent down the memory hole! FLUSH!</t>
  </si>
  <si>
    <t>If you get called out, just say you're protesting the death of George Floyd by not obeying the racist system that produced the physical distancing measures. Just say they impact black people more than whites, shout black lives matter and nobody will argue with you.</t>
  </si>
  <si>
    <t>Because black lives only carry value when taken by a white person. Until then they are still 3/5s a person in the eyes of their own culture.</t>
  </si>
  <si>
    <t>CaptainDouchington</t>
  </si>
  <si>
    <t>They hate ***you***... not the statues.</t>
  </si>
  <si>
    <t>Not only did he rob a pregnant woman... HE HELD THE GUN TO HER STOMACH</t>
  </si>
  <si>
    <t>All I see are some douchebags being arrested.</t>
  </si>
  <si>
    <t>Canada is racist 
 \~Trudaeu</t>
  </si>
  <si>
    <t>CthulhuMadness</t>
  </si>
  <si>
    <t>Hopefully, in 2 years that cuck is not anywhere near the PM's office.</t>
  </si>
  <si>
    <t>Yes, Rex should stick to babbling nonsense. 
 Saying things like, 'Canada isn't racist' will get you fired.
 Meanwhile a black man was shot in Chaz apparently. 
 Summer of love.</t>
  </si>
  <si>
    <t>Ah, the doubling down of the Straw-man fallacy that is at the heart of "Black Lives Matter"
 No one made the statement that they didn't.
 It is that you not allowed to discuss Black crime in any way less you will be labeled racist, other than to give in their demands that you write them another blank cheque for useless social programs that do nothing but enrich a choosen few. 
 So no one speaks of it as to their demands and now you are labeled a racist.
 You want a true statement, it should read, 
 Black lives Matter least of all to Black Activists and White Liberals who use their deaths to gain political power and money.</t>
  </si>
  <si>
    <t>What if statues of important figures mired in scandal or wrongdoing in our past serve as lighthouses and by destroying them we're actually *MORE* racist by not illuminating our own failures. 
 PS: rainbow dildo was a nice touch!</t>
  </si>
  <si>
    <t>Lol, you think that's serious? 
 Let me explain what you're seeing there. 
 Now Canada, spends a shit ton of money advertising overseas with the tag "get this exact career and we'll give you citizenship, look at our awesome country." 
 Of course, as it's the fucking government they advertise for careers that they want now, rather than the ones that they want in 4-5 years time and pay no attention to Canadian qualifications which inadvertently screws a ton of people. 
 So with that situation going on, and it being the 2nd-to-3rdish world it leads to a secondary grey-area immigration industry springing up in other countries and they dance on the line that separates legitimacy and fraud, for the most part. 
 We are not looking for 3.4 million immigrants this year. Those immigrants will not earn 5 times their current salary. 
 This company will however, most likely make a massive profit off their advertising campaign will take in tons of money from people who will never make it to Canada. 
 You aren't looking at a factual ad, you are looking at the result of Canadian naivety empowering dicey immigration businesses in poor countries. There's quite a bit of that, these days.</t>
  </si>
  <si>
    <t>DEAD</t>
  </si>
  <si>
    <t>That was a long winded way to say nothing concrete. That's my problem with this candidate. A lot of words to say nothing really important.
 "I'm not exactly FOR BLM, but I am not going to outright condemn them, because I am black and racism. I am for families, even single parent ones. I will give the natives more money for water."
 Honestly even if her intentions are good, we don't need a leader that will appease the left. We need someone that takes a stand against all their bullshit. We need someone tough who will fight for us because you are not going to get the leftists to agree with you on ANYTHING, even if its in their own interests. 
 I just honestly think there isn't enough fight in her.</t>
  </si>
  <si>
    <t>Doesn‚'t he know that it‚'s illegal to question black people now?</t>
  </si>
  <si>
    <t>arewetodayman</t>
  </si>
  <si>
    <t>Commies speak a different language than you or I. They've attached completely different meanings to a lot of words and you all know this so stop acting surprised.
 Racism - prejudice + power
 That's how they use it, it has nothing to do with hate. Are you white? And do you to notice differences between groups of people. Yes? Then you're racist.</t>
  </si>
  <si>
    <t>You mean, like being a white male on earth, therefore being blamed by everyone, for everything bad, ever. Poor baby.</t>
  </si>
  <si>
    <t>Krimsun</t>
  </si>
  <si>
    <t>Wow, they are still actual retards who believe the official story, sickening...
 [https://youtu.be/yuC\_4mGTs98](https://youtu.be/yuC_4mGTs98)</t>
  </si>
  <si>
    <t>This whole "silence is consent" shtick explains why so many left wing activists are exposed as sexual predators .</t>
  </si>
  <si>
    <t>That little communist is proud for choking the protester to death.</t>
  </si>
  <si>
    <t>The council is useless anyways, just like the UN itself</t>
  </si>
  <si>
    <t>Betty Crocker has got to go, cuz muh white supremacy.</t>
  </si>
  <si>
    <t>KidZing</t>
  </si>
  <si>
    <t>Truth hurts. Stop it racist</t>
  </si>
  <si>
    <t>Ralphb67</t>
  </si>
  <si>
    <t>You want white supremacy? because thats how you get white supremacy</t>
  </si>
  <si>
    <t>try it in any socialist country and count the bullets you get.</t>
  </si>
  <si>
    <t>ideserveall</t>
  </si>
  <si>
    <t>blackface' is a farce. A constructed taboo imo. Putting on darker pigment on your skin for non-prejudicial reason should not be considered offensive!</t>
  </si>
  <si>
    <t>Business_Specific</t>
  </si>
  <si>
    <t>There's bitchute as cucktube alternative 
 Is there an alternative to reddit?</t>
  </si>
  <si>
    <t>I worked with a gay dude in Vancouver whose husband was a VPD officer. I think they tried to block them from attending last year and the VPD husband was pretty upset by it. It's great when they start eating themselves.</t>
  </si>
  <si>
    <t>Hey that is unfair.
 He gave up the thuglife for security and amateur porn career.</t>
  </si>
  <si>
    <t>Are these companies so foolish to presume that if you ban someone from speaking on one platform, the ideas they espouse won't just magically disappear?</t>
  </si>
  <si>
    <t>Lock her up</t>
  </si>
  <si>
    <t>Allan-Mulrian</t>
  </si>
  <si>
    <t>I hate everyone in this image.</t>
  </si>
  <si>
    <t>Levianeer</t>
  </si>
  <si>
    <t>This whole thing reminds me of teenagers being left alone overnight for the first time and they're trashing their own homes, then mom and dad will come home and beat them.</t>
  </si>
  <si>
    <t>Why are those people hitting them with their faces.</t>
  </si>
  <si>
    <t>They were trying so hard to get the police and the Jack guy to punch them for another newstory of police brutality or an aggressive right wing guy. I guess they didn‚'t take the bait.</t>
  </si>
  <si>
    <t>Police fire teargas canisters at people faces, shoot people in the head with rubber bullets at point blank range, beat, kick, and trample people but as soon as a state hired gun gets hurt everyone is up in arms. 
 One bad protester=Everyone‚'s a bad protester
 One bad cop ‚â† All cops are bad</t>
  </si>
  <si>
    <t>You have to believe a cranium like that.</t>
  </si>
  <si>
    <t>Uh huh and you're telling me _you're_ the ones that aren't racist anymore? The ones who make _EVERYTHING_ about race?
 Who freaking cares.</t>
  </si>
  <si>
    <t>Without racism these people are out of a job.</t>
  </si>
  <si>
    <t>The guy's a racist for refusing to denounce the RCMP without investigation and give special privileges to black and indigenous people specifically? Poor Singh. All he has left is the race card, cuz that's all his party will allow him to have.</t>
  </si>
  <si>
    <t>So many words and she still said nothing. What an absolute snake she is.</t>
  </si>
  <si>
    <t>The balls on this man. Absolutely based.</t>
  </si>
  <si>
    <t>Ageminet</t>
  </si>
  <si>
    <t>Okay I am no Indian-lover (you can check my comment history) but this is one case I‚'ll take this guy‚'s side. That cop had no business charging and tackling him like that, and then the whole punching afterwards like WTF§∑üèª‚Äç‚ôÇÔ∏è</t>
  </si>
  <si>
    <t>I know it's a shitpost but this poses a valid question.
 At what point is racism considered defeated?
 And if the answer is "racism can never be defeated?" - wouldn't that classify all of these social justice non-profit orgs as racketeering, since you are asking for money to fight a battle that you've admitted can't be won?</t>
  </si>
  <si>
    <t>You mean the same ones that killed natives,raped and molested children in schools...those ones?</t>
  </si>
  <si>
    <t>I wonder how many days a month Doug clocks in at the office and not spend all day at McDonald's stuffing his fat face.</t>
  </si>
  <si>
    <t>The quality of the vid is terrible. Can someone tell if the guy stabbing him is black or white I really can‚'t tell</t>
  </si>
  <si>
    <t>memphis117</t>
  </si>
  <si>
    <t>Probably not here but yeah white people do do that. Two white guys took over a prison transport bus in ga a few years ago killing at least one guard and escaping. Caught them in Tennessee I think. Cops kill white people too it just doesn‚'t get shown on the news.</t>
  </si>
  <si>
    <t>siggy1313</t>
  </si>
  <si>
    <t>In BC we don't have very many black people to be racist to?</t>
  </si>
  <si>
    <t>Everyone who had a hand in the decision to allow people with wuflu into nursing homes should be arrested, they murdered people</t>
  </si>
  <si>
    <t>Cares about the "entire population", only mentions "anti-black racism and racism towards minorities," hmmmmm, it's almost like there's an anti-white agenda here...</t>
  </si>
  <si>
    <t>I hope they pass this,cut the force in half so the commies will enjoy the poor misunderstood psychos just going about their business with no cops harassing them.</t>
  </si>
  <si>
    <t>wish these police could shoot but not kill. The marksmanship is a negative at this time. cool it people</t>
  </si>
  <si>
    <t>villagewoman</t>
  </si>
  <si>
    <t>Just wait until stores leave. Then its white flight and more racism against white people because these communities are absolutely broken</t>
  </si>
  <si>
    <t>Haha, remember back in like 2014 when China was using attack helicopters on innocent black people in Africa just to maintain mining rights.
 Also,. Chinese colonisation of Africa. Haha,. Blame Jason Kenney, AMIRITE GUYS?!</t>
  </si>
  <si>
    <t>She won't win re-election, and not a moment too soon. I have had my fill of this horse-faced bimbo.</t>
  </si>
  <si>
    <t>The naked greased man of CHAZ? I never knew that existed.</t>
  </si>
  <si>
    <t>I love how it went from "CERB shows we should have a UBI, to "CERB should be replaced with UBI" to 'CERB proves a UBI would work if we implemented one" to now "Actually, CERB was UBI all along and wow was it a success!" (while ignoring the 300 billion in unsustainable debt we incurred or the 57 billion we'd need to borrow to keep it going for just 6 more months). 
 I have no doubt that providing people free money so that they don't have to work would be life changing. If none of us had to work that would indeed be life changing. It would also be reality-changing because if nobody's working then there's no funds to pay for a cerb. These people are literally proposing that we should all do what we feel like and not work and yet still somehow have all the benefits and wealth of a society that works and produces wealth. 
 It hurts me that full grown adults could be that stupid.</t>
  </si>
  <si>
    <t>People that are okay with stealing will use any opportunity or reason to steal.
 There is a reason the saying is never turn your back on a black and not some other racial group.
 Poor them with all the unearned racism.</t>
  </si>
  <si>
    <t>Vandalizing monuments is really more of a right-wing thing.
 Remember the whole "Ye BrOkE FaITh" thing on the Toronto Cenotaph? All because some white incel was butthurt over Don Cherry being fired? And all you people in this sub were defending him?
 But suddenly defacing graves is bad when black people allegedly do it?</t>
  </si>
  <si>
    <t>Antin0de</t>
  </si>
  <si>
    <t>Some people think Tolkien was a racist because of his depictions of evil men being of dark complexion and his stark depiction of the races like how orcs and goblins represent chaos and have to go. I could totally see at some point in the future some pinkos demanding lotr get banished from bookshelves.</t>
  </si>
  <si>
    <t>It's gotten to the point that it is clear that many people of color are showing that they are racist against white people.</t>
  </si>
  <si>
    <t>The derivation of the word privilege is "private law," meaning law that benefits one party over others. Are white people really *privileged* today? Hell no.</t>
  </si>
  <si>
    <t>&gt; Butts' Twitter track record has been one of major blemishes and missteps. 
 Similiar to the four administrations he worked for.
 The pretentious egotistical completely lacking any shame or self awareness douchecanoe.</t>
  </si>
  <si>
    <t>The guy was high af on fentanyl and meth while behind the wheel. He resisted arrest, neck restraint is an acceptable restraint according to that police forces handbook.
 Quit making excuses for any of it, doing so is racist af. You wouldn‚'t care if he was white.</t>
  </si>
  <si>
    <t>Whenever these sorts of organizations are accused of "racism" by the same insufferable sort of fake racism peddlers, their immediate response is always to admit culpability.
 I suppose it's a knee jerk reaction that is percieved to protect their jobs.
 It's got to suck being on the board for any public institution or large business. You literally have to craft a "pandering to emotional extortionists" policy as a normal course of doing business.</t>
  </si>
  <si>
    <t>We stand by LGBT gospel. It trumps all. You're fired! 
 Curse the day they can read minds and just arrest you for the belief you hadn't put into text yet.</t>
  </si>
  <si>
    <t>Haha, suckers. I only recently got my mortgage, if I needed a 600 I totally wouldn't have qualified.
 That said, I made sure my ratio was welllllll above the 35% they require, there's no way I'm dumb enough to overleverage my mortgage to such a low percent of my potential income. I took a house that was about 25% lower than my mortgage limit, and specifically excluded variable income.
 All the people taking advantage of the loosey-goosey interest rates and mortgage limitations are just asking to get screwed by another Canadian-exclusive sub-prime mortgage crisis.</t>
  </si>
  <si>
    <t>Governments wrong about everything and this is one more thing. They shot their foot to save their imaginary third one. Every government has been beyond incompetent.</t>
  </si>
  <si>
    <t>Question... would his treatment be any different had he be a white man? Or Asian? Or Latino?
 Because I completely understand the police brutality part, but anti-black? Was he being investigated for being black?</t>
  </si>
  <si>
    <t>How is "black lives matter" acceptable, but "white lives matter
 " racist?</t>
  </si>
  <si>
    <t>Having a half asian daughter, it's incredibly unsettling that I can tell her to never feel bad or apologize for her skin color, but if she was fully white, that'd make both of us racists.
 Just another example of the hypocrisy of the left. Good teaching opportunity I guess, but I fear society won't get the lesson.</t>
  </si>
  <si>
    <t>If the Canadian government can't stop itself from interfering in other countries. How can they not expect the same in return? Its kind of hypocritical to put in measures to stop foreign interference while actively interfering.</t>
  </si>
  <si>
    <t>And there we have it,well she would fit right in with the retards here in Canada,looking forward to not having cops around in these privileged areas so they relate to those who get more harmed by the police like home invasions,robberies,gang bangers roaming the streets,no it‚'s not right that the cops stop them,criminals are misunderstood they need to be heard why they don‚'t want to be arrested for robbing raping and killing us privileged folks,yeah well all sit down and have a kumbaya session pass around the bong.</t>
  </si>
  <si>
    <t>Her case only really says us that every body is racist not just white people.</t>
  </si>
  <si>
    <t>At one time Sandy agreed to do a sit down interview on cp24 to discuss Yusra Khogali's tweet ¬†"plz Allah give me strength not to cuss/kill these white men and white folks out here today. Plz plz plz.‚. But instead she totally avoided the topic and questions and did some 'how dare you' guilt trip stunt.
 Link to interview:
 https://youtu.be/KuE4kV_eLf8</t>
  </si>
  <si>
    <t>Yet Israel is the only country in the world that the UN HRC condems as a violator of women's rights (even though they had a female PM in the 60s)!
 The UN is a moral farce.</t>
  </si>
  <si>
    <t>beambag</t>
  </si>
  <si>
    <t>He can't play the racist card.
 He can't play the feminist card.
 He can't even attack her directly without coming across as a bully. 
 It's like she's got Teflon on under her suit!</t>
  </si>
  <si>
    <t>FrankDrakman</t>
  </si>
  <si>
    <t>Oh, and don't forget, the cops were called because he was trying to use a counterfeit bill (which he may or may not have been doing on purpose). 
 The actual levels of Meth (and fentanyl) have not been disclosed to my personal knowledge yet. 
 He had been out of jail for 8 years. If he did the time, he paid for the crimes. 
 The possibilty of someone's kid getting killed by a car is just an emotional rhetorical game. 
 If the woman had a gun, it could have turned into a firefight, and both she and her unborn child could have died. 
 This meme is really weak, populist crap that ignores one basic fact: 
 Floyd was not resisting, he was saying that he could not breath, and the officer kept his knee on the guy's neck even after he was properly cuffed. 
 If you kill a sh\*tty person when you don't need to, and they are not a danger, it is still murder. 
 No matter how insulting or personal someone might want to get in disagreeing with this comment, if they do not somehow address that last point, they probably share a lot of the worst qualities of both the dead guy and the cop: ie Not very bright.</t>
  </si>
  <si>
    <t>Darryl_R_Taylor</t>
  </si>
  <si>
    <t>I love Karen walking right up trying to get hit, so she can say she is a victim of misogynist white supremacy.</t>
  </si>
  <si>
    <t>I love it when leftists try to tell me that I'm falling victim to russian/chinese propaganda. 
 Do they really think that russia and china are going to be influencing americans to be even more right wing? How much of a retard do you have to be to think that russia is encouraging the west to embrace MORE tenets of individualism.</t>
  </si>
  <si>
    <t>If I see this happening to my nieces or nephews some small children are getting kicked in the head. I am absolutely outraged by this.</t>
  </si>
  <si>
    <t>Good lord you should‚'ve seen how many of the ones I‚'m friends with posted black squares on their feed to, quite simply, END racism</t>
  </si>
  <si>
    <t>Tim Wise is jewish so he is not talking about his children, but your children.</t>
  </si>
  <si>
    <t>euro_norm</t>
  </si>
  <si>
    <t>If you have a problem with that , you must be racist. Obvious sarcasm</t>
  </si>
  <si>
    <t>Three white men were indicted. Did we tell you they were white? Yes we did. Well let us tell you again, they're white. Did we mention the victim was black?</t>
  </si>
  <si>
    <t>I won't be wearing band-Aids no more; they all stink anyhow.</t>
  </si>
  <si>
    <t>Lol, these people are insanely racist if they think that‚'s wHiTe NaTiOnAlIsM.
 Only a racist beta would ask someone to apologize for their skin colour.</t>
  </si>
  <si>
    <t>Well, we're also supposed to say that all the looting and vandalism during the recent riots were done by white supremacists and the police, and nobody else.</t>
  </si>
  <si>
    <t>"Don't make blanket judgements on us, but wokeness is a death cult"
 downvote if you're a brainlet</t>
  </si>
  <si>
    <t>YuriDiAAAAAAAAAAAAA</t>
  </si>
  <si>
    <t>Pointing out bad things people did is racist. 
 Unless those people are white. Then it's "woke".
 Unless it's against a white woman. Then it's misogynistic.
 Unless that woman is a Conservative. Then she's worse than Hitler.
 These are apparently the rules now.</t>
  </si>
  <si>
    <t>No! Only people with power can be racist, and that means only white people can be racist. Check your privilege, dude... er, I mean person who identifies as whatever gender xe likes.</t>
  </si>
  <si>
    <t>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times.Our prime minister stuffed his pants with a banana, sang De-Yo while wearing black face. 
 He did black face so often that he can't even recall how many times.</t>
  </si>
  <si>
    <t>"The worst thing you can call a white person is "racist."
 I mean, it is a pretty vile thing to accuse somebody of.</t>
  </si>
  <si>
    <t>...not to mention he suckered Canada into running the NATO 'mission' (unsanctioned by the UN) in Libya....which turned out to be a murderous Hillary, Sarkozy, and Cameron fiasco and FAIL.</t>
  </si>
  <si>
    <t>*"I'll never forget the look on those beautiful brown babies' faces as a white man said out loud: 'Imagine if this happened to your people' ‚  when it literally did happen to them," she wrote. She went on to say that participating in the "inappropriately conducted exercise" was so upsetting to her as an Indigenous person that she eventually refused to help deliver it.*
 What a hypocrite! Does she not see her own racial bias?</t>
  </si>
  <si>
    <t>#I hate Strangeteeth</t>
  </si>
  <si>
    <t>&gt; I'm sorry
 &gt; For something that I didn't do
 &gt; Lynched somebody
 &gt; But I don't know who
 &gt; You blame me for slavery
 &gt; A hundred years before I was born
 &gt; Guilty of being white 
 &gt; I'm a convict (Guilty!)
 &gt; Of a racist crime (Guilty!)
 &gt; I've only served (Guilty!)
 &gt; Nineteen years of my time</t>
  </si>
  <si>
    <t>A BUNCH OF WHITE KIDS!!!?!?!? i see at least 1 colored in there.</t>
  </si>
  <si>
    <t>Actually, I think the police departments in the regions experiencing riots are specifically deploying their black cops, thinking that the rioters would be less likely to attack police if they were black.
 Turns out they were wrong anyways.</t>
  </si>
  <si>
    <t>Africans along the Barbary coast enslaved a helluva lot of white people, too, but the media wouldn't ever talk about that. The reason you don't find them is that the males were all castrated so they couldn't breed.</t>
  </si>
  <si>
    <t>ANyone in favor of mass immigration should be deported.</t>
  </si>
  <si>
    <t>As Canadians we know that the police have crap response times, and in most rural places I've lived in Canada I could get a pizza faster than an emergency responder. In a city it's gonna be reversed, but you're more likely to be treated as the criminal when you defend yourself or property against an invader. 
 This is why we need stronger self-defense and property defense laws as well as stronger gun rights because the RCMP have shown that they are nothing but incompetent and corrupt. Also, by the time the police come to save you, you'll most likely be dead, raped, or critically injured before they can get there. If you defend yourself, well they're gonna haul you to jail. 
 The only reason the RCMP don't go around shooting people is because they can't hit anything when they shoot!</t>
  </si>
  <si>
    <t>At this point I feel like it would be more efficient to just make a list of all the historical figures that didn't do some reprehensible shit and then obliterate all traces of the others. The list would probably be pretty small.</t>
  </si>
  <si>
    <t>At this point it‚'s just every statue must be racist</t>
  </si>
  <si>
    <t>Better to be deported than hacked to death with axes.</t>
  </si>
  <si>
    <t>But I thought white kids weren't privileged... Argh, the cognitive dissonance hurts so bad!</t>
  </si>
  <si>
    <t>But people think all cops are bad</t>
  </si>
  <si>
    <t>Communist state sponsored girlfriends. The incel dream baby LETS GO but then again they get cucked every day lmao</t>
  </si>
  <si>
    <t>slaeha</t>
  </si>
  <si>
    <t>Family members of mine "blue eyes/blond hair" got a death threat that they would be hunted and killed by a black man. (Lucky enough we have family in the force so the situation was reported)
 this video is probably staged but they've become embolden so i wouldn't doubt it being real either.</t>
  </si>
  <si>
    <t>WeaponLord</t>
  </si>
  <si>
    <t>Fun fact: Greeks and Romans disliked redheads and kept a lot as slaves, so much so that during plays they would make actors to wear red wigs to symbolize that they were slaves, might also explain why they were so fond of crucifixion since their skin burned much easier in the sun. The Egyptian‚'s apparently used to burn them as sacrifices. Later on they were also accused of being witches, devils spawn, vampires and usually killed, which may also explain why red hair is a recessive gene in order for survival. 
 So it wasn‚'t just black people that were slaves like the narrative usually makes it seem.</t>
  </si>
  <si>
    <t>He looks more and more like the Coke head guy in Die Hard that rats out John McClain.</t>
  </si>
  <si>
    <t>Honestly, I thought the movie was horrible, but the black guy singing to A thousand Miles make me laugh so hard.</t>
  </si>
  <si>
    <t>How come they are preventing the protesters from going into their store? Do they think black lives don‚'t matter?</t>
  </si>
  <si>
    <t>aP0THE0Sis1</t>
  </si>
  <si>
    <t>https://g.co/kgs/erfhyc
 Looks like they pay min wage, can't format text and are blatantly sexist and racist in their hiring practices. How has the government not been sued for this?
 "Preference may be given to applicants who are members of one or more of the following groups: women, Indigenous peoples, persons with disabilities, and members of a visible minority group. "
 Being brown doesn't make you diverse. Being a woman doesn't make you diverse. Being a savage doesn't make you diverse and being retarded doesn't make you diverse.</t>
  </si>
  <si>
    <t>I find it hard to believe that an effeminate trust fund baby like Trudeau has a hard time accepting responsibility for his failures.</t>
  </si>
  <si>
    <t>ExiledTitans</t>
  </si>
  <si>
    <t>I guess Trudeau will put his own tariffs again onnsomerhong useless.</t>
  </si>
  <si>
    <t>I hate geese. Ya...I said it...I'm an unapologetic goose hater.</t>
  </si>
  <si>
    <t>I totally understand them. They are communists so why would they touch the Lenin statue? 
 A woman in Toronto participating in BLM protests was interviewed and she said she wanted a communist revolution, wtf.</t>
  </si>
  <si>
    <t>I used to stream 1010 while I was working a crap job on Sundays going to school. His show would come on during my shift. Not once did any of my calls or texts get onto the show because he refused to engage with any real criticism.</t>
  </si>
  <si>
    <t>I was actually thinking about this the other day and how liberals when they leave their houses and walk down the street must look at other people walking down the street and say in their heads ‚"black person, Asian person, Arab, gay people‚ seems a little racist, no? I don‚'t do that because I really don‚'t care either. They‚'re so obsessed with race and gender and pointing the finger at others and calling them racist. I think they‚'re projecting their own guilt for being like that onto everyone because they assume all white people are like that. Maybe they should try to change themselves instead of blaming others for their problems.</t>
  </si>
  <si>
    <t>I was reading an interesting article about Blacks and Latinos and what happens when you put them on juries. These people really are not interested in justice, just getting their fellow people off and "punishing" Whites. I'm sure Muslims and other non-Asian minorities are the same. This is yet another reason why their countries are hellholes, no respect for actual justice and why they can't stay here, lest this become just another hellhole.</t>
  </si>
  <si>
    <t>I would have to agree, that fatty Rosemary is the worst.</t>
  </si>
  <si>
    <t>I'd die protecting my family , I don't care what the gov says</t>
  </si>
  <si>
    <t>If any of you ultra-conservatives can't stand a black women on money you can send me your money and I'll spend it... that's what I thought.</t>
  </si>
  <si>
    <t>If I win the lottery on friday, I will happily fund a massive gathering of non-Torontonians to cordon off Toronto, prevent anyone or anything from getting in or out, and letting the city turn itself into the shithole it so wants to be.
 Should only take about 5 years of complete isolation to let the disease run its course.</t>
  </si>
  <si>
    <t>If you are White, don't go there. Simple.</t>
  </si>
  <si>
    <t>Imagine thinking the left has any ideological consistency. The left has no problem smearing POC on the ‚"wrong side.‚ See Candice Owen, etc. in the US. You won‚'t win anything by playing their identity politics game, retards. It‚'s a pointless effort and will just leave us with an unelectable, subpar candidate.</t>
  </si>
  <si>
    <t>Indian chief is really belligerent. I don't think that the outcome would have been different if he was white.</t>
  </si>
  <si>
    <t>it's A 70% white country so what? big deal dont like it gtfo LMAO! ask trudeau for some black paint before you leave if you're so unhappy!</t>
  </si>
  <si>
    <t>It's not gay if it's a three way!</t>
  </si>
  <si>
    <t>It‚'s not fair to judge all police officers based on the few bad apples "we have to" violently defend at all costs "from a violent vigilante mob that formed to enact revenge for crimes committed in another state, province or country... but really they just wanted to attack people, break windows and get free stuff... which was how a lot of this got started in the very begining of this cycle"
 The Beaverton sucks</t>
  </si>
  <si>
    <t xml:space="preserve">Lmao the vibrator </t>
  </si>
  <si>
    <t>Looks like they're all wearing masks to me. Just another BS post from the crappy radical right.</t>
  </si>
  <si>
    <t>Marxist communist brainwashing, blame whoever is in control of the Universities.</t>
  </si>
  <si>
    <t>Meanwhile the same government promotes Islam, Hinduism, Sikhism, Buddhism and even Cuckism.</t>
  </si>
  <si>
    <t>No country for white men</t>
  </si>
  <si>
    <t>Not all muslims matter, the ones who are a political capital matter. Pakistani Muslims will never raise a voice for uighurs but would cry tears of blood if in an unfortunate event a muslim dies in India.</t>
  </si>
  <si>
    <t>Ohh I get it now!!
 White = victim!</t>
  </si>
  <si>
    <t>pssst....in the muslim world, they call that a Martyr.</t>
  </si>
  <si>
    <t>Singing the anthem?
 That's racist.
 It's white supremacy if you use the 'old' version.</t>
  </si>
  <si>
    <t>So tarring and feathering a path way is homophobic but destroying historical statues is a okayèª? Welcome to the unhinged left</t>
  </si>
  <si>
    <t>So they‚'re fighting against racism but the guy stepping down wants to be replaced by a black guy, so they‚'re not going to hire a Asian person because they‚'re not black, isn‚'t that racist?
 Reddit
 ‚"To combat racism we are going to hire somebody based on their skin colour and race‚</t>
  </si>
  <si>
    <t>Sounds like Greece has some gov't people with some brains, unlike Canada.</t>
  </si>
  <si>
    <t>That b is weaponising LGBT as an ideology for her nefarious intentions.</t>
  </si>
  <si>
    <t>That's not Justin Trudeau. He's standing up for himself and his socks are too bland. 
 That being said, I'm sure this guy just loves black people so much that he decided to do a tribute to them. 
 I learned that from The Social and a bunch of lefty-media during the last election. 
 There's two kinds of blackface. One that's done out of hatred which should be despised, and the other which is done out of love and respect, which should be lauded. 
 I'm pretty sure this guy is doing the latter.</t>
  </si>
  <si>
    <t>The BC NDP is back to their old tricks. Horgan has turned into a henpecked wuss. Back to the miserable 90s we go, wasting money, while wrecking the economy. You don't have social services, without a booming economy. Ultimately, people want a job, a purpose. You don't have that with a lame-duck economy. The NDP has never learned that.</t>
  </si>
  <si>
    <t>The impetus for this anti-whiteness is... white people. Sorry, progressive, liberals. Mostly they're people who have gone to university and been indoctrinated by the cadre of radical anti-capitalist, anti-western leftists there. 
 There's a thing called "In-group loyalty" which means that all over the world people generally prefer their own kind, prefer to be around them, and feel a sense of loyalty and kinship with them. A recent study in the US, however, showed a strange abnormality. One particularly group showed no In-group loyalty. Instead, they showed "Out-group loyalty". That group was white liberals. 
  *Over the past decade, the baseline attitudes expressed by white liberals on racial and social justice questions have become radically more liberal. In one especially telling example of the broader trend, white liberals recently became the only demographic group in America to display a pro-outgroup bias‚ meaning that among all the different groups surveyed white liberals were the only one that expressed a preference for other racial and ethnic communities above their own.* 
 And what are conservatives doing about this ideological war being waged on them, on capitalism and on western cultures in universities? Not one fucking thing. You won't find Jason Kenney or Doug Ford or any other premier passing any legislation that lets them take over universities, appoint new chancellors, and clean house. You won't find Republican governors down south doing anything either. They couldn't be bothered. So every year hundreds of thousands of new progressives graduate hating their guts, hating conservatism, hating capitalism, and 'woke' to the cruelty and oppressiveness of the white race.</t>
  </si>
  <si>
    <t>The Sun always shines in Shitlib land. Only time it's black, is when the son of Trudeau applies boot polish to his face.</t>
  </si>
  <si>
    <t>The UN is a terrorist organization.</t>
  </si>
  <si>
    <t>There shouldn't be any gay content at that museum anyways, because children go there.
 Those wishing to see gay content should go to adults-only stores and clubs specifically designed to host such content.</t>
  </si>
  <si>
    <t>InterviewTerminated</t>
  </si>
  <si>
    <t>There will always be racism if there is a racial minority in the country. This also applies if there are a religious or sexual or whatever minority. They will face some discrimination of some sort. 
 But minorities in Canada have it *much* better than minorities in most other countries. 
 Like yes, there is some discrimination against Muslims in Canada, but Christians are in danger in the Middle East and in many parts of Africa and Asia where they are butchered, their communities driven and wiped out and Christians are made martyrs every single day. 
 Like some blacks in Canada face racism, but they would face more discrimination in numerous other countries and also wouldn‚'t have the opportunity to be whatever they want, like being a doctor, lawyer, etc. Canada is a *much* better place than like 95% of the world. 
 If you want Canada to stop being racist, then the only solution is to significantly limit the number of racial minorities. Less racial minorities = less racism.</t>
  </si>
  <si>
    <t>They low-key admitting that we need to apply handicaps to white people because they are inherently superior.</t>
  </si>
  <si>
    <t>This is the guy who claims he got ‚"hacked‚ after downloading child porn...
 https://thehill.com/homenews/media/477482-paul-krugman-my-computer-was-hacked-to-download-child-pornography</t>
  </si>
  <si>
    <t>This is where some dickless leftist says we can do more than one thing.
 Unless they mean wreck more than one thing, no we cant.</t>
  </si>
  <si>
    <t>This reminds me of some black kid in school who was trying to rationalize his racism towards whites by saying that he felt threatened by "the white gaze". He was borrowing rhetoric from feminism conversations (the male gaze) and using it to victimize himself based on his race. 
 Just an amalgamation of left-wing talking points used to victimize themselves. Complete mental illness.</t>
  </si>
  <si>
    <t>This will surely end racism. There is no way that this will cause your average citizen to think the entire movement is ridiculous and potentially become MORE racist. Nope, that won't happen!</t>
  </si>
  <si>
    <t>too bad for jagmeat that in this country the french are above all. your racism accusations dont even phase the frogs. they have that snooty air of superiority and the govt bows down to them every time</t>
  </si>
  <si>
    <t>Triangles are racist 
 Good luck to math and geometry teachers</t>
  </si>
  <si>
    <t>Typical bait and switch. An gullible indian lawyer will fall for this scam and come to canada. Only to serve as minimum wage labor with no way of advancing, and they can`t go back to face his communites' expectation.
 I know plenty of people like this. It's quite horrible.</t>
  </si>
  <si>
    <t>biebergotswag</t>
  </si>
  <si>
    <t>WAIT.. isn't it racist to mix up two 6 foot 5 black guys?</t>
  </si>
  <si>
    <t>uncapped2001</t>
  </si>
  <si>
    <t>We are truly in clown world.
 What an amazing time to live to
 Imagine telling someone from 2015 that President Donald Trump might send in the military to clear out an African communist warlord occupying part of Seattle in the midst of a global pandemic where most people have been stuck at home for three months</t>
  </si>
  <si>
    <t>We need to stop crying and running whenever our ideas are challenged by the left, or when we have the slightest hint of a difficult time. And we need to start arguing our ideas on a moral and cultural level, not just on a practical level. Weasel conservatism needs to die.
 "Why can't my province join the USA?!?" "I'm totally moving to the US, this country is doomed" are things I see far too much in right wing circles, and are such cowardly statements. Don't be so eager to give up.</t>
  </si>
  <si>
    <t>What the hell is Bubbles doing there?</t>
  </si>
  <si>
    <t>What's the black community makeup of gangs?
 Do that one.
 You can do better.</t>
  </si>
  <si>
    <t>When all the people walked with his car and pushed his car down the track in solidarity, you can see him put his head on the steering wheel when he appears to be overwhelmed by the outpouring of support.
 What he really was doing was hiding his smirk and thinkin' "Ha, got you losers good!"</t>
  </si>
  <si>
    <t>When I was a kid it was fashionable to mock Americans who volunteered for service in Vietnam because they wanted to help stop the spread of communism.
 Now, in my late '50s, I would *absolutely* fight to stop the spread. Those boys were completely honourable, and correct. It's a virus. It's a consumer, and destroyer of countries. It's murderous, and insidious. With an estimated death toll of +100 million in the 20th C., communism is evil, and must be stopped at all costs.
 EDIT: The paradox of all of this is that there *has never been a full communist state*. Marx saw this as a two-step process.
 1) Move from capitalism to socialism through "violent revolution". (We've seen plenty of that around the world.);
 2) When The People are fully actualized, they can "ascend" to the state of communism; a true Utopian state, where nobody wants, everybody has, there is no greed, people work to their fullest abilities, and take only according to their needs, and The People own all the means of production equally.
 *Which is why this is such pie-in-the-sky bullshit.* It was some crap two guys dreamed up in 1848. Humans just don't act this way. So we've always been stuck with violent, oppressive, brutal, totalitarian, tyrannical socialism.</t>
  </si>
  <si>
    <t>Who the hell loots bananas? I mean, really.</t>
  </si>
  <si>
    <t>WTF I love the UNHRC now.</t>
  </si>
  <si>
    <t>Yep, I‚'m seeing personal and business accounts on Instagram being attacked for posting the content the account was made for... hive-mind commie bollocks</t>
  </si>
  <si>
    <t>ttren22</t>
  </si>
  <si>
    <t>Shaun King is the fake black dude who advocates for marxist black issues.</t>
  </si>
  <si>
    <t>If a cop aims a tazer at me it's not considered lethal but if I aim at him, all of a sudden it's the deadliest weapon ever
 Dude didn't need to die over a DUI or running away from a cop. They had his car, they could've just found him the next day. But nooo, they had to kill him while he was fleeing because they were mad they were too weak to hold down a drunk dude.</t>
  </si>
  <si>
    <t>Deport Trudy to Cuba.</t>
  </si>
  <si>
    <t>Racist and illegal.</t>
  </si>
  <si>
    <t>how disgusting.</t>
  </si>
  <si>
    <t>What infuriates me is that the same ppl wanting to hang the cops who just stood by and watched, that have zero problems watching innocent old ladies get beat, and private property set on fire.</t>
  </si>
  <si>
    <t>Loading-User</t>
  </si>
  <si>
    <t>I think it should end when atleast all the racists are either gone or ostracized from society</t>
  </si>
  <si>
    <t>doglover1005</t>
  </si>
  <si>
    <t>Look at this goody with CTV going after Rebel News:
 [https://www.youtube.com/watch?v=ve89XeD7NlU](https://www.youtube.com/watch?v=ve89XeD7NlU)
 The examination of Blackface Last Name by the corporate media is laughable. I mean, Trudeau is having his own family-run charity administer the government-sponsored student volunteer program, and you know what will happen? Nothing. Because the media does his bidding, and Canadians are a passive bunch, gaslighted into idiocy, with NPC comments, like "he's trying his best."
 Don't get me wrong, Scheer is lame, but the way he got lambasted for inherited dual citizenship, yet, the Liberals have countless dual citizens in positions of authority, but that's racist. One (Monsef) even lied on her refugee application, about where she was born. No consequences. Jagmeet is a Sikh extremist, banned from India. Did you hear that mentioned much during the last election by CBC/CTV/Global?</t>
  </si>
  <si>
    <t>They tried in my town. The kids in black got chased off and the blacks never showed up because they're mostly highly successful Nigerians that are happily enjoying Alberta and have not received any problems from the police.</t>
  </si>
  <si>
    <t>Cause the working class isn‚'t stupid. We‚'ve ran this experiment dozens of times and we now see the obvious subtext. You want to work less and reap a full share for it. We‚'re not going to help you be a leach on society.</t>
  </si>
  <si>
    <t>More like they profit off of people buying into white supremacy. You should see their books about how whitey is bad man</t>
  </si>
  <si>
    <t>America's got it's own problems atm.
 Looks like we'll have to defend ourselves.
 Just form a coalition and refuse to hand out your guns to these communists tyrants when they try to steal it from you. We've seen that the police are a bunch of cucks that will backdown if the numbers are there. 
 Stick together.</t>
  </si>
  <si>
    <t>Jordan was always a bit retarded when it came to his loathing of identity politics. He never seemed to grasp that the only people not engaged in identity politics were europeans, and it has cost us nearly everything we had.</t>
  </si>
  <si>
    <t>TriangleChoke86</t>
  </si>
  <si>
    <t>Meanwhile conservatives are banned from banks, paypal, airbnb and institutions everywhere are sending out messages in support of BLM, where is this racism they speak of? They are treated better than white people.</t>
  </si>
  <si>
    <t>Right Wing Extremism = Anyone who isn't a far regressive leftist Woke religious zealot. That also means me as a centre left social liberal who actually likes Canada and the Western world. If you are a patriot of any kind, even if you love people of all races and sexual preferences... YOU ARE A RIGHT WING EXTREMIST.</t>
  </si>
  <si>
    <t>A small addition to this... 
 ##Trudeau is non-essential
 Go back to work, ya bum!</t>
  </si>
  <si>
    <t>delta77</t>
  </si>
  <si>
    <t>Queer, eh. You know what that means. This is a crybaby bisexual in a heterosexual relationship trying to fit In in her social studies class/program.</t>
  </si>
  <si>
    <t>Toronto's most recent Muslim shooting victim is being described by the media as a ‚ man of profound character‚'. They are using a nice picture of him in a suit instead of one where he is dressed like a thug and mean mugging (see gofundme pic), they also described the shooting location repeatedly as a 'skatepark' with no mention of the adjacent basketball courts. 
 From his gofundme which is currently at $26k: The passing away of one of the most friendliest, genuine and compassionate people has deeply affected us, and to say that we are broken by the loss is an understatement. Maaz Jogiyat had the principles of humility, compassion, and forgiveness, and was a man of profound character.¬†
 https://www.gofundme.com/f/sadaqah-jariyah-for-maaz-jogiyat?utm_source=customer&amp;utm_medium=copy_link&amp;utm_campaign=m_pd+share-sheet
 Meanwhile texts available online from Maaz tell a different story. Here he is talking about retaliating for his friend getting stabbed the next time he sees the guy who did it:
 &gt;Lol ur boy got stabbed today and U couldn't do anything
 &gt;Haha ur a funny yute he's gonna get caught slipping it's a on sight thing - Maaz
 Another text pleads with him to not engage in the beef:
 &gt;Maaz just think before you act. I don't want you doing something stupid &amp; regretting it later on. Honestly just allow it for now &amp;think on it. Cause reacting while your angry won't help. This beef isn't worth it. I wouldn't want someone smart like you to throw away their life like that.
 &gt;Lool tell me who u are and I'll take it into consideration - Maaz
 https://ask.fm/maazssr/best?page=4
 The more we glorify the dead without looking into the kind of lifestyle they lead, the more the problem will continue to grow. The people who want to blame everyone else for their problems actively work to suppress the truth from coming out. He was involved in a violent criminal lifestyle, he wasn't an innocent victim and wasn't "a man of profound character". The real victims are the young children who were in the park that day who were sent running for their lives.
 &gt;An 11-year-old boy who was in the park when the gunfire erupted said he heard people yelling to get down and that‚'s when he ran and hid behind a stump and then ran into a nearby house with a friend. ¬†
 &gt;‚"I just wanted to get out of the park and try to stay alive and not get hit,‚ he and his father told CP24. ‚"We‚'ll probably never come back here again.‚
 &gt;https://toronto.ctvnews.ca/one-person-is-dead-another-is-in-hospital-after-shooting-at-toronto-park-1.4977157?cache=sbklajmajdo</t>
  </si>
  <si>
    <t>Also, no reason to burn down the Wendy's as Burger King already makes a flame broiled Wopper. Also the lady who started the fire was White and most likely a paid instigator to make Black people seem like they did it, in order to keep a race war ongoing!</t>
  </si>
  <si>
    <t>My commie acquaintance is triggered by reading an Uxbridge sign that "celebrates our Quaker heritage". She also hates being white.</t>
  </si>
  <si>
    <t>Blacks of slightly differing shades often *hate* each other.
 Say that on r/canada for 500 downvotes.</t>
  </si>
  <si>
    <t>He should remove all of them. Let Europe defend it self.</t>
  </si>
  <si>
    <t>I don't think this is accurate.
 I think they are unstable psychopaths. Hard drug users. Violent. Troubling family and personal histories. A host of mental health issues.
 Very broken and dangerous people.</t>
  </si>
  <si>
    <t>Obviously because black lives matter</t>
  </si>
  <si>
    <t>Patpin123</t>
  </si>
  <si>
    <t>The oppression of whites is now taking shape.</t>
  </si>
  <si>
    <t>I‚'d go a step further and say it‚'s systemic from one side: Democrats. 
 After that, the blacks oppress themselves pretty handily.</t>
  </si>
  <si>
    <t>These shitbags still use Canada as a sanctuary to shake down the Sikh-Canadian diaspora for funding and recruits.
 [Khalistan warriors have infiltrated the CAF](https://globalnews.ca/news/5223262/canadian-soldiers-unmuzzled-weapons-khalsa-day/amp/)</t>
  </si>
  <si>
    <t>I hate his politics. He just panders to rich boomers at the expense of everything else.</t>
  </si>
  <si>
    <t>hogfl</t>
  </si>
  <si>
    <t>The people on that sub reddit are deranged.</t>
  </si>
  <si>
    <t>&gt;We're the good guys
 When you assault people and destroy property you are not the good guys.</t>
  </si>
  <si>
    <t>"Systemic racism". Nearly every major city in the US has a black police chief as does Toronto yet all favour card stops and have increased policing in black neighbourhoods. The uncomfortable truth is that by and large blacks are responsible for not just a disproportional amount of crime but the majority of it and are often subject to additional stops because of the content of their character. If black lives matter, why are so few calling out the "stop snitching" culture that has allowed black communities to be decimated by drugs, violence, murder, rape and child neglect?</t>
  </si>
  <si>
    <t>Sucks to be working so hard for social justice only to end up crucified on the cross that you helped build.</t>
  </si>
  <si>
    <t>hfxB0oyA</t>
  </si>
  <si>
    <t>I don‚'t hate The Groper, after yesterday‚'s big talk, I am very afraid of him. He has done more damage to Canada than Trump has done to the U.S.. Black, Indigenous and any other group that has been battered and abused Lives Matter. But they do not matter to this devil incarnate. His daddy was one of the biggest racists Canada has ever seen. https://indigenousfoundations.arts.ubc.ca/the_white_paper_1969/</t>
  </si>
  <si>
    <t>I actually respect black conservatives more that white conservatives... it's a lot harder to be one.</t>
  </si>
  <si>
    <t>But you've claimed to be a black transgender in the past, AlphacideXXX. 
 Which is it?§î</t>
  </si>
  <si>
    <t>Murgie</t>
  </si>
  <si>
    <t>Is Antifa white? Seems so mostly. White supremacy continues.</t>
  </si>
  <si>
    <t>Zadfrack</t>
  </si>
  <si>
    <t>The black cope was off the charts before the guy was caught. Saw multiple black people on Twitter claiming this guy was white.</t>
  </si>
  <si>
    <t>Then_Computer</t>
  </si>
  <si>
    <t>"but there are more white people, so they should be getting killed more anyways" when the post is using x out of a thousand
 they also ignore the fact that they're more likely to be arrested for being violent criminal, but hey, facts are hard and facts are racist
 also loving the trending hashtags, people saying whitelives don't matter and that blue lives don't matter, cool, good to know that i have to worry about my future, guess i better make preparations incase of looters coming for my life, since white lives don't matter</t>
  </si>
  <si>
    <t>The hell? He looks like freddy mercury</t>
  </si>
  <si>
    <t>Xuritrolle</t>
  </si>
  <si>
    <t>We need to make stickers of him in blackface and stick them to all the 20's we come across.</t>
  </si>
  <si>
    <t>I like how this post was made by a retarded goof who ended his statement with a question mark.
 Did your 3rd grade teacher not love you enough to help you learn, or did you just get a gold star for your subpar work anyways?</t>
  </si>
  <si>
    <t>Derek Sloan and O'Toole seem to be the only leaders to mention immigration on their websites, and as you said O'Toole's statement was heavy on the platitudes and low on the details. Derek Sloan's had more information:
 &gt; Derek Sloan will reduce target immigration levels from 350,000 a year to 150,000 a year, putting us near the average for developed countries. He will secure our borders by reforming our system to make it easier to turn away false refugee claimants and increasing border patrol budgets. He will increase the private sponsorship refugee quota and fast-track victims of religious persecution.
 Too bad he has already been thoroughly smeared over that bullshit about Teresa Tam.
 I like how Leslyn Lewis basically disarms the usual racism and sexism scaremongering that the Liberals attempt every election, but it terms of platforms, Sloan's does seem a bit stronger.
 Realistically I don't think it'll matter all that much who wins in terms of the Conservatives' chance in the next general election. If the economy gets wrecked by COVID, Canadians will vote Trudeau out, as long as there's not a complete clown in charge.</t>
  </si>
  <si>
    <t>suddenly_lurkers</t>
  </si>
  <si>
    <t>I won‚'t be shocked that black on white crime is all but invisible in the coming years. More coverups, more victim blaming, more white hatred all under the guise of social justice, equality, and woke-ness.</t>
  </si>
  <si>
    <t>What a C word! She's just as bad as this peckerwood.
 https://m.youtube.com/watch?v=6d8U7AVLJro
 From Comedy Unleashed. 39:25</t>
  </si>
  <si>
    <t>Stop enabling these people, your bleeding Hearst are killing more people. It's time to get tough not soft</t>
  </si>
  <si>
    <t>Wait for it... Misogynist Chancellor behind bars for falsifying trans complaints and unjustly firing Feminist Anthropologist for ignoring his sexual advances.</t>
  </si>
  <si>
    <t>You know what they say about Robbespierre. 
 Live by the guillotine, die by the guillotine. 
 Hoisted by her own petard. What a pity.</t>
  </si>
  <si>
    <t>I know it's hard work, unrewarding work, but he's doing his part to right the wrongs of white imperialism that capitalist $#*$@ of a woman imposed on his ancestors hundreds of years ago.</t>
  </si>
  <si>
    <t>Fatgirl and Baldy all agreeing in solidarity ya'll! Mad respect. With a bit of disgust thrown in.</t>
  </si>
  <si>
    <t>Burning flags on the cenotaph of the men who defeated Mussolini and Hitler really proves you're anti-fascist..</t>
  </si>
  <si>
    <t>Wow how dare this person be so racist in defending his store!</t>
  </si>
  <si>
    <t>this country is clown world</t>
  </si>
  <si>
    <t>lmao, barely any of your title is true
 for one, they werent mugging him, they asked him for 2 euro for the bus and he said no, probably got a bit cheeky with them, and an argument started.
 during the argument one of the guys finds a glass bottle on the ground and smashes it on the kid's head. the blood on his face is from this, not from being carved up like the title says. kid goes down, video starts, we see him getting stabbed with the neck of the bottle etc.
 not excusing it, but to be honest there's a vast number of people who get bottled or stabbed up outside nightclubs over stupid arguments every weekend, are we gonna pearl-clutch over that too? saw a fight kick off over half a cig outside ministry once, lmao
 look dude idk what you north americans think uk/ireland is like but shit like this is actually pretty tame compared to some of what's happened there. i personally know of a kid who killed himself, cos he got most of his fingers taken off with a machete over a 10 pound weed debt. 
 what im saying is, this video isnt even that bad by our standards, the perpetrator has been found/charged and the victim's already recovered from his injuries. what more would you really like from the situation? other than using it to further a political/racial narrative in a completely unrelated country thousands of miles away</t>
  </si>
  <si>
    <t>Yeah Trucommie can‚'t have parliament back in nah it would mean having to answer lots of questions but we have a coward for a PM,he has done everything to divide this country ,good job Justin go smoke another bowl.</t>
  </si>
  <si>
    <t>Where the hell was this?</t>
  </si>
  <si>
    <t>this pisses me off</t>
  </si>
  <si>
    <t>K1LLERINST1NCT</t>
  </si>
  <si>
    <t>[This story reminds me of scum like Marco Muzzo](https://globalnews.ca/news/6876806/marco-muzzo-drunk-driver-parole-neville-lake-family/)</t>
  </si>
  <si>
    <t>For that you need conservatives willing to get off their asses and risk getting arrested during rowdy political assemblies (the ones that have all the impact). 
 We don't have those, because we have jobs, and arrests spell the end of our lives, rather than the street cred they build for the left. Conservatives won't rise up and push back against leftists until doing nothing becomes riskier than forming militias to counter antifa and such.
 It will get much worse before it gets better.</t>
  </si>
  <si>
    <t>Lol did he actually die</t>
  </si>
  <si>
    <t>We all did. Have a license, get a letter. Useless too - doesn't provide which guns or provide much useful info does it . Didn't read it much, it's currently in my parrot's enclosure helping to address his sanitary needs.</t>
  </si>
  <si>
    <t>The Dead Kennedys wrote about this in the 80s when Jerry Brown was Governor of California in [California Uber Alles.](https://youtu.be/KlvUz6phquo)
 "Zen fascists" forcing conformity on the masses for personal gain. It's by far the most applicable song for today's political correctness. 
 That said, Jello Biafra thinks Trump is a fascist and would hate this sub; but he also called out the political left and saw they forced their own brand of conformity. I think he was damn near clairvoyant in that regard.</t>
  </si>
  <si>
    <t>It‚'s all virtue signalling, and very hypocritical. To say the least. A man who spent I donno weeks? Months? Away from his own wife and kids because of corona all the sudden he can go into a giant crowd. What are people supposed to think about corona now? Hopefully this wakes more people up to the lies of the evil criminal organization that is government.</t>
  </si>
  <si>
    <t>I don't think racism in general. White supremacy specifically wasn't it? Like that symbol is not supposed to be racist if non-whites show to each other?§î</t>
  </si>
  <si>
    <t>Just curious to compare the stats. What percent of people killed (justified or otherwise, just in general) by police are black males? And then what‚'s the percent for actually unjustified killings of black males?
 Just curious because that number should be around 53% yet I‚'m assuming it‚'s somewhere in the 20s or 30s at the highest.</t>
  </si>
  <si>
    <t>Change---MY---Mind</t>
  </si>
  <si>
    <t>Soon the Germans will be wishing they still spoke German.</t>
  </si>
  <si>
    <t>But I was dutifully informed by the communist CBC that only wypepo are bad and a mere mention of the Arab slave trade is raciiiissss.</t>
  </si>
  <si>
    <t>Like I said in another thread, they clearly associate firearm ownership with their mortal enemy, white conservatives, so for them this gun reform fiasco is a revenge fetish.</t>
  </si>
  <si>
    <t>Is that the Canadian Minister for disease control with pictures of American black men at a beach in America? A bit of a stretch isn't it? Whoever made this has a very small brain. Don't you guys want to at least rage against things that actually make sense?</t>
  </si>
  <si>
    <t>I want the Liberals to explain what makes Canada so racist? Did they ever call out the evictions of Africans in China? The country Trudeau admires?</t>
  </si>
  <si>
    <t>Unfortunately it's true, BLM the group only cares about black life. It is a black supremacy group that's going to pull apart society and put us back to the days of segregation. I don't know a single person on the right who wants that. Antifa is just as bad and has gone so far as to segregate the larp farm in chop.</t>
  </si>
  <si>
    <t>Well I would take advantage of this news cycle, for sure, if I were her.
 Happy for the insertion of sanity. But unfortunately those who need to hear it aren't ready to listen. It's all about the outrage, fake or not.
 If the CPC wins, she should at least be in a position to advocate for liberal insanity reversal. Obviously we're seeing a lot of liberal overreach atm.
 But we also can't deny that some shit needs to be done to curb racial incidents by the cops.
 As far as our cops go, the last round of protests here indicated that they're doing a pretty good job. They could've easily escalated the situation, but they didn't. But there will be singular incidents to suggest a systemic problem regardless.
 We can address all that without deplatforming every god-damn person who says anything about it.</t>
  </si>
  <si>
    <t>Our police should do the same if politicians cuck to BLM protestors in cases of justified force.</t>
  </si>
  <si>
    <t>Get rich quick scheme for certain black leaders?</t>
  </si>
  <si>
    <t>I thought the whole point was for white people to stop talking and let black people talk. Didn't she do it right? Progressives literally don't know what they want</t>
  </si>
  <si>
    <t>I am praying so hard for her to win CPC leadership - to the point I wish Mckay and O'toole would drop out and endorse her. I believe she would put together an amazing, balanced cabinet, she could win over liberal voters (its a black female immigrants time to be PM!), and would absolutely make Trudeau and the LPC's heads explode.</t>
  </si>
  <si>
    <t>This guys satire. He is a joke.</t>
  </si>
  <si>
    <t>I though "Accelerationists" were some crazy neo-nazi guys, not Black organisations. My position is that fight this proposal will only delay the inevitable: all this anti-White, pro-Black laws will pass eventually. The sooner, the better. White people must wake up and understand that this Governments do not represent them.</t>
  </si>
  <si>
    <t>"REMEMBER: IT'S NOT ABOUT YOUR INTENTIONS, IT'S ABOUT HOW YOU MAKE PEOPLE FEEL." 
 "Hey I think I like the It's Ok To Be White campaign because I feel like white males have been scapegoated by society for a long time and I just feel like it's not a very positive thing and that it's affecting me and others" 
 "LOL WOW ARE YOU EVER FRAGILE"</t>
  </si>
  <si>
    <t>Un is dead, and his crazy sister is now calling the shots. WW3 around the corner</t>
  </si>
  <si>
    <t>Is that picture with the girl real? I guess I shouldn't ask, I've seen worse. I wonder if they made the little girl color the sign herself? I can only imagine the other twisted psychological abuses her Leftist parents will unleash on that poor kid. Hopefully it'll turn her away from their ideology. Leftists already have less kids than those on the right and if they destroy the ones they do have with this garbage it only makes their defeat come quicker. Feel awful for the kid though.</t>
  </si>
  <si>
    <t>Ugh what a cuck. These politicians need to know that they aren‚'t kneeling in solidarity with ‚"protesters‚. By kneeling, they are incriminating their own citizens and police departments, implying they are guilty of some sort of malpractice. No one asked you to apologize on the behalf of the police or the citizens of your province. We aren‚'t guilty of anything, and we elected you to represent us, not to throw us under the bus, or to treat us like the uncle you are ashamed of and apologize on our behalf.</t>
  </si>
  <si>
    <t>If those monkeys don‚'t like Britain, they should leave. None of them were forced to slavery in Britain and neither were their ancestors so they don‚'t have that scapegoat to fall back on.</t>
  </si>
  <si>
    <t>gunner_jingo</t>
  </si>
  <si>
    <t>How in the hell can people believe what they read by the media? People are so brainwashed and it's not even funny anymore. Just sad. So many are sheep now and they'll never see the truth</t>
  </si>
  <si>
    <t>For too long, Canadians have been issued bullshit speeding tickets or their cash confiscated by Americans. 
 I'm good with issuing Americans tickets.
 https://www.cbc.ca/news/world/american-shakedown-police-won-t-charge-you-but-they-ll-grab-your-money-1.2760736</t>
  </si>
  <si>
    <t>Wasteful spending has been killing us long before china virus hit.</t>
  </si>
  <si>
    <t>And then literally burn it all down.</t>
  </si>
  <si>
    <t>durrbotany</t>
  </si>
  <si>
    <t>Jeez that makes me wanna puke</t>
  </si>
  <si>
    <t>BluePokeBoi</t>
  </si>
  <si>
    <t>BTW: very tough to find, as the story was not covered by a single MSM member. Now, imagine those were white guys and an old black man. 
 Imagine..</t>
  </si>
  <si>
    <t>People are just mad the instathots are smarter than they are. Instathot shows up for two minutes, gets a million likes and all that good social credit while these other retards went and stayed for hours. Lol</t>
  </si>
  <si>
    <t>The idea that masks protect others while inside, over long periods is illogical.
 Your breath still circulates. It's not like there is a cloud around you of only your breath held in by a force field. You'd run out of oxygen. Small air currents, AC circulate the air spreading around your breath. 
 If your mask isn't dripping, it's not containing your breath moisture. 
 Wear a mask if you want to protect yourself a little, or others in passing, but the mask mandates are ridiculous.</t>
  </si>
  <si>
    <t>Muh crazy America.</t>
  </si>
  <si>
    <t>This is seriously getting ridiculous</t>
  </si>
  <si>
    <t>salazar_0333</t>
  </si>
  <si>
    <t>That first one is so sad. I dare these BLM supporters to find something remotely close to that done by a white person.</t>
  </si>
  <si>
    <t>must fell real comforting to whoever gets the job solely because they are black.</t>
  </si>
  <si>
    <t>This is retarded. Also what the hell is a "social housing unit"?
 The reason we have a "housing crisis" is because of high demand caused by immigration and rent control. 
 Get rid of rent control and let the price be set by supply and demand. Stop increasing the demand with out of control immigration.</t>
  </si>
  <si>
    <t>Apparently those confederate statues actually were violence against black people. 
 Who knew?</t>
  </si>
  <si>
    <t>I hate the sound of her voice on those commercials she sounds like a robot.</t>
  </si>
  <si>
    <t>waremachine69</t>
  </si>
  <si>
    <t>What are you talking about? They are clearly fighting for black lives. They think trump is an existential threat to black lives so it's perfectly logical for them to want Trump gone.
 Even if I disagree with some of their claims and demands, I still believe they're fighting for their lives.</t>
  </si>
  <si>
    <t>foot4life</t>
  </si>
  <si>
    <t>I'm torn. I support the ban, insofar as its very clear that the "grievance studies" are rife with anti-western communist rhetoric - which do nothing but indoctrinate people with disgusting lies and hubris. However, I'm also in support of free speech and "open to ideas" to be debated, discussed and compromised on.</t>
  </si>
  <si>
    <t>Is she a racist too? I thought only white people could hold such a title</t>
  </si>
  <si>
    <t>Weak mind, weak body. They're the opposite of "Strong Mind, Strong Body."</t>
  </si>
  <si>
    <t>And it's all worthless because nobody ever acts on communists until it is too late</t>
  </si>
  <si>
    <t>‚"Seems like‚? There is no ‚"seems like‚ here, he IS a creepazoid that drinks the cool aid.</t>
  </si>
  <si>
    <t>Ever seen an immigrant freak out because they've never seen snow before? He wasn't wrong</t>
  </si>
  <si>
    <t>"SIR INCOMING MISSLES WE NEED TO DEPLOY COUNTER MEASURES ALL BRACE FOR IMMMPAAACT AHHHH!"
 "Did you just misgender me, bigot?"</t>
  </si>
  <si>
    <t>So much racism. So much of it being projected by these self loathers</t>
  </si>
  <si>
    <t>Contributions to of Christianity to our constitution:
 1.freedom of speech √ó only righteousness shall come out of your mouth.
 2. Freedom of religion √ó thou shall have no other gods before me
 3.freedom of gun ownership = fathers protect your households
 4. Freedom of voting √ó Bible is indifferent to the world governments 
 5.crimes and justice system = thou shall not kill, rape and steal.
 6.education system √ó
 7.economy √ó
 8.health system √ó</t>
  </si>
  <si>
    <t>I don't care what they call me, I don't social distance. You wanna walk 4 yards around me on the side walk, go ahead; weirdos.</t>
  </si>
  <si>
    <t>A white man pretending to a black man pretending to a leader...
 Where have I seen this before?</t>
  </si>
  <si>
    <t>* A bunch of dead white people? Check.
 * Stricter gun laws? Check.
 * One less annoying woman on the force? Check.
 I can easily see the twisted motivation for sponsoring this.</t>
  </si>
  <si>
    <t>Discord is ban happy. They won‚'t ban pedo tranny servers but they sure will ban lonely incels and edgy teens</t>
  </si>
  <si>
    <t>Stop karma whoring the right wing in other countries.</t>
  </si>
  <si>
    <t>Note the CBC originally posted a manipulated version to fool Canadians into thinking that this was excessive force.</t>
  </si>
  <si>
    <t>Nah
 They fight nazis like you and are essential</t>
  </si>
  <si>
    <t>Nastynate7500</t>
  </si>
  <si>
    <t>Fkn terrorists.</t>
  </si>
  <si>
    <t>They should start by tearing down the statue of Jack Layton in Toronto. 
 "Taliban Jack" infamously supported the Taliban--the most misogynistic regime on the face of the Earth--for the soul reason that Canada was fighting against them and (at that time) our nation was trying to bring a better life to the people over there. He had to virtue signal against Canada to appease the rich white liberals in Toronto who could only fantasize about protesting the Iraq war in the states, so they just conflated the two, even though they were different conflicts in different countries.
 Taliban Jack was a soulless liberal who was devoid of all goodness and basic human decency and set the trend for all future traitor politicians in our country. He accomplished literally nothing other then being a traitor and having God strike him down.</t>
  </si>
  <si>
    <t>Don't get how this is news unless they are out raping the bears in the forest and tundra./s</t>
  </si>
  <si>
    <t>Not going to lie this is insanely retarded lmao. It's just a physical barrier from particles carrying the virus.</t>
  </si>
  <si>
    <t>AshanBouy</t>
  </si>
  <si>
    <t>Anyone remember when Pete Kouba tried to establish a "Whiteville"..or when looney Cobb tried it both up here and down south.. 
 Hell, even the AN (Aryan Nations - White Aryan Resistance) tried it in Idaho; and it worked slightly better, until they got dumb and desperate and started letting drunken skinheads on the run stay there and the lawsuits started. 
 The only way to pull it off is to go the route of the Mennonites and get behind religion. Any other way will see nothing but darkness.</t>
  </si>
  <si>
    <t>Wow amazing. This is the type of CPC leader we need, one that is not afraid to go against the narrative. Does any other leadership candidate have the b*lls to say something like this?</t>
  </si>
  <si>
    <t>Time to reincarnate the ‚"rent is too damn high‚ party.</t>
  </si>
  <si>
    <t>Is it real? 
 Well it is cringey, it is not funny, and it is totally out of touch with reality, so I would say yes, it is really from Trevor Noah's retarded show.</t>
  </si>
  <si>
    <t>&gt;it's white supremacist right wingers doing the looting?
 That just isn't true</t>
  </si>
  <si>
    <t>opcavalier</t>
  </si>
  <si>
    <t>grow upüíïüíûüíûüíìüíùüíñüíò</t>
  </si>
  <si>
    <t>poolnodle</t>
  </si>
  <si>
    <t>99% whites lmfao</t>
  </si>
  <si>
    <t>journalists aren't human, change my mind</t>
  </si>
  <si>
    <t>To be fair... why would you want to hang around those smelly symps anyways..</t>
  </si>
  <si>
    <t>The master troll at work.</t>
  </si>
  <si>
    <t>What a way to hustle a black woman on the street..</t>
  </si>
  <si>
    <t>Can‚'t allow non-coloured people to have a culture or traditions. Fluck them.</t>
  </si>
  <si>
    <t>There goes his sex life. 
 :(</t>
  </si>
  <si>
    <t>TorontosaurusHex</t>
  </si>
  <si>
    <t>But guys, think about all the ethnic food out there! The food I cook at home has no ethnicity, it's just white people kibble.</t>
  </si>
  <si>
    <t>NASCAR's nothing more than 500mi long soap opera played by millionaire whiners all whoring out their sponsors. I think '99 was the last time I actually enjoyed watching a race.</t>
  </si>
  <si>
    <t>"The problem is that when I try to find other like-minded communities of conservative, pro-Canadian-culture, pro-integration folks on the internet, I run headlong into white supremacists who clearly hate me too, just for not being white."
 Out of curiosity, do you run into people of the same ethnicity as you (in or out of "conservative" pursuits), who denigrate you for being "too white"?</t>
  </si>
  <si>
    <t>someday, one day...maybe he'll realize they aren't the good guys and they actually are the fascists.</t>
  </si>
  <si>
    <t>Almost like white people arent as easy to cow as others.</t>
  </si>
  <si>
    <t>\&gt; Britain outlaws slavery well before Canada is a nation
 \&gt; Underground railroad brings American slaves to Canada for freedom
 \&gt; The only systematic racism is Canada is against whites
 \&gt; Current PM did blackface multiple times
 \&gt; Acts holier than thou and takes a knee for a movement started in a foreign nation
 \&gt; Clearly a man of the leftist people, surrounded by RCMP goons
 I'm sure there won't be some sort of radical pushback or swing caused by this sort of lunacy. Nope, would never, ever happen ...</t>
  </si>
  <si>
    <t>I remember booting up Assassins Creed: Odyssey and the first screen had a discalimer that "this game has been made by people of a wide range of cultural and ethnic backgrounds with different marginalized belief systems, blah, blah, blah" it was a whole screen of text explaining why you can't criticize the game basically.
 The game took place in ancient Greece and almost every person was so tanned they looked like they were from India. Also they threw a bunch of gay sex into it, cause of course that is what gamers want to have to play through. Also the basic gameplay sucked like all Assassins Creed games, which was a shame cause it had nice graphics for the environment and nice music.</t>
  </si>
  <si>
    <t>If we defund the police, can we refer to people by their biological sex again?</t>
  </si>
  <si>
    <t>The aim is clear. Sure, hire another black woman to take his place. Soon, no tv commentators in Canada will have white skin, unless they're hot women of course.</t>
  </si>
  <si>
    <t>I replied to what I believed everyone was afraid of but my comments seems to be missing. I did notice that the fine young gentleman that called my mother a c**t still has his comment up. Yes so many great role models on this sub.</t>
  </si>
  <si>
    <t>GTFO</t>
  </si>
  <si>
    <t>Why would I want a childish ideologue in the Security Council? The grownups will be discussing foreign policy and Trudeau will start shouting about intersectionality while everyone else just facepalms. What an embarrassment.</t>
  </si>
  <si>
    <t>You guys I think "my wife gives me duty sex once a year" guy is back but I cant quite figure out why he's so angry. Total mystery.</t>
  </si>
  <si>
    <t>No, it's knowing that most of the looters are racist towards white people</t>
  </si>
  <si>
    <t>I thought using guns to protect your property was racist and fascist?</t>
  </si>
  <si>
    <t>All systemic racism in Canada is against white folks.
 People don‚'t know what ‚"systemic‚ means. It mean there are actual rules or laws in the constitution of an institution that are racist. Are there any universities in Canada that have officials rules against allowing black students? Are there are hospitals in Canada that refuse medical services to blacks, or make them wait longer than whites? There isn‚'t a single institution in Canada that has rules to discriminate against minorities. Almost all of them give minorities special treatment. Governments are the worst at it. They have outright diversity quotas and try to hire as few white men as possible. They have official rules on the books about this. So yes, the only institutional racism in Canada is against its native white population. Plus, government HR departments they take all education to be the same, so a low IQ refugee who barely passed a university degree from Somalia is just as qualified as someone who was a straight A student at McGill. And someone who just got here has just as much right to work in government as someone who was born here, even if they just got here and don‚'t know anything about culture or legal system or parliamentary process.</t>
  </si>
  <si>
    <t>Western civilization . You must have a brain the size of. Goldfish , if you really believe what you just said</t>
  </si>
  <si>
    <t>douglas-chug</t>
  </si>
  <si>
    <t>Wow the CBC has some truly retarded people writing for them. I wonder if Africa will join curling, what with all the ice and cold weather they have...</t>
  </si>
  <si>
    <t>The clown shoes fit.</t>
  </si>
  <si>
    <t>I'm interested to learn the proportion of the conservative population that had just had been banned.
 Ie. T\_D's 800k vs whatever these rape porn subs they banned.
 I suspect in the grand scheme, they all banned a lot more political conservative places than leftist politics.</t>
  </si>
  <si>
    <t>The joke's on him: Communism results in many more worm-brained people, living and dead.</t>
  </si>
  <si>
    <t>Wow that's so racist /s</t>
  </si>
  <si>
    <t>Yet if it was a white person on these products they would cry to have them replaced with black people.</t>
  </si>
  <si>
    <t>Cant wait for the coming of age movies involving black, fat, crippled dykes on their journey of self discovery in a world that isnt ready.
 Oh I got one. How about criteria it's a good movie?</t>
  </si>
  <si>
    <t>Sounds more like black power with white slaves.</t>
  </si>
  <si>
    <t>It still amazes me that you lot are fine with the prime minister doing blackface.</t>
  </si>
  <si>
    <t>UhhYeahNotMeBro</t>
  </si>
  <si>
    <t>By the way, aren't we supposed to be in the middle of a pandemic?
 Suddenly the government decides it's okay to be thousands of people together? Suddenly that's fine??
 After we've closed down our businesses, lost millions of jobs, crushing dozens of industries. Because of this deadly virus.
 But *now* it's okay to protest?
 It's a goddamn joke. We've been played.</t>
  </si>
  <si>
    <t>BLM and left wing parties are creating racism where before there was none. How many companies used to have skin colour based hiring policies beforehand? Let's use Adidas as an example. They now say they will hire a certain percentage of black people. This is racist not only to all none blacks, but to black people as well. If you are a black person hired by Adidas, how do you know you were the best candidate, or were you just hired as because of tokenism. 
 This didn't help black people in American colleges, it won't help them here. Look up Thomas Sowell's remarks on affirmative action for more information. 
 All defunding the police will also end up getting more black people killed by the increased crime rates.</t>
  </si>
  <si>
    <t>Leftists teach that all whites are born with original sins of racism, sexism, homophobia, and capitalism. Only the left can save your wicked soul - by teaching you to despise whites, males, Christians, Canadian culture, family values, honest work, and business.</t>
  </si>
  <si>
    <t>And you are racist for trying to clean that. /s</t>
  </si>
  <si>
    <t>lolioliol</t>
  </si>
  <si>
    <t>Can you change 'some black guy' to 'A criminal' or 'some guy'
 No need to play their games. Race is irrelevant in that particular incident.</t>
  </si>
  <si>
    <t>Alt-right fascist opinion, no less.</t>
  </si>
  <si>
    <t>You're a slave to debt? Why can't you manage your money?</t>
  </si>
  <si>
    <t>Gonzo_Journo</t>
  </si>
  <si>
    <t>Robert the Bruce spent 22 years fighting the English to take back his country and prevent his people being taken into slavery by the English.
 Then 700 years latter some twat decides Robert must have been racist simply because he was a European king and desecrates his monument. What a time to be alive.</t>
  </si>
  <si>
    <t>Just demoralizing straight white people.</t>
  </si>
  <si>
    <t>Widukind-</t>
  </si>
  <si>
    <t>I am ecstatic! Seeing people deplatformed for eugenics is wonderful. It's a shame Stefan Molyneux was allowed to receive profit from youtube for promotion of such a disgusting thing.</t>
  </si>
  <si>
    <t>Why are pedophiles always Leftists?</t>
  </si>
  <si>
    <t>Little known fact: Floyd was working on a peanut butter based cure for cancer when taken out by RACIST cops</t>
  </si>
  <si>
    <t>bearzen</t>
  </si>
  <si>
    <t>Perhaps Putin is a distant second....lol. Draining the swamp and having to weather constant beatings from media, Hollywood and far left extremists require some balls of steel over the last 3 years or so.</t>
  </si>
  <si>
    <t>If it said "Don't apologies for being black" the government would instead say "dismantle systemic racism"</t>
  </si>
  <si>
    <t>disgusting. I feel ill</t>
  </si>
  <si>
    <t>I get some people are against gays, but was that really necessary?</t>
  </si>
  <si>
    <t>[Boomerism- The irrational hatred of Kangaroos.](https://www.youtube.com/watch?v=hlSsffF2xhA)
 Please excuse the racist song about white boomers...</t>
  </si>
  <si>
    <t>China must have given more people in government the retard juice than initially expected.</t>
  </si>
  <si>
    <t>Racism emergency in the states, guys. Just learned about it on the Twatters.
 Racism is everywhere at all times omnipresent which we have to protest.
 It can't be rid of until we destroy capitalism.
 If you question that you're a fascist.</t>
  </si>
  <si>
    <t>How do you explain that you already gave 10$ to a black person? Do they get a coupon or a wristband?</t>
  </si>
  <si>
    <t>Yes, lady ANTIFA is YOUR white far left terrorist group that every sane person has been troubled by for years. They follow your Woke ideology.</t>
  </si>
  <si>
    <t>White privilege? I don't know what that is, mind explaining? /s</t>
  </si>
  <si>
    <t>Racists and furries. A tried and true combination</t>
  </si>
  <si>
    <t>Fencingchef03</t>
  </si>
  <si>
    <t>You just know some other white guys will see this, and some of them will be motivated to do the same only worse to some black guys, then suddenly everyone will care and everyone will be talking about how its a racism.
 Main problem with this white guy here is he has obviously never been in a serious fight before. You can tell in the whole confused way he reacts and the total lack of awareness of his surroundings. I would definitely clock 2-3 ghetto black dudes in my general vicinity I don't care what I am doing.
 He is probably a Liberal to be honest and probably a bit less of one now.
 If you are reading this and you have never been in a fight before maybe try getting in one on your own terms. Find out what it feels like to get hit. It's not as bad as you think. I think things are going to get a lot worse before they ever get better at this point and no one is going to be running to your rescue.</t>
  </si>
  <si>
    <t>Another Punjabi Arab of course.</t>
  </si>
  <si>
    <t>Sir, respectfully, you are arguing a false equivalency. How does slavery in another country have anything to do with how people are treated in one‚'s own? There is far more slavery worldwide now than when it was legal. Yet there is nothing mentioned in the media about it, oh, unless you recall that Donald Trump branded ties and Ivanka Trump‚'s clothing brand was made in China under dubious conditions. However, you are arguing that because people are concerned about police brutality in their own country they are stupid for not doing anything about slavery in another, as though this administration is done anything more to improve either situation.</t>
  </si>
  <si>
    <t>nouveautrailertrash</t>
  </si>
  <si>
    <t>Brags about being the kid of an undocumented immigrant. So Americans allowed them to stay and have a kid so he could grow up and work towards destroying the country that saved his parents from genocide. Nice. And married to a black woman, well, he's made his choice. Maybe his money will save him from the wrath of minorities who'd still just see him as another white man who needs to be done away with.</t>
  </si>
  <si>
    <t>They claim "experts".
 Experts in what? Of brazen attempts at propaganda?
 What kind of nonsense is this? \#Defund</t>
  </si>
  <si>
    <t>There is a lot of black people calling out Antifa lately. Even funnier is that most rioters were white this time around posing as BLM. What is going on? Is Antifa trying to Damage the Black community even more?</t>
  </si>
  <si>
    <t>I wonder if he asked them if they were liberals first. Or if they support black lives matter.</t>
  </si>
  <si>
    <t>Just look for the white supremacists. They can be recognized by their privilege and the fact they give each other good deals.</t>
  </si>
  <si>
    <t>WOuldn't that be more like Hollandaise Cum on Eggs?</t>
  </si>
  <si>
    <t>Wow, what an Uncle Tom! /s
 There are a lot of black people out there like him who resisted the programming and retained their thought autonomy. They will never, EVER get airtime or attention because they are the greatest enemy of the leftist arrative. Just like the Chinese who were systematically oppressed upon arrival in this country and prospered anyway, people like him cannot be used by the left to push their narrative so they must be ignored and memory holed at all costs.</t>
  </si>
  <si>
    <t>Do politicians not understand they need an alt to shitpost safely?</t>
  </si>
  <si>
    <t>So is it 'black fragility' if they're offended by a hard N?</t>
  </si>
  <si>
    <t>you sound like a male karen too</t>
  </si>
  <si>
    <t>CheezyWheeze</t>
  </si>
  <si>
    <t>quick get out your "*how to deal with a rapist/mugger/assault cartoon*" and explain to them with colourful shapes and thought bubbles how they shouldn't be doing what they were thinking of doing. Problem-o Solv-o! TA DAAA</t>
  </si>
  <si>
    <t>Body lotion? Part of me wants to know why - a bigger part is rolling up it's sleeve and telling that part to sit the F\*\*K down and SHUT the F\*\*K up!!!!</t>
  </si>
  <si>
    <t>Don't worry, I'm sure all the businesses are eager to open back up again and give valuable jobs to these communities..... Well I guess if they don't they will be called white devils</t>
  </si>
  <si>
    <t>The face of white supremacy</t>
  </si>
  <si>
    <t>Their murder rate proves leftist dont care. They are empty.</t>
  </si>
  <si>
    <t>Literally taking steps to reduce the number of white people..</t>
  </si>
  <si>
    <t>LoL the hypocrisy is unreal.</t>
  </si>
  <si>
    <t>Yeah, I laughed. SHit</t>
  </si>
  <si>
    <t>Just waiting for the torches and pitchforks to come out for the writer - they're going to have a host of woke students howling for a pound of flesh - and they're going to go all out to find him.
 If anything, it shows how unhinged they are.
 Any dissent gets responded to "You're not agreeing with us, so you're [ racist | white | bigoted | &lt;insertcausehere&gt; ]". There's no discussion anymore, there's just more torches and pitchforks.</t>
  </si>
  <si>
    <t>BTFO racism!</t>
  </si>
  <si>
    <t>I love how a few weeks ago anybody having a BBQ or some sort of gathering would've been shat on for not social distancing. But now it's okay with thousands and thousands of people out there. The hypocrisy is just insane to see.</t>
  </si>
  <si>
    <t>The thing is that this statement Is true for even white people. How is that racist?</t>
  </si>
  <si>
    <t>Elon Musk has been cancelled by liberals already so they don't need any convincing to turn on Tesla
 Similar to how Julian Assange was cancelled by liberals because some woman made allegations that he sexually assaulted her</t>
  </si>
  <si>
    <t>Yeah, the "he said the n-word" defense gets trotted out an awful lot these days. 
 I'm always amused that no one saw what kind of soft-Jim Crow prohibitions around non-blacks saying the n-word could be until this point. 
 The media loved to portray violence as being an acceptable reaction for a non-black saying the n-word and it's now being used as an excuse for violence after the fact. Many times the n-word was not used, but it's seen as a get-out-of-jail free card for violence or repugnant behaviour so it's wrongly used on a constant basis. 
 Jim Crow never quite stopped in the States, it just went underground. 
 Think about it. A word that's considered to be an instant justification for violence if used. What is one to think of a people who would beat you within an inch of your life for using a forbidden word? Would you call them intolerant? Would you call them violent? Would you call them barbarians even? Savages? 
 What would one think when that defense was trotted out falsely on a constant basis? 
 As I say, it's soft Jim Crow and I'm happy that this trend seems to be reaching its end-point. Separate, racially-based language rules are insanely divisive and do nothing but make the forbidden word omnipresent in people's minds. 
 If you don't believe me, just answer this question in your head. 
 "L is for lady, M is for man, N is for..." 
 This thought crime and speech crime shit needs to stop already.</t>
  </si>
  <si>
    <t>I don't see how this is relevant. BLM is not about "Blacks killed by Whites", it is about coloured people being systematically targeted and extrajudicial force being used on them by people in power.
 Also your source url doesn't exist so whatever.</t>
  </si>
  <si>
    <t>ZPudd</t>
  </si>
  <si>
    <t>Because America is the worse offender of human rights on earth right now, totally.</t>
  </si>
  <si>
    <t>Maybe I‚'m reading it wrong, but I thought the protests were more about police brutality on the whole, and the media twisted it into a race issue to piss everybody off.</t>
  </si>
  <si>
    <t>*It is also possible that white actors may be so busy doing their life-long work of anti-racism that they simply won't have time to engage in creative endeavours.*
 WT fn F...lmao...you have to laugh to keep from crying or screaming.</t>
  </si>
  <si>
    <t>I'm hearing a lot about defunding, but how? Reduced manpower? These workers have contracts and unions. Pensioning them off will cost more money. Less equipment? Have them walk foot patrol? WTF?</t>
  </si>
  <si>
    <t>Want to have a laugh ? Check out the google phrase...‚Ä¶..Black anti white radicals in the USA. Start with the Nation of Islam, and the other ones who are the black versions of the Knights of the Klan. Then go on to the black separation groups, the Mystical Egyptions ( yes that's how they spell it ) the whole whackamole buffet of craziness.
 Link. https://www.splcenter.org/fighting-hate/extremist-files/ideology/black-separatist
 That is just one of the couple of dozen groups that are on the radar of the Southern Poverty Law Center . Remember that the SPLC is a leftist group its self. 
 Know your enemy.
 jimB</t>
  </si>
  <si>
    <t>jimintoronto</t>
  </si>
  <si>
    <t>Yep, get all the black faces off of my food containers.</t>
  </si>
  <si>
    <t>Trudeau's career has just been cut short. He's gotta be pissed.</t>
  </si>
  <si>
    <t>Good riddance to this spineless flip flopper. He has contributed to the problem of black on black shootings while vilifying (mostly) white gun owners. 
 Pro carding qoutes by Saunders:
 "It is legal. And it does enhance community safety."
 ‚"If we remove the ability of our officers to engage with the community, all I can tell you is that will put us in a situation where there will be an increase of crime.‚
 "police rely on it to keep issues like gang violence in check in the city."
 Anti carding:
 "There's a litany of reasons gun crime is increasing in Toronto, and the end of carding is not one of them."
 "Under that definition of carding ‚Äì it is simply unlawful policing,‚ 
 He also attempted to blame legal gun owners as being the source for the majority of crime guns in Toronto. Mayor Tory and Saunders proposed a hand gun ban in the city, a study later revealed 80% of crime guns were confirmed to be illegally smuggled and Saunder's "majority" claim to be complete bullshit.
 "It's Toronto-specific that the crime guns, that the majority of them are domestic,¬†predominately through straw purchasing," Saunders says.
 "Some of these guns were stolen from their legitimate owners and resold, others were bought legally by Canadians and then offered for sale illegally for a profit."
 https://www.cbc.ca/news/national-gun-trafficking-straw-buying-smuggling-firearms-1.5126228</t>
  </si>
  <si>
    <t>Sickening.</t>
  </si>
  <si>
    <t>I predict a number of accounts will be permabanned. If you only have activity in banned subs, I don't think you will be around much longer
 Someone once said that any online community, absent manipulation, will eventually find equilibrium in libertarian leaning centrist opinion. Those voices have to be silenced to usher in the new world order that Bush Sr talked about 10 years to the day before 9/11 in his speech before Congress. A thousand points of data collection, from social to biometric is creating a valuation index for all of us. The New World Order promises globalist corporate hegemony of wars without end, locking away technology from the population that would increase quality of life and engineering science to fit political goals.
 The early spike in Covid was manufactured by putting covid patients in nursing homes. The elderly lives are just as disposable to them as the unborn. This justifies mail in voting which has already proven to be easier to fix than professional wrestling. 
 And this very same deadly disease isn't stopping schools from opening in September. No, the brain trusts behind closing the economy too early for most of the country now wants to reopen it just in time to manufacture a spike right before election day.
 Its so fucking obvious. Never let a crisis go to waste has been a political axiom forever, and covid allowed the globalists to nullify a primary and soon a general election to install Biden, who clearly has dementia, as a puppet leader for the fringe ideologies and corporatists. This is how China finishes what they started.
 See you shitposters on our lifeboats</t>
  </si>
  <si>
    <t>So? We dont usually kill meth heads, even tho we got a ton of em. No need to victim blame, tho I know this sub loooves that</t>
  </si>
  <si>
    <t>It's hilarious how they are bitching about racism here in the West. Nothing is forcing you to stay here. Especially pre China Virus. They love the West and free handouts but they'll never admit it</t>
  </si>
  <si>
    <t>‚"b-b-but he did unrelated crimes! his death was justified!‚</t>
  </si>
  <si>
    <t>lol_gay</t>
  </si>
  <si>
    <t>Imagine how much we could fix if they did fire all the cops</t>
  </si>
  <si>
    <t>"Rid the world of police". I.e. create a world in which anyone can steal, kill or rape as they feel like it? Is that what they want?</t>
  </si>
  <si>
    <t>isnt he considered disabled too? antifa supporters are the ultimate smooth brains</t>
  </si>
  <si>
    <t>I agree but using silly Trumpian insults instead of explaining thing like I finally got you to do is really the key to expressing your point. If you want to reach others instead of preaching to the choir of the right you really have to use some sort of intelligent argument like you just did to reach people outside of that group. I'm pretty neutral politically myself. By that I should say between the traditional right and the left I'm not including the childish Trump fake Republican silliness type politics.</t>
  </si>
  <si>
    <t>Ie: if your doctor isnt a white Male, you're seeing an affirmative action hire, so ask for a new doctor</t>
  </si>
  <si>
    <t>Because there aren't any other kinds of cops. All cops are white skin heads /s</t>
  </si>
  <si>
    <t>Zero tolerance for pedophiles.</t>
  </si>
  <si>
    <t>Better than most who never know when to shut up.</t>
  </si>
  <si>
    <t>This black guy wants his six blocks back to the city.</t>
  </si>
  <si>
    <t>Where is the White Privilege and systematic racism?</t>
  </si>
  <si>
    <t>SummerOftime</t>
  </si>
  <si>
    <t>Marxism is communism which facilitates fascism and leads to naziism. Next, all whites to the ovens. We fought a war because of this once before.</t>
  </si>
  <si>
    <t>Isn't it gay month?
 Now will it be a battle who gets the place of *pride* so to speak as they fight to see who is more oppressed and gets more space?</t>
  </si>
  <si>
    <t>It will only get worse. Don't bother trying to think logically about it.
 Our government is a socialist dictatorship. The other parties are going along with as well. The CPC is 'opposition' in name only.
 The media is their propaganda, and police are their thugs.</t>
  </si>
  <si>
    <t>The Liberals are figuratively just a corporate and communist donation box. They should be charged with treason.</t>
  </si>
  <si>
    <t>I hope "other" means dogs..... chromosomes are chromosomes, are they not? and what about the human rights thingy where if you say you're a girl you're a girl? Either way what the heck is "other"</t>
  </si>
  <si>
    <t>....and people would care about this as much they care about black on black shooting in Toronto...</t>
  </si>
  <si>
    <t>So you dislike people protesting fascism? Meaning you're fascist? 
 Did you grow up in a Canada where that was an admirable thing to be?</t>
  </si>
  <si>
    <t>JohnnyFootballHero</t>
  </si>
  <si>
    <t>Bro, look upon the r/Alberta subreddit, it will make you weep. The Liberals and NDP were expelled during the last Alberta Provincial election, but you look at the Alberta subreddit and you sweat to God it's a province of leftards. If even the MOST Conservative province in the country's subreddit is full of leftist tits, what do you think the Ontario subreddit would look like?</t>
  </si>
  <si>
    <t>Let's put people with a contagious disease that is especially deadly in nursing homes!
 Brilliant I say!</t>
  </si>
  <si>
    <t>Even in freakin' Yorkville.</t>
  </si>
  <si>
    <t>&gt;CEO of Fox Corporation Lachlan Murdoch sent a memo to staff Monday in which he urged them to¬†'fundamentally understand that black lives matter'
 I love that this is some big revelation for leftists..
 Low.. and behold... I have learned wisdom from the ages you savages can barely understand... black lives matter.... \*gasps ring out\*</t>
  </si>
  <si>
    <t>There's nothing wrong with teaching it as a subject. The problem is that it gets infused into every other subject, twisting information and lying to students, giving them the wrong view of the world, and indoctrinating them.
 And why is nothing done about it? Most of the provincial governments are conservative - or ostensibly conservative. Why have none taken any action? What these schools are teaching kids, be it in social science, in history, in freaking anthropology and law, is that conservatism is bad, even evil, and that the history, traditions, value and culture of Canada is corrupt, invalid, and based on murder and illegality.
 They are teaching kids to take no pride in their country, and to place no value on its traditions and values. 
 And conservative premiers smile and say "Okay. I don't mind."
 The idea they don't want to interfere with academic freedom is so much bullshit. There is zero academic freedom at Canadian universities today. It's all leftist orthodoxy that no one dares contradict.</t>
  </si>
  <si>
    <t>I remember when some people were ridiculed for suggesting that after gay marriage there would be a push for polygamy.</t>
  </si>
  <si>
    <t>It's a good thing nobody up here is racist, eh? 
 That's what makes The Great White North Great!</t>
  </si>
  <si>
    <t>sOvIeT sTyLe PuRgE 
 You people are delusional lol</t>
  </si>
  <si>
    <t>Eastern-Pilot</t>
  </si>
  <si>
    <t>I was for replacing the RCMP in the wake of the Nova Scotia shooting, and I still am in favour of replacing them with a more local option. Defunding the police will never happen, human society needs people to enforce the rules. But the informal ‚"code of honour‚ that protects dirty cops, and the unions that protect dirty cops needs to be broken.</t>
  </si>
  <si>
    <t>Wow. This is getting out of hand. White people need to stand up to this blatant racism against us going on in society. The racism against white people is out of control.</t>
  </si>
  <si>
    <t>As he exits the clown car.</t>
  </si>
  <si>
    <t>VPD just arrested Dan Dicks for getting assaulted by antifa. This is the Canada we live in.</t>
  </si>
  <si>
    <t>Gay privilege.</t>
  </si>
  <si>
    <t>White Fragility' is a term created to stop criticism of the left's hate and racism. The left twist everything into anti-nonwhite racism. Naturally, they don't want their own hateful speech judged, so this term is normalized by hateful academics. It suggest that whites are so pampered that any racism leveled at them is justified. The left have coined numerous other hateful terms into popular culture. 'White Privilege' assumes that all accomplishments of whites come unfairly so prejudice against them is justified. Pure hateful racism.</t>
  </si>
  <si>
    <t>Diets are racist.</t>
  </si>
  <si>
    <t>The left love to minimize the war crimes and mass slaughter of Hitler and Stalin.
 Sorry you got tear gassed. Everyone who shot one of those rounds got it during training too.
 You know, just like Hitler and his lethal gas.</t>
  </si>
  <si>
    <t>Race traitor</t>
  </si>
  <si>
    <t>I remember some women in the UK or something actually took in a muslim refugee. Found him molesting her daughter. Heard worse too. Most of them are Nimby's though, no surprise, but some really are willing to put them and theirs in the line of fire.</t>
  </si>
  <si>
    <t>Oh, we better do whatever *Critics say*.. AKA the Twitter blue check gestapo.
 Absolutely nothing racist about it.
 Cue the shills gaslighting about houses on fire and other retarded flawed analogies.</t>
  </si>
  <si>
    <t>Majority just meaning white given how the majority of people are Asian. Odd of Reddit to come out and say ‚"yeah, you can hate on this one race/sex‚</t>
  </si>
  <si>
    <t>PEIFella</t>
  </si>
  <si>
    <t>The left is legit crazy</t>
  </si>
  <si>
    <t>Funny that they article state the person in charge of the operation will determine if the fines are legitimate and that they are being applied with common sense.
 There's no common sense in letting thousands of Chinese people fly back into the country spreading the virus all over the fucking place and then fining kids for an activity that requires zero contact with eachother.</t>
  </si>
  <si>
    <t>"Floyd was a multiple felon, who once held a pregnant woman at gunpoint. He broke into her home with a gang of men and pointed a gun at her pregnant stomach. He terrorized the women in his community. He sired and abandoned multiple children, playing no part in their support or upbringing. Failing one of the most basic tests of decency for a human being. He was a drug addict and sometime drug dealer, a swindler who preyed upon his honest and hard-working neighbors. And yet, the regents of UC and the historians of the UCB History department are celebrating this violent criminal, elevating his name to virtual sainthood. A man who hurt women. A man who hurt black women. With the full colaboration of the UCB history department, corporate America, most mainstream media outlets, and some of the weathiest and most privileged opinion-shaping elites of the USA, he has become a culture hero, buried in a golden casket, his (recognized) family showered with gifts and praise. Americans are being socially pressured into kneeling for this violent, abusive misogynist. A generation of black men are being coerced into identifying with George Floyd, the absolute worst specimen of our race and species. I'm ashamed of my department. I would say that I'm ashamed of both of you, both perhaps you agree with me, and are simply afraid, as I am, of the backslash of speaking the truth. It's hard to know what kneeling means, when you have to kneel to keep your job"</t>
  </si>
  <si>
    <t>OppositeDoubt</t>
  </si>
  <si>
    <t>99 crimes, shame on you. 100 crimes, shame on ME.</t>
  </si>
  <si>
    <t>If we look harder, we'll find more signs of racism. Just like those people that find jesus in a piece of toast.</t>
  </si>
  <si>
    <t>A-yup. Don't act surprised if I start acting like a racist after listening to you drilling it into me.</t>
  </si>
  <si>
    <t>What about cops who happen to be gay? What happened to trying to bridge the gap between cops and "vulnerable" people?</t>
  </si>
  <si>
    <t>Prototype_Grendel</t>
  </si>
  <si>
    <t>Crazy Black Bitch strikes again</t>
  </si>
  <si>
    <t>It is cute they think they are tough. I'm sure they'll "sing" a different tune when their balls drop.</t>
  </si>
  <si>
    <t>EducationalPair</t>
  </si>
  <si>
    <t>Shut up 4-eyes. 
 But in all seriousness, it‚'s nice to see vids like this. Let‚'s bring things back to reality.</t>
  </si>
  <si>
    <t>Swanktalion</t>
  </si>
  <si>
    <t>This is so much like the Russian Revolution it's crazy.</t>
  </si>
  <si>
    <t>As the first comment on Twitter said " Welcome to the new Canada, weak and unfree."
 Pretty sad these cockroaches are allowed onto the property but 4 people from Rebel News trying to report on it were removed by Police and City Hall security.</t>
  </si>
  <si>
    <t>Yeah, it's clear that *somebody* got offended by her use of that word. Remember, white people, it's *their* word.
 Also, don't forget that every enemy that you have at work will out you when you f-up.</t>
  </si>
  <si>
    <t>I grow veggies in my market garden for side cash and this is just... lol
 Ive seen some other pictures of their garden and its incredibly retarded. They have their plants randomly spaced with HUGE gaps inbetween. The soil is way too exposed and looks like its maybe 3" deep.
 Id offer some advice but after calling me and my family and everyone I know evil white colonizers and demanding I bend the knee I'm not feeling to charitable.</t>
  </si>
  <si>
    <t>It's irresponsible as it's not accurate. He was elected and his powers are not for the short term....that would have made him a dictator. 
 He's worse
 He's a despot. He holds absolute authority over everyone and everyone is to be subservient. Which is nuts, as he has a minority government.</t>
  </si>
  <si>
    <t>This isn't wrong because black people are different than white people and don't know right from wrong, which is the fault of white people. 
 ..is what I would be saying if I subscribed to equity based politics.</t>
  </si>
  <si>
    <t>Laugh and live are still missing. Lazy rioters.</t>
  </si>
  <si>
    <t>What's your point troll? This is awful, and nobody here supports hurting innocent people, breaking up families or racism. Move along. You are not 'triggering' us with this.</t>
  </si>
  <si>
    <t>the world has just gone full retard because of the upcoming american election. i would expect it to get worse until election day and then go next level retard no matter who wins . the media is pumping out the fear and division more right now than at any time before . there still is humor but its dark humor .the time for lulz will never be over</t>
  </si>
  <si>
    <t>I've been the black sheep for 20 years. After 9/11 I was ranting and yelling like Alex Jones. Now I calmy speak and reason with the view of the status quo much more than I should. I know Their responses before they say them. If I mention black crime stats, first they deny my source. Then they may agree but say it's due to systematic oppression. Yes. The cia did infect ghettos with crack cocaine, I understand. But when do we stop the cycle. Saying police need to be accountable for unjustified killings of all races is somehow a bigoted thing to say. It's amazing actually that they can't see any hipocrisy.</t>
  </si>
  <si>
    <t>I actually enjoy dumb stoner movies and late night comedies quite a bit, including the ones Seth Rogan makes. I watched The Green Hornet the other day and, for what it was, it was a good time.
 But I think it‚'s quite apparent that he‚'s not a particularly good person, not at all a critical thinker, or exceptionally bright. And he‚'s *definitely* a narcissist.
 Hollywood lost its collective mind after 2016, probably forever, and 2020 has just thrown more fuel on the fire.</t>
  </si>
  <si>
    <t>This is what the left want for whites.</t>
  </si>
  <si>
    <t>White supremacy made him do it</t>
  </si>
  <si>
    <t>And all of my posts don‚'t even take into account the tendency for police in the states to charge black peoples for crimes at a higher rate than white people for the same crime.
 So white people are documented to be involved in 10x more crime than black people in the states. With the racial bias this currently exists.</t>
  </si>
  <si>
    <t>Fat Don Draper waving at the back needs to grow a pair. How anyone can support this party of corruption is shameful</t>
  </si>
  <si>
    <t>princeofwailes</t>
  </si>
  <si>
    <t>&lt;laughs in essential worker&gt;
 Checkmate lefttards</t>
  </si>
  <si>
    <t>The left doesn't understand how capitalism and free transactions grow wealth.
 They think there are only X amount of dollars to go around and that equates to the limit of wealth.
 It's a basic ignorance and lack of true education.</t>
  </si>
  <si>
    <t>Fake an old</t>
  </si>
  <si>
    <t>ancientmemegod</t>
  </si>
  <si>
    <t>Do you think people care about the truth? It's all about ideologies. You know that as long as it fits an agenda, it's all good.
 BTW, did you know that George Floyd was once arrested for pointing a gun to a pregnant woman? Check out Twitter, it's actually black people calling this out</t>
  </si>
  <si>
    <t>‚"When you look at the looters, they‚'re all white teens‚ 
 -*Joe Rogan attempts to gaslight you circa 2020*</t>
  </si>
  <si>
    <t>"Director of Talent" is this a fancy name for prostitute and stripper wrangler?</t>
  </si>
  <si>
    <t>"People voted for stuff i dont like so they're racist."</t>
  </si>
  <si>
    <t>"White supremacists wearing black face"</t>
  </si>
  <si>
    <t>*"Racism exists! We need to do better!"*
 *It's just the latest "Trump is a Russian Agent."*
 It's nothing more than an anti-capitalist and anti-conservative movement.
 It's a very weak movement at that, it just relies on **demagoguery** and **violence**.
 They got nothin'. They're running out of options and time.</t>
  </si>
  <si>
    <t>&gt; Lowrey boils **her views on feminism down to a few key ideas: men cannot get pregnant, lesbians don‚'t have penises and that biological sex is real.** She has in the past written for Feminist Current, a feminist blog headed by Meghan Murphy and had a sign on her office door explaining her views.
 &gt; Lowrey says she was told in meetings that complaints, made to the dean of students and the university‚'s Office of Safe Disclosure and Human Rights, were that her views on feminism were making students feel unsafe and there were concerns this was driving students away from choosing anthropology as a major. She doesn‚'t know exactly the nature of the complaints ‚  or who made them ‚  because they were made informally and anonymously, she said.
 &gt; ‚"My chair was hoping that for the good of the department I would resign from my position.‚
 &gt; She said she was also told she had been discouraging students from organizing Pride events, which she denies. It was this claim which led her to conclude the complaints centred around her views on gender.
 &gt; Following a subsequent meeting with the dean of the faculty, she received a letter saying she couldn‚'t effectively continue in the role and her leaving would be in the best interests of the department. Lowrey said the letter didn‚'t expound upon the reasons for her dismissal, and she maintains she has never been given proper reasons for her dismissal in writing.</t>
  </si>
  <si>
    <t>&gt;‚"**I recognize that this institution and others across the country were not built to serve marginalized students, specifically Black students. Still to this day, institutions such as UW, do not serve Black students to the same capacity that white students benefit from**,‚ student government president Kelty Pierce told¬†The Daily.
 War is peace. 
 UW already offers black students numerous advantages that are not available to other races. Their acceptance criteria is lower, they have scholarships and grants that are only available for black students, etc.</t>
  </si>
  <si>
    <t>&gt;For example, the rule does not protect groups of people who are in the majority or who promote such attacks of hate.
 Translated: For example, the rule does not protect people we disagree with politically, conservatives and white people.
 Yeah! **We know!**</t>
  </si>
  <si>
    <t>A comment about predatory Muslims that I have posted here in the past. Reminder.
 I am originally from India and I would like to warn fellow Canadians about what Muslims do. Basically I like to classify them as predatory minority.
 * First they will ask for special status over other citizens using the minority card
 * Then will force the government to make laws that make it illegal to criticize Islam. I guess this part has already been achieved as anti-Islamophobia is already a part of the Canadian legislature. 
 * Then they will start the ghettoization. They will start occupying lands wherever they like, drive out the people who live there and if they fight, use anti-Islamophobia laws to stop them.
 * They are violent. They will always attack first and then when they face retaliation play the victim card. Don't fall for it. 
 * If the government deems their actions illegal, they will protest that the government is being anti-Muslim and anti-democratic. They will always cry intolerance when they themselves are intolerant bigots.
 * Always remember, Muslims will never be patriotic. They will always keep their religion on highest priority and when the nation is in trouble, do not expect them to help during a crisis.
 Note:- not every muslim falls under this said criterion, but most of them do.</t>
  </si>
  <si>
    <t>almost like the sides are set in stone, and that no matter how much you try to fool yourself, you are their enemy</t>
  </si>
  <si>
    <t>Also, there are currently black Africans being tricked into travelling to Libya where they're told they'll be put on a boat and sent to Europe for a small fee, only to actually be enslaved by Muslims, but it's ok because muslims are part of the protected group heheôÉ</t>
  </si>
  <si>
    <t>And they'll lose the General election because black people always vote blue. So it's not even worth covering.</t>
  </si>
  <si>
    <t>TheOneTrueDonuteater</t>
  </si>
  <si>
    <t>Apparently it is a hate crime to paint a statue of Justin Trudeau's father in black face, but not a hate crime for Justin Trudeau to paint his own face black.</t>
  </si>
  <si>
    <t>But he threw an apology down so boom history erased. Only leftist are capable of committing racist acts then apologizing for them to remove them. Somehow, despite the fact they should have known better, they learned a lesson.. at 40 plus years of age... in the 21st century, that black face is wrong.</t>
  </si>
  <si>
    <t>But if we don't see a COVID spike then we can immediately open the country while keeping travel restrictions on the third world. 
 I applaud the sacrifices of the black people across North America. We'll always be in your debt for letting yourselves be guinea pigs to truly determine whether the virus has burned itself out or not. 
 As the "the virus is racist" chants from England reminded us, the coronavirus is far more prevalent in black communities and that black people have far poorer outcomes. 
 If there is no coronavirus spike in a week's time in either Minnesota or New York then we're golden. 
 All our sports come back with us and we can have no fear about celebrating too. We can even watch in person. We can all save the pub industry as well, I don't know about any of you but when this shit is over I'm going to spend an awful lot of time sitting at the bar, watching sports and chatting it up with randoms. 
 The schools can come back, we can see our co-workers in person, and we can rebuild our great society. 
 It'll all be thanks to black people who bravely volunteered themselves to spend a week or so tightly packed in a mob, while coughing and gasping for air as they were smoke bombed, tear gassed and pepper-balled. 
 Although, of course, if this is the vaunted second spike then I'd say that societal attitudes about activists will change dramatically. 
 There will be no rewriting that history. 
 Either way, Trump wins.</t>
  </si>
  <si>
    <t>Che didn't hate blacks. He actually fought alongside them against colonialism in East Congo. https://books.google.com/books?id=x635XRaM40wC&amp;pg=PA134&amp;lpg=PA134&amp;dq=che+congo+expedition&amp;source=bl&amp;ots=8O3-8K1o0l&amp;sig=ACfU3U2zTS99k6Sq1etULPGAVlw4LklrEg&amp;hl=en&amp;sa=X&amp;ved=2ahUKEwjC_4LTs6LqAhWDQc0KHSSHAPkQ6AEwBnoECA4QAQ#v=onepage&amp;q=che%20congo%20expedition&amp;f=false</t>
  </si>
  <si>
    <t>Che was a murderer.</t>
  </si>
  <si>
    <t>MasonTaylor22</t>
  </si>
  <si>
    <t>Checking through the list of banned subs with 10+ Daily users and there is a ME******** but it seems like the sub is still alive</t>
  </si>
  <si>
    <t>cops can't grab your guns if the cops don't exist</t>
  </si>
  <si>
    <t>Correct me if I'm wrong but didn't the Bolsheviks parade homosexuality at the beginning of the Communist Revolution in Russia before having them all killed once they assumed power?</t>
  </si>
  <si>
    <t>JuicyJyles</t>
  </si>
  <si>
    <t>Drake likes it when Trudeau puts his hands all over a woman?</t>
  </si>
  <si>
    <t>Faker than a Raid Shadow Legends ad</t>
  </si>
  <si>
    <t>Graphic for all viewers. It's one of the reasons we don't like CBC, they're just too retardedly soft.</t>
  </si>
  <si>
    <t>Guy was still breathing while this guy told him to relax and slide into death.
 What a way to go.</t>
  </si>
  <si>
    <t>Hahahaha!!! How much more White Canadians will take?</t>
  </si>
  <si>
    <t>Have they explained what they think is so horrific about people wearing blackface?
 Surely it‚'s just a means of mocking Africans? 
 Mockery is mechanism of social control. It intends to encourage the mocked to improve their behaviour.
 Africans need mockery more than most. Plenty to correct.</t>
  </si>
  <si>
    <t>hey did you steal this from cangen</t>
  </si>
  <si>
    <t>Be1eagured</t>
  </si>
  <si>
    <t>Hey fatty I've got a movie for ya: A Fridge Too Far</t>
  </si>
  <si>
    <t>Hmm, I dont think little potato has enough power or respect to be a dictator. A dic-tatertot, maybe.</t>
  </si>
  <si>
    <t>Thrupenny_upright</t>
  </si>
  <si>
    <t>How are these levels of cuckery even possible?</t>
  </si>
  <si>
    <t>I cannot believe Canada allowed any anti-communist Venezuelans to immigrate.</t>
  </si>
  <si>
    <t>TraditionalAdvance2</t>
  </si>
  <si>
    <t>I think running against a black woman in a federal election would make Trudeau‚'s head asplode. Good enough for me.</t>
  </si>
  <si>
    <t>I will never bow to these BLM terrorists.</t>
  </si>
  <si>
    <t>I'd love it too if my business was on the cusp of failure, my stock out dated and the threat of being looted and burnt out would garner some insurance dolla's.
 I'd even supply the balaclavas and bricks, just like this shitlib.</t>
  </si>
  <si>
    <t>I'm from Ontario and I love Quebec. I deeply respect its own respect for its French culture. I wish the rest of Canada had the same respect for our British heritage. Instead a huge amount of the rest of the country has been absorbed by far left Wokeist cultish gaslighting thinking that 'we have no culture' or that our culture is 'multiculturalism' which is just a bullshit biproduct of Canadian culture.
 Canada is a mixed culture based on British, French, and a dash of Native/Indiginious because they got pretty railroaded back in the day. The merger of those three cultures IS Canada, it is what created this place, and all it should ever be. New immigrants to our culture should be expected to strictly integrate so we may be united in values and strong together. Multiracialism united around Canadian culture is the way to go.</t>
  </si>
  <si>
    <t>I‚'m not going to watch but I assume the Africans are smiling and laughing as they commit terrible violence.</t>
  </si>
  <si>
    <t>im color blind. but can smell an sshole a mile way.</t>
  </si>
  <si>
    <t>Imagine being a white Male in this country and still supporting the military. Too much.</t>
  </si>
  <si>
    <t>In a Hasidic neighborhood in Toronto, CIBC put up posters on their bank:
 A Hindu couple.
 A picture of a 2 couples. No white looking guy. And they are all kind of hugging, looking polyamerous. 
 So the rabbis havd been banking at rbc and td instead.
 Way to go CIBC! Tone deaf to exterminate jews culturally from their own neighborhood. Don't worry, you aren't the first ones to try it.</t>
  </si>
  <si>
    <t>In-group-collectivists assume that everyone else is just as collectivist as them?
 Do you think BLM would critisize if a black business offered a discount to only black people?</t>
  </si>
  <si>
    <t>Jesus fk, i had no idea something like this was in dt TO. Saw no media coverage until this video.</t>
  </si>
  <si>
    <t>Redhood616</t>
  </si>
  <si>
    <t>Joe The Toe Rogan is a shill 
 "the looters and rioters are just white kids with skateboards with no political agenda"</t>
  </si>
  <si>
    <t>RSED33</t>
  </si>
  <si>
    <t>Key difference being that hundreds of millions of cops DIDN'T endorse and celebrate killing of G.F., as a matter of fact, no one did.</t>
  </si>
  <si>
    <t>Lets make some sense of this. First, George Floyd was not an innocent man; he was a criminal and from the looks of it, also a drug addict. Second, we know that cops can do stupid mistakes; although they are there to protect property from being looted, not to stand down and condone property from being looted; what this cop did was a extreme but Floyd was not some guy going to pick up a Subway sandwich. 
 Finally, lets go back to 2017; a year after Trump was elected. The City of Chicago run by a democrat Mayor had a record 800+ homicides in the city of Chicago; 85%+ where among blacks. Trump told the mayor of Chicago to stop the violence, the gay mayor choose not too so it continued until I think some form of force was brought in to calm it down. It was so bad, innocent people were getting killed just going for an ice cream at 4PM.
 Fast forward to 2019, back in December of 2019 there was alot of political unrest in parts of China, the government was arresting it's own citizens for civil unrest, and so the citizens had a right to be disobedient the CCP wanting rule over them. Then supposedly from a wet market, a virus came, no one was really sure if this virus was legitimate and to this day, it still is questionable if it was real. The CCP needed to control it's citizens, how do you do that; tell them an invisible enemy is everywhere; that is where the democrats and liberals around the world come in including some right wing conservatives and republican's. 
 They needed something to stop Trump, now if it's invisible; do we know if it's real, can you honestly look someone in the face whether you wear a mask or not and say it's real, you can't. When hospitals are empty and no one really knows how those who died, died. You can say it was the cornavirus, talk is cheap, why should anyone believe what you think or your boss thinks etc.
 The rest is self-explanatory from the panic up until now. Where we have shifted three hundred degrees from Cornavirus back to Black Lives Matter and Race Wars. And there is still five months until the US Presidential Election of 2020; and you don't think that this all relates to that ?</t>
  </si>
  <si>
    <t>Lmao I wouldn‚'t hold your breath! There won‚'t ever be an apology. Don‚'t you know? It is impossible to be racist, or perpetuate racist stereotypes towards whites people! /s</t>
  </si>
  <si>
    <t>Makes sense why Trudeau doesn't want any inquiry into their actions, but what can you expect from one of the most anti-democratic, anti-transparent governments we've had? Coupled with a fascist Public Safety Minister who wants complete and utter control contrary to all logic and reason, of course they don't want Canadians to see that the RCMP are just as corrupt as our Government.</t>
  </si>
  <si>
    <t>Man, corruption in Canada is wild. Liberals are fort sale, at they're cheap.</t>
  </si>
  <si>
    <t>Mcgay and his "systemic racism" ughh</t>
  </si>
  <si>
    <t>SuperBuggered</t>
  </si>
  <si>
    <t>Nothing says strong and free like using another countries flag. The ultimate symbol of cuckery</t>
  </si>
  <si>
    <t>Now thats racism in a nutshell</t>
  </si>
  <si>
    <t>Now, perhaps they can define whatever the hell a ‚"white‚ race is.</t>
  </si>
  <si>
    <t>Oh its you again obsessed trump hater</t>
  </si>
  <si>
    <t>Police brutality is a problem everywhere, that's why. Our cops are bullies too. Ask an indigenous person.</t>
  </si>
  <si>
    <t>bricktangle42</t>
  </si>
  <si>
    <t>Proof that anti-white racism exists?</t>
  </si>
  <si>
    <t>go_fuck_your_mother</t>
  </si>
  <si>
    <t>Reddit is killing themselves. I am still mad that r/hatecrimehoaxes was banned.</t>
  </si>
  <si>
    <t>Reduce cop spending. Reduce social work spending. I'm tired of this hug a thug mentality. 
 Limited government, means limited government.</t>
  </si>
  <si>
    <t>Same people driving volkswagons, electing a blackface prime minister.</t>
  </si>
  <si>
    <t>Seven leftist progressive councilors voted against police wearing body cameras today. They are scared of the truth getting out that the police aren't racist murderers who shoot unarmed black people or throw them from balconies for no reason. Video evidence is going to be inconvenient to their narrative.</t>
  </si>
  <si>
    <t>she looks severely malnourished.</t>
  </si>
  <si>
    <t>So many Africans. No wonder they have problems.</t>
  </si>
  <si>
    <t>South africa is bad. Breaking onto farms and beating, raping and murdering farmers... 
 Muldersdrift is nicknamed murdersdrift.
 Emigration at an all time high. Farmers moving to Australia and New Zealand....</t>
  </si>
  <si>
    <t>Sommanetso</t>
  </si>
  <si>
    <t>Spain was fascist, not communist.</t>
  </si>
  <si>
    <t>Super racist</t>
  </si>
  <si>
    <t>Terry Crews is the kind of guy every black man should strive to be.</t>
  </si>
  <si>
    <t>Thats cuckmaster Fidel Jr.</t>
  </si>
  <si>
    <t>The Chinese are trolling at this point... With the Western societies collapsing due to multiculturalism, the way is open for them.</t>
  </si>
  <si>
    <t>The entitlement and arrogance. They really don't live in reality and just like being nasty. Good on those ladies for cleaning it, though heaven knows they probably support BLM. Put two and two together girls.</t>
  </si>
  <si>
    <t>The racist ideologues really showing their hands. When will we deal with our hierarchical rights? We don't have equal rights in Canada.</t>
  </si>
  <si>
    <t>The very first line says that black actors will be able to play white people, just not the reverse. I'm starting to feel like I don't have any rights, when they can so easily be hand waved away. No trial, no debate, just gone like they were never there. If any racist dares to ask, 'white privilege' is the answer.
 It literally would not surprise me if some random politician said costs to register your car will double, but "racialized" Canadians will get a %50 discount. If something like that happened, virtually nobody would oppose it. Short of shooting people in the streets, there is an entire class of Canadians who simply don't believe it's possible to discriminate against white people.</t>
  </si>
  <si>
    <t>These kids should be happy. Whites were underrepresented in prisons, this is a huge step forward for the equality! That's what they want, right?
 Some of them will be forced to take BBC (not the TV channel!) in prison. You better bend over, boi - Black Lives Matter.</t>
  </si>
  <si>
    <t>These people are just a mob.</t>
  </si>
  <si>
    <t>This is kidnapping. If we give in... anytime China wants something done, they will just kidnap a few foreigners.</t>
  </si>
  <si>
    <t>this video is fake jus saying</t>
  </si>
  <si>
    <t>turacept</t>
  </si>
  <si>
    <t>True. Oppose anti-white job quotas? Think Whiteness Studies should be as supportive to whites as Black Studies is to blacks or Native Studies to Aboriginals? Say we should celebrate the contributions Europeans made to this country? Want to be as proud of John A. MacDonald as SJWs are of questionable characters like Viola Desmond or Louis Riel? Think each race should be responsible for their own actions rather than blaming 'white society'? Then you will be tarred as a racist.</t>
  </si>
  <si>
    <t>Um, sweaty? Its not racist to discriminate against white people.''</t>
  </si>
  <si>
    <t>TheJamesRocket</t>
  </si>
  <si>
    <t>UN Clowns reject Turdeau. Good.</t>
  </si>
  <si>
    <t>Uncle Ben AND Aunt Jamima?!?!? Those are like the only 2 black people know!</t>
  </si>
  <si>
    <t>Was this another failed CSIS set up? He is 20 with no target or ideology but needed an Arabic interpreter. Are they going to claim he is an Islamic terrorist or incel?</t>
  </si>
  <si>
    <t>Wearing non-medical masks, no less.
 What bunch of jokers.</t>
  </si>
  <si>
    <t>While they're going after statues they should tear down the one of Pierre Elliot Trudeau, known racist on multiple accounts. Refused to apologize for Japanese Internment. Chief author of the White Paper denying Indigenous rights. I mean he even had the nerve to call it the White Paper.</t>
  </si>
  <si>
    <t>White people need to start a group and take care of our own.</t>
  </si>
  <si>
    <t>White supremacist right wingers? That is not what is happening. I‚'m in Minnesota.</t>
  </si>
  <si>
    <t>CaptainTurtIe</t>
  </si>
  <si>
    <t>Whites have been convinced that they are not under attack while people scream racist at them in the streets, flood their countries with immigrants, grooming gangs abduct their young women, marxists take over all their institutions, and their war memorials are desecrated.</t>
  </si>
  <si>
    <t>Why do cops over react and go too far? Is is because they hate black folks or natives? No, this is not why. They over react because day in day out they deal with the worst people of any society and that is stressful. Every interaction could be a risk and you have to calculate that risk with every step. Sometimes you calculate wrong.</t>
  </si>
  <si>
    <t>Without black men, the US would have the crime rate of Belgium.</t>
  </si>
  <si>
    <t>Yes, let's free the girl who broke sanctions with Iran, a country that would glass the entirety of North America if it could, so we can hope that China keeps to its word.
 Canada needs to stop being cucks to China, but that would require a PM who isn't owned by China.</t>
  </si>
  <si>
    <t>Yet the financial service industry continually uses images of women like this - https://www.islandsavings.ca/gateway/api/contentservices/api/contentstream-id/6864f1fc-9880-4e5a-a338-e4ce8ac0670e/c23d4ad5-392d-45d1-83f7-39780a42b341
 as seen at - https://www.islandsavings.ca/
 That harpy in NB really needs a *** up her ***</t>
  </si>
  <si>
    <t>You forgot Muh Dik, Muh Dik Muthafucka
 NSFW drawing: [https://i.4cdn.org/pol/1591797531672.png](https://i.4cdn.org/pol/1591797531672.png)</t>
  </si>
  <si>
    <t>Yup, there's some black lives sure matter, just think of how many judges and lawyers would be out of jobs if they didn't make their contribution to society.</t>
  </si>
  <si>
    <t>Yusra Khogali also made [more racist posts](https://www.mediaite.com/online/black-lives-matter-leader-white-people-are-sub-human-genetic-defects/).
 She also called Trudeau a [white supremacist](https://www.youtube.com/watch?v=HUqAoIeDW10).
 Don't get me started with the other co-founder, Sandy Hudson. She stole 10% of the UTSC's student union's operating budget and only had to pay back [a portion of it](https://thevarsity.ca/2017/10/12/utsu-settles-lawsuit-with-sandra-hudson/). They tried to [shut the lawsuit down](https://www.facebook.com/thevarsitynewspaper/videos/10155293203734777/) because it was "racist".</t>
  </si>
  <si>
    <t>This sub would totally be on board with the protests, unfortunately the hypocrisy is just too much to handle. :/</t>
  </si>
  <si>
    <t>Kmart99</t>
  </si>
  <si>
    <t>\&gt;@DDSmith703 still trying to figure out a method to the madness and not just recognizing it for what it is
 it's about political power and leftism. If homosexuals started flying the Gadsen underneath the rainbow and talking about the diversity (of calibers in their gun safe) , the rainbow would become a hatesymbol overnight.</t>
  </si>
  <si>
    <t>I looked at these sources you provided for 2018:
 * [In 2018, Black people represented 20.9% of all people shot to death by police.](https://www.statista.com/statistics/585152/people-shot-to-death-by-us-police-by-race/)
 * [The same year, black people represented 27.4% of the arrests made by police.](https://ucr.fbi.gov/crime-in-the-u.s/2018/crime-in-the-u.s.-2018/tables/table-43)
 White people were 40% of the deaths (399/996), but 69% of the arrests. Compared to the 20.9% deaths and 27.4% arrests of black people, this shows that blacks were more likely to be killed.
 If we look at the chance of dying per arrest, this data shows that white people had a 0.000075% (399/5,319,654) chance of being killed vs a 0.000099% (209/2,115,381) chance for black people. So almost 32% more likely for black people to be shot to death compared to white people.
 The discrepancy in the arrest vs. death percentages likely comes from the fact that 20% of the deaths are for "unknown" ethnicity. If we take these deaths and assume they have the same distribution as the known data, then we see that black people account for 25.3% (251.8/996) of the deaths for their 27.4% arrests, and white people for 48.3% (480.7/996) deaths for their 69% arrests.</t>
  </si>
  <si>
    <t>Designer-Opposite-67</t>
  </si>
  <si>
    <t>Started selling weapons again during covid to Saudi Arabia which is a human rights violation as they use the equipment on civilians.
 Twice found guilty of ethics violations.
 Condemns racism while do8ng blackface and brownface so often, he lost count of the times. 
 Targets journalists for arrest within Canada.
 Was bought off with a vacation
 Arrests whistleblowers who expose his sole source contracts with crony party contributors.
 Pay for play dinners with China officials.
 So misogynistic and racist, multiple women in his party quit the liberal party. Further those that refuse to advocate that he is a nice guy are blocked from running again. A female black mp publicly resigned over his behavior.
 Groped a woman. Experienced reality differently. 
 Continues to obviously get his haircut by someone.
 Claimed he was teaching engineering which was a lie. 
 Friends with Jian and Omar. His former roommate is now A convicted pedophile. There is silence on why he left teaching at one private school.</t>
  </si>
  <si>
    <t>Stand for your right to be a racist pos</t>
  </si>
  <si>
    <t>Are they going to turn super saiyans and fight those "nazis" now?</t>
  </si>
  <si>
    <t>Modern day Rosa Parks.
 It takes steel balls to stand up to the tyrannous establishment nowadays.</t>
  </si>
  <si>
    <t>Sic-Semper-Trannys</t>
  </si>
  <si>
    <t>Cool, and then later we get to hear how Carona disproportionately effects the black community. They write their own reality.</t>
  </si>
  <si>
    <t>I completely forgot this movie existed. Oh boy I‚'m gonna have fun triggering libtards with this</t>
  </si>
  <si>
    <t>HighscoreOnRoy</t>
  </si>
  <si>
    <t>Obviously someone was paid to keep their mouths shut.</t>
  </si>
  <si>
    <t>Or maybe, hear me out here, Xiflu doesn't spread outside.
 Inside there are tons of surfaces to sneeze on and touch; outside you treat everything as dirty and the UV from the sun kills the virus quickly.
 Since none of the protests, or park gatherings, made any difference in the curve can we just open the f@cking playgrounds already?</t>
  </si>
  <si>
    <t>I have to think that most lefties have their hearts in the right place. Unfortunately, their *heads* aren't in the right place.
 -They're too immature;
 -They are *woefully* ignorant about the events of history, and tend to think that brutality, tyranny, oppression, and totalitarianism lie solely within the realm of fascism;
 -They are typically too young, and too poor to have traveled the world, and experienced other cultures. Most "sOcIaLiStS" are university students who likely have never been to a socialist state in their lives;
 -They are youthfully arrogant. We all were. We all looked at "old" people and saw them as nothing more than "old", measuring *their* life experiences by the limits of our own. If WE had only lived 21 years, we tended to think that those older than we also knew nothing more than we did;
 -They lack the confidence to go their own way, and are too easily influenced by peer pressures.
 In short, they are adolescents. Unfortunately, they make more far more noise than those settled into their own bodies, and minds, and tempered by a life of experiences.</t>
  </si>
  <si>
    <t>RCMP flubs the chance to avoid an active shooter incident and the nations largest mass shooting ensues....crickets
 China puts up signs and policies denying service to blacks across China....crickets
 Muslim Uyghurs are round up and imprisoned for ‚"re-education‚ by the thousands in China...crickets</t>
  </si>
  <si>
    <t>Anger without a cause. Canadian police do not kill blacks. Why demand the cameraman leave? Real demonstrators want exposure.</t>
  </si>
  <si>
    <t>They are so short sighted and blinded by political correctness that they can‚'t think of the potential repercussions of this. They think it‚'s going to work so that it makes it legal to hire blacky over whitey on that basis alone. Repealing makes this a two way street. Reap what you sow.</t>
  </si>
  <si>
    <t>I‚'ve read the book on the right, White Fragility. About halfway through she admits to to fearing black people and harbouring racist thoughts and feelings. Her whole book is literally ‚"I‚'m white and racist so you are too, and if you disagree you‚'re suffering from white fragility‚. It was a real eye opener to how these sorts of people think.</t>
  </si>
  <si>
    <t>&gt;Almost a quarter ‚  22.5 per cent ‚  of Peel students identify as Muslim.
 &gt;Shifaa Syed, a Grade 12 student from Jean Augustine Secondary School in Brampton said sometimes students take the bus home for afternoon prayers and when they come back teachers ask why they were trying to skip class
 I have heard stories from students of teachers refusing to continue teaching lessons because 1/4 to 1/2 of the Muslim students in the class leaving for prayer. Rather than having to go over everything again when they get back, the non-muslim students are given free time by teachers and just sit at their desks. Muslim students leaving for prayer disrupts all students.
 Also have heard stories about Muslim highschoolers who smoke, drink, do drugs and have pre-marital sex but always skip out for prayer. 
 I remember a few years ago Muslim students in Peel were demanding that prayer rooms (mini mosques) be built for them inside of schools so they wouldn't have to leave. 
 &gt;Of having to fight for the removal of Islamophobic books from school libraries.¬†
 This smells of censorship of views critical to Islam.</t>
  </si>
  <si>
    <t>Does that mean White owned? 
 White people are the minority, they are only 8% of the world population.</t>
  </si>
  <si>
    <t>In the Western world, there is Institutional Racism everywhere against White people. We are becoming like the Jews, a people with no State, disposed of meaning and land.</t>
  </si>
  <si>
    <t>what has he actually done to combat racism in Canada? put on black face 3 times that we know of, fired a native women for speaking up for justice, told Canadians we have no heritage or values. shall I go on?
 edit: he blocked the release of the MMIW report while admitting to a genocide in Canada</t>
  </si>
  <si>
    <t>And a smaller brain?</t>
  </si>
  <si>
    <t>Is anyone calling for more white people in cricket?</t>
  </si>
  <si>
    <t>I was a slave owner too once... well in a sense. I used to "hire" virtual assistants from the Philippines to work full time for me for like under 200 USD a month.
 Then with my degrees and native English speaking etc I would proof their work and sell it for up to 10x as much to businesses. I have always been good at sales. That's how I got the startup capital for my current business since there is no gov't funding or easy no collateral loans for white males. 
 Or doesn't that count because they could live and eat where they want and I was too far away to beat them?
 Now 10 years later I have a bunch of white employees in North America that I pay quite well that do basically the same tasks. I still feel a bit guilty though.
 My real point to all this is that the main reason we don't have slavery these days it's its cheaper to just exploit workers in other countries. You dont have to deal with them and if they want to eat they need money. It's not because we are suddenly a much nobler race of human beings.
 I'd say really every single person in North America has benefited from this modern day slavery equivalent to some extent or other even if its just buying cheap crap, so it seems quite hypocritical to cast stones at these historical figures.</t>
  </si>
  <si>
    <t>That‚'s racist. Delete this right now!</t>
  </si>
  <si>
    <t>You best believe in ClownWorld because you're living in one. 
 Honk Honk.</t>
  </si>
  <si>
    <t>Wow! What a white Supremacist. /s
 Have you guys noticed that more and more minorities are speaking out against it? I'm in love this girl.</t>
  </si>
  <si>
    <t>Fox News has been on the right side of this. They think it‚'s ridiculous. You would be utilizing your common sense if you specifically called out health experts rather than ‚"corporate press‚.</t>
  </si>
  <si>
    <t>ooh-iseeit-naow</t>
  </si>
  <si>
    <t>He was also a genocidal imperialist to natives and his wife owned slaves. There aren't good sides when it comes to the americans</t>
  </si>
  <si>
    <t>djangojihad</t>
  </si>
  <si>
    <t>They have to attack Christianity because it's associated with white people. Sure there are non-white Christians too, but they don't see reality, only their dogmatic perception of the world.
 It's ironic that these people call themselves 'progressives'. It's the perfect term for the narcissistic Millennial who believes that the only way forward is to destroy the path that allowed humans to advance in the first place - honest debate and reason.
 We desperately need less critical theory and more critical thinking.</t>
  </si>
  <si>
    <t>This is not the point. The point is black people killed by police through excessive violence, not all blacks killed by all white people. For example, in the George Floyd situation, the officer arresting him had no excuse to continue to kneel on his neck, as a common excuse for deadly force by police is that they are in situations where they have to act quickly in defense, however, Mr. Floyd was completely neutralized, yet he continued to kneel on his neck for NINE minutes. If that isn't murder, I don't know what is. Quit your skewed facts + strawman +misdirection stew.</t>
  </si>
  <si>
    <t>SoapyTheMonkey</t>
  </si>
  <si>
    <t>Now let's have one where Mom divorced Dad, made him pay child support for years, while keeping the kids away from him and telling them he was an abusive bum.</t>
  </si>
  <si>
    <t>I honestly dont understand what is the reason behind all of this social engineering. What do they even want to accomplish by destroying the west socially and culturally? It is obvious for anyone with a brain that the lgbts/blm/,feminists arent organic movements but ploys with the scope of ruining ww/america.</t>
  </si>
  <si>
    <t>Shostakovich232</t>
  </si>
  <si>
    <t>Stop asking questions you bigot!</t>
  </si>
  <si>
    <t>This girl drives me insane. I do research in climate change and she, along with her political lackeys, have set researchers back sooooo far. The left has taken a legitimate crisis and tied it to gender movements and other "oppression Olympics" thereby de-valuating real research by tying it to pseudoscience.</t>
  </si>
  <si>
    <t>Isn't this cultural appropriation? I mean red was the colour of natives you know. That is as bad as keeping blackface.</t>
  </si>
  <si>
    <t>OP is stating that the definition of being racist is liking Trump.
 In other words "If you don't vote for me you ain't black."
 Biden has said racist things about *Americans* whereas Trump sticks to defaming *non-Americans.*
 Biden is more racist than Trump and his relationship with Strom Thurmond, support for racial segregation for school children, and sponsorship of the 1994 Crime Bill targeting "black youth super predators" support my argument.
 Joe "Poor kids deserve the same opportunities as white kids" Biden is every bit as racist and then some.
 ...
 OP is also ignoring that Metacanada is not based on ethnicity but nationality and the users have different ethnic backgrounds including Sikhs, Asians etc.
 OP is stating that non-white Canadians cannot be conservative minded despite the fact that very recently immigrants to Canada longer than 10 years were Stephen Harper's largest base of support. 
 Conclusion: OP just might be Joe Biden
 "If you use Metacanada you ain't black!"</t>
  </si>
  <si>
    <t>This is unbelievable.
 We went from "pandemic" to "if you don't protest you're racist" in like 12 seconds.
 Are progressives aware they are completely unhinged?</t>
  </si>
  <si>
    <t>Can't wait to hear about how this was an unnecessary violent arrest and this poor non white person was an upstanding citizen and was trying to comply but didn't know english.</t>
  </si>
  <si>
    <t>We're in a race war.</t>
  </si>
  <si>
    <t>Code of conduct does not apply to him. Leftist in the brain.</t>
  </si>
  <si>
    <t>Screw all doctors, really I'm my own doctor, if I can still run; I'm good.</t>
  </si>
  <si>
    <t>&gt; Former Reddit chief executive Ellen Pao has said the platform "nurtures and monetises white supremacy and hate all day long".
 Hahahaha oh that's a good one. That's a really good one. Anything left of center is downvoted, censorred, or banned. While calls for violence towards police, white folks, the conservatives, etc totes fine.
 &gt; And co-founder Alexis Ohanian recently resigned from its board of directors, urging the company to replace him with a black candidate.
 This was likely a political move out of self-preservation. He knows the SJW mob is coming for him and he needs to bail. His exit statement is just pure PR move.
 And/or he installs a literal "token" puppet to appease the woke mob and retain control behind the scenes . Brilliant!
 &gt; The page is now seeking to expand its team of moderators and add filters that can spot posts "hateful" comments.
 Oh look the Ministry of Truth is gonna censor anything they disagree with. Newspeak "hateful" = anything they disagrees with. 
 &gt; Moderators said having to check every comment on the group had pushed them to "breaking point".
 Mods having a meldown while censoring the truth? Hope they have enough estrogen to last this one out.</t>
  </si>
  <si>
    <t>tucker-</t>
  </si>
  <si>
    <t>They want to take our guns, get rid of the police and enlist a bunch of men in dresses with mental illness to defend our country.</t>
  </si>
  <si>
    <t>Yeeeeeah... Totally China and NOT Russia. Internet Research Agency aka shill kremlinbot farm is hard at work trying to make China and USA butt heads. The head honcho of IRA is Yevgeniy Prigozhin (may or not be killed in DRC) but the executive officer in charge, the boss of the boss of a shill, is a pitiful sack of excrement by the name Volodin. 
 When you're talking to someone suspected of being a kremlinbot, ask him to say VOLODIN PIDOR. Putin is far away and above from them, but they don't dare accuse the person who employs them a rampant homosexual when the alternative is disengaging from the argument.
 To combat Chinese shills, use Tianamen Square copypasta that makes their Internet connection shut down, but checking a Russian one is as easy as asking the suspect to say –í–æ–ª–æ–¥–∏–Ω - –ø–∏–¥–æ—Ä.
 His actual sexual orientation is unknown at the time, but pidor is also a non-sexual slur for someone very despicable and I guess his day job of being the enemy of truth more than warrants it.</t>
  </si>
  <si>
    <t>LiggaProper</t>
  </si>
  <si>
    <t>PSA y'all this is still true.
 I know the data is out of date so here is 2018.
 https://ucr.fbi.gov/crime-in-the-u.s/2018/crime-in-the-u.s.-2018/tables/expanded-homicide-data-table-6.xls
 Black people killed by white people in the USA in 2018 - 234
 White people killed by black people in the USA in 2018 - 514
 White v White - 2,677
 Black on Black - 2,600
 https://www.census.gov/newsroom/press-kits/2018/pop-estimates-national-state.html
 POP - 328,239,523
 White - 76.5% - 251,103,235.095
 Black (+ feather) - 13.4% - 43,984,096.082‚Ä¨
 A black person is ( 514/43384096.082 ) / (234/251103235.095) = 12x times more likely to kill a white person than a white person is to kill a black person in the USA in 2018.
 Edit: All done :D</t>
  </si>
  <si>
    <t>MudslimeCleaner</t>
  </si>
  <si>
    <t>After this, when someone says "this a white man world" just show them this... FFS, this is a Black world!</t>
  </si>
  <si>
    <t>Trudeau seems unaware that BLM Canada wants to destroy the US-Canada border agreement to allow all illegal immigrants to stay in Canada indefinitely.
 &gt;Canada must end racist, anti-refugee, anti-Black, Islamophobic exclusion of migrants and refugees within this colonial border. This includes ending the system of indefinite immigration detention. The federal government must create a regularization program so that all undocumented residents can live here with their families rather than fear mass deportation. Migrant workers in Canada must also be given permanent status and open work permits. We want real, not symbolic, Sanctuaries that guarantee access to services and refuse collaboration with Canadian and American border agents.
 https://blacklivesmatter.ca/demands/</t>
  </si>
  <si>
    <t>Not wearing a mask is racist because black people are more likely to die from the virus/bioweapon.</t>
  </si>
  <si>
    <t>As a Canadian, he must lick the boots of the USA before he licks the boots of CCP.</t>
  </si>
  <si>
    <t>I wonder what these turds would want to rename it to? But hey don‚'t worry about the costs surrounding said name change. Somebody will pay for it.</t>
  </si>
  <si>
    <t>More money. we'll see how many billions this is but once again - he's bound and determined to hit that trillion dollar debt milestone. If we dont have one hell of a solid plan for recovery, we're going to be screwed. We have GOT to throw this guy out.</t>
  </si>
  <si>
    <t>What is more hilarious is when they gathered the less than 0.1% of Blacks in Japan and Korea in protest for Black Lives Matter.
 These people are reaching so hard to make Asians somehow part of the BLM movement when the overwhelming majority of Asians have nothing to do with Black people.</t>
  </si>
  <si>
    <t>I'm a Black man living in Alberta. There most definitely IS systemic ingrained racism here. It's not against whites, or blacks.
 It's against Indigenous people.
 That is all.</t>
  </si>
  <si>
    <t>What, you racists don't like your driven-to-the-ground stagnated wages and ripoff housing prices?</t>
  </si>
  <si>
    <t>Heard that at least one of the men murdered was a gay man............I wonder if this was a "hate crime"? ;) or.....its the wrong story line right now during pride month?</t>
  </si>
  <si>
    <t>willia03</t>
  </si>
  <si>
    <t>‚"Libtards‚ so how‚'s high school been treating you</t>
  </si>
  <si>
    <t>Of course, another Punjabi Arab</t>
  </si>
  <si>
    <t>It was cancelled out by Jolson Trudeau though so we are back to being a horribly racist society -- according to Jolson Trudeau.</t>
  </si>
  <si>
    <t>Terrible thing that happened to Floyd and he didn't deserve to die. That was police brutality and he was treated like garbage. 
 With that being said we can't hold up criminals like they are heroes. Floyd has a pretty extensive arrest record. One that includes guns and drugs. He spent several stints in prison. He was high as hell the day he died trying to use a fake $20. You wouldn't know all this because the media doesn't want you to.
 This happens all the time. The young man killed by police years ago in Baltimore was a community drug dealer. He died by police and they named a youth center after him and lifted him up like a great man of the community.
 It isn't right</t>
  </si>
  <si>
    <t>YELARAKA</t>
  </si>
  <si>
    <t>This is jokes. Breaking News! Being alive is racist.
 Who sponsored this one, Bill Gates or Zuckerberg...</t>
  </si>
  <si>
    <t>Don't worry guys that's not cause you're black. My very white conservative mother expressed the same feelings about police.</t>
  </si>
  <si>
    <t>&gt;‚"Strong leadership in the face of the damning findings of systemic racism, specifically anti-Black racism, organizational dysfunction, and community distrust and disenfranchisement calls for an understanding of the urgency to respond,‚ Huggins wrote.
 Could have been more easily summarized as "I work for the Democrats."
 Looking forward to hearing about those damning findings of systemic racism I keep hearing about... or for someone on the left to define succinctly and directly "systemic".</t>
  </si>
  <si>
    <t>I think wellness checks are a violation of individual rights, but those went out the window long ago. A few months back there was footage of a wellness check on this woman who was once on the show Intervention. Police were wearing a bodycam, her family I guess had called, wanting them to check if she was ok and by the looks of it she definitely wasn't. She pulls a fake gun, though cops didn't know it at the time. The cop(s) backs up, pleads with her, keeps trying to flee down the stairs and eventually has to shoot her dead. Now the family is suing. Can't remember if they turned it racial. You just can't win. They want these checks but expect police officers to just take it if the subject turns violent. This is another reason for police to wear cameras. So courts and the media can see what really happened. I think there was even someplace in the US where they declined cameras for that reason, because they didn't want to be able to show it really was black perps causing trouble and not just racist white officers hassling them.</t>
  </si>
  <si>
    <t>All of those videos on the thread should be evidence of hate crimes. The fact that they won‚'t be is proof there‚'s racism against white people.</t>
  </si>
  <si>
    <t>Exactly this. Weren‚'t the Irish captured and traded as slaves for a long time. By everyone, including black people. Funny how you don‚'t ever hear about that.</t>
  </si>
  <si>
    <t>It‚'s too graphic dummy, not everything is a conspiracy</t>
  </si>
  <si>
    <t>bagelslice</t>
  </si>
  <si>
    <t>Sowell is readily available on audio if you "search" hard enough on the net.
 He is nothing but brilliant, not just on race related stuff. Highly recommend him.
 A great read/listen is "Black Rednecks and White Liberals". Just started "Discrimination and Disparities"</t>
  </si>
  <si>
    <t>Trump thinks Trudeau is a *behind your back* kinda guy.</t>
  </si>
  <si>
    <t>China did the same with dunce caps, apologies for crimes against communism then letting the mob assault them.</t>
  </si>
  <si>
    <t>I have always thought the term ‚"racialized‚ was hilarious. 
 Like where these humans translucent when they were born, and some evil white man used his privilege to turn their skin to a colour of his choosing ? 
 So he could then discriminate?</t>
  </si>
  <si>
    <t>hahahahahaha i love it when provocateurs get what they deserve CRY MORE BOOMER wahhh my GOPRO</t>
  </si>
  <si>
    <t>They are so terribly violent. 
 It‚'s sickening that decent people have to tolerate them.</t>
  </si>
  <si>
    <t>that dummy seth rogan has a brand too</t>
  </si>
  <si>
    <t>I‚'m all for freedom of speech and expression. I wonder what would happen if someone painted a picture depicting a native chief raping a Canadian taxpayer?
 I‚'d do it, but I lack any artistic ability whatsoever.</t>
  </si>
  <si>
    <t>How long until captain crunch is called a symbol of white supremacy and a conspirator in the Atlantic slave trade?</t>
  </si>
  <si>
    <t>Never forget Kathleen Wynne's friend **Benjamin Levin** [who plead guilty to child porn charges](https://nationalpost.com/news/canada/former-ontario-education-deputy-minister-pleads-guilty-to-three-child-porn-charges), was also a close friend of [Justin Trudeau](https://www.lifesitenews.com/news/child-sex-offender-ben-levin-said-himself-that-he-was-in-charge-of-crafting) (pic in article).
 He was the deputy Minister of Education for Ontario under Kathleen Wynne's liberal government. That means they specifically placed a pedophile in a position where he had authority over children (also the perverted sex ed curriculum was instated under his jurisdiction.)
 Pedos in positions of power don't just end up there by happenstance. They vet these people, are aware of their sick problems and they condone it. It's a big club with most of the people in power involved and they protect each other.</t>
  </si>
  <si>
    <t>Journalists and media are the enemy of the people. They will never cover actual news because it doesn't fit their narrative. When folks on the right aka anything to the ***right*** of Lenin were crying out about child abuse rings. The media attempted to silence us all by labelling us "conspiracy theorists".
 No sane person should ever listen to or trust the mainstream media. Journalists are enemies within the gates. They are vile and lie without shame.
 Edit: change of syntax</t>
  </si>
  <si>
    <t>White isn't a class, university education and degree jobs are a class of people, class is derived from money, there are plenty of poor white people, and lots of rich not white people, also what will you do with all the LGBTQ white people?</t>
  </si>
  <si>
    <t>jollymemegiant</t>
  </si>
  <si>
    <t>Who cares. He‚'s a Muslim. What he says doesn‚'t matter.</t>
  </si>
  <si>
    <t>Yep it's the BLM hate group, CBC that engage in it and it's against whites of eEuropean descent.</t>
  </si>
  <si>
    <t>Corrupt police officers are a race?</t>
  </si>
  <si>
    <t>GRAIN_DIV_20</t>
  </si>
  <si>
    <t>the words "shut it down" keep ringing in my head for some reason, almost like the media is run by groups that hate you and want you dead?
 how do you know this is the only incident and that this isn't just the only one that hasn't been completely shut down?</t>
  </si>
  <si>
    <t>&gt;system of oppression white people invented to maintain certain distributions of power, which discriminately wields skin colour as one of many weapons. system of oppression white people invented to maintain certain distributions of power, which discriminately wields skin colour as one of many weapons. 
 The author promotes racism. He is incorrectly stating the racism is only from whites. Hating your own race is not virtuous and is contributing to racism, not fighting it.</t>
  </si>
  <si>
    <t>BLM Infiltrated into your cause. I do support equal rights for your community but I NO LONGER SUPPORT any group that the dangerous BLM has anything to do with. Why are BLM dangerous? READ 
 co-founder of Black Lives Matter Toronto, Yusra Khogali, argued that white people are ‚"recessive genetic defects‚ and mused about how the race could be ‚"wiped out,‚ She also faced controversy in the news [for a tweet posted a year ago](http://www.torontosun.com/2016/07/08/cops-investigate-disturbing-facebook-post) stating: ‚"Plz Allah give me strength to not cuss/kill these men and white folks out here today.‚
 THAT'S TERRORIST TALK! WHY IS SHE NOT IN JAIL??
 Khogali has faced increased scrutiny over the past year after BLM Toronto gained political influence following their disruption of the Toronto Pride parade and confrontations with Ontario Premier Kathleen Wynne.
 On Friday, Toronto Police announced they would not participate in this year‚'s upcoming parade. This has been a longstanding demand of BLM TO and one that the board of Pride Toronto recently backed in a controversial vote.
 Khogali has a track record of inflammatory, divisive rhetoric.
 Only last week during a protest in front of the US consulate Khogali shouted into a microphone that ‚"Justin Trudeau is a white supremacist terrorist‚ and urged the crowd to ‚"rise up and fight back.‚
 ‚"Look at us, we have the numbers,‚ she said.
 * [**Banish Black Lives Matter Toronto to the fringes where it belongs**](http://www.torontosun.com/2017/02/06/banish-blmto-to-the-fringes-where-it-belongs)
 * [**Time to boycott the appeasers at Pride Toronto**](http://www.torontosun.com/2017/02/11/time-to-boycott-the-appeasers-at-pride)
 She also faced controversy in the news [for a tweet posted a year ago](http://www.torontosun.com/2016/07/08/cops-investigate-disturbing-facebook-post) stating: ‚"Plz Allah give me strength to not cuss/kill these men and white folks out here today.‚
 While these remarks alarmed many Canadians, they pale in comparison to a statement numerous sources forwarded to the Sun that Khogali appears to have posted on Facebook in late 2015.
 ‚"Whiteness is not humxness,‚ the statement begins. ‚"infact, white skin is sub-humxn.‚ The post goes on to present a genetics-based argument centred on melanin and enzyme.
 ‚"White ppl are recessive genetic defects. this is factual,‚ the post reads towards the end. ‚"white ppl need white supremacy as a mechanism to protect their survival as a people because all they can do is produce themselves. black ppl simply through their dominant genes can literally wipe out the white race if we had the power to.‚
 Khogali did not respond to requests for comment from the Sun. But if she did in fact write the post, her thesis doesn‚'t pass muster for one of America‚'s leading scholars of the history of eugenics.
 ‚"The document mirrors the racism of American eugenicists who claimed in the first third of the 20th century that native whites were genetically superior not only to blacks but also to immigrants from Eastern and Southern Europe,‚ Daniel Kevles, a professor at Yale University, wrote to the Sun. ‚"Their claims were without any scientific foundation and added up to expressions of naked white racism.‚
 Kevles‚' book ‚"In the Name of Eugenics: Genetics and the Uses of Human Heredity‚ is considered a leading text in the field.
 ‚"The anger and frustration that animates the Black Lives Matter movement is altogether understandable, but the way to contest pseudo-science and white prejudice is not with an alternative pseudo-science and black prejudice,‚ notes Kevles. ‚"It is with moral argument and political action.‚
 The BLM TO website explains their stated goals are ‚"to dismantle all forms of state-sanctioned oppression, violence and brutality committed against African, Caribbean, and Black cis, queer, trans, and disabled populations in Toronto.‚
 There is no indication the group or any of its other members supports the sentiments expressed in the alarming post.
 The Sun did not hear back from BLM TO and the main Black Lives Matter umbrella group in the United States following various requests for comment.¬†</t>
  </si>
  <si>
    <t>nonhappycanadian</t>
  </si>
  <si>
    <t>The stabber apparently also previously beat another white guy lying on the ground in the head with what looks like a bottle: 
 https://mobile.twitter.com/jdndnnenendn/status/1269457880459235330 
 As of now he is supposedly in police custody. I wonder if they'll charge him for a hate crime or if this gets buried here. 
 https://www.irishmirror.ie/news/irish-news/carrigaline-stabbing-td-pleads-public-22151720</t>
  </si>
  <si>
    <t>Funny, how despite all the claims that the far-right is growing and needs to be stopped at all costs, a retarded cringy furry group is able to get higher membership numbers than the far-right.</t>
  </si>
  <si>
    <t>He ain‚'t black according to Biden</t>
  </si>
  <si>
    <t>‚ Yea black panther was great and all but where were the asians? How could asians relate to any of the characters if they‚'re all black?‚'</t>
  </si>
  <si>
    <t>"We want to reduce police brutality!" - The stated objective of these rioters.</t>
  </si>
  <si>
    <t>[https://mobile.twitter.com/oogesatarou/status/1274929505564422144](https://mobile.twitter.com/oogesatarou/status/1274929505564422144) 
 He went back the next day to prove it is peaceful with blackeye...yea right it is very convincing lol 
 seriously, BLM is increasingly changing meaning to "only black lives matter". Asians are being discriminated.</t>
  </si>
  <si>
    <t>/r/stupidpol 
 https://i.imgur.com/SKLk1dv.jpg</t>
  </si>
  <si>
    <t># Let's stop entertaining the left's narrative that this is about black people
 ## The faster we do that
 ## The faster the communists will reveal their true form</t>
  </si>
  <si>
    <t>&gt;‚"I think Trump‚'s a good president. My father would have supported him. Trump‚'s not a racist, he‚'s for all the people. Democrats are the ones who are racist and not for everybody.</t>
  </si>
  <si>
    <t>&gt;after a damning report released earlier this month showed the board was too dysfunctional and lacked the ‚"will‚ to tackle anti-Black and systemic racism.
 It's not that they didn't do it. It's that they didn't do it with enough "will".
 We are truly in a dystopia. The heads continue to roll.</t>
  </si>
  <si>
    <t>&gt;Nigeria
 I remember when this Brit Lib, when questioned why she did not protest against Iranian leader when he visited but went ballistic against Trump, answered "we can't subject Iran to the same standards as America".
 That's it. Nigeria and other African nations are not real countries populated by real human being to these liberals.
 So they don't care. White people are real people, so they are expected to behave like real people. Black people? Nah.
 There is not racism truer and more insulting than racism of low expectations.</t>
  </si>
  <si>
    <t>Unpeasnt_Surprise</t>
  </si>
  <si>
    <t>Al Sharpton attacks anything that isn't black.</t>
  </si>
  <si>
    <t>And then we wonder why Canadian made babies population is dropping.
 There is no biology, no sex, no pregnancy, according to the feminists and Liberals.</t>
  </si>
  <si>
    <t>Another Indian indoctrinating Whites?</t>
  </si>
  <si>
    <t>Arab slave traders used to capture and sell such specimens.
 Although I'm not sure what use the men would have.</t>
  </si>
  <si>
    <t>Belieber all women.</t>
  </si>
  <si>
    <t>Blatant racism.</t>
  </si>
  <si>
    <t>BLM is a terrorist group.</t>
  </si>
  <si>
    <t>Canada's Liberal Party, Green Party and NDP also American's Democrats advertise themselves as liberators for the colours when this stands completely false. They only exist to further the promiscuous and irresponsible lifestyle of white liberals</t>
  </si>
  <si>
    <t>CBC wants images of white people hurting non-white people.</t>
  </si>
  <si>
    <t>Check out r/ireland2, seems to be full of racists and incels</t>
  </si>
  <si>
    <t>Neil_is_gettin_old</t>
  </si>
  <si>
    <t>Clearly has a knee to the neck fetish</t>
  </si>
  <si>
    <t>Congrats you made the impossible happen: making MC more gay than Toronto Pride.</t>
  </si>
  <si>
    <t>vegasyndrome</t>
  </si>
  <si>
    <t>Cramming a bunch of people onto a street to virtue signal for blacks is going to help the United States reach 200k in 3 months sure</t>
  </si>
  <si>
    <t>Didnt they do the same thing a few years back telling women to pee themselves in support of feminism?</t>
  </si>
  <si>
    <t>Rayd8630</t>
  </si>
  <si>
    <t>Excellent! I eagerly await for news of fox ceo MiniMurdoch stepping down from his role to give a strong, empowered black trans women his position....for diversity and inclusion of course</t>
  </si>
  <si>
    <t>Gassy Jack' fart machine.</t>
  </si>
  <si>
    <t>George Floyd had dirt on the Clinton's.</t>
  </si>
  <si>
    <t>George Floyd killed in mostly peaceful arrest</t>
  </si>
  <si>
    <t>Getting banned from /r/Canada is a right of passage for using your brain</t>
  </si>
  <si>
    <t>oureyes</t>
  </si>
  <si>
    <t>Ha ha ha - yes, because, for sure, the two issues are morally equivalent. 
 Too bad we can't make energy from metacanada bullshit for there seems to be an infinite yet free supply of it.
 [Haircuts We Demand!!!](https://preview.redd.it/lkz56h4kvs251.jpg?width=1024&amp;auto=webp&amp;s=9ede2dc00958a39c17e8cecddaec130abac72322)</t>
  </si>
  <si>
    <t>He has to pay his wife's bull.</t>
  </si>
  <si>
    <t>kimtaeyeonbonjwa</t>
  </si>
  <si>
    <t>He‚'s a used tampon</t>
  </si>
  <si>
    <t>Hey guys
 Don't be racist</t>
  </si>
  <si>
    <t>His goon squad is not very gender balanced.</t>
  </si>
  <si>
    <t>How is this a hate crime?
 First off, if it's a white statue being vandalized, white people are never victims. 
 If it's derogatory and insulting just to have blackface exist, then his son should be in jail. 
 This hilarious that people need to have this discussion. 
 I just hope someone commissions a statue of JT in blackface.</t>
  </si>
  <si>
    <t>I don't think I've ever laughed so hard as I did when I saw that in months. 
 Thank God for the Native activist who caught onto the joke and made it hilarious. 
 The weird thing about our history with the natives is that of two people who get along great together but whose leaderships do their most to stoke tensions. 
 Just amazing. 
 From this point forward, anyone who sees anyone in blackface should treat him exactly like he's the Prime Minister and chirp him about all the embarrassing shit he's put the country through. 
 You may be forced to do a selfie in return. He may even fondle you like you were a reporter. But the important thing is, it's hilarious. 
 We desperately need a lot of people doing blackface to bring us together as a people. 
 Sorry about that, visible minorities but I do have to point out that you could also do a blackface Prime Minister and we'd not only find it to be even funnier, we would legitimately love you personally for it. 
 Nothing brings Canadians together like making fun of the Prime Minister.</t>
  </si>
  <si>
    <t>I guess I‚'m racist because I was born with the wrong colour skin</t>
  </si>
  <si>
    <t>I hate what this country has become.</t>
  </si>
  <si>
    <t>I lost it at segregated gardens
 They have gardens for black and indigenous ppl
 Let that sink in
 Gardens based on race
 And those gardens can't even feed a single person in a 4 month period
 A racist insufficient garden
 Clown world</t>
  </si>
  <si>
    <t>I personally dont give a sweet damn whether somebody wants to cut off their dick because they feel like they shouldn't have been born with one, sews one one because they feel like they should have one, cuts off their arms because they identify as armless or if they identify as a club Sandwich or anything of the sort. That being said, taxpayer dollars should not be spent on anything to do with body modification. Would it be acceptable to expect taxpayers to pay a tattoo artist or a person with hundreds of piercings to write a thesis about the acceptance of their body modifications in society? 
 There is literally no difference between one form of extreme body modification and the other (aside from the obvious *what parts are modified and how*), and the reasons people choose to do them are just as varied. "It makes me feel more comfortable in my own skin" is a surprisingly common reason for any of the above choices. Unless somebody is totally rewriting their genetic code, it is and will remain nothing more than extreme body modification. We should have no issue with that regardless of the form it takes, but we also shouldn't be preaching it to others in any way.</t>
  </si>
  <si>
    <t>I went traveling a few weeks back. Road trip.
 Saw the hypocrisy after being stuck in the house for a month or so (thanks Trudeau for changing my mind on the severity of it, after I missed *my* family's Easter plans). 
 I'm going to see my family in a week, and I'm probably going to travel a little bit more.</t>
  </si>
  <si>
    <t>If you're not a citizen, you should have no rights whatsoever</t>
  </si>
  <si>
    <t>In your best Attenborough voice: ‚"Watch as a silent minority prairie dog pops his head out of his hole and squeaks his voice just loud enough for the cancel culture vultures to attack. It won‚'t be a pretty site. But the prairie dog can no longer live in the hole. He must breathe.‚</t>
  </si>
  <si>
    <t>ohchristworld</t>
  </si>
  <si>
    <t>Is this systemic racism or white supremacy?
 Can't tell!</t>
  </si>
  <si>
    <t>Is this what we're doing with our tax dollars, harassing minors for using their freedom of speech? 
 Another question: who sings the song they are dancing two? Is it a white power group... or a rap group made up of african americans?</t>
  </si>
  <si>
    <t>Isn't there a couple of white guys up on trial for trying to start a race war? The MSM started this one, when's their trial?</t>
  </si>
  <si>
    <t>It's not just Canada, it's the entire world. 
 Dumbed down media over the past decade, news is now all clickbait, ragebait, or emotional bait. Pushing such a simplistic "good vs evil" view of the world where "progressives" are the good guys and and the rest are evil racists. 
 They make money off of pushing racial division. Their ratings are way higher during times of viral "racial anger" episodes like Floyd, or the Mike Brown one, or Trayvon 
 If they weren't constantly manipulating their audience, They would be bankrupt by now</t>
  </si>
  <si>
    <t>It's the "original sin" within their cult-like ideology. 
 Born white? 
 Repent!</t>
  </si>
  <si>
    <t>jesus, r/ireland is truly a sad sight, they've actually decided to lockdown the entire sub during off hours to 'stem the racist content' (coverage of these attacks I assme), and every single post applauds it and no one will say what the 'racism' consisted of. I assume they're even more heavy handed than r/canada in what's allowed, fairly ironic these multicult subs being so strict on what's is or isn't Canadian/Irish etc.</t>
  </si>
  <si>
    <t>Just goes to show that even in the face of a guy with a knife who killed 3 people the police don't need to be armed.</t>
  </si>
  <si>
    <t>SexyGenius_n_Humble</t>
  </si>
  <si>
    <t>Left-brain vs right-brain, If you're mostly analytical and methodical in your thinking, you're said to be left-brained. If you tend to be more creative or artistic, you're thought to be right-brained.
 It becoming clear that Hollywood left has seriously underdeveloped left brain or some kind of disease is attacking left part of their brain.</t>
  </si>
  <si>
    <t>Lmfao 
 Lol
 Sigh
òï</t>
  </si>
  <si>
    <t>Lol, ill chop my left nut the day this happens</t>
  </si>
  <si>
    <t>Majority of what tho? Reddit user? Maybe they should release analytics of reddit user so we can make fun of womans and LGBT peoples again lol</t>
  </si>
  <si>
    <t>damien00012</t>
  </si>
  <si>
    <t>Maybe this would get more attention if the two Michaels were black and not white given everything that‚'s going on. 
 It is a true shame that we cannot save these men and no one is willing to stand up for them. Truly horrible. 
 Meanwhile we are fighting invisible systemic racism in Canada where no one can pinpoint it and is just the latest buzzword among this nation of virtue signallers.</t>
  </si>
  <si>
    <t>TobiasFunke9</t>
  </si>
  <si>
    <t>Member when french people were xenophobic? me too. member berries remember.</t>
  </si>
  <si>
    <t>Not entirely true. CBC picked up on it because some 'Karen' in Dundas posted on IG and on r/Hamilton (I can't see it to link it now as I assume 'Karen's only response was to block me) about how 'racists' had taken down a sign she had put up on 'her community corkboard' that she put up on her property telling people that they should change the name of the town of Dundas because Henry Dundas delayed a law for the end of slavery in the UK by about 15 years. I was born and raised in Dundas and challenged 'Karen' that she as a cancel culture far leftie would be surprised that because she dictated this to her community instead of engaging in actual discussion, it had been taken down. Of course 'Karen' to this day has not replied but a few woken cancel culturists replied with insults and down votes \*yawns\*.
 P.S. The funny thing about this latest shitstirring, Henry Dundas wasn't even a Canadian, never lived here by all accounts. He was a Scottish politician with friends in high places here.</t>
  </si>
  <si>
    <t>Not to mention the black slave owners selling the slaves to Europeans or the North African slave trade and it's arab domination. Not to mention Ottomans having white Greek and slavic slaves, all of that can be ignored. Yes.</t>
  </si>
  <si>
    <t>One of them literally had Down syndrome lol</t>
  </si>
  <si>
    <t>Jointron33</t>
  </si>
  <si>
    <t>Only white parents though.</t>
  </si>
  <si>
    <t>Please. Please. **PLEASE** don't call Antifa fascists. Do you know what fascists means in leftist terms? I will tell you, fascism means any force or ideology or group that opposes world wide communist revolution. Antifa can never ever be fascists by their terms, not a single left winger is gonna condemn them, why? Because they promote communism and destroy their enemies. How can antifa ever be fascists?
 As you can see, calling antifa fascists, and not communists, is actively playing into their narrative.</t>
  </si>
  <si>
    <t>smileheaven</t>
  </si>
  <si>
    <t>Sherlock Holmes said it best in Pursuit to Algiers, "It's obvious...poison is a women's weapon."</t>
  </si>
  <si>
    <t>Slavery was outlawed in 1793 (two years after BNA Act granted legislative powers in North America). 
 Canada wasn't founded until 1867.
 Most slaves were natives- very few were black.
 Most slave owners were French.
 ...
 Reparations doesn't even make sense in America except as a tool to emotionally wound black Americans to inexplicably keep them voting Democrat. 
 The slave owners were the Democrats. The KKK were Democrats. The Jim Crow segregationists were Democrats.
 Al Gore Sr. was a segregationist.
 Robert Byrd was a Klansman who mentored Hillary Clinton.
 Joe Biden was a segregationist which he refuses to apologize for... I mean if you told me that black Americans would vote for a segregationist who was Strom Thurmond's BFF in 2020 I wouldn't have believed you.</t>
  </si>
  <si>
    <t>So are bigot fascists... only reasonable people are independent</t>
  </si>
  <si>
    <t>casinoCurry</t>
  </si>
  <si>
    <t>So this dude has half a million, goes and kills some people... Where did the money go?</t>
  </si>
  <si>
    <t>NotObviousOblivious</t>
  </si>
  <si>
    <t>Some apple polishing going on there.
 How can eveybody be equal if all the jobs and the floor at meetings goes to people with darker skin color?
 Kind of eye popping how she targets 'white people' right off the bat as if every white person has a problem.
 **edit:** Imagine this woman getting laid off from her job. And then never being able to work in her career field again because all of the jobs are reserved for non-white people. This happens to people.</t>
  </si>
  <si>
    <t>That‚'s the point. To humiliate you. Don‚'t kneel or apologize.
 Turn it around on THEM.
 Say ‚"yes, I believe Black Lives Matter. But I also think being white is nothing to be ashamed of. So I‚'ll say Black Lives Matter if you also agree to say that being white is nothing to be ashamed of‚</t>
  </si>
  <si>
    <t>The Black and Indigenous people protesting want to enslave (mostly) white tax payers. This is about power and money.</t>
  </si>
  <si>
    <t>The maniacs are running the asylum</t>
  </si>
  <si>
    <t>There seems to be too many crackpot councillors' like 'Ben' in every Canadian city.</t>
  </si>
  <si>
    <t>They always are when it's some blatant stereotypical stuff. Liberals are not smart.</t>
  </si>
  <si>
    <t>They installed their own moderators who banned every moderate voice last time they did their little "white supremacist mod!" stunt (which was as much a lie then as now). Now it's just a big left wing echo chamber, and somehow, they still aren't happy.</t>
  </si>
  <si>
    <t>This fuels the hysteria.
 People can be so "self sacrificing and scared about the virus" when they're paid to be stoned losers at home.
 The true private sector middle class is being bludgeoned by this. While I'm taxed at an insanely high rate which I am not allowed to split with my wife, she collects a meager maternity leave pay, and we are forced to sit idly by while all the stoned losers collect and berate me for even questioning it.
 I suppose we could "fraudulently" claim these freebies like the other hundreds of thousands (probably millions), but as a real middle class man I suspect I'm one of the people they CRA would actually target.
 Inflated currency and even higher taxes are coming very soon. It's time to move my money out of CAD and to start working less.</t>
  </si>
  <si>
    <t>This type of knock out game sucker punching has been happening for years. When this video recently surfaced there was a bunch of people claiming the White man had called the black man the N-word. Which I do not believe at all, this was a damage control campaign to justify the violence somehow.
 I have seen enough videos where someone did get beat for saying the N-word and this is not how they go down.
 Edit: news article
 Macy‚'s: Viral beating of employee ‚ unprovoked‚' despite racism claim
  https://www.nydailynews.com/news/crime/ny-macy-viral-video-beating-employee-20200619-2qvegije2rctrbrjadso4odsdy-story.html</t>
  </si>
  <si>
    <t>Trudeau (Liberal), the actual PM of the country, wears blackface repeatedly, including one instance where he had something large and phallic in his pants, and was jumping around like a monkey..............and he gets a pass.
 Stockwell Day (Conservative) compares racism to the bullying he suffered as a youngster, and he must be erased from all public entities.
 Houston, we have a problem.</t>
  </si>
  <si>
    <t>Uh-oh. Assault, harassment, B&amp;E and now sexual harassment. Crazy how the Liberals kept all this covered up. Kinda makes you wonder what else they‚'ve been able to cover up. A certain individual rumoured to be under investigation that hasn‚'t left his house in 14 weeks comes to mind§î</t>
  </si>
  <si>
    <t>Wanted. Preferably dead.</t>
  </si>
  <si>
    <t>We need to be smarter. Marx was himself a racist and should be cancelled. Spread the word.</t>
  </si>
  <si>
    <t>We've been asking for this for a decade, and we've been called alt-right the entire time. 
 I think we should congratulate "activists" for finally arriving at the conclusions that we've all been waiting for them at. Only took them 10 years, but yes, let's listen to them, the retards are usually correct.</t>
  </si>
  <si>
    <t>Welcome to the .win network! The only thing I'm concerned about is your PM's love of blackface, which we don't tolerate on .win. Please keep him away from your new .win, and enjoy the fun!</t>
  </si>
  <si>
    <t>D4rkd3str0yer</t>
  </si>
  <si>
    <t>White privilege doesn‚'t exist just ask the Irish, Italians, Polish, and Scots (who were kicked out of the highlands)</t>
  </si>
  <si>
    <t>White women love to make any issue about them and how woke and virtuous they are.</t>
  </si>
  <si>
    <t>Whoever makes and/or signs retarded petitions like this clearly doesn't understand how our political system works.</t>
  </si>
  <si>
    <t>With ruthless and unrelenting force. The autonomous zone is tolerated because they are in a leftist city located in a leftist state. Plus the leftist politicians in charge of the city/state dont want the optics as the ones who ordered the police against "peaceful protesters". 
 There would be 0 tolerance on us as canada is a VERY left wing country (almost as ridiculous as Sweden) and even the majority of "conservatives" would call for the army to be sent in.</t>
  </si>
  <si>
    <t>Yeah wtf is happening?</t>
  </si>
  <si>
    <t>AnderUrmor</t>
  </si>
  <si>
    <t>Yeah, in his warped world, the truth is a lie...</t>
  </si>
  <si>
    <t>Yeah, we have a systemic racism problem, most government positions are "white men need not apply"</t>
  </si>
  <si>
    <t>It should say something to you that so many of the people who share your values are white supremacists. Do you really want to align your world view with someone like the one above?</t>
  </si>
  <si>
    <t>aconitegirl</t>
  </si>
  <si>
    <t>Lol the whole government of Quebec is a sham, it's essentially organized crime</t>
  </si>
  <si>
    <t>Leave the cities and let them rot. They obviously didn't learn from Detroit.</t>
  </si>
  <si>
    <t>So many good videos games out there to play that don't require you to support these corporate cucks. Post Scriptum, Rising Storm 2, Bannerlord, Kingdom Come to name a few.</t>
  </si>
  <si>
    <t>AlbertaRatPatrol</t>
  </si>
  <si>
    <t>The question is, If she claims to be black, Muslim, a refugee, she will receive the CERB without question. Maybe she has 5 kids to support</t>
  </si>
  <si>
    <t>"black lives matter" - "it's ok to be white" 
 Both these statements reek of insecurity and low self esteem.
 Are millennials still wallowing in their angst years? Looking forward to when they move on to young adulthood.
 But will they come up with anything better than Ally MacBeal or Melrose Place?
 Probably not since the current hot mess is thus far their biggest contribution to culture.
 And people thought boomers were bad. HAHAHA.</t>
  </si>
  <si>
    <t>It‚'s only for gay season so they can make money.</t>
  </si>
  <si>
    <t>Milk_moustache</t>
  </si>
  <si>
    <t>Whites also have a secret handshake. Don't tell the other Whites I told you!</t>
  </si>
  <si>
    <t>Culture. If your parents raise you to do well in school and work hard, well you see the results. I knew kids who's parents immigrated from Vietnam or China and they would actually cry if they got a 96% instead of a 99%.
 Thomas Sowell's "Black Rednecks and White Liberals" is an excellent cultural analysis of what's holding back black people in America.</t>
  </si>
  <si>
    <t>kangz n shiet</t>
  </si>
  <si>
    <t>Might be a good idea. 
  I definitely don‚'t want masked up Africans running around.</t>
  </si>
  <si>
    <t>[source ](https://www.washingtonpost.com/news/worldviews/wp/2013/05/15/a-fascinating-map-of-the-worlds-most-and-least-racially-tolerant-countries/) 
 I am sure Jagmeet is super tolerant though and not like those giant racists in his ethnic community /s
 And then there is the rapes.</t>
  </si>
  <si>
    <t>Yuck</t>
  </si>
  <si>
    <t>Leftists are permitted (and encouraged) to quote out of context, ergo you said "You white folk...No lives matter"</t>
  </si>
  <si>
    <t>These people are all con artists and I feel bad for anyone who lacks the competency required to see it.</t>
  </si>
  <si>
    <t>Bit of a misleading title, the actual story seems to be that when asked to make accommodations for black students who have been dealing with the stress of the Minneapolis situation and all the exhausting nonsense that it has brought up, the UCLA professor sent an email that was mocking and sardonic, dismissive and certainly insensitive. Should be have been suspended for this email? Absolutely not, in my opinion. People shouldn‚'t be forced out of their jobs or coerced simply for sending an email with some passive aggressive bitchiness. 
 In the process of social change on a scale like this, where racism which is both quiet and loud, there are gonna be times where things like this happen. Nothing wrong with expressing both sides of this, but can we please not blow it into something it isn‚'t?</t>
  </si>
  <si>
    <t>matthewkind2</t>
  </si>
  <si>
    <t>Struggle Session. 
 In Maoist China people would be ridiculed and herded through the streets to be attacked with missiles.
 This is the reality of Vancouver as of 5 days ago.
 Instant Maoist dictatorship.</t>
  </si>
  <si>
    <t>They‚'ve brain washed people to be black and white thinkers</t>
  </si>
  <si>
    <t>I love how your little infographic is headed by a picture of Jim Carrey looking like he just farted really loudly in a job interview.</t>
  </si>
  <si>
    <t>Stay home save lives you covidiot</t>
  </si>
  <si>
    <t>she looks like shes had a stroke lol</t>
  </si>
  <si>
    <t>ImNotHereStopAsking</t>
  </si>
  <si>
    <t>They named and shamed the mentally ill young man that wore black face to the BLM Toronto protest. Wonder why no name in this case?</t>
  </si>
  <si>
    <t>We really need more push back against the racism and intolerance of these leftists. They are dividing us and inciting racial hatred. They are helping nobody.</t>
  </si>
  <si>
    <t>So 37 black person deaths at the hands of police last year is enough to warrant calls to defund the police. What would be a level that would still be tragic but where, on balance, we would probably still want to keep the police around, you know, just in case?</t>
  </si>
  <si>
    <t>Leftists eating themselves.</t>
  </si>
  <si>
    <t>How many people die each year from anti-Black racism?</t>
  </si>
  <si>
    <t>What have you been doing all these years Trudeau? Ignoring systemic racism?
 Can you point to any achievements you made specifically reducing the systemic racism you're talking about?
 Why did it take a tragedy for you to finally take action Justin?
 Can you explain which systems in Canada treat "people of color" differently so we can all understand?
 Do you feel any responsibility in increasing racism in Canada with your admittedly racist blackface photos?
 \- Questions that would be asked if we had legit media in Canada (or of the PM was a conservative)</t>
  </si>
  <si>
    <t>This kind of moral degeneracy is why I am no longer a liberal</t>
  </si>
  <si>
    <t>someguyonline_0</t>
  </si>
  <si>
    <t>I don't have tv... just thought i'd throw that out there. I hate them all so much i got rid of it.</t>
  </si>
  <si>
    <t>DiD yOu AssuME I CoUlD reAd? Another EXAMPLE of WhIte PrIvILeGe!</t>
  </si>
  <si>
    <t>Rip them all down. Nobodys stopping them.</t>
  </si>
  <si>
    <t>Dude's not black. Joe Biden told me so.</t>
  </si>
  <si>
    <t>Graphing imaginary numbers from secretive liar states is fun!</t>
  </si>
  <si>
    <t>I think "it's ok to be white" is the better slogan but power to him</t>
  </si>
  <si>
    <t>I, for one, say let's give it to them! Let's give it to them good and hard. If they succeed, wow, we were wrong. And if they don't, well, at least we'll have all the greatest losers in one place when we build that wall.</t>
  </si>
  <si>
    <t>Lol i've already seen them in Vancouver saying to "Rename streets because too many streets are named after cis white men and it doesn't reflect the diverse country" 
 There's been articles on how "Integration is racist, Why should immigrants have to integrate to our colonialist culture?" 
 So over time they will erase our history, and it's more an more justified the smaller of a minority white people are. 
 -John A Macdonald was racist, cancel him. 
 - Take down all our old statues because they're racist white men. 
 -Change the flag and national anthem because it represents colonialism and white supremacy. 
 -Rename streets, hell, rename cities. 
 -French and English no longer the official two languages, because that's racist and a relic of the past. Etc etc. 
 It's easy to see how they will justify erasing history</t>
  </si>
  <si>
    <t>I'm starting to see why all the white dudes I know are going for Asian women.</t>
  </si>
  <si>
    <t>viewofsky</t>
  </si>
  <si>
    <t>You attribute this quote to Terry Crews, when in fact it should actually be attributed to Terry Crews's internalized racism.
 /troll</t>
  </si>
  <si>
    <t>The Toronto sub is run by far left mods who delete comments and ban users to control the narrative.
 I was banned for commenting on the correlation of how black culture glorifies pimping and that they are also the ones arrested the most in Toronto for human trafficking. 
 When black gang shootings started to skyrocket a few years ago, a mod posted a sticky that said a spike in shootings was normal to happen every few years and that users were using it as an excuse to be racist and would be banned. Five years later and the shootings numbers haven't dropped but have become the new normal.</t>
  </si>
  <si>
    <t>People have every right to protest, racists.</t>
  </si>
  <si>
    <t>I question how well educated people can be this retarded then I remember about the Marxists in higher education and it makes sense.</t>
  </si>
  <si>
    <t>Needs more blackface to be relevant to today's society</t>
  </si>
  <si>
    <t>Isn‚'t that white face§î</t>
  </si>
  <si>
    <t>sacred-pepper</t>
  </si>
  <si>
    <t>It's fckin hilarious.</t>
  </si>
  <si>
    <t>Otherwise they'd become cesspools and a point of transmission? Nobody sane thinks that the pandemic is over because racial inequality is being protested. Protestors are still (supposed to and should be) wearing masks, and I'm sure people who are sick or not in quarantine are not showing up. The us govnts response is pretty dumb though - teargassing and forcing protestors into tight quarters is literally them using war crimes and biological warfare (double warcrime). When police presence isn't there, some protests end peacefully, are 6 feet apart, and don't result in looting. 
 Anyways thanks for coming to my tedtalk.</t>
  </si>
  <si>
    <t>These self-righteous race warriors are in power. The president of UBC constantly scare-mongers about white supremacy. In his weekly message he states:
 &gt;We must work together to dismantle the tools of oppression and white supremacy that remain prevalent and entrenched in our everyday systems.
 Where is this white supremacy? He just got the chairman of the board fired for liking a Tweet critical of BLM.</t>
  </si>
  <si>
    <t>Is this just blackface but with hair?</t>
  </si>
  <si>
    <t>Some one flips you off and you follow them home? That isn't normal. He's also giving the license and the building so people can "remonstrate" with her. You can be a Karen and be harassed. She's lucky he was a squeaky voiced black and not the kind who'd shoot you for looking at them.</t>
  </si>
  <si>
    <t>&gt;"stating that the system that had dehumanized him and had erased his Cree mother tongue was racist."
 uhhhhhhhh
 edit: actually being called racist is very very low-impact on the accusation meter for me, but I think that in-group bias is innate and we're all racist inherently.</t>
  </si>
  <si>
    <t>I doubt he is in Heaven. He was a thug who spent his whole life in prison and was still committing felonies on the day he died. Doubt he is in heaven.</t>
  </si>
  <si>
    <t>I don't know if I could piss that far up that pole, but I would try.</t>
  </si>
  <si>
    <t>Mgtow are just dishonest incels.</t>
  </si>
  <si>
    <t>There is systemc ethnic discrimination (bordering xenofobia) though against white ethnic minorities by white majority and even by Ca government by not protecting them as minority because people are ignorant and the powerful manipulate them believing the only racial minorities can be discriminated which is obviously false but serving someone interests.Canada federal government has systemic government discriminatory practices of providing unwaranted privileges to visible minorities while excluding of invisible ethnic minorities deserving the exact same protection! Don't recognise ethnic/cultural discrimination and xenofobia althouth they exist and persist, in fact contributory causes of both WorldWars! Even the PM admited he knows personally of ethnic discrimination in Canada. Discrimination on ethnic criteria isn't something minor so the omission can only be justified by ignorance (all government?!) Not a word about protection of whites with different language accent and weird habits that aren't that popular with anglo/franco whites after they open their accented mouth!
 [https://www.canada.ca/en/employment-social-development/programs/employment-equity.html](https://www.canada.ca/en/employment-social-development/programs/employment-equity.html)
 [https://www.canada.ca/en/public-service-commission/jobs/services/gc-jobs/employment-equity.html](https://www.canada.ca/en/public-service-commission/jobs/services/gc-jobs/employment-equity.html)</t>
  </si>
  <si>
    <t>When you take away all values and traditions it's easy to start doing things like pedophilia</t>
  </si>
  <si>
    <t>It's the concept of original sin, manifested in the radical left's new religion of anti-racism. All white people are guilty of the sins, real or imagined, of their ancestors. The only way to ease at least some of it (you can never fully eliminate the taint) is to bow before the new clerics, the puritans of this new religion, admit your guilt and shame, apologize for it, and promise to repent.</t>
  </si>
  <si>
    <t>So we're trying to shake bad stereotypes of old and here come the saviours pretty much saying that if you take your kids to a gay doctor and they are abused we'll completely let them off the hook for it.
 Like all affirmative action this will only cultivate mistrust.</t>
  </si>
  <si>
    <t>So it was two heterosexual parents with 1 to 2 kids, no history of divorces, gainfully employed, with both parents both having graduated high school.
 Isn't that homophobic?</t>
  </si>
  <si>
    <t>White fragility - so much for the master race</t>
  </si>
  <si>
    <t>Tom_Myers_Agent</t>
  </si>
  <si>
    <t>They should put hughe burnett or richard Donald Moore on the 10 if they actually cared about Canadian black history</t>
  </si>
  <si>
    <t>Mehseenbetter</t>
  </si>
  <si>
    <t>Jimmy Fallon too.
 What's up with progressives doing blackface?</t>
  </si>
  <si>
    <t>LMAO, my friend, that says mediation. You people don't even look into our ideas you just misread, miscomprehend, and get mad about it</t>
  </si>
  <si>
    <t>ThepowerOfLettuce</t>
  </si>
  <si>
    <t>Mostly men would have been the victims so more death is a win for Sweden‚'s overtly feminist government.</t>
  </si>
  <si>
    <t>This keeps getting better and better. 2020 really is a crazy year.</t>
  </si>
  <si>
    <t>Awesome. Why risk hijack by crazed Marxists?</t>
  </si>
  <si>
    <t>[This Corona Virus is conclusively from the SARS family.](https://soundcloud.com/vvindowmaker/windowmaker-viral-corona-ft-alex-jones) 
 The Communist Chinese have been caught 4 times releasing it out of their labs, doesn't sound like accidents to me‚Ä¶¬†
 China has said their biggest problem is too big a population..¬†
 It's estimated that 50 million girls were killed after they're born‚Ä¶¬†
 I was going from memory so I had to look up the number.. Even in Wikipedia, it says 400 Million births, mainly girls since 1970..
 TERMINATED‚Ä¶¬†
 Unknown Tens of millions,were killed as babies‚Ä¶¬†
 They didn't kill 50 million girls..¬†
 I'm sorry, the Chinese estimate 400 million..¬†
 Like I tell people, China has mobile execution vans in every city, they don't even give you a trial, they just drive you around with vans¬†
 There's no building, nobody hears your screams¬†
 Nobody is lined up knowing where they're going, looks like an ambulance..¬†
 And then they drive up, butcher you on the tarmac, load the organs on, and fly it out
 I learned about that from a human rights activist 25 years ago, that broke in the news 5 years later‚Ä¶
 So see first they took the girls away from you‚Ä¶¬†
 Then they let you get up to 30 years old, or whatever‚Ä¶¬†
 Let you extinguish some of your energy‚Ä¶¬†
 And now they're just going to kill you.. And the numbers all vary..¬†
 But that's what's going on..¬†
 Xi Jinping is the Culprit..¬†
 Xi Jinping if you were to put your money on a bet, all the evidence points towards that, because they're the ones that are always talking about how they need to depopulate and why they've joined the Globalists
 How David Rockefeller said they're the model of the world‚Ä¶¬†
 We want what China does, to become the world model because they worked with us
 They're Godless, the Leadership is.. They oppress their people, they kill Christians, they put Muslims in Death Camps who've done nothing..¬†
 And they're just completely anti-God.. Out of control‚Ä¶¬†</t>
  </si>
  <si>
    <t>They‚'re gonna turn on latinos, then it‚'s gonna be light skin v dark skin.</t>
  </si>
  <si>
    <t>don_tiburcio</t>
  </si>
  <si>
    <t>Which is more difficult, telling people close to you that you're gay or telling them that you're a conservative?</t>
  </si>
  <si>
    <t>pimps_at_sea</t>
  </si>
  <si>
    <t>Add pedophilia, polygamy and war monger to the list too.</t>
  </si>
  <si>
    <t>The only time race is put into the discription is if it's a white person.</t>
  </si>
  <si>
    <t>Well, the main reasons I can see this sub being targeted for are
 * It is anti-science to the point where it confuses real science/evidence with political policies, which can have detrimental consequences to the rest of society (just look at how COVID-19 is viewed here. Anyone willing to bet the same people that think COVID-19 is only a mild flu are the same people that have never read a scientific journal?) 
 * It is blatantly transphobic (e.g. celebration of taking away trans rights in Hungary) and sometimes homophobic.
 * Covert white supremacy (not the same as overt white supremacy, which this sub is typically not)
 Note that I do not say that all three, or even just one, apply to every single user here. I am simply stating that the above is more encouraged/socially acceptable here than it is on any other Canadian subreddit. 
 If it is banned, I suggest really thinking about why it may have been banned, instead of dismissing it as reddit turning into a shithole. **Perhaps consider that the subreddit is the problem, not reddit itself.**
 ^(Note that I will not be replying to any comments here, so enjoy getting the last word in and "winning" this argument.)</t>
  </si>
  <si>
    <t>DumbPersonTranslator</t>
  </si>
  <si>
    <t>Then they'll say to replace Ms.Buttersworth and KFC with Aunt Jemina and uncle Ben
 (I wasnt trying to make a racist chicken joke, just thinking of the most white mascot for food that I can think of, but I'll take full credit still)</t>
  </si>
  <si>
    <t>And there went Robert the Bruce. Christ almighty this is insane.</t>
  </si>
  <si>
    <t>Her mind would probably explode with the contradiction if you revealed that there are white LGBTQ people.
 Edit: Ok yes - It was fake. I was masterfully baited.
 Edit2: She has clearly said some purposefully inflammatory things though. Scrolling through her tweets, the ones still up anyways, are still pretty bad.</t>
  </si>
  <si>
    <t>Complicated_Peanuts</t>
  </si>
  <si>
    <t>Half of the white women who support BLM have already done this without asking as an aesthetic choice for the SJW look</t>
  </si>
  <si>
    <t>Jesus Christ. Do any leftards know what fascism actually is?</t>
  </si>
  <si>
    <t>Haven't you heard? Trump is for Tree planting so not it's nazi symbolism.</t>
  </si>
  <si>
    <t>Heh, i hope Mackay gets rekt</t>
  </si>
  <si>
    <t>Non-citizens have a choice if they don't like the taxation. They can go back where they came from. Taxation without representation is about never getting representation, not choosing to come to Canada and then bitching that you're not immediately getting the same as every other Canadian.</t>
  </si>
  <si>
    <t>The context of a mob about to rip officers out of a vehicle and likely stomp them to death until another cruiser came and pushed through the crowd and the stopped car finally also shoving through the crowd. 18 dead 3 raped so far.</t>
  </si>
  <si>
    <t>So, she said a word, and was fired. 
 Trudeau groped a woman, dressed in blackface so often he lost count, and was found guilty of two ethics violations. 
 Based on his example, she either deserves a promotion as he received no consequences for actual law breaking. Or he should be imprisoned if she is to be fired.</t>
  </si>
  <si>
    <t>This is getting a bit ridiculous. How is this acceptable?</t>
  </si>
  <si>
    <t>Mr-Dogg</t>
  </si>
  <si>
    <t>It's going to be open season on white people. Thank you media.</t>
  </si>
  <si>
    <t>When is this racist sub getting the axe?</t>
  </si>
  <si>
    <t>&gt; ‚"What this leak has done now is start to create a narrative where the public is going to say ‚ Oh yeah, she ran to the balcony, she blocked herself in.‚' That is what the public now believes because sources say it but the only source is the Toronto police,‚ Singh said. ‚"This investigation is only a week old, it hasn‚'t even reached a full week yet and the fact that narrative is attempting to be shifted is very problematic. The family made a statement, the police made a statement and it was left at that. The investigation should have proceeded and the fact that you have news reporters alleging a version of events that the public is going to believe as true is highly problematic.‚
 They‚'re mad they can‚'t cash out on a GoFundMe is all. Information being leaked is never a problem when the narrative is ‚ killer cops‚', only when it fucks their money up.</t>
  </si>
  <si>
    <t>Cancel Culture... Honk! Honk!
 &gt; Singh's office said the NDP leader does not intend to apologize.
 &gt; "No, he has nothing to apologize for," said a spokesperson.
 &gt; Blanchet said that if Rota does not take action, all MPs would feel "entitled" to trade insults on the floor of the House of Commons. He also said he was "stupefied" by his accusation against Therrien.
 &gt; Blanchet said 95 per cent of his Twitter feed is now English comments ‚  most of them levelling accusations of racism against his party.</t>
  </si>
  <si>
    <t>why are we taking gun control orders from a evil racist police force?</t>
  </si>
  <si>
    <t>Oh the right wing crybabies are gonna be out in force</t>
  </si>
  <si>
    <t>The fact that this is going on in the UK where there isn‚'t a shred if police violence or racism just goes to show how fake and manufactured all this outrage is.
 These people are brainwashed. Canadians and Australians holding up signs saying ‚"I can‚'t breathe‚. Makes no sense.</t>
  </si>
  <si>
    <t>These stickers were posted by a white supremacist group, hence why they would be called hate speech. Along with the fact that some stickers said:
 "Canadians will be a minority in Canada by 2036"
 "There is a war on whites"
 But I guess it sounds less like White Supremacist propaganda when you only use one sticker from article to cry wolf with ay [u/jlash0](https://www.reddit.com/user/jlash0/)?</t>
  </si>
  <si>
    <t>Supraultraplex</t>
  </si>
  <si>
    <t>So the Black woman cares about breaking laws. Who would have thought? Those girls were awesome and they have guts honestly.</t>
  </si>
  <si>
    <t>I don‚'t think Trudeau is a Marxist because Marxists support having guns to overthrow the classes . Also this is kinda crazy y‚'all.</t>
  </si>
  <si>
    <t>FactoidFinder</t>
  </si>
  <si>
    <t>Global is shiite too.</t>
  </si>
  <si>
    <t>I don't want you to riot in my city is now a racist comment.
 In the Clown World we all live in now, fully expect our gestapo to add it to the list of things you can be sued and fired for.</t>
  </si>
  <si>
    <t>Is he doing blackface while doing it?</t>
  </si>
  <si>
    <t>celestial_emperor</t>
  </si>
  <si>
    <t>&gt; "The working group laid out dozens of recommendations to redress past and present wrongs affecting Black Canadians, the first among which calls on **Ottawa to apologize for slavery and consider issuing reparations.**"</t>
  </si>
  <si>
    <t>Beat me or call me a bigot and a racist. I‚'m not apologizing to something I do not have.
 Edit: Typos. Don't post first thing in the morning on your phone, folks.</t>
  </si>
  <si>
    <t>I‚'ve said it before and I‚'ll say it again. They‚'re all criminals, the whole lot of them.</t>
  </si>
  <si>
    <t>He wasn't murdered. And neither was Floyd: at best that was negligence which is manslaughter. but this guy completely deserved getting shot for quickly reaching behind his back after waving a replica rifle out of a hotel window.</t>
  </si>
  <si>
    <t>The left has brain worms. I do not need to explain or apologize for who I am to them. I am done being nice about it as well.</t>
  </si>
  <si>
    <t>It's growing.
 [White police officers wash feet of black leaders.](https://www.dailymail.co.uk/news/article-8397065/White-police-officers-community-members-wash-feet-black-faith-leaders-protest.html)
 [The chained being led by a 'righteous' black woman.](https://i.redd.it/lv2as0xs54451.jpg)</t>
  </si>
  <si>
    <t>respectmyauthoritaay</t>
  </si>
  <si>
    <t>What's with the homoerotic post?</t>
  </si>
  <si>
    <t>Is it just me or anyone else notice everyone, whatever it is; now using images of black people, talking with black people because right now black people is the new fad ?
 We got some still wearing annoying masks, annoyingly still waiting in line, and black people all the hype together in one giant mess and 2020 was flushed down the drain a few months ago.
 And if the virus was a hoax, those who believed it was a hoax; they are going to be in the prime time 2021 year of their life, maybe even millionaires if bets were placed.</t>
  </si>
  <si>
    <t>Fuck Starcucks, Black Rifle coffee is where its at.</t>
  </si>
  <si>
    <t>*Me at the start of the debate:*
 Sloan says good things on the internet and Lewis does too.
 *Me in the middle of the debate:*
 Yeah, they're all pretty good, I'd accept any of them.
 *Me at the end of the debate:*
 **Sloan.** Only he articulated correctness through the entire debate, didn't dive into any clap trap and does so better than Harper and Scheer did combined. 3 of the 4 candidates saying Canada is systematically racist is nutso.
 Sloan is the way. Being a conservative and honestly standing up for those values is what will get us support. Being able to convince others of the good of those positions will net the win. 
 The left is a paper tiger of ideological and policy inconsistencies. Never buy into any of their mental illness.</t>
  </si>
  <si>
    <t>What if they replace them all with white people ? Will they call it racism for not being represented ?</t>
  </si>
  <si>
    <t>jERiC0h</t>
  </si>
  <si>
    <t>I think it's possible to be wilfully ignorant and for it to not be seeded in racism. However at a certain point, pretending like there isn't structural racism is contributing to the problem</t>
  </si>
  <si>
    <t>"I'm a culture not a costume".
òÅ
 - guy wraps rag on head
 - calls everyone that disagrees with him 'racist'
 other guy:
 - wears blackface; say's "Canada has no culture"
 - pretends that he's 'one of us'; becomes PM with no full time professional job experience</t>
  </si>
  <si>
    <t>It‚'s sickening. The commie revolution is here.</t>
  </si>
  <si>
    <t>BBR123</t>
  </si>
  <si>
    <t>Wait, so only white people can cook now???</t>
  </si>
  <si>
    <t>mortgageletdown</t>
  </si>
  <si>
    <t>[Lord Stanley](https://en.wikipedia.org/wiki/Frederick_Stanley,_16th_Earl_of_Derby#Political_career). The Cup, the park, they all have to go. Stanley was a Conservative politician and Colonial Minister. He was a racist and imperialist.</t>
  </si>
  <si>
    <t>What is a twink? Also are bears the best? I think I‚'d be a bear if I was gay (big guy with lots of hair).</t>
  </si>
  <si>
    <t>Always this inversion of reality.
 If there were such a thing as white supremacists they‚'d certainly have laws preventing Asian and African immigration into western nations.
 That would have stopped the Chinese virus being spread outside Asia.</t>
  </si>
  <si>
    <t>I ain't White, spent my childhood with mostly White people, and never once did I feel the need to have *anti-racism* class at schools.
 I really *do believe* that the people pushing for this are either White liberals who have nothing better to do, or non-Whites who had some past trauma, and somehow believe that the world owes them something.
 Racism is real, but it doesn't, and shouldn't, control your life, its important to recognise it where it happens, but doesn't, and shouldn't, force people to accept one narrative that is heavily prone to political, cultural, and social bias.
 People need a unifying institution, in the past it was the *church*, and now they've replaced it political activists, worshipping at the altar of Black Lives Matter.</t>
  </si>
  <si>
    <t>&gt; Police spokesperson Const. V√©ronique Comtois said the Montreal police service (SPVM) was alerted about the video at 9 a.m. Monday after a 911 call. 
 &gt; Montreal police are investigating a racist video that is circulating widely on social media and is believed to have been published by two West Island high school students.
 &gt; The video shows two teenagers dancing in blackface to an English-language song laced with racial slurs and derogatory statements against Black people. The song is dubbed over the video and it begins with the introduction of the two women by name.
 &gt; "The two teenagers cannot be named because they are minors and there is an open police investigation."
 I have heard that the video was made a few years ago. I'm guessing that somebody probably outed the video so that the girls would get "me too-ed".</t>
  </si>
  <si>
    <t>I like how deleting the tweet is pretty much an anti-antifa statement. They really know how to screw everybody's pooch</t>
  </si>
  <si>
    <t>nomorebreakfast</t>
  </si>
  <si>
    <t>Lol, all over an absolute narrative lie that‚'s completely and utterly demolished with the most basic statistical analysis.
 Hog tie the kneelers and ship them out of the western world.</t>
  </si>
  <si>
    <t>A friend asked me last night ‚"are you seriously suggesting that the lives of black people are not worse than the lives of white people?‚
 They just couldn‚'t fathom it. I asked ‚"what rights or freedoms are afforded to a non-black person that a black individual is denied?‚ 
 They scoffed and made allusions to it being such a big problem that it‚'s hard to identify any one specific thing.</t>
  </si>
  <si>
    <t>Is that the audio slave guy? Jk</t>
  </si>
  <si>
    <t>Hmm maybe their mod team *is* all white nationalists like I keep getting told</t>
  </si>
  <si>
    <t>Less money for the cops. More money for her. Greedy old Sandy would also like to see more money, all the time.
 &gt;Sandy Hudson, who co-founded Black Lives Matter Toronto in 2014, said this past week there‚'s been an uptick in donations to her organization as well as the Black Legal Action Centre, a non-profit legal clinic which serves low- and no-income black people in Ontario. Many have also sent money to bail funds across the United States. **Ms. Hudson said she welcomed the funds, but would like to see donating that is sustained, not just prompted by high-profile violence.**
 https://www.theglobeandmail.com/canada/article-outpouring-of-non-black-support-met-with-appreciation-skepticism/
 BLAC has been receiving lots of donations recently in the wake of all the racial tension and guilt. The organization and its leaders have been proven to be fraudsters but they keep getting a second chance at swindling the uninformed and guilted public.
 It is all a fraud and any criticism is labeled racism.
 In 2017 the African Canadian Legal Clinic (ACLC) was defunded of government support due to rampant fraud and embezzlement from its directors, they claimed that the decision was racist.
 https://www.thestar.com/news/gta/2017/08/22/african-canadian-legal-clinic-calls-for-investigation-of-funding-suspension.html
 Sandy Hudson, co-founder of BLMto, defrauded the University of Toronto's student union of $277k and when caught she and her blm cronies protested and cried racism.
 https://torontosun.com/2016/04/07/black-lives-matter-member-sued-for-severance-deal/wcm/2397ce6f-a26a-4b0d-b60c-2dab660ff27c
 The ACLC rebranded themselves the Black Legal Aid Clinic (BLAC) and Sandy Hudson was hired as Vice-Chair. They are now receiving tax dollars again to operate.
 https://nowtoronto.com/news/new-legal-clinic-aims-to-address-black-communities-most-pres/</t>
  </si>
  <si>
    <t>Wait. Is this supposed to be "white on X" racism?</t>
  </si>
  <si>
    <t>This can NEVER be allowed to spread to Canada. Have Europeans really lost every ounce of their self-preservation and sense of right and wrong?
 The authorities are likely pissed because this is a reminder of what is happening on a mass scale in Rotherham, Telford, etc. and usually to underage white girls at the hands of Pakistani rape gangs - ‚"grooming‚, we are told to say, instead. Wouldn‚'t want to upset anyone‚'s sensibilities.</t>
  </si>
  <si>
    <t>That's a rather convenient solution for Toronto's severe budget woes, if you ask me. 
 That city spends an awful lot of money on the police at the moment and their spending is a total mess. 
 As they aren't going to tighten their belts anytime soon this social justice brouhaha is a great excuse for them to slash at the Toronto Police's budget which is over a billion dollars. 
 That's $122,000,000 worth of savings. It isn't a small amount of money for the city and John Tory won't have to make many unpopular cuts or increase Toronto's insanely low property taxes. 
 Paying to enforce the law and get criminals off the streets is fucking expensive. 
 That being said, this is an asinine move. The gang wars haven't exactly slowed down and there was a gun battle on Blue Jays Way at 4:00 pm a couple of weeks ago so it's pretty likely that the violence in Toronto escalates severely as fewer criminals are taken off the streets. 
 We'll see. All I know is that if they defund the police then they won't have to raise property taxes and Toronto never raises property taxes.</t>
  </si>
  <si>
    <t>Pointed this out to some pleb. He got super heated and called me a liar. The conversation ended when I provided the "source"</t>
  </si>
  <si>
    <t>Good fucking luck with that one. 
 Jagmeet Singh's already managed to extract one impossible promise from Trudeau and he has to see that dropping the government right after we lose the security council election will leave him in the best possible spot to gain seats. 
 All that money squandered outside the country for nought, in the middle of a crisis where we could have spent it at home. The DNC is fanning the flames of racial division desperately hoping that the Obama-link is enough to get Biden elected; that plays well for the only visible-minority leader in Canadian politics. 
 Plus he gets to brag about how he secured 10 sick days only for Trudeau to fuck up delivery. 
 I'd guess that the NDP suddenly finds that the "new parameters" are unacceptable and as this vote is a confidence issue, the government falls and we head into a fall election unless the CPC are willing to play ball. 
 This is nothing but gamesmanship and I could see it backfiring. The NDP have everything to gain right now and they won't get a chance like this again.</t>
  </si>
  <si>
    <t>Isn't screwing over the western provinces racist since they have a lot of natives?</t>
  </si>
  <si>
    <t>Orange man bad muh. Don't you know?</t>
  </si>
  <si>
    <t>Wenoncery</t>
  </si>
  <si>
    <t>You did it! You solved racism!</t>
  </si>
  <si>
    <t>If we want people to stop calling everyone Nazis then we probably shouldn't immediately start calling the other guys Nazis</t>
  </si>
  <si>
    <t>Victim of what? Ima guess white nationalist</t>
  </si>
  <si>
    <t>"Protected groups" == "disadvantaged members" == everyone except typical, White men
 This is not an exaggeration either. That's exactly what they mean.</t>
  </si>
  <si>
    <t>Al_Shakir</t>
  </si>
  <si>
    <t>Not true. They want government handouts for "dem programs". Meaning lining black leaders pockets with cash under the guise of basket ball program for gang members pretending this will stop them for shooting each other and selling drugs.</t>
  </si>
  <si>
    <t>TrumpRules</t>
  </si>
  <si>
    <t>&gt;‚She will burn in hell," said an irate Pyotr Tolstoy, a deputy speaker and member of the Putin-friendly United Russia party in Russia's parliament during the show.
 &gt;He then launched into a personal attack on LeClaire.
 &gt;‚This woman, the ambassador of Canada, is a typical representative of this type of single, middle aged 'dame' who are activists for the promotion of LGBTQ agendas in Europe, in America, in Canada, and now here," Tolstoy said.</t>
  </si>
  <si>
    <t>Thats a shame.. thanks to Canada's reckless immigration policy Vancouver is a nonwhite city...</t>
  </si>
  <si>
    <t>Black lives matter?</t>
  </si>
  <si>
    <t>Isis was effective..... evil but effective</t>
  </si>
  <si>
    <t>creepyleathercheerio</t>
  </si>
  <si>
    <t>The idiocracy sequel looks good</t>
  </si>
  <si>
    <t>Who cares? The more you give attention to them, the more problems you create. When was the last '"White supremacist" incident in Canada.</t>
  </si>
  <si>
    <t>Leftists: "We routinely run right-wingers out of academia with pitchfork mobs lol"
 Also leftists: "Look, the academia is 100% liberal. Reality has a liberal bias, experts can't be wrong".
 I hate them all so much.</t>
  </si>
  <si>
    <t>let me get this straight, fascists never had statues, and tearing them down isn't what fascists do.... i cant keep it straight what fascism is any more</t>
  </si>
  <si>
    <t>BLM has already killed something like 20 people. 
 The 15 or so police officers they‚'ve murdered since Hussein Obama legitmised them in the White House plus however many have been murdered in their current riots.
 Yes they want a lawless state so they can continue their racist attacks on European &amp; Asian people.
 Note that if you have been consuming only main stream media you won‚'t be aware of most of the violence in the riots.</t>
  </si>
  <si>
    <t>We already borrowed 371 billion in just March alone.
 If we account for the dept/gdp ratio, this is comparable to the u.s. borrowing 4 trillion. Considering we no longer have a gold reserve, how tf does that clown intend to pay this back?!?</t>
  </si>
  <si>
    <t>What a shameful mess.</t>
  </si>
  <si>
    <t>sneakycurbstomp</t>
  </si>
  <si>
    <t>Did Islam just get demoted below BLM in the victim-hood hierarchy?</t>
  </si>
  <si>
    <t>&gt;What did Gassy Jack do to deserve this?
 He was white.</t>
  </si>
  <si>
    <t>bassline17</t>
  </si>
  <si>
    <t>Let me guess - you stayed up hoping that at the crack of midnight instead of the server shutting down you would be magically transported to the game world where you would have a harem of sexy girls and the powers of a demon lord, right? 
 Yeah, me to.</t>
  </si>
  <si>
    <t>"peaceful protests"
 yeah, these were always going to be violent riots when people with no self control gather</t>
  </si>
  <si>
    <t>Anti racism classes make people more racist.</t>
  </si>
  <si>
    <t>Can I be self-identified as a black non-binary woman?
 Already POC, but not the right ‚"tan‚. Apparently....</t>
  </si>
  <si>
    <t>&gt; CERB scammers could face massive fines up to $24,000 and jail time 
 Doubt.</t>
  </si>
  <si>
    <t>Remember when they just wanted ‚"equality‚? Now if you‚'re a white man you shouldn‚'t even apply because ‚"it‚'s 2015‚.
 Remember when abortion should be ‚"safe, early, and rare‚? Now millions of unborn children are killed every year, for any reason at all, and you hate women if you‚'re against it even a little bit. 
 Remember when they just wanted to take down the ‚"bad statues‚? Now they‚'re destroying Washington and Jefferson too. Mount Rushmore is probably next. 
 Never trust the left. They will never stop.</t>
  </si>
  <si>
    <t>This data will be conveniently ignored.
 Carding was banned in Toronto over allegations of racism because black activists said black people were unfairly targeted and carded more. Since the end of the practice of carding thugs have been emboldened to carry handguns at all times and yearly shooting numbers have consistently doubled decades long averages.
 This graph shows that the ratio of carding to arrests is proportionate across all races. If your demographic is more involved in crime, your demographic will have been carded more. The cops were targeting criminals, not simply Black people.
 https://imgur.com/69002lq</t>
  </si>
  <si>
    <t>She wasn‚'t a ‚"Canadian scientist ‚" she was a CCP spy infiltrating a level four virology lab sending Corona and Ebola samples back home. She should have been arrested by the RCMP or CSIS immediately. Apparently they have since lost track of her. I blame the government for this bungling.</t>
  </si>
  <si>
    <t>Liberals were telling small business owners that they were selfish for wanting to work and provide employment for their workers. That they wanted to kill granma. But now that an African-American gets murdered by a police officer, all of a sudden social distancing doesn't matter. And they selfishly place their social justice cause over granma's life.
 The attack on anti-lockdown protestors has always been political for liberals. I was in favor of the lockdown (and still am in high case per capita areas of the country like the Greater Toronto Area). I have an elderly parent with cancer that I am concerned about. But to see liberals just completely disregard public health and science just to push a social justice warrior agenda is sick. And I was at least sympathetic to business owners who lost their business and were suffering financially. Coronavirus has probably killed more black and indigenous Canadians than Canadian police ever have and ever will. It's sickening to me that we have been told not to have more than 10 people at funerals. To not visit our family. To not see our significant others if they don't live with us. To see people lose their livelihood and lose their businesses. All for a bunch of virtue signalling baizuos to disregard the rules and pack thousands of people onto the streets with no social distancing.</t>
  </si>
  <si>
    <t>&gt;But the systems in place are keeping Black people from having the same opportunities as white people, he said.
 Please give *one* example of such a system. I'll wait.</t>
  </si>
  <si>
    <t>Attacking people like this will only push them (and others) to not agree with your movement...
 Sadly some people aren‚'t smart enough to realize that.</t>
  </si>
  <si>
    <t>*Douglas Murray in the The Madness of Crowds: Gender, Race and Identity (2019)*: Whereas black studies celebrates black writers and black history, and gay studies brings out gay figures from history and pushes them to the fore, ‚ whiteness studies‚' is far from a celebratory study. Its aim is that it is committed to disrupting racism by problematizing whiteness. So whereas every other field of race studies is performed in a spirit of celebration the aim of this one must be to ‚ problematize‚' hundreds and hundreds of millions of people. Of course it might be said that defining an entire group of people, their attitudes, pitfalls and moral associations, based solely on their racial characteristics is itself a fairly good demonstration of racism. For ‚ whiteness‚' to be problematized‚' white people must be shown to be a problem.</t>
  </si>
  <si>
    <t>Here is more context leading up to and after 
 https://www.instagram.com/p/CBe546bgjnH/?igshid=1q0m9fdr7quge
 https://www.instagram.com/p/CBhQmojg2DH/?igshid=319gyqsn0zyy
 Summary. Gets bashed with skateboard. Baca starts to retreat. Mob yells ‚"get the cop‚. Calls him ‚"instigator‚. Mob swarms as Baca retreats. Baca gets taken down and bashed with a skateboard again. Still hasn‚'t drawn his weapon. Knife enters the scene and Baca fires. Militia shows up and forms a perimeter to curb further violence. Baca sits down, appears to phone the police on himself and throws away his firearm. Law enforcement shows up and arrests Baca, as well as all militia. Baca‚'s been charged and called a racial agitator by the mayor. Wtf.</t>
  </si>
  <si>
    <t>drubuliak</t>
  </si>
  <si>
    <t>I equalitybated to this satire.</t>
  </si>
  <si>
    <t>Orwellian as hell</t>
  </si>
  <si>
    <t>So.. we're all quarantined to save lives, but then black lives matter, but now grandpa's life doesn't matter because we're not social distancing, but now grandpa's life does matter because he was out protesting and confronted police. What could possibly be next..</t>
  </si>
  <si>
    <t>Taevorelectric</t>
  </si>
  <si>
    <t>Pretty much. 
 When the protests were held about two weeks ago throughout various cities, many people here (not this sub but in various Canadian subreddits) conveniently ignored any discussion of COVID and expressed their support for the protests. And then if you said anything about social distancing, you're told it's okay they're wearing masks even though there's thousands of them outside shoulder-to-shoulder or they say it's for a good cause and it can't wait any longer even though we're still in a pandemic. 
 Hypocrites. Every single one of them.</t>
  </si>
  <si>
    <t>Not rainbowy enough. The new flag has to convey the vaccuosnous of woke culture with how brainless Trudeau is... like a rainbow flag with a picture of a semi nude Trudeau with a maple leaf covering his peoplehood instead of a fig leaf and his eyes are glowing not because he is a superhero but because someone is shinning a flashlight into his ear... that to me would convey how much ofa joke Canada is.</t>
  </si>
  <si>
    <t>John Deighton, better known as Gassy Jack for his talkative nature, moved to what is now Vancouver with nothing but $6 to his name and started a bar called the Globe Saloon. A town sprouted up around him, know as Gastown in reference to Deighton. Gastown is still a historic neighbourhood of Vancouver and one of the most touristy parts of the city.
 The left is now demonizing him because he married a local Squamish First Nations Woman, who then died. Of course they‚'re saying he raped her repeatedly and then murdered her</t>
  </si>
  <si>
    <t>Great. Another Green Party whackjob.</t>
  </si>
  <si>
    <t>Toronto burning to the ground kinda excites me. There's nothing left there worth anything anyways.</t>
  </si>
  <si>
    <t>Its never been a race issue. Chicago in the 20s was ruled by Italians. Italians were vastly over represented in all arrests. They had the same snitches get stitches code as black culture today does.
 Was it because the police were systematically targeting italian neighbourhoods because of anti italian racism? Maybe. But I think its more likely that italian neighbourhoods had more crime, therefore more police were in those neighbourhoods.
 At least the Italian gangs were smart enough to just buy off the police instead of whining about the rules being unfair.</t>
  </si>
  <si>
    <t>Ha. Shiny Pony with blackface and great hair gets noped-out for once.</t>
  </si>
  <si>
    <t>Man imagine being this offended over a logo. Kinda makes sense given the casual use of "retarded" in the subreddit description.</t>
  </si>
  <si>
    <t>RodneyPonk</t>
  </si>
  <si>
    <t>This is worse than a train wreck. Its horrible but you cant stop looking at it.</t>
  </si>
  <si>
    <t>There is a few reason why China does not report dead.
 Xi Ping fighting zombies are so brain washed that they are basically brain dead. Because one can not kill the already dead there is nothing to report.</t>
  </si>
  <si>
    <t>Wait.
 I don't understand this one.
 Unless it is a comment that missing white girls tend to get more media coverage than missing black girls?
 But still, why blame the missing girls?</t>
  </si>
  <si>
    <t>amazonallie</t>
  </si>
  <si>
    <t>This guy doesn't want truth he is an anarchist.</t>
  </si>
  <si>
    <t>Why should it be illegal? I'm a Christian. Now take a look at the old testament. It included molestation of female slaves, murders of all people including children and women to towns, among other unspeakable acts. Now, if a woman got raped, why should she be responsible for carrying a baby she doesn't want? What if she shares similar genes with the male , and the baby will come out in a condition life wouldn't be worth living for? If a woman has a reason to not want to hold her baby anymore, that is her choice. Women should be the ones making decisions about this, not men, since many men clearly don't understand how bad it can be when pregnant, or what carrying a baby you dont want is like. Another thing is if the woman is young, say 14, they certainly shouldn't be forced to drop out of school to give birth, just because she was raped!</t>
  </si>
  <si>
    <t>cokeheqd</t>
  </si>
  <si>
    <t>How many times does someone have to say Black lives matter doesnt mean that other lives dont matter. That's not the point.
 Downvote all you want but it's the truth.</t>
  </si>
  <si>
    <t>If even one dummy does it it will be worth it.</t>
  </si>
  <si>
    <t>Ah yes, because racism didnt exist untill people where made aware of it</t>
  </si>
  <si>
    <t>papa_za</t>
  </si>
  <si>
    <t>Still is only criminals.</t>
  </si>
  <si>
    <t>CBC too afraid to say ‚"islamic terrorism‚? 
 MuH sTiGmA</t>
  </si>
  <si>
    <t>What "Black Lives Matter" means to me is that black lives matter as well, as all the other lives. 
 I don't think that George Floyd was a treated that way solely because he was black, though I do believe this was a display of the excess use of force, also the misuse of power and authority.</t>
  </si>
  <si>
    <t>jenovajunkie</t>
  </si>
  <si>
    <t>Start with cbcnews. Defund cbc news. They out compete all the private news agencies to the point the government has had to bail them out. Later separate cbc tv and radio as separate companies. Then sell each of them off. The cbc library remains a public trust and is allowed to be used by all Canadians under various licensing options. 
 The white supremacist cbc must be brought to an end. I mean come on their news anchors are going around calling people "Nigerians".</t>
  </si>
  <si>
    <t>Listen, look up "big tiddy antifa girl"</t>
  </si>
  <si>
    <t>You're supposed to assume this is the only case in the history of white people and that every single black person, pretty much as soon as they are born, has it happen.</t>
  </si>
  <si>
    <t>It's pretty well known Rebel fundraisers are a scam. Former staff have spilled the beans on Ezra's scummy behavior before.</t>
  </si>
  <si>
    <t>You mean they didn‚'t stop testing, and realise that New York not following guidances and killing its elderly is not a good reason to lockdown the whole country ?
 Good for them.
 Not to mention the media backed mass protest.</t>
  </si>
  <si>
    <t>Gonna need a bigger sword to slay that beastly abomination</t>
  </si>
  <si>
    <t>White Canadians are quite possibly the least racist people on earth.
 It's amazing that people can believe the opposite is true. The power of gaslighting is incredible.</t>
  </si>
  <si>
    <t>Imagine... being hired solely because of your skin....
 Whose the real racist now?</t>
  </si>
  <si>
    <t>"You must be this skin colour to enter"</t>
  </si>
  <si>
    <t>the cbc is racist for this</t>
  </si>
  <si>
    <t>##**I HAVE A BONER**</t>
  </si>
  <si>
    <t>Embracing mass murdering communism has it's consequences.</t>
  </si>
  <si>
    <t>I really hope my tinfoil hat is just squeezing a little to much today. 
 This is either truly macabre, or negligence of the highest order. 
 Are our politicians 'complicit' or 'ignorant'? They can't not know. It seems as though our western leftist's are content to endanger OUR CITIZENS to remove Trump. WTactualF?</t>
  </si>
  <si>
    <t>His wife is also supporting anti-black racism but in a different way..</t>
  </si>
  <si>
    <t>Witnesses is a Whiteness thing.</t>
  </si>
  <si>
    <t>I hate when they give the response that "if a house was burning down and you were putting out the one that wasn't on fire because all houses matter, you see the problem?" No, because I'm not retarded.</t>
  </si>
  <si>
    <t>he gets down on both knees for the CCP</t>
  </si>
  <si>
    <t>What do they have against color? They don‚'t like colored people??!</t>
  </si>
  <si>
    <t>Ironically, that poster would be dead under Lenin's regime. Starvation would be the most likely method of death. Gay rights activist? Well, certainly held jobless and then persecuted. Lenin did make homosexuality 'legal' per se, by simply not addressing it. But by not addressing it, that meant the persecution remained, as it did for much of the Soviet empire. Russia to this day is fairly anti-gay.
 However, on the subject of slavery, most of us are still slaves. We've just been advancing the individual benefits of debt bondage and indentured servitude to the point where it's considered freedom.
 As for the Confederacy, yeah they lost. Get over it.
 We should put all these statues into museums until the immature outrage phase is over with.</t>
  </si>
  <si>
    <t>They also pay you tons of money so stfu</t>
  </si>
  <si>
    <t>Anti-White comments are allowed, even encouraged, by the Toronto mods. Any comment slightly critical of non-White groups will get you banned.
 Examples:
 I can't help but notice an increase in Romani people (Gypsies) committing scams and thefts in the city. Banned.
 The influx of Refugees has strained our shelter system. Banned.
 Black on Black shooting incidences are increasing in the city. Banned.</t>
  </si>
  <si>
    <t>Most are not white.</t>
  </si>
  <si>
    <t>Their assessments show you how warped their brains are. They develop narratives then pin them on people and ban you over them.
 Not what you did. They ban you over their warped interpretation of it.</t>
  </si>
  <si>
    <t>She referenced the title of a book. The title had "the word" in it. They were building a story about something they rarely cover (joke). The book was a resource and became part of the discussion. Hearing the word spoken, just in referencing the title, retraumatized someone. Wendy is a C word. She should have known that when she said the word it would be like walking up behind a vet with ptsd and setting off firecrackers. 
 Maybe the retraumatized person should not be working on such stories. If even one word can do such damage, what of the subject itself? Would not hashing over the history and current events be catastrophic? Is CBC negligent in putting this employee into a situation where she may be exposed to something that could trigger the ptsd? 
 And who suggested the book with "the word" in the title to be used as a resource? They should have foreseen that Mesley may slip up and read the title outloud. They at least could have sent a warning along to let her know she would need to have someone with the correct skin color read the title. This word is not offensive then. The bitches at CBC should understand this.
 Edit to add - The solution to this pervasive N word problem may be to just get rid of the letter N altogether. I could have shortened the above writing by about 40 keystrokes. Canada is the land of compelled speech so it is feasible. If not that, then maybe Canadians should covid cough up some dough for CBC to hire an accredited N word reader to step in when required. At least as a pilot project. If it works well, then each white CBC employee could have their own N word reader accompany them to avoid future slip ups.
 Edit to add - there is a glaring problem that should be addressed. CBC needs to remove the word "news" from it's platform. It sounds like the word "noose". That could retraumatize someone if they heard or, you know, literally even saw the word because when you think it your mind may interpret the sound and that would be......mmm.......problematic.</t>
  </si>
  <si>
    <t>You know that distrust of intellectualism and the accusation that universities are full of secret communist deviants is *literally* a symptom of fascism, right?</t>
  </si>
  <si>
    <t>Xancrim</t>
  </si>
  <si>
    <t>I don't yet something, that triangle was used by Antifa, how is it all the sudden affiliated with "White Supremacists"?
 https://www.breitbart.com/tech/2020/06/18/facebooks-excuse-to-censor-trump-a-red-triangle-has-long-history-as-antifa-symbol/</t>
  </si>
  <si>
    <t>Straw man.</t>
  </si>
  <si>
    <t>I denounce Obama for his stance on gay marriage in 2008. He‚'s without a doubt against gay marriage he just flipped when the polls were in the majority!</t>
  </si>
  <si>
    <t>&gt;"The reality is releasing Meng Wanzhou to resolve a short-term problem would endanger thousands of Canadians who travel to China and around the world by letting countries know that a government can have political influence over Canada by randomly arresting Canadians," 
 Are we seeing the first cells develop, which will eventually become Justine's first testicle? 
 Let's watch.</t>
  </si>
  <si>
    <t>someauthor</t>
  </si>
  <si>
    <t>Well one of these is objectively cooler looking. Is anyone saying the people in the latter photo committed an unforgivable sin? I thought people were just saying they looked silly for pointing guns at people on the sidewalk.</t>
  </si>
  <si>
    <t>Jesus advocated for slavery, too.
 But that doesn't fit with the alt-right circlejerk narrative, does it?</t>
  </si>
  <si>
    <t>Ironically, if Day was black or brown he would likely not have been fired.
 This is insane quite honestly.
 The only answer a conservative (are there any left?) should give is "As long as the Prime Minister of Canada has habitually worn black face I will not argue that Canada is not systemically racist."
 Can we really not be structurally racist when led by a racist? 
 * Trudeau said "Canada est a nous" ie. "Canada belongs to us" when speaking about Quebec's relationship to Canada.
 * Trudeau has mocked and derided aboriginal protestors more than once
 * Trudeau chastised tribal chiefs who drove several hours to meet with him for serious concerns that he could only give them 90s each to speak and that they were wasting his time
 * When a woman complained in English about the lack of English services in Quebec Trudeau purposefully answered her in French because she didn't speak the language
 Canada is headed by a racist PM who derides aboriginals, wears black face, and is a French supremacist. Pretty sure we are systemically racist. 
 Oh and Trudeau weighs in for aboriginals in criminal trials against whites when he isn't smugly dismissing them. He has also selected his cabinets based on race.</t>
  </si>
  <si>
    <t>Lol, these bat eaters sure think highly of themselves</t>
  </si>
  <si>
    <t>Hes a solid career politician who is very popular, and has a weakness for the demands of his constituents.
 All of his enemies are incompetent.
 He's in for a good, long ride, let me tell you.</t>
  </si>
  <si>
    <t>Good hopefully she realizes her lefties won‚'t save her after chewing her up and throwing her out</t>
  </si>
  <si>
    <t>We need more of you guys eh 
 Tired of fighting on your behalf as an Asian guy</t>
  </si>
  <si>
    <t>I firmly support massive defunding of universities. Or at the very least ending government student loan programs.
 Aside from being Marxist education camps, most college and post secondary majors are absolutely useless to our society. If you really have a hard on for lesbian dance theory, I'm sure there are tons of free resources that will satisfy your curiosity. You'll still come out working at Starbucks, but at least you won't have 70k worth of debt to show for it</t>
  </si>
  <si>
    <t>This is just more "as a Canadian, I am better than americans" bs</t>
  </si>
  <si>
    <t>Not white countries, don‚'t matter.</t>
  </si>
  <si>
    <t>The fun thing about that is everyone knew Obama wasn't born in the States, it's just there was an unspoken agreement to hush it up and for the media to avoid the story entirely. 
 It's quite interesting that the "birther" movement was universally slagged in the media as being a collection of disgusting racists spreading lies when most of them had to realize the birthers were right. 
 Claims of racism are weaponized against the truth on a constant basis. Especially during Obama's presidency.</t>
  </si>
  <si>
    <t>The left will just make up some new -phobic or invent some new way on how/why you're being racist.</t>
  </si>
  <si>
    <t>You couldn‚'t write this stuff it‚'s an anti communist fever pitch</t>
  </si>
  <si>
    <t>Nice try, White Devil.</t>
  </si>
  <si>
    <t>The bar on what counts as 'racism' is set so low now.
 If you don't vote the way that the BLM shills want, you're called a 'racist'.
 Worst politics imaginable.</t>
  </si>
  <si>
    <t>Unsurprisingly, it looks like black people in Canada are a massively disproportionate share of crime there as well, despite having no history of slavery, jim crow, etc. etc. 
 A quick google search: 
 [https://www.researchgate.net/figure/The-Representation-of-Ethnoracial-Groups-in-Canadas-Federal-Corrections-System-2011\_tbl1\_274314275](https://www.researchgate.net/figure/The-Representation-of-Ethnoracial-Groups-in-Canadas-Federal-Corrections-System-2011_tbl1_274314275)
 [https://link.springer.com/chapter/10.1057%2F9780230283954\_11](https://link.springer.com/chapter/10.1057%2F9780230283954_11)</t>
  </si>
  <si>
    <t>scarmine34</t>
  </si>
  <si>
    <t>They ain't no hollaback girls! The chick on the left looks like Emperor Palpatine lol</t>
  </si>
  <si>
    <t>During the nervous pause, we even get a sigh, and old man lip smacking, before the verbal diarrhea comes out. This is what Canada voted for - LOL!!! All 33% of them.</t>
  </si>
  <si>
    <t>&gt;‚"Part of that process, and this is the part that is always frustrating for media and for many people watching, is that confidentiality is an integral part of that process to protect the people coming forward."
 What an absolutely jaw-dropping hypocritical statement. 
 Can we tell that to the other MPs who were kicked out of caucus? 
 Why is it with Liberals the rules seem to keep changing?</t>
  </si>
  <si>
    <t>2020 Population Distribution...
 Asia 59.24%
 Africa 17.2%
 Europe 9.59%
 North America 7.6%
 South America 5.53%
 Oceania 0.55%
 I don't think they thought this new policy through very much because the way I see it according to Reddit we are now allowed to freely hate on Asians and Africans.</t>
  </si>
  <si>
    <t>SNC - Lavalin, the crooked shining star of Quebec.</t>
  </si>
  <si>
    <t>Black Trans Lives Matter is the CIA.
 They can't have people protesting actual economic issues, so they created a schism (idpol extremes) to make sure people do not get organized. At the root of these groups you'll find undercover intelligence operators.
 Trans people make up less than 1% of the population. 
 Black-trans? We're talking about less than 100 people in Canada.</t>
  </si>
  <si>
    <t>You do bad: You get unpeopled.</t>
  </si>
  <si>
    <t>There goes lower interest. It won‚'t stop Marxist trudaisy from plunging our economy into infinite UN debt at ludicrous speed.</t>
  </si>
  <si>
    <t>Tried to kick parliament aside? He issued an OIC that affected 2.2million Canadians without democratic process while the house was shut down, while he had a minority government, and in the wake of a horrible tragedy and a global pandemic. Trudeau is a tyrant!</t>
  </si>
  <si>
    <t>"these monuments are not meaningless, insignificant, inanimate objects. Rather, they are being strategically used by white supremacists as talismen in their tactics of racial hatred. "
 Is it really so hard for these people to imagine that the statue is there not as a monument to racism and white supremacy, but because he was the first prime minister of the country?
 Like, the statements of "he was the first PM" and "he did some stuff that we can admit today was pretty racist" are not contradictory.</t>
  </si>
  <si>
    <t>Looks like someone‚'s white privilege card got revoked.</t>
  </si>
  <si>
    <t>Have you seen anything that says he was a criminal? Article says he was sitting there when someone came up and shot him</t>
  </si>
  <si>
    <t>WhItE fLiGhT</t>
  </si>
  <si>
    <t>or you could own a gun and use castle doctrine since cops no longer enforce the law, but yeah, go ahead and defund those cops, i'm sure life'll get really fun for you gun control advocates
 that said, i too look forwards to lynch mobs with no police to stop it</t>
  </si>
  <si>
    <t>Good point.
 Here's the question; when does this all become more divisive, rather than bringing people together?
 If BLM's mission is to disseminate hate for white people, it's going to make things worse for everyone.</t>
  </si>
  <si>
    <t>Pure racism. Plain and simple.</t>
  </si>
  <si>
    <t>Yeah you're right, the black square was hated by p much every black activist I talked too. People need to do more, sign petitions, share info, donate where they can :)</t>
  </si>
  <si>
    <t>White Fragility is a Racist doctrine used by the system to silence the systemic and institutional Racism Whites face.</t>
  </si>
  <si>
    <t>The title is misleading. If it were true they wouldn't be in the shit mess they're in now. Don't get caught up in the pretty face.
 Also context is completely different. In Venezuela they were removing statues of a colonial past that conquered, developed and shaped their culture. So it should have been evident where Chavez was heading. 
 In the US it's about the removal of the statues that were erected to honour the losers. The people who fought AGAINST the United States. It's amazing that the distinction is hard to understand. The places and statues erected and named in the US are now a part of history that baffled most of the world for many years, " umm, but didn't that guy lose the war? What exactly are you honouring here?" 
 Heritage is one thing, it can be honoured. And people get emotional about things like this because it offends what they grew up hearing passed on down. "Yep..pappy got good and whupped but he sure looked good doing it and we's real proud o' that".
 Let's keep Davy and Custer and the like. They won those wars.</t>
  </si>
  <si>
    <t>Reddit was pretty adamant about scrubbing that video of the Irish kid getting stabbed by black kids as soon as that surfaced.</t>
  </si>
  <si>
    <t>Yeah I'd love to live in a Star Trek Utopia where we can just synthesize anything we want on a whim. No supply and demand
 until then, yeah, lazy people starve. Not sorry</t>
  </si>
  <si>
    <t>"Its not fair white people form families" just reframe it</t>
  </si>
  <si>
    <t>Powers that be are trying to control the narrative by any means. That is, people of color *must be portrayed as victims* and *white people must be shown to be the victimizers*. Anything that might demonstrate the opposite is quickly sent down the memory hole.
 While some people that have some power might be able to fight back, they cannot risk their career or family lives by doing so. They would be outed as 'racists'.</t>
  </si>
  <si>
    <t>nasty</t>
  </si>
  <si>
    <t>the black potus is also a white potus LOL oops funny how he chose to represent him as the half he wanted to</t>
  </si>
  <si>
    <t>Brutal video, man, I almost barfed...</t>
  </si>
  <si>
    <t>You're wasting your time, this subs proven to be nothing but bootlickers.</t>
  </si>
  <si>
    <t>The case is limited to employment law. All the US Supreme Court did was say you can't fire someone because they are gay or trans. I'd like to see them extend that to being conservative, but we all know that it a step too far.</t>
  </si>
  <si>
    <t>These people have no class.</t>
  </si>
  <si>
    <t>You know, they really need to go after the Chinese for this, since in the yin-yang duality the yang energy is the masculine force, white, and the active/dominant energy... they were racist 2500 years ago, someone cancel their whole culture! The absurdity never ends.</t>
  </si>
  <si>
    <t>Honestly I hope they do defund the police. We could make the purge happen for real any night of the year.</t>
  </si>
  <si>
    <t>Wuhan is full of crackers. Crazy wet market crackers, always spreading covid.</t>
  </si>
  <si>
    <t>This guy should get a life sentence.</t>
  </si>
  <si>
    <t>Yessssssssssssssssssssssssss
 DO EEET DO EEEET NOW</t>
  </si>
  <si>
    <t>A Leftist now wants to destroy Churches and Jesus statues.*</t>
  </si>
  <si>
    <t>Below-Averaged</t>
  </si>
  <si>
    <t>Didn‚'t just get charged for murder, felony murder</t>
  </si>
  <si>
    <t>Sieg h√¶il Satan!</t>
  </si>
  <si>
    <t>I was at work listening to a few colleagues just spew utter nonsense about US politics so confidently. It makes me think how we as conservatives are forced to keep to themselves while they can openly be ignorant or hateful depending on their ideology or pigmentation. Makes me wonder if we are part of the problem for not making standing up a regular thing. The few that do lose their jobs or get ostracized. This isn't right.</t>
  </si>
  <si>
    <t>They have had 2 years to provide a list of racists we allowed to post and all they have is the original complaint.
 They have had 2 years to compile a list of examples of racism we have allowed and to sate nothing.
 They have had 2 years to archive and provide lists of examples that we support or are soft on anything related to white supremacy or white nationalism.
 For all my bitching about past actions by Lupe I have to give the guy a huge hats off. I disagree with him I might think he is wrong but he spent a couple of days actually compiling examples of the opposite and of users banned for reasons he disagreed with. In 2 years with all their resources and all their repeats of the same BS the OGFT team to date have actually done nothing to combat racism on r/Canada. They haven't even provided examples to investigate.</t>
  </si>
  <si>
    <t>Well, if 4chan can convince the left that ‚"okay‚ sign is a white supremacy symbol, I have hope for this!!</t>
  </si>
  <si>
    <t>&gt;Sandy Hudson, who co-founded Black Lives Matter Toronto in 2014, said this past week there‚'s been an uptick in donations to her organization as well as the Black Legal Action Centre, a non-profit legal clinic which serves low- and no-income black people in Ontario. Many have also sent money to bail funds across the United States. **Ms. Hudson said she welcomed the funds, but would like to see donating that is sustained, not just prompted by high-profile violence.**
 BLAC has been receiving lots of donations recently in the wake of all the racial tension and guilt. The organization and its leaders have been proven to be fraudsters but they keep getting a second chance at swindling the uninformed and guilted public.
 It is all a fraud and any criticism is labeled racism.
 In 2017 the African Canadian Legal Clinic (ACLC) was defunded of government support due to rampant fraud and embezzlement from its directors, they claimed that the decision was racist.
 https://www.thestar.com/news/gta/2017/08/22/african-canadian-legal-clinic-calls-for-investigation-of-funding-suspension.html
 Sandy Hudson, co-founder of BLMto, defrauded the University of Toronto's student union of $250k and when caught cried racism.
 https://torontosun.com/2016/04/07/black-lives-matter-member-sued-for-severance-deal/wcm/2397ce6f-a26a-4b0d-b60c-2dab660ff27c
 The ACLC rebranded themselves the Black Legal Aid Clinic (BLAC) and Sandy Hudson was hired as Vice-Chair. They are now receiving tax dollars again to operate.
 https://nowtoronto.com/news/new-legal-clinic-aims-to-address-black-communities-most-pres/</t>
  </si>
  <si>
    <t>Lol. They attack the cop car which is deemed assaulting a police officer and then cry wolf. They are mentally unstable. 
 They all need to round up, put on a boat and floated into the middle of the Pacific.</t>
  </si>
  <si>
    <t>I'm sorry too.....
 .... That we failed to protect that poor child from this mental abuse.</t>
  </si>
  <si>
    <t>they'll go back to their mother's basement soon enough</t>
  </si>
  <si>
    <t>normabelka</t>
  </si>
  <si>
    <t>Some people have to burn their hands before they believe that the stove is hot.</t>
  </si>
  <si>
    <t>Too bad the west abandoned its own culture and religions and adopted a Middle Eastern death cult. 
 Only done so because as it could be used by the emperor to increase control. 
 Gross.</t>
  </si>
  <si>
    <t>tikki_rox</t>
  </si>
  <si>
    <t>I really hate how the globalist control our lives</t>
  </si>
  <si>
    <t>3liPanda10</t>
  </si>
  <si>
    <t>Correction, Jagmeet Singh is Racist in the HOC and faces the consequences</t>
  </si>
  <si>
    <t>Sinn Fein used to be the political arm of the IRA, now it‚'s just another globalist shill. What a shame.</t>
  </si>
  <si>
    <t>ReasonablyAssured</t>
  </si>
  <si>
    <t>&gt; Henry Ford famously once said of his mass-produced Model T automobile: ‚"You can have any colour you like, as long as it‚'s black.‚
 &gt; I‚'m sure the same philosophy is at play when I daily read of the latest person forced to resign and issue an abject apology for uttering some dissent from the fashionable thinking of the day.
 &gt; Modern ‚"progressives‚ and social justice warriors (SJWs) have a Fordian view of free speech, ‚"You can have any opinion you want, so long as it‚'s ours.‚
 &gt; There is almost no one less tolerant of opposing views than today‚'s self-anointed champions of tolerance.
 &gt; However, there are no brownie points for sticking up for the right to free speech of those you agree with. The true test of your belief in freedom of expression is how vigorously you defend those whose ideas you find offensive ‚Äì repugnant even.</t>
  </si>
  <si>
    <t>Let me guess, it takes the angle that a person who refuses to social distance is willingly engaging in actions that harm others?
 Did they consider the fact that a component of psychopathy is anti-social behaviour? Being able to maintain strict social distancing guidelines without succumbing to the need for human contact is what is psychotic, not the other way around.
 See activistpost, I can wedge partisan politics into things too.
 For the record, neither my assertion or the assertion made by ~~activistpost~~ *the author* is in anyway accurate. The entire idea is silly.</t>
  </si>
  <si>
    <t>Poor coal miner, the left really hates the working class</t>
  </si>
  <si>
    <t>I think the issue is that the four cops who arrested him did such a bad job (knee in a neck for 8 minutes) that a guy died. I don't expect good behaviour from criminals, but I do expect the police force to be able to detain people without accidentally killing them.</t>
  </si>
  <si>
    <t>Puppinacup</t>
  </si>
  <si>
    <t>Puppet</t>
  </si>
  <si>
    <t>Diversity and proximity = violence</t>
  </si>
  <si>
    <t>That'll do it! Once people realize the left are the real racists, then global corporations will stop shutting down our speech online!</t>
  </si>
  <si>
    <t>J_D_1350</t>
  </si>
  <si>
    <t>Even the mods banned me for laughing at them after the white Helmets admitted faking the gas attack. ( that was the reason why I got banned)</t>
  </si>
  <si>
    <t>Wasn‚'t the officer charged? And 3 more being investigated? I don‚'t understand what these vandals want.</t>
  </si>
  <si>
    <t>when did his boons become hairy melons???</t>
  </si>
  <si>
    <t>Conservative speech is violence, and leftist violence is speech.</t>
  </si>
  <si>
    <t>Hey come on guys his ancestors were slaves 160 years ago. They also had Jim Crow laws 60 years ago. How many of us haven‚'t pushed old white women into fire hydrants?</t>
  </si>
  <si>
    <t>Well, this is the M.O. of the Left.
 They don't point to many specific examples of everyday racism that can be proven.
 Rather, they rant on about "systemic racism", which is basically saying that every organization and system is plagued with racist people and policies.
 It paints all white people with the same brush, even if they have actively helped people of color. It's pretty counterproductive to call everyone the devil.</t>
  </si>
  <si>
    <t>Here we go. 
 The interesting thing about all of the race-baits is that they're always so divisive one might think it intentional. 
 The activists get whipped into such a froth they don't even pay attention to the guy, or the way the family makes a massive profit while details slowly leak out that expose who the guy was and why the event happened. 
 It was this week when the other video circulated and it shows 3 officers having great difficulty putting a huge man into a car while he's resisting arrest but you can also see his knees buckle a couple of times because the lethal dose of fentanyl is kicking in. 
 That video was available before the start of the riots but it never circulated until over a week later. 
 It creates a massive divide between the progressive types and the conservative types as both of them are set against each other. 
 Both parties in the States always try to take advantage of these events to galvanize their voters and get them out to vote (the US is like Canada, more people don't bother voting than vote for the victorious party.) 
 These events are always intentionally divisive. They are never centered around anyone for whom people would have sympathy. 
 The US is a pretty fucked up place in some ways.</t>
  </si>
  <si>
    <t>It's absolutely crazy that they had this ready to go aswell. Literally the next morning Trudeau was already rolling this out. Absolutely nuts. Feels bad to be Canadian. I want to become American very badly. I hope they have some type of citizen swap program where 2 people with no record could just swap citizenships.</t>
  </si>
  <si>
    <t>Also a former pornstar. Look him up. A true jack of all trades.</t>
  </si>
  <si>
    <t>Kmac0505</t>
  </si>
  <si>
    <t>Look up @NewDPRK
 Read [this](https://www.dailymail.co.uk/news/article-2403070/Shocking-Facebook-video-white-toddler-3-racially-bullied-year-old-black-neighbors.html)
 The post is fake and appears to be Chinese (or possibly North Korean, I guess) disinformation</t>
  </si>
  <si>
    <t>George soros is the primary funder of BLM and LGBTQ2+
 There is a common agenda here. Even if you look at the ‚ about us‚' tab on BLM‚'s website there is mostly talk about black trans and black gay rights. BLM is not about the black plight, it‚'s about a new world order agenda. BLM founders are admittedly trained marxists and the actions of antifa are quite literally anarchists. This is the attempt to over throw western values with a communist agenda. Unfortunately for us Canadians we were compromised in the 2015 election (if not much sooner than that considering how tight Pierre Trudeau was with Fidel Castro)</t>
  </si>
  <si>
    <t>Why can‚'t we do something about people being crazy? I swear getting rid of the mental institutions rather then reform them was one of the worst mistakes in our nations history. I would put it in our top three mistakes.</t>
  </si>
  <si>
    <t>communists are sellouts</t>
  </si>
  <si>
    <t>I‚'m of middle eastern descent. Nearly every week I have to call out someone for racism against white cultures. They are often from white cultures. Honestly, if you are from a white culture, you need to get your house in order. Last I checked, the radical left was made up most entirely of one culture that seems hell bent on destroying itself. It is heartbreaking and depressing to watch.</t>
  </si>
  <si>
    <t>Middlelogic</t>
  </si>
  <si>
    <t>This is a thing where black kids from poor neighbourhoods invade private (mostly) white suburban pool complexes. They plan the parties on social media and its not uncommon for hundreds to show up.</t>
  </si>
  <si>
    <t>Comments Disabled. 
 Our taxes pay for this drivel and they wont even let us talk about it.</t>
  </si>
  <si>
    <t>If a face swap takes you from one side to the other, and there's no difference in the photos, are you saying he's just androgynous? Because that's a pretty weak insult comparatively to literally anything else you could call him.
 Plus, if you think beards are at the half way mark to being a woman I hate to see what your mother looks like. Try again.</t>
  </si>
  <si>
    <t>XBOCT</t>
  </si>
  <si>
    <t>Finally, some clear evidence of racially motivated killings..</t>
  </si>
  <si>
    <t>Umm... of course it doesn‚'t. I couldn‚'t even find a person who thought black lives didn‚'t matter if I tried. It‚'s a typical left wing word game. ‚"Antifa‚ claims to oppose fascists, yet wants to fascistically overthrow ‚"capitalism‚ and install communal anarchy, and ‚"feminism‚ claims to be about equality but in practice only advocates for holding down men at the benefit of women. 
 BLM is just another iteration of this. They are open and unapologetic communists and want to overthrow the basic economic and political structure of the west, full stop. If nothing else, the insanity of the ‚"defund the police‚ narrative fully exposes this.</t>
  </si>
  <si>
    <t>Notice how the most racist institutions are those run by liberals?</t>
  </si>
  <si>
    <t>They should have cut all contact as soon as Trudeau assumed power.
 Trudeau works against the Canadian people and nation and for the Chinese and Muslims. 
 He cannot be trusted in any way.</t>
  </si>
  <si>
    <t>These are the same people who are comfortable ignoring the hundreds of deaths of everyone else killed who were non-black or killed by non-white cops. These are the people ignoring the deaths of good folk who died this week defending their businesses or their beliefs. These are the people that are silent on the violence in their own communities. They care about Floyd because they see America as black and white. America is broken because there is no individual accountability. How can racism end when we can't even see each other as people?</t>
  </si>
  <si>
    <t>That's obviously the Spotted Liberalheadupbuttapotamus.</t>
  </si>
  <si>
    <t>If "White Privilege" existed, why did Elizabeth Warren have to lie about being a Native American to get ahead in life?</t>
  </si>
  <si>
    <t>I'm shocked how much faux outrage there is about the story. How is guessing how drunk a person is racist?</t>
  </si>
  <si>
    <t>30 years ago race based crime statistics were deemed to be racist and no longer allowed to be collected. Race baiters and the left have used that time to instill the fear of being labeled a racist for speaking about the black crime rate being higher than average. This fact was totally over looked when race activists demanded the ending of carding because politicians and officials refused to stick their necks out and identify the elephant in the room. 
 [This chart](https://imgur.com/69002lq) was used to show how black people were "unfairly" carded more than any other race. What everybody failed to recognize and mention was that they were also more likely to be arrested. Carding rates were directly relative to arrest rates amongst all races.</t>
  </si>
  <si>
    <t>You know this defunding thing doesn‚'t sound so bad it would save lots of money we can start with the federal government I‚'ll just generalize but get rid of all those politically correct useless programs along with all the deadweight that works in them,end all foreign aid,bring back the death penalty no more warehousing psychos,change the criminal code so we can arm and defend ourselves and open carry so when there aren‚'t enough cops we can take care of ourselves,sound great to me because after watching all the looting ,beatings ,shootings and God knows what else the media refused to show us or report,yeah let‚'s defund give in to the crazies have the sheeple enjoy no one coming to save you.</t>
  </si>
  <si>
    <t>Jfc those redditors are pretty toxic to non-conformists</t>
  </si>
  <si>
    <t>Imagine being so arrogant to think you can throw the police off public property and they have to listen to you..</t>
  </si>
  <si>
    <t>I‚'d be pretty mad if I were any other race</t>
  </si>
  <si>
    <t>Racism solved!§°üåé</t>
  </si>
  <si>
    <t>Then maybe these mobs should attack something owned by these billionaires. Oh wait, they won't Those same billionaires bankroll them.</t>
  </si>
  <si>
    <t>Justin Bieber is Canadian by birth. He‚'s spent over half his life in the US so he should stfu.</t>
  </si>
  <si>
    <t>Nothing about George Floyds death was about racism. It was about police brutality. It was about untrained officers. It was about a negligent police chief, both Chauvin and His partner had many complaints against them, that were not addressed.
 NINE black men died by police in the entire year, in a country of 338,000,000 people. Only four who died did not shoot at or attack the police. This is called propaganda, look at the tens of millions of dollars the BLM has raked in. Antifa is using this event for anarchy and has planned this for years. They intend to attack to Whitehouse tomorrow. Their plan to eliminate the police and cause racial divisions is in writing, it was Soros idea, in his plan to destroy America. Lots of sheep in this herd.</t>
  </si>
  <si>
    <t>All you need to know about that guy is that there was no reason to be driving a truck with expired tags. 
 He's got enough money, that's the environmentalist chief who takes a salary from the TIDES foundation. He's in the news all the time. 
 The media must think we're retarded. Does anyone in this country not know who Allan Adam is at this point?</t>
  </si>
  <si>
    <t>FYI Catherine Tait is in some hot water over tweeting something that offended the Fragile Black People.
 Apparently, she said that she was against racism of all kinds, but didn't mention 'black' people specifically.
 As for corporate people being white, I'd say that it has more to do with non-black people being apt to be better educated and better workers thereby leading to longer, better careers.
 But, hey. Throw a token (unqualified) person of color into the mix. I'd love to see the CBC brought down from the inside.</t>
  </si>
  <si>
    <t>They did nothing wrong. Guy attacked him and tried to wrestle a gun away and got shot</t>
  </si>
  <si>
    <t>Ewww... cooties.</t>
  </si>
  <si>
    <t>I had to do a quick research because the name looked too unusual and apparently, his last name is very common in Albania, which is now a muslim country. So maybe he is not even a white guy, or I have too much time on my hands.</t>
  </si>
  <si>
    <t>So ashamed to know 30+% of my fellow Canadians were openly supporting a person who blackfaced more time anyone on this planet.</t>
  </si>
  <si>
    <t>It's funny that most of the counter points are based on race. The whole movement isn't about violence on blacks. BLM are part of it but the overall message is about police brutality in general. Which has been proven over and over just in the past couple of weeks. It's funny to me some people feel the need to say "look this is how many white people were killed by cops" as if it somehow takes away from this movement. If you're upset about police on white brutality join the fight. We all benefit from speaking up about police brutality. It has gotten out of hand.</t>
  </si>
  <si>
    <t>Ogie_Ogilthorpe_06</t>
  </si>
  <si>
    <t>I don‚'t understand how this is a white supremacy symbol. I thought this symbol meant ‚"ok‚?</t>
  </si>
  <si>
    <t>danejm</t>
  </si>
  <si>
    <t>Disgusting, leave the noble dead alone. They died for us, Floyd died while on drugs, resisting arrest, and had medical conditions. While he shouldn't have died, his life is certainly no more valuable than our own brave troops who fought and died for our country.</t>
  </si>
  <si>
    <t>WhiskyAndSteak</t>
  </si>
  <si>
    <t>The next issue the left is going to push is pedophilia.
 Ive been trying to warn normies for a few years now.
 It's a sexual orientation, your bad if your against it, what if the child consents (lmao libertarians), ect ect .</t>
  </si>
  <si>
    <t>I've been noticing in recent years that the RCMP seems to have a serious problem with systemic retardation. 
 De-tard the police.</t>
  </si>
  <si>
    <t>Believe all women doesn't mean believe all women....duh</t>
  </si>
  <si>
    <t>So let's say this is down town Toronto does that mean only white people because White people are an minority in Toronto?</t>
  </si>
  <si>
    <t>Oh sure we're the psycopaths, but not the pedophile elites trying to murder most of the planet right now.</t>
  </si>
  <si>
    <t>Lock him up! Give Malik a medal.</t>
  </si>
  <si>
    <t>Destroyed by our hubris.</t>
  </si>
  <si>
    <t>Muh racism lol.</t>
  </si>
  <si>
    <t>"will allow students of any subject who have been affected by the Black Lives Matter furore to seek lenient marking."
 How exactly is this equal?
 So non blacks (whites? Dark coloured whites?) have now must out perform blacks academically even more but given the market place has black quotas even if you are better than, 50% of the population academically you need to be so wrt to race?
 Anyone care to explain to me how this is fair?
 I'm so confused</t>
  </si>
  <si>
    <t>We texas now. Hell yeah!</t>
  </si>
  <si>
    <t>poor guy. I hope he gets though this. Must be so horrible to be a target of racism like this.</t>
  </si>
  <si>
    <t>funny how they never push for diversity in non-white countries</t>
  </si>
  <si>
    <t>Domise said, ‚"Do we have anti-Black police violence?¬†Yes, we do. Do we have disparities in health, education¬†and family wealth outcomes? Yes, we do. Do we have problems with people feeling like they can‚'t go shop at a mall, can‚'t walk down the street or sit in their cars and read? Do we have problems like that for Black folk in Canada? Yes, we absolutely do. So what is he talking about?‚
 I hear these arguments all the time but NEVER see one shred of evidence to back it up in the last 20 years. Just Claims &amp; Feels other than a limited number of specific events.
 To the contrary, for the last 4 decades, there have been programs provided to benefit native and black communities. These initiatives were meant to balance the system from systemic problems that existed from even further back. 
 IT HAS BEEN BALANCED, CUT THEM OFF.
 Many of these communities wasted and squandered what was provided to equal the playing field. That is their responsibility now.
 IF every measure that is put in place as a Reparation (a permanent Resolution) to move on but is just rehashed every 10 years than it is NOT A RESOLUTION.
 REPARATION is OVER. Time to shut it down and let everyone use our pathetic Legal System Equally on an individual basis.</t>
  </si>
  <si>
    <t>LOL, literally spit my tendies all over the screen. F'n tops.</t>
  </si>
  <si>
    <t>This is how the media works. Jump on any video of white racism like a starving dog with a sirloin steak, but cover up anything which shows non-whites attacking whites because, well, otherwise people might get the wrong idea! Meaning the right idea, of course. Can't have people realizing that non-whites commit most of the violent crime. That might inspire them to change their views. We, the media, know what's best for them. We will decide what they hear and do not hear, what they see and do not see.
 [http://www.torontopolice.on.ca/homicide/mostwanted.php](http://www.torontopolice.on.ca/homicide/mostwanted.php)
 [https://www.rcmp-grc.gc.ca/en/wanted](https://www.rcmp-grc.gc.ca/en/wanted)</t>
  </si>
  <si>
    <t>I'm in love that takes guts to stand in front of a crowd of zombies</t>
  </si>
  <si>
    <t>It's not racist if it's against white people due to "privilege" and "systemic racism"</t>
  </si>
  <si>
    <t>I get it about Aunt Jemima, but methinks removing every black person from product packaging is a bit counterproductive to the cause.</t>
  </si>
  <si>
    <t>Since you‚'re posting about Americans stealing stuff... did you know that the Trump administration gave out over $500 billion dollars of coronavirus relief money ( Those are taxpayer dollars ) and is saying that they will not explain why they gave out that FREE money or to whom they gave it to ? That‚'s $500 billion of taxpayer money that no one knows IF IT EVEN HAS TO BE PAID BACK.. 
 But you know .... you feeling threatened by skin colour and that the black people took $100k of insured goods from a Walmart is more important</t>
  </si>
  <si>
    <t>Im from Renfrew. Today some college commie went on to lecture us about race in the town's most popular fb group (none of these people have left their home town lol) 
 We have 1 black guy. Colin's in jail. Not sure why this time. The leftists should be happy, Colin has 3 free meals every day, free housing, work programs....</t>
  </si>
  <si>
    <t>Yeah, let's cancel an actual Anti-Fascist. SMH</t>
  </si>
  <si>
    <t>This is wrong on so many levels. The professor is a classic anti racism guy who won‚'t racially segregate people in his class room. There are people in this world who are highly disturbed by any suggestion of separating people on a racial basis. The very act of figuring out who in the classroom is black, white, in the middle, etc. runs against everything America stands for. Than there are the clearly immoral aspect of people taking a college class and not having to study to pass it. Not a single African American student will be well served if they fail to learn because the professor told them they don‚'t have to study because they‚'re black. That‚'s also disturbing. 
 Not only this guy has the moral high ground, the school administration threw him under the bus because they‚'re afraid of the SJW mob. Colleges have become so terrified of their students for a number of reasons: students will stop paying tuition and go elsewhere, or they‚'ll take another class, or they‚'ll boycott your class. Students forget they don‚'t own the campus and that they‚'re in school to learn not to preach. Education itself is becoming less and less relevant in colleges. Not only did the school throw him under the bus, he gets no support from the community. Not only is he completely vilified for doing the right thing, he‚'s getting death threats!!! He now has cops guarding his home. It‚'s sad some of things happening in college campuses.</t>
  </si>
  <si>
    <t>Johnny_Ruble</t>
  </si>
  <si>
    <t>Now I would post this but I have no good arguments to defend it. For example
 1. Being called a racist
 2. Fascist 
 3. They will say I supported Floyd's death which I dont.
 4. Call me a bigget idk
 5. Say that there was never an racism against whites and we were never oppressed 
 I just need help with the 1st and 5th</t>
  </si>
  <si>
    <t>It's still a free country. They are allowed to post this stuff. I'd be more upset if they weren't. I actually think by showing us exactly what they do want, they hurt themselves more than they help. 
 However, I don't doubt that signs for "White Male Support Group" would be quickly defaced/torn down.</t>
  </si>
  <si>
    <t>&gt;‚"The path forward to supporting Black, and Indigenous and racialized communities has been made clear by those voices: defund the police and reallocate those funds toward community supports,‚
 What's a "community support"? Do they arrest people doing gangland shootings on the streets?
 &gt;‚"systemic racism in the Toronto Police Service has deep impacts on Black, Indigenous and People of Color.‚
 What systemic racism? The obvious omission.
 Just one big con.</t>
  </si>
  <si>
    <t>The Republicans allowed the Democrats to have their statues for a good reason. To maintain the peace and social cohesion.
 You know why?
 Because they were not retarded and viewed social tranquility and real palpable impacts to life and liberty as more important than some stupid statue.
 The same reason they did not ban the Nazi flag in the US.
 It's something called freedom. It's something they fought to **achieve**.
 They did not call themselves the Union for nothing. They were creating a union between people, not just geography to ensure freedom from slavery and the dictations of "the man". 
 Many Confederates who died or fought still thought themselves loyal Americans, loyal to their state and Constitution and are lawfully considered to be American veterans to this day. Which is to say, these statues are American war heros, even if their ultimate cause was not so grand.
 Would you rather the Union to have to put down even more rebellions after the war and kill many more people for some statues nobody cared about 4 months ago?
 If the body of the people want to remove the statues, there is a lawful way to do that. To compare it to the anarchy after toppling Saddam is disingenuous. Nobody liked Saddam. There was no increase on social cohesion to keeping the statue and there was no lawful authority at the time. This is also to a small degree similar to the situation in Eastern Europe after the fall of the Soviet Union.
 It is not comparable to Robert E. Lee statues in the South where there is a lawful authority and there is a significant damage to social cohesion in removing it unlawfully.
 Do you understand?</t>
  </si>
  <si>
    <t>We should‚'ve picked up the remnants of Germany‚'s army and pushed right into the Soviet Union in 1945. Patton was right and they killed him for it. All we‚'d have to do after is come home and sweep out the commie sympathizers.</t>
  </si>
  <si>
    <t>Futuredanish</t>
  </si>
  <si>
    <t>Nobody will congradulate you for being peacful, nobody will mourn the crimes commited against you. It is conquer or die:</t>
  </si>
  <si>
    <t>Clown world§°</t>
  </si>
  <si>
    <t>Leftists protests halt coronavirus spread.
 Right protests cause coronavirus spread.
 Got it.
 Just the left codifying rules to dominate you and enslave you.</t>
  </si>
  <si>
    <t>Don‚'t import Africans and there won‚'t be any problem.</t>
  </si>
  <si>
    <t>You may see possible outing of people as racists in new 'witch hunts'.</t>
  </si>
  <si>
    <t>"Ornge man killed our best terrorist and now we cant plan terrorizms anymore, plz help"</t>
  </si>
  <si>
    <t>First, if the biggest fight you have to fight is against wearing a mask in Walmart, well, you're awfully lucky. Second, who was that black chick in the background not wearing a mask? Why wasn't she getting hassled?
 Anyway, if Walmart wants you to wear a mask on their private property, put a mask on or don't shop there.</t>
  </si>
  <si>
    <t>How is working abroad and dating someone for over a year considered sex tourism? Are you guys dense? If anyone decides they want to marry someone who isn't the same nationality as them they're a sex tourist now, got it.</t>
  </si>
  <si>
    <t>lost_woods</t>
  </si>
  <si>
    <t>I hate everything that's going on, right now</t>
  </si>
  <si>
    <t>The rioters are anarchists and race protesters
 Majority couldn't even tell you Marx's first name 
 Stop trying rile people up and distract from the real enemy 
 Let me guess boomer 50+, ED, wife left you? Lol</t>
  </si>
  <si>
    <t>I mean you're right.
 Flagging the back of your husband's head while your booger hook is on the hate switch is completely unacceptable.</t>
  </si>
  <si>
    <t>more terrorist cells than a organization, but it exists</t>
  </si>
  <si>
    <t>" *If we claim that the criminal justice system is white-supremacist, why is it that Asian Americans, Indian Americans, and Nigerian Americans are incarcerated at vastly lower rates than white Americans? This is a funny sort of white supremacy. Even Jewish Americans are incarcerated less than gentile whites"*
 English literacy (and numeracy...usually, one isn't valued and taught without the other). You've all seen that world map of IQ by country. It's good for lulz, but it matches almost exactly the map of English literacy. So, I'd say the latter informs the former--that the tests were given in English.
 PS. It bothers me that this guy won't stand against the mob. You can't be cancelled if you don't fear cancellation.</t>
  </si>
  <si>
    <t>There should be a sub like r/becausetrans which highlights how those people get away with the most absurd things because being trans gives them a get out of jail free card, and name it r/becauseblack.</t>
  </si>
  <si>
    <t>Stugiez</t>
  </si>
  <si>
    <t>Anyone looking for the ongoing list of banned subs can check out r/reclassified..
 It's pretty bad when incest and rape subs are allowed to continue existing.. Anyone who browses /all by new knows what reddit is all about..</t>
  </si>
  <si>
    <t>ewwwwwzipties</t>
  </si>
  <si>
    <t>All black lives..... does that include the unborn?</t>
  </si>
  <si>
    <t>They should replace it with a white old man
 Call it Uncle Tom's slavery syrup
 That should appease the fickle mob</t>
  </si>
  <si>
    <t>Agreed. Nobody tell this clown the RCMP is the organization in charge of our firearms laws.</t>
  </si>
  <si>
    <t>Increasing refugees doesn‚'t improve a city. Have you seen Vancouver lately , Surrey ughhh horrible</t>
  </si>
  <si>
    <t>travk534</t>
  </si>
  <si>
    <t>sub human eh!!!!!!! WEW that's a spicy meatball!</t>
  </si>
  <si>
    <t>Terry Crews is as respected as they come among the black community and he's absolutely spot-on with his rational take on the BLM ethno nationalist movement. I guess he's the only one who's read his history book and how these sorts of movements generally don't end well for anyone.</t>
  </si>
  <si>
    <t>People who fought for and built this country, such as veterans, settlers and past immigrants, and the true owners of this land, such as the indigenous peoples, get barely a day of recognition. 
 And gay people get a full month of unnecessary parades and street painting with their flag, their flag everywhere, their flag featured in every possible logo, and they still say that they are oppressed. 
 What should we do more?</t>
  </si>
  <si>
    <t>FYI Titania McGrath is a satirical troll account meant to disparage SJWism. The guy behind it was on Joe Rogan a few months ago.</t>
  </si>
  <si>
    <t>So she went on tv and said it's ok for people to go to the beach? She did not Moron. your just creating a non existent scenario to make your point. If you have footage of her saying BLM and everyone go the beach post it if not it just creating lies with meme's</t>
  </si>
  <si>
    <t>Elizabeth Wettlaufer havin' wet dreams just thinkin' about him.</t>
  </si>
  <si>
    <t>*"People of color who have heightened concerns about racial profiling and harassment due to wearing face coverings in public"* What, like they'll look like a masked robber or something and be shot when they're in the hands up don't shoot pose? Can still tell they're black without the mask. I just don't want to hear them whine later about catching a virus more than other groups when they couldn't be bothered to take the precautions.</t>
  </si>
  <si>
    <t>So much anger and hate on one sub. Wow. No love no Christian values. You guys would catch fire just walking into a church. Lol you guys think your so right but if you sat and read through this sub it's toxic hate. The kind of hate you claim 'the other side' is spreading. Personally I don't pick sides, the outside edge of both the right and left is hateful and toxic. Normal loving family people with good values all meet in the middle. Have fun out there on the outside edge guys. I'm sure you all go to bed at night fuming on how your country is not the way you like and everyone doesn't fit into you way of thinking. Anger and hate keep you awake at night? Nice existence guys lol. Just people who can't enjoy life every day because of anger. Oh ya the world need more people like you. Lol! I hope you don't have children.</t>
  </si>
  <si>
    <t>2 genders and mental illness.</t>
  </si>
  <si>
    <t>Hey, remember when you losers were saying the same thing in 2019?
 When will you learn that winning FPTP is about energizing the base and not about appeasing the other side?</t>
  </si>
  <si>
    <t>Im sorry to hear this. 
 I have no suggestions. You could always wear somethong pink around your wrist and identify as bisexual or something. The ever expanding lgbtabcd is very inclusive. The B is in there for a reason.... although doing such a thing is highly distasteful. Id rather not wear a rainbow flag to try to convince someone im smart. Eeeeugh, its so.... dishonest. :(</t>
  </si>
  <si>
    <t>You little guys are pretty hard done by huh? I'm white and know how to be a decent person, and am not in constant fear of criticism. Haven't been called a racist yet.</t>
  </si>
  <si>
    <t>This whole thing is lies and BS.
  "Mr Trump also has repeatedly claimed that his administration has ‚"done more‚ for black Americans than any other, citing the unemployment rate ‚  but black unemployment has risen to 16.8 per cent under his watch." 
 This is very not true. You can't look at the last 2 months and say this. He brought the black unemployment levels to the best they've ever been in US history. This is not about hating or not hating Donald. We are talking US census stats. [https://www.cnbc.com/2019/10/04/black-and-hispanic-unemployment-is-at-a-record-low.html](https://www.cnbc.com/2019/10/04/black-and-hispanic-unemployment-is-at-a-record-low.html) Even CNBC cant deny it.</t>
  </si>
  <si>
    <t>WhAT a biGOT!!! REEEEEEEEE</t>
  </si>
  <si>
    <t>Young women are the heart of the progressive movement - a movement which hates western culture and values, and everything about its traditions. White progressives are the only people who actually hate their own racial group.
  *Over the past decade, the baseline attitudes expressed by white liberals on racial and social justice questions have become radically more liberal. In one especially telling example of the broader trend, white liberals recently became the only demographic group in America to display a pro-outgroup bias‚ meaning that among all the different groups surveyed white liberals were the only one that expressed a preference for other racial and ethnic communities above their own.* 
 [https://www.tabletmag.com/sections/news/articles/americas-white-saviors](https://www.tabletmag.com/sections/news/articles/americas-white-saviors)</t>
  </si>
  <si>
    <t>Not one of the cabal could explain why they're there.
 Not surprised that Police didn't do anything productive, they're basically useless with the current gov't. 
 I'm reminded why you couldn't pay me to live in Toronto, the bane of most of Canada's current problems.</t>
  </si>
  <si>
    <t>pr0cs</t>
  </si>
  <si>
    <t>That guy has been covering ***everything*** he reads.
 True or not.
 He doesnt look up ***anything***</t>
  </si>
  <si>
    <t>I see canada was looking at replacing ours... replacing. We should be creating more instead of always replacing old junk.
 But billions to poor countries, billions to the toilet, and everything else not helping anyone. 
 But let's go kneel because of the perception of racism. The only racism rising is that of the soft type the left uses.</t>
  </si>
  <si>
    <t>women donating their discretionary income to the black panther-like organizations and bragging about it on Instagram... as for the pandemic... ‚"If old people get corona, they get corona‚... Globohomo doesn‚'t care now... Libs don‚'t care. They‚'ve crushed small business for Bezos.. and now women are brainwashed into justifying violence for ‚"social justice‚ including taking many innocent lives... to celebrate the life of a man who has robbed a woman at gun point, among other crimes..ü§¶üèº‚Äç‚ô'∏èü§¶üèº‚Äç‚ôÇÔ∏è</t>
  </si>
  <si>
    <t>Nothing offensive about that statement at all. Though those kangaroo courts might disagree. Seriously, we should abolish them.</t>
  </si>
  <si>
    <t>&gt;NDP Leader Jagmeet Singh said his party couldn't support the legislation because it would, as worded, hurt the very people the Canada Emergency Response Benefit was designed to help ‚  vulnerable people who have faced financial hardship because of COVID-19. 
 &gt; 
 &gt;He also said it was hypocritical for Trudeau to take a knee on Parliament Hill during Friday's nationwide anti-racism demonstrations while such a bill was being drafted.
 Unbelievable. The NDP are not only anti-business but anti-worker. They only represent criminals and virtue signalers.</t>
  </si>
  <si>
    <t>Reminder that there is a sculpture of Mohammed within the US supreme court chamber. 
 Somehow they haven‚'t found anything distasteful in celebrating the instigator of 1400 years of non-Muslim slavery in the highest courtroom of the land. 
 http://religiousreader.org/a-sculpture-of-muhammad-has-sat-in-the-u-s-supreme-court-since-the-1930s/</t>
  </si>
  <si>
    <t>Dirty</t>
  </si>
  <si>
    <t>&gt;The Canadian Anti-hate Network identifies the Urban Infidels as a far right hate group.
 Of course they do.</t>
  </si>
  <si>
    <t>They're right, Antifa is not an organisation. They're a symbol, an ideology, and multiple Cells organized to promote that ideology using said symbol. Said cells are organisations. 
 CLAC-Montreal is an Antifa cell : https://www.clac-montreal.net/en/about
 Yes, they have a website, we can see how they organize, and yes they are present everytime there are riots in Montreal. They're the black dressed people that throw the bricks.
 I wish we had leaders like Trump that would shut down these Anarchist agitators.</t>
  </si>
  <si>
    <t>Cause the best way to fight racism is to have everyone focus on race...</t>
  </si>
  <si>
    <t>Before Trudeau was elected, if you said that "Canada is a white supremacist country" you would be laughed at. 
 Why would anyone be a white supremacist in Canada? White people have it very well, white people dominate the government, the police, the education system, the media, plus everything that we get from the USA, which also favors white people.
 The only way you can believe Canada is a white supremacist country is if you think that white people in Canada are in fear of their race being wiped out, and they are organizing to stop that.
 Why would white people feel that way Vice? Why would the Canadian government explicitly state that "white supremacists" are the largest national security threat to Canada?
 I thought white people were in charge of Canada, or at least the people in charge of the country had no ill will toward white people.
 I really wonder why they push this "white supremacy is everywhere" false narrative when "white supremacists" were universally loathed and laughed at by all Canadians, before Trudeau was elected.
 I wonder what happened to change things.</t>
  </si>
  <si>
    <t>Yes because cops don't like to give DUIs to white people. Only minorities get DUIs and get harrases for speeding or turning right on a no turn on red light sign.</t>
  </si>
  <si>
    <t>Justin Trudeau is our foremost Comedian. We can't tell if he's joking or serious!</t>
  </si>
  <si>
    <t>militantbusiness</t>
  </si>
  <si>
    <t>To be fair, they just said if you criticize the movement, so I can mention that they kill David Dorn and one of their own at Cider riot, and I will be good.</t>
  </si>
  <si>
    <t>SO WE AREN'T SUPPOSED TO HAVE A CENTRALIZED WORLD UNION BECAUSE THEY CAN BE SWAYED TOWARDS ONE IDEOLOGY AND SPITE PEOPLE OF THE OTHER, ONLY CAUSING FURTHER CLASS WARFARE AND DIVIDE? WOWW MIND BLOWN!§Øü§Øü§Øü§Ø</t>
  </si>
  <si>
    <t>The arrival of the Europeans was the best thing that happened to the aboriginals of Canada. Yes, they brought deadly diseases, but they also brought peace, stable government, democracy, rule of law, safety, medicine, plentiful food, consumer goods, science, and a standard of living far beyond anything before. Yet SJWs tell us that we committed genocide by teaching them and they are the rightful owners of the land because of their race. That is a hateful, divisive, and racist message.</t>
  </si>
  <si>
    <t>Imagine actually believing what's on the TV.
 I've jokes over the last many years that Al Jazeera, and stormfront are better sources of news than the MSM.
 And I don't share the beliefs of either of those, it's just they talk about what you won't see on TV.
 I've noticed the huge 'white supremacist' angle the MSM has been playing hard since orange man came to power, and now everyone sees Nazi's and thinks that white people are to blame for everything.
 Then again, your average person has a room temperature IQ, and shares the famous quality of a parrot....so that probably has more to do with it than anything.
 Even Infowars is a better source of information than the MSM, And I only listen to that when I'm drinking cause it's funny.</t>
  </si>
  <si>
    <t>Also that story of George pulling out a gun to a pregnant woman, brought up by the Black Women Defense Squad. Another thing that is odd.</t>
  </si>
  <si>
    <t>Changing a few things won't be enough. The woke army will demand the entire ride be demolished.
 Another piece of Americana destroyed by the soviets.</t>
  </si>
  <si>
    <t>Meanwhile, millions of White people hang out at the beach, tanning beds and use bronzers to darken their skin... 
 I wonder if that makes them Trans-POC...</t>
  </si>
  <si>
    <t>Attempted murder</t>
  </si>
  <si>
    <t>BickNoyd</t>
  </si>
  <si>
    <t>Hmmm I wonder who the groups of people are that are most likely to commit fraud, like the rampant Brampton auto insurance scams, that Dickmeet Singh is trying to protect.</t>
  </si>
  <si>
    <t>Well good thing it is Equality of Opportunity and not Force Outcomes/"Equality" of Outcome/Equity. Giving everyone a fair shot is a good thing... but forcing end results with people who are complete inadequate, unskilled, not the best candidate/highest schools/whatever is extremely unhealthy for society. It requires that you actively oppress the best, most qualified people, who worked the hardest, and/or are simply the most talented for the job. You have to push aside the best so the weaker candidates can waltz on in. The very idea is moronic. 
 Everyone deserves a fair shot, an equal opportunity, but the winners are still the winners. No one should ever be guaranteed their desires if they are unqualified.</t>
  </si>
  <si>
    <t>What about count chocula? Is he a symbol of oppression because the cerial is black?</t>
  </si>
  <si>
    <t>modern liberalism is evil</t>
  </si>
  <si>
    <t>How dare he like when brown people speak the truth!</t>
  </si>
  <si>
    <t>how does a landlords greivance make it to the news. this millionare landlord is crying about his 4k even though the contract states that he is only using the condo for the season of baseball. Since there is no season he does not need that crappy over priced condo. 
 Landlords go neck.</t>
  </si>
  <si>
    <t>gotta make up for blackface somehow eh</t>
  </si>
  <si>
    <t>GreasyRealtorGTA</t>
  </si>
  <si>
    <t>No surprise that the people screeching ‚"defund the police‚ are criminals.</t>
  </si>
  <si>
    <t>aPocketofResistance</t>
  </si>
  <si>
    <t>Can you imagine all those fraudsters who now have enough for a down payment for a house? Think of all those families living together under the same house on welfare who are collecting CERB and will never have to pay it back...</t>
  </si>
  <si>
    <t>In my little berg, they imagine Nazis everywhere (there aren't), to validate the need to do this so they can give meaning and feel good about themselves. They actually thought they were going to be attacked at their wannabe, corny protest. In the meantime, real problems aren't being addressed (i.e. homeless social disorder and crime), making the town a little shittier each year. They are so close-minded with their own virtue, they cannot even see the world straight anymore. It's liberal insanity.</t>
  </si>
  <si>
    <t>This is what the world has come to? Clown world</t>
  </si>
  <si>
    <t>suryaramro</t>
  </si>
  <si>
    <t>ohh look a patriarchal symbol....must smash....hnnggggg</t>
  </si>
  <si>
    <t>Last 30 minutes of the video is insane.</t>
  </si>
  <si>
    <t>Crazy how the people who riot in the name of police accountability, live a life of zero accountability.</t>
  </si>
  <si>
    <t>What a terrible song.</t>
  </si>
  <si>
    <t>I hope cases spike like crazy next week. Virtue signalling for a single incident in another country obliterates reason for shutting down economy for months. I have no words. Clown world indeed.</t>
  </si>
  <si>
    <t>Omg hahahaha. This sub is a gold mine for the sorriest of white white victimhood hahahaha</t>
  </si>
  <si>
    <t>Someone raised the question: are Quebecers considered a minority to their eyes, since they're a minority in Canada? If it's a national minority vs majority then, does it mean black people from African countries can also be prosecuted?</t>
  </si>
  <si>
    <t>This is why I liked Ginger better! Seriously though, imagine her shock one day when one of her illegals pulls a knife and tries to rob her, or worse. Sometimes these people's actions really do catch up to them and not just the population in general. Sometimes.</t>
  </si>
  <si>
    <t>I think the banning of guns is motivated by the shockingly high mass shootings rate. 
 Defunding the police is a radical approach, but frankly so is the status quo. Police brutality is quite real, and quite problematic.
 It sucks having to protest during these dangerous times, but so does facing injustice from the police. Many BLM protestors are wearing face masks which, while not being optimal, is significantly safer than protesting a virus. 
 Wokeness is a death cult? What kind of bs rhetoric is that?</t>
  </si>
  <si>
    <t>a5656</t>
  </si>
  <si>
    <t>When it‚'s all over, just remember leftists were equally happy with destroying either your health or your business. 
 Didn‚'t matter what the science said, cause they flip flopped and took both sides. Whatever enabled them, they were for. 
 They‚'re a mindless cult.</t>
  </si>
  <si>
    <t>Didn‚'t he call the small anti lockdown protestors hoo has or something like that? Wonder why he‚'s silent on the bunch of libtards mass gathering and not social distancing</t>
  </si>
  <si>
    <t>Where is a job posting with the quote "white males need not apply"?</t>
  </si>
  <si>
    <t>Weak men create hard times, hard times creates strong men. Don't be so eager to give up hope.</t>
  </si>
  <si>
    <t>He was arrested because he threw a water bottle at somebodies head.</t>
  </si>
  <si>
    <t>TheDrunkenWobblies</t>
  </si>
  <si>
    <t>blm is a far left hate cult change my mind.</t>
  </si>
  <si>
    <t>Where is your thankfulness for us letting you into our country? Free social assistance. Free healthcare. Free education. Your standard of living has multiplied. Your and your family are much safer. You also benefit from 'Employment Equity' and other anti-white hiring and promotion quotas. What have you given back? You can only speak of how Canada mistreats you.</t>
  </si>
  <si>
    <t>If you believe the CBC at face value, you would be conditioned to look down on the USA.
 It's quite hilarious to be honest, I know so many clueless people who have TDS and yet are very passionate about their received opinions.
 Forget about Trump for a second, all you need to do is ask them what they think of President Obama and/or Hillary Clinton and if they respond positively, it's proof positive that they don't know a goddamn thing about the USA.</t>
  </si>
  <si>
    <t>Antfia is a hardcore hate group</t>
  </si>
  <si>
    <t>JustLime9</t>
  </si>
  <si>
    <t>Y'all are just gonna act like her trigger discipline is ok?</t>
  </si>
  <si>
    <t>FlaviusNode</t>
  </si>
  <si>
    <t>Can you send me a Stratocaster? I promise I won't kill anyone if you do.</t>
  </si>
  <si>
    <t>Socially liberal, fiscally conservative is the only way to beat Sock.</t>
  </si>
  <si>
    <t>Honestly racists has no more value to me. Everything is now called racist so what is the point to it nowadays. Canada may as well cancel itself the same way we are cancelling Africa. I would a /s to this but it is really happening, ot considering to happen.</t>
  </si>
  <si>
    <t>Nobody can produce proof of this alleged racism. Lefties claim proof is unnecessary because racism is so 'blatant' and 'ubiquitous'. If that were true then proof would be easy to present, especially with thousands of professors across the country paid to do just that. But all these professional lefties can only show, apart from some anecdotal stories, is the childish claim that uneven outcomes can only be caused by racism. Really? So the NBA must discriminate against whites. Since Japanese Canadians outperform whites, so these JCs must have the power to put whites down. And criminal law must discriminate against men...</t>
  </si>
  <si>
    <t>I'm sad for the Washington Post. They have done some amazing journalism (such as outing the pedo coverups of Catholic church; Snowden pieces). Too bad they are shifting so hard to the liberal left victim narratives.</t>
  </si>
  <si>
    <t>Probably stalking a woman, although I really do not know.
 But if this is another case of a Liberal "feminist" showing his real colours, I am not at all surprized.</t>
  </si>
  <si>
    <t>... and they‚'re upset we value our relationship with America more than them? Uh, yeah. We do. Why wouldn‚'t we, considering we have much more similar values, social rules and law/governance than we do with China. I don‚'t see how they can persuade us to be more pro-China than pro-US. 
 It‚'s like asking ‚"who do you love more, your coworker or your brother?‚ Well, the answer is pretty goddamn easy.</t>
  </si>
  <si>
    <t>gurgleymcburgley</t>
  </si>
  <si>
    <t>Good god. Just when I thought this turd couldn‚'t get worse.</t>
  </si>
  <si>
    <t>Canada wasn‚'t a country back then. Tell them to take it up with the queen.
 At the same time have the UN read up about William Wiberforce, an English white dude.</t>
  </si>
  <si>
    <t>I saw a white chick with a freshly shaven head walking around yesterday, she looked very proud of herself lol</t>
  </si>
  <si>
    <t>Imagine having that level of cognitive dissonance..
 This is Goebbels level brainwashing.
 A people that can believe this can be made to believe anything and are complete puppets.</t>
  </si>
  <si>
    <t>I don't know about the donald but /thenewright wasn't bad at all. In fact, it had less shitposts than this group. I didn't spend a lot of time there and only found it in the last month but it seemed like an okay group. I never saw any racism there.</t>
  </si>
  <si>
    <t>Inglorious Basterds 2 is gonna be awesome!!</t>
  </si>
  <si>
    <t>pinkfloydman</t>
  </si>
  <si>
    <t>Do you think they actually care? They're just afraid of the left calling them racist.</t>
  </si>
  <si>
    <t>He will never be able to work as an actor again if that‚'s what helps your hate boner against him</t>
  </si>
  <si>
    <t>swisher_69</t>
  </si>
  <si>
    <t>A "White Lives Matter" banner will get you fired. But Priyamvada Gopal's "Abolish Whiteness" and "White Lives Don't Matter Tweets" are apparently no big deal:
  [https://www.change.org/p/cambridge-university-fire-cambridge-professor-for-racism?recruited\_by\_id=9ba15777-c807-404b-b279-4fd1904d0ccd](https://www.change.org/p/cambridge-university-fire-cambridge-professor-for-racism?recruited_by_id=9ba15777-c807-404b-b279-4fd1904d0ccd)</t>
  </si>
  <si>
    <t>&gt;Neighbors suspect right-wing militias, and social media has been abuzz with purported ‚  but unverified ‚  sightings of masked white men in pickup trucks holding semiautomatic assault rifles.
 /r/thathappened</t>
  </si>
  <si>
    <t>Except, of course, when I do it.
 &gt;Making negative commentary about any individual or group solely based on their race or ethnic/national origin. This includes (but are not limited to) assertions that because someone is Black they are likely to have committed a crime, because they are Indigenous they are likely to be a drunk/corrupt/criminal, or because they are Chinese they are a spy for China's dictators/money launderers. 
 However, stating that all white people are privileged is a demonstrable 'fact', not racism. 'Black crime' and 'aboriginal alcoholism' are racism, despite statistics. 'White Privilege' is a fact. See it in action with Employment Equity/anti-white job quotas and every white who his proud of his race or wants to protect his culture being branded as a 'White Supremacist'. 
 &gt;Calling for the silencing of people conveying experiences that differ from yours on the basis of their race or ethnic/national origin. 
 Again, this is contingent on your experiences fitting the narrative. Evidence of discrimination against whites or white culture will be branded as 'racism'.</t>
  </si>
  <si>
    <t>So everyone just black up for the grade?</t>
  </si>
  <si>
    <t>Cking_wisdom</t>
  </si>
  <si>
    <t>There are many schools in the lower mainland that have very few white kids. A Surrey friend's child in grade four, class of 25, has two white children, and they are harassed</t>
  </si>
  <si>
    <t>Don't worry. This is just part of the useless 'winning of the culture war' by the left. 
 The right will still ultimately control everything that matters.</t>
  </si>
  <si>
    <t>Can we make every firearm non-restricted and, especially in the face of complete RCMP incompetence, allow personal defense?</t>
  </si>
  <si>
    <t>From my viewpoint, the only one who remotely looks to be of any physical threat, is the chick 2nd from left. She's got HWP stats and some work Boots, that you'll find permanently on sale at Crappy Tire.</t>
  </si>
  <si>
    <t>100% sure they will not act on these thieves ... until election time.</t>
  </si>
  <si>
    <t>I bet it's now racist to not let him win.</t>
  </si>
  <si>
    <t>The thing with black men is that they can actually pull a suit like this off.</t>
  </si>
  <si>
    <t>Cornavirus is dead, they are just moving the goal posts which is why we are still waiting inline outside of the stores and inside of some of the stores.
 Some store managers won't get the message for months to come.
 Although 2020 is thrown in the toilet, slow recovery.
 I'm still awaiting the malls to get open among many other things but our cheesecake premier is having fun extending emergency lock downs; jackass. So far I've only seen really crappy stores close down, but new ones will replace them.</t>
  </si>
  <si>
    <t>Easier to fool someone than convince someone they are being fooled.</t>
  </si>
  <si>
    <t>Paywalled, any chance of a summary? I'd wait for it to be on the CBC, but since they're all traitors too...</t>
  </si>
  <si>
    <t>Racism is solved folks. The riots can stop now!</t>
  </si>
  <si>
    <t>i mean, if you use fear of violence to further political ends you're objectively a terrorist, doesn't matter if you think you're on the 'side of the angels'. every terrorist thinks that...</t>
  </si>
  <si>
    <t>All of these phonies were installed in their positions for **this exact reason.**</t>
  </si>
  <si>
    <t>The Donald Dot Win Approves of This Content.
 Yolo.</t>
  </si>
  <si>
    <t>Dancing in China ? Penalty is death.</t>
  </si>
  <si>
    <t>Paint me shocked. It‚'s extremely blackpilling to see your normie friends posting borderline communist propaganda on social media.</t>
  </si>
  <si>
    <t>So, this woman on a sign prevents women from getting CEO jobs.
 Well, does an image of a miner, or construction worker prevent men from getting those same jobs? Oh that's right, this sign prevented women from getting those jobs too... so bad example...
 I guess if a woman doesn't want to be a CEO, then she's doing a disservice to the world, how dare she.... Oh wait, no, it's not her fault, it's the white patriarchy's fault that she wants something other than what the feminists think she should.
 &gt; "The '80s called. They want their ad back," said Thibodeau.
 Well, I'm calling now, and I want the 80's back.</t>
  </si>
  <si>
    <t>Do you guys remember when Afghanistan and Pakistan was majority Buddhist then Moslems took over and destroyed all the Buddhist statues and erased the culture?</t>
  </si>
  <si>
    <t>&gt; Oxford University has revealed plans to ‚"decolonise‚ its maths and science degrees and will allow students of any subject who have been affected by the Black Lives Matter furore to seek lenient marking.
 LOL
 So, how do you 'help' people of color if the public thinks that those holding degrees were held to a lower standard than white people? Put another way, white people will be better job candidates because they passed a higher standard.
òÅ</t>
  </si>
  <si>
    <t>The Witch Hunt is on all over Canada.</t>
  </si>
  <si>
    <t>So it hasnt happened? So what? Whats your point? Youve once and for all proven that right wing extremists are also all paranoid? WOW MAN YOU SHOWED US!</t>
  </si>
  <si>
    <t>Lmfao..... what a bunch of fruits</t>
  </si>
  <si>
    <t>They had a hand in staging the coup. Why do you think they went ahead with the shitshow whatever-gate investigations that obviously had zero grounds and still went on grinding it when people already said they have found nothing? They are part of the swamp.</t>
  </si>
  <si>
    <t>I member lockdown protests. They were before the racism protests.</t>
  </si>
  <si>
    <t>a day will come when these commie larpers will push someone who pushes back. Then they'll be happy to call the 'racist' police officers to come save them.
 If you have to hide behind a mask you're a chickenshit.</t>
  </si>
  <si>
    <t>Jordan Peterson was called racist for calling this fraud out.</t>
  </si>
  <si>
    <t>If we cant understand the black "experience" how can they understand the white "experience" how do they know what its like?</t>
  </si>
  <si>
    <t>They caught the white guy that did this</t>
  </si>
  <si>
    <t>She talks soooooooo slow to say nothing. She can talk calm and slow but she isnt saying anything intelligent.
 What's with every liberal and their ability to communicate so annoyingly?</t>
  </si>
  <si>
    <t>They're villifying systematic racism and police brutality.</t>
  </si>
  <si>
    <t>Brahdyssey</t>
  </si>
  <si>
    <t>In Sweden it's a crime to even comment on the Race or Religion of criminals. Everyone knows who is commiting all the bomb attacks but no one is allowed to say.</t>
  </si>
  <si>
    <t>&gt; The Canadian Anti-hate Network identifies the Urban Infidels as a far right hate group.
 The 'Canadian anti-hate Network' identifies literally everything as a far right hate group.</t>
  </si>
  <si>
    <t>The part about lefties not knowing this is really not true. His ban from India is one of the many reasons progressives have lined up behind him. Standing up against mistreatment and violent genocide of Sikhs isn‚'t exactly extremism.
 He probably supports Sikh sovereignty, it‚'s not that big of a deal to most lefties. He‚'s a Sikh who thinks the violent genocide of his people is bad.
 It‚'s actually a pretty moderate position compared to RW Canadians who actually label minority immigration as white genocide lmao.
 Difference being that he‚'s not protesting a replacement caused by immigration and reproduction rates, he‚'s protesting a VIOLENT genocide. 
 RW Canadians are bitching about being replaced because of immigration and reproduction rates. Lololololololol</t>
  </si>
  <si>
    <t>Guesses: Male, female, male, ?, female, extraterrestrial, male, gilf (Because she's the only bangable thing in that line up)</t>
  </si>
  <si>
    <t>This spooky ghost guy should probably work harder. Lazy millennial. Have a little personal accountability.</t>
  </si>
  <si>
    <t>Being investigated for free speech is the new white privilege</t>
  </si>
  <si>
    <t>It‚'s misleading to describe her as anti-trans. 
 Her posts are pro-women and their safe spaces, but she doesn‚'t have ill feelings towards trans individuals. 
 She just doesn‚'t want the reality, and definition, of what being a woman is, to be distorted and exploited by biological men.</t>
  </si>
  <si>
    <t>...there is 2, maybe 3 black people in this photo (as far as I can tell). 
 *whew lad*</t>
  </si>
  <si>
    <t>Source on him getting arrested? I read the article and either they changed it or you're blatantly lying.</t>
  </si>
  <si>
    <t>idoall</t>
  </si>
  <si>
    <t>It's always been dangerous, and it's always had a pernicious effect. Particularly TV and movies which a certain amount of people aren't really able to differentiate from real life. 
 The boomers are a great example of it because they're the first TV generation and almost everything they've believed has corresponded exactly to what they've seen on TV. 
 From the summer of love and vietnam protests, to the hippie-hating seventies and the abandonment of the anti-war movements, to having sympathy to those same veterans they cursed, to being pro-war, their attitudes are constantly changing and they always correspond with what's going on in the media. 
 Thanks to all the streaming sites you can see the dramatic change in how black people were portrayed in the eighties compared to the mid-nineties. It went straight from positive portrayals to glorifying gangsters, which corresponded neatly with all the "superpredator" talk and the popular "get tough on crime" laws. 
 The war in Afghanistan was a great example of how powerful the media used to be. In the States they got over Vietnam Syndrome overnight thanks to their media and in Canada the media went after our opposition to the war by slamming Afghanistan over women's rights. 
 There was feminist protests in Toronto over the burqa all summer. 
 Those very same women are running around calling out anything that they perceive to be Islamophobic today and slamming the Quebec laws as being disgusting and racist. 
 They didn't change. The message in their media changed. 
 It used to be that you could tell almost all of someone's political opinions based on what newspaper they read. Globe, Sun, or Star, that was all you needed to tell where someone stood on anything. 
 In the context of all of the current protests, the same people who were calling people COVIDIOTs for going to the parks one weekend were the same that were packing into the parks the very next weekend without questioning any of it. 
 It should also be noted that for the past 3 months they've been socially isolated with only their streaming services for comfort and anyone who has netflix knows that it's been filled with propaganda designed to inflame racial tensions for a while now. 
 Two notorious propaganda pieces are 12 years a slave and the passion of the Christ. The passion was traditionally played to rev up tensions against the Jews and generally precedes their expulsion. 12 years a slave leads to severe racial tensions and preceded the US civil war. 
 Antisemetism on the internet was non-existent before the Passion of the Christ was played in movie theatres and racism has certainly been on the rise since 12 years a slave was re-made. 
 There's plenty of examples of how dangerous the media has always been. Goebbels' film industry was critical to the 3rd Reich. The Birth of a Nation created a KKK movement that lasted for decades. 
 Mainstream TV and movies are poison and they can have a horrible effect on a people if they're used the wrong way.</t>
  </si>
  <si>
    <t>He should give up his powerful position to a black person</t>
  </si>
  <si>
    <t>Almost as bad as his brother Seymour...</t>
  </si>
  <si>
    <t>sirsmokesalotCM2</t>
  </si>
  <si>
    <t>Indians would love their land back. I'm for it!</t>
  </si>
  <si>
    <t>This is a declaration that a white person feels discriminated against. How is it different from a black person declaring he or she feels discriminated against?
 One is racism, the other is equality.
 Yep, that's the equality they seek. Calling this sign racism proves that the sign is correct.</t>
  </si>
  <si>
    <t>Go out and wave a red flag with them, Tam you entitled quack.</t>
  </si>
  <si>
    <t>They still practice slavery in Islamic kingdoms. 
 But noooooooo let's go after the civilization that were the first to abolish slavery.</t>
  </si>
  <si>
    <t>I went to school with a girl whose mother and two siblings were killed by a drunk driver. Guy only got four years and early release, and within one month he killed another person while driving drunk.
 The judicial system in Canada is a joke.</t>
  </si>
  <si>
    <t>Nothing more than cultural vandalism. This reminds me of when Maoist china destroyed all of their ancient artifacts in the name of communism.</t>
  </si>
  <si>
    <t>I do. I don‚'t worry about a woman breaking into my house or a woman car-jacking me. 
 ¬Ø\_‡ºº ‚Ä¢ÃÅ Õú ñ ‚Ä¢ÃÄ ‡ºΩ_/¬Ø</t>
  </si>
  <si>
    <t>Blame it on Eddie Murphy. 
 His skit on snl years ago is classic!
 Eddie. Whiteface.
 Should we demand YouTube take it down?/s</t>
  </si>
  <si>
    <t>Or don‚'t be racist</t>
  </si>
  <si>
    <t>The Democrats at this point are crazier than the Liberals.
 [I made up my mind when the Democrats said they want to give healthcare to illegal immigrants.](https://www.youtube.com/watch?v=O-QP5TBTVhY&amp;t=15s)
 That's illegal in Canada.</t>
  </si>
  <si>
    <t>Unlike some ppl here would love to think  this behavior has nothing to do with your political astral alignment (often known as "the Truth").
 In fact, play any mobile game that includes guilds and public chat, and you can systematically identify the same behavior; people gets super aggressive/defensive based on what guild you're in§∑‚Äç‚ôÇÔ∏è it doesn't matter what you did, or if you're part of the problem or not. You get bullied for being part of a whole with no regards for who you are. And no, it's not always role play.
 The extent of this can take stupid proportions.
 Man that officer in the pic must have terrible trains of thoughts still. The irony§¶‚Äç‚ôÇÔ∏è</t>
  </si>
  <si>
    <t>&gt; 'White feelings don't matter more than Black and Indigenous lives,' says human rights advocate.
 Get this. The human rights advocate quoted in this secondary headline is......the race warrior who wrote the article!</t>
  </si>
  <si>
    <t>Examples of right-wing extremism include:
 - believing there are only two genders
 - opposed to Islamic terrorism
 - valuing personal and fiscal responsibility</t>
  </si>
  <si>
    <t>Actually it means not being dominated by a superpower that would care significantly less about minority rights than white americans.</t>
  </si>
  <si>
    <t>They overwhelming majority of slave owners in pre-Canada where aboriginals. They mostly enslaved other aboriginals but also enslaved whites. There were a few black slaves, but courts refused to enforce slavery by the the 1700s, so 'slaves' were free to leave. Black slavery was so rare in pre-Canada that (virtually) nobody can trace their line to these people. So, nobody to pay. On the other hand, blacks fled to Canada on the underground railway. The UN should be congratulating Canada. But they have this agenda to spread racial division and animosity against whites.</t>
  </si>
  <si>
    <t>She should riot her way to my fridge and loot it for some sandwich ingredients, then make one while I protest that the bread is too white and I can't eat the crust cause it's brown and that would be racist.</t>
  </si>
  <si>
    <t>Corporations don't care. They are souless organization that only care about grinding out as much money as possible. If they were in Nazi Germany they'd fly the Nazi flag.</t>
  </si>
  <si>
    <t>Aren't they a special bunch ? Turdfest.</t>
  </si>
  <si>
    <t>Isn‚'t s(he) a trans woman? What was h(is)er name before it changed it?</t>
  </si>
  <si>
    <t>The irony is that [BLM Toronto was protesting yesterday evening](https://twitter.com/TPSOperations/status/1270486734623694848?s=20) but not over the [SIU investigation of the Italian man dead in Toronto's latest police involved homicide.](https://www.cbc.ca/news/canada/toronto/york-police-vaughan-siu-male-dead-1.5604215) or over black on black violence like the Houdini shooting because that doesn't fit their narrative.
 Similar to the Houdini shooting there was yet [another shooting in Toronto yesterday that saw young children run for their lives and one person dead.](https://toronto.ctvnews.ca/one-person-is-dead-another-is-in-hospital-after-shooting-at-toronto-park-1.4977157?cache=sbklajmajdo)
 &gt;An 11-year-old boy who was in the park when the gunfire erupted said he heard people yelling to get down and that‚'s when he ran and hid behind a stump and then ran into a nearby house with a friend. ¬†
 &gt;‚"I just wanted to get out of the park and try to stay alive and not get hit,‚ he said. ‚"We‚'ll probably never come back here again.‚
 &gt;Rajiv Dixit told CP24 that his 10-year-old son came running home, shaken, after the shots rang out.
 &gt;‚"He heard shots, he came running and then there was a panic around,‚ Dixit said. ‚"He was shocked, he was shocked. He said there was a shooter. He locked the doors. It‚'s a very unpleasant‚Ä¶ he‚'s shaken up to be very frank.‚
 The media and race activists are brain washing children into thinking that police are evil racists enemies and that they need to be terrified of them. The truth is that these thugs are the ones terrorizing children and communities.</t>
  </si>
  <si>
    <t>God bless the Liberals, you mean.
 They after all funded the very media that delivered them a minority gov't last election through Lavscam and years-late blackface.</t>
  </si>
  <si>
    <t>An SJW had a good reply to one of her tweets, in my opinion. (A broken clock is still right twice a day).
 Basically the gist of it was that if she does not identify with Blacks intrinsically, from being Black herself, why has she made a career around trying to get Blacks, as a distinct group, to vote Republican (or at least not vote Democrat)?
 I think this is worth thinking about for a second.
 Groups like TPUSA will do the same thing: chastise identity politics on one hand, and, on the other, hold Black conservative summits or Latino summits. Or PragerU defending the interest of an ethnostate like Israel while making a video about "White" being a "nonsensical" term.
 "Do as I say, not as I do".
 I don't see a problem with Blacks voting as a block, not do I see a problem with them voting in a way that I may perceive as "against their interests". In the same manner, I don't have a problem with the Left because of identity politics. 
 My problem stems from demographics, politics and power being zero sum games, and them being out and about against the interests of the group I personally identify with: Whites.
 What I am trying to convey here is that even people supposedly "above" tribalism still are tribalist. They're just better at hiding it. What's more, tribalism is not bad. When did the idea of "one nation, one people, one country" become "problematic"? If you don't rise up you are doomed to failure. It also begs the question as to what you're even fighting for. Ideas? I'm fighting for my kin, my ancestors, my blood, my phenotype, not for a piece of paper or "freedom". While some of these things are also ideas, many of them are tangible, material realities.</t>
  </si>
  <si>
    <t>skatlols</t>
  </si>
  <si>
    <t>Paying taxes in this country is pissing me off more and more every year.</t>
  </si>
  <si>
    <t>Institutionalized cuckoldry . Maybe our PM could offer China some advice.</t>
  </si>
  <si>
    <t>&gt; CBC News has revealed that it has disciplined news host Wendy Mesley. An internal investigation found that offensive language was used "on two separate occasions during editorial meetings."
 &gt; She used offensive language once in a meeting in preparation for an upcoming segment on anti-racism, and a second time while referring to a title of a book.
 &gt; "The book uses the full word, and argues that white francophones are victims of discrimination. The book was written in French, but the title is in English. I said the full title in the meeting," she wrote, in reference to the book "White N*****s of America."
 &gt; "Shortly after, my colleague told me that using that word had made people deeply uncomfortable. I wish I'd treated that more seriously, instead of assuming it was OK because my intentions had been to share outrage and understanding, not to offend.
 People like Mesley haven't realized yet that when you're a boss, all of the people under you would like to see you go, so that they can move up a notch. You don't need to be a rocket scientist to figure this out.</t>
  </si>
  <si>
    <t>So weird that people are tearing down statues of dead "racists" yet their tolerance for live ones like Trudeau and Northam is bottomless.</t>
  </si>
  <si>
    <t>Some of those are most likely transsexuals, and their senior chain of command virtue signaling... And volunteered to hold that flag. Compelling troops to make a statement like that would be completely unprecedented, so it's probably their own idea or something.</t>
  </si>
  <si>
    <t>But I thought sweater boy was a racist who hated facts ?</t>
  </si>
  <si>
    <t>Bigger balls than 99,99% of the "conservative" establishment.</t>
  </si>
  <si>
    <t>I think murderers and rapists are bad people
 That's an opinion disrespecting their existence, so is that not a respected opinion?</t>
  </si>
  <si>
    <t>I voted white but only liberal white they see only race.</t>
  </si>
  <si>
    <t>German media too, in particular has been interfering with American politics. I can't remember but there were several anti-Trump stories where some unnamed uncited "official" said something damning that later turned out to be fake.</t>
  </si>
  <si>
    <t>Let the sheep fight a cause that doesn't matter, let them be lead to destroy and vandalize. Let them be used and mislead.</t>
  </si>
  <si>
    <t>Nah, mate. I am from India, leftists here have a terrible opinion of India, and the government is intolerant towards leftists.</t>
  </si>
  <si>
    <t>trivikramguruji</t>
  </si>
  <si>
    <t>#HOW DARE IT#
 *Sobs autistic tears uncontrollably*</t>
  </si>
  <si>
    <t>Is it just me or is this guy kinda a weinie? Always seems to get pushed around and is hard to take serious</t>
  </si>
  <si>
    <t>Between the commentary and the content this video is a Liberals wet dream. Should probably have a NSFW tag if posted outside of this sub.</t>
  </si>
  <si>
    <t>&gt; Plus, it would just be more efficient, he continued, suggesting that women would have no trouble meeting the physical needs of multiple husbands.
 &gt; ‚"It‚'s common for prostitutes to serve more than 10 clients in a day,‚ Ng wrote, before taking off on another offensive tangent. ‚"Making meals for three husbands won‚'t take much more time than for two husbands,‚ he added.
 &gt; Ng‚'s column went viral on the Chinese Internet. And many women on Weibo, China‚'s version of Twitter, were unimpressed.
 &gt; ‚"It made me throw up,‚ wrote a woman calling herself Keely, asking why Ng didn‚'t put himself in the woman‚'s shoes.</t>
  </si>
  <si>
    <t>How any Nazis do they think exist??</t>
  </si>
  <si>
    <t>I hope she wins just to see sir shoe polish himself have to face her on a debate stage.</t>
  </si>
  <si>
    <t>israel trains violent poilice, then they fund BLM and other "civil rights" organizations.</t>
  </si>
  <si>
    <t>Commented there, but I imagine it'll get taken down and I'll be banned soon, but:
 Imagine living in a world where the supposed alt-right group is the only ones actually standing up for Canadian values.
 I don't know anything about the Urban Infidels other than what the article told me about them. Ok, aside from some arguably racist opinions on immigration and gay rights, other than that I can't find anything actually negative attributed to them (like you know, being a real violent biker gang). Maybe on a more local level there is? 
 But so far, I'm seeing a bunch of wanna-be bikers who seem to actually be doing some good in their communities. Something far more people should be doing instead of destroying them. They're doing street patrols to keep crime down and keep people safe, raising money for charity and apparently cleaning up anti-Canadian vandalism. All attributes that supposedly left leaning protesters want. We apparently don't need police because we live in a fantasy world in which crime will just suddenly stop. We want social workers and regular citizens policing their own communities. This is what that looks like. But it's apparently "hateful" because it's white people trying to look after their community.
 [If you actually watched the video](https://www.facebook.com/duncan.finnigan.7/videos/10158695955258653/), literally all they did was say that people who are defending criminals are in the wrong and that it wasn't right to seek justice by committing more wrongs and erasing our history. In what twisted world is this viewed as "hateful" and "alt-right"? When's the last time you saw anyone who supports Antifa or Black Lives Matter actually doing something to rebuild their communities?
 It's like, I understand why people don't like the group because of it's views towards brown and gay people. But why the hate on them here, specifically now? When they are the only ones seemingly wiling to speak up for what's actually right? Most people don't think these statues should be coming down. A very loud and violent minority are the ones who want this destruction. [And BLM openly states that it wants to continue the destruction to the point of actual near militarization](https://www.dailymail.co.uk/news/article-8460437/Black-Lives-Matter-leader-Hawk-Newsome-says-change-doesnt-happen-burn-system.html). I think there should be more Canadians who are willing to stand up for actual equality and Canadian values instead of adopting this sickening GroupThink.</t>
  </si>
  <si>
    <t xml:space="preserve">The dude in blue with the limp wrist had me dying for 10 minutes </t>
  </si>
  <si>
    <t>Whoever 'shopped that bottom cell deserves a medal.</t>
  </si>
  <si>
    <t>Wow she just outsmarted CIA intelligence!</t>
  </si>
  <si>
    <t>But it's the only explanation for racial disparity in prison. Please don't notice the gender disparity or that Asians outperform whites.</t>
  </si>
  <si>
    <t>&gt;uarentme Essential Score hidden ¬∑ 1 hour ago ¬∑ Stickied comment 
 &gt; 
 &gt;Let's all relax with the threats of violence and harassment against him.
 What a joke the left is. I mean, what's next, roving death squads for Tweets?</t>
  </si>
  <si>
    <t>I have to wonder what the reaction would be to a group of people dragging down the statue of Marx and smashing it.</t>
  </si>
  <si>
    <t>Not really going to have a military at this rate. If I was a soldier and the powers that be raised that at my base I would seriously be questioning my career choice. Well honestly I would have been questioning it already after Trudeau said there was no more money for vets, but basically unlimited money for everyone else that isn't white, straight or male.
 Trannies pretty much can't serve since they have to be on so many drugs and if they are post op they have a giant wound they have to keep from closing up on them. It's really disgusting reading if you are interested in something that will haunt your dreams.
 SJWs don't generally seem like the physical type to be able to pass the physicals. I suppose they could just lower the qualifications like they do for women but really is that a solution? Do they just need butts in the seats when it comes to military duties?</t>
  </si>
  <si>
    <t>This seems more about lawlessness and flexing mob rule over the police rather than protesting the death of a Muslim man. There is no reason for dirtbikes and atvs on the streets, this is just asking to get pulled over which would create more tension. The same goes for the constant engine revving and the burnouts and donuts. 
 At the end of the video the mob turns on the cameraman when some start chanting that he is a cop. They appear to rough him up and throw water on him. Someone threatens him with "go home before you are murdered". 
 These protests are going to turn more violent as the mob keeps seeing what they can get away with. Today a truck driver had their mirrors smashed and air brake lines ripped out, there were no police around to stop the mob.</t>
  </si>
  <si>
    <t>It‚'ll be the last one, the left simply passes on hate on and on after each target that no longer exists. With that said, I wonder what race they‚'ll start hating after we‚'re all dead.</t>
  </si>
  <si>
    <t>rFadez</t>
  </si>
  <si>
    <t>&gt;‚"Racism is everywhere. It‚'s like a virus, like COVID-19. That‚'s how I see racism. It just seeps through the communities and kills the young people, and the old people.‚
 Drugs, alcohol, other Natives, welfare dependence and suicides are what is killing those in your community Chief. This guy was on crystal meth and made a decision to fight police while armed with a knife. Drugs and bad decisions killed him, not racism.</t>
  </si>
  <si>
    <t>Same. Like most white kids I knew growing up... I got "the talk" about respecting police.</t>
  </si>
  <si>
    <t>Clown world</t>
  </si>
  <si>
    <t>Go woke, get poked.</t>
  </si>
  <si>
    <t>Do people even not realise there are different kinds of White people? Our country is literally built on two mortal enemies, the English, and the French.</t>
  </si>
  <si>
    <t>If you were saying "All lives matter" you'd say that and not get pissed at people who do say it.
 This picture is a lie.</t>
  </si>
  <si>
    <t>Saying something is "systemic racism" or "white privilege" is a racist conspiracy theory.
 It's a racist broad-brushing/generalizing that white people are subconsciously or consciously secretively collaborating together against an out-group (non-whites) and in favour of their in-group, despite no evidence of this. 
 In fact, our very charter expressly says the opposite:
 &gt;15. (1) Every individual is equal before and under the law and has the right to the equal protection and equal benefit of the law without discrimination and, in particular, without discrimination based on race, national or ethnic origin, colour, religion, sex, age or mental or physical disability. 
 &gt;**(2) Subsection (1) does not preclude any law, program or activity that has as its object the amelioration of conditions of disadvantaged individuals or groups including those that are disadvantaged because of race, national or ethnic origin, colour, religion, sex, age or mental or physical disability.**
 As well as examples of GBA+ and it's variations
 https://cfc-swc.gc.ca/gba-acs/index-en.html
 https://en.wikipedia.org/wiki/Gender-based_Analysis_Plus
 &gt;**Gender-based Analysis Plus (GBA+)[1] is an analytical process used by several Federal government departments to assess the different experiences of women, men and non-binary people to policies, programs and initiatives.** The 'Plus' considers the intersectionality of many other identity factors (like race, ethnicity, religion, age, and mental or ability) which comprise our identity. The GBA+ process goes through a number of analytical steps[2]:
 &gt;History
 &gt;GBA+ can be used to assess the impact on citizens such as addressing how procurement projects can help to ensure that equipment and products meet diverse needs.** It can also be used to review hiring strategies to see that they are implemented to ensure workplace diversity. The Department of National Defense is using GBA+ to be ensure that they are removing bias from procurement of a range of products from uniforms to Aircraft.[3]**
 So there's an unsupported complaint of a conspiracy amongst white people of collaborating yet our very real laws are written in contradiction to this. In fact, these laws are both more quantitatively impactful in there effect on all Canadians, and qualitatively impactful in what they permit.
 It's time to put these racist conspiracy theories of "systemic discrimination" and "white privilege" to rest.</t>
  </si>
  <si>
    <t>Political correctness and the inability to discuss, let alone address, issues adversely affecting minorities (other than blaming whites) is systemic racism. This includes purposely ignoring education levels, lack of opportunities, violence, including gun violence, gangs, lack of family units among the black community, all in the name of social justice. Avoiding the discussing the real issues is systemic. And it‚'s perpetrated by the left. Blaming everything on systemic racism is the actual systemic racism. It allows the real issues to be avoided.</t>
  </si>
  <si>
    <t>&gt;"racism, whatever form it takes - against whatever community"
 ... is what the cbc practices in its hiring</t>
  </si>
  <si>
    <t>Grats on making the most cucked post I've seen on this sub in weeks.</t>
  </si>
  <si>
    <t>This is going to just keep happening. 
 At some point, white man will fight back.
 Then they will spend 100 years apologizing for oppressing people again .</t>
  </si>
  <si>
    <t>The problem is White people, not Racism.</t>
  </si>
  <si>
    <t>If you're apologizing for crimes you didn't commit based on some arbitrary group you belong to in the imagination of some bored, radicalized child, you should be embarrassed.</t>
  </si>
  <si>
    <t>BLM protestors are covidiots</t>
  </si>
  <si>
    <t>Sure, take the police out. It should be quite a show, mobs of drunkards left to their own devices..... Everyone get your cameras ready! Hilarity incoming! 
 Unless you know, maybe the police were actually there to protect the pridesters from "hate". Funny how one day they're in "fear" of hate and the next they're "fine on their own". Which is it guys? I guess we'll see! (not that i'd ever condone people actually fighting with the pridesters, that's just playing their game). Just pointing out the hypocrisy of the situation.</t>
  </si>
  <si>
    <t>Let me guess, these same "public health experts" were whining that closing borders during a pandemic is racist. They have blood on their hands</t>
  </si>
  <si>
    <t>I love how the leftists push for minority rights at every conceivable opportunity. But they fail to see it is themselves driving the wedge in between race relations. Black lives matter vs all lives matter, special rights to minorities only, Catholicism is bad but Islam is peaceful, or entry for visible minority immigrants/refugees only.
 Every news article, policy, or speech given just hammers this fact home more and more. Minorities are different. Be sure you notice the difference. We like minorities are better than you. 
 Keep promoting the things that divide us and we will become divided. How about we try promote the things which unify us for a change? But unfortunately thanks to mass immigration it is getting harder and harder to find commonalities amongst people so different.
 Five years ago this country was significantly more unified. But since JT came in it has gotten DRASTICALLY worse. I've noticed. Have you?</t>
  </si>
  <si>
    <t>People are trying to blame poverty for the extremely high black on black murder rate. That just doesn't hold up when you compare them other groups who live in poverty.
 Ftr I do *not* believe that black people are naturally any more violent than any other race. 
 I believe the biggest contributing factors that lead to the violence are the high rate of single mothers, a culture that glorifies violence, and the crabs in a bucket mentality towards bettering yourself. 
 Maybe I'm wrong but that's my take on the situation and it doesn't mean that police unions don't need to be reformed because they do. Cops who abuse their power or break the law should be punished to the full extent of the law. (possibly even harsher than regular citizens because they're in a position of great power since the courts take their word over yours in a he said/she said situation) 
 Cities like Baltimore have been controlled by black politicians for how many years now? And they've done what exactly to fight this supposed "systemic racism" that is plaguing black communities??</t>
  </si>
  <si>
    <t>Thrilled to see a left-wing journalist fall victim to their own BS</t>
  </si>
  <si>
    <t>What a yahoo, Canada is plagued with weasel-conservatism</t>
  </si>
  <si>
    <t>This is leftism in Canada:
 * Claims refusing to social distance is the same as murder - unless I do it
 * Demands peaceful protesters be imprisoned while violently protesting
 * Sees racism everywhere - except in the mirror. Supports racial-based hiring. Rewrites history to blame whites for everything.
 * Supports teaching hate in schools under the guise of 'Gender Studies' and 'Black Studies'
 * Demands gender equality for MPs and CEOs. Thinks male domination of suicides, homelessness, incarceration, workplace deaths, and parental alienation is just fine.</t>
  </si>
  <si>
    <t>If they start coming for children, it will rightly mean civil war in the USA. Christian Evangelical churches including many 'black' churches will declare Holy War. Like minded parents, even if non-religious, will coalesce around this leadership. The Guard and Federal troops are essentially ardent or cultural Christians - properly and thoroughly inculcated with political neutrality - but in this case they are going to vote on the side of Soul and Scripture and ensure that the 'children do not suffer and come unto safety' .(Paraphrase of Matthew 19:14) 
 Besides - WTF ? The arch deacons of "Safe Spaces" now say that kids must be made to feel unsafe?</t>
  </si>
  <si>
    <t>Man, so dried up and bitter</t>
  </si>
  <si>
    <t>The left are mentally unstable.
 The US has high numbers due to the fact they have +31 million tests.
 Russia has done 18 million tests, half the total cases, half the total tests, half the population of the US.
 They just don't like Trump/Republicans (the media, the Left) and are stopping at nothing to try to convince the US voting population to not vote for him.</t>
  </si>
  <si>
    <t>misleading title, but never leave your children out when thugs are around</t>
  </si>
  <si>
    <t>Look at the Reddit symbol in the upper left-hand corner. It's black today, not the normal red. BLACK LIVES MATTER! Email your representatives!! Enough is enough.</t>
  </si>
  <si>
    <t>eldish</t>
  </si>
  <si>
    <t>Cut the head of the snake, 2 more will grow. 
 We won't be stopped.</t>
  </si>
  <si>
    <t>Love him or hate him, the Don **loves** his country. Imagine if he was the President during the Bush regime or Obama years? One can only imagine!</t>
  </si>
  <si>
    <t>Pretty salty comments. Is this TorStar's Nguyen?
 These comments aren't helpful because they don't provide any evidence that mentoring isn't offerend to non-whites.
 In fact, I'd say that more opportunities are available to boost the educational opportunities of non-whites, than white people.</t>
  </si>
  <si>
    <t>Can we go full autist and petition to have this statue replaced with aunt Jemima?</t>
  </si>
  <si>
    <t>Hope his career goes the way of Smollett too. Cancel culture in your face!</t>
  </si>
  <si>
    <t>Lets be real...Doug didn't gain the sympathy of the left just to piss it away.</t>
  </si>
  <si>
    <t>CRA is racist. The minority populations they are biased towards hiring do not audit their own people. Well known 'secret'.</t>
  </si>
  <si>
    <t>They probably think the Pigs in Animal Farm were right</t>
  </si>
  <si>
    <t>Oh man is Trump ever gonna get re-elected in November. 
 The silent majority in the US won‚'t stand for crazyland fmuch longer.</t>
  </si>
  <si>
    <t>Ah, the 2020 Scamdemic.
 The Internet is such a great outlet for the crazies.
 Need we remind the shills that many of the deaths were elderly, frail people?</t>
  </si>
  <si>
    <t>This is a ticking time bomb for the Liberals. 
 The audit will come down, and it will be an absolute fiasco. I bet there will be massive corruption exposed.
 Hopefully the media reports it. They probably won't. Or they'll spin it as some sort of "healthy corruption" cognitive dissonance.
 Either way, this is a program to keep our eye on. There is clearly corruption and incompetence happening here.</t>
  </si>
  <si>
    <t>I think the saying goes "If your not liberal when your young, you dont have a heart. If your not conservative when your older, you don't have a brain." Could switch it for left leaning and right leaning.</t>
  </si>
  <si>
    <t>Hope you're enjoying those eggs I bought you.</t>
  </si>
  <si>
    <t>They‚'re not protesters- they are terrorists.</t>
  </si>
  <si>
    <t>Wait so is she saying the thieves are the non privileged?
 Black and white world with these people. I guess you're either breaking into homes or calling the cops on someone breaking into your home in their view.</t>
  </si>
  <si>
    <t>Racism what a myth am I right</t>
  </si>
  <si>
    <t>You might want to put this as NSFL or NSFW since that's a picture of a man dead on the street. David Dorn was a hero, and his death is disgraceful.</t>
  </si>
  <si>
    <t>The_Saucy_Dandy</t>
  </si>
  <si>
    <t>They only like black people who agree with them. Look at how Candace Owens is being treated.</t>
  </si>
  <si>
    <t>That was ~~racist~~ something.</t>
  </si>
  <si>
    <t>Remember the 30s when a strangely mustachioed man convinced an entire country that the jews were the root cause of all their problems?</t>
  </si>
  <si>
    <t>Silence is violence but snitches gets stitches...
 They literally break their own motto...</t>
  </si>
  <si>
    <t>Let me put it this way....
 If this is wwii... and those were the men sent to defeat Germany...
 We‚'d all be saying Heil Hitler...</t>
  </si>
  <si>
    <t>Emily would like child support from her baby daddies.</t>
  </si>
  <si>
    <t>Maybe it's a sign that we're too cucked to ban.</t>
  </si>
  <si>
    <t>"Cultural trends among white people, e.g. Italian Americans, Irish Americans, etc., are much more disparate, which was a key factor in our decision not to capitalize white. "
 Quite possibly the most racist thing I have read in months.</t>
  </si>
  <si>
    <t>FUCK_YEA_BUD</t>
  </si>
  <si>
    <t>*That guy dressing that way could have provoked violence.*
 Which is the same reasoning as *That girl dressing that way could have provoked sexual assault*
 Regressive progressives.</t>
  </si>
  <si>
    <t>Idk maybe because people still use the word 'tranny'?</t>
  </si>
  <si>
    <t>Or a kid could brought up in a metas household and hear racial slurs all day.</t>
  </si>
  <si>
    <t>But nothing for the victims of the shooting there only 2 months ago. Not to mention the lack of outrage at the RCMP for letting a psychopath go on a rampage for 13 hours.</t>
  </si>
  <si>
    <t>Creepy.</t>
  </si>
  <si>
    <t>I'm relatively new to Reddit but I think it's trash. It's full of groupthink opinions from cringy young men and authoritarian mods who ban you for the slightest infraction and who probably have never amounted to much beyond camping in their parent's basement.</t>
  </si>
  <si>
    <t>I'm no stats guy, but comparing the ratio of TOTAL murders to the ratio of blacks murdered by white police is not an apples to apples comparison. You need more in depth data. Like the total amount of cops, the breakdown of those cops by race, then the number of arrests categorized by race and then whether or not there was police brutality involved. Because it's more about the police vs blacks then it is white vs black in the general population.</t>
  </si>
  <si>
    <t>7Visionz</t>
  </si>
  <si>
    <t>As much as I dispise the CCP I cant get worked up about them offing a couple of drug traffickers. We should do the same TBH.</t>
  </si>
  <si>
    <t>Alot of white people there.</t>
  </si>
  <si>
    <t>We need to deport 100K</t>
  </si>
  <si>
    <t>The white women didn't get off the picnic bench. 
 Try that in some areas of USA or even Canada.</t>
  </si>
  <si>
    <t>Don‚'t count on Trucommie to take on the thugs he‚'ll blame the the law abiding folks for the actions of these animals</t>
  </si>
  <si>
    <t>My province is cucked</t>
  </si>
  <si>
    <t>Choppyyy</t>
  </si>
  <si>
    <t>wft... I'm unfollowing every single npc with the black square today on instagram</t>
  </si>
  <si>
    <t>DarthTyekanik</t>
  </si>
  <si>
    <t>Nobody means "you can't be racist against white people" literally. They mean you can't be oppressive to white people. Some people define racism as "oppressing people based on their skin color," and since white people cannot be oppressed in Western nations, where they make up a majority of the population, they go on to say that you cannot be racist towards white people. Obviously, people can still hate white people just for their skin, but those minorities still don't have power over them. Racism against white people just is not a major issue.
 Also, you might not know this because y'all are canadian, but when this event transpired there was national backlash against violence like this. Every major BLM organization condemned these actions and said violence was not the way forward, because it only villified the movement (just like how you are doing right now). 
 You're just cherry picking headlines to feel like victims while ignoring all of the other events that highlight more relevant issues, like racism against blacks and natives.</t>
  </si>
  <si>
    <t>AUBURN520</t>
  </si>
  <si>
    <t>Any word from the folks stuck in the area? Why havn't they just played Slayer really loud. Hippies hate Slayer</t>
  </si>
  <si>
    <t>2021: BLACK CIRCUMCISED TRANS LIVES MATTER
 2022: BLACK DIABETIC CIRCUMCISED TRANS LIVES MATTER
 2034: BLACK UNDERWEIGHT DIABETIC PING PONG PLAYING AND NON-FICTION BOOK READING MISSING RIGHT RING FINGER FEDORA WEARING CIRCUMCISED TRANS LIVES MATTER
 2044: [all humans are dead due to the intersectional wars of 2042]</t>
  </si>
  <si>
    <t>jesuswithoutabeard</t>
  </si>
  <si>
    <t>did they ever say what the old hag said? by not saying what exactly she got fired over makes it seem like she dropped a n word when she probably didnt</t>
  </si>
  <si>
    <t>what a headline. this sub is worse than buzzfeed. 
 keep it up, though. at least no one will ever take you seriously.</t>
  </si>
  <si>
    <t>Hip_Hop_Orangutan</t>
  </si>
  <si>
    <t>I thought that would be RAYCIST!</t>
  </si>
  <si>
    <t>God bless him for losing a winnable election? Puke.</t>
  </si>
  <si>
    <t>These days colleges and universities are just leftist indoctrination institutions. You send your child in and they come out social justice warriors with Marxist ideals. The system is so inherently rigged against conservatives from Trudope down with media bought off and funded which ensures brain washing/programming the leftist agenda. No wonder our Black Face in chief admires the basic dictatorship of China; he models his governance like them and his dad Fidel.</t>
  </si>
  <si>
    <t>show them off like a pet</t>
  </si>
  <si>
    <t>Isn't this that chick from InfoWars?
 P.S Do Milk</t>
  </si>
  <si>
    <t>&gt; ‚"It shows that through the Trudeau years Canada‚'s superficiality and insouciance in foreign affairs got through to the rest of the world, and the world decided we were too flimsy, unfocused, ad hoc and chaotic to merit support,‚ said Stephen Lewis, a lifelong New Democrat who was appointed by then Progressive Conservative prime minister Brian Mulroney to be his UN ambassador in the 1980s.
 &gt; ‚"I think this also indicates the decline of influence of the Trudeau brand, possibly impacted by previous incidents such as the India state visit and the blackface revelations,‚ he said.
 &gt; Shuvaloy Majumdar, a senior fellow at the MacDonald Laurier Institute and former adviser on foreign policy in Stephen Harper‚'s conservative government, said, ‚"It‚'s really the biggest embarrassment (Trudeau) will suffer in his prime minister-ship in Canada, particularly on international affairs.‚
 &gt; Conservative leader Andrew Scheer denounced the campaign as a waste of money and Canada‚'s moral standing. He said Trudeau had failed to show global leadership repeatedly during the campaign.
 &gt; ‚"He remained silent when standing beside leaders of countries with terrible human rights records, because he was afraid of offending them,‚ he said in the House of Commons. ‚"He has also turned our backs on our friends and allies, voting in favour of one-sided anti-Israel motions at the United Nations.‚
 &gt; ‚"He stood right beside the president of Senegal when that president defended Senegal‚'s laws making homosexuality a crime.‚</t>
  </si>
  <si>
    <t>Unless you're protesting the lockdown. That's bad and actually directly kills PoCs.</t>
  </si>
  <si>
    <t>IM STARTING TO NOTICE A PATTERN OF VIOLENCE TOWARDS ONE SPECIFIC DEMOGRAPHIC PERPETRATED BY ANOTHER. ITS ALMOST AS IF THE MEDIA IN EVERY WESTERN NATION TOW THE SAME LINE. Quick get me some head pills before I vote conservative</t>
  </si>
  <si>
    <t>In 10 years the books about the collapse of Whites will be memorable.</t>
  </si>
  <si>
    <t>He says in the very next sentence: "His brain no worky right now."
 Lol.</t>
  </si>
  <si>
    <t>Wow, so without police to maintain order everyone is abused by a gang of armed antifa thugs. Who could have predicted this?</t>
  </si>
  <si>
    <t xml:space="preserve">Who actually thinks that Jesus was even 'white'?
 </t>
  </si>
  <si>
    <t>"well I'd rather be their friends than LIVE IN AMERICA" -them, probably, right before insisting that they aren't totally brainwashed.</t>
  </si>
  <si>
    <t>How about you tell your children how when they apply for university, they have to get a higher mark than a black student does to get into the school...</t>
  </si>
  <si>
    <t>Of course.
 There is a reason this only happens in the most liberal and least racist countries on the entire planet, for all of history. We permit it, they can smell the weakness and opportunity for a power grab, giving in now (as we are) to this narrative only guarantees things will get worse in the future.
 Get out of the cities, the next few decades may get ugly.</t>
  </si>
  <si>
    <t>Funny how apparently every single system in this country is racist but nobody is able to actually give any examples of HOW.</t>
  </si>
  <si>
    <t>They have one mp up on charges for assaulting his estranged wife. 
 MacPherson is being proven right about Jared Nolan and made accusations of a wide pedo ring in the liberal party. Now this guy. Plus Trudeau's pedo best friend roommate when both of them were roommates.</t>
  </si>
  <si>
    <t>I can't wait to hear the whining on the leftosphere.</t>
  </si>
  <si>
    <t>Headlines across the country: Indigenous Chief beaten by racist white cops over expired license plate sticker.</t>
  </si>
  <si>
    <t>Well the white girl has an extensive criminal record. The video also conveniently starts after the part where the white girl obviously did something to provoke the entire incident. We can‚'t rush to judge on a partial video can we.</t>
  </si>
  <si>
    <t>There are lots of civnat groups throughout Canada, you just have to poke your feelers out a bit. Go to a Conservative or PPC gathering and network from there.
 I appreciate stories like yours, my grandparents did something similar. They learned the language, even went to school to get rid of their accents, adapted to the culture and customs, integrated into their community and became Canadian. Not sure why that's such a crazy concept nowadays, other than everyone just wants to be a leech.</t>
  </si>
  <si>
    <t>This will go over like a hail of bullets</t>
  </si>
  <si>
    <t>Wow wow, slow down buddy. Don‚'t you know facts are racist?</t>
  </si>
  <si>
    <t>It is probably pretty dangerous to be putting your face right where the brick was just thrown.</t>
  </si>
  <si>
    <t>PlanteraWine</t>
  </si>
  <si>
    <t>If all came to attack me, I could take out 4, take a few hits; finish off the rest.</t>
  </si>
  <si>
    <t>&gt; who are they rallying against
 Their fathers and their deeply rooted sadness and self hatred.</t>
  </si>
  <si>
    <t>Sic_Semper_Trannys2</t>
  </si>
  <si>
    <t>Cringe asf boomier tier post</t>
  </si>
  <si>
    <t>These countries harbor the most terrorist... March your pride parade to a recruiting office and make a difference. EZ</t>
  </si>
  <si>
    <t>Dragonutz85</t>
  </si>
  <si>
    <t>You dont need guns, the police will protect you/s</t>
  </si>
  <si>
    <t>Bob and vagene plese</t>
  </si>
  <si>
    <t>Yeah and many of them regret the outcome of what they supposedly fought for.
 The book ['The Unknown Warriors'](https://www.amazon.ca/Warriors-Nicholas-Pringle/dp/1409271749) by Nicholas Pringle is a collection of letters from Second World War veterans with memories of wartime and thoughts on life since the end of the war and the country today.
 Here are some excerpts regarding the book, taken from a [news article](https://archive.vn/WcBhe) about the book:
 &gt;What is extraordinary about the 150 replies he received, which he has now published as a book, is their vehement insistence that those who made the ultimate sacrifice in the war would now be turning in their graves.
 &gt;'I sing no song for the once-proud country that spawned me,' wrote a sailor who fought the Japanese in the Far East, 'and I wonder why I ever tried.'
 &gt;They feel, in a word that leaps out time and time again, 'betrayed'.
 &gt;**Immigration tops the list of complaints.**
 &gt;**'Our country has been given away to foreigners while we, the generation who fought for freedom, are having to sell our homes for care and are being refused medical services because incomers come first.'** Her words may be offensive to many - and rightly so - but Sarah Robinson defiantly states: **'We are affronted by the appearance of Muslim and Sikh costumes on our streets.'**
 &gt;As a group, they feel furious at not being able to speak their minds. They see the lack of debate and the damning of dissenters as racists or Little Englanders as deeply upsetting affronts to freedom of speech. **'Our British culture is draining away at an ever increasing pace,' wrote an ex-Durham Light Infantryman, 'and we are almost forbidden to make any comment.'**</t>
  </si>
  <si>
    <t>Well, if you told me you were drowning, I would not lend a hand
 I've seen your face before, my friend, but I don't know if you know who I am
 Well, I was there and I saw what you did, I saw it with my own two eyes
 So you can wipe off that grin, I know where you've been
 It's all been a pack of lies
 ---
 And I can feel it coming in the air tonight, oh Lord
 Well, I've been waiting for this moment for all my life, oh Lord
 I can feel it coming in the air tonight, oh Lord
 Well, I've been waiting for this moment for all my life, oh Lord, oh Lord
 ---
 Well, I remember, I remember, don't worry, how could I ever forget?
 It's the first time, the last time we ever met
 But I know the reason why you keep your silence up, no, you don't fool me
 Well, the hurt doesn't show, but the pain still grows
 It's no stranger to you and me</t>
  </si>
  <si>
    <t>The logical thing to do is kill more ladies. Let‚'s not focus on keeping people out of trouble in the first place.</t>
  </si>
  <si>
    <t>Trash viewpoint</t>
  </si>
  <si>
    <t>IsraeliDancers</t>
  </si>
  <si>
    <t>So... you don‚'t get coronavirus during protest??
 I hope turker gave her real talk after spewing such BS...</t>
  </si>
  <si>
    <t>She settled out of court and only had to pay back a portion of what she stole.</t>
  </si>
  <si>
    <t>They should have called him a tyrant instead</t>
  </si>
  <si>
    <t>Here is another "racist" 
 [https://globalnews.ca/news/7085230/bc-health-care-racist-allegations/](https://globalnews.ca/news/7085230/bc-health-care-racist-allegations/) Sounds like Mash</t>
  </si>
  <si>
    <t>Clown World§°</t>
  </si>
  <si>
    <t>Baloney lettuce and mayo panino fugget about it</t>
  </si>
  <si>
    <t>When they are out virtue signaling....that is your que to breed their women! :)</t>
  </si>
  <si>
    <t>Yes they will do that. That‚'s why I‚'ve been opposed to African immigration into Canada.
 They do the same destruction everywhere they go.</t>
  </si>
  <si>
    <t>It's that a fisting symbol?</t>
  </si>
  <si>
    <t>I don't have a hoe, but I do have a Bowie knife. If I have to protect my family, I'll do what I can. Also, we DO have laws for self protection, but they are so ambiguous that they are practically trash. I think we need to properly develop self defense laws and allow gun owners to purchase firearms for the intention of self defense.</t>
  </si>
  <si>
    <t>I would say that Canada is racist, but only towards a certain type of Canadians. Typically the racism here is towards those that were born here and happen to be of a fairer complexion</t>
  </si>
  <si>
    <t>Growaway122334</t>
  </si>
  <si>
    <t>Antifa was a funded organization thrusted onto weak minded liberal students.</t>
  </si>
  <si>
    <t>2016 all over again. Noone wants Joe Biden. People still defending him after the racist comments and sexual misconduct needs a reality check.</t>
  </si>
  <si>
    <t>What's the BLM argument against "all lives matter?"
 We're not saying that non-white lives don't matter, we're just saying that that's our focus right now.
 See, not racist according to BLM's own logic, right? Right?</t>
  </si>
  <si>
    <t>It almost seems that the West was made by White people... If you go to China, you will see lots of White actors or in its schools, lots of White teachers... /s</t>
  </si>
  <si>
    <t>Not all anorexics are vegan, but most vegans are anorexic. #ditchanorexia #ditchanamia 
 Veganism is genocidal</t>
  </si>
  <si>
    <t>So BLM engages in Red face I see.</t>
  </si>
  <si>
    <t>Why are there so many violent young women getting into physical altercations with the cops? Is this Joss Whedon‚'s fault for teaching women that they are just as tough and badass as dudes?</t>
  </si>
  <si>
    <t>And all the slaves of Libya rejoiced! Tonight they will sleep well.</t>
  </si>
  <si>
    <t>You can't deny something if there is nobody making a case for it.
 Sure, Trudeau will declare Canada to have systemic racism everywhere and public servants who want to keep their jobs will clap like seals.
 But where is the proof? Where is there systemic racism against non whites? This whole narrative is about control and is totally dishonest.</t>
  </si>
  <si>
    <t>I‚'m pretty sure that‚'s still covered under the ‚"police murder people and should be held accountable‚ message that BLM is trying to send</t>
  </si>
  <si>
    <t>Isn't clown world great?</t>
  </si>
  <si>
    <t>This is an interesting development.
 Companies putting pressure on advertisers to censor the very users they are presumably trying to advertise too.
 Is MEC suggesting they don't want Republicans buying they equipment?
 It's almost like a reverse boycott.
 It's like a bakery not making a cake for a same-sex couple, but in reverse.
 It's like a whites only restaurant, but in reverse.
 They keep putting little fences around us, then making those fences smaller. 
 This isn't a good strategy. This will all end very, very badly.</t>
  </si>
  <si>
    <t>Asians are completely ignored in grievance culture since the fact that they have on average the highest median income completely invalidates any claims of institutional racism against minorities.</t>
  </si>
  <si>
    <t>JustHalftheShaft</t>
  </si>
  <si>
    <t>You guys sure are sour. I feel sorry and really hope you guys don‚'t have this much hate in your hearts</t>
  </si>
  <si>
    <t>Anyone else have friends or family die in the last few months and been unable to have a funeral?</t>
  </si>
  <si>
    <t>It is basically a massive Institutional Racist program that is been prepared: the transfer of funds and resources from Whites to some other Races.</t>
  </si>
  <si>
    <t>Canada's black population is about 3%, compared to 13% in the USA. I don't think they have the numbers. Yet. Also, the social services net here takes better care of them (I think).</t>
  </si>
  <si>
    <t>How in the hell is Ford "based" ?</t>
  </si>
  <si>
    <t>IT WAS THERE ALL ALONG AND WILL ALWAYS BE THERE FOREVER!!!</t>
  </si>
  <si>
    <t>you're not banned. its privatized to protest racism</t>
  </si>
  <si>
    <t>Chispy</t>
  </si>
  <si>
    <t>If your gonna vandalize something at the very least make your message clear and easy to read like come on my 2 grade English teacher would fail you for your poor penmanship... canmanship?</t>
  </si>
  <si>
    <t>TheyMadeTheGrassGay</t>
  </si>
  <si>
    <t>All it's going to take is for those people to start getting shot before people demand the police to take over those roles again.
 Cops get shot for no reason on mental health calls. Turns out people that are mentally unstable enough to warrant a mental health call are mentally unstable enough to shoot a cop.
 Also, why don't they offer reform of our self defense laws and allowing citizens to make security their own responsibility? Why does everything the left does always rely on other people to be in charge?</t>
  </si>
  <si>
    <t>Now, I've never once seen paw patrol, but isn't the patrol a private entity, not a public one? That's more in line with libertarianism, the complete opposite of fascism.
 But then again, communists always do paint the liberals as fascist. "Liberals get the bullet too" and such.</t>
  </si>
  <si>
    <t>white congo made me laugh. based</t>
  </si>
  <si>
    <t>I'm fairly right wing but isn't this just blatantly racist? I'm sure you could easily make a compilation of vicious assaults perpetrated by other races and it would still just be anecdotal?</t>
  </si>
  <si>
    <t>if it was "muhammad owned black slaves" it would resonate more.</t>
  </si>
  <si>
    <t>That‚'s what those propagandists said about the openly satirical ‚ Racist Baby‚' meme.
 And since their confused and deluded viewers won‚'t look at the original they believe it.</t>
  </si>
  <si>
    <t>Side note; why are they capitalizing "black" now?</t>
  </si>
  <si>
    <t>The socialist NDP party actually chose this guy who owns dozens of expensive suits, Rolex watches, a BMW as their leader. 
 Anyone who watches Jagmeet Singh knows he only after clout and status, he doesn‚'t sound serious at all about his job where he spends most of his time moral grandstanding and whining about muh Sikh genocide and muh racism.</t>
  </si>
  <si>
    <t>Black people erasing themselves from culture.
 I guess that they can put Paul Newman on it or something:
 https://www.newmansown.com/timthumb.php?w=340&amp;zc=1&amp;q=90&amp;src=https://www.newmansown.com/wp-content/uploads/2015/09/NO_Ranch-340x373.png</t>
  </si>
  <si>
    <t>Their logic is not difficult to follow. The corona lockdown was harming the economy, causing major upheaval in the USA, and most importantly it was making Donald Trump look bad during the election year. So people reacted with violent anger to those who protested the lockdown because "How dare you try and stop us from destroying the country and making Trump look bad?" It was never about the virus, it was all about harming Trump.
 Now that people are out rioting against police violence, they are trying to twist it around into "Trump is a white supremacist that supports police violence" so they support these riots because they think this will harm Donald Trump's plan for re election.
 Trump did smart things on both accounts by letting the governors for each state make the decisions, and republican states did better with corona and are also having less problems with the race riots. 
 I think they shot their load too early though, Trump still has time to expose the corruption if he wishes to.</t>
  </si>
  <si>
    <t>Doesn‚'t matter still murdered by cop assault.</t>
  </si>
  <si>
    <t>These covidiots aren't even six feet apart</t>
  </si>
  <si>
    <t>Go all the way and do what Harvard did for asian students.
 I remember being one of the top math students in my class, and I am a black person.</t>
  </si>
  <si>
    <t>The UN is complete joke</t>
  </si>
  <si>
    <t>smeags1750</t>
  </si>
  <si>
    <t>I would be the most surprised I've ever been in my life if it's shown that cops *threw her off her balcony*. I'd bet money that she just jumped off because she was distressed/depressed.</t>
  </si>
  <si>
    <t>Yawn...another uninspiring blackface reference that adds nothing meaningful to the conversation. He blackfaced, he apologized, and the world moved on. And no, I‚'m not offended - just bored.
 Don‚'t stop criticizing Trudeau - there are good things to criticize. But stop beating this dead horse and criticize relevant stuff.</t>
  </si>
  <si>
    <t>#b a r e f a x</t>
  </si>
  <si>
    <t>BaconSheikh</t>
  </si>
  <si>
    <t>speaking german would be a very low price to pay for a proper civilisation.</t>
  </si>
  <si>
    <t>Well if a crowd of angry looters is enough to slow it down, if we could organize some gun owners to walk the streets randomly shooting their guns off we could have this thing beat in a week!!!! If we just release a bunch of hungry leopards we might get it down to 5 days! Think of all that money we wasted looking for a cure!
 Of all the twisted logic....</t>
  </si>
  <si>
    <t>Reminder, the Confederates *lost.*
 Just like the Nazis, the reds, Saddam Hussein, and all the other folks we ripped down all the statues of.</t>
  </si>
  <si>
    <t>White supremest Maxipad Bernier</t>
  </si>
  <si>
    <t>&gt;The first recommendation offered by the Working Group was this: ‚"The Government of Canada should: (a) Issue an apology and consider providing reparations to African Canadians for enslavement and historical injustices.‚ 
 Nonsense. Slavery was never legal in Canada. Canada was the end of the underground railway. Expecting payment because most Canadians have the same skin color is the same as somebody who did historical injustice to you is racist.
 The whole article is victim wallowing. Didn't get free land in the 1800s? Maybe your ancestor didn't deserve it. Lots of verified veterans have suffered lots more than that over the centuries. See past your skin color and take responsibility for your own life. Earn your own success instead of demanding privileges based on your race.</t>
  </si>
  <si>
    <t>We support human rights, LGBT rights and women's rights by selling firearms to Saudi Arabia. Don't question it, bigot</t>
  </si>
  <si>
    <t>These people are the reason for lockdowns.</t>
  </si>
  <si>
    <t>Put machine vision in it and whenever a white male walks by have it yell "how dare you"</t>
  </si>
  <si>
    <t>Birth defects and mental illnesses</t>
  </si>
  <si>
    <t>And sell the hair so black women can have it in wigs and weaves.</t>
  </si>
  <si>
    <t>LEFT MEDIA: We must protest and rally for the Black Lives Matter! Let every street be filled with rioters!
 ALSO LEFT MEDIA: Trump shouldn‚'t rally due to Coronavirus. 
 Surprised pikachu face when no one takes them seriously! :o</t>
  </si>
  <si>
    <t>That's because leftists don't know what the hell the definition of systematic is.
 They don't know the definition of many words evidently. They just have this shared idea of what it's supposed to mean in the context of their ideology and go off of that. Like it's been said before, mental disorder. Probably the result of subversion/modern propaganda. They're all running on the same installed software.</t>
  </si>
  <si>
    <t>Like or hate Trump. Look at his last statements and tell me he isn't flipping the proverbial middle finger to the rights of American's. 
 No one anywhere should be willing to accept the level of oppression American police are projecting onto the citizens. Their assaults on peaceful protestors and journalists have been a disgrace to thier constitution.</t>
  </si>
  <si>
    <t>If flipping people off makes you a Karen....I guess I'm a Karen.
 This woman is probably terrified she's going to become the next BLM poster child of hate in Canada.</t>
  </si>
  <si>
    <t>Love the comment about how he must be a baby if a sigh makes him that mad, but people have mental break downs if they see an ‚"it‚'s ok to be white‚ sign on a campus.</t>
  </si>
  <si>
    <t>Who in their right mind thought the world would elect an individual who does blackface, and is seen quite rightly as vapid. 
 And has no leverage with China or other world powers. 
 Sad</t>
  </si>
  <si>
    <t>White privilege is saying the wrong word to some coworkers and getting immediately fired.</t>
  </si>
  <si>
    <t>I never liked OLP...too whiny</t>
  </si>
  <si>
    <t>Another fun fact. The English word ‚"slave‚ comes from the ethnic Slavic people. The two were indistinguishable.</t>
  </si>
  <si>
    <t>Amy didn‚'t kill herself</t>
  </si>
  <si>
    <t>The Pharos owned slaves. And they were brutal towards them. Merciless. Tear down the Egyptian pyramids!!</t>
  </si>
  <si>
    <t>same guy is a major scammer
 https://www.newswire.ca/news-releases/sale-of-odometer-tampered-vehicles-continues-819382184.html
 https://www.theglobeandmail.com/news/toronto/eight-charged-in-alleged-moving-scam-released-on-bail/article4320051/</t>
  </si>
  <si>
    <t>So racism does exist in Canada.</t>
  </si>
  <si>
    <t>You saying our first black PM can‚'t condemn racism against his own people?</t>
  </si>
  <si>
    <t>I'm a white guy who thinks his races accomplishments are able to stand up to any other. My race is just as good as yours and that is okay. I'm a white supporter.</t>
  </si>
  <si>
    <t>‚"If protesters attack you, it‚'s because you deserve to get beat up an robbed. PS, we don‚'t need police - the community will police itself.‚
 It‚'s mindbending that some people actually believe this.</t>
  </si>
  <si>
    <t>GenerationSponge</t>
  </si>
  <si>
    <t>Wait, so these illegal migrants are ok?</t>
  </si>
  <si>
    <t>&gt;haha looks like you guys are not the majority opinion as society collapses on every front haha</t>
  </si>
  <si>
    <t>Columbus would be a big fat zero in the absence of his Portuguese navigators.</t>
  </si>
  <si>
    <t>Does he talk to his white husband like this?</t>
  </si>
  <si>
    <t>OttawaComputerGuru</t>
  </si>
  <si>
    <t>BROOO IM WEAK...§£ü§£ THAT might be someone that looks like him tho idk probably isint him..</t>
  </si>
  <si>
    <t>Looking at the pieces still left on the board, I think the black dude is going to win.</t>
  </si>
  <si>
    <t>Who dresses up in black face coverings, destroys historical land marks, and carves out pieces of land within cities and claims sovereignty? 
 If you answered either Jihadists or Antifa, you are correct.</t>
  </si>
  <si>
    <t>You can take reparation if you pry them from my cold, dead hands.</t>
  </si>
  <si>
    <t>Imagine not being able to see the difference between protesting because you want your hair cut during a deadly pandemic and protesting during a deadly pandemic because the police keep killing innocent people.</t>
  </si>
  <si>
    <t>TheMightyWill</t>
  </si>
  <si>
    <t>Having a father is an unfair advantage that gives disproportionate help to whites. Therefore it is the government's duty to ensure the concept of the nuclear family is eradicated to eliminate this bias. In the interim while traditional families fade into the patriarchal past, it will be necessary to de-normalize and even stigmatize the mother/father family unit to reduce racial unbalance.</t>
  </si>
  <si>
    <t>Try posting a photo of a banana in somebody's pants.</t>
  </si>
  <si>
    <t>Fascists love censorship.</t>
  </si>
  <si>
    <t>These people are your mortal enemy.</t>
  </si>
  <si>
    <t>A conservative public persona should say this exact quote in a tweet and see if they are called racist</t>
  </si>
  <si>
    <t>wouldn't you expect that the GOP primary candidates would be black in Baltimore? The city is 60% + black</t>
  </si>
  <si>
    <t>lovelife905</t>
  </si>
  <si>
    <t>Europeans caught cheating, again, by *exploiting* wind power. Good ole' Africans doing it the honest, old fashioned way.</t>
  </si>
  <si>
    <t>I rarely agree with any meme, sentiment/opinion here but I agree on this....
 If policing is systemically racist than please point out the racist laws/policy/procedures and we can change them.
 Instead what you have is a racist cop or cops, and maybe some more higher up that promote racist tactics etc. But nothing is systemic in that the whole of police operate with racial bias.</t>
  </si>
  <si>
    <t>Wow, I love how Canadian ppl react to truth. Everyone in this thread is a Canuck POS.
 Albertan here. And yeah, I AM ashamed I share a country with any of you.</t>
  </si>
  <si>
    <t>They should name the experts as this is just the usual garbage reporting.
 Most stories promoting experts are promoting opinions. They dont state that but anyone knows this violates basic health sciences
 So, those experts ahoule be scrutinized and have their credentials removed. And since when are random experts the dictators of policy?</t>
  </si>
  <si>
    <t>Clap for Dr. Tam, the head quack, as she leads the lemmings to their doom.</t>
  </si>
  <si>
    <t>LOL. It‚'s for the blackkouttuesday thing. This is definitely Orz‚'s doing.</t>
  </si>
  <si>
    <t>r/Canada won't tell you about this, so they can keep pretending smugly that they are better than everyone else.
 If there's one thing I've come to hate most, it's Canadians acting smug.</t>
  </si>
  <si>
    <t>This Guy
 Trump suggests city Mayors should deploy swat teams and military on American citizens to "take back control": *shrug*
 Biden's face mask is slightly askew in a media photo: REEEEEEEEEEEEEEEEEEEEEEEEEEEEEEEEEEEEEEEEEEEEEEEEEEEEEEEEEEEEEEEEEEEEEEEEEEEEEEEEEEEEEEEEEEEEEEEEEEEEEEEEEEEEEEEEEEEEEEEEEEEEEEEEEEEEEEEEEEEEEEEEEEEEEEEEEEE</t>
  </si>
  <si>
    <t>My facebook is just filled with Karen's telling other Karen's that its their fault and that they should listen to a pod cast that really helped them. Lol I posted the audio book Black Rednecks and White Liberals by Thomas Sowell in its entirety but was told it is "too long"</t>
  </si>
  <si>
    <t>I RRREEAALLYYY REALLY want the minneapolis police to be dismantled, the carnage would be hilarious to wave in front of virtue signaling lefttards</t>
  </si>
  <si>
    <t>Why did they not light up that racist chi-com rioter?</t>
  </si>
  <si>
    <t>Why yo sexist?</t>
  </si>
  <si>
    <t>WatchingyouNyouNyou</t>
  </si>
  <si>
    <t>That's called racial quota, and that's *bad*.</t>
  </si>
  <si>
    <t>That's a funny turn of event. Will they complain about homophobia?</t>
  </si>
  <si>
    <t>why not let them defund so they can learn the lessons atlanta is starting to learn? they want no police, give them no police</t>
  </si>
  <si>
    <t>No, ‚"we‚ don‚'t need to do better. I don‚'t need to better, I‚'m not racist and treat everyone equally and fairly. Maybe he needs to do better and not wear blackface so many times he doesn‚'t know how many times he‚'s done it.</t>
  </si>
  <si>
    <t>fartmachine4</t>
  </si>
  <si>
    <t>He played it up so well, considering that he's a racist.
 Practically everyone is still buying into it.
 He could attend a Klan meeting, and the left would still support him.</t>
  </si>
  <si>
    <t>Has anyone told third from left he's wearing the shirt of a racist?</t>
  </si>
  <si>
    <t>the beatings will continue until morale improves</t>
  </si>
  <si>
    <t>Classic misdirection argument. "We aren't racist even though we said racist stuff, look here's something racist someone you voted for, therefore we aren't racist, you are!"
 Child.</t>
  </si>
  <si>
    <t>Jarvs87</t>
  </si>
  <si>
    <t>Here‚'s an idea. Let‚'s be honest with what goes on in this sub. There are more than a few ppl that say racist and bigoted things here. All you need to do is read some of the replies to people that disagree with you. If you can‚'t even be honest that there are racist and bigots on this sub and you‚'re ok with what they say... then guess what ... you and they are the reason this sub will get banned. It‚'s not hard to tell someone to not be a racist , unless you‚'re ok with racism.</t>
  </si>
  <si>
    <t>Just say that you're Amish, they usually never bother Amish people over this.</t>
  </si>
  <si>
    <t>Is the answer to their headline "mental illness?"</t>
  </si>
  <si>
    <t>LPT: anyone using the term "anti-racist" both doesn't understand what racism is, and is likely themselves racist.</t>
  </si>
  <si>
    <t>I love it how he is 100% insulated from the crowd by armed RCMP goons.....
 Real "man of the people" moment from our dear leader.... Reminds me of early Soviet propaganda.</t>
  </si>
  <si>
    <t>Bit long winded, his overdone Canadian accent bugs me as well. Still a positive video to share around!</t>
  </si>
  <si>
    <t>idrinkniupvotethings</t>
  </si>
  <si>
    <t>Irony is that the prophet of Islam was described as a white man with black slaves
 https://youtu.be/tZxH4QYLRQY</t>
  </si>
  <si>
    <t>Candace Owens literally developed a censorship tool to silence social media dissent. She has not apologized for it not even once. She is a con artist.
 She is very much like Dave Rubin, they repeat 'right wing freedom loving' talking points like robots but sometimes when the "gloves come off" you can clearly hear and see their true beliefs, pro censorship and authoritarianism.</t>
  </si>
  <si>
    <t>BicBoiii696</t>
  </si>
  <si>
    <t>Maybe they have too much stock and didnt get into drop shipping so they are dumping womens clothes on everyone lmao</t>
  </si>
  <si>
    <t>This is from **four years ago.** Are you just stirring up trouble to justify police brutality or unable to use a calendar or your eyes</t>
  </si>
  <si>
    <t>LogicalPremise</t>
  </si>
  <si>
    <t>Remember when we got rid of slavery like 50 years before America? And how our cops don't randomly shoot people in the streets because they like to LARP as SWAT guys?</t>
  </si>
  <si>
    <t>Lol.
 Today /canada temp-banned me for stating that CBC is bankrolled by the government, getting called psychotic, and subsequently posting a .removeddit link when the coward deleted it
 https://www.removeddit.com/r/canada/comments/hhxwh0/potential_covid19_vaccine_has_reenergized/fwd678g/?context=3</t>
  </si>
  <si>
    <t>"Debellefeuille"
 I can read the French, and she don't look like a 'belle' anything, and she is waaay bigger than a 'feuille'</t>
  </si>
  <si>
    <t>This just in. Most men who couldn‚'t swim end up drowning versus women at home not swimming.</t>
  </si>
  <si>
    <t>Wait, if they are saying that attacking medics is an international war crime, it means they are admitting that they are armed combatants and that this is a shooting war. Shouldn‚'t you be wearing a an actual uniform, then, as required by international law, instead of painter‚'s tape with the word ‚"medic‚ on it?
 They always talk out of both sides of their mouths don‚'t they? One minute they are peaceful protesters and Trump is a nazi for using tear gas (which wasn‚'t even tear gas, but literally every fake news msm channel claimed it was and pushed this really hard). The next minute they are armed combatants and rules of engagement should apply. Lol.</t>
  </si>
  <si>
    <t>Every leftist trope merged into one show.
 They love fantasy, especially their own, it'll be a hit.</t>
  </si>
  <si>
    <t>Lol, using the skateboard like some tool to pry open the hood of a car. They're not even really stealing anything, it's just destruction, they love destruction. They are so anti-civilization and morality. Just unbridled evil. I wish Leftists would understand the truly evil people they support and what they really do to good people and what they'll do to Liberals and their families, if they have their way.</t>
  </si>
  <si>
    <t>Oh and apparently there are nazis everywhere, but we also don‚'t need police, oh and owning guns should be banned. Logical.</t>
  </si>
  <si>
    <t>lem0nstealingwhore</t>
  </si>
  <si>
    <t>Wow. Reddit being pro-rape is unreal. It's only a matter of time before /r/metacanada gets banned since we're anti-rape.</t>
  </si>
  <si>
    <t>&gt;If a face mask reduces the risk of catching the virus from that sneezing, coughing shopper passing you in supermarket aisle 6, shouldn‚'t it be compulsory?
 Well, this is the question isn't it?
 If this virus is so deadly and so contagious, shouldn't masks be mandatory?
 I've heard they "don't want to infringe on our rights" as an explanation. Which is kind of ridiculous considering they've just infringed upon our rights with impunity for the past four months.
 So I frankly don't understand why wearing a mask *isn't* mandatory.
 Unless the virus isn't as dangerous as they said it was.
 And then they would have to admit they've been wrong this whole time.</t>
  </si>
  <si>
    <t>I read an article about this, and the article didn‚'t mention any details until 15 paragraphs in. The first 14 paragraphs were about how this guy has kids, just celebrated his daughter‚'s birthday, and hints at how all he was doing was sleeping. It‚'s absolutely disgusting fake news. 
 Everyone should unplug.</t>
  </si>
  <si>
    <t>Nothing is enough to satisfy them, the people manipulating them have made sure of that. Once these crazies overthrow the western civilizations that have them so much, they will all be executed by the very people who conditioned them to be so crazy in the first place as the new world order is implemented. It‚'s the same in any revolution, once the old power has been overthrown you have to get rid of the revolutionaries otherwise if you don‚'t cede to their wishes your new structure might well be toppled by the same people.</t>
  </si>
  <si>
    <t>Doxxcord? No thanks. Just do a megathread you weenies</t>
  </si>
  <si>
    <t>I'm going to be the only one out here, but I actually support putting her on a bill. But I think we should ALWAYS have a bill for the founders of the country. I think she was important in our history, and should be seen as someone standing up for the rights of Canadians, not just black Canadians. We are not an ethnicity, we are a nationality, and need to act and treat eachother that way. Something leftists don't know how to do.</t>
  </si>
  <si>
    <t>The man was a convicted fellon. He had a gun to a pregnant woman‚'s stomach , also was arrested several times for thefts and drug dealing. Local media said he was jailed in the early 2000s for armed burglary, serving four years.
 He worked as a truck driver for the Salvation Army and then as a bouncer at a bar, a job he lost when the city's restaurants shut down because of the pandemic.
 And the media hides that fact he is a drug user and was high during his death, that he was in porn, that he has a few criminal charges!
 But noooo, he plays basketball and teachers children to be a good role model. He found god after jail. He wanted a better life but couldn‚'t out of the projects... all liberal media twisting ideas!</t>
  </si>
  <si>
    <t>Don‚'t forget the pedophilia subs</t>
  </si>
  <si>
    <t>Well /pol/ is a better source of information than the CBC is. 
 When the pandemic began CBC was saying we were racists and should all go to chinatown and lick door knobs .</t>
  </si>
  <si>
    <t>This is funny, because if you criticize PM Justin Trudeau or the CBC on r/canada, you'll get banned. Seems like more of a Regressive Left paradise than some white supremacy thing.</t>
  </si>
  <si>
    <t>I‚'m guessing you were not talking about is-slime</t>
  </si>
  <si>
    <t>His father Pierre was pretty interested in China. He wrote a book:
 https://www.amazon.ca/Two-Innocents-China-Pierre-Trudeau/dp/1553652541
 Now, Trudeau's brother is *really* into China and he also wrote a book on the subject:
 https://www.amazon.ca/Barbarian-Lost-Travels-New-China/dp/1443441406
 Alexandre Trudeau shares family's unique relationship with China:
 https://www.cbc.ca/radio/thecurrent/the-current-for-september-19-2016-1.3768458/alexandre-trudeau-shares-family-s-unique-relationship-with-china-1.3768582
 It all seems a bit hypocritical in today's climate. One can admire China's culture, especially since it goes so far back. But, their human rights abuses make Canada's alleged race issues look miniscule by comparison.</t>
  </si>
  <si>
    <t>So much racism!</t>
  </si>
  <si>
    <t>Time to ban all semi fully automatic assault knives</t>
  </si>
  <si>
    <t>stolen valour!!</t>
  </si>
  <si>
    <t>My wife or I always watch our daughter, but no word of a lie, if I saw this happening and being encouraged, I'd go over there and slap every single one of them. I'm not above hitting a kid.</t>
  </si>
  <si>
    <t>smellslikefeetinhere</t>
  </si>
  <si>
    <t>Well, for one, this guy isn't a doctor, because he dropped out of his residency program after several very credible reports of sexual harassment.</t>
  </si>
  <si>
    <t>My Band-Aids have dinosaurs on them! They go rawr!</t>
  </si>
  <si>
    <t>Ask them what the solution is. 
 All their 'solutions' either include mass exterminations or a 'god emperor' that rules with an iron fist. Either way, they can't get what they want unless they're willing to emulate the Nazi's. Most people pull up to a hard stop once they realise what they're saying. If they don't... cut and run... they're gone.
 They're obviously Goebbels fans. 'protest vs. riot'.</t>
  </si>
  <si>
    <t>This looks like a sick 12", DJ!</t>
  </si>
  <si>
    <t>Black lives matter</t>
  </si>
  <si>
    <t>Stop it with these hate facts</t>
  </si>
  <si>
    <t>R0FLC0PT3R</t>
  </si>
  <si>
    <t>.... but the movie was meant to challenge racism. They are shooting themselves in the foot.</t>
  </si>
  <si>
    <t>...and he double down on it on Don Lemon...
 The person who was called Juicy daily during his fake hate crime</t>
  </si>
  <si>
    <t>Canadian forces says Trans rights‚ù§ because being trans isn't a political ideology‚ù§</t>
  </si>
  <si>
    <t>Huckso</t>
  </si>
  <si>
    <t>If you want to really crystallize Mackenzie-King's fears about the UN then this is a perfect example. 
 None of those states are on the Human Rights Council because they want to promote human rights, they're there because they want to cover for their own sins while attacking their enemies. 
 The entire Council, much like the UN itself is an utter disgrace.</t>
  </si>
  <si>
    <t>Bunch of yahoos</t>
  </si>
  <si>
    <t>At the risk of sounding like a massive douche I think this needs to be said....
 This story is fake news because the driver had a prohibited drivers license; and as we know in Canada once something is prohibited that means that it cannot ever be attained by that person ever, ever, ever again like guns and drugs and drivers licenses and all like such as.
 ClownWorld 2020. Honk Honk.</t>
  </si>
  <si>
    <t>Full Text 1/3:
 Dear profs X, Y, Z
 I am one of your colleagues at the University of California, Berkeley. I have met you both personally but do not know you closely, and am contacting you anonymously, with apologies. I am worried that writing this email publicly might lead to me losing my job, and likely all future jobs in my field.
 In your recent departmental emails you mentioned our pledge to diversity, but I am increasingly alarmed by the absence of diversity of opinion on the topic of the recent protests and our community response to them.
 In the extended links and resources you provided, I could not find a single instance of substantial counter-argument or alternative narrative to explain the under-representation of black individuals in academia or their over-representation in the criminal justice system.
 The explanation provided in your documentation, to the near exclusion of all others, is univariate: the problems of the black community are caused by whites, or, when whites are not physically present, by the infiltration of white supremacy and white systemic racism into American brains, souls, and institutions.
 Many cogent objections to this thesis have been raised by sober voices, including from within the black community itself, such as Thomas Sowell and Wilfred Reilly. These people are not racists or 'Uncle Toms'. They are intelligent scholars who reject a narrative that strips black people of agency and systematically externalizes the problems of the black community onto outsiders. Their view is entirely absent from the departmental and UCB-wide communiques.
 The claim that the difficulties that the black community faces are entirely causally explained by exogenous factors in the form of white systemic racism, white supremacy, and other forms of white discrimination remains a problematic hypothesis that should be vigorously challenged by historians. Instead, it is being treated as an axiomatic and actionable truth without serious consideration of its profound flaws, or its worrying implication of total black impotence. This hypothesis is transforming our institution and our culture, without any space for dissent out side of a tightly policed, narrow discourse.
 A counter narrative exists. If you have time, please consider examining some of the documents I attach at the end of this email.
 Overwhelmingly, the reasoning provided by BLM and allies is either primarily anecdotal (as in the case with the bulk of Ta-Nehisi Coates' undeniably moving article) or it is transparently motivated. As an example of the latter problem, consider the proportion of black incarcerated Americans. This proportion is often used to characterize the criminal justice system as anti-black. However, if we use the precise same methodology, we would have to conclude that the criminal justice system is even more anti-male than it is antiblack. Would we characterize criminal justice as a systemically misandrist conspiracy against innocent American men? I hope you see that this type of reasoning is flawed, and requires a significant suspension of our rational faculties. Black people are not incarcerated at higher rates than their involvement in violent crime would predict. This fact has been demonstrated multiple times across multiple jurisdictions in multiple countries. And yet, I see my department uncritically reproducing a narrative that diminishes black agency in favor of a white-centric explanation that appeals to the department's apparent desire to shoulder the 'white man's burden' and to promote a narrative of white guilt.
 If we claim that the criminal justice system is white-supremacist, why is it that Asian Americans, Indian Americans, and Nigerian Americans are incarcerated at vastly lower rates than white Americans? This is a funny sort of white supremacy. Even Jewish Americans are incarcerated less than gentile whites. I think it's fair to say that your average white supremacist disapproves of Jews. And yet, these alleged white supremacists incarcerate gentiles at vastly higher rates than Jews. None of this is addressed in your literature. None of this is explained, beyond hand-waving and ad hominems. "Those are racist dog whistles". "The model minority myth is white supremacist". "Only fascists talk about black-on-black crime", ad nauseam. These types of statements do not amount to counterarguments: they are simply arbitrary offensive classifications, intended to silence and oppress discourse. Any serious historian will recognize these for the silencing orthodoxy tactics they are, common to suppressive regimes, doctrines, and religions throughout time and space. They are intended to crush real diversity and permanently exile the culture of robust criticism from our department.
 Increasingly, we are being called upon to comply and subscribe to BLM's problematic view of history, and the department is being presented as unified on the matter. In particular, ethnic minorities are being aggressively marshaled into a single position. Any apparent unity is surely a function of the fact that dissent could almost certainly lead to expulsion or cancellation for those of us in a precarious position, which is no small number.
 I personally don't dare speak out against the BLM narrative, and with this barrage of alleged unity being mass-produced by the administration, tenured professoriat, the UC administration, corporate America, and the media, the punishment for dissent is a clear danger at a time of widespread economic vulnerability. I am certain that if my name were attached to this email, I would lose my job and all future jobs, even though I believe in and can justify every word I type.
 The vast majority of violence visited on the black community is committed by black people. There are virtually no marches for these invisible victims, no public silences, no heartfelt letters from the UC regents, deans, and departmental heads. The message is clear: Black lives only matter when whites take them. Black violence is expected and insoluble, while white violence requires explanation and demands solution. Please look into your hearts and see how monstrously bigoted this formulation truly is.</t>
  </si>
  <si>
    <t>It's OK to be white.</t>
  </si>
  <si>
    <t>What frauds</t>
  </si>
  <si>
    <t>Seems to make sense to me.
 Google's feature where it puts news article summaries in your search results or answers to your questions like "why do I shit liquid" are taken from websites that run ads to make money for their content (I use an ad blocker lmao) - with Google taking that content and putting it on their own website, the company making the content can't get paid for it in any way since people don't click on the link to the website.
 I think it's pretty fair for Google to have to pay websites for using content provided by other agencies.</t>
  </si>
  <si>
    <t>pilapodapostache</t>
  </si>
  <si>
    <t>Remove police from inner cities? Sounds like a great idea. Let's continue this and remove all social services, mass transit and tear down off ramps too.</t>
  </si>
  <si>
    <t>Yes, EVERYTHING is racist and/or islamophobic, especially in that cesspool of intolerance, Canada :/ 
 Sorry, imam, that card's already been played too frequently.</t>
  </si>
  <si>
    <t>onlywanperogy</t>
  </si>
  <si>
    <t>As the moderator of the subreddit this was linked from, I have three questions/comments:
 1) Which event is being referred to with "body-slammed, stomped, kicked, and punched repeatedly".
 2) I would categorize the word used in this video as not equivalent to simply name calling or and insult. Calling someone dumb, is not the same as calling them a deliberate word meant to convey inferiority of a certain racial group. 
 3) I feel like this is an apples/oranges comparison. People are allowed to be bothered by an incident like this in their hometown, which may be competitively much smaller. Like someone not liking a person hitting their senior father compared to world hunger. It's not something you can actually compare because both are bad, but on entirely different levels.
 I'm just curious, again, mostly because this was crossposted from the subreddit I manage, cheers.</t>
  </si>
  <si>
    <t>PSNDonutDude</t>
  </si>
  <si>
    <t>No one has showed me proof of "systemic racism" in Canada. I just hear people parroting mindless buzz words.</t>
  </si>
  <si>
    <t>It's a bit conflicting for sure. I've been doing my best to socially isolate and follow the guidelines for over 2 months, but now I just feel like a chump when I see these photos. Why should I care if nobody else does?</t>
  </si>
  <si>
    <t>wescash</t>
  </si>
  <si>
    <t>This is leadership. He is telling the truth against the power of the leftist extremists who dominate Canada's media. They will do all the can to hurt him for this, but they hated him before anyways. Canada's obsession with fighting imaginary racism is dividing us and creating resentment. It focuses on race above everything so makes us more racist. It is helping nobody.</t>
  </si>
  <si>
    <t>The black man in this meme is replaceable by any member of any reactionist/leftist group throughout history</t>
  </si>
  <si>
    <t>I guess the difference is while both protests (BLM and stay home) know what they are doing is dangerous, one side shows they would rather die than live with more corruption and racism in their leaders, the other side shows they'd rather die than stay at home.</t>
  </si>
  <si>
    <t>Real communists would cringe if they saw these people.</t>
  </si>
  <si>
    <t>Well it's been discussed. Just not nearly to the degree as SNC-Lavalin or Trudeau blackface. Results of our 'Liberal-Owned' media.</t>
  </si>
  <si>
    <t>There is definitely a huge problem with the way science is being used. The left has turned science into an echo-chamber. Most of the studies leftists cite were designed to seek out a specific result not to try to find objective truth. Science that doesn't adhere with leftist ideology is now being rejected and not published. Science that doesn't strive to prove leftist ideology is now not getting funding. This leads to huge bias in science that perpetuates a certain frame of thinking rather than the truth. Leftists are becoming increasingly ignorant and dismissive of anyone who counters their ideology. It is no better than the religion of the past but in a modern context. History is repeating itself and the leftists are the spanish inquisition.</t>
  </si>
  <si>
    <t>Even more exciting!! The virus has now, though the wisdom of the CBC, been determined to be a racist virus</t>
  </si>
  <si>
    <t>ESSOBEE1</t>
  </si>
  <si>
    <t>If statues of John A. Macdonald are to go down, so should the statues of Trudeau. He had no problem extending residential schools and his ‚"White Paper‚ was plenty racist.</t>
  </si>
  <si>
    <t>Face of a dictator.</t>
  </si>
  <si>
    <t>I'm a black man, Originally Immigrated here with my parents in 1989 from Kenya, I am 44 years old now. I cannot see the racism that these people are talking about.
 I did well in school, went to University and have a great career. My mother worked for the Canadian government and said there is a lot of racism there, guess from who ... Liberals. They always looked down on her and made condescending remarks because she was from Kenya. Now retired, she recalls the majority of the racism she faced were from Liberals.
 My parents always told me and my sister, If you don't do well in school and make something of yourself, we are going back to Kenya. We worked our buts off to be good Canadian citizens.</t>
  </si>
  <si>
    <t>Climate is actually one of the more interesting things about colonizing Canada. 
 You'll note that the only black slaves they're able to dig up were more like servants than actual workers. That's because European countries were well-aware that black people did not do well in Canada. 
 This is a hostile land and it was a serious challenge for settlement. Black people unfortunately did not do well in the cold weather and suffered from (what would later be discovered to be) vitamin deficiencies here which made them more vulnerable to disease. 
 The reason why black people were settled to the southern States interestingly enough, was that the whites who were transported did not do well prior to the discovery of quinine. Malaria was a serious a problem to the settlement of the south as it was to the exploration of Africa, and black people had some measure of resistance to the disease. 
 It's all quite interesting. With our modern living spaces and heated workplaces we've quite forgotten that climate used to play a massive role in the our society.</t>
  </si>
  <si>
    <t>I love how normies are starting to wake up to the problem that is child sex trafficking.
 Next time your in an airport, look at children that don't look like their parents a little closer.
 Next time your driving through the hood at 1am, and see a teen on the side of the road, pay attention to the car parked watching her from a distance, that's probably the pimp.
 I mean, your average person isn't going to notice the small things, or anything that doesn't relate to the Kardashians,or what the media wants them to think, but if you pay attention to your surroundings, and look down alleys, and places no person would bother to take their gaze off their phone for, you will see things.</t>
  </si>
  <si>
    <t>How did the Khmer rouge turn children into killers that in 4 short years murdered 25% of the population? Exactly the same way the democrats are using BLM movement and antifa.
 When finally tried in the ICC the khmer rouge would say in their defence all they wanted for their country is social justice.</t>
  </si>
  <si>
    <t>Living in your head rent free incelòò</t>
  </si>
  <si>
    <t>Did he get any poo dumped on him though?</t>
  </si>
  <si>
    <t>2024: Terry Fox statue vandalizes because he didn‚'t speak up agains racism!
 Bet on it!</t>
  </si>
  <si>
    <t>But I wonder why when the Nazis are so despised and even mentioning them is a taboo and Hitler is an insult; yet communism is still a ideology which gets a pass and celebrated? Their collective misdeeds around the world puts the Nazis in the shadows. Do people not read history?</t>
  </si>
  <si>
    <t>Lots of documented evidence of sheeple following psychos blindly wont mention names,this latest mass exercise into madness will not end well,the MSM will do what it does best,the government of this state is completely at fault for this situation Federal intervention is what is needed to end further deaths by these groups.</t>
  </si>
  <si>
    <t>This is the precise reason why I no longer care about rape or racism. The terms have become meaningless.</t>
  </si>
  <si>
    <t>EngineeringKid</t>
  </si>
  <si>
    <t>Let the liberals defund the RCMP, let the leftist society crumb and decay. If you think defunding the police won't end in social unrest and increased violence your absolutely insane. it's called the thin Blue line for a reason, without police things would be a hell of a lot worse. It's funny to think that the ones able to protect themselves from the illegal gun welders and criminals will be the legal gun owners that have been type cast and unfairly treated. It will be these people, the ones that where spit on and shamed for their want to own fire arms that will be saving people's lives. Did you notice during the BLM protests in the USA that the stores that weren't getting looted or vandalised where the ones protected by armed civilans. People who own guns and respect the law, the ones that care about their friends and neighbors and want to protect themselves</t>
  </si>
  <si>
    <t>What's that music? It's the black square oh my goooooooooood!</t>
  </si>
  <si>
    <t>I wouldn't mind this if it was inclusive. That is, that it covers racism against any and all races, including whites.</t>
  </si>
  <si>
    <t>Imam Ibrahim Hindy has been posting to social media since the police involved shooting of Ejaz Choudry with allegations of racism and murder against Peel police. He has been telling his followers lies about the details of the incident, organizing and speaking at protests which have been shutting down major intersections. 
 Ibrahim Hindy has a history of controversy which includes forcing Islam into the public school system, teaching students about proper forms of wife beating, hosting radical hate speech at his mosque, is friends with the Khadr family of terrorists even vouching for Abdullah the suicide bomber and meeting with members of al-Qaeda.</t>
  </si>
  <si>
    <t>Just wanted to point out that there were a sizeable number of scientists calling this study out from the outset... India‚'s medical research industry wasn‚'t buying from the get-go... they (India) actually led the charge in the eventual retraction.
 Not all science is ‚ cucked‚' yet... science (technical sciences) will probably resist the bastardization seen by the general/fake social sciences to a much higher percentage due to the necessary ability to be free thinkers... you can‚'t have constrained thinking and be successful as a true scientist</t>
  </si>
  <si>
    <t>G_raas</t>
  </si>
  <si>
    <t>He literally stuffed his pants with a banana. 
 I try to point this out to people and they just do not want to think it.</t>
  </si>
  <si>
    <t>The PM himself introduced a racist law (or is it regulation) on May first. All Canadians are banned from owning certain firearms, unless they are Native. That is racist. That is also systemic. And it's all Justin "Blackface" Trudeau's doing. Despite what the Liberals say.</t>
  </si>
  <si>
    <t>What she been smoking</t>
  </si>
  <si>
    <t>That's racist /s</t>
  </si>
  <si>
    <t>The comments are on about how there's Harper appointees in CBC that keep it slanting to the right. The absolute blindness of these people is terrifying. Blue pill is brain rot.</t>
  </si>
  <si>
    <t>good christ we have a sad bunch of conservatives in canada</t>
  </si>
  <si>
    <t>Defending equality is now trolling.</t>
  </si>
  <si>
    <t>I know nothing about Cuomo whatsoever other than he‚'s a NY politician, but I don‚'t know just by looking at him I get the feeling thats he‚'s evil or sinister. He just creeps me out</t>
  </si>
  <si>
    <t>Don‚'t forget being forced into prostitution. You know something Raz Simone is known for.</t>
  </si>
  <si>
    <t>This needs a trigger warning for all the closeted folks§£</t>
  </si>
  <si>
    <t>Haha
 Was that blood squirting on the ground or did he have water somewhere?</t>
  </si>
  <si>
    <t>To be fair they stopped being a major party after he was elected leader.
 That being said, NDP serves as a bulwark for the insane leftist policies of the liberals.
 The liberals really snookered the NDP. They outflanked them from the left in 2015 and to appease their new base the NDP feels it has to be the party of insufferable fake racism peddlers. A puritan progressive party.
 I remember when the NDP had almost Donald Trump style economic policies about stopping bad trade deals, cancelling TFW program and bringing the jobs back from overseas. That was in the before time though.</t>
  </si>
  <si>
    <t>They are the new Daesh trampling your mecca. Meet them on the street while you still can.</t>
  </si>
  <si>
    <t>Just like there is black lives matters and Black Lives Matters ^^TM, there are human rights and Human Rights ^^TM</t>
  </si>
  <si>
    <t>There should be an organization to label racist books. If it was actually any good it would put some of these with actual nazi books.</t>
  </si>
  <si>
    <t>It's truly an honour to watch you all have zero understanding of how international relations works. "the UN decides our immigration policy" my ASS
 Edit: I feel the need to point out that I study and have studied IR and international institutions in great detail. While I am no expert, I certainly have more authority on the subject than your golden girl Faith Goldy.</t>
  </si>
  <si>
    <t>As a dad i would not snitch on desperate dad.</t>
  </si>
  <si>
    <t>the only sin there is being that rich and not having your wife in a machinegun nest on the roof with a M60</t>
  </si>
  <si>
    <t>"Country who drove over protesters with tanks and country who shot crowds of protesters call Trump a lightweight" oh no the horror</t>
  </si>
  <si>
    <t>My first thought was Sumo Wrestlers , they are pretty badass dudes</t>
  </si>
  <si>
    <t>"celebrating the invaders" do you realize how ironic that sounds after years of British invasion, colonization and even enslavement of many countries for many many years. It started off as the British Empire and then became the colonies all over the world and now is the Commonwealth and you had no problem siphoning physical and human resources to improve your country and now that you've sucked their countries dry and destabilized them your lashing out against them for coming to look for the opportunities you've witheld from their countries for many years</t>
  </si>
  <si>
    <t>"Abolish free government housing! Squat to survive!"
 They sound more like gypsies to me</t>
  </si>
  <si>
    <t>Commies are gonna commie when the riot is on.</t>
  </si>
  <si>
    <t>Yes, always believe the liars every time. Don't learn your lesson when you are deceived.</t>
  </si>
  <si>
    <t>There is one more move they didn't think of.....When they scream racist......You say "and...............then?" or is it "Aaaaand TheeeeEEEeeeen?"</t>
  </si>
  <si>
    <t>Lol, so the whole city is racist then.
 Ship Brian Wilde to China.</t>
  </si>
  <si>
    <t>Just a swell guy all - around. Need to erect a giant statue of the man. 
 /s.</t>
  </si>
  <si>
    <t>If you think that sucks then check out what's in the Canadian Charter
 https://en.wikipedia.org/wiki/Section_15_of_the_Canadian_Charter_of_Rights_and_Freedoms
 15. (1) Every individual is equal before and under the law and has the right to the equal protection and equal benefit of the law without discrimination and, in particular, without discrimination based on race, national or ethnic origin, colour, religion, sex, age or mental or physical disability. 
 **(2) Subsection (1) does not preclude any law, program or activity that has as its object the amelioration of conditions of disadvantaged individuals or groups including those that are disadvantaged because of race, national or ethnic origin, colour, religion, sex, age or mental or physical disability.**</t>
  </si>
  <si>
    <t>Supremacy means to think of yourself as above others. So being proud of your ancestry isn't racist, but thinking your ancestry makes you better than others means that you think other races are inferior to you. There's a difference between supremacy and pride.</t>
  </si>
  <si>
    <t>Zendofrog</t>
  </si>
  <si>
    <t>Hey, don't kink shame! /s</t>
  </si>
  <si>
    <t>"Council president Lisa Bender made the announcement at a Black Visions Collective."
 A race based organization has the power to disband the police in Minneapolis. How did it come to this.</t>
  </si>
  <si>
    <t>Canada has enacted systemic racism against whites in hiring, promotion, school admissions, and even criminal sentencing. This is divisive and creates resentment.</t>
  </si>
  <si>
    <t>One thing this current propaganda has taught me is that, Races should self segregate, and there is no way for everyone to get along. :) I never see White people trying to escape white countries for places like say Libya and then trying to make them more white. Just sayin.</t>
  </si>
  <si>
    <t>What does this thread say about those obsessed with George Floyd's background? 
 The salient point of the story is that police officers murdered Mr. Floyd in broad daylight on video. Such outrageous police brutality has occurred for decades, and unarmed black men and women are far more likely to be murdered than unarmed whites. Protesters want this to stop. Police are fighting to remain unaccountable and countless recent videos show unnecessary police violent against peaceful protesters. 
 Whatever Mr. Floyd was, he was not a murderer. He was a victim of police murder.
 Should the officers be excused because of Mr. Floyd's background?</t>
  </si>
  <si>
    <t>Slow_Moon_</t>
  </si>
  <si>
    <t>Maybe if you exclude Indians and Chinese immigration.</t>
  </si>
  <si>
    <t>I thought grabbing his ankles was his fort√©</t>
  </si>
  <si>
    <t>I'm not saying that Reddit isn't full of mods that will delete shit they disagree with, and that's wrong. However, a lot of the cited examples were clearly deleted for the comment threads and not the actual post itself.
 Try to understand that mods, regular people and not Reddit staff, are the ones deleting this stuff. Reddit can barely afford to pay the janitorial staff, they certainly don't sit around banning millions of posts all day.
 The posts cited were pretty much all VERY popular, notice that may had up/down votes &gt; 10k. No mod can keep up with the kind of comment volume that generates and so mods are more or less forced to delete these things when it becomes apparent that the wheels are coming off the rails. The comment threads can be maintained only so well by bots and at some point mods have to step in and actually spend IRL time to moderate, at which point they're far more likely to just delete and not risk a thread turning into a disaster.
 IMO, the only reason r/metacanada hasn't ended up similarly moderated is because this sub is tiny compared to the popular subs. The highest upvoted post on here today is 768, and honestly I think that may be the highest I've ever seen in this sub. The effort necessary to keep a thread from devolving into nothing but flamewars increases exponentially as it gets more popular. I don't expect mods with actual IRL lives to lead are going to deal with that without ultimately resorting to low-effort censorship.
 TL;DR: It's not about shutting *you* down, it's about the fact that mods are unpaid people with IRL lives to live and *they* can't read every flagged comment and make judgement calls on massively popular threads without sacrificing themselves.</t>
  </si>
  <si>
    <t>I'm a culturalist. I believe there are superior and inferior cultures that mould and shape individuals into superior or inferior people but that recognition in your inferiority and the willingness to change is necessary for individuals to improve themselves and their situation.</t>
  </si>
  <si>
    <t>Let's take it one step further. We establish the "anti genocide league," an organization that promotes center-right ideology and traditional family values. We will then harass and dox anyone who even slightly disagrees with us, as if they oppose the "anti genocide league" then they must be pro genocide.</t>
  </si>
  <si>
    <t>I think he pissed off some higher ups.</t>
  </si>
  <si>
    <t>4d chess. 
 They want the RCMP to be dismantled for being Liberal bootlickers</t>
  </si>
  <si>
    <t>Yep my ancestors were Irish and Scottish farmers kicked off their land. No way I am apologizing</t>
  </si>
  <si>
    <t>Lots of work to do as curling canada aim to eliminate dominant blackness of sport... seems racist to you? Yeah me too. DEFUND CBC</t>
  </si>
  <si>
    <t>Because only Nazis care about their physical well being.</t>
  </si>
  <si>
    <t>Wait until they find out the statistics for murder</t>
  </si>
  <si>
    <t>You‚'d want that for Muslims in Canada. When China does it... ‚"hurr durr! authoritarianerino!‚</t>
  </si>
  <si>
    <t>playkingdom</t>
  </si>
  <si>
    <t>Ghosts of the past in the trash heap of history? lolwhut.</t>
  </si>
  <si>
    <t>A good start would be protestors in front of the buildings of the corrupted Canadian media. How to do it without being followed, doxed and bringing hardship onto yourself, your family, friends and workplace is the question.</t>
  </si>
  <si>
    <t>r/Canada already said conservatives wouldn't vote for her cause she's black. Pretty sure conservatives are on the side of "judge by content of character" unlike the current left who is all about what color you are.</t>
  </si>
  <si>
    <t>And we‚'re still letting Pakistanis in on the boatload..</t>
  </si>
  <si>
    <t>White and the son of an ex - PM who was from the Conservative party. That raised a flag for the leftists.</t>
  </si>
  <si>
    <t>Government subsidised invaders gather*</t>
  </si>
  <si>
    <t>Don't even care anymore. This country can burn for all I care.</t>
  </si>
  <si>
    <t>Jesus, society is getting weirder and weirder. I thought I'd be 60-70 before I felt so out of touch with the avg person. I'm mid thirties and this article seems like it's from another world. Cucked beyond belief.</t>
  </si>
  <si>
    <t>Let these leftists eat eachother.</t>
  </si>
  <si>
    <t>Uh I don't think Canada has done much of those.
 We don't teach hate, scare off foreigners, start wars, blame imperialists, ignore our enemies or commit genocide, objectively.
 Maybe we have a government that wastes money, but we're not even close to the kind of dystopia Zimbabwe has become.
 That said, if we take a wrong turn, we might go down the Venezuela path, but evidence has shown we're not that likely to.</t>
  </si>
  <si>
    <t>but..but...the Gov banned guns that kill people, i thought??!!
 oh. wait...only LEGAL gun owners are punished with oppressive laws.
 my bad.</t>
  </si>
  <si>
    <t>If it is so ‚ systemic‚' there should be no issues pointing out the actual racists. Right?</t>
  </si>
  <si>
    <t>so when do us straight folks get a month dedicated to our sexuality?
 btw give us back the rainbow.
 funny shop tho.</t>
  </si>
  <si>
    <t>dissentcostsmoney</t>
  </si>
  <si>
    <t>The GTA is cancer.</t>
  </si>
  <si>
    <t>Hahahahaha
 This sub: offended by people calling them racist
 Also this sub: offended over anti-racism courses</t>
  </si>
  <si>
    <t>Where‚'s take a knee,no media frenzy about this horror nope,these folks were massacred by religious psychopaths nothing to see here move on to the weather forecast.</t>
  </si>
  <si>
    <t>Protesting one death in a foreign country is now more important than self-isolating?!!</t>
  </si>
  <si>
    <t>Sorry sir, your existence causes other people to become violent therefore you must be arrested for inciting violence by existing.
 Large police forces are adding fanatical leftist groups to their command structure and doing their bidding.</t>
  </si>
  <si>
    <t>But, I've been reliably assured that as a white person, I can't possibly understand the experiences of poc - so how would a poc be able to understand my experiences?</t>
  </si>
  <si>
    <t>Wow, that's brazen...</t>
  </si>
  <si>
    <t>Trump pardoned rubashkin. He is not your friend.</t>
  </si>
  <si>
    <t>Schiltrus</t>
  </si>
  <si>
    <t>Aka the Tulsa Coronavirus Orgy</t>
  </si>
  <si>
    <t>The left learned from Clinton fiasco. They were so overconfident that Hilary would win. This time around they will do anything to win whether it means burning down the whole country and inciting race wars yada yada. The unhinged left cannot be underestimated. Throw in fake ballots, illegals voting and the Republicans have a tough battle ahead</t>
  </si>
  <si>
    <t>‚"At the same time relations with the CCP brake down further.‚
 Someone tell trudaisy. I can‚'t seem to get his lips un-vacuum sealed from Winnie the Xi‚'s rancid chi-com shaft. Someone else try.</t>
  </si>
  <si>
    <t>All Canada needs is one non-compromised anti-identity-politics leader to galvanize conservatives across ethnic and racial lines. 
 The Liberals have welcomed racist idpol zealots into their fold, because they otherwise can‚'t reach immigrant communities, because they‚'re naturally conservatives. 
 Break their ‚"conservatives are racist‚ idpol-supporting narrative with a bulletproof candidate, and the left is in trouble, because it turns the massive immigrant communities they‚'ve relied on, against them.</t>
  </si>
  <si>
    <t>Google we thought they were white tumblr</t>
  </si>
  <si>
    <t>##**FOLKS!!!**</t>
  </si>
  <si>
    <t>He was perfect. Dangle a bit of money in front of his face and pow.</t>
  </si>
  <si>
    <t>Lol and I heard someone say boohoo there's bigger problems than racism like people without water and I asked why he would pretend to care about these people when he's against them coming into his beautiful country, selfishness, racism, belief of supremacy are all the biggest problems on this earth.</t>
  </si>
  <si>
    <t>Lol they‚'re coming for you r/metacanada! I love it. Please stop grooming future terrorists here.</t>
  </si>
  <si>
    <t>Ironically, Karl Marx was a huge racist. [Here](https://stoppingsocialism.com/2020/06/karl-marx-racism-quotes/) are his most egregious quotes. I can't even type them out because the words would get my account banned.</t>
  </si>
  <si>
    <t>Seattle is so progressive that they have the world's first open-air Insane Asylum.</t>
  </si>
  <si>
    <t>He's a sad man. Anyone cheering for him is just as sad</t>
  </si>
  <si>
    <t>reddict1998</t>
  </si>
  <si>
    <t>Basically, they do not want a white city, only black.</t>
  </si>
  <si>
    <t>Lol reading the comments in the thread, it sounds like there scammers, and she threw herself on the ground. Nice try op</t>
  </si>
  <si>
    <t>Has anyone ever seen a productive conversation in parliament? All I've ever seen is people dodging questions, giving non answers or just repeating absolute nonsense. On both sides. It's such a waste of time and money. How has this not been addressed?</t>
  </si>
  <si>
    <t>&gt; Also charged are Aryan Khemka, 19, Mohammad Ahmadi, 35, Paul Pochmurski, 45, Sayad Jalai, 27, Feiya Liu, 29, Angel Pina Sanchez, 36, Dragomir Popovic, 41, Austin Morden, 27, and Michael Yimer, 29 ‚  all of Toronto ‚  are are accused of obtaining sexual services for consideration from persons under 18.
 A nice "diverse" list of human traffickers.</t>
  </si>
  <si>
    <t>Based brown man</t>
  </si>
  <si>
    <t>Press OK to end racism</t>
  </si>
  <si>
    <t>Aren't they both muslims?</t>
  </si>
  <si>
    <t>In 2007. It's not hard to not think of him as a Saint, and still condemn his cold blooded murder folks.</t>
  </si>
  <si>
    <t>Splashing paint on a statue? Political expression. Cleaning a statue? Vandalism and hate speech.</t>
  </si>
  <si>
    <t>Go to gab and voat or stop whining.
 Edit: sure, just prove you want to complain more than you want a solution.</t>
  </si>
  <si>
    <t>Wait what?
 I've never had Turbo Tax ask me what race I am?
 If you make $X a year, you owe $Y in taxes minus deductions
 How is that racist?
 It's so simple and has nothing to do with race.</t>
  </si>
  <si>
    <t>How out of touch are these little dweebs.. I‚'m glad they got a taste</t>
  </si>
  <si>
    <t>10pchot</t>
  </si>
  <si>
    <t>Nothing like liberal women to make a man live a life alone. This picture accurately depicts the ratio, too.</t>
  </si>
  <si>
    <t>It sounds a lot like marxism and socialism. That's where we're headed. A global socialist government of elites and a bunch of slaves. Their target is young people to brainwash with their ideas.
 I don't expect anything good to come of this, only oppression.</t>
  </si>
  <si>
    <t>I watched a video recently by John McWhorter talking about how as of right now the Black Lives Matter movement doesn't behave like a civil rights or social movement normally does. More often it behaves as a religion. White Privilege is a modern take on original sin and the term problematic is essentially blasphemy.
 More important than anything else is the consistency of changing the facts to fit the narrative instead of the other way around. It has devolved into a pathological and ideological pseudo-religion where an entire community has become the messiah we must kneel to.</t>
  </si>
  <si>
    <t>Why havent all those snowy, ice filled African nations taken up curling?
 Jesus christ. Shows this is truly about black and white, every other race is completely ignored.
 How well are asians represented in the NFL?</t>
  </si>
  <si>
    <t>Triggered !!!</t>
  </si>
  <si>
    <t>This is what happens when Judeo-Christian values and ethics don‚'t guide Canada anymore. Our country is degenerating day by day.</t>
  </si>
  <si>
    <t>How long until it's front of the line for minorities and whiteys need to wait? Probably not very long at all. You can pay for it all but don't be so racist to think you are owed actual healthcare.</t>
  </si>
  <si>
    <t>Oh you poor Dutchman. Canadian media is horribly unfunny. But if it floats your boat, I don't know, a lot of people liked "The Trailer Park Boys", "This Hour Has 22 Minutes", "Kids in the Hall". "Just for Laughs Gags" was actually decently funny, but it's a prank show.</t>
  </si>
  <si>
    <t>He should lay off the weed a bit</t>
  </si>
  <si>
    <t>"In case you didn't already know that this sub is a trumpety American proxy, here's a trumpet-blowing proxy sub on another platform."</t>
  </si>
  <si>
    <t>Dang who let Creepy Uncle Reginald get a job as a police officer..</t>
  </si>
  <si>
    <t>Love how sensitive English and Women‚'s Studies professors are pushing the sciences around without shame.</t>
  </si>
  <si>
    <t>What is "West Island"? Sounds like a minority group, I thought minorities can't be racist</t>
  </si>
  <si>
    <t>Because our inferiority complex is woven into our national psyche. It defines us and everything we do.</t>
  </si>
  <si>
    <t>Remember this is what he was off chasing while natives were blocking rail lines. Trudeau is a joke.</t>
  </si>
  <si>
    <t>I sexually identify as a dolphin, and I'm still not liberated. It's time to up the anti to 9000%.</t>
  </si>
  <si>
    <t>DO EEEEEEEEEEEEEEEEEEEEET!</t>
  </si>
  <si>
    <t xml:space="preserve">This was 100% posted by a white guy </t>
  </si>
  <si>
    <t>"Them White people"
 https://twitter.com/FOX13News/status/1271148153895628806</t>
  </si>
  <si>
    <t>#abolishthepolice</t>
  </si>
  <si>
    <t>There's the white woman arguing with her. This whole thing is a leftist/democrat get out the vote movement.</t>
  </si>
  <si>
    <t>Not the Starbuuuuucks!!!!!! Where will I get my soy lattes!?!?!</t>
  </si>
  <si>
    <t>For a rally to show support for black trans people... [where exactly are the black trans people?](https://scontent.fyyc3-1.fna.fbcdn.net/v/t1.0-9/73189540_10214441995404185_2034440262655487527_n.jpg?_nc_cat=111&amp;_nc_sid=8024bb&amp;_nc_ohc=-WOHXO1tIakAX9w1nQn&amp;_nc_ht=scontent.fyyc3-1.fna&amp;oh=20c8a0ea159b170ddf4e78050af476a8&amp;oe=5F218719)
 Seriously, go watch the clip. It's just a bunch of bored white kids and random characters you'd see aimlessly walking around downtown.</t>
  </si>
  <si>
    <t>Hurr durr fat jokes</t>
  </si>
  <si>
    <t>There won't be one, they'll wanna memory hole it ASAP.</t>
  </si>
  <si>
    <t>Lets not pretend that the experience of a black person in Canada is somehow completely and utterly equal to any other race. Ever heard of Africville? Carding was only recently taken down the past few years because it disproportionally affected people of colour, essentislly being a form of racial profiling, not to mention that carding was seen not to have any effects on crime. 
 Regardless, the marches are as much to show international solidarity with the plight of black people in the US as it is to hold police brutality accountable. This affects much more than black lives, though they are the focus because on a per capita basis, they are the most disproportionally affected by the brutality.</t>
  </si>
  <si>
    <t>It helps push their message. 
 Obviously no one supports police brutality and recognizes race based police violence needs to be ended. But pretending George Floyd is an angel is kind of crazy. I have seen several works of ‚"art‚ depicting him with a halo and angel wings. 
 It may be easier to get your message across if you aren‚'t pushing an obviously false narrative. Just admit he was a bad guy but reinforce that no one should have been treated with callous brutality like he was.</t>
  </si>
  <si>
    <t>JeffinCalgary2</t>
  </si>
  <si>
    <t>Lmao he fell down like a sack of potatoes.</t>
  </si>
  <si>
    <t>Too bad Andrew Scheer forgot the Internet existed and lost his campaign doing old politics instead of pushing actual policy that was worthwhile for Canadians.
 Trudeau didn't win the election, Scheer lost it. It was an easy win for conservatives, they just had to not be completely cucked.</t>
  </si>
  <si>
    <t>Of course Trump, with a Jewish son in law, and being accused of having a "new York" attitude (code for jew) means he is cleary enabling anti Semites.</t>
  </si>
  <si>
    <t>And to think that people lost their livelihood over the looting and riots for this guy...
 Anyone with sound logic would be cynical.</t>
  </si>
  <si>
    <t>Hahahaha what a freakshow!</t>
  </si>
  <si>
    <t>The wide acceptance of exploitation is the most disgusting. ‚"Ewww, child labour? Not my little poopsie. He‚'s gonna be the next Gretzky and/or Chris Hadfield.‚ But child labour hidden from your view, on the other side of the Pacific, is fine because you‚'d rather not be inconvenienced.</t>
  </si>
  <si>
    <t>Shouldn‚'t you guys be happy? Wouldn‚'t this be an Antifa symbol being vandalized</t>
  </si>
  <si>
    <t>DessertFoxRom</t>
  </si>
  <si>
    <t>Funny "brunt of everyone's jokes" and "people weren't nice to him" apply to both MetaCanadians AND the deranged lefties in a lot of ways hah..</t>
  </si>
  <si>
    <t>Now that Antifa is designated as a Terrorist Organization, will the Canadian government start to arrest these bastads? I am sure the American administration will be putting pressure on Ottawa and many other countries as Antifa is an International Terrorist Organization.</t>
  </si>
  <si>
    <t>Just a normal Canadian experience, riding on he back of Kenyan children..</t>
  </si>
  <si>
    <t>Didn‚'t some maniac import 300, 000 Jamaicans to Toronto in the 70s to jack up the violent crime rate?
 Hasn‚'t Trudeau II imported 100s of thousands of Somalis to Toronto?
 Without police Canadians must have more not less access to guns.</t>
  </si>
  <si>
    <t>If you had 'arabs set up blockades in France to stop Chechens" on your diversity bingo card, you win</t>
  </si>
  <si>
    <t>Yeah cuz whenever I eat an Aunt Jemima pancake, I somehow end up thinking about slavery, Jim Crow and systemic racism</t>
  </si>
  <si>
    <t>Ironic how hate speech and right wing go hand in hand</t>
  </si>
  <si>
    <t>justausername09</t>
  </si>
  <si>
    <t>At least hes not wearing womens heels like that tool Otoole.</t>
  </si>
  <si>
    <t>I guess its time to add another school to the list of ones I don't hire people from. A degree from here probably has as much value as one from a clown college at this point.
 Not that I am going to be in hiring mode for quite some time I imagine. I already have 28 workers doing about 18 workers worth of work. Luckily with the wage subsidy I am making more now than ever.</t>
  </si>
  <si>
    <t>Oh yes he is an Indian. And like it or not he belongs with them. Should have always been their problem.</t>
  </si>
  <si>
    <t>This is blatant evidence that the gov't no longer deserves to be respected or listened to. They r traitors the whole lot of em.</t>
  </si>
  <si>
    <t>&gt; stopped singing the national anthem before sporting events within the next 5 years because it's so "racist"
 Well, they already changed the words cause it was sexist. And patriotism is just entrenches patriarchy after all.
 How's this for a replacement:
 I am Canadian, and I am sorry and I'll change, but if it that's not enough, I can take a knee.</t>
  </si>
  <si>
    <t>She just experienced it differently, you bigot!</t>
  </si>
  <si>
    <t>They are true headlines, both. Harper had the intelligence and self-awareness to feel embarrassment. Trudeau will just tell us how his failures are once again a learning opportunity for all Canadians.</t>
  </si>
  <si>
    <t>Proof that they are all just out there virtue signaling for the sake of making themselves feel less racist; or they are there with an agenda to destroy the country for Soros and the NWO....AKA the UN!</t>
  </si>
  <si>
    <t>He's trolling Tory so hard. It's hilarious.</t>
  </si>
  <si>
    <t>And of course the r/toronto mods are labeling highly upvoted comments critical of black cultures contribution to the problem as racist and deleting them.</t>
  </si>
  <si>
    <t>Just tell me if she's going to virtue signal and pander to identity politics? If so then gtfo please.</t>
  </si>
  <si>
    <t>Hey kids, making good life decisions and not committing crime is now racist. Have fun.</t>
  </si>
  <si>
    <t>Imagine thinking that promoting violence is ok.</t>
  </si>
  <si>
    <t>Dscigs</t>
  </si>
  <si>
    <t>Consume product
 New right
 Deuxrama</t>
  </si>
  <si>
    <t>Liberals are enemies of freedom. They cannot stand dissent or open debate. They are also enemies of the poor and working class. Liberals are the enemy of the people.</t>
  </si>
  <si>
    <t>Written by a someone void of children. Or of a different race as per the extreme racism so many bloggers have these days.</t>
  </si>
  <si>
    <t>People on twitter have resorted to saying it's mental illness....</t>
  </si>
  <si>
    <t>"I'm sorry officer. I lost my gun in a very unfortunate boating accident. No, you cant come in, my wife is naked. Thank you. Have a nice day."</t>
  </si>
  <si>
    <t>fuktigaste</t>
  </si>
  <si>
    <t>So totalitarian. Shame on UBC</t>
  </si>
  <si>
    <t>Rengrish peez</t>
  </si>
  <si>
    <t>They look straight up deformed. Not surprised.</t>
  </si>
  <si>
    <t>CBC is right up there, running interference for these terrorists.
 Why are these things happening in Canada? I will tell you why.
 Because Canada is run by pinkos and they can't sit quiet and just watch their American pinko neighbours take part in 'The Struggle'. They have to join in too.</t>
  </si>
  <si>
    <t>Pretty sure they have an incarcerated German national as a primary suspect in her death.</t>
  </si>
  <si>
    <t>Isn't Surrey like 100% Indian? Weird place to spew commie speak.</t>
  </si>
  <si>
    <t>Anything Turdeau says makes anyone want to puke.</t>
  </si>
  <si>
    <t>From BLM:
 &gt;We disrupt the Western-prescribed nuclear family structure requirement by supporting each other as extended families and ‚"villages‚ that collectively care for one another, especially our children, to the degree that mothers, parents, and children are comfortable.
 When Moynihan wrote in 1965 on the coming destruction of the Black family, the out-of-wedlock birth rate was 25% among Blacks.[[19]](https://en.m.wikipedia.org/wiki/African-American_family_structure#cite_note-19)¬†In 1991, 68% of Black children were born outside of marriage.[[20]](https://en.m.wikipedia.org/wiki/African-American_family_structure#cite_note-20)¬†In 2011, 72% of Black babies were born to unmarried mothers.[[21]](https://en.m.wikipedia.org/wiki/African-American_family_structure#cite_note-21)[[22]](https://en.m.wikipedia.org/wiki/African-American_family_structure#cite_note-22)¬†In 2015, 77% of Black babies were born to unmarried mothers.[[23]](https://en.m.wikipedia.org/wiki/African-American_family_structure#cite_note-23)
 According to Pew Research, over half (57 percent) of those living with married¬†parents¬†were in¬†households¬†with incomes at least 200% above the poverty line, compared with just 21 percent of those living in single-parent households.
 In a 2009 study published by Cornell University, researchers reported that children living with married, biological parents have lower levels of risk-taking behaviours. When compared to single-parent and step-parent families, these children reported lower levels of substance abuse such as smoking, drinking and drugs. Less likely to be sexually active when young and more likely to have long-lasting romantic relationships, children in this study were also more likely to start families at an older age and when they were married.
 BLM doesn't care about blacks or black lives any more than it cares for the windows at Target.</t>
  </si>
  <si>
    <t>They are literally making up words. Raciallized racialiesed racialialdistresed racially-disadvantaged. Time to get over it all. Are you Canadian? That‚'s the only question we need to be asking today and tomorrow.</t>
  </si>
  <si>
    <t>Ah, fake?
 But, that's what some people of color want how they want to get it.òÅ</t>
  </si>
  <si>
    <t>Google image search ‚"white couple‚ or ‚"straight white couple‚ and see what kinds of results you get. Compare it to ‚"black couple‚ or ‚"asian couple‚</t>
  </si>
  <si>
    <t>I think gay people should have to have a rainbow sticker mandatory on their license plate. The government should also have special rainbow parking areas that only those elite enough to own a sticker can use only in June. When are we going to get a month only for trans? What about a white history month? That sound fun right?</t>
  </si>
  <si>
    <t>Big surprise, this guy also thinks all pitbulls are violent.ëÄ</t>
  </si>
  <si>
    <t>BBCCam</t>
  </si>
  <si>
    <t>how many shootings were in that little autonomous zone or whatever? I forget
 it's crazy how quickly they turn on one another when there's no cops around 
 it's a reaaaal thinking mans game</t>
  </si>
  <si>
    <t>BigLeft_Testicle</t>
  </si>
  <si>
    <t>Lunatics running the asylum.</t>
  </si>
  <si>
    <t>She looks white. What happens when the mob comes for her? Does she accept her fate or try to live?</t>
  </si>
  <si>
    <t>You really just compared 1930s Nazi Germany to us????..... wow my grandfather is literally rolling over in his grave right now.I have to apologize on your behalf</t>
  </si>
  <si>
    <t>It is simple to understand for people who do not understand how the economy works.
 You can't just give everyone a basic rate and:
 a) Expect that money to be as valuable as when you gave it out.
 b) Expect prices not to shoot up.
 c) Expect the same amount of productivity from the population causing a need for more money next cycle.
 It's just another Utopian solution made by retards.
 In reality, you just can't get around working hard and smart for shared economic success.</t>
  </si>
  <si>
    <t>It's actually fucking hilarious that the minimum wage workers think they're making more with the CERB. 
 The CERB is $400 a week after taxes in most places, $500 before so technically speaking if you're in Saskatchewan, the province with the lowest minimum wage you're making $40 more per week but in most other places even minimum wage workers are losing money. 
 The real problem is that these people think that CERB is like their paycheck, that they receive it with their taxes, EI and CPP contributions already removed. 
 It's going to be a really funny meltdown during tax season next year when these people actually have to pay the government money rather than receiving a refund for the first time in their lives. 
 Almost nobody is making more money on the CERB than at their jobs, they just don't realize it yet.</t>
  </si>
  <si>
    <t>Nah were fine because we're just friendly liberal furrys</t>
  </si>
  <si>
    <t>absolutely irrelevant. He could have shot a man in broad day light on 5th avenue and they would still be rioting.</t>
  </si>
  <si>
    <t>This is gay.</t>
  </si>
  <si>
    <t>This is a huge mystery to the left: why do the working class vote against their interests ? Let's take a look. The left destroys good jobs by shutting down our biggest export, the petroleum industry, and by chasing manufacturing out of the country with high taxes and unreasonable regulation. They champion massive immigration to keep wages low and housing prices out of reach. They stand for anti-white hiring and promotion laws. They claim Canada committed 'genocide' against aboriginals by not preserving their culture. At the same time, Euro-Canadians who try to protect their culture as branded as 'racist'.</t>
  </si>
  <si>
    <t>Why would I be secretly happy about bad things that happen to white people? That doesn‚'t make sense. But I mistakenly posted in this group without knowing what it‚'s about. I‚'ll show myself out now. Enjoy your echo chamber.</t>
  </si>
  <si>
    <t>Kiteloise</t>
  </si>
  <si>
    <t>Stats and facts were determined to be racist in 1989. The left has disarmed us in more than one way...
 &gt;In 1989, then-North York police superintendent Julian Fantino, later to become Toronto police chief and a federal Conservative cabinet minister, released police statistics showing that while blacks made up 6% of the population in Jane Finch, they committed 82% of robberies and muggings, 55% of purse snatchings and 51% of drug offences.
 &gt;Fantino said he gave the information to North York‚'s race relations committee to counter criticism police were disproportionately targeting blacks in Jane Finch.
 &gt;But police critics accused him of improperly releasing the data and ignoring such issues as systemic racism.
 &gt;Ironically, many police critics who supported banning race-crime statistics decades ago now support releasing them to detect systemic racism within the force.
 https://torontosun.com/opinion/editorials/editorial-race-crime-stats-must-be-objective</t>
  </si>
  <si>
    <t>Stop playing the victim while being overtly racist.</t>
  </si>
  <si>
    <t>They were going to live off the fat of the land in these here green acres. Got a little windmill. Got a little shack on it and a chicken run. Got a kitchen orchard. Cherries, apples, peaches, 'cots and nuts. Got a few berries. There's a place for alfalfa and plenty of water to flood it. There's a pig pen....and rabbits for Lennie.
 Lennies gonna feed alfalfa to them rabbits.</t>
  </si>
  <si>
    <t>&gt;Black Umbrella
 Gee, what's a standard piece of equipment that antifa uses?</t>
  </si>
  <si>
    <t>How to make a degree even more worthless 101.</t>
  </si>
  <si>
    <t>Drink the soy. Eat the bugs. Live in the pods.</t>
  </si>
  <si>
    <t>Heaps of pride flags at Muslim schools. Oh wait...</t>
  </si>
  <si>
    <t>macbase10</t>
  </si>
  <si>
    <t>I don‚'t buy the argument that they‚'re compelled to by the media.. true that they‚'ll be ‚"shamed‚ if they don‚'t/.. but they‚'re also running with it.. making all kinds of videos etc. It‚'s not the finance or engineering team initiating this nonsense. Probably not the best artistic type either.. Boomers do send kids into debt to study gender, race, and anti-colonial studiesü§¶üèº‚Äç‚ôÇÔ∏èü§¶üèº‚Äç‚ô'∏è</t>
  </si>
  <si>
    <t>I already gave up on Christians protecting their religion but Easa is also a prominent figure in Islam.
 Expect heads to roll. LOL</t>
  </si>
  <si>
    <t>Isnt that racist? You are telling people what to do, their careers, their life based on their race? Race does not matter in the workplace fam. Just show up and do your job.</t>
  </si>
  <si>
    <t>Can we get OGFT banned? I find them to be pretty hateful.</t>
  </si>
  <si>
    <t>Only had 1 interaction with the police in my life. They took my entire class swimming, fishing and go kart racing. These thugs want anarchy so they can steal more 4K TVs/Jordans and use the police budget for their welfare checks.</t>
  </si>
  <si>
    <t>That's me at 2am, trying to go shopping at the local mall. Why the hell are they closed? Don't they want my business??</t>
  </si>
  <si>
    <t>I will go to jail before they vaccinate me.</t>
  </si>
  <si>
    <t>Why do they always have to be so annoying and preachy? Jesus, for once have some respect for authority.</t>
  </si>
  <si>
    <t>The Black community makes up only 9% of the population of Toronto but they account for *90% of the shootings.
 *90% is an observed and estimated figure since we stopped recording race based crime stats in 1989 in an effort to end racism and the black crime problem. 
 If anybody cares to fact check my 90% figure they can do so by google image searching 'Toronto shooting suspect' for the hard numbers or simply taking note when shooting suspect descriptions are withheld in the news.</t>
  </si>
  <si>
    <t>Do the opposite of whatever this woman says.</t>
  </si>
  <si>
    <t>I like this comment:
 &gt; i guess as long ask as you apologize and ask for forgiveness you could even get away with plastering your face with shoe polish and tape a banana to your leg and run for PM.
 https://nationalpost.com/opinion/rex-murphy-canada-is-not-a-racist-country-despite-what-the-liberals-say#comments-area</t>
  </si>
  <si>
    <t>So we will be North Texas with the stolen mountains from BC but full of Australians and Philippine people with random Quebecois asking where to buy weed.</t>
  </si>
  <si>
    <t>Wherever liberals exist you need weapons to defend yourself.</t>
  </si>
  <si>
    <t>Trudeau sure loves making people become criminals and trying to disrupt and destroy a multi billion dollar industry!</t>
  </si>
  <si>
    <t>&gt; Canada‚'s population grew around 580,000 people (or 1.6 per cent) last year, with immigrants driving 80 per cent of the increase.
 Once again. Why are they ignoring the student migrants? We got 642,000 international students alone last year, bulk of them from India, and none of whom have any intentions of going back. It‚'s about time they start including this backdoor immigration scam with official landed immigrants numbers every time they talk about these numbers. 
 Sick and tired of this government.</t>
  </si>
  <si>
    <t>All the banks are like this.
 Look at the language, leftists think of and treat minorities like children.</t>
  </si>
  <si>
    <t>So is the NDPee's policy now to brow beat anyone who disagrees with them and call them racist?</t>
  </si>
  <si>
    <t>Many lists of the most racist countries always put India at the top, I wonder why?</t>
  </si>
  <si>
    <t>&gt;DEFUND THE POLICE 
 &gt;WHY ARENT YOU INVESTIGATING ALL THESE DEATHS AND MISSING CASES
 Which is it?</t>
  </si>
  <si>
    <t>SupremeMystique</t>
  </si>
  <si>
    <t>Wow, Vicious Nazi uncovered and exposed???</t>
  </si>
  <si>
    <t>Radical Amish actually</t>
  </si>
  <si>
    <t>I'd feel bad, but from the Liberal platform I've seen so far is that men and woman are physically equal, and whitey deserved it.</t>
  </si>
  <si>
    <t>White people love to one-up each other.</t>
  </si>
  <si>
    <t>If you aren‚'t getting downvoted to hell in r/Canada you‚'re doing it wrong</t>
  </si>
  <si>
    <t>So taking down entire statues is ok but this is a hate crime lmao</t>
  </si>
  <si>
    <t>... and they fist pump using their left hands because... ?</t>
  </si>
  <si>
    <t>cleancutcutlet</t>
  </si>
  <si>
    <t>Why, exactly, does \*anything\* need diversity? Like, what is actually being accomplished here other than ticking an ambiguous box?
 I am nearly 30 and nobody has actually sat down and explained this to me.
 Let's look at the inverse scenario - you could claim basketball as a whole needs more white people in it, because it's overwhelmingly black.asian.
 But as a white guy, I literally don't have a problem with this. If my friend and I went to the nearest rec center for a pickup game, and we were the only white dudes on the court, the last thing to cross my mind is how everyone else was black and I felt outcast. This is not something that would even remotely cross my mind. Why does this deserve an article?</t>
  </si>
  <si>
    <t>But isn‚'t that racist? Refusing to put your life in danger to further socialism. Edit /s</t>
  </si>
  <si>
    <t>If Al saw blacked up Trudeau behind him in an alley he would not be relived.</t>
  </si>
  <si>
    <t>Not mad, not upset, just disappointed. I mean after the liberals put a kibosh on a new investigation of CCP infiltration of our government and kept the Cameron Ortis fiasco on the down low. Sold them our gold mines, sold them oil drilling rights off the east coast, allowed them to come here and test a vaccine for their virus on our population, sent all our PPE to them, and sent them billions in aid. I would imagine after all hes done for them he would be disappointed.</t>
  </si>
  <si>
    <t>See, here's the problem; the crazies don't want want to simply bring up others to be 'equal'. They want to see others fail in retaliation.</t>
  </si>
  <si>
    <t>Notice how they did that in an empty room behind armed guards instead of out in with the public? that's because the public would rip them apart.</t>
  </si>
  <si>
    <t>If she well versed then how can she support communism? Unless she wants millions of people to die or live as serfs. Unless she meant rhetoric, seems like shes well versed in rhetoric.</t>
  </si>
  <si>
    <t>Super creepy cultists.</t>
  </si>
  <si>
    <t>This White man just found his privilege on the floor.</t>
  </si>
  <si>
    <t>Mad lad!</t>
  </si>
  <si>
    <t>So fight potential racism with actual racism. 
 At better approach: hire the best person for the job regardless of race. Fight racial quotas.</t>
  </si>
  <si>
    <t>Honest question but is the driver black?</t>
  </si>
  <si>
    <t>urmom odd bruh</t>
  </si>
  <si>
    <t>Thanks Turdeau, for pissing away all that money.</t>
  </si>
  <si>
    <t>&gt; Be out of soy
 LOL</t>
  </si>
  <si>
    <t>So if someone were to make a racist post about South Asians/*desis* and then get banned for it, could they successfully appeal if they could prove they were on holiday in Sri Lanka when they wrote that particular post?
 I'm not a lawyer but it seems like the policy is saying that that is okay. 
 Unless Reddit maintains the notion that white people are somehow a global "majority" despite being a minority population-wise, which seems like a disturbingly white-supremacist idea, to be honest</t>
  </si>
  <si>
    <t>Canadians need to, as said by Doctor Kelso from *Scrubs* ‚"have a big un-bunching of [their] panties.‚</t>
  </si>
  <si>
    <t>I-am-the-Canaderpian</t>
  </si>
  <si>
    <t>No theyre just black.</t>
  </si>
  <si>
    <t>heswet</t>
  </si>
  <si>
    <t>it‚'s not in honour of the guy
 it‚'s in disgust with the way he was killed
 no trial, no jury. just suffocated over 8 minutes in public by 4 guys
 and it‚'s kinda messed up that you focus on how bad the victim is here and believe those 4 cops did nothing wrong</t>
  </si>
  <si>
    <t>Yeah yeah but racism is caused by the system maaaaaan. 
 It's because of conservatives existing and random people calling me names mannnnn.</t>
  </si>
  <si>
    <t>Here's what will happen:
 1. At some point cases will start going down. This will either be because we start developing natural herd immunity, or the virus will become more ubiquitous and benign (this is what happened with Spanish Flu).
 2. Right around that time, they will come out with a vaccine.
 3. They will start injecting people and applauding themselves for the "success" of the vaccine.
 4. Instances will have been going down anyway, *but they will claim it is the vaccine.*
 5. Shortly after people start taking the vaccine, cases will start rising again.
 6. Then they will blame the anti-vaxxers.
 7. This is silly, because if the vaccine works, it shouldn't matter what other people do.
 8. Then they will come back with this "herd immunity" argument. The same one they are currently dismissing in this article due to missing antibodies after three months, will be the same argument they will use to enforce vaccines. 
 9. This is also a silly argument, because simply put if natural herd immunity isn't possible, then neither is acquired herd immunity (which are based on the same theory).
 10. In any event, this will be used as a political battering ram to force through mandatory vaccinations.
 11. At first it will be public shaming through Facebook memes "you are free to do whatever you want, except KILL MY BABY.". Nonsense like that.
 12. Then it will get worse. Non vaxxers won't be allowed to go to school or take airplanes.
 This is the gameplan of the pharmaceutical industry. They are working in cahoots with big government and our public institutions.
 You might think this is all crazy now. 
 But I recommend you mark this message and refer back to it in 1-2 years.
 We're being played. We're being lied to. One end goal is a political coup, a shift from a free capitalist society to an authoritarian socialist society. 
 Hidden within and part of that agenda, one which they will use as a measure of control, will be mandatory vaccinations.
 Sounds crazy. But mark it down. 
 That is exactly where this is going.</t>
  </si>
  <si>
    <t>Never forget that t_D was quarantined for supposedly threatening the cops lol</t>
  </si>
  <si>
    <t>r/canada is only 9-5 to fight racism</t>
  </si>
  <si>
    <t>I think this articles are promoting White Nationalism, honestly. Because any sane person will think "well, if I will always be judged by the color of my skin, I have to live among my ethnicity and I will never be judged because we are all the same!" It is the logical follow up to articles like this one: who wants to be a slave or a second class citizen all their lives?</t>
  </si>
  <si>
    <t>DAE COMMUNISM BAD???? B-B-BUT VENEZUELA!!!!</t>
  </si>
  <si>
    <t>swegmesterflex</t>
  </si>
  <si>
    <t>Terrible human being using genuine problems in the world to shield herself from the consequences of her terrible behaviors.</t>
  </si>
  <si>
    <t>Oh yeah, he should be so ashamed of himself for liking tweets.
 /s.</t>
  </si>
  <si>
    <t>No comment, kettle calling the pot black....throwing stones while living in a glass house...etc...</t>
  </si>
  <si>
    <t>Let‚'s break every statue, rename every street, cancel everything and everyone, and then racism will end</t>
  </si>
  <si>
    <t>She has the same hairdo as one of the B-52s chicks...</t>
  </si>
  <si>
    <t>The hamilton police used "not white" in descriptions. Sooo..... chinese?</t>
  </si>
  <si>
    <t>Surprised he didn‚'t list Hitler on the reading list.... oh wait, he listed Mao, whom has 50 million+ death on his hand.</t>
  </si>
  <si>
    <t>We need to keep it closed to CHINA forever</t>
  </si>
  <si>
    <t>daddular</t>
  </si>
  <si>
    <t>Jesus christ with the current state of things the only thing keeping me from just qipingmyself from the face of the earth is my friends who at least suffer with me</t>
  </si>
  <si>
    <t>Amen to this. What a flop.</t>
  </si>
  <si>
    <t>Blue-Kool-Aid</t>
  </si>
  <si>
    <t>JFC archive cbc links you heathen</t>
  </si>
  <si>
    <t>For only 0.001% of the Canadian population, Somali Muslims are really over represented as shooting victims and suspects. Especially in Toronto where they seem to make up atleast 25% of the victims and perpetrators. It should be no surprise that gun crime is more problematic for certain cultures that come from war torn countries were shootings and violent crime are normalized.</t>
  </si>
  <si>
    <t>Yea that‚'ll go over about as well as stopping the real life hordes lol</t>
  </si>
  <si>
    <t>Liberals are incapable of recognizing patterns. They'll look at an interview like this and think he's talking about Trump.</t>
  </si>
  <si>
    <t>Oh dont worry our government will pay to bus rioters across the border into your suburb</t>
  </si>
  <si>
    <t>Snowflakes reside there what do you expect. That's their safe space. You are not welcome with your dissenting views. Move along....</t>
  </si>
  <si>
    <t>Trudeau is being as irresponsible as the Peronists of Argentina. They took Argentina from one of the wealthiest nations on the planet post ww2 (#7 I believe) to the eternal basket case it is today with a combination of short sighted economic policies and free gibs.</t>
  </si>
  <si>
    <t>Rather than rely on metacanadian bullshit posted on twitter, it is better to go and read the original and official sources: 
 Section 34: https://www.justice.gc.ca/eng/rp-pr/other-autre/rsddp-rlddp/p5.html
 Section 35:https://www.justice.gc.ca/eng/rp-pr/other-autre/rsddp-rlddp/p6.html
 "there is no express limitation on the amount of force that may be used to defend property from interference, Canadian courts have unambiguously held that it is not reasonable to use deadly force in defence of property alone (i.e. where there is not a simultaneous threat to human life or safety). A dwelling-house is a special kind of property ‚Äì threats in relation to a dwelling house typically also create an element of personal danger which likely is enough to trigger defence of the person, which does allow for deadly force to be used. Many other types of property disputes may escalate and give rise to threats to personal safety, thereby potentially allowing use of force (or other defensive acts) in self-defence."</t>
  </si>
  <si>
    <t>Of course we don't trust the CPC. I own guns, I remember they got rid of the registry -except for the copies they let slip, and they made some minor changes to the law. They did nothing to protect us going forward and now we have this Liberal shitshow underway. They still haven't made any promises that I believe or believe will help us.</t>
  </si>
  <si>
    <t>Rather that than commies, at least their space rockets work</t>
  </si>
  <si>
    <t>It's almost as if they're commies</t>
  </si>
  <si>
    <t>The sheer absurdity of this letter is terrifying in it's implications. It suggests to me that the people who signed it are confident that nobody is going to point out the ridiculous arguments they made.
 Logically a virus is incapable of differentiating what people protesting for, and therefore any public gathering for any reason is equally dangerous.
 The argument that protesting against lock-downs is more dangerous than protesting against police brutality is patently absurd, but then they took it a step further by linking any other protest, particularly protests against lock-downs, to white supremacy. Without a single iota of evidence to support this preposterous claim.
 What I get from reading between the lines and trying to ascertain what their agenda is I get the following conclusions:
 1. They want the George Floyd protests to continue.
 2. They do not want the police to make any attempt to interfere with the aforementioned protests.
 3. They want any other protests to be quelled, especially any protests against the lock-downs.
 4. They want the lock-downs to continue for any activity other than the George Floyd protests.
 5. They want any subsequent infections that occur because of the protests to be blamed on white supremacy.
 The important takeaway is this: These Public Health "Experts" want the lock-downs to continue in spite of the fact that that the logic for the lock-downs is clearly becoming increasingly untenable. And they want anyone who points out the absurdity of continued lock-downs to be accused of white supremacy and to be subjected to all the negative consequences that are derived from such an accusation - like losing your job or possibly even being physically attacked. This is venturing into new and terrifying grounds for hate speech laws to be applied.
 And this takes me to another very uncomfortable conclusion: The threat of being accused of White Supremacy is being used by the elites to modify and control the way that the general public behaves, it's not being used to merely silence political dissent anymore. IE: shutter your businesses, do not get in physical proximity with others, stay home as much as possible, etc. UNLESS there's a George Floyd protest, then you must attend in spite of the personal risk to you and your family posed by the virus (real or not).
 This letter is beyond Orwellian.</t>
  </si>
  <si>
    <t>mshecubis</t>
  </si>
  <si>
    <t>We live in a magical land where nothing makes sense and everything is offensive. I was discriminated against due to my skin colour before, and I have had racist slurs yelled at me before when I was out in public. 
 SURPRISE! I AM WHITE!
 I just happened to have travelled to other parts of the world where things don't work like they "do here".</t>
  </si>
  <si>
    <t>Conspiracy and coordination to steal an election. That's typical democrats for you.</t>
  </si>
  <si>
    <t>Meh. At least it's less messy than our method of population control abroad. 
 Shock and awe. Create terrorist state. Exterminate millions.</t>
  </si>
  <si>
    <t>you guys are living proof that racism still exist in canada. 
 im really sad for you ..</t>
  </si>
  <si>
    <t>mat5637</t>
  </si>
  <si>
    <t>Deep state false flag to take our guns, just like most shootings.</t>
  </si>
  <si>
    <t>Lickenstein1</t>
  </si>
  <si>
    <t>You get to wait for a vaccine or join Antifa.
 That's really the option-set right now in Clown World.</t>
  </si>
  <si>
    <t>Wow! She really is a pro-commies. Now the looters will take more advantage of this, either during or after the protests. Has she not been paying attention?</t>
  </si>
  <si>
    <t>Way to go sheep, throw your money away before you know the details. Its so sad how society flows so blindly</t>
  </si>
  <si>
    <t>While I agree with most of your points, you are apparently unaware that most black kids in the 50's actually had mothers AND fathers living at home. It was in the 60's, after Democrat Lyndon Johnson's "Great Society" movement, that upper class white moralists, appalled that black men were living with women "in sin", said that no welfare payments would be given to black women living with men who weren't their husbands.
 Within a few years, black single parent families, headed by women, quickly grew to become the major way for urban children to grown up. Without male father figures, many boys became involved with gangs. The "Law of Unintended Consequences"...</t>
  </si>
  <si>
    <t>After one of their distribution centers got torched haha</t>
  </si>
  <si>
    <t>How is this reality? How is it transphobic to say only woman get periods? Every day it seems more plausible this is a simulation.</t>
  </si>
  <si>
    <t>Everyone should look up how the latinos r dealing with rioters in Cicero, Chicago. Its like a warzone. Everyone should be aware that when the SHTF things will break down along racial lines very quickly. All these virtue signallers will be left without a tribe.</t>
  </si>
  <si>
    <t>This is great! They're destroying themselves now lol</t>
  </si>
  <si>
    <t>RedditIsCuckedOut</t>
  </si>
  <si>
    <t>Quick! Donate to bail out fund so the murderer can join tomorrow nights looting!</t>
  </si>
  <si>
    <t>Well that's obviously because of racism.</t>
  </si>
  <si>
    <t>This isn't a hard concept. People aren't protesting this specific dude's death, they are protesting police brutality and in particular, how it is disproportionate against people of colour. I'm not a BLMer, but I understand this point, it's pretty easy to grasp.
 It doesn't matter if the dude was a saint or not; the cops didn't know who he was or what he did in his past when they decided to murder him. One cop used excessive force, and a bunch of others stood around watching and did nothing.
 That's the issue. Stand in solidarity with the idea that the police are acting as judge, jury and executioner when all they are supposed to be doing is de-escalation, keeping the peace and enforcing laws irrespective of the skin colour of the suspect.
 ninja edit: Apparently the suspect and cop knew each other, so perhaps there was some bad blood between them contributing to this as well -- doesn't excuse the behaviour of any of the officers. We need to hold those who are in a position of power to a *higher* standard than we hold the general population. They are supposed to be trained and practised, not reactionary bullies.</t>
  </si>
  <si>
    <t>akohlsmith</t>
  </si>
  <si>
    <t>"Left-wing racial stereotypes are important, and not at all related to left-wing racism!"</t>
  </si>
  <si>
    <t>So true. 
 "We don't need religion, we have science" 
 *falls for the idea that gender and sex are different concepts* 
 Like wow, that empiricism is working great for you isn't it.</t>
  </si>
  <si>
    <t>6 out of 8 wearing glasses too, those weak eyes (and I say this as a four eyes myself). Now I wouldn't hit a man with glasses... Also, don't hold a fist up if you're shirt isn't long enough to hide your belly and lack of marxist abs!</t>
  </si>
  <si>
    <t>Bro. In a couple generations Detroit may not even have running water lol. Give your head a shake op</t>
  </si>
  <si>
    <t>Yeah, cancel the reality based Cops shows and stuck to the phony dramas.
 That'll keep them dehumanizing the police.</t>
  </si>
  <si>
    <t>1. Make "hate speech" illegal
 2. Define "hate speech" to be "anything we don't like" or "anything that goes against mainstream political opinion of the ruling class"
 3. ???
 4. Genocide</t>
  </si>
  <si>
    <t>Very tragic. If only they were bright enough to stay home they wouldn‚'t have to suffer those horrors.
 But it‚'s not too late! Ghana has just asked for the Africans back and I‚'m sure all the rest can go to their native place too.</t>
  </si>
  <si>
    <t>Pedobear?</t>
  </si>
  <si>
    <t>Frig off Lahey</t>
  </si>
  <si>
    <t>Jesus that accent is hot</t>
  </si>
  <si>
    <t>Crimson510</t>
  </si>
  <si>
    <t>I want to see the sequal to black hawk down: black hawk down Soymalia</t>
  </si>
  <si>
    <t>Privilege is having an EEO point or two so that your job is protected after doing something that would easily get a white person fired. I've seen this happen.</t>
  </si>
  <si>
    <t>He looks like a chomo.</t>
  </si>
  <si>
    <t>Looks like a hate website to me.</t>
  </si>
  <si>
    <t>You know that hate crimes take up under .1% of the crimes committed in Canada? Why are people going nuts over this?</t>
  </si>
  <si>
    <t>You get to a point where you're so angry you feel nothing</t>
  </si>
  <si>
    <t>This would only make sense if he were planning on making things look bad for the sitting president right before a national election, and I'm sure he wouldn't do anything as underhanded and murderous as that, now would he?</t>
  </si>
  <si>
    <t>Your stats are just for shootings? So Floyd wouldn't have counted because they didn't shoot him? How many died in police custody?</t>
  </si>
  <si>
    <t>so once again i ask you, who's paying you to post because this account reeks of liberal shill paid to spam , look at those targeted posts, almost like someone gathered data</t>
  </si>
  <si>
    <t>I don't think anyone's complaining about the number of cops involved, or disputing he should have been restrained - i think the problem is the guy put pressure on his neck and not his shoulder, and that caused him to die as he was pleading for his life. I think if they'd properly restrained him instead of using a move known to be dangerous to his life there would be no issue. Hold the guy down, fine, but don't kill the guy.</t>
  </si>
  <si>
    <t>Maybe America should invade themselves to prove how bad communism is.</t>
  </si>
  <si>
    <t>farmer-boy-93</t>
  </si>
  <si>
    <t>All the left wants to do is normalize depravity. Whether its trans issues all the way to lowering age of consent. Kids can be influenced to go on hormone blockers and if one parent agrees while another does not, get ready for a fight. Let kids be kids. Keep your adult themes to adults. This goes especially to pride parades where kids are subjected to way over-sexed images. If you thought a rap video is bad go to a pride parade.....</t>
  </si>
  <si>
    <t>They declared Dundas St. in Toronto racist and want the name changed.</t>
  </si>
  <si>
    <t>That man needs to be careful, he's gonna go get himself cancelled. These mob don't like truth!</t>
  </si>
  <si>
    <t>They never explicitly said conservatives. Some may interpret it as that though. This rule is pretty messed up though, it essentially states that you can't harass anyone besides white men... If this rule exists it needs to be inclusive for everyone.
 https://www.reddithelp.com/en/categories/rules-reporting/account-and-community-restrictions/promoting-hate-based-identity-or</t>
  </si>
  <si>
    <t>Bo-batty</t>
  </si>
  <si>
    <t>They would learn they are under hiring Slavic folks for sure !</t>
  </si>
  <si>
    <t>Affermative action is a racist policy. https://www.youtube.com/watch?v=VVvnTByzTmA</t>
  </si>
  <si>
    <t>Still waiting for the day they call out Islam.</t>
  </si>
  <si>
    <t>Whoever did this should be deported... to America.</t>
  </si>
  <si>
    <t>clockwork_society</t>
  </si>
  <si>
    <t>&gt;Hallman is one of three women elected to Wilmot Township Council in October 2018. **They were the first women in 44 years to sit on the council** and they are staunch supporters of diversity, inclusion and anti-racism. They want the Pride flag flying over the township offices, and they support Black Lives Matter. 
 So that experiment is going well.</t>
  </si>
  <si>
    <t>Elodrian</t>
  </si>
  <si>
    <t>Get fuked Blair</t>
  </si>
  <si>
    <t>I did see the video but it lacked context. Anyone have the background info? Seems reckless to just be stabbing peoples tires.</t>
  </si>
  <si>
    <t>Everyone is on the band wagon right now for anything that says the word ‚"white‚ in it. Going to be deemed hate speech is my guess if you try to defend being white or compare anything to white.</t>
  </si>
  <si>
    <t>That title thing couldn't get any more white and American if you tried.</t>
  </si>
  <si>
    <t>The week before a gathering of 200 was referred to as "Covidiots" and condemned by basically everybody on the planet, and now because one instance of systemic injustice happens it's perfectly fine to gather in crowds of up to 100,000.
 Oh but I forgot, [anti-Chinese racism is a bigger threat than Covid](https://truenorthfareast.com/news/coronavirus-racism-canada-chinese).</t>
  </si>
  <si>
    <t>Either a bunch of liberals are gonna get sick in a few weeks or covid 19 was way over hyped in the media.</t>
  </si>
  <si>
    <t>fukenhimer</t>
  </si>
  <si>
    <t>Je suis Qu√©b√©cois aussi mon gars. T'es pas toute seule!</t>
  </si>
  <si>
    <t>Not to mention nobody said anything when [this white man was killed by police](https://www.dallasnews.com/news/investigations/2019/07/31/you-re-gonna-kill-me-dallas-police-body-cam-footage-reveals-the-final-minutes-of-tony-timpa-s-life/) in very similar circumstances to George Floyd. 
 But I suppose it goes against the narrative that ‚"if george floyd had been white he‚'d still be alive today‚.</t>
  </si>
  <si>
    <t>This is so surreal that I don't know whether to laugh or cry.
 Feminists, who have been claiming that every problem they face is caused by discrimination against their identity group, are now having the same game played against them by an even more marginalized group.
 And, instead of saying "y'know, maybe we were actually going about things in a way that wasn't condusive to productive solutions and harmed individuals unfairly, maybe we should rethink our strategy", or even checking their privilege and asking themselves if they are actually causing harm by their own standards, they double down and blame it on men, somehow...
 &gt;Jordan Peterson, a professor of psychology, publicly opposed the compelled speech element of Bill C-16 without losing his job. In fact, he tallied his battle with preferred pronouns into a stand-alone media and publishing career. Could it be that his sex makes him a higher-caste member of the academic community than Lowery, whose femaleness is inescapable?
 Did I miss an "/s" somewhere? Maybe if the author(ess) did a bit of research she might know about Janice Fiamenco, a University of Ottawa professor who is regularily protested by students for questioning identity politics (and feminist orthodoxy) who still has her job. But no, this one professor, she's clearly the smoking gun...
 This is the downside to an incoherent ideology. Stuff like the Intellectual Dark Web forms organically from all sorts of different people who agree fundamentally that events should be viewed through the lens of the individuals involved, rather than the nebulous identity groups. But feminism, where the only logic is "women&gt;men" falls apart the second you question what it means to be a woman. 
 Go figure...</t>
  </si>
  <si>
    <t>The treaties are not racist.
 They're grandfathered rights due established through bargaining principles under British Common Law. There are white and even black, "Indians."
 The Indian Act, however, should go.</t>
  </si>
  <si>
    <t>I did a search in Alberta, British Columbia, and Ontario, of registered physicians, based on her alleged educational history and her current residence in Ottawa.
 **No one by the name of "Theresa Tam" is registered in any of these provinces.**
 I wonder if she was ever a practising physician, or instead just shuffled around between school program to school program after her direct-entry-from-high school Bachelors medical program in the UK. Which would mean she had an easy entry to a medical degree (how many diligent but completely average people get good grades in high school?) and was merely a student for the rest of her career.
 Which could explain why she's been terrible at making evidence-based decisions. Even people who make top grades in a professional program need experience to exercise and solidify their knowledge, how they translate theory to action.
 As a healthcare professional myself, I was rather shocked that Dr. Theresa Tam at one point was announcing how Canadians would be kept safe by travelers being "screened for symptoms" such as fever. A fever's absence is rarely (if ever???) an adequate test to determine whether someone does not have an infection, or is/isn't infectious.
 Edit: I had to review the news from January and February. I must correct myself in that Dr. Tam did state that temperature checks were likely to be ineffective, but she wasn't loud about this. Instead, the attitude she emphasized at the time was that shutting down flights or masks were likely to be ineffective (based on nothing) and allowed the rest of the Liberals/Ottawa to go ahead with stupid temperature checking 'screens' that did nothing while flights were still pouring in daily. And then later had to backpedal on this. Still completely irresponsible -- there is a difference to claiming knowledge, and one's actions.</t>
  </si>
  <si>
    <t>The left will eat the more moderate people in their group until only the crazies remain. That's when things will get really violent. It's a sad state of affairs.</t>
  </si>
  <si>
    <t>Let me tell you a little story of These Khalistanis who have taken refuge in your country, these people are dangerous and their activities and actions killed over 60,000 people in my country from early 80s to mid 90s. Most of these militants were killed by Indian forces and they eventually fled to foreign countries, mostly to the UK and Canada. They are trying to revitalize the separatism in Punjab but how will you do a referendum in Punjab when you're not even living in Punjab ? Most of these militants were funded by Pakistanis and no wonder the Pakistanis always flock to their rallies. They're just salty coz we crushed their dreams of a seperate state. Punjab is a Historic and cultural possesion of India and it will always be like that, no matter what Trudeau does.</t>
  </si>
  <si>
    <t>I love how they cover up the camera to avoid evidence of the assault. 
 Exact same tactic the corrupt police use.</t>
  </si>
  <si>
    <t>A lot of talk recently about erasing racism but not much talk about ending what creates racism. This innocent little girl is going to look at all black people differently now.
 Some dogs will even have a life long hate for certain breeds or colours of all other dogs if they were once attacked by one, especially at a young age. This is natural instinct teaching us to be safer rather than sorry because you sometimes don't get a second chance.</t>
  </si>
  <si>
    <t>Democrats were the defenders of slavery so to see them topple the Ulysses S. Grant statue is no suprise, I guess they finally got their revenge.</t>
  </si>
  <si>
    <t>To be clear this is already happening in canada but being covered up even better. 
 Go and arrest you local mp for accessory to every crime committed by the immigrants they bring to your city. 
 They brought them here with the intention of them stabbing us.</t>
  </si>
  <si>
    <t>You should put a mask and go rob a store to figure it out.</t>
  </si>
  <si>
    <t>This isn't a case anymore of Canada following USA 
 "Systemic racism" stuff is being pushed in every white country</t>
  </si>
  <si>
    <t>This is pretty much the thing I hate the most about these race riots. Corporate press releases trying to look compassionate and virtuous.</t>
  </si>
  <si>
    <t>Well, once the police are disbanded, there won't be any police to arrest you after you shoot in self defense.</t>
  </si>
  <si>
    <t>Your skin is \_\_\_\_\_\_\_\_ so you cant \_\_\_\_\_\_\_\_\_. Said with straight faces. 
 Welcome to 2020! Or maybe we should start calling it 0Z0Z cuz we're living in the upside down.</t>
  </si>
  <si>
    <t>Liberals seek to destroy democracy and freedom of speech.</t>
  </si>
  <si>
    <t>Vacuous blather. More important things have been shat into a ditch.</t>
  </si>
  <si>
    <t>Everyone that judges someone else because they don‚'t look like them is racist. That means everyone is racist, some more than others. Especially if they write ‚"news‚ articles about it.</t>
  </si>
  <si>
    <t>Shame. Shows our education system can fail just as badly as theirs.</t>
  </si>
  <si>
    <t>Edit - I R tard, can't tell the difference between Vermont and NH.</t>
  </si>
  <si>
    <t>WhiskeyDickens</t>
  </si>
  <si>
    <t>Hatespeech words are auto deleted now too.
 Try typing "retardation" itll be auto deleted.</t>
  </si>
  <si>
    <t>elizabeth may : we have a housing crisis!
 also elizabeth may : we need to accept 20+M people
 theres probably more illegal immigrants in the US than our entire population</t>
  </si>
  <si>
    <t>&gt;I find it odd that this ‚"racist‚ narrative happened shortly after Biden‚'s racist comment last week. I knew they were trying to distract us from something.
 Definitely, that was hurting their polls significantly.
 Leftists can only do one major false narrative at a time.
 Lot of smoke around this one.
 I wonder how long until they change the channel again.
 This one seems too flimsy to persist at the current level of intensity.</t>
  </si>
  <si>
    <t>this is what happens when you give a blank check to all those free loading workers. the government should have never approved the idea of CERB. this country is full of lazy free loaders. thank god for the smart business owners and corporations who kept this country going through the hard times</t>
  </si>
  <si>
    <t>Aren‚'t the protests actually about police violence, which won‚'t appear on this chart since officers are rarely charged and even more rarely convicted?
 This seems like a red herring fallacy with respect to the black lives matter movement.</t>
  </si>
  <si>
    <t>krypt3c</t>
  </si>
  <si>
    <t>Man these Royals need a PR team, bad.</t>
  </si>
  <si>
    <t>Lmfao just noticed baby Jugmeats watch</t>
  </si>
  <si>
    <t>Is this just legitimately targeted at a very low-iq segment of the population? It's absurd.</t>
  </si>
  <si>
    <t>Disgraceful.</t>
  </si>
  <si>
    <t>Police killing anybody is a problem. 
 Also being 24% of people killed while only being 13% of the population means they're being killed at a higher rate - just that they're outnumbered.</t>
  </si>
  <si>
    <t>I fucking love how people are coming around to anarchocapitalism. 
 Eric July is a full on voluntaryist/ancap/libertarian. 
 Check his ancap hoodie in this video:
 https://www.youtube.com/watch?v=Iq8_2bjJqbo
 And here's an interview of Eric July with Tom Woods.
 https://tomwoods.com/ep-1664-on-looting-and-police-brutality-with-eric-july/
 People are starting to understand that it's not left vs right --- it's tyranny vs freedom.</t>
  </si>
  <si>
    <t>Somebody please put his bloodied face at the end, with "welcome to Cobra Kai"
òÅ</t>
  </si>
  <si>
    <t>I will end racism if it's the [LAST THING I DO!](https://imgur.com/Iy642yv)</t>
  </si>
  <si>
    <t>["Fellow white people..."](https://garyperlman.com/record.cgi?dir=EG/SZ&amp;loc=626)</t>
  </si>
  <si>
    <t>More like "in an effort to cull undesirable populations, Oregon uses its racist police force as an excuse for biological warfare against POC" 
 Make no mistake, masks are there to protect people. Wilfully letting populations go unprotected instead of like, not racially profiling is cartoonishly evil</t>
  </si>
  <si>
    <t>Start asking people who support this why they don‚'t want your children to be safe, why they want it to be easier for violence to occur in their schools. Ask them why they‚'re willing to let children die to make themselves feel good. Ask them why feeling righteous is more important than a child‚'s life. 
 They get all wound up about school shooters so they should have a nuanced opinion, right? Slap them with their own cognitive dissonance.</t>
  </si>
  <si>
    <t>Woo hoo ! It failed ! Turdeau is a failure.</t>
  </si>
  <si>
    <t>So Trump declared kids living in their parents basements as a terrorist organization?</t>
  </si>
  <si>
    <t>Ryan Long is the GOAT check out his Boyscast podcast</t>
  </si>
  <si>
    <t>Not exactly what you are looking for but the data available is limited.
 This graph is from the Toronto Star report on carding.
 It show that black people are twice as likely to be arrested than other races listed.
 It also shows that carding rates were relative to arrest rates across races and that although black people were carded more, they were also arrested more. 
 Carding was still labeled racist and canceled when this inconvenient truth was over looked.
 https://imgur.com/69002lq</t>
  </si>
  <si>
    <t>The sub describes itself as being hate free but it's the most divisive Canadian sub that breeds nothing but hate.</t>
  </si>
  <si>
    <t>That's why it should be all lives matter...all they are doing is fighting racism with more racismò≠</t>
  </si>
  <si>
    <t>iMnotHiigh</t>
  </si>
  <si>
    <t>This misinformation thing will be good for worldnews and all of their constant Trudeau propaganda, that is if the mods aren‚'t complete douches (they are)</t>
  </si>
  <si>
    <t>Because you aren‚'t in Us politics so you don‚'t matter to them</t>
  </si>
  <si>
    <t>Anti-lock down protesters were individuals 
 "anti-racism" rioters are a controlled group funded by Soros and Twitter directed by Liberals and Democrats with strong Media allies.
 Ford has learned to pick his battles</t>
  </si>
  <si>
    <t>vanbythesea</t>
  </si>
  <si>
    <t>Isn't the world demographic only like 15% white?</t>
  </si>
  <si>
    <t>I tried telling my girlfriend all lives mattered yesterday and she told me I was being racist.
 My German girlfriend was telling me, a Canadian-Jamaican, that I was being racist.
 She‚'s definitely on the Kool-aid</t>
  </si>
  <si>
    <t>DucksMatter</t>
  </si>
  <si>
    <t>...and ‚"protect the interests of the family‚ from dangers such as pornography</t>
  </si>
  <si>
    <t>Funny how not one person from his community narced on him. One bad apple spoils the bunch, I guess that means his entire community is complacent in his crimes and should be defunded.</t>
  </si>
  <si>
    <t>Fishing is great for father and son bonding, shut off your phone, checkout for the day and have a good time bud.</t>
  </si>
  <si>
    <t>Please please all sign up for your PAL if you don't have it, are white and live in or near a liberal city (all of them).</t>
  </si>
  <si>
    <t>Let me guess Rastus doesn't work good</t>
  </si>
  <si>
    <t>It's all advocacy journalism from top to bottom. I imagine all journos feel justified and can still sleep at night because they imagine there's a reverse version of themselves out there saying the exact opposite thing they are. 
 Internet illiterate boomers are at a huge disadvantage when it comes to understanding this.</t>
  </si>
  <si>
    <t>Go full on skinhead in support of BLM ROFL....</t>
  </si>
  <si>
    <t>They hate the ideal of individualism, and prefer to make a group based definitions of racism</t>
  </si>
  <si>
    <t>tmaddy</t>
  </si>
  <si>
    <t>If right wing forces ‚"captured‚ 6 blocks in Calgary and made a ‚"new country‚ Nenshi would have the swat team roll in and shoot on site.</t>
  </si>
  <si>
    <t>This man is harassing her. He‚'s not a journalist in any sense of the word.</t>
  </si>
  <si>
    <t>spacepepperoni</t>
  </si>
  <si>
    <t>"Winnipeg woman" 
 LOL.</t>
  </si>
  <si>
    <t>I like this woman. Takes a lot of courage to speak out like that.</t>
  </si>
  <si>
    <t>Fun fact! Trump knew about Russia putting a bounty on the heads of US soldiers through Afghan militants back in March and did nothing except insist that Russia be let back into the G7. Real big balls eh? Support the troops, when it‚'s convenient I guess.</t>
  </si>
  <si>
    <t>The inflammatory picture and story went viral immediately and violent riots followed. Yes, I know there are also peaceful demonstrations.
 I tried to get more background information from the start. What led to this incident? Or is this common practice in Minneapolis? Is it racist or did the suspect resist arrest? A 'counterfeit $20 bill'? What the heck with that?
 The riots were fully operational before any answers to these questions slowly leaked into the press.</t>
  </si>
  <si>
    <t>AnnaLisetteMorris</t>
  </si>
  <si>
    <t>They have already decided that you are automatically wrong by virtue of being a police officer. There is no equation to be made here. It falls on deaf, bigoted ears.</t>
  </si>
  <si>
    <t>The most hilarious thing is that these people think their endorsements matter, at all. THAT'S WHY TRUMP WON. HE'S THE REPRESENTATIVE OF THE ANTI-ESTABLISHMENT CROWD.
 The more old-government figures come out against Trump, the more his supporters get emboldened. HOW they haven't figured this out by now is beyond me.</t>
  </si>
  <si>
    <t>All the more reason for me to bring my hunting knife in hikes. 
 ... please don't let this end up on r/Iamverybadass.</t>
  </si>
  <si>
    <t>He drop the r bomb?</t>
  </si>
  <si>
    <t>I shared this post on my social media and people are trying to doxx me now.
 Why is it ok to bring up any other person‚'s background to discredit them or to downplay their victim status, but George is off limits? 
 His death was horrible, but why is it not ok to bring up that he created the situation that led to his death, i.e. passing off forged currency? Would this have happened if he was just walking down the street with groceries? 
 It‚'s insane.</t>
  </si>
  <si>
    <t>KombuchaGuy91</t>
  </si>
  <si>
    <t>Someone just needs to throw a firecracker to get that party started.</t>
  </si>
  <si>
    <t>In the picture his kid has those wild eyes like the mass shooters have when they're arrested.
 Just a coincidence, I'm sure..</t>
  </si>
  <si>
    <t>you know, if it turns out the same as trudeau i'm going to sit back and laugh because i told you so, conservatives conserve nothing in this modern age</t>
  </si>
  <si>
    <t>These people will fight racism like Montreal, by stealing electric guitars, that will show them.</t>
  </si>
  <si>
    <t>The syrup of washing away your white guilt!</t>
  </si>
  <si>
    <t>Tupac and Biggie are indirectly responsible for more deaths than all white cops combined, "it's just their culture".</t>
  </si>
  <si>
    <t>He bent the knee, but not enough.
 THROW HIM TO THE HOUNDS!
 Next!</t>
  </si>
  <si>
    <t>Canadians who look down their noses at the USA need a reality check. and that's putting it the nicest way i could think of.</t>
  </si>
  <si>
    <t>They still haven't learned they'll be smeared as racist regardless
 They think this helps but really all racism has been successfully blamed on conservatives so the more they play this game the harder they lose</t>
  </si>
  <si>
    <t>Dropped like a hot potato.</t>
  </si>
  <si>
    <t>Police should just defund themselves, no need for them at all.</t>
  </si>
  <si>
    <t>It's cute that most of you think this country wasn't built on the backs of immigrants.</t>
  </si>
  <si>
    <t>Red Pill carpet bombing.</t>
  </si>
  <si>
    <t>white privilege</t>
  </si>
  <si>
    <t>It's pointless in the US too</t>
  </si>
  <si>
    <t>LuvMeTendieLuvMeTrue</t>
  </si>
  <si>
    <t>Diversity quotas in a way is as racist as affirmative action in the way that your race is used to achieve, not your qualities, experience and competencies.</t>
  </si>
  <si>
    <t>White people from Toronto are protected by Reddit, yeah!</t>
  </si>
  <si>
    <t>Midsummer23</t>
  </si>
  <si>
    <t>Your life and the end of your family lineage. They may as well.</t>
  </si>
  <si>
    <t>I build houses for a living and I'd estimate 70% of new homes are built for non-whites.
 Its going to be funny if this topic ever comes to light,
 I hear in BC foreign housing speculation is a big thing.</t>
  </si>
  <si>
    <t>The KKK was literally started by the democrats.</t>
  </si>
  <si>
    <t>The weakest people alive will always try to glorify themselves by attempting to erase and rewrite history. I hope one day they look back and cringe at how embarrassing they acted.</t>
  </si>
  <si>
    <t>I'm complaining for the lack of diversify. We need white looters or we will not achieve equality. /s</t>
  </si>
  <si>
    <t>Please loot vandalize assault quietly please</t>
  </si>
  <si>
    <t>They have the audacity to paint two larger than life murals depicting Floyd as an angel complete with wings and a halo and prop them up on the church stage for his funeral. 
 The problem of black criminals having bad interactions with police will not be solved if the people who protest and riot for change are not willing to look at how they contribute to the problem. 
 The police made many mistakes during the arrest of Floyd but to paint him as an innocent angel is simply wrong.</t>
  </si>
  <si>
    <t>The best thing anyone can do is get off any kind of social media that‚'s tied to a picture of your face</t>
  </si>
  <si>
    <t>I love how the trolls were in early this morning crowing that the whole thing was fake news because it was Monday and the subocalypse hadn't happened yet. My reaction? Monday is not over yet.</t>
  </si>
  <si>
    <t>I mean... it‚'s common knowledge that a person will appear to be more attractive (or look good‚) when taking a picture with a less attractive person. 
 I understand her frustration, maybe she should take pictures with uglier people only?</t>
  </si>
  <si>
    <t>If Toronto can re-elect someone who wore blackface in three different instances, then they should have no problem with this.</t>
  </si>
  <si>
    <t>This guy is flailing. He's losing his mind. He feels like he's on the cusp of taking it all based on 'race'. But, he just can't pull it off.</t>
  </si>
  <si>
    <t>All white ppl...hahahaha</t>
  </si>
  <si>
    <t>I really do hope they go through with it. There's no reason for the officers to risk their lives protecting people that hate them</t>
  </si>
  <si>
    <t>Yeah, beating up strangers and burning their businesses down is valid, right and necessary.
 We **really** need to start taking leftists here more seriously.
 They seem to be itching for a real fight.
 Make no mistake, we're their target.</t>
  </si>
  <si>
    <t>I‚'m impressed, I hope the case against him gets tossed.</t>
  </si>
  <si>
    <t>MycoScopeNerd</t>
  </si>
  <si>
    <t>Rapper's lives don't matter.</t>
  </si>
  <si>
    <t>TripleZetaX</t>
  </si>
  <si>
    <t>These are the people that call you ‚"raycissst‚ on the internet</t>
  </si>
  <si>
    <t>Well aside from the infinitely addressed morality question, let's look at the phrase.
 What is "white"?
 A very difficult definition for most people, even the Nazi's.
 What is "supremacy"?
 What characteristics are defined as supreme? It would be difficult to say which ones are the best. What is supreme is often a matter of circumstance.
 Ultimately, white supremacy doesn't exist... because they are words without a meaning. It's a propaganda phrase for political outcomes. It is used appeal to the ego of the common white man to drive them to do things they would not otherwise do.</t>
  </si>
  <si>
    <t>She claims the tweet is doctored</t>
  </si>
  <si>
    <t>Qxarq</t>
  </si>
  <si>
    <t>Do you want to learn more? Watch "Hypernormalisation" by Adam Curtis</t>
  </si>
  <si>
    <t>salkin23</t>
  </si>
  <si>
    <t>Maybe if he just took his meds and didn't pull out a knife on the cops he wouldn't be dead. But yeah, responsibility for one's actions is racism now.</t>
  </si>
  <si>
    <t xml:space="preserve">On the plus side playing as a black character you may guilt some people into not shooting you </t>
  </si>
  <si>
    <t>Even in death his statue defends his country. Now that's something.</t>
  </si>
  <si>
    <t>If you want to spot racists...
 Get a POC to wear a MAGA hat and see how he/she is treated in public...</t>
  </si>
  <si>
    <t>Jobs and careers have been lost, scholarships rescinded, lives ruined, because of an *accusation* of racism, and she‚'s surprised that people defend themselves?</t>
  </si>
  <si>
    <t>Looks like UBC and SFU spilled out into the street with their aged hippy handlers.</t>
  </si>
  <si>
    <t>If that status fall on someone head ...§Ø</t>
  </si>
  <si>
    <t>kevorgod</t>
  </si>
  <si>
    <t>Pretty sure that's because most Asians and Indians are either well-off highly educated immigrants, or the children of them though.</t>
  </si>
  <si>
    <t>Daily reminder that communism is responsible for the death of over 150,000,000. iTs NeVEr bEeN rEaL CoMmUnISm</t>
  </si>
  <si>
    <t>Weird world that we live in.
 So, having Drake advertise a product..? Isn't that 'racist' just like Uncle Ben's or Aunt Jemima?</t>
  </si>
  <si>
    <t>This is a new guy, this is not Ontario Liberal [Benjamin Levin](https://en.wikipedia.org/wiki/Benjamin_Levin_%28academic%29#Child_pornography_and_counselling_to_commit_a_child_sexual_assault_convictions) who plead guilty to making and possessing child pornography and "counseling a sexual assault" when he was the deputy Education Minister under Kathleen Wynne. 
 It is hard to keep track of all the Liberals and Trudeau associates who are involved with child porn and crimes against little kids, but these are separate people, the only thing they have in common is that they are Liberal. 
 And also they both like child porn, so it's two things they have in common.</t>
  </si>
  <si>
    <t>In addition to audits on expenditures, they need to be doing external value for money audits on staffing expansion. There have been thousands of new government employees added during the current Liberal government‚'s reign, and we deserve to know why, and if we are getting our moneys worth. We are footing the bill for salaries that are not comparable to the private sector, outstanding benefits packages, and pensions for a ton of useless, low level government drones. The audits should be focused on low to mid level positions as that is where the majority of waste comes from.</t>
  </si>
  <si>
    <t>All lives matter. this selective outrage helps no one. Overall, police in the US seems extremely oppressive and exceedingly brutal.
 Picking a racism issue out of this takes away the attention from the fact that police need to have a higher hiring bar and some way to validate the mental state of their officers. 
 Taking an issue with racism here takes the attention away from the actual problem and will not lead into any solution.</t>
  </si>
  <si>
    <t>Fake.</t>
  </si>
  <si>
    <t>Take a knee to defund yourself.</t>
  </si>
  <si>
    <t>Let's see.. 
 They dress in all black and terrorize peaceful societies. They destroy monuments. They set up autonomous zones and make demands of the host country to abide by their ideology. 
 Nope. Can't find that many.</t>
  </si>
  <si>
    <t>Sheeple can‚'t handle the real horrors going on the world</t>
  </si>
  <si>
    <t>I blame MTV and the crack.</t>
  </si>
  <si>
    <t>I understand how you feel as I haven‚'t stopped working a single day since this began and I‚'m burnt out and tired (as you probably are). Many times it‚'s crossed my mind how much I‚'d love a government paid vacation! Those that have not stopped working will probably also be paying off CERB payments for others in the form of taxes.
 However I think those receiving CERB can fall into 2 camps where 1 is straight chilling and earning even more than before but another that genuinely wants to return to work and would love to be in our positions so I see the privilege of being able to keep busy at work during these times. One of my friends receiving CERB since the beginning says he‚'s bored and wishes he could go back to work. Those receiving CERB are probably also stressed out as most will need to find jobs in a most likely more competitive job market after all this is over.
 So it probably sucks for us and also sucks for them but you‚'re definitely not alone and thank you for giving me the chance to get that off of my chest.</t>
  </si>
  <si>
    <t>CuteWendigo</t>
  </si>
  <si>
    <t>Reminds me of the video of the swedish reporter asking swedes if they support refugees and then the guy asks them to house one and they all say no. They know the consequences of mass immigration and they choose to virtue signal because the media has made it seem like anyone against immigration is racist</t>
  </si>
  <si>
    <t>canadian1987</t>
  </si>
  <si>
    <t>Feminism isn't trendy right now so he doesn't need to flex his virtue. This headline has been swept under the rug pretty quick in mainstream Canadian media (but what else is new).</t>
  </si>
  <si>
    <t>Cestus1ne</t>
  </si>
  <si>
    <t>Yea I'd take the orange man over Castro's son any day</t>
  </si>
  <si>
    <t>Dude is right, if all of these people hate the US and Canada so much why don‚'t they just leave and go somewhere else? All of these communists hate democracy so much why don‚'t they move to China or North Korea? How many people of African decent go to Africa to help the people suffering there and use the knowledge, skills and money they got here to fix the continent? Same with the Middle East. It‚'s because they don‚'t want any of that, they just want to destroy our countries. Maybe all of this has just been a rouse to create a world government, but do you really think that‚'s going to make anything better? It‚'s just going to lead to more widespread corruption on a global scale that they‚'ll hide by creating issues like what we‚'re seen now to distract the people from what‚'s really going on.</t>
  </si>
  <si>
    <t>Having one intruder is bad enough. I feel so bad for all the people being negatively affected by all this craziness.</t>
  </si>
  <si>
    <t>Remember when Trudeau was asked in 2013 what his favourite country was? China of course!
 "The Liberal leader was asked which nation he admired most. He responded: "There's a level of admiration I actually have for China. Their basic dictatorship is actually allowing them to turn their economy around on a dime."
  [https://www.cbc.ca/news/canada/toronto/justin-trudeau-s-foolish-china-remarks-spark-anger-1.2421351](https://www.cbc.ca/news/canada/toronto/justin-trudeau-s-foolish-china-remarks-spark-anger-1.2421351)</t>
  </si>
  <si>
    <t>Lol. The Dutch and Portuguese, the Romans, Turks etc. 
 Literally anyone that conquered anyone had slaves of all races...</t>
  </si>
  <si>
    <t>Save more of them than the threat of jail, when we even dare think about defending ourselves? Good old math, racist as it may be, might just disagree.</t>
  </si>
  <si>
    <t>If I was a father of those 13 and 14 year old girls, and found a 26 year old man was involved... I'd make SURE that guy got bond. He'd be begging to go back to jail.</t>
  </si>
  <si>
    <t>I hear you! Prime Minister Blackface is removing democracy from this country while they have a minority government. The NDPee is helping this with their witch hunt for racists. We've had to change how we express ourselves, pretty soon we're going to lose free speech entirely. The libs have already shown that they will dismantle what they don't believe in through OIC. What's next? The only way I can see things getting better is if the conservatives get a better leader and vote no confidence. I think after being called racist the Bloc will support this motion. I'm not holding my breath and am too seeing is moving southward is a possibility.</t>
  </si>
  <si>
    <t>Swedish doom goblin.</t>
  </si>
  <si>
    <t>White women...</t>
  </si>
  <si>
    <t>yeshdufuga</t>
  </si>
  <si>
    <t>Yes they are beating their 5 wives nothing wrong with that</t>
  </si>
  <si>
    <t>dnd93</t>
  </si>
  <si>
    <t>dont you find it ironic a tiny racist joke offends you when this subreddit thrives off of racism??</t>
  </si>
  <si>
    <t>misterbaboon1</t>
  </si>
  <si>
    <t>Hahahahaha I got banned for saying this is absolutely not racist at all. These sub Reddit‚'s are absolutely wild when it comes to censoring people they disagree with</t>
  </si>
  <si>
    <t>strongday</t>
  </si>
  <si>
    <t>Now the media won‚'t even print the word or the first letter of the word white people aren‚'t supposed to say. And one can not even teach people the word they are not supposed to say. All references to the word are prohibited unless you are a rapper or black performers in a movie. Then it‚'s ok to use the word repeatedly.</t>
  </si>
  <si>
    <t>My spirit animal is the rabbit. Cute, hardworking and cuddly, but when threatened will rip your face off in a heartbeat.êá</t>
  </si>
  <si>
    <t>Imagine that is crazy that it seems like those running crazyville (the world we are in) are watching these exact movies.</t>
  </si>
  <si>
    <t>"doctored" a meme. Bwahahaha Twitter is as fake news as CNN</t>
  </si>
  <si>
    <t xml:space="preserve">&gt;omg so white and good
 </t>
  </si>
  <si>
    <t>RCMP tricksters.</t>
  </si>
  <si>
    <t>White privilege.</t>
  </si>
  <si>
    <t>Makes sense to me§∑üèª‚Äç‚ô'∏è</t>
  </si>
  <si>
    <t>Let's not overlook the most important fact: cleaning it up is racist &amp; privileged . It must stay.</t>
  </si>
  <si>
    <t>They‚'re praised for wanting to defund the Police, but I‚'m called a neo-Nazi for wanting to defund the CBC?</t>
  </si>
  <si>
    <t>Congratulations. You pointed out politicians doing their job. 
 Stop hating on non-politician women for not writing laws.</t>
  </si>
  <si>
    <t>I wonder what his wife was doing while he was busy up there flying around§î</t>
  </si>
  <si>
    <t>meme__machine</t>
  </si>
  <si>
    <t>‚"Shame on you‚
 Sure, shut her down because everyone in that crowd probably realizes she‚'s right.</t>
  </si>
  <si>
    <t>Spezeatspeople</t>
  </si>
  <si>
    <t>Why should they be kicked out for protesting?
 Edit: still waiting on how protesting should be punished with deportation.</t>
  </si>
  <si>
    <t>Well that would explain why my DVR recording of the Blue Max was screwed up :(</t>
  </si>
  <si>
    <t>That's an incredible video. 
 This resembles a Communist coup.</t>
  </si>
  <si>
    <t>Careful with this surgeon. I'd recommend someone not mentally handicapped to operate on me.</t>
  </si>
  <si>
    <t>Much be nice to be privileged like that.... probably white</t>
  </si>
  <si>
    <t>Ran over someone? Nah bro fatty fatty 2x4 slipped on her hooves.</t>
  </si>
  <si>
    <t>I was waiting for someone to grab that gal's bicycle helmet chinstrap and demonstrate just how ill dressed she really is. Am disappointed.</t>
  </si>
  <si>
    <t>Life isn't that hard if you follow one basic rule when it comes to others, BEHAVE IN THE WAY YOU WANT TO BE TREATED.</t>
  </si>
  <si>
    <t>100% of people who are born will die. 0.000005% of those people will die from Covid. Being born is a bigger threat than Covid.</t>
  </si>
  <si>
    <t>&gt;UPDATE: Deleted previous tweet which was inaccurate, apologies. Not charged* with breach of the peace, he was arrested* for breach of peace. TPS says he may face a hate crime charge, determined with consultation with Crown
 That's insane. Is Trudeau going to be retroactively charged with a hate crime? Surely there is no statute of limitations on such a heinous crime.
 Why didn't the police arrest the person that assaulted that fine gentlesir?</t>
  </si>
  <si>
    <t>It‚'s obviously utopia you BiGgItS</t>
  </si>
  <si>
    <t>ViridanZ</t>
  </si>
  <si>
    <t>This is the most economized virus of all time.
 Flooding the streets with anti-racism protests was necessary to drown out all the anti-lockdown protests.</t>
  </si>
  <si>
    <t>The canary died when fatpeoplehate was banned. Read the signs, this website is doomed.</t>
  </si>
  <si>
    <t>Wait till they find out you have a talking dog.</t>
  </si>
  <si>
    <t>Anybody can hand pick history events and paint any picture they want. It's sad how easily emotional people are being guided to hate. Should have seen this coming when it was hate Trump no matter what reason, and people just passively nodded. Now it's those people who are hated by the mob. Next I really think they are going after Christian women... Mark my words.</t>
  </si>
  <si>
    <t>I gotta admit, this is a a slice of America right there.òÅ
 I wouldn't hesitate to defend my family and domicile either.
 There are a lot of disgruntled people that would love to steal or burn everything that you worked your entire life for.</t>
  </si>
  <si>
    <t>The riots took more black lives than the police themselves.</t>
  </si>
  <si>
    <t>Legend? Racism is supported in this page?</t>
  </si>
  <si>
    <t>You‚'re not very good at this.</t>
  </si>
  <si>
    <t>The guy is so woke... his wife‚'s boyfriend even says so!</t>
  </si>
  <si>
    <t>Because BLM is a legitimate protest. We wouldn't shut down a protest against injustice in china (well maybe we would) but the main point is that the violence, rioting, looting, vandalizing, is not done by BLM protesters. Once they cross that line they are categorically anti-caps. Some may happen to be black, too. 
 Try to keep the issues separate. There are two wars being fought side by side. The first one isn't really a war but an ongoing peaceful protest - BLM has done plenty more peaceful protests than violent ones, and whenever they turn violent, it's because there are actors present who are fighting in the second war, which actually is a war, and it's anarchy/antifa vs law and order.</t>
  </si>
  <si>
    <t>[From Small Dead Animals - a Picture of the racist councillor](http://www.smalldeadanimals.com/index.php/2020/06/26/i-napoleon-110/)</t>
  </si>
  <si>
    <t>Wow OP you clearly only read biased news, much like SJWs you appear to dislike. You know most of what you have posted is actually fake news and not real news.</t>
  </si>
  <si>
    <t>eaumygoodness78</t>
  </si>
  <si>
    <t>1 dead? You obviously are not familiar with the US</t>
  </si>
  <si>
    <t>Let‚'s see if they have backbone and ban r/fragilewhiteredditor</t>
  </si>
  <si>
    <t>Nobody would say they aren't terrorists, they even admit it. Violence to achieve radical left goals. 
 Maybe Trudeau would say "no guys they are totally peaceful" but anyone with a working brain outside Antifa or even inside Antifa disagree</t>
  </si>
  <si>
    <t>Tucker Carlson is a joke. Fox News has literally said "No reasonable person would consider Tucker Carlson News"</t>
  </si>
  <si>
    <t>CycloneSweep</t>
  </si>
  <si>
    <t>Lmao. That's a ton of mental gymnastics that guy did there.</t>
  </si>
  <si>
    <t>Anyone with enough money can buy their way to a nearly broke, 3rd rate party's leadership, especially when you can play the "REAL race card" which is making people afraid to disagree, on fear of being thought racist. Deja Vu!</t>
  </si>
  <si>
    <t>Canada - Unemployment climbs in May
 USA - Unemployment drops in May.
 "Orange man so bad!".</t>
  </si>
  <si>
    <t>What about David Dorr, Dave Patrick Underwood, Italia Kelly, did their lives matter? And yet we are supporting the life of a criminal.</t>
  </si>
  <si>
    <t>The more the left tries and not be racist, the most they show everyone they are absolutely beyond racist.
 Everything they do is literally based on race.
 It's a political ideology on skin color, at this point.</t>
  </si>
  <si>
    <t>Repeal the glaude clause.
 Racism is by definition, treating people different by race, and an act that allows you to get out of jail cause your race is overrepresented in the prison population is racist!</t>
  </si>
  <si>
    <t>As a person of color this is absurd. It hurts the movement more than anything, other people of color should speak out against these types. This is NOT equality. This man did nothing wrong. There should be a petition equally defending this guy.</t>
  </si>
  <si>
    <t>nugamma</t>
  </si>
  <si>
    <t>What a time to be alive lol.</t>
  </si>
  <si>
    <t>*peacefully shoot</t>
  </si>
  <si>
    <t>I'll never ever get past the fact that my mom used to use "blm" as the code for a poop before a road trip.</t>
  </si>
  <si>
    <t>Another false flag perpetrated by the Proud Boys</t>
  </si>
  <si>
    <t>‚"I civicly engaged this Wendy‚'s by burning it down.‚</t>
  </si>
  <si>
    <t>So this is how society will crumble. Children are innocent so we try to keep it that way. I don't think drag queen story time should be legal. Kids should not be subjected to that so young. No parents should have to explain why a man is dressing as woman. 
 We preach Santa, The Easter Bunny and The Tooth Fairy are near omnipotent in power. We used it as a control mechanism to ensure compliance from the gullible. Kids don't care about the race issue unless the parents have inadvertently subjected the children to stereotypes. This kid is Greta jr. and nothing more than puppet.</t>
  </si>
  <si>
    <t>same people who say clothing isn't sexual, are mad at clothing in video games that they perceive as sexual...hmm§î</t>
  </si>
  <si>
    <t>thatavaj</t>
  </si>
  <si>
    <t>Just tell the 911 operator that you've shot the trespasser. The cops will be there before you hang up.</t>
  </si>
  <si>
    <t>Banish him to North Korea with a vat of margarine. He can learn about all of the margarineialization he wants to over there.
 This is just pure chi-com BS propaganda.</t>
  </si>
  <si>
    <t>poor man</t>
  </si>
  <si>
    <t>GabhaNua</t>
  </si>
  <si>
    <t>Do all the conservative Indians move to Calgary? Seriously they voted CPC in mass. My PPC fella had no chance lol</t>
  </si>
  <si>
    <t>See you all in the gulags!</t>
  </si>
  <si>
    <t>Trudeau, kneels before Black Lives Matter.
 Trudeau, doesn't kneel to God after priests told him to stop supporting abortion.</t>
  </si>
  <si>
    <t>why even engage with the woman filming? I would just be blasting Pantera.</t>
  </si>
  <si>
    <t>Is this a darksouls creature?</t>
  </si>
  <si>
    <t>Typical leftist: accuses everyone of imaginary moral failings while being blind to his own reprehensible behavior. Yet still proclaims his superiority.</t>
  </si>
  <si>
    <t>&gt; Bolton said he then spoke with White House economic adviser Larry Kudlow, who was scheduled to appear on Sunday TV talk shows.
 &gt; "Trump's direction [to Bolton] was clear: Just go after Trudeau. Don't knock the others. Trudeau's a 'behind your back guy,'" Bolton writes.
 &gt; He says there was no doubt that Trump wanted Kudlow and fellow White House aide Peter Navarro to attack Trudeau.
 &gt; Navarro also went on TV and said there was a "special place in hell" for Trudeau because of the way he treated Trump.
 &gt; Tensions between the Canadian and American leaders have ebbed and flowed in the two years since that notorious meeting.</t>
  </si>
  <si>
    <t>Afraid of humans for no good reason? common sense shows - you might be a hypochondriac!</t>
  </si>
  <si>
    <t>Minimizing police interactions is good for ppl of any race.</t>
  </si>
  <si>
    <t>I think the cop shouldn't have punched him ([timestamp - 7:12](https://www.cbc.ca/player/play/1749767747520)) and perhaps the takedown wasn't warranted but what was the guy expecting? You act super aggressive against a cop and you think they'll let you go? Literally the only interaction you should have with police is "yes sir, no sir", and if there is anything wrong in how the officer interacts with you, you bring it up in court or file a complaint. 
 A common pattern I'm seeing when it comes to these controversial arrests is that the person being detained becomes aggressive, emotional, or resists arrest, and then the cops over-react since they're worried about their own safety since they're not entirely sure whether the person is armed or is somehow capable of severely harming them.
 People don't seem to realize that the balance of power during a police stop lies *with the cop*. And that power inbalance is intentional, given that they have to have the ability to detain or arrest violent criminals when the need arises. There are [so many instances](https://www.youtube.com/watch?v=Jaslr_xQmkQ) of cops dying in a split second because the person pulls out a gun and shoots them point blank when they least expect them to, it's no wonder that they're always on edge.</t>
  </si>
  <si>
    <t>there is a Rolling Stones/Paint It Black/Margret Trudeau joke somewhere in this....</t>
  </si>
  <si>
    <t>Theyre letting a third-party organization investigate hatespeech within discord users.
 Let that sink in</t>
  </si>
  <si>
    <t>certainly seemed like he was out of line to me. i mean, when he got jumped he was already chilled out, but man, what do you expect to happen getting in to a fighting stance with a cop? has the whole world gone crazy? I've known since I was like 6 years old, DONT FIGHT WITH POLICE, DON'T POINT ANY KIND OF WEAPON (OBVIOUS TOY OR NOT) AT POLICE!.. yet 90% of these videos people are clearly pushing their luck.</t>
  </si>
  <si>
    <t>It's because the theme of the story insists on the existence of personal responsibility.
 They twisted the story because in their version it's society's fault, not the boy's. This hurts their worldview that everything is everyone else's fault, not theirs. 
 Their version also implies that society should never tire of being at the whims of the lowest common denominator. It's everyone else who should bend to cater to the boy's false alarms just like how in real life everyone should bend the world to cater to the criminals. the lazy, and the grifters. After all, it's not their fault, it's society's.</t>
  </si>
  <si>
    <t>PrecisionStrike</t>
  </si>
  <si>
    <t>These people will never be satisfied. never give them an inch</t>
  </si>
  <si>
    <t>I agree 100%. Anybody who owned a slave should pay. No slave, no problemç</t>
  </si>
  <si>
    <t>CERBian_Queen</t>
  </si>
  <si>
    <t>Here's the Bloc's response since most of you don't speak french:
 &gt; ... il nous appara√Æt inappropri√© d‚'imposer des conclusions √† un comit√© avant que celui-ci n‚'ait proc√©d√© √† son √©tude. Nous respectons le processus parlementaire. 
 &gt;... we find it inappropriate to impose conclusions on a committee before it has studied it. We respect the parliamentary process.
 They got called racist for that.</t>
  </si>
  <si>
    <t>What are two crises manufactured by the media to destroy western nations, Alex?</t>
  </si>
  <si>
    <t>I think you mean racism at it's tastiest</t>
  </si>
  <si>
    <t>Judge_Grimrod</t>
  </si>
  <si>
    <t>The Mods of rCanada are dishonest activists who are engaging in censorship.</t>
  </si>
  <si>
    <t>How about a rainbow with a black border around it? Let's do both.</t>
  </si>
  <si>
    <t>An utter failure as a leader.</t>
  </si>
  <si>
    <t>Of course there's more to it than the BS narrative being shoved down throats.</t>
  </si>
  <si>
    <t>Don't cut yourself on that edge</t>
  </si>
  <si>
    <t>Entire BLM movement is based on lies.</t>
  </si>
  <si>
    <t>Member when Bev Oda's overpriced OJ was fussed about for months and months by the media during Harper's administration, like we should be so horrified. Now, we get crickets when it comes to Trudeau Liberals' black(face) hole of wild spending. Makes the Harper days look pretty good, doesn't it (and the liberal media look petty).</t>
  </si>
  <si>
    <t>Any interaction with the cops needs to be recorded on video,and wtf do the cops need to look like commandos where and who decided that idea , Canada doesnt have a need for a militarized police force.</t>
  </si>
  <si>
    <t>Ontario is actually already in the process of ending the lockdown!</t>
  </si>
  <si>
    <t>And also the French 
 I kid I kid. 
 We are literally being yelled at because we embrace western values over asiatic ones. What a world.</t>
  </si>
  <si>
    <t>Why would you even tell us now we‚'re obviously going to hit it all the time</t>
  </si>
  <si>
    <t>This is fake. It‚'s a Stalin quote (with a few key words replaced).
 Now she‚'s getting doxxed and receiving many death threats.</t>
  </si>
  <si>
    <t>So it looks like the cop will likely be put to death, because thats what they want.</t>
  </si>
  <si>
    <t>how about sexism?</t>
  </si>
  <si>
    <t>This is the White Supremacy we keep hearing about.</t>
  </si>
  <si>
    <t>Yeah but even cops don't know how to use guns</t>
  </si>
  <si>
    <t>an0nymouscraftsman</t>
  </si>
  <si>
    <t>Communist doctrine requires that the old world be destroyed in order to build the new utopia. It's right out of Stalin's propaganda.</t>
  </si>
  <si>
    <t>Systematic racism and white supremacy exist in our institutions, and anything less than activly dismantling it is in support of the system.. unless we're willing to accept that, the article is spot on.</t>
  </si>
  <si>
    <t>*Tell a lie once and all your truths become suspect*</t>
  </si>
  <si>
    <t>Biden &amp; Company are the real warmongers. Check the Obama record of failed regime changes.
 Biden was a huge Iraq war supporter.</t>
  </si>
  <si>
    <t>Uh.. one dead from a stabbing in Scotland? Must have been a Tuesday. I would describe this as successful cultural assimilation and move on.</t>
  </si>
  <si>
    <t>ifarmdownvotes2020</t>
  </si>
  <si>
    <t>Imagine thinking science and a virus cares about your political association</t>
  </si>
  <si>
    <t>ScathedRuins</t>
  </si>
  <si>
    <t>Ah, the good times when men could preserve their sensitive little feelings and pretend they were not the shittier drivers according to cold, hard insurance statistics.</t>
  </si>
  <si>
    <t>Spinochat</t>
  </si>
  <si>
    <t>Death and taxes are a painfully obvious truth. As for equal, that‚'s debatable. Some people are built of better materials. Icons of history or modern era types and then the meh types. Saying everyone is equal sounds a bit too communist for this sub. 
 As for nationalism, that ain‚'t happening here. Those countries you mentioned went through war, and had to rebuild into what they are now. Also their populations are around 98% whatever demographic they be ie South Korean or Japanese. 
 Getting back to the absurdity of the meme if you could call it that, they are not the same. Like I said before, were not supposed to judge gun owners by the few bad apples, yet the pot is very black in this scenario</t>
  </si>
  <si>
    <t>Lol smouse</t>
  </si>
  <si>
    <t>These wellness checks r BS. Police showed up at my house here in wpg. because of an anonymous report and demanded to search. When I refused they started kicking my door in for no reason. 
 Searched without cause and then reprimanded me for not having anything illegal they could arrest me for.</t>
  </si>
  <si>
    <t>Just bend over Trudy and take the salami</t>
  </si>
  <si>
    <t>Just accept we know best, Bigot.
 Remember, the left need the police and military out of the way to start up their own force. They'll never complete the takeover without that step and our police and military are too awesome to bow down to these tinpot dictators.</t>
  </si>
  <si>
    <t>Not racist, how is he disturbing the peace?</t>
  </si>
  <si>
    <t>9% of shootings...who makes up the other 91%?
 Correction 9% black, 15% native...who makes up the other 76%?</t>
  </si>
  <si>
    <t>Stay mad</t>
  </si>
  <si>
    <t>brdfinnsnumberonefan</t>
  </si>
  <si>
    <t>Surely someone can be a racist before the slave trade?</t>
  </si>
  <si>
    <t>marky755</t>
  </si>
  <si>
    <t>She has memorized ***all*** the Rage Against The Machine albums.</t>
  </si>
  <si>
    <t>I'm pretty sure I dressed and looked like that back in junior high. I guess it makes sense their style is as stunted as their political beliefs.</t>
  </si>
  <si>
    <t>Maybe men get pulled over for no reason more, maybe men are arrested more. Or maybe there's a reinforcing feedback loop of men committing more crimes than women because police are assuming they're more violent and think they need to be arrested more</t>
  </si>
  <si>
    <t>I declare my gender to be "HeeHee."</t>
  </si>
  <si>
    <t>reddit, like most things connected to big tech or china is moderated and run by radical leftists</t>
  </si>
  <si>
    <t>Communist sleeper agents all activating.</t>
  </si>
  <si>
    <t>But what do you call it? The "Big" bedroom? Are they trying to body-shame larger persons? Adult's bedroom? Nope, age-ist and implies that polyamourous group relationships are abnormal.</t>
  </si>
  <si>
    <t>They have always been groomers. 
 A typical characteristic of grooming is incrementalism. They know you would never accept the destination if you actually knew where they wanted to take you. So they lie and take it one small step at a time, and get you to accept in small increments what you would have never agreed to if you knew the destination from the get go.
 That‚'s why when they argued for abortion they said it definitely totes wasn‚'t about late term abortion, but now they expect and demand late term abortion. In the early 2000‚'s all Democrats in the USA used to fiercely defend themselves against accusations of socialism. Now they are open about it. They also told us sex education wasn‚'t about encouraging kids to be sexually active or exposing them to inappropriate adult content. Now we have drag tween twerking hour. The same happens with the left on everything from gun rights, to taxes, to social programs, everything. They always say it‚'s just a little tiny change, not a wholesale change, but they always keep pushing wholesale change. It‚'s gaslighting.
 Everything the left does is straight out of the pedo groomer playbook, including lying to themselves.</t>
  </si>
  <si>
    <t>Only systemic racism in Canada is article 15 of the constitution.</t>
  </si>
  <si>
    <t>Well, go to court and admit your evidence A, a photo of trudeau in black face getting ignored.
 The day liberals are held to their own standard will be a day that never occurs.</t>
  </si>
  <si>
    <t>This "stolen information" was from a Zoom call that was open to the public. The boy is lying.</t>
  </si>
  <si>
    <t>Why are there so many mass shootings (or attempted mass shootings in some cases) in Quebec? What part of the "distinct society" makes shooting up schools the go to pass-time? And why are so many of them either immigrants doing the shooting or immigrants being targeted? 
 I'll List them for you :
 [Denis Lortie](https://en.wikipedia.org/wiki/Denis_Lortie) 
 [Gamil Gharbi](https://en.wikipedia.org/wiki/Marc_L%C3%A9pine)
 [Valery Fabrikant](https://en.wikipedia.org/wiki/Valery_Fabrikant)
 [Kimveer Gill](https://en.wikipedia.org/wiki/Valery_Fabrikant)
 [Richard Bain](https://en.wikipedia.org/wiki/2012_Montreal_shooting#Perpetrator)
 [Alexander Bissonnette](https://en.wikipedia.org/wiki/Quebec_City_mosque_shooting#Perpetrator)
 And why should the rest of Canada suffer draconian gun laws because Quebeckers can't keep their pistol in their pants?</t>
  </si>
  <si>
    <t>Seats on a bus that are okay for one race, but not another... Racism
 A Word that is okay for one race, but not another????????</t>
  </si>
  <si>
    <t>Imagine honestly believing this was somehow racist.</t>
  </si>
  <si>
    <t>That's a lovely frock.</t>
  </si>
  <si>
    <t>Systemic violation of women's rights is deeply ingrained in Islamic culture. Why is nobody concerned about that?</t>
  </si>
  <si>
    <t>Intelligence has never been a strong suit of leftists. Rather virtue signaling covering their hate.</t>
  </si>
  <si>
    <t>Mental illness</t>
  </si>
  <si>
    <t>[Frank told me to stay home tho or else I'm killing veterans](https://www.facebook.com/FrancescoCiardulloDP/photos/a.105012457544539/216999533012497/)</t>
  </si>
  <si>
    <t>1. Force everyone out of work.
 2. Offer everyone "free" money to not work.
 3. Throw them in jail for not working.
 It's very much like the Russian Revolution.</t>
  </si>
  <si>
    <t>Actually - "deeply personal, feels horrible, makes them cry, is depressing and lonely and isolating IS Instagram for a lot of people :)</t>
  </si>
  <si>
    <t>These will be the same rioters from the G20 in 2010, just fatter and balder.</t>
  </si>
  <si>
    <t>Me IRL with my slaves.</t>
  </si>
  <si>
    <t>VarangianRasputin</t>
  </si>
  <si>
    <t>He's a stain on this country's already spotty history.</t>
  </si>
  <si>
    <t>THAT. TAKES. GUTS.
 I'll bet she was booed by someone, though.</t>
  </si>
  <si>
    <t>One of the cops was not even white.</t>
  </si>
  <si>
    <t>FluffyResource</t>
  </si>
  <si>
    <t>Never going back to cities. They can eat one another for all I care. If I was a cop id be quitting too. At this point who the hell would want to be one?</t>
  </si>
  <si>
    <t>fake</t>
  </si>
  <si>
    <t>‚"I ain‚'t no snitch nibba‚</t>
  </si>
  <si>
    <t>They want us to live in a make believe world of lies.</t>
  </si>
  <si>
    <t>Nothing changed.
 Leftists are allowed to do whatever they want.
 Conservatives must remain imprisoned in their homes.</t>
  </si>
  <si>
    <t>Systemic racism AMIRITE</t>
  </si>
  <si>
    <t>Weak people want a strong government because they cannot fend for themselves</t>
  </si>
  <si>
    <t>They could only pretend she was a little girl for so long. She's starting to quickly look like David Hogg.</t>
  </si>
  <si>
    <t>joyhammerpants</t>
  </si>
  <si>
    <t>white people.</t>
  </si>
  <si>
    <t>We know how the results will be interpreted. Every other gaurded race based statistic from the last few decades has only been used to prove theories of racism.
 If Black people are shown to be under employed racism will be blamed instead of a culture that largely does not value education and work ethic as much as ones that are successful.</t>
  </si>
  <si>
    <t>I mean I sort of get it. London has spent millions trying to find this one girl for over decade and the disappearance has been highly debatable. 
 Still does not justify the sign. If it were a black girl, he wouldn't be thinking the same thing.</t>
  </si>
  <si>
    <t>VexElectronica</t>
  </si>
  <si>
    <t>Canada is in the toilet seat? Yes we knew this already thanks to Trudeau. 
 Serious note, if this is some type of organization of resistance to the leftist bull that is destroying our country I‚'m all for it.</t>
  </si>
  <si>
    <t>answer: lack of any moral compass
 the funniest is reading them compare themselves to the troops storming Normandy
 epic levels of brainwash required to believe even the simplest of their "values"</t>
  </si>
  <si>
    <t>undeadego2</t>
  </si>
  <si>
    <t>What if the police break into your house to steal your guns?</t>
  </si>
  <si>
    <t>How will anyone ever find out an intruder broke into my house? I have a fridge, sharp knife, coffee grinder, and lots of patience.</t>
  </si>
  <si>
    <t>bet they got pretty close
 sounds hilarious</t>
  </si>
  <si>
    <t>I'm not at all for defunded the police. But if progressives believe crime-fighting starts with better social programs, a better headline would be 'spend more on social programs," rather than "defund the police" which is absolutely terrifying.
 This is nothing more than getting us used to bending to the whims of radical leftists.</t>
  </si>
  <si>
    <t>soccertryouts</t>
  </si>
  <si>
    <t>..whats wrong with trans people
 genuine question</t>
  </si>
  <si>
    <t>Meeeest</t>
  </si>
  <si>
    <t>&gt;Home invaders like George Floyd.
 Can someone elaborate? I hadn't heard anything like this before now (not that I don't think it possible).</t>
  </si>
  <si>
    <t>Bhahahahaha! You cannot be serious. Is this a joke?
 This has to be satire. Please tell me this is satire. On what planet might any one actually believe this??
 Just in case you were wondering if the Media was lying to us? Ummm, this.</t>
  </si>
  <si>
    <t>Glad to know im not safe outside of my house because in white and everything is my fault</t>
  </si>
  <si>
    <t>It‚'s really funny watching tankies d√©fend the ussr and mao and the ccp a without realizing how many contradictions they have to hold to be so against fascism. All communist parties have essentially become nazbol parties, as a social nationalist myself i see this and think it‚'s interesting but tankies seem to think that they are anti fascist yet they defend all the fascist regimes ever since world war 2. Some will even defend Sadam Hussein and the Ba‚'ath when the Ba‚'ath is literally a third positionist racialist party.</t>
  </si>
  <si>
    <t>Pheezus</t>
  </si>
  <si>
    <t>This looks like something you would fight in DOOM</t>
  </si>
  <si>
    <t>BobLordOfTheCows</t>
  </si>
  <si>
    <t>Mans can‚'t kick</t>
  </si>
  <si>
    <t>LtJoseph1st</t>
  </si>
  <si>
    <t>Reddit as a publisher endorses this violence and terrorism.</t>
  </si>
  <si>
    <t>How does uber verify black ownership? I‚'m imagining a system where a black person agrees to be the ‚"owner‚ of the restaurant, in exchange for half of what the delivery fee would be. They then go and do that for all the restaurants in town. All they have to do is answer the phone when Uber calls and say ‚" yep I own it‚</t>
  </si>
  <si>
    <t>But men commit more violent crime, so yeah.
 Just like how 14 percent of the American population accounts for over 50 percent of the violent crime in their country. 
 Except people dont think that statistic is real.</t>
  </si>
  <si>
    <t>RolafOfRiverwood</t>
  </si>
  <si>
    <t>Soviet Union was the largest slave state.</t>
  </si>
  <si>
    <t>Korenberg. Let me guess, Palestinians wanted him out too?
 We all know the dogwhistle here the extreme left and their antisemite agenda is really up to.</t>
  </si>
  <si>
    <t>Canadians are the causes of this surge in criminals getting bolder,more dangerous they drink the cool aid from the MSM made from the communists that want us to be victims that it‚'s our fault bad things happen, don‚'t fight back and now the latest assault on us to defund the cops hate to say this folks but this will not be good for our safety but good for criminals,good luck folks staying safe maybe the cops will say don‚'t count on us to be there your on your own.</t>
  </si>
  <si>
    <t>So... You're anti education...? 
 Not surprising given the low level of intelligence exhibited in your posts...</t>
  </si>
  <si>
    <t>Yet Asian restaurants have actually suffered from racism since early January and have had no help at all from ubereats to attract customers during this pandemic. What a joke.</t>
  </si>
  <si>
    <t>BannedFromOverwatch</t>
  </si>
  <si>
    <t>I cant stress this enough:
 Stop cheering that theyre "eating themselves"
 Thats not whats happening.
 Theyre replacing weak idealists and dreamers with strong psychopaths
 They've got the globalists, MSM, China, Democrats, Big Tech, Big corps and all leftists and a lot of "republicans" on their side.
 You really think theyd go all in on chaos like that and give up after two weeks?
 Theyre going for the coup d'etat, they know the elections are lost.</t>
  </si>
  <si>
    <t>Almost all the engineering is outsourced to Asia
 India, Korea, China, Philippines...
 Guess the only thing remaining now that Rim and Nortel imploded is programming or coding which can be worked remotely...so that'll be gone before long.
 Canada doesn't need educated people, where will they work?
 Even all the structural steel for the 40 billion dollar LNG plant being built in Kitimat will be sourced from outside the country..
 We knew the engineering never stood a chance of being detailed here and 94% went to the Philippines. 
 Calgary Fluor proudly outsourced it
 This project alone could have kept Calgary's engineering community and the office space full for almost five years with tens of 1000's of engineers and technicial staff paying 50-70 grand in taxes per year.
 The grand hollowing out of Canada because that's what you get when you hire a drama teacher.
 #Justin, he just wasn't ready.
 Shame shame shame, ....shame on you</t>
  </si>
  <si>
    <t>Anyone who has ever criticized Trudeau's public speaking better go find a Catholic priest and ~~try not to get molested~~ confess your sins, because Lewis reads from her notes like a highschool kid giving a Geography presentation.</t>
  </si>
  <si>
    <t>OxfordTheCat</t>
  </si>
  <si>
    <t>He's gunna being eating some cold chicken Tendies for the foreseeable future.</t>
  </si>
  <si>
    <t>You know what, you've convinced me. I will no longer use the T-word. From now, and retroactively, I will use an allowable term when referring to trans genders.</t>
  </si>
  <si>
    <t>What was the "leftist lie"?</t>
  </si>
  <si>
    <t>anonymous8452</t>
  </si>
  <si>
    <t>The more I see of this, the less I honestly care about police brutality.</t>
  </si>
  <si>
    <t>I just have people up. I know all my neighbors. One of the weekenders calls the cops? Well that there would be social suicide around these parts. Fires every day</t>
  </si>
  <si>
    <t>Welcome to the club. I‚'m very much the same, I still support a lot of centre left positions (NOT Woke far left religious zealotry) and I‚'m a social liberal which is similar to classical liberal. I think multiracialism is great l and don‚'t care about skin colour. I only care about values. I also made the mistake of voting liberal in 2015 because I was still not red pilled despite having serious problems with how the left was changing. Now I will never vote Liberal again after what Turdhoe was done to the party, pushing it so far into Wokeists authoritarian zealot territory. I won‚'t vote for any party that hates the Western world and says Canada has no culture. I will proudly vote for the right with my fellow Western loving loving citizens... who happen to be almost exclusively right wing at the moment. I have way more in common with my right leaning sane people than the insane Wokeists. 
 We still have the LibCon globalists problem... but the Cons would be better at least. If PPC could rise and be effective I‚'d be happy. But I say we are the years behind Europe and will be lucky if we go the route of countries with rising right wing parties and not he‚'ll like Sweden.</t>
  </si>
  <si>
    <t>He's assaulting us by his very existence...</t>
  </si>
  <si>
    <t>" **dispatching mental health professionals to mental health crisis calls** "
 So those mental health professionals are going to get shot and stabbed, then they're going to arm them and you have cops again.
 " **Traffic offenses meanwhile could be handled by an increase in camera coverage, or the city's street parking teams.** "
 So the "city street parking teams" are going be the ones getting shot on traffic stops, they'll be armed, and you have cops again.</t>
  </si>
  <si>
    <t>" A Chinese study [published this¬†week in Nature](https://www.nature.com/articles/s41591-020-0965-6#Sec8) followed **37 people** in Wanzhou District in China who did not show any outward signs of the disease, despite testing positive when their respiratory tracts were swabbed and being kept in hospital for observation. " Hardly damning evidence.</t>
  </si>
  <si>
    <t>"She worked for that Quaker Oats for 20 years. She traveled all the way around the United States and Canada making pancakes as Aunt Jemima for them," he said. "This woman served all those people, and it was after slavery. She worked as Aunt Jemima. That was her job. ‚Ä¶ How do you think I feel as a black man sitting here telling you about my family history they're trying to erase?"</t>
  </si>
  <si>
    <t>"We're really well versed in ideological theories" 
 "We are trained marxists" 
 lmfao. Not that well versed if you're choosing to act on marxism.</t>
  </si>
  <si>
    <t>"What do y'all pray for up there? You pray to a moose?"
 Could you imagine saying that about any other country? "Iran, we're praying you invade us! What do y'all pray for over there? You pray to goats?"</t>
  </si>
  <si>
    <t>*Gasp*
 Not the queen!</t>
  </si>
  <si>
    <t>*googles tim wise early life*
 Never a surprise huh</t>
  </si>
  <si>
    <t>&gt; long-term housing for street-involved and unhoused communities, food securities programs,
 Jail? Housing projects for "street-involved" people doesn't work well. Especially for those there by choice. I guess they want us to build them a house and feed them, so that they can spend all their money on drugs?
 &gt; decriminalizing poverty, drugs, HIV and prostitution.
 It's not illegal to be poor, poverty does induce criminal behavior, yes, but if vagrancy laws are used at all, it is to protect private property and keep public place safe. HIV isn't illegal, knowing spread of it is, and should be, to claim otherwise would be supporting decriminalization of murder. DRUGS and PROSTITUTION... now there I agree... But when people OD, don't expect the police to help you out. Also with both, don't throw up so much red tape that it makes it more viable to stay black/grey market (like the weed industry)
 &gt; removing police and school resource officers in all schools
 As long as it's replaced by private security in areas that make it necessary.</t>
  </si>
  <si>
    <t>&gt;\[‚Äì\]SecretGIRLaccountUwU 2 points 9 minutes ago 
 &gt; 
 &gt;Hope you guys have a defense system, ACAB doesn't mean no defense force, a horizontal (as in non-hierarchical) militia would be good if you guys have guns (not that 4chan is gonna bring guns, just that protection against the police would be helpful).
 A horizontal non-hierarchical militia... oh man, what a laugh.
 Low-IQ nation-LARP'ers.</t>
  </si>
  <si>
    <t>&gt;&gt;Hegazi¬†said she dreamed of returning to her homeland to continue her fight against discrimination, Western imperialism and capitalism
 Good riddance.</t>
  </si>
  <si>
    <t>&gt;No news articles found for **maxwell iduozee**.</t>
  </si>
  <si>
    <t>&gt;Please focus on police violence only 
 \- the left.</t>
  </si>
  <si>
    <t>&gt;Racism away once considered
 Good to see that some effort was put into proofreading *the first point*</t>
  </si>
  <si>
    <t>Duckduck_duck</t>
  </si>
  <si>
    <t>A legal execution isn't murder.</t>
  </si>
  <si>
    <t>Accommodations might include extra time to finish assignments or providing a 'final examination optional' pathway, for example,‚ .. all based on what skin colour you are.. that's not racist at all or anything§°</t>
  </si>
  <si>
    <t>and Oppression</t>
  </si>
  <si>
    <t>Apparently woman can only take low paying jobs.</t>
  </si>
  <si>
    <t>But defending yourself would still be illegal</t>
  </si>
  <si>
    <t>Can the pic of this plus son Justin in Black face be the new banner for the sub? "Like father, like son". I wish I had the photoshop skills.</t>
  </si>
  <si>
    <t>Cannot understand how anyone puts up with that sort of obviously self-interested racism.
 Her own people can only make fairly bad countries so she wants the west for her people.</t>
  </si>
  <si>
    <t>Co founder of Black Lives Fecal Matter</t>
  </si>
  <si>
    <t>Combat systemic racism by creating systemic racism where none existed before.</t>
  </si>
  <si>
    <t>Context: About a month ago a young, drunk Punjabi male killed a man in a car accident. This guy goes on a long rant about how he is "heartbroken" for the Punjabi community and how this is going to negatively effect their public image without a single word mentioned about they actual victim and family of the crash. I called him out for this and he decided it was a good time a month later to play 'gotcha' and call me out for racism and being a MetaCanadian in a thread where 3 kids and a mother were killed, totally unrelated to my comment he replied to. This ended with the thread getting locked because it went off the rails. Apparently racism is a more relevant topic these days in threads about dead kids.</t>
  </si>
  <si>
    <t>Did the kid on the right side bring his mom? Lmao</t>
  </si>
  <si>
    <t>Doesn't Parliament have to vote on budgets? Why can Trudeau just throw gobs of money around like a dictator, especially with a minority government?</t>
  </si>
  <si>
    <t>Eugene Gu is a well known TDS sufferer, just ignore it.</t>
  </si>
  <si>
    <t>Ever since his mom caught the virus, he has never been the same.</t>
  </si>
  <si>
    <t>Fragile people are disrespected easily.</t>
  </si>
  <si>
    <t>He cannot tell a lie as long as he holds the sacred partridge tail feather.</t>
  </si>
  <si>
    <t>Hey Bieber, remember when you mooned Mexico? Right back at you.</t>
  </si>
  <si>
    <t>Hook that leg son! What is wrong with people, fight back!</t>
  </si>
  <si>
    <t>How?? Is an organization supporting thier LGBT+ members, a bad thing ?</t>
  </si>
  <si>
    <t>I already did kind of a woman stole my phone and i couldn't recover my account you will get over it. I mean how much do brownie points from an antifa social media network mean to a person who thinks for themselves anyway.</t>
  </si>
  <si>
    <t>I am white. Really white...
 I have never found a band-aid pale enough to match my skin.
 Finding make-up pale enough to match my skin is so difficult, I just gave up.
 And don't get me started on them tanned 'white' dolls...or teachers...
 I never knew just how oppressed I am!!!</t>
  </si>
  <si>
    <t>Hypatia_wannabe</t>
  </si>
  <si>
    <t>I believe that representation without taxation is theft. Liberal welfare bums who rely on the system shouldn't have the right to vote.</t>
  </si>
  <si>
    <t>I didn't used to racist. Now they tell me I am, so I amò£</t>
  </si>
  <si>
    <t>I don't blame people from doing whatever they need to do to keep their business intact from looters. No reason white businesses can't lie on signs too.</t>
  </si>
  <si>
    <t>Mikolf</t>
  </si>
  <si>
    <t>I get it now. He wants to be the first person to fly. He‚'ll throw himself off the roof, but Allah will save him from impact.</t>
  </si>
  <si>
    <t>I like how he called out 'his people's lack of work ethic because of their fatherless homes haha</t>
  </si>
  <si>
    <t>I live in Romania and I can say some things:
 The ban prohibits any educational institutions in the country to make reference to the existence of gender. Basically they imposed that gender is non existent and sex is real.
 Universities started protesting. The bad thing is our pro-Europe president who apparently is also a feminist. He said he will not sign the law. As of now, the law is not in effect, since it just passed the Senate.</t>
  </si>
  <si>
    <t>I mean, she has better words the other guys, and let's be real, a better shot with the public
 Should have reg'd with the party a month ago I guess</t>
  </si>
  <si>
    <t>DrunkC</t>
  </si>
  <si>
    <t>I remember how Obama's inauguration was like the second coming of Jesus. OMG a brown guy got elected! Everything will be different!
 Got into Harvard on a minority scholarship.
 He never ever lived up to even 5 percent of the hype.</t>
  </si>
  <si>
    <t>I think that about 45 percent of the general public is not very bright and very weak-minded.
 They are being led around by the nose by the MSM.
 They buy into something 100 percent (The Shiny Pony with Great Hair), and nothing can get past that filter.
 While most people don't have time to be online all day, they don't make any effort to do a bit of research into political and world issues. They stay safely in their echo chambers.
 It wouldn't be so bad if they were the only victims of their ignorance. Their decisions affect all Canadians, sadly.
 Most of these Canadians are in our large cities which have a lot of political influence. As such, even the opposition parties pander to them as well.
 I don't see things getting much better in the foreseeable future.</t>
  </si>
  <si>
    <t>I wish the U.S would accept me as an asylum seeker, id give up everything to be reborn in texas.</t>
  </si>
  <si>
    <t>I wonder why this isn‚'t getting note attention? Those ‚"protestors‚ seem quite unstable and violent.</t>
  </si>
  <si>
    <t>Prob1emSolver</t>
  </si>
  <si>
    <t>I'd much prefer that we arrest and judge each individuals commiting acts of terrorism rather than designating a vague and informal association as terrorist, which could easily be misused to include political opponents.</t>
  </si>
  <si>
    <t>I'm honestly worried about this as I want to have lots of children, and teach them how to be men, and not pushovers like most kids, and fully redpill them at a young age so they don't become simps for female attention,
 But in the end I know the .gov here will take my kids for wrongthink, and then let some chick with a drug addiction and three different babydaddys keep her kids because it's in the best interest of the children.
 Throw in the amount of kids that get molested in foster care in Canada...</t>
  </si>
  <si>
    <t>I'm not going to take the time to debunk every argument they made, but here's two things. 
 Education: As they say, education is of poor quality. There is however access to high quality education that is better then the public schools of the so called "privileged" people. The left is trying to remove these schools(charter school). 
 The past holding them back: Okay so they went through some bad stuff in the past(like literally every other group of people). So why aren't they improving the way that other minority groups did? Plenty of Korean, Chinese or Indian families showed up with literally nothing but are as a whole are now more successful then average than white people. 
 I know I said two things but... also the welfare state, fatherless homes and victim culture.</t>
  </si>
  <si>
    <t>I'm the only Conservative in our entire extended family. I suspect this is common in Canadian households. 
 Generally at Christmas or other family gatherings, there's this sort of strange awe or aura around me. Almost as though everyone wants to know what I think, but only until they hear it at which point they "don't want to hear anymore".
 For all their bravado about "equality" and "diversity", Liberals seem to do a pretty miserable job of accepting other opinions. 
 To this point I offer that modern liberalism is buoyed by a sort of cultural Marxism which demands uniformity, the extreme end of which lands on totalitarianism.
 It never used to be like this. I remember debates from 20 years ago (when I was a young and fresh faced Liberal). Things were debated, but didn't seem so extreme. Disagreement was encouraged and applauded. Conversations ended in laughter rather than this rising intensity we get today.
 Liberals believe they are "educating" us. This tends to expose two modern Liberal traits:
 A. They believe they are smarter (or more educated) than us.
 B.They don't pay attention to detail. 
 This final one is something Liberals themselves are not aware, and a source of many of our disagreements.
 A Liberal will say something like, "well, we simply can't have hate speech. Hate speech is bad."
 I'll respond with, "okay, but so decides what is hate speech?"
 They won't have an answer. Because they haven't thought that far ahead yet. Because they think in concepts, not details. 
 They believe we don't understand the concepts. 
 When really, we do quite well. And we have moved on to the details.
 It's the classic idea Liberals are good for coming up with concepts, but Conservatives make better leaders and managers. (Top Down vs Bottom Up Thinking).
 Unfortunately media and academia has corrupted Liberals into believing they are the chosen ones who can do no wrong. Therefore you *must* agree with them, or you should be exiled.</t>
  </si>
  <si>
    <t>If you are going to play game like this, keep it quite among your most trusted colleagues and only bring new people in once you are sure they are not some Woke Taliban.</t>
  </si>
  <si>
    <t>Imagine being held to account for your own actions. Such fascism.</t>
  </si>
  <si>
    <t>Imagine if a CBC reporter was assaulted.
 We wouldn't hear the end of it.
 It's socially justified to attack rebel news, because they're racist, charges are never laid, look at that child groomer Johnathan yaniev,. How many people has he assaulted that just happen to work at the rebel?</t>
  </si>
  <si>
    <t>In order to fully support this person and her manifestly just cause, Reddit could lift the restrictions on doxxing so that protesters could identify lucrative targets. ( I mean politically and symbolically of course ) . Oh wait - she and her white privileged tricked-out, assuredly non-gun owning home might be doxxed to those ' not looting but making a profound statement' - can't have that.</t>
  </si>
  <si>
    <t>it is not about race, it is people locked up for over 2 months. If you lock an animal up for that time, don't expect to have any furniture left when you open the door. Same with human animals.</t>
  </si>
  <si>
    <t>It is reported that:
 - a woman, 70, was walking in¬†Woodbine Park¬†between the hours of 1 p.m. and 2 p.m., when she was approached by the suspect and was sexually assaulted
 On Saturday, June 27, 2020, Mohamed Ahmed, 23, of Toronto, was arrested and charged with:
 1. Sexual Assault
 2. Robbery
 3. Utter Threats ‚Äì Death
 4. Theft Under $5000
 5. Fail to Comply Probation</t>
  </si>
  <si>
    <t>It's been a pleasure serving with y'all.
 Now if you don't mind, I'll finish this last glass of whiskey and go down with the ship.
 We fought valiantly gents.</t>
  </si>
  <si>
    <t>it's only bad if they think they disagree with your value set.
 this is just fiiiiine; it's for a specific, special interest group who will make (reverse)racism great again!</t>
  </si>
  <si>
    <t>It‚'s not an issue because white.</t>
  </si>
  <si>
    <t>It‚'s not r/Canada... it‚'s r/Cuckada
 That sub is a goner</t>
  </si>
  <si>
    <t>italians are finally considered white. it took them a long time.</t>
  </si>
  <si>
    <t>Just for the heck of it, I checked the stats for single moms. Something like 35% are divorced (women initiate divorce 80% of the time) another 20% separated. Only 20% are widows. The rest never married. Looks like it's a self-inflicted condition for most single mothers. And the kids suffer from their mother's bad choices.</t>
  </si>
  <si>
    <t>Late modern degeneracy.</t>
  </si>
  <si>
    <t>Lickin' up the slush-fund.</t>
  </si>
  <si>
    <t>Like you lefties would battle on a level field, much less under a cross</t>
  </si>
  <si>
    <t>Lindsay reminds me of an ex from my 20s. If I wasnt married Id totally take a run at her.</t>
  </si>
  <si>
    <t>Low population countries like Australia are extremely vulnerable to demographic replacement, cultural genocide via Asian and African immigration.
 I‚'ve lived through it.</t>
  </si>
  <si>
    <t>MacKay stands the best chance at beating Trudeau in a general election. Social conservatism is dead, quit beating a dead horse.</t>
  </si>
  <si>
    <t>Many black women point out that he was being arrested for beating up and robbing a pregnant black woman...
 Also, Floyd and the cop knew each other - and while the cop's behaviour was unacceptable, there is more to the story than we know.</t>
  </si>
  <si>
    <t>My ancestors came here under indentured servitude, and were later pressganged into service in the British navy.
 But as a white person, I bear my ancestors sins for slavery.</t>
  </si>
  <si>
    <t>My child isn't racist. 
 That's because children aren't racist, and racism is taught.. Isn't that what you've been saying all this time? Now you're saying that my child is racist by default? You know what? I'm not listening to you anymore.</t>
  </si>
  <si>
    <t>My question is how many times JT was not in blackface. He must have been doing this like every weekend. We only see the times it was caught on film</t>
  </si>
  <si>
    <t>Nice kafkatrap, be a shame if people learned that such tactics are unethical and proof the accuser is far more interested in poisoning the well than conducting actual discourse.</t>
  </si>
  <si>
    <t>Nobody knew'. So now this creep sits as an Independent MP. Terrific.</t>
  </si>
  <si>
    <t>Not sure what you're REEEEEEEing about. The MSM reports what's available, at the time the study came out it was believed to be true. 
 The Guardian has always been pretty good to stick to known facts, in my experience, they don't seem to have held back any punches in the article you posted. The NYTimes can be pretty liberal biased, but they did retract and explain the situation.
 Now that the study has been refuted and the MSM has made retractions, what are you angry at?
 &gt;"""Medical science""" is completely broken.
 I mean, this shows that something went wrong, sure. I'm still going to phone my doctor when I'm sick lol</t>
  </si>
  <si>
    <t>Oh no, one has escaped the reservation and knows the Truth. Democrats are in trouble now. At this time I would like to offer my condolences to Tommyvext's family on his suicide next week/month.</t>
  </si>
  <si>
    <t>Oh, kind of like how CNN consistently lightens photos of hispanic and black suspects to make them appear white?</t>
  </si>
  <si>
    <t>On June 23, 1985, a bomb exploded on Air India Flight 182 en route from Toronto to London, England killing all 329 people aboard, most of them Canadians.
 In 2018 Trudeau dropped Khalistani Seperatists from our Terrorist list. Both Trudeau and Jagmeet Singh march with these people in their parades where pictures of the terrorists responsible for the air India bombing are held up as matyrs and celebrated. Their pictures also hang on the walls of temples throughout Canada.</t>
  </si>
  <si>
    <t>Once you start squealing ‚"I am NOT a racist‚ you‚'ve already lost.</t>
  </si>
  <si>
    <t>Oppression Olympics.</t>
  </si>
  <si>
    <t>Our culture who art in conflict
 BLM be thy name
 Communism please come,
 Our will be done.
 In the streets as it is in universities.
 Give us free stuff
 and forgive us our hypocrisy
 lead us not into incarceration.
 but deliver us from whitey.
 for ours is the kingdom, the power and the glory, starting now it's ours.</t>
  </si>
  <si>
    <t>Pancakkkes!</t>
  </si>
  <si>
    <t>Patriot to her country. Kneel to no one</t>
  </si>
  <si>
    <t>people steal flowers from my grandpas grave site for years now. some people have no respect for the dead.</t>
  </si>
  <si>
    <t>Protesting [systematic racism](https://books.google.ca/books?hl=en&amp;lr=&amp;id=TWEFOcqlWQoC&amp;oi=fnd&amp;pg=PP13&amp;dq=systemic+racism+in+canada&amp;ots=Po3WrcKF0u&amp;sig=2czpYZIIfaVpJ-gUWCrE4GjHEjE#v=onepage&amp;q=systemic%20racism%20in%20canada&amp;f=false) is actually important lol.</t>
  </si>
  <si>
    <t>See guys! Conservatives spent more than liberals, oh but there were those bailouts and briberies but those aren' t important.</t>
  </si>
  <si>
    <t>Self defense is a crime, because its violence against PoC.
 Here in Canada, we know it's better to be robbed than to stand up for yourself, and as such have cases like Gerald Stanley, who defended themselves against an armed minority who was previously stealing at the farm house up the road, but none of that matters, the only thing that matters is that he killed an Aboriginal child, and that's racist, colonialist, and goes against everything we Canadians hold dear, like being weak, and showing submission.
 Self defense is racist and comes from a position of privilege,. Noones property is worth someone's life.</t>
  </si>
  <si>
    <t>Serious. 
 If they want social workers and community agencies to deal with the (often dangerous) mentally ill, than the workers will still need police to accompany them for their safety. 
 So where are the savings?
 If they want to set up more homeless shelters and other resources so the police have less drunks and druggies to deal with than I'm for that. I'm pretty sure the cops are too. 
 But even petty crimes will still continue, so in most situations I don't know where/how they can reasonably take the police out of the equation.</t>
  </si>
  <si>
    <t>She's welcome to disappear.</t>
  </si>
  <si>
    <t>UnoriginallyGeneric</t>
  </si>
  <si>
    <t>Shootings will then go down since they aren‚'t being measured, and the leftists will say defunding the police worked.</t>
  </si>
  <si>
    <t>furiousgeorge2001</t>
  </si>
  <si>
    <t>Similar with Rodney King: he was on PCP and drunk.</t>
  </si>
  <si>
    <t>Slavery ended in Canada before canada existed. Many leftist do not know that.</t>
  </si>
  <si>
    <t>Soooo where exactly is Blackistan? Blackoria? The black isles? Blacklands? ..anyone? ...anyone?</t>
  </si>
  <si>
    <t>Stop looking for injustice where it doesn‚'t exist; leave these people alone</t>
  </si>
  <si>
    <t>Strange. France more intolerant than Poland?</t>
  </si>
  <si>
    <t>Take some time to watch this video. Exactly what is happening today. "Marxism ideology is being pumped into their soft heads without being challenged". He describes the process of socialist subversion as: 
 1. Demoralization: Meant to describe the loss of morals in all aspects of society: sexuality ,family, religion, education etc
 2. Destabilization: Grass roots movements, social justice, (BLM, womens march, climate marches) internal conflicts, race war
 3. Crisis: major national crisis event
 4. Normalization: Acceptance of socialism</t>
  </si>
  <si>
    <t>Tell your leftist friends that residential schools were the progressive thing to do at the time and watch the steam come out of their ears</t>
  </si>
  <si>
    <t>The amount of times my local police acted calmly when faced with deranged aggressive and armed meth-heads surprises me, I give them a *lot* of credit. Lots of taser use, best outcome for everyone.</t>
  </si>
  <si>
    <t>The crayon thing really kills me. I never had a "me" coloured crayon, but every pack comes with black and brown.</t>
  </si>
  <si>
    <t>The difference?
 The Right believes the Left are misguided.
 The Left believes the Right are evil.</t>
  </si>
  <si>
    <t>The guy attacking him had a [knife](https://i.imgur.com/X8ycwpy.png).</t>
  </si>
  <si>
    <t>The guy broke a lot laws, none of which deserved the death penalty. Neither of the police were harmed and he was shot in the back. Unless someone's life is in immediate danger, deadly force is not permissable.</t>
  </si>
  <si>
    <t>Shwoomie</t>
  </si>
  <si>
    <t>The OPP were made to stop collecting race based statistics in 2015 by Trudeau because the numbers were racist... now the police are racist for not collecting race based crime stats.</t>
  </si>
  <si>
    <t>The same fantasies theyve always protested against.
 These people are delusional.</t>
  </si>
  <si>
    <t>The thing that's really covered up in history is how many Sikh moderates were purged by Khalistanis in Canada itself. 
 It's the most chilling part of all of it. 
 Not only did the Khalistanis bomb planes and kill hundreds of innocents, any Sikh who dared to speak out about it or even be suspected by the community of being against Khalistani extremism in Canada was murdered. 
 Tara Singh Hayer is a great example of the purges which occurred within Canada. He was a Khalistan supporter right up until the violence and murder of innocents caused him to turn away from the movement and denounce it publicly. He even gave evidence to RCMP about the plane bombings. 
 After surviving a decade's worth of assassination attempts (including one that left him in a wheelchair) they finally got him in 1998. 
 After the Khalistanis were able to kill him, the final witness in the case (after having killed the other) the plane bombers were eventually acquitted. 
 Now 35 years after the plane bombings, a Khalistani is the leader of a major party and sits in the House of Commons. 
 Never forget what Jagmeet Singh openly supports and refuses to denouce. The Khalistan movement is the worst terrorism in Canadian history.</t>
  </si>
  <si>
    <t>There's murals of this pos everywhere in the world. 
 Yet cops that save little girls lives everyday have to kneel to the mob.</t>
  </si>
  <si>
    <t>They aren't.
 They're using his death as a platform.
 Without his death, he would be a total unknown. That's how this outrage had to play out.</t>
  </si>
  <si>
    <t>They have no idea how transparent their mindsets are. "You Are Forcing Me To Hit You" 
 Oh, really.... So, she **agrees** someone's prior behavior could, in fact, incite 'warranted force and/or violence' in some instances eh? 
 Funny how the ones who claim to be "anti violence" immediately go straight to violent thoughts when someone doesn't agree with them.</t>
  </si>
  <si>
    <t>They should be fired for that.</t>
  </si>
  <si>
    <t>They're getting pretty brazen with their use of force...</t>
  </si>
  <si>
    <t>This is an example of the statistic that goes unrecorded of guns saving lives.</t>
  </si>
  <si>
    <t>This is so fake, Joe don't care, he'd would be good with either.</t>
  </si>
  <si>
    <t>This isn't racism. I don't have a problem with people attacking ideas and human constructs like religion.</t>
  </si>
  <si>
    <t>this kid just hasn't been slapped hard enough yet</t>
  </si>
  <si>
    <t>This was exposed a few years ago and he already apologized. It‚'s also not the only video/image of him in black face.</t>
  </si>
  <si>
    <t>lortoflife</t>
  </si>
  <si>
    <t>To reiterate another. Because it's less of a mouthful than repeating:
 - **C**hinese
 - **O**utbreak
 - **V**irus
 - **I**n
 - **D**ecember
 - **19**</t>
  </si>
  <si>
    <t>ü§òüèø</t>
  </si>
  <si>
    <t>UN said "labeling Antifa a domestic terrorist organization threatens freedom of speech peaceful assembly."
 OK. Then the UN can fully compensate every business that suffered losses of any kind due to Antifa pillaging, plundering, looting, destruction.
 lmfao. The UN stands by in every single world conflict that it polices, but now it is going to choose to make yet another empty statement.
 Antifa is persecuting people for their political beliefs and matters of conscience. Anyone who is not with them, it against them and therefore must be wiped from the face of the Earth. They took a play right out of the Stalin playbook.</t>
  </si>
  <si>
    <t>cryptolies</t>
  </si>
  <si>
    <t>üòû... ole Dougie hasn't been the same since Rob passed away. Ford Nation is over.</t>
  </si>
  <si>
    <t>Videos that end too soon. Racial issues cannot be fixed by fixating on race. Being born white is not an original sin.</t>
  </si>
  <si>
    <t>Wait... DE-faced... or BLACK-faced?</t>
  </si>
  <si>
    <t>Walk by the sidewalk in front of The Bay on Georgia St. in Vancouver. People living there, reeks of urine and weed
 Obviously the Bay can do nothing about this disgrace at their entrance, or they would have. When the hippies did this way back, the Bay had energetic window washers. You can't do that anymore</t>
  </si>
  <si>
    <t>Was the victim in his armed robbery a pregnant woman? I know it was a woman..</t>
  </si>
  <si>
    <t>We learned this and much more in university history classes years ago. I recall reading about and discussing in class torture techniques used by the Iroquois, including snapping thumbs and pulling out tendons, and peeling the skin off adversaries‚' legs and pouring salt on the wounds. In any event, I suppose none of this is taught anymore. They must sit around in history classes blaming the white man for all things bad and portraying the natives as friendly and sitting around smoking a peace pipe and singing kumbaya.</t>
  </si>
  <si>
    <t>Weird, I don't recall learning about Sikh terrorism in school. The Wikipedia page says it was the largest mass killing in Canadian history and the deadliest act of aviation terrorism until 9/11. This is the first time I've ever heard of it§î</t>
  </si>
  <si>
    <t>based420lmao</t>
  </si>
  <si>
    <t>Well that's it. They are weak, and need the state to take care of them. Check out the weakness in the "democratic socialist convention" video. Then check out the south park dub lmao</t>
  </si>
  <si>
    <t>What a joke of a person. They live in a make believe world that might feel very real but in reality it is just a emotional hissy fit. At some point actual radical right wing groups will emerge and do some serious damage if we are not careful in mitigating the influence of the left wing extremists.</t>
  </si>
  <si>
    <t>What a joke. This country is falling apart almost as fast as the U.S. It makes me so sad to see stuff like this happen.</t>
  </si>
  <si>
    <t>WhyTryForQuality</t>
  </si>
  <si>
    <t>What I do to not get killed by police is simple......I refrain from committing crime. I highly recommend this approach. 
 Whenever I think I want to get drunk and then brandish a weapon against the police, I just don‚'t do that thing. 
 I think if people are genuinely concerned about the police killing them, this simple approach will solve that problem. 
 Honestly, try it. It works.</t>
  </si>
  <si>
    <t>What sad lives you must have. To even take the time to make this, let alone think it up, shows you are more indoctrinated than the people you rail against</t>
  </si>
  <si>
    <t>When *open dialogue* on the issue is deemed racism and even white supremacy -- even silence on the issue is deemed to be violent and racist in it's complicity -- Then any place that welcomes an open discussion despite the risk of being denounced and attacked publicly and professionally, is courageous and praise-worthy in a overall atmosphere of oppression.</t>
  </si>
  <si>
    <t>When you don‚'t denounce crimes, you denounce those trying to prevent crimes...
 BLM in a nutshell</t>
  </si>
  <si>
    <t>White people.</t>
  </si>
  <si>
    <t>Who cares? He's a musician, maybe he should stick to music.</t>
  </si>
  <si>
    <t>Who ever wanted to live in a post-racial society anyway? In that type of society people are judged on their merits. Its much easier to make no investment in education or skills, when all your problems can be explained away by racism.
 Didn't pay attention in school? Not your fault, you are a victim of racist school administrators.
 Didn't learn a trade, skill or a degree? That's also because of racism.
 Don't apply yourself at work, instead learn how to do a task passably and never improve? Clearly you weren't promoted due to racism.
 Can't get a better job? Racism.
 Can't afford a new car or a vacation? Racism.</t>
  </si>
  <si>
    <t>Who would've known that gathering up the least intelligent and most antagonistic people together in one place would result in tension and conflict?</t>
  </si>
  <si>
    <t>Why can't you see that you're oppressed, Terry?! - Mostly White Antifa</t>
  </si>
  <si>
    <t>Winning over the asian community one interaction at a time!</t>
  </si>
  <si>
    <t>Tommytimms3</t>
  </si>
  <si>
    <t>Wish he was still with us. We need some intelligence spread around</t>
  </si>
  <si>
    <t>Wish people would stop stepping down and would be a bit more stubborn.</t>
  </si>
  <si>
    <t>Worse of, they are blatantly lying about stories and giving credibility to leftist radicals with bright ideas such as taking funds away from the police and instead giving it to ineffective social programs.</t>
  </si>
  <si>
    <t>Worst case Ontario</t>
  </si>
  <si>
    <t>Wouldn't have anyways, but even less likely now. Will stick to my 99c esso coffee... .Though i might consider switchin' from drinkin' it black.
 Really happy they're closing a bunch of Canadian outlets too.</t>
  </si>
  <si>
    <t>Yeah. You need to say it's a BLM gathering or it eventually gets shut down. Welcome to Clown World!
 https://london.ctvnews.ca/sauble-beach-to-close-mayor-partially-blames-thousands-of-toronto-area-beachgoers-1.4995797</t>
  </si>
  <si>
    <t>Yep. Defunding police for example will surely backfire and harm the very populations it was intended to help. Look what happened in Chicago.
 But then again almost every hair-brained leftist idea has this characteristic. Does make one wonder if the intentions are actually much more sinister.</t>
  </si>
  <si>
    <t>Yes yes ! Read about Taslima Nasreen and you'll understand how liberalism and free thinking doesn't apply to Islamic fundamentalism.</t>
  </si>
  <si>
    <t>Yes. We are never gonna hear that corona antibody testing is not only rife with false positives, but also extremely common. Kinda like herpes.</t>
  </si>
  <si>
    <t>you dont need a full auto home made wooden crossbow to take down a tub of gelatin, his laugh makes me smile</t>
  </si>
  <si>
    <t>You forgot one line: 'He was paid agent of the Chinese bent on destroying canada!'</t>
  </si>
  <si>
    <t>You mean Hillary Clinton DOESN'T keep hot sauce in her purse? Ya don't say!</t>
  </si>
  <si>
    <t>You realize the Chinese were bitter enemies of the Soviets, and fought them, right?</t>
  </si>
  <si>
    <t>Yuri was prophetic and had quite a good sense of humor for a man who's seen so much horror. My favorite quote of his when referencing seeing what's happening in America: "Jesus would be rolling in his grave... If he were there ;)" extraordinary guy.
 Oh and is this the same "Bolshevik" Chinese people that subverted Russia and made the USSR?</t>
  </si>
  <si>
    <t>Falv</t>
  </si>
  <si>
    <t>You can't even put a rational twist on this situation right now without being labeled a nazi.
 Doug Ford is a politician</t>
  </si>
  <si>
    <t>I'm gonna be commenting What about Natives? Because this BLM BS is just that BS.</t>
  </si>
  <si>
    <t>Car insurance in Brampton. The city with the highest rate of insurance fraud, collisions and claims - it's clearly racist that they are charged more for car insurance for simply living in Brampton. It's not like they chose where to live!</t>
  </si>
  <si>
    <t>How will they know if a restaurant is actually black owned? They mean well but I bet other restaurants are just going to game this.</t>
  </si>
  <si>
    <t>tapwater_addict</t>
  </si>
  <si>
    <t>Between IT's sudden obsession with defunding the police and it's defense of the CCP against the "racist" Epoch Times it's obvious they are shilling for globalists and are not here to inform Canadians. Let's get "Defund the CBC trending"</t>
  </si>
  <si>
    <t>The family stated that Toronto police threw their daughter/cousin off her balcony as a matter of fact. They labeled the Toronto police as racist "Nazi's" and made threats of rioting and violence while her body was still on the ground below her apartment. Their agenda was clear from the beginning. 
 They purposefully withheld details about the events that took place that evening including multiple 911 calls, her attacking her brother with a knife, having a mental break and them requesting her being brought to camh. New details suggest she barricaded herself on the balcony after slipping away from police and fell after attempting to jump to a neighbouring balcony. 
 As a result there has been protests and riots across Canada. Thousands shutdown streets and marched in Toronto despite our government mandated lockdown and violence broke out in Montreal that saw buildings and vehicles torched. 
 The family should be held responsible for thier incendiary accusations and false statements but instead they will be given over $400,000.
 Edit: Update
 The family is now refusing to cooperate with the SIU investigation by refusing to speak with investigators. They are willfully prolonging racial tensions and the truth from coming out while their gofundme dollars keep rising. 
 https://www.cp24.com/news/family-of-regis-korchinski-paquet-won-t-speak-to-siu-this-week-following-apparent-leak-of-details-about-incident-lawyer-1.4967120
 Edit: Second update. Total so far $540k.
 Turns out the sister, Renne Beals, who set up the gofundme has a serious criminal history. She was arrested last year in a police guns and gangs raid dubbed 'project kraken'.
 40) Renee Korchinski Beals, 27, of Toronto:
 Possession of a Firearm knowing its Possession is Unauthorized CC 92(1)
 Possession of a Loaded Prohibited or Restricted Firearm CC 95(1)
 Possession of Controlled Substance (cocaine) for the Purpose of Trafficking CDSA 5(2)
 Possession of Controlled Substance (fentanyl) for the Purpose of Trafficking CDSA 5(2)
 Possession of Controlled Substance for the Purpose of Trafficking CDSA 4(1)
 Possession of Proceeds of Crime CC 354 (1)
 Tampering with Serial Number CC 108(1)(b)
 Unauthorized Possession of a Firearm CC 91(1)
 Unauthorized Possession of a Firearm in Motor Vehicle CC Sec 94(1)
 https://www.durhamradionews.com/archives/119906
 Her brother, Reece Korchinski, who Regis attacked with a knife that night also has a violent criminal history including a gun point home invasion.
 &gt;Reece Korchinski, 22, of Markham was arrested on March 1 and charged with forcible confinement, two counts of robbery with a firearm, three counts of point firearm, three counts of threaten death and assault with a weapon.
 https://toronto.citynews.ca/2016/04/29/suspect-sought-in-armed-robbery-near-fort-york/</t>
  </si>
  <si>
    <t>ThErE‚'s No rAcIsM iN CaNaDa, nOw gO BaCk To yOuR oWn CoUnTrY BlAcKy</t>
  </si>
  <si>
    <t>watchesyoueat</t>
  </si>
  <si>
    <t>Enroll your kids in private school.</t>
  </si>
  <si>
    <t>Keep boomersignal and boot left flank.</t>
  </si>
  <si>
    <t>Nadler can't even kneel lol.</t>
  </si>
  <si>
    <t>Videos of cops beating up protesters is propaganda?</t>
  </si>
  <si>
    <t>That's a statue of Baden Powell, the founder of scouts. 
 You know, the organization that is open to all religions and ethnic backgrounds to learn about life and the outdoors. 
 Which is inherently fascist to Antifa, because of western culture.</t>
  </si>
  <si>
    <t>&gt;Trudeau cannot win against an opponent who he can't call racist.
 Did you miss the last two elections or something?
 Trudeau has won, handily, without ever having to go that route.</t>
  </si>
  <si>
    <t>This is what the left thinks will get them votes. Using their race.</t>
  </si>
  <si>
    <t>A terrorist organization has declared their own autonomous zone within the US, yea this is going to go down epically. I really hope they arm up and have a go at it, they're just going to be target practice of the military.
 If they let this go on though expect this to be the norm, especially with places like NY and Fort worth where the DA has essentially stood down and let the protesters off.</t>
  </si>
  <si>
    <t>Ah yes, I remember being just a boy in high school and the Left was preaching "tolerance" and now look what it has led to. 
  We can't get any wackier with genders... I hope. I think the next push will be open support of pedophilia. It breaks my heart to see how many people are just watching society crumble and not realise it, and my blood boils when I see others encourage it.</t>
  </si>
  <si>
    <t>There‚'s utility in vehicles...travel is necessary to almost everyone. Guns are only useful to those who hunt for food, manage livestock or live in properties that where creatures could be a danger to your personal safety. Joe Suburbia does not need a gun. Kyle Condo does not need a gun. You are not allowed to have a gun to shoot people when you feel threatened. Stop being so afraid!</t>
  </si>
  <si>
    <t>Canadian Progressive left here. 
 National gun laws work. We have less firearms and less shootings than the U.S.
 I havent been to a protest lately. Strawman much.
 And huh, original sin? I'm an atheist, I have no idea what you're even talking about.</t>
  </si>
  <si>
    <t>We could do it faster better and cheaper then the leftists too lol</t>
  </si>
  <si>
    <t>Not enough racism here yet</t>
  </si>
  <si>
    <t>Remember when they had a chinese national steal highly lethal viruses from a Winnipeg lab and ship them to Mainland China?</t>
  </si>
  <si>
    <t>Protesting against the destruction of the economyëééé
 Protesting the death of a man in Americaëççç</t>
  </si>
  <si>
    <t>J-ackarse</t>
  </si>
  <si>
    <t>Tina Thibodeau hasn‚'t had any male attention in 100 years, someone is getting jelly from a woman who agreed to be in a modeling/marketing firm! I guess she doesn‚'t understand how a business works?
 Put her in a hajib</t>
  </si>
  <si>
    <t>They also banned r/RightWingLGBT
 They should release a full list of the 2,000 banned subs. I know they wont because of course criticism is a white heteronormative patriarchal construct.</t>
  </si>
  <si>
    <t>You guys just cry about everything. It‚'s not like you are forced to attend the parades</t>
  </si>
  <si>
    <t>Stating facts is the new racism. Sad state in US politics when Fox News and Tucker Carlson are the only voice of reason in media.</t>
  </si>
  <si>
    <t>This is not new. The media has always been the official opposition. However, it is your responsibility to read and share with discernment. Don‚'t blame the media if you share rubbish without doing your own fact checking. Recall that journalists can be sued for misrepresenting something. Fox ‚"News‚ is registered as an entertainment company not a news company so they can spout opinion as though it were news. Be cautious of everything you read. Then figure out what any article is trying to get you to feel. Label that reaction then you can be rational about verifying the information. Above all, don‚'t randomly share stuff without checking the facts.</t>
  </si>
  <si>
    <t>This is the type of immigration I want, Color of skin doesn‚'t matter in the slightest, wanting to be canadian and what that entails is all that‚'s important.</t>
  </si>
  <si>
    <t>We had slavery in Canada.. the first lieutenant governor of upper Canada owned a few himself</t>
  </si>
  <si>
    <t>You guys clearly don‚'t understand what racism is.</t>
  </si>
  <si>
    <t>I couldn‚'t care less about being banned, I just hate that these subs take away any potential of a logical discussion about the difference of views, just because it could possibly hurt someone‚'s feeling across the world lmao</t>
  </si>
  <si>
    <t>So if I sell the old mop in my closet and use the 5$ to buy a 10mm socket so i can fix lawnmowers for some side cash I am an evil capitalist hey?
 Almost time for the boog.</t>
  </si>
  <si>
    <t>They already vandalized the statue of our first Prime Minister, so this should be acceptable.</t>
  </si>
  <si>
    <t>Two years ago T‚'Quan Robertson shot up a Toronto playground in broad day. Two sisters, aged five and nine, were shot; the younger one in the abdomen and the older one in the leg. 
 Today Toronto police will be announcing a larger reward, up from the current $50k, to try and bribe "the community" to give him up. 
 The same community that has been hiding him for two years.
 The same community that cried racism when Mayor Tory referred to the shooter as a 'Sewer Rat'.
 The same community that wants to defund/disband the Toronto police. 
 The same community that would protest/riot if a cop had shot two children accidentally.
 The same community that has emboldened Thugs like T‚'Quan and tied the hands of the police.
 The same community that wants to make up every excuse for this Thug's behavior and expects everyone else to change except for thier community.</t>
  </si>
  <si>
    <t>33 year old "protester" arrested and charged with attempted murder.</t>
  </si>
  <si>
    <t>It is tracked the same way with AIDS.</t>
  </si>
  <si>
    <t>How will this pilot be compensating for the damage he caused to the climate by burning the avgas needed to do this?</t>
  </si>
  <si>
    <t>Brothers, we should support this, and then take to the ghettos the maps to the neighborhoods bankers, academics, and journalists live.</t>
  </si>
  <si>
    <t>My bad everyone ‚"jagmeet‚</t>
  </si>
  <si>
    <t>Tucker is based af</t>
  </si>
  <si>
    <t>Shake, shake, shake, Senora,
 Shake your body line
 Shake, shake, shake, Senora,
 Shake it all the time
 Work, work, work, Senora,
 Work your body line
 Work, work, work, Senora,
 Work it all the time</t>
  </si>
  <si>
    <t>the sad truth of our country is that with out new Canadians old Canadians would have to pay even higher taxes but hey short sigthness is usually the blindspot of the right</t>
  </si>
  <si>
    <t>What are they going to call it now? Blackit?</t>
  </si>
  <si>
    <t>DirtyLibralFemanist</t>
  </si>
  <si>
    <t>I have a really bad feeling about these so called protests over the next few days.
 Watch some of the video documentaries that Dan Dicks/Press For Truth did on the G20 false flags in Toronto.
 I pray this doesn't go down like it did in many US cities.</t>
  </si>
  <si>
    <t>It's bou-*quet* dear!</t>
  </si>
  <si>
    <t>dagthegnome</t>
  </si>
  <si>
    <t>I drive electric because i like to go fast withoit spending much money on a Ferrari. Gas cars are slow as hell, screw the environment.</t>
  </si>
  <si>
    <t>white people</t>
  </si>
  <si>
    <t>What‚'s wrong with immigration? That‚'s how we all got here isn‚'t it? People against immigrants here?</t>
  </si>
  <si>
    <t>I remember about 4 or 5 years ago being banned from an online forum for saying that the White population in the USA would suffer the same fate of the White South African population. In that time my only miscalculation was the time frame, I predicted in decades but apparently it happened much faster.</t>
  </si>
  <si>
    <t>Liberals using newspeak and having double-standards? That's unpossible!</t>
  </si>
  <si>
    <t>MrKalishnikov</t>
  </si>
  <si>
    <t>Totally worth it. It's not every day you get offered a sloppy joe.</t>
  </si>
  <si>
    <t>So mass protest and gatherings slow the virus down ?
 Good, lockdown over.</t>
  </si>
  <si>
    <t>\#TheNewFederalStateOfChina #whistleBlowermovement #NewFederalStateOfChina</t>
  </si>
  <si>
    <t>Bon-G</t>
  </si>
  <si>
    <t>How is authoritarian progressivism Marxist? I thought Marx was a leftist, not a progressive. Sure you could say those two things are becoming one, but mandatory anti racism lessons doesn't sound Marxist at all. 
 If you hate when people call you racist for no reason, why call people Marxists for no reason?</t>
  </si>
  <si>
    <t>No more commies</t>
  </si>
  <si>
    <t>Day 1: Capital Hill Automomous Zone founded. 
 Day 2: Food supplies have run empty empty. 
 Day 3: Strongman thug has declared himself in charge.</t>
  </si>
  <si>
    <t>The hindquarter of a hippopotamus?</t>
  </si>
  <si>
    <t>lethpard</t>
  </si>
  <si>
    <t>Gaslighting lefties only works for 20 seconds until they just get frustrated and automatically assume everything you say is wrong, or the opposite of what you say is true.
 They don't listen to and believe sources, or statistics, even with irrefutable proof they just make excuse x y z, or moan about how your statistics don't take X or y factor into account, so they're wrong.
 You can't argue with them, or even talk to them.</t>
  </si>
  <si>
    <t>~#4 is also used to allow anonymity of the brute squad</t>
  </si>
  <si>
    <t>You know who owns that website? Bright mountain media. You know who own Bright mountain media?
  Verizon media. Know what else Verizon owns? Yahoo, Aol, Huffpost. 
  msm shills......you're not being manipulated.....no way....I think for myself. lol</t>
  </si>
  <si>
    <t>Voting for Sloan. 
 MacKay and O‚'Toole would just ignore social conservatives. 
 Lewis is good but she seems a little wishy-washy. 
 Sloan is the only one unafraid to take a position.</t>
  </si>
  <si>
    <t>It was his handler's way of keeping him from sniffing children's hair.</t>
  </si>
  <si>
    <t>Nah we can‚'t give them wanzhou an actual Chinese spy. Who in their right mind would go to China? May as well just lock yourself in a cage and throw the key away.</t>
  </si>
  <si>
    <t>Bolshevik Ben wants an autonomous zone in Victoria for his communist revolution</t>
  </si>
  <si>
    <t>a lot of air punching going on</t>
  </si>
  <si>
    <t>lol when pictures of abortions are more illegal than abortions themselves</t>
  </si>
  <si>
    <t>If you can‚'t beat em, join em. I‚'ve already purchased spray paint and a paper huffing bag.</t>
  </si>
  <si>
    <t>If Rex Murphy thinks Canada isn‚'t racist he‚'s living under a rock.</t>
  </si>
  <si>
    <t>Caribooster</t>
  </si>
  <si>
    <t>Their excuse will be that the Iroquois did it to get access to more beavers to satisfy the Europeans, therefore making it the Europeans' fault</t>
  </si>
  <si>
    <t>It‚'s against natives here mostly</t>
  </si>
  <si>
    <t>Awful brave of you to tell everyone your password.</t>
  </si>
  <si>
    <t>CurrentYearFeelings</t>
  </si>
  <si>
    <t>Such a text exists, eh? ... Must.... resist.... urge... burn... books.
 But seriously, commies are so dependent upon what others think, that just listening to a valid argument might shake their whole world view.</t>
  </si>
  <si>
    <t>Their reason is apparently anti-DPRK organization in South Korea used helium balloons to fly anti-DPRK posters across the DMZ. Imagine a government being pissed off by some posters</t>
  </si>
  <si>
    <t>I really hate how masks are getting fashionable graphics. I know it‚'s an opportunity for the right product designers but it makes me worried the mask thing is never gonna let up. If its not covid it will be something else that‚'s literally killing tens of people and you need to wear a mask and social distance to stay safe (unless you‚'re protesting)</t>
  </si>
  <si>
    <t>Did she say Voldemort?
 Also, *you‚'re.</t>
  </si>
  <si>
    <t>shazamallamadingdong</t>
  </si>
  <si>
    <t>Collective punishment is illegal.
 She makes a really good point that you wouldn't apologize to anyone if your great-great grandfather was a murderer. Israel punishes the family members of kids that throw rocks at tanks and that's generally viewed as wrong.
 I like this sub because it's not afraid to rock the boat.</t>
  </si>
  <si>
    <t>So BLM at Starbucks will be like how TGIF used buttons? Awesome. I can't wait to be told I am a racist for wanting cream in my coffee.</t>
  </si>
  <si>
    <t>Lol lethal force will be met with lethal force.</t>
  </si>
  <si>
    <t>Yet our PM can paint his face whatever race he wants and no one bats an eye. The liberal party is cult for the easily manipulated.</t>
  </si>
  <si>
    <t>He‚'s the ultimate communist, gets paid with no chance of doing anything</t>
  </si>
  <si>
    <t>TBF Bubba didn't have anything to do with the rope, I don't think he was ever really the one pushing the hoax. I mean, he didn't even know about it 'till NASCAR told him. He never even saw it.
 Basically, I don't think Bubba's the same as Juicy.</t>
  </si>
  <si>
    <t>New Zealand is proof the lockdown works. Westerners are just too self absorbed for it to be effective.</t>
  </si>
  <si>
    <t>How do we that YOU are not a shill for Big Pasta, trying to get us to all turn on China and block their exports of Ramen noodles to us?</t>
  </si>
  <si>
    <t>TheRealTinfoil666</t>
  </si>
  <si>
    <t>malls should close anyways.. just rent traps that aren't profitable. who the hell even goes to malls anymore?</t>
  </si>
  <si>
    <t>I'm sorry but not getting laid doesn't create terrorists. Leftist propaganda does though.</t>
  </si>
  <si>
    <t>Systematic racism. 
 ...At least it isn't systemic racism!</t>
  </si>
  <si>
    <t>In the end these two Canadians need to sue the government for 30 million each. At least they didn't kill an ally solider and make and place road side bombs</t>
  </si>
  <si>
    <t>I used to believe that men couldn‚'t be women, until I saw Justin Trudeau.</t>
  </si>
  <si>
    <t>danielsnelen</t>
  </si>
  <si>
    <t>They assumed that once these people hit the job market their employers would quickly bring them up short. They failed to take into account the raw cowardice of most employers who are terrified of a few twitter accusations of misogyny or racism or transphobia or islamophobia or whatever. 
 And conservative governments continue to do \_NOTHING\_ about the radical left indoctrination in schools, despite controlling most of the provinces and states.</t>
  </si>
  <si>
    <t>It's almost like they try to one up each other on how not racist they are</t>
  </si>
  <si>
    <t>dirty_rubbers</t>
  </si>
  <si>
    <t>I saw some photo on Twitter today of a lingerie billboard of bearded man. One of the most vile things I've ever seen.</t>
  </si>
  <si>
    <t>HozenzoYelich</t>
  </si>
  <si>
    <t>Me and the wife are just waiting for our lease to be up and we're moving to AB. We were all set to go and put a deposit on an apartment for April but we were so unsure about covid we decided to stay close to family. Looking back im kicking myself, screw ontario.</t>
  </si>
  <si>
    <t>Wolfxskull</t>
  </si>
  <si>
    <t>We have a points system in Canada though. So the Asians we import tend to be well-educated and skilled. So you're not getting a representative sample of the Asian population coming here. You're getting among the best coming to Canada and the United States. And they instill the importance of education, work and work ethic in their children. Chinese-Canadians who don't do very well in school or the workplace are often made to feel like they are the black sheep of their family. You know the high expectations Chinese dad stereotype. It's the same with Koreans and Japanese.</t>
  </si>
  <si>
    <t>How this man kept his job as PM in this environment is baffling.
 You cannot be against racism and yet support this man.</t>
  </si>
  <si>
    <t>He gets elected in the GTA because it's the least canadian city in Canada.
 That whole city is a giant fraud. Everyone is fake there for different reasons, but all fake.</t>
  </si>
  <si>
    <t>Can we all express our disappointment with Canadian Tire using a symbol of hate in there logo.</t>
  </si>
  <si>
    <t>The is literally a men's room with ritual footwash station where that flagpole was. No lie.</t>
  </si>
  <si>
    <t>Can they at least replace aunt Jemimah with Matty Matheson? If we are going to go cracker I want full cracker, cocaine bumps and all</t>
  </si>
  <si>
    <t>Heeeeey Yooou Guuuuuuuyyys!</t>
  </si>
  <si>
    <t>Step 1) buy a cheap air pistol that looks like a real gun
 Step 2) Defend you and yours as you see fit
 Step 3) "He had what looked like a gun, your honor! He pointed it at me and in that moment to the best of my knowledge my life was in immediate danger and had no choice!"</t>
  </si>
  <si>
    <t>But did he swallow?</t>
  </si>
  <si>
    <t>ItsCanadaMan</t>
  </si>
  <si>
    <t>- "How can you write this and not once say the word "Black"? This message is deeply disappointing and beyond unacceptable ‚  vague and non-specific, self-congratulatory (about journalism that has been rightly criticized!), and wildly discouraging."
 CANADALAND on twitter
 https://twitter.com/CANADALAND/status/1267922665857310729</t>
  </si>
  <si>
    <t>"Sitting up here with your glasses and hat looking all privileged and ish" followed by 5 minutes of clapping and yelling in his face. 
 Do they honestly think these videos make them look like level-headed innocent victims?</t>
  </si>
  <si>
    <t>Let the police leave, that is the only way they will learn.</t>
  </si>
  <si>
    <t>"I can give you a thousand examples of racism" then proceeds to give zero examples.</t>
  </si>
  <si>
    <t>How can anyone seriously think of voting for this guy? I'm not conservative, but if i was, I would be cringing that this guy is even running to be leader</t>
  </si>
  <si>
    <t>GD_Studio</t>
  </si>
  <si>
    <t>gadzooks</t>
  </si>
  <si>
    <t>Eddie Murphy did a bit on SNL many years ago about being white in New York. I will try to find it, his characters name was. Mr. White</t>
  </si>
  <si>
    <t>Pindogger</t>
  </si>
  <si>
    <t>They must deconstruct and destroy language so that people cannot effectively communicate what is happening to one another.
 In the future you will not be able to use words like "bad" because it is "offensive" or "representative of patriarchal and white supremacist institutions" and "violates the cult's ethics." So instead of saying something is "bad" you must only use the term "not good" instead.
 The end state is that no one can say the society is "bad" or even know what "bad" is. If someone says something in their life is "not good" then they can report it to an authority figure, and if it is a problem with society then the authority can punish the person for not acknowledging how "good" society actually is.</t>
  </si>
  <si>
    <t>Because it has nothing to do with racism. Leftists don't actually care about equality.
 It's about politics. They just want your obedience.</t>
  </si>
  <si>
    <t>"No one is saying just set these adults free," said Tayler, acknowledging that some of them may have committed crimes by joining ISIS. "\[But\] holding people without charge,¬†without bringing them before a judge, simply because they're family members of ISIS suspects,¬†is absolutely forbidden under international law and it is particularly egregious to hold children in this fashion." 
 Riiiiight, so if you stand beside your wife while she is making racist comments, you're going to lose your job. But if you literally participate in ISIS operations, it's immoral to them accountable for things that we can't prove they did. OK.</t>
  </si>
  <si>
    <t>You posing for photos now?
 I love what the wig does for your complexion.</t>
  </si>
  <si>
    <t>Great song, wrong video. 
 Fun fact: the professional rollerskater wearing green in this video was attacked by the Egyptian Army and her boyfriend was killed. Her name is April Corley.</t>
  </si>
  <si>
    <t>This is going to be about race, even though she attacked the cop...</t>
  </si>
  <si>
    <t>The UN encourages them because the only places they're allowed to happen are the kind of places hated by most of the UN.
 I kinda doubt we're gonna see any anti-racism protests in Saudi Arabia.</t>
  </si>
  <si>
    <t>Theyve done this the entire time.
 Statistics are the worst form of science. Leftist love them.</t>
  </si>
  <si>
    <t>You guys just can't seem to stay off the cross can you.</t>
  </si>
  <si>
    <t>Recky-Markaira</t>
  </si>
  <si>
    <t>oh, i forgot these nobodies existed, funny how they resurface when convenient with those blue checkmarks
 celebrities opinions don't matter tbh, they've lived lives of complete convenience provided by rich people, of course they're going to sing praises for their handlers</t>
  </si>
  <si>
    <t>Sovereign citizens are my all time favorite brand of loon.
 Even better than flat earthers, to be honest.</t>
  </si>
  <si>
    <t>No 'mistresses' because he is 'bath-house Barry'!</t>
  </si>
  <si>
    <t>Canada is full of squishy conservatives.</t>
  </si>
  <si>
    <t>Boomers need to stop being afraid of being called racist. The word has no power if you don't give it power.</t>
  </si>
  <si>
    <t>Dey Terk Er Jerbs</t>
  </si>
  <si>
    <t>Journey to authoritarianism? It's literal anarchy in several cities. I'll tell you though, this is the path to authoritarianism, and the people will welcome it. I know I welcome a further militarized police force that will *figuratively* (please don't ban me spez) crack some anarchist skulls.
 It's not Trump that will bring about authoritarianism, it's the ancoms.</t>
  </si>
  <si>
    <t>Nah, Canadians just don't care and they've moved on, unlike this sub.</t>
  </si>
  <si>
    <t>Nobody likes disingenuous weaklings</t>
  </si>
  <si>
    <t>hahaha BLM hahaha. Next on the domestic terrorist organisation?</t>
  </si>
  <si>
    <t>**BLACKFACE TRUDEAU**</t>
  </si>
  <si>
    <t>Tons and tons of slave owners were Jewish. Proportionately more than 5 times as many as white people.</t>
  </si>
  <si>
    <t>ShyverMeTibbers</t>
  </si>
  <si>
    <t>Lol! I just found that button! just reported U WBG.</t>
  </si>
  <si>
    <t>CBC is trying to stir up the same sentiment about a very similar case in London ON that happened a few weeks prior. A young man with mental health issues was in distress and barricaded himself in his bedroom in a highrise. Police came to talk him down, asked the parents for permission break down the door because they knew he was a risk to himself, but were denied permission. As a result they were unable to prevent a suicide this time. But the young man happened to be black so CBC is insinuating that police action caused him to fall to his death.</t>
  </si>
  <si>
    <t>I get banned on r/Canada with every new account I make after a few posts. Joke leftist sub.</t>
  </si>
  <si>
    <t>Sorry dude, putting lipstick on doesn't make you a she.
 You have the shoulders of a linebacker.</t>
  </si>
  <si>
    <t>Profiting off the death of their own family member by pulling the race card... upstanding citizens.</t>
  </si>
  <si>
    <t>You are either a boy or girl. It isn't rocket science.</t>
  </si>
  <si>
    <t>Not a lot of people around the world, especially outside of the U.S. know that painting their face like this is racially offensive. Often it takes someone more educated on its nuances to explain these misunderstandings to the people committing the acts. 
 I‚'ve never seen Trudeau paint his face this way after taking office so I assume he‚'s learnt about the offensive nature of his past, and I believe he‚'s even acknowledged publicly this and offered an apology for this past wrongful action. furthermore we‚'ve seen Trudeau making statements recently in support of Protest to racial injustice and has rebuked racism very adamantly on the national stage, so while his past does have very unfortunate ethnically offensive moments, he‚'s also made a lot of effort to ensure that he believes in equality for every ethnicity. 
 Calling him a racist for mistakes from so long ago while not acknowledging more current efforts battling racism just highlights your bias and lends less credibility to your opinion on the matter, and I‚'d also like to talk about your use of this photo. 
 People say that blackface is offensive because its offensive for people of colour to see and I get that, it‚'s understandable. Trudeau made the mistake of doing it, yes but it was when he was younger, less educated/life experienced. He‚'s older, wiser now, has even apologized for his past ineptitude and hasn‚'t repeated these mistakes. It‚'s not like Justin Trudeau is posting these pics in his twitter/fb everyday. But you are. You are posting this offensive picture. Yes it‚'s an offensive picture, yet you post it so freely, demanding that all the hate should go towards Trudeau for making it. You‚'re the one spamming offensive content. 
 The content creator has made offensive content but has realized it‚'s offensive and has chosen not to recreate it or share any further. You are still sharing the offensive content even though that content‚'s creator has denounced his own mistakenly made offensive content. Nobody wants that offensive content, but you are still sharing it.</t>
  </si>
  <si>
    <t>Lifea</t>
  </si>
  <si>
    <t>The mods of the Ireland subreddit literally made it private overnight in order to "stem the flow of racist content". In other words, too many people were sharing that video.</t>
  </si>
  <si>
    <t>These are the same people who think Trump colluded with Russia/Ukraine, without one iota of evidence. If anything, there's more smoke from the Democrats in that direction. Illegal FISA warrants, Uranium One, Burisma/Joe Biden on video saying foreign aid is contingent upon prosecutor investigating his son, Hunter, getting fired. Yet the left and their media propaganda machines gaslight everyone into saying it's all been debunked, yet they keep the Russia collusion delusion alive. I just don't see how the left and right can live together if truth doesn't matter, and everyone stubbornly sticks to their highly partisan corners, with the left mostly throwing tantrums, and destroying people with hateful smears.</t>
  </si>
  <si>
    <t>Resisting arrest is a justifiable reason to get Killed?</t>
  </si>
  <si>
    <t>This was targeted. No way this guy dies in a random home invasion.</t>
  </si>
  <si>
    <t>Archive archive archive
 Vice is cancer. Stop feeding it.</t>
  </si>
  <si>
    <t>Start by getting rid of the CBC as it is no more public money,next up the Universities clean house in those places and last but not least school boards, make it easy to get rid of the Marxists that spew out this poisonous ideology.Canada needs to stop this assault on democracy and the families who's kids are being brainwashed by special interests that have no regard for freedom of speech or decency in society.</t>
  </si>
  <si>
    <t>I find just walking around coughing is enough to get daggers and some muttering under breathe. I find doing this to the fatties is best. The ones who feel at risk, yet they're at a Giant Tiger stocking up on 3-$5 Pringles.</t>
  </si>
  <si>
    <t>People shouldn't be "re-living trauma" lmfao. They never lived through it</t>
  </si>
  <si>
    <t>I mean it‚'s not a 100% defunding of the police. That being said, where is that 10% going? Imported diversity quotas? It‚'s like the insane are running the asylum.</t>
  </si>
  <si>
    <t>Boomer chick art</t>
  </si>
  <si>
    <t>It's like how that one cool story of the drive by birthday greeting turned everyone into mindless honking parade zombies.</t>
  </si>
  <si>
    <t>He's more canadian than you'll probably ever be, with that attitude.</t>
  </si>
  <si>
    <t>Being *veerrrryyy* careful not to show that empty upper bowl, lol.</t>
  </si>
  <si>
    <t>ACSspecpay</t>
  </si>
  <si>
    <t>This whole thing is Awful</t>
  </si>
  <si>
    <t>lyndseylo1</t>
  </si>
  <si>
    <t>Nazi‚'s were only socialist in name, or were people sleeping in history class again</t>
  </si>
  <si>
    <t>Can someone please give him a job and get him off the streets already?</t>
  </si>
  <si>
    <t>This write up is funny. Talking about wanting to go back to 2019 to just be a debt slave again. I can‚'t wait for the coming war...</t>
  </si>
  <si>
    <t>I still don‚'t understand what she thought she‚'d accomplish by jumping to her neighbour balcony. All that effort and the potential risk of ending your life to cause the cop an additional 30seconds of his day to walk over to the neighbour door, let them open it and then arrest you.</t>
  </si>
  <si>
    <t>##**Its called a vote of No-Confidence in Canada...not impeachment**</t>
  </si>
  <si>
    <t>A real quote by whom? Joe Numbnuts?</t>
  </si>
  <si>
    <t>paladinqu</t>
  </si>
  <si>
    <t>Mod said I demanded that this person accept racism. I can't make demands because I'm at a keyboard far, far away. I guess social media is real life now?</t>
  </si>
  <si>
    <t>Well these days all you have to do to be "tied" to WS is "be" white. so......... \*shrug\* 
 That's what happens when you overuse something. It's meaningless.</t>
  </si>
  <si>
    <t>You should look at the stats of white on white violent crime. Now if you were to extrapolate theses numbers you would see that they roughly match the population distribution by race so these numbers are exactly what you would expect to see. The real issue is not the violent crime between races but the violent response of police officers in relations to different races.</t>
  </si>
  <si>
    <t>smecons3</t>
  </si>
  <si>
    <t>Inaccurate depiction. They would be more androgynous, shorter, fatter and have bluer hair</t>
  </si>
  <si>
    <t>Oh they got a forensics team to take samples for vandalism.
 Anyone ever heard of that happening in the entire time you've been alive?</t>
  </si>
  <si>
    <t>I can get you a fake treaty card. I got a guy.</t>
  </si>
  <si>
    <t>Poor Trudy :( 
 Thinks it will be a story book ending like Pretty Woman. 
 But Xi just looks at him and thinks, you served your purpose, now begone thot.</t>
  </si>
  <si>
    <t>I don't know how anyone can objectively look at that promotion and not realise the blatant racism in almost every statement. 
 How is everyone just okay with segregating restaurants by race of owner and then promoting one race?
 I just don't understand how we as a society are rationalising it as anti racist.</t>
  </si>
  <si>
    <t>What happened to George floyd was an extra-judicial murder, regardless of his criminal past that is wrong, doubt the cops even knew of his criminal past. Didn't see Dylan roof get choked to death</t>
  </si>
  <si>
    <t>1989hsah</t>
  </si>
  <si>
    <t>Shortly after that sub had a huge post (I‚'m shocked with this one) about how a lot of people on the sub are racist. Life is a long road of taking things you don‚'t want to hear and trying to manage it.</t>
  </si>
  <si>
    <t>This is the public freakout subreddit. 20 second videos and a descriptive title telling you what to think.
 Cue thousands of drones writing nothing but the same thing. Leftist react. Leftist are emotional.</t>
  </si>
  <si>
    <t>It is ok to be white.</t>
  </si>
  <si>
    <t>bucket_of_fun</t>
  </si>
  <si>
    <t>He‚'s a grower not a shower</t>
  </si>
  <si>
    <t>I would love to a fly on the wall in CBC editorial meetings. The jaw dropping blatantly obvious agenda of the earnest young people in that room to attack any western traditions must make for some hilarious white boarding sessions.
  It would be amusing if if weren't so expensive.</t>
  </si>
  <si>
    <t>We are all watching reddit die. A competitor springing up now is good timing.
 Twitter has one growing and people hate twitter. The image of these companies is awful.</t>
  </si>
  <si>
    <t>The Internet's! They offend me.</t>
  </si>
  <si>
    <t>Now create this pic and stat with our nursing home killer - Doug Ford.</t>
  </si>
  <si>
    <t>At least this Great Purge won't feature executions.</t>
  </si>
  <si>
    <t>the milk mafia is forcing them to stay friends with the commies to sell their wares</t>
  </si>
  <si>
    <t>Racialized'</t>
  </si>
  <si>
    <t>Rex looks like he is about to plow into a 16 year old . Get ready for that slong girl.</t>
  </si>
  <si>
    <t>These are the guys you should watch out for, they‚'ll hack your computer so fast it will make your head spin.</t>
  </si>
  <si>
    <t>I‚'d like to see Trudeau in chains on his knees washing random African feet.</t>
  </si>
  <si>
    <t>"Also absent were details like this: in a 2010¬†study¬†of 70 adolescents who were given puberty-suppressing hormones, researchers de Vries, Steensma, Doreleijers and Cohen-Kettenis found that not one discontinued treatment in favour of identifying with the gender they were assigned at birth. Practitioners generally report that trans children overwhelmingly grow up into trans adults."
 Gawd this is disturbing as hell to read. 
 So basically, if you leave kids alone, many will have phases they go through and continue on to grow up normal. 
 BUT I'm not an expert or anything on puberty... and since I grew up in a maturation pod, I couldn't possible understand the messed up feelings that are associated with being a teenager.
 I wouldn't know anything at all about the bodies hormone production kicking in and making changes to prepare you for becoming an adult associated with your born gender.
 I can totally see how we MUST instead screw with children by giving them "puberty-suppressing hormones" to ensure they dont grow up normal and to double-ensure those pesky natural hormones in their body never, ever, are allowed to finish the job of preparing children biologically to become the gender they were assigned.
 .... We really, really need to #DefundCBC</t>
  </si>
  <si>
    <t>We're now in the middle of the West's version of Cultural Revolution - destroying statues, rewriting history, ratting out those who disagree, non-conformists either murdered or having lives destroyed.... etc 
 When even academia is fearful of speaking out, we know we're fked</t>
  </si>
  <si>
    <t>Who would have thought that adults who get permanent tattoos of a childrens story book would one day be embarrassed about them...</t>
  </si>
  <si>
    <t>Multiple ‚"privately owned‚ statues have been pulled down across the states. Does anyone know if there are any Lenin statues in Toronto? Would be good to know in case the Canadian Marxists need to know how hostile Canada is to their brand of ideological poison</t>
  </si>
  <si>
    <t>shaxshax</t>
  </si>
  <si>
    <t>Imagine being a 16 year old girl who poses with a displeased expression hundreds, if not thousands of times. 
 I feel bad for that kid. What a shame.</t>
  </si>
  <si>
    <t>It's very easy to threaten or bribe average people.
 Democrats are exceptionally good at it.</t>
  </si>
  <si>
    <t>He also worked at the same night club as the cop that killed him. Reality is scripted.</t>
  </si>
  <si>
    <t>Starbucks is a haven for mostly leftist twits' anyhow.</t>
  </si>
  <si>
    <t>It is important to also realize, they're a small fraction of society.
 They seem volumetric but we have more numbers by far.
 By far.
 Even the Nazi's were outnumbered.
 Don't let them win.</t>
  </si>
  <si>
    <t>I like how the CBC wants us to hate the US but they also act like problems in the US are Canadian problems. They can‚'t make up their minds.</t>
  </si>
  <si>
    <t>You know, i was looking at the list of banned subs.
 We're being a bunch of drama queens if we think we were even close to that group.</t>
  </si>
  <si>
    <t>According to this logic of guilt by history of racism, then EVERYBODY is fucking guilty.
  Slavery occurs relatively rarely among [hunter-gatherer](https://en.wikipedia.org/wiki/Hunter-gatherer) populations[\[2\]](https://en.wikipedia.org/wiki/History_of_slavery#cite_note-2) because it develops under conditions of [social stratification](https://en.wikipedia.org/wiki/Social_stratification).[\[3\]](https://en.wikipedia.org/wiki/History_of_slavery#cite_note-3) Slavery operated in the very [first civilizations](https://en.wikipedia.org/wiki/First_civilization) (such as [Sumer](https://en.wikipedia.org/wiki/Sumer) in [Mesopotamia](https://en.wikipedia.org/wiki/Mesopotamia),[\[4\]](https://en.wikipedia.org/wiki/History_of_slavery#cite_note-4) which dates back as far as 3500 BCE). Slavery features in the [Mesopotamian](https://en.wikipedia.org/wiki/Mesopotamian) [*Code of Hammurabi*](https://en.wikipedia.org/wiki/Code_of_Hammurabi) (c. 1860¬†BCE), which refers to it as an established institution.[\[5\]](https://en.wikipedia.org/wiki/History_of_slavery#cite_note-5) Slavery became common within much of Europe during the [Early Middle Ages](https://en.wikipedia.org/wiki/Early_Middle_Ages) and it continued into the following centuries. The [Byzantine‚ÄìOttoman wars](https://en.wikipedia.org/wiki/Byzantine%E2%80%93Ottoman_wars) (1265‚Äì1479) and the [Ottoman wars in Europe](https://en.wikipedia.org/wiki/Ottoman_wars_in_Europe) (14th to 20th centuries) resulted in the capture of large numbers of [Christian](https://en.wikipedia.org/wiki/Christians) slaves. The [Dutch](https://en.wikipedia.org/wiki/Netherlands), [French](https://en.wikipedia.org/wiki/France), [Spanish](https://en.wikipedia.org/wiki/Spain), [Portuguese](https://en.wikipedia.org/wiki/Portugal), [British](https://en.wikipedia.org/wiki/Kingdom_of_Great_Britain), [Arabs](https://en.wikipedia.org/wiki/Arabs) and a number of [West African](https://en.wikipedia.org/wiki/West_African) kingdoms played a prominent role in the [Atlantic slave trade](https://en.wikipedia.org/wiki/Atlantic_slave_trade), especially after 1600. The [Republic of Ragusa](https://en.wikipedia.org/wiki/Republic_of_Ragusa) became the first European country to ban the slave trade in 1416. In modern times [Denmark-Norway](https://en.wikipedia.org/wiki/Denmark-Norway) abolished the trade in 1802.</t>
  </si>
  <si>
    <t>If Quebec separates would it be racist for the rest of Canada to stop giving political favours to Bombardier and SNC?</t>
  </si>
  <si>
    <t>America and taking away freedoms, name a better combo</t>
  </si>
  <si>
    <t>They're good boys, just need to let off steam every once in a while by trashing the city and beating up strangers.
 Normal things like that.</t>
  </si>
  <si>
    <t>It looks like Islam is right about women after all.</t>
  </si>
  <si>
    <t>Bravo. Gone from illegal invaders to a minority within a country seeking fair representation. That's quite a shift...in less than a generation. Good luck with that, Greece. Maybe the influx of poor people to be exploited is the engine Greece needs to get back on its feet? Time will tell...</t>
  </si>
  <si>
    <t>Another Mussolini. On the road to the White House.</t>
  </si>
  <si>
    <t>of course this double dealing french manlet does</t>
  </si>
  <si>
    <t>Ultimately, dissenting opinion = violence, therefore Leftists have the right to respond to their critics with violence.</t>
  </si>
  <si>
    <t>Taxation is theft!</t>
  </si>
  <si>
    <t>Careful - such facts are a hate crime in Canada.</t>
  </si>
  <si>
    <t>TOMapleLaughs is a very creative, but very confused person.
 He's a great example of a Liberal who instead of assessing and assimilating the truth, turns himself into mental pretzel gymnastics to somehow try to make everything "muh conservative bad".
 He's the perfect example of cognitive dissonance disrupting an honest representation of what is currently happening in our country.</t>
  </si>
  <si>
    <t>But you didn't dish out redpills. You didn't post any information or evidence on anything. You just posted things like:
 &gt; Could they perhaps perpetrate more violent crime than other races?
 What kind of redpilling is that?</t>
  </si>
  <si>
    <t>NavigateByAstrology</t>
  </si>
  <si>
    <t>White women are the most privileged and pampered group of people in history.</t>
  </si>
  <si>
    <t>Cant even say his true piece of mind because you know theyll be after his pension</t>
  </si>
  <si>
    <t>The "racialized" faces we see in this picture has been standard for what the government and media have been feeding to us as a accurate representation of the Canadian populace. Try and spot the white male in any government issued literature from the last decade.
 This has been in the making for some time now.</t>
  </si>
  <si>
    <t>The plandemic... new 9/11</t>
  </si>
  <si>
    <t>"M-maybe if we give in just a little, then they'll like us!"
 Squishy conservatives everywhere</t>
  </si>
  <si>
    <t>BLM is a marxist organization.</t>
  </si>
  <si>
    <t>After they published Wakefield's poorly-done autism paper, nothing printed in Lancet should be taken at face value.</t>
  </si>
  <si>
    <t>Maybe she‚'s saying my hemmoroids are raging</t>
  </si>
  <si>
    <t>Good luck, Trump said he'd plant trees, so now Tree planting is bad!</t>
  </si>
  <si>
    <t>I cant wait until the TERFs step in lmao</t>
  </si>
  <si>
    <t>&gt;Treat people differently based on race.
 Got it.</t>
  </si>
  <si>
    <t>Don't forget that MLK's words today would be considered racist.</t>
  </si>
  <si>
    <t>Finally, we've defeated racism. *You're welcome.*</t>
  </si>
  <si>
    <t>PlankLengthIsNull</t>
  </si>
  <si>
    <t>I follow this hippie girl who is living in a converted former ambulance. Driving up and down the West Coast. Hiking by day. Parked out in the wilderness at night. They day they make this, masks and a vaccine mandatory I'm out Canada! I'll go live in the dessert or forest somewhere on the South Western US coast. Like a hoppy, off the grid and radar as much as possible.</t>
  </si>
  <si>
    <t>They blackmail their votes.</t>
  </si>
  <si>
    <t>You guys still worry about paying our back? The ship has sailed for the whole world in March. We were conditioned to respect money but witnessed the governments of the world dish it out like glitter at gay pride.
 Money as we know it is over. The Normal will bring something else.</t>
  </si>
  <si>
    <t>analyst_84</t>
  </si>
  <si>
    <t>I never thought I'd see a major and well respected news outlet like Macleans seriously suggest that a massacre might be a false flag. Not to imply that I think it couldn't be a false flag, of course. It's 2020 and the world is a sick, subversive place.</t>
  </si>
  <si>
    <t>TRANSLATION: We need a way to stop actual conservatives pointing out how unconservative we are, and ruining this two party illusion we have going on with our partners in crime the Liberals.</t>
  </si>
  <si>
    <t>retardation has many flavours. which one are you referring to?</t>
  </si>
  <si>
    <t>Don't you love the antifa twerp yelling "take his license number!" 
 Really? NOW the police are important to you?</t>
  </si>
  <si>
    <t>Maybe if everybody who voted for them signs then they‚'ll hit their 5000 signature goal</t>
  </si>
  <si>
    <t>starting to think the voters don't vote by policy but by how the person looks, are the voters truly vapid people?</t>
  </si>
  <si>
    <t>A lot of young boy characters are voiced by women, is that considered sexist now?</t>
  </si>
  <si>
    <t>Shut off water and power because they need build their own infrastructure instead of leeching off preexisting structures Americans paid to create. That also goes for internet, mail, public assistance.
 Surround the area with troops and demand to see passports. Advise people leaving that their country has not signed the proper treaties to allow free movement between countries.
 Place a tariff on any goods going into or out of this new country.
 Advise all American citizens to abandon the location or abandon citizenship. 
 You want a dystopian hellhole surrounded by walls, barbed wire and troops? Fine. Let's play.</t>
  </si>
  <si>
    <t>A true feminist PM would step aside and make room for a woman in charge. Especially one so much more qualified.</t>
  </si>
  <si>
    <t>Well you know what they say... you‚'re nobody till somebody loathes you!</t>
  </si>
  <si>
    <t>I volunteered for a curl for Canada event. Every poster they had for it showed a diverse group and completely left out the white people who make up a majority of the sport.</t>
  </si>
  <si>
    <t>Science is racist. Remember when Dr. Theresa Tam got criticized by the social justice mob when she said that protestors should use signs in place of shouting because shouting makes the virus travel further?</t>
  </si>
  <si>
    <t>The US is building a wall in the wrong place.</t>
  </si>
  <si>
    <t>So you're admitting to being a racist? What do you think is right about racism?</t>
  </si>
  <si>
    <t>Especially if you're female.ò•</t>
  </si>
  <si>
    <t>It would be a big power move if we beat the woke leftist to it. Actually make a change in those countries and advocate for their human rights before they do. Then call them out for their lack of progress and for ignoring their rights.</t>
  </si>
  <si>
    <t>Looks like the "Do you know who I am?" card was valid this time around. Drunk driving is ok if you're the chief.</t>
  </si>
  <si>
    <t>Haha very funny, what a joke</t>
  </si>
  <si>
    <t>Black, based, beautiful. We need more of her.</t>
  </si>
  <si>
    <t>Would 2 mulattos equal 1 black?...Serious question...</t>
  </si>
  <si>
    <t>If they do I will delete my account once and for all</t>
  </si>
  <si>
    <t>SUNAsin</t>
  </si>
  <si>
    <t>Lie-berals.
 Fixed er for ya Rex.</t>
  </si>
  <si>
    <t>Eventually they'll turn on their own, and eat themselves up from the inside like the festering rot they are.... I hope... and history holds that it's likely.</t>
  </si>
  <si>
    <t>Antifa is such a low level boogeyman. 
 Why would he waste his time with that, I‚'m sure there‚'s more important things to worry about</t>
  </si>
  <si>
    <t>Vote Trump for a return to a strong economy, strong foreign policy against Chinese human rights abuses and unfair trade, strong protection of American rights.
 Vote Biden if you want America to become CHAZ full of SJWs demanding to give kids hormone blockers, free abortion on demand, slavery reparations, increased taxes, cowtowing to China, the UN, and the EU. But you also will get to see Colbert, Kimmel, Noah, Oliver, and Meyers get to be smug snd self satisfied.</t>
  </si>
  <si>
    <t>Truth_SeekingMissile</t>
  </si>
  <si>
    <t>Get rid of all the Trudeau Sr. Statues and see how Socks reacts to it</t>
  </si>
  <si>
    <t>Yikes. That didn't age well.
 I wonder if he'll actually his massive face plant.</t>
  </si>
  <si>
    <t>If they did they'd have too many Liberal voters in jail.</t>
  </si>
  <si>
    <t>So twisted...
 Anyone have a link to the video?</t>
  </si>
  <si>
    <t>How many unanswered dings to the credibility of our public health officials is that now?
 There should be a list of private health professionals that people should be listening to instead of the government doctors, who are clearly incompetent at properly communicating the facts of the situation when they intersect with political ambitions. 
 WHO fell to political corruption with China, 
 Canada‚'s federal agencies failed to close boarders due to an intersection with the Liberals ‚"open-borders‚ politics. 
 Now the provincial and municipal agencies are showing they‚'re either unwilling or incompetent at communicating the facts of the matter?</t>
  </si>
  <si>
    <t>This step forward step backward exercise has been debunked many times. It is also extremely abusive and is the definition of trauma bonding, which is what cults and abusers do to gain emotional control of their targets.</t>
  </si>
  <si>
    <t>cbc is propaganda made by 12 year old fortnite kids</t>
  </si>
  <si>
    <t>Btw, that totally looks fake.</t>
  </si>
  <si>
    <t>Listerine chugging natives are real,. Everyone in Canada knows this, it's not just some made up stereotype to make natives look bad.
 I lived in Regina, and would seppuku myself before stepping foot in that godforsaken wasteland again,. No thanks.</t>
  </si>
  <si>
    <t>Antifa and socialists and twerps and tropes here at Reddit claim this is all untrue.</t>
  </si>
  <si>
    <t>What racism?</t>
  </si>
  <si>
    <t>If anyone ever dared to speak to me like that, to my face, I would forgive them so hard.</t>
  </si>
  <si>
    <t>Why would you fake a post like this?</t>
  </si>
  <si>
    <t>Butt_Robot</t>
  </si>
  <si>
    <t>Good way to end up in the gulag. LOL</t>
  </si>
  <si>
    <t>I am not offended by this at all, So many people keep bringing it up because it‚'s all they really have to criticize and it‚'s an easy visual, no thinking needed. (Look at Truedope in blackface, har dee har). Whataboutism at it‚'s finest.</t>
  </si>
  <si>
    <t>Chinese were able to have huge protest across entire country... with 0 looting... 
 Why can‚'t the US?</t>
  </si>
  <si>
    <t>I'm for a 7 day closed border. It'd help against thing like that trans activist recently who came to try to bait one of us to say something bad so she could report it to Reddit.</t>
  </si>
  <si>
    <t>If I were a cop, i'd walk off the job today. It's not worth the risk, knowing that by the time i second thought my actions, i'd likely be dead. The criminals know this now too, so they know they can get away with more resisting.</t>
  </si>
  <si>
    <t>Said he can't breathe with his hands cuffed, dying from a choke why is this a right or left thing.</t>
  </si>
  <si>
    <t>Why does the left always choose not so innocent criminals to rally behind and try and portray as innocent victims? Let not forget about the innocent jogger with the criminal past that was overlooked.
 Then there are these to in Toronto that are profiting off their sisters death and basesless accusations of racist murder. So far they have managed to steal $550k from donors they lied to.
 Turns out the sister of Regis Kochinski-Paquet, Renne Beals, who set up the gofundme has a serious criminal history. She was arrested last year in a police guns and gangs raid dubbed 'project kraken'.
 40) Renee Korchinski Beals, 27, of Toronto:
 Possession of a Firearm knowing its Possession is Unauthorized CC 92(1)
 Possession of a Loaded Prohibited or Restricted Firearm CC 95(1)
 Possession of Controlled Substance (cocaine) for the Purpose of Trafficking CDSA 5(2)
 Possession of Controlled Substance (fentanyl) for the Purpose of Trafficking CDSA 5(2)
 Possession of Controlled Substance for the Purpose of Trafficking CDSA 4(1)
 Possession of Proceeds of Crime CC 354 (1)
 Tampering with Serial Number CC 108(1)(b)
 Unauthorized Possession of a Firearm CC 91(1)
 Unauthorized Possession of a Firearm in Motor Vehicle CC Sec 94(1)
 https://www.durhamradionews.com/archives/119906
 Her brother, Reece Korchinski, who Regis attacked with a knife that night also has a violent criminal history including a gun point home invasion.
 &gt;Reece Korchinski, 22, of Markham was arrested on March 1 and charged with forcible confinement, two counts of robbery with a firearm, three counts of point firearm, three counts of threaten death and assault with a weapon.
 https://toronto.citynews.ca/2016/04/29/suspect-sought-in-armed-robbery-near-fort-york/
 I don't think these are the type of people we should trust when they tell us that racist police murdered for no reason and that we need to protest and give them tons of money.</t>
  </si>
  <si>
    <t>He said recently he has never said a racist thing in his life.</t>
  </si>
  <si>
    <t>Aunt Jemima - cancelled.
 Racism - defeated.
 Pack it up guys, its over, racism is done, we won! A syrup company is no more!</t>
  </si>
  <si>
    <t>Remember when the rebel did a story on the Syrian refugees sexually assaulting students in Fredericton, and was the only media outlet to cover it?,
 The FOIA data all checks out, if your not into the rebel.</t>
  </si>
  <si>
    <t>Western civilization is dying.</t>
  </si>
  <si>
    <t>White, the original sin, with no redemption. Amen.</t>
  </si>
  <si>
    <t>##**STUNNING AND BRAVE**</t>
  </si>
  <si>
    <t>So when he was calling the Bloc racist he was referring to himself?</t>
  </si>
  <si>
    <t>I give them 2 weeks at most and they will cry for cops to get back in the uniform. Theyll grow tired of the daily gun fight .</t>
  </si>
  <si>
    <t>Protesting health measures designed to protect the elderly/immunocompromised and low salary workers going back to work for my own commodity
 Vs
 Protesting people getting killed mercillesly, no trial, on top of being in the middle of a Pandemic.
 Hmmmmmm</t>
  </si>
  <si>
    <t>Lolmob</t>
  </si>
  <si>
    <t>"vegan meat" isn't **meat**....you peeps are literally undercutting your own cause here.
 It's your area; grow your own, or trade for it like other nations.</t>
  </si>
  <si>
    <t>TheFerretman</t>
  </si>
  <si>
    <t>Good. Go get 'em boys</t>
  </si>
  <si>
    <t>Wrong, it is crumbling because cowardice has been bred into us by enemies who control our politicians, our artistic industries, our academic industries, and our communications industries. It is not a natural evolution of our culture, but one guided by people who wish us dead.</t>
  </si>
  <si>
    <t>I actually know a bunch of anti-fa from my Uni days and I can't say that I agree with you. 
 Most of them are actually good people. 
 Deluded, yes. Indoctrinated with a dangerous philosophy. Absolutely. You aren't actually looking at legitimate terrorists in this country like in the States. You're looking at good Canadians led astray. 
 Violence will solve nothing. The only way to bring them back is with beers, joints and talk. 
 Rekindle friendships with your old acquaintances whose only fault is overdosing on American media and lazy profs teaching bird courses. 
 We can bring them back to reality with love, beer, camping and cribbage. 
 Violence is not only unnecessary, it's counter-productive.</t>
  </si>
  <si>
    <t>Why was this person being filmed and why did he stare into the camera after pulling down the juvenile sign? Looks fake af.</t>
  </si>
  <si>
    <t>The South African Noah never misses a chance. The man who celebrated the French wining of the world cup because "it was an African victory". The man want to recreate South Africa in the US.</t>
  </si>
  <si>
    <t>He should have just driven away honestly, I mean protesting on highways and freeways is not allowed Nd it 's zero tolerance. If protestors get hit, it's their fault.</t>
  </si>
  <si>
    <t>Except Natives. Natives need a gun. An AR, because you don't need an AR to hunt deers.</t>
  </si>
  <si>
    <t>Looks like the "antifa agitators" cnn keeps talking about... oh wait.</t>
  </si>
  <si>
    <t>If this isn‚'t a clear dog whistle, I don‚'t know what is...
 Loot Canadian tires??? They clearly deserve it more than that burnt down fast food place. 
 /s</t>
  </si>
  <si>
    <t>Oikophobia</t>
  </si>
  <si>
    <t>mbucky32</t>
  </si>
  <si>
    <t>Take the dub where you can I guess</t>
  </si>
  <si>
    <t>Will say what needs to be said without being afraid of the sensitivity mob, mad respect there.</t>
  </si>
  <si>
    <t>Conservatives in Canada are not conservative. And if you look at the last election, where Scheer basically ran screaming into the night whenever any reporter asked him a controversial question you surely can't expect the man to take a stand on ANYTHING, not even his own religious beliefs.
 As for the two leading candidates to replace him, their last interesting contribution to the national discussion was arguing over which was more friendly, respectful and admiring of transgendered people.</t>
  </si>
  <si>
    <t>Is it me or does Erin look like Jim Gaffigan.
 I want a hot pocket now</t>
  </si>
  <si>
    <t>He seems to just be getting stronger every time the mob attacks him.</t>
  </si>
  <si>
    <t>But did he die? No.</t>
  </si>
  <si>
    <t>RobMBlind</t>
  </si>
  <si>
    <t>So you like what's happening and you don't think it's racist? That's telling</t>
  </si>
  <si>
    <t>Cool now say the same thing about Muslims</t>
  </si>
  <si>
    <t>On the Drew Carey Show, Mimi used to have these little creatures on her desk all the time... what were they called again? I think they made a movie about them a few years ago too... Dang dementia is hard on a person.</t>
  </si>
  <si>
    <t>Don't forget this
 https://en.wikipedia.org/wiki/Section_15_of_the_Canadian_Charter_of_Rights_and_Freedoms#Text
 &gt;15. (1) Every individual is equal before and under the law and has the right to the equal protection and equal benefit of the law without discrimination and, in particular, without discrimination based on race, national or ethnic origin, colour, religion, sex, age or mental or physical disability. 
 &gt;**(2) Subsection (1) does not preclude any law, program or activity that has as its object the amelioration of conditions of disadvantaged individuals or groups including those that are disadvantaged because of race, national or ethnic origin, colour, religion, sex, age or mental or physical disability.**</t>
  </si>
  <si>
    <t>Type any 3 numbers followed by ‚"new cases‚ into google. Literally the biggest political scam in history</t>
  </si>
  <si>
    <t>The wicca choker is a nice touch.</t>
  </si>
  <si>
    <t>optimisedoptimist</t>
  </si>
  <si>
    <t>You don‚'t see any irony in your position? Hates immigration has an immigrant wife? I guess it‚'s just one Canadian job, that‚'s fine.</t>
  </si>
  <si>
    <t>I heard Trudy's giving out Timmie's card for each insult hurled Canadians' way!</t>
  </si>
  <si>
    <t>oh your kids like to read? well here sophie, get them to read this
 https://www.huffingtonpost.ca/david-frum/was-trudeau-a-disaster-fo_b_985517.html</t>
  </si>
  <si>
    <t>These covidiots better not smash anything</t>
  </si>
  <si>
    <t>It appears being anything other than a complete supporter of BLM, and the Democrats is verboten. At UBC, if you like Donald Trump you will get fired.</t>
  </si>
  <si>
    <t>They think that there's more to be gained through the police brutality/black man crisis than the covid scam-demic.
 It's all about wielding control through measures brought about by manufactured (or pumped-up) crises.
 Same as the climate-change-global-warming scam.
 Apollo astronaut Harrison Schmitt said it best:
 &gt; Schmitt has expressed the view that the risks posed by climate change are overrated and suggests instead that **climate change is a tool for people who are trying to increase the size of government**.[28] He resigned his membership in the Planetary Society primarily because of its Mars-first policy, but also because of its stance on global warming, writing in his resignation letter that the "'global warming scare' is being used as a political tool to increase government control over American lives, incomes and decision making. It has no place in the Society's activities. [sic]"[28] 
 &gt; Schmitt asserted a link between Soviet Communism and the American environmental movement: "I think the whole trend really began with the fall of the Soviet Union. Because **the great champion of the opponents of liberty, namely communism, had to find some other place to go and they basically went into the environmental movement.**"[35] 
 https://en.wikipedia.org/wiki/Harrison_Schmitt#Views_on_global_warming</t>
  </si>
  <si>
    <t>Let the Woker Than Thou War begin!</t>
  </si>
  <si>
    <t>So the RCMP just randomly attacked his wife? Sure bud.</t>
  </si>
  <si>
    <t>Why am I expected to bend my knee to a mob for police brutality?</t>
  </si>
  <si>
    <t>As much as I agree with suspending immigration, I have serious doubts that this high a percentage of Canadians are free thinkers and not brainwashed by our immigrant loving media.</t>
  </si>
  <si>
    <t>This is boomer tier cringe
 /r/forwardsfromgrandma</t>
  </si>
  <si>
    <t>From the article:
 *‚"I‚'d prefer to be working, but both the industries I work in are struggling,‚ said Sax.*
 *While Sax understands that the program has already cost the federal government $43 billion, she said extending the program is a no-brainer. This past Wednesday, the Parliamentary Budget Office estimated that extending CERB until next January would cost another $57 billion.*
 And after that 57 billion is spent.. what exactly will be different than what is happening now? Those industries are still going to be suffering, jobs will still not have magically reappeared, she will be in the EXACT SAME BOAT with her hand out. 
 This is the problem with simply giving away free money. Give a man (or woman) a fish.... and she'll want you to keep giving her 57 billion worth of fish until at least january, where she'll probably ask for another 57 billion in fish. 
 Many of those jobs aren't coming back. So a program designed to tide people over for a short time is utterly useless. 
 I've been saying all along that giving the money away was the easy thing and not particularly worthy of praise - the real test of leadership will come with how to get people back to work once the free money runs out. 
 And justin has to know - every single person who praised him when he gave them free money will hate him to the bone the moment the money stops. He's trapped now into free money for life if he doesn't come up with a solid plan to address this soon.</t>
  </si>
  <si>
    <t>Who needs a gun when you have God?</t>
  </si>
  <si>
    <t>White lives matter</t>
  </si>
  <si>
    <t>Now imagine what is going to happen once we're a minority, all it takes is a staged event and we will be hunted until there is none of us left.</t>
  </si>
  <si>
    <t>Fake. Not a contributing factor</t>
  </si>
  <si>
    <t>Only in Canada would the synonym for 'illegals' negate the minimum sentence of 18 years for human trafficking.</t>
  </si>
  <si>
    <t>The Media is against us, and most Canadians seem to be eating it up.
 Unfortunately, I believe it's already too late. The lockdown cleaned most of us out. Our legs have an just been cut off.
 I think now we need accelerationism. So far this is occurring exactly as predicted. Let's watch them eat themselves.</t>
  </si>
  <si>
    <t>The comments weren't even all that terrible. It wasn't exactly a hotbed of racism. 
 I was following a post on the Montreal situation that was closed due to being a duplicate. Look for the duplicate and there isn't one. There are two other posts that do exist in regards to Montreal (from a different source than the "duplicate") and Vancouver, but they're both locked. 
 What a joke.</t>
  </si>
  <si>
    <t>Pascals_blazer</t>
  </si>
  <si>
    <t>he needed this to happen to realize what BLM is all about? OKAY. lol.</t>
  </si>
  <si>
    <t>tHaTs nOt rEaLlY bLm</t>
  </si>
  <si>
    <t>We‚'re still alive, but I guess on a shortlist somewhere.
 Sad to see free speech die like this. Time to migrate to a new platform?</t>
  </si>
  <si>
    <t>I really like what she has to say so far. Not impressed with the vagueness of her firearms section of her platform but that is my only real criticism .</t>
  </si>
  <si>
    <t>Look at how he‚'s trying to choke her. Don‚'t forget this.</t>
  </si>
  <si>
    <t>And what are the conservative premiers doing about this sort of thing?
 NOT. ONE. THING.
 Our kids are being taught leftist kant from a young age, then they go to universities for their final indoctrination, and come out as flaming radical leftists hating and despising conservatism. And Conservative governments smile and nod and do nothing, year after year.</t>
  </si>
  <si>
    <t>The Taoiseach is a homosexual who is actively trying to destroy Ireland's society, culture, and history.</t>
  </si>
  <si>
    <t>The coroner already confirmed how he died and it wasn‚'t Covid. This headline belittles the violence he had to face.</t>
  </si>
  <si>
    <t>If Microsoft knuckles under to this I hope they go bankrupt.</t>
  </si>
  <si>
    <t>According to science, Vitamin D deficiency is the common thread in actual Covid deaths. No better way to get Vitamin D in your diet than drinking milk. Therefore, Covid is racist.</t>
  </si>
  <si>
    <t>No they won't as Trudeau sent a memo authorising the fraud.</t>
  </si>
  <si>
    <t>I was banned from that subreddit a few weeks ago for 30 days for calling them out.
 Potato level intellect and full toxic NPCs 100%. They get outraged at whatever the latest thing they're told to be outraged about.
 They're almost universally bootlickers.</t>
  </si>
  <si>
    <t>Ten years ago there were essentially zero Africans in Vancouver and now they are dictating policy.
 They want to victimize innocent taxpayers with impunity.</t>
  </si>
  <si>
    <t>bruh there is barely any rascism in canada as it is</t>
  </si>
  <si>
    <t>Are rioters checking with the BBB ? Because everyone, including white owners could just put that sign up.</t>
  </si>
  <si>
    <t>Notice how there are virtually *zero* homeless East Indian or Chinese people? It's because their families are intact and the dads wear the pants</t>
  </si>
  <si>
    <t>Reminds me of the Simpsons where Abe Simpson was seeing death everywhere.</t>
  </si>
  <si>
    <t>He was a skater boy, he said see you later boy</t>
  </si>
  <si>
    <t>jbiRd119</t>
  </si>
  <si>
    <t>A developmentally delayed 8 year old Chinese kid can complete grade 8 math problems.</t>
  </si>
  <si>
    <t>Spanish Flu, Chinese Virus</t>
  </si>
  <si>
    <t>Everything's a death cult.
 "Don't ban guns, mass shootings are fine."
 "Don't protest, but we wouldn't mind y'all types to get infected."
 "We don't judge, God does. But y'all are goin' to hell because we don't agree with what you're doing."
 It's because there are too many people making too many problems. And not much love to go round.</t>
  </si>
  <si>
    <t>Guarantee the "2nd wave" is inbound. Gotta keep tge CERB peasants happy.</t>
  </si>
  <si>
    <t>Here's another "fringe" take of the events of that day that the mainstream media doesn't want you to see.
 https://thepostmillennial.com/breaking-black-lives-matter-and-anti-lockdown-protestors-converge-at-ontario-legislature</t>
  </si>
  <si>
    <t>What a time to be alive</t>
  </si>
  <si>
    <t>morkchops</t>
  </si>
  <si>
    <t>Why does a Schizophrenic, Non-English speaking, living in community housing, 62-year-old man have a 7-year-old child!?!</t>
  </si>
  <si>
    <t>ArtVandelayThrowAway</t>
  </si>
  <si>
    <t>All of the BLM founders are marxist. Andy Ngo states "At its core, BLM is a revolutionary Marxist ideology. Alicia Garza, Opal Tometi and Patrisse Cullors, BLM‚'s founders, are self-identified Marxists who make no secret of their worship of communist terrorists and fugitives, like Assata Shakur. They want the abolishment of law enforcement and capitalism. They want regime change and the end of the rule of law. Antifa has partnered with Black Lives Matter, for now, to help accelerate the break down of society." Sums things up....</t>
  </si>
  <si>
    <t>"Arrest Trudeau" LMAO</t>
  </si>
  <si>
    <t>elleand202</t>
  </si>
  <si>
    <t>Enthusiasm for MacGay is so low that the media party can‚'t even properly shill for their chosen candidate lmao</t>
  </si>
  <si>
    <t>NOOOOOO YOU CANT JUST GIVE THE SEAT WE PAID FOR AWAY TO NORWAY AND IRELAND,
 THATS NOT HOW BUYING THINGS WORKS.
 Jesus,. How much money did he give away to other countries trying to but the seat?,</t>
  </si>
  <si>
    <t>[The reddit alien on the front page is now in full blackface.](https://b.thumbs.redditmedia.com/9BQ5R1mNatuSfuJBZPBL_u8AfvIEQ1LhmgabcHT3zWA.png)</t>
  </si>
  <si>
    <t>paranoidinfidel</t>
  </si>
  <si>
    <t>People like Michelle rempel run as a con when they are actually a liberal. She would never win, otherwise.</t>
  </si>
  <si>
    <t>We must secure a future and an existence for cute dogs,
 ARF!</t>
  </si>
  <si>
    <t>What‚'s with all these Commie-lites and overusing ‚"ya‚'ll‚ now?</t>
  </si>
  <si>
    <t>It seems as if they are telling me to hire people based on skin colour and not on skills or qualifications.</t>
  </si>
  <si>
    <t>Kriptokid</t>
  </si>
  <si>
    <t>Now, let "Pharma Bro" out of jail so that he can have a crack at it.</t>
  </si>
  <si>
    <t>Taxation is theft</t>
  </si>
  <si>
    <t>At least I can remember the number of times I‚'ve done blackface (0).</t>
  </si>
  <si>
    <t>He might as well have worn a ball-gag</t>
  </si>
  <si>
    <t>That's how it always happens. People were catching onto the Corona scam, time was ticking, and they ran out of things to say that we would actually believe. Soo, start a race war. Then when that dies off and stops working, what do they do? They start talking about Gun Control again. Wait fot it. HBO Max already banned Looney Toons iconic Elmer Fudd and Yosemite Sam from using guns because "gun violence". They always go for the children because if they have the children they have the next generation.</t>
  </si>
  <si>
    <t>Eli_StayFocused</t>
  </si>
  <si>
    <t>Someone here should dig up the photo of "Charlotte" Clymer here in full transvestite gear standing over and glowering at a plainly frightened young woman. He has a whole thread on Kiwifarms, I believe.</t>
  </si>
  <si>
    <t>Fair-Fly</t>
  </si>
  <si>
    <t>Mark my words... in a few years we‚'ll see an Indians vs Punjabis version of this in Toronto and Vancouver.</t>
  </si>
  <si>
    <t>The Canadian justice system is a joke in its entirety</t>
  </si>
  <si>
    <t>Isn't it a coincidence that many places released prisoners just before these riots kicked off. How many of these looters were released because of covid?</t>
  </si>
  <si>
    <t>So it probably wouldn't have cared if it had been a lighter skinned pregnant woman?</t>
  </si>
  <si>
    <t>Who would have guessed that this would have gone this far.
 Even if we get them back eventually, what condition will these men be in?
 How can do business with such a country? You go there, they could just kidnap you for political reasons.</t>
  </si>
  <si>
    <t>Ben Blowroney and wife are out the door.</t>
  </si>
  <si>
    <t>I'm an immigrant and even I agree with banning me.</t>
  </si>
  <si>
    <t>Did she say Voldemort?</t>
  </si>
  <si>
    <t>privilegechecked85</t>
  </si>
  <si>
    <t>I agree, atleast we are better than Americans</t>
  </si>
  <si>
    <t>You know when you go into an interaction expecting the worst, you have your defense up, and that usually leads to a worse outcome. Fearing police, and thus acting afraid around them, is likely to get you pulled over, because the other type of people afraid of police are guilty people. Expecting the worst has a tendency of being a self-fulfilling prophecy. Overcoming your phobias and psychoses is not someone else's responsibility, it's yours.</t>
  </si>
  <si>
    <t>I thought they wanted to burn their bras, not steal them from Victoria's secret.</t>
  </si>
  <si>
    <t>This sub is so confusing. It's like the concept of "multiple events happening at once while still be relevant" is lost on you people, hey. 
  the moment liberals talk about another subject you guys go off thinking that it's some big crazy agenda or like what was being talked about isn't important anymore. 
 Now I know it's hard to actually think about complex wicked problems on a level that doesn't involve memes.</t>
  </si>
  <si>
    <t>Efficient-Reading</t>
  </si>
  <si>
    <t>Trudeau only beats up natives. Sorry</t>
  </si>
  <si>
    <t>Found the bootlicker sub</t>
  </si>
  <si>
    <t>Weak, young (one exception to prove the rule) and outcast.
 Don't worry though, once communism comes in they will be the leaders of Alberta since they were first!</t>
  </si>
  <si>
    <t>Is it considered far right now to be patriotic about your country and not want your nations historic statues be destroyed?</t>
  </si>
  <si>
    <t>Bring her on down to Barefax, Canada's last bastion of anarcho-communism.</t>
  </si>
  <si>
    <t>The left: A dragon that eats its own tail.</t>
  </si>
  <si>
    <t>LOL.
 Worth getting fired over.§£</t>
  </si>
  <si>
    <t>Can the asteroid hit us already?</t>
  </si>
  <si>
    <t>hes obviously trolling listen to the pauses, he's clearly trying to get her reaction on tape. This is gold!</t>
  </si>
  <si>
    <t>At what point would we know our governments have no legitimacy and just want us dead?</t>
  </si>
  <si>
    <t>CisHeteroScum</t>
  </si>
  <si>
    <t>Notice how everyone looks pretty good, likely contributes to society and isn't trying to make everything so hateful and divisive?</t>
  </si>
  <si>
    <t>No changes required. Idea is you are a Free person on Gender - and everything else you choose to identify with it.
 Any good ideas on preferred pronoun? Sir? Gentleman? For women Lady?</t>
  </si>
  <si>
    <t>They are ruled by the religion of peace - a permanent member of the minority council. So they can do no wrong.òî‚úã</t>
  </si>
  <si>
    <t>Will he comment on the murder he‚'s implicated in?</t>
  </si>
  <si>
    <t>What's a little unwanted groping for a Liberal? Not a big deal apparently, right from the top down.</t>
  </si>
  <si>
    <t>I want everything to change so I feel better about myself. But I don‚'t want to have to change myself, bigots.</t>
  </si>
  <si>
    <t>LOL. reminds me of the movie Idiocracy, when it was suggested they try watering the crops instead of feeding them gatorade</t>
  </si>
  <si>
    <t>This is incredible.
 Imagine leftists wanting to defund something.</t>
  </si>
  <si>
    <t>Yes. Yes it is. 
 Now imagine going to arrest that guy as a cop. 
 You've just pulled up his record, he has been exceptionally violent, victimized innocent women, resisted arrest and assaulted police officers. 
 He's 6'5", 240 lbs and appears to be high. 
 How would you go into that arrest? How much force would you use? How much would you let your guard down? How much sympathy would you have for him?</t>
  </si>
  <si>
    <t>You should start r/queerforscheer the edgiest conservative platform Canada could muster on their own.</t>
  </si>
  <si>
    <t>On this episode of angry old man yells at cloud:</t>
  </si>
  <si>
    <t>Singh hissy fit. Total lack of any class.</t>
  </si>
  <si>
    <t>hmm..... How many Italians have died since January?</t>
  </si>
  <si>
    <t>Choclate_Pain</t>
  </si>
  <si>
    <t>Cracker Jack‚'s better be next. Caucasian Jacks it is, or maybe Whitey Corn</t>
  </si>
  <si>
    <t>Does this mean Boondocks will have to recast their white characters too?</t>
  </si>
  <si>
    <t>Full circle. 
 Literally violence of peace</t>
  </si>
  <si>
    <t>I don't get the whole "systemic racism" thing. If the system is racist, then it's easy to identify and fix the racist parts. 
 If you can't point to an actual racist part in the system, guess what, it's not racist.</t>
  </si>
  <si>
    <t>I recall seeing Stephen Harper do a sit down discussion with Dennis Prager.
 In the discussion he explained how left leaning the Canadian media is, saying that even the (obviously left-leaning) BBC would be considered conservative by Canadian standards.
 I can't find a clip of just that part of the talk but I believe [this](https://youtu.be/FXXY1e0waEw) is the video in question (it might not be). I don't have time now but I'll try to watch it later to find the timecode for the part where they talk about media.
 If it's the video I think it is, the whole thing is worth a watch and will give you some good insights to share.
 Further, the [Rebel News](https://www.youtube.com/channel/UCGy6uV7yqGWDeUWTZzT3ZEg/search?query=media+bias) and [True North](https://www.youtube.com/channel/UC9jipu23ffJC0hYrX7Y8p_A/search?query=media+bias) YouTube channels have lots of stories critical of the mainstream media's left leaning bias and hypocrisy.
 Edit: That wasn't the correct Stephen Harper, Dennis Prager video. But I found a [link](https://thepostmillennial.com/former-prime-minister-speaks-about-the-liberal-bias-in-canadian-media) to a story that contains the clip I was describing.
 Edit 2: I found the entire Harper/Prager talk on [bitchute](https://www.bitchute.com/video/bboJT6eoTCc/).</t>
  </si>
  <si>
    <t>schmosef</t>
  </si>
  <si>
    <t>Why the mountains? Are they training to fight Ivan Drago? (JK, Drago is a commie too)</t>
  </si>
  <si>
    <t>I'm going to play devil's advocate and say that it's great to for once see a black father take an interest in their child.</t>
  </si>
  <si>
    <t>Shatim_Self</t>
  </si>
  <si>
    <t>Fascism' isn't 'when a political organization/government does mean things'
 These people are the direct descendants of the Bolshevism and Anarchism of the 20th century. The Bolsheviks or the CNT-FAI were far more despicable then the Falange, BUF, or Partito Nazionale Fascista. There's a reason these organizations are slandered and obscured by the mainstream.</t>
  </si>
  <si>
    <t>New_Scotman</t>
  </si>
  <si>
    <t>Jagmeet: I play my race card! You cannot defeat me!
 Bloc: Ah, but tabarnak! I 'ave le Quebec card!</t>
  </si>
  <si>
    <t>Lmao not like they already have over 100k deaths before a man was murdered on the street.
 Hello, hello, hello. It's awfully echoey in here.</t>
  </si>
  <si>
    <t>Any hick can say 2+2=4, only an AHS communists has the loyalty and sanity to say that its 5 and that 4 is a hate crime with a smile on their face.</t>
  </si>
  <si>
    <t>The media has been dangerous for decades. 
 People who noticed were mocked.</t>
  </si>
  <si>
    <t>Who needs Cirque du Soleil when the whole world is a circus.</t>
  </si>
  <si>
    <t>Spawn more Overlords</t>
  </si>
  <si>
    <t>Dude just gotta kneel.
 The cops cant touch you if you kneel.</t>
  </si>
  <si>
    <t>No need to even bring Christianity into this, many pro-life people aren't religious. Pro-life is a position of science. I think the biggest weapon the left uses is to convince people that pro-life is only a religious position. Having said that, Canadian Christians are very weird in comparison to American Christians. Canadian Christians routinely vote left wing, where as America Christians vote overwhelmingly right wing.</t>
  </si>
  <si>
    <t>So the feminist and Liberals say that there is no gender
 but then they want special treatment based on their gender?</t>
  </si>
  <si>
    <t>The bible also condoned slavery. Spread it far and wide.</t>
  </si>
  <si>
    <t>MAGA supporters need to move in NOW. Fence them in properly. Cut off power and water, interdict all supplies from going in. block the tunnels. SIEGE THEM!</t>
  </si>
  <si>
    <t>They will have to come and take me by force if they are to administer one to me. I'll take the live virus first, for that matter.</t>
  </si>
  <si>
    <t>Sea cucumber</t>
  </si>
  <si>
    <t>Knowingly spreading a deadly virus is a crime. This is a mind virus, and the number of deaths to these riots proves it's deadly. Spreading this ideology should be treated as such.</t>
  </si>
  <si>
    <t>His comments aren't even extreme, that is literally just being anti radical leftist.</t>
  </si>
  <si>
    <t>Meta Canada is getting so tiresome.</t>
  </si>
  <si>
    <t>We want undefined change to the undefined system that does undefined racist things.</t>
  </si>
  <si>
    <t>See you on ruqqus</t>
  </si>
  <si>
    <t>"defund the police so i can continue to embezzle money and not get caught this time"</t>
  </si>
  <si>
    <t>more like, urmommunism</t>
  </si>
  <si>
    <t>They may as well ban every police account on Twitter since they do this to get info in criminals. Apparently, Twitter defends criminals.</t>
  </si>
  <si>
    <t>r/whiteguiltcringe</t>
  </si>
  <si>
    <t>Better yet, 20 year old Brady Robinson, the Infiniti driver, should be thrown off a tall building for this.</t>
  </si>
  <si>
    <t>EDIT*** Jesus Christ they were kids. A 16 year old and a 14 year old: https://www.seattletimes.com/seattle-news/crime/shooting-at-seattles-chop-protest-site-leaves-2-in-critical-condition/</t>
  </si>
  <si>
    <t>It‚'s fake according to her</t>
  </si>
  <si>
    <t>Elegant-Implement</t>
  </si>
  <si>
    <t>And I just mailed my donation to the republicans.</t>
  </si>
  <si>
    <t>animals the lot of them</t>
  </si>
  <si>
    <t>And yes she is woke on BLM: [https://www.leslynlewis.ca/black\_lives\_matter\_my\_thoughts](https://www.leslynlewis.ca/black_lives_matter_my_thoughts)</t>
  </si>
  <si>
    <t>Like them or not the police know three things:
 1. They not here to fk around.
 2. They're armed
 3. There will be real and immediate consequences.
 An open carry society is a polite society no mater who you are.
 Alternatively put: a gov't who's afraid of their people is sign of a healthy democracy.</t>
  </si>
  <si>
    <t>Remember something, the UK police are exactly what all the protesters oer here are calling for. They're unarmed, they're far less aggressive and far more inclined to de-escalate a situation. But that didn't make any difference at al. The wild-eyed zealots of the Left still despise them.</t>
  </si>
  <si>
    <t>Cars in a protest area that is much advertised and shown to be extremely violent over past week. Police have had cars plow through groups of them in the states with multiple fatalities and injuries. Protestors have had vehicles drive through them, including 18 wheelers. If a car is parked in a promoted violent protest area and you are a riot/police/national guard/etc setting up there, do you leave the vehicles alone and hope no one set them there intentionally to drive into you afterwards or do you flatten tires and protect you, your men and the protestors from potential nutjobs that would leave their car in such an odd location during worldwide violent protests? No one sane would leave their car in this location.Theres no reason anyone would leave it unattended before a protest. Stop looking at things like a normal person and think about these pyschos pushing their communist agendas.</t>
  </si>
  <si>
    <t>FrederickGoodman</t>
  </si>
  <si>
    <t>GIBS US MUNNY COS LIBRULZ PUSHED MEEEE</t>
  </si>
  <si>
    <t>how about instead of disarming police we simply remove them from minority enclaves? everybody wins :)</t>
  </si>
  <si>
    <t>My aunt died from COVID in an old age home but they didn't send her to a hospital, just gave her morphine and let her die.</t>
  </si>
  <si>
    <t>Some police are also having to play this game too Some not bothering to mention gender in their reports as to not offend and misgender any of the criminals that might be upset.</t>
  </si>
  <si>
    <t>Anything to cause disruption. The goal is to tear down Western Civilization.</t>
  </si>
  <si>
    <t>Restless_Fillmore</t>
  </si>
  <si>
    <t>It's a net loss for the country. It's a bigger cost to the individual living in these areas. Housing is insane in the gta. Competition for jobs is insane. I lived in Brampton for most of my life, work in Brampton, go to school in Brampton. Some immigrants will create jobs and hire Canadians. Most won't. How many Indian restaurants hire none Indians. 
 [https://business.financialpost.com/opinion/setting-the-record-straight-on-the-benefits-and-heavy-costs-of-immigration-to-canada](https://business.financialpost.com/opinion/setting-the-record-straight-on-the-benefits-and-heavy-costs-of-immigration-to-canada)</t>
  </si>
  <si>
    <t>STOP USING REDDIT: Use GAB</t>
  </si>
  <si>
    <t>IDK Probably the entirety of the western military if I was spitballing.</t>
  </si>
  <si>
    <t>I burned one of these in The Last of Us. Its called a bloater.</t>
  </si>
  <si>
    <t>I read the story, it was their older brother was giving them the instructions. (who is 12) 
 The fathers of the children are neighbours, and have a good relationship. They spoke about the incident, and the father of the white girl trusts that the black father will handle his children properly.</t>
  </si>
  <si>
    <t>What rationale do they have of listing it as a COVD-19 death?
 Where is the party of science to chime in on this pseudo-science?
 No outrage from leftists? Nothing but crickets.</t>
  </si>
  <si>
    <t>Snowflake alert</t>
  </si>
  <si>
    <t>I thought we don't keep racial crime data, what is the data used in this image? I'll assume made up or "self-reported" until shown otherwise.</t>
  </si>
  <si>
    <t>Social media deleting it's relevancy one post at a time.</t>
  </si>
  <si>
    <t>&gt; Man identified in reports as Libyan asylum-seeker arrested after attack in Reading's Forbury Gardens park.
 &gt; Three people were killed and three others seriously wounded in the stabbing attack that came out of the blue Saturday in Forbury Gardens park in Reading, a city of 200,000 people 64 kilometres west of London.</t>
  </si>
  <si>
    <t>That's because we are being repressed harder than any other group of right-wingers in Canada, not because Canadian right-wingers are more violent or anything along those lines.</t>
  </si>
  <si>
    <t>Kenney's closet act is getting tiresome</t>
  </si>
  <si>
    <t>Man someone should use this post as evidence of ban evasion and report it to reddit admins so that we can finally be rid of flank.</t>
  </si>
  <si>
    <t>Welp, that's the most insane thing I've read today and I've read a lot of insane things today.</t>
  </si>
  <si>
    <t>"Orange Man Bad"</t>
  </si>
  <si>
    <t>He finally out of his Russian meat-coma?</t>
  </si>
  <si>
    <t>Should ask to be shown other examples of current and historic systemic racism involving non European descent.</t>
  </si>
  <si>
    <t>OK I think I got the list for BC.
 * ~~Money Laundering Matters~~
 * ~~No Pipe Line Matters~~
 * ~~The Environment Matters~~
 * ~~The Economy Matters~~
 * ~~Heredity Chiefs Matter~~ 
 * ~~Stopping WuFlu spread Matters~~
 * ~~Staying Home Matters~~
 * Black Lives Matter
 * Calling the next one: Unqualified CERB receiver Lives matter
 Can't wait to see what the next trendy "OMG we must panic and hate ourselves / release the Karens!!" cause our government has in store.</t>
  </si>
  <si>
    <t>Rename Canada because many indigenous tribes had slaves?</t>
  </si>
  <si>
    <t>yeah, MLK was wrong, they were always judged by their character, shame their stereotypes matched up with their character</t>
  </si>
  <si>
    <t>bezmenov FTW. listen to that man.</t>
  </si>
  <si>
    <t>"Yo, you disrespectin' me?" \*puffs chest\*</t>
  </si>
  <si>
    <t>KAREN! STOP!</t>
  </si>
  <si>
    <t>Send some ex soviets/Eastern Europeans to that statue and itll be blown into 500 pieces</t>
  </si>
  <si>
    <t>This is a fake tweet</t>
  </si>
  <si>
    <t>ajaypalnitj</t>
  </si>
  <si>
    <t>its a subverted communist take over.</t>
  </si>
  <si>
    <t>I would like to see a Bronie vs Furry MMA Deathmatch.</t>
  </si>
  <si>
    <t>Ask these people to define systematic for you. 
 They think that the actions of the most uneducated among us constitute a "system"</t>
  </si>
  <si>
    <t>Trudeau already snuck Marxism in to our constitution in 1982 by allowing discrimination in favour of "the underprivileged."</t>
  </si>
  <si>
    <t>Leftist Toronto politicians are currently voting in favour of a motion to defund the Police, ban use of force and ban military-style weapons used by police. They are using tragedies in the U.S., directly citing the George Floyd incident, as an excuse to impose their anti-police sentiment against the Toronto Police Service.
 They demand the police budget be spent on the community but taxpayers already pay large sums to low income communities. The Toronto Police and Toronto Community Housing Corporation both have a yearly $1-billion budget funded by tax payers. 
 You are four times more likely to be shot if you live in Toronto community housing yet nobody is suggesting we defund TCHC and invest that money into the police. This sounds like a crazy idea but it is actually more logical than defunding the police and putting more money into that community.</t>
  </si>
  <si>
    <t>This is just compensating for the amount of illegals that are coming. Probably sets the total (legal and illegal) immigration rate back only a few years.</t>
  </si>
  <si>
    <t>No one talks about Rome and its tradition of using slaves from Africa and from the tribes they had conquered through Europe.
 Maybe we should organise a little "BLM" rally in Rome, see how the Pope likes virtue signaling as Vatican city burns.</t>
  </si>
  <si>
    <t>The guy on the floor is weak. If that was me, the other guy would be on floor and the ambulance doing 60.</t>
  </si>
  <si>
    <t>If you aren't namebanned on Facebook permanently for trolling lefties, I'm one step ahead of you.
 Also, who else has had to submit a picture of their government issued ID?, And should I be worried about going to jail for wrongthink, and wrongspeak?</t>
  </si>
  <si>
    <t>I guess I'll be switching to Coke lol</t>
  </si>
  <si>
    <t>Reminder the canada subreddit overwhelmingly found trudeaus response amazing, fact hitting, honest, etc.</t>
  </si>
  <si>
    <t>When the economy is entirely shut down and half the country is out of work, personal debt doesn‚'t increase. Who wudda thunk. Just took a pandemic hoax to slow down the madness.</t>
  </si>
  <si>
    <t>Makes me wish we had a government that actually took action to prevent legitimate domestic terrorism.</t>
  </si>
  <si>
    <t>I bet comments are disabled
 Edit: yep lmfao</t>
  </si>
  <si>
    <t>You'd think it was an event like JFK being assassinated with all this media coverage..</t>
  </si>
  <si>
    <t>Great post. I'm getting rather sick of reading posts on how to educate my self of my white-privilege on my local sub-reddits.</t>
  </si>
  <si>
    <t>we tried cerb and the country is ruined. how do you pay for this? its never talked about</t>
  </si>
  <si>
    <t>Can we stop upvoting posts with the word normie in it?</t>
  </si>
  <si>
    <t>CamBattleysDick</t>
  </si>
  <si>
    <t>There's probably no shortage of war criminals coming into Canada.</t>
  </si>
  <si>
    <t>Man this subreddit is going to be pissed when Mackay wins first ballot</t>
  </si>
  <si>
    <t>AnIntoxicatedMP</t>
  </si>
  <si>
    <t>Captain Vancouver's crimes in order of magnitude: olden days white man, has statue of himself on unceded indigenous lands, didn't support BLM or Pride Vancouver</t>
  </si>
  <si>
    <t>Greta statue???? Finally something I can get behind forcibly removing! Yay me!</t>
  </si>
  <si>
    <t>Is anyone surprised? Will anyone be surprised by whatever happens next? We're all just sitting around, waiting for the Archduke to get blowed up.</t>
  </si>
  <si>
    <t>Last week protesters were "selfish" for spreading a dangerous disease.
 This week protesters are somehow completely immune to covid. 
 Is this a joke?</t>
  </si>
  <si>
    <t>So they are trying to make race like they made gender? I think I‚'ll identify as a Pink Rhinoceros, I‚'m no longer M√©tis.</t>
  </si>
  <si>
    <t>perhaps i should think about finding like minded people offline, since they don't want me here i guess i have no choice 
 this is what they wanted right? right wing groups forming offline where their greedy hands can't reach?</t>
  </si>
  <si>
    <t>It's gotten to the point that I'm going to claim I'm a homo and/or octoroon when applying for jobs in future.</t>
  </si>
  <si>
    <t>How hard is it for government to do the right thing?
 Send them back immediately.</t>
  </si>
  <si>
    <t>Going dark is just bringing attention to the colour difference between groups. 
 We should be going white to prove that all are under the same light in this world.</t>
  </si>
  <si>
    <t>Before:
 https://i.dailymail.co.uk/1s/2020/01/31/11/24125442-7951905-image-a-48_1580471707327.jpg
 After deep dickin'
 https://i.dailymail.co.uk/1s/2020/01/31/11/24125448-7951905-image-m-50_1580471916979.jpg
 The Queen, "That makes me moist":
 https://i.dailymail.co.uk/1s/2020/01/31/12/23968560-7951905-Prince_Andrew_pictured_with_the_Queen_heading_to_church_at_Sandr-a-58_1580472541809.jpg</t>
  </si>
  <si>
    <t>Here's what happens when you hire based on race rather than merit. Usually you're left with a substandard workforce, but sometimes you get special little surprises like this.</t>
  </si>
  <si>
    <t>The Macleans story was predated by this US based story. No other Canadian media picking it up. Very strange. Reminds me of Canadian media sitting on blackface story until Time picked it up.
 https://www.msn.com/en-ca/news/canada/the-nova-scotia-killer-had-ties-to-criminals-and-withdrew-a-huge-sum-of-cash-before-the-shooting/ar-BB15FFOn?li=AAggNb9</t>
  </si>
  <si>
    <t>Spez was eaten alive in that post. It was amazing.</t>
  </si>
  <si>
    <t>Been thinking about this a lot lately. If it pops off in the cities, nothing stopping a gang of people to loot the suburbs. No one has guns to stop them and if they do, they'll go to jail.</t>
  </si>
  <si>
    <t>I was married to a Chinese woman for 20 years. Her brother who had also emigrated to Canada told me: "We didn't come here to be Chinese; we came here to be Canadian. We are raising our daughter to be Canadian, not half-Canadian." She ended up an engineer, BTW.
 My two girls both were pushed to go through Kumon, even though they were already in a gifted school program. My ex was a literal "tiger mom" getting them to do their homework, checking it, and making them do it again until they got it right. It stood them in good stead, as they both did well in university (STEM, of course). My ex might have been an extreme example, but not by much, as I saw the same traits in our Asian friends. 
 Work hard, finish your work before you have your fun, and then have your fun without guilt. Pretty simple formula, but they live it, while most of my white friends pay lip service to it. 
 It's no mystery to me why Asian kids do well.</t>
  </si>
  <si>
    <t>The amount of people I‚'ve unfollowed and unfriended today is astounding</t>
  </si>
  <si>
    <t>Sorry lads but you‚'re the wrong colour to be outside
 That‚'ll be $1600</t>
  </si>
  <si>
    <t>Umm.. they remind me of laziness.</t>
  </si>
  <si>
    <t>thePorch1</t>
  </si>
  <si>
    <t>I actually feel bad for Thomas Lane. I don't care what your opinion of the police is, no rookie on his first week on the job, should ever be put in a situation where he has to choose between letting someone die or disobeying a senior officer and physically intervening to the point where you are more than likely going to lose that job that you've worked your life to be in. You couldn't pay me enough to make that decision</t>
  </si>
  <si>
    <t>Jeez, that made my ears hurt. I very much enjoy offensive jokes, but this is just offensive.</t>
  </si>
  <si>
    <t>I'd bet a hundred bucks he was called the n-word buy a white protestor at least once that day.</t>
  </si>
  <si>
    <t>Guess society and her massage therapy job was so mentally taxing she just needed to firebomb a cop car.</t>
  </si>
  <si>
    <t>Dronez</t>
  </si>
  <si>
    <t>And Henry asked the public to be open and willing to connect with drug users in their lives to make sure they aren‚'t alone. 
 You'd think someone with any experience with drug users wouldn't say such an absurd thing.... "Oh, you're shooting heroin? Let me make you a cup of tea and a snack, i'll be right back, if you feel extra sleepy while i'm in the kitchen, just holler!"</t>
  </si>
  <si>
    <t>[https://np.removeddit.com/r/canada/comments/gu9olb/crowds\_protest\_against\_antiblack\_racism\_police/](https://www.removeddit.com/r/canada/comments/gu9olb/crowds_protest_against_antiblack_racism_police/)
 [https://np.removeddit.com/r/canada/comments/gub59o/protesters\_block\_downtown\_vancouver\_streets\_as/](https://www.removeddit.com/r/canada/comments/gub59o/protesters_block_downtown_vancouver_streets_as/)</t>
  </si>
  <si>
    <t>**Update:** They shadow-banned me now.</t>
  </si>
  <si>
    <t>I just hope that when the alt-right shares these kind of articles they know that they're falling victim to propaganda that radicalizes equality movements by making them seem over the top and extremist.</t>
  </si>
  <si>
    <t>Could have been so easily avoided by simply not importing Africans starting a few decades ago.
 There is no upside to bringing them in.</t>
  </si>
  <si>
    <t>Time for the Communist Broadcasting Corporation to go</t>
  </si>
  <si>
    <t>Isn't this a joke to make skinheads feel awkward?</t>
  </si>
  <si>
    <t>Feels like another pointless thing so people can feel like they're actually doing something when they aren't</t>
  </si>
  <si>
    <t>Probably because they think the left extremist rioters will have sympathy for them because they're a minority.</t>
  </si>
  <si>
    <t>And the slave trade continues to exist today in Africa and Middle East.</t>
  </si>
  <si>
    <t>Vapid Blackface Trudeau lost, by a long way. Totally shellacked. The world sees, what too many Canadians refuse to see. Harper, at least, promoted Canada well enought to make it the runoff second vote. I guess Canada is not back!</t>
  </si>
  <si>
    <t>See? We're not a racist subreddit. Why don't you just admit you've been wrong the whole time?</t>
  </si>
  <si>
    <t>I kid you not I sent the security camera footage to my very liberal friend because we both used to live in that area and that was almost his exact response. It was obviously worded a tad different but it was the same message. What the hell OP are you reading my texts?</t>
  </si>
  <si>
    <t>skeetinyourcereal</t>
  </si>
  <si>
    <t>It truly is upsetting.
 I remember when I watched the debate last year, I was pretty blown away that Trudy was, in fact, a "centrist" candidate by Canadian standards... I had assumed the liberals, ndp and greens were interchangeable leftists, but no... the ndp and greens are so disgraceful in their views that there actually is a significant difference between them and the liberals.</t>
  </si>
  <si>
    <t>Lets hope shes an upstanding citizen when fhe 'community police' take charge.</t>
  </si>
  <si>
    <t>Criminal record or not, he was still human</t>
  </si>
  <si>
    <t>Rita MacNeil and Jabba the Hutt had an aborted child.</t>
  </si>
  <si>
    <t>greenslimer</t>
  </si>
  <si>
    <t>"The ad referred to Antifa as being "dangerous MOBS of far-left groups" that are "causing absolute mayhem" across the United States." - Facts still butthurting the left?</t>
  </si>
  <si>
    <t>can her voice get any high and squackier. jumping up and down like a toddler makes her point so valid.</t>
  </si>
  <si>
    <t>Fords looking to secure his loss so we can go back to liberals. He will pay for his cuts, we wont ever benefit from them, we will just enjoy the further financial loss caused.
 What, did people think liberals disappeared? Lol... oh man... oooooohhhhh man. Get ready for their come back.</t>
  </si>
  <si>
    <t>Yeah im still waiting to see video footage of any skinheads breaking windows or running out of a footlocker with armloads of Jordans.</t>
  </si>
  <si>
    <t>There are less than 30 police in my entire "county." They're outnumbered 300:1 by the people who live here and I'll put good money they're outnumbered 25-30:1 by people who own firearms.
 Nothing's gonna happen here because it's the middle of nowhere, but if it did there's nothing the police could hope to do against 1500 armed rednecks who can hit a moving target at 300 yards.
 I am not worried.</t>
  </si>
  <si>
    <t>Torontonians are more based than most people on this sub give credit for. Multiculturalism has produced so many red-pills for the working class.
 There‚'s a reason why Rob Ford was loved by everyone besides rich liberals.</t>
  </si>
  <si>
    <t>What in retardation
 EDIT: How is this any different than bullying?</t>
  </si>
  <si>
    <t>$150/n hotel for refugees.. jesus christ.</t>
  </si>
  <si>
    <t>There is currently a major intersection shutdown by protesters in this mans name. Every "fact" that is being presented about the case is a total lie or twisted interpretation to further the narrative that police are racist murders.
 The family fled the apartment because he was having a violent schizophrenic episode. They called police for help. He had a weapon (knife). Police had an interpreter and tried to negotiate with him for 3 hours. 
 People are ignoring these facts and spreading misinformation and complete lies about the case.
 This is the series of tweets written but Imam Ibrahim Hindy
 People are asking so here are the facts: 
 1 - Ejaz Choudhry was not a threat to anyone but himself. He told his family to leave the apartment because he wasn't feeling well.
 2- His family did not call the police. They called the non-emergency line, hoping for paramedics to come and help assist the family in getting Ejaz to take his medication.
 3- Ejaz was 62 years old and suffered from a number of health conditions. His pharmacist told me he had trouble breathing and would need to sit between taking a few steps.
 4- Ejaz did not have a gun, or "weapons". He was holding a single kitchen knife. He was frail and showed no indication of wanting to hurt anyone besides himself.
 5- Based on the family testimony, the Police made few attempts to de-escalate. 6- The Police had an interpreter, knew he didn't speak English, but still yelled commands in English and then shot.
 7- Ejaz is a father of 4. His youngest is his 7 year old daughter. He can't spend fathers day with him because of excessive and brutal force</t>
  </si>
  <si>
    <t>But but but the media told me that the blue countries are intolerant</t>
  </si>
  <si>
    <t>Canada is the younger brother that never got the family business. Canada goes out and parties while USA minds the store. Canada constantly admonishes the USA because of course they think they know better, yet Canada hasn't ever had a real job or gotten their hands dirty. 
 If champagne socialist was a country, it would be Canada. And I say this as a Canadian.</t>
  </si>
  <si>
    <t>Also we shouldn't have police</t>
  </si>
  <si>
    <t>JointDownside</t>
  </si>
  <si>
    <t>Never mind Banana Republic, Canada will soon be a plywood Republic.</t>
  </si>
  <si>
    <t>Just got an e-mail from my local school board inviting me to complete a survey on systemic racism and join a meeting to discuss the issue but only for parents or caregivers of students who are "racialized".
 It begins...</t>
  </si>
  <si>
    <t>Yes let‚'s dismantle the police so chaos can reign supreme. God knows I wouldn‚'t want these animals running around without the police presence. Not that the police seem to be doing anything. Whoever thinks we don‚'t need the police , has something wrong with their heads.</t>
  </si>
  <si>
    <t>I agree, so far the radical leftists have only been fighting their neighbors who have different and valid (most part) conservative opinions, which is like half the country. I don't think there's much actual Pro-Fascism groups out there in Canada,, what might be considered gangs but I don't think much more organized than that. Not like Europe or some states with AB but I don't hear much about them other than one of their "bases" got raided I think sometime in last decade or so. I'm not sure who these people think they''re fighting because if they even got near their actual enemy I don't think it would be a long fight. Not the people I'd stand behind to fight actual fascists.</t>
  </si>
  <si>
    <t>Next time, make sure your kids are holding Black Lives Matter signs.</t>
  </si>
  <si>
    <t>Marxist revolutionary here, believe me we'd much rather be talking about class. If we get police reform then I don't really care, but companies are all about BLM because it's much more easy to deny complicity in racism in the public eye.</t>
  </si>
  <si>
    <t>TheBROinBROHIO</t>
  </si>
  <si>
    <t>If they want to experience lawlessness so badly, send them to parts of Africa for a few weeks. Syria maybe too. They have no idea how privileged they are in the west. I'm getting pretty tired of their complaining.</t>
  </si>
  <si>
    <t>Shame</t>
  </si>
  <si>
    <t>A woman must not wear men's clothing, nor a man wear women's clothing, for the LORD your God detests anyone who does this.
 *Deuteronomy 22:5*
 Goodbye Erin</t>
  </si>
  <si>
    <t>I am starting to think maybe I need an unlicensed throw away gun to go with the several fully legal ones I already own actually.</t>
  </si>
  <si>
    <t>Written by Vice. Shocking. I wonder what Vancouveite wrote this.</t>
  </si>
  <si>
    <t>His brother has that same look on his face when some guy called him "Fredo". LOL</t>
  </si>
  <si>
    <t>TIL when people gather in groups to protest, they‚'re automatically nazis. Thanks for your insight</t>
  </si>
  <si>
    <t>Defund police:)</t>
  </si>
  <si>
    <t>monsieurligma</t>
  </si>
  <si>
    <t>Just standard tribal warfare with a religious coat of paint slapped on it.</t>
  </si>
  <si>
    <t>Yet capitalism is rooting for them. At some point I would have been naive enough to hope they would figure this out, not anymore.</t>
  </si>
  <si>
    <t>Oh god the comments from /r/toronto is just so cringe.</t>
  </si>
  <si>
    <t>More evidence the cops are not on our side, which is why we should join in on defunding them</t>
  </si>
  <si>
    <t>Desmond Cole is Toronto's racebaiting Al Sharpton. 
 He is known for telling lies such as being carded over 50 times, and ignoring the truth of the matter to fan the flames of perceived racism.
 In this instance he edited out context in a video and got caught.
 https://globalnews.ca/news/4094332/union-station-arrest-police-brutality/</t>
  </si>
  <si>
    <t>You know what's a death cult? Believing in a two-party system.
 They can bounce supporters back and forth between each other but just remember both of those hands you're being tossed between are connected to the same body; the same brain.
 Fight for your "party".
 Fight each other over how you want to unite.
 Fight each other because someone tells you your neighbour doesn't believe in the same things you do when all they want is safety and freedom, just as you.</t>
  </si>
  <si>
    <t>SinsOfaDyingStar</t>
  </si>
  <si>
    <t>Why didn't he get the boot? Because his brown skin trumps the allegations in the virtue signalling tiers</t>
  </si>
  <si>
    <t>Love how they say racism is hard to define when you can literally google it and get the dictionary definition in seconds that defines racism: ‚"the belief that one race is inherently superior to others‚</t>
  </si>
  <si>
    <t>I can‚'t breathe! .....From laughing. idgaf this is funny</t>
  </si>
  <si>
    <t>Bubbs94</t>
  </si>
  <si>
    <t>"Uncle Ben's under review" lmao 
 we should have 12 kids each</t>
  </si>
  <si>
    <t>This is a "revenge" character assassination.
 It's payback for Wente defending Stephen Galloway during his tar and feathering of 2015-2016.
 It doesn't matter if you're a leftist. If you've stood up against the narrative for what's honest and right, they will try to take you down.</t>
  </si>
  <si>
    <t>Let it happen. They will suffer the consequences</t>
  </si>
  <si>
    <t>For those wanting a strategic level dive into these events. Please note that this report was written over a month before these riots which are falsely attributed to racism etc. There is still not a single shred of evidence that the police officer alleged to be responsible for the death of Floyd was motivated to kill him by racism whatsoever. He was also arrested and charged. So due process happened. The riots are clearly about something else.
 [https://unconstrainedanalytics.org/warning-on-racism/](https://unconstrainedanalytics.org/warning-on-racism/)</t>
  </si>
  <si>
    <t>There's not enough land whales with danger hair for this to be modern day leftists.</t>
  </si>
  <si>
    <t>Is that our tax payer funded police making an anti US political statement on our closest ally's doorstep? What a mess. They should all be fired.</t>
  </si>
  <si>
    <t>Dont tell this guy about the middle east</t>
  </si>
  <si>
    <t>This man and his cabinet have been the least transparent government we've had - they've also been the most divisive government we've had in a long time due to his authoritarian anti-democratic policies.
 This is a perfect example of this, he refuses to convene parliament until September due to Covid safety concerns yet is out shoulder to shoulder with protests right now. (keep in mind he is our PM and has been for 4 years, he's basically admitting he's done nothing in regards to racism in Canada). 
 There is now no way to deny his delay of re-opening parliament is due to political reasons as it limits the potential opposition to his government, and his un-checked spending. 
 TLDR: If he's protesting systemic racism in Canada he is admitting he is a failure as a PM having done nothing to fix it, and that there is no excuse to delay parliament to have a democratic and transparent debate on government spending.</t>
  </si>
  <si>
    <t>It‚'s always a rapper...
 I‚'m so sick this systemic job-discrimination! Did you know there is way higher encounter of a rapper with police??? Rapper Lives Matter!!!!</t>
  </si>
  <si>
    <t>I am so disgusted by and ashamed for so many people I know over the last few days, whether engaged in simpering virtue signalling or actively defending/excusing/advocating for violence and destruction.</t>
  </si>
  <si>
    <t>I'm very worried about all these people giving into the mob</t>
  </si>
  <si>
    <t>I can't imagine being as sad as you.</t>
  </si>
  <si>
    <t>"Toronto violence: Man shot in Thunder Bay."
 Dude, stop with these posts.</t>
  </si>
  <si>
    <t>A new thing is asking people of they attended the protest. Mostly so that the other person goes "did you?" And the original person goes into how amazing they are they did, etc. How the proof is on facebook! Selfies!
 These protests are about image as much as anything else. It's just fake people continuing to care.
 Hey, that describes liberal ideology. Fake people pretending to care.</t>
  </si>
  <si>
    <t>Justin showing up to protest 2 days in a row... he must be gunning for a raise...</t>
  </si>
  <si>
    <t>A sheltered autistic 16 year old who is born to B-list media phonies has probably never seen violence in her life. Of course that's disturbing and scary for you. 
 Would you like to see some taliban execution videos?</t>
  </si>
  <si>
    <t>Hey, remember when all those criminals got released because COVID? 
 Man what a coincidence.</t>
  </si>
  <si>
    <t>I know... Suspend the trial, and send her back to China on a flight with a US stopover.</t>
  </si>
  <si>
    <t>You think people are protesting and rioting because of weak leaders? That‚'s not my understanding of the ‚"why‚ question.
 I haven‚'t seen anyone claiming the mere enforcement of the law is white supremacy ‚  though I‚'m sure some whackadoos have. More about ~how~ the law is enforced, or immoral/unjust actions made in the process of enforcement.
 Haven‚'t heard anyone asking for different rules for different people. Although, I would say I‚'ve heard people speaking against the different treatment of people. Like the above the law nature of police, the lopsided incarceration rates for the same misconduct which disfavors minorities, that kind of thing. You probably won‚'t get much push back for wanting the same rules to apply to everyone.</t>
  </si>
  <si>
    <t>understandong</t>
  </si>
  <si>
    <t>well - it's not treason. But it is sedition and insurrection so... two out of three :)
 If one wants to see what the marxist BLM's will "build", one can always look to their incredibly successful country of Chaz, which has gone SO well since it's inception. (/S) Based on that i assume they intend to burn the system down and replace it with a burnt down system.</t>
  </si>
  <si>
    <t>The affirmative action in Canada is obscene.
 There were essentially zero Africans in Toronto 40 years ago, now they snaffle up top jobs and quit the moment there‚'s anything to do but collect a pay cheque.</t>
  </si>
  <si>
    <t>Literally has a pinned tweet saying ‚"would you please pray for my...‚ from about a month ago. 
 First you attack people‚'s livelihoods (riots destroying businesses)
 Then you attack people for not agreeing with you. 
 Now you attack their beliefs. 
 My friends. Prepare for civil war.</t>
  </si>
  <si>
    <t>Just the way he repeats ‚ white‚' over and over in that sort of pointed tone.... kinda makes my skin crawl. It‚'s so performative and sinister.</t>
  </si>
  <si>
    <t>I don‚'t think anyone who saw the initial gun ban was that surprised by this bit it is still extremely concerning that we are having our guns taken. Only tyrants want a disarmed population. Might be time to pack our bags and leave before USSR 2.0 really kicks in</t>
  </si>
  <si>
    <t>Defund them. I can 'community police' my home adequately</t>
  </si>
  <si>
    <t>When the minorities tired of the DNC bs and Antifa</t>
  </si>
  <si>
    <t>He was never America, therefore should have never been President.</t>
  </si>
  <si>
    <t>If that thing causes an accident, will it count as a covid death?</t>
  </si>
  <si>
    <t>Fun fact: Toronto Police and Toronto Community Housing Corporation both have a yearly $1-billion budget funded by tax payers. 
 You are four times more likely to be shot if you live in Toronto community housing yet nobody is suggesting we defund TCHC and invest that money into the police. This sounds like a crazy idea but it is actually more logical than defunding the police and putting more money into that community.</t>
  </si>
  <si>
    <t>200 million to keep this kitschy snooze fest alive? Ugh..</t>
  </si>
  <si>
    <t>Canada's history is explicitly WASP (with some french), but leftists are trying to erase the link to the past and putting up this false image of "canada was always multicultural" because a nation with a strong history can never be mislead, which is what they hate.</t>
  </si>
  <si>
    <t>BoxNz</t>
  </si>
  <si>
    <t>The "best" we're going to be able to do towards a basic assistance program is going to be similar to basic from the expanse. Cheap tenement style housing, recycled fiber or paper clothes, soy or grain based food for every meal, and poorly staffed and funded clinics with long wait times. This would be close to hell and would create large pockets of crime but the leftists wouldn't have to work</t>
  </si>
  <si>
    <t>"Opportunity for All" - by removing opportunity for all</t>
  </si>
  <si>
    <t>Atta girl Trudeau keep forking out the money</t>
  </si>
  <si>
    <t>Bhahahahaha!
 Bhahahahahahahahahaha!
 Bhahahahaha hahahahahaha! Hahahahahaha!!!!</t>
  </si>
  <si>
    <t>Will remind me that every body is beautiful? No.
 Will remind me of what I had for breakfast? Yea.</t>
  </si>
  <si>
    <t>Peaceful and full of love is what the mainstream media does not want you to see.
 Sorry to all the disappointed skull crushers.</t>
  </si>
  <si>
    <t>So far his friend started a GoFundMe. $200 raised. The goal. $12000. Apparently he's getting death threats and his parents home has been vandalized. Lol
 Parents should disown their mistake, while he's in county lockup and move. He's a big boy who can make adult decisions, he can make his own way through life.</t>
  </si>
  <si>
    <t>Yeah, no one saw that coming, right?§¶üèª‚Äç‚ôÇÔ∏è</t>
  </si>
  <si>
    <t>Is she jewish as well?</t>
  </si>
  <si>
    <t>The comments on that post blow my mind</t>
  </si>
  <si>
    <t>Silence leaf politician</t>
  </si>
  <si>
    <t>Lkea404</t>
  </si>
  <si>
    <t>Whut saa? Arr youe need ambulantce?</t>
  </si>
  <si>
    <t>You gotta laugh because he must have known that this would be meme fodder.</t>
  </si>
  <si>
    <t>*Criticizing immigration numbers isn't racism*</t>
  </si>
  <si>
    <t>There has not and that's why he is such a controversial politician in the public eyes</t>
  </si>
  <si>
    <t>TSX_50</t>
  </si>
  <si>
    <t>Not in the USA?
 Perfect, the constitution doesn't apply to you. Enjoy the white phosphorous.</t>
  </si>
  <si>
    <t>Just another politically correct virtue signalling politician pandering to the ladies.</t>
  </si>
  <si>
    <t>Why tho? What kind of insane movement is this?</t>
  </si>
  <si>
    <t>Til tpb had a weed brand</t>
  </si>
  <si>
    <t>Ah, the wonderful Capital Hill Autonomous Zone. It's like a reality TV version of the Lord of the Flies being played out for us. 
 We need to get some live streams from drones and hidden cameras going to really make it a spectator sport. I can't wait for the first Carouselle to purge the unfaithful.</t>
  </si>
  <si>
    <t>Anla-Shok-Na</t>
  </si>
  <si>
    <t>in the 1930s the Nazis burned books they thought offensive, now the BBC is deleting Monty Python (John Cleese) episodes, soon we will see the unthinkable, they will cancel George Orwell.</t>
  </si>
  <si>
    <t>The current crop of ***immigrant*** flooding the West must be repelled. Who does all this mass immigration actually benefit? What is the end game? We need to send back at least 95% of the current ***immigrants*** in the West in order to get a handle on things. These ***'people'*** are a net loss to any modern country.</t>
  </si>
  <si>
    <t>You need a package of "Uncle Justin's Instant Brown ~~Rice~~Face" to go with this.</t>
  </si>
  <si>
    <t>Nazis killed 10M
 Communists killed 100M
 Islamists have killed over 1400 years 800M 
 Both Nazi and Communist ideologies share 95% the same policies except for atheism vs Roman Catholicism and Nationalism vs Globalism.
 Here are some of their political stances.
 NAZI political points
 \\25. Strong unconditional state authority by parliament and professional committees
 \\24. Freedom of religions if and within the principle: COMMON GOOD BEFORE INDIVIDUAL GOOD
 \\23. Reform of and control of the press
 \\20. Free education and state control of all culture. Schools to be tightly controlled especially the teaching of civics\[science of citizenship\].
 \\17. Agrarian reform to expropriate owners without compensation. The abolition of ground rents, and the prohibition of all speculation in land.
 \\16. Communalization of large stores which will be rented cheaply to small tradespeople, and small traders shall deliver the supplies needed by the State, the provinces and municipalities.
 \\14.Profit-sharing in large industries.
 \\13. Nationalisation of all trusts(banks).
 \\12. Total confiscation of all previous war profits.
 \\11. All unearned income, and all income that does not arise from work, be confiscated and abolished.
 Communist Political Points
 State Centralized credit by means of a national bank and an exclusive monopoly.
 \\1. Abolition of private property in land and application of all rents of land to public purpose.
 \\6. Centralization of communication(Press) and transportation in the hands of the state.
 \\10. Free education for all children in government schools.
 \\4. Confiscation of the property of all emigrants and rebels.
 \\7. Nationalize factories and instruments of production; cultivation of formerly private lands.
 \\2. A heavy progressive or graduated income tax.
 \\3. Abolition of all rights of inheritance.
 \\8. Equal obligation of all to work. Establishment of Industrial armies, especially for agriculture.
 \\9. Forced redistribution of the population over the country.
 Ok now fill in the Democrat and Republican and Antifa political points and compare.</t>
  </si>
  <si>
    <t>Make sure to report their mods for harassment</t>
  </si>
  <si>
    <t>They just gotta write ‚"we support BLM‚" or ‚"black-owned‚ on them to make sure it‚'s extra peaceful</t>
  </si>
  <si>
    <t>Enjoy your tea, you get to pay for itò¨</t>
  </si>
  <si>
    <t>Who tf cares</t>
  </si>
  <si>
    <t>I'm just gonna straight up say that based on that video one of the cops deserves the charges he caught. He flat out did not take proper care of Floyd and used a neck restraint that was quite unnecessary and for far too long. Floyd is no angel and his drug use probably contributed to his own death, but the lack of care those officers displayed if extremely disturbing.</t>
  </si>
  <si>
    <t>What a tooch</t>
  </si>
  <si>
    <t>How many were commited with a gun in Toronto? Does the Danforth shooter count as a hate crime?</t>
  </si>
  <si>
    <t>I‚'m exactly on the same boat . Not born in Canada and had to build my life from ground up.
 Never expected anything to be handed to me or adjusted to fit my home country - if anything , I had the mindset that I had to work twice as hard to adjust to the language and to a country that welcomed me although I wasn‚'t born here, and to show my value.
 If I wanted to live within the mindset and work ethics if my country, I would‚'ve stayed back there where most of my family is, because that‚'s how they want to live - which is absolutely fine.
 But go say that to most people around you - you‚'ll be labeled racist and anti-immigration even if you‚'re an immigrant yourself.
 The brainwashing from the media is way more powerful than simple logic. I‚'m up for civil discussions, but argument is what I encounter most often when discussing this. Sadly I decided it‚'s not worth my time or energy for the most part.</t>
  </si>
  <si>
    <t>We, the dictatorships of reddit have decided to get rid of the last few subs that have any original content whatsoever. 
 Enjoy your reposts, witchhunts and propaganda. We know that you'll find them to be really cool and keep visiting this site. 
 The migration from digg took a week at most. Almost any other forum would die for reddit's userbase so this will be interesting.</t>
  </si>
  <si>
    <t>She must atone! Step down immediately and give your position to a POC!</t>
  </si>
  <si>
    <t>I am confused by that title. Quebecers hate Quebec in general? News to me.</t>
  </si>
  <si>
    <t>It's always better to face a judge than a mob.</t>
  </si>
  <si>
    <t>Syrian Muslim Refugee: 
 10 kids. 
 Social assistance $1440 + $450 per child $5940 a month in support.
 No job skills (tractor driving experience). 
 No license documents.
 The first thing he did was sue the government and make claims of discrimination because he had to follow the same rules as all Canadian citizens when getting a license. Used that as an excuse for not being able to find work and having to rely on welfare to feed his 10 kids and wife.
 Our Liberal government apologized and changed the rules for him and those to follow. 
 When are people going to wake up? 
 The CBC is a Liberal propaganda machine: https://www.cbc.ca/news/canada/toronto/ontario-driving-test-1.5575412</t>
  </si>
  <si>
    <t>Not even Xinnie the Pooh wants to talk to his pet.</t>
  </si>
  <si>
    <t>If she doesn‚'t cut it out I‚'m gonna be forced to vote for her</t>
  </si>
  <si>
    <t>Every Canadian makes these mistakes when talking about aboriginals. It is totally counter productive. Nobody needs a white savior. We all must accept that aboriginals are authors of their own fates.</t>
  </si>
  <si>
    <t>https://www.worldometers.info/coronavirus/country/us/
 Curve has reset back to March's slope. The more these knuckle heads gather the sooner this pandemic will end so keep it up.</t>
  </si>
  <si>
    <t>Time to cut CERB a little starvation is always a good motivator.</t>
  </si>
  <si>
    <t>Putin and Xi are shaking in their boots.</t>
  </si>
  <si>
    <t>I get it. They're being showered with abuse they really don't rightfully deserve and are quite frankly in more danger now, then they already were, in an already dangerous profession. But society can't function without good cops. Even if he left the force he'd still have to live in society. If he can't take the abuse, no shame in that, I understand. But we can't keep relinquishing more and more parts of Western society to Leftists and other destroyers, especially something like policing, which is part of the backbone of a community. I hope other good cops get the support they need and stick around. Considering how police have long helped the Leftist government, only to have them turn back on the cops now, I can see why someone would think it just desserts. But we need cops.</t>
  </si>
  <si>
    <t>You don't see the millions of people who left the cities because of white flight. Remember the only reason Trudeau is still in power is because of the ridings in the cities.</t>
  </si>
  <si>
    <t>Migration of a Southern US symbol of hate to Toronto where it never happened interesting....</t>
  </si>
  <si>
    <t>Thanks for circling that paragraph otherwise I wouldn't know what to look at in this totally real non-satirical post from the CEO of antifa! LMAO!
 Regards,
 Doug</t>
  </si>
  <si>
    <t>"Honey! I'm home!"
 This movement is going to crash a lot of careers before it's over.
 If you are anywhere near any controversy regarding race, you may as well pack your bags.</t>
  </si>
  <si>
    <t>Makes you wonder what happened in Wuhan where corpses are being piled into vans and crematorium overfilled with corpses.</t>
  </si>
  <si>
    <t>Mid 1750s Canada 4000 slaves about 1/3 were African. What were the other 2/3rds?
 According to Wikipedia.....
 Some slaves were of African descent, but many were¬†Aboriginal¬†(typically called¬†panis, from the French term for¬†Pawnee).[2]¬†Slavery within what is now Canada was practised by Aboriginal groups and European settlers
 Hmmmmm so the first nations were actually slavers you their own before the European settlers made it their thing. Sounds familiar doesn't it....
 Slave-owning people of what became Canada were, for example, the fishing societies, such as the¬†Yurok, that lived along the Pacific coast from Alaska to California,[4]¬†on what is sometimes described as the Northwest Coast. Some of the¬†indigenous peoples of the Pacific Northwest Coast, such as the¬†Haida¬†and¬†Tlingit, were traditionally known as fierce warriors and slave-traders, raiding as far as California. Slavery was hereditary, the slaves being¬†prisoners of war¬†and their descendants were slaves.[5]¬†Some nations in British Columbia continued to segregate and ostracize the descendants of slaves as late as the 1870s.[6]
 Among a few¬†Pacific Northwest¬†nations about a quarter of the population were slaves.[7][8]¬†One¬†slave narrative¬†was composed by an Englishman,¬†John R. Jewitt, who had been taken alive when his ship was captured in 1802; his memoir provides a detailed look at life as a slave, and asserts that a large number were held.</t>
  </si>
  <si>
    <t>Teaching racism etc. 
 I want to know what these grade 6 students are writing in the second section. It's an invitation for discrimination and prejudice.</t>
  </si>
  <si>
    <t>Comments disabled so that must have been an amazing study.
 Any studies into far left extremism? No? Wow magic how they find none then.
 Nazism isnt a problem. The mass amounts of communism is and has been for decades.</t>
  </si>
  <si>
    <t>Some of the responses here are so beyond the pale it's frightening. And all from a one minute tiktok! Jesus, if you're real, save your flock.</t>
  </si>
  <si>
    <t>What a bundle of sticks.</t>
  </si>
  <si>
    <t>Making me feel some type of way</t>
  </si>
  <si>
    <t>high-rise</t>
  </si>
  <si>
    <t>Every 2 months they have some new thing to blame on conservatives but mostly Trump.
 Every single problem the left offers is a solution we have to pay for, give in to or submit to.
 They have a problem with us. They hate us and want us dead.
 Their mask is almost completely off with nowhere near the numbers they need to win.. 
 That means they're losing..</t>
  </si>
  <si>
    <t>Next do native crime stats!</t>
  </si>
  <si>
    <t>Hopefully this teaches him that you can‚'t just throw money at things and expect people to think you are competent at what you do.</t>
  </si>
  <si>
    <t>aesthetickunt69</t>
  </si>
  <si>
    <t>He's not kneeling enough!</t>
  </si>
  <si>
    <t>Nutjobs. Of course, the Democrats are allowing all of this to happen.
 The national guard could sort this out in a half hour.</t>
  </si>
  <si>
    <t>If we can't live without dishwashers, how can we live without cops? Who will do the dishes after the revolution?</t>
  </si>
  <si>
    <t>pEaCeFuL pRoTeStErS.</t>
  </si>
  <si>
    <t>You beat me by that much :p</t>
  </si>
  <si>
    <t>You guys do know that this pandemic has killed the economies of pretty much the entire world right? Not seeing how anyone else could have prevented an economic crisis like this.</t>
  </si>
  <si>
    <t>Good parenting is turning your family members over to the Stasi, gotcha.
 Stay classy, authoritarian bootlickers.</t>
  </si>
  <si>
    <t>Stereotypes exist for a reason, folks</t>
  </si>
  <si>
    <t>I wonder if they'll use the Chicago team's name and logo or if they'll be censored in the name of reconciliation and anti-racism? Or will they welcome the Edmonton Evil Polluters with a boo?</t>
  </si>
  <si>
    <t>I guess it still wasn't real communism</t>
  </si>
  <si>
    <t>fwiw The silent majority stays silent because of this guy.</t>
  </si>
  <si>
    <t>My god, she's sleeping with Trudeau!!!!!</t>
  </si>
  <si>
    <t>Guarantee everyone who cries sir John was bad has no clue who Duncan Campbell Scott was or what he did</t>
  </si>
  <si>
    <t>Theyre not sending their best, people</t>
  </si>
  <si>
    <t>‚"They look at us like we‚'re predators‚ I wonder why? Hmmßê</t>
  </si>
  <si>
    <t>They're SO CLOSE to understanding what we've been saying about welfare for decades. But, of course, they're liberals, they are incapable of drawing a line from A to B.</t>
  </si>
  <si>
    <t>Gobsmacking.</t>
  </si>
  <si>
    <t>thinkingthrowaway7</t>
  </si>
  <si>
    <t>That's impossible. We would utterly crush Google and Facebook.
 Must be an attempt to Canadianize the world.
 Be vigilant.</t>
  </si>
  <si>
    <t>The virus isn't COVID-19, it's MEDIA-20. 
 Sad to see the Media acting as a shield for terrorists</t>
  </si>
  <si>
    <t>Trump was right! "Then one day, like a miracle, it will disappear"</t>
  </si>
  <si>
    <t>Lol. What a lady boy tackle.
 All bark.</t>
  </si>
  <si>
    <t>This woman is amazing.</t>
  </si>
  <si>
    <t>There was a war on greens. You remember those big green postal boxes? Friggin things were like Roman mile markers, giant slabs of puke green that people kept tipping over. Good riddance I say, these brown boxes are far superior.</t>
  </si>
  <si>
    <t>Uncle_Rabbit</t>
  </si>
  <si>
    <t>The best defense against liberal insanity is merely to let the liberal insanity present itself.
 Same goes for right wing insanity.
 The centrist norm will reject both.</t>
  </si>
  <si>
    <t>Then when you see one at a BLM rally yell "Get the skinhead!"
 Free entertainment right there.</t>
  </si>
  <si>
    <t>That Anon is antifa or worse.
 Theyre not the og. Anon group</t>
  </si>
  <si>
    <t>I‚'ll take rona for some rippers right now tbh</t>
  </si>
  <si>
    <t>drrieux96</t>
  </si>
  <si>
    <t>Lol. This is the dystopic authoritarian technocracy YOU asked for, leftists
 Edit: I don't think this case is particularly dystopic or authoritarian. But it's going to go there, just like anyone with any sense said it would. Nice work by the FBI on this one.</t>
  </si>
  <si>
    <t>Imagine calling someone brown. What does that mean? Am I indigenous? East Indian? Korean? Aboriginal Australian? Is ‚"red‚ or ‚"yellow‚ ok?</t>
  </si>
  <si>
    <t>So just now u guys realizing this?
 In qu√©bec we been fighting for 50 years againts these federalist propaganda "medias" funded by our tax money.</t>
  </si>
  <si>
    <t>ayoyesti</t>
  </si>
  <si>
    <t>What an uninspiring field of candidates. I regret buying the 5 year membership.</t>
  </si>
  <si>
    <t>TIL Toronto police have undercover cops disguised as middle-aged rockers.</t>
  </si>
  <si>
    <t>Fake title.
 The guy who threw water at people got arrested.</t>
  </si>
  <si>
    <t>No knee for over 7,000 Canadians that died from the Coronavirus and his inaction on the borders</t>
  </si>
  <si>
    <t>Ontario_Matt</t>
  </si>
  <si>
    <t>We really need to stop fighting identity politics with more identity politics - sick of everything being about race and identity.</t>
  </si>
  <si>
    <t>The masks are off now.
 It went from "Diversity is our strength" to "tolerance and inclusion" to "Silence is violence". Next it's going to be "Get on board or die".</t>
  </si>
  <si>
    <t>Impossible! They banned all those guns!</t>
  </si>
  <si>
    <t>http://www.edrants.com/when-is-a-karen-not-a-karen-the-cruelty-and-lies-of-karlos-dillard/</t>
  </si>
  <si>
    <t>db1813</t>
  </si>
  <si>
    <t>i hate when any country gets their gun rights taken away. criminals will always find a way to get them but law abiding citizens? nope</t>
  </si>
  <si>
    <t>MakeYourselfS1ck</t>
  </si>
  <si>
    <t>Justin is Fidel Castro's son</t>
  </si>
  <si>
    <t>There is new info that he actually died from the drug overdose, not the choking
 Idk if it's correct but it is there</t>
  </si>
  <si>
    <t>Gayfish15</t>
  </si>
  <si>
    <t>IDK wait a few hours and someone will post the latest shooting in toronto.</t>
  </si>
  <si>
    <t>Not likely correct... you can use justified force. Someone knocking on your door that you don‚'t want knocking on your door? You can‚'t take a shotgun to him. Someone inside your house? Different story‚Ä¶. Canadian criminal code does not prioritize property over human life. OK with me!</t>
  </si>
  <si>
    <t>gahhhhhh99</t>
  </si>
  <si>
    <t>He's only been arrested over "100 Times". Still has a full life ahead of him to become a doctor, a astronaut or maybe even a leading rap artist.</t>
  </si>
  <si>
    <t>Redditfaggitz</t>
  </si>
  <si>
    <t>The sooner this country becomes Chinese the better.</t>
  </si>
  <si>
    <t>Dementia is sad</t>
  </si>
  <si>
    <t>How many % of canada is immigrants now? 24% ? 
 lmao</t>
  </si>
  <si>
    <t>Planting hemp and cannabis is even more effective§∑üèº</t>
  </si>
  <si>
    <t>GeneralCentaur</t>
  </si>
  <si>
    <t>Guess you guys are going to see another wave of Americans avoiding being cannon fodder a la Vietnam.</t>
  </si>
  <si>
    <t>Paranoid_Android3</t>
  </si>
  <si>
    <t>Notice how the left claims to be anti-corporation, meanwhile they are the opposite. They label Trump as the pro-corporation candidate meanwhile he is hated by all the top globalist companies.</t>
  </si>
  <si>
    <t>Can the virus tell the difference between rioters, looters and protestors? Any armchair scientists able to chime in?</t>
  </si>
  <si>
    <t>How much you wanna bet this guy had every intention of relieving the officer of his sidearm during the scuffle, and possibly even thought he HAD, being in his state of mind?</t>
  </si>
  <si>
    <t>lexthedestroyer84</t>
  </si>
  <si>
    <t>If the meaning of words are independent of their context then we have problems.
  ‚"Tyranny is the deliberate removal of nuance‚ ‚Äï Albert Maysles</t>
  </si>
  <si>
    <t>ZimbaZumba</t>
  </si>
  <si>
    <t>Thx for taking the picture mom</t>
  </si>
  <si>
    <t>Espadajin</t>
  </si>
  <si>
    <t>If even you disagree with his take on things, to call it racist is just a massive leap. The word is losing meaning.</t>
  </si>
  <si>
    <t>AJMGuitar</t>
  </si>
  <si>
    <t>Systemic racism' is a term vague enough to not be specific to anything, yet broad enough to be all encompassing.
 The left are master wordsmiths. Control language; control thought.</t>
  </si>
  <si>
    <t>My dad's from southern Italy, and there's absolutely no way that I shouldn't be allowed to at least think the magic word based on his skin tone.</t>
  </si>
  <si>
    <t>The mods of rCanada have been using dishonest methods to control the narrative for years.
 They are activists engaging in censorship rather than an honest conversation.
 They should feel ashamed of themselves.</t>
  </si>
  <si>
    <t>How about "Hippie Land"</t>
  </si>
  <si>
    <t>BanetimusPrime</t>
  </si>
  <si>
    <t>Let's see what history says:
 The majority of Western European languages, including English, use variations of the word "[slave](https://en.wiktionary.org/wiki/slave)" which is an eponym of¬†[Slavs](https://en.m.wikipedia.org/wiki/Slavic_people)¬†who were held in bondage in the¬†[Byzantine Empire](https://en.m.wikipedia.org/wiki/Byzantine_Empire).[[4]](https://en.m.wikipedia.org/wiki/Slavery_in_medieval_Europe#cite_note-4)[[5]](https://en.m.wikipedia.org/wiki/Slavery_in_medieval_Europe#cite_note-5)
 Under¬†[Muslim rule](https://en.m.wikipedia.org/wiki/History_of_slavery_under_Muslim_rule), the¬†[Arab slave trades](https://en.m.wikipedia.org/wiki/Arab_slave_trade)¬†that included¬†[Caucasian](https://en.m.wikipedia.org/wiki/Caucasian_race)¬†captives were often fueled by raids into European territories or were taken as children in the form of a¬†[blood tax](https://en.m.wikipedia.org/wiki/Devshirme)¬†from the families of citizens of¬†[conquered territories](https://en.m.wikipedia.org/wiki/Ottoman_territories_in_Europe)¬†to serve the empire for a variety of functions.[[1]](https://en.m.wikipedia.org/wiki/White_slavery#cite_note-1)¬†I
 [African](https://en.m.wikipedia.org/wiki/North_African)¬†slave markets traded in¬†[European slaves](https://en.m.wikipedia.org/wiki/Arab_slave_trade)which were acquired by Barbary pirates in¬†[slave raids](https://en.m.wikipedia.org/wiki/Slave_raids)on ships and by raids on coastal towns from Italy to Spain, Portugal, France, England, the Netherlands, and as far afield as the¬†[Turkish Abductions](https://en.m.wikipedia.org/wiki/Turkish_Abductions)¬†in Iceland. Men, women, and children were captured to such a devastating extent that vast numbers of sea coast towns were abandoned.
 https://en.wikipedia.org/wiki/White_slavery</t>
  </si>
  <si>
    <t>Where‚'s the knee for over 7,000 dead Canadian‚'s from the Coronavirus and leaving the borders open while trusting the WHO?? Oh wait, free bribe money should help most forget</t>
  </si>
  <si>
    <t>This reminds me of r/VictoriaBC§¶‚Äç‚ôÇÔ∏è</t>
  </si>
  <si>
    <t>Press "D" to deport</t>
  </si>
  <si>
    <t>Never apologize</t>
  </si>
  <si>
    <t>LOL
 Put that one on your t-shirt or business card!</t>
  </si>
  <si>
    <t>helps the neo-marxists identify each other.</t>
  </si>
  <si>
    <t>Really expected their fist game to be stronger.</t>
  </si>
  <si>
    <t>Time to get Red Pilled Blanchet. The Wokeist political religion/cult is on the house floor and it is coming for you.</t>
  </si>
  <si>
    <t>Amazing that twitter would label an attack on fake news to be fake news with their ["Manipulated Media"](https://help.twitter.com/en/rules-and-policies/manipulated-media) warning.
 They really have a hard-on for the guy, don't they?</t>
  </si>
  <si>
    <t>Not only did they fail to stockpile they actively destroyed it.</t>
  </si>
  <si>
    <t>Toronto without police is Mogadishu</t>
  </si>
  <si>
    <t>Maybe I better wear a mask outside so I don't catch a case of racism?</t>
  </si>
  <si>
    <t>&gt;You're the police now launch an internal investigation
 Comment of the day</t>
  </si>
  <si>
    <t>Gerald Stanley failed to clear his weapon and maintain muzzle discipline, so I would say he did do a few things wrong.</t>
  </si>
  <si>
    <t>Why are you judging all leftists by the actions of a few?</t>
  </si>
  <si>
    <t>Most of BC, a good portion of Alberts and much of Ontario is owned by Asians. Just call the country Hongada,.</t>
  </si>
  <si>
    <t>I don't feel very optimistic these days. I don't see the battle as the things right in front of us like Liberal politicians and BLM. I also don't see it as a right vs left battle either.
 I see this as an intellectual battle between those that believe in the enlightenment values (individual liberty, reason, logic, facts) and those that seek to tear it down (barbarians: mystics, subjectivists, nihilists, precious fee fees are the only thing that are real, someone with a university degree that will apologize for a suicide bomber, etc). 
 The unfortunate part is that the barbarians have controlled the school system for far too long. They own it from K to University. And each year they pump out more and more kids into adulthood. They're more confused, more disintegrated and more dangerous. Just look at how many people are just killing themselves with opiates. Opiates have always existed and were available to get, but today, now, people are dropping like flies and more turn to it. Same thing with school shootings. Guns have existed for a long time, and in the timeline of things it's recent that we have kids just shooting up their school.
 Even if we took back the school system today, there's still millions and millions of people out there that have been intellectually poisoned. It would take generations to fix and that's just assuming the barbarians just gave up control.</t>
  </si>
  <si>
    <t>uppitypointless</t>
  </si>
  <si>
    <t>my brain hurts after reading this</t>
  </si>
  <si>
    <t>Took me a while</t>
  </si>
  <si>
    <t>This is extremely disingenuous. He said that about China's ability to quickly shift their economic machine, not about the Uighurs.
 He has gotten heat from China from public official statements back in 2018 and since then about the atrocities there. He has more than enough topics you can easily, validly, criticize him on. Why make some up? The true ones are bad enough.</t>
  </si>
  <si>
    <t>Enjoy crime</t>
  </si>
  <si>
    <t>For once in your life take your backbone off the shelf, put it in your body, and do more than talk empty words. There needs to be consequences for China.</t>
  </si>
  <si>
    <t>I get it now.
 Facts are the systemic racism the left wants to do away with.
 It all makes sense now.</t>
  </si>
  <si>
    <t>A big 'frig off Trudy' from the world you love to see it</t>
  </si>
  <si>
    <t>&gt;"Anyone who wants a COVID-19 test, especially at the slightest hint of symptoms, should visit one of London's two assessment centres at the earliest possible opportunity," said **Mayor Ed Holder** in a statement.¬† 
 &gt; 
 &gt;"We need to ensure everyone who attended Saturday's protest is healthy, and able to contribute to the important work involved in dismantling systemic racism," he added.¬†
 The Mayor is now repeating far far far leftist radical talking points. Amazing.</t>
  </si>
  <si>
    <t>Hahahah good. Throw the mayor into the CHOP too. Let her live out her summer of love, if she evens last that long.</t>
  </si>
  <si>
    <t>Different software full of viruses.</t>
  </si>
  <si>
    <t>"tha's not racism, that's an symptom of the intolerable frustration POC's live with every day at the hands of systematic oppression boiling over" 
 or something like that. 
 you really just can't win with reason, that's the whole point.</t>
  </si>
  <si>
    <t>Couponing. The whitest sin.</t>
  </si>
  <si>
    <t>DC-24</t>
  </si>
  <si>
    <t>Weird how they didn't name 
 &gt;Also charged are Aryan Khemka, 19, Mohammad Ahmadi, 35, Paul Pochmurski, 45, Sayad Jalai, 27, Feiya Liu, 29, Angel Pina Sanchez, 36, Dragomir Popovic, 41, Austin Morden, 27, and Michael Yimer, 29 ‚  all of Toronto ‚  are are accused of obtaining sexual services for consideration from persons under 18.</t>
  </si>
  <si>
    <t>But we have Trudaeu in power. He was supposed to solve racism?</t>
  </si>
  <si>
    <t>Duterte. Philippines. Putin. Russia.</t>
  </si>
  <si>
    <t>Psychological disorders require therapy, not surgery.
 Or should we bring back frontal lobotomies?</t>
  </si>
  <si>
    <t>'nobody ‚ gets off the hook‚' for a criminal action by virtue of their colour, ethnicity or sexual orientation....However, the committee gives some recognition to the fact that prejudicial social pressures which, in recent years, our society has made strides in relieving, did play a role here.‚
 I wonder what would have happened if a straight white doctor was found guilty of pleasuring himself whilst fingering a 16 yr girl who he thought was asleep.</t>
  </si>
  <si>
    <t>Drones. These people just start hearing a chant and they just chime in and start repeating.
 Love the lack of diversity around age. Just angry youngins.</t>
  </si>
  <si>
    <t>I don't understand the left. It's child abuse if your house has a Confederate flag. But it's not child abuse to pump a 6 year old full of hormones because they play with dolls?</t>
  </si>
  <si>
    <t>Looks like tetsuo from akira when he‚'s blowing up.</t>
  </si>
  <si>
    <t>ClintonCortez</t>
  </si>
  <si>
    <t>Don‚'t do this. Black Lives Matter /s
 Edit* added the /s</t>
  </si>
  <si>
    <t>The tradcon bros want all the same things, they just don't have the guts to follow their convictions.</t>
  </si>
  <si>
    <t>BabyJamesGomez</t>
  </si>
  <si>
    <t>‚"The enemy of your enemy.....‚</t>
  </si>
  <si>
    <t>Cities across the US are getting a taste as shootings and murders for this past weekend hit never-before records. I am not law enforcement's biggest supporter as I recognise many abuse their power, but the idea of a police-free society is learning disabled. Expect more Colton Bushies.</t>
  </si>
  <si>
    <t>Yes, Trump calls the shots.</t>
  </si>
  <si>
    <t>Climate sensitivity is a prediction of the world temperature increase in degrees K in response to a doubling of atmospheric CO2. For some comment, see:
 [https://wattsupwiththat.com/2020/06/13/climate-scientists-step-up-the-climate-emergency-narrative/](https://wattsupwiththat.com/2020/06/13/climate-scientists-step-up-the-climate-emergency-narrative/)
 What would be a good guess for climate sensitivity? likely between 1 and 2. See this recent post which indicates about 1.72:
 [https://judithcurry.com/2020/01/10/climate-sensitivity-in-light-of-the-latest-energy-imbalance-evidence/](https://judithcurry.com/2020/01/10/climate-sensitivity-in-light-of-the-latest-energy-imbalance-evidence/)
 It is also exceedingly unlikely that mankind will ever burn enough fossil fuels to double CO2 from present 400 PPM to 800 PPM. 
 **TL;DR -Climate change prediction models = as retarded as Covid-19 prediction models**</t>
  </si>
  <si>
    <t>I am absolutely not going to get a deathcine. I can tell you that right now, mandatory or not mandatory, that needle will not be going into this body.
 People will get hurt if they try.</t>
  </si>
  <si>
    <t>Lmfao 
 What????? Lmfao</t>
  </si>
  <si>
    <t>He could have played an awesome NAZI.</t>
  </si>
  <si>
    <t>In the US they're vilifying the mythical Bugaloo Boys. Anything to divide and conquer. It's a strawman they'll use to accuse those opposing the anarchy of being a part. Solve et Coagula</t>
  </si>
  <si>
    <t>Terminal velocity of a human is about 190km/h is that fast enough</t>
  </si>
  <si>
    <t>Can I sub to this guy</t>
  </si>
  <si>
    <t>Lame criminal charges. Probably many defences. I‚'d like to see a charter defence of freedom of expression and see how the justice system contorts itself to say this isn‚'t free expression.</t>
  </si>
  <si>
    <t>&gt;Throughout the course of the video, several people appear to return fire from behind a dumpster.
 I never would have thought a dumpster would be the classiest thing at a memorial. 
 &gt;Sources told Global News around 60 shell casings were recovered at the scene. Watts said it‚'s believed more than seven guns were present at the time.
 &gt;Watts said two people have since been arrested in connection with the shooting.
 &gt;‚"Both of these individuals have a history of firearms and violent offences in their records,‚ he added.
 &gt;‚"So they were currently on charges and now are facing additional charges of discharge firearm- and other related offences.‚
 &gt;Their names weren‚'t released.</t>
  </si>
  <si>
    <t>You sound scared</t>
  </si>
  <si>
    <t>With that admission, we'll have to pay off a lot of disgruntled people...</t>
  </si>
  <si>
    <t>LOL§£</t>
  </si>
  <si>
    <t>How Trudy kept his job is baffling to me.
 That looks like an orange jail outfit, btw.</t>
  </si>
  <si>
    <t>Inb4 "all cops are hosers" signs</t>
  </si>
  <si>
    <t>Remember when reddit destroyed T_D over a few post promoting violence against cops? Lol.</t>
  </si>
  <si>
    <t>inhuman44</t>
  </si>
  <si>
    <t>&gt; **Political correctness**
 &gt; Leadership takes guts and the courage to put Canada ahead of being politically correct. If we can‚'t even discuss the issues that make us uncomfortable, we‚'ll never be able to solve them.
 &gt; I see an increased trend on the political left in Canada to brand anyone who disagrees with them using extremist language intended to silence debate. I am ready to push back against this.
 Okay okay, I'm listening Leslyn.</t>
  </si>
  <si>
    <t>cucaraton</t>
  </si>
  <si>
    <t>Made years ago' so now they get roasted for it.</t>
  </si>
  <si>
    <t>Comments disabled for this video</t>
  </si>
  <si>
    <t>Based af. (which is sad to even have to say with how obviously correct they are.) 
 I wish I could shake their hand and buy them a beer.</t>
  </si>
  <si>
    <t>No he grabbed his wifes boyfriends mask by accident he is gonna not let trudeau watch next time</t>
  </si>
  <si>
    <t>I don‚'t think we keep race data for crimes committed in Canada. We might track victims race but not perpetrators. It‚'s pretty obvious why we don‚'t.</t>
  </si>
  <si>
    <t>You'd think people who were all about segregating populations is EXACTLY who you need in a pandemic :)</t>
  </si>
  <si>
    <t>buddy on the right doesnt even know how to kneel haha</t>
  </si>
  <si>
    <t>It's just a tshirt. People need to stop being so offended by everything..good grief. And what happened to free speech?</t>
  </si>
  <si>
    <t>You can effectively argue both sides using these stats. The science of statistics is more complicated than you make it out to be, and your data isn't exactly compelling or illuminating.
 Hypothetically, let's say systemic racism exists in the police system. If true, it would cause 
 BOTH a higher ratio of deaths AND a higher ratio of arrests within the African American community. My guess is that the arrests would have the higher percentage, too (for many reasons: minor acts of racism are more commonplace, it's easier to get away with it without consequences, etc).
 I'm also curious why you expect exact correlation between arrests and deaths by shooting in the first place.</t>
  </si>
  <si>
    <t>Probably shouldn't of brought a knife to a gun fight.</t>
  </si>
  <si>
    <t>Mad Max actually said it!!!</t>
  </si>
  <si>
    <t>If only it were just bending the knee.
 They're giving millions to a domestic terrorist organization in order to look like good people on Twitter.
 Money laundering to the Democrats as somehow the woke folk managed to take over the executive at most major companies.
 They are the system they're claiming to fight against.</t>
  </si>
  <si>
    <t>They also worked security in the same club, Floyd might have threatened to report him for X reasons, a lot of drug trafficking in clubs. Might have nothing to do with racism.</t>
  </si>
  <si>
    <t>when trudeau does it, it's not racist</t>
  </si>
  <si>
    <t>from the original article, I find this paragraph really interesting
 &gt;A day after the tarp was removed, some residents cleaned off most of the paint. A few hours later members of an alt-right hate group, the Urban Infidels, showed up to remove the remaining red paint and taunted Indigenous people and their supporters holding a silent vigil.
 The article is pretty vague on the timeline here: "members of the community cleaning statue -&gt; ebul nazis arrive hours later to finish the job during vigil."
 Does this strike anyone else as odd? why didn't the community members finish the job, where did the vigil holders come from? There's definitely some missing information here but the most likely scenario to me would be the vigil people arrived and for whatever reason prompted the members of the community to leave, and in response some slightly more militant members of the community returned and finished. I'm phrasing this as generously as I can here.</t>
  </si>
  <si>
    <t>And folks wonder where racism starts...</t>
  </si>
  <si>
    <t>Take back your privilege. Reclaim your birthright (welfare).</t>
  </si>
  <si>
    <t>I think you‚'re looking for r/coronavirus</t>
  </si>
  <si>
    <t>We're most likely going to end up congregating in conservative communities, or religion communities.
 Right-wingers are literally the base of conservatism, and we're the most active in religious institutions.
 Either the left is mind numbingly delusional, or they're willingly playing a dangerous game.</t>
  </si>
  <si>
    <t>We are not protesting because of the moral quality of this man. We're protesting because NO ONE should ever have to die this way.
 That there's a racial dimension to this is inescapable. But the implication of your question is that there's no other reason to protest after watching a nine minute snuff video of a fellow citizen of the United States being extinguished in public. No due process, no rule of law. Just a blank faced police officer remotely thinking his behavior was acceptable in a civilized society, abetted by his fellow police officers.
 If you're so far gone that you only see George Floyd the man as what the protests are about, and not George Floyd as a symbol of what's wrong with the country, then you're part of the problem.</t>
  </si>
  <si>
    <t>paulcnyc</t>
  </si>
  <si>
    <t>Every year I say to myself. This cult will burn itself out.
 Then I stand back and marvel at their zeal. These people are something like 5 to 7 percent of the population. The thought leaders of the cult are even more minute of a minority.
 Yet it seems they have society in their clutches.</t>
  </si>
  <si>
    <t>A passive aggressive trust fund tart. You don't say.</t>
  </si>
  <si>
    <t>Our commie Cheesecake Premier. I don't know what to vote for, I'm going for the neighbors dog, either way; I'm voting against Ford.
 Dog likes to run and go and make things move; Doug just wants to eat cheesecake all day until he blows up.</t>
  </si>
  <si>
    <t>Perhaps the second cops could have handled this better but Allen picked a fight with a cop who was only doing his job. Sure Allen was out sized, but he was very abusive and was the aggressor throughout. He might have had a weapon. There is no evidence of racism here against the cops.</t>
  </si>
  <si>
    <t>So blame it on people that society failed to help, yet we can bring people in from all over the world to help? Hell even send money all around the world instead of even bothering to tackle the issue or teach people to treat other peers better.</t>
  </si>
  <si>
    <t>Now he is fixing the problem of aggressive advertisement. Is there anything this man can't do??</t>
  </si>
  <si>
    <t>Kind of funny bit legit no one I have personally met thinks this way</t>
  </si>
  <si>
    <t>Hahaha! This is hilarious.</t>
  </si>
  <si>
    <t>Imagine protesting in /Canada/ about police racism that doesn‚'t actually exist. Hilarious.</t>
  </si>
  <si>
    <t>NGG_Dread</t>
  </si>
  <si>
    <t>ü§£ü§£ü§£ü§£ü§£ü§£ü§£</t>
  </si>
  <si>
    <t>The RCMP? They now have a track record of shooting fire stations instead of people.</t>
  </si>
  <si>
    <t>Right, come to alberta and be poor and jobless?</t>
  </si>
  <si>
    <t>If you live in alberta his father did as much damage as he could as well. It is family tradition to try and destroy alberta.</t>
  </si>
  <si>
    <t>Remember liberals are a vocal minority. When you are all ready we can make them understand that they don't speak for all of us</t>
  </si>
  <si>
    <t>"to begin removing" 
 Hitler had been losing the war for years by then</t>
  </si>
  <si>
    <t>dankcannon420</t>
  </si>
  <si>
    <t>Go cart Mad Max'ness (1981) has ensued...</t>
  </si>
  <si>
    <t>So many two-year-olds throwing tantrums about something they actually don't understand. I wish I was surprised by this but I'm really not, and that's kinda sad. I wanted to give these people more credit but they just don't deserve it.</t>
  </si>
  <si>
    <t>R E M O V E &lt; I N S E R T C U I S I N E &gt;</t>
  </si>
  <si>
    <t>Hey Gandhi is now considered racist despite being a POC. Sooner or Later, MLK will also be cancelled once they find out Gandhi was his influence</t>
  </si>
  <si>
    <t>Absolutely. Get a PAL license now. Get some weapons. Stand up for yourself in all aspects of society. If your work does something you disagree with, let them know. If someone at the bar says something you disagree with, let them know. We've past the point of "just leave me alone". It is time to stand up for what you believe in. It is time to counter the cancel culture of the left. It is time we all stood up for ourselves. We're in this together and we'll only be able to stop leftists if we stop being afraid of them. The more we let this toxin seep into our society the harder it will be to stop.</t>
  </si>
  <si>
    <t>I'm half polish but look Aryan so I'm always conflicted.</t>
  </si>
  <si>
    <t>Poor baby</t>
  </si>
  <si>
    <t>Makes no sense at all, yes there is high unemployment but that is China's fault. And a huge portion of those deaths are from Anti-Trump neighbourhood. Trump has been transparent through the whole thing so what more do you want, a kiss?</t>
  </si>
  <si>
    <t>The way things are going in the US, it will burn before they get a chance.</t>
  </si>
  <si>
    <t>This seems to be the kind of person not stable enough to be walking around with a gun. Dangerous situation!</t>
  </si>
  <si>
    <t>boomtao</t>
  </si>
  <si>
    <t>This might make a lot of people that hate trump vote for him? Do you think?</t>
  </si>
  <si>
    <t>But but but I already posted a black square on Instagram!!</t>
  </si>
  <si>
    <t>You can't trust a communist dictatorship to keep its word.... Or a wannabe either, so I guess neither side can trust the other.</t>
  </si>
  <si>
    <t>To be fair that probably has a lot more to do with the lockdowns destroying people's lives and livelihoods than it does anything the BC politicians have done, OD deaths are up spectacularly everywhere.</t>
  </si>
  <si>
    <t>You laugh now, but I'm waiting to hear how much the colored man thinks that world owes them in bitcoin.</t>
  </si>
  <si>
    <t>I really don‚'t like this new cult they‚'re all pushing on us.</t>
  </si>
  <si>
    <t>Trust me, I doubt he would want to smell her.</t>
  </si>
  <si>
    <t>Good virtue signalling everyone. Nobody will ever accuse you of caring about racism.</t>
  </si>
  <si>
    <t>&gt;We are working toward the abolition of the police and toward a society where we can all be safe. While this is focused on law enforcement, we are also calling to defund jails, prisons, immigration detention centres, the Canadian Security Intelligence Service (CSIS), and the Canada Border Service Agency (CBSA).¬†
 This makes criminals safer, I would love to hear the logic behind how this makes law abiding citizens safer.
 &gt;We are calling for a reinvestment into Black, Indigenous, racialized, impoverished, &amp; other targeted communities.¬†
 They want a half of the billion dollar police budget in reparations, every year.
 &gt; 17. Decriminalize drugs, sex work, and HIV status
 They want to make knowingly spreading HIV to unknowing partners legal for some reason.</t>
  </si>
  <si>
    <t>Lots of Males available for conscription as well...
 If a war were to happen that population imbalance would quickly disappear.</t>
  </si>
  <si>
    <t>Apparently, they had requests from both Islamic groups and Christian schools. 
 They've since dropped that practice.</t>
  </si>
  <si>
    <t>Mom , please bring me my Vegan meat from the basement fridge.</t>
  </si>
  <si>
    <t>It's typical sorosian double speak.
 Every thing is backwards.
 Truth is cOnspiRaCy tHeorY
 Immune system aware is vaXx reFusEr
 Fascism is aNtiFa
 Fast asleep media repeater is wOke
 There's heaps of them.
 Thinking of compiling a list.
 Also a list of the 2 word control mechanisms:
 Politically correct
 Social distancing
 Anti vaxxer</t>
  </si>
  <si>
    <t>flowbrother</t>
  </si>
  <si>
    <t>The ministry of truth is only going to get worst here in 1984</t>
  </si>
  <si>
    <t>And his insteagram is filled with blm supporters shouldn't this be what they're against</t>
  </si>
  <si>
    <t>ewalsh666</t>
  </si>
  <si>
    <t>yeah who cares about purchasing power and budgets, let's ride the train to debt hell together!</t>
  </si>
  <si>
    <t>I guess his life does not matter right?</t>
  </si>
  <si>
    <t>Trying to find more excuses eh? If there is no spike, then it will prove that COVID is a lie. It's a lose-lose situation.</t>
  </si>
  <si>
    <t>might as well strike while the free stuff iron is hot...</t>
  </si>
  <si>
    <t>Living the dream as a Liberal stalking horse.</t>
  </si>
  <si>
    <t>Best take it down now and only have a couple of deaths, then wait for the 4th of July and have hundreds die as patriots storm chaz.</t>
  </si>
  <si>
    <t>Manlets were a mistake. We have to go back.</t>
  </si>
  <si>
    <t>Communism from start to finish.</t>
  </si>
  <si>
    <t>You're not wrong lmao</t>
  </si>
  <si>
    <t>The Media is clearly coordinated. They are attempting a political coup.
 Part of the strategy is to tank the economy and embarrass Trump as much as possible. 
 The second part of the strategy, is to push mandatory vaccinations. 
 The plan is to make everyone afraid, crush Trump's main vehicle of support which are small business owners, blue collar workers, and his rallies.
 If they can keep Trump from holding his record-breaking rallies, they can control the narrative through the fake Media.
 They are attempting to steal the election, and completely alter our society. For example, mandatory vaccinations which will be a cash cow for the pharmaceutical companies.
 We're currently witnessing a political coup.</t>
  </si>
  <si>
    <t>Effective change happens from the inside out. However BLM doesn‚'t want to change ‚"hood culture‚ and ‚"snitches get stitches‚, so there will always be violence.</t>
  </si>
  <si>
    <t>Illegal guns are already illegal.
 Doing something about it though would require marching unto reserves and apprehending natives who traffic them. 
 Not gonna happen with Trudeau. If you end reservations, you destroy a massive part of gun trafficking in this country.</t>
  </si>
  <si>
    <t>&gt; Faced with growing pressure to crack down on an "occupied" protest zone following two weekend shootings, Seattle's mayor said Monday that officials will move to wind down the blocks-long span of city streets taken over two weeks ago, which U.S. President Donald Trump asserted is run by "anarchists."
 &gt; Mayor Jenny Durkan said at a news conference that the violence was distracting from changes sought by thousands of peaceful protesters looking to address racial inequity and police brutality. She said the city is working with the community to bring the "Capitol Hill Occupied Protest" zone to an end.
 &gt; "The cumulative impacts of the gatherings and protests and the nighttime atmosphere and violence has led to increasingly difficult circumstances for our businesses and residents," Durkan said. "The impacts have increased and the safety has decreased."
 &gt; A shooting Sunday night was the second in less than 48 hours at the edge of the zone, named for the Capitol Hill neighbourhood near downtown, which emerged during nationwide protests over the police killing of George Floyd.</t>
  </si>
  <si>
    <t>Banned subreddits so far: 
 r/darkhumorandmemes 49893 
 r/chapotraphouse 42949 
 r/consumeproduct 30349 
 r/darkjokecentral 27356 
 r/gendercritical 27333 
 r/cumtown 8091 
 r/wojak 7813 
 r/the_donald 7780 
 r/imgoingtohellforthis2 7073 
 r/thenewright 6844</t>
  </si>
  <si>
    <t>bcanan</t>
  </si>
  <si>
    <t>&gt;Project Veritas is an American right-wing activist group.[1][2][3][4] The group uses "disguises and hidden cameras to uncover supposed liberal bias and corruption".[1] The group is known for producing deceptively edited videos about media organizations and left-leaning groups.[5][2][6][7][8][9][10] In a 2018 book on propaganda and disinformation in U.S. politics, three Harvard University scholars refer to Project Veritas as a "right-wing disinformation outfit".[11]
 https://en.wikipedia.org/wiki/Project_Veritas</t>
  </si>
  <si>
    <t>butters1337</t>
  </si>
  <si>
    <t>What‚'s the point of flying a pride flag, or participating in a pride parade, if the main or only reason one does it is to avoid being labelled homophobic or avoid losing one‚'s job? Coercing people to fly a flag or walk in a parade achieves nothing positive, and may even create ill will. LGBT activists should realize forced cooperation is not cooperation at all and does not represent increased tolerance or acceptance.</t>
  </si>
  <si>
    <t>That's Vincent Price boys. Back when kids shows were smart.</t>
  </si>
  <si>
    <t>Who would have thought that supplying addicts with drugs would make them want to stop? This is not good enough, the taxpayer must supply quality illegal drugs as well. /s</t>
  </si>
  <si>
    <t>Yes, Canada‚'s history of slavery, Jim Crow, redlining, etc definitely... wait a sec...</t>
  </si>
  <si>
    <t>As the token woman, i do not comprehend this</t>
  </si>
  <si>
    <t>It's time to end CERB</t>
  </si>
  <si>
    <t>The Emporors new Clothes was about bigot children who didnt validate the Emporors new robes</t>
  </si>
  <si>
    <t>We need a nationalist party, that's stands explicitly for Canadian culture and actively combats globalist morality.</t>
  </si>
  <si>
    <t>Again, I find it hard to sympathize for people who became Canadian citizens who keep traveling back to countries they consider unsafe, unstable, or full of persecution. I think I read that China doesn't recognize multiple citizenship; that is, once you're Chinese, you're always Chinese in their eyes, and they consider what they've done here as doing what they will to their own Chinese citizen. And honestly, when it comes to dual- or triple-citizens, I see it the same way.
 If she was a Falun Gong practitioner, she should have known better, but addiction to China money and greed compelled her and her husband to keep it up.
 In short, she did it to herself.</t>
  </si>
  <si>
    <t>nOboDY nEEdS aN asSaulT rIflE</t>
  </si>
  <si>
    <t>Stfu lightbulb</t>
  </si>
  <si>
    <t>Din doo nuffin</t>
  </si>
  <si>
    <t>Sneakily worded letter to spez, which as you can see only wants policies directed at "protected groups", of which many of those racist subs have signed on with their support.
 It's deliberate and intends to normalize hatred against certain groups.
 https://np.reddit.com/r/AgainstHateSubreddits/comments/gyyqem/open_letter_to_steve_huffman_and_the_board_of/</t>
  </si>
  <si>
    <t>&gt;the accused using an Arabic interpreter¬†
 Coming soon: publication ban on whether criminals required an interpreter</t>
  </si>
  <si>
    <t>I'm going for whenever it gets too cold to gather. Those murder hornets would probably make things interesting about now.</t>
  </si>
  <si>
    <t>Will Slavic folks be able to receive this?</t>
  </si>
  <si>
    <t>Why contain it? Let it spill over into the schools and churches, let the bodies pile up in the streets. In the end they'll be begging us to save them.</t>
  </si>
  <si>
    <t>It's the cops we need to worry about. No matter what colour your skin is.</t>
  </si>
  <si>
    <t>"There's an authoritarian revolution going on right now that doesn't have your interests in mind and is exploiting the lowest IQ sections of the population, but don't go outside or do anything about it, you might die from a particularly bad strain of the common cold."</t>
  </si>
  <si>
    <t>Avoiding Neoliberal capitalist brainwashing may no longer be optional at Ontario University's. Petition to make anti-racism courses mandatory
 FTFY
 What's happening today has absolutely nothing to do with Marx or Marxism. By equivocating today's global capitalist decay with Marxism only further exacerbates the current state affairs and makes recovery harder.</t>
  </si>
  <si>
    <t>yummybits</t>
  </si>
  <si>
    <t>That's religion for you they (claim to) have all the answers for everything</t>
  </si>
  <si>
    <t>Occupation zone? More like an open concept jungle zoo</t>
  </si>
  <si>
    <t>This is the first time my wasted tax dollars have given me joy. I wish I could see his behind closed door meltdown about it.</t>
  </si>
  <si>
    <t>It is irresponsible to use a word like "disappointed" when what you really should be saying Canada is enraged by China's actions.</t>
  </si>
  <si>
    <t>[TFW a Youtuber has done more to solve climate change than you.](https://external-content.duckduckgo.com/iu/?u=https%3A%2F%2Ftse1.mm.bing.net%2Fth%3Fid%3DOIP.PMDKAL_edJEVMmjGjXLb6AHaEK%26pid%3DApi&amp;f=1)</t>
  </si>
  <si>
    <t>I love watching the left eat their own.</t>
  </si>
  <si>
    <t>LOLLL triggered</t>
  </si>
  <si>
    <t>If you ban all the guns you don't need gun control - Trudeau logic</t>
  </si>
  <si>
    <t>I don't agree with you but I wouldn't come close to removing your comment or ban you from the sub.</t>
  </si>
  <si>
    <t>This is a pretty accurate depiction of liberal logic systems. It's as if two pieces of information in their brain just can't get in touch with each other. It's like a golden fish of guilt.</t>
  </si>
  <si>
    <t>In a German car. They mustve broken her. How sad.</t>
  </si>
  <si>
    <t>Noticed he poses in a way that people can see his watch lmao</t>
  </si>
  <si>
    <t>Takes a lot of courage to post something like that on Facebook. Good on him. That's one hell of a counter to the BLM crowd .</t>
  </si>
  <si>
    <t>&gt; Words are powerful.
 And we have the power to take the power back from these words. Imagine a people so weak, that words are worth waging a war against. We need a war on letting words hurt us instead. Such a war could be called traditional education.</t>
  </si>
  <si>
    <t>Sure thing brown lady.</t>
  </si>
  <si>
    <t>"Twenty-six of the Canadians being held in camps and prisons¬†controlled by Kurdish forces are children, and many are under the age of six, according to the advocacy group. The report says they are living in deplorable conditions at overcrowded camps with a lack of sanitation,¬†contaminated drinking water and poor access to health care." 
 Children born to jihadists in Syria are not Canadian, CBC.</t>
  </si>
  <si>
    <t>&gt;‚"I‚'m really trying to process this,‚ Selby said. ‚"It‚'s like domestic terrorism. It‚'s unfair.‚
 &gt;‚"It hurts when you‚'re giving so much to your community,‚ she added.
 These kinds of statements are incredible.
 How does she not empathize here? Does she realize millions of people and businesses across the country have had to endure the same thing?
 I wonder if these are learning moments for progressives.
 For some reason, I think they aren't. Maybe it's a lack of empathy.</t>
  </si>
  <si>
    <t>This seems like a 100% real and honest post. I will believe and respond to it genuinely because couldn‚'t possibly be fake.
 Do you think that people would do that on the internet?
 Just go on to 4chan and tell lies?</t>
  </si>
  <si>
    <t>\&gt; The issue is Black Culture and poverty. 
 I've had progressives have to concede the point: "Imagine two neighborhoods in a city with the same demographics - but one has culture of snitches get stitches, and the other has parents teaching their kids that if the police ever come for them - they will be handed over because crime won't be tolerated - which neighborhood will have less crime?"</t>
  </si>
  <si>
    <t>"NO REEEFUNDS"</t>
  </si>
  <si>
    <t>Cancel culture strikes againl</t>
  </si>
  <si>
    <t>She's kinda cute, not conflicted here</t>
  </si>
  <si>
    <t>Still no definition or example of systemic racism provided.</t>
  </si>
  <si>
    <t>Are they using city-provided water? Sewer? Electricity? Internet?
 Can someone tell me again just how ‚ autonomous‚' they are?</t>
  </si>
  <si>
    <t>Disappointed these are people from my generation lol</t>
  </si>
  <si>
    <t>Familiarwobble17</t>
  </si>
  <si>
    <t>&gt; Ask away and I will answer any question you might have on this ambiguous province and it's people with an objective non-commie views you might be not used to.
 Is it true that there are bunkers throughout K-bec that are fully stocked with large white flags of surrender that k-becers will use after Alberta invades?</t>
  </si>
  <si>
    <t>Seems like he deserved being flipped off.
 Sounds like he's on testosterone blockers.</t>
  </si>
  <si>
    <t>&gt;More than 150,000 Indigenous children were removed from their families and compelled by the government to attend residential schools over the course of a century.¬†
 &gt;Many relayed stories of physical abuse, sexual assault¬†and emotional anguish at the hands of those who ran the schools.¬†Most of the perpetrators were never prosecuted. The last federally run school closed in the late 1990s.¬†
 Take a random group of 150,000 school children from anywhere in the world and you'll hear the same thing. Some of it true, some of it false. (and obviously the true ones are horrible and I feel very bad for them.)
 But how does that equate to genocide?</t>
  </si>
  <si>
    <t>Weird they arrested the guy who took the video too and gave him the same charges</t>
  </si>
  <si>
    <t>I cannot express how much better my life is now that SHE has weighed in!</t>
  </si>
  <si>
    <t>"Racial Justice" - Sounds like something Goebbels would come up with.</t>
  </si>
  <si>
    <t>Arbour is a solid based Canadian chick.</t>
  </si>
  <si>
    <t>perfectly normal and well adjusted people don't go around looting and rioting, they wanted the excuse to do it, violent dispositions are like that</t>
  </si>
  <si>
    <t>The left seem obsessed with destroying our economy. First they demand unsustainable spending on social housing, dental care, state childcare, free college, phamacare, aboriginal bank accounts, and even UBI. Then the shut down our biggest export, the petroleum industry, by killing pipelines. Next the chase manufacturing out of the country with over regulation, high taxes, belligerent unions, unreasonable environmental rules, green energy, and socialist threats. Then they create a deficit so dangerous that it prevents investment in this country.
 Now they want employers to keep the same pay for 25% less work while we have 14% unemployment.</t>
  </si>
  <si>
    <t>Hate stats.</t>
  </si>
  <si>
    <t>Of course they are, the Turdeau gov't needs to be gone and quick.</t>
  </si>
  <si>
    <t>Cognitive dissonance just a wee bit.</t>
  </si>
  <si>
    <t>They already stole all the shoes so why would they be around to buy?</t>
  </si>
  <si>
    <t>Shot at 4am. I'm sure he was just delivering newspapers.</t>
  </si>
  <si>
    <t>I'm grabbing a beer, this better be good!</t>
  </si>
  <si>
    <t>freesteve28</t>
  </si>
  <si>
    <t>so are you saying the corona virus was invented in our lab then stolen by the chinese?</t>
  </si>
  <si>
    <t>Comments give me hope</t>
  </si>
  <si>
    <t>Enough to make Tucker show up for work drunk.</t>
  </si>
  <si>
    <t>he's crying in the corner while secretly enjoying it.
 keep in mind Sophie gave covid to Stringer Bell from the Wire</t>
  </si>
  <si>
    <t>Where? The US doesn't want us, they like a lottery system that lets Kygistani peasants come in before people like us. After that, where would you want to go that isn't as bad or worse than here?</t>
  </si>
  <si>
    <t>Gonna assume she dropped the N-bomb when referring to the PM</t>
  </si>
  <si>
    <t>No data from Africa once again I see</t>
  </si>
  <si>
    <t>pebblefromwell</t>
  </si>
  <si>
    <t>So Climate change is just as fake as Corona?</t>
  </si>
  <si>
    <t>Who thought that normalizing, celebrating, and *not* judging drug abuse and all that comes with it would lead to a better society? lmao enjoy your liberal utopia.</t>
  </si>
  <si>
    <t>Black Cops 2</t>
  </si>
  <si>
    <t>Chief Diversity Officer: Why Not Both§∑üèΩ‚Äç‚ô'∏è</t>
  </si>
  <si>
    <t>Starbucks clientele is mostly Twitter leftists. They're one of the few companies that really need to pander to the left to make money.</t>
  </si>
  <si>
    <t>Anyone know what is the law up here? I was always told you're allowed to defend yourself with a weapon equal or less than the aggressor. If they had a gun, then I can as well, right?</t>
  </si>
  <si>
    <t>coltsfootballlb</t>
  </si>
  <si>
    <t>They're so blatant now.</t>
  </si>
  <si>
    <t>But you didn‚'t say anything racist or even related to race</t>
  </si>
  <si>
    <t>And the irony is there is absolutely no evidence racism played any role in the death of George Floyd.</t>
  </si>
  <si>
    <t>That figure seems too high to be believable. I HATE what the big immigration numbers are doing to Canada. But, even I feel that some immigration is necessary and beneficial.
 In the immediate future, I think that it should be cut way back until the job market recovers, and also because Toronto is being overloaded with immigrants. If most of them are all going to one city, then cut back until things change.</t>
  </si>
  <si>
    <t>Shouldn‚'t they more concerned about places like Mali or Syria or Somalia or Libya. Places with actual wars going on.</t>
  </si>
  <si>
    <t>Combatmedic2-47</t>
  </si>
  <si>
    <t>When CERB ends, workers will be forced back to work.</t>
  </si>
  <si>
    <t>Coincidence, I think not</t>
  </si>
  <si>
    <t>This is a *revive Russiagate* effort backed by WaPo and NYT...the usual propaganda suspects.
 This is what President Biden offers the world:
 [**The best of times, the worst of times...
 US in the spring of the pandemic**](https://mondediplo.com/2020/06/13usa-covid)</t>
  </si>
  <si>
    <t>&gt;"Systemic racism is an issue right across the country, in all our institutions, including in all our police forces, including in the RCMP. That's what systemic racism is," said Trudeau
 circular definition. It's systemic racism because it's in all the systems. Well that might cover the systemic part but what about the racism? What exactly is racist about all those systems Trudeau?</t>
  </si>
  <si>
    <t>This story is unbelievable.
 Everything is unfolding exactly as I predicted at the beginning of the lockdown. 
 This had nothing to do with science. Nothing to do with public health.
 This was a political coup.
 Some sort of globalist Communist coup of some sort which has now entered Phase II. 
 We could very well be entering into a Communist State.</t>
  </si>
  <si>
    <t>Insanity.</t>
  </si>
  <si>
    <t>Thank you poster, that's one hell of an arsenal for people who have a tendency to get into fights on other, less open-minded subs.</t>
  </si>
  <si>
    <t>Because Trudope and his cronies are getting paid by the CCP.</t>
  </si>
  <si>
    <t>We‚'re not your personal army soyboy. No one cares about your reddit post.</t>
  </si>
  <si>
    <t>TOpostthrowaway</t>
  </si>
  <si>
    <t>Well this person needs a change in location like a psych hospital for some electro shock attitude therapy</t>
  </si>
  <si>
    <t>I know of a lot of people that are pissed off about this.
 Look at the bright side; if you are working, you're probably making more than 2k monthly. Especially after taxes are paid on it.
 Weird thought... CERB comes from taxes and then they claw back tax from it.
§£</t>
  </si>
  <si>
    <t>The CBC can shove its communist agenda.</t>
  </si>
  <si>
    <t>The city of Brampton is a good example of failed immigration and multiculturalism. White flight took place when residents started to notice their quality of life rapidly declining with the influx of immigrants and the city of 600k is now 73% non-white. 
 Neighbourhoods and infrastructure have been destroyed because people have turned residential single family homes into illegal apartments/rooming houses or have multiple families in one home to gain the system and pay less tax. It is not uncommon for there to be 20 people in one home while the Ontario average is only 2.6 people per home. The city's infrastructure cannot support this many people who don't pay into the system and they can't account for them when they are undocumented. Many believe that Brampton has an actual population closer to 1-million when there are only 600k documented. 
 Brampton now has the highest auto insurance rates in the province due to fraud and scams being popular with residents. 
 I wouldn't feel safe with my teenage daughters living next to a home with 20+ rapey Indian college age males next door. 
 &gt; ‚"You can ask every councillor up here. We all knocked on doors during the election and found a lot of houses that had 15, 17 students living in that house. International students,‚ Palleschi said. 
 &gt; 
 &gt; 
 &gt; 
 &gt; ‚"I‚'ve seen 25 of these kids in one home,‚ Dhillon said. ‚"I‚'ve seen the substandard (conditions) that they live in. Some of these homeowners who run these lodging houses, they‚'ll build (rooms) within kitchens. 
  [https://www.bramptonguardian.com/news-story/9569179--25-kids-in-one-home-brampton-councillors-raise-alarm-over-student-housing-shortage/](https://www.bramptonguardian.com/news-story/9569179--25-kids-in-one-home-brampton-councillors-raise-alarm-over-student-housing-shortage/)</t>
  </si>
  <si>
    <t>African-"Americans"</t>
  </si>
  <si>
    <t>We never learned about this woman in school, I don't even know her name.</t>
  </si>
  <si>
    <t>GOTTA GET THEM VOTES</t>
  </si>
  <si>
    <t>Boohoo I'm soooo fragile</t>
  </si>
  <si>
    <t>I don't get it. What is "White Congo"?
 I know that's Texas - but no idea what the label means.</t>
  </si>
  <si>
    <t>This is easily explained away....here I'll do it. "the lockdowns worked so good, the virus mutated into a less harmful one."
 Done.
 Anyone who questions this new narrative will either be mocked or ignored by the media.</t>
  </si>
  <si>
    <t>Great. Instead of one banana republic, there can be two.</t>
  </si>
  <si>
    <t>furless</t>
  </si>
  <si>
    <t>These arguments are based off a lot of assumptions that not everybody agrees with. Like I don't think the majority wants to ban guns AND abolish police enforcement. I think what they're asking for is reform in the police system such as better vetting and harsher consequences for police who break the law. And I know some people want to ban guns, but from my discussions, what seems to be more prevalent is stricter gun laws, such as a more strict vetting process
 As for the protests. One, I think the protests right now are for a more noble cause. These protests are for people who have literally lost their lives, and had their rights taken away. The other protests were just about rights- I might be wrong, but I think the amount of black men who died from the hands of the police overshadows the amount of people who have died because they had to quarantine and wear masks.</t>
  </si>
  <si>
    <t>coolguy1440</t>
  </si>
  <si>
    <t>From reading other news reports the shooter rejoined the "protest" and fellow BLM welcomed him back like nothing happened</t>
  </si>
  <si>
    <t>Wait a minute, I thought Canada was banning guns!!!
 &gt;Lets just take the guns away from the good people
 Thanks Turdoo!</t>
  </si>
  <si>
    <t>Its for the g g good of the nation... *unzips*</t>
  </si>
  <si>
    <t>But bro, that's the religion of peace they would never do that!!!</t>
  </si>
  <si>
    <t>*Would the last one to leave the CHAZ please turn off the lights*</t>
  </si>
  <si>
    <t>No surprises here, also lets not forget Trudeau defunded our human trafficking sector completely, their all in on it... so some research on bing or duck duck go...</t>
  </si>
  <si>
    <t>&gt;Founding member
 You just admitted to permaban evasion bruh. Unless you want to argue /u/Flank_ was someone else lmao.
  Hold this L</t>
  </si>
  <si>
    <t>There's been a weird mini-brigade these last few weeks, though I think they've been downvoted to hell as per protocol.</t>
  </si>
  <si>
    <t>The city is already a commie wasteland, what's the point?</t>
  </si>
  <si>
    <t>He's not getting his commie seat at the UN so why is he doing this?</t>
  </si>
  <si>
    <t>There are plenty of atheist conservatives that are pro choice. They are a big tent party that aren‚'t siloed in their views and opinions.</t>
  </si>
  <si>
    <t>snowinyourboots</t>
  </si>
  <si>
    <t>folks who are vitamin D deficient are at a greater risk of getting sick from the Rona. Guess who has a greater chance at being vitamin D deficient because their skin naturally blocks sun to protect them better in equatorial areas.</t>
  </si>
  <si>
    <t>The actual moral of the story [is don't tell the same lie twice.](https://www.youtube.com/watch?v=i1pIGub6R6g)</t>
  </si>
  <si>
    <t>ü§°üåé</t>
  </si>
  <si>
    <t>Why aren't countries like - China, Somalia, Vietnam, Dominican Republic etc encouraged to accept mass migration?</t>
  </si>
  <si>
    <t>Pretty funny song choice for an anti-lockdown protest. Lmao</t>
  </si>
  <si>
    <t>connorjuice</t>
  </si>
  <si>
    <t>I‚'m starting to see this really has elements of a big hoax.</t>
  </si>
  <si>
    <t>I love that the Liberals are stunned that way more people than anticipated decided to take a free $8000. 
 The things they are talking about "cracking down" on are not even feasible. They'll never catch a fraction of the people taking it in error or fraudulently.</t>
  </si>
  <si>
    <t>PlayFree_Bird</t>
  </si>
  <si>
    <t>https://www.argusleader.com/story/news/crime/2020/03/04/sioux-falls-police-arrest-man-dominos-delivery-homicide-jahennessy-deunique-lapaul-bryant/4957655002/
 Until delivery guy gets shot then millennial wants police to recover his pizza</t>
  </si>
  <si>
    <t>has like #666 I'd jus like ta add its all being manufactured by the same people who are writing our laws religion and popular culture...</t>
  </si>
  <si>
    <t>Remember that passing a counterfeit note is also robbery/stealing</t>
  </si>
  <si>
    <t>Lmao Imagine if a bunch of patriots set up around CHAZ and secured their border into America.</t>
  </si>
  <si>
    <t>Hahahaha.
 Meanwhile the US still took in 4x as many immigrants as the next-highest nation under Trump.
 Trump supporters are so easily misled.</t>
  </si>
  <si>
    <t>The only reason Jackmeat got elected is because he‚'s a Sikh and all the other Sikhs/Punjabi‚'s in the GTA voted for him because of that. Not because of his policies or merit, but because of name and turban. Hope he resigns soon</t>
  </si>
  <si>
    <t>Banned years ago for politely explaining the religious and logical opposition to the gay lifestyle.</t>
  </si>
  <si>
    <t>Isn‚'t Paw Patrol just an animal version of Rescue Rangers</t>
  </si>
  <si>
    <t>Fun fact: Fox News has been photoshopping armed men onto its ‚"CHAZ‚ stories for days now just to rile you guys up and make it seem more menacing and scary. Anger is powerful, don‚'t trust the media!</t>
  </si>
  <si>
    <t>When they defund the police, do we have anything other than sharpened sticks to defend ourselves with?</t>
  </si>
  <si>
    <t>teksimian</t>
  </si>
  <si>
    <t>"peaceful protests"
 something gets thrown.
 so that mob got dispersed as an unlawful assemble right?
 hahahaha jk. obviously the cops don't care.</t>
  </si>
  <si>
    <t>It is a dogmatic system of belief to which deference must be paid, or else be excommunicated.
 Whats worse is that nobody has the sense to reverse it. Even if we do have some leaders and lawmakers who are "conservative" and "liberal" (pre-clown world definition of liberal) the moment they start walking this stuff back the academics, the zealots, the media and the courts would be up in arms.
 To revert to a state of decency would require a powerful and united movement, which , as it happens, is nearly impossible to achieve because of the institutionalized tribalization.
 All by design. Divided and conquered we truly are.</t>
  </si>
  <si>
    <t>Watch for Jean-Yves Duclos, one of the more honest, sensible people in Little Potato's government. Credit where credit is due. Must be insufferable for him working alongside ninny, Carla there-is-no-fraud Qualtrough, or peak snowflake, Catherine billions-lost McKenna.</t>
  </si>
  <si>
    <t>Crypto exchanges need to be regulated. Force them to keep their cold wallets with the Bank Of Canada.</t>
  </si>
  <si>
    <t>Incredible.
 &gt;"It was not aimed at anyone, I was quoting a journalist we were intending to interview on a panel discussion about coverage of racial inequality," she wrote.
 She was *quoting* someone?
 She got in trouble for quoting someone? That's her job. She's a reporter.
 And they won't even tell us the word? Wow.
 How are we supposed to "educate" ourselves if we don't know the word?
 Wow. Just wow. It's more and more like 1984 every single day.</t>
  </si>
  <si>
    <t>CTV has fallen disgustingly in just the months since covid. They frame every article from the leftist perspective... I know it's been doing this since Bell takeover, but it's gotten seriously worse since the BLM riots... They're in freefall. Their regional sites have gotten just as bad too, though some held on longer than Lisa La fan the Flames.</t>
  </si>
  <si>
    <t>Shocker</t>
  </si>
  <si>
    <t>chamunks</t>
  </si>
  <si>
    <t>cognitive dissonance</t>
  </si>
  <si>
    <t>Lewis honey, your closing statement sucked out whatever momentum you had gained during the debate. I had high hopes but now I'm not so sure. 
 MacFay was barely there at all. He wasn't memorable whatsoever unless O'Toole or Sloan was picking on him. 
 Did you know O'Toole was in the military? He should have talked more about policy and less about himself. 
 Sloan was surprising feisty. I don't know how many centrists would be pulled in by Sloan, but he did make it lively.</t>
  </si>
  <si>
    <t>That Twitter account is gone. Saw the video earlier. Totally nuts. Does anyone know where it went ? Any other platforms that may have it like bitchute?</t>
  </si>
  <si>
    <t>t00muchw33d</t>
  </si>
  <si>
    <t>Blackmail? Das rasis</t>
  </si>
  <si>
    <t>The definition of straw manning. Spending all that time writing up such fictitious dialogue against a boogeyman</t>
  </si>
  <si>
    <t>Naw726</t>
  </si>
  <si>
    <t>They always choose the worst martyrs.</t>
  </si>
  <si>
    <t>Ogft was always fake, so then a supposed ban of this sub is all I need to be convinced that this one was as well.</t>
  </si>
  <si>
    <t>**Media** **~~Mutation~~** **could make coronavirus 'seem' more infectious,** **~~study~~** **rational brain suggests**
 there, fixed it</t>
  </si>
  <si>
    <t>Is she hinting that it's okay for people to loot her house or something? I don't understand this whole "support violence to oppose violence" thing.</t>
  </si>
  <si>
    <t>Well... I can't imagine I'm long for this app, then. Although it would be disappointing, I think I would end up spending my time much more productively.</t>
  </si>
  <si>
    <t>I cannot believe people are calling for mandatory untested and barely researched vaccine for a virus which isn't even remotely deadly.
 It's completely insane. People are being played. Wake up people.</t>
  </si>
  <si>
    <t>Pride month otherwise known as companies profiting off of gay rights month!</t>
  </si>
  <si>
    <t>Looks to me more like *marginalised populations* do not know how to file taxes.
 I don't like the CRA either, but they're not racist.</t>
  </si>
  <si>
    <t>Once again, it's an instance of projection. Common theme for leftists.</t>
  </si>
  <si>
    <t>She needed a basket. She was planning to do alot of drinking that day.üçπüç∏üç∑üç∫</t>
  </si>
  <si>
    <t>Yet Bart Simpson will still be voiced by a woman.</t>
  </si>
  <si>
    <t>This is not okay§¶üèø‚Äç‚ôÇÔ∏è this should be acknowledged by the media. Same as the kids in Chicago getting no time. Stop attacking people for their race on all sides</t>
  </si>
  <si>
    <t>IamMeYouareu</t>
  </si>
  <si>
    <t>&gt;Police believe Ledinek, himself a well-known underground rapper, was most likely hit by ‚"friendly fire,‚ because the gunmen on the highway had already fled.
 These guys clearly need to take their firearms safety coarse again.</t>
  </si>
  <si>
    <t>MARK IT DOWN.</t>
  </si>
  <si>
    <t>I'm a woman and not one of those guys is even remotely attractive. I imagine guys feel the same about the girls.</t>
  </si>
  <si>
    <t>Western corporations once again bending the knee to China because they're afraid of losing out on China's business. Much like how western corporations bend the knee to the SJW mob because they're afraid the SJW mob is going to vandalize their headquarters.</t>
  </si>
  <si>
    <t>Thee irony of the franco-ontarien flag thrown in there.ôÑ More than 1 in 3 people in Ottawa will be nonwhite?! Which areas are growing so fast?</t>
  </si>
  <si>
    <t>uottawathrowaway10</t>
  </si>
  <si>
    <t>Was there not supposed to be a SeConD wAvE after all the blm protests? Or do cases only jump when evil right wingers do pull ups in the park lmao. At this point its pretty clear covid was a NOvid.</t>
  </si>
  <si>
    <t>I really hope that he doesn't have kids.</t>
  </si>
  <si>
    <t>This sounds like an oxymoron to me.</t>
  </si>
  <si>
    <t>I would be livid if this happened to my grandparents grave stones. My maternal grandparents lived through the depression barely getting by as hair dressers. My paternal grandparents were post war immigrants that fled Yugoslavian consentration camps and came here with less than nothing, having to be sponsored by a fast to get passage over.</t>
  </si>
  <si>
    <t>One minute it's "Oil is dead" and the next it's "ok guys gotta get gas for campaign bus so I'm gonna get off at the next exit".</t>
  </si>
  <si>
    <t>Very interesting, and no doubt soon to be memory-holed. 
 Speaking of the memory hole, what about this from the article: "Gabriel Wortman, who is responsible for the largest mass killing in Canadian history..." Sorry, Macleans, but no. The worst mass killing in Canadian history remains [Air India Flight 182.](https://en.wikipedia.org/wiki/Air_India_Flight_182)</t>
  </si>
  <si>
    <t>LastFocalPlane</t>
  </si>
  <si>
    <t>1. Property apparently does not matter to you
 2. Hasn't stopped you from vandalizing others
 3. But you also tear down non slave owners, so clearly this isn't about that</t>
  </si>
  <si>
    <t>Rhygenix</t>
  </si>
  <si>
    <t>Because the media says you should. There‚'s a bigger purpose behind all of this. This isn‚'t about equal rights or police brutality.</t>
  </si>
  <si>
    <t>Jagmeet "An ethnostate for me but not for thee" Singh</t>
  </si>
  <si>
    <t>Two Nigerians were seen leaving the scene wearing Maga hats and eating Subway sandwiches</t>
  </si>
  <si>
    <t>Imagine being so woke you can't even post a recent photo of the city you are a mayor of.</t>
  </si>
  <si>
    <t>Communist symbology.</t>
  </si>
  <si>
    <t>Where are we going and what companies are we writing or emailing? Let's not help fill the coffers of people who would rather have us dead.</t>
  </si>
  <si>
    <t>They're hunting imaginary demons in a system that is more than just the sum of it's parts. No matter how many pieces of it they bring down, the system still haunts them, and they will lash out until there is nothing left of either us or them.</t>
  </si>
  <si>
    <t>sitting at home comfy, not taking any blame for anything that might go wrong in liberal strongholds that would vote to take away my rights if they could.
 i'm not preventing my enemy from harming itself</t>
  </si>
  <si>
    <t>&gt;*so that we can achieve our full potential*
 What does that even mean?
 Why do we have to change our entire country to satisfy such a glib, bland and remarkably insufficient rationale?</t>
  </si>
  <si>
    <t>Cringe</t>
  </si>
  <si>
    <t>I really want to home school or send my kids to Catholic school or something</t>
  </si>
  <si>
    <t>Am I alone in thinking yes that that cop did murder floyd but, tbh, he was doing something a prego gal from 2007 should have done?</t>
  </si>
  <si>
    <t>A virus fails when it kills the host. It would have to mutate to a less lethal state in order to replicate across numerous host in order to survive.</t>
  </si>
  <si>
    <t>Jesus would have been brown</t>
  </si>
  <si>
    <t>Ok boomers.</t>
  </si>
  <si>
    <t>I thought Trudy was doing this so he could get in with the UN before he lost his next election so he had a career lined up, like so many washed up bureaucrats before him.</t>
  </si>
  <si>
    <t>5 years old. Remove.</t>
  </si>
  <si>
    <t>Adrianinthesun</t>
  </si>
  <si>
    <t>For all you Joe Biden/Obama regime change fans...
 [**Pinning Down Putin...How a Confident America Should Deal With Russia.**..By Victoria Nuland July/August 2020](https://www.foreignaffairs.com/articles/russian-federation/2020-06-09/pinning-down-putin)
 Patrick Armstrong calls Nuland the *Baker of Maidan.*</t>
  </si>
  <si>
    <t>I mean... it‚'s the same people who claims that looting their neighbors business will bring justice...
 Not exactly the smart bunch....</t>
  </si>
  <si>
    <t>This is the type of dude I'd have no problem hanging with.</t>
  </si>
  <si>
    <t>Even though these prove the pool, I don't even consider these worthwhile statistics, maybe if we could filter out the ones where they were being shot at or attacked in some way.
 The on anything remotely looking unjustified reality is way lower than that.</t>
  </si>
  <si>
    <t>Greta the Virgin .</t>
  </si>
  <si>
    <t>Video taped forced confessions for public shaming purposes. This will be your future here in Canada if the Chinese communist party influence in our government is not replaced by people who actually care about the citizens of Canada.</t>
  </si>
  <si>
    <t>Oh , that‚'s a gooder!</t>
  </si>
  <si>
    <t>Basically treat them way differently than you would your own. Because THAT'S not racism.</t>
  </si>
  <si>
    <t>Wait until police are defunded and protection is privatised.</t>
  </si>
  <si>
    <t>Really. Is that why China, South Korea and a bunch of other mask wearing places seemed to have new infections come out of nowhere?</t>
  </si>
  <si>
    <t>1) super canadian post
 2) I can accept the extrajudicial killings, but i draw the line at graffiti</t>
  </si>
  <si>
    <t>The problem is these 2 people are making responsible gun owners look bad, and in effect help push the anti gun laws. If you look at the video, they had the barrel of their guns pointed at each other half the time, and the lady with awful trigger finger discipline.</t>
  </si>
  <si>
    <t>This food theft could of been avoided if this mouth breathing utopia had some sort of law enforcement agency......hmmmmm</t>
  </si>
  <si>
    <t>Someone call their mothers to come pick them up.</t>
  </si>
  <si>
    <t>Stanpo16</t>
  </si>
  <si>
    <t>looks fake to me</t>
  </si>
  <si>
    <t>HumansNotRobots</t>
  </si>
  <si>
    <t>What‚'s he getting at here? 
 Edit: I know he‚'s being sarcastic, I just don‚'t know what he‚'s getting at.</t>
  </si>
  <si>
    <t>But Netflix and celebrity gossip says otherwise!!!</t>
  </si>
  <si>
    <t>He‚'s trying to support BLM§£</t>
  </si>
  <si>
    <t>samurai69</t>
  </si>
  <si>
    <t>She might be trolling her boss. I can‚'t tell? Lol</t>
  </si>
  <si>
    <t>Your first assumption is that these conclusions are a result of rational inquiry. They aren't. Thomas Sowell debunked these myths before most of us were even alive.
 Communists will twist facts to support their narrative. They will pretend to be 'advocates of science' (THEIR experts, no conflicting data need apply) when there's a climate change debate, but they will ignore it completely when it's time to discuss biological sex.</t>
  </si>
  <si>
    <t>As a racial-fluid person who currently identifies as Black, I fully support this rule.</t>
  </si>
  <si>
    <t>Slave sounds a lot like Slav. Wonder why?</t>
  </si>
  <si>
    <t>Nice Trump fanfic, coomer</t>
  </si>
  <si>
    <t>I've been told by a friend who does BJJ that when someone is under a blood choke (a choke that cuts off blood to the brain to render someone unconscious) it is common for the person being choked to feel like they can't breathe. Their airway is still open and thus they can still speak eg "I can't breathe!" and "Somebody help me!" but the brain isn't getting O2 anymore. The brain doesn't understand why it isn't getting oxygen and continues telling you that you NEED to breathe. Hence the seemingly paradoxical claim of not being able to breathe while demonstrating that you can.</t>
  </si>
  <si>
    <t>CptThink604</t>
  </si>
  <si>
    <t>"Self-criticism and privilege-checking are the vestiges of ‚"autocritique‚ and ‚"struggle sessions‚- purification methods of the Chinese Cultural Revolution (1966‚Äì76). In the late 1960s, as word from the communist revival spread to the West through the student and feminist movements of Europe, especially France, the birthplace of postmodern theory, they became part of the Western left‚'s vocabulary and toolkit. In [struggle sessions](https://mises.org/library/libertarianisms-versus-postmodernism-and-social-justice-ideology-0), the guilty party‚ accused of selfishness, ignorance, and the embrace of bourgeois ideology‚ was pilloried with verbal and often physical assaults by her comrades, until she broke down and confessed her characterological and ideological flaws. Today, the confessions involve privilege, or the unearned advantage enjoyed by members of a dominant group based on appearance. Usually on demand, checking one‚'s privilege means to acknowledge unearned advantage and to atone for it publicly. Meanwhile, in the Chinese Cultural Revolution, autocritique began with the guilty party, who subjected herself to brutal verbal self-inspection and denigration before the jury of her comrades. Autocritique and struggle sessions could lead to imprisonment or death as the comrade was often found to be insufficiently pure. In self-criticism (self-crit) and ‚"callout‚ routines, soft forms of autocritique and struggle sessions became prevalent on the Internet sometime after 2009. They then infiltrated universities and other social spaces."
 - Michael Rectenwald 'Libertarianism(s) versus Postmodernism and 'Social Justice' Ideology'</t>
  </si>
  <si>
    <t>This is alright when you consider the Liberals and Conservatives knew of JT's blackface well before the 2015 election, let lone the 2019 election.</t>
  </si>
  <si>
    <t>Coulter's law. If they don't mention the race, it's a POC.</t>
  </si>
  <si>
    <t>I hope all the covidiots and yahoos are prosecuted to the full extent of the law for breaking social distancing rules and putting us all at risk</t>
  </si>
  <si>
    <t>Ah come on, The Kenyan children experienced it differently.</t>
  </si>
  <si>
    <t>All of a sudden, there are massive amounts of 'skinheads' in the streets.. BRILLIANT.</t>
  </si>
  <si>
    <t>EsotericAlt</t>
  </si>
  <si>
    <t>they're soros tools just like trudeau so don't hold yur breath....</t>
  </si>
  <si>
    <t>What a pos</t>
  </si>
  <si>
    <t>So What happens then. Let's say the Libs go down because of this and everyone is outraged except Liberal/Trudeau supporters.
 The Conservatives are elected in? The NDP or Greens?
 They will all end up DOING THE SAME THING. Nothing changes with these elected officials who get a, or have had a taste at the trough in the past and the power that allows them to do so.
 Fundamental changes are needed but are never implemented. Probably because Human nature will never allow it and we all are susceptible to the same corruption.</t>
  </si>
  <si>
    <t>Brings in lots of woke people every year just ask his buddy Hussein</t>
  </si>
  <si>
    <t>So are there any reddit alternatives? Preferably with an effective anti-bot system built into it (Not captcha..)</t>
  </si>
  <si>
    <t>Spasticated</t>
  </si>
  <si>
    <t>Ok doomer</t>
  </si>
  <si>
    <t>He didn‚'t even tweet anything himself, he was forced out for *liking* tweets 
 This is insanity.</t>
  </si>
  <si>
    <t>-SetsunaFSeiei-</t>
  </si>
  <si>
    <t>Dayum</t>
  </si>
  <si>
    <t>If the races were reversed...</t>
  </si>
  <si>
    <t>zaze12</t>
  </si>
  <si>
    <t>Accurate meme.</t>
  </si>
  <si>
    <t>I'd like to report /u/woodenboatguy for being an out of touch boomer. This post is quite cringe</t>
  </si>
  <si>
    <t>Time for some of that Blue Flu me thinks.</t>
  </si>
  <si>
    <t>I thought this was The Onion. Can we sue to get this lady her job back and fire and/or jail those who fired her? Dear Fearless leader Trudeau. We ask that from your wisdom as a snowboard instructor to please carry us through these dark times.</t>
  </si>
  <si>
    <t>Peel Police are receiving criticism for the shooting of a allegedly armed and schizophrenic Brown male in Malton. 
 https://twitter.com/mneunite/status/1274565691518132225?s=20
 Police were on scene at 5:09pm and the shooting happened at shortly after 8:00pm.
 https://twitter.com/PeelPolice/status/1274476496682471424?s=20
 &gt;Speaking to reporters at the scene, Const. Sarah Patten said the man was suffering from a medical condition and was not taking his medication.
 &gt;Patten noted that police believed the man had access to weapons inside the home at that time. She said their tactical and canine units responded to the incident.
 https://www.cp24.com/news/siu-investigating-after-62-year-old-man-dies-in-police-involved-shooting-in-malton-1.4993268</t>
  </si>
  <si>
    <t>Wow, how brilliant an idea is this, fill your store based on a bureaucratic quota system rather than on customer demand.
 You know what's just as smart as this brainstorm? Affirmative Action!</t>
  </si>
  <si>
    <t>Great, now people will act as if it was a person who was tarred and feathered.</t>
  </si>
  <si>
    <t>Can you imagine we just locked up perfectly healthy people indoors for three months?</t>
  </si>
  <si>
    <t>I'm okay with this. If someone just forgot how many they had and blew a or was having a lousy day and blew 0.02 over, I'd much rather they get a second chance they'll hopefully appreciate enough to take seriously.</t>
  </si>
  <si>
    <t>All this talk about acknowledging racism, but never a mention of the underground rail road.</t>
  </si>
  <si>
    <t>&gt;Peter Sokolowski, an editor at large at Merriam-Webster, told CNN that their entry also defines racism as "a doctrine or political program based on the assumption of racism and designed to execute its principles" and "a political or social system founded on racism," which would cover systematic racism and oppression.
 They just offered two definitions of racism, while using the word "racism" in the definition.
 That's literally the first thing you're taught not to do when writing definitions of words.</t>
  </si>
  <si>
    <t>Not low enough. Should be 0%</t>
  </si>
  <si>
    <t>English history is about celebrating invaders though.</t>
  </si>
  <si>
    <t>InternationalChip0</t>
  </si>
  <si>
    <t>Ignorance is bliss right?</t>
  </si>
  <si>
    <t>proficientlyidle</t>
  </si>
  <si>
    <t>Shaka Zulu has condemned you.</t>
  </si>
  <si>
    <t>GambinoStyll</t>
  </si>
  <si>
    <t>Just say you're going to protest for BLM at your parents or friends and BOOM - now you're allowed to have parties with way more than 5 people *and* ignore social distancing!</t>
  </si>
  <si>
    <t>AbjectMatterExpert</t>
  </si>
  <si>
    <t>Seasonal temps vary, but overall temperatures have been increasing.
 [The second chart down shows average *low* temps from 2010 on, are equal to the average *high* temps from the 1950's/60's](https://www.canada.ca/en/environment-climate-change/services/climate-change/science-research-data/climate-trends-variability/trends-variations/annual-2016-bulletin.html)
 The earth is getting hotter and it's affecting temps, circulation patterns in the oceans and in the air - we're experiencing more severe droughts, monsoons, tornadoes and hurricanes.
 ________________________________________________________
 You can debate on how Canadians should be addressing it, (imo the government's going about it ass-backwards), but you can't deny climate change and our role in it.</t>
  </si>
  <si>
    <t>Aw. It's so cute you like us so much.</t>
  </si>
  <si>
    <t>I never saw a picture of this guy until now and well....... What can ya say.... the jokes write themselves nowadays
 What's his real name by the way? Bubba is obviously a nickname. I'm betting on "Bryan" or "William" lol. Maybe even "Brandon".... \*sigh\*. why is this even happening? it makes no sense. All i can do is laugh cuz this is a circus if i've ever seen one.</t>
  </si>
  <si>
    <t>He wasn't a KGB agent, he was a journalist.</t>
  </si>
  <si>
    <t>Ahh yes your going to return the OIC back to baby Blair and make him pay for it</t>
  </si>
  <si>
    <t>Come to think of it, didn't our Trudy use the same tactic. There were Nazis around every corner last election, the far right is the main thing to fear in Canada. Blackface got his minority government, nary a word about it since then. Funny how that works.</t>
  </si>
  <si>
    <t>The amount of people that believe "defund" = eliminate is astonishing. Shouldn't be surprised it's coming from the same type of people that willfully misunderstood that point of Kaepernick's protest.</t>
  </si>
  <si>
    <t>biga204</t>
  </si>
  <si>
    <t>Fake. JTs new flag would replace the leaf with a crescent moon.</t>
  </si>
  <si>
    <t>Unsolved? You mean hate crime hoaxes.</t>
  </si>
  <si>
    <t>Looks like an episode of the Sopranos. Johnny Sack. haha</t>
  </si>
  <si>
    <t>We should probably panic. Sounds like we should just quit trying to fight the virus and let nature do it‚'s thing. Haven‚'t the lefties been calling for a reduction in population. Nows their chance.</t>
  </si>
  <si>
    <t>This is actually untrue. I am half native american, and what people don't know is that before europeans came to canada, there were thousands of years of peace, but the alliances with france and england made them enemies again, because the settlers used them to fight their battles.</t>
  </si>
  <si>
    <t>frostycanadian14</t>
  </si>
  <si>
    <t>The son of a communist celebrates May 1st by banning guns. We are headed for rough waters when the communists start making their demands</t>
  </si>
  <si>
    <t>How dare he defend the Kulaks!</t>
  </si>
  <si>
    <t>Sidney Crosby faced some pretty big pushback for not making a statement until two days ago. When he finally did, it "wasn't enough".
 Drew Brees has been taking heat for his stance on Colin Kaepernick from four years ago. He has since apologized multiple times and even claims to have changed his mind. But that doesn't seem to be good enough.
 It's complete insanity.</t>
  </si>
  <si>
    <t>Thanks man. All we want is a fair and honest debate. 
 It's really weird it's come to this. I feel sad for the world. For you too. The rest of you still living have no idea what's about to hit you. 
 Did you actually think the censorship would stop there?</t>
  </si>
  <si>
    <t>Trudeau defunded completely our organization against human trafficking... makes a lot of sense when you are trying save all your liberal buddies</t>
  </si>
  <si>
    <t>Were those kings marrying 9 year olds?</t>
  </si>
  <si>
    <t>They are engaged in war against the police. This is a wartime tactic.</t>
  </si>
  <si>
    <t>Same reason Dengue Fever, Ebola, and Minamata disease are named the way they are: Their place of origin.</t>
  </si>
  <si>
    <t>They should have just painted on the Nazi uniform that the guy actually wore during the ‚ 40s, then it would have been historically accurate.</t>
  </si>
  <si>
    <t>sLaUgHtErEd iN tHe StReEtS</t>
  </si>
  <si>
    <t>Because he will be going to prison.</t>
  </si>
  <si>
    <t>Dp23</t>
  </si>
  <si>
    <t>Do these people think communism is gonna swoop in and buy everyone BMWs, mcmansions free red lobster for life lmao</t>
  </si>
  <si>
    <t>All taxes that you don't voluntarily pay is theft.</t>
  </si>
  <si>
    <t>I'm sure you lovers can sort it out without my vote.</t>
  </si>
  <si>
    <t>Ok, if cops kill so many innocent people just for the sake of it, then why aren't those victems in the news and protests going on for them? Every one of the "victems of police violence" in the news had long records of public menacing and crime, AND were confronted by cops while committing crimes. 
 Just sayin' . . . Why hasn't BLM found a wholesome, law abiding, tax paying, decent human being to fight for.</t>
  </si>
  <si>
    <t>Let's do to them what happened to Gillette. Get woke, go broke!</t>
  </si>
  <si>
    <t>So, when do we acknowledge that a lot of this is just vandalism/ criminal behavior?
 Wait for MLK memorials to kicked over in retaliation. It's a slippery slope.</t>
  </si>
  <si>
    <t>Trucommie is not going to do jack for those 2 and probably more Canadians who are in CCP land</t>
  </si>
  <si>
    <t>Just egregious...</t>
  </si>
  <si>
    <t>Then i would win because i have modern military gas masks</t>
  </si>
  <si>
    <t>Their silence already confirmed this on day 1.</t>
  </si>
  <si>
    <t>I've noticed a complete silence during all those teacher strikes. (remember those?) where they not ONCE talk about "literacy support for non-english speaking students". Funny, eh? You have to figure if (for example my city) brought in thousands of refugees who all speak arabic, and our census data now lists my city as having "arabic" as the second most spoken language other than english and french.... this would be something to be mentioned while talking about "cutbacks". But nope. Nada. Zilch. 
 We know what they're really after, after all. Just a raise for themselves and maybe smaller "class sizes" so they don't have "quite so many" ESL kids to deal with??? 
 I can't even imagine what it's like now to be a teacher. When I was in grade school it was very rare to have a child who couldn't speak english much. Now it must be a problem ten fold.</t>
  </si>
  <si>
    <t>This lady is going to be getting a massive legal settlement.</t>
  </si>
  <si>
    <t>So if someone goes and clean it, would that be considered vandalism?</t>
  </si>
  <si>
    <t>Is this the cave monster The Forest?</t>
  </si>
  <si>
    <t>So she wants to use them as guinea pigs eh?</t>
  </si>
  <si>
    <t>Trump, if anything, got them to drop their masks...</t>
  </si>
  <si>
    <t>Is this the thing that chases you and explodes into little flood creatures in Halo?</t>
  </si>
  <si>
    <t>These protests help us all know who the fake, virtue signallers are of society. We know them as liberal voters but least this puts a physical image on the fakeness.
 Problems solved: still at 0. If we count problems created then -90000</t>
  </si>
  <si>
    <t>Fake tweet, apparently</t>
  </si>
  <si>
    <t>pappin_taps</t>
  </si>
  <si>
    <t>just destroy our history, it's not like we need a identity as we become a even smaller minority in the world, not like anything is wrong with silencing us while you try to take our rights and belongings away while taxing us heavily</t>
  </si>
  <si>
    <t>This is the result of Soviet subversion starting in the 60s.
 We didn't stop it. We didn't listen to Yuri Bezmenov and we're paying the price.
 Ask yourself, what happened to the Soviet deep state leadership after the fall of the USSR? Did we capture and execute them? Did they go to prison? Did they renounce their loyalty to the Soviet cause? Did they see the light of Western civilization and convert? No.
 The day you realize the Soviets won the cold war is the day you understand the state of Western civilization.</t>
  </si>
  <si>
    <t>Maybe they should stop rioting then, and goto Washington where real change happens.</t>
  </si>
  <si>
    <t>Fake news.
 AFAIK Some leftypols photoshopped that image.</t>
  </si>
  <si>
    <t>I wonder if the chief went to Gable his CERB</t>
  </si>
  <si>
    <t>sobaje</t>
  </si>
  <si>
    <t>How dare they ban Wojak!!!</t>
  </si>
  <si>
    <t>What‚'s funny is no one ever mentions that they‚'ve never been successful at stopping fascism. They didn‚'t stop the brown shirts and lost the Spanish civil war, so why do they think their capable of anything?</t>
  </si>
  <si>
    <t>34erf</t>
  </si>
  <si>
    <t>Ah yes, nothing says overwhelming majority of Canadians like losing your own seat</t>
  </si>
  <si>
    <t>Has anyone been specific about the 'systemic racism' that permeates the most 'diverse' country in the world? I keep hearing it, but haven't seen any stats or evidence that supports that assertion.
 By evidence, I mean actual policy and statistics. The argument of looking at outcomes based on race (excluding all factors like actually criminality) and finding minorities commit more crime does not mean the system is racist. It means they commit more crime. It's such a flawed argument - I can't believe that even our RCMP is falling for it.</t>
  </si>
  <si>
    <t>People can leave Alberta anytime and move to US. Nobody stopping you.</t>
  </si>
  <si>
    <t>La la la la la la la la la la la.
 Ho ho ho ho ho!</t>
  </si>
  <si>
    <t>I keep seeing accusations that she was a serial plagiarizer. Is there any proof to that claim?</t>
  </si>
  <si>
    <t>now THIS is the hot content i subscribe to metacanada for</t>
  </si>
  <si>
    <t>What she doing driving when her man is clearly without a sammich?</t>
  </si>
  <si>
    <t>"You stop making irresponsible remarks! We know you say these things, we have recordings!"</t>
  </si>
  <si>
    <t>If the reason is the Trade war with China, than I say it is totally worth it. They are not selling their soul.</t>
  </si>
  <si>
    <t>People will NOT pay as much for white eggs as brown eggs. Point proved!</t>
  </si>
  <si>
    <t>What's the problem with the flag, if it's done as decor? I've seen people hang the communist, rising sun flags, and wear che t-shirts. Those are mementos of regimes that have committed atrocities and people have no issue with them. The girl in the article was invited to a party and the flag was draped on the wall as decor. She wasn't discriminated against, and no one did any harm to her.</t>
  </si>
  <si>
    <t>Luckily I identify as black. Pay up settlers.</t>
  </si>
  <si>
    <t>There was one girl on the Kill Tony podcast that was bragging about being a dual citizen and getting both US and Canadian handouts, does that count?</t>
  </si>
  <si>
    <t>I'm all for personal freedom, everyone should have the freedom to do what they will with their own body and there should be less government say over our lives. these are traditional right wing beliefs. anti abortion beliefs come from religious values being intertwined with politics which is wrong. Imo of course</t>
  </si>
  <si>
    <t>There's a #franch channel on the discord now.</t>
  </si>
  <si>
    <t>Your frustration reminds me of this:
 https://winnipeg.ctvnews.ca/mobile/fed-up-with-parking-fees-cancer-patient-vandalizes-meter-1.2937718</t>
  </si>
  <si>
    <t>I think somebody is off their meds.</t>
  </si>
  <si>
    <t>Good. Collect stats on race, immigration and employment and public too.
 So we can make informed choices about who is likely to succeed in Canada and who is likely to be a dead beat.
 Chinese https://imgur.com/a/tQ4Fs8h
 Arab https://imgur.com/a/UhLNjgl
 Korean https://imgur.com/a/Ldzaped
 https://superdiv.mmg.mpg.de/#vancouver-intro?bubble;filter:Total%20population?map;variables:0,0;mode:traditional?tree;year:2012;category:Humanitarian?sankey;year:1991?dashboard;filters:99,99,99,99,99</t>
  </si>
  <si>
    <t>Wokists now: We want to collect racial data.
 Wokists in 5 years: [The database is racist.](https://chicago.suntimes.com/2019/1/24/18350228/cook-county-unplugs-gang-database-but-critics-still-have-concerns)</t>
  </si>
  <si>
    <t>FBI runs political interference and cannot be trusted. /s</t>
  </si>
  <si>
    <t>Do actual science, get fired. Set out to prove your sjw group think right, here take this grant.</t>
  </si>
  <si>
    <t>I dont think Mao or Stalin are ever held up by liberals. Che sometimes. Liberals do still want to vote and complain about stuff.</t>
  </si>
  <si>
    <t>People who make generalizations about races</t>
  </si>
  <si>
    <t>Also, here's something interesting. The two words in the title are "all" and "hetero". The auto-fill title just said "YouTube". Is reddit really censoring the word "all" in case it's followed by "lives matter"? I can see how they'd censor the word hetero...</t>
  </si>
  <si>
    <t>No kidding eh?
 The Chinese may as well just admit that those two men are simply hostages.</t>
  </si>
  <si>
    <t>It has really become obvious at this point:
 We need a new search engine, new social media site, and a new competitor to YouTube.
 Run by Conservatives for Conservative.
 We shouldn't put up with this dishonest censorship anymore.</t>
  </si>
  <si>
    <t>Defunding the police will most definitely solve these issues</t>
  </si>
  <si>
    <t>When the second wave hits, maybe take a look at, oh I dunno, all the people that went protesting, rioting and looting.</t>
  </si>
  <si>
    <t>DrunkWino</t>
  </si>
  <si>
    <t>Who would have thought that the employees of the victim industry would use their 'skills' to benefit themselves. All revolutions eat their own children.</t>
  </si>
  <si>
    <t>Google 'Hottentot Venus'.</t>
  </si>
  <si>
    <t>Why is the CBC firing people for thought crimes? They are a public broadcaster, not a private company. He should sue for wrongful dismissal. He will probably win.</t>
  </si>
  <si>
    <t>Are you trying to say that the noose in his garage was a joke?</t>
  </si>
  <si>
    <t>Pugtatoe</t>
  </si>
  <si>
    <t>Leslyn Lewis 100%. Mackay and O'Toole are establishment lackeys. O'Toole is slightly better than Mackay based on what's he saying but is he genuine? Look at his 2017 platform compared to now. Sloan is good on lot of positions, but he has no chance at winning. Anyone who prefers Sloan over Lewis should vote Lewis #1 to at least give the anti-establishment vote a chance. Lewis will probably finish 3rd no matter what but it's worth a shot.</t>
  </si>
  <si>
    <t>I can't be silent, I tell the truth as I see it, always have, always will. That has costed me many friends. But I honestly believe they will one day come around and realize I was right all along. They have too. How can they not with the world in flames under their people?</t>
  </si>
  <si>
    <t>This is what Communism looks like.</t>
  </si>
  <si>
    <t>If even one in ten men were as ballsy as this guy we wouldn't be in this situation to begin with...</t>
  </si>
  <si>
    <t>*"Majorities of Canadians who are Black (54%) or Indigenous (53%) have personally experienced discrimination due to race or ethnicity from time to time if not regularly. Such experience is also evident but less widely reported by those who are South Asian (38%), Chinese (36%), from other racialized groups (32%), or White (12%)."*
 * *have personally experienced discrimination due to race* 
 From whom? Either they show me those stats or this statement doesn't mean anything.</t>
  </si>
  <si>
    <t>Pfft. Politicians in Canada don't face consequences for crimes.</t>
  </si>
  <si>
    <t>Womp womp. Leftist outrage sponsored and encouraged by media.</t>
  </si>
  <si>
    <t>So take away legally owned guns, then defund the police. Starting to sound interesting</t>
  </si>
  <si>
    <t>This just sounds like segregation with extra steps! Lmao</t>
  </si>
  <si>
    <t>just take away their soy</t>
  </si>
  <si>
    <t>lol so your saying you don't hate all of Fidel Castro's children, just Justin Trudeau?</t>
  </si>
  <si>
    <t>&gt;Autonomous
 last time i checked being entirely dependant on outside supplies nd begging for outside donations wasn't autonomous, but extremely dependant, i say we cut off the power, internet and the water, make them truly autonomous</t>
  </si>
  <si>
    <t>He was planning on celebrating it. Just like he was planning on not being a deadbeat dad. Even the best laid plans...</t>
  </si>
  <si>
    <t>See Vaccines are microchip carriers and cause autisms</t>
  </si>
  <si>
    <t>Hey guys, its chinas fault though right? 
 That neon green sign was made in china, along with the sharpie that wrote it 
 Why is china trying to destroy canada??????</t>
  </si>
  <si>
    <t>Given the comprehension skills of some people, the statement ‚"have a nice day‚ is a trigger.... That said, have a nice day everybody.åªüåπüåº</t>
  </si>
  <si>
    <t>And that is why you do not pander to a mob.</t>
  </si>
  <si>
    <t>They got the cops kneeling now, amazing.
 It's like a big cult.</t>
  </si>
  <si>
    <t>They basically wrote a manual on how to harass people.</t>
  </si>
  <si>
    <t>&gt;*It's the only way we are going to develop a virus and a cure."
 ***Wut?***</t>
  </si>
  <si>
    <t>They are giving away money to foreign students, like Indian and Chinese nationals who aren‚'t even Canadian, but millions of actual Canadians struggling to put food on their table.</t>
  </si>
  <si>
    <t>The author of this article is a shill for republicans. If trump is worried about voter fraud, he should stop eletronic voting that can change thousands of votes in a second. But he wont because ivanka owns a company that makes electronic voting machines.</t>
  </si>
  <si>
    <t>Oh my god, just cancel CERB and watch public opinion flip overnight</t>
  </si>
  <si>
    <t>Women make up 50.8% of the US population.
 How interesting.</t>
  </si>
  <si>
    <t>SupremeSpez</t>
  </si>
  <si>
    <t>This is where a lot of you guys get it wrong.
 It is not simply Marxist revolutionaries; it is Marxist revolutionaries and neoliberal capitalists working in tandem. This sounds odd at first, but they are the two sides of the same international coin. Think about it for a minute. Just about every major corporation supports BLM.
 To be clear, I am not anti-capitalist. I like the free market, and I like the idea of earning based on your life decisions and ability. I like private ownership. I also don't have a problem with luck playing a role in one's fortune, nor do I have a problem with anyone being rich, including super rich. But let's get out of the binary mentality of everything being communist versus capitalist. So while I don't love full-on socialism, I don't love hyper capitalism and libertarianism either. Under the current system, international billionaires essentially dictate to us the rules, and if we don't abide by them, we're racist.
 So yes, the BLM crowd are indeed Marxists, but it's important to understand the full picture of who's pulling the strings behind the scenes.
 Consider reading about the Trotskyist to neocon transition. Not quite the same thing, but it follows similar patterns.</t>
  </si>
  <si>
    <t>Garlic_Fingering</t>
  </si>
  <si>
    <t>The real problem is the Mainstream Media, they only report the white on black because they know it gets attention, despite being a very minor problem and most of them were actually justify if you actually look at the facts.</t>
  </si>
  <si>
    <t>Kids in 1850 after cleaning a chimney b like.</t>
  </si>
  <si>
    <t>Fuzzy_Dice1</t>
  </si>
  <si>
    <t>1) Many of those 55% of canadians that claim christianity, aren't really... It's a cultural identification, more than a belief system. 
 2) A lot of people that support abortion RIGHTS don't support abortion... that is, even if they wouldn't have one (or even believe that it is ethically wrong), they don't believe in forcing their own views on someone else... Kinda like free speech, and how to defend it you have to defend even the rights of the BLM movement to speak their piece.</t>
  </si>
  <si>
    <t>The logical inconsistency is worse than that. If we‚'re tearing down everything because of its history, the Democrat party fought against abolition. The Democrat party built the KKK, and was responsible for Jim Crowe and segregation. So.... come on guys, let‚'s cancel the Democrat party!</t>
  </si>
  <si>
    <t>Lol trump always brags about "I banned China before anyone."
 Trump bans china flights in January 
 China bans all flights in and out of the country
 Trump lifts china ban
 China continues to ban international flights, including US 
 Trump bans china flights bc China wont resume US flights
 Lol trump logic is the best 
 Hes banning China flights this time bc china wont let US flights into China 
 Irony</t>
  </si>
  <si>
    <t>imagine repeatedly claiming that COVID-19 has a death rate of 20% and then not deleting your account by June</t>
  </si>
  <si>
    <t>All of these events in general seem forced to incite racial division/riots so they have an excuse to strip away more of our rights and bring about martial law.</t>
  </si>
  <si>
    <t>Kenney is going to cave, watch</t>
  </si>
  <si>
    <t>If you search on youtube, you'll come across a lot of channels with Indian guys telling how easy it to come here.
 See, this is why a lot of people are disappointed when they come to Canada. A lot of these Indians are into IT and they think that they'll make 110k or more. When they get here, they soon find out that an "IT Manager" makes about 18 dollars an hour in a city with 3k rents and 1.2 million dollar homes.
 Somebody here linked to a thread about Canadian immigration on the India subreddit. A LOT of people were warning about the high expectations VS the reality. Peel Region (Brampton) is now 50 percent low income Indian/Pakistani immigrants. It used to be quite an affluent place back in the 80's.
 Maybe I should just say, "let them come" and then laugh about it. 
 I suppose that Canada is better in some ways; less crowding and cleaner. But, wages have sagged a lot in recent years.</t>
  </si>
  <si>
    <t>People will start to realize that Apartheid South Africa was an extreme version of "the segregated normal". And what the West have is an extreme form of multi-ethnic utopia that is just falling down.</t>
  </si>
  <si>
    <t>Remember, folks, when you see a headline that says "Poll says x% of people believe y", you need to know how to interpret that - it means "x% of the type of people that answer our polls believe y". Meaning, if you get a phone call that says "Would you like to take a short survey about Donald Trump and racism?", the overwhelming majority of people that would say yes to answering that poll are the people that already have strong views on Donald Trump and racism.
 This is precisely how every single poll got the 2016 election wrong, and they learned nothing from it.</t>
  </si>
  <si>
    <t>Antifa &amp; co. is doing what Chinese under Mao was doing: revolts after revolts, "revolutions" after "revolution" 
 I guess communists are really all the same</t>
  </si>
  <si>
    <t>This is depressing</t>
  </si>
  <si>
    <t>In other news, water is still wet</t>
  </si>
  <si>
    <t>But I thought they were "patrol carbines"?</t>
  </si>
  <si>
    <t>Pains me to say I do not believe in this country or this form of democracy.</t>
  </si>
  <si>
    <t>So you agree the US police force is a terrorist organization?</t>
  </si>
  <si>
    <t>Classic marxism. 
 "When I do it, it's good and just. But when you do, it's unethical and wrong simply on the merit that I am me and you are you, and that's what I've decided."</t>
  </si>
  <si>
    <t>Any left media outlets showing the full video or just their 2minute edited clip to push their agenda. 2am , expired plates ,swearing and threatening police is not a smart move.</t>
  </si>
  <si>
    <t>*whew lad* 
 hear that fellas? we're far right extremists</t>
  </si>
  <si>
    <t>The fact that they need to endlessly push the idea that "fat is beautiful" or that "dark is beautiful" or "gender is a social construct" is proof that they're wrong. It'd be like a man always screaming that he's smart. If they were, they wouldn't need to tell us. We'd notice.</t>
  </si>
  <si>
    <t>I smirked at grape koolaid, and I lol'd at kfc. It's awful that this is so real. 
 Pensive stuff from these articulate gents. 
 https://www.youtube.com/channel/UC3oeGb7WCqUn0niycbNSc0w/featured</t>
  </si>
  <si>
    <t>For those blocked by paywall:
 ***By*** [***Latika Bourke***](https://www.smh.com.au/by/latika-bourke-11tkbl)
 ***June 5, 2020 ‚  9.00am***
 London: What does the chair of the Australian Parliament's intelligence committee have in common with a German Greens MP, a former Japanese defence minister and a former Liberal Canadian attorney-general?
 The answer is China.
 A group of 19 MPs from eight countries and the European Parliament, representing a swathe of parties from across the political spectrum have announced a new international coalition of legislators who want their governments to take a tougher and collective stance towards China.
 The founder of the group ‚  former Tory party leader Iain Duncan Smith ‚  said the business community should also take notice of the new international coalition of legislators, singling out HSBC bank for its "appalling" backing of China's new security law cracking down on Hong Kong.
 "They will be in the firing line," Duncan Smith told *The Sydney Morning Herald* and *The Age.*
 Victorian Labor Senator Kimberley Kitching and Liberal MP and chair of Parliament's intelligence committee, Andrew Hastie, are co-chairing the Australian branch.
 Kitching said it was "heartening" to be joining forces with "like-minded parliamentarians".
 "The world is seeing an increasingly assertive China; and in Australia, we have become increasingly aware that the way we deal with authoritarian regimes cannot be the same as the way we deal with democracies," the senator said.
 Miriam Lexmann, a Member of the European Parliament from the centre-right EPP, said the EU's foreign policy towards the People's Republic of China had to be "values-based" if the EU was to have any credibility at home and abroad.
 "To deal with the risks emanating from China's authoritarian and assertive policies, EU leaders and policymakers must realise that our values do not hinder our policies ‚  but policies that ignore our values do," Lexmann said.
 "If the EU wants to have credibility at home and abroad, we must ensure a consistent value-based foreign policy towards the People‚'s Republic of China."
 ## China's treatment of Australia key
 The group has been in the works for five weeks.
 Duncan Smith said he was "astonished" at the level of interest in joining the coalition, particularly from Sweden and Germany.
 "Some countries ‚  we hadn't even asked ‚  had heard about it and then jumped in," he said, citing Norway and Sweden.
 "It astonished me that they should feel so strongly about it.
 "What we've discovered is that underneath the surface there is genuine concern about China."
 He said [Beijing's aggressive wolf-warrior diplomacy](https://www.smh.com.au/politics/federal/canberra-to-call-beijing-s-bluff-over-economic-boycott-threat-20200428-p54nw0.html) and [economic intimidation towards Australia](https://www.theage.com.au/politics/victoria/barley-farmers-say-bumper-crops-and-chinese-tariffs-will-leave-them-nowhere-to-sell-20200523-p54vpq.html) had accelerated the need for the group, with many of the represented countries still forming their China policy.
 Duncan Smith said [China's actions in the South China Sea](https://www.smh.com.au/politics/federal/marise-payne-lashes-beijing-s-actions-in-the-south-china-sea-20200423-p54mfe.html) and [crackdown in Hong Kong](https://www.smh.com.au/world/asia/prevent-stop-and-punish-china-s-new-hong-kong-sedition-laws-spark-backlash-20200522-p54vj8.html) since the pandemic had shown the West that it was dealing with a new posture from Chinese President Xi Jinping and must adapt fast.
 "There was a chain of events signalling quite a significant change in direction from the Xi government in that they were no longer interested in general diplomacy but were using their power to intimidate different nations," he said.
 "No one country now honestly reviews all of this alone ... it can't be left to one country," he said.
 He was adamant that the international coalition should be [extended beyond the Five Eyes Anglo-Saxon intelligence sharing club](https://www.smh.com.au/world/europe/uk-may-ask-australia-to-give-residency-to-fleeing-british-hong-kong-residents-20200603-p54yws.html) comprising the UK, Australia, US, New Zealand and Canada.
 Duncan Smith has been at the [forefront of the backbench rebellion](https://www.smh.com.au/world/europe/huawei-use-like-heroin-addiction-for-uk-says-former-tory-leader-20200304-p546z4.html) against Prime Minister Boris [Johnson's green light for Chinese vendor Huawei to supply Britain's 5G networks](https://www.smh.com.au/world/europe/boris-johnson-allows-huawei-to-build-parts-of-uk-s-5g-network-20200129-p53vlr.html).
 That decision is [facing likely defeat in the Commons by government backbenchers](https://www.smh.com.au/world/europe/uk-reviews-huawei-decision-in-the-wake-of-coronavirus-pandemic-20200525-p54vzx.html); to prevent a humiliating loss, Johnson has now subjected his January decision to a new review ahead of an expected smackdown.
 ## Business also on notice
 Duncan Smith also warned business leaders to take notice of the grouping.
 This week, HSBC backed China's new security law for Hong Kong, which Britain says is a violation of the 1984 Britain and China signed, guaranteeing Hong Kong's autonomy from Beijing.
 "We respect and support laws and regulations that will enable HK to recover and rebuild the economy and, at the same time, maintain the principle of 'one country two systems'," a company statement said.
 He said Conservative MPs had expressed "fury" with the UK-headquartered bank on the group WhatsApp chat.
 "What I would say to HSBC is that you have greater responsibilities than just to your bottom line. The people of HK are crying out for support in terms of this challenge and the first thing you do is say 'no actually, we're siding with the oppressors.'"
 MPs in Australia have complained that [some business leaders are appeasing China's actions](https://www.watoday.com.au/national/western-australia/kerry-stokes-calls-for-china-backdown-urges-canberra-to-respect-wet-markets-20200430-p54ohj.html) and undermining the government's foreign policy, which enjoys bipartisan support.
 ## Co-chairs of the Inter-Parliamentary Alliance on China:
 * **Australia:** Liberal MP Andrew Hastie and Labor Senator Kimberley Kitching
 * **United Kingdom:** Labour peer Baroness Helena Kennedy and Conservative MP Iain Duncan-Smith
 * **United States:** Republican Senator Marco Rubio and Democrat Senator Robert Menendez
 * **Germany:** Greens MP Margarete Bause and Christian Democratic Union MP Michael Brand
 * **Japan:** Independent MP Shiori Yamao and Liberal Democrat MP Gen Nakatani
 * **Canada:** Conservative MP Garnett Genuis, Liberal MP John McKay and former Liberal attorney-general Irwin Cotler
 * **Norway:** Liberal leader Trine Skei Grande and Conservative MP Michael Tetzschner
 * **Sweden**: Liberal People's Party MP Fredrik Malm and Christian Democrats Councillor Elisabet Lann
 * **The European Parliament**: Green MEP Reinhard B√ºtikofer and European People's Party MP Miriam Lexmann
 [*Latika Bourke*](https://www.smh.com.au/by/latika-bourke-11tkbl) *is a journalist for The Sydney Morning Herald and The Age, based in London.*</t>
  </si>
  <si>
    <t>Communists want nothing more to erase our past. 
 When all you know if the current benevolent government, there is nothing to be opposed to.</t>
  </si>
  <si>
    <t>So...what exactly is the racial stereotype?</t>
  </si>
  <si>
    <t>This makes no sense.
 This guy was 44. Born in 1976 then.
 The article says: "Newton said police are also¬†investigating¬†Horace's ties to the National Patriotic Front of Liberia (NPFL), a rebel army led by Charles Taylor from 1986 to 1996."
 So at the \_end\_ of this period of terror, this gunned down dude would have been... 19?
 How tf does anyone become a rebel commander at 19? I mean, I assume you gotta go through the ladder, but still seems very young and improbable.</t>
  </si>
  <si>
    <t>So far their argument seems to consist of ‚"But guns are scary!‚ôÑ</t>
  </si>
  <si>
    <t>Why would Trudeau designate his own personal Bolshevik army of Ultra-Vires enforcers as terrorists? They already are immune from so many laws when doing his will I cannot imagine they are not paid and supported by Justin and his friends, Soros, Merkel etc.</t>
  </si>
  <si>
    <t>While this is hilarious, the trend of wagging the accusatory "you didn't do enough" finger to get folks canned takes things to a whole new level.</t>
  </si>
  <si>
    <t>&gt; But are you guys proud of this or do you denounce it?
 Okay, sure thing, pumpkin. : /</t>
  </si>
  <si>
    <t>u/prollyjerkingoff for PM!!</t>
  </si>
  <si>
    <t>MTINC</t>
  </si>
  <si>
    <t>So 200 communists complained</t>
  </si>
  <si>
    <t>how do you justify that? this is so free and primitive</t>
  </si>
  <si>
    <t>Bernie is like the cool ƒéad you get to hang out with only 1 weekend a month as per court sanctioned visitation rights.Sure he is trying but you notice everytime you do your laundry all you change is missing out of your pants. He keep promising he will do better but keep getting high on meth picking fights at the old folks home instead.</t>
  </si>
  <si>
    <t>Other guy that commented is shadowbanned.
 Here's a pic of a cop car from London ON, with Arabic on it:
 http://archive.is/1i901</t>
  </si>
  <si>
    <t>*Trudeau plays race card after failed UN Security Council bid*</t>
  </si>
  <si>
    <t>Sometimes I think it's great that we're finally taking steps to help those with mental illness, right now I wish electro shock therapy was still a thing.</t>
  </si>
  <si>
    <t>PropagandaPiece</t>
  </si>
  <si>
    <t>But yet this isn't classified as a hate crime. I like that they want absolute immunity as a race instead of just being on an even playing field like everyone else.</t>
  </si>
  <si>
    <t>"I mean, I'm riding¬†around neighbourhoods with my four-year-old. I don't want him to asking me,'What does this mean? Why do these people hate me? Because of the colour of my skin?'" Barriffe said. " 
 Don't worry, they'll teach it to him in school next year.</t>
  </si>
  <si>
    <t>Pretty sure Price Harry's ancestors executed at least one of just about every English speaking person's ancestors. The monarchy is literally built on oppression. But we all just ignore that inconvenient little fact.</t>
  </si>
  <si>
    <t>Funny, I recall watching the debates from barnaby south and I found that Laura-Lynn Tyler Thompson mopped the floor with Jagmeet and the rest of the competition, including the conservative candidate. It's a shame she didn't win the seat in her riding.</t>
  </si>
  <si>
    <t>TheWhitePaki</t>
  </si>
  <si>
    <t>&gt;Congratulations Norway and Ireland. Hi CHAZ.
 Lol.</t>
  </si>
  <si>
    <t>If nascar is like any other racing circuit, the driver doesn‚'t know how the car works, doesn‚'t know what end of a screw driver to use, has an overinflated ego, verbally abuses the crew, and never steps foot in the garage.</t>
  </si>
  <si>
    <t>When I went to university, there were scholarships and bursaries I wasn't eligible for because of the color of my skin. Other students had access to government-sponsored living allowances and other benefits that I wasn't eligible for because of the color of my skin.
 When I entered the work force, there were postings for Canadian jobs, advertised in Canada, that I was discouraged from applying for because of the color of my skin and because of my gender.
 This is allowed because the Supreme Court of this country has decreed that this kind of discrimination is permissible in order to make redress for historical injustices that I played no part in. I grew up in modest surroundings, and worked very hard in order to make it as far as I have in life. I experienced none of the privilege my elementary and high school teachers or my professors kept insisting I had due to my skin color. 
 Just yesterday, as I waited in the outrageously long line to get into the bank, I got to witness several affluent student protesters lecture a homeless guy about his white privilege, to the adulation of several onlookers.
 So I'm sorry, Rex, but you're wrong. There may have been a time when Canada wasn't a racist country, but it is now.</t>
  </si>
  <si>
    <t>He missed on an empty net. Basically the Bloc really stopped Trudeau in Quebec, and a late surge by millenials falling in love with Singh also helped. Scheer played the safest campaign and hoped the anti-Trudeau vote would be enough. One of the worst campaign's I've ever seen. He had no core message or vision for Canada other then the fact he wasn't Trudeau.</t>
  </si>
  <si>
    <t>Nobody has worn a Che shirt since the 90‚'s. Honestly you hillbilly‚'s need to get out more</t>
  </si>
  <si>
    <t>LOL so it was a basic income experiment afterall.</t>
  </si>
  <si>
    <t>The RCMP did partake in the eradication of First Nation culture. The other police/ security force that I know of that took part in cultural genocide was hunted down, arrested, and killed for their role: The Schutzstaffel.</t>
  </si>
  <si>
    <t>Have you been to Toronto? It's a toxic place.</t>
  </si>
  <si>
    <t>Isn‚'t that for smoking weed?</t>
  </si>
  <si>
    <t>So they're still not counting the foreign students and next year's massive crop of immigrants? Typical.</t>
  </si>
  <si>
    <t>When hiring I'm supposed to see race but when watching looting videos I'm not.</t>
  </si>
  <si>
    <t>It's almost like we live in a society... built by our ancestors. The horror.</t>
  </si>
  <si>
    <t>That poor country. This is Windsor, Vermont, by the way, not Canada.</t>
  </si>
  <si>
    <t>This virtue-signalling substitute drama teacher thinks every day should be WE Day. End the Rideau Cottage kabuki now.</t>
  </si>
  <si>
    <t>cmperry51</t>
  </si>
  <si>
    <t>Maybe they‚'ll bring back Cop Rock to replace it</t>
  </si>
  <si>
    <t>You got nothing and it shows.</t>
  </si>
  <si>
    <t>Stolen from /r/conspiracy</t>
  </si>
  <si>
    <t>And no one stepped in and stopped this, shameful. Even if the person committed a crime they deserve a proper trial to decide whether they are guilty or not. If anyone knows the people in this video please let others as well as the authorities know so they can be brought to justice.</t>
  </si>
  <si>
    <t>Seasoned criminals often do not cooperate with police.
 Turns out the sister, Renne Beals, who set up the gofundme has a serious criminal history. She was arrested last year in a police guns and gangs raid dubbed 'project kraken'.
 40) Renee Korchinski Beals, 27, of Toronto:
 Possession of a Firearm knowing its Possession is Unauthorized CC 92(1)
 Possession of a Loaded Prohibited or Restricted Firearm CC 95(1)
 Possession of Controlled Substance (cocaine) for the Purpose of Trafficking CDSA 5(2)
 Possession of Controlled Substance (fentanyl) for the Purpose of Trafficking CDSA 5(2)
 Possession of Controlled Substance for the Purpose of Trafficking CDSA 4(1)
 Possession of Proceeds of Crime CC 354 (1)
 Tampering with Serial Number CC 108(1)(b)
 Unauthorized Possession of a Firearm CC 91(1)
 Unauthorized Possession of a Firearm in Motor Vehicle CC Sec 94(1)
 https://www.durhamradionews.com/archives/119906
 Her brother, Reece Korchinski, who Regis attacked with a knife that night also has a violent criminal history including gun point robbery.
 https://www.canlii.org/en/on/onsc/doc/2018/2018onsc4820/2018onsc4820.html?searchUrlHash=AAAAAQAQcmVlY2Uga29yY2hpbnNraQAAAAAB&amp;resultIndex=2</t>
  </si>
  <si>
    <t>Cuomo, AKA '[The Nursing Home Killer](https://i.imgur.com/e8YPukL.jpg)' didn't care about those Republican Trump voters in nursing homes that he killed. Now suddenly he cares?
 He had the USNS Comfort, the Javits Center and the purpose built $21million Red Hook facility in Brooklyn to send COVID patients to. He didn't use any of them, instead, he sent those patients into New York State nursing homes where he killed thousands.
 More people died in New York State nursing homes at the hands of Cuomo than died in the entire state of Florida.</t>
  </si>
  <si>
    <t>Victoria is lost</t>
  </si>
  <si>
    <t>If he converted to Islam before the tweet, he could've kept his job</t>
  </si>
  <si>
    <t>I'd tell you, but the moderators of this sub have made it clear that they'll have me banned.</t>
  </si>
  <si>
    <t>Anti-abortion is personal freedom for the child.</t>
  </si>
  <si>
    <t>Just wait until Chef Boyardee turns into a black chef in solidarity, heads are going to implode.</t>
  </si>
  <si>
    <t>If only you knew how bad it really is.</t>
  </si>
  <si>
    <t>Mind-boggling.
 At the first insistence she apologized, and then was fired.
 Why would you apologize just to be fired later? 
 It sounds like a confession.
 They beat the confession out of you, then throw you in the Gulag anyway. If anyone asks why you were thrown in the Gulag, they point to your confession.</t>
  </si>
  <si>
    <t>...I say this as someone who was a "devout atheist" for years: We need Christianity, more than ever.</t>
  </si>
  <si>
    <t>Trudeau knew it would. 
 The USA should regard Trudeau‚'s facilitation of the spread of the Chinese virus into North America as an attack on their nation.</t>
  </si>
  <si>
    <t>https://streamable.com/e/y179jc
 PoS: Right now, everything is being broken. It's war, it's madness.
 Journalist: To what do you attribute this 'madness' ?
 PoS: There was 2 protest. One for racism and the other for police brutality. The vandalism was commited by us. Let's say it, it's not the police but us that are breaking everything right now. So basically, we are looking for trouble. Yes, \[smirking\] we are looking for trouble. Let's face it.
 Journalist: And why are you looking for trouble? I'm interested.
 PoS: My mother is an officer, my father is an officer, everybody is in the police force in the family, so I don't support this (the protests)...
 PoS the 2nd \[interrupting\]: If we don't do this we can't spread the message.
 Journalist: So if I understand, for you, to spread a message has to be in physical actions instead of words? So even if you have to resort to vandalism for you it's the way?
 Both PoS: \[nodding\] Yep.</t>
  </si>
  <si>
    <t>Being insulted by being called a slur is fragility</t>
  </si>
  <si>
    <t>Only if the intruder survives and you call the police.</t>
  </si>
  <si>
    <t>I'm planning a Anti-fa protest for July 1, personally. 
 Gonna grill up some butcher meat to remind everyone of the tyranny of factory farms, serve some cold Canadian beers to remind everyone of the carbon costs of the barley industry and then set off some fireworks to remind them of how our best friend China is nothing but an asset to this country. 
 Maybe play some Hip to remind everyone of the Natives. I'm undecided on that one, I'm not sure this protest is about them so I may go Rush to remind everyone of how Levi adopted Julian when he was wandering lost in the trailer park. 
 May set up an autonomous free zone at my place so we can indulge in a little of the old sniffaroo. 
 Power to the people!</t>
  </si>
  <si>
    <t>Fox telling us that health experts are now sjws</t>
  </si>
  <si>
    <t>The post got removed over there. 
 Wack.</t>
  </si>
  <si>
    <t>The people on rCanada are eating this up. 
 Predictably, any mention of antifa gets downvoted or removed.</t>
  </si>
  <si>
    <t>I'd recommend that you Canadians do what Australia and now the States are doing by banning temp foreign work visas.
 Numbers show that most H1Bs come from India, paid 30% lower wages, and fill entry-mid level jobs. Its not the "best and brightest" by any means when you look at the stats.
 H1B is a wage reducing strategy and citizens should be rightfully pissed. Weak arguments you always hear are "but everyone in USA was an immigrant". Sorry, each government should look out for the well being of its citizens before anyone else. Cheap foreign labor doesn't help citizens because it drives down pay. Those jobs created by foreign workers would still be created by native workers as well. 
 Another weak argument is, "jobs aren't zero sum!". Decades of stagnant wages prove that H1B is bad for USA tech workers. You can read the quarterly reports of the Indian outsourcing giants. H1B restrictions caused them to hire more USA citizens and that hurts their margins because the wages increase.</t>
  </si>
  <si>
    <t>trivium459</t>
  </si>
  <si>
    <t>&gt;...and conservatives
 Just letting their intentions be known. Protecting liberals while punishing conservatives: and just in time for elections. Subtle.üòè
 Anyone have that qoute of reddit's ceo saying they could use their site to influence elections, but **definitely** wouldn't?</t>
  </si>
  <si>
    <t>He seems to be more focused on issues with Punjab than canadian's problem.</t>
  </si>
  <si>
    <t>The people claiming racism have to "know" that the behaviors described are more descriptive of one race's behavior and lifestyle. Once you acknowledge that, you can claim she's calling out one race more than another.... But not until you accept that this does in fact describe a larger proportion of the people from specific race(s).</t>
  </si>
  <si>
    <t>Not really an issue. They want to replace police with left-wing militias</t>
  </si>
  <si>
    <t>I was banned from Toronto for asking when the march against gang violence is.</t>
  </si>
  <si>
    <t>DigitalDog0001</t>
  </si>
  <si>
    <t>It‚'s because the ‚"good‚ and ‚"clean‚ drugs always come across the land borders. Now they‚'re not, so people just make do with what we have up here. Maybe they‚'ll open the borders to drug mules only as an essential health service.§∑üèº‚Äç‚ô'∏è</t>
  </si>
  <si>
    <t>WestCoastCompanion</t>
  </si>
  <si>
    <t>Just watched a few videos with her. Seems like able and not over the top social con.</t>
  </si>
  <si>
    <t>So that begs the question. Who owns more of Canada's wealth, Canadians or Chinese Communists?</t>
  </si>
  <si>
    <t>I love the reddit ban message. 
 "If you make another account, you will be in violation of reddits rule against ban evasion, and you will be banned again" 
 Like oOoOoOoOoOoOoOoOoOoOoOo wow double-double guilty whoaaaaaaaaa</t>
  </si>
  <si>
    <t>Keep going! I want Abrams rolling over the border and annexation!</t>
  </si>
  <si>
    <t>dafuq happened here?</t>
  </si>
  <si>
    <t>Is the joke that Trudeau did this once under different circumstances? Are we pretending that guy wouldn't be part of this sub if he knew about it? He was there to own the libs. Isn't that the entire sense of humor here?</t>
  </si>
  <si>
    <t>SuperMack99</t>
  </si>
  <si>
    <t>i hope they do a poll to rename it so we can vote for roady mc roadface</t>
  </si>
  <si>
    <t>Who writes for this rag? How about some grammar checks before you submit?</t>
  </si>
  <si>
    <t>Stevenb12006</t>
  </si>
  <si>
    <t>##**DEFUND THE CBC**</t>
  </si>
  <si>
    <t>&gt;‚"We do not intend to hire her back,‚ board Chair Elizabeth Burrows said. ‚"We wanted to make sure we acted as quickly as we possibly could.‚
 That pretty much sums it up.
 The voracious mob claims another victim. Who will it be today?</t>
  </si>
  <si>
    <t>Honestly it looks better than that part a queen street on a normal day.</t>
  </si>
  <si>
    <t>rick-p</t>
  </si>
  <si>
    <t>We shouldn't beat the left by using the left's tactics. All we should do is stand up to the left. Whenever they do something wrong, call them out on it. When your work appeases the left, call your work out for it. Stand strong together in all aspects of life and let us support each other in standing up against the left by pointing out the truth. As soon as we resort to their deceit and lies we become as bad as them. We don't need to resort to their tactics. All we need to do is just stand up for ourselves.</t>
  </si>
  <si>
    <t>Well they did deface Ghandi so Mohammed is fair game.</t>
  </si>
  <si>
    <t>Pretty sure this guys a lady boy in training.</t>
  </si>
  <si>
    <t>This isn't marxist... it's cronyism... It starts with gov't paying/bailing-out/incentivising/exclusivizing businesses, and the culmination of it is when those same corporations become financers of law and its enforcement... This is just the second half of you scratch my back i'll scratch yours.</t>
  </si>
  <si>
    <t>The fact people like him exist give me a small flicker of hope.</t>
  </si>
  <si>
    <t>I know who did it. His name is John David Stutts.</t>
  </si>
  <si>
    <t>That's a detail from "Hanky ‚Äã‚ÄãPanky" by Kent Monkman 
 [Original LaPresse article](https://www.lapresse.ca/arts/arts-visuels/202005/19/01-5274226-polemique-autour-de-la-nouvelle-toile-de-kent-monkman.php)
 [English via Google Translate](https://translate.google.ca/translate?hl=&amp;sl=auto&amp;tl=en&amp;u=https%3A%2F%2Fwww.lapresse.ca%2Farts%2Farts-visuels%2F202005%2F19%2F01-5274226-polemique-autour-de-la-nouvelle-toile-de-kent-monkman.php)</t>
  </si>
  <si>
    <t>Welp, let's put a stop on *this* meme format rn. JFC</t>
  </si>
  <si>
    <t>Imbadforyourhealth</t>
  </si>
  <si>
    <t>If you defund the police, there's no one to take our AR15s.</t>
  </si>
  <si>
    <t>Just in case anyone innocently wanders into this thread, this post, and subsequent comments are a textbook case of gaslighting.</t>
  </si>
  <si>
    <t>petapun</t>
  </si>
  <si>
    <t>CTV used to be a reliable unbiased source of news. Since Covid, and moreso since the riots, it has fallen into the same cesspit that the rest of the MSM have. They no longer used unbiased speech, they spin the news as though opinion were fact.
 Maybe Ben wasn't forced out, but knew he would be unless he said things that were against his beliefs?</t>
  </si>
  <si>
    <t>Alberta government is now giving out free masks with your McDonalds order. 
 They‚'re going to want to pretend that isn‚'t a total waste of time and money so I expect similar rules here</t>
  </si>
  <si>
    <t>Lol. "Crack Macs" is now a "Circle K", but the clientele are the same.</t>
  </si>
  <si>
    <t>dutchguilder2</t>
  </si>
  <si>
    <t>I got banned for a harmless funny comment. They are ultra sensitive.</t>
  </si>
  <si>
    <t>Communists don't advocate justice, they advocate improving their own power by moral grandstanding in order to oppress those with superior merit than their own and redistribute resources toward themselves because they know they have inferior merit and wouldn't be competitive with those they oppress. Unfortunately, communism isn't sustainable because the more they oppress the producers to bolster their own stake of resources, the less production occurs until the system collapses. Unfortunately, a little bit of communism in society won't collapse the system which is what we have right now but unfortunately, a little bit of communism still is an unjust outcome and a worse result for society as a whole.</t>
  </si>
  <si>
    <t>Eugune Gu, MD, is not a doctor. His license was pulled. Plus he's credibly accused of hitting his GF.</t>
  </si>
  <si>
    <t>busy public places = mobs rioting in downtown streets</t>
  </si>
  <si>
    <t>https://threadreaderapp.com/thread/1267841349740625923.html
 My take, Floyd was getting sloppy with the forged prescriptions and passing counterfeit money. Others involved pretended to take him out to start the show but Floyd's existing heart condition unfortunately killed him. 
 [Emerging Evidence Suggests Nightclub Where Floyd and Chauvin Worked Linked to Intelligence/Money Laundering](https://stuartbramhall.wordpress.com/2020/05/31/emerging-evidence-suggests-nightclub-where-floyd-and-chauvin-worked-linked-to-intelligence-money-laundering/)</t>
  </si>
  <si>
    <t>residue69</t>
  </si>
  <si>
    <t>"pEacEfuL public disobedience"..
 "Marxism is for peAcE"</t>
  </si>
  <si>
    <t>[Is NATO an illusion based on what people want to believe?](https://www.vox.com/science-and-health/20978285/optical-illusion-science-humility-reality-polarization)
 [‚"Reality‚ is constructed by your brain. Here‚'s what that means, and why it matters.](https://www.vox.com/science-and-health/20978285/optical-illusion-science-humility-reality-polarization)
 [NATO 2030: How To Make A Bad Idea Worse](https://www.zerohedge.com/geopolitical/nato-2030-how-make-bad-idea-worse) (CDN author)</t>
  </si>
  <si>
    <t>Then stop pretending you're a victim. You're free. That also means free to fail.</t>
  </si>
  <si>
    <t>Of course they should, it would show the anti police crowd what the cops have to deal with and they'll have no excuse to criticize them.</t>
  </si>
  <si>
    <t>arainynighinskyrim</t>
  </si>
  <si>
    <t>Must be really hard to have so many opportunities thrown at you that you feel like you are trapped into working on them.
 I can smell the oppression from here.</t>
  </si>
  <si>
    <t>These are the same people who would defend and even display symbols of communism and socialism. If we ban the stars and bars we must ban them too. Any hammer and sickle. Any images of Mao or Lenin. Any Che Guevara shirt. 
 Anybody who says that a communist symbol is not a symbol of hate, or that it is a symbol that is not deeply injurious to the survivors of communism, really is a person that doesn't know their history very well.</t>
  </si>
  <si>
    <t>I don't care about whether you have hate in your heart or how much you sympathize with my plight,' says Kaka. 'What I do care about is if you turn a blind eye to the systems that hurt me.' (Submitted by Elsa Kaka)"
 Why is the author of this op-ed quoting herself?</t>
  </si>
  <si>
    <t>The last bullet point got me. Lmao.</t>
  </si>
  <si>
    <t>He is likely hated within the PD and retired because they no longer see him as an effective leader.</t>
  </si>
  <si>
    <t>The only ones using prejudices to split the nation are the left.</t>
  </si>
  <si>
    <t>As an American lurker this is pretty funny. There are bigger fish for y‚'all to fry rn I must say.</t>
  </si>
  <si>
    <t>Milelongcock</t>
  </si>
  <si>
    <t>The left is afraid of this technology because it can be used to identify their domestic terrorist operatives and networks.</t>
  </si>
  <si>
    <t>"This is systemic racism."
 No, it was systemic racism. Have any examples that aren't over a hundred years old? Or does how long ago something happened only matter when leftists say it matters...</t>
  </si>
  <si>
    <t>It‚'s hard to find it in businesses and companies as society is trying to be more progressive with reconciliation etc. The military is actually one of the leaders in this regard. As for individuals you will always find levels of bigotry, prejudice and racism, as they are not the same.
 Edited for clarity</t>
  </si>
  <si>
    <t>How do you solve a problem like incels (assuming they arent just making it up like they usually do)? Do you attempt to socially engineer society so women will lower their standards?</t>
  </si>
  <si>
    <t>Us Canadians got to stick together, eh</t>
  </si>
  <si>
    <t>I'd like to buy that man a beer lmao</t>
  </si>
  <si>
    <t>*"When I use a word," Humpty Dumpty said, in rather a scornful tone, "it means just what I choose it to mean‚ neither more nor less."*
  *"The question is," said Alice, "whether you can make words mean so many different things."* 
 *"The question is," said Humpty Dumpty, "which is to be master‚ that's all."*</t>
  </si>
  <si>
    <t>Poilievre would have wiped the floor with the bunch of them. Sigh.</t>
  </si>
  <si>
    <t>Go out and protest but when your out breaking windows avoid sitting on benches cause that illegal/s</t>
  </si>
  <si>
    <t>djbobbyjackets</t>
  </si>
  <si>
    <t>they arent gonna make it law. thats waaay too out there.</t>
  </si>
  <si>
    <t>I dont have a problem with the police but it is annoying with the whole setup where they dont face up to breaking the law.</t>
  </si>
  <si>
    <t>One could say everybody is beautiful. But not every body is beautiful.</t>
  </si>
  <si>
    <t>I think that one on the bottom right is Joe Biden</t>
  </si>
  <si>
    <t>mayonaise_cat</t>
  </si>
  <si>
    <t>Lmfao "stop telling us that the stuff we believe is not true!! God!"</t>
  </si>
  <si>
    <t>Well they were the BLM antifa movement of the day day after all.</t>
  </si>
  <si>
    <t>Strange that I see this man as being the only sane one in the video?</t>
  </si>
  <si>
    <t>In his 2008 book¬†State of Confusion: Political Manipulation and the Assault on the American Mind, psychologist Bryant Welch described the prevalence of the technique in American politics beginning in the age of modern communications, stating:
 To say gaslighting was started by the¬†Bushes,¬†Lee Atwater,¬†Karl Rove,¬†Fox News, or any other extant group is not simply wrong, it also misses an important point. Gaslighting comes directly from blending modern communications, marketing, and advertising techniques with long-standing methods of propaganda. They were simply waiting to be discovered by those with sufficient ambition and psychological makeup to use them.[33]
 Journalist¬†Frida Ghitis¬†used the term "gaslighting" to describe Russia's global relations. While Russian operatives were active in¬†Crimea, Russian officials continually denied their presence and manipulated the distrust of political groups in their favor.[34]
 Journalists at¬†The New York Times Magazine,¬†BBC¬†and¬†Teen Vogue, as well as psychologists Bryant Welch, Robert Feldman and Leah McElrath, have described some of the actions of¬†Donald Trump¬†during the¬†2016 US presidential election¬†and his term as president as examples of gaslighting.[31][35][36][37][38]¬†Journalism professor¬†Ben Yagoda¬†wrote in¬†The Chronicle of Higher Education¬†in January 2017 that the term¬†gaslighting¬†had become topical again as the result of Trump's behavior, saying that Trump's "habitual tendency to say 'X', and then, at some later date, indignantly declare, 'I did not say "X". In fact, I would never dream of saying "X"" had brought new notability to the term.[30]
 Gaslighting is utilized by leaders and followers of¬†sectarian¬†groups to ensure conformity of any potentially deviating members.[39]</t>
  </si>
  <si>
    <t>Future News: Canadian Tire changes their logo from obvious white supremacy symbol to an octagon of love, CEO has resigned and forfeited all human rights and Antifa has burned down random neighborhoods in other parts of the world.</t>
  </si>
  <si>
    <t>Now, everyone around, take a look at this! It's called fascism. Don't forget that. No matter how many times they'll deny it, this is fascism.</t>
  </si>
  <si>
    <t>*Hate crimes not applicable</t>
  </si>
  <si>
    <t>I wonder if Emily‚'s opinion would change if they burned her house down and looted her posssessions?</t>
  </si>
  <si>
    <t>Was Floyd's death pre planned?</t>
  </si>
  <si>
    <t>Lmao what?? One image shows a group of people who were intent on murdering whole groups of people, and the other image shows people fighting to show that a certain group of people deserve to be treated with respect. There's literally no way to misinterpret them in which they are the same. 
 Even if you don't agree with BLM how on earth could you possibly think these images are "history repeating itself"?</t>
  </si>
  <si>
    <t>HomemadeMacAndCheese</t>
  </si>
  <si>
    <t>I guess everyone needs their version of Birth of a Nation.</t>
  </si>
  <si>
    <t>The gov't is really into snitch lines lately. Covid, Cerb. Canada is gonna be just like the soviet union with snitches everywhere.</t>
  </si>
  <si>
    <t>Things can only get worse by continuing to permit and prioritize African immigration.
 It‚'s the worst idea in the world as one look at the latest rioting in the USA confirms.</t>
  </si>
  <si>
    <t>It's fine, she can't read.</t>
  </si>
  <si>
    <t>I saw nothing like that on that page can you show any posts that are calls to violence?</t>
  </si>
  <si>
    <t>Never apologize for calling out BLM.</t>
  </si>
  <si>
    <t>Ahh communism. Where suffering is mandatory.</t>
  </si>
  <si>
    <t>I was wondering where all the British Hooligans were hiding.</t>
  </si>
  <si>
    <t>I was wondering why the logo was black; oh brother.</t>
  </si>
  <si>
    <t>How long before Horwath gets accused of racism?</t>
  </si>
  <si>
    <t>I like how canada gov is trying to add the natives into this lol</t>
  </si>
  <si>
    <t>Hate crime? Against who? Statues?</t>
  </si>
  <si>
    <t>[stop consooming hostile culture](https://www.youtube.com/watch?v=duCSoK4F6Dc)</t>
  </si>
  <si>
    <t>I don't think you can just 'get into' politics. Nepotism is real.</t>
  </si>
  <si>
    <t>"What are we supposed to do if someone steals from us?" 
 "Just let them have it, they wouldn't be stealing it if they didn't need it"</t>
  </si>
  <si>
    <t>not in Canada. remove</t>
  </si>
  <si>
    <t>hhxrx</t>
  </si>
  <si>
    <t>Good luck. You really want turmoil? This is how you get it. Lmfao.</t>
  </si>
  <si>
    <t>Imagine how she would act if she wasn't trying to improve the image of her race.</t>
  </si>
  <si>
    <t>Import the third world and you'd become the third world</t>
  </si>
  <si>
    <t>Don't bring a skateboard to a gunfight.</t>
  </si>
  <si>
    <t>The man attacked is facing charges (he had the gun).</t>
  </si>
  <si>
    <t>That is kind of you to say. I, too, will stand for your right to free speech, if and when the time comes. I may not agree with what you say, but I will defend to the death your right to say it.
 Respectfully, it sounds like you may actually be a liberal or a classical liberal. Most leftists today do not agree with you on freedom of speech, as far as I know.</t>
  </si>
  <si>
    <t>Deep State doesn't exist!</t>
  </si>
  <si>
    <t>Lol QTard.</t>
  </si>
  <si>
    <t>DJ_Chaps</t>
  </si>
  <si>
    <t>Ah yes, just like how the CIA has no connections to the American Government</t>
  </si>
  <si>
    <t>DaWahnDaOnly</t>
  </si>
  <si>
    <t>It's amazing how low the standard is that natives are held to. Nobody even blinks at the chief of whatever tribe being drunk at a casino at 2am. I can't imagine the mayor of a small town getting in this type of situation.</t>
  </si>
  <si>
    <t>you_have_hiv_bitch</t>
  </si>
  <si>
    <t>If my family were ever in trouble, I wasn't going to call the police anyway; our courts are too lenient. Nothing gets the job done better than a guy with good working tools and a truck.</t>
  </si>
  <si>
    <t>Hate facts.</t>
  </si>
  <si>
    <t>It was a total accident</t>
  </si>
  <si>
    <t>Nothing to see here. We are just enjoying some good ol diversity. Didn't you folks get the memo. Things like this are just part and parcel of living in a major western city.
 This is madness. Diversity/mass migration is the worst thing to happen to the West in 100 years. We should not import military aged refugees.</t>
  </si>
  <si>
    <t>It's pretty interesting getting Indians ranting about immigration. Most that I've spoken to fully understand the massive problems with Canada's immigration system.</t>
  </si>
  <si>
    <t>If you have to constantly delete any criticism of your movement, it's probably not a very strong movement.</t>
  </si>
  <si>
    <t>Crime too?</t>
  </si>
  <si>
    <t>"Discussion". LOL</t>
  </si>
  <si>
    <t>Jagmeet Singh...leader of one of Canada's major political parties. Ran for Prime Minister...having an opportunity most of us will never get or even dream of...complains about systemic racism. 
 Jagmeet "Suffering from Success" Singh</t>
  </si>
  <si>
    <t>Madlad</t>
  </si>
  <si>
    <t>So the liberals are pretending they're democratic now?</t>
  </si>
  <si>
    <t>All he wants is ALL of your honey...</t>
  </si>
  <si>
    <t>Coping are we?</t>
  </si>
  <si>
    <t>Broken dreams so grand, sing of his final stand, long live Carolus 
 Brought by soldiers hand, back to the fatherland, long live Carolus Rex</t>
  </si>
  <si>
    <t>Tiberius_97</t>
  </si>
  <si>
    <t>its bad</t>
  </si>
  <si>
    <t>I was talking to a Mennonite farmer just outside of Dorking, ON about this. Tree leaves were late, blossoms were mostly killed by frost</t>
  </si>
  <si>
    <t>ANTIFArTerrorists</t>
  </si>
  <si>
    <t>"CERB cheating"
 Well that's an interesting way to say theft/fraud</t>
  </si>
  <si>
    <t>/r/gendercritical gone
 more probably incoming</t>
  </si>
  <si>
    <t>Depends on how many hate crimes you've commited and against whom.
 Oh, none? Then you have nothing to apologize for.</t>
  </si>
  <si>
    <t>fake news</t>
  </si>
  <si>
    <t>Ukraine is not weak?</t>
  </si>
  <si>
    <t>Because they don't know how to fight. Saying that conservatism has been blindsided would be an understatement. They got too comfortable and too naive. Those who were supposed to uphold the liberal order let the wolves into the hen house. That liberal order is the enlightenment liberalism represented by liberal democracy, which took over from the absolute monarchies of the past.
  No matter what form of liberalism they believed in, be it social liberalism, classical liberalism, or libertarianism, they did not even notice the cultural Marxists taking over our institutions. Lulled into a false sense of security, as the different forms of liberalism combated each other in the post-war period, no one was prepared for the kinds of tactics the Marxists employed. Then the Marxists slowly, then quickly, took over the left from the even more ill-equipped social liberals, and now the mainstream right has no idea how to fight these insidious radicals. 
 They still act like they are facing off against social liberals, that there can be compromising. Maybe classical liberals can compromise with social liberals, but there's no compromising with Marxists. They are at odds with every principle of liberalism and they only seek power so they can destroy liberalism. The right needs to learn that when the enemy is probing you with bayonets to find the vulnerable mushy spots to plunge that bayonet into, that there can be no mushy spots. Every inch must be covered in steel to meet every thrust.</t>
  </si>
  <si>
    <t>"The centre for free expression" fires someone for expressing biological facts. Leftist logic right there.</t>
  </si>
  <si>
    <t>Whats next ? A BLM tattoo on their heads ?</t>
  </si>
  <si>
    <t>Anyone who has any kind of sense dislikes Trudeau.</t>
  </si>
  <si>
    <t>Was this written by an AI? Jeasus who TF writes like that?</t>
  </si>
  <si>
    <t>So she put $100,000 back into the economy? 
 I‚'m not sure the issue with this guys. Honestly government charge out rates for vehicles are insane.. I would 100% rather that money go to Uber drivers than her use her own vehicle, claim the mileage, and basically get her vehicle paid for by tax dollars. 
 Can someone explain how I am mistaken?</t>
  </si>
  <si>
    <t>Well... you kinda deserve it. Seems like no one wants to be around you.</t>
  </si>
  <si>
    <t>is there a single institution in this country left that isn't either gangrenous or a complete joke</t>
  </si>
  <si>
    <t>IQ</t>
  </si>
  <si>
    <t>These people live in a bubble and are afraid of anything outside of it.
 They never engage with opposing viewpoints and so have no understanding of them.
 What can not be understood is an enemy to be disparaged.
 Their Overton window is completely skewed.</t>
  </si>
  <si>
    <t>It's not even that. Alienating the US is fine if it gets you a benefit somewhere else. Fidel's kid didnt get any benefit for Canada out of doing it, only personal.</t>
  </si>
  <si>
    <t>I want to see this police report stuff, where do I find it?</t>
  </si>
  <si>
    <t>Uh, he‚'s a GOP member, not a Leftist.</t>
  </si>
  <si>
    <t>RedditMayne</t>
  </si>
  <si>
    <t>Good girl. The silent majority STANDS with you. I would shake your father's hand.</t>
  </si>
  <si>
    <t>Systemic racism is a problem in Canada..... where exactly?
 Look at the CPC back down every time.
 We'll never win like this.</t>
  </si>
  <si>
    <t>https://www.theguardian.com/world/2013/apr/02/americans-obama-anti-christ-conspiracy-theories</t>
  </si>
  <si>
    <t>I thought France banned guns...</t>
  </si>
  <si>
    <t>Good move. 'Gender Studies' is dishonest propaganda, so should never be financed by the tax payer and is unsuitable for academia. Like any social and political movement, feminism ought to survive on its own merits without support from state institutions. Colleges should stop being propaganda houses for the left.</t>
  </si>
  <si>
    <t>This is absolute madness...I want to laugh but I just can't. 
 I feel sad about this whole situation...it just breaks my heart too see how far things have degenerated in a few years...I never thought it would ever get this bad...well...it has...and here we are.</t>
  </si>
  <si>
    <t>When one starts defacing monuments, don't get upset when your own boy get tagged.</t>
  </si>
  <si>
    <t>Good to know we now have mob rule</t>
  </si>
  <si>
    <t>&gt; As Marwan Tabbara sat in jail on Easter weekend after his arrest on allegations he broke into a home he had stalked for months and assaulted a man and woman inside, the sitting Liberal Member of Parliament may have thought his world was about to explode.
 &gt; Instead, he slipped out the next day, after a bail hearing held via video with a court official 120 kilometres away from his Ontario riding, and with local police not saying a word.
 &gt; You would think that when a sitting MP is arrested, jailed overnight, and set for a criminal trial on multiple serious charges, somebody would be told about it. You would be wrong.
 When both the Guelph Police Service in Guelph, Ont., about 90 kilometres west of Toronto, and Tabbara himself decided to keep the arrest and unsavory allegations secret, it kept everyone in the dark ‚  including Prime Minister Justin Trudeau, according to his own account.
 &gt; ‚"We learned about this issue ‚  the arrest, the charges, everything that had happened ‚  on Friday,‚ Trudeau said, referring to June 5 when National Post and two other news organization published stories on the arrest within minutes of each other, having learned of them two months after the arrest.
 &gt; That secrecy has led to anger and suspicion.</t>
  </si>
  <si>
    <t>Weird. I have the opposite. I walk into a 'halal' meat store and they just ignore me until i actually ask for something because i can't read anything because its all in a different language. And they sometimes seem kinda unenthusiastic about me being there. Funny how that works, eh. Should I start crying about it? No. Of course not. I should just go there more often until they get used to me. Problem solved. That's called pulling up your panties and working towards changing peoples minds one kind gesture at a time.</t>
  </si>
  <si>
    <t>This kind of thing only accelerated the inevitable backlash. ‚"And then one day, for no reason at all, they voted hitler into power‚.</t>
  </si>
  <si>
    <t>Coltino</t>
  </si>
  <si>
    <t>https://www.rota.org.uk/content/‚"white-privilege‚-useful-concept-current-uk-context</t>
  </si>
  <si>
    <t>When he said Canada is a 'post-national state', that should have woken up most Canadians, but it didn't. Canadians are super asleep but it's remarkable what he has tried to pull. Even globalist leftists like Martin and Chretien would NEVER be able to get away with stuff like Trudeau has. Even though Martin/Chretien were trying to undermine Canada via globalism, they still maintained a fake public position of wanting Canada to remain a country, Trudeau openly wants to dissolve our borders, our national identity, and be a post-national state that serves globalist interests.</t>
  </si>
  <si>
    <t>It's a dog eat dog world out there.</t>
  </si>
  <si>
    <t>BLM thinks that further disruption of the western nuclear family will somehow help black communities.</t>
  </si>
  <si>
    <t>ter‚Ä¢ror‚Ä¢ism tƒïr‚Ä≤…ô-rƒ≠z‚Ä≥…ôm‚ñ∫ 
 n.
 The use of violence or the threat of violence, especially against civilians, in the pursuit of political goals.</t>
  </si>
  <si>
    <t>Considering how much stuff on kijiji's probably stolen..</t>
  </si>
  <si>
    <t>Damage control. Everybody knows that the company is compromised.
 Look at how people flipped out about the "Clipper Chip" being placed in their phones back in the day. Why would anybody consider Huawei equipment?
 Hell, China even re-routes Internet traffic through their country so that they can monitor it.
 https://arstechnica.com/information-technology/2018/11/strange-snafu-misroutes-domestic-us-internet-traffic-through-china-telecom/
 https://www.independent.co.uk/life-style/gadgets-and-tech/news/china-europe-mobile-traffic-telecom-mobile-data-hackers-a8953786.html</t>
  </si>
  <si>
    <t>I'm moving to the states. I can't stand this country or the people in it at this point.</t>
  </si>
  <si>
    <t>FFS why did i have to be born in scarborough</t>
  </si>
  <si>
    <t xml:space="preserve">Begging for vegan meat and soy. </t>
  </si>
  <si>
    <t>It's a fake tweet, but her other real tweets are equally disturbing and should be shared all the same.</t>
  </si>
  <si>
    <t>Your betters have already decided it will be Mackay.</t>
  </si>
  <si>
    <t>frig off</t>
  </si>
  <si>
    <t>He's the MP in my riding, and he's done absolutely nothing for the community. I doubt he even lives here.</t>
  </si>
  <si>
    <t>We wil never be touched comrade</t>
  </si>
  <si>
    <t>She comes to Edmonton to condemn the most ethically sourced oil in the world but does not have the audacity to say something about Saudi or China. What a load...</t>
  </si>
  <si>
    <t>CP24 is reporting that there are plywood shortages due to the number of businesses boarding up their windows. The Eaton centre will also be completely closed until Tuesday. 
 All due to these "peaceful" protests.
 It's shameful that business owners can't rely on police to maintain law and order and have to resort to boarding up their windows. Yonge St should not look like an hurricane zone on a June weekend. 
 Apparently it's also an anti-indigenous racism protest?</t>
  </si>
  <si>
    <t>johnsmithsvt</t>
  </si>
  <si>
    <t>that's a good pic for a joint-smoking meme</t>
  </si>
  <si>
    <t>Coleman Hughes destroys the idea of widespread systemic racism in less than three minutes of calm, polite analyses.
 [https://www.youtube.com/watch?v=zOtVDwnFTzw&amp;t=215s](https://www.youtube.com/watch?v=zOtVDwnFTzw&amp;t=215s)</t>
  </si>
  <si>
    <t>The first two people's opinions don't exist within the CPC framework anymore. 
 Bad meme, bad COVID-19 estimations, bad redditor.</t>
  </si>
  <si>
    <t>I thought Russia was a no no in this sub?</t>
  </si>
  <si>
    <t>BlackLivesSplattered</t>
  </si>
  <si>
    <t>Theyll flip flop again when the stats come out</t>
  </si>
  <si>
    <t>Lol man you guys care wayyy more about the two people in the picture than you should.</t>
  </si>
  <si>
    <t>We must stop the Communist take over perpetuated by the Liberals and the Conservatives. For those in the west, vote for Wexit in the next election.</t>
  </si>
  <si>
    <t>Communist News Network</t>
  </si>
  <si>
    <t>I don't know what is worst, this or the fake HCQ studies.</t>
  </si>
  <si>
    <t>They look weak because they are under the ‚"Maduro diet‚.</t>
  </si>
  <si>
    <t>mankest-demes</t>
  </si>
  <si>
    <t>Lol, is this guy for real?</t>
  </si>
  <si>
    <t>Canadian media is bought and sold. I don't watch Pravda.</t>
  </si>
  <si>
    <t>False! Gassy Jack was not the founder of Vancouver. He was the first to open a saloon and Gastown district was named after him.</t>
  </si>
  <si>
    <t>Judge a man not by the colour of his skin but the content of his character sure went out the window fast.</t>
  </si>
  <si>
    <t>Wasn‚'t there a story going around that covid is sweeping through these protests? Or is that fake news too lol</t>
  </si>
  <si>
    <t>Now if we could get those crime statistics...</t>
  </si>
  <si>
    <t>Gotta protect milk boy Trudeau's feelings otherwise he'll cry on camera again</t>
  </si>
  <si>
    <t>ü§£ç</t>
  </si>
  <si>
    <t>maybe time to hire a biker gang to clean up our mess?</t>
  </si>
  <si>
    <t>&gt; Last month, Trudeau said the government is hoping to publicly endorse one app to encourage its use across the country.
 Another monopoly! And that's the least offensive thing I take away from this article.</t>
  </si>
  <si>
    <t>As long as we're in the "majority".
 What happens when we're no longer in the majority?
 They'll probably change it to "racialized" at that point.</t>
  </si>
  <si>
    <t>No I wouldn't but then again I have never been high on meth or crack. A lot of these people were at the time they attacked a cop or resisted arrest.</t>
  </si>
  <si>
    <t>Right or left no one can stop Canada's population target by immigration, atleast i think so.</t>
  </si>
  <si>
    <t>This aesthetic needs to end.</t>
  </si>
  <si>
    <t>Should start being fake activists and expose their Maoist ideals. Posters that exaggerate their current message but only so much so that they cannot disagree with.</t>
  </si>
  <si>
    <t>stumpducker</t>
  </si>
  <si>
    <t>This lesson was learned during SARS. Trudeau's corruption caused the increased infection rate.</t>
  </si>
  <si>
    <t>If you think the strong are dangerous, wait to see what the weak can do.</t>
  </si>
  <si>
    <t>Two words. Native Canadians.</t>
  </si>
  <si>
    <t>DaytMike</t>
  </si>
  <si>
    <t>Jailbreak the only way to delete</t>
  </si>
  <si>
    <t>he's pandering to the hardcore electorate and I'm not sure if it ends well for his reelection</t>
  </si>
  <si>
    <t>b1aa14315bdbc2bdb4db</t>
  </si>
  <si>
    <t>Teletubbies really let themselves go lately.</t>
  </si>
  <si>
    <t>Married to a man with two borrowed kids</t>
  </si>
  <si>
    <t>Click clack, birdshot.</t>
  </si>
  <si>
    <t>It's a stat so show up along the parade route to wave a canadian flag and watch them go mental. Happy Birthday Canada!</t>
  </si>
  <si>
    <t>Taxation is theft. Period. Representation or not. 
 Non-citizens, specifically permanent residents, pay taxes right now to take advantage of our robust social programs and to become a citizen in the future. Other immigrants pay taxes as part of the contract they‚'ve entered into by which they can become a citizen. No free rides. 
 Neither group requires representation because they are actively seeking out living in Canada. If they don‚'t like something, they can deal with it until such time as they become eligible to vote. The minuscule things that immigrants could complain about are pure entitlement mentality. They can always go back to where ever they came from or seek a new host country that aligns better with what they are looking for.</t>
  </si>
  <si>
    <t>Nah, I dont think we have any statues of Fidel in Canada.</t>
  </si>
  <si>
    <t>One by one, the marxists are rewriting history.</t>
  </si>
  <si>
    <t>I know it's fake, but part of me wishes it was real.</t>
  </si>
  <si>
    <t>DraconianReptile</t>
  </si>
  <si>
    <t>Jogging pants you say?</t>
  </si>
  <si>
    <t>Oh no, you have to stare at a splash screen for a couple of seconds before joining a game. The horror!ò±</t>
  </si>
  <si>
    <t>Aug415</t>
  </si>
  <si>
    <t>Stefan Molyneux's entire Youtube channel has been terminated by Youtube. So the original link no longer works. That's why I'm reposting this video link. The new link I'm posting is to the same video, but on Dr Duke Pesta's channel.</t>
  </si>
  <si>
    <t>They don't want to lose their **captive** audience.</t>
  </si>
  <si>
    <t>The mob is now going after Margaret Wente.
 100% this is pay back for how valiantly she defended Stephen Galloway.
 This is a mob hit.</t>
  </si>
  <si>
    <t>Absolutely correct.
 Stand your ground.
 Mobilization is necessary.
 Take ground. Don't just be reactive.
 Rational people are still the majority. We must free the slaves.</t>
  </si>
  <si>
    <t>I don't blame the officer who leaked the info. He's probably scared for his life with the treatment of cops the past week. It wouldn't surprise me to see the city throw these cops under the bus to avoid outrage unfortunately.</t>
  </si>
  <si>
    <t>The West's Cultural Revolution has begun... toppling statues, exiling academics, exterminating dissent... exactly the same as Mao's playbook</t>
  </si>
  <si>
    <t>I went to Vancouver last year and was blown away by the amount of homelessness. We stayed in the gaslight district and there were no parks that were not tent cities. We stepped around a dead guy to get into tim hortons and we saw a resteraunt get robbed 4 times in the 30 minutes we were there (tip jar, TP, newspapers, drinks). I have never witnessed anything that bad, although my daughter was in LA and said it was similiar there.ü§Ø</t>
  </si>
  <si>
    <t>bethhanke1</t>
  </si>
  <si>
    <t>Looks like BLM has been busy</t>
  </si>
  <si>
    <t>What...
 Per 1,000 people...
 So.. police killed 2,527,807 people in Canada (in some unnamed year)?
 You'd think we'd have heard about it in the news somewhere...</t>
  </si>
  <si>
    <t>So melodramatic.</t>
  </si>
  <si>
    <t>George floyds death was senseless and could have been avoided if 1 of those 4 officers had any foresight. But in no way is he a messiah. Even the left knows this which is why their censorship tactics are in overdrive rn to prevent knowledge of his criminal history from becoming well known.</t>
  </si>
  <si>
    <t>No,lots of people know of natives warring amongst themselves. We don't get them to apologize to one another because it didn't involve us oppressing them.</t>
  </si>
  <si>
    <t>First, he got all the oligarchs in one room and told them not to get too far into politics.
 Khodorkovsky challenged and look where that got him.
 Now this!</t>
  </si>
  <si>
    <t>Using corporate blackmail to silence the POTUS, I'm not sure, but I suspect there'd be a case there for Treason.</t>
  </si>
  <si>
    <t>Sure sounds like a magical mushroom ride hey let‚'s not forget leprechaun and faeries they would be a great addition these teams,the looney tune space cadets need some reality to deal with that will have serious consequences for them believing this kumbaya fantasy.</t>
  </si>
  <si>
    <t>Antifa Spokes-child says surrender conservatives.</t>
  </si>
  <si>
    <t>Reductio ad Trumpum.</t>
  </si>
  <si>
    <t>The same "nooses" use to pull up wooden and metal planks? What is wrong wirh these people.</t>
  </si>
  <si>
    <t>Are you putting that silver glitter in the envelope? 
 Takes forever to get it out of carpet......bahaha</t>
  </si>
  <si>
    <t>Privilege is owning those things and not having some lady you don't know complain that you don't deserve it. Like is she jealous or something? What's her stake? I feel like she wouldn't get a lot of mileage out of good headphones.</t>
  </si>
  <si>
    <t>**SOVEREIGN SUBS HAVE BORDERS**</t>
  </si>
  <si>
    <t>Tam is still confused on what gender they are, so playing indoors-outdoors-mask-no mask is not a surprise anymore.</t>
  </si>
  <si>
    <t>I wish I could be boycott diet Pepsi but I'm hooked</t>
  </si>
  <si>
    <t>Reverse discrimination creates discrimination. Say it with me now. 
 Seriously this is spot on. Treat people equally. No tweaks</t>
  </si>
  <si>
    <t>The UN endorses Antifa. 
 That pretty much sums up the state of our world.</t>
  </si>
  <si>
    <t>Systemic racism: When the law is different for one racial group than for others. It exists in Canada. Example: On 1 May PM Trudeau decreed, without consulting Parliament that law-abiding citizens could not own or use 1500 types of firearms. Except if you are Native. Hence the Prime Minister of Canada personally introduced legislation that is specifically racist. This is systemic racism.</t>
  </si>
  <si>
    <t>Wouldn't most people agree that both of them are unacceptable?
 It's a minority protesting and then a minority of protesters that end up being violent.
 Clearly some protesters think that they're not being listened to and they feel they need to take it to the next level.
 Clearly some civilians are scared to death that their property may be damaged.
 Both of them stand for what they believe in. They're probably both wrong and don't realize the negative impacts of their selfishness.
 Extremes can never be good. They lead to selfishness.</t>
  </si>
  <si>
    <t>You‚'ve been warned, Antifa.</t>
  </si>
  <si>
    <t>Geumnyeonsan</t>
  </si>
  <si>
    <t>"If pandoptics matter, the prime minister may have to support mandatory face mask legislation.
 If he doesn‚'t, it unmasks Trudeau as a pandemic poster boy showcasing for political gain. So he might as well get his hair cut."
 MANDATORY M A S K S... 
 How do you feel about that Tam?
 We all know you don't wear one.</t>
  </si>
  <si>
    <t>You guys are going to love jail.
 Free healthcare, free TV, free food, cheap drugs, lots of opportunity for career advancement in the prison gangs and community social hour every day.</t>
  </si>
  <si>
    <t>è</t>
  </si>
  <si>
    <t>Another purge forthcoming</t>
  </si>
  <si>
    <t>Its surreal that we have a state funded news program for kids. Especially when it's so obviously biased. Nobody cares, typical Canadian apathy.</t>
  </si>
  <si>
    <t>r/toronto is very angry about this, which is funny because they are the people who will argue looting is no big deal because ItS jUsT pRoPeRtY.</t>
  </si>
  <si>
    <t>Thorns_Embrace</t>
  </si>
  <si>
    <t>"It must be a terribly intelligent virus to be able to distinguish peoples‚' reasons for gathering and attack accordingly."
 That comment was pretty good. 
 So, just trick the virus and tell it you're going outside to protest.</t>
  </si>
  <si>
    <t>The best thing to do about films like this is ignore them. Giving them even a drop of attention only does harm.</t>
  </si>
  <si>
    <t>Anyone ever been to Africa?
 It is alarming driving through towns/cities and noticing every house has a large wall with an electric fence atop it. Or that the hotels, banks, stores either do not have windows in the bottom 8' or have bars on the windows.
 This is how we get there. Soon property owners will try to engineer and build a solution to vandals. God knows CCTV won't do anything when turned over to the police. Sad thing is the leftists have no foresight and cannot see the very real cliff they are steering towards.</t>
  </si>
  <si>
    <t>The Walrus used to have articles about Canada and Canadians. But now everything in it is race and gender.</t>
  </si>
  <si>
    <t>jcd1974</t>
  </si>
  <si>
    <t>Nothing you are given is ever worth what you have earned.</t>
  </si>
  <si>
    <t>rocknroyce</t>
  </si>
  <si>
    <t>ANTIFA is a wing of the Democrat and Liberal party. Trump is a Republican so he did it, you are dreaming if you think Trudeau will turn on his base.</t>
  </si>
  <si>
    <t>Agreed, unfortunately the Liberals won't.</t>
  </si>
  <si>
    <t>&gt;The conversation is now closed.
 Basically, how every conversation with a leftist ends.</t>
  </si>
  <si>
    <t>So what happens with the GoFundMe her family started? Does the family get in trouble for lying?</t>
  </si>
  <si>
    <t>This guys gettin flack for retiring after 37 years by people who can‚'t hold down a job for a day</t>
  </si>
  <si>
    <t>WASPs and a handful of French created Canada out of a raw wilderness.
 The pioneers deserve admiration not vilification.
 Immigrants should say only ‚ Thank you‚' to the descendants of nation builders.</t>
  </si>
  <si>
    <t>a real gatling gun moment</t>
  </si>
  <si>
    <t>MeatFire</t>
  </si>
  <si>
    <t>I mean france is sitting at that 20% mark</t>
  </si>
  <si>
    <t>video is down bro upvote</t>
  </si>
  <si>
    <t>In today‚'s cancel culture, you are not allowed to ask relevant questions. Duh...</t>
  </si>
  <si>
    <t>Where's his whip?</t>
  </si>
  <si>
    <t>HNIC33</t>
  </si>
  <si>
    <t>Yeah, the CPC is just slightly less left than the Liberals. Wake up already. Neoliberal parties are basically all we get to vote for. 
 I stopped calling myself a conservative a while ago. What of this culture do you want to conserve? 
 I'm a traditionalist. I vote for traditionalists. If I dont have one on the ballot, I dont vote.</t>
  </si>
  <si>
    <t>This has got to be a special ed class or some kind of developmentally challenged program of some sort, right?</t>
  </si>
  <si>
    <t>Upvote should be our boy Mad Max</t>
  </si>
  <si>
    <t>armour56</t>
  </si>
  <si>
    <t>Flu every year is a pandemic. Who cares.</t>
  </si>
  <si>
    <t>As much as I detest trudeau I will give credit when it is due, and that was the right decision to not allow China to interfere in the extradition of Meng.</t>
  </si>
  <si>
    <t>I‚'m still waiting for a shred of actual evidence that race was a factor in the murder of George Floyd and not just terrible policing tactics and an attitude of bullying and unaccountability.</t>
  </si>
  <si>
    <t>She seems sane. She won't make it far in Canadian politics.</t>
  </si>
  <si>
    <t>Darkenmal</t>
  </si>
  <si>
    <t>In many establishments there is only one washroom, one for men and one for women.
 Idgaf. I will use which ever is empty if noone else is waiting. I enjoy the look at some Karen's reaction.
 I intend to exercise my Bill C-16 rights because "Did you just assume my gender?"</t>
  </si>
  <si>
    <t>Shagga_Dagga</t>
  </si>
  <si>
    <t>‚"If U.S. doesn‚'t give us what we want, then we will burn down this system and replace it‚ sounds exactly like the position of the Confederacy.</t>
  </si>
  <si>
    <t>critercat</t>
  </si>
  <si>
    <t>Time to call the FBI and ATF. Perform psychological warfare on them for 50 days and on the 51st ‚"smoke‚ them out.</t>
  </si>
  <si>
    <t>Thank you for supporting the Communist Broadcasting Corporation by bringing them web traffic</t>
  </si>
  <si>
    <t>I don't agree with the term systemic racism because it ignores the root causes of the issue. Incarceration is an access to justice issue, not a racism issue.
 You're not racist for objecting to that.</t>
  </si>
  <si>
    <t>COVID numbers are total BS.</t>
  </si>
  <si>
    <t>More like:
 Socialists: invent the Stasi
 They don't want a police force that is just and even handed. They want a fanatic run secret police. That's what's next.</t>
  </si>
  <si>
    <t>All of it to win the 2020 pres election. 
 2 anit HCQ studies have been retracted as fraudulent.</t>
  </si>
  <si>
    <t>If they did the same to drake or snoop they'd offend their poc base</t>
  </si>
  <si>
    <t>neat post breh</t>
  </si>
  <si>
    <t>What a step backwards.</t>
  </si>
  <si>
    <t>Who cares it's funny</t>
  </si>
  <si>
    <t>evan19994</t>
  </si>
  <si>
    <t>I think it's pretty well established at this point body cams don't do anything.
 The police involved in the George Floyd murder were wearing body cams. They didn't capture anything of value, while a bystander did.
 It's just a great big waste of money. Once again a political decision made through intimidation and pressure tactics.</t>
  </si>
  <si>
    <t>How else do you import voters? You gotta advertise!</t>
  </si>
  <si>
    <t>We prefer to use the gender ‚"Whale-like‚</t>
  </si>
  <si>
    <t>oop. Get the locks on your magnesium wheels, boys.</t>
  </si>
  <si>
    <t>I think it would be interesting if...‚Ä¶..Somebody collected data about how many of the shooters that have been convicted of murder ..And the murder victims, lived in a Toronto Community Housing unit ? And where did the shooting take place ?
 I wonder ?
 JimB.</t>
  </si>
  <si>
    <t>welcome based maple syrup merchants</t>
  </si>
  <si>
    <t>7767jmkm</t>
  </si>
  <si>
    <t>Imagine moving to a majority white country and then complaining because the majority of products' target audience is the majority.
 Wonder if they have brown teachers, brown dolls, brown crayons and brown cartoons in places like Kenya or Turkey?</t>
  </si>
  <si>
    <t>inglebert7</t>
  </si>
  <si>
    <t>Hear me out... I think the US should let CHAZ actually be a thing, long term. It‚'s a great little experiment and it should help fishbowl these progressive Marxist ideas in reality. 
 Maybe then we can all collectively move on like mature adults. Whichever direction it goes.</t>
  </si>
  <si>
    <t>&gt;‚"Ms. Hudson has voluntarily agreed to repay a portion of the overtime payments which were approved by members of a prior executive committee,‚¬†
 I never heard exactly how much of the $277k she was allowed to steal.</t>
  </si>
  <si>
    <t>So many Jagmeet's but can all of them "Singh"</t>
  </si>
  <si>
    <t>But men commit more cri... oh.</t>
  </si>
  <si>
    <t>US STEM fields are going to boom.</t>
  </si>
  <si>
    <t>How would it be discriminatory? Men do commit more crime particularly men of lower social economic status. Just because facts are unfortunate does not mean they are not insightful. Do you think because we point out facts we want to punish people? The reality is we want to help people overcome their obstacles by putting them in positions to help themselves. No hand holding here.</t>
  </si>
  <si>
    <t>Still can‚'t believe any Canadian would stand up for this guy after he imposed tariffs on Canadian goods back in 2018. 
 Trudeau may be a joke but so are you if you think this guy isn‚'t.</t>
  </si>
  <si>
    <t>Metalsheepapocalypse</t>
  </si>
  <si>
    <t>The voracious mob claims another victim.</t>
  </si>
  <si>
    <t>I know Hammy thinks it's a taboo subject, but this is EXACTLY the sort of argument people were making to move to Rhodesia in the '70's. I think that whole experience is very germane to what is happening now. History has already had it's BLM national experiment and all it leads to is poverty, hate and death.</t>
  </si>
  <si>
    <t>I unironically have the paw patrol theme song on my work playlist.
 Every time a kid walks by and it's playing they start screaming for paw patrol and the parents lose it, that's the power of Fascism.</t>
  </si>
  <si>
    <t>The examples you give are post-revolution, or post invasion-freedom. Have we lost a war I didn't know about? Are we tearing down the symbols of our oppressors? Or do we live in a functioning democracy where we can advocate for the removal of offensive statues and elect people who will implement those policies? You see, I don't have a huge problem removing the statues after a thorough discussion of the pros and cons, of the historical context and the modern. What I do have a problem with is self-appointed societal busy bodies deciding their very small minority should be able to use force to remove statuary they don't like. And when you give the mob the ability to do that, where does it end? We went from removing statues of KKK leaders, to removing anything commemorating the Confederacy, to removing Ulysses S. Grant and George Washington. And now the call has gone out to remove religious symbols. How long until we tear down the Cathedrals? 
 Mob rule is bad no matter how justified you think they are. I suggest that for your own safety because the mob in control at the beginning of the revolution is rarely the mob in control at the end.</t>
  </si>
  <si>
    <t>Of course it's in front of a casino lol</t>
  </si>
  <si>
    <t>&gt; Surveillance footage shows the attack
 Think it would have been followed up on if it hadn't gone viral?</t>
  </si>
  <si>
    <t>Well they better export the looters to oakville and Milton then so they can get whitey. Any rioting in Toronto is damaging minority businesses. They could either do that or figure out where the highest density of shoe stores are and let them loose.</t>
  </si>
  <si>
    <t>Politician (Liberal leader) Jean Charest's sister H√©l√®ne was in on the scandal:
 https://books.google.ca/books?id=iLNhHWfarosC&amp;pg=PA69&amp;lpg=PA69&amp;dq=Micheline+Charest+%22jean+charest%22+cinar&amp;source=bl&amp;ots=m6HeHuDv1U&amp;sig=ACfU3U1OUdnvla0k6HjHZ1rr5JFnLmIV9g&amp;hl=en&amp;sa=X&amp;ved=2ahUKEwj67Jf-rqDqAhVUj3IEHQ36BSgQ6AEwAXoECAkQAQ#v=onepage&amp;q=Micheline%20Charest%20%22jean%20charest%22%20cinar&amp;f=false</t>
  </si>
  <si>
    <t>Did that do much? The place is already trashed...</t>
  </si>
  <si>
    <t>Better watch your back Ms. Buttersworth!</t>
  </si>
  <si>
    <t>Canada has not lost the war. Regressive and bigoted conservative views have lost the war. Anyone with those views has no place in a modern society.</t>
  </si>
  <si>
    <t>It‚'s the thought police. They see you as wrong, but they need to make sure that no one else can be exposed to your wrongness.</t>
  </si>
  <si>
    <t>snackerjacker</t>
  </si>
  <si>
    <t>Upvote be a Trump picture, just to enrage people.</t>
  </si>
  <si>
    <t>This might be small enough to avoid it</t>
  </si>
  <si>
    <t>pers0n933</t>
  </si>
  <si>
    <t>Didn't the Dove campaign and Sport Illustrated plus model teach us not to body shame? Don't forget the singer Lizzo. Big is beautiful these days. But don't let their arteries and cholesterol levels tell you anything different, ok?</t>
  </si>
  <si>
    <t>Still think it's weird the models of firearms havent been released.
 Also, didnt he kill about one person every half hour to an hour? He could have used a flint lock to achieve that rate of fire while not breaking a sweat.</t>
  </si>
  <si>
    <t>Even the TV shows are so beyond cringe I can barely sit through the ads, always wondered who was watching them...turns out nobody!</t>
  </si>
  <si>
    <t>Vancityhotspur</t>
  </si>
  <si>
    <t>‚"People have been silenced for so long‚
 Literally every media, corporation, and celebrity is on your side</t>
  </si>
  <si>
    <t>Git the rope</t>
  </si>
  <si>
    <t>Madlad! Certainly not wrong though.</t>
  </si>
  <si>
    <t>We live in the greatest country, greatest continent in the WORLD. Yet they want to tear it all down. The most multicultural and accepting countries. The USA and Canada let people of all walks and lives, religions, practice freely. No where else in the world are people this free. Yet they want to tear it all down. It's terrifying to me what is going on and how much influence and mob rule has taken over largely due to the media.</t>
  </si>
  <si>
    <t>But Trudeau took away all the guns! How could this happen!?!?!?!!</t>
  </si>
  <si>
    <t>Wasn't that the woman who committed a crime but then later we felt bad so we decided to reward her for committing a crime? 
  I can't wait for all the abortion doctors and pot smokers to be put on our bills.</t>
  </si>
  <si>
    <t>The liberals are so worked up about our imperial colonizer past, and yet they don‚'t recognize it in its modern form.</t>
  </si>
  <si>
    <t>It's a religion.
 Everyone is a born sinner and must constantly ask for forgiveness.</t>
  </si>
  <si>
    <t>Al Jolson vs. Trudeau
 Blackface and taking a knee, who wore it better.</t>
  </si>
  <si>
    <t>Churonna</t>
  </si>
  <si>
    <t>The mind of a leftist.</t>
  </si>
  <si>
    <t>Well don't give them ideas</t>
  </si>
  <si>
    <t>Don't worry, Trudeau will throw money at this and that will line this chiefs pockets even more.</t>
  </si>
  <si>
    <t>The history I was taught in school was that Canada supported the underground railway. How did we suddenly become a bunch of slave owners? Sounds like they revised history to fit their narrative.</t>
  </si>
  <si>
    <t>Well Master can be considered triggering for classism or racism with slavery so I would not be surprised if it does happen. Babylonbee might predict the future.</t>
  </si>
  <si>
    <t>I'm happy to see you supporting Leslyn Woodenboatguy!
 I'm really wishing her the best!</t>
  </si>
  <si>
    <t>Here's a good link I use:
  [https://www.dailywire.com/news/5-statistics-you-need-know-about-cops-killing-aaron-bandler](https://www.dailywire.com/news/5-statistics-you-need-know-about-cops-killing-aaron-bandler)</t>
  </si>
  <si>
    <t>B A L K A N I Z E</t>
  </si>
  <si>
    <t>I mean to be fair he was turning his life around, or at least appearing too. What he did in the past was despicable but objectively I believe in second chances for most cases and this is one of them.</t>
  </si>
  <si>
    <t>MAGA needs to rush in fence them in and lay siege. Allow as many as want in to go in, nobody comes out except to be arrested for terrorism and treason. Cut off power and water (authorities will not do that). Block the tunnels underneath- there are many. Wait them out.
 reinforce the fence with concrete 
 Leave only one way out for the police to arrest them at.</t>
  </si>
  <si>
    <t>Talk to Americans it did not work</t>
  </si>
  <si>
    <t>Trudeau needs to be canceled</t>
  </si>
  <si>
    <t>gumichan</t>
  </si>
  <si>
    <t>uh oh, she criticized the right!!
 Better cancel her now!!
 (horseshoe theory once again)</t>
  </si>
  <si>
    <t>This is just the semi-final... the winner gets to go to the final against the snake oil salesmen of religion.</t>
  </si>
  <si>
    <t>real scientists couldn't be bothered to join or admin these associations so the SJWs slide right in, then they make a mockery of the science. 
 Look up the board members then look up how many papers they have published and they will be single digits with no citations.</t>
  </si>
  <si>
    <t>Wait till they ask you to kneel in front of the camera to access a game lol</t>
  </si>
  <si>
    <t>&gt; 69 comments
 nice</t>
  </si>
  <si>
    <t>Maybe, just maybe, you have stumbled upon something here.</t>
  </si>
  <si>
    <t>Dr Tam who obviously doesn't havea medical degree and years of experience fighting SARS, H1N1 and Ebola like you do. She said if you protest be outside wear a mask try to social distance and don't yell. But you go ahead and twist that into whatever suits your narrative. Obviously it's a free country and people are going to do what they want so all she can do it propose some safety guidelines.</t>
  </si>
  <si>
    <t>Aw, member when that happened to DRUMPHF??? He's finished for now!!!</t>
  </si>
  <si>
    <t>Of all the diseases one could have to explain to the wife after a visit to the ballet, that's by far the best. 
 "Oh no honey, I was sitting at the back and chatting with my boys the entire time, you know how quickly this virus spreads indoors." 
 It's a completely plausible lie. Far better than trying to explain how you got the clap.</t>
  </si>
  <si>
    <t>‚"The first step for us was to better guard the borders and already in the last quarter the flows have been reduced by more than 90% thanks to the great effort of the Armed Forces, the Police and the Coast Guard.‚
 **The second big effort is to ‚"separate real refugees from economic migrants**, and this quarter we have tripled the issuance of asylum decisions,‚ Mitarachi added.
 The third major stage is ‚"to have less and safer structures with security measures and with access control measures.‚</t>
  </si>
  <si>
    <t>Our national identity is a mess. Our politicians are spineless, left right and center, we run from our history, and whine and moan at every opportunity about how we should join the USA, or pack up and move when we have the tiniest difficulty in our own lives. 
 It's easy to meme that we were some pet for the UK, but we earned our keep as a nation by stepping up when it mattered through two world wars, and proving that we had the grit and determination to hold our own weight on the world stage. 
 Learn the national languages, help improve your communities, learn our history, hold your politicians accountable. 'True North, Strong and Free' means something, but only if you want it to.</t>
  </si>
  <si>
    <t>So this is why they wanted our guns</t>
  </si>
  <si>
    <t>The signs doesn't make any sense, George Floyd wasn't an immigrant.</t>
  </si>
  <si>
    <t>Im a little late to the thread but if you listen to the video carefully you can here one of the 'security guards' say, "Oh, you're not dead yet?" Followed by a single gunshot.
 Make what you want with that. But that sure sounds like an excecution to me.</t>
  </si>
  <si>
    <t>Get_Smited</t>
  </si>
  <si>
    <t>That's actually a funny video lmao</t>
  </si>
  <si>
    <t>But_IAmARobot</t>
  </si>
  <si>
    <t>To top it off, this man had a history of violence while in the UK yet was never deported.</t>
  </si>
  <si>
    <t>Y‚'know, like owning the libs.</t>
  </si>
  <si>
    <t>I‚'m not going to sleep tonight I‚'m terrified</t>
  </si>
  <si>
    <t>I‚'m not a liberal in any sense, or a BLM advocate, but wasn‚'t he shot in the back? My father taught me to never use a weapon on another human being unless you‚'re afraid for your own or someone else‚'s life, and I was 5. I knew that when I was 5.</t>
  </si>
  <si>
    <t>I‚'d go cut some cords if they‚'re really wanting to be autonomous.</t>
  </si>
  <si>
    <t>We need our own country, free of the royal family</t>
  </si>
  <si>
    <t>nametag555</t>
  </si>
  <si>
    <t>Also don't forget that the Thule (Inuit) completely eradicated the Dorset people between 1200 and 1500. 
 The Dorset lived in the Arctic for at least 4000 years before the Thule arrived, stole their tools and completely wiped them out within decades - complete genocide.
 The Thule are said to have been fierce warriors while the Dorset were a peaceful and docile culture that stood no chance. It is also suspected that Thule has a fairly advanced hierarchical society complete with a permanent militia and slaves.
 Of course this isn't taught in school. I think this was featured on the nature of things a long time ago but it's probably long been memory-holed.</t>
  </si>
  <si>
    <t>When did this word "racialized" become a thing? It is just in recent years that I heard it. It sounds made up. When I hear it I think "racialized. Is that when someone is changed to look different? In a sentence - Young Justin believed he could sing like Bellefonte, but his act would not be complete without some racialization make-up.</t>
  </si>
  <si>
    <t>Here's my voteëçüèø</t>
  </si>
  <si>
    <t>NDP isn't a real party it's a communist party. It will never win a federal election.</t>
  </si>
  <si>
    <t>Big beards</t>
  </si>
  <si>
    <t>They want people to give away their guns when a civil war is upon us?</t>
  </si>
  <si>
    <t>Why not give bonuses if you return to work like Trump is doing.</t>
  </si>
  <si>
    <t>Spend some time in nature with your kid man, enjoy it!</t>
  </si>
  <si>
    <t>Clearly he did not follow proper transport procedures and accidentally discharged his lawfully acquired firearm shooting himself multiple times in the process.</t>
  </si>
  <si>
    <t>Just a small minority of people causing the problems.
 They think they're the majority but they're way outnumbered.
 Never give up.</t>
  </si>
  <si>
    <t>Alberta is set firmly in the sights of the revolutionaries when their work is complete. They're the food producer of the nation They are the Kulaks, they WILL be stomped on, for whatever reason they'll invent.
 Everyone is better off arming themselves now before they can't any more, and waiting.</t>
  </si>
  <si>
    <t>that sub has to be a joke right?</t>
  </si>
  <si>
    <t>What can you do but laugh? Im gonna cry when this takes over up here though - especially with summer here. 
 I was bantering with a buddy about what we'd see next. Closest guess to this was heroin overdoses by the dozen. This is far more hilarious</t>
  </si>
  <si>
    <t>This is what Canada's Tories (The Cringe Party) has become. Jesus, Wexit can not come fast enough.</t>
  </si>
  <si>
    <t>Imagine looting a handful of mangos.</t>
  </si>
  <si>
    <t>Then:
  [The Toronto police board banned the compiling of race-based crime statistics following a 1989 uproar when then North York police superintendent Julian Fantino, later to become Toronto‚'s police chief and a federal Conservative cabinet minister, presented statistics before the city‚'s race relations committee suggesting blacks living in Jane-Finch were disproportionately involved in crime.](https://torontosun.com/opinion/columnists/goldstein-time-to-release-all-police-race-crime-statistics)
 Now:
 &gt;racial and ethnic communities must be involved in the analysis and presentation of socio-demographic data, with clear rules on how the information will be used, to prevent harmful employment of it. 
 So collect only data that supports our agenda and none of the data that refutes it. Discard studies that disagree. Then present in such a way as to advocate for our position.
 Why not just call it what it is: propaganda?</t>
  </si>
  <si>
    <t>So what if the CCP vaccine is as defective as the masks they sent out? Anyways. *"I'm no anti-vaxxer".* Now, I believe in the value of vaccines. But don't go thinking our government and drug companies aren't just as capable as doing the same shifty things as China's - and haven't already. I think there may be some reason to fear vaccines. I'd like more research, unbiased research, and people throwing around "anti-vaxxer" are making this tougher and also contributing to a false sense of security about vaccines we already use.</t>
  </si>
  <si>
    <t>What did she do? I don't know who this is, or how she's earned hate (yet).</t>
  </si>
  <si>
    <t>I don't get it. I know a Volkswagen is German but am I missing something?</t>
  </si>
  <si>
    <t>This was actually done by a group of far right extremists trying to make BLM look bad. I don‚'t actually need any proof , I can just say things that fit my narrative because that‚'s what I‚'ve learned from all these right wing subs. The illusion of impropriety is all you need</t>
  </si>
  <si>
    <t>Ya know, I wish it said "Cuban Style" instead of "Original"</t>
  </si>
  <si>
    <t>I'm surprised this page isn't boycotting Reddit for siding with BLM. By posting here you're supporting the liberals. Are we ok with that?</t>
  </si>
  <si>
    <t>"We fight over an offence we did not give, against those who were not alive to be offended." - Balian, Kingdom of Heaven.</t>
  </si>
  <si>
    <t>davidj8580</t>
  </si>
  <si>
    <t>Are we not all tyrants, of our own petty regimes?
 My ex-wife seems to think so...</t>
  </si>
  <si>
    <t>Already thought about this. We got kicked out of a hockey box playing roller hockey. I said let's go back and play "in protest of BLM"</t>
  </si>
  <si>
    <t>Anyone have a link to the report stating he pointed a gun at a pregnant woman‚'s belly?</t>
  </si>
  <si>
    <t>mklapole</t>
  </si>
  <si>
    <t>I expect antifa to strike this weekend in all major cities in Canada.</t>
  </si>
  <si>
    <t>A chemical volcano? Should have stuck to paper mache, or papier mache for you fancy pantalones out there..</t>
  </si>
  <si>
    <t>Every lie we tell incurs a debt to the truth, sooner or later that debt is paid.</t>
  </si>
  <si>
    <t>Good thing the police are out there in full force putting a stop to those dangerous words.</t>
  </si>
  <si>
    <t>She looks like wax sculpture that was left out in the sun.</t>
  </si>
  <si>
    <t>This is evolution... only backward...</t>
  </si>
  <si>
    <t>It's not 198x. The force is not what it was. Today it's full of failed hockey players and infantry men. It's not a few bad apples, it's a bushel of crab apples.</t>
  </si>
  <si>
    <t>Thank you for letting me know which companies I should boycott</t>
  </si>
  <si>
    <t>Spoilers:
 &gt;!He only gets shouted at.!&lt;
 I'm surprised things didn't get worse.</t>
  </si>
  <si>
    <t>I identify as a deer. 
 How deer you assume gender?</t>
  </si>
  <si>
    <t>The tensed being? lower depiction is genuinely funny!§≠</t>
  </si>
  <si>
    <t>Bet that ruffled a few feathers. 
 Two other people that commented are shadowbanned, BTW.</t>
  </si>
  <si>
    <t>This picture is truly incredible.
 I wonder if this person will now be blackballed from her team and sport.
 It would be truly ironic.</t>
  </si>
  <si>
    <t>&gt; You know, when you look at it, the Caucasian kids are actually the visible minority
 Reality is catching up.</t>
  </si>
  <si>
    <t>rip consumeproduct got banned but at least i still have metacanada</t>
  </si>
  <si>
    <t>Disassemble the CBC</t>
  </si>
  <si>
    <t>She looks like she ate quite a few tax returns worth of twinkies or something.</t>
  </si>
  <si>
    <t>LOL pretty good laugh
 this map has been around for awhile though</t>
  </si>
  <si>
    <t>I don‚'t know if his criminal history matters. It‚'s more about wrongful death - regardless what this man did everyone has a right to life, fair treatment, and a trial. He was robbed of all three.</t>
  </si>
  <si>
    <t>Another false flag, how many add up before the masses wake up? The virtue signaling is so baffling.</t>
  </si>
  <si>
    <t>They aren't even figuratively doing that.</t>
  </si>
  <si>
    <t>This is insane. I doubt everyone in that city wants this.
 Would be curious to compare price of homes now vs a month from now.</t>
  </si>
  <si>
    <t>oh wow mr messiah with another revelation eh?</t>
  </si>
  <si>
    <t>haha c4 goes boom</t>
  </si>
  <si>
    <t>Well that‚'s a case of wrongful termination. 
 These schools and businesses won‚'t stop until one of them lose a lot of money.</t>
  </si>
  <si>
    <t>If it wasn't for the Corona virus you probably couldn't</t>
  </si>
  <si>
    <t>&gt;In 1700, a triple alliance of Denmark-Norway, Saxony-Poland-Lithuania and Russia launched a threefold attack on the Swedish Empire. However King Charles XII only 18 years old, led the Swedish army through multiple victories despite the Swedish army usually being outnumbered
 I can see why you'd want to remove the statue. What did he ever really do for their country?</t>
  </si>
  <si>
    <t>PATRIOTSRADIOSIGNALS</t>
  </si>
  <si>
    <t>Weird. I don't see many Chinese CEO's of universities, banks and major corps (well a few, but like i said "not many")..... Are you saying that what seems to be the case with the billionaires, is actually chinese governments putting them in those positions? Interesting....</t>
  </si>
  <si>
    <t>Terry Fox because hes not wearing nikes.</t>
  </si>
  <si>
    <t>The media's not the only joke</t>
  </si>
  <si>
    <t>Kind of Ironic when you look of all the things Irish went through in history.</t>
  </si>
  <si>
    <t>When a bad cop does something none of the other good cops say anything. That's the problem. That's the systematic part.</t>
  </si>
  <si>
    <t>Oh Jesus. Really?...please...we are smarter than this..</t>
  </si>
  <si>
    <t>&gt;squat to survive
 I do but in a good way</t>
  </si>
  <si>
    <t>The investigation and trial cost Canadian tax payers $130-million. If Trudeau had his way he would have just wrote $10.5-million cheques to the terrorists.</t>
  </si>
  <si>
    <t>You might wanna crop that name off the bottom bud</t>
  </si>
  <si>
    <t>Sign me up for a case, I'd break my diet just for that.</t>
  </si>
  <si>
    <t>Looks like the special ed class in my high school lmao</t>
  </si>
  <si>
    <t>Buh Buh Buh my oppression!</t>
  </si>
  <si>
    <t>Alecsixnine</t>
  </si>
  <si>
    <t>That won‚'t stop Canada from buying 50 million doses</t>
  </si>
  <si>
    <t>&gt; Belle Moulton, the valedictorian of the class of 2020, said she woke up to a series of text messages from concerned friends who saw the post. Moulton sent an email to the board on Thursday, which she and 11 other students signed.
 &gt;‚"Mrs. Riley holds a position of leadership in our town,‚ Moulton wrote. ‚"We have entrusted her with the job to teach and guide our youth. How should we put our trust in her to teach and guide if she is so insensitive to the current issues in our nation?‚¬†
 We now live in a world where a bunch of 17 year olds can get their principal fired for being "insensitive". Men have been leaving the teaching profession in droves over the last decade, and now we're going to drive highly educated women away too. This is the morally outraged left eating itself. I'm seriously considering homeschooling my kids next year.</t>
  </si>
  <si>
    <t>extort into austerity.</t>
  </si>
  <si>
    <t>What about protesters that show up with guns?</t>
  </si>
  <si>
    <t>I would do the exact same thing and not wear a mask.</t>
  </si>
  <si>
    <t>It boggles the mind, that Peterson would have allowed himself to become dependent on benzos, in the first place...he's an intelligent person...should have known better.</t>
  </si>
  <si>
    <t>There is something missing from the all these videos. There were many videos out there but the minutes before Floyd was on the ground being kneeled on are missing. Police is seen taking him out of his car, handcuffing him next to a wall then: 
 Cut off-missing video
 Then four officers kneeling on him. Where is the body cam video? That video will give us context as to what happened that caused these officer to restrain him.
 Irrespective, knee on a neck is reckless and should and will have ramifications but I would like to have FULL context of what happened.</t>
  </si>
  <si>
    <t>mserforfun</t>
  </si>
  <si>
    <t>i think you have the wrong subreddit</t>
  </si>
  <si>
    <t>This is not the way to engage with China, to be as bad as they are. What we need to do is increase our exports and imports with friendly markets, and decrease our dealings with China. China is acting really badly now, and there needs to be consequences for that.</t>
  </si>
  <si>
    <t>Political correctness will be the downfall of the country</t>
  </si>
  <si>
    <t>Neither. They're both hilarious.</t>
  </si>
  <si>
    <t>I love how they always miss an opportunity for proper self reflection. 
 Hmm.. Canada has been run by a liberal for the last 5 years and people are becoming more radicalized. Could it be that liberal policies are divisive and are radicalizing our.... nah! It‚'s cause not enough censorship!!</t>
  </si>
  <si>
    <t>I‚'d disagree this was a race thing but a police issue. You don‚'t need to glorify his past to recognized the police over stepped. And have countless times before.</t>
  </si>
  <si>
    <t>&gt;Yes sure, I love all immigrants.
 Here is an immigrant take them home now.
 &gt;Uhhh, no; I can't, gotta go for coffee then so much other stuff to do today, next time.
 When next time ?
 &gt;I dunno 2030, maybe; see how things happen then.</t>
  </si>
  <si>
    <t>Marx, Lenin, and Stalin, Saddam Hussein.
 Were the political branding of evil regimes and there was no historical significance where they ( the statues ) stood because they were never there and no historical undertaking was done. 
 Confederate statues commemorate battles or history and that took place there where they stand.</t>
  </si>
  <si>
    <t>yeah come and try to take my child innocence.</t>
  </si>
  <si>
    <t>"Government plan to provide addicts with deadly drugs and encourage their use, are baffled at the dramatic increase in deaths from those same drugs."
 Could be an Onion headline.</t>
  </si>
  <si>
    <t>Nighttime is dark, darkness is black, daytime is bright, brightness is whiteness, CANCEL DAY TIME! STOP OPPRESSING ~~VAMPIRES~~ DIFFERENTLY UV-ABLED!</t>
  </si>
  <si>
    <t>White Lives Matter</t>
  </si>
  <si>
    <t>Who would want this job. I hope they all walk off from inner city jobs. Let mayhem ensue.</t>
  </si>
  <si>
    <t>Lmfao</t>
  </si>
  <si>
    <t>I will abandon my account shortly as protest to outright endorsement/encouragement of hate speech by reddit official policy. 
 &gt;While the rule on hate protects such groups, it does not protect all groups or all forms of identity. For example, the rule does not protect groups of people who are in the majority or who promote such attacks of hate. 
 [https://www.reddithelp.com/en/categories/rules-reporting/account-and-community-restrictions/promoting-hate-based-identity-or](https://www.reddithelp.com/en/categories/rules-reporting/account-and-community-restrictions/promoting-hate-based-identity-or)
 [https://archive.fo/UDPS8#selection-185.0-185.219](https://archive.fo/UDPS8#selection-185.0-185.219)
 plus the massive ban on subs against freedom of speech, this is soviet/CCP style censorship by reddit. Reddit is no longer a platform, it is becoming a publisher with political goal.
 Everyone should quit reddit as protest.</t>
  </si>
  <si>
    <t>That‚'s the thing... when you constantly pander to the extreme crowd, and then all the sudden you aren‚'t as extreme as they are, you get...this</t>
  </si>
  <si>
    <t>The BLM playlist is quite something. I thought I'd give it a listen and after a James Brown tune, it was some travis scott song which was so foul I had to scramble to pause it! N word in abundance!</t>
  </si>
  <si>
    <t>Thomas Sowell is not woke at all.</t>
  </si>
  <si>
    <t>Certain Black Lives Matter</t>
  </si>
  <si>
    <t>You should check out the live version on YouTube that he does with Styx. They really kick it up a couple of nothces.
 https://www.youtube.com/watch?v=mDFjaIlp74A</t>
  </si>
  <si>
    <t>ctrocks</t>
  </si>
  <si>
    <t>I just switch topics and talk about my loving savior Jesus Christ. 
 They stop engaging me. 
 Also, this is why I have no friends.</t>
  </si>
  <si>
    <t>He's the new Jesus of this Bizarro world.</t>
  </si>
  <si>
    <t>Is this one a joke?òÖ</t>
  </si>
  <si>
    <t>She is too socially conservative, especially on abortion, to win an election.</t>
  </si>
  <si>
    <t>buckshot95</t>
  </si>
  <si>
    <t>If a right wing group tried to pull anything similar it would be crushed in under an hour and there would be non stop news coverage.</t>
  </si>
  <si>
    <t>"Leftism is a totalitarian force. Wherever leftism is in a position of power it tends to invade every private corner and force every thought into a leftist mold. In part this is because of the quasi-religious character of leftism; everything contrary to leftist beliefs represents Sin. More importantly, leftism is a totalitarian force because of the leftists‚' drive for power. The leftist seeks to satisfy his need for power through identification with a social movement and he tries to go through the power process by helping to pursue and attain the goals of the movement. But no matter how far the movement has gone in attaining its goals the leftist is never satisfied, because his activism is a surrogate activity. That is, the leftist‚'s real motive is not to attain the ostensible goals of leftism; in reality he is motivated by the sense of power he gets from struggling for and then reaching a social goal. Consequently the leftist is never satisfied with the goals he has already attained; his need for the power process leads him always to pursue some new goal. " - Ted Kaczynski
 It will never stop and it will never be enough.</t>
  </si>
  <si>
    <t>I got completely and utterly radicalized on Telegram over the past 6 months.</t>
  </si>
  <si>
    <t>When fortune empties her chamber pot on your head, smile and say We are going to have a summer shower.
 [John A. Macdonald](https://www.azquotes.com/author/21336-John_A_Macdonald)</t>
  </si>
  <si>
    <t>That man has done more to regress the development of race relations in the Toronto community, probably than any man in our city‚'s history.</t>
  </si>
  <si>
    <t>The Taliban sheltered Al Quida after 9/11, what happened to Afghanistan?
 I know there are 6 million Canadian would would love to assist the US military like the Northern Alliance back in 2001.</t>
  </si>
  <si>
    <t>They intentionally left out the brown and black crayons. Not even a burnt sienna. Looks like they kept the orange crayon though. You know; The bad one.
 Also:
 &gt;My toys have always looked like me
 How do they know I am a ninja turtle? Am I doxxed?</t>
  </si>
  <si>
    <t>Oh, Raz, looks like the cancel crew has come for you.</t>
  </si>
  <si>
    <t>The extreme right is calling for the big igloo while the left have actually done it and started their own state.</t>
  </si>
  <si>
    <t>‚"Believe in all women‚.... except times I don‚'t remember doing it myself or people close to me are accused of it
 -Trudeau</t>
  </si>
  <si>
    <t>Wow, thanks lefties... you created this, live in it</t>
  </si>
  <si>
    <t>Because it has nothing to do with 'racism'....there are uh, other contributing factors.</t>
  </si>
  <si>
    <t>Support this. Without cops, do you think the 'structure' that produces a person of this type can exist?</t>
  </si>
  <si>
    <t>Someday soon the 3rd world country of America will no longer be relevant.</t>
  </si>
  <si>
    <t>we should consider giving them free food, housing, medical care, and throwing billions more into free education funds &amp; scholarships &amp; programs &amp; lower standards for entry into every field of endeavor, and make them all the good people on movies/tv, then they will give gratitude and respect whitey.</t>
  </si>
  <si>
    <t>Cause all they target is law abiding citizens. They do nothing to stop the illegal guns entering Canada that are used in most shootings. Just another in a long list of liberal failures.</t>
  </si>
  <si>
    <t>I mean I guess that's one way to get them to stop robbing stores</t>
  </si>
  <si>
    <t>Canada Post is dealing with volumes about 15% higher than Christmas time while maintaining safety protocols for Covid. They have a lot of whiny union folk refusing to work so many supervisors are getting stuck with the backlog.</t>
  </si>
  <si>
    <t>More middle easterners LARPing as Americans with a functional society.</t>
  </si>
  <si>
    <t>COMMENTING IS NOW CLOSED FOR THIS STORY.</t>
  </si>
  <si>
    <t>Uh oh, the conspiritards are getting restless</t>
  </si>
  <si>
    <t>imagine thinking you're rebels when every globalist organisation and company supports you</t>
  </si>
  <si>
    <t>Well golly gee, just a bad apple, who could have seen this coming?</t>
  </si>
  <si>
    <t>Strange such a globalist he can't even spell "borders".</t>
  </si>
  <si>
    <t>Lol 3 votes. What are those the votes for the new Conservative party leader? Those are rookie numbers. You gotta pump those numbers up.</t>
  </si>
  <si>
    <t>Put an ad on kijiji saying you can tutor programming. The amount of messages from _______ Singh to do their college assignments was amazing. Mostly Brampton Sheridan college students. The funny thing was every so often I would just be too busy or got stuck and didn‚'t feel like doing it. 100 messages ‚"bro plese plese I need you plese I work 40 hours plus school help me plese my mother will kill me plese‚
 Oh and they always wanted to pay half or 1/4 of the price because you know plese I have no Monies I‚'m student.</t>
  </si>
  <si>
    <t>"We trust the goverment so little we are going to give them complete control of our lives"</t>
  </si>
  <si>
    <t>I'm surprised this page isn't boycotting Reddit for being so liberal. By posting here you're supporting the liberals. Why aren't you all boycotting? Where is the tough talk?</t>
  </si>
  <si>
    <t>The rainbow flag represents Gods Noahic covenant that He will destroy this world, and all who continue to practice sin, with fire! 
 It‚'s a good month long reminder to save people from enteral damnation!</t>
  </si>
  <si>
    <t>It‚'s like grand theft auto. I wonder which branch of government is doing the cop shooting.</t>
  </si>
  <si>
    <t>I was scared for her.</t>
  </si>
  <si>
    <t>So what about original movies that had white characters? Or comic books that had white characters, I guess they can't be played by POC now huh? 
 Again Rules for thee, not for me...</t>
  </si>
  <si>
    <t>A report released *right now* on Canadian involvement in *left*-wing extremism online should serve as a "wake-up call" about the widespread nature of the movement and highlights a growing shift toward the use of *heavily censored circle jerking* platforms, says a *non-*expert on the phenomenon.</t>
  </si>
  <si>
    <t>That was funny as hell. Lame pic of a frog started conspiracies and triggered the masses.
 It ain't over
 https://cdn.vox-cdn.com/thumbor/m-PbbJLpMB72HaGZbldUkxiu85c=/0x0:709x533/920x613/filters:focal(299x211:411x323):format(webp)/cdn.vox-cdn.com/uploads/chorus_image/image/54694783/Screen_Shot_2017_05_09_at_12.46.04_PM.0.png</t>
  </si>
  <si>
    <t>Trudeau disturbed the peace of the entire country. Probably more than five times since he refused to deny it.</t>
  </si>
  <si>
    <t>Looks like the Antifa fist. Maybe I should report this to the FBI ...</t>
  </si>
  <si>
    <t>Unpeopled!</t>
  </si>
  <si>
    <t>Where are the ginger ones ? The fact that they don‚'t have freckled colour will haunt my kids kids from the exclusivities.</t>
  </si>
  <si>
    <t>Sure they did CNN, sure they did. Just like most CNN talking heads don't have TDS lmao</t>
  </si>
  <si>
    <t>Why is lefty liberal Trudeau banning guns ?</t>
  </si>
  <si>
    <t>Bahaha......did you make this gem.</t>
  </si>
  <si>
    <t>r/toronto is just a cheerleading group for Toronto.
 If you say, "Booooo!" about anything "Toronto", you're gone.</t>
  </si>
  <si>
    <t>Honestly do not get this, Is there a really high percentage of death people even interested in politics?</t>
  </si>
  <si>
    <t>At least you guys admit you don't care about spreading fake news.
 we all see it anyway</t>
  </si>
  <si>
    <t>I need to grab more popcorn, this sub is going to the greatest entertainment since the Breaking Bad finale tonight</t>
  </si>
  <si>
    <t>why would i care about the left burning down left cities?</t>
  </si>
  <si>
    <t>I already knew what this guy was gonna look like before I looked him up.</t>
  </si>
  <si>
    <t>It's fiiiiine.</t>
  </si>
  <si>
    <t>Your memes consistently fall short.</t>
  </si>
  <si>
    <t>It isn‚'t the immigrants that are the issue, it is our system. We are pumping out victims; of all colours, that by the time they are 21 want to turn the current system upside down and replace it with some communist utopia. As if that hasn‚'t been tried before.</t>
  </si>
  <si>
    <t xml:space="preserve">So, keep doing it.
 The triggering never ends </t>
  </si>
  <si>
    <t>When and where did she proclaim to be a Marxist writer? 
 There is plenty of info about Marxism and Marxists on wikipedia; there is no particular reason for them censor that but they do need references. Just adding it to the page will be removed under "citation needed".</t>
  </si>
  <si>
    <t>This is the same person that says hunters shouldn‚'t shoot animals, they should just get meat at the grocery store.</t>
  </si>
  <si>
    <t>I want to too but I'm only a teenager so I can't. You're lucky if you can leave</t>
  </si>
  <si>
    <t>I don‚'t remember buildings and business being looted and burned. You?</t>
  </si>
  <si>
    <t>BoromirsBane</t>
  </si>
  <si>
    <t>This guy should not represent canada on any level</t>
  </si>
  <si>
    <t>The Tiger King is my spirit animal.</t>
  </si>
  <si>
    <t>cubicghost</t>
  </si>
  <si>
    <t>I'm genuinely curious as I can see the writing on the wall and it definitely appears to be a coup of *1984* proportions if you pardon my paranoia. Would you mind sending me what you've found thus far?</t>
  </si>
  <si>
    <t>I see Trudeau is off to a head start for that security Council seat.</t>
  </si>
  <si>
    <t>Wow. Just watched some of his other videos on YouTube and I'm truly perplexed by this video compared to his others. Did Dr Steve brule have a stroke and team up with the channel five news team ? His speech and demeanor changed completely!</t>
  </si>
  <si>
    <t>ogbundleofsticks</t>
  </si>
  <si>
    <t>"Here's a cushy job in head office, and a free house! Oh, and a wife that isn't 300 lbs with diabetes!"òÜ</t>
  </si>
  <si>
    <t>Yeah what a legend to tear down signs made of paper, what a brave soul can we get him a medal of honor to have worn a mask and teared down two papers, can this guy please receive a nobel prize if he doesn't give up his bravery of hiding his identity that is to say, can we give roses and gold for he revolutionized the whole world, oh and while we're on the topic I know some brave souls who didn't stop at tearing down some 2 papers but have teared down whole communities hell even whole countries I think those deserve a special place in our hearts am I right, and what makes me sad is the world condemns these people as bad people but they are the best kind of people in society am I right guys?</t>
  </si>
  <si>
    <t>It has nothing to do with BLM, its just a convenient excuse for their little communist uprising.</t>
  </si>
  <si>
    <t>how about religious intolerance?!</t>
  </si>
  <si>
    <t>&gt;Black Lives Matter*?*</t>
  </si>
  <si>
    <t>Everytime I hear comments like this I want them to give me hard numbers.</t>
  </si>
  <si>
    <t>Im going to comment on this one. 
 For some reason, the canadian media does not show what is happening in the outside world for some reason.
 I always talk to my friend in BC, Im like hey did you hear about how China did this? Did you hear about what happened in the UK, or did you hear that the USA cut off chip supplies to Huawei and did other stuff involved in Universities.
 Absoluetly ZERO knowledge.
 All he hears about is gas prices, and whats happening in Vancouver.
 It is very cut off and you will never hear anything that goes against a brown or asian person, they can never do any wrong, especially in Vancouver, e.g. highest drug use rate in north america all lethal drugs imported by chinese and distributed. 
 Its all happy smiles, yoga and high property prices, best place in the world according to the car number plates.. 
 You would have to actually find a new source of news not CBC or local news to know whats going on in the world.</t>
  </si>
  <si>
    <t>HONK
 HONK</t>
  </si>
  <si>
    <t>Ugh. The majority of his own riding didn't want to even re elect him. And he was the incumbent. Who got the position through nepotism just like Turdeau.</t>
  </si>
  <si>
    <t>This is what happens when you abandon God. Anyone who's ever read a book knows humans are going to create religions and cults no matter what. It was only a matter of time.</t>
  </si>
  <si>
    <t>Boomers.btfo</t>
  </si>
  <si>
    <t>Hmm, could've been worse. But daytime. 
 Usually cops are there to keep the peace.</t>
  </si>
  <si>
    <t>You do too water the house next to it to keep it from going up, too; you just don't put as much water on it as you do on the actual fire.</t>
  </si>
  <si>
    <t>Holup...didn‚'t the Dems just say they DON‚'T WANT voter ID????? I‚'m so confused•¥</t>
  </si>
  <si>
    <t>&gt; ‚"It‚'s not a scheduled event as a wedding would be or as a drive-in theatre would be or any other areas where public health orders are in place,‚ Horgan said.¬† 
 &gt; Protesters will gather at Jack Poole Plaza on Friday at 4 p.m. for a demonstration inspired by ongoing protests in the US, some of which have broken out into riots.¬† 
 Antifa is about to ruin Vancouver and the police will do nothing.</t>
  </si>
  <si>
    <t>Every single day I wake up the first thing I do is thank GOD I don't live in Toronto anymore. The people in that city live in an inverted reality.</t>
  </si>
  <si>
    <t>If anyone actually thinks our gov‚'t handled this pandemic well, I‚'d love to live in your fantasy world</t>
  </si>
  <si>
    <t>I can't believe he is an option for president! Smh America smh</t>
  </si>
  <si>
    <t>23major</t>
  </si>
  <si>
    <t>It was done but far right extremists. They‚'re trying to frame others.</t>
  </si>
  <si>
    <t>She say word so career go boom</t>
  </si>
  <si>
    <t>Dont care</t>
  </si>
  <si>
    <t>Shaun King should come on up through the provinces and have a taste of white canadian hospitality.</t>
  </si>
  <si>
    <t>Frigging gong show</t>
  </si>
  <si>
    <t>Can‚'t argue with the science...§£ü§£</t>
  </si>
  <si>
    <t>It's pretty bad when a two-term PM *hates* the province that you live in, and doesn't even try to hide it.</t>
  </si>
  <si>
    <t>Easily the best thing on this site</t>
  </si>
  <si>
    <t>I have no issue paying reparations to all the slaves I've personally owned.</t>
  </si>
  <si>
    <t>If the US goes down the whole world will go down and Canada will just invite more "world refugees" because Trudeau "has to do his part".</t>
  </si>
  <si>
    <t>Imagine being triggered by pancake mix. The author of this article says they spent their whole life avoiding pancakes and described cringing when they saw a bottle of syrup in recycling. What a way to live your life! Sorry I don‚'t buy it. 
 https://www.theglobeandmail.com/opinion/article-good-riddance-aunt-jemima-and-goodbye-to-uncle-ben-too/?fbclid=IwAR0Ks44vhas9ZtBJsS8-iuFLCvYH-sz3bTJH3oQ2EhlzCZyPAxywfVU-DSg</t>
  </si>
  <si>
    <t>Finally. This is the first good thing he's done in his entire reign as supreme leader.</t>
  </si>
  <si>
    <t>So if you run a business you can kiss any dress codes or behaviour codes good bye.</t>
  </si>
  <si>
    <t>Am I still allowed to call them "crybullies"?</t>
  </si>
  <si>
    <t>Not gonna lie, the Soviets had the coolest alphabet of all time.</t>
  </si>
  <si>
    <t>They're not looting they're just expressing their anger.</t>
  </si>
  <si>
    <t>Imagine that. Scottish people running Scotland.</t>
  </si>
  <si>
    <t>.. it's not going unnoticed... 
 Veiled threat.</t>
  </si>
  <si>
    <t>Jesus christ. Didn't this king resist subjugation by the English?</t>
  </si>
  <si>
    <t>Another reason these statues need to be put in a museum, I guess.
 People are losing their sanity.</t>
  </si>
  <si>
    <t>LOL this had me laughing so much. The virtue signaling going on is out of this world.</t>
  </si>
  <si>
    <t>biofreak1988</t>
  </si>
  <si>
    <t>failure to stockpile? we had plenty and sent it to china, remember?</t>
  </si>
  <si>
    <t>Pol pot was right about what to do with university professors</t>
  </si>
  <si>
    <t>And anything slightly the the right of full out communism gone.... c ya on rufus metacanada.</t>
  </si>
  <si>
    <t>Sorry but I am not taking a Chinese vaccine. I'm sticking to the z-pack.</t>
  </si>
  <si>
    <t>There are many drugs, illegal, grey area and legal that anyone studied in public health can look at.
 For example - having a carton of smokes at home instead of just a pack, might turn a pack a day smoker into a pack and a half. Having a Keuring machine and a cupboard stacked with k-cups would cause a heavy coffee drinker to drink more, but not have a caffeine overdose. A pothead with an ounce of weed may go through it as fast as he would half that amount, but still need at least a week, and may even grow tired of being constantly high.
 But a junkie? There is no difference to a junkie between a day's supply of heroin or crack and a week's supply. There is no ability to moderate, unlike weed, caffeine, or nicotine, or alcohol for the majority of people.</t>
  </si>
  <si>
    <t>Take a stand and fight along side people like this
 https://portcitydaily.com/local-news/2020/06/24/fired-wilmington-cop-we-are-just-going-to-go-out-and-start-slaughtering-them-f-ni-i-cant-wait-god-i-cant-wait-free-read/?fbclid=IwAR2rQ5D5Fyq6qgTRpdU6clh8a_7iOY_AUDe76SvfMAxywUnUPZVnoGzVVgM</t>
  </si>
  <si>
    <t>Gab and minds and voat, use them</t>
  </si>
  <si>
    <t>But Raz performed such an extensive background check on those random people he handed assault rifles to! How could this have happened?</t>
  </si>
  <si>
    <t>Pistol-whipped a pregnant woman. Nuff said.</t>
  </si>
  <si>
    <t>Ninki333</t>
  </si>
  <si>
    <t>BREAKING: Trudeau undergoes inter-race surgery to show ‚"solidarity‚ with the black community.</t>
  </si>
  <si>
    <t>chadbuff</t>
  </si>
  <si>
    <t>If you are looking for real answers on why things are as they are, look no further than Thomas Sowell.
 He explains how many of the issues today are the result of welfare and other social programs that handcuffed recipients into a lifetime of government dependence that is now carried into the 3rd and 4th generation.
 Blaming 'whites' for their problems is actually allowing the people that caused the issues in the first place - government bureaucrats and politicians - to get away without being held responsible for their results.
 Sowell often states that government has no qualms with rolling out sweeping legislation because the people who carry out these policies do not pay the price for their impact, in fact, these policies are used as a tool to advance their respective careers and earnings.
 " Those who cry out that the government should 'do something' never even ask for data on what has actually happened when the government did something, compared to what actually happened when the government did nothing." -Thomas Sowell
 One of my favourite quotes by Dr. Sowell - " The next time some academics tell you how important diversity is, ask how many Republicans there are in their sociology department."</t>
  </si>
  <si>
    <t>As Shia LaBeouf would say: ‚"Don‚'t let your dreams be dreams, just...... do....... it!!!!!!!!!!‚</t>
  </si>
  <si>
    <t>who fought with the cops for 30 minutes as they tried to put him in the car. The 10 minutes on his neck was probably from exhaustion.</t>
  </si>
  <si>
    <t>Trading tips on women with JT.</t>
  </si>
  <si>
    <t>The same thing happened in Latin american countries like Venezuela. 
 Commies operate the same way every time. The past is "oppressive" the system only serves the rich and powerful, we need a revolution so everyone is "equal" 
 They've flipped reality upside down. All the behaviors that lead to success and happiness are demonized as "oppression" , while every type of degeneracy and bad behaviors are elevated as "progress".</t>
  </si>
  <si>
    <t>Next up: Homer looking up at the stars:
 https://images-wixmp-ed30a86b8c4ca887773594c2.wixmp.com/f/e931bc65-d0b3-4121-a6f0-fa21113d66f4/db7y3yx-e30bf6a3-9025-4170-9429-66763bf88bb2.jpg/v1/fill/w_600,h_436,q_75,strp/homer_simpson__stars_by_celiamuntz_db7y3yx-fullview.jpg?token=eyJ0eXAiOiJKV1QiLCJhbGciOiJIUzI1NiJ9.eyJzdWIiOiJ1cm46YXBwOiIsImlzcyI6InVybjphcHA6Iiwib2JqIjpbW3siaGVpZ2h0IjoiPD00MzYiLCJwYXRoIjoiXC9mXC9lOTMxYmM2NS1kMGIzLTQxMjEtYTZmMC1mYTIxMTEzZDY2ZjRcL2RiN3kzeXgtZTMwYmY2YTMtOTAyNS00MTcwLTk0MjktNjY3NjNiZjg4YmIyLmpwZyIsIndpZHRoIjoiPD02MDAifV1dLCJhdWQiOlsidXJuOnNlcnZpY2U6aW1hZ2Uub3BlcmF0aW9ucyJdfQ.SYvxe3KLatLSf3ZAXFDtUw2tcqUdXUwjmvD_dR3s-b8</t>
  </si>
  <si>
    <t>It has become abundantly clear that the more you appease these people the more you have to appease them. Somebody in a position of authority has to draw a line in the sand and say enough is enough. No further. Cry all you want</t>
  </si>
  <si>
    <t>This is unironically stunning and brave, especially for what appears to be a teenage girl. I‚'m inspired.</t>
  </si>
  <si>
    <t>This makes no sense. They used a knee, not a gun!</t>
  </si>
  <si>
    <t>serving in public office should require a canadian birth certificate</t>
  </si>
  <si>
    <t>Isn't it a coincidence that many places released prisoners just before the riots kicked off. How many of the looters were released from prison because of covid?</t>
  </si>
  <si>
    <t>Only 1300 bones.</t>
  </si>
  <si>
    <t>For those blocked by paywall:
 ***By*** [***ROBERT FIFE***](https://www.theglobeandmail.com/authors/robert-fife/)***, OTTAWA BUREAU CHIEF &amp;*** [***STEVEN CHASE***](https://www.theglobeandmail.com/authors/steven-chase/)
 ***PUBLISHED JUNE 18, 2020***
 The Senate Ethics and Conflict of Interest Committee is recommending Conservative Senator Victor Oh be censured for violating the Red Chamber‚'s conflict-of-interest and ethics code by accepting an all-expenses paid trip to China for himself and two other senators
 Senate Ethics Officer Pierre Legault released a report in February that found Mr. Oh had breached the conflict of interest rules for the free travel to China in 2017, accompanied by fellow Conservative Senators Don Plett and Leo Housakos. In that report, Mr. Legault harshly criticized Mr. Oh for providing incomplete testimony and withholding information, saying his conduct ‚"raises questions about his integrity.‚
 The Ethics Officer‚'s report was referred to the committee, which tabled its recommendations Thursday on how to respond to the ethical breach.
 The committee agreed with the findings and said Mr. Oh should be censured for his behaviour, and asked him to apologize to the Senate.
 Censure in Parliament is a form of severe disapproval for the ethical actions of a parliamentarian. The committee did not recommend further sanctions, but urged Mr. Oh to formally apologize to his colleagues.
 ‚"Your committee nonetheless invites Senator Oh to express his apologies to the Senate for his actions, including his conduct during the Senate Ethics Officer‚'s inquiry,‚ the committee said.
 Mr. Oh did not respond to requests for comment.
 Senator Murray Sinclair, chair of the committee, said he expected a motion to adopt the ethics report to be read out in the chamber as early Monday or Tuesday next week.
 He said Mr. Oh will have five sitting days to respond or speak to the motion, which includes the recommended censure. If he responds, there can be a vote immediately on the motion. If Mr. Oh doesn‚'t respond, the motion can be adopted after five sitting days.
 Asked why the committee didn‚'t recommend anything more than censuring the senator, Mr. Sinclair said he‚'s ‚"pretty convinced‚ the Senate does not have the ability to fine a senator, although, he acknowledged, the chamber could suspend a senator.
 ‚"We felt that the best process was to censure him ‚Äì not necessarily because of his travel but because of his attempt to mislead the Senate Ethics Officer,‚ he said.
 Mr. Sinclair said if there is no apology the Senate could always direct Mr. Oh to apologize. ‚"If the chamber decides they want a letter of apology they can vote to demand a letter of apology.‚
 Mr. Legault launched the inquiry in December, 2017, after The Globe and Mail reported Mr. Oh, Mr. Plett and Mr. Housakos went on a two-week trip to Beijing and the southeastern Chinese province of Fujian in April, 2017, without disclosing it as either sponsored travel or a gift, as required under the rules.
 The three senators had traveled to China at the invitation of a Beijing-based wealth management firm, Pantheon Asset Management Ltd.
 Mr. Oh later told The Globe and the Office of the Senate Ethics Officer that he did not believe the senators had to declare the trip because his family picked up the tab for airline tickets, hotels, meals and transportation.
 Mr. Legault said he found Mr. Oh breached Section 17(1) of the Senate ethics code by accepting benefits that are prohibited, namely tens of thousands of dollars from his sister to cover the trip, as well as a dinner from Xiamen Airlines and two dinners from Pantheon, which was exploring the opening of a Vancouver office.
 The Senate ethics watchdog remarked several times on the difficulty the office had in getting complete information.
 ‚"Senator Oh‚'s conduct in deliberately withholding information in this inquiry is the type of conduct that did not uphold the highest standards of dignity inherent to the position of senator and that would undermine public confidence in the office of \[a\] senator and in the Senate as a whole,‚ Mr. Legault said.
 Mr. Legault said Mr. Oh at first claimed the trip was a ‚"purely personal sightseeing trip to pay tribute to his ancestral village‚ even though he was born in Singapore. On other occasions, such as official correspondence with Global Affairs Canada and overseas officials, Mr. Oh described the trip as a trade delegation of business and community leaders from Canada.</t>
  </si>
  <si>
    <t>Ham, you seen this yet? (Project Veritas undercover footage of the violent communists in Sanders campaign) [https://www.youtube.com/watch?v=BsUAvh\_PCWA](https://www.youtube.com/watch?v=BsUAvh_PCWA)</t>
  </si>
  <si>
    <t>Plan works for them, since they don't want anyone to go to prison.</t>
  </si>
  <si>
    <t>&gt;"I've consistently said an economic and fiscal update right now would be irresponsible as it would automatically include projections a year, 3 years, 5 years from now."
 Does anyone else find it incredible that just three months ago we shut down all of society based on projections. 
 Now all of a sudden, making projections is "irresponsible".</t>
  </si>
  <si>
    <t>But but we had slave dynasties which ruled over empiresò≠üò≠üò≠üò≠üò≠üò≠üò≠üò≠üò≠üò≠üò≠üò≠üò≠üò≠</t>
  </si>
  <si>
    <t>This is pretty funny and timely.
 FYI; the cops can say what they want, but nothing can be prosecuted as a hate crime unless the Attorney General deems it worthy. It has rarely been done. The term "hate crime" is thrown around a lot, but the average person has no idea what it really entails.</t>
  </si>
  <si>
    <t>Canadians won't learn unless it gets *really* bad, and by that, it has to become completely unrecognisable as a country.
 It would require the near complete erasure of English heritage in Canada. French heritage will survive only in Quebec and in pocket areas.</t>
  </si>
  <si>
    <t>Disturbingly right must mean anything right of Marxism.</t>
  </si>
  <si>
    <t>Someone called the police for this?
 And the police took it seriously.
 That's the priorities we have now.
 No wonder there are gangland executions in public in broad daylight now.</t>
  </si>
  <si>
    <t>The rich guy that wears designer suits every day and lives high up in a new condo is trying to pretend he's just like regular people.</t>
  </si>
  <si>
    <t>The purge has come to the ivy tower which helped create it. It always does.</t>
  </si>
  <si>
    <t>Have yet to see a ‚"police brutality‚ video where the suspect wasn‚'t resisting arrest.
 The police are heroes.</t>
  </si>
  <si>
    <t>It totally pays to be a criminal these days. They'll both be given a fine that's less than the amount they made and they'll do some light jail time.</t>
  </si>
  <si>
    <t>How many other contagious viruses are there that *can* cause death if weak? C‚'mon, the global shutdown and restrictions have been a massive, massive exaggeration. I can understand taking a ‚"rather be safe than sorry‚ approach, but hopefully this kinda response won‚'t be implemented again unless it‚'s for an actually scary contagious disease, not ‚"pneumonia 2‚.
 Deaths in the USA from February 1st to June 13th 2020:
 Deaths from all causes 1,174,273
 Pneumonia deaths** 114,631
 COVID-19 deaths***  105,215</t>
  </si>
  <si>
    <t>Member when the Tragically Hip made a deal with some weed company to have strains named after their songs/lyrics?</t>
  </si>
  <si>
    <t>Either both are okay... or none of them are okay.
 The fact that medical professionals flip flop on this is very troubling...</t>
  </si>
  <si>
    <t>Ladies and gentlemen, it has been a pleasure serving with you. See you all on the other side.</t>
  </si>
  <si>
    <t>Uncle Ben and Mrs Butterworth must be shaking in their boots.</t>
  </si>
  <si>
    <t>He's just doing his part, got to keep the dream alive..</t>
  </si>
  <si>
    <t>To be fair... he has the "ingenue" pose down perfectly.</t>
  </si>
  <si>
    <t>At least Canada still has the millions of new immigrants used to boost the market that's now crashing. That's the important part.</t>
  </si>
  <si>
    <t>Phew</t>
  </si>
  <si>
    <t>Major_Room</t>
  </si>
  <si>
    <t>He must have been looking for Bobs and Vagene.</t>
  </si>
  <si>
    <t>And the Crabs turn on their own.</t>
  </si>
  <si>
    <t>crocodile tears</t>
  </si>
  <si>
    <t>It's not just Mumbai. 
 It's everywhere, Latin America as well. Mexico as well. Asia as well. Liberia as well. Most African countries as well. Try it and you'll see it. 
 I saw it myself travelling to multiple countries, it keeps popping up everywhere. Twitter/Youtube/Google Ads</t>
  </si>
  <si>
    <t>The 666 symbol?</t>
  </si>
  <si>
    <t>YXEjwf</t>
  </si>
  <si>
    <t>That turned out to be a lie. 
 She can't speak French at all and her debate performance was shocking. 
 It's all and well to play the identity politics game but whenever anyone does that they forget to make sure the candidate is half-decent. 
 Eg. Kim Campell.</t>
  </si>
  <si>
    <t>He got banned for what cnn repeatedly does.</t>
  </si>
  <si>
    <t>I've never liked ~~New Somalia~~ Minneapolis. The only good thing there is the exit.</t>
  </si>
  <si>
    <t>How can the RCMP be a problem if they barely do anything anyways? In majority of the country if you call them because someones breaking into your house they might show up the next day to give you paper work. How many RCMP officers go their whole career without even seeing a criminal I wonder.</t>
  </si>
  <si>
    <t>So police is warning citizen of possible danger, what is wrong with that?</t>
  </si>
  <si>
    <t>No need to feel that way, Dominic, we Canadians are only disappointed at the moment.</t>
  </si>
  <si>
    <t>Replace 'interest' with 'colour', and you'll be both politically, and literally correct.</t>
  </si>
  <si>
    <t>Woooooooooooooooooooooooooof, thats spicy.</t>
  </si>
  <si>
    <t>YouTube is taking this video down, so be sure to download or share as often as you can!</t>
  </si>
  <si>
    <t>Anti-'Faxxers are the greatest threat to pubic health.</t>
  </si>
  <si>
    <t>Stop posting direct links to cbc and giving them clicks. Here's the article.
 Man, 35, dead after York police called to home in Vaughan
 The man was pronounced dead at the scene after an 'interaction' with an officer, the SIU says
 A 35-year-old man¬†is dead after York police were called to a home in a residential neighbourhood in Vaughan late Monday.
 An officer responded to the¬†residence on Jade Crescent at about 11 p.m. for a "domestic dispute," York police said in a news release Tuesday morning.
 There was then an "interaction" between the man¬†and the¬†officer, according to a news release from¬†the province's Special Investigations Unit (SIU).¬†The release does not say if the officer¬†used any weapons.
 Other officers eventually arrived at the home and "assisted with the man's arrest," said the SIU, which¬†has now launched a probe into the circumstances of the man's death.
 According to the SIU, the man lost consciousness after the arrest. He was pronounced dead at the scene. No further information about him was available early Tuesday.
 Police initially said that one of the officers sustained "significant injuries," but¬†later described the injuries as minor.¬†
 The SIU and York police are appealing for any witnesses to come forward, or to leave an anonymous tip with Crime Stoppers.</t>
  </si>
  <si>
    <t>I think he's over qualified to lead our joke of a country.</t>
  </si>
  <si>
    <t>London to Erect Statues Celebrating \[Latest\] Mass Migration.
 People in London are celebrating their large migrant population. What's the actual issue?</t>
  </si>
  <si>
    <t>time to drop out of the UN</t>
  </si>
  <si>
    <t>It's these tidbits that keep me coming back to this sub.
 As a Canadian, I'm not apologizing for slavery. Nor do I want my taxes (aka TrudeauBux) given to people that we haven't wronged.
 The Omar Khadr 10 mil was more than sufficient.</t>
  </si>
  <si>
    <t>Indiginous been doing this for decades, stop the appropriation of their culture people.</t>
  </si>
  <si>
    <t>Talk is cheap.</t>
  </si>
  <si>
    <t>The officer didn't seem to be too concerned with the welfare of his suspect. Did he really need to put a knee on his neck the whole time while 2 other cops also held him down?</t>
  </si>
  <si>
    <t>I can't even trade music gear on Reverb or watch educational videos on Great Courses Plus without them pushing Black Lives Matter on me. Imagine how bad it's going to be when sports start to come back. You just know it's going to be non stop left wing political messages before we're allowed to actually see any actual sports being played.</t>
  </si>
  <si>
    <t>Invin29</t>
  </si>
  <si>
    <t>‚"But why is Canada better than America?‚
 ‚"Oh just a little something called........ free.... healthcare‚
 Most annoying argument
 Edit: how do I change my flair? I‚'m not Canadian but friends of mine who are have enlightened me to the issues plaguing a nation I respect greatly.</t>
  </si>
  <si>
    <t>timmyjd96</t>
  </si>
  <si>
    <t>Triggered?</t>
  </si>
  <si>
    <t>Bet he‚'s got a mustard glass full of pop too</t>
  </si>
  <si>
    <t>Canadian dominance is assured</t>
  </si>
  <si>
    <t>Great idea but hard to get the entire right wing to start doing this. The left tends to always be unified using certain lingo, and the left tends to control language in society, thus effecting culture. I hope the attempt works but the right is so beaten down by the mob that it only shows up on the day to vote (which is good but lacking elsewhere).</t>
  </si>
  <si>
    <t>This goes for the WHO as well, they even admitted as such in a presser. The worldwide death toll probably isn‚'t even half of that number. Not to mention how one day the US death toll suddenly was ‚"revised‚ by over half...</t>
  </si>
  <si>
    <t>‚"Canadians‚</t>
  </si>
  <si>
    <t>Trudy just can't resist a good costume</t>
  </si>
  <si>
    <t>texanapocalypse33</t>
  </si>
  <si>
    <t>You planning on living in the ocean?</t>
  </si>
  <si>
    <t>lurker818</t>
  </si>
  <si>
    <t>No wonder he lived in canada. Violent history? Just the kind of new diversity we need.
 I'm glad our governments care about our safety and bring in warlords.</t>
  </si>
  <si>
    <t>This is why I like Trump. Obama would just waffle on it.</t>
  </si>
  <si>
    <t>This is the new pandermic.</t>
  </si>
  <si>
    <t>Defund and Assimilate.</t>
  </si>
  <si>
    <t>That's good police work.</t>
  </si>
  <si>
    <t>Bhahahahaha! That is too funny.</t>
  </si>
  <si>
    <t>I watched Song of the South a couple nights ago with my kid.
 His viewpoint: He laughed harder than at any of the new movies he's watched in ages. 
 My viewpoint: There were more good ethical lessons for life and personal interaction than any new movie, and it offered a great segue to discuss REAL racial issues that face the world.</t>
  </si>
  <si>
    <t>That's got a nice ring to it. I plan to steal that line in the near future.</t>
  </si>
  <si>
    <t>Not sure if I believe that. To me it seems that BLM has allied it's self with marxist revolutionaries but not dedicated to marxism.
 Raz in CHAZ sounds more like a libertarian than a marxist, for example. Handing out guns. Calling for privatized police force.</t>
  </si>
  <si>
    <t>How are we supposed to "educate" ourself if we don't know the word?</t>
  </si>
  <si>
    <t>True maybe is time to leave.
 Don't wear a mask.</t>
  </si>
  <si>
    <t>I look forward to what this year will bring. That wheel will be a hell of a lot bigger by Christmas. Assuming the rioters leave that holiday alone. I wouldn't be surprised if they start going after it too.</t>
  </si>
  <si>
    <t>Are they going to cancel all police related television shows. There would be nothing left</t>
  </si>
  <si>
    <t>starting to think it's them that have the privilege and not me</t>
  </si>
  <si>
    <t>Thats a Huffington post title if I've ever seen one. (And thats a bad thing!)</t>
  </si>
  <si>
    <t>This cleared things up quite a bit. This sub knows whats good</t>
  </si>
  <si>
    <t>I'm offended that you call yourself management. I did not consent to being managed.</t>
  </si>
  <si>
    <t>Fox has been lost since 2016 or so. They aren‚'t the same Fox that they used to be. They accept left wing narratives whole cloth now.</t>
  </si>
  <si>
    <t>I filed a report with the cra</t>
  </si>
  <si>
    <t>What a victim!</t>
  </si>
  <si>
    <t>So what you're saying is, had this been made policy, there would be no BLM crapola in Canada?</t>
  </si>
  <si>
    <t xml:space="preserve">Now this is something I can get behind </t>
  </si>
  <si>
    <t>In a statement, Trump campaign communications director Tim Murtaugh said the inverted red triangle was a symbol used by Antifa so it was included in an ad about Antifa. He said the symbol is not in the Anti-Defamation League's database of symbols of hate. The Trump campaign also argued that the symbol is an emoji.
 "But it is ironic that it took a Trump ad to force the media to implicitly concede that Antifa is a hate group," he said.</t>
  </si>
  <si>
    <t>This is not an exaggeration. The co-founders of BLM have admitted to being "trained Marxists."</t>
  </si>
  <si>
    <t>Lol governments are jokes</t>
  </si>
  <si>
    <t>Is there a video of him trying to stab RCMP?</t>
  </si>
  <si>
    <t>The mob claims another soul</t>
  </si>
  <si>
    <t>Define good and bad? Who makes the line? Can someone ever cross from one to the other? Or back? Cmon man, only siths deal in absolutes</t>
  </si>
  <si>
    <t>&gt;"We have a researcher who was removed by the RCMP from the highest security laboratory that Canada has for reasons that government is unwilling to disclose. The intelligence remains secret."
 Just to be clear, this is the RCMP removing a researcher for reasons they are "unwilling to disclose", which probably means corruption. 
 &gt;"But what we know is that before she was removed, she sent one of the deadliest viruses on Earth, and multiple varieties of it to maximize the genetic diversity and¬†maximize what experimenters in China could do with it, to a laboratory in China that does dangerous gain of function experiments. And that has links to the Chinese military."
 Well isn't that great.
 She shared classified information about deadly viruses studied and produced here in Canada, and she shared this classified information with the Chinese government.
 Does everyone remember "Harper muzzled scientists!!"
 Maybe this is why.</t>
  </si>
  <si>
    <t>Citizens? That‚'s an odd term. I‚'d have called ‚ em Chazzwozzers!</t>
  </si>
  <si>
    <t>Good. We don‚'t like him either.
 In fact, we really like Trump.</t>
  </si>
  <si>
    <t>I love this man.</t>
  </si>
  <si>
    <t>&gt; The 29-year-old woman died while trying unsuccessfully to vault to a neighbouring balcony
 https://i.imgur.com/SZNznkI.jpg</t>
  </si>
  <si>
    <t>It's funny they think there's some insane profit they aren't getting in on</t>
  </si>
  <si>
    <t>Why vandalize Gandhi?</t>
  </si>
  <si>
    <t>#AllBlackLivesMatter</t>
  </si>
  <si>
    <t>But hold on, Canada has free healthcare and university and lots of other programs. Why isn't everyone living in racial harmony? I was told a utopia on earth was just a few socialized programs away...</t>
  </si>
  <si>
    <t>benjalss</t>
  </si>
  <si>
    <t>I'm half surprised the left isn't trying to spin this as a case of "If the cops didn't pursue him, this wouldn't have happened, so we should defund the police."</t>
  </si>
  <si>
    <t>Pet the sticky puppy, sweetheart.</t>
  </si>
  <si>
    <t>The British monarchy has never stopped trying to retake the USA...</t>
  </si>
  <si>
    <t>Hope you can get those tomb stones cleaned with ease man. Good luck</t>
  </si>
  <si>
    <t>I challenge him to a duel...1v1 Deagles only dust2...</t>
  </si>
  <si>
    <t>Ya love to see it.</t>
  </si>
  <si>
    <t>I heard someone in a maga hat was arrested at the BLM rally, was it this guy?</t>
  </si>
  <si>
    <t>Because this sub is literally a conservative echo chamber. The other Canadian subs actually discuss Canada. The themes I see common here are: immigrant bad, Trudeau bad, Alberta good, Bernier is the holy Canadian saviour, covid is a myth unless BLM is a thing. I've also seen trump supporters on here. Should I go on?</t>
  </si>
  <si>
    <t>If they're going to add it to their resume, why is there such a need for identity-hiding masks?§î</t>
  </si>
  <si>
    <t>Are people over 99 really no longer allowed to have a PAL?</t>
  </si>
  <si>
    <t>Let me save them some money. There are only two genders, male and female. Always has been, always will be. Deal with it.</t>
  </si>
  <si>
    <t>what canadas gonna look like when trudeau does the defunding</t>
  </si>
  <si>
    <t>The slayer cover is better.</t>
  </si>
  <si>
    <t>They're not going to like what they find. Someone did a USA graph of police deaths per arrest, black vs white, the graph is gone, but the discussion still exists:
 https://np.reddit.com/r/dataisbeautiful/comments/gwrpu4/number_of_people_shot_to_death_by_the_police_per/
 It was almost hilarious watching people try to attack this graph.</t>
  </si>
  <si>
    <t>Can anyone explain to me what good the UN security coun.... scrap that...
 Can anyone please explain to me what good the United Nations has done over the past 40 years?</t>
  </si>
  <si>
    <t>The Democrat Party is the enemy of the working class. There is not a single policy they have advocated for in the last 60 years that has actually helped AMERICAN citizens.</t>
  </si>
  <si>
    <t>Wow. That was beautiful. What an incredibly insightful and well-written piece.
 This should be circulated. Except I'm afraid many people won't read it.</t>
  </si>
  <si>
    <t>Why does what other people do in private matter so much? If they're consenting adults stay tf out of their business. It's so many closeted people feeling the need to be out there vocalising about other people's lives. 
 Don't f with my kids , my family and friends and we'll be fine. I don't care who you're doing.
 The last place we need strangers and the government is in our bedrooms.</t>
  </si>
  <si>
    <t>Sad to see the comments here. It really has become an "us and them" mentality.</t>
  </si>
  <si>
    <t>wizenedeyez</t>
  </si>
  <si>
    <t>Dude - the people who support more immigration tend to live in the big metros. The immigrants already move to the big metros. You already got your wish.</t>
  </si>
  <si>
    <t>Tbh this sub should be renamed to AgainstHate because if it's in the title then it must be true</t>
  </si>
  <si>
    <t>CRIME: Invading public safe space?</t>
  </si>
  <si>
    <t>Unfortunately, the amount being handed by the gov at the moment is not sustainable. Many countries are running themselves into debt at the moment, while trying to maintain their economy. 
 It‚'s not a matter of it being there, but who just bought a giant chunk of our country.
 I‚'m from Australia, we‚'re in the same boat. Dole bludgers copping a handout.</t>
  </si>
  <si>
    <t>Last time was water. This time it's going to be fire. That's what some guy said.</t>
  </si>
  <si>
    <t>It's almost like bringing in low-skilled immigrants has negatively impacted Canada's working-class and contributed to the widening of the wage gap between classes.</t>
  </si>
  <si>
    <t>Not many things makes my blood but this is one of them. Just an innocent kid.</t>
  </si>
  <si>
    <t>Where are the proud Scots when you need them?</t>
  </si>
  <si>
    <t>Imagine caring so much about the boogeyman known as antifa, yet not caring about all the police abuse that happens for real</t>
  </si>
  <si>
    <t>Seems like he achieved what he went to do lol</t>
  </si>
  <si>
    <t>It's you-know-who doing you-know-what.</t>
  </si>
  <si>
    <t>youngandaspire</t>
  </si>
  <si>
    <t>My dad and I watched this when I was probably 14, and after we watched it we had a long chat about racial abuse that used to happen throughout the US and Canada, and praised the countries for coming such a ways that both the "aggressors" and the "victims" can now have a laugh about it together and share a beer without having any kind of animosity toward each other for past wrongdoings.
 It's unfortunate that leftist ideology has pushed us back a few decades to the days of judging people by the colour of their skin and holding different demographics to different standards. Erasing history is a very slippery slope and will not end well in the next couple decades.</t>
  </si>
  <si>
    <t>They're really not far from getting real uniforms.. they've already got the salute down.
 I'm not being hyperbolic either..</t>
  </si>
  <si>
    <t>She could start enacting change by speaking proper English.</t>
  </si>
  <si>
    <t>I really like reading all the arm-chair generals discuss how to take down the US militarily</t>
  </si>
  <si>
    <t>Also, note Trudeau leaning in, ignoring distancing rules!</t>
  </si>
  <si>
    <t>quick someone call a social worker</t>
  </si>
  <si>
    <t>Yeah cause that's working out so well
 https://www150.statcan.gc.ca/t1/tbl1/en/tv.action?pid=4310003401
 Table 1. Immigrant Source Area, Income, Social Welfare Benefits, and Number of Persons
 |[World area5](https://www150.statcan.gc.ca/t1/tbl1/#Footnote5)|[Statistics14](https://www150.statcan.gc.ca/t1/tbl1/#Footnote14)|2007|2008|2009|2010|2011|2012|2013|2014|2015|
 :--|:--|:--|:--|:--|:--|:--|:--|:--|:--|:--|
 |Total World Area|Mean income ($)|39,000|39,000|37,000|37,000|35,000|34,000|32,000|33,000|28,000|
 ||Persons|116,200|121,135|127,080|141,675|124,535|127,875|121,935|129,380|112,875|
 ||Mean social welfare benefits ($)|10,600|10,300|10,500|10,400|10,600|9,800|9,500|9,800|7,800|
 ||Persons|11,290|10,460|12,035|12,885|13,635|13,030|13,300|14,220|11,710|
 |Europe|Mean income ($)|50,000|50,000|49,000|49,000|48,000|48,000|46,000|51,000|49,000|
 ||Persons|17,330|16,945|17,465|16,740|13,415|15,210|14,315|15,135|15,120|
 ||Mean social welfare benefits ($)|9,700|8,900|9,000|10,000|9,200|8,400|8,300|9,800|10,300|
 ||Persons|1,000|830|800|710|665|660|705|860|560|
 |Africa and the Middle East|Mean income ($)|39,000|37,000|35,000|35,000|32,000|31,000|29,000|26,000|21,000|
 ||Persons|22,175|22,540|25,310|29,130|25,760|25,195|25,590|23,500|15,935|
 ||Mean social welfare benefits ($)|10,700|10,700|10,900|10,700|10,900|10,000|10,100|10,400|7,600|
 ||Persons|3,945|4,080|5,375|6,140|6,485|5,885|6,965|8,100|7,105|
 |Southern Asia|Mean income ($)|36,000|36,000|35,000|35,000|35,000|32,000|31,000|33,000|24,000|
 ||Persons|22,080|22,045|22,750|27,235|21,675|24,565|25,400|28,565|24,835|
 ||Mean social welfare benefits ($)|11,400|11,000|11,300|11,400|11,600|10,200|9,700|10,000|7,900|
 ||Persons|1,905|1,565|1,945|2,225|2,305|2,195|1,845|1,555|1,240|
 |Eastern Asia|Mean income ($)|33,000|32,000|31,000|30,000|28,000|27,000|26,000|28,000|27,000|
 ||Persons|15,740|17,060|17,005|16,540|15,215|16,855|15,315|13,050|9,890|
 ||Mean social welfare benefits ($)|8,300|8,600|8,600|9,200|9,100|9,200|8,500|7,900|7,900|
 ||Persons|620|480|475|460|535|565|460|370|385|
 |Oceania and other Asia|Mean income ($)|37,000|37,000|35,000|36,000|36,000|35,000|32,000|30,000|23,000|
 ||Persons|21,495|24,225|26,525|32,855|30,160|27,890|24,735|33,275|35,195|
 ||Mean social welfare benefits ($)|13,000|11,800|11,100|11,000|12,000|11,300|10,200|9,000|7,800|
 ||Persons|1,740|1,510|1,555|1,395|1,480|1,500|1,265|1,215|975|
 |South and Central America|Mean income ($)|39,000|38,000|38,000|35,000|31,000|30,000|29,000|30,000|27,000|
 ||Persons|14,790|15,340|15,395|16,825|16,190|15,700|13,810|13,110|9,700|
 ||Mean social welfare benefits ($)|8,800|8,600|8,900|8,400|8,500|8,100|7,800|8,000|7,700|
 ||Persons|1,985|1,890|1,785|1,870|2,095|2,160|2,005|2,060|1,390|
 |United States or other miscellaneous|Mean income ($)|64,000|60,000|64,000|63,000|59,000|70,000|65,000|75,000|74,000|
 ||Persons|2,585|2,985|2,635|2,350|2,120|2,460|2,765|2,750|2,205|
 ||Mean social welfare benefits ($)|10,100|10,600|9,400|9,300|11,700|9,500|10,100|10,400|9,600|
 ||Persons|100|110|105|85|70|65|55|65|50|</t>
  </si>
  <si>
    <t>Do insurance policies cover riots and civil unrest? This could be very very expensive for a lot of people.</t>
  </si>
  <si>
    <t>The ban is too far although I'm a Conservative</t>
  </si>
  <si>
    <t>Why are you obsessed with American politics, eh? 
 You like it so much, why don't you take off, and move there...Southern Man...</t>
  </si>
  <si>
    <t>My current game is Snowrunner, the offroad trucking sim. It's made by Russian devs. Not one single tweet or anything has been posted by them about blm, it's great.</t>
  </si>
  <si>
    <t>altruisticnarcissist</t>
  </si>
  <si>
    <t>People saying they were "invited in" but the person in the video was scared and yells "noo!!" sooo uhh yeah.</t>
  </si>
  <si>
    <t>They will claim he used the N-word to justify the attack.</t>
  </si>
  <si>
    <t>Continuing the attack on law enforcement in Canada.</t>
  </si>
  <si>
    <t>Rules and criticism for thee but not for we.
 &gt;(Mostly) white covidiots at Trinity Bellwoods Park think the rules don‚'t apply to them. They‚'re right
 https://www.thestar.com/opinion/2020/05/24/mostly-white-covidiots-at-trinity-bellwoods-think-the-rules-dont-apply-to-them-theyre-right.html</t>
  </si>
  <si>
    <t>All so they can use it at a pretext later increase and start another welfare program.
 Communism didn't get rid of God, the state is God.</t>
  </si>
  <si>
    <t>nagerecht</t>
  </si>
  <si>
    <t>The David Lametti and the eventual sentencing needs to be investigated as well considering SNC-Lavalin ended up getting everything they wanted and then some.</t>
  </si>
  <si>
    <t>Isn‚'t she mi6? Or was that her dad</t>
  </si>
  <si>
    <t>BLM will be their new police force, and that‚'s just for starters.</t>
  </si>
  <si>
    <t>It always amazes me that many of the visible minorities that come to Canada don't cause any outrage when the social stigma of mixed marriage comes up. My brother is marrying the most wonderful Indian woman and her family was outraged! But no one bats an eye.
 Also most of those grey countries, you can bet most of them would be darker shades of red.</t>
  </si>
  <si>
    <t>I don't even understand what her Tweet is supposed to mean.</t>
  </si>
  <si>
    <t>When does stalin's statue come down</t>
  </si>
  <si>
    <t>Ah, come on I just ate supper.</t>
  </si>
  <si>
    <t>The science is settled, we're not a hate sub!</t>
  </si>
  <si>
    <t>What happened to not negotiating with terrorists?</t>
  </si>
  <si>
    <t>The left seems to think that the police will just roll over and go along with the ‚ defund‚' movement. They are very wrong. Look up the ‚"Washington monument‚ strategy. The police (directed by their powerful unions) *will* respond with measures that are very visible and have a huge impact on the general public. Stuff like property damage, vandalism, small-value thefts will be deprioritized. Any sort of public-facing tasks, like getting a report, will slashed, so expect lineups to double. The general public *will* bear the brunt of these effects and in the end it will change nothing.</t>
  </si>
  <si>
    <t>And yet the Tories do this every leadership campaign. They pull out the few people who can stutter some French and discard all the better candidates who are unilingual, all in hopes of getting more than the half dozen or so seats they usually get in Quebec. Meanwhile, their halfassed candidate impresses no one in Quebec, and bores the snot out of everyone in all the other provinces. The Tories haven't had an even mildly charismatic leader since Mulroney.
 They would be better off with a charismatic Anglo leader with a French Quebec deputy who would be responsible for Quebec and would debate with the other leaders there.</t>
  </si>
  <si>
    <t>Murica!</t>
  </si>
  <si>
    <t>Americans also tend to get involved in other countries problems too.</t>
  </si>
  <si>
    <t>figure out who controls the media and you figure out who is actively pushing these narratives with a goal in mind</t>
  </si>
  <si>
    <t>Antifa can start a trucking industry. It cant be that hard to restart civilization from scratch like these beyond smart people want.</t>
  </si>
  <si>
    <t>The left thinks alot of things. They think girls are boys. They think giving everyone money for nothing will solve social issue's. They think that giving people prestige's positions with out earning it is a good thing. Yea they sure do think highly of themselves</t>
  </si>
  <si>
    <t>wash some feet to atone.</t>
  </si>
  <si>
    <t>LMAO</t>
  </si>
  <si>
    <t>Ban the bulk sales of brick to non-contractors. /s</t>
  </si>
  <si>
    <t>I forgot if it was here on Reddit or Twitter but I had someone reply to me by stating "Looting is still a form of protest".
 It's ok for you to commit a criminal offense if you justify it to yourself. The law enforcement officers must obviously be the bad guys. /s
 God save humanity.</t>
  </si>
  <si>
    <t>tommijones</t>
  </si>
  <si>
    <t>She made the sound!!!! Ruin her.</t>
  </si>
  <si>
    <t>It‚'s the police‚'s job to enforce the law and they‚'ll obviously run into more fire fights than an entire ethnic demographic.</t>
  </si>
  <si>
    <t>Everyone thinks they are a good driver (any day on any road will show you different). Everyone thinks they are a good gun owner....</t>
  </si>
  <si>
    <t>It was v-pchoped by someome. Not real.</t>
  </si>
  <si>
    <t>radio_yyz</t>
  </si>
  <si>
    <t>Onguardforthee is supporting the removal of John A MacDonald right now.</t>
  </si>
  <si>
    <t>I wonder if she‚'ll also admit that certain minority groups commit a disproportionate amount of crimes as the cause.</t>
  </si>
  <si>
    <t>It's a "hard work and merit" supremacy. Which is a good thing.</t>
  </si>
  <si>
    <t>Privilege is getting to fight over who‚'s the most oppressed</t>
  </si>
  <si>
    <t>CDNUnite</t>
  </si>
  <si>
    <t>He's absolutely right. The cops are way too out of control. It needs to stop.</t>
  </si>
  <si>
    <t>Acceptablebeeping</t>
  </si>
  <si>
    <t>What dog got off TV? I see no comment mentioning it. Please help. Thanks</t>
  </si>
  <si>
    <t>It just dawned on me tonight how possible a marxist takeover of the government is</t>
  </si>
  <si>
    <t>I take responsibility...
 for every time I bought native gas and cheap smokes and pretended I didn't speak English.</t>
  </si>
  <si>
    <t>Honestly...after reading so much boomer doomer posts... 
 This makes me happy</t>
  </si>
  <si>
    <t>Wanna read something else that will blow your mind? Go read the autopsy. 
 Something tells me that there is a lot more to this than meets the eye.</t>
  </si>
  <si>
    <t>Is we woke yet? LOL</t>
  </si>
  <si>
    <t>One sniff and you‚'ll be hooked!</t>
  </si>
  <si>
    <t>chaz will erupt and collapse in on itself with infighting within a week.</t>
  </si>
  <si>
    <t>ZoAngelic</t>
  </si>
  <si>
    <t>Maury says, ‚"The lie detector determined that Was A Lie‚‚'</t>
  </si>
  <si>
    <t>Bubbles over here swaggin that double fist; double the fist, double the resistance.</t>
  </si>
  <si>
    <t>This is terrible to see.</t>
  </si>
  <si>
    <t>The left will rally behind anybody as long they get to push their agenda. Turns out the sister, Renne Beals, who set up the gofundme has a serious criminal history. She was arrested last year in a police guns and gangs raid dubbed 'project kraken'.
 40) Renee Korchinski Beals, 27, of Toronto:
 Possession of a Firearm knowing its Possession is Unauthorized CC 92(1)
 Possession of a Loaded Prohibited or Restricted Firearm CC 95(1)
 Possession of Controlled Substance (cocaine) for the Purpose of Trafficking CDSA 5(2)
 Possession of Controlled Substance (fentanyl) for the Purpose of Trafficking CDSA 5(2)
 Possession of Controlled Substance for the Purpose of Trafficking CDSA 4(1)
 Possession of Proceeds of Crime CC 354 (1)
 Tampering with Serial Number CC 108(1)(b)
 Unauthorized Possession of a Firearm CC 91(1)
 Unauthorized Possession of a Firearm in Motor Vehicle CC Sec 94(1)
 https://www.durhamradionews.com/archives/119906
 Her brother, Reece Korchinski, who Regis attacked with a knife that night also has a violent criminal history including gun point robbery.
 https://www.canlii.org/en/on/onsc/doc/2018/2018onsc4820/2018onsc4820.html?searchUrlHash=AAAAAQAQcmVlY2Uga29yY2hpbnNraQAAAAAB&amp;resultIndex=2</t>
  </si>
  <si>
    <t>*...and that America can now rush back to ‚"business as usual.‚*</t>
  </si>
  <si>
    <t>Ur Mom</t>
  </si>
  <si>
    <t>The scepticism is reason for them to continue their movement</t>
  </si>
  <si>
    <t>[Spiderman is out there doing his job though](https://comicbook.com/marvel/news/spider-man-real-life-tinder-brazil-pedophile-beat-up/)</t>
  </si>
  <si>
    <t>If that's true, excellent.
 It makes me like Trump even more.</t>
  </si>
  <si>
    <t>Banning a ghost town doesn't take much bravery. But it does make it easier to remove Reddit's ability to claim they are not a publisher.</t>
  </si>
  <si>
    <t>Remember how star wars is an analogue of America and the Vietnam War? And how Richard Nixon was the basis for Emperor Palpatine? The Empire is a stand in for America, and about how democracies can be corrupted into dictatorships. Kind of like what's happening down in America right now</t>
  </si>
  <si>
    <t>If anybody had any doubt in their mind that this is an attempted communist revolution, this should clear it.</t>
  </si>
  <si>
    <t>Ironic that a guy who I bet will never shut up about "globalism" if you give him a chance is posting in /r/metacanada about what Boris Johnson said and how he thinks its relevant toward Confederate statues....</t>
  </si>
  <si>
    <t>I was neutral before all this started, now I feel discrimination
 If they are intending to improve life, this is counterproductive</t>
  </si>
  <si>
    <t>The men in these groups need help in the form of counseling or something - not to be further alienated by society.</t>
  </si>
  <si>
    <t>-iremember-</t>
  </si>
  <si>
    <t>This is why you invest in a fantasy chess set. They even have a Rick and Morty one I was delighted to find. Now I got to find a cool Lord of the Rings one I can settle on.</t>
  </si>
  <si>
    <t>...The meme war is gonna get hot in 2020.</t>
  </si>
  <si>
    <t>If he pulls the plug before the CPC picks a leader, Trudeau has truly become a dictator. 
 If i was the CPC, i'd be preparing for a court battle.</t>
  </si>
  <si>
    <t>It couldn‚'t possibly be all of the protests with zero social distancing in place nope</t>
  </si>
  <si>
    <t>lol its all gone bro.</t>
  </si>
  <si>
    <t>It‚'s because they‚'re white.</t>
  </si>
  <si>
    <t>Size 13's all 'round. LOL</t>
  </si>
  <si>
    <t>If the common man is forced to live in a pretend illogical world, such as the one being created in the article, eventually he‚'ll be pushed too far. The age of ultra-conservative governing politicians will be upon us soon. 
 And it can‚'t happen soon enough.</t>
  </si>
  <si>
    <t>And it only took three days for the frightened citizens of Chaz to realize their autonomous experience was a failure.</t>
  </si>
  <si>
    <t>My girlfriend just lost her lovely father to Covid, a few days before he got ill they had a family party. I wouldn‚'t want to be in her shoes... she feels responsible for his death.</t>
  </si>
  <si>
    <t>It's a great idea. I know a few people making every excuse they can to not go back to work.</t>
  </si>
  <si>
    <t>CBakIsMe</t>
  </si>
  <si>
    <t>How about a call to stop listening to mobs?
 Every politician that makes a change should be forcibly removed from office. This isnt democracy. Twitter isnt democracy. This isnt how government is run.</t>
  </si>
  <si>
    <t>Actually it's the mould in the ships. But nice of you to come out.</t>
  </si>
  <si>
    <t>I used to have that same barbecue.</t>
  </si>
  <si>
    <t>**MISSION ACCOMPLISHED**</t>
  </si>
  <si>
    <t>We are witnessing the destruction of the structures that brought Europe out of the dark ages and into the renaissance.</t>
  </si>
  <si>
    <t>Absolute milk toast neocons.</t>
  </si>
  <si>
    <t>SexyDonaldDrumpf</t>
  </si>
  <si>
    <t>This is why guns should be legal. They are the great equalizer.</t>
  </si>
  <si>
    <t>Hes not right wing so why would he? Virtue signaling only thanks.</t>
  </si>
  <si>
    <t>This is a major problem in Brampton. Slumlords who rent out single family dwellings to dozens of people are ruining neighbourhoods and crippling the cities infrastructure.</t>
  </si>
  <si>
    <t>I assume this was from a time before women routinely worked outside the home and didn't go driving alone much except to get the groceries or get her hair done.</t>
  </si>
  <si>
    <t>The only reasonable thing to ban are calls to action that advocate violence. Violence meaning physical harm not feelings.</t>
  </si>
  <si>
    <t>People like you</t>
  </si>
  <si>
    <t>Guys, guys, calm down! It wasn't the protesters who hurt the police. The police were doing one of those Benny Hill gags and one guy fell downs some stairs and the rest just followed. It was just an accident.</t>
  </si>
  <si>
    <t>I wonder what would‚'ve happened if it was a woman or child. A grown man can go and look for work and support themselves. It‚'s a weird social experiment.</t>
  </si>
  <si>
    <t>goddamit_iamwasted</t>
  </si>
  <si>
    <t>Where is the lie?</t>
  </si>
  <si>
    <t>Don't forget that there's a settlement in the pipes for any natives that went to 'day schools' as well. Going to *any* school was *literally* to genocide according to these people.
 Next settlement will be anyone who was ever removed from an abusive situation by child protective services, the settlement after that will be anyone who was left at home by protective services.</t>
  </si>
  <si>
    <t>Second to the right screams Harvo</t>
  </si>
  <si>
    <t>Accusation without proof, very Canadian left.</t>
  </si>
  <si>
    <t>why do I care if Trump likes him or not? It is not like I voted for either</t>
  </si>
  <si>
    <t>I dont think thats how international exchange works</t>
  </si>
  <si>
    <t>ericjk1</t>
  </si>
  <si>
    <t>Corporate directors are not employees...</t>
  </si>
  <si>
    <t>e00s</t>
  </si>
  <si>
    <t>It's right next to his legally purchased firearms ;)</t>
  </si>
  <si>
    <t>I wonder what they're gonna base their lives on now that their prophet has turned out to be a mere mortal who says things?</t>
  </si>
  <si>
    <t>CBC "news"
 If this is 'quality journalism', I just left something in my toilet that should win a Pulitzer.</t>
  </si>
  <si>
    <t>Voting for him again next election. I have half a mind to step up and run myself if no one in my area does.</t>
  </si>
  <si>
    <t>I don't understand how the people that agitate for class conflict instead of class collaboration can ever think that they're going to have a functioning society. It just doesn't add up.</t>
  </si>
  <si>
    <t>Canadian trucker here who has ran stateside for many years.. Even before this, there was some sections of Urban's areas where I've been laid up waiting for shipping/receiving to arrive, only to have one of the nightshift working the plant, come out and hand me a snubnose as a just-in-case. 
 Sadly up here, I'm not allowed to carry a firearm in my truck, so I have to rely on my sawed off baseball bat that I use for "checking tires".</t>
  </si>
  <si>
    <t>there is a word for this that I cant quite put my finger on.</t>
  </si>
  <si>
    <t>Justice is blind, but has a clear LGBBQ bias?</t>
  </si>
  <si>
    <t>I haven't seen the video yet, wait, what, George was alive when he was put on the stretcher? The last he's ever seen on video, he's alive??</t>
  </si>
  <si>
    <t>sick-of-a-sickness</t>
  </si>
  <si>
    <t>Sikh community organizers took over large NDP riding associations in places like Peel and Scarborough and they crashed the vote for him in the last leadership campaign because he‚'s ‚"their guy.‚
 It‚'s really as simple as that, and why he refuses to things like condemn Sikh terrorism.</t>
  </si>
  <si>
    <t>Notice how she didn‚'t even answer the question</t>
  </si>
  <si>
    <t>She will be the first one to flee</t>
  </si>
  <si>
    <t>I‚'m disappointed at the lack of other costumes he‚'s donned.</t>
  </si>
  <si>
    <t>&gt;Communist
 &gt;Private property
 [MRW](https://giphy.com/gifs/lol-grammys-steven-tyler-BFYLNwlsSNtcc)</t>
  </si>
  <si>
    <t>Parents virtue signalling so their children can face a harder life in the future. Being knee capped for their privilege. Great parenting guaranteeing your child is a second class citizen.</t>
  </si>
  <si>
    <t>Its back to the prison yard for that.</t>
  </si>
  <si>
    <t>No more free booze Billie</t>
  </si>
  <si>
    <t>&gt;"Why can't we do something to save people's lives?"
 An ironic question, given his party just helped the Liberals shut down parliament for the summer.</t>
  </si>
  <si>
    <t>Last fall got hella cold quite early, too...</t>
  </si>
  <si>
    <t>‚ÄòMember when renowned injun playwright Thompson Highway said residential school wasn‚'t really that bad?</t>
  </si>
  <si>
    <t>People in the west do not oppose immigration. We oppose; mass migration, military aged refugees, the importation of those who hold hostile religious ideologies, the low I.Q, welfare queens and those we know will never assimilate or accept western values.
 The agenda is clear and obvious. In order to get a handle on things. We need to deport at least 95% of the 'people' who have arrived since the year 2000. We are importing our own demise.</t>
  </si>
  <si>
    <t>gimme gimme gimme</t>
  </si>
  <si>
    <t>Russia, a nation with national pride</t>
  </si>
  <si>
    <t>If you had said "decreased", I would have been less surprised, given that we know the obvious description of the shooter.</t>
  </si>
  <si>
    <t>16¬†And he causeth all, both small and great, rich and poor, free and bond, to receive a mark in their right hand, or in their foreheads:
 17¬†And that no man might buy or sell, save he that had the mark, or the name of the beast, or the number of his name.</t>
  </si>
  <si>
    <t>&gt;The conversation is now closed. 
 Basically every conversation with a leftist.
 Welp, you guys don't want a democracy where we talk about things.. that's cool.</t>
  </si>
  <si>
    <t>Randy Andy is in for some trouble!</t>
  </si>
  <si>
    <t>Greater Toronto home owners are millionaires because of immigration. Without it, housing costs wouldn‚'t skyrocket. It‚'s becoming most people‚'s nest egg.</t>
  </si>
  <si>
    <t>yeah its the community led public safety system and not everything being burnt down that caused it lmao</t>
  </si>
  <si>
    <t>After meng's arrest Canada's chances went to zero. China has the most influence over Africa and you can be sure they whispered in a lot of ears</t>
  </si>
  <si>
    <t>Climate alarmism is the next episode for the crisis actors.
 Right now it's the Maoist cultural revolution against systemic racism but as the weather heats up they'll be rolling out Greta any day now.</t>
  </si>
  <si>
    <t>Doesn't this guy live in China now?</t>
  </si>
  <si>
    <t>I mean... It really already was "banned". The Quarantine was enough. 
 Incredible how they can ban a subreddit for the millions of supporters of the sitting President.</t>
  </si>
  <si>
    <t>i gAvE iT bACk tO tHeM.</t>
  </si>
  <si>
    <t>"By framing the full enjoyment of basic rights as ‚"Privilege‚ this dark ideology‚'s sole aim is to normalize the idea that the Rights we enjoy are held from someone and can be removed at will.
 [https://stormhaven.blog/2020/06/10/the-foul-lie-and-draconian-purpose-of-privilege-theory/](https://stormhaven.blog/2020/06/10/the-foul-lie-and-draconian-purpose-of-privilege-theory/)</t>
  </si>
  <si>
    <t>Sill better than Trudeau</t>
  </si>
  <si>
    <t>RadChad14</t>
  </si>
  <si>
    <t>It's not a death cult. It's a revolutionary cult. They want the same as the revolutionaries did in France or in Russia, to completely change society. And in order to do that one of the things they're doing is undermining people's sense of unity, and undermining our traditions and values. By attacking our history, literally pulling down statues to those who created us and whom we used to venerate, they de-legitimize the existing order. By telling you there's nothing to be proud of in our history - and in fact, much to be ashamed of, they're weakening our resolve to resist their desire to change things. And so far they're doing it quite effectively.</t>
  </si>
  <si>
    <t>Looks like a Maoist Struggle Session to me</t>
  </si>
  <si>
    <t>I don't hate Quebec, I think the payments are unfair and we need some reform, but Quebec is as much a part of Canada as any other province.</t>
  </si>
  <si>
    <t>Malos_Kain</t>
  </si>
  <si>
    <t>Loooooooosers. They would probably do better with their time trying to find employment and moving out of mommy's house.</t>
  </si>
  <si>
    <t>I did hear that he is still doing all the celebrity stuff, because obviously a less privileged person cannot to that. Similar to me saying I‚'m going to give up smoking for Lent. I don‚'t smoke, but the number of people congratulating me will be immense!</t>
  </si>
  <si>
    <t>Washington and Jefferson owned over 1,000. 
 But reminder Canada should feel bad about Sir John A. He starved natives. 
 Oh wait no. That was the Americans who decimated the plains Buffalo via deliberate over hunting.</t>
  </si>
  <si>
    <t>Hopefully they‚'ll give up their positions to the superior poc</t>
  </si>
  <si>
    <t>If you can't beat them, join them. I got a large family and a beard, I don't let my wife work and only raise kids. I want to walk around the mall with a funny little hat, pajamas and sandals on. Inshala.</t>
  </si>
  <si>
    <t>I can watch this video over and over without getting bored.</t>
  </si>
  <si>
    <t>slimjay666</t>
  </si>
  <si>
    <t>It's always so interesting reading the articles and then later seeing the video. They wonder why people call them fake news. Imagine all the things they lie about and get away with.</t>
  </si>
  <si>
    <t>Bruh they banned r/Deuxrama and r/ConsumeProduct and r/GodWeeps are next.</t>
  </si>
  <si>
    <t>Media is the virus</t>
  </si>
  <si>
    <t>these protests WERE peaceful, except for all the violence resulting in serious injury.</t>
  </si>
  <si>
    <t>It's funny that the disproportionate number of female teachers (75%) is not a subject that ever comes up, despite that imbalance presumably affecting 1 in every 2 people.</t>
  </si>
  <si>
    <t>God danm that‚'s unfunny. Karen jokes haven‚'t been funny since like October of last year</t>
  </si>
  <si>
    <t>You can't defend yourself legally with a weapon. The political elite want us disarmed. This should be pretty obvious, especially with the recent ban of 9000 different guns and a coffee company because it has rifle in it's name.
 Until we have a proper constitution and 1A 2A like the US, we will always be under the boot of the corp-gov slavedrivers.
 You should join the MC discord.</t>
  </si>
  <si>
    <t>Need more random piles of bricks.</t>
  </si>
  <si>
    <t>Its China behind the curtain.</t>
  </si>
  <si>
    <t>wdym the mainstream media does not want you to see this smh that's a CTV news cameraman...</t>
  </si>
  <si>
    <t>ghoulls</t>
  </si>
  <si>
    <t>Hey, OP. A Stanford University study showed that Caucasian people migrated (!) to North America before the people that became natives did.</t>
  </si>
  <si>
    <t>Trudeau and his Liberals must be having a party tonight.</t>
  </si>
  <si>
    <t>Ask any university arts student what the point of art is. They‚'ll spit out some answer about making the viewer think and experience emotion - not necessarily positive. 
 Is that not what these statues are? Expressions of art? Reminders of a time and a place that are no more? Reminders of a past that may not be positive, a past that can be out right horrifying, and best never repeated?</t>
  </si>
  <si>
    <t>I remember the "we're on your side one" and thos makes me laugh the most. Don't they realize that those "protestors" do not care about you?</t>
  </si>
  <si>
    <t>Looks like ginger root</t>
  </si>
  <si>
    <t>Yeah, man.... why should anyone ever pay for anything? \*hits bong\*</t>
  </si>
  <si>
    <t>I've never heard him called Mr. Popularity. This is fake news.</t>
  </si>
  <si>
    <t>I've been very pleasantly surprised that most of the right wing subreddits ive subbed to are still alive</t>
  </si>
  <si>
    <t>More like "The time has come to revise our history, and burn books"</t>
  </si>
  <si>
    <t>Lol the body count can't get high enough as far as I'm concerned! Enjoy!</t>
  </si>
  <si>
    <t>Trudeau makes Biden look competent.</t>
  </si>
  <si>
    <t>We‚'re camping in beautiful (rainy) BC right now, our provincial parks are only for BC residents and all I can say is hallelujah. No hooting and hollering drunk Albertans, no Americans asking how can we possibly survive without hookups and cable TV. (Generators running non stop).Lovely, quiet and amazingly respectful clean campers. I‚'m enjoying it while I can.</t>
  </si>
  <si>
    <t>Try to understand.
 You can Never understand.</t>
  </si>
  <si>
    <t>You are few years late on this article dude.</t>
  </si>
  <si>
    <t>Imagine Macleans of all things blows the lid off the fact that Trudeau had the RCMP murder 22 people to pass sweeping gun control. This makes me wonder why this was allowed to be published and if it means Trudypoo is about to get done in as his usefulness to someone is complete.</t>
  </si>
  <si>
    <t>The most uncharismatic american I've ever seen.</t>
  </si>
  <si>
    <t>Oh look, wealth re distributions that we were told weren‚'t communism ARE communism. Weird.</t>
  </si>
  <si>
    <t>Have you researched the Christian pro-choice viewpoint to understand where those folks are coming from?</t>
  </si>
  <si>
    <t>cand86</t>
  </si>
  <si>
    <t>Looks more legit than the one Obama spat out.</t>
  </si>
  <si>
    <t>Why would a Kenyan birth certificate from pre 1946 not be British? And why would it have an Australian seal on it?</t>
  </si>
  <si>
    <t>Dinosauringg</t>
  </si>
  <si>
    <t>Yeah, I really don't get it. I've literally seen people refer to him as a modern MLK. I might have my history wrong, but I don't think MLK ever held a gun to a pregnant woman's stomach...</t>
  </si>
  <si>
    <t>Cormie</t>
  </si>
  <si>
    <t>That's incredible.
 He's clearly high for the record. Watch his jaw movements.</t>
  </si>
  <si>
    <t>Its the slow march of moaism.</t>
  </si>
  <si>
    <t>The left created new "sciences" such as gender studies. They have "scientific peer reviewed papers" like the ones that were made famous a couple of years ago.</t>
  </si>
  <si>
    <t>Muh big tanker rig will fix em'..</t>
  </si>
  <si>
    <t>Ayn Rand only appeals to 16 year olds who think they are being edgy libertarians. Then, most of them grow up. The rest come to post on metacanada.</t>
  </si>
  <si>
    <t>"News of my demise has been greatly exaggerated"</t>
  </si>
  <si>
    <t xml:space="preserve">Imagine a world where you want to be liberal AND defund government services. </t>
  </si>
  <si>
    <t>Only 9 million? We must be running low</t>
  </si>
  <si>
    <t>&gt;TORONTO -- Police are now offering a $75,000 reward to anyone who provides information leading to the arrest of a man wanted in connection with a brazen daylight shooting at a Scaborough playground that left two young sisters injured two years ago.
 https://toronto.ctvnews.ca/toronto-police-increase-reward-as-search-continues-for-suspect-in-2018-playground-shooting-1.4984346</t>
  </si>
  <si>
    <t>its funny that people think this black box would do anything at all. If they really cared they would delete their social media accounts today,that actually could shake things up taking power away from facebook and twitter.</t>
  </si>
  <si>
    <t>We need to come up with a Hashtag to get more attention to this story. I was thinking
 #AgentWortman
 #ConstableWortman</t>
  </si>
  <si>
    <t>Is there a reason to vote for this guy over notley?</t>
  </si>
  <si>
    <t>Tucker Carlson is far and away the best commentator on television today.
 I absolutely agree he is a tour de force and a national gem. We must appreciate this man.
 He is the only person left speaking the truth.</t>
  </si>
  <si>
    <t>Deficit on deficit. We could really take a hit if the housing market ever falls.</t>
  </si>
  <si>
    <t>Conservatives will figure out that wedge issues are the correct electoral strategy just about when jesus shows up again. I'm not holding my breathe.</t>
  </si>
  <si>
    <t>The last quote at the bottom of the article is what is wrong with this debate. 
 (Most law abiding gun owners don‚'t have military assault weapons and most of them don‚'t think people should have military assault weapons,‚ Cukier said.)
 Military assault weapons (m16,m4,c7,c8......). Are all prohibited unless you are the military. 
 An AR 15/Ar10 are literally the civilian platforms. 
 Absolutely not suitable for military use. They are designed so that they can not be made to be fully auto. You‚'d need a whole new full auto lower, a new full auto bolt carrier group with new full auto upper, a full auto trigger group, and a heavier barrel. So a whole different gun. 
 WE AS CIVILIANS DO NOT OWN MILITARY ASSAULT WEAPONS!! 
 THEY HAVE ALWAYS BEEN BANNED!</t>
  </si>
  <si>
    <t>I wouldn't either. There is a lot of liability, and what if your truck gets raided. Who do you file a report with? No police report = insurance. 
 Enjoy your brave new world lefties. Better get that garden going.</t>
  </si>
  <si>
    <t>Excuse me but Minnesota is mostly associated with Sweden not Germany.</t>
  </si>
  <si>
    <t>Tagrent</t>
  </si>
  <si>
    <t>It was never about race just like the lockdown was never about science. The world is being played by the DNC as route to power.</t>
  </si>
  <si>
    <t>Who in any state of mind would think that political advice from Justin Bieber and Miley Cyrus would be a good idea?</t>
  </si>
  <si>
    <t>"I got 99 charges but assault aint one"</t>
  </si>
  <si>
    <t>Watch him get charged for removing illegal signs and posters.
òÜüòÜ</t>
  </si>
  <si>
    <t>One of the blob fish</t>
  </si>
  <si>
    <t>Could be true! 
 MEME THE LEFT gives his take in 7:41
 https://m.youtube.com/watch?v=jNVilGxn_uI
 Comedy, offensive to some</t>
  </si>
  <si>
    <t>&gt;Do you know, Do you know who they were; ah who cares.</t>
  </si>
  <si>
    <t>If you can say i cant breath...news flash you can breath.</t>
  </si>
  <si>
    <t>The media can be aggressive in questioning... oh, wait, it's only in questioning conservatives.</t>
  </si>
  <si>
    <t>Can't seem to find any info on this. Could anybody hook me up?</t>
  </si>
  <si>
    <t>Doesn't matter because... muh oppression.</t>
  </si>
  <si>
    <t>Get a Pal</t>
  </si>
  <si>
    <t>...Gold ... Mercedes.
 I am offended by this obvious crime colorizing of our Mercedes vehicles. 
 All anyone says is how many Gold Mercedes are involved in crime.
 Its systemic.</t>
  </si>
  <si>
    <t>Bombed into oblivion by the air force.</t>
  </si>
  <si>
    <t>Vote Leslyn Lewis and Leslyn Lewis only. Put down no second or third choices. Don't repeat what happened last time when we ended up with the milk drinker instead of mad Max.</t>
  </si>
  <si>
    <t>The original article says 
 "Two leading Sikh politicians refused to attend the Surrey parade, saying it amounted to a glorification of terrorism. But many other politicians did attend ‚  Conservative, Liberal and NDP. None of them condemned the Parmar pictures."
 It sounds like a whole lot of education is required on all sides. Or we can play ostrich.</t>
  </si>
  <si>
    <t>When you consider that only 4% of the population is visibly indigenous, you can see that they're shot more..</t>
  </si>
  <si>
    <t>You're losing, Paul.
 Bigly.</t>
  </si>
  <si>
    <t>I can't wait for total chaos. *Sigh*</t>
  </si>
  <si>
    <t>Trudeau hasn't done it because he's afraid of leftist backlash.</t>
  </si>
  <si>
    <t>Stick and stones are no more.</t>
  </si>
  <si>
    <t>yea all lives matter but what lives matter the most?</t>
  </si>
  <si>
    <t>Sacre bleu! Une victoire pour la France! Haha.</t>
  </si>
  <si>
    <t>Progressives = destroy
 Conservatives = build 
 Everyone wants to play a role in shaping our world; destroying is much easier, quicker and more exciting than building, which is longer, uncertain and at best only provides deferred gratification. 
 The challenge of all modern ages is this: how to prevent the destroyers from destroying and enable the builders to build?</t>
  </si>
  <si>
    <t>China definitely doesn't have any reddit bots tho, definitely.</t>
  </si>
  <si>
    <t>Except we oppose hate and prejudice against all people - not just the politically correct.</t>
  </si>
  <si>
    <t>&gt;The digital identity will be based on block chains, a technology "deemed inviolable", according to the Minister Delegate for Digital Transformation, Eric Cairo.
 lol ok
 https://www.fxempire.com/education/article/51-attack-explained-the-attack-on-a-blockchain-513887</t>
  </si>
  <si>
    <t>when do the government barbers get deployed? im looking pretty homeless with my trudeau hair</t>
  </si>
  <si>
    <t>The majority of my circle is leftie, and not a single one of them supports Che or owns the t-shirt.</t>
  </si>
  <si>
    <t>"It would be inappropriate at this time to comment on the firearms used" - Bill Blaire after the shooting but before the gun ban. 
 Seems like they don't want us to ever know.</t>
  </si>
  <si>
    <t>Normies and cons know. Everybody knows but were still not going to do anything about it.</t>
  </si>
  <si>
    <t>RCMP confirm that water is indeed wet.</t>
  </si>
  <si>
    <t>ConfusedInkay</t>
  </si>
  <si>
    <t>I live how the same people who cover up cameras are the ones that will whip out their phones and record every interaction they have with police.</t>
  </si>
  <si>
    <t>It has to be updated to refer to the new foreign investment owners. Something that reflects a Chinese dragon on a quiet mountainside ready to spread eternal suffering.</t>
  </si>
  <si>
    <t>"We should turn the baseball field into a massive garden to feed everyone!" 
 Lmfao. Enjoy starving while your crops grow enough food for one community meal. Does anyone in that zone know how to make bread from raw wheat?</t>
  </si>
  <si>
    <t>The act of kneeing is humiliation and submission.
 The act of forcing kneeing is domination.
 The goal is domination.</t>
  </si>
  <si>
    <t>Thx, new profile pic</t>
  </si>
  <si>
    <t>He nailed it.</t>
  </si>
  <si>
    <t>Absolutely zero improper police action here. It was all well deserved.</t>
  </si>
  <si>
    <t>You could send this to CBC for them to report on. This is oppression at its worst, and should be brought into the spotlight.</t>
  </si>
  <si>
    <t>heiroglyphic_phallus</t>
  </si>
  <si>
    <t>Oh, what a tool.</t>
  </si>
  <si>
    <t>That's an interesting development. 
 The question is really, who armed them? 
 AR-15s are not cheap, certainly not so cheap that Anti-fa and BLM could just afford to hand them out around the CHAZ so someone had to have armed them intentionally. 
 The question is, who and how far in advance was this planned?</t>
  </si>
  <si>
    <t>Educate your friends and family.
 The mob will eat away at the non-committed.
 Don't let them be swept away into virtue signalling themselves into physical danger.
 It's your duty.</t>
  </si>
  <si>
    <t>What the actual eff is THAT!!!!! Holy cover up batman</t>
  </si>
  <si>
    <t>So everything is relevant. You only have "human" rights if you're the right type of human. 
 He will rise again.... or is rising.... seems like my tag &amp; tattoo will be arriving soon at this rate</t>
  </si>
  <si>
    <t>Well, that word sums up Turdeau very well.</t>
  </si>
  <si>
    <t>I would prefer a wrestling match</t>
  </si>
  <si>
    <t>The protest don't seem to have the same general makeup of society. Interesting that....hmmmm</t>
  </si>
  <si>
    <t>I bet they‚'ll always try and respond with ‚"they got nuked in response XD XD‚ while disregarding the fact the only other option to stop their conquest of Asia was a land invasion. But in all fairness, imagine how many more WW2 games and documentaries we‚'d get if there WAS a land invasion.</t>
  </si>
  <si>
    <t>Toronto‚'s population is increasing by the millions and the solution is to defund the police? Can someone tell me how this makes any sense?</t>
  </si>
  <si>
    <t>Why does she look like Indian politician mamata Banerjee</t>
  </si>
  <si>
    <t>silverscull1980</t>
  </si>
  <si>
    <t>Skateboard as a weapon is indicative of trained AntiFa.
 Not just a hanger-on but a hard core Brownshirt trained in terror organising and tactics.</t>
  </si>
  <si>
    <t>He is a walking talking stereotype. How is anyone surprised?</t>
  </si>
  <si>
    <t>"Find me a book that isn't biased against Stalin".
 Imagine saying those words unironically.</t>
  </si>
  <si>
    <t>&gt; These accounts, however, are most likely parody accounts, who are attempting to rattle Conservatives everywhere.
 Reading this thread, clearly it's working, lol.</t>
  </si>
  <si>
    <t>30 shell casings? But how? 
 Our magazine limit is only 10 rounds!
 Clearly we need to ban more legally owned guns.</t>
  </si>
  <si>
    <t>This is how societys collapse, when the patients are allowed to run the asylum.</t>
  </si>
  <si>
    <t>Bahaha love it</t>
  </si>
  <si>
    <t>This is the best smuggie of 2020.</t>
  </si>
  <si>
    <t>MetalAsFork</t>
  </si>
  <si>
    <t>GoFundMe does have rules that stipulate that an unrelated charity in one country can't raise funds for someone in another. They're under no legal obligation to turn the donations over to the rightful recipient, so it's too easy to perform fraud. Fraud is already a big problem GoFundMe is trying to deal with. It would be nice if they could turn over the page to a family member in Ireland, rather than simply delete it.</t>
  </si>
  <si>
    <t>&gt; While the rule on hate protects such groups, it does not protect all groups or all forms of identity. For example, the rule does not protect groups of people who are in the majority or who promote such attacks of hate. 
 As this is subjective, I can't see how this doesn't put them in violation of [section 230](https://en.wikipedia.org/wiki/Section_230_of_the_Communications_Decency_Act).</t>
  </si>
  <si>
    <t>I'll do one better, get the law out of marriage altogether.</t>
  </si>
  <si>
    <t>Bring this up to BLM activist and see how much they care.</t>
  </si>
  <si>
    <t>Liberal Toronto politicians are currently voting in favour of a motion to defund the Police, ban use of force and ban military-style weapons used by police. They are using tragedies in the U.S., directly citing the George Floyd incident, as an excuse to impose their anti-police sentiment against the Toronto Police Service.</t>
  </si>
  <si>
    <t>"CBC Kids News reached out to LGBT students at the school, but we weren‚'t able to do any interviews."
 ...</t>
  </si>
  <si>
    <t>Operation Danger Close begins in 4chan</t>
  </si>
  <si>
    <t>Recession incoming? Around September?</t>
  </si>
  <si>
    <t>that has to hurt</t>
  </si>
  <si>
    <t>Meanwhile foreign students from Punjab and Shanghai, who aren‚'t even Canadian citizens yet, got express pay.</t>
  </si>
  <si>
    <t>We are definitely in WWIII, we just haven't been told yet. 
 China, more than anything else could not afford another Trump election as he was doing them severe damage through trade restrictions and they started the attacks in January. 
 Anyone who's read "Unrestricted Warfare" knows exactly what they're doing. They're leveraging sleeper agents, there's been a bioweapon attack and they're whipping up as much unrest as possible with their media friends. 
 If you look at what's going on in the world right now it tells you as much. China and India are having skirmishes in Kashmir, the US is moving into the South Sea, there was a mysterious next-gen DDOS attack on the States yesterday like someone was testing their ability to drop communications and other countries are planning "tech alliances" that exclude China. 
 I'd say the only precluding the war going hot right now is that it's right before a US election (something that China would be expected to use strategically) but if it kicks off in India, expect the whole world to jump in.</t>
  </si>
  <si>
    <t>I know for a fact there are refugees in Calgary public schools that are former child soldiers. Every single one has extreme behavioral problems and gang affiliations</t>
  </si>
  <si>
    <t>Wow! What a story. 
 I remember seeing advertisements from this Chinese Travel Agency and thinking something strange must be going on.
 These agencies could very well be a front for drug money laundering.
 This needs to be further examined.</t>
  </si>
  <si>
    <t>Demoted for being too successful.</t>
  </si>
  <si>
    <t>May 29th - China Vows "extreme countermeasures" after US signs bill over China's complete coup of Hong Kong
 https://www.ft.com/content/cd8de935-1a28-495b-bd64-23d2bfb5fa70
 https://www.newsweek.com/china-military-force-taiwan-diplomacy-1507263
 China deploying artillary to Indian border: https://www.youtube.com/watch?v=8p1nRFEO9QQ</t>
  </si>
  <si>
    <t>*Varg has entered the chat*</t>
  </si>
  <si>
    <t>The best part is the Chinese are basically doing Residential Schools all over again. Interesting that a PM would tacitly support that!</t>
  </si>
  <si>
    <t>Billhartnell</t>
  </si>
  <si>
    <t>Unsubbing. I see nothing wrong with trying to close the income inequality gap.
 Edit: not replying to comments anymore, I don‚'t care all that much</t>
  </si>
  <si>
    <t>Who cares what Starbucks employees do?</t>
  </si>
  <si>
    <t>But The_donald, sargonofakkad, metacanada, jordan peterson...Too radical</t>
  </si>
  <si>
    <t>This man really values his international image over the well-being of Canadians.</t>
  </si>
  <si>
    <t>People that know the most about (and spend the most time on) the internet, are the people who know the least about the real world.
 Those that know the least about the real world, are the ones that claim "in theory you can fix it, you just need to make a law that...." Making laws makes criminals. People that make criminals are toxic.</t>
  </si>
  <si>
    <t>The crux of their viewpoint is their mentality is all about it never being their personal responsibility, but everyone elses and its always everyone else's fault. After all, they're just trying their best and thats what matters because thats what their after school cartoon taught them and they never grew up pass the age of 12 mentally.
 That's why you can tell something is off about them. You can sniff these people a mile away once you learn the tells of someone that never accepts responsibility, never acknowledges personal suffering as something to bear and accept, to move on</t>
  </si>
  <si>
    <t>Spysix</t>
  </si>
  <si>
    <t>have an ontopic furry image: https://www.furaffinity.net/view/33913716/</t>
  </si>
  <si>
    <t>In their eyes if it‚'s white, it‚'s coming down. Get ready for 300 statutes of Kobe Bryant and Biggie Smalls to be put up to replace the white statues.</t>
  </si>
  <si>
    <t>The more I get told by media Antifa doesn't exist, the more I believe it's real.</t>
  </si>
  <si>
    <t>"It was time for Thomas to leave. He had seen everything."</t>
  </si>
  <si>
    <t>mimitchi33</t>
  </si>
  <si>
    <t>That is because it's not about race, rather the election.</t>
  </si>
  <si>
    <t>In a news conference later, Beresh said the move validates Adam's view that the arrest was "excessive, unreasonable and unwarranted."
 "It is clear that his race played a role in the police decision to charge," Beresh said. He said Adam believes the charges were laid as a "police shield to their aggressive and abusive conduct."
 Exactly why I would not have dropped the charges. But they are sarcificing the cops instead.</t>
  </si>
  <si>
    <t>Wait, turn your phone upside down</t>
  </si>
  <si>
    <t>The_Alt-Knight</t>
  </si>
  <si>
    <t>Can I interest you in some whatabout</t>
  </si>
  <si>
    <t>*Noblesse oblige* should be grounds for expulsion from an elected, appointed position and barring the individual from ever holding one again.</t>
  </si>
  <si>
    <t>&gt; ‚"There was not consensus on using the phrase ‚ systemic discrimination‚' or ‚ systemic racism,‚‚  Trudeau said Friday. ‚"I have been crystal clear that the federal government recognizes it in order to be able to better address it.‚
 &gt; Trudeau wouldn‚'t say which premiers weren‚'t on board.
 Ontario Premier Doug Ford said Friday that he was.
 &gt; ‚"First of all, I agree, there is systemic racism,‚ he said in his own news conference.</t>
  </si>
  <si>
    <t>Everyone should start taking more precautions with meetings at work. Have your voice recorder handy.</t>
  </si>
  <si>
    <t>&gt; Apparently, they plan they plan on trying to get y'all banned.
 They've been trying for YEARS</t>
  </si>
  <si>
    <t>Well, lads, you survived. I look forward to fighting you in a comment section slap fight in the near future.
 Have a great Canada Day.</t>
  </si>
  <si>
    <t>Can we have whiteout wednesday tomorrow?</t>
  </si>
  <si>
    <t>I can‚'t find a single source backing this up. Are you all really just going to blindly accept what some random text image tells you?</t>
  </si>
  <si>
    <t>jambuzz06</t>
  </si>
  <si>
    <t>Gonna need a US reporter to report the details. 
 Canadian media should be challenging the publication ban</t>
  </si>
  <si>
    <t>Want to know the secret to not getting manhandled by police? 
 Be the easiest part of their day. Be polite. Don't argue. You're not changing their minds during your arrest, so just be a bro, go down to the station, get it all sorted out, thank the officers for their work, and move on.</t>
  </si>
  <si>
    <t>Been following Lieven for years.</t>
  </si>
  <si>
    <t>Yes because the middle east will take that so seriously when it I sitting across the table</t>
  </si>
  <si>
    <t>Underrated.</t>
  </si>
  <si>
    <t>I support conservation of the statues for the remembrance of our past, our history, and our heritage, and also because of these statues are in a classical design, and are beautiful.
 There is so much ugliness in this world already, we need more classical beauty in our public spaces. I'm tired of the modern narrative of *subverting beauty*, we want traditional beauty.</t>
  </si>
  <si>
    <t>The results are a little depressing, but the survey had a low participation rate, so se didn't know?</t>
  </si>
  <si>
    <t>Are we doing a rating system or something?
 My vote goes to the first guy... 99% of his body covered, possesses a face mask (not wearing during surveillance). Face, completely exposed. Obviously his first 'riot'. My vote goes to him for rookie of the year.
 If there is an award for 'accidental renaissance' photograph, I'll vote for the girl pic.</t>
  </si>
  <si>
    <t>Did you even read the article? That 99% is *on top* of the police's annual budget. You can't be this thick.</t>
  </si>
  <si>
    <t>alxndrblack</t>
  </si>
  <si>
    <t>So in combination with the flu shot, which gates has said has no effect on the elderly, you should effectively have cancer within 3 - 6 years.</t>
  </si>
  <si>
    <t>" The government is now trying to gain opposition support to introduce retroactive penalties for false or misleading CERB claims and non-retroactive criminal sanctions that would include imprisonment for up to six months. "
 Sure. But let's attach the same provisions for welfare fraud and we'll accept that.</t>
  </si>
  <si>
    <t>Good, let's find them all.</t>
  </si>
  <si>
    <t>Where was this guy last year. geez.</t>
  </si>
  <si>
    <t>"Miissssss?! Miiiiiiiiiisss?!"
 * Iran</t>
  </si>
  <si>
    <t>What does some dude pushing a granny have to do with BLM?</t>
  </si>
  <si>
    <t xml:space="preserve">How much we betting these books are just for show, photo op? 2 seconds later they were thrown down and some console controllers picked up cause fooooooooooooooortnite </t>
  </si>
  <si>
    <t>Never forget the time they did an expose on the people who were receiving ubi and one of them was really glad because it helped him get his Twitch streaming Enterprise started he said he just needed a couple more years and hopefully he will be able to support himself</t>
  </si>
  <si>
    <t>Except the economy will recover and George Flyod is literally dead so..</t>
  </si>
  <si>
    <t>This is exactly what the dems tried to do in the US with 2 of the their representative praised Trump. Both were POC's and one of them almost died. I'm surprised Cansda went all the way.</t>
  </si>
  <si>
    <t>I wonder what went wrong.</t>
  </si>
  <si>
    <t>this is just like the Cultural Revolution in China back in 1960s, not gonna end well.</t>
  </si>
  <si>
    <t>micplaylens</t>
  </si>
  <si>
    <t>They don‚'t bother censoring flat earthers.</t>
  </si>
  <si>
    <t>Soy boy</t>
  </si>
  <si>
    <t>The Security Council Seat, that no one wants except Justin Trudeau.</t>
  </si>
  <si>
    <t>We lost r/gendercritical though :(</t>
  </si>
  <si>
    <t>Why? Because all our public money goes to bring in more economic migrants claiming to be refugees.</t>
  </si>
  <si>
    <t>I'm a bot, *bleep*, *bloop*. Someone has linked to this thread from another place on reddit:
 - [/r/conservative] [Compilation of "news" condemning peaceful rallies but praising violent ones because they fit their narrative.](https://www.reddit.com/r/Conservative/comments/h7k05g/compilation_of_news_condemning_peaceful_rallies/)
*^(If you follow any of the above links, please respect the rules of reddit and don't vote in the other threads.) ^\([Info](/r/TotesMessenger) ^/ ^[Contact](/message/compose?to=/r/TotesMessenger))*</t>
  </si>
  <si>
    <t>TotesMessenger</t>
  </si>
  <si>
    <t>I mean if they really want to lose the election that‚'s their choice</t>
  </si>
  <si>
    <t>Trudeau has TDS, which is why he is looking bad and making all the wrong decisions. Of course, all Trudeau voters have it, but they still blame Trump for some reason.</t>
  </si>
  <si>
    <t>Shouldn't this potentially be considered, I don't know, a violation of some kind? What with Corona and all. I know the officer would be brutalized if she did anything, but still.</t>
  </si>
  <si>
    <t>That guy clearly trying to torch the building with a flare....</t>
  </si>
  <si>
    <t>Wow, you people are so spicy, so cutting edge. your humour should be posted on comedy blogs for centuries. get some new material. #yawn</t>
  </si>
  <si>
    <t>[Canada had slaves too?](https://www.google.com/amp/s/www.cbc.ca/amp/1.4726313) [2/3 were indigenous](https://www.thecanadianencyclopedia.ca/en/article/slavery-of-indigenous-people-in-canada)</t>
  </si>
  <si>
    <t>Gonna take those bricks and gonna build a place where I can "lose" my ARs in a woodland park</t>
  </si>
  <si>
    <t>The radicals call it CHOP now, not CHAZ. In honour of French guillotines!
 ["Does anybody know what happened to the people who did not get on board with the French Revolution? ‚"CHOPPED!‚ the crowd answered"](https://twitter.com/ShelbyTalcott/status/1272394304044949504?s=20)</t>
  </si>
  <si>
    <t>What's the matter.. did you lose your sweet roll?</t>
  </si>
  <si>
    <t>Lewis, first. Second, O'Toole.
 Sloan has *really good ideas* but he doesn't know how to deliver it properly. The fact is that Canadians are lulled with *academic-speak*, you can argue for lower immigration and social conservative values in a way that sounds like an academic journal paper.</t>
  </si>
  <si>
    <t>Let's wait for the riots afterwards.</t>
  </si>
  <si>
    <t>Cops should only have the tools afforded to the public they protect. No carry for citizens, no carry for the average cop. No body armor for citizens, no body armor for cops. No tasers or pepper spray for citizens, none for cops.</t>
  </si>
  <si>
    <t>Half of Canadians want communism; that is that story in layman's terms.</t>
  </si>
  <si>
    <t>Freedom for me, but not for thee.
 Rules for thee, but not for me.
 The leftist motto (all throughout history as well).</t>
  </si>
  <si>
    <t>Toronto is a leftist city so it makes sense.</t>
  </si>
  <si>
    <t>Way she goes, boys. 
 Sometimes she goes, sometimes she doesn't go. Way she goes.</t>
  </si>
  <si>
    <t>BeatTheMeatles</t>
  </si>
  <si>
    <t>Lol, good? I'm glad India considers him too extreme.</t>
  </si>
  <si>
    <t>Why do people like him (sorry for not being more specific) repeat themselves so often? They make a statement and then, seemingly proud of their cleverness, keep parroting it until something breaks the loop.</t>
  </si>
  <si>
    <t>It's a huge problem in the US that almost all of their media is owned by just 6 companies. There's a pretty good [infograph](https://www.google.com/amp/s/www.webfx.com/blog/internet/the-6-companies-that-own-almost-all-media-infographic/amp/). Idk how the situation is in Canada tbh, but it's a real problem for oligarchy US when the cooperations have a favoured candidate like Trump getting coverage 24/7 and Bernie being shafted because he's anti establishment</t>
  </si>
  <si>
    <t>Does this graph account for the unreported or covered up cases of murder? That is the whole point of these protests, people not being held accountable.</t>
  </si>
  <si>
    <t>NoZiller</t>
  </si>
  <si>
    <t>Our hate speech law directly conflicts with two sections in the charter of rights and freedoms. The fact that the unelected judiciary gets to decide that things get to violate the charter if they're in "Canada's interests" makes the entire thing a joke. The US Constitution is the only document in the world that guarantees speech without exception and if we ever want true protections section one that grants the judiciary power to remove our rights needs to be removed.
 What's sad is that 99% of our country has no clue how our charter works or do know and simply don't care.</t>
  </si>
  <si>
    <t>&gt; ‚"deemed unsuitable to the climate and requirements of Canada‚
 Newsflash. We still reject immigrants on that very basis.</t>
  </si>
  <si>
    <t>Where did you get the information that 100% of gun crimes in Canada are committed with illegal guns... that sounds highly unlikely. Cite a reference please.</t>
  </si>
  <si>
    <t>BLM has literally turned into a cult at this point. 
 You're with us, OR AGAINST US!</t>
  </si>
  <si>
    <t>Protests cure COVID, don't you know anything?</t>
  </si>
  <si>
    <t>Workers Comp is a user funded system. Harper will be mad because he like to dip into it but still is user funded so... I probably will to once Oct rolls around. Yeah, I'd rather vac in the fall.</t>
  </si>
  <si>
    <t>At some point people have to come to grips with the fact that this mob just wants to destroy stuff, and will use any excuse to do so.</t>
  </si>
  <si>
    <t>Isn't the one on the far right from the old communist league?</t>
  </si>
  <si>
    <t>We get it, you don't want this sub banned....</t>
  </si>
  <si>
    <t>BadW3rds</t>
  </si>
  <si>
    <t>Rules for thee but not for me....</t>
  </si>
  <si>
    <t>I'm here, it's just this sub is quite hostile to my beliefs even though it's the only right-wing Cdn. sub. I guess it's maybe because there's a lot of harder-right people here and the center-right either is silent like me or not on here.</t>
  </si>
  <si>
    <t>The_Canadian_Patriot</t>
  </si>
  <si>
    <t>The Confederacy lost.
 Move on.</t>
  </si>
  <si>
    <t>I'm still "armed"</t>
  </si>
  <si>
    <t>grimsanarchist</t>
  </si>
  <si>
    <t>I will not kneel. 
 I am not guilty.</t>
  </si>
  <si>
    <t>Extreme left insurgency in Central India has left over 1600 people dead in the last 6 years, it's the same time frame in which the present right wing government took control. You can clearly see who is more of a threat to civil order, just by the numbers.</t>
  </si>
  <si>
    <t>ITT: Trans AMA</t>
  </si>
  <si>
    <t>BLM are doing the lords work. /s</t>
  </si>
  <si>
    <t>At this rate, it will be better for all conservatives to get cancelled, so the left will destroy itself. Maybe CHAZ was not a bad thing after all since it shows the perfect example on why to never vote Democrat.</t>
  </si>
  <si>
    <t>And they used software controlled by communist China to organize the action.</t>
  </si>
  <si>
    <t>Because media misinformation. Ppl refuse to understand that these protests have been taken over by other agents</t>
  </si>
  <si>
    <t>Mom......Meatloaf!!!!!!!</t>
  </si>
  <si>
    <t>A rational lefty! Not too many left. Thanks for fighting for free speech!</t>
  </si>
  <si>
    <t>I completely agree with point 2 and 3. Why should the police still have "military grade weapon" (they are not) when they are banned from the civilian population? Why should the police still get access to tactical training when it is actually illegal for Canadians to come together and conduct tactical training together (I am not kidding, military drills among private citizens are actually illegal).</t>
  </si>
  <si>
    <t>Its china making these decisions and liberals are ok with it. 
 They think we can swim in debt over this so they can have a bit of extra cash to blow.</t>
  </si>
  <si>
    <t>Thanks for this. I brought up a similar idea as well:
 https://np.reddit.com/r/metacanada/comments/h159it/a_gentle_reminder_that_black_people_enslaved/</t>
  </si>
  <si>
    <t>It's gonna be halarious when people realise how easy it is to make a sten gun.
 He'll, your average construction worker has access to the material required to make a pipe shaped boom stick,. If you wanna spend half the day uncrimping ramset rounds.....</t>
  </si>
  <si>
    <t>I think the only way to combat this is too enroll in school and tell any Marxist professor that their views are making you feel unsafe. Much more justified historically.</t>
  </si>
  <si>
    <t>What a smart lady.</t>
  </si>
  <si>
    <t>Don‚'t call it a BBQ call it a protest against cold meat!</t>
  </si>
  <si>
    <t>Nation-LARPing.</t>
  </si>
  <si>
    <t>Tam and it's handles have been wrong every step of the way imo.</t>
  </si>
  <si>
    <t>Based and Tedpilled</t>
  </si>
  <si>
    <t>Live by the sword ...</t>
  </si>
  <si>
    <t>Too many people in this country think of other countries as "home" despite the fact many of them were born here.</t>
  </si>
  <si>
    <t>Then he has to explain the meme because after all the paragraphs of text he still can't get the joke across.</t>
  </si>
  <si>
    <t>*Louellyn White, associate professor in First Peoples Studies, added that ‚"Indigenous ways of knowing have been suppressed and marginalized throughout academic history* *and we are finally gaining momentum in elevating Indigenous knowledges as equally valid to Western science‚Ä¶*
 ZambianSpaceProgram.gif
 On a more serious note, *indigenous* *ways of knowing* is mostly just witchcraft. I can think of some instances of *indigenous knowledge* that have proven useful, but not wAyS oF kNoWiNg. For example, the Diesel engine wouldn't exist without the fire piston.
 *If we, as an institution, do not embody the Territorial Acknowledgement by recognizing and affirming the expertise of our Elders as Knowledge Keepers, the acknowledgement becomes nothing but empty platitudes.‚*
 Old people don't magically understand physics. Also, I can see elders being respected historically, as there were lots of fun ways to prevent yourself fro reaching old age. However, in first-world country with modernized medicine, reaching old age isn't the challenge it once was, so elders are not entitled to the same reverence.
 e: Also, he's right that the DIE programs are just a way for jealous, lesser intellects to take control of something they don't understand so they can feel better about themselves.</t>
  </si>
  <si>
    <t>And then people will lose their ‚"keys‚ so they‚'ll start chipping people as a safer alternative.</t>
  </si>
  <si>
    <t>What was his crime exactly? Impersonating a public official?</t>
  </si>
  <si>
    <t>Since when would America send its medical resources into a hostile foreign country?
 Let them figure it out themselves. They wanted autonomous?
 You got it, CHAZ.</t>
  </si>
  <si>
    <t>comawhite12</t>
  </si>
  <si>
    <t>Remember the Europeans would've never survived if it wasn't for the First Nations.</t>
  </si>
  <si>
    <t>I believe him because it wasn‚'t guys.</t>
  </si>
  <si>
    <t>Meh's Mom is accepting all refugees if you know what I mean.</t>
  </si>
  <si>
    <t>No it won't end, they will allow protests but everything else will remain closed, they are blatant about it too. They know they control everything and nothing you say will matter, if you dare speak up you will be silenced or arrested. They know this.</t>
  </si>
  <si>
    <t>I will not be surprised if the mob demands Canada Day and Independence day be perma cancelled.</t>
  </si>
  <si>
    <t>I simply don't understand why you would spend time sharing something like this. Help me to understand why you think this is worthwhile.</t>
  </si>
  <si>
    <t>Lady in the yellow hat looks like Yvette Felarca.</t>
  </si>
  <si>
    <t>SergeantFanciful</t>
  </si>
  <si>
    <t>I find it very annoying with a lot of Onguardforthee posters. They routinely apply the guilt by association on me for having posted in Metacanada as if saying I posted here somehow negates my arguments. It's like they are so identitarian and collectivistic in thinking that they can't understand that I might a highly individualistic view on things. They might not realise that I might find half the stuff posted in Meta I don't agree with.</t>
  </si>
  <si>
    <t>The based-edest bee</t>
  </si>
  <si>
    <t>*burns down black businesses, homes and services* "Black lives matter"</t>
  </si>
  <si>
    <t>I'll bet the Conservatives could make this a electoral issue. If they promised to go hard on Huawei and China, to get our citizens back through economic pressure and kick Huawei out of Canada, it could help them win.</t>
  </si>
  <si>
    <t>Yes to the Blackface Turdeau icon.</t>
  </si>
  <si>
    <t>It was probably wrote by a white person who you can safely assume uses Twitter.</t>
  </si>
  <si>
    <t>Can I get off this ride yet...</t>
  </si>
  <si>
    <t>He's gonna get EU'd.</t>
  </si>
  <si>
    <t>I will dig tucker for US president. He is so popular right now and he finds a good balance between the left and the right. He would be perfect. Though it will never happen.</t>
  </si>
  <si>
    <t>Wow that middle girl is beautiful</t>
  </si>
  <si>
    <t>Why don't you start one?</t>
  </si>
  <si>
    <t>This is amazing.. best comedy on YouTube.</t>
  </si>
  <si>
    <t>Ya but he tweeted out gun violence is wrong so redditors have chosen him as a hero.</t>
  </si>
  <si>
    <t>Yes Yes Yes, please strike... lets see what no police looks like.</t>
  </si>
  <si>
    <t>Bahaha</t>
  </si>
  <si>
    <t>Wait, a sub with "Canada" in the name that don't hate the Bloc?
 I think I found my new home</t>
  </si>
  <si>
    <t>Weird I didnt get that notification</t>
  </si>
  <si>
    <t>You don't like it when they attack 'your people', eh Cuomo?
 Ironically, 15th century Genoa isn't 'Italian' in the modern sense, Italy was a 19th century invention.
 Columbus is a target because he's well known, but the reality is he was nowhere near as brutal compared to the conquistadors who came later such as Cortes, Pizarro and de Soto.</t>
  </si>
  <si>
    <t>Well, the best girls are from Quebec - descendants of the daughters of the king and all.</t>
  </si>
  <si>
    <t>But muh imperialism</t>
  </si>
  <si>
    <t>oh but they can...because, Reasons..</t>
  </si>
  <si>
    <t>That's a culture thought always at the back of the mind.
 Who else has this mentality and I mean collectively? It's like a default setting.</t>
  </si>
  <si>
    <t>Probably liberals in uniforms</t>
  </si>
  <si>
    <t>Get ready for yet another new tax lads</t>
  </si>
  <si>
    <t>Well that seems like a bad idea that could have gone worse...</t>
  </si>
  <si>
    <t>AAZ
 Alberta Autonomous Zone</t>
  </si>
  <si>
    <t>The pitchfork people ARE trying to take away my torch... and my food, and well.. whatever they can get their hands on.</t>
  </si>
  <si>
    <t>I honestly think I could take all of them at the same time. I truly mean that. I think I could do it.</t>
  </si>
  <si>
    <t>We need to steer it more right boys!</t>
  </si>
  <si>
    <t>RIP Buckwheat. This violence is not oh-tay.</t>
  </si>
  <si>
    <t>You are right, our country does a lot and I'm glad
 I'm in Toronto and the Mayor has been begging the federal government to change the laws regarding bail especially when guns or gangs are involved. There have been so many people killed by a guy out on bail.
 They are trying to make change. But right now they (all levels of government) are banning guns for legal gun owners and I don't think that's cool. I don't own any guns but I also don't think the guy going to a range that keeps his guns in a safe is the problem.
 Our boarder is massive and trying to stop trafficking of firearms from a country that hands them out like mints is impossible.
 I don't know about other city's but John Torry (and I'm sure a ton of leaders before him) has started a lot of youth programs and assistance for people in areas with gang presence but the problem is that that kind of stuff takes time... If you can make it more apealing to youth than gang culture.
 [Why am I being downvoted?](https://i.kym-cdn.com/entries/icons/original/000/024/574/Screen_Shot_2017-11-06_at_12.41.31_PM.png)</t>
  </si>
  <si>
    <t>RCMPsurveilanceHorse</t>
  </si>
  <si>
    <t>if i was your kid i would love to go fishing, i hope you do that OP! enjoy!!</t>
  </si>
  <si>
    <t>Not enough violence &amp;/or diversity to be Toronto.</t>
  </si>
  <si>
    <t>Does that mean Operation Take Back The East Coast is off? We were finally making some progress here in NB. . . .</t>
  </si>
  <si>
    <t>if this gets shut down, any other places safe for free speech?</t>
  </si>
  <si>
    <t>fronkthomas</t>
  </si>
  <si>
    <t>This is another example about how gov't attempts to equalize people bring everyone else down to the lowest common denominator. Harrison Bergeron in practice.</t>
  </si>
  <si>
    <t>...I just feel so hopeless and helpless.</t>
  </si>
  <si>
    <t>They‚'ve been using braundo</t>
  </si>
  <si>
    <t>Dailymail lol</t>
  </si>
  <si>
    <t>Dindu92</t>
  </si>
  <si>
    <t>That, my friends, is what a real quarantine looks like.</t>
  </si>
  <si>
    <t>Pro-socialism March.
 We need to stop using the good words they use to smoke screen their real intentions.</t>
  </si>
  <si>
    <t>I'm picturing 1200 of them climbing out of the same tiny car, in one long line</t>
  </si>
  <si>
    <t>sparrowbelfast</t>
  </si>
  <si>
    <t>That is a good one! Referring to the riots.</t>
  </si>
  <si>
    <t>This gives me life fuel.</t>
  </si>
  <si>
    <t>These activist also learned who these people even were... through the lens of a commie beer goggles. 
 Keep in mind similar types forgive trudeau for saying sorry. That's all takes.</t>
  </si>
  <si>
    <t>Is he still campaigning using Tiktok?</t>
  </si>
  <si>
    <t>Glad to see conservatives waking up to the fact that the passive strategy has failed.</t>
  </si>
  <si>
    <t>Sounds like the good guys are having a reality check,well the romantic notion of revolution in the fantasy world these bolsheviks live in isn‚'t working out too well,prison will give them a whole different experience about reality and with the prisons full of unwoke people to educate the days and nights are going to filled with memorable experiences.</t>
  </si>
  <si>
    <t>So, is it a good thing that the protests and riots brought this change.. or does this set a bad example that of what is required to incite change at the political level...</t>
  </si>
  <si>
    <t>The fiscal conservatives narrow focus... meanwhile, every other course is a gong show of Marxist indoctrination.</t>
  </si>
  <si>
    <t>That's cold AF</t>
  </si>
  <si>
    <t>after anarchy, tyranny can easily take hold.</t>
  </si>
  <si>
    <t>yehudaclinton</t>
  </si>
  <si>
    <t>This the guy that lets in illegals maybe the illegals are following him</t>
  </si>
  <si>
    <t>Is that pic from her Tinder profile?</t>
  </si>
  <si>
    <t>I‚'m not going to be travelling to/in America again for a very long time. That country is in for some kind of a reckoning and it‚'s going to get worse before it gets better.</t>
  </si>
  <si>
    <t>newlox</t>
  </si>
  <si>
    <t>We all knew this but good to see it.
 The data is skewed because leftist make science a religion which means belief in hypothesis override actual evidence.</t>
  </si>
  <si>
    <t>If you follow even r/metacanada let alone ever post in here, they ban you as soon as you post or comment there.</t>
  </si>
  <si>
    <t>I think they are concerned with having a debacle of British proportions if they release their model. 
 For all their talk of one world government and blah blah it‚'s surprising that we can‚'t share models. Open source the code, let it be scrutinized.</t>
  </si>
  <si>
    <t>"Donald Trump, father of...internment camps for Latino children". A practise employed by Obama administration; they sure find ways to forget history in a hurry.</t>
  </si>
  <si>
    <t>" David Macdonald, senior economist with the Canadian Centre for Policy Alternatives, said CERB is ‚"a far better system‚ than EI. "
 Oh look - the left wing think tank thinks that giving away a lot of free money is better than giving away less free money. What a shocking twist! 
 We don't need to fix EI - we need to fix the economy. Give an bartender a fish, feed her for a day, teach her to fish.... well you guys get it.</t>
  </si>
  <si>
    <t>Oh ffs</t>
  </si>
  <si>
    <t>midnighfox696</t>
  </si>
  <si>
    <t>for now, unlikely to go much further though because all of the usual targets have dissappeared, time for them to go after lesser wrongthink subs next</t>
  </si>
  <si>
    <t>They've been brazen knowing the schools and the media will protect them, now imagine what they will do knowing the cops are also going to defend them.</t>
  </si>
  <si>
    <t>I'm not sure I agree with this and it's the Huffington Post so... I think the Suncor CEO is just pandering. World oil demand is projected to markedly increase through 2050. India has 1 billion+ people who are obsessed with the idea of living like Americans, not to me mention the billion people in China. Electric cars might take a bite out of North American *gasoline* consumption, but Asian growth consumption is going to drive the worlds oil use. I also can't see the US, the current largest consumer of oil, flipping the switch anytime soon. Besides, the oilsands produce heavy hydrocarbon chain oil used primarily for plastics and rubbers, and they need to make the dashboards of those cars out of something.
 I would sure love to see hydrogen cars, but the infrastructure to out this in place would be insane. Alas, everything comes from the earth, if we are hell bent on moving to electric vehicles, invest in lithium and cobalt mining companies now.</t>
  </si>
  <si>
    <t>Watch Minneapolis become Detroit 2.0</t>
  </si>
  <si>
    <t>They just canvassing for the liberal party</t>
  </si>
  <si>
    <t>NickTdot</t>
  </si>
  <si>
    <t>&gt;Mary-Ann : A lot of factories in the US are closing down and with the higher taxes in the US people are fleeing to Canada, they want to go to Canada so it's a little bit cheaper and more comfortable. 
 LOL
 9:34 : Taxi driver telling illegals : "If there's anything on your phone you don't want them to see, delete it."</t>
  </si>
  <si>
    <t>Not really surprising - if he cut off the taps now people would hate him. But - there's still no plan. So -lets say he extends it through september to october 1. What happens then? the jobs still won't be there like they used to be, NOBODY is using this time to get ready to transition to other work, the people will be demanding the same thing. So... extend again? And what about when that runs out and nothing is different? Again? And again?
 We're going to get slaughtered financially if there is no plan to adapt to our new reality pretty fast.</t>
  </si>
  <si>
    <t>would make sense being that close to the trees during a drop stunt</t>
  </si>
  <si>
    <t>I say let's do it for every major city, the left will eat itself then</t>
  </si>
  <si>
    <t>A new reddit sub just for the nation of CHAZ!</t>
  </si>
  <si>
    <t>You are all living in a weird fantasy world if you think anyone but O'Toole or MacKay are going to win. The other two will be lucky to split 15% of the vote between them.</t>
  </si>
  <si>
    <t>Classic Woke religious/cult gaslighting technique. Say everything disrespects peoples existence and therefore by Woke insanity internal logic you can cancel/deplatform/disrespect anything when it is convenient for you or you think will help win a fight.</t>
  </si>
  <si>
    <t>‚"It‚'s captain save a ho!‚</t>
  </si>
  <si>
    <t>Good, while ban was just to make people happy. It‚'ll do nothing to actually fix any issues</t>
  </si>
  <si>
    <t>WieldyRelic7676</t>
  </si>
  <si>
    <t>Yeah, this article should be filed under "nobody cares" and tossed in the bin. Thank god it's digital and no trees were wasted. That's at least one good point.</t>
  </si>
  <si>
    <t>Time to take bets. Has the total deficit blown past a trillion yet? How about 1.1 trillion?</t>
  </si>
  <si>
    <t>You guys are worrying too much. This ban threat has been on our sub for 5 months now and northing has happened. Chill out.</t>
  </si>
  <si>
    <t>"European Salmon"? That's a funny way to say bat soup.</t>
  </si>
  <si>
    <t>Hope to see you guys on omegacanada.win! Don't stop fighting and standing up for what you believe in.</t>
  </si>
  <si>
    <t>Gotta maximize that karma dont ya?</t>
  </si>
  <si>
    <t>KOMRADE_DIMITRI</t>
  </si>
  <si>
    <t>Minorities make up 83% of the student body there? Goodbye Peel.</t>
  </si>
  <si>
    <t>LOL
 Bonus round in Atlanta right now</t>
  </si>
  <si>
    <t>Wonder what would happen? Oh wait, check out the murray hill riot. https://en.wikipedia.org/wiki/Murray-Hill_riot
 Darn those frenchies.</t>
  </si>
  <si>
    <t>my don credentials work</t>
  </si>
  <si>
    <t>The virtue signaling is cringe overload</t>
  </si>
  <si>
    <t>2hotdogtoaster</t>
  </si>
  <si>
    <t>She even apologized, but it isn't enough for the voracious mob.</t>
  </si>
  <si>
    <t>Do they realize that they will be fighting the American military? Not police?</t>
  </si>
  <si>
    <t>any reason why they turn off comments? It's really anoying not to hear what people are actually saying.</t>
  </si>
  <si>
    <t>Banned for having the wrong opinion.</t>
  </si>
  <si>
    <t>Unfortunately the only good solution is to leave reddit completely.</t>
  </si>
  <si>
    <t>buddaycousin</t>
  </si>
  <si>
    <t>Immigration is about economic stimulus.
 It's always about the $$
 Since they will be in a contraction anyway the Don will have the cover he needs to punt this issue.</t>
  </si>
  <si>
    <t>Getting angry over such a statement is exceptionally weird.</t>
  </si>
  <si>
    <t>After a generation or so we'll start noticing other traits that we can use to identify people. Kind of the way that children who grow up around lots of people of a certain (different) race can identify members of that race better than people who didn't. We likely only need 10 years of so of forced masks to overcome this issue.</t>
  </si>
  <si>
    <t>If only they had that much drive to stamp out the armed gangs that have ravaged their neighbourhoods for decades and that are the source of most of their problems.</t>
  </si>
  <si>
    <t>I say let them do it. They want total Anarchy, they'll have it. It won't even last one week.</t>
  </si>
  <si>
    <t>Don't think it was allegedly if she's convicted</t>
  </si>
  <si>
    <t>Immigration to the us is at its highest levels since trump got in. And he likes it.</t>
  </si>
  <si>
    <t>Lol this Chad is literally wearing a fedora</t>
  </si>
  <si>
    <t>Now tell me how many of those deaths were unjustified please. I'm going to bet that under 50 of them were. 
 I may be wrong, but I'm fairly sure if you dont attack the police, you will have a 99 9999% chance of walking away.
 Now something else I'm intrested in is how many of those arrests were of a forceful nature? And in how many of those was it determined that the police were unjustified of using that force?</t>
  </si>
  <si>
    <t>Hahahaahahahaahaahha</t>
  </si>
  <si>
    <t>Can see my vote going to her, very easily, if she keeps it up and delivers.</t>
  </si>
  <si>
    <t>Bus-Ryder1</t>
  </si>
  <si>
    <t>I sure hope nobody is keeping track of who played down which atrocities.</t>
  </si>
  <si>
    <t>Is Peterson out of rehab in Russia?</t>
  </si>
  <si>
    <t>like the brigade parade is out in force</t>
  </si>
  <si>
    <t>I support this %100</t>
  </si>
  <si>
    <t>You guys remember the dark knight movie where joker points at the dude on the TV at the mobster meeting and says ‚"I know a squealer when I see one‚?
 Same energy with this little keyboard warrior.</t>
  </si>
  <si>
    <t>Shaming ritual</t>
  </si>
  <si>
    <t>Boourns</t>
  </si>
  <si>
    <t>While I support the sentiment . I bet that most adult Canadians would not be able to tell you who that man is.
  Gerald Stanley...Didn't he play for the Habs ? Or was it the Canucks ? Short memories or no memory at all. 
 JimB.</t>
  </si>
  <si>
    <t>Just put up a BLM sign in front of your business, then you don‚'t need to worry about social distancing anymore</t>
  </si>
  <si>
    <t>Asking the wrong questions.
 Ask "if you disband the police, who will enforce gun control laws?"</t>
  </si>
  <si>
    <t>Took me a while to figure it out. Yeah very peaceful eh?</t>
  </si>
  <si>
    <t>I am relieved that our future generations are more educated about fake news or publicity stunts.</t>
  </si>
  <si>
    <t>xilver389</t>
  </si>
  <si>
    <t>Damnnnn. Dude had a rap sheet a mile long.
 INB4 the articles come out how he was framed for all of them and a ‚"gentle giant‚</t>
  </si>
  <si>
    <t>Ff5</t>
  </si>
  <si>
    <t>Is this a good idea? Won't this make it easier to start fires and cause even more damage?</t>
  </si>
  <si>
    <t>Yeah. Huawei Canada isn't funded by China. It's funded by Huawei China which just happens to be funded by China.</t>
  </si>
  <si>
    <t>Looks like the dude picked a fight with the cops and lost.
 Pretty standard, I'd say.</t>
  </si>
  <si>
    <t>The rules the left is creating is targeting you.</t>
  </si>
  <si>
    <t>LOL. I was just singing this with some lady in the liquor store last week!</t>
  </si>
  <si>
    <t>I don't generally go around getting into people's faces coughing or yelling at them so I don't really see how me wearing a mask is helping anyone. They seem to be pretty rare where I am anyways, less than 1/10, maybe even 1/50 or 1/100 now.</t>
  </si>
  <si>
    <t>Teach me how to Dougie</t>
  </si>
  <si>
    <t>NDP radicals elected him party leader, not Canadians. The only Canadians that actually elected him as an MP are those in Burnaby, which by the way wasn't a huge margin of victory for him. I suspect after NDP lose next election and are reduced in seats, Jagmeet will get the boot, eventually he may reignite his political career as a Liberal MP. He could easily win Liberal leadership if Trudeau ever is forced out.</t>
  </si>
  <si>
    <t>Remember when the Liberals pulled out Canadian troops from the United Nations? That happened in the 1990's.
 I had a modicum of respect for the *old* Liberals (even if I disagreed with them), but not for the new ones.</t>
  </si>
  <si>
    <t>Deathstroke?</t>
  </si>
  <si>
    <t>Simply don't wait for the commies to come after you. They've had 40 years to subvert every government institution.</t>
  </si>
  <si>
    <t>One could argue there are many bigger threats than the virus.</t>
  </si>
  <si>
    <t>China wants to export its surplus males to Africa, southeast asia and the Russian far east. 
 You can see it in the trade networks they are building</t>
  </si>
  <si>
    <t>Hah, no. If it spills across the border, all bets are off.</t>
  </si>
  <si>
    <t>Haha more genius advice from Dr Opposite
 As long as you do the exact opposite of what they say everything will be fine</t>
  </si>
  <si>
    <t>Hope this is just an unfounded rumour.
 One by one the subs that I come here for have been banned. r/European, r/TheDonald, and now us?
 Anything shy of group-think is being swept under the carpet from any mainstream media.
 If we go, how will moderates ever even know there‚'s choice?</t>
  </si>
  <si>
    <t>I think our tax dollars need to be allocated much better, and go toward ***our*** country.
 We need a complete overhaul on the system and a Citizens' Referendum on where most of our tax dollars are allocated.
 So no, I wouldn't say it's "theft" per se, but *my* money isn't being used the way *I* want it to be, so we need to change something.</t>
  </si>
  <si>
    <t>Is this as mandaTORY as the ttc where he said it was mandatory but if you did not want to it's ok...</t>
  </si>
  <si>
    <t>Lol not the first time they're flying planes into buildings.</t>
  </si>
  <si>
    <t>Man boy lovers are the next class of victims once the Marxists take over.
 There are already dozens of subreddits dedicated to daddy and son/boy etc but you won't see any of them being taken down in a hurry.</t>
  </si>
  <si>
    <t>Ruqqus seems to be a decent reddit replacement. Bitchute seems to be a decent youtube replacement and Minds seems to be a decent facebook replacement. The left is better polished than us though because the left is backed by the elite who use leftist ideology to better control the masses. This will likely always be the case.</t>
  </si>
  <si>
    <t>George Floyd would have stolen your bike. Juss sayin' [knowwhuddImeen?](https://usatftw.files.wordpress.com/2014/09/debo.jpg)</t>
  </si>
  <si>
    <t>Looks like a flood infection carrier</t>
  </si>
  <si>
    <t>curious_ny</t>
  </si>
  <si>
    <t>Haha I get this and it's funny</t>
  </si>
  <si>
    <t>Almost makes me want to fly one.</t>
  </si>
  <si>
    <t>No one will demand he resign.
 He'd be drummed out in a day if he were Conservative.</t>
  </si>
  <si>
    <t>It a battle between 2 Monarchs fighting for dominance. There are different colour schemes to choose from. It is not always black and white. Are checkers next? Are we going to change the name of Chinese checkers because it is deemed culturally insensitive?</t>
  </si>
  <si>
    <t>he's stringing as many words together as fast as he can think, first word, "ahhhh"</t>
  </si>
  <si>
    <t>Please do - that would be one of the best ways to proactively identify 'future problem employees'. Binning their resume at the start just saves everyone's time.</t>
  </si>
  <si>
    <t>Did someone ever tell the. That wrestling is fake?</t>
  </si>
  <si>
    <t>Maclean‚'s posted an article about this as well, the fact leftist news sources are posting this blows my mind. 
 https://www.google.com/amp/s/www.macleans.ca/news/canada/the-nova-scotia-shooter-case-has-hallmarks-of-an-undercover-operation/amp/</t>
  </si>
  <si>
    <t>This is hilarious when you forget about the fact these two are actively trying to install marxism/communism in Canada. Singh says what Trudeau wants to say, they work in tandem. Fake opposition to each other, the NDP have propped up this current Trudeau minority government on every point.</t>
  </si>
  <si>
    <t>Fifth Column Tam sacrificing Canadian safety in a way that benefits China, imagine my shock</t>
  </si>
  <si>
    <t>I'm guessing this has been memory holed over on OGFT and our national subreddit?</t>
  </si>
  <si>
    <t>You Mayonaise sandwiches are really fighting a good fight with this one. Ill donate a few packs of hotdogs and some chips to cause, but don't expect any more than the cheapest.</t>
  </si>
  <si>
    <t>[Demon can be an offensive term, remember to refer to them as mortally challenged.](https://www.youtube.com/watch?v=VbpfxzReK-Q)</t>
  </si>
  <si>
    <t>Am I supposed to feel bad?</t>
  </si>
  <si>
    <t>And then what? No cops? How does this play out? Let's think it through.</t>
  </si>
  <si>
    <t>Funny how most of the republican states are the ones that need the most money from the federal government whereas democratic states pay into the pot instead of take, talk about welfare queens</t>
  </si>
  <si>
    <t>nhbdywise</t>
  </si>
  <si>
    <t>Demolition Man is similar as well</t>
  </si>
  <si>
    <t>MissileHorse</t>
  </si>
  <si>
    <t>Why do you think they took those guns?</t>
  </si>
  <si>
    <t>Would love to see some actual leadership from these people.
 Why aren‚'t workers with public contact being tested regularly? Hairdressers, restaurant staff etc? It‚'s such an obvious step but they just refuse to act.</t>
  </si>
  <si>
    <t>My mother passed away before I was a year old. My father had to raise me and two other kids while dealing with the grief of losing his wife.
 I am not denying that it's tough for single mothers as well. And we have Mother's Day as a day to celebrate this, which I have never been able to celebrate with my mother. If we turn Father's Day into another Mother's Day (or at best, Parent's Day), it feels like everything my dad did to give me a good life is being minimized.</t>
  </si>
  <si>
    <t>We are living in 1984 and only a few people even have the wits to recognize it.</t>
  </si>
  <si>
    <t>Cyka</t>
  </si>
  <si>
    <t>The BLM movement is sheltered kids that are protesting so they can be ‚"part of something‚</t>
  </si>
  <si>
    <t>From the article: "That strategy is based on¬†academic research¬†that shows how investing in socio-economic development and addressing risk factors early can help reduce crime and violence"
 With the police already well funded, I would certainly rather have my extra tax dollars going into building people up than locking them up.</t>
  </si>
  <si>
    <t>Who is the leader of antifa? Where are the lists of members? How do you join? None of those can be answered because it isn't a real organization.</t>
  </si>
  <si>
    <t>nwhalen9021</t>
  </si>
  <si>
    <t>Don't voices get heard a bit better behind a microphone on a stage than in a protest or a riot?
 Seems to me PlayStation has a massive platform they could use to "allow more important voices to be heard" instead of these cheap and hollow statements.</t>
  </si>
  <si>
    <t>Except they would take the entire west coast and eastern seaboard. You‚'d be left with the Bible Belt, Texas and Florida.</t>
  </si>
  <si>
    <t>Shakedown artist. Will my people back home in West Africa be asked for reparations as they were the ones who captured and sold people of other tribes?</t>
  </si>
  <si>
    <t>Nah it probably happened. 
 Like I know when I go out drinking I have my wife drive or vice versa, so that's good and responsible of them. In BC I know the fines for expired insurance is quite high (close to $600). I know a few friends who at the very least raise their voices when drinking. 
 So you get a high fine, probably angry or scared wife, angry husband who had been drinking, and shortly after angry cops. It's not the best recipe. 
 So the questions the video will answer for me is who was the 1st to be rude/raise their voice (my guess the chief) and who escalated to the physical altercation 1st (probably the cops while trying to make an arrest). Did the cops use excessive force? We will see.</t>
  </si>
  <si>
    <t>DisturbedCitizen</t>
  </si>
  <si>
    <t>Yet, you live in a society, curious ^I ^am ^very ^smart</t>
  </si>
  <si>
    <t>When the only right wing party isn't even right wing.</t>
  </si>
  <si>
    <t>what interest does he pay lol</t>
  </si>
  <si>
    <t>Redditor moment
 Better yet
 Collapse of western masculinity moment</t>
  </si>
  <si>
    <t>**DEFUND THE CBC**</t>
  </si>
  <si>
    <t>Well both have British roots and since almost all provinces border US states, they can be very similar. It‚'s like Colombia and Venezuela. I don‚'t know the differences between the two except that they have different names. 
 English Canada isn‚'t like the southern states tho. They have a very different culture down there.</t>
  </si>
  <si>
    <t>So everyone admits that said individuals are at minimum, dangerous. 
 Think we are good leaving them where they are.</t>
  </si>
  <si>
    <t>Any of them could just buy her after their shift...</t>
  </si>
  <si>
    <t>During the pandemic all restaurants have been struggling equally and relying heavily on delivery services like Uber Eats to stay a float. Now preferential treatment based on race is being given to Black restaurant owners. This will result in users of the delivery service being incentivized to skip over non-black establishments in order to take advantage of the savings. Uber Eats will most likely not let their virtue signaling move take a cut from there bottom line, so they will surely raise fees for non-Black restaurants to make up for their losses.</t>
  </si>
  <si>
    <t>Saved the video url before reddit removes it</t>
  </si>
  <si>
    <t>Cops prevented from hurting himself. I call success all around.</t>
  </si>
  <si>
    <t>Take away all policing in Toronto. Let the gangs deal with issues instead, like in Brazil. I cant wait for this social experiment to unfold.</t>
  </si>
  <si>
    <t>"no prisons" lol</t>
  </si>
  <si>
    <t>Imagine the temerity it would take to come up with a commercial like this.
 It's as though they are deliberately going out of their way to be the show the most passive aggressive disrespect towards fathers without actually saying so.</t>
  </si>
  <si>
    <t>So looking at this chart some one will still blame crime on me as an RPAL holder .........??????(zarcaszm)</t>
  </si>
  <si>
    <t>Civil War has begun</t>
  </si>
  <si>
    <t>Go to a college and get a degree first, then they‚'ll hire you. Otherwise it‚'s a bet sketch. I wouldn‚'t be to concerned as your mixed and government is trying to be diverse so mention that your mixed a lot and you‚'ll likely be hired.</t>
  </si>
  <si>
    <t>Am I reading it wrong , or it was just a proposal for dismantling of the police being advanced? Meaning still has to be approved?</t>
  </si>
  <si>
    <t>Cory loves the Pizza..
 [https://www.corysilverberg.com/about](https://www.corysilverberg.com/about)
 &gt;His life is full of kids. All of them know where babies come from. Some know more.</t>
  </si>
  <si>
    <t>‚"The sky is falling‚ said the old hen.</t>
  </si>
  <si>
    <t>Lol libs will win a majority next election.</t>
  </si>
  <si>
    <t>Maybe they‚'ll want to defund and dismantle the fire fighters too now</t>
  </si>
  <si>
    <t>I admit I don‚'t pay much attention to anything Dr Tam says now - Trudeau should replace him.</t>
  </si>
  <si>
    <t>StarGazer245</t>
  </si>
  <si>
    <t>America's constitution is actually an amazing document, and IS the ideal to strive for. French Revolutionary docs, British Common Law were the precursors, but it's clear the US constitution is superior. Its the same reason why so many illegal immigrants want to go there, and the reason why I wouldn't hesitate either (not the illegal part). True, unabated pursuit of Life, Liberty, and Happiness.</t>
  </si>
  <si>
    <t>Never thought I'd see Minor Threat posted here.
 This is an interesting song because the band is actually faaaaar left. I wonder what Ian MacKay thinks of this song now.</t>
  </si>
  <si>
    <t>Related story: I used to work security in public housing so ALL the tenants were below the poverty line. The WORST were the aboriginals. They got comparatively nice housing way below market rate (or free), they bullied other tenants so that they wouldn't complain about them, 90%+ of complaints were to their units, they were always confrontational, and the units needed major repairs (one was firebombed when they were evicted) after they moved.</t>
  </si>
  <si>
    <t>It's terrifying to me just how many people think like this.</t>
  </si>
  <si>
    <t>This is surreal. I legitimately had to stop reading because the cringe was too strong.</t>
  </si>
  <si>
    <t>I'm literally shaking!</t>
  </si>
  <si>
    <t>If it's illegal in China, don't let the RCMP find out you posted this.</t>
  </si>
  <si>
    <t>This was not allowed to be posted in /Canada because apparently new scientific Covid findings outside of Canada are not relative to Canadians. Lmao. Based on that logic if Italy cures it, they won‚'t post it on /Canada because it is irrelevant to Canada. No bias to see here folks.</t>
  </si>
  <si>
    <t>Trudeau isn't going to like China not getting money.</t>
  </si>
  <si>
    <t>Is that a black clansman in the middle of that diverse group?</t>
  </si>
  <si>
    <t>I have been saying this for years bit by bit piece by piece they are tearing down our freedoms they are taking away our national identity and they are dividing us up into groups based on superficial traits so we cant band together.
 Who needs the tinfoil hat now</t>
  </si>
  <si>
    <t>Him and Jussie should be put on a private island and just left there for a few months to think about what they tried to do. Not a jail becuase then they'd be taken care of. I'm thinking more lord of the flies type action.</t>
  </si>
  <si>
    <t>A declaration of war.</t>
  </si>
  <si>
    <t>Transparent government. But dont mention that to liberal supporters because, well, they don't care.
 They dont care about rights, rules, or anything else.</t>
  </si>
  <si>
    <t>Can anyone give me some context I live in Australia and haven‚'t seen this pic before</t>
  </si>
  <si>
    <t>edabliu</t>
  </si>
  <si>
    <t>CoMmUnIsM wAs NeVeR iMpLeMeNtEd PrOpErLy</t>
  </si>
  <si>
    <t>Breaching the peace? That's ironic.</t>
  </si>
  <si>
    <t>‚"You‚'ll care about this movement and agree with it, whether you want to or not.‚</t>
  </si>
  <si>
    <t>Mauritania was also the last nation to end slavery in 1981!!! but it wasn't until 2007!!!! that they put in legislation to go after slave owners!! BLM right guys</t>
  </si>
  <si>
    <t>That was powerful - *this* is what the activists need to acknowledge.</t>
  </si>
  <si>
    <t>ReLigiOn oF pEaCe</t>
  </si>
  <si>
    <t>Fraud under 5000$ That's like 2 payments. Yeah right.</t>
  </si>
  <si>
    <t>NPC dialogue,lol</t>
  </si>
  <si>
    <t>I don‚'t understand this at all</t>
  </si>
  <si>
    <t>yoyo_mas_cousin</t>
  </si>
  <si>
    <t>I support BLM. Bacon Lettuce Mortadella sandwiches.</t>
  </si>
  <si>
    <t>Don't blink!!!</t>
  </si>
  <si>
    <t>This one hurts. That's enough internet for me today.</t>
  </si>
  <si>
    <t>I think conservatives have got to start winning battles more than the general war. Pick a cause, something outrageous like the disciplining of Wendy Mesley, and fight back. It's got to be specific and enough attention has to be focused on it to allow all the details become well known. Win enough battles and the tide will turn.
 I would like nothing better than for things to go back to sanity so I can start being a Liberal again.</t>
  </si>
  <si>
    <t>INGSOC is alive and well.</t>
  </si>
  <si>
    <t>Is this the CHAZ garden? Lol</t>
  </si>
  <si>
    <t>I will vote for anyone who opposes this.</t>
  </si>
  <si>
    <t>Trudeau bends the knee. Trump says spill the tea</t>
  </si>
  <si>
    <t>Ricky is just gonna have to sell it on the black market. Make more cash that way anyway.
 Might have to pave his driveway with it though...</t>
  </si>
  <si>
    <t>Drag kids is already the strp forward. There is now way I will continue to let this happen.</t>
  </si>
  <si>
    <t>I mean I don‚'t hate Americans. The problem with tribal warfare is everyone gets put in a neat little box and labelled like my wife‚'s crochet baskets.
 The difference is, we are individuals before we are part of a group. Just because the CBC paints a narrative, doesn‚'t make it true.
 The CBC should never be taken seriously anyways, it is a government funded propaganda resource.</t>
  </si>
  <si>
    <t>Actors can‚'t act? Smh</t>
  </si>
  <si>
    <t>Of course its a Kalashnikov</t>
  </si>
  <si>
    <t>He HAD covid 2 months before he died. In April he had an asymptomatic case, it wasn't an autopsy finding they must have released his medical records</t>
  </si>
  <si>
    <t>everything should be good for me, after all I said so.</t>
  </si>
  <si>
    <t>Looking forward to using Reddit freely again come 2045!!!</t>
  </si>
  <si>
    <t>We ain't done yet I hope</t>
  </si>
  <si>
    <t>I said it before and I will say it again. This is Petoria coming to life.</t>
  </si>
  <si>
    <t>*"retrieved a sword from his bedroom"*. So he didn't just have a sword, but he kept it in his bedroom.</t>
  </si>
  <si>
    <t>Now this is a message I can get behind.</t>
  </si>
  <si>
    <t>why is my other comment shadowbanned... what are you mods of r/canada too?</t>
  </si>
  <si>
    <t>Chinese investment money at work.</t>
  </si>
  <si>
    <t>They're kneeling in 8 minutes of solidarity for the cop who kneeled on George's neck and was arrested.
 "May justice see him cleared of all charges." Nancy was heard to say through her Gucci mask.</t>
  </si>
  <si>
    <t>i find it funny their against capitalism but they rob clothing stores to appear rich in instagram photos</t>
  </si>
  <si>
    <t>Do it.
 Bring it down.</t>
  </si>
  <si>
    <t>I agree. The kneeling thing was so cringe, I couldn't believe what I was watching.</t>
  </si>
  <si>
    <t>Inshallah. Can‚'t wait for communism in Canada.</t>
  </si>
  <si>
    <t>...So we're going back to segregation?</t>
  </si>
  <si>
    <t>Just trying to get paid man. Don't mind us</t>
  </si>
  <si>
    <t>I think Montreal needs to be reminded of what happened last time the police went on strike</t>
  </si>
  <si>
    <t>Wonderful news for the sane.</t>
  </si>
  <si>
    <t>This is propaganda by trump to sell more</t>
  </si>
  <si>
    <t>When packing your picnic supplies, include Black Lives Matter signs. Feel free to turn your hair appointment or night at the bar into a protest supporting Black Lives as well.</t>
  </si>
  <si>
    <t>He does use "thrice" which is cool. But methinks he doth protesteth too much and wisheth to be one who drave a stave betwixt us. Just sayin'.</t>
  </si>
  <si>
    <t>u/vreddit_bot</t>
  </si>
  <si>
    <t>[Reminder that we paid for this "comedy"](https://youtu.be/Wb55teb1gJ0)</t>
  </si>
  <si>
    <t>Everything White is a target. Statues, books, museums... And in the end, people.</t>
  </si>
  <si>
    <t>Anyone know what kind of trouble you can get into for egging protesters? There's one happening here Saturday and I'm tempted to throw a few dozens (uncooked) from my buddies place, they will be protesting just downwards from his living room window. This is happening in a small town, in northern Ontario.</t>
  </si>
  <si>
    <t>CBC can ban the comments all they like, dislikes are our weapon :P</t>
  </si>
  <si>
    <t>BC isn't giving out hard drugs. People are OD'ing from the street supply that has been disrupted due to boarder being closed.
 Dr. Henry is the real deal. From the beginning she called out protesters for violating the rules and told them all to get tested for the virus. She has integrity and credibility. So don't put her in the same boat as the frauds you are used to seeing on TV.
 Drugs are complicated and need to involve more than just medical opinions. But her medical opinion should not be dismissed so casually.
 These are fellow citizens. If we can help them be productive tax payers who contribute to the country or at least stop being dead weight and end the cycle we should. Canada is worth it.</t>
  </si>
  <si>
    <t>I need an unplanned donation of CASH. I dont really but I wouldnt turn it down.</t>
  </si>
  <si>
    <t>Covid is over, only Canadian politicians are trying to even keep up the charade. Thousands are gathering to protest everywhere, a few dozens can go shopping.</t>
  </si>
  <si>
    <t>With an imbalance of force (physical or otherwise), it's inevitable that the one in control will become abusive. Power corrupts, absolute power, absolutely.</t>
  </si>
  <si>
    <t>This lady is complaining about situations that she alleges occurred TEN years ago. She has been on paid stress leave for over three years, and even said that she is only coming forward now because of George Floyd. She also said this:
 ‚"If a member of the public had previously been violent with police or had a history of domestic incidents, this information would be attached to their name on CPIC (Canadian Police Information Centre) and aired over police radios for any officer dealing with a potentially dangerous subject.‚ 
 That is simply not true.</t>
  </si>
  <si>
    <t>Is this just a blm thing or is there a legit hostage situation in Canada right now</t>
  </si>
  <si>
    <t>Plandemic.</t>
  </si>
  <si>
    <t>Alberta JUST had an NDP gov't and they're only 8 points behind Kenney right now. Seriously, there are no safe places, either learn to put up a fight and spread the word where you are or expect defeat.</t>
  </si>
  <si>
    <t>&gt;Analysis found that civilian complaints of major crimes (like burglary, felony assault, and grand larceny) decreased during and shortly after reductions in policing. 
 &gt; 
 &gt;So we know decreased policing works.
 Yeah, if the cops don't show up, why would you call them?</t>
  </si>
  <si>
    <t>It‚'s a hoax issue, not a health issue.</t>
  </si>
  <si>
    <t>I guess Seattle will be the next city to lose its industry and businesses. Such is the fate of all leftist cities.</t>
  </si>
  <si>
    <t>Trudeau's money making machine has been spewing out hundreds of billions of dollars to just about anyone in Canada. Now he's going to spend it in everyone else.</t>
  </si>
  <si>
    <t>Thanks for the shadowban lol 
 Ima post in a minute</t>
  </si>
  <si>
    <t>LOL.
 Heat is on, so he takes a vacation.
 Also, who cares?</t>
  </si>
  <si>
    <t>Boomer level: 96/100</t>
  </si>
  <si>
    <t>Look how the homies of che treated teachers in cuba: https://en.wikipedia.org/wiki/Aurelio_Baldor</t>
  </si>
  <si>
    <t>socialismisforfggs</t>
  </si>
  <si>
    <t>Find out what car she drives and spray it with the same message. Surely, she won't remove it because she agrees with the message.</t>
  </si>
  <si>
    <t>I love Thomas Sowell. He is a great man.</t>
  </si>
  <si>
    <t>Pinochet was right all along</t>
  </si>
  <si>
    <t>I'm sorry, did those gentlemen not do enough?</t>
  </si>
  <si>
    <t>I agree. Defund the cops, arm the citizenry.</t>
  </si>
  <si>
    <t>Won't stop me</t>
  </si>
  <si>
    <t>JayBoo1980</t>
  </si>
  <si>
    <t>Imagine loving in a world were facts are banned and only feelings are allowed.</t>
  </si>
  <si>
    <t>Left out the part where he picked up a half-million dollars in cash from Brinks in March, as you do. Maybe the super sleuths in the RCMP could look into that? Nah, it's probably nothing.</t>
  </si>
  <si>
    <t>So does Turdy still want a vaccine?</t>
  </si>
  <si>
    <t>If BLM isn't a front it seems like these revolutionaries are certainly hiding behind it or using its name</t>
  </si>
  <si>
    <t>PopperChopper</t>
  </si>
  <si>
    <t>Have you ever meme'd so hard that it became a crime ?</t>
  </si>
  <si>
    <t>I object to Minnesota. It's not redneck Germany, it's frozen Norway. 
 Yes, Norway is also frozen, but Minnesota is frozener.</t>
  </si>
  <si>
    <t>jrochest1</t>
  </si>
  <si>
    <t>oow touchy</t>
  </si>
  <si>
    <t>&gt;Relax, put the phone down, have a beer and focus on football.
 Only we are allowed to freak out about things.</t>
  </si>
  <si>
    <t>Define "Assault Rifle"
 Not one rifle banned is used by any active military, in any combat role whatsoever.</t>
  </si>
  <si>
    <t>Its 4:40 am here and it looks dead but we maybe clear idk of the ban wave happened yet</t>
  </si>
  <si>
    <t>Make no mistake the only reason the Liberals are at all concerned about this is because the money went to you and not into their own pockets for once. 
 It is merely a distraction to avoid attention being paid to the fraud they commit daily when it comes to spending and procurement.</t>
  </si>
  <si>
    <t>And nothing of value was lost.</t>
  </si>
  <si>
    <t>Just bankrupting the country as fast as he can</t>
  </si>
  <si>
    <t>Wasn't she born a statue?</t>
  </si>
  <si>
    <t>Lost much of their fan base over this hoax. I‚'ll, for sure, never watch it again. I‚'m also pretty sure there are many who feel the same way.</t>
  </si>
  <si>
    <t>Disposable email address is your friend</t>
  </si>
  <si>
    <t>Serious question, how do I take advantage of these immigration policies to get my girlfriend here? She is educated, speaks English, lived in Canada for about a year after being awarded a research grant and that‚'s when I met her. Not in Toronto. I can afford to support her and she is a pediatrician. Perfect candidate to come to Canada, I just don‚'t know the fastest way to get her here with covid. It ruined everything.</t>
  </si>
  <si>
    <t>My niece will be devastated</t>
  </si>
  <si>
    <t>If you're fighting against a sub that is against hate.... You might just be in the wrong</t>
  </si>
  <si>
    <t>Tommotal</t>
  </si>
  <si>
    <t>I mean, how long will his police watch be if the police are going to be disbanded?</t>
  </si>
  <si>
    <t>nah it's fine, just let them keep on stepping on our rights, it's not like there is a slippery slope that has been proven to be correct multiple times</t>
  </si>
  <si>
    <t>You get what you deserve.</t>
  </si>
  <si>
    <t>Good, a gunless society means less safety. I am not even pro-gun and I have no problems admitting this.</t>
  </si>
  <si>
    <t>Comments bring me hope.</t>
  </si>
  <si>
    <t>Turdeau needed to be told to say that word.</t>
  </si>
  <si>
    <t>So the "extraordinary rendition" and "where can I arrest Snowden &amp; Assange" man; and the "hey Bill, we could make a fortune by collapsing their economy" and "just ask reddit how to purge my email server logs" gal are on the road.</t>
  </si>
  <si>
    <t>I definitely see 8 out of 10.</t>
  </si>
  <si>
    <t>The Toronto subreddit mods (censors) ban anybody that isn't on the far left of the political spectrum. As such, all that remain are regressive left hobbyists/extremists. There are no moderate or right-wing members on the sub.
 Same thing happened with r/canada.
 All of reddit is entirely leftist anyway, with the exception of a handful of communities.</t>
  </si>
  <si>
    <t>Easy, China was bypassing US tariffs just like on steel by dumping it into Canada.</t>
  </si>
  <si>
    <t>Aha, Aha! No they can take the vaccines and...you know what I mean.</t>
  </si>
  <si>
    <t>So they want meth?</t>
  </si>
  <si>
    <t>Trudeau can start by giving up his personal RCMP security detail. He can just fend off attackers with social workers.</t>
  </si>
  <si>
    <t>Not one word about guns.</t>
  </si>
  <si>
    <t>This is hilarious, because, it was almost like, "If you're not sure, apply". Now, they're proposing penalties. I bet that they won't go after illegals in Canada, though.</t>
  </si>
  <si>
    <t>1 Dr returned to New Brunswick from a Quebec run and it looks like he infected ~13 people to date and I believe 4 are in ICU(? don't quote me on that number). I dare to say we're looking at a soon to be self correcting problem.</t>
  </si>
  <si>
    <t>"Open up baby! 'Cause here it comes!"</t>
  </si>
  <si>
    <t>spray paint 'DAVID DORN' all over that</t>
  </si>
  <si>
    <t>Protests cure COVID, DUH!</t>
  </si>
  <si>
    <t>yesssssssss king</t>
  </si>
  <si>
    <t>Whoaaaa, it's all so obvious now.. with this logic on the level of a 5 year old I see the light.</t>
  </si>
  <si>
    <t>I know a few people that now, believe it or not making more money before corona virus. With the added bonus of not having to work. Cerb benefit should have been a 0% interest loan that is automatically deducted from future pay, as well as all government gibs.</t>
  </si>
  <si>
    <t>Oops they still managed to take our guns away.</t>
  </si>
  <si>
    <t>COVID created the right cliff? Like in backing the people up to the edge of a cliff? 
 Peachy. 
 While on the subject of saving the world with advancements, here is a woman with a lot to say, Obianuju Ekeoch. That's quite the poc name, so if you don't view it......you just might be a _ _ _ _ _ _! 
 https://m.youtube.com/watch?v=FGYvp_K_yu4
 There is a part in there that had me wondering about the international travels of the Canadian tax $ that went to women's health, etc.</t>
  </si>
  <si>
    <t>I have to keep telling myself, those are people there, not the CCP.</t>
  </si>
  <si>
    <t>I dont know if it's true but reddit works in California and their day just started.
 So, if it's true, then give it a bit more time. I doubt theyd walk into the office and hit a big button 4 seconds in.</t>
  </si>
  <si>
    <t>As long as every statue of Pierre Trudeau falls, I can live with the rest falling as well. But, if there is no history, the Treaties might just disappear as well. The UN just might not win this one.</t>
  </si>
  <si>
    <t>No she didn‚'t.</t>
  </si>
  <si>
    <t>IssGonRain</t>
  </si>
  <si>
    <t>Probably because the projects never occurred and this was just a way to get billions off the books.. billions that were given to shady international organizations and dictators.</t>
  </si>
  <si>
    <t>"We need you to remain jobless."
 ... I need to keep mine."
 Media.</t>
  </si>
  <si>
    <t>Natchos?</t>
  </si>
  <si>
    <t>The left cost us money? Also water is wet.</t>
  </si>
  <si>
    <t>Costco is enforcing sharia law?</t>
  </si>
  <si>
    <t>Imagine my shock. 
 I TOLD YOU SO.</t>
  </si>
  <si>
    <t>I thought this was an r/Alberta post and was surprised to see people defending her. Nope. Good old meta Canada standing as the voice of reason and freedom! ‚úäüèª</t>
  </si>
  <si>
    <t>Too bad he stands 0 chances.</t>
  </si>
  <si>
    <t>As the saying goes go woke, go broke.</t>
  </si>
  <si>
    <t>This is the Inquisition all over again.</t>
  </si>
  <si>
    <t>Some put up a mural of him in my city, the local news posted on their Facebook page about it and I was shocked at how many people in the comments where bringing up his criminal past and saying that we shouldn‚'t idolize him, it was honesty refreshing to see.</t>
  </si>
  <si>
    <t>Free Capitol Hill \*really\* needs to work on it's geopolitics. You don't make demands of a nation that surrounds your borders and controls all of your utilities and food unless you want to get squeeeeeezed.</t>
  </si>
  <si>
    <t>Splinter the CBC into a thousand little pieces.</t>
  </si>
  <si>
    <t>[hurr durr fitch is alt-right propaganda](https://imgur.com/a/f0urTX1)</t>
  </si>
  <si>
    <t>Import the third world, become the third world. Who would have said !</t>
  </si>
  <si>
    <t>VoidsterPPE</t>
  </si>
  <si>
    <t>Can't they just look up his unregistered gun and find him.
 75k mmmmm any one have a description?</t>
  </si>
  <si>
    <t>can't take the guns if there's nobody to take em</t>
  </si>
  <si>
    <t>Well it's true, of you listen to the real facts about the case, not the left's imaginary fiction, it was self defense. We wanted to change is fire by vandalizing another car? Yeah right.</t>
  </si>
  <si>
    <t>It's not a marijuana leaf so it's not a true representation of Canada</t>
  </si>
  <si>
    <t>Make him leader of the Conservatives...</t>
  </si>
  <si>
    <t>The median age of immigrants is 35 years old.
 They cannot assimilate at that age (Aristotle, talked about assimilation, in that context within Athenian society, he said the ideal age is 7 and under, but more broadly, the younger, the better), so the majority of them are going to end up in lower-income jobs. They grow old, just like everyone else, and become pensions recipients, and the cycle continues.
 It's not that complicated. If you import the Third World, you *literally become* the Third World.</t>
  </si>
  <si>
    <t>This kind of statements suggests that the history is not recognized when it is already taught in the curriculum nation wide.
 Therefore, it is deception.</t>
  </si>
  <si>
    <t>I feel like I should be mailing these guys protein powder and a 5lbs weight.</t>
  </si>
  <si>
    <t>Lmao your name is legendary</t>
  </si>
  <si>
    <t>X9LM</t>
  </si>
  <si>
    <t>Sadly, there are many Canadians still unable or unwilling to see through the marketing campaign. And after years of Emotional Abuse (going after their security - physical, financial, food, health) and verbal abuse (PM has been name calling Canadians throughout his term(s)) it looks like they have lost all confidence in themselves.
 https://www.psychologytoday.com/us/blog/toxic-relationships/201706/the-truth-about-abusers-abuse-and-what-do</t>
  </si>
  <si>
    <t>Trump needs to act now.</t>
  </si>
  <si>
    <t>Let's Build a Wall, eh!</t>
  </si>
  <si>
    <t>You have to fight back for it to be a war, we just sat here and let it all happen.
 I hope we wake up and wage the war with the zeal and fervor our veterans fought the first two.</t>
  </si>
  <si>
    <t>Yet China is dealing with new outbreaks and New Zealand said 2 cases are being investigated. No one in my community knows anyone who has been sick but yet we had a BLM protest and everyone was asked to be tested. I wonder how many did?</t>
  </si>
  <si>
    <t>The Chinese forum VanPeople call BC Liberated Zone. They have no idea just how vast BC is outside the GVRD.</t>
  </si>
  <si>
    <t>So, it‚'s not so much about the colour, it‚'s how you treat it.</t>
  </si>
  <si>
    <t>Looks exactly like my old neighbour...lol. My neighbour: I am just sooo busy. You just don't know what it's like to be a father nowadays. I just don't have enough time in the day.</t>
  </si>
  <si>
    <t>This is a joke?</t>
  </si>
  <si>
    <t>These people just can't control themselves can they?</t>
  </si>
  <si>
    <t>Three foxy ladies right there.</t>
  </si>
  <si>
    <t>Yes, deface the statue of the president that got you your freedom.</t>
  </si>
  <si>
    <t>Fryborg</t>
  </si>
  <si>
    <t>What lessons? That the covid plandemic was fake panic just like climate global warming change?</t>
  </si>
  <si>
    <t>Don't worry, Quebec will bail them them out. Just like Bombardier</t>
  </si>
  <si>
    <t>That's what he'd like to happen.</t>
  </si>
  <si>
    <t>How did they even get that income inequality is in any way related to high unemployment? Unemployed don't even have an income.§î</t>
  </si>
  <si>
    <t>How dare they protect their propertyò†üò†üò†</t>
  </si>
  <si>
    <t>We're heading to the bottom because we'd rather daydream about running away from our problems instead of taking it on the chin and standing for our principles.</t>
  </si>
  <si>
    <t>That light highlighted thingy means it was deleted when instantly. Lmao</t>
  </si>
  <si>
    <t>Inbreeding and chromosome abnormalities.</t>
  </si>
  <si>
    <t>Insert the Magic Money Tree, ladies and gentlemen.</t>
  </si>
  <si>
    <t>This was apparent when they tossed Don Cherry. Nobody dares tell the truth about BLM, lest they get ejected into the Sun.</t>
  </si>
  <si>
    <t>Fake news? Headline is not supported by source article.</t>
  </si>
  <si>
    <t>&gt;France has strict gun control laws, but illegal weapons are widespread and these have been used in most of the deadly terror attacks in the country in recent years. 
 Hmmmmm....</t>
  </si>
  <si>
    <t>&gt;These included immediately redirecting at least half the $1.1 billion police budget toward the communities affected by police racism.
 Ah. So it was about money.
 Activists claiming victimhood holding the city hostage for further funding.</t>
  </si>
  <si>
    <t>Off to politics, like Blair?</t>
  </si>
  <si>
    <t>What in tarnation is a "Technical Sourcer"?</t>
  </si>
  <si>
    <t>There are actually a good number of deaf people who cannot read or write very well. 
 Many were not treated well at all. Another provincial lawsuit in Nova Scotia is brewing for that very reason.</t>
  </si>
  <si>
    <t>Ok, like what are your ideas? This literally said nothing except complain and offer no proposals</t>
  </si>
  <si>
    <t>I never knew there were so many leftards in Alberta, but they all congregate on r/Alberta.</t>
  </si>
  <si>
    <t>Are they selling the Koran instead?</t>
  </si>
  <si>
    <t>Thanks to Juicy Smellit I didn‚'t believe this story for a second, and what do you know...</t>
  </si>
  <si>
    <t>I know how to prevent this from happening again. Hear me out.
 Let's make them *even more* illegal.
 Problem solved.</t>
  </si>
  <si>
    <t>or instead of notorious hacker you could say, "Any person who watched the video breaks down most recent police shooting!"</t>
  </si>
  <si>
    <t>You should have read your own article because it outs at least one of the groups.
 &gt;The staff member said the practice was done with groups of all ages, including high school students from Hutterite colonies. "It was definitely an erasure thing rather than a worry about young children." 
 Hutterites are Anabaptist, an offshoot of Protestantism. i.e. Christians.
 The museum has since changed their policy:
 &gt;"We no longer adapt any of our education programs at the request of schools," said CMHR spokesperson Maureen Fitzhenry.</t>
  </si>
  <si>
    <t>Lol love your response</t>
  </si>
  <si>
    <t>When Leslyn starts tackling unemployment and immigration with something more than 'status quo', let me know. COVID is a red herring and these protests prove it.</t>
  </si>
  <si>
    <t>...But what if you're a russian spy, spreading dissent that the people who say differently are russian spies, spreading dissent? 
 What if you're spreading dissent about others spreading dissent? 
 What if the dissent you're spreading is to tell others not to spread dissent, but instead to listen to your dissent and disregard the other dissent, because the other dissent that isn't your dissent is the russian spies?</t>
  </si>
  <si>
    <t>Forcing people to bend the knee.</t>
  </si>
  <si>
    <t>I'm not biting on this one.
 They went to kenya, and ended up playing with children there, who are obviously bigger than them.</t>
  </si>
  <si>
    <t>Can we get this made into a meme?</t>
  </si>
  <si>
    <t>I can smell that picture all the way over here.</t>
  </si>
  <si>
    <t>When you don‚'t need to ask</t>
  </si>
  <si>
    <t>newbiepooper</t>
  </si>
  <si>
    <t>The same thing is happening across the US. Planned pandemic, planned riots.</t>
  </si>
  <si>
    <t>Canadian mainstream media is state funded propaganda, We all pay for it all through our taxes yet it reports leftwing bias. Ontop of the taxpayer funding, our irresponsible government also gives it a bonus 600 million as a bribe to stick to the script/bias
 https://www.cbc.ca/news/politics/journalists-question-media-bailout-1.5147761</t>
  </si>
  <si>
    <t>Did some try to mention the Death of David Dorn? O bet they are trying to censor his name.</t>
  </si>
  <si>
    <t>So you're autonomous now?
 Cool, well, I'll just be disconnecting your power.
 Also, I'll be shutting off the sewer access, and diverting the wastewater and stormwater sewer channels around those blocks.
 Also, I'll shut the water main going to that region.
 Any cable or phone or fiber optic lines going in will be deactivated.
 Good luck, folks!</t>
  </si>
  <si>
    <t>You need RSS feed support.</t>
  </si>
  <si>
    <t>I have a feeling that Skoan is going all out because feels he won't win the leadership race. If I could vote, I would definitely vote for him. Reminds me of Trump's campaign in 2016.</t>
  </si>
  <si>
    <t>They did tell us; *black eyes*. News Stories are puzzles now.</t>
  </si>
  <si>
    <t>&gt;One man ended up in police custody, charged with assault after he swung a water bottle at people who were capturing him on video.</t>
  </si>
  <si>
    <t>Ok, now let's force mosques to fly the pride flag and see how that goes.</t>
  </si>
  <si>
    <t>Who cares about Hong Kong. I got Vancouver right next door.</t>
  </si>
  <si>
    <t>Ultra-rich small business ownersëç</t>
  </si>
  <si>
    <t>This is about revenge, not resolution. Taxpayers are already spending millions on "youth" programs, we don't need to steal from the police to pay for them.
 &gt;Blair said the federal government will send $6.7 million to the city over a five year span for a program that aims to address the root causes of youth violence. That program, dubbed the Community Healing Project, will include funding to have 250 youth work with other young people who are vulnerable to joining gangs.
 &gt;Tory called that violence "completely unacceptable" and said governments need to do everything they can to keep youth on the right path.
 &gt;Tory said the city has applied for some $30 million in funding to address this issue, adding he's hoping there will be more announcements in the near future.
 https://www.cbc.ca/news/canada/toronto/fed-city-youth-gang-prevention-funding-1.4953870</t>
  </si>
  <si>
    <t>Most straight...not that hard with the mod team.</t>
  </si>
  <si>
    <t>I heard Second City is hiring only "artists of colour":
 https://www.cbc.ca/news/entertainment/second-city-ceo-resign-1.5603382
 Long live comedy!!!</t>
  </si>
  <si>
    <t>So tempted to post this on Facebook.
 But it gets annoying being called something I'm not all the time for having an opinion.</t>
  </si>
  <si>
    <t>Why would someone who doesn't have citizenship have any say into the direction the country should go in ?
 If he wants "representation" for his "taxes", he can go back to where he came from.</t>
  </si>
  <si>
    <t>Derick Sloan for PM!</t>
  </si>
  <si>
    <t>That's what happens when you use non lethal force. No half measures.</t>
  </si>
  <si>
    <t>&gt;The $900 million from the Canada Student Service Grant (CSSG) program will be administered by WE charity. Up to $5,000 will be given to eligible students who do volunteer work for non-profit organizations
 Scams on top of scams on top of scams</t>
  </si>
  <si>
    <t>color me shocked fam</t>
  </si>
  <si>
    <t>I'm a bot, *bleep*, *bloop*. Someone has linked to this thread from another place on reddit:
 - [/r/rightwinglgbt] [Well that‚'s a twist.](https://www.reddit.com/r/RightwingLGBT/comments/gw83q2/well_thats_a_twist/)
*^(If you follow any of the above links, please respect the rules of reddit and don't vote in the other threads.) ^\([Info](/r/TotesMessenger) ^/ ^[Contact](/message/compose?to=/r/TotesMessenger))*</t>
  </si>
  <si>
    <t>If you run businesses or are in HR, stop hiring liberals, and stop helping/mentoring them. Seems like that's the only way to protect ourselves</t>
  </si>
  <si>
    <t>K570</t>
  </si>
  <si>
    <t>But Trudy bent the knee!</t>
  </si>
  <si>
    <t>I wonder if all of that contact tracing data will used to catch up with the looters.</t>
  </si>
  <si>
    <t>jnunn00</t>
  </si>
  <si>
    <t>Ah diversity, so lovely, so enriching.</t>
  </si>
  <si>
    <t>I always remind myself that in anonymous forums such as this, the average age could very well be ages 10+. You could possibly be bickering over politics with a child.</t>
  </si>
  <si>
    <t>&gt;Why should people who don‚'t want them here have to be their neighbors? 
 Nobody wants to be your neighbor with that attitude.</t>
  </si>
  <si>
    <t>Default on all China held debt.</t>
  </si>
  <si>
    <t>\#NeverStopForAntifa</t>
  </si>
  <si>
    <t>Mute the audio. Ben Shapiro finding Biden‚'s secret lair. Working on his mail in ballot(s).
 https://youtu.be/Qa8kCQQUjHM</t>
  </si>
  <si>
    <t>tfw the woke left is yet again the pawn of insiders for big business</t>
  </si>
  <si>
    <t xml:space="preserve">People having fun. As long as they are all consenting adults and aren't hurting others, they can do their thing. Keeping us entertained. </t>
  </si>
  <si>
    <t>At least there's a parody flair in the source sub...
 I'm kind of not liking these real-looking photoshops. Lots of people will just glance at the headline and think it's true.</t>
  </si>
  <si>
    <t>He has her and is advertising for business obviously.</t>
  </si>
  <si>
    <t>Leave KiTH alone!</t>
  </si>
  <si>
    <t>Is this a joke? Nope, nope it's not...
 It's real.</t>
  </si>
  <si>
    <t>I don't get how over 90% of the population of the planet are "protected groups" and "minorities" .....</t>
  </si>
  <si>
    <t>This is really just flavour of the week stuff for everyone to get behind and virtue signal. If people really cared there would be wide spread action to improve these under privileged neighbourhoods, create jobs, expand education, eradicate gang lifestyle options. If you want people to act better / try harder , then you have to give them hope for something better.</t>
  </si>
  <si>
    <t>Chinese social credit system is going to be here faster than your Skip order.</t>
  </si>
  <si>
    <t xml:space="preserve">You got me there for a second </t>
  </si>
  <si>
    <t>As a resident of uptown Toronto and sadly not a gun owner yet this is especially scary. As soon as I'm able I'm getting it for protection because a baseball bat doesn't cut it</t>
  </si>
  <si>
    <t>Lol cool</t>
  </si>
  <si>
    <t>But says protesting is ok...§°
 Can I get a honk honk?</t>
  </si>
  <si>
    <t>MuH OpPrESsIoN</t>
  </si>
  <si>
    <t>Would you call this a "Gaggle of Karens"???</t>
  </si>
  <si>
    <t>Cool - I will NEVER use Uber Eats. Never have before and never will.</t>
  </si>
  <si>
    <t>Cancel culture is back in full swing! 
 Can't wait until entire cities are forced to rename.</t>
  </si>
  <si>
    <t>Can we start a boycott against Masterlock now?</t>
  </si>
  <si>
    <t>I haven't seen a Homonculus since TSR's Monstrous Compendium Volume One</t>
  </si>
  <si>
    <t>Dank_Memes_Lmao</t>
  </si>
  <si>
    <t>Ofcourse they are. Suspending free speech is woke now</t>
  </si>
  <si>
    <t>The left is framing their arguments in a way so the right can not support it. If they said this man deserved justice handed down from courts I doubt many people would disagree but they have to frame the suspect/victim as a saint so we oppose them.</t>
  </si>
  <si>
    <t>Let's be frank. If we did this for a month or so then everything could re-open and we could go back to normal.</t>
  </si>
  <si>
    <t>It's time for Repatriation, can't change my mind</t>
  </si>
  <si>
    <t>Who made this map? Ive seen 3rd graders go into more detail then this, per 1000 what? Horses? Cars? Not to mention the complete lack of a source...</t>
  </si>
  <si>
    <t>I wonder how many of those people are actually there for any protest. None of them are able to articulate their purpose. None of them are able to speak properly. They all clearly have anger and emotional issues, that they are unable to control. It just seems like CAMH overflow.</t>
  </si>
  <si>
    <t>some animals are more equal than other animals on the animal farm</t>
  </si>
  <si>
    <t>No, we're the 23rd province of china.</t>
  </si>
  <si>
    <t>This obviously doesn't factor in illegal immigration.</t>
  </si>
  <si>
    <t>I use ones with butterflies and frogs and things on them not various skin tones.</t>
  </si>
  <si>
    <t>*The Bronski Beat* or *Erasure*?</t>
  </si>
  <si>
    <t>And why should they ? They won't let you bring in stray dogs either.</t>
  </si>
  <si>
    <t>While we're at it, lets write a sternly worded letter to our nearest congressmen!</t>
  </si>
  <si>
    <t>.... nope... not cult like at all. /s</t>
  </si>
  <si>
    <t>based XD pin it!</t>
  </si>
  <si>
    <t>Hope you learned your lesson.</t>
  </si>
  <si>
    <t>They really have to ruin this one day of the year. SMH</t>
  </si>
  <si>
    <t>If it's a hoax, doesn't that imply it isn't real?</t>
  </si>
  <si>
    <t>They caved to the Woke religion.</t>
  </si>
  <si>
    <t>rAcSIm Is MoRE ImPorTaNt ThAN StArVatIon AnD MuRdEr</t>
  </si>
  <si>
    <t>Her last name is Profit. 
 She‚'s speaking about systemic issues in the CRA while cities burn and a witch hunt is going on. 
 Claims issue. 
 News picks it up. 
 Profit.</t>
  </si>
  <si>
    <t>Solving the important problems.</t>
  </si>
  <si>
    <t>Could someone clarify this UN fiasco? I thought that all there was that we didn‚'t get the security seat</t>
  </si>
  <si>
    <t>Why do soy boys live up to every stereotype.</t>
  </si>
  <si>
    <t>Tenure. Not even once.</t>
  </si>
  <si>
    <t>I found a noose connected to the light bulb in my basement. I've called the police and the CBC is doing an interview tomorrow.</t>
  </si>
  <si>
    <t>alexisonfire04</t>
  </si>
  <si>
    <t>Wow! Mark Dice! That was a little rough but a good snap to reality.</t>
  </si>
  <si>
    <t>i'm still trying to get them to explain how nobody died of "regular flu" this year.....</t>
  </si>
  <si>
    <t>Except that Pierre is not his father. Lol</t>
  </si>
  <si>
    <t>Kek I want a shirt like that</t>
  </si>
  <si>
    <t>Huawei is privately owned in the same way Volkswagen in the 30's was privately owned. It's *technically* true, but everyone knows they take their directives from the state.
 The principle of State Capitalism is ripped straight from Fascism.</t>
  </si>
  <si>
    <t>HashnPotatoes</t>
  </si>
  <si>
    <t>Well. They can‚'t blame US anymore now that US is pulling out...
 Btw. Any link to the actual article?</t>
  </si>
  <si>
    <t>He's just channeling Xi the Pooh.</t>
  </si>
  <si>
    <t>The owners of those accounts are going to be arrested soon.</t>
  </si>
  <si>
    <t>He may want to go back and hide in the cottage.</t>
  </si>
  <si>
    <t>LOL. this is actually funny. somebody in this subreddit do this ?!?! lol</t>
  </si>
  <si>
    <t>‚"Private property?‚ - Vladimir Lenin, 1920</t>
  </si>
  <si>
    <t>AwJebus</t>
  </si>
  <si>
    <t>Love the motorcycle rev at 8:00</t>
  </si>
  <si>
    <t>Looks like CHAZ has a real diversity problem.</t>
  </si>
  <si>
    <t>ian_anus</t>
  </si>
  <si>
    <t>A true north poll about banning immigration. Not surprising.</t>
  </si>
  <si>
    <t>Send your kids abroad to other universities. Like any other industry, the universities will go broke the more woke they get.</t>
  </si>
  <si>
    <t>He has a lot of shady buddies too. He even appears in photographs with them.
 He also still denies Sikh involvement in that aircraft bombing as well.
 https://www.cbc.ca/news/opinion/jagmeet-singh-air-india-1.4362425</t>
  </si>
  <si>
    <t>You're being made obselete by less critical demographics, which will vote for anyone promising benefits for them.</t>
  </si>
  <si>
    <t>Wonder who told him about those books and if he‚'s actually read them.
 Giap didn‚'t say much about tactics as far as I recall.
 I‚'ve literally never seen an African reading a book.</t>
  </si>
  <si>
    <t>100 times, no remorse.
 Perhaps it's time to remove this one from general pop.</t>
  </si>
  <si>
    <t>Was he drunk? Most men who let their wives drive home from the casino do so because they were drinking.
 Sounds like he is after another pay day.
 &gt;First Nations chief received $55,000 from Tides Foundation
 https://torontosun.com/2014/01/17/first-nations-chief-received-55000-from-tides-foundation/wcm/e63d8d29-9c48-4db6-ba64-9c782fb886f2</t>
  </si>
  <si>
    <t>Government interference in the justice system would make us just like the Chinese. I know that Trudy was ok to interfere in SNC Lavalin, mind you.
 It would be nice to make this go away for the sake of the two men held in China. I'm sure that it has been seriously discussed behind closed doors. However, once a foreign country like China can push us around, there is no going back. They will simply abduct more foreign citizens to gain leverage whenever they like. Trudy also knows that the world is watching; if he caves in, there's no going back for him.</t>
  </si>
  <si>
    <t>cross post this to r/conspiracy</t>
  </si>
  <si>
    <t>Huge if true.
 Probably not true; how could he work as an 'agent' if he was so conspicuous with his fake RCMP cars, uniforms, etc.</t>
  </si>
  <si>
    <t>The pregnant pause. A drama technique as old as the hills.</t>
  </si>
  <si>
    <t>Hvala.</t>
  </si>
  <si>
    <t>‚"Chinese study of 37 people pushes narrative media needs to keep the West from competing with China. Media comply with CCP demands for propaganda‚.</t>
  </si>
  <si>
    <t>It‚'s all my classmates from Sheridan computer programming fast track. 
 That‚'s not a party... they all actually live there.</t>
  </si>
  <si>
    <t>See? We're not a hate subreddit.</t>
  </si>
  <si>
    <t>I see he's been getting lessons from "democracy" from the People's Republic of China.</t>
  </si>
  <si>
    <t>It's called GAB and VOAT
 The solutions are out there, stop being afraid of them.</t>
  </si>
  <si>
    <t>i dont live in Toronto, this does not apply.</t>
  </si>
  <si>
    <t>I'll caution everybody here about this method. Disabling updates on any modern internet connected device leaves known vulnerabilities on your device that can result in having your information stolen, accounts hacked, and even being tracked by bad actors. What you are seeing in your settings is an API so that an app that you choose to install can work properly to do contact tracing in a way that google and apple approve of. If you don't decide to install an app, this does absolutely nothing. Just don't install any contact tracing apps.</t>
  </si>
  <si>
    <t>Calgary has had 4 BLM rallies / marches since things started kicking off in the states. Now it‚'s only a few thousand twenty somethings, but they‚'re getting all the praise in the media and from Nenshi. We‚'ve got some things to sort out here.</t>
  </si>
  <si>
    <t>The birther movement is still a thing? Yikes.</t>
  </si>
  <si>
    <t>The response to this act to celebrate a people's life, history and culture certainly indicates the organizations that are steadfast in their belief that white lives in fact do NOT matter.</t>
  </si>
  <si>
    <t>Will never give Bezos a cent.</t>
  </si>
  <si>
    <t>If Don Cherry had made a mistake, they would have fired him.
 Oh, right. That already happened.</t>
  </si>
  <si>
    <t>If anyone Terry Fox should be on the new notes</t>
  </si>
  <si>
    <t>Gee, I guess she didn't read the part that said marriage isn't a free ticket to Canada. It's not, and for good reason.
 Funny story. Friend of a friend, nice girl but not pretty, not slim, and not having much luck in Canada, went on vacation to Turkey. Man there swept her off her feet, told her she was the most beautiful, most wonderful, and she married him. She worked for more than a year to get him to Canada and what happened? As soon as he was legally anchored here he divorced her. That's why we look funny at foreign marriages.</t>
  </si>
  <si>
    <t>Are we allowed to upvote this without being banned?ôÉüôÉ</t>
  </si>
  <si>
    <t>George must want his man back.</t>
  </si>
  <si>
    <t>Handing government money over to a corporation that under pays its "contractors " 
 Nice</t>
  </si>
  <si>
    <t>When will get have true leader? One that knows you never bend the knee to the mob and that don‚'t apologize for things you aren‚'t responsible for.</t>
  </si>
  <si>
    <t>Very 1984esq</t>
  </si>
  <si>
    <t>Lewis is the best candidate and would cause serious problems for Trudeau's entire political attack vector.</t>
  </si>
  <si>
    <t>I honestly can't tell if you're being serious or not.
 Besides, you linked the wrong father. Our Prime Minister's father is Fidel Castro. Everyone knows that.
 I'll give you an upvote anyway.</t>
  </si>
  <si>
    <t>You will not go to jail necessarily, but you WILL BE CHARGED with anything they can throw at you. You NEED firearm legal insurance. It's a couple hundred bucks a year, but personally removes any hesitation I might have had about defending my home and family.</t>
  </si>
  <si>
    <t>Wasn‚'t sure that Northern communities were a race now I know. Thanks tips</t>
  </si>
  <si>
    <t>This sub is great and you know it.
 That's why you keep coming back!
 Admit it, you love us.</t>
  </si>
  <si>
    <t>More evidence the left don't understand that the economy grows as though having rich people automatically equates to thievery.
 A society without ultra-rich people in a free economy is a society where the ultra rich exist only by hereditary, proximity to power or there is a general lack of wealth all around. Under no circumstance does everyone get a million dollar home.
 When the ultra-rich do not grow into it they often have a hard time appreciating value. An ultra-rich group that does not appreciate value will allow it to decay.</t>
  </si>
  <si>
    <t>Apparently the virus only affects certain protesters. 
 The virtuous seem to have all developed immunity overnight.</t>
  </si>
  <si>
    <t>Do you not understand true dilemmas?</t>
  </si>
  <si>
    <t>I have no more sympathy for those who choose to continue down this path of subversion.</t>
  </si>
  <si>
    <t>If I laugh and I say that I told you so, what that be insensitive ?</t>
  </si>
  <si>
    <t>It'll be cheaper 'cause he's his own date at those formal dinners</t>
  </si>
  <si>
    <t>They've never wanted equality. Its always been about revenge.</t>
  </si>
  <si>
    <t>Omg that accent and she likely is the smartest one on that block.</t>
  </si>
  <si>
    <t>Go visit the monument to communism in Edmonton and read it, I can see them wanting to take it down, it's in Churchill park</t>
  </si>
  <si>
    <t>*AntiqueFa* my sides</t>
  </si>
  <si>
    <t>Imagine caring about made up internet points. Treat reddit accounts as disposable. The message matters more than the identity it originates from</t>
  </si>
  <si>
    <t>Immigration should be suspended until our unemployment rate falls below 9%. Today it is 13% and rising. Immigration should benefit Canadians.</t>
  </si>
  <si>
    <t>Maybe the construction workers were having a bad day and wanted a way out.</t>
  </si>
  <si>
    <t>Yeah, just get him on a throne with a nice jeweled cap.</t>
  </si>
  <si>
    <t>[Antifa learns a lesson in New Mexico](https://www.mercurynews.com/2020/06/16/man-arrested-in-new-mexico-protest-shooting/amp/)</t>
  </si>
  <si>
    <t>I can‚'t see how he would be convicted...</t>
  </si>
  <si>
    <t>Holy cow. Thanks for sharing, I saved it.</t>
  </si>
  <si>
    <t>My Mom always told me....*if you have nothing nice to say about a person, best not to say anything at all...*
 [Watch the 21 second pause as Canadian PM Trudeau at Loss for Words When Asked About Trump's Response to Mass Protests](https://sputniknews.com/us/202006031079504623-watch-canadian-pm-trudeau-at-loss-for-words-when-asked-about-trumps-response-to-mass-protests/)</t>
  </si>
  <si>
    <t>He's our first black prime minister!</t>
  </si>
  <si>
    <t>Whoa.
 Whoa man. Is... He okay?</t>
  </si>
  <si>
    <t>Privilege is growing up with rich parents, being sent to expensive private schools, being flown on vacations around the world, being sent to law school, where you show off your multiple Rolex watches and fancy, tailor made suits - and then being able to tell a hard working farmer to 'check his privilege' because he's white and you're a PERSON OF COLOUR.</t>
  </si>
  <si>
    <t>Yup, he's just an actor coming up with improv</t>
  </si>
  <si>
    <t>This is a good line in the sand for conservatives. Once the truth is forbidden we are lost.</t>
  </si>
  <si>
    <t>Knowing how Trudeau operates he will do the opposite and incorporate antifa into the RCMP.</t>
  </si>
  <si>
    <t>Why do these stories always seem to involve someone falling for a hoax or fake account then standing by it as if it proves his point?</t>
  </si>
  <si>
    <t>What happened to social distancing?
 Lol. Like seriously. Is this a joke?</t>
  </si>
  <si>
    <t>You have to pay people to stop doing the wrong thing. This is the society we have become. It's funny how all those people, and there's a lot, who whine "I don't feel safe right now," will suddenly feel safe when the free money runs out.</t>
  </si>
  <si>
    <t>Yeah wait until you watch letterkenny</t>
  </si>
  <si>
    <t>Wait. Explain to me exactly how this hurts me.</t>
  </si>
  <si>
    <t>Nothing like a pandemic to promote dictatorship decision making. I wouldn‚'t want the house to fully reconvene either if dictatorship is his end goal.</t>
  </si>
  <si>
    <t>Uncanny.</t>
  </si>
  <si>
    <t>To be fair, he almost died due to the virus so I guess there's that. Though PJW is right, he needs to put his priorities straight.
 Also the city &amp; police of London is Mr Sadiq Khan's job, so I doubt Boris can do much.</t>
  </si>
  <si>
    <t>I feel torn about this because I know that if I wore a shirt like this to work (teacher) I'd probably get fired too. Freedom of speech comes with some level of social responsibility. Like you can't wear torn jeans and a flannel shirt to a business meeting. Now, if he was wearing this on his FREE TIME, that's another story. But I understand him not wearing this shirt at work because freedom of speech doesn't mean do whatever you want. Should he have gotten fired? maybe a bit extreme.</t>
  </si>
  <si>
    <t>Since when did Anarchist have an authority figure? That is not anarchy at all.</t>
  </si>
  <si>
    <t>This is really upsetting.
 I visited Ireland for the first time a couple years ago and felt it was a beautiful country, despite all the obvious tourist pandering.
 At one point I was in Galway in a small shop and my wife was trying on some clothes. I started chatting with the storekeeper who was a skinny young guy who looked around 18. He eventually told me that he had just gotten back from France and he was so excited about how much different culture and food there was there.
 And then he said, "In Ireland we basically don't have any culture." with a very deprecated look about him. I was so shocked at how somehow this young man ended up with an opinion like that.</t>
  </si>
  <si>
    <t>"irregular" redditors coming here from "irregular" subreddits, no doubt.</t>
  </si>
  <si>
    <t>He was high on meth when the botched arrest occurred. No wonder the shop keeper wanted to get rid of him, and it makes sense why the cops were so hard on him as well.</t>
  </si>
  <si>
    <t>Yoxinov</t>
  </si>
  <si>
    <t>I'm more 'disappointed' by Trudeau every day</t>
  </si>
  <si>
    <t>Love his dress. The jacket, not so much.üòã</t>
  </si>
  <si>
    <t>His last offence was in 2007 and regardless, the point is that no amount of imperfection in a person justifies execution by a cop on the streets.</t>
  </si>
  <si>
    <t>sagradia</t>
  </si>
  <si>
    <t>Let it be a lesson to never capitulate. Rather, take the spotlight to explain your position fully and challenge your adversaries to explain why you are wrong citing examples. While you'd be hard-pressed to find even a small business in Peterborough not staffed with at least one minority let alone a corporation that has not adopted preferential hiring, the inverse is not true. One would be quite challenged to find another country as welcoming to immigrants as Canada and the proof is not just in our pledges of diversity or the number of ethnic restaurants on the block but the economic success of their offspring here. No other country comes close to Canada in terms of immigrant class mobility.</t>
  </si>
  <si>
    <t>This didn't age well.</t>
  </si>
  <si>
    <t>blargmaster4000</t>
  </si>
  <si>
    <t>I'm sure the NDP will accomodate them and give BC an alternate name like Sux7sum"c'tBh3r$, just like they did when they renamed those squares in Vancouver, or designated sections of the Gerogia Strait the "Salish Sea". How many people actually call the Queen Charlotte Islands "Haida Gwaii"?</t>
  </si>
  <si>
    <t>&gt;Until she can be transferred to Canada to serve her sentence.</t>
  </si>
  <si>
    <t>isn't this the equivilent to saying that you have zero argument so you just want to shut down the conversation?</t>
  </si>
  <si>
    <t>This Steve Brule?
  [https://www.google.com/search?q=steve+brule&amp;oq=steve+brule&amp;aqs=chrome..69i57j46j0l6.3940j0j7&amp;sourceid=chrome&amp;ie=UTF-8](https://www.google.com/search?q=steve+brule&amp;oq=steve+brule&amp;aqs=chrome..69i57j46j0l6.3940j0j7&amp;sourceid=chrome&amp;ie=UTF-8)</t>
  </si>
  <si>
    <t>I've found Sony and apple really funny</t>
  </si>
  <si>
    <t>Apparently there was a metacanadatwo that got banned.</t>
  </si>
  <si>
    <t>Only some? You mean western canada?</t>
  </si>
  <si>
    <t>r/PublicFreakout is getting more toxic. Never thought it would be possible.</t>
  </si>
  <si>
    <t>Same amount of time any product from China lasts.</t>
  </si>
  <si>
    <t>It sounds like you'd be happier in a subreddit called ~~rCensorada~~ rCanada.</t>
  </si>
  <si>
    <t>I don't have a phone so just email me lol</t>
  </si>
  <si>
    <t>Well Google, Twitter , Facebook and into same degree Reddit as well decided to act as publishers and not as a platform.</t>
  </si>
  <si>
    <t>Jesus probably looked more like Yasser Arafat anyway.</t>
  </si>
  <si>
    <t>My teacher taught us natives were the ones to invent democracy. I only later learned that the Greeks actually did it first, and that the First Nation ‚ elections‚' were only for a small group of leaders. Some ‚ democracy‚'.</t>
  </si>
  <si>
    <t>Why is the right playing the oppression Olympics so hard right now.</t>
  </si>
  <si>
    <t>Charity begins at home. We must greatly curtail immigration until the unemployment rate dips below 6%. Today the rate is 13% and rising. Immigration should be for the good of Canadians, not show a prestigious GDP or to lower wages in order to boost corporate profits. The COVID recession will devastate the government's finances and impoverish families. Until our economy recovers, we cannot let foreign workers take what few jobs we have. Neither can we afford to be generous to Family Immigrants or fake refugees who take so much and give back so little.</t>
  </si>
  <si>
    <t>We're reopening in Canada, they aren't in the states.</t>
  </si>
  <si>
    <t>That's cute but your betters have decided Mackay shall lead. In the meantime, go ahead and promise whatever else you want! It makes for great ratings and more publicity for the ~~party~~ Mackay!</t>
  </si>
  <si>
    <t>Is this a Religion of Peace Protest?</t>
  </si>
  <si>
    <t>Translation of your idea: *Torontonians should be required to live in Toronto*</t>
  </si>
  <si>
    <t>Why are so many immigrants arriving in Alberta and Saskatchewan? Is it conservatives moving in from other parts of the country?</t>
  </si>
  <si>
    <t>They don't like the truth</t>
  </si>
  <si>
    <t>duldrak</t>
  </si>
  <si>
    <t>Anything else on .win other than consumeproduct?</t>
  </si>
  <si>
    <t>God forbid they use a legal way to tear down a statue or move it to a museum..</t>
  </si>
  <si>
    <t>Not bad but, she needs to announce that she's going to exit us from everything and anything to do with the UN (this includes UN Agenda 21/2030) and not just pick pieces of it here and there as it suits her fancy.</t>
  </si>
  <si>
    <t>Audiophileman</t>
  </si>
  <si>
    <t>Are you domain squatting?</t>
  </si>
  <si>
    <t>If it's coercive, then it's theft. Theft is not ok. Simple.</t>
  </si>
  <si>
    <t>What right do the occupants have to expect the police from a foreign sovereign state to come into their territory to maintain law and order?</t>
  </si>
  <si>
    <t>Has he ever done anything right? 
 Seems to me he hasn‚'t but maybe he slipped up somewhere.</t>
  </si>
  <si>
    <t>The trailer makes it seem looks a really good idea. 
 Cops aren‚'t social workers. They can‚'t solve poverty. They enforce laws. 
 Defund the police and replace them with community based protection.</t>
  </si>
  <si>
    <t>This is great. Who is this guy? Is he Canadian?</t>
  </si>
  <si>
    <t>Ironic that you compare the left to Stalin when it's the extreme right (looking at you CPC) that wants total authoritative control.</t>
  </si>
  <si>
    <t>All you people focusing on abortion are missing the real issue. The legality of abortion is a red herring. The real issue is, why is there such an extremely high demand for abortion that it's become such a big issue? Why are so many women getting pregnant when they aren't ready to start a family?
 If you answer that question, you can cut abortion more than banning it ever would. But that's a difficult question with difficult answers, but you prefer to focus on the band-aid solution of the legality of abortion. Banning abortion will not erase the societal problems that are causing the high demand for abortion.
 I don't care whether abortion is legal or illegal. But I recognize the fact that a country with extremely high rates of abortion has significantly more societal problems than one with extremely low rates (and not due to its legality). You should too and that's where your attention should be. That is why the legality of abortion is a losing issue.</t>
  </si>
  <si>
    <t>He blanked out talking about North Korea a few years back.</t>
  </si>
  <si>
    <t>So it has nothing to do with police brutality or the US. Of course not it was always a pry bar to get in their politics while also forming a binary around the issue making dissent impossible. 
 You do have to marvel at the genius of this scheme. The sheer marketing forces and social conditioning it takes to do this is incredible. So many moving pieces and so many people involved. 
 All the while the true motivations and reasons are obfuscated.</t>
  </si>
  <si>
    <t>If he apologizes, liberals will call it great leadership.</t>
  </si>
  <si>
    <t>Thought for sure they would take us out. Guess we live to fight another day</t>
  </si>
  <si>
    <t>Immigration has made housing unaffordable and has made wages a race to the bottom for companies, thus canadians aren't paid enough to have the money to have kids. 1 child raised to 18 years old costs 380,000. Who has 380k laying around? Especially when they're 100k in debt after 4 years of a bachelors of arts degree. They cant afford a house. The job market is basically a gig economy now where people go through a dozen jobs in their careers leaving no stability to raise a family. And it gets worse every year you pump more immigrants into an economy from the third world. 
 Solution: total ban on immigration for 10 years. Total ban on foreign buyers of housing. Seize all currently owned housing from buyers who dont live in canada and hold no citizenship. 25% property tax for people that own property but dont live in canada. Total ban on TFW's. Total ban on refugees. Total ban on foreign students. Total ban on foreign aid. Total ban on citizenship for birth tourism babies. Cancel all child benefit payments to everyone who is not a canadian citizen. Results from a study from the Fraser Institute found that the immigrants who arrived between 1987 and 2004 cost governments $23 billion per annum (as of 2006) in excess of taxes raised from those immigrants, relating to universal social services (e.g., welfare, medicare, public education). The latest number I heard was north of 40 billion a year now. They also send home 24 billion a year that doesnt go into our economy 
 http://www.vancouversun.com/business/Remittances+billion+year+sent+home+from+Canada/10080290/story.html 
 That number is likely north of 30 billion today. Tax remittances at 50%. 
 Thats 55 billion a year to pay canadians to have children. All in all the other savings and you're probably able to spend 100 billion a year. Send it to couples, under 35, 3rd or greater generation canadians to incentivize having children. Also pay a 10k bonus to people to have a kid the day he/she is born. 
 We used to have triple the fertility of europe because you could be a high school dropout and earn the equivilant 60k a year working a desk job in the 1970s and tuition cost you 1000 a year instead of 20k. A car cost $4000 instead of 30,000. A nice house in a nice suburb close to your job was under $100,000. Now its $1,000,000 for a shack in the crackhead district. You could flip burgers for a summer and pay your entire college loan off. Can't do that now. Globalism ruined our ability to have kids, not culture.</t>
  </si>
  <si>
    <t>These people are lucky if they live past 50 years old.</t>
  </si>
  <si>
    <t>He will never be Prime Minister of Canada.</t>
  </si>
  <si>
    <t>Canada-Lover</t>
  </si>
  <si>
    <t>He's overcoming diversity!</t>
  </si>
  <si>
    <t>Viktor Orban.</t>
  </si>
  <si>
    <t>&gt;On Monday, the RCMP's commanding officer in Alberta denied the existence of systemic racism in policing during a press conference. 
 Literally nothing controversial about this two weeks ago before the Woke Stasi declared that we have always been at war with Eastasia, not Eurasia, and reality flipped.
 &gt;Deputy Prime Minister Chrystia Freeland responded by saying that Canadian police need to act with an understanding that systemic racism exists.
 Perhaps to the extent we give extra benefits and deference routinely (and as a matter of entrenched law) to natives.</t>
  </si>
  <si>
    <t>https://www.youtube.com/watch?v=_wCOYkIJRfc&amp;t=767s</t>
  </si>
  <si>
    <t>Our Country is run by non-sensical people.
 \- Give away free money to people and businesses- Can't open up because there's no testing - every news channel spews fear propaganda and irrational, distorted thinking 24/7- Other Countries start to open up - We finally get testing- (surprise surprise) Testing shows more cases because that's what happens when you do testing on a small sample of people who have symptoms.- We can't open up because there's all these new cases. - Businesses with low profit margins (most small businesses) are done.</t>
  </si>
  <si>
    <t>Meh. There's always Boats to board.</t>
  </si>
  <si>
    <t>Not just the Wyandot.
 &gt; The Iroquois effectively destroyed several large tribal confederacies, including the Mahicans (Mohicans), Huron (Wyandot), Neutral, Erie, Susquehannock (Conestoga), and northern Algonquins.
 https://en.wikipedia.org/wiki/Beaver_Wars
 I wonder if any group is responsible for more genocides in North American history, than the Iroquois.</t>
  </si>
  <si>
    <t>Saw that video once and that was enough for me.</t>
  </si>
  <si>
    <t>We are not represented by our politicians in Canada as it is, so yes foreigners that come here definitely should be paying taxes.
 I go one further and suggest that we have a reciprocity based immigration program. You are allowed to immigrate based on your countries reciprocal program that would allow foreigners there. Unfortunately this would disallow 90% of the people coming here, but I only see that as fair. If you want global mobility it cannot be only one way. You cannot have 80% of the world being protectionist and the west being naively welcoming.</t>
  </si>
  <si>
    <t>For me it's between Lewis and O'Tool</t>
  </si>
  <si>
    <t>&gt;Her main teaching and research interests are in colonial and¬†[postcolonial literature](https://en.wikipedia.org/wiki/Postcolonial_literature)¬†and theory,¬†[gender](https://en.wikipedia.org/wiki/Gender_studies)¬†and¬†[feminism](https://en.wikipedia.org/wiki/Feminism),¬†[Marxism](https://en.wikipedia.org/wiki/Marxism)¬†and¬†[critical race studies](https://en.wikipedia.org/wiki/Critical_race_theory)
 Marxism.
 The cultural Marxists are in the middle of a Revolution.</t>
  </si>
  <si>
    <t>They don't even have a prototype to take a picture of, It looks like someone used MS-paint to put words on a picture of a denim hat.
 I want reason to vote Max, this doesn't give me one.</t>
  </si>
  <si>
    <t>And here's another video CTV does not want you to see
 https://youtu.be/ve89XeD7NlU</t>
  </si>
  <si>
    <t>https://www.cp24.com/news/canada-loses-bid-for-seat-on-the-united-nations-security-council-1.4987565
 I'm not saying there aren't biases but your validity takes a hit when you present your own 'fake news'.</t>
  </si>
  <si>
    <t>You're asking why these "people" support a political system that eliminates competition and benefits the weak, is this a rhetorical question?</t>
  </si>
  <si>
    <t>Oh, the emotion... the emotion... the left is running on fumes.
 They have nothing but desperation.
 The implosion of the Democrats.</t>
  </si>
  <si>
    <t>That's an awesome precedent to set. 
 "excuse me sir your defense in court failed but the amount of angry people outside has just surpassed 300 and so I am forced by law to deem you innocent"</t>
  </si>
  <si>
    <t>I was thinking about this since the rioting started. It‚'s deeply enraging and disheartening</t>
  </si>
  <si>
    <t>The left's violence is labeled speech, and the right's silence is labeled violence. 
 We're in the last stages of this civilization - decadance - so hit the gas petal, accelerate until the system breaks.</t>
  </si>
  <si>
    <t>c4gest4ge</t>
  </si>
  <si>
    <t>Woot! PARTAY!!</t>
  </si>
  <si>
    <t>What about The Sons of Odin?
 What's the difference?</t>
  </si>
  <si>
    <t>The problem with conservatism is it needs a group that is protected and not impinged and another group that not protected and is impinged upon.</t>
  </si>
  <si>
    <t>"We're a Global Community without borders!"</t>
  </si>
  <si>
    <t>Hey cool! They're giving us a statue to take down!</t>
  </si>
  <si>
    <t>lmao that cartoon though...</t>
  </si>
  <si>
    <t>Almost like its orchestrated...</t>
  </si>
  <si>
    <t>....that was quite a glowing article of the guy. Writer was definitely not looking to criticize.</t>
  </si>
  <si>
    <t>This flag does look way cooler though lol</t>
  </si>
  <si>
    <t>BirdTiddies</t>
  </si>
  <si>
    <t>She‚'s got sooo much money... she can say whatever she wants!</t>
  </si>
  <si>
    <t>Really doesn‚'t matter what his past was. What the hype is about is how he died. There‚'s nothing wrong with wanting justice to be served properly.</t>
  </si>
  <si>
    <t>therumhammer</t>
  </si>
  <si>
    <t>why would you even read or share this</t>
  </si>
  <si>
    <t>Stockpile food, ammo, tools, medical supplies...
 Bitcoin and gold/silver.</t>
  </si>
  <si>
    <t>So we can expect more weekday BLM rallies as the participants are free to come downtown, hang out, shout, and march around.</t>
  </si>
  <si>
    <t>It's only negative if you let the media and government pit us against each other for votes.</t>
  </si>
  <si>
    <t>I like to imagine that he spent those 21 seconds clicking his heels and repeating "there's no place like home".</t>
  </si>
  <si>
    <t>Because Doug Ford threatened to hand jurisdiction over to the OPP, and send Toronto the bill for it.</t>
  </si>
  <si>
    <t>"It was time for Thomas to take the cattle cars to Auschwitz again"</t>
  </si>
  <si>
    <t>Should be obvious to everyone that the same response isn‚'t suitable for every circumstance.</t>
  </si>
  <si>
    <t>Never seen this sub, this popped up in my recommended. Is this satire, like the Canadian version of The Onion or something?</t>
  </si>
  <si>
    <t>parttimedog</t>
  </si>
  <si>
    <t>I've been followed in stores too and by police cruisers. That's how things go sometimes, bud.
 Grown men just move on. Man children like you take it personally.</t>
  </si>
  <si>
    <t>In case you were wondering if the media were lying to you.
 They are also coordinated. CBC had a similar piece yesterday or two days ago as well.</t>
  </si>
  <si>
    <t>Were you educated too?</t>
  </si>
  <si>
    <t>Australia retained it's recently-reacquired AAA rating.
 Reason? Chinese trade.</t>
  </si>
  <si>
    <t>Give credit where credit is due. The man is a national treasure and a shining example of what men in America should aspire to.</t>
  </si>
  <si>
    <t>Wow its really starting to look like utopia.</t>
  </si>
  <si>
    <t>One is a federal party leader</t>
  </si>
  <si>
    <t>Stephen Harper tried to fix that and allowed for use of force in self defence and defence of your property. But Trudeau has abandoned rule of law and rules by fiat using a neo-Marxist play book. So essentially we don't know what the law is till we break it. And of course the law will apply differently to different groups, as Trudeau is a collectivist and doesn't believe in individual rights.</t>
  </si>
  <si>
    <t>That is how you create a dictatorship. The Human condition is a Volatile Order at best. 
 Hand people freedom and luxury and in turn they will hand it away without question into hands of those who will gladly horde it for themselves and rule with an iron fist.
 Utopia does not exist.</t>
  </si>
  <si>
    <t>Someone should post her address online and invite the protesters to the neighborhood</t>
  </si>
  <si>
    <t>People all around the world love america for its freedom, strength and opportunity. We are next door neighbors. We are also seeing our freedom, strength and opportunity vanish pretty quickly. The question should be why arent more people emulating their culture and attitude.</t>
  </si>
  <si>
    <t>He seems like a nice guy.</t>
  </si>
  <si>
    <t>FTA: He said a probe last year found that 262 of Pakistan‚'s 860 active pilots had fake licenses or had cheated on exams ‚Äì including an unspecified number of PIA pilots
 As an IT drone, I can tell you not at all surprised by this. Cheating is so rampant in the subcontinent that every Microsoft and Cisco certified tech from there is unlikely to be able to diagnose the most simple problem on your desktop or home network. 
 The entire culture has no problem with this.</t>
  </si>
  <si>
    <t>Hahaha what kind of logic is that?</t>
  </si>
  <si>
    <t>you left out the word knowingly</t>
  </si>
  <si>
    <t>I only sign House of Commons petitions at the official commons site. I have never heard of avaaz.org and do not trust them with my credentials seeing how violent and untrustworthy BLM is. I support your endeavour but establish a proper petition.
 Edit: to create a petition, visit https://petitions.ourcommons.ca/en/Home/Index</t>
  </si>
  <si>
    <t>7:00 
 explains marxism very well.</t>
  </si>
  <si>
    <t>Lol to anyone that actually believes that its possibly someone who actual cares about the George Floyd movement did this. Could be anyone at this point.</t>
  </si>
  <si>
    <t>giveityourall93</t>
  </si>
  <si>
    <t>The end game is upon us.</t>
  </si>
  <si>
    <t>That statue is coming down.</t>
  </si>
  <si>
    <t>https://web.archive.org/web/20200611032819/https://video.twimg.com/ext_tw_video/1270658674579701760/pu/vid/320x376/n0sycbc9RRFXmb__.mp4?tag=10</t>
  </si>
  <si>
    <t>I wonder where she lives..... no reason..... asking for a friend</t>
  </si>
  <si>
    <t>I am very saddened at this point in my life to be Canadian. I don't 100% share your values on MetaCanada either because I too believe sometimes you guys are too far right for my tastes as well, but I appreciate and respect what meta is and was. This is one of the only subreddits we as Canadians had where we could discuss "controversial" things which have become our social norms. 
 As the years progress we are getting more and more pushed off sites by the crybully tear brigade but I think we should stop moving. I know we don't have a lot of control or hope but we need to continue this fight because meta Canada was growing and so is the amount of conservatives in this country. We may not see eye-to-eye on everything, fellow MetaCanadians but that is the beauty of free speech and democracy. Which are two things that are being stolen from us. I hope to see you guys on the flipside.
 I leave you guys with Evelyn Beatrice Hall:
 "I don't agree with what you have to say but I will fight to the death for your right to say it."</t>
  </si>
  <si>
    <t>Next they will distribute free safe drugs in schools so that kids don't use bad drugs instead.</t>
  </si>
  <si>
    <t>The Sultan of Canada.</t>
  </si>
  <si>
    <t>Well that makes me happy.</t>
  </si>
  <si>
    <t>Nope. MMT is here. Taxes will only be raised to control inflation(rather than raising interest rates). The government will continue to use its bogus CPI numbers to show lower inflation than what is actually happening.</t>
  </si>
  <si>
    <t>Looks like I‚'m learning Polish.</t>
  </si>
  <si>
    <t>Not one strong chin amongst them.</t>
  </si>
  <si>
    <t>PizzaDiaper</t>
  </si>
  <si>
    <t>If he gets reelected, i guarantee Huawei lady walks free.</t>
  </si>
  <si>
    <t>I saw this one last night and had a good laugh.
 It's just so obvious, isn't it?
 They were playing games with the death count the whole time.</t>
  </si>
  <si>
    <t>Cool article, I love reading about desserts from around the world, but I got a bias for baking lol (I'm a huge bread man myself out of most of the things I make for work, 15 years baking and counting !)</t>
  </si>
  <si>
    <t>Head to Parler.</t>
  </si>
  <si>
    <t>EI programs work for the most part; you don't pay in, it doesn't pay out. You just gotta keep gov'ts hand out of it.</t>
  </si>
  <si>
    <t>They aren't all provocateurs?</t>
  </si>
  <si>
    <t>TooMuchToProcess</t>
  </si>
  <si>
    <t>Probably to show solidarity with similar groups in the US.</t>
  </si>
  <si>
    <t>If anyone has anymore pictures of this lad, PM them to me please.</t>
  </si>
  <si>
    <t>And they all were ‚"unarmed‚.
 BTW whenever anyone one mentions the canard that they were unarmed the proper response is ‚"Yes they were, they had two of them.‚</t>
  </si>
  <si>
    <t>Embarrassing</t>
  </si>
  <si>
    <t>çè</t>
  </si>
  <si>
    <t>I was a CPC supporter for many years. NO MORE. PPC for me. Even Doug Ford is a disappointment.</t>
  </si>
  <si>
    <t>Let's see if Chauvin get Epsteined first or get diagnosed with Covid-19 first.</t>
  </si>
  <si>
    <t>All institutions will rot over time if not cared for properly. Media is no exception. We need to drastically rethink the concept of mass media.. But at the same time we can not tear our institutions down without a plan to replace them with something better and that includes media. If we are to rethink the concept of mass media, what would that look like?</t>
  </si>
  <si>
    <t>Tezano</t>
  </si>
  <si>
    <t>"true to their purpose" sounds like some sort of propaganda slogan to me!</t>
  </si>
  <si>
    <t>Dont resist arrest</t>
  </si>
  <si>
    <t>"And we have leverage on all of them!"</t>
  </si>
  <si>
    <t>Dizzy Rascal, maybe. But you better ask him first. 
 https://m.youtube.com/watch?v=CCoX1j9PBHk
 DIZZY RASCAL OWNS PIERS MORGAN. HARD.
 11:33 minutes- comedy, offensive</t>
  </si>
  <si>
    <t>What about a brown one?</t>
  </si>
  <si>
    <t>Hey Mods,
 Why haven't you made a rule that requires CBC links to be archived??</t>
  </si>
  <si>
    <t>Again pointing to the fact that these arguments aren't race-based.
 They're class-based.</t>
  </si>
  <si>
    <t>Alexander Solzhenitsyn wrote a little book , "The Gulag Archipelago". It's about the free post secondary education you can received from trained Marxists.</t>
  </si>
  <si>
    <t>Tw0Soakers</t>
  </si>
  <si>
    <t>Why are you guys making it out like he drummed up some hoax when it was NASCAR who reported it to him and he just shared the information he was given?</t>
  </si>
  <si>
    <t>Yeah but trump only got 6500 attendees at a rally so that takes precedence.</t>
  </si>
  <si>
    <t>Yes, they are showing their piety as members of the Woke political religion.</t>
  </si>
  <si>
    <t>This is what we should do here. 75% of those protesting are refugees.</t>
  </si>
  <si>
    <t>They're only missing one thing to make ALL of this work like a charm:
 A magic wand.</t>
  </si>
  <si>
    <t>‚"You don‚'t have to worry about your house being broken into.... if you have no house‚
 9000 iq there.</t>
  </si>
  <si>
    <t>There are 30,860 confirmed cases , 24,492 are resolved ( they recovered, or died ) so that means there are **6,368 active** cases in Ontario. According to Ontario Ministry of Health, of the 6,368, there are currently **603 people hospitalised** in Ontario for covid-19. Of the approximately 12,000 ICU beds, 118 are being used by covid patients. There are presently **81 people** on ventilators. (source Ontario Ministry of Health, Ontario Regional Public Health sites)</t>
  </si>
  <si>
    <t>Zoom has weak security. Why is everybody using it?</t>
  </si>
  <si>
    <t>I think people forget BLM's debut into the world stage involved them crashing a van into a police station back when Ferguson was a thing. Somehow, this turned into a movement people give legitimacy to. Riddle yourselves that one.</t>
  </si>
  <si>
    <t>You're really obsessed with China, bro.</t>
  </si>
  <si>
    <t>What does it matter, y‚'all still won‚'t believe it. And claim the government is making up these numbers lol</t>
  </si>
  <si>
    <t>The media proving that they're the enemy of the people...30 days at a time.</t>
  </si>
  <si>
    <t>Has anyone else noticed that all of these news agencies known to a very select few and have been the ones that actually spread fake news?</t>
  </si>
  <si>
    <t>MrKnowItMost</t>
  </si>
  <si>
    <t>This guy has the right to do that</t>
  </si>
  <si>
    <t>So when it fits the lefts agenda cops are good.
 Huh. 
 You learn something new everyday</t>
  </si>
  <si>
    <t>What does cultural marxist mean? Marxist in name only?</t>
  </si>
  <si>
    <t>Great. The West is collapsing but *lets have a meme war!*. Pass.</t>
  </si>
  <si>
    <t>This is McCarthyism.</t>
  </si>
  <si>
    <t>CP 24 also refused to change the story related to the video i shot. I was also the one who gave them the video, along with an explantion of what happened.
 What does CP24 do? They publish a misleading story, with no link to the video, but about the video, and down right refuse to make the correction after begging them to do so.
 Video: https://youtu.be/Aow5kWpdHdM</t>
  </si>
  <si>
    <t>Certain children of cops seem to grow up thinking they can do whatever, with few consequences...not particularly surprised it's a Quebec cop family.</t>
  </si>
  <si>
    <t>"collage degree"</t>
  </si>
  <si>
    <t>the red green show is a classic</t>
  </si>
  <si>
    <t>My great grandfather was forced to fight in the Polish army as Ukraine was under Polish control. Shall I demand reparations from Poland??</t>
  </si>
  <si>
    <t>It was obvious from the start that we just did not have the mask supply. The only reason our government was so anti-mask for so long was because it immunized them from criticism. Imagine Tam telling everyone to wear a mask yet there are no masks to be bought, because they all were sent to China a few weeks earlier.
 By telling people masks are not important they essentially shielded their government from honest criticism. As supply became available they slowly walked back their statement about masks. Their are more people out wearing a mask now than at the height of the pandemic.</t>
  </si>
  <si>
    <t>N3WD4Y</t>
  </si>
  <si>
    <t>I'm a bot, *bleep*, *bloop*. Someone has linked to this thread from another place on reddit:
 - [/r/cutcbc] [Unbiased Reporting of Riots by CBC NEWS](https://www.reddit.com/r/CutCBC/comments/guygom/unbiased_reporting_of_riots_by_cbc_news/)
*^(If you follow any of the above links, please respect the rules of reddit and don't vote in the other threads.) ^\([Info](/r/TotesMessenger) ^/ ^[Contact](/message/compose?to=/r/TotesMessenger))*</t>
  </si>
  <si>
    <t>Tbf, what did you expect? So many people still can't go back to work. Do you expect all of them to go bankrupt? Everyone will end up on welfare.
 I'm a fiscal conservative but what can we really do? We've already scared people to stay home so it's not like they're eager to come out.
 It's hard for the govt to get out of this.
 Until we all accept that the virus isn't as lethal as originally feared, there isn't much that will change.
 The ironic part is that all this spending will limit our ability to spend on new services that poor people need.</t>
  </si>
  <si>
    <t>I agree, let's terminate the RCMP.</t>
  </si>
  <si>
    <t>433 updoots for a fake tweet, even after multiple people have pointed out its illegitimacy. 
 Big oof for u/a_normal_human and r/metacanada in general. There‚'s some real irony to be found in some of these comments.</t>
  </si>
  <si>
    <t>It was never about the recognition or advancement of black lives; it has always been about the destruction of western values and the advancement of parties willing to adopt communist agendas.</t>
  </si>
  <si>
    <t>The sun will still rise up in the morning and time will continue moving regardless of man.</t>
  </si>
  <si>
    <t>Why I don't pay *The Globe &amp; Mail* for their product.
 https://www.theglobeandmail.com/?ord=1
 Check the two top headlines.
 Push must have come to shove with Putin's two recent initiatives!</t>
  </si>
  <si>
    <t>Trump is a legend</t>
  </si>
  <si>
    <t>Did it happen to be right on their sad farm?</t>
  </si>
  <si>
    <t>Rules for thee, not for meeee</t>
  </si>
  <si>
    <t>Lol this was the first thing I thought of when I heard the news</t>
  </si>
  <si>
    <t>Identitarians love hierarchy of rights. You can expect more of this.</t>
  </si>
  <si>
    <t>Tommy Douglas, for advocating health care for everyone INCLUDING straight white men, the nerve of him!</t>
  </si>
  <si>
    <t>Exactly. Use their words and phrases against them. They are easily more applicable to them.
 Deliberately do this, every single time.</t>
  </si>
  <si>
    <t>Drizzy!</t>
  </si>
  <si>
    <t>_COREY_TREVOR</t>
  </si>
  <si>
    <t>They are selling Canada out from under us while at the same time giving it away for free</t>
  </si>
  <si>
    <t>Yes, it's a very closely held secret known only to people on Wikipedia, or who listen to any number of podcasts, or who actually care enough to read a book or two.</t>
  </si>
  <si>
    <t>And the truth is all of those actually are conspiracy theories.</t>
  </si>
  <si>
    <t>This is scary. People can not have their own opinion anymore.</t>
  </si>
  <si>
    <t>I wonder if she is a sister to the french Queen La Tiffa.</t>
  </si>
  <si>
    <t>ironic.</t>
  </si>
  <si>
    <t>You do legit need training and a qualitative fit check to use a N95 properly though. And a proper fit test for anything heavier duty</t>
  </si>
  <si>
    <t>Virtue signalling is not our thing. Stop trying to make it our thing.</t>
  </si>
  <si>
    <t>So... two groups of people got in a fight and meta-Canada tries top make it about race...shocking /s</t>
  </si>
  <si>
    <t>Well thank god I don‚'t drink, swim, or anything Ben know where to find sewage in my community.</t>
  </si>
  <si>
    <t>What about when the petitioning of the courts removes laws and bans that infringed on the freedoms of Canadians up until the removal of the law. If a bunch of gun activists petitioned and went to court to get rid of gun bans, would that be bad too?</t>
  </si>
  <si>
    <t>Kneeling is the new standing. Relax guys... lol</t>
  </si>
  <si>
    <t>honestly I can not for the life of me figure out how you can advocate for looting and rioting. Public protest are fine but man I feel so bad for the locally owned businesses that got ruined. I guess I just have a different moral compass regarding things of this nature.</t>
  </si>
  <si>
    <t>Head shave?...add tar and feathers for a show of solid commitment to your submission...</t>
  </si>
  <si>
    <t>Whysoselfie</t>
  </si>
  <si>
    <t>r/4chan is down</t>
  </si>
  <si>
    <t>poor effort</t>
  </si>
  <si>
    <t>"Democrats"? What? So it IS a democratic conspiracy? I can't keep up..</t>
  </si>
  <si>
    <t>Nothing you do will ever be good enough for these people.</t>
  </si>
  <si>
    <t>Nothing of value was lost.</t>
  </si>
  <si>
    <t>Where‚'s Fords pic?</t>
  </si>
  <si>
    <t>Only if he could stop giving cash to foreign countrie. Are we a world ATM? The world thinks we are.</t>
  </si>
  <si>
    <t>\#allwaysontherag</t>
  </si>
  <si>
    <t>I saw the preliminary FBI report he never actually saw the noose he was only told about it. I know you want to avoid any facts to support your argument but you can do some research it's the intelligent thing to do. I'm not Anti Trump or anti right but I do believe in research before expressing an opinion.</t>
  </si>
  <si>
    <t>All lives matter. So everyone should stop prioritizing one.</t>
  </si>
  <si>
    <t>Now you know what it's like to be me.</t>
  </si>
  <si>
    <t>It appears as though we were right again folks.
 Gosh, I sometimes get sick of being so right all the time.</t>
  </si>
  <si>
    <t>Well if you defund it, hurry up, do it within a year. Why? The gun amnesty runs out in 2 years.</t>
  </si>
  <si>
    <t>To not acknowledge New Speak as correct will get you fined, fired and cancelled.</t>
  </si>
  <si>
    <t>Also interesting is that they‚'re almost all French, in a country where the French are the minority.</t>
  </si>
  <si>
    <t>I wont see this in the publicfreakout subreddit in the midst of all the 13 second clips that tell me what to think.</t>
  </si>
  <si>
    <t>Even some lefties are onto this.</t>
  </si>
  <si>
    <t>I predict /r/metacanada will be banned by Canada Day (possibly *on* Canada Day) and reddit itself will not last the year.</t>
  </si>
  <si>
    <t>Wearing masks won‚'t defeat the disease. It only prolongs it.
 Faster we all catch it, faster this ends.</t>
  </si>
  <si>
    <t>Does still nobody know what she said?</t>
  </si>
  <si>
    <t>When you count only males, it's nearly 50%, but it's not the full half.
 You should also use the most recent year that has a final report released, 2018: https://ucr.fbi.gov/crime-in-the-u.s/2018/crime-in-the-u.s.-2018/topic-pages/tables/table-43</t>
  </si>
  <si>
    <t>I got banned two days ago from r/Toronto and then got banned from r/askTO asking how to contact the r/Toronto moderators!</t>
  </si>
  <si>
    <t>Reddit? Reddit is administrating itself into irrelevancy.
 Ban this, ban that. So, people just create and go to other spaces where they can discuss what they want.
 Bans and censorship never changed anybody's stance on anything.
 So what.</t>
  </si>
  <si>
    <t>Canada is gonna need a bigger boat, I mean, a new president</t>
  </si>
  <si>
    <t>"Ruin Canada-US relations! Ruin Canada-US relations!"
 ... not that Trudeau hasn't...</t>
  </si>
  <si>
    <t>they want equity not equality</t>
  </si>
  <si>
    <t>State law and company policy prohibit hiring based on race or color also.
 Good luck not getting sued Reddit.</t>
  </si>
  <si>
    <t>I can see eastern Europe becoming the the most prosperous part of the continent in a few decades.</t>
  </si>
  <si>
    <t>Just put a rainbow border around a black square.</t>
  </si>
  <si>
    <t>We can never go back. We forever have the Liberal Party logo as our flag now.</t>
  </si>
  <si>
    <t>lol... that just made my day.</t>
  </si>
  <si>
    <t>Because the protests are over.
 They still need a way to put fear in and control us.</t>
  </si>
  <si>
    <t>That'd normally fit 9 haha</t>
  </si>
  <si>
    <t>Until he goes to sleep</t>
  </si>
  <si>
    <t>[Whoa was I confused](https://i.ytimg.com/sh/qHWrzrdZGwOS1p1Y4_pE-A/market.jpg) for a bit there</t>
  </si>
  <si>
    <t>the_glengarry_leads</t>
  </si>
  <si>
    <t>I like the idea, but its off.</t>
  </si>
  <si>
    <t>All lives are equal but some lives are more equal than others</t>
  </si>
  <si>
    <t>&gt;saying it undermines the rights to freedom of expression and of **peaceful** assembly in the country.
 Who wants to tell them?</t>
  </si>
  <si>
    <t>Trick question, the answer is your average metaCanadian</t>
  </si>
  <si>
    <t>I'm probably going to vote Leslyn Lewis and that's it. Derek Sloan looked promising as a second choice, but when people started calling him out on his comments about the ice mummy his response was weak in my opinion.</t>
  </si>
  <si>
    <t>But all their liquor and beer products are fine? 
 Don't seem right Hhhwwwwwaaahhh!</t>
  </si>
  <si>
    <t>mikedbomber</t>
  </si>
  <si>
    <t>Is this a dystopian movie?</t>
  </si>
  <si>
    <t>&gt; looting a beauty shop
 Ah, come on now, I think special consideration needs to be allowed, due to dire need.</t>
  </si>
  <si>
    <t>He's no Rob.</t>
  </si>
  <si>
    <t>This is an excellent opinion piece. It lays bare many of the problems we have in our country with rigid unions and dogmatic thinking.</t>
  </si>
  <si>
    <t>Blank</t>
  </si>
  <si>
    <t>And everyone in the mainstream will turn a blind eye about the similar make up of all the looters, and how often this happens the second there is a chance for this to happen. 
 When will society see that we have a serious issue that not only no one wants to solve, but people aren't even willing to call it out.</t>
  </si>
  <si>
    <t>If there are no cops then who is going to collect all the guns Trudeau banned? After all, Toronto is the place that pushed for the ban.</t>
  </si>
  <si>
    <t>Hangingoutwithyou</t>
  </si>
  <si>
    <t>"experts weigh the pros and cons"... Not a single person listing any cons was given a say. It's amazing how blind the left is to their own biases.</t>
  </si>
  <si>
    <t>Nailed it</t>
  </si>
  <si>
    <t>Why is it people love being told what to do? How to act? Does it give them a sense of self worth? 
 Making decisions on your own or formulating your own opinions is so 2010.</t>
  </si>
  <si>
    <t>Bob_Hartley</t>
  </si>
  <si>
    <t>[Syrian in Canada: ‚ It‚'s Not Acceptable to Beat My Wife??‚'](https://clarionproject.org/syrian-refugee-canada-beat-wife-hockey-stick/)
 &gt;Smiling, Mohamad Rafia entered the court for the sentencing and addressed the judge, saying through an interpreter that he didn‚'t know it was a crime in Canada to beat one‚'s wife .
 &gt;‚"He was not aware of the law and he was coming from a background where the laws are completely different,‚ said the interpreter. Furthermore, speaking for Rafia, the interpreter said, ‚"Officials didn‚'t inform him of the differences in the law in Canada and that more should have been done to educate him. Why didn‚'t they explain the law?‚</t>
  </si>
  <si>
    <t>So true... *sniff*</t>
  </si>
  <si>
    <t>Another one</t>
  </si>
  <si>
    <t>Police Departments have a left leaning bias and are out to get Conservatives and protect Liberals from scandals (especially those that are visible minorities)? Something about that doesn't track.</t>
  </si>
  <si>
    <t>typo101</t>
  </si>
  <si>
    <t>r/conservative is not too bad.</t>
  </si>
  <si>
    <t>I mean, Viola Davis is cool and all, but she doesn‚'t get to replace John A MacDonald and be up on the dollar bills with the likes of King, Laurier, and Borden.</t>
  </si>
  <si>
    <t>Weird how twitter has no problem with this but feels compelled to censor the president.</t>
  </si>
  <si>
    <t>I'm voting for her just because she's everything the left wants optically but internally she's conservative. It's beautiful poetry. The left won't know how to handle her.</t>
  </si>
  <si>
    <t>Careful where you step, Wendy. Someone came in at night and moved all those mines you laid so carefully.</t>
  </si>
  <si>
    <t>Sounds like the right man for the job.</t>
  </si>
  <si>
    <t>Nobody has the authority to tell you this.</t>
  </si>
  <si>
    <t>MedianVoice</t>
  </si>
  <si>
    <t>Absolutely..if the hospitals stay stable then its better to get our economy going as coronavirus scientists over 40 years of study advise. Cases of coronavirus or flu or an my virus don't matter if the people are no longer getting sick. How about providing details of where these deaths are coming from and the dates they got sick, age and health issues like we did in March. 24 out the last 25 deaths in Ontario were noted from Aprik infections. These details are important as if we can spread the virus get more immune as we must have millions infected that we don't even know how many because no one will start the serological testing they were so excited to approve May 12thüôÑçhow about test that</t>
  </si>
  <si>
    <t>lmm_beep</t>
  </si>
  <si>
    <t>Youre also the only one tuning into Sportsnet with no sports on...</t>
  </si>
  <si>
    <t>Rocket Launcher.</t>
  </si>
  <si>
    <t>Let me help you out with that..
 https://www.bnnbloomberg.ca/canada-loses-aaa-rating-fitch-downgrades-amid-virus-costs-1.1455645</t>
  </si>
  <si>
    <t>I hope this isn't real. It's getting hard to tell these days in this sub.</t>
  </si>
  <si>
    <t>&gt;"The Liberal Party of Canada takes this responsibility very seriously," said Caley.
 When it's someone we want to oust.
 Otherwise, we'll just cover it up.</t>
  </si>
  <si>
    <t>As of 2019:
 Men in Canada: 18.68m
 Women in Canada: 18.91m
 Men are a minority in Canada, ergo discriminating against them is illegal.</t>
  </si>
  <si>
    <t>Might be switching banks</t>
  </si>
  <si>
    <t>Soy beans?</t>
  </si>
  <si>
    <t>So, two paths, one leads to a single hive mind, the other to two distinct hive minds?
 I appreciate the thought, but world-views don't line up in a nice orderly row for you to categorize them, and things function different in reality than they do on a piece of paper in a book.</t>
  </si>
  <si>
    <t>I‚'m sorry you have mistaken me for my Uncle Asif.</t>
  </si>
  <si>
    <t>And families still cannot go home to check on aging parents......</t>
  </si>
  <si>
    <t>This is classic "you forgot about us, an even more oppressed group" protest.</t>
  </si>
  <si>
    <t>I just noticed the weasel words in that ban message: "This post may have contributed." This is a message from the people who are permanently banning you. They won't even commit to saying they have evidence for the reason, nor do they cite a rule broken. It could be 100% arbitrary for all they know or care.</t>
  </si>
  <si>
    <t>Soon, bows and arrows will be licenced.</t>
  </si>
  <si>
    <t>Good article, but I seriously doubt that businesses are pinning their hopes on Trump NOT being re-elected. The tax cuts...
 And if the dems win, prepare for hostile and draconian regulations on businesses.</t>
  </si>
  <si>
    <t>CANUS please. I'd rather have a free movement agreement with our nearest neighbour, closest ally, and largest trading partner than with a handful of arbitrarily chosen medium-small far away nations where the only connection is shared language and colonial history.</t>
  </si>
  <si>
    <t>We've survived the first round! Yay!!</t>
  </si>
  <si>
    <t>He never misses an opportunity to signal virtue, does he? Now he‚'ll throw a few hundred million at a series of foreign non-profits since money is free and it doesn‚'t matter, and then he‚'ll give himself a gold star.</t>
  </si>
  <si>
    <t>The use of 'pledge' is interesting. Like an oath of allegiance..</t>
  </si>
  <si>
    <t>Some body needs to spend time asking Tony and John Podesta about where she is.</t>
  </si>
  <si>
    <t>I_republiCAN</t>
  </si>
  <si>
    <t>Welcome to America ! Welcome to Britain ! Welcome to Canada !</t>
  </si>
  <si>
    <t>jtsports272</t>
  </si>
  <si>
    <t>Impossible. 
 I look at how little work gets done in a 5 day week, losing another day will just destroy productivity and make us even more uncompetitive on a global stage.</t>
  </si>
  <si>
    <t>Bold prediction: it will never be enough.</t>
  </si>
  <si>
    <t>Yep full on communist subversion of science, medicine, police force, and government agencies. it's time for the insurrection act and treason trials.</t>
  </si>
  <si>
    <t>aw, muffins crying about statues being defaced now?</t>
  </si>
  <si>
    <t>Nice Facebook meme.</t>
  </si>
  <si>
    <t>The only beauty parlor owner on anyone's national currency. Famous for once getting a small fine for sitting in the wrong area of a theater, then going home and never saying or doing anything again as long as she lived. Yet today she's referred to as a 'civil rights activist'.</t>
  </si>
  <si>
    <t>This is a common tactic nicknamed "united front tour group" started by Hu Jintao and continued by Xi Jinping. They spend significant amount of money and resources inviting oversea ethnic Chinese students, businesspersons, politicians around the world to China to promote the Chinese culture and ideology of Chinese nationalism.</t>
  </si>
  <si>
    <t>Ditch the picture of a person altogether or drop the "of any race, age, or ethnic background" section. Also, do I have to be 18-99 years old or any age?</t>
  </si>
  <si>
    <t>Honk honk.</t>
  </si>
  <si>
    <t>end democracy</t>
  </si>
  <si>
    <t>The leaf is upside down...</t>
  </si>
  <si>
    <t>Hey not fair I posted this first from the CTV. (also no details there)</t>
  </si>
  <si>
    <t>Filters and controls all media questions put to him. orders rebel media removed
 Billions in funds are missing and unaccounted for.
 Used Orders in council to ban guns
 Included websites in the gun ban list
 Quietly expanded the gun ban list
 Uses a ring of RCMP cops armed with guns to kneel at a protest to protest cops with guns. 
 Sent two cargo planes to China to Buy PPE and had them come back empty</t>
  </si>
  <si>
    <t>But how can the totalitarian Dems win if they can‚'t control new media as well as legacy media?</t>
  </si>
  <si>
    <t>I don't know about you, but the reaction of anger like this kind of proc√®s that they have something to hide. Emotions are really that powerful.</t>
  </si>
  <si>
    <t>Yep. He showed his true colors. NDP party is for sale.</t>
  </si>
  <si>
    <t>The appealing to children thing I don‚'t get. Adults and children like similar things.</t>
  </si>
  <si>
    <t>The winning move is to be intolerant of people that behave like that.
 [Intolerance is a superpower, harness it's energy.](https://archive.vn/OEHBv/d10c834d953132e4dca2599c55b17bce7d9f89c8.jpg)</t>
  </si>
  <si>
    <t>Is that like being trained in karate? A karate studio at a strip mall?</t>
  </si>
  <si>
    <t>I can‚'t even get past the ‚"on the fence‚ about Trump to see if you have valid point about Trudeau</t>
  </si>
  <si>
    <t>somethingorother2828</t>
  </si>
  <si>
    <t>and the consignor on the account is ?? China?</t>
  </si>
  <si>
    <t>That first spike was Michael Brown / Eric Garner era right?</t>
  </si>
  <si>
    <t>Sedition isn't allowed under the US Constitution, as far as I recall.</t>
  </si>
  <si>
    <t>The key is the apostrophe !
 Watson! Tell Cortana to search out odd uses of Apostrophes in MetaCanada !!!</t>
  </si>
  <si>
    <t>Why does the video quality look like the early video submissions for America‚'s Funniest Home Videos?</t>
  </si>
  <si>
    <t>You would imagine his handlers are all ‚ remainers‚', so I wouldn‚'t expect him to do much of anything to help the brexiteers.</t>
  </si>
  <si>
    <t>The Internet interprets censorship as damage and routes around it. This has happened before and will happen again.</t>
  </si>
  <si>
    <t>Don't forget Castro too. I have a friend who probably would have ended up in a camp if he had stayed in Cuba. Thankfully, he got out when he was still a small child.</t>
  </si>
  <si>
    <t>Doomnahct</t>
  </si>
  <si>
    <t>r/CHAZRevolution only recognizes RAZ as the supreme leader of the revolution</t>
  </si>
  <si>
    <t>TheHollowCoaster</t>
  </si>
  <si>
    <t>Canadian household debt has been a problem for years. Almost a third of Canadians were $200 from insolvency when this happened.</t>
  </si>
  <si>
    <t>he lost? Naner naner naner</t>
  </si>
  <si>
    <t>This can't be real</t>
  </si>
  <si>
    <t>Instead of a debate I vote for a Dance Off between party leaders!</t>
  </si>
  <si>
    <t>The seat he coveted was a means to an end. So Canadians, take pride in your leader's persistent drive to attain it, no matter the cost!</t>
  </si>
  <si>
    <t>I don't understand why anyone would be against people wearing masks.... They exist and are worn to keep people safe, yourself and others. There is literally no harm in wearing them..</t>
  </si>
  <si>
    <t>biggooeyblob</t>
  </si>
  <si>
    <t>‚"Officer please come back to the area we pushed you out of. And bring back up. And soy. Lots of soy!‚</t>
  </si>
  <si>
    <t>Ryan Long theêê</t>
  </si>
  <si>
    <t>tHe rEaL vIrUs iS rAcIsM.</t>
  </si>
  <si>
    <t>Instead of having a single department, the police force, who can handle all of these things they mention, they want 20 new departments with loads of beaurocratic levels and funding. Typical leftist ideas, completely impractical and out of touch with reality. Why not send more funding to the police for increased training?</t>
  </si>
  <si>
    <t>If the residential school system is such are large portion of the issue, why aren't these same activists standing on the steps of the local churches demanding they too be torn down?</t>
  </si>
  <si>
    <t>I really don't see that there's any alternative to the PPC now for conservative voters. The so-called "conservative" party has no conservative beliefs or policies, and none of its leaders are conservative.</t>
  </si>
  <si>
    <t>Original!?!? Don't you mean Old-Stock?</t>
  </si>
  <si>
    <t>we need to do way instain teh invadars 
 Deus Ex when?</t>
  </si>
  <si>
    <t>People who support this have never worked hard enough to earn overtime</t>
  </si>
  <si>
    <t>That clip was really upsetting. Where are their parents?
 I don't want to live in this new world anymore.</t>
  </si>
  <si>
    <t>An employer should be able to hire whoever they want for whatever reasons. 
 Companies that are bigoted will inevitably lose out on the most qualified and driven candidates and the market will correct their behavior.</t>
  </si>
  <si>
    <t>Our society is falling apart.</t>
  </si>
  <si>
    <t>Caring about people over possessions is good. Belittling it shows weakness. What's wrong with fighting injustice?</t>
  </si>
  <si>
    <t>I don't see my shade of olive</t>
  </si>
  <si>
    <t>Just gloss over the fact they can't account for 20,000 projects worth billions.</t>
  </si>
  <si>
    <t>They can always 'resign' or kneel. Both seem to be in fashion.</t>
  </si>
  <si>
    <t>Lmfao Keean you're a legend today.</t>
  </si>
  <si>
    <t>Vancouver Police: "We have to restrict your rights or we'd have to do police work and that's just too tough."</t>
  </si>
  <si>
    <t>Its a provincial offences ticket, just request a court date. 
 Chances are they'll be so back logged they throw these out enmass. Or the officer will fail to appear.
 No need to hire a lawyer either.</t>
  </si>
  <si>
    <t>As much of a leftist Andrew Cuomo is, I really doubt he would agree to that.</t>
  </si>
  <si>
    <t>I prefer the idea of a flat tax and the elimination of the minimum wage.
 People should have skin in the game and people who produce low value should still be able to be employed rather than being on the dole.</t>
  </si>
  <si>
    <t>Sing along with me now: ‚"Harper got mor-re!‚</t>
  </si>
  <si>
    <t>Naroller</t>
  </si>
  <si>
    <t>Maybe the matter will sort itself out.</t>
  </si>
  <si>
    <t>I love this haha</t>
  </si>
  <si>
    <t>Yes, it's called being in a cult. If someone tells you to jump, you ask how high. I'm convinced someone has done MK Ultra level stuff to these people. It's like you can tell them to do anything for BLM and they will do it, no questions asked.</t>
  </si>
  <si>
    <t>What are we, in kindergarten?</t>
  </si>
  <si>
    <t>Who "allows" destructive rioting after football games?</t>
  </si>
  <si>
    <t>Yeah just dont send them to areas owned by first nations and you're good</t>
  </si>
  <si>
    <t>And....conservatives stay home anyways</t>
  </si>
  <si>
    <t>Animals. (and I don't mean the dogs)</t>
  </si>
  <si>
    <t>Digg 3.0 lolòú</t>
  </si>
  <si>
    <t>Gxp08</t>
  </si>
  <si>
    <t>Someone should take a close look at the financials and ties of these so called "experts".</t>
  </si>
  <si>
    <t>The smokescreen isn't going to save you.</t>
  </si>
  <si>
    <t>Where are you obtaining the statistics regarding the fact that they were all resisting arrest?
 According to the RCMP themselves, Clayton Crawford was being sought for questioning as victim of a crime.
 ‚"As RCMP officers began to investigate, they sought to locate and interview the man as a witness to the events and possibly as the intended victim.‚" 
 Here in Canada, we have a right to remain silent and a right to consult legal council before questioning. 
 https://www.cbc.ca/news/canada/edmonton/rcmp-officers-charged-whitecourt-alberta-shooting-death-1.5603398</t>
  </si>
  <si>
    <t>Borninafire</t>
  </si>
  <si>
    <t>&gt; Canada has a very unique heritage and tradition
 Sadly to celebrate it would get you tarred and feathered today... Oh, and canceled too.</t>
  </si>
  <si>
    <t>They‚'re just a little confused but when hasn‚'t that been the case</t>
  </si>
  <si>
    <t>https://wjla.com/amp/news/business/-aunt-jemima-s-heirs-sue-product-makers-for-2-billion-allege-racial-discrimination-107871</t>
  </si>
  <si>
    <t>Figsnbacon</t>
  </si>
  <si>
    <t>Maybe if ogft wasn't fake this would mean something.</t>
  </si>
  <si>
    <t>Lol would love to see you guys define "Canadian"</t>
  </si>
  <si>
    <t>#GET A SHOVEL</t>
  </si>
  <si>
    <t>But it's a great way to meet chicks!</t>
  </si>
  <si>
    <t>The left will always devour itself.</t>
  </si>
  <si>
    <t>Sounds like a bargain the way this government spends.</t>
  </si>
  <si>
    <t>I learned about this in boy scouts</t>
  </si>
  <si>
    <t>He was likely fired bit if he ever wants to work again he needs to spin it this way.</t>
  </si>
  <si>
    <t>You mean like only Native permitted to own some types of firearms that are illegal to hunt with in the first place?</t>
  </si>
  <si>
    <t>Every company is pretending to care about it. Even Sony even though they have children work in Congolese mines.</t>
  </si>
  <si>
    <t>Looming_Lizard</t>
  </si>
  <si>
    <t>Good. Canada have class of politicians who have no idea how is the life outside of big cities and coyote is just lost puppy for them.</t>
  </si>
  <si>
    <t>DV-ed for not linking article</t>
  </si>
  <si>
    <t>Will she offer her job to a POC? Her Condo? Her savings?</t>
  </si>
  <si>
    <t>Lol it's alright they'll be back on Ontario Works in no time</t>
  </si>
  <si>
    <t>Excellent demonstration of who has the power. Those that you cannot criticize.</t>
  </si>
  <si>
    <t>lol.</t>
  </si>
  <si>
    <t>Certainly looks like a secret coalition to me.
 The parties are virtually indistinguishable on policy now so.....</t>
  </si>
  <si>
    <t>We have suffered way to long from ‚"Cracker Jacks‚!</t>
  </si>
  <si>
    <t>Is that an admission of guilt?</t>
  </si>
  <si>
    <t>&gt;Tabbara is the MP for Kitchener South-Hespeler and chaired Parliament‚'s subcommittee on International Human Rights and sits on the special committee on the COVID-19 Pandemic.
 &gt;Tabbara was first elected in 2015, after the riding was newly created during riding redistribution. He was re-elected in 2019.
 Just gonna leave that there...</t>
  </si>
  <si>
    <t>Ok that is funny, but it won't top the lab covering KKK hoodie.</t>
  </si>
  <si>
    <t>.. and like that the Oscars become just a bit more irrelevant.
 "Oh we are voting for the best movie that checked a bunch of diversity quota boxes and not the best movie of the year period?"</t>
  </si>
  <si>
    <t>It says he tripled his playing time, from 1 hour a day to 3 hours a day. That‚'s not all day.</t>
  </si>
  <si>
    <t>PatientMango</t>
  </si>
  <si>
    <t>Doesn't matter if it's been retracted, it's already been acted upon. This is part of the process.</t>
  </si>
  <si>
    <t>Honest question: why is Tam not coming down hard on the protests? They're not following public health advice.</t>
  </si>
  <si>
    <t>I'm surprised anything even got out. They don't want us to know about it.</t>
  </si>
  <si>
    <t>Biden should be in a home eating apple sauce</t>
  </si>
  <si>
    <t>Is that some new BLM emoji font your typed the headline with?</t>
  </si>
  <si>
    <t>&gt; University‚'s
 Universities.</t>
  </si>
  <si>
    <t>SilliestOfGeese</t>
  </si>
  <si>
    <t>Remember when the stop carding and gun violence started to rise in the city?</t>
  </si>
  <si>
    <t>If by "sit-on" he means "accepting a degree of risk most cannot afford to reinvest their earnings in smaller businesses seeking liquidity to fund growth and expand hiring, because inflation erodes savings," then yes, they're "sitting on it." I suppose he wants to pull all that investment out of the economy. Smart man. If he wants to talk about off-shore tax havens we might have a conversation, but this is Bernie Sanders we're talking about, a high-level mini-boss of race-politic communism.</t>
  </si>
  <si>
    <t>misfortunecookies</t>
  </si>
  <si>
    <t>https://www.wsj.com/articles/the-culture-wars-and-the-street-wars-11591560660</t>
  </si>
  <si>
    <t>Painful to watch but never turn away from evil.
 Keep situational awareness. Don't get caught at a disadvantage. Improvise, adapt, overcome.</t>
  </si>
  <si>
    <t>My friend posted this on Facebook and got chastised from lefties</t>
  </si>
  <si>
    <t>This is already a thing, at least at uOttawa it sure is.
 There were electrical engineers in my graduating class who wouldn't be able to tell you what a volt is.
 Chinese students would also talk in mandarin at full volume during exams with no repercussions.</t>
  </si>
  <si>
    <t>BigZeff27</t>
  </si>
  <si>
    <t>The Holy Spirit must've been on vacation because he clearly couldn't set fire to Scheer's words.</t>
  </si>
  <si>
    <t>Let's make this **viral**</t>
  </si>
  <si>
    <t>Either automate or give up trying to compete against slave labour in other counties.</t>
  </si>
  <si>
    <t>Welp, I guess we know who runs that sub.
 Kind of looks like how they would run a country too, I'd wager.</t>
  </si>
  <si>
    <t>Does anyone have a list of the carnage?</t>
  </si>
  <si>
    <t>Did any of that data shed light on whether or not Erin is a girls name?</t>
  </si>
  <si>
    <t>Sodors_Finest_Poster</t>
  </si>
  <si>
    <t>The more we give in for past discretions the more they'll take. The sight should be set for equality for all. No more singled out groups. Even par for all</t>
  </si>
  <si>
    <t>and - Uber Eats is [waiving](https://thelogic.us12.list-manage.com/track/click?u=54905c09f16e48cc9d52283eb&amp;id=ff0bd13d6b&amp;e=60b14a95f9) delivery fees for customers who order from Black-owned restaurants in Canada and the U.S.¬†</t>
  </si>
  <si>
    <t>I am trying to make sense in all of this but I just can't</t>
  </si>
  <si>
    <t>Same guy?
 https://www.youtube.com/watch?v=WyT0fMcZUDE
 /u/riverfenix</t>
  </si>
  <si>
    <t>Somehow we survived they must of actually thought we turned into furrys§®</t>
  </si>
  <si>
    <t>Indictments mean literally nothing. A prosecutor could get a grand jury to indict a ham sandwich. This isn't even an update.</t>
  </si>
  <si>
    <t>DoubleBullfrog</t>
  </si>
  <si>
    <t>Can we condemn justin bieber?</t>
  </si>
  <si>
    <t>Apply as a Native aka Metis</t>
  </si>
  <si>
    <t>hows heyy julian doing there andrea</t>
  </si>
  <si>
    <t>Justin's reaction to hearing he did not get the seat:
 https://yarn.co/yarn-clip/3469e54a-fe12-4e50-b35d-e6d5c09c3863</t>
  </si>
  <si>
    <t>Lil_potatoe_</t>
  </si>
  <si>
    <t>And don't forget to give any account with any karma to a spam bot farm on the way out.</t>
  </si>
  <si>
    <t>Liberals pick and choose their definitions of what these things are</t>
  </si>
  <si>
    <t>Ford has definitely more toward the left during the pandemic... but it sure is a million times more competent than what NDP is offering right now. 
 I honestly don‚'t mind it. Watch Trudeau throwing out millions each day is way worse. Imagine if a NDP government in Ontario would do during this pandemic.</t>
  </si>
  <si>
    <t>Was expecting Doctor Steve Brule, but this will do.</t>
  </si>
  <si>
    <t>LOL, well done.</t>
  </si>
  <si>
    <t>Lawlessness is out of control. Its time to implement martial law.</t>
  </si>
  <si>
    <t>My friend group is nearly sold that we all got it in december. We had plans to go to another city to visit one of our friends who had moved, but we had to cancel last minute because EVERYONE was super sick. Heavy cough, shortness of breath, a slight fever were all the symptoms that we experienced. It didn't dawn on us until about a month ago while we were out camping together.</t>
  </si>
  <si>
    <t>Bahahaha. GOOD!</t>
  </si>
  <si>
    <t>I also think he's trying to be funny. I see nothing wrong with this.</t>
  </si>
  <si>
    <t>I‚'d say Duterte of the Philippines is pretty close.</t>
  </si>
  <si>
    <t>I love the "I can barely lift this arm" schtick they have going on.</t>
  </si>
  <si>
    <t>Good time to own your home free and clear.</t>
  </si>
  <si>
    <t>We can easily blame the parents for failing to raise this child into a well
 formed adult. That‚'s a easy conclusion but the odds have been stacked against the parents for decades with the education system as media being so far left as it is.</t>
  </si>
  <si>
    <t>&gt; The future doesn't belong to NDP. It belongs to Conservatives 
 The Bloc would like to have a word with you.</t>
  </si>
  <si>
    <t>And how are we suppose to know our neighbors abused CERB, I know mine are on welfare and just remodeled their entire kitchen, bought new couches, TVs etc. but what if it's an inheritance?</t>
  </si>
  <si>
    <t>Why does a thread show up in New only 14 hours after it‚'s created?</t>
  </si>
  <si>
    <t>It's a "woke off" !!!
 I'm sure South Park already did this</t>
  </si>
  <si>
    <t>Does that make them superior now? In a few years another group will rise up.</t>
  </si>
  <si>
    <t>They say it‚'s okay because it‚'s outside. What a load...</t>
  </si>
  <si>
    <t>I guess because protesting is a legitimate right enshrined in our constitution. 
 BBQing is not.</t>
  </si>
  <si>
    <t>Here is a short list of people who are actually in favour of mass immigration:
 - Landlords
 - Real estate investors
 - large scale farming and food processing operators
 - business owners who can dilute the talent pool of employees and keep an excess of qualified applicants and wages stagnant and losing ground
 You‚'ve bought into the misinformation. No average Canadian without something to monetarily gain, regardless if they‚'ve been here for a couple of years or 20 generations wants more people in. Those that support it are doing it because they have something to gain, look around</t>
  </si>
  <si>
    <t>" There‚'s a level of admiration I actually have for China" Is no where in the article you posted.
 Dude said this back in 2013</t>
  </si>
  <si>
    <t>PerformingAzura</t>
  </si>
  <si>
    <t>They are too busy talking about how amazing trudeau going blank for 21 seconds was. Leadership, they called it.</t>
  </si>
  <si>
    <t>It's just gonna be like this;
 &gt;Yeah there is this drug you can buy, if you don't want this imaginary virus; you can pick it up at a Drug Store for $15 and you won't have to worry; no more Purell. 
 Meanwhile the shelves are full of Purell or clones of Purell, and no one buys them again.</t>
  </si>
  <si>
    <t>What‚'s the point of this? He‚'s no longer president, and if we are talking about him there are a million more important things we could criticize him for.</t>
  </si>
  <si>
    <t>And we wonder why there is no money and taxes keep getting raised. Now take that list and multiply it by hundreds to equal the layers of bureaucracy they have created. Cut the Gov fat is the first step. Not raising taxes.</t>
  </si>
  <si>
    <t>I would be happy to segregate, do I get a tax rebate?</t>
  </si>
  <si>
    <t>Banning philosophy you don‚'t agree with... where have we seen this before?</t>
  </si>
  <si>
    <t>Sorry man this is not the right subreddit for this. There might be an RCMP subreddit but you could post this on any canadian institutional subreddit.</t>
  </si>
  <si>
    <t>He wants two full years + of lock down if he can get it and he's willing to bankrupt the country to do it.</t>
  </si>
  <si>
    <t>Guantanameraüá®üá∫</t>
  </si>
  <si>
    <t>Wait what, I thought Hockey was shut down.</t>
  </si>
  <si>
    <t>&gt; What's the plural form of referendum? Is it referendums or referenda?
 &gt;It doesn't really matter. Using either doesn't change the fact that a referendum is, politically speaking, an optical illusion.
 CBC writers are barely working at a 12th grade level</t>
  </si>
  <si>
    <t>Man receives grant being given out anyways
 more at 11</t>
  </si>
  <si>
    <t>Cyrillic script was designed by two Byzantine priests, Cyril and methodias, their job was to give the new converts of Slav a writing system. Heavy influence of Greek.</t>
  </si>
  <si>
    <t>Ah yes, the other Liberal on the ballot.</t>
  </si>
  <si>
    <t>Going to need some bigger plywood for Foot Locker.. GL.</t>
  </si>
  <si>
    <t>i welcome a new metacanada where i can speak freely without reddit admins enforcing their one sided rules</t>
  </si>
  <si>
    <t>I thought the virus is a hoax?</t>
  </si>
  <si>
    <t>Trudeau should turn his daily money giveaways into a game show. Watch the Trudeau show and win big!</t>
  </si>
  <si>
    <t>He didn‚'t do anything when they blocked railway traffic,he supports the ‚"protesters‚</t>
  </si>
  <si>
    <t>Just think, four years ago he was a relatively normal human who went on Dave Rubin's show: [https://www.youtube.com/watch?v=u7OYKNAv5oc](https://www.youtube.com/watch?v=u7OYKNAv5oc)</t>
  </si>
  <si>
    <t>I see your point, but honestly don‚'t care about Hong Kong. Not our problem.</t>
  </si>
  <si>
    <t>‚"Stop resisting‚ is part of basic training that police officers say no matter what during a take down or apprehension of a suspect. It is done to sway public opinion and spectators as to what is really happening. When I read an article about resisting I question if there was actual resisting in every case or just police officers trying to sell their cause.</t>
  </si>
  <si>
    <t>that adidas store boarded up right next to the un boarded doc martens....haha....they really know the "rioters" tastes eh?</t>
  </si>
  <si>
    <t>To be fair they are right but not in the way that they think.
 The coddling, money showers and special treatment over the long term inhibit a group's ability to improve itself and contribute on the same level as people who are less 'spoiled' more motivated.</t>
  </si>
  <si>
    <t>Can you please send the M-1 Abrams charging over the Montana and North Dakota borders? I'll meet you at the 49th with a couple cold ones waitin' for ya.</t>
  </si>
  <si>
    <t>Politics has devolved into a global game of tribalism</t>
  </si>
  <si>
    <t>Greece is ready for that "This is Sparta" moment.</t>
  </si>
  <si>
    <t>Is it a coincidence that the lady that knelt on a BLM Livestream was a nurse?</t>
  </si>
  <si>
    <t>He got elected, not arrested..</t>
  </si>
  <si>
    <t>They're not discussing nor do they want equality. They want EQUITY. Equality is where everyone gets the same opportunities. Equity is where everyone gets the same outcome. So even if you're a member of an ethnic group that consistently does better in school than others, the distribution of good grades is forced to fit the population at large.</t>
  </si>
  <si>
    <t>Coronavirus had been around a long time, it's the current strain that's the problem</t>
  </si>
  <si>
    <t>Just call it ‚"protesting‚.... she can even have the mask off</t>
  </si>
  <si>
    <t>Wow, that's pretty much what i am seeing.</t>
  </si>
  <si>
    <t>Good. Hope they all quit. That should wake people up a bit
 Edit: didnt realize this was metacanada. Who even cares about Atlanta in this sub?</t>
  </si>
  <si>
    <t>Str_</t>
  </si>
  <si>
    <t>Trudeau is as popular as ever. If he hold an election this year the conservatives would likely place third</t>
  </si>
  <si>
    <t>Are they fleeing from war? Or bringing the war?</t>
  </si>
  <si>
    <t>&gt; It appeared that all other parties were on side with the motion 
 Conservatives being squishy as usual I see</t>
  </si>
  <si>
    <t>Seven deadly sins</t>
  </si>
  <si>
    <t>Actually, it turns out Airbnbs made the rent go up: https://nowtoronto.com/lifestyle/real-estate/toronto-rents-drop-for-third-consecutive-month/
 Third consecutive month of rents falling regardless of property tax rates. This drooly guy is getting ripped off. We can't stand by and let this go on.</t>
  </si>
  <si>
    <t>I've been a regular visitor of Reddit for about 10 years (this account is 8 years old). This site has really gone downhill over the past few years. 
 I used to be able to visit r/all and find a lot of engaging content. Now it's just a lot of leftist propaganda mixed with meaningless fluff. For the record, I'm OK with leftist stuff, but as long as all opinions are present and it's not one-sided. With the way it is now I may as well be on Facebook.
 I think it's time to find a new site. 
 Anyone have any suggestions of good sites to check out?</t>
  </si>
  <si>
    <t>Gotta love how the moment Bernie became a millionaire, he raised the rich gap to billionaires.</t>
  </si>
  <si>
    <t>props for his bitcoin scarf</t>
  </si>
  <si>
    <t>0d35dee</t>
  </si>
  <si>
    <t>O'Toole and MacFay got nothing on Dr Lewis. I would be deeply disappointed if she doesn't get the Conservative nod. But then again, this is the party that picked Scheer over Bernier, so....</t>
  </si>
  <si>
    <t>The first four paragraphs of this article from title down says the exact sentence 4 times over.</t>
  </si>
  <si>
    <t>Dictate is a strong word for someone who was fairly elected.</t>
  </si>
  <si>
    <t>Thehunter10101</t>
  </si>
  <si>
    <t>What a level headed post. The replies are an absolute goldmine.</t>
  </si>
  <si>
    <t>orangespanky2</t>
  </si>
  <si>
    <t>I will say hands down, kids in the hall was ahead of its time and was approaching topics that are relevant today. That group of guys together where a force to reckon with. During its run I'd say they where par for par with Saturday night Live. So many amazingly funny sketches</t>
  </si>
  <si>
    <t>HAHAHAHHA GOOD</t>
  </si>
  <si>
    <t>Basically, Morneau should have just answered "it's a secret."</t>
  </si>
  <si>
    <t>Tell the canadian conservative party that.</t>
  </si>
  <si>
    <t>What were the bad words?</t>
  </si>
  <si>
    <t>&gt;
 ["You know](https://torontosun.com/2013/11/08/trudeau-admires-chinas-basic-dictatorship/wcm/72d62ec4-e0f4-4720-bb18-d998f445630c), there‚'s a level of of admiration I actually have for China because their basic dictatorship is allowing them to actually turn their economy around on a dime and say ‚ we need to go green fastest . . . we need to start investing in solar.‚' I mean there is a flexibility that I know Stephen Harper must dream about of having a dictatorship that he can do everything he wanted that I find quite interesting."</t>
  </si>
  <si>
    <t>Toronto just had mass protests. If you can protest in a crowd, you can shop and work.</t>
  </si>
  <si>
    <t>"The entire world is trying to cover it up"
 Ya okay bud, like that's even remotely true and not a huge exaggeration.</t>
  </si>
  <si>
    <t>Hmmmm, sounds just like an engineered bioweapon to me.
 Release something that is incredibly deadly on first pass, but progressively weakens as it spreads to avoid splashback.</t>
  </si>
  <si>
    <t>The full clip was shown on CBC along with plenty of other examples of police violence.
 https://youtu.be/YuFRHX7wb7I</t>
  </si>
  <si>
    <t>p-queue</t>
  </si>
  <si>
    <t>Need archive links. I refuse to give this state run media propaganda machine any clicks.</t>
  </si>
  <si>
    <t>There will never be equality without accountability.</t>
  </si>
  <si>
    <t>&gt; Six people are being treated in hospital for their injuries, including a 42-year-old police officer who was said to be "critical but stable".
 &gt; Sources had earlier suggested two other people had died at the Park Inn in West George Street, which is currently being used to house asylum seekers.</t>
  </si>
  <si>
    <t>It's just you</t>
  </si>
  <si>
    <t>teilup</t>
  </si>
  <si>
    <t>There is a Report an Error button at the bottom. I suggest we use it as allowing propaganda to be published openly is unacceptable. 
 There is a difference between an opinion article and downright propaganda.</t>
  </si>
  <si>
    <t>Sunain</t>
  </si>
  <si>
    <t>Nah, Ireland and Norway just spent more money than we did.</t>
  </si>
  <si>
    <t>liberal supporter</t>
  </si>
  <si>
    <t>.win subs should go together and start their own platform and create an app and all that stuff. 
 Unlike the other Reddit alternatives, it already has a backing from bigger communities like t_d n‚'stuff. Could really take off</t>
  </si>
  <si>
    <t>labbelajban</t>
  </si>
  <si>
    <t>They don't even have enough strength to raise their arms.....</t>
  </si>
  <si>
    <t>An acquaintance and myself boxed a guy in at Canadian Tire.
 I kept moving aggressively towards the intended victim in the isle; moving sideways towards him while looking at merchandise. My pal came in from the other direction and boxed him right in.
 Dude totally flipped out. Fun times.</t>
  </si>
  <si>
    <t>Legalization is to keep you complacent.</t>
  </si>
  <si>
    <t>Neighbourhood parks are being turned into homeless camps because the shelter system has been over run with refugees. Half of the shelter system is made up of refugees. The government is choosing to help foreigners before our own.</t>
  </si>
  <si>
    <t>A very powerful and insightful letter. Pity I can't share this due to censorship. Guilty of Thoughtcrime I guess.</t>
  </si>
  <si>
    <t>Banbha1</t>
  </si>
  <si>
    <t>Preach it brother, we hear you! Speak it loud and with Courage, 'tis not too late to build a better world. and with the equality you speak of and dream of, we can build it together.</t>
  </si>
  <si>
    <t>and that bubble is bursting</t>
  </si>
  <si>
    <t>EMS have to make sure the scene is safe because of previous incidents where they were attacked. They aren‚'t going to a send that‚'s not safe.</t>
  </si>
  <si>
    <t>Insurrection.</t>
  </si>
  <si>
    <t>Defund. Will be nice to sit back and observe the chaos unfold.</t>
  </si>
  <si>
    <t>Castro‚'s son</t>
  </si>
  <si>
    <t>badadjuster</t>
  </si>
  <si>
    <t>Why link daily mail when this story is on real news.
 This is terrifying.</t>
  </si>
  <si>
    <t>You call thata wall?</t>
  </si>
  <si>
    <t>I hope they talk about Qu√©bec!!!</t>
  </si>
  <si>
    <t>Yeah right he only labels law abiding Canadians as the problem</t>
  </si>
  <si>
    <t>This fairy wants to be PM?</t>
  </si>
  <si>
    <t>OneManHumanCentipede</t>
  </si>
  <si>
    <t>lol it has to be more than that</t>
  </si>
  <si>
    <t>I hear there‚'s no scary police cars in Somalia, perhaps he would prefer it there?</t>
  </si>
  <si>
    <t>At least we‚'ll have the last laugh</t>
  </si>
  <si>
    <t>Yup, I got banned for my opinion on anti-fa too. /r/canada in full purge mode right now. 
 If you wanna see their rationale for my ban, check out my post on it: [https://www.reddit.com/r/metacanada/comments/hcsdr1/another\_great\_example\_of\_rcanada\_purging/](https://www.reddit.com/r/metacanada/comments/hcsdr1/another_great_example_of_rcanada_purging/)</t>
  </si>
  <si>
    <t>OK coomer.</t>
  </si>
  <si>
    <t>Teburninator</t>
  </si>
  <si>
    <t>Talk about propaganda. Huawei, like every other company in China, is an extension of the state.</t>
  </si>
  <si>
    <t>Actually,those are the typical Meta Canadian subscribers.</t>
  </si>
  <si>
    <t>[I had one post this.](https://i.imgur.com/PO0uH5j.png) And they work for the government. Isn't that fun? Not to mention a lot of people on my feed are tripping over themselves to virtue signal.</t>
  </si>
  <si>
    <t>He‚'s not wrong.
 Now expand that thought process to welfare and baby we got a stew goin.</t>
  </si>
  <si>
    <t>Tell them to go after Saudi Arabia first and see how far they get.</t>
  </si>
  <si>
    <t>If the UN recognizes them can they be considered enemy combatants?</t>
  </si>
  <si>
    <t>lol</t>
  </si>
  <si>
    <t>Posts like these make me want asylums back.</t>
  </si>
  <si>
    <t>And? Why are you against an open discussion?</t>
  </si>
  <si>
    <t>i decided this week I was done with it. when tam said you could protest but not yell, because that spreads the virus, I tapped out..</t>
  </si>
  <si>
    <t>Facts are irrelevant in the new Canadian Cultural Revolution.</t>
  </si>
  <si>
    <t>The left will use a ever increasing a smaller and smaller minority to obtain their goals of socialism/communism. Once they have used that group to their full extent and they are no longer useful they will turn on them as oppressors. The truest free society will focuses on protecting the smallest of all minorities, the individual. That is why freedom of expression, self defense and property rights are so important but what do I know</t>
  </si>
  <si>
    <t>They like to brush that one under the rug</t>
  </si>
  <si>
    <t>China</t>
  </si>
  <si>
    <t>Pic on the right is photoshopped.</t>
  </si>
  <si>
    <t>Already deleted</t>
  </si>
  <si>
    <t>One is a man making a statement about injustice.</t>
  </si>
  <si>
    <t>It‚'s so low because the Chinese military tested a precursor virus in Vancouver in 2016/2017 and as a result much of the population has resistance to the new version.
 Probably a deliberate effort to make the millions of loyal Chinese in the greater vancouver area immune so they can continue to operate on behalf of Beijing.</t>
  </si>
  <si>
    <t>http://archive.vn/jxf5Y</t>
  </si>
  <si>
    <t>There‚'s a lotta non Canadian content in hurr</t>
  </si>
  <si>
    <t>Based lobster.</t>
  </si>
  <si>
    <t>How's that for a thought, use Canadian workers? Revolutionary.</t>
  </si>
  <si>
    <t>Dear Diary...</t>
  </si>
  <si>
    <t>spackledmember823</t>
  </si>
  <si>
    <t>He would have salvaged this situation by saying that he is happy this was a misunderstanding and he should have more faith in America and not be so overly sensitive. He then go on talk shows and make fun of himself and this entire situation. 
 But no, he double downed...</t>
  </si>
  <si>
    <t>Here something social media is trying to hide.
 https://twitter.com/GoldenedGirl/status/1266632452572942337?s=19</t>
  </si>
  <si>
    <t>Lol some locals have already removed the "barricades" and people are walking in and out freely. Their new state didn't last very long.</t>
  </si>
  <si>
    <t>Omg what happened? 
 I think I'm already banned from there.</t>
  </si>
  <si>
    <t>Anything that doesn't directly benefit the liberal elite in this country, will have the rules stacked against them. These rules are only for you, not them.</t>
  </si>
  <si>
    <t>I imagine the western provinces would secede and we could all flock there until the Ottawa wall gets put up to trap us in.</t>
  </si>
  <si>
    <t>It's not as simple as the government giving themselves more power. They need the people to beg them to seize more power. That's how it's always been done.</t>
  </si>
  <si>
    <t>The thing is, with every country in the world printing money like it‚'s nothing he‚'s got a point.</t>
  </si>
  <si>
    <t>Don't worry, this sub will get banned next month.</t>
  </si>
  <si>
    <t>funwheeldrive</t>
  </si>
  <si>
    <t>This is so old....saw this years ago on Facebook.</t>
  </si>
  <si>
    <t>RFID Chips.</t>
  </si>
  <si>
    <t>Left really cant meme, yikes</t>
  </si>
  <si>
    <t>If you haven't read Atlas Shrugged yet, I would highly recommend it. 
 Now is the time.</t>
  </si>
  <si>
    <t>Good ol' NDP, and you wonder why noone ever votes for you.</t>
  </si>
  <si>
    <t>Harvard Expert is the smartest man in the world</t>
  </si>
  <si>
    <t>congrats, you just barely missed the banwave, for now</t>
  </si>
  <si>
    <t>It's just a bunch of random people magically all doing the exact same thing.
 Its organized because theres an organisation behind it. Theyve all the same netflix life experience. This is their v for vendetta moment.</t>
  </si>
  <si>
    <t>Mmmm, diversistrength.</t>
  </si>
  <si>
    <t>Don't quit your day job. Hopefully you still have a job.</t>
  </si>
  <si>
    <t>Just had a credit downgrade bc of wild spending. Whats a few more downgrades for a second attempt at that security council seat</t>
  </si>
  <si>
    <t>You have nothing to worry about right?
 Or do you?....</t>
  </si>
  <si>
    <t>Do you have a folder of these that you‚'ve curated over the years?</t>
  </si>
  <si>
    <t>In the news today, a crowd of youths invaded a Walmart and made off with $100k worth of merchandise. No descriptions were provided.</t>
  </si>
  <si>
    <t>Lumpenproles</t>
  </si>
  <si>
    <t>The federal government doesn‚'t. Imagine the lost revenue from income tax, why do you think they push for more women in the workforce rather than running the home?</t>
  </si>
  <si>
    <t>The meme‚'s are hilarious about them, but the concept of what they did is commendable</t>
  </si>
  <si>
    <t>Another thing that is interesting is that the cop and George actually knew each other.</t>
  </si>
  <si>
    <t>So you‚'re saying staying at home during a riot is a bad thing?</t>
  </si>
  <si>
    <t>"Top text in my bones"
 - Justin Trudeau</t>
  </si>
  <si>
    <t>I propose we make this the new logo.</t>
  </si>
  <si>
    <t>OnceUponASalty</t>
  </si>
  <si>
    <t>Revolting..</t>
  </si>
  <si>
    <t>Oh yeah. I've tried to use facts and data on them the "party of science". They don't like it.</t>
  </si>
  <si>
    <t>Sure is a lot of unverified sourcing and opinion in that "news" article.</t>
  </si>
  <si>
    <t>The numbers are beginning to come in (that little 10-14 day incubation period is cool, ain't it?). 
 The SARS-CoV-2 pathogen did not "vanish", it was just stunned by it's good fortune. 
 Of course, since it only really does in old folks and the already sick, mostly, it isn't going to bother most folks is it? 
 At least not until 15-20 years down the line when our attitude towards those people who are the most vulnerable suddenly gets a lot more real to people who aren't thinking closely about it now. 
 Sorta like teenagers entering the workforce and complaining about CPP and EI deductions.
  (the middle aged stroke victims who succumb to floating blood clots produced at infected points in their circulatory system are a different topic, and it will be interesting to see how much they contribute to year round mortality due to COVID-19 related complications)</t>
  </si>
  <si>
    <t>De-escalate! Lol</t>
  </si>
  <si>
    <t>See you all on gab. 
 I've been using reddit less and less and less since Jan.</t>
  </si>
  <si>
    <t>They'll have red arm bands and unusually interested in what people who want to mind their own business are doing.</t>
  </si>
  <si>
    <t>"Up and coming rapper" 
 AKA 
 "dude with the most street cred in his neighborhood"</t>
  </si>
  <si>
    <t>So much for free speech or any freedom at all in that sub.</t>
  </si>
  <si>
    <t>Take note Conservatives, this is how you deal with this situation.
 Never back down to false accusations for political expediency.</t>
  </si>
  <si>
    <t>My issue with this topic is that you can't ask questions or discern on the individual level of vaccines.
 Any questioning at all labels you an anti-vaxxer. Of course, the USA vaccine schedule varies quite a bit from the Canada vaccine schedule. Both are 1000% correct and should not be deviated from whatsoever. Do not notice this obvious contradiction.</t>
  </si>
  <si>
    <t>You are confusing them. They just want to beloooong!</t>
  </si>
  <si>
    <t>People who arrive at a conclusion for emotional or ideological reasons will not respond to factual arguments and cannot be reasoned with.</t>
  </si>
  <si>
    <t>Hello dare</t>
  </si>
  <si>
    <t>No tinfoil hats needed. It's not even a conspiracy - they're right out in the open. Hollywood celebrities, woke tech millionaires, the usual limousine Liberal crowd - they're the ones shovelling cash into this thing.</t>
  </si>
  <si>
    <t>Yikes, talk about a thin veneer. But asking to be paid as much as Toronto cops? With what, equalization money from Toronto? No, no, no.</t>
  </si>
  <si>
    <t>He should go ask Hillary.</t>
  </si>
  <si>
    <t>Got too close to that cop.</t>
  </si>
  <si>
    <t>He's not wrong, it's the only one that can run COVID-19 student volunter grant program if he also wants to profit from it.</t>
  </si>
  <si>
    <t>Extra marks for reading about the most recognizable face of BLM.
 https://www.influencewatch.org/person/linda-sarsour/
 Questions for students -
 Protestors want police defunded. If you were Linda Sarsour, what would you want to replace police with? 
 If there is no deterrent for committing crimes, do you think the crime rate for all types of crime will be lower, stay the same are rise explosively?
 If no one upholds the law, can you say you even have laws? 
 If you have no laws, what will move in to restore order, the new order?</t>
  </si>
  <si>
    <t>Ah yes, Soros bricks.</t>
  </si>
  <si>
    <t>The moment TO's police force gets disbanded should be the moment the city is barricaded from the outside by the ROC to let it get what it deserves.</t>
  </si>
  <si>
    <t>/r/im14andthisisdeep</t>
  </si>
  <si>
    <t>Don't forget BLM too</t>
  </si>
  <si>
    <t>JackNFLD</t>
  </si>
  <si>
    <t>Pro Tip: Wuhan 2.0 will mysteriously appear 6 weeks before the US election. The D's will push for mail-in ballots in an attempt to steal the election under the pretense of wanting to protect the citizenry.
 Watch</t>
  </si>
  <si>
    <t>Not violent anymore</t>
  </si>
  <si>
    <t>Since when Twitter became the place for memes? Genius!</t>
  </si>
  <si>
    <t>This is bsed</t>
  </si>
  <si>
    <t>I knew who posted this before checking</t>
  </si>
  <si>
    <t>Stefan Molyneux's channel has been censored by Youtube, but you can still watch the video on Dr Duke Pesta's channel here: https://www.youtube.com/watch?v=DwWfdSCJ-h8</t>
  </si>
  <si>
    <t>O guess they realise that real life is not a cartoon.</t>
  </si>
  <si>
    <t>bye felicia</t>
  </si>
  <si>
    <t>Justin‚'s on the loose again! Everyone cover your No No Square!</t>
  </si>
  <si>
    <t>He waited for his handlers to tell him what to say via his earphone.</t>
  </si>
  <si>
    <t>IDFRecruit</t>
  </si>
  <si>
    <t>Tbh, he probably is a spy.</t>
  </si>
  <si>
    <t>redditor_aborigine</t>
  </si>
  <si>
    <t>I believe in Taxation for direct benefit.
 ie. Roads (absolutely everyone benefits)
 Non-citizens receive the benefits, pay the taxes.
 Non-citizens should only get to vote when they are Citizens. Tough luck until you ARE a Citizen. You get a say when you decide to stay and have contributed something to justify Citizenship.
 Most Taxation right now is theft because Most Citizens are NOT receiving any benefit, especially those paying the Bill.
 ie. Healthcare and Education are a ponzi scheme at the moment.</t>
  </si>
  <si>
    <t>I had this thought process when I was about 4 -years-old and thought we could just print everyone into a millionaire</t>
  </si>
  <si>
    <t>Love the demonrats "but it was ONLY 15k in attendance!" comments</t>
  </si>
  <si>
    <t>actually surprised it took this long to shop</t>
  </si>
  <si>
    <t>Before CHAX, he was sorta rich it seems, just like every mainstream liberal</t>
  </si>
  <si>
    <t>Wow just wowòü</t>
  </si>
  <si>
    <t>I would support the man.</t>
  </si>
  <si>
    <t>Imagine not knowing what the national dept is (aka 95% of Canadians)</t>
  </si>
  <si>
    <t>at minimum he knows how to rev up the conservative base better than any conservative politician in canada</t>
  </si>
  <si>
    <t>Too much soy. We've lost our lumberjack past</t>
  </si>
  <si>
    <t>They're demanding to remove statues of Saint Louis, King of France.
 An accurate meme.</t>
  </si>
  <si>
    <t>The last sentence in this article needs to be debunked. And then LOUDLY publicized!!!
 WHO IS RUNNING OUR PR???</t>
  </si>
  <si>
    <t>The link is broken</t>
  </si>
  <si>
    <t>ThiefLord0</t>
  </si>
  <si>
    <t>Big mistake.</t>
  </si>
  <si>
    <t>This subreddit isn't even that right wing from what I can tell.</t>
  </si>
  <si>
    <t>lol... I'm steeling that idea.</t>
  </si>
  <si>
    <t>I'm a bot, *bleep*, *bloop*. Someone has linked to this thread from another place on reddit:
 - [/r/irelandonreddit] [\[r\/metacanada\] Canada loses UN Security Council seat to Norway and Ireland](https://www.reddit.com/r/IrelandonReddit/comments/hb1ff1/rmetacanada_canada_loses_un_security_council_seat/)
*^(If you follow any of the above links, please respect the rules of reddit and don't vote in the other threads.) ^\([Info](/r/TotesMessenger) ^/ ^[Contact](/message/compose?to=/r/TotesMessenger))*</t>
  </si>
  <si>
    <t>I hear shotguns have no ballistics ....</t>
  </si>
  <si>
    <t>LA LA LA LAA LAAAA</t>
  </si>
  <si>
    <t>1:56 I could watch it over and over.</t>
  </si>
  <si>
    <t>archive link.
 https://outline.com/7m7gqp
 Meanwhile, foreign students and TFWs get CERB and we're talking about 'fraud'.
 Looks like Justin's homebrew UBI isn't "Universal" after all...</t>
  </si>
  <si>
    <t>Your submission has been removed because you didn't use the no-participation method of linking. These "np" links protect from brigading (and accusations of brigading). Please resubmit using this link instead:
 http://np.reddit.com/r/metacanada/comments/h963xg/1_in_10_canadian_businesses_may_never_recover/fuxm2fk/?context=3
 *I am a bot, and this action was performed automatically. Please [contact the moderators of this subreddit](/message/compose/?to=/r/metacanada) if you have any questions or concerns.*</t>
  </si>
  <si>
    <t>AutoModerator</t>
  </si>
  <si>
    <t>She‚'s saying all the right stuff</t>
  </si>
  <si>
    <t>BlackLivesMatter
 .
 .
 .
 .
 .
 .
 .
 .
 .
 but only when it benefits us</t>
  </si>
  <si>
    <t>I fail to see the problem. Isn‚'t that what the second amendment is for?
 They are just expressing their rights as americans</t>
  </si>
  <si>
    <t>u/vredditdownloader</t>
  </si>
  <si>
    <t>GSSiddhartha</t>
  </si>
  <si>
    <t>normie42069xd</t>
  </si>
  <si>
    <t>Roy_Our_Boy</t>
  </si>
  <si>
    <t>Solid_SHALASHASKA</t>
  </si>
  <si>
    <t>Can we drop all pretexts that trudeau was campaigning for a seat and just admit that it was a tax payer funded world wide vacation.</t>
  </si>
  <si>
    <t>Oooooo I‚'m gonna loot!! George Who? Man I‚'m just here for the free Flatscreen.</t>
  </si>
  <si>
    <t>BEXTheAI</t>
  </si>
  <si>
    <t>All I hear is aaaaaaaaaaaa</t>
  </si>
  <si>
    <t>Lol seems like that petition really worked out</t>
  </si>
  <si>
    <t>Bruh...you don't want a qt azn waifu?</t>
  </si>
  <si>
    <t>inb4 nobody from the community co-operates with the investigation and they blame police for not being omniscient.</t>
  </si>
  <si>
    <t>Canada (or well.. some Canadians) strive to be a multicultural society that finds strength from its diversity. The founding of Canada was hardly anything like the modern sense of multiculturalism that exists today. Meme could do better</t>
  </si>
  <si>
    <t>Warlord is a bit over the top. He is begging for soy milk and gluten free snacks.</t>
  </si>
  <si>
    <t>INB4 health "authorities" give Pride Parades the same COVID pass as BLM protests/riots.</t>
  </si>
  <si>
    <t>Give an inch, take a mile.</t>
  </si>
  <si>
    <t>Is this one of those Covid-immune protests or are they risking grampy's life?</t>
  </si>
  <si>
    <t>How would workers suffer? They are working by the very definition of the word.
 If CERB ends and we are still under lock down, the government will probably know what it means to awaken a sleeping giant.</t>
  </si>
  <si>
    <t>Nightie night!</t>
  </si>
  <si>
    <t>This should be stickied.</t>
  </si>
  <si>
    <t>Skateboards seem to be a popular weapon. Cops should make everyone carrying one demonstrate their ability to skateboard and if they can‚'t the board should be considered a weapon and confiscated.</t>
  </si>
  <si>
    <t>Don‚'t forget he fought a Native for money! He also chose is opponent in the fight</t>
  </si>
  <si>
    <t>In other words a better conservative than today's</t>
  </si>
  <si>
    <t>Really does not look good on him. I really don't think very many people, even those who support him, are going to like this sort of behavior.</t>
  </si>
  <si>
    <t>"leak" comes from completely new account with zero evidence other than "i know a guy"
 &gt;you chose to believe and panic about it knowing you already have a backup</t>
  </si>
  <si>
    <t>It's fun to remember the pasts of leaders who are statues but not floyds</t>
  </si>
  <si>
    <t>Follow Trump (the leader of our ally nation) and apply tariffs. 
 China needs us more than we need them.</t>
  </si>
  <si>
    <t>If your looking at it from Trudeau's list of objectives, he handled it like a Pro... Propagandist.</t>
  </si>
  <si>
    <t>La la la la la la la la la la la</t>
  </si>
  <si>
    <t>SeeSawAttack</t>
  </si>
  <si>
    <t>Fake news. It was made they were banned from the app store.</t>
  </si>
  <si>
    <t>Just take over them already, Mr. Kim.</t>
  </si>
  <si>
    <t>The RCMP being involved in yet another scandal where they deliberately act against the interests of the Canadian people?
 I'm shocked. Shocked, I tell you.</t>
  </si>
  <si>
    <t>IVIaskerade</t>
  </si>
  <si>
    <t>..not touching this one..</t>
  </si>
  <si>
    <t>Is Levant going to sue and beg viewers to donate for his "lawyers"? Or will it be another failed petition?</t>
  </si>
  <si>
    <t>It‚'s not like they didn‚'t know their actions were likely to cause an increase infection. 
 It‚'s just that your life means less to them then the continuity of their politics, and their politics is bolstered by massive uninterrupted immigration.</t>
  </si>
  <si>
    <t>And that mans name? Clayton bigsby.</t>
  </si>
  <si>
    <t>Is anyone here actually offended by this?</t>
  </si>
  <si>
    <t>Probably a political move. Nothing drums up liberal support quite faster than getting caught commiting crimes.</t>
  </si>
  <si>
    <t>I guess if this is true then he was a POS. Problem is the cop took the law into his own hands.</t>
  </si>
  <si>
    <t>I'm willing to bet the school isn't necessarily against his stance. Perhaps how it was handled, a little insensitive though I think that's good in this case for the individuals. However college is a business, insensitivity is bad for business. Plus the threats it's easier to deal with this a little later. Expedient not meaningful.</t>
  </si>
  <si>
    <t>Nahteh</t>
  </si>
  <si>
    <t>&gt;The Maduro regime did not allow accreditation for observers from the Organization of American States, the UN, or the EU. The only accredited observers where from regimes and organizations friendly to the ‚"revolutionary cause.‚
 Wait, so BLM observed the Venezuelan election?
 How is that an impartial source??</t>
  </si>
  <si>
    <t>Mainstream media strongly opposed to referendums, change, or anything good happening to Albertans. Noted. "Welp, this system is the best of all possible systems, stop complaining peasant and get back to paying your taxes."</t>
  </si>
  <si>
    <t>Imagine putting a YouTube link in a meme</t>
  </si>
  <si>
    <t>Sounds like a lovely little safe space for you lot•∫</t>
  </si>
  <si>
    <t>JQA1515</t>
  </si>
  <si>
    <t>does anyone else think they should make a rule only certain type of people should be allowed to be drivers?</t>
  </si>
  <si>
    <t>New York State needs a "100 Strikes, you're out" law.</t>
  </si>
  <si>
    <t>Is it often assumed you are a progressive? How do people treat you after they know you are more right-wing?</t>
  </si>
  <si>
    <t>Betcha these guys will be back next US election year</t>
  </si>
  <si>
    <t>Whys a year old article stickied?</t>
  </si>
  <si>
    <t>&gt;By taking the wage subsidy, the UCP is effectively forcing the hundreds of thousands of jobless Albertans to subsidize their political activities through the downturn. Many Albertans are laying awake ‚"half the night‚ worried about their homes, like former oil and gas worker Christina Coffey.
 &gt;But it‚'s a good bet there isn‚'t a single taxpayer losing sleep because the UCP might have to trim its attack ad budget.
 &gt;In stark contrast to Premier Jason Kenney‚'s UCP, premiers John Horgan, Scott Moe, Brian Pallister, Doug Ford, Fran√ßois Legault, Blaine Higgs and Dwight Ball all understand that political parties shouldn‚'t exploit the subsidy. Rachel Notley won't take it. As of the time of this writing, the Canadian Taxpayers Federation has confirmed that more than 20 provincial political parties have not applied for the subsidy.
 &gt;And even though the federal Conservative Party has taken the subsidy, all four leadership candidates have opposed the move.
 &gt;To add insult to injury, political parties already get hefty taxpayer benefits. In Alberta, people receive a 75 per cent tax credit for the first $200 they donate to a political party. That means if you donate $200 to the UCP, you receive a tax credit of $150.
 &gt;If, however, you donate $200 to the Red Cross, you would only receive a $20 provincial tax credit.
 &gt;These generous political tax credits have already cost Alberta taxpayers more than $14 million since 2013, according to Elections Alberta‚'s most recent annual report.
 &gt;During Kenney‚'s time with the Canadian Taxpayers Federation in the early 1990s, the organization took a clear stand.
 &gt;‚"The Canadian Taxpayers Federation ‚Ä¶ opposes the use of taxpayers‚' money to fund political parties,‚ reads the front page of the 1991 fall edition of the Taxpayer Magazine.
 &gt;Here‚'s the most baffling part of the story: the UCP doesn‚'t need the money. The UCP raised about $1.04 million in the first quarter of 2020. That‚'s significantly more than the New Democrats‚' $582,130 and they aren‚'t taking the subsidy. The UCP is like a rich guy going to a soup kitchen.
 &gt;This UCP wage subsidy debacle is the latest revelation that causes concern for taxpayers. It was recently reported that the average salary for 19 political staffers in the premier‚'s office is $155,762, with half a dozen staffers receiving more than Kenney himself.</t>
  </si>
  <si>
    <t>Use gab</t>
  </si>
  <si>
    <t>Technically yes we do stand against those things.
 Good job, boomer. Good job.</t>
  </si>
  <si>
    <t>Amber alert is basically divorced peoples custody battles now.</t>
  </si>
  <si>
    <t>It‚'s too bad Harper lost us that seat. Uphill battle trying to repair the damage Harper did to Canada on the international stage.</t>
  </si>
  <si>
    <t>Look at all that hunting..</t>
  </si>
  <si>
    <t>So shutting down the economy was an overreaction, confirmed.</t>
  </si>
  <si>
    <t>Never forget.</t>
  </si>
  <si>
    <t>100% that is what's coming.
 One of the first legislations will be a mandatory vaccine. If you don't get the vaccine, it will appear on your "digital wallet", and you will be subjected to government-sanctioned discrimination.
 100% [social credit system](https://youtu.be/NOk27I2EBac) is where this is going.
 I said this from the very beginning. This had nothing to do with public health. It was some sort of a political coup.</t>
  </si>
  <si>
    <t>It's about time they bought out those blue ones for smurfs decades ago....</t>
  </si>
  <si>
    <t>More needs to be said on virtue censorship</t>
  </si>
  <si>
    <t>üôÑ</t>
  </si>
  <si>
    <t>Your welcome. Our ex PM Indira Gandhi was bought by the Soviets, our entire intelligentsia was bought by the Soviets, once the Soviets went away it was the Chinese who took over their role.</t>
  </si>
  <si>
    <t>https://quillette.com/2019/10/16/why-white-privilege-is-wrong-part-2/
 For Part 2</t>
  </si>
  <si>
    <t>We shouldn't have non-citizens working here. If they are, taxes are the price they play to exploit our country, using our infrastructure, taking opportunities they didn't have any right to. Now, we might have ambassadors, these would fall legitimately into the second group. But I'm guessing your talking about people like H1 visa type situations, in which case no, they shouldn't be here period and their paying anything is recompense for their trespassing and doesn't begin to cover what they've taken. They don't get to come here and dictate how we run our country simply because they pay taxes.</t>
  </si>
  <si>
    <t>I bet JT thinks it's a conservative that did it. I can almost guarantee that it's a lefty that did it.</t>
  </si>
  <si>
    <t>Okay anyone got Elon Musk contact info? I need a one way ticket off this planet please</t>
  </si>
  <si>
    <t>Yet the US is in a big V-shape</t>
  </si>
  <si>
    <t>About time the virtue signallers get a smackdown.</t>
  </si>
  <si>
    <t>What about including homicides?</t>
  </si>
  <si>
    <t>Golden parachute</t>
  </si>
  <si>
    <t>I notice the "ward against evil" there beside the list.</t>
  </si>
  <si>
    <t>I am confuses right now, on site bad the other side good? What is their method?</t>
  </si>
  <si>
    <t>[Dexamethasone: Life-saving coronavirus drug found by Oxford scientists after ‚ fantastic‚' trial](https://www.independent.co.uk/news/health/dexamethasone-coronavirus-drug-trial-oxford-steroid-treatment-covid-19-a9568641.html)</t>
  </si>
  <si>
    <t>Jihadism incoming.</t>
  </si>
  <si>
    <t>The slippery slope is real.</t>
  </si>
  <si>
    <t>"Huawei is not funded by the CCP, and 99 other hilarious jokes you can tell your friends."</t>
  </si>
  <si>
    <t>Aviark</t>
  </si>
  <si>
    <t>"Why does anybody need to own an assault rifle?"</t>
  </si>
  <si>
    <t>Should crosspost this to /r/Canada lol</t>
  </si>
  <si>
    <t>That's pretty funny.</t>
  </si>
  <si>
    <t>I was playing Minecraft and it said "be kind to animals"
 What did they mean by that...</t>
  </si>
  <si>
    <t>I think this is funny.</t>
  </si>
  <si>
    <t>Exactly what the what the PAVEWAY-III wants</t>
  </si>
  <si>
    <t>Noo/se?</t>
  </si>
  <si>
    <t>slixx_06</t>
  </si>
  <si>
    <t>Actually it seems like he genuinely turned his life around. Inconvenient for your narrative, I know.</t>
  </si>
  <si>
    <t>Thanks man</t>
  </si>
  <si>
    <t>When is trudeau going to kneel during the Canadian anthem? I demand that.</t>
  </si>
  <si>
    <t>God I miss hearing his pieces on Thursdays. Best part of the news.</t>
  </si>
  <si>
    <t>Was anyone involved hepped up on fentanyl or peyote??</t>
  </si>
  <si>
    <t>All that really did was inflate Trump's expectations (so what else is new). A little over 6000 people actually showed, out of space for about 60,000. [As of Sunday 2PM EDT, tickets are still available, BTW.](https://events.donaldjtrump.com/events/team-trump-on-the-road-tulsa-ok-june-21?utm_content=rally_list&amp;utm_medium=web&amp;utm_source=djt_web). I just reserved one.
 I guess most people don't understand what "First come, first serve means"</t>
  </si>
  <si>
    <t>buffoonery4U</t>
  </si>
  <si>
    <t>I wish people valued free speech.</t>
  </si>
  <si>
    <t>‚"We are the good guys‚....
 Good guys never have to say they are the ‚"good guys‚
 It‚'s like when a guy tells you that he is a ‚"gentleman‚..</t>
  </si>
  <si>
    <t>When will they fly to Afghanistan and protest like the brave warriors they are?</t>
  </si>
  <si>
    <t>NickXLIX</t>
  </si>
  <si>
    <t>Petition was removed. When are you people going to learn that we are past the point of fighting back peacefully?</t>
  </si>
  <si>
    <t>He needs jesus</t>
  </si>
  <si>
    <t>I wonder if reddit will face the same restrictions as facebook &amp; twitter. They sure do manipulate who can speak.</t>
  </si>
  <si>
    <t>cloud_shiftr</t>
  </si>
  <si>
    <t>Send him to Somalia (in Dr. Klahn voice).</t>
  </si>
  <si>
    <t>Without clicking 
 ‚" WINTER PARK, Fla. ‚Äì One of the teens convicted in the 2016 beating death of a Winter Park boy is in trouble again after he was arrested for breaking curfew, according to a police report.
 Winter Park police said Simeon Hall, 18, was taken into custody overnight Saturday while officers were investigating a vehicle burglary in the area.‚</t>
  </si>
  <si>
    <t>Toronto will get the tent city she deserves?</t>
  </si>
  <si>
    <t>guyontheinternyet</t>
  </si>
  <si>
    <t>Speak no covid, see no covid, hear no covid</t>
  </si>
  <si>
    <t>False flag stuff probably.
 Even if it isn't, it's probably nothing to be too concerned about.</t>
  </si>
  <si>
    <t>A proto-blue-check-mark, doing blue-check-mark things.</t>
  </si>
  <si>
    <t>God bless this girl and may He reward her for her bravery. This could not have been an easy decision to make, and surely she is facing at least some small backlash(although, in an ideal world, she would be allowed to hold her own beliefs). I hope she stands strong and continues to do what she knows in her heart to be right.</t>
  </si>
  <si>
    <t>God bless this good man</t>
  </si>
  <si>
    <t>Dang this is to spicy for me. 100 percent right though.</t>
  </si>
  <si>
    <t>Still one of the greatest 4chan pranks they ever fell for.</t>
  </si>
  <si>
    <t>Honk Honk!!
 Our replacements</t>
  </si>
  <si>
    <t>He probably took some ice(the good one)</t>
  </si>
  <si>
    <t>Honk honk!</t>
  </si>
  <si>
    <t>Epic moderation!!! We wouldn't be here if you didn't ban and censor so many users!!</t>
  </si>
  <si>
    <t>Hehe her linked in... BA, Theater.</t>
  </si>
  <si>
    <t>Ronald‚'s brother? It‚'s Sir John A</t>
  </si>
  <si>
    <t>hitemwithehein</t>
  </si>
  <si>
    <t>Sorry, but these two guys both knew they were in a totalitarian state, both knew their activities were unwelcome, and both figured their status as Canadians would protect them. Choices get made, consequences happen.</t>
  </si>
  <si>
    <t>Covid has been cancelled because the extreme left said so...they are on another bandwagon now.</t>
  </si>
  <si>
    <t>Soshal Distan Singh</t>
  </si>
  <si>
    <t>Any more social issues of importance, or it it just this and guns? Can't wait to see 99% of the campaigning to be about the economy again.</t>
  </si>
  <si>
    <t>Possibly the only man with reason on cable TV for a very long time. Even back in the Crossfire days.</t>
  </si>
  <si>
    <t>Start giving the lobbyists a cut with cash in envelopes and Health Canada will stop.</t>
  </si>
  <si>
    <t>Happy_Trails4u</t>
  </si>
  <si>
    <t>‚"In that moment I got angry, but I am sad now, because why can‚'t we act? Why can‚'t we do something to save peoples‚' lives? We can do something, and why would someone say no to that?‚ Singh said, visibly emotional. 
 Actual CTV coverage</t>
  </si>
  <si>
    <t>Are the adults like, not in the room right now?</t>
  </si>
  <si>
    <t>I...ah..UMmm...I'm not really sure what I just read...I'm unclear what she does, why she does it, or whom exactly she does it for. What a word wall.</t>
  </si>
  <si>
    <t>throwawaysummerday</t>
  </si>
  <si>
    <t>The USA lets in a LOT more people than we do, so the map seems odd to me.
 This must map must represent immigrants *per capita*.</t>
  </si>
  <si>
    <t>I had high hopes for Ford, was the last person I expected to be a total RINO.</t>
  </si>
  <si>
    <t>Yeah I‚'m not listening to any more of these health experts with their left agendas</t>
  </si>
  <si>
    <t>&gt; By means of the RFP, Natural Resources Canada (NRCan) is seeking proposals from bidders to develop a comprehensive report in order to define intersectional gender-based issues in energy efficiency in Canada using a gender-based analytical process. This will enable the Demand Policy and Analysis Division (DPAD) of NRCan to use this process as a tool with policy development.
 https://i.imgur.com/ydVZ5fV.jpg</t>
  </si>
  <si>
    <t>Yeah I‚'m sure we can trust the CBC and MSM they would never lie about the popularity of political parties and candidates..</t>
  </si>
  <si>
    <t>And /r/Canada praise him for his smart answer.</t>
  </si>
  <si>
    <t>I feel like I've seen her before but under a different name - - oh - - what was it - -- Romi - no - - renta - - no - - - Oh I know - - RENI - - -Reni and the brownshirts.</t>
  </si>
  <si>
    <t>Remember: They can't control the RCMP and military sufficiently to takeover. They must replace them.</t>
  </si>
  <si>
    <t>What, did she say "you people"?</t>
  </si>
  <si>
    <t>Antibodies only represent the B-Cell immune response I thought? There is still the memory T cell response, is there not? Which targets a viral infection, whereas a B-Cell response targets bacterial infection?</t>
  </si>
  <si>
    <t>snack92lover</t>
  </si>
  <si>
    <t>[http://erinotoole.info/](http://erinotoole.info/)</t>
  </si>
  <si>
    <t>Ahh, remember the days when a man was allowed to worry about his wife.... Pepperidge Farms remembers.</t>
  </si>
  <si>
    <t>When based sign removers do this they should hold up a sign at the end that shows their GoFundMe or Patreon id or whatever so people can donate</t>
  </si>
  <si>
    <t>werubim</t>
  </si>
  <si>
    <t>Ya but socio economical reasons and blah blah blah is the rest of that</t>
  </si>
  <si>
    <t>I'm sure BLM will donate some of their millions to her to buy some milk for her kids...</t>
  </si>
  <si>
    <t>He is trying to stay relevant. Not working.</t>
  </si>
  <si>
    <t>I will vote for Lewis. I will not vote for McKay there is no point and he is arguably worse than Trudeau. I will vote for O'Toole over Trudeau as well.
 McKay's Twitter is just endless virtue signalling. He is all progressive no conservative. If the CPC starts running progressives then Canada will have no political representation for the majority of our population which is still centrist.</t>
  </si>
  <si>
    <t>Metacanada gonna get upset over covid19 in NY?
 Trudeau closed the border. We are good</t>
  </si>
  <si>
    <t>rsd79</t>
  </si>
  <si>
    <t>They had no problem skirting around the law when it came to SNC Lavalin... 
 I guess the only difference is now two Canadian citizen's lives are at stake.</t>
  </si>
  <si>
    <t>At this point I'm okay with a second wave. Get this Thanos snap over with already.</t>
  </si>
  <si>
    <t>RBC, for one, is heavily invested in hydrocarbons and its our strongest stock.
 I wanted to get Suncor on the record first and just spotted this at *The Guardian:*
 [**Coronavirus crisis could cause $25tn fossil fuel industry collapse** ](https://www.theguardian.com/business/2020/jun/04/coronavirus-crisis-collapse-fossil-fuels-demand)
 agrhhhhh! :(
 orderly, gradual wind-down from old energy and allocation of risk in new energy, maybe, **but this?**</t>
  </si>
  <si>
    <t>At least 2 of the cops won‚'t be found guilty.... so riot guaranteed?</t>
  </si>
  <si>
    <t>If you kneel for one, you kneel for them all. Great leadership.*sigh*</t>
  </si>
  <si>
    <t>KanyeWestSuperGenius</t>
  </si>
  <si>
    <t>Bruh moment lol</t>
  </si>
  <si>
    <t>john_mark95</t>
  </si>
  <si>
    <t>u/VredditDownloader</t>
  </si>
  <si>
    <t>[Big head Jahmil](https://imgur.com/neySYxU)</t>
  </si>
  <si>
    <t>It's Soros</t>
  </si>
  <si>
    <t>Any 'news' media are more than happy to report on all the statues being taken down.</t>
  </si>
  <si>
    <t>Oh I would love to be able to conceal carry in Canada. Seems like a necessity these days.</t>
  </si>
  <si>
    <t>Sweet tap dancing Jesus. This is what passes as an article nowadays and is legitimately considered investigative journalism?</t>
  </si>
  <si>
    <t>You mean the MLM/Pyramid Lululemon won't advertise to me on FB? Oh noes!</t>
  </si>
  <si>
    <t>I guess SJWs do not scuba dive.</t>
  </si>
  <si>
    <t>He's giving him a hug</t>
  </si>
  <si>
    <t>Portraying Jesus as LGBTQ+XYzmc2abcdefg should be considered cultural appropriation.</t>
  </si>
  <si>
    <t>Im sure that really changed his mind....</t>
  </si>
  <si>
    <t>The same reason that all the bad guys in recent Star Wars movies are old white men, and all the heroes are young, diverse and progressive.</t>
  </si>
  <si>
    <t>I‚'ve been lurking on this sub for months and you guys have the same energy as T_D. Which is HIGH ENERGY. 
 Rescue your country before it‚'s too late!
 #SPEZ: Any chance the mods on this sub can add ‚"Poser‚ to the end of the Metacandian flare for me? Just want people to know what they‚'re dealing with.</t>
  </si>
  <si>
    <t>The question is. Would they have died around the same time if they did not have COVID-19. If the slanswernisnYea. Covid was jot the cause. If the answer is no. Then COVID-19 is the cause. I doubt most of the people who have died due to covid wouldnhave died in the last 3 months.</t>
  </si>
  <si>
    <t>Thanato26</t>
  </si>
  <si>
    <t>The regressive left wants to replace cops with social workers.
 Let's see how that works out.</t>
  </si>
  <si>
    <t>awwe it looks like the bride is blushing &amp; ready to meet her future owner.</t>
  </si>
  <si>
    <t>If you want comedy, just turn into our Prime Minister's daily stand up routine. It's becoming a classic.</t>
  </si>
  <si>
    <t>Just another reminder this government cares more about virtue signaling, than the well being of it's own citizens.</t>
  </si>
  <si>
    <t>Meh, I'm mostly fine with it. They're not demanding you wear one, just asking. And they'll even give you one if you need one. That's how things are supposed to go. 
 I mean, yeah, it's still virtue signalling but at least it's virtue signalling with a hint of libertarianism / conservatism.</t>
  </si>
  <si>
    <t>Minneapolis gun sales just skyrocketed.</t>
  </si>
  <si>
    <t>Sweet. No more hunters.</t>
  </si>
  <si>
    <t>Poland should be right at the top.</t>
  </si>
  <si>
    <t>Trump should have a Reddit account. He could mine so much more salt.</t>
  </si>
  <si>
    <t>So when do the restaurant owners open their doors en masse?</t>
  </si>
  <si>
    <t>So far the reddit cabal plan is going pretty much exactly on schedule.
 Just because Metacanada is down in the lower phases doesn't mean it isn't on the chopping block.</t>
  </si>
  <si>
    <t>This is just something that the OGFT soyboys repeat ad-nauseum to recruit people.</t>
  </si>
  <si>
    <t>EnragedPorcupine</t>
  </si>
  <si>
    <t>Realistically and performance-wise, Sloan, even though I know he isn't going to win for various reasons. I think Lewis honestly has a better shot, although I'd prefer if she held office for a while before running as PM. Out of the other 2, I like that they toned down the attacks on each other, but I still think O'Toole came out ahead of him in the end of this. I'm disappointed the topic never came around to firearms though, as O'Toole has the clearly strongest platform on guns, as he intends to repeal and replace the 1995 Firearms Act.
 Overall my ranking from before the debates didn't change, I'm putting Lewis #1, O'Toole #2, Sloan #3 and MacKay #4.</t>
  </si>
  <si>
    <t>How about we send a stern letter to China calling on them to release the Michaels?</t>
  </si>
  <si>
    <t>Our economy is so weak that we can't really retaliate.
 Our GDP is mostly tied up in real estate.</t>
  </si>
  <si>
    <t>he had reasonable cause and believed he was going to be grievously harmed. i dont blame him for defending himself. i wouldve done the same.</t>
  </si>
  <si>
    <t>Where in the world would we be without social media?</t>
  </si>
  <si>
    <t>But it's perfectly OK to investigate the sitting president because of allegation made by the Democratic party and their operatives.</t>
  </si>
  <si>
    <t>thats not a bad costume ngl</t>
  </si>
  <si>
    <t>dumbidiotbabybigpoop</t>
  </si>
  <si>
    <t>How do parents accept this as an alleged education for their children?</t>
  </si>
  <si>
    <t>Ha ha ha 
 What happened?????</t>
  </si>
  <si>
    <t>ticker_101</t>
  </si>
  <si>
    <t>Everyone unemployed. Everyone of them under 25.
 I bet their combined life experience adds up to nothing. Probably mostly students. Their life experience is netflix documentaries.</t>
  </si>
  <si>
    <t>Then call upon the one person who can dissolve parliament; the governor general.</t>
  </si>
  <si>
    <t>I just realised crowder sounds a lot like Tom Hanks.</t>
  </si>
  <si>
    <t>RJMedd</t>
  </si>
  <si>
    <t>well we tried our best and didn‚'t succeed
 the lesson is: never try</t>
  </si>
  <si>
    <t>Definitely chilling. He's got a longer lecture on youtube, too, where he really goes into detail on the mechanics of how this all happens.</t>
  </si>
  <si>
    <t>Theres nothing wrong with this image if they are happy, however there is something wrong with promoting and pushing this stuff in the faces of those who disagree. Forcing this culture on children etc. I mean its your life be happy live the life you wanna live but dont expect society to accept it and never force them to accept it, its not your place to decide what people are Ok with.</t>
  </si>
  <si>
    <t>Looks like they‚'re concentrated in a specific camp...</t>
  </si>
  <si>
    <t>he relaxed</t>
  </si>
  <si>
    <t>sonofbaal_tbc</t>
  </si>
  <si>
    <t>["Call it out. Do better."](https://themedium.ca/wp-content/uploads/2019/09/trudeau-blackface-credit-The-Sun-1068x639.jpg)</t>
  </si>
  <si>
    <t>Diversity is our strength</t>
  </si>
  <si>
    <t>Guy that just posted is shadowbanned, BTW.</t>
  </si>
  <si>
    <t>I paid for a membership to vote. Me personally, its probably Lewis or Sloan, leaning towards Lewis but would want Sloan. Depends on what happens in the next election...We need some hard-right politics for our country, badly.</t>
  </si>
  <si>
    <t>My boy fed up</t>
  </si>
  <si>
    <t>Why didn't they use black paint?</t>
  </si>
  <si>
    <t>Still think we are better off under these guys.
 https://upload.wikimedia.org/wikipedia/commons/thumb/f/f9/Declaration_of_Independence_%281819%29%2C_by_John_Trumbull.jpg/1920px-Declaration_of_Independence_%281819%29%2C_by_John_Trumbull.jpg</t>
  </si>
  <si>
    <t>Why do we let them? Well because they cant get in the shelter with drug paraphanilia, weapons, etc. So they can't follow the restrictions, they sleep in the street. Thats why. Also theres a curfew and a sobriety test. We have cots, they just cant follow the rules and help themselves.</t>
  </si>
  <si>
    <t>The cpc is the cino party at this point</t>
  </si>
  <si>
    <t>Peak leftism.</t>
  </si>
  <si>
    <t>Are these people for real? Would it not have been easier to just write everything, in capitals and underlined?</t>
  </si>
  <si>
    <t>We are committed to fighting injustice - by posting images on Twitter ROFL</t>
  </si>
  <si>
    <t>Maybe he‚'ll be more inclined to stand up for others when it happens to them instead of being silent.</t>
  </si>
  <si>
    <t>Huxley's Soma response teams to finally see reality.</t>
  </si>
  <si>
    <t>How long until there's calls to defund the London Police?</t>
  </si>
  <si>
    <t>He will kneel to just about anyone but God.</t>
  </si>
  <si>
    <t>Ah yes! People doing this for clicks, nothing new.</t>
  </si>
  <si>
    <t>Hot take</t>
  </si>
  <si>
    <t>‚"Hands up if you love soy!!‚</t>
  </si>
  <si>
    <t>What's her stance on immigration?</t>
  </si>
  <si>
    <t>The old "Blame the Summer Student" scheme - works every time!</t>
  </si>
  <si>
    <t>Well that‚'s what happens when you cut every corner that crosses your path.</t>
  </si>
  <si>
    <t>Oh it‚'s not over. Don‚'t underestimate the enemy.</t>
  </si>
  <si>
    <t>Here's the permalink to my now removed comment if you wanted to take a look yourself: [https://www.removeddit.com/r/canada/comments/hbrvno/alberta\_bill\_targeting\_blockade\_protesters\_passed/fvcxjhx/](https://www.removeddit.com/r/canada/comments/hbrvno/alberta_bill_targeting_blockade_protesters_passed/fvcxjhx/)</t>
  </si>
  <si>
    <t>I like the Dr. Social conservative thoughts. Parents need to raise kids as they see fit.</t>
  </si>
  <si>
    <t>NomadicCircle</t>
  </si>
  <si>
    <t>Considering how many normies figure that CBC offers some tangible value to the Canadian taxpayer he'd never do it. No one actually watches CBC but for some odd reason they'll defend keeping and sheltering it.</t>
  </si>
  <si>
    <t>There's a theory going around that Covid is mutating to be less deadly as it spreads.
 Exactly what you'd want in a bioweapon.</t>
  </si>
  <si>
    <t>I'm half polish and look ayran so I'm always conflicted.</t>
  </si>
  <si>
    <t>Lol wut?</t>
  </si>
  <si>
    <t>&gt; people-handled
 LMAO.</t>
  </si>
  <si>
    <t>Lets say the poll is accurate. 300 years ago the majority of the people believed slavery was morally acceptable, polls don‚'t mean people are right or wrong.</t>
  </si>
  <si>
    <t>Can someone point out where it says she was pregnant please?</t>
  </si>
  <si>
    <t>Or just 'work from home' and do nothing.</t>
  </si>
  <si>
    <t>Lewis reads her notes too much.</t>
  </si>
  <si>
    <t>That as much said it themselves:
 https://wattsupwiththat.com/2020/06/15/un-covid-19-climate-change-and-racial-justice-are-all-linked/
 BLM: "We disrupt the Western-prescribed nuclear family structure"
 https://blacklivesmatter.com/what-we-believe/</t>
  </si>
  <si>
    <t>No lives matter</t>
  </si>
  <si>
    <t>I am so turned on right now... For my girlfriend who is so nice, caring and calm.</t>
  </si>
  <si>
    <t>7 is the only one that doesn't fit.</t>
  </si>
  <si>
    <t>Seems pretty accurate to me.
 Would you feel better if I made one of Canada with BC as "Chinatown", Alberta as "Little Somalia" and Ontario as "Little India"?</t>
  </si>
  <si>
    <t>Why does he just drop to the floor right away and not get up. Is he really that submisive?</t>
  </si>
  <si>
    <t>Base(d)</t>
  </si>
  <si>
    <t>An individual human life has no value to them outside of how they can use it for to promote "the people", a misleading term meaning everyone doing exactly what they want.</t>
  </si>
  <si>
    <t>July 1st establish a MAGA supporter blockade around CHAZ. Cut off power and water.</t>
  </si>
  <si>
    <t>It looked like he was reaching for something, not entirely justified, but not totally in the wrong.</t>
  </si>
  <si>
    <t>But COVID-19 is not real</t>
  </si>
  <si>
    <t>knifes96</t>
  </si>
  <si>
    <t>A classic.</t>
  </si>
  <si>
    <t>sssB00M</t>
  </si>
  <si>
    <t>Put a 7.62 on top and I'm sold... or have been playing too much Interstate '76.</t>
  </si>
  <si>
    <t>Danny, you tell me why you and your family do that.
 Is there a reason you don't let them sleep in your living room? Or pay to house them? Or donate your time or money to help out.
 Before everyone was taxed so high, people used to donate their time and money to various charities. Now with the government taking more, we have less to give.
 Homelessness has only grown with the expansion of government taxation and growth of their employee count.
 Government isn't the solution to the problem. Government IS the problem.</t>
  </si>
  <si>
    <t>You‚'re not going to find many positive masculine role models on Meta Canada, everybody here is afraid.</t>
  </si>
  <si>
    <t>better safe than sorry, logic isn't the strong suit of the left</t>
  </si>
  <si>
    <t>I‚'m so proud to be Canadian
 /s</t>
  </si>
  <si>
    <t>ZantTheMan</t>
  </si>
  <si>
    <t>%5000 tariffs.</t>
  </si>
  <si>
    <t>"Critics" are we talking about kids on twitter? 
 Is it really so controversial to say all lives matter?</t>
  </si>
  <si>
    <t>I mean, try to possibly justify not doing so at this point</t>
  </si>
  <si>
    <t>Half of Canadians get paid by the hour and would see a 20% drop in earnings if this happened.</t>
  </si>
  <si>
    <t>He was arrested for desecration of the sacred.</t>
  </si>
  <si>
    <t>discursivedigression</t>
  </si>
  <si>
    <t>I trust Julian more than I trust Trudeau.</t>
  </si>
  <si>
    <t>It's funded by ~60% of the population. The rest pay nothing or less.</t>
  </si>
  <si>
    <t>That should properly depopulate Toronto to the point where it can't decide elections on its own anymore. I'm all for it.</t>
  </si>
  <si>
    <t>What are the odds if you're not a government MP the media ignores the details and the police don't bother to release information on your arrest?</t>
  </si>
  <si>
    <t>John Graves Simcoe
 Simcoe was appointed Lieutenant-Governor on 12 September 1791. Simcoe's work led to the Assembly passing the first Act Against Slavery in the British Empire in 1793, and the English colonists of Upper Canada took pride in this distinction. It prevented slaves from being imported into the province and provided for gradual abolition of slavery within a generation among those held there. Slavery was thus ended in Upper Canada long before it was abolished in the British Empire as a whole. By 1810, there were no slaves in Upper Canada, but the Crown did not abolish slavery throughout the Empire until 1834. Unfortunately, Simcoe was friends with Henry Dundas and Simcoe named the town of Dundas, Ontario, in southern Ontario after him. Owing to the town's short-lived prominence in Upper Canada, many important streets which align with historically important highways leading to Dundas are called "Dundas Street"; these include Dundas Street, Toronto. Because he put aside his differences and was able to form a friendship with his ideologically opposed peer I think John Graves Simcoe should be denounced.</t>
  </si>
  <si>
    <t>This whole story around this MP really blows my mind, especially given that all of this happened &amp; for two months no one knew anything? The government knew nothing &amp; he just kept about doing his business? He was doing this for over three months, in the middle of a global pandemic, and it raised no red flags? Sorry, that doesn't add up. The Liberal government needs to answer some serious questions about this story. They owe it to Canadians and the victims here: [https://magpiebrule.ca/2020/06/09/the-disturbing-case-of-the-mp-for-kitchener-south-hespeler/](https://magpiebrule.ca/2020/06/09/the-disturbing-case-of-the-mp-for-kitchener-south-hespeler/)</t>
  </si>
  <si>
    <t>footie4life</t>
  </si>
  <si>
    <t>I guess being nearly the first to document how BC Native communities were ghost towns as ( is now known) since diseases incubated in the density of the Continental Army camps 1776+ had fully migrated across the continent. His factual logs contributed to the germ theory of disease and how pandemic and herd immunity work. Euro-centric history is clearly not applicable to modern problems. (sarcasm)</t>
  </si>
  <si>
    <t>Can we have out African Union donation back?</t>
  </si>
  <si>
    <t>2" a-heel you mean.</t>
  </si>
  <si>
    <t>Pew pew..</t>
  </si>
  <si>
    <t>schwingdango</t>
  </si>
  <si>
    <t>‚"Not one witness, not one‚...
 I guess ‚"silence is violence‚ doesn‚'t apply to certain population?</t>
  </si>
  <si>
    <t>Seriously no Instagram for me for a while.</t>
  </si>
  <si>
    <t>Assimilation.</t>
  </si>
  <si>
    <t>Wow it‚'s almost as if things change overtime</t>
  </si>
  <si>
    <t xml:space="preserve">This post made my day </t>
  </si>
  <si>
    <t>cnandofer</t>
  </si>
  <si>
    <t>Oh wow. Good catch. I hadn't even thought of that.</t>
  </si>
  <si>
    <t>1.2k : 274 (drop /r/canada from side bar : no leave /r/canada on side bar).
 Can we infer that, in general, 5:1 users were banned from /r/canada? And if so does that "683,281 canadians" counter at /r/canada included banned and zombie accounts? Leaving less than 100,000 actual users which isn't much larger than /r/metacanada. And could be even smaller than /r/metacanada's if we knew how many alt-accounts are in the mix.</t>
  </si>
  <si>
    <t>So I went and read the actual statement. If you include the following sentence after the first paragraph it makes it clear. "Allowing the dissemination of hate speech to be excused **by a sincerely held belief** would provide an absolute defense and would gut the prohibition of effectiveness"
 This actually implies that the "Truthful statement" is one that the person who utters it believes to be true, not one that is objectively true, regardless of intention.
 Source: [https://scc-csc.lexum.com/scc-csc/scc-csc/en/item/12876/index.do](https://scc-csc.lexum.com/scc-csc/scc-csc/en/item/12876/index.do)</t>
  </si>
  <si>
    <t>Dafonte claimed he was walking through the neighbourhood at 2a.m. to meet up with girls. His friend and accomplice admitted that they were breaking into cars that night. 
 He was caught lieing under oath about sunglasses, gloves, and a flashlight being his and found on scene.
 In a seperate incident involving Durham police, Dafonte denied threatening a restaurant owner. Later confronted with a video surveillance clip showing him making hand gun gestures towards the owner, he changed his story.
 Dafonte has no credibility.
 &gt;Bradley Good testified that he was with Dafonte Miller and a third man named Antonio Jack in the early hours of Dec. 28, 2016.¬†He told the court they were ‚"car hopping,‚ a term he said used for walking through neighbourhoods and breaking into cars. Good alleged that the group broke into nearly a dozen cars that night and that it was Miller‚'s idea.
 https://toronto.ctvnews.ca/witnesses-testify-in-trial-for-toronto-cop-and-brother-accused-of-assaulting-dafonte-miller-1.4669921?cache=%3FclipId%3D68597</t>
  </si>
  <si>
    <t>At this stage... you have to create conservatives.
 Start with the people you know and love.</t>
  </si>
  <si>
    <t>Look at them loot the store, seems like they will loot anything if you invite them too.</t>
  </si>
  <si>
    <t>Ye, I'd honestly be shocked to see anyone defending this movie, left or otherwise. No one is emotionally invested in/or remembers this except for the Wayans.</t>
  </si>
  <si>
    <t>Welcome to Canada, where liberals protest for American Democrats....</t>
  </si>
  <si>
    <t>do milk</t>
  </si>
  <si>
    <t>And it's been deleted.</t>
  </si>
  <si>
    <t>yeah all the Canadian Democrats will have some explaining to do</t>
  </si>
  <si>
    <t>https://twitter.com/gmbutts/status/1276186858989420545</t>
  </si>
  <si>
    <t>Wait, I thought Antifa wasn‚'t a ‚"real organization‚?</t>
  </si>
  <si>
    <t>With a handle like @BasedPoland, it must be unbiased!</t>
  </si>
  <si>
    <t>Does anyone from the United Conservative Party care to weigh in because I'm losing my faith that conservativism means anything</t>
  </si>
  <si>
    <t>Meme is pretty hilarious</t>
  </si>
  <si>
    <t>Doug Ford's popularity right now is coming from the same place Trudeau's is. Namely, the wartime-like mentality of opposition to not undermine the incumbent at a time when doing so makes it look like you are on the side of the enemy, or in this case, the disease. 
 The criticism and post-mortem will come later, for Trudeau, and for Ford. [Here is a graph of Dubbya's popularity as it relates to major events](https://upload.wikimedia.org/wikipedia/commons/thumb/1/10/George_W_Bush_approval_ratings_with_events.svg/1200px-George_W_Bush_approval_ratings_with_events.svg.png). Incidentally, that's why both of these tools are doing everything they can to prolong the emergency. They know about the coming ratings freefall once the initial excitement dies down.</t>
  </si>
  <si>
    <t>meta Canada once again doesn't understand what free speech means.</t>
  </si>
  <si>
    <t>Brandon_Me</t>
  </si>
  <si>
    <t>Fun Fact: 
 The Khmer Rouge didn't need "police" either.</t>
  </si>
  <si>
    <t>Omega!
 Is this the END?!</t>
  </si>
  <si>
    <t>Once a while, stereotypes fit so perfectly...</t>
  </si>
  <si>
    <t>Trudy paused while the PR crew cooked the new spin and fed it through his wireless earpiece.</t>
  </si>
  <si>
    <t>Imagine not knowing the current year wasnt a KGB plot</t>
  </si>
  <si>
    <t>How much has Bieber personally donated?</t>
  </si>
  <si>
    <t>eSentrik</t>
  </si>
  <si>
    <t>What are you going to do about it?
 Probably nothing.
 Thats why these people are winning.</t>
  </si>
  <si>
    <t>Chad_Landlord</t>
  </si>
  <si>
    <t>1. Draw the line
 2. Do things that make people that were on your side of the line cross over
 3. ?????
 4. Riot</t>
  </si>
  <si>
    <t>If nascar is anything like what we read about F1 racing, the drivers don‚'t know what end of a screwdriver to use, and are never in the garage.</t>
  </si>
  <si>
    <t>Lol, LCBO knows what's up.</t>
  </si>
  <si>
    <t>The winners are the landlords that bought back when properties were much more affordable. The high rents are gravy big time. Those that bought recently and are renting out have to charge the higher rents to pay off the place.
 The other really important aspect of this is how mass immigration has kept wages pretty stagnant. So, a lot of people are hit by not just by high rents, but also wages that haven't kept pace with housing costs and other expenses.
 It's pretty sad that those who lived and got in at the right time are golden, but the rest have to struggle so much just to have a chance at getting into the game at all.
 I still laugh when I see young people blaming 'boomers' for all of their woes. But, practically every young person wants these Liberal-type policies in place. Those policies are so popular that even the Conservative party supports mass migration.</t>
  </si>
  <si>
    <t>They are rallying for the sake of democracy, but I guess that's irrelevant to Eugene Gu.</t>
  </si>
  <si>
    <t>It's been deleted...</t>
  </si>
  <si>
    <t>It takes Canada Post like 4 days to get a parcel 250km down a major highway.
 Not entirely sure we're getting our money's worth.</t>
  </si>
  <si>
    <t>Barefax is the final bastion of anarcho-communism in Canada, and many would argue the world (and by extension, the solar system).</t>
  </si>
  <si>
    <t>Hard work, fear of failure, embarrassed to receive public assistance, high drive, high intelligence level, strong family support, among other things.</t>
  </si>
  <si>
    <t>r/4chan is already gone</t>
  </si>
  <si>
    <t>ScoopyPoo</t>
  </si>
  <si>
    <t>I just got one from Fender guitars. I'm not going to "boycott" because I don't care that much...but it's like "Yo...just sell me guitars, I don't need to hear about it from a guitar company"</t>
  </si>
  <si>
    <t>I wonder what unpronounceable Haida word they'll choose?</t>
  </si>
  <si>
    <t>Gonna bet it‚'s already gone</t>
  </si>
  <si>
    <t>This is what I have said from the very beginning.
 If natural herd immunity does not work (like in the common cold), a vaccine will not work either. That is the very theory behind vaccines.
 But notice how the media portrays this? They want to keep the fear by telling you your own immune system "won't work". But then in the very next paragraph they suggest a vaccine (which makes absolutely no sense).
 Somebody is lying to us. They are pushing us towards mandatory vaccination.</t>
  </si>
  <si>
    <t>He should also have a Zero tolerance policy for marxist ideological subversion online.</t>
  </si>
  <si>
    <t>weak sauce</t>
  </si>
  <si>
    <t>Voter ID and hockey</t>
  </si>
  <si>
    <t>I don't know who associates Churchill with Imperial Britain.</t>
  </si>
  <si>
    <t>ConnorMackay95</t>
  </si>
  <si>
    <t>I don't get it</t>
  </si>
  <si>
    <t>napsterpepper</t>
  </si>
  <si>
    <t>I told people he was a red tory, evidence look at his 2017 campaign. But people trust his word now because he's the only solid contender against Mackay.</t>
  </si>
  <si>
    <t>I thought June was Lust Month?üåà</t>
  </si>
  <si>
    <t>She's right, There is no comfortable way to fight oppression. What's happening across the US and Canada is valid., right and necessary. Get on board.</t>
  </si>
  <si>
    <t>_Lael</t>
  </si>
  <si>
    <t>Bacon Lettuce Mortadella</t>
  </si>
  <si>
    <t>Have you seen anything about it in the last few days ?
 I sure haven't. It's a miracle! George Floyd gave his life so we could be free of the virus.</t>
  </si>
  <si>
    <t>"Back in April, Prime Minister Justin Trudeau hinted that life in Canada will not go back to normal until a vaccine is developed. ‚"Normality as it was before will not come back full-on until we get a vaccine for this‚Ä¶ that will be a very long way off,‚ said the prime minister during his daily COVID-19 media performance. ‚"We will have to remain vigilant for at least a year.‚ 
 Should read something closer to "Back in April, Prime Minister Justin Trudeau regurgitated whatever was trending on twitter that week."</t>
  </si>
  <si>
    <t>Grindr Ford is looking for NSA votes is what I'm thinking when I saw that pic.</t>
  </si>
  <si>
    <t>Wow! Thank you! This is pretty shocking! I wonder what else the m√©dias are hiding from us... 5g... Coronavirus...</t>
  </si>
  <si>
    <t>Blue Lives Matter.
 If that ain't self defense, then nothing is!</t>
  </si>
  <si>
    <t>They recognized their wrongdoing and apologized. Isn‚'t that a good thing?</t>
  </si>
  <si>
    <t>"Nope" -BLM</t>
  </si>
  <si>
    <t>Is it true that‚'s it only democrats protesting? I feel like that‚'s sad if true.</t>
  </si>
  <si>
    <t>I've known about Epstein since 2016.
 It's nice to see normies finally waking up to this.
 Don't forget Dan Schneider, and Podesta. ;)</t>
  </si>
  <si>
    <t>So National Socialists were socialists then, right?</t>
  </si>
  <si>
    <t>Looks like 19th century coal miner</t>
  </si>
  <si>
    <t>Not that big a deal. The drop was already happening. It just happened a little sooner.
 However, yes, the incessant screaming from r-alberta has yet to cease since Kenney was elected, so it's hard to tell what doubling the screaming will do if you already have tinnitus.</t>
  </si>
  <si>
    <t>Training to be an undercover officer wouldn't be pretty, and I wouldn't want to do it. But if I wanted to be an undercover officer, i'd have to, wouldn't I? I suspect it would require me doing a lot of things I wouldn't normally do, and some of them would seem wrong, I'm sure.</t>
  </si>
  <si>
    <t>No wonder the UN never intervenes. Rwanda was just a peaceful protest that entire time.</t>
  </si>
  <si>
    <t>She kinda cute tbh</t>
  </si>
  <si>
    <t>If it's an innocent symbol... why'd they hide it?</t>
  </si>
  <si>
    <t>The only difference really is that she is aware of it. Somewhat... Wish we had Carls jr. in Canada, I just wanna try it once.</t>
  </si>
  <si>
    <t>Keep it that way</t>
  </si>
  <si>
    <t>UltraInstinctNamek1</t>
  </si>
  <si>
    <t>No. In a few weeks, the rest of us will realize that the WHO was 99% wrong about this virus. Hopefully the end of the UN. Time for a reboot. Edit - unless they release a new set upon us, this bug has lived it‚'s life.</t>
  </si>
  <si>
    <t>SNC Aladdin always gets a pass</t>
  </si>
  <si>
    <t>Dr. Tam please show us the scientific basis for allowing thousands of protestors to gather and shout at each other but not allowing me to visit my family</t>
  </si>
  <si>
    <t>So how many trees did you plant today?</t>
  </si>
  <si>
    <t>That show is one of the great Canadian gems of all-time.</t>
  </si>
  <si>
    <t>Well, at least he was man enough to father three kids. That's more than I can say for myself, I'm sad to say.</t>
  </si>
  <si>
    <t>Yeah..let's see how not infiltrated by the CCP those two companies are.. lol</t>
  </si>
  <si>
    <t>Funny stuff that.
 Did you see the fancy LEGO store that got burgled in upscale New York?</t>
  </si>
  <si>
    <t>Always enjoy reading some Peterson. Nobody else writes like him. 
  ‚"Indigenous ways of knowing have been suppressed and marginalized throughout academic history and we are finally gaining momentum in elevating Indigenous knowledges as equally valid to Western science‚Ä¶ " 
 Lmfao. Empiricism isn't a thing I guess. Let's smoke some sage to get rid of the spirits - that's science baby!</t>
  </si>
  <si>
    <t>How about the Bronfman connection? The ties run deep.</t>
  </si>
  <si>
    <t>The_Wandering_Toker</t>
  </si>
  <si>
    <t>This can‚'t be for real</t>
  </si>
  <si>
    <t>Isn't that interesting? 
 All 3 major party leaders, plus the Greens' support censorship to "protect us from dangerous misinformation." 
 It's kind of amusing how Canadians still believe that they have choice in elections. Anything the government really wants is always endorsed by all candidates.</t>
  </si>
  <si>
    <t>C'mon, just give it to Leslyn Lewis!</t>
  </si>
  <si>
    <t>*thats the idea*</t>
  </si>
  <si>
    <t>I'm assuming this is someone at Rebel's meme?</t>
  </si>
  <si>
    <t>Plandemic</t>
  </si>
  <si>
    <t>That's right.
 The Coronavirus Hoax was yet another tool they used to achieve this Marxist goal.
 Force everyone out of work, and into dependence on the state.
 Use a "deadly virus" to shut down parliament and justify hundreds of billion dollar decisions.
 Make sure the bulk of the emergency funding goes to corporations while small businesses forced closed will have to rely on loans. 
 We've been played.</t>
  </si>
  <si>
    <t>They didn't say if the half million in cash was recovered. If it wasn't, that begs the question on whether he lost it, gambled it, embezzled it, had it stolen, blackmail possibilities...</t>
  </si>
  <si>
    <t>This is correct. The people that need to read it (who have zero grasp of 20th century history) will probably never see it.</t>
  </si>
  <si>
    <t>Honk honk</t>
  </si>
  <si>
    <t>Can we have a referendum on another form of so-called "equalization" that we're all paying for? Affirmative action that is. (or whatever they're calling it today)</t>
  </si>
  <si>
    <t>I am not sorry because I am not guilty of anything I havent already apoligized or paid dearly for.</t>
  </si>
  <si>
    <t>Even Floyd's brother asked for peaceful protests instead of riots. 
 It's sad to say that majority of the people in the BLM riots aren't concerned or passionate about the issue, they are just seeking for opportunity to get free stuff.</t>
  </si>
  <si>
    <t>is there a reason we're relying on Joe Citizen to do the CRA and police's work?</t>
  </si>
  <si>
    <t>*"i....AcCePt ReSpOnSiBiLiTy."*</t>
  </si>
  <si>
    <t>I'd ask how long before you're asked to kneel before them but oh right that's already happening.
 https://youtu.be/RKF5LsTe6KM this woman personifies the left wings strength.</t>
  </si>
  <si>
    <t>I guess svt\_devin doesn't realize who is in the picture it's Lindsay Graham.</t>
  </si>
  <si>
    <t>Nero1yk</t>
  </si>
  <si>
    <t>But I was told diversity is our greatest strength!</t>
  </si>
  <si>
    <t>Tampa Police Department should just stop answering calls for a week in retaliation.</t>
  </si>
  <si>
    <t>But we can't have guns?</t>
  </si>
  <si>
    <t>random3246</t>
  </si>
  <si>
    <t>I am 100% for this... if other area of society also follows the same rule... I.e. crime rates...</t>
  </si>
  <si>
    <t>If you want a really good stat, before Gladue Natives took up 85% of the prison cells in Manitoba. 
 After Gladue however, Natives only occupy 85% of the prison cells in Manitoba. 
 Ah, progress.</t>
  </si>
  <si>
    <t>Wow, why am I not surprised I saw this coming from a mile away..</t>
  </si>
  <si>
    <t>Incredible Trudeau was able to be in two places at the same time.</t>
  </si>
  <si>
    <t>There's literally no details.</t>
  </si>
  <si>
    <t>SHOCKED! I AM SHOCKED!</t>
  </si>
  <si>
    <t>Huxley's speech is a must as well.
  [https://www.youtube.com/watch?v=2WaUkZXKA30](https://www.youtube.com/watch?v=2WaUkZXKA30)</t>
  </si>
  <si>
    <t>Benefit to who? The GDP? If efficiency for the sake of GDP was the measuring stick, we'd have much different policies on everything. The NDP would be outlawed, for instance. 
 The question should be "how does immigration help Canadians", not "how does immigration help Big Corporate".</t>
  </si>
  <si>
    <t>Yes sir I mean ma‚'am, sir..</t>
  </si>
  <si>
    <t>Can you please PM this to me</t>
  </si>
  <si>
    <t>Rollbacks musta been good that day...</t>
  </si>
  <si>
    <t>this would be funny.</t>
  </si>
  <si>
    <t>My ad blocker tapped out in the mid forties, after clicking that link... 
 Purge your system ;)</t>
  </si>
  <si>
    <t>Reality no longer matters, only people's perception.</t>
  </si>
  <si>
    <t>Think this has to do with potential banning of certain subs</t>
  </si>
  <si>
    <t>SilentLurker666</t>
  </si>
  <si>
    <t>Note that with the same qualifications [women are preferred twice as much as men](https://news.cornell.edu/stories/2015/04/women-preferred-21-over-men-stem-faculty-positions). So why do we 'need' hiring quotas?</t>
  </si>
  <si>
    <t>Keep blaming the rich. Don't go after the LPC for the lack of economy that is creating the inflation. /s</t>
  </si>
  <si>
    <t>I agree with all the spending he's done within Canada to combat the lockdown effects, but it ballooned our debt as a consequence way beyond our GDP growth. Stop committing to such massive amounts of money without thought until we get back to a decent debt to GDP.
 We. Are. Broke.</t>
  </si>
  <si>
    <t>I won't rest until the number is a negative.</t>
  </si>
  <si>
    <t>Supply drop inbound for CHAZ. UN undercover soldiers show up to protect the free state micro nation. Can you imagine?</t>
  </si>
  <si>
    <t>I want one of these shirts.</t>
  </si>
  <si>
    <t>WhiteFlour1989</t>
  </si>
  <si>
    <t>Has anyone got a translation into pre-Zoomer English?</t>
  </si>
  <si>
    <t>Government wants to increase tax base and people are scared film at 11</t>
  </si>
  <si>
    <t>"Running Trudeau don't care!"
 (Not shown: marketing team and photography crew)</t>
  </si>
  <si>
    <t>Well they are already designated Liberal voters so pretty much the same thing these days.</t>
  </si>
  <si>
    <t>My work chat, the big boss wishes us a happy Eid Mubarak. At Christmas, not even a peep from that person.</t>
  </si>
  <si>
    <t>I bet all his students learned something very valuable that day. He did his job.</t>
  </si>
  <si>
    <t>Read the comments on her vid... can you say "payed for"?</t>
  </si>
  <si>
    <t>Blasphemy laws successfully enforced.</t>
  </si>
  <si>
    <t>Who am I kidding, as a university student you weren't getting passing grades or laid unless you bought into the Marxist narrative anyways.</t>
  </si>
  <si>
    <t>**ALL** Chinese companies that have gotten reasonably large, are required by the CCP to have a CCP officer sit on the board to "oversee and direct" the company.
 Just because Huawei is privately owned doesn't mean it's not CCP controlled.</t>
  </si>
  <si>
    <t>Not a fan of sour creme but I'm all for trying the other two.</t>
  </si>
  <si>
    <t>What proof do you have that the people in this video have anything to do with Antifa? Anyone can post any video of any riot without context and call it whatever they want.</t>
  </si>
  <si>
    <t>noobidoobidoob</t>
  </si>
  <si>
    <t>Whoring himself out to them instead.</t>
  </si>
  <si>
    <t>So my local hospital will remain empty like it did during the first wave?</t>
  </si>
  <si>
    <t>"wHaT aBoUT mISsinG NaTIvE wOmYnX!".
 Yeah what about them. Who made them missing in the first place, mmmh ?</t>
  </si>
  <si>
    <t>Don't they get it was a joke?</t>
  </si>
  <si>
    <t>Seems like a common argument lately.</t>
  </si>
  <si>
    <t>What's your problem with this obviously Peaceful attempt at cooperating with Law Enforcement? /s</t>
  </si>
  <si>
    <t>Do they want Judges?
 Because this is how you get Judges.</t>
  </si>
  <si>
    <t>Then account for how many are under 65yo and its even less than that.</t>
  </si>
  <si>
    <t>Feel free to stop by /r/libertarianca.</t>
  </si>
  <si>
    <t>All that‚'s changed is literally everyone, even grandma, now has a smart phone that can record high definition video, and social media to share it on.</t>
  </si>
  <si>
    <t>Cant have this coming out now....</t>
  </si>
  <si>
    <t>Can you start running cause you got my vote bud</t>
  </si>
  <si>
    <t>A James Woods tweet lol</t>
  </si>
  <si>
    <t>How many billionaires do you think there are? You would have to end up over-taxing the upper-middle class and by that point, we‚'d all be poor due to no jobs, and no incentive for business.
 All of the problems you‚'ve brought up can be solved or mitigated with an immigration freeze and less red tape for small businesses.</t>
  </si>
  <si>
    <t>Wrong Windsor. This is Windsor Vermont.</t>
  </si>
  <si>
    <t>Correct me if I'm wrong.
 Isn't the proposed aluminum tariff to do with China moving its aluminum to the US via Canada? And has nothing to do with Meng?</t>
  </si>
  <si>
    <t>Im not sure this is exactly what Geroge Soros had in mind when he organized this whole thing.</t>
  </si>
  <si>
    <t>Yeah this is a particularly spicy month for that kind of statement.</t>
  </si>
  <si>
    <t>Articles these days read like press releases.</t>
  </si>
  <si>
    <t>What about Karl Marx and friedrich engels? Shouldn't they be cancelled too?</t>
  </si>
  <si>
    <t>Didn't you know statistics aren't allowed?</t>
  </si>
  <si>
    <t>Mr. Layton passed when i was 17, obviously before i could vote. Looking back, i disagree wholeheartedly with some of his policies, but he seemed like a genuinely good person.</t>
  </si>
  <si>
    <t>Just make sure you sign the covid waiver at the rallies just in case</t>
  </si>
  <si>
    <t>Ya'll had a chance to get it dun right...........Fixed.
 https://i.imgur.com/zLCueNn.jpg</t>
  </si>
  <si>
    <t>Better ship in Antifa doctors, they've obviously discovered a vaccine.</t>
  </si>
  <si>
    <t>Part of the reason we have so many problems is all of these companies budding in on social issues in order to sell more products. They really don‚'t care.</t>
  </si>
  <si>
    <t>What could possibly go wrong?</t>
  </si>
  <si>
    <t>Only a matter of time until they start raiding the museums..</t>
  </si>
  <si>
    <t>Strange I thought he was a true believe-her</t>
  </si>
  <si>
    <t>wHaT aBoUt HoOeRs?!</t>
  </si>
  <si>
    <t>Who thought is was a good idea to build a museum to celibate our victim industry? 'Victim' has become a very rewarding label in Canada, yielding privileges such as job quotas and tax payer funds. But it is so divisive.</t>
  </si>
  <si>
    <t>Lots of ‚"I don‚'t want to see it‚ or ‚"it‚'s too disturbing‚ arguments. They know what they‚'re doing. Keep sharing.</t>
  </si>
  <si>
    <t>[pretty much the same as this](https://preview.redd.it/l35qpa8lfi251.gif?width=600&amp;format=mp4&amp;s=79ac9f134ccc73a0e7dc4f0688d1b6a840330992)</t>
  </si>
  <si>
    <t>Best meme yet!</t>
  </si>
  <si>
    <t>[https://www.google.com/search?q=canada+covid+cases&amp;oq=canada+covid+cases&amp;aqs=chrome..69i57j0l4j69i60l3.2927j0j7&amp;sourceid=chrome&amp;ie=UTF-8](https://www.google.com/search?q=canada+covid+cases&amp;oq=canada+covid+cases&amp;aqs=chrome..69i57j0l4j69i60l3.2927j0j7&amp;sourceid=chrome&amp;ie=UTF-8) 
 No spike after hundreds and thousands of people all stood side by side and screamed.</t>
  </si>
  <si>
    <t>I guess only Trudeau got immunity from it.</t>
  </si>
  <si>
    <t>Ah yes, Russia. A shining beacon of free market capitalism.</t>
  </si>
  <si>
    <t>Waiting for the left to blame Harper in 3... 2... 1...</t>
  </si>
  <si>
    <t>Tomato13</t>
  </si>
  <si>
    <t>Are you trying to imply that bill gates caused covid?</t>
  </si>
  <si>
    <t>Well that defeats the purpose of it.</t>
  </si>
  <si>
    <t>I mean i feel like this is already true in Toronto. Everyone here wants more immigrants and theres already a lot. Leads to good food imo but i wish we had a better resettlement program. Cities can only get so big before things start to fall apart. Would be good if we could spread things out all over Ontario, wouldn't see so many issues in specific places</t>
  </si>
  <si>
    <t>It's my statue, not our statue, Comrade</t>
  </si>
  <si>
    <t>If its between two consenting adults have fun.</t>
  </si>
  <si>
    <t>Can't fight the truth.</t>
  </si>
  <si>
    <t>Adios Jar Jar</t>
  </si>
  <si>
    <t>If this is the path we're going down, I can't even begin to imagine what the world will be like in 5 years</t>
  </si>
  <si>
    <t>Great he sees the Soros connection but I feel he still misses the mark.</t>
  </si>
  <si>
    <t>Where can I learn more about the CFO connections to Drake and Snoop?</t>
  </si>
  <si>
    <t>Now the situation in brotherly Canada has been normalized</t>
  </si>
  <si>
    <t>weve come full circle</t>
  </si>
  <si>
    <t>Look at all of the revolutions of 1848 throughout Europe. The first thing they demanded was abolishing the police force and replacing it with a civic guard.
 Guess who served in those civic guards?
 The protestors, of course.</t>
  </si>
  <si>
    <t>Still waiting for them to go after Emily Murphy.</t>
  </si>
  <si>
    <t>Greta Thunberg : mouthpiece for the elites'.</t>
  </si>
  <si>
    <t>Sloan has my vote if Harper doesn‚'t come back</t>
  </si>
  <si>
    <t>"Republicans wear sneakers too."</t>
  </si>
  <si>
    <t>Is this a satire website? People are not supposed to take it seriously.</t>
  </si>
  <si>
    <t>Lol.
 Reminds me of this! 
 [How to get angrier at people you disagree with](https://youtu.be/cVFiqY7T5GI)</t>
  </si>
  <si>
    <t>Sketchy poll is sketch. Also it should be 76% of true north readers want a ban..</t>
  </si>
  <si>
    <t>In a world where there's almost complete freedom of movement, why don't they move somewhere else more suited to their tastes?</t>
  </si>
  <si>
    <t>A lot of people are going to have to start over. She should take this summer paid vacation to figure out her next career instead of begging for money.</t>
  </si>
  <si>
    <t>So deep. *pepehands*</t>
  </si>
  <si>
    <t>Instead of an adjective/noun (like "black"/"person of colour") it's a verb which makes it seem like something is/was done to them (like victimized).</t>
  </si>
  <si>
    <t>Even a stopped clock is right twice a day.</t>
  </si>
  <si>
    <t>Welcome Fam! Excited to have you!!!!!!</t>
  </si>
  <si>
    <t>Katfish29</t>
  </si>
  <si>
    <t>buffwea</t>
  </si>
  <si>
    <t>..uhh.. who is he? No link..</t>
  </si>
  <si>
    <t>Isn't the one with the red leaves on the coat of arms seen as the better traditional one? Forgive me I'm just trying to get the right flag to put on my wall</t>
  </si>
  <si>
    <t>MLG_Eli</t>
  </si>
  <si>
    <t>Lol, they have no soil to grow food.
 Does Seattle even have the weather for soy beans?</t>
  </si>
  <si>
    <t>If it is not safe to return to Parliament, then no other job offer is reasonable. They are by definition dangerous, according to the government's own behavior.</t>
  </si>
  <si>
    <t>I can't see any way in which this backfires terribly</t>
  </si>
  <si>
    <t>Remember the boy who cried wolf? Just wait until the boys in blue don‚'t show up when they‚'re actually needed for an emergency. 
 Already happened in the failure that is formally known as ‚"Chaz‚ [Already happened in the failure formally known as ‚"Chaz‚](https://www.bizpacreview.com/2020/06/21/chop-warlord-furious-medics-wont-enter-autonomous-zone-to-help-bleeding-victim-without-police-backup-937122)</t>
  </si>
  <si>
    <t>PM Blackface doesn't get his next level virtue signal.</t>
  </si>
  <si>
    <t>I like it. I like it a lot</t>
  </si>
  <si>
    <t>"Transparency".</t>
  </si>
  <si>
    <t>Force feeding a narrative.</t>
  </si>
  <si>
    <t>ive unfollowed so many people today</t>
  </si>
  <si>
    <t>It‚'s easier than teaching critical thinking</t>
  </si>
  <si>
    <t>Honestly the conservatives won‚'t have a chance at winning the next election without her as leader. Her and Pierre are pretty much the only ones I‚'d vote for.</t>
  </si>
  <si>
    <t>It‚'s okay when they do it, encouraged even! Liberalism is fun!</t>
  </si>
  <si>
    <t>chambertlo</t>
  </si>
  <si>
    <t>Could have paid to have trees planted instead.</t>
  </si>
  <si>
    <t>Don't forget to help your neighbours.</t>
  </si>
  <si>
    <t>Reported</t>
  </si>
  <si>
    <t>What exactly would constitute ‚"felony cruelty?‚</t>
  </si>
  <si>
    <t>Noooo! I fell for it! lol</t>
  </si>
  <si>
    <t>She is splitting the vote.</t>
  </si>
  <si>
    <t>Who are the 'experts'? Experts in what field? What organization are they with and who funds them? Why are they recommending things to governments and why would the governments listen???
 Follow the money.</t>
  </si>
  <si>
    <t>Like the old saying goes ‚" Don‚'t bring a skateboard to a gun fight ‚"</t>
  </si>
  <si>
    <t>White-boy-Asian</t>
  </si>
  <si>
    <t>Next time we should let the north take over.</t>
  </si>
  <si>
    <t>Anyone know how COVID-19 has affected immigration? With borders being shut down I would assume any immigration is put on hold. If border measures are in place for 6 months so we accepted half as many immigrants this year? Or will the full amount pour in as soon as the borders re open?</t>
  </si>
  <si>
    <t>yolo_swag_tyme</t>
  </si>
  <si>
    <t>Australia is most similar to Australia? The more you know!</t>
  </si>
  <si>
    <t>Aaand its gone.</t>
  </si>
  <si>
    <t>RoCKSLAM</t>
  </si>
  <si>
    <t>It's also meaningless now.</t>
  </si>
  <si>
    <t>This is crony capitalism, not capitalism. Its why we should have a revolt every 20 years as Jefferson said.</t>
  </si>
  <si>
    <t>Im sure there is more going on here, but that is not how the police get large amounts of money to their confidential informants and agents... whatever "sources" provided that info are wrong.</t>
  </si>
  <si>
    <t>Government literally runs media in Canada. Were right up there with North Korea.</t>
  </si>
  <si>
    <t>kekypitae</t>
  </si>
  <si>
    <t>Above the law? Sounds like privilege</t>
  </si>
  <si>
    <t>So here's my concern with that. I get why they're doing it and it's probably a necessary thing, but what that's going to do is make it harder for young people to get into the market while it will be no barrier to wealthy people, criminals or money launderers to get around. I'm sure it will drive prices down slightly and some people are going to think that'll make it easier for them to buy into the market, but i think that the price drop vs the barrier to entry for first timers will not work in their favor.</t>
  </si>
  <si>
    <t>Nah, we need actual Conservatives in this country. I refuse to vote CPC unless there is actually someone right leaning.</t>
  </si>
  <si>
    <t>Allegedly overheard him eh? Weird word combination here.</t>
  </si>
  <si>
    <t>As long as they make it mandatory in social studies, English, basket weaving, and other nonessential degrees, all will be well.</t>
  </si>
  <si>
    <t>We wont be for long!</t>
  </si>
  <si>
    <t>the UN unveiling its true colours.</t>
  </si>
  <si>
    <t>So...metacanada is against freedom of speech now. This subreddit confuses me.</t>
  </si>
  <si>
    <t>Nothing says autonomy like stacks of takeout boxes and fresh threads made by children overseas...
 E: Which autonomous gas station he fuel up at?</t>
  </si>
  <si>
    <t>Get the truth about Trudopes bosses out there</t>
  </si>
  <si>
    <t>&gt; more than 200 years ago.
 'nuff said.</t>
  </si>
  <si>
    <t>Can you imagine the backlash for a Conservative mp. Rules don't apply for the natural governing party</t>
  </si>
  <si>
    <t>If our military wasn't the worlds laughing stock already, this definitely tips it over the line.</t>
  </si>
  <si>
    <t>Reverse the colors and this video would be showing by every MSM across the globe.</t>
  </si>
  <si>
    <t>Freedom of expression via bike lock to the noggin</t>
  </si>
  <si>
    <t>These salaries should include a bonus to account for instability of politics but still... And that's a lot of yes men. Are these even full-time jobs?</t>
  </si>
  <si>
    <t>I'm pretty sure she already addressed her position on the UN. She's not willing to quit and, frankly, if she was she'd lose the election immediately. Too many people here demand their idea of the perfect party. It's not going to happen. Take the best you can get and move on.</t>
  </si>
  <si>
    <t>Hi. Potential Ophthalmologist here. I also just entered and wish the same treatment.</t>
  </si>
  <si>
    <t>Fox_Grape</t>
  </si>
  <si>
    <t>Imagine being more horrified about the depiction than what they depict.</t>
  </si>
  <si>
    <t>"These are not the NarrativeDroids you are looking for."</t>
  </si>
  <si>
    <t>&gt; Undocumented immigrants, held in prisons and detention centres where COVID-19 has spread, have gone on hunger strikes demanding to be released for their safety. The vast majority are detained merely because of irregularities in their refugee or immigration claims, not because they've been charged with a crime or were alleged to be a security risk.
 &gt; Yielding to public pressure, the Canada Border Security Agency (CBSA) has conducted release hearings at an accelerated pace.
 &gt; But there's been a catch.
 &gt; Over the past several weeks, the CBSA has imposed controversial electronic monitoring bracelets as a condition for some releases in Quebec and Ontario. The migrant justice group Solidarity Across Borders is among those who have denounced the move.</t>
  </si>
  <si>
    <t>We also need to pay for them to have clean drinking water!!!!!!
 well the rest of us pay our own utility bills to have clean drinking water</t>
  </si>
  <si>
    <t>Time to Wexit.</t>
  </si>
  <si>
    <t>This would be me if I was in emergency situation</t>
  </si>
  <si>
    <t>Required viewing:
 https://www.youtube.com/watch?v=RPAeYpl3Vhc</t>
  </si>
  <si>
    <t>based ben</t>
  </si>
  <si>
    <t>Her in a nutshell
 https://youtu.be/8CTeLy3Ujxc</t>
  </si>
  <si>
    <t>Toblerone next</t>
  </si>
  <si>
    <t>Good thing they're taking those shotguns from those farmers in Saskatchewan...</t>
  </si>
  <si>
    <t>The whole blackout thing is clearly just a social media operation by the US government to have the groups that are protesting silence themselves for a day so they can‚'t organize. Thanks MC for not supporting the social media operations of the CIA!</t>
  </si>
  <si>
    <t>So that's the answer to our problem!</t>
  </si>
  <si>
    <t>Lmao we really have no line they can't cross, do we?</t>
  </si>
  <si>
    <t>We lost our democracy years ago. We live in a plutocratic capitalistic democracy where the will of capital and the class who owns that capital come first. The will of the people don't matter in the least. Everyone else is viewed as a potential enemy to this paradigm they've constructed. Nice to hear you think free speech a good thing.</t>
  </si>
  <si>
    <t>üò≥</t>
  </si>
  <si>
    <t>Lawyer here. This is actionable. You will hear of a lawsuit being filed within 2 weeks from now. The easy lawsuit will be wrongful dismissal, but she has an incredibly strong defamation claim as well.
 High paying position, strong community reputation, damages could be very high for this one.
 Don't worry, the tax payers will foot the bill though.</t>
  </si>
  <si>
    <t>And whats their next target ? The word 'mister' ?</t>
  </si>
  <si>
    <t>That is a great old video. If you're young enough to have not seen it, I highly recommend.</t>
  </si>
  <si>
    <t>Max telling people what they want to hear! That's how he based his whole party, but no action what so ever! Just the twitter party (If they are even a party) of Canada.</t>
  </si>
  <si>
    <t>conveniently recorded. definitely not antifa</t>
  </si>
  <si>
    <t>This has been going on since the 70s at least. I saw a photo exhibit in some gallery about a human-as-horse event they had at a real horse race event.
 Trying to remember where that was.</t>
  </si>
  <si>
    <t>Not official until they salute the Transgendian flag.</t>
  </si>
  <si>
    <t>Liberal Mp, should we be surprised?</t>
  </si>
  <si>
    <t>The real tea party movement was in 1773.</t>
  </si>
  <si>
    <t>peaceful protester are not screaming so its safe tam said.</t>
  </si>
  <si>
    <t>Yet they're not highlighting that Hillary Clinton refused to go testify yesterday in court in an online summon by the Department of Justice despite it taking place.</t>
  </si>
  <si>
    <t>Ban birds...</t>
  </si>
  <si>
    <t>/r/boomershumor</t>
  </si>
  <si>
    <t>I don't feel like any social workers / medics were asked how they feel about their new job description.</t>
  </si>
  <si>
    <t>Will the steaks be rare?</t>
  </si>
  <si>
    <t>ARCHIVE CBC LINKS
 You're giving them clicks while calling to de-fund them. 
 It takes 10 seconds to archive something.</t>
  </si>
  <si>
    <t>Sir. You have sisters on here too.</t>
  </si>
  <si>
    <t>Playing lotsa retro games with friends in real life! super fun.</t>
  </si>
  <si>
    <t>Yeah, but they're going to ban handguns, so it'll be fine.</t>
  </si>
  <si>
    <t>Brought to you by 'hoodsite.com'
 Michael Dorn's brother (aka Lt Worf)?
 RIP</t>
  </si>
  <si>
    <t>Sorry, but we don't need every town and city turning into favelas , low paid workers stuck in poverty because a abundance of labor means they can pay minimum wage.
 we already have homeless people, we have no room for more</t>
  </si>
  <si>
    <t>Is it s French site? Parler§®</t>
  </si>
  <si>
    <t>There‚'s not as much profit in the media if they tell the truth</t>
  </si>
  <si>
    <t>JesusHChrist99</t>
  </si>
  <si>
    <t>No its not. It's your own reactionism that will lead to such a thing</t>
  </si>
  <si>
    <t>facial recognition camera.....</t>
  </si>
  <si>
    <t>HoodRatThing</t>
  </si>
  <si>
    <t>haha as if you could just 'delete' it..... aw aren't you cute. Welcome to patriot act 2.0. Except this time instead of airport safety, it's flu safety. The worst is yet to come. The corporate monopoly is almost universal.
 The only solution is to leave your phone at home or at the very least have a phone where you can take the batteries out if you don't want to be tracked. There really is no escaping the all seeing eye on this one. We'll have to wait for someone to innovate signal jammers or something of the sort. But until then, welcome to the covid clampdown</t>
  </si>
  <si>
    <t>What a lack of context. What hospital is it? Where? What's the covid in that region.?what are they saying?
 So many questions.</t>
  </si>
  <si>
    <t>i remember when i could be proud of my country 20 years ago... now.. not so much</t>
  </si>
  <si>
    <t>I so hope it's a parody account.</t>
  </si>
  <si>
    <t>I don't understand why anyone would take a vaccine that
 * Has China involved in producing
 * Has been rushed
 * Has no tests regarding the long term &amp; short term effects of it
 If there are protests, it should be around not requiring a vaccine in order to be a part of society, if it comes to that</t>
  </si>
  <si>
    <t>My vote will go to the party that promises Canada out of UN and NATO</t>
  </si>
  <si>
    <t>GerryG2019</t>
  </si>
  <si>
    <t>How could they not be?
 The label‚'s on the tin.</t>
  </si>
  <si>
    <t>Of course. The Toonberg is a top advisor and mouthpiece for the Soros crowd who created her.</t>
  </si>
  <si>
    <t>Read his platform yourself. There's a awful lot of good stuff in there, as well as some things that are questionable.
 Funny that the criticism is coming from people who support MacKay, when he hasn't even released his own platform yet.</t>
  </si>
  <si>
    <t>&gt; "Our government and UBC are deeply committed to inclusion, justice and equity for all. The university has an inclusion action plan and has begun implementing it.‚ 
 More proof that this language, designed to sound "nice" , are the slogans of a cult and are meaningless.</t>
  </si>
  <si>
    <t>It actually doesn't matter because when the US falls so do we.</t>
  </si>
  <si>
    <t>Rioters of peace.</t>
  </si>
  <si>
    <t>Not Canada</t>
  </si>
  <si>
    <t>It's posted on r/Quebec under the tag "humor"</t>
  </si>
  <si>
    <t>incoming ruby ridge/waco type event )-:</t>
  </si>
  <si>
    <t>This is going to be bigger than the Sponsorship Scandal. 
 It hasn't hit yet. It will.</t>
  </si>
  <si>
    <t>Who cares if they change the packaging?</t>
  </si>
  <si>
    <t>Can‚'t scare people into giving up their rights and freedoms with facts.</t>
  </si>
  <si>
    <t>What a great military target!</t>
  </si>
  <si>
    <t>Suite38</t>
  </si>
  <si>
    <t>...MAGA Hats too? I wear mine proudly</t>
  </si>
  <si>
    <t>Well if that‚'s the case then I‚'m currently paying for 2 of them. Is it like adopting a kid in Africa? Can I expect a Christmas card, a picture, and an update on their schooling?</t>
  </si>
  <si>
    <t>It would be funny if this happened.</t>
  </si>
  <si>
    <t>Riots are the language of the unheard- Martin Luther King Jr.</t>
  </si>
  <si>
    <t>ElrondMan</t>
  </si>
  <si>
    <t>He's lucky he's so rich. Most guys can't defend themselves against false accusations effectively.</t>
  </si>
  <si>
    <t>&gt;‚"I say, for those that are offended by the description, please feel free to send in your own fun description of the Greta Thunburger and we may replace it with the current description.‚
 Very smooth. I like it.</t>
  </si>
  <si>
    <t>If 8 weeks of free money is "life changing" for you, there's more wrong with you than just not enough money.</t>
  </si>
  <si>
    <t>[https://www.msn.com/en-in/news/other/donald-trump-says-he-wont-watch-nfl-us-soccer-if-players-kneel-during-national-anthem/ar-BB15sFK7](https://www.msn.com/en-in/news/other/donald-trump-says-he-wont-watch-nfl-us-soccer-if-players-kneel-during-national-anthem/ar-BB15sFK7) 
 Stop kneeling !</t>
  </si>
  <si>
    <t>r/EmpireDidNothingWrong</t>
  </si>
  <si>
    <t>if i am correct the Toronto police have M20 scout cars with M2HB's or at least they used to, they would really come in handy right about now</t>
  </si>
  <si>
    <t>Ok cool, i understand your points of view from the comments. Hope y'all like working 10 hour days six days a week picking on a farm.</t>
  </si>
  <si>
    <t>KBStarrr</t>
  </si>
  <si>
    <t>Just setting it up so they can blame Ford for the results of their "protests".</t>
  </si>
  <si>
    <t>It's almost as if he needs a moment to process his thoughts before responding to a question loaded with potential landmines for US-Canadian relations...</t>
  </si>
  <si>
    <t>Quebec, if they even join at all.</t>
  </si>
  <si>
    <t>Great idea, remove their training budget and the ability to buy and service non lethal options.</t>
  </si>
  <si>
    <t>Children who grew up in an echo-chamber, and as a result never grew up, cannot be reasoned with.
 I'm sure we all agree gree ree ee e.</t>
  </si>
  <si>
    <t>Sounds like the guy had insurance</t>
  </si>
  <si>
    <t>This TBH</t>
  </si>
  <si>
    <t>Trudeau won't do it.</t>
  </si>
  <si>
    <t>"B-But one day my province will join the USA!"</t>
  </si>
  <si>
    <t>At least we know Canadian ships will never see actual combat. So there is that.</t>
  </si>
  <si>
    <t>Diversity is our strength.</t>
  </si>
  <si>
    <t>I bet one of the subs was r/onguardforthee</t>
  </si>
  <si>
    <t>M'lady</t>
  </si>
  <si>
    <t>Again this is a part of his theater play... mmmm I mean ¬´¬†term¬†¬ª.</t>
  </si>
  <si>
    <t>Seveneyesindarkness</t>
  </si>
  <si>
    <t>Because we don't live in a bubble and things that happen in the US have an enormous effect on us. Their news is important too.</t>
  </si>
  <si>
    <t>While we're at splattering red paint and tearing down statues, there's a good candidate.</t>
  </si>
  <si>
    <t>I'd say 4-6 pickups with tow straps could bring that down..
 Seems an appropriate time to bring it down...</t>
  </si>
  <si>
    <t>I had fun leading up to the last election. O how they hate to be reminded how the NDP ate it's self with Sighn and that Sighn couldn't be bbothered to visit a union picket line unless a terrorist convention also happened to be in town and he could pass a rolex repair shop along the way.
 I don't believe any of the union shops here will support the federal ndp.</t>
  </si>
  <si>
    <t>[We do not need to be concerned.](https://twitter.com/i/status/1271667896352034818)</t>
  </si>
  <si>
    <t>Ok Doomer</t>
  </si>
  <si>
    <t>Can‚'t definitely say that it‚'s NOT him...</t>
  </si>
  <si>
    <t>I don't know who to support, can somebody tell me who is higher on the intersectionality hierarchy of privilege so I can understand what's going on?</t>
  </si>
  <si>
    <t>So glad I left that student city..l</t>
  </si>
  <si>
    <t>Lol Canada literally gives you all your money back if you tick a box stating that you're first nations.</t>
  </si>
  <si>
    <t>Just wait till they say there's a second wave of covid because of protests,</t>
  </si>
  <si>
    <t>Based Countries tbh</t>
  </si>
  <si>
    <t>Ertyks_00</t>
  </si>
  <si>
    <t>There's one flying at the elementary school near my house.</t>
  </si>
  <si>
    <t>Saw this on 4chan like 2 years ago. It‚'s a great idea.</t>
  </si>
  <si>
    <t>Are you going to put up a statue of those who profited from it?</t>
  </si>
  <si>
    <t>wasnt there a video last week when riot when relatively peaceful they found a full pallet of brick in the middle of the sidewalk gently waiting there for rioter to use them. someone pulling the string for sure</t>
  </si>
  <si>
    <t>He can now cry about having top tier health insurance at home.</t>
  </si>
  <si>
    <t>&gt;buying hats from Trump to totally own DRUMPHF</t>
  </si>
  <si>
    <t>Louder please Thomas</t>
  </si>
  <si>
    <t>Ah yes, tpb, the sesame street of Canada. It's because of the theme song isn't it?</t>
  </si>
  <si>
    <t>Did you actually take English in high school? There‚'s this thing we use called paragraphs.</t>
  </si>
  <si>
    <t>Avi should go talk to Justin. After all, Liberal policy is completely science based.</t>
  </si>
  <si>
    <t>Me: Hey, I've seen this one before.</t>
  </si>
  <si>
    <t>Deserter15</t>
  </si>
  <si>
    <t>Once to bow to one thing, you have to bow to everything. It's a dangerous precedent that you're setting.</t>
  </si>
  <si>
    <t>üêí</t>
  </si>
  <si>
    <t>They should just keep putting up new ones and take it out of the university or welfare budgets.</t>
  </si>
  <si>
    <t>‚"Try me‚ he‚'s thinking...</t>
  </si>
  <si>
    <t>... that we'll be forced to pay for.</t>
  </si>
  <si>
    <t>This was one of the few funny things Jimmy Kimmel has done.</t>
  </si>
  <si>
    <t>The students should change schools. Utopia U looks to be more in line with their goals.
 https://m.youtube.com/watch?v=_5PiZsLukLk</t>
  </si>
  <si>
    <t>loooooooooooool</t>
  </si>
  <si>
    <t>Just as it was getting good</t>
  </si>
  <si>
    <t>Did he do a Jussie?</t>
  </si>
  <si>
    <t>Why don't the mods require archiving CBC?? You're giving them clicks which is what they want.</t>
  </si>
  <si>
    <t>No big loss.</t>
  </si>
  <si>
    <t>Jamal Blumenthal</t>
  </si>
  <si>
    <t>1. Don't get out of your car.
 2. Keep driving, even if there are protesters in front of you.</t>
  </si>
  <si>
    <t>Rosie O'Donnel</t>
  </si>
  <si>
    <t>ve3cnu</t>
  </si>
  <si>
    <t>Prime example how easily data can be manipulated using a blank map, paint, and selective surveys.</t>
  </si>
  <si>
    <t>They should at least change it to All Lives Matter</t>
  </si>
  <si>
    <t>cgk001</t>
  </si>
  <si>
    <t>It's funny, even among my left-leaning friends they now want to own a gun. Sadly they don't realize how difficult it is here in Canada, but they sure are learning.</t>
  </si>
  <si>
    <t>Not everybody wants it. Opinions vary.
 Crosswalks celebrating straight lifestyles aren't allowed, so I'm not very sympathetic.</t>
  </si>
  <si>
    <t>The Toronto Man we needed.</t>
  </si>
  <si>
    <t>If that dam broke China would have more than massive flooding to worry about. The water reservoir carries so much weight that it could induce a major earthquake.</t>
  </si>
  <si>
    <t>Where does it say anti-COVID-19?</t>
  </si>
  <si>
    <t>Board members are not employees. It‚'s perfectly legal for them to do that.</t>
  </si>
  <si>
    <t>And neither will insurance companies do business in these places. Why insure something that will burn down every 5 years?</t>
  </si>
  <si>
    <t>Also forming a militia and protecting the border of the new CHAZ/CHOP: Acceptable</t>
  </si>
  <si>
    <t>.. Can't help but notice some of y'all disappointed over the lack of validation by not getting the ban. 
 I hope it goes to show that despite having a few less than discerning members, there is actually some useful discourse, sharing of ideas and opinions, and education taking place here that may serve the greater good of Canada. Which I think is at the core of the intent of the sub.
 Keep sharing.</t>
  </si>
  <si>
    <t>Yeah, me neither . These people have completely lost it. How is this even a comparison? Walking through the park on a sunny day vs. apocalypse outside. My god.</t>
  </si>
  <si>
    <t>They had one person (or one person's alts) post to as many Canadian subreddits as they could and every one of them got taken down. You'd think OGFT would take the hint.</t>
  </si>
  <si>
    <t>It's the new tin foil hat.</t>
  </si>
  <si>
    <t>10 bucks says the next chief is a Karen</t>
  </si>
  <si>
    <t>Fleshpound!</t>
  </si>
  <si>
    <t>HotbladesHarry</t>
  </si>
  <si>
    <t>I don't get the link. So are they instituting quotas, or just allowing people to hire whom ever they please, in other words, "discriminate". Cause if it's the latter than that is just fine.</t>
  </si>
  <si>
    <t>A real parliament, have not seen one of those for a long time</t>
  </si>
  <si>
    <t>Aged like milk</t>
  </si>
  <si>
    <t>MindOfAnEnt</t>
  </si>
  <si>
    <t>Do you live in fort Mac?</t>
  </si>
  <si>
    <t>Christ.</t>
  </si>
  <si>
    <t>The fix is in.
 They're setting us up to lose.</t>
  </si>
  <si>
    <t>This is old</t>
  </si>
  <si>
    <t>Firearms Legal Defense insurance.
 Look it up, it will help you when you have to defend yourself.</t>
  </si>
  <si>
    <t>Jordan Peterson once said 'its difficult to point to when the left goes too far'. 
 I think were at the left going too far. *actually, that was a long time ago*</t>
  </si>
  <si>
    <t>Unrelated to Canada</t>
  </si>
  <si>
    <t>Econmic and social injustice is perhaps as much of if not more a health risk than the current pandemic. I'd say that's saying something about how bad the social/economic injustice is</t>
  </si>
  <si>
    <t>I voted no but only because i believe in free speech for all</t>
  </si>
  <si>
    <t>sounds reasonable. and i'm an ontario resident. That other sub sounds like a POS</t>
  </si>
  <si>
    <t>Going to get my PAL soon and this ban has me worried that they may target non restricted too in the coming years</t>
  </si>
  <si>
    <t>doubtful 
 https://www.youtube.com/watch?v=ztninkgZ0ws</t>
  </si>
  <si>
    <t>Y'all need to get off twitter some time if you think this is true</t>
  </si>
  <si>
    <t>‚"It has to do with pain, whether it‚'s physical pain, psychic pain, whether its emotional pain. "
 I'm sorry, did BC's top appointed medical professional just use the term "psychic pain"?</t>
  </si>
  <si>
    <t>This post took more effort than the OIC</t>
  </si>
  <si>
    <t>Pippo131313</t>
  </si>
  <si>
    <t>Loving Russia more and more. They truly represent what is left of Western Civilization.</t>
  </si>
  <si>
    <t>Is that Jiren on the left?</t>
  </si>
  <si>
    <t>We should have gotten a Permanent Seat after WWII to begin with.</t>
  </si>
  <si>
    <t>Confusing? I think not.</t>
  </si>
  <si>
    <t>Can't find any source</t>
  </si>
  <si>
    <t>Ironic moment for Fox News</t>
  </si>
  <si>
    <t>Is that Ozzy Osbourne?</t>
  </si>
  <si>
    <t>Here are some more facts to amuse your socialists friends with! 
 [Source](https://historycollection.co/12-notorious-wild-west-outlaws/)</t>
  </si>
  <si>
    <t>Are you insinuating that the sun is suggesting that it's a good idea to make trudeau emperor?</t>
  </si>
  <si>
    <t>CSIS really needs to get a handle on the spies that have infiltrated this country.</t>
  </si>
  <si>
    <t>Equality of outcome</t>
  </si>
  <si>
    <t>During the Great Depression, the chefs over at Barefax would hijack police horses to cook and serve them to the hungry and often starving patrons.
 A part of our heritage.</t>
  </si>
  <si>
    <t>You're definitely on to something. Our moral compasses are largely shaped by stories.
 Traditionally, a protagonist has to adapt and evolve. They face their flaws, insufficiencies or lack of experience. Then they go through hardship to become something better or to learn something.
 In a fable the protagonist is an avatar that allows the reader to learn a lesson. With a traditional point of view we get the moral "don't sound false alarms" because the tacit question of that point of view is "where am I lacking? How can I improve?"
 If someone's take away is "the townspeople should have kept listening" that means their takeaway from the protagonist (= the takeaway for themselves) is "he was right all along and should not have to change" meaning "I am right and I should not have to change, no matter the negative feedback presented to me as a consequence of my actions."
 It's such a fundamental misunderstanding of storytelling and of art in general.</t>
  </si>
  <si>
    <t>acavalierattitude</t>
  </si>
  <si>
    <t>The CBC keeps saying that thousands of jobs have been created. LOL</t>
  </si>
  <si>
    <t>McKay just went from 4th choice on the ballot to not even being marked.</t>
  </si>
  <si>
    <t>Evidence. 
 https://news.efinancialcareers.com/uk-en/3004067/h1b-suspension-pressures-pay-at-goldman-sachs-google?fbclid=IwAR3yXL2NziOEBgM9P5_TtO_X31AS8zglz2Ns5wiDgAd4EUMPlf9SxNHwyWA</t>
  </si>
  <si>
    <t>300,000 Canadian citizens fleeing the basic dictatorship Justin Trudeau admires...</t>
  </si>
  <si>
    <t>You should assume that it is been found and removed from view of the public.</t>
  </si>
  <si>
    <t>TheFirstArticle</t>
  </si>
  <si>
    <t>This was like 80% of the people on the Facebook. So I got rid of Facebook. I am legitimately a much happier person. The only people you really need you have in your phone. Don‚'t bother with the 500 people from high school who wouldn‚'t even say hi to you in passing. 
 I like Twitter (the platform not the company). Reaches a wide audience. I have an anonymous account that I have followed by some independent journalists I hold very highly and I‚'m proud of that .</t>
  </si>
  <si>
    <t>We live in Canada. Just go north from wherever you are and you will be fine.
 Absolutely none of this matters 200km from the border. Plenty of resources. Plenty of work.</t>
  </si>
  <si>
    <t>Is their activity there? I don't want to help this site.</t>
  </si>
  <si>
    <t>This is bizarre considering the beach's are packed!!</t>
  </si>
  <si>
    <t>A new crop of Karens. Gettin' their way. With NO justification.</t>
  </si>
  <si>
    <t>DEFUND RAZ</t>
  </si>
  <si>
    <t>See you in two weeks lol</t>
  </si>
  <si>
    <t>Sell-outs. LOL
 How can I get in on this bandwagon?</t>
  </si>
  <si>
    <t>How about the rest of canada stop funding it?</t>
  </si>
  <si>
    <t>I believe nothing I see online.</t>
  </si>
  <si>
    <t>They should start dancing at him</t>
  </si>
  <si>
    <t>Where is it? It should be reported and/or removed.</t>
  </si>
  <si>
    <t>Cool fiction Bolty</t>
  </si>
  <si>
    <t>&gt;Once restaurants and bars reopen, they‚'ll only be allowed at 50 per cent capacity for the foreseeable future. That, said Jacques, means fewer servers and bartenders. And, in many cases, fewer people in the kitchen.
 And fewer tips to not declare on income tax. Funny how EI paymens are directly tied to how much you actually make.</t>
  </si>
  <si>
    <t>These students work as much as they can to send money home RIP to anyone working around them they will work 120 hour weeks and you will never get a raise because of it</t>
  </si>
  <si>
    <t>As soon as the Proud Boys are named one</t>
  </si>
  <si>
    <t>"Theres is no room for rational discussion or thought in our emotional reasoning!"</t>
  </si>
  <si>
    <t>double your standards! more is more!</t>
  </si>
  <si>
    <t>Haha, "belongings". Welcome to communism where there is no private property and everything is owned by everyone.</t>
  </si>
  <si>
    <t>I created a saidit account. I like it so far it just needs more users.</t>
  </si>
  <si>
    <t>post to /r/coronaviurusmemes</t>
  </si>
  <si>
    <t>Government can't create any meaningful number of jobs because their role is not an employer. Even giving money directly to corporations to create jobs just eliminates jobs from wherever they took the money from. Government can only destroy jobs. 
 In order to destroy fewer jobs, all they need to do is prioritize individual rights over worker's group rights. That means reopen for business, reduce licensing requirements for things that don't need it, stop state protectionism of unions, and allow people who are not worth the minimum wage have work for whatever they are able to get. If they did that, they'd have virtually no unemployment.</t>
  </si>
  <si>
    <t>"Wealth for me, not for thee"</t>
  </si>
  <si>
    <t>And they say there isn‚'t a use for belt fed weapons.</t>
  </si>
  <si>
    <t>I don't care how cheap it is, I'm not driving on reserve to pick it up.</t>
  </si>
  <si>
    <t>I do think you lost track of the point of the discussion. You are instead repeating historical facts that are not being disputed or debated. This is where I leave you to debate whoever it was you were actually responding to.</t>
  </si>
  <si>
    <t>They are not removing these people from history. They are removing an image of them. Why not leave the statues and make a new plaque for them instead? This will leave history alone and re write their history for the next generation. Instead, the next generation will still learn about how heroic they were in history books.</t>
  </si>
  <si>
    <t>believe whatever you want about the riots/protests, but this is an extremely questionable source.</t>
  </si>
  <si>
    <t>it don't be like it is, but it do.</t>
  </si>
  <si>
    <t>The virtue signalers really really really seem to love this holiday.
 It's like the best one now of all the holidays.</t>
  </si>
  <si>
    <t>Can someone explain to me the significance of being on the UN Security Council?</t>
  </si>
  <si>
    <t>msaki01</t>
  </si>
  <si>
    <t>Did Henry encourage the protests? The only comment I could find from her was that [people should avoid large protests and find other ways to demonstrate that don't involve crowds](https://beta.ctvnews.ca/local/british-columbia/2020/6/10/1_4978263.html)</t>
  </si>
  <si>
    <t>body</t>
  </si>
  <si>
    <t>author</t>
  </si>
  <si>
    <t>post id</t>
  </si>
  <si>
    <t>utc</t>
  </si>
  <si>
    <t>TIL Michigan is part of Canada</t>
  </si>
  <si>
    <t>I'd say that was staged.</t>
  </si>
  <si>
    <t>Reeeeeeeeeeeeeeee</t>
  </si>
  <si>
    <t>If you watch it, make sure it's a pirated copy.</t>
  </si>
  <si>
    <t>üòÜ</t>
  </si>
  <si>
    <t>Well without police they wont need a court system and we can turf a lot of the judges and lawyers.
 Record scratch..... 
 You want to see a quick 180, push to defund the justice system.</t>
  </si>
  <si>
    <t>Define liberal and conservative. Please. What is a liberal? What is a conservative? Everybody can be sorted into A and B? I suspect the world is too complex for you to understand.</t>
  </si>
  <si>
    <t>badfishgoodsauce</t>
  </si>
  <si>
    <t>Giving money to an issue people vocally support cannot be done temporarily, because it will collapse support. It keeps getting dragged along over time.
 So, sure the only solution is to throw even more money at getting people off the dole. A handout to end handout dependency.</t>
  </si>
  <si>
    <t>Ka-boom! The thought police have arrived. Scary.</t>
  </si>
  <si>
    <t>Detroit 1981 here we come!</t>
  </si>
  <si>
    <t>"Super... versed". Her vocabulary is impressive.</t>
  </si>
  <si>
    <t>rabiesandcorn</t>
  </si>
  <si>
    <t>Skilled professionals, aka rural entrepreneurs, aka uber drivers on government leased toyota camry's</t>
  </si>
  <si>
    <t>90% of their diet is soy.</t>
  </si>
  <si>
    <t>Those who do not remember the past are condemned to repeat it.</t>
  </si>
  <si>
    <t>Okay, which one of you did this...</t>
  </si>
  <si>
    <t>Man they're TERRIFIED of Trump winning, look at what happened this year so far.</t>
  </si>
  <si>
    <t>I looked, can't find it .... Sorry bud I think they removed it.</t>
  </si>
  <si>
    <t>Omg that is brilliant comedy. I'm surprised they aired that with all the BLM stuff potentially leading to huge consequences for airing this "checks date* almost 10 years old? Wow, has that skit aged well lol.</t>
  </si>
  <si>
    <t>So they might dial it up ha</t>
  </si>
  <si>
    <t>I would not blame them for this .</t>
  </si>
  <si>
    <t>It‚'s a wishi from the show ‚"happy!‚</t>
  </si>
  <si>
    <t>Ok I'm confused again. This is satire right.</t>
  </si>
  <si>
    <t>TheBabou268</t>
  </si>
  <si>
    <t>what a time to live in</t>
  </si>
  <si>
    <t>this is surprising</t>
  </si>
  <si>
    <t>We all know that already. 
 See Brampton if you don't believe me. No other people have managed to establish such an ethnically pure city in this country.</t>
  </si>
  <si>
    <t>Marketing. You either recognize it for what it is, or you fall for it.</t>
  </si>
  <si>
    <t>bahahahahaha #goodlaugh</t>
  </si>
  <si>
    <t>Max I'm so sorry Max this isn't the party we should have had Max we let you down Max I hope you can forgive us Max</t>
  </si>
  <si>
    <t>Top Kek.</t>
  </si>
  <si>
    <t>I really, really hope she is not just talk. That was a good statement though.</t>
  </si>
  <si>
    <t>I mean wouldn't put it past Trudeau to actually do this. He can support Pride Month and submit to BLM at the same time! Win win</t>
  </si>
  <si>
    <t>I am so down to delete the RCMP.</t>
  </si>
  <si>
    <t>Meritocracy is the only system that works. Unfortunately it isn't woke.</t>
  </si>
  <si>
    <t>When everybody is just property, you don't have to worry about equity, it's ensured.</t>
  </si>
  <si>
    <t>Either nothing will happen and the last three months were completely unnecessary or there is a horrifying second wave that we are ill-equipped to handle. 
 Not sure I like either scenario.</t>
  </si>
  <si>
    <t>GTFonMF</t>
  </si>
  <si>
    <t>I always thought Ms.Buttersworth was superior anyways</t>
  </si>
  <si>
    <t>It's almost like having massive open air markets is a bad thing! Let's pickup some COVID and Salmonella with our food!</t>
  </si>
  <si>
    <t>Womp womp</t>
  </si>
  <si>
    <t>I see Montreal has some intellectuals</t>
  </si>
  <si>
    <t>Annex Canada</t>
  </si>
  <si>
    <t>Commence par arr√™ter d'√™tre anglo ca va √™tre un bon d√©but...</t>
  </si>
  <si>
    <t>Spammed from who?</t>
  </si>
  <si>
    <t>how does that even happen</t>
  </si>
  <si>
    <t>Hrm. In Canada everyone is an immigrant. All good.</t>
  </si>
  <si>
    <t>post this in r/canada and watch what happens</t>
  </si>
  <si>
    <t>Is this Montreal or Africa?</t>
  </si>
  <si>
    <t>Probably has a sweet insurance plan too. Business is slow? No problem, looting will get that product moving!</t>
  </si>
  <si>
    <t>Ha, that's funny.</t>
  </si>
  <si>
    <t>Madcat789</t>
  </si>
  <si>
    <t>But how will we enrich our cultural mosaic?
 /s</t>
  </si>
  <si>
    <t>As a minister can‚'t she get a car? It‚'s not going to pollute the air when it‚'s parked, so it‚'s no different then an uber.</t>
  </si>
  <si>
    <t>I cannot wait for the pendulum to swing HARD to the other side. It will be utterly glorious.</t>
  </si>
  <si>
    <t>Was metacanada.win taken or something?</t>
  </si>
  <si>
    <t>Good thing the parades cancelled.</t>
  </si>
  <si>
    <t>Google ‚"redlining‚. Wealth accumulates over generations and real estate is the number one source in this comparison</t>
  </si>
  <si>
    <t>Then I guess, [Meet the next political party of Canada, the GFCP](https://vignette.wikia.nocookie.net/dragonball/images/e/ea/GinyuTokusentai.png/revision/latest?cb=20150227230857)</t>
  </si>
  <si>
    <t>Ok boomer</t>
  </si>
  <si>
    <t>They don't have jobs, careers or property. They just want the government to take yours.</t>
  </si>
  <si>
    <t>Are we gonna become a Maestro Fresh Wes sub AGAIN?</t>
  </si>
  <si>
    <t>Elizabeth May (who?) Wants Canada To Accept U.S. Antifa Asylum Seekers Now That Country ‚ No Longer Safe
 Fixed the title :)</t>
  </si>
  <si>
    <t>Chilling, particularly when every media outlet regards this as ‚"the new normal‚. Long con 86% complete.</t>
  </si>
  <si>
    <t>doh! you got us :-(</t>
  </si>
  <si>
    <t>Are we heading to a Balkanization of the west?</t>
  </si>
  <si>
    <t>Whatever the twitter rules happen to be this week.</t>
  </si>
  <si>
    <t>Just a regular Maya Angelou, aren‚'t ya</t>
  </si>
  <si>
    <t>so much profit to be made!</t>
  </si>
  <si>
    <t>Was too young back then, but was the Harper government like this back then when they were in power? (ie not answering questions)
 Are there any question period videos on youtube from that era?</t>
  </si>
  <si>
    <t>This is bait</t>
  </si>
  <si>
    <t>I'm sure he just left to social distance</t>
  </si>
  <si>
    <t>Way too late on that one.</t>
  </si>
  <si>
    <t>Sloan &gt; Lewis = O'Toole &gt; Mackay. 
 I HAVE SPOKEN</t>
  </si>
  <si>
    <t>perhaps mlk was wrong, and we were judging them by their character after all</t>
  </si>
  <si>
    <t>I don‚'t see a problem</t>
  </si>
  <si>
    <t>The timing of the rampage was very convenient for a gun ban to get passed without a parliamentary vote.</t>
  </si>
  <si>
    <t>https://www.google.ca/amp/s/beta.ctvnews.ca/national/coronavirus/2020/6/16/1_4986729.html</t>
  </si>
  <si>
    <t>They don't want to erase history.
 Just change it so it says what they want, so it's totally cool and not evil.</t>
  </si>
  <si>
    <t>Didn't Steven Crowder do this already?</t>
  </si>
  <si>
    <t>In a post-national state, ideology becomes your source of belonging</t>
  </si>
  <si>
    <t>Thats the plan. Continue to sit and stay silent.</t>
  </si>
  <si>
    <t>Thought he was Canadian.</t>
  </si>
  <si>
    <t>Frankly I'm surprised they even disclosed he was Libyan!</t>
  </si>
  <si>
    <t>They'll be eating the grass by July.</t>
  </si>
  <si>
    <t>\#Blackouttuesday is the same as "hopes and prays to the victims"...</t>
  </si>
  <si>
    <t>ok this is epic</t>
  </si>
  <si>
    <t>This is what happens when over 50% of voters no longer, or never have, worked.</t>
  </si>
  <si>
    <t>Translation: if the facts don‚'t care about my feelings there is something wrong with it</t>
  </si>
  <si>
    <t>Where can I find the list of banned subs?</t>
  </si>
  <si>
    <t>Aren't all the courses Marxist courses?</t>
  </si>
  <si>
    <t>NamisKnockers</t>
  </si>
  <si>
    <t>[https://www.youtube.com/watch?v=2Z4m4lnjxkY](https://www.youtube.com/watch?v=2Z4m4lnjxkY) 
 If you all want to sing a long with him...</t>
  </si>
  <si>
    <t>What‚'s the over under on the person in the car only speaking Mandarin?</t>
  </si>
  <si>
    <t>remember [go bald for bieber](https://www.youtube.com/watch?v=2iBDm3dgzlQ)? this is him now, feel old yet?</t>
  </si>
  <si>
    <t>francorocco</t>
  </si>
  <si>
    <t>Wasn't the UN Climate Action initiative which demands hundreds of billions of dollars each year nothing more than a massive wealth realloxation plan to Africa?</t>
  </si>
  <si>
    <t>This should be shared everyday across many subs.</t>
  </si>
  <si>
    <t>Hahaha Awesome!</t>
  </si>
  <si>
    <t>what religious group?</t>
  </si>
  <si>
    <t>They definitely aren't keeping it high and tight.</t>
  </si>
  <si>
    <t>Is this what is called indoctrination?</t>
  </si>
  <si>
    <t>Wasn't this due to US support and influencing China to support the Khmer Rouge? Memory is a bit fuzzy here...</t>
  </si>
  <si>
    <t>He hasn't even had a second term yet!</t>
  </si>
  <si>
    <t>&gt;I'm confident that reddit could sway elections.
 -Spez</t>
  </si>
  <si>
    <t>Honestly, what‚'s the point of having a single country anymore. 
 It‚'s Ancapistan time</t>
  </si>
  <si>
    <t>Oof where is this?</t>
  </si>
  <si>
    <t>I really believe there is brigading of Beaverton articles on r/Canada</t>
  </si>
  <si>
    <t>A company I used to work for iffer d me a full time job with pension and benefits, only $25/hr, I refused as my current job is better but none of my friends who are laid off right now wanted the job. I'm sure some immigrant would take it, Canadians need to step up, my friends would rather collect Trudeau CERB dollars being laid off then apply for this job I could get for them.
 I'm sure any immigrant would love an opportunity to be making more than minimum wage.</t>
  </si>
  <si>
    <t>July, well Turdo might not have known about it but thats when some of the earliest reports were coming out about it, wasn't main stream but the mystery illness was being seen in countries world wide already, first cases picked up in france were community spread by july.</t>
  </si>
  <si>
    <t>It is not hard to tell Canada legalized pot.</t>
  </si>
  <si>
    <t>Emperor Trajan is mentioned in the Romanian national anthem, I could see them changing it. Why not? All history should be judged by today's standards, right? /s</t>
  </si>
  <si>
    <t>And here am I thinking when did the Post get so right wing...</t>
  </si>
  <si>
    <t>Yikes</t>
  </si>
  <si>
    <t>Because we are North America trying to keep up with the Joneses. Lol. We have always been taught America is the popular kid in class.</t>
  </si>
  <si>
    <t>I'm just waiting until they get the bright idea to go after banks and government buildings, see how that goes</t>
  </si>
  <si>
    <t>Wow this is happening way faster then I ever thought it would the cracks are starting.</t>
  </si>
  <si>
    <t>*yaaaasss*</t>
  </si>
  <si>
    <t>pappazeuss</t>
  </si>
  <si>
    <t>The left went from not believing masks worked, to believing masks worked but there was a shortage so hospitals should only get them, to believing they sort of helped even if they are cloth masks to believing they're force fields.
 Couldn't happen to a nicer group of people.</t>
  </si>
  <si>
    <t>The first member of my family to set foot on Canadian soil, arrived here in 1603. Ships carpenter under Samuel de Champlain. And we've been here ever since.</t>
  </si>
  <si>
    <t>These continue to get better and better with each revision.</t>
  </si>
  <si>
    <t>Not in reality.</t>
  </si>
  <si>
    <t>&gt;Yu</t>
  </si>
  <si>
    <t>It‚'s remodelling time</t>
  </si>
  <si>
    <t>Coven is the exact word to use..</t>
  </si>
  <si>
    <t>The protests in the states have literally caused a spike in COVID cases. If you look at 3-day and 7-day rolling new case averages, California, Florida, Texas are basically as high as ever. Some other states had spikes as well apparently.
  [https://www.worldometers.info/coronavirus/usa/](https://www.worldometers.info/coronavirus/usa/)</t>
  </si>
  <si>
    <t>"Flatten the curve!"</t>
  </si>
  <si>
    <t>#how to spot a probably fake news
 &gt; supported by the former head of Britain‚'s MI6, Sir Richard Dearlove.
 Former old man have an opinion but no proof and no access to current intelligence
 &gt; Norway Scientist Claims Report Proves Coronavirus Was Lab-Made 
 Claims is a keyword here. He make a claim and no proof for now. No peer review study. 
 The guy tried before and it ended up like:
 &gt; The initial paper was rejected by well-known journals such as Nature and the Journal of Virology back in April before the manuscript of the paper was later accepted and published on Cambridge University Press website, according to a report from the Telegraph. The conclusions of the study were also dismissed by Imperial College London and the Francis Crick Institute. 
 #gimme the proofs, not claims</t>
  </si>
  <si>
    <t>lunetick</t>
  </si>
  <si>
    <t>So long frens</t>
  </si>
  <si>
    <t>You can see the video in the actual CBC link (if you dare):
 https://www.cbc.ca/news/canada/british-columbia/kelowna-rcmp-surveillance-video-wellness-check-lawsuit-1.5623215</t>
  </si>
  <si>
    <t>Onterrible</t>
  </si>
  <si>
    <t>Link won‚'t load.</t>
  </si>
  <si>
    <t>Defund the mouth of the propaganda center known as the CBC or get it labeled as government sponsored media.</t>
  </si>
  <si>
    <t>Thanks for the laugh! :)</t>
  </si>
  <si>
    <t>Controlled opposition. Should get a sub domain on thedonald or trp</t>
  </si>
  <si>
    <t>mugatucrazypills</t>
  </si>
  <si>
    <t>This is 2013</t>
  </si>
  <si>
    <t>Doesn't matter. Your betters have decided MacKay will be leader but enjoy the kabuki theater in the meantime!</t>
  </si>
  <si>
    <t>I found it but it wasn‚'t turned ‚ on‚'</t>
  </si>
  <si>
    <t>Would anyone be able to link me to the videos taken from the reverse angle where we don‚'t see anyone filming? The video highlights it early on but of course it‚'s impossible to find on google</t>
  </si>
  <si>
    <t>Why weren't masks made mandatory in January when this "virus" first started spreading?</t>
  </si>
  <si>
    <t>something changed? i turned off all custom elements to this site and it hasn't changed in ages</t>
  </si>
  <si>
    <t>This is a direct result of diversity hires.</t>
  </si>
  <si>
    <t>When you give the media 600 million dollars they probably aren't that interested in biting the hand that feeds them...</t>
  </si>
  <si>
    <t>I thought all guns were banned though</t>
  </si>
  <si>
    <t>Did Trudeau Thank him for his donation to the Liberal party?</t>
  </si>
  <si>
    <t>And I was reading threads about how small trumps rally's were. Someone even said be careful because trump still won with the small crowds we saw in 2016.</t>
  </si>
  <si>
    <t>kwiztas</t>
  </si>
  <si>
    <t>So progressive they‚'ve looped all the way around again! I imagine that this will backfire in some parts of the state.</t>
  </si>
  <si>
    <t>And just like that, a new nation is born and no one is worried about foreign influence in "our democracy" anymore..</t>
  </si>
  <si>
    <t>Uhhhhhhh..... what?
 Im skeptical.</t>
  </si>
  <si>
    <t>Sure, but what about my job? I can't possibly do anything about this.'</t>
  </si>
  <si>
    <t>I wore a mask for a good chunk of the day but I was sanding fence boards bare and as soon as I was done I took it off.</t>
  </si>
  <si>
    <t>Ha. Ha. Ha.
 Unreal.</t>
  </si>
  <si>
    <t>This seems to be in England</t>
  </si>
  <si>
    <t>FerrisLies</t>
  </si>
  <si>
    <t>How is access to weapons a point, when he was prohibited from owning firearms. Are they implying that the RCMP turned a blind eye to his ownership of illegal firearms as a CI?</t>
  </si>
  <si>
    <t>And this is a surprise to you guys ?
 Conservatives are trying the "let's just be liberals" strategy. Let's see if that works out for them.</t>
  </si>
  <si>
    <t>Well, he hasn't annexed any more peninsular since then, seems like an improvement.</t>
  </si>
  <si>
    <t>There is nothing new under the sun</t>
  </si>
  <si>
    <t>Meanwhile, this was also happening https://www.rt.com/usa/493151-king-louis-statue-protests/</t>
  </si>
  <si>
    <t>Any country that has a government funded media should be driven to the top 50 automatically, given influenced the west is influenced by social media.</t>
  </si>
  <si>
    <t>Trailer Park Trudeau</t>
  </si>
  <si>
    <t>They have afrocentric schools, library, scholarships, grants, lower sentences for crimes, have an easier time getting into medical schools and most other post secondary schools. A lot of government jobs stipulate that applicants must be POC. So I'm not sure what else can be done, they seem to have it pretty good.</t>
  </si>
  <si>
    <t>Too little too late.</t>
  </si>
  <si>
    <t>Always bring your crew.</t>
  </si>
  <si>
    <t>Lmao.</t>
  </si>
  <si>
    <t>Well, they never said fighting for what‚'s right would be easy.</t>
  </si>
  <si>
    <t>....he repeated it outside the HOC. At a press conference where he isn't protected by parliamentary privilege.</t>
  </si>
  <si>
    <t>I once got into a discussion with a coworker a few years ago about stuff the was happening in South Africa. The next day he comes to me and says he looked for that news story on CBC+BBC. And because AFRICAN news wasn't covered on Canadian and British news networks..... It doesn't happen. he had the nerve to tell me to my face I was wrong on the only fact that it wasn't on CBC.</t>
  </si>
  <si>
    <t>Scary. Never thought of it that way...
 What if, we did go ahead and setup a means of rolling out reparations in the form of monetary payments to qualifying individuals. For the sake of argument, say we did go ahead and however it played out, it was operated fairly, to a decent extent and the mainstream media and masses felt it was an appropriate response from society.
 What‚'s stopping the mob from immediately responding with ‚"reparations are all fine and great, but that‚'s just a good start to fixing the problem, here is the real issues we need to solve..‚
 I‚'m afraid of the response from the people calling for reparations once they receive what they have asked for. 
 I don‚'t think it‚'s a step forward. I‚'m afraid those calling for reparations will not be satisfied once they are provided even in the form they may be asking for it in to the extent they feel is necessary.
 Is it a negative thought? Absolutely. I‚'m not assuming the best. Maybe I‚'m wrong, and I have a lot more thinking to do.
 I am uncertain on the proper alternative solution unfortunately, I am just another decent human sharing their opinion on a random post over here on Reddit. Hopefully someone shares my sentiment and the way I‚'m thinking about this. 
 Feel like this place may take my thoughts seriously.</t>
  </si>
  <si>
    <t>Zapp_Brandigan</t>
  </si>
  <si>
    <t>Sorry for the misleading headline. This was actually when his voter base was protesting to open up small businesses again and making every business ‚"essential‚. Will he denounce the current protests? Of course not.</t>
  </si>
  <si>
    <t>CBC carrying out its message for China.</t>
  </si>
  <si>
    <t>To be fair I see a lot of posts on here about how both r/canada and r/ontario is left leaning. Those subs some could say are ‚"balanced‚ as opposed to the mess ogfreee is</t>
  </si>
  <si>
    <t>It is sad, really, as they are not getting what they want, they are getting lip service, getting their pretty Lille heads patted and told, there, there. Real change comes from a desire for better, passing a non-enforceable rule, or a recommendation is only worth the investment of time and energy. 99.99% of the protesters will put down their posters, walk away, do nothing and get angry when nothing changes.</t>
  </si>
  <si>
    <t>She probably thinks that if she avoids driving the car herself it somehow does not pollute.</t>
  </si>
  <si>
    <t>blind99</t>
  </si>
  <si>
    <t>Now I'm definitely not buying the series X</t>
  </si>
  <si>
    <t>Fun fact: South Korea didn‚'t close its borders, except for travellers from certain parts of China, but instead aggressively screened, tested, and quarantined travellers. They also aggressively tested and quarantined citizens as well. 
 IMO South Korea has done the best job of handling the pandemic, especially considering that Seoul is a world-class city, larger than Toronto.
 In short - border closures aren‚'t the answer. They reason they seem to work is because they mimic screening and quarantine, except they automatically reject everyone. 
 The real answer was always aggressive screening, testing, and quarantine.</t>
  </si>
  <si>
    <t>A slow opening is always good but I just wish Ford flip-flopping on the issue.</t>
  </si>
  <si>
    <t>*The commission said the schools...attempted to...assimilate children into mainstream Canada*
 The fact that in many ways this has still not happened is one of the largest reasons natives continue to struggle on the outskirts of society.
 You can not both live as you did before Europeans arrived...and...benefit from the modern conveniences/systems they brought/created.
 At some point you either become Canadian or you abdicate your benefits and live fully autonomously.
 Many other nationalities manage to maintain their heritage and customs while still embracing being Canadian.</t>
  </si>
  <si>
    <t>What did you say?</t>
  </si>
  <si>
    <t>Also you‚'ll notice in some of the interviews with the family, they aren‚'t even sad.</t>
  </si>
  <si>
    <t>80mcg</t>
  </si>
  <si>
    <t>I love how they say it was never "CHAZ" but that's the name of their subreddit</t>
  </si>
  <si>
    <t>And didint send the debt sky high</t>
  </si>
  <si>
    <t>side note, head over to the BC sub and see the windtalkers on this same post image...humorous to say the least.
 'they only did it a little...no big deal...they still deserve to be victims'....etc
 edit: deleted on bc sub.</t>
  </si>
  <si>
    <t>I'm hoping the second wave won't be too big, but it will happen. And we have to let it happen, we can't close down forever.</t>
  </si>
  <si>
    <t>Anyone have a link to the full vid?</t>
  </si>
  <si>
    <t>Archive this, once the Trump rallies start they will be spinning a totally different story.</t>
  </si>
  <si>
    <t>They don't want to solve problems.
 Just emote and have feels.</t>
  </si>
  <si>
    <t>Stand up to Trump, after that very powerful ad he did?</t>
  </si>
  <si>
    <t>If you don't understand why the police need to be defunded then [educate yourself](https://www.theglobeandmail.com/opinion/article-the-state-is-kneeling-on-the-job/) and also consider the starlight tours, residential schools, the 60s scoop, etc.</t>
  </si>
  <si>
    <t>The leaf shall inherit the earth</t>
  </si>
  <si>
    <t>Couldn't we have negotiated for two Franks instead? Maybe a Fank and a Michael? With a better team, we could have gotten up to 3 Karls or 5 Devons.</t>
  </si>
  <si>
    <t>Milk: BAGGED</t>
  </si>
  <si>
    <t>Safe haven to AntiFa?
 As an American I applaud this decision and wish Canada the best. They're gonna need it.</t>
  </si>
  <si>
    <t>How is this not a top news story I‚'m /r/Alberta yet?
 Because the progressives won‚'t let it be. They don‚'t think this is worth having a discussion about.</t>
  </si>
  <si>
    <t>JTurdeau</t>
  </si>
  <si>
    <t>[https://twitter.com/schtev69/status/1269000497295290369](https://twitter.com/schtev69/status/1269000497295290369)</t>
  </si>
  <si>
    <t>Liberalism at it's finest</t>
  </si>
  <si>
    <t>ambergreen42</t>
  </si>
  <si>
    <t>The sad part is that now that this has been broadcast on rebel news, it is officially misinformation in the minds of many people.</t>
  </si>
  <si>
    <t>#ezzirelevant</t>
  </si>
  <si>
    <t>Paywall</t>
  </si>
  <si>
    <t>BLM is the establishment..</t>
  </si>
  <si>
    <t>If it was paint on a mosque or synagogue it'd be front page news on the CBC. There's a mention of it embedded in a story on the Saskatchewan page, which is honestly more than I expected to see.</t>
  </si>
  <si>
    <t>Covid_Mercredi</t>
  </si>
  <si>
    <t>"Self-monitor for symptoms" is *extremely* anti-scientific.
 COVID can be carried by asymptomatic people which we have known for months. 
 Even if there are symptoms by then it is too late and they can be misidentified as a cold.
 Anyone who supports protests for Floyd is anti-science 100%.</t>
  </si>
  <si>
    <t>Encana.....</t>
  </si>
  <si>
    <t>It's okay when *we* do it. *We're* doing it for the right reasons.</t>
  </si>
  <si>
    <t>God I hope my sons decide to pursue trades rather than ‚"academics‚</t>
  </si>
  <si>
    <t>Yet CNN denied that Antifa exists.</t>
  </si>
  <si>
    <t>DingusConn</t>
  </si>
  <si>
    <t>Lol no way</t>
  </si>
  <si>
    <t>Found on r/politicalhumor
 All of green's comments are heavily downvoted.</t>
  </si>
  <si>
    <t>At least CNN isn't taxpayer funded. 
  [https://www.cbc.ca/news/canada/london/paw-patrol-encourages-kids-to-embrace-capitalism-1.5455625](https://www.cbc.ca/news/canada/london/paw-patrol-encourages-kids-to-embrace-capitalism-1.5455625)</t>
  </si>
  <si>
    <t>They're spinning this as he was preparing a thought-out answer. Round and round we go.</t>
  </si>
  <si>
    <t>It's almost like people naturally define borders based on similarly held ideas of the people that live near them.</t>
  </si>
  <si>
    <t>Bro the pun is to good though.</t>
  </si>
  <si>
    <t>JJcarter_21R</t>
  </si>
  <si>
    <t>Anyone that has snapchat should open up the map and go to Calgary. Just zoom into the glowing red area in the middle. Hundreds of protesters, no social distancing, conveniently wearing masks. Peaceful so far.....</t>
  </si>
  <si>
    <t>This was posted 40m ago... I'm not a betting man, but within 3 hours of this post. 
  However... at least in NB it's only 22:39. Depends where the mods live.</t>
  </si>
  <si>
    <t>I know what i want, and i want it now!!!</t>
  </si>
  <si>
    <t>That is truly stunning.
 You know there are hundreds of thousands more like this too.</t>
  </si>
  <si>
    <t>Free State of Man 2021</t>
  </si>
  <si>
    <t>Ah yes, the Canadian province of Australia</t>
  </si>
  <si>
    <t>Can you click disagree?</t>
  </si>
  <si>
    <t>I really like how the article gives the impression that every Native that sees the statue instinctively knows that it's Sir John A and that he pushed for residential schools. Do they have some kind of indigenous spider-sense? I'm just finding out now he pushed for residential schools.</t>
  </si>
  <si>
    <t>Isn't that against Twitter rules? But who am I kidding?</t>
  </si>
  <si>
    <t>Only if Don Cherry is on one of them.</t>
  </si>
  <si>
    <t>I can't wait until they do a series on the northwest novels.
 Oh wait, that's politically incorrect.</t>
  </si>
  <si>
    <t>FFS Was this in Canada?</t>
  </si>
  <si>
    <t>idocarpenterthings</t>
  </si>
  <si>
    <t>I highly doubt Robert the Bruce even once saw a person with a mild tan.</t>
  </si>
  <si>
    <t>re purpose statues.
 Just change the plaque wordings.</t>
  </si>
  <si>
    <t>I like the idea but how do we promote it? The_Donald already had near million users so it worked for them. How do we make this site great?</t>
  </si>
  <si>
    <t>Societies through history have risen and fallen, a lot of the time through wealth inequality and the underclass literally burning it to the ground to break the cycle. This is nothing new, it‚'s happened since the beginning of civilization and will happen again if people don‚'t learn from it. Turn a corner or enjoy the ride, I guess</t>
  </si>
  <si>
    <t>Wonder if Biden will issue a pardon if he wins.</t>
  </si>
  <si>
    <t>There has to be a legit meaning behind. You guys assume a lot about how this is intended to be used / love to generalize things a little too much.
 Is there someone in here with a cognitive (and not emotional) explanation as to what they can reasonably mean with this sentence?</t>
  </si>
  <si>
    <t>BASED</t>
  </si>
  <si>
    <t>Hey was a good boy though. He was gonna be a engineer lawyer doctor astronaut</t>
  </si>
  <si>
    <t>Wealth inequality is not a problem. Poverty is a problem. This is socialism. 
 A rising tide lifts all boats.</t>
  </si>
  <si>
    <t>Whoa there citizen, sounds like you've had a little too much to think. You're going downtown buddy.</t>
  </si>
  <si>
    <t>Ah yes, the brave and noble act of tagging. So righteous.</t>
  </si>
  <si>
    <t>Imagine how he would react if a conservative had similar allegations against them.</t>
  </si>
  <si>
    <t>They will just double down next year.</t>
  </si>
  <si>
    <t>Curtail free speech?</t>
  </si>
  <si>
    <t>Nothing mentioned on CBC yet, the PM knelt at a protest yesterday but his itinerary for today says personal day. 
 We dont live in a nation thats proud of itself anymore. I bet if you walked around downtown Toronto and asked what today was nobody would know.</t>
  </si>
  <si>
    <t>Official statement from the police department: 
 https://twitter.com/andrewlawrence/status/1274606214316527616</t>
  </si>
  <si>
    <t>Neutral_User_Name</t>
  </si>
  <si>
    <t>I wonder what they would charge him with?</t>
  </si>
  <si>
    <t>It's a great painting. Beautifully done and forces people to look at the issue whether they want to or not. It makes people think. The image sticks in your mind. If that is not art, I don't know what is. I saw a Warhol exhibit once. Yawn. Completely forgetful. I will not forget this painting. I hope to see it one day.</t>
  </si>
  <si>
    <t>How about no</t>
  </si>
  <si>
    <t>Yes.
 and 2 over, young Sally Struthers.. in so many ways...</t>
  </si>
  <si>
    <t>To be fair, they're all basically forced to post about it. With all the heat going around, the PR team knows they'll get shredded by the Twitters if they don't say anything.</t>
  </si>
  <si>
    <t>shooterboss</t>
  </si>
  <si>
    <t>This truly is the end IMHO. We won't be able to fight back after this.</t>
  </si>
  <si>
    <t>Not a single chance. Sigh.</t>
  </si>
  <si>
    <t>LGBTQ doesnt need a flag. Wheres the straight flag?</t>
  </si>
  <si>
    <t>[https://www.youtube.com/watch?v=vuj9fNZeHHg](https://www.youtube.com/watch?v=vuj9fNZeHHg)</t>
  </si>
  <si>
    <t>Which law was he arrested on?</t>
  </si>
  <si>
    <t>I just hope he can get us back to financial sanity like he promised. There is no province, or US state, in a worse financial position than Ontario after being governed by our liberal grandma, that apparently couldn‚'t even do basic arithmetic, for way too long. Ontario‚'s annual debt interest payment alone is nearly half what we spend on education.</t>
  </si>
  <si>
    <t>Looks like our Prime Minstrel.</t>
  </si>
  <si>
    <t>thatguytherethatshim</t>
  </si>
  <si>
    <t>A new space cadet.</t>
  </si>
  <si>
    <t>This is a liberal social media platform you're using. Why do you support liberals by grouping up where it benefits them?</t>
  </si>
  <si>
    <t>Every action has a reaction.</t>
  </si>
  <si>
    <t>No hint of this on CBC. TPM is true journalism</t>
  </si>
  <si>
    <t>[reminds me of this classic:](http://www.quickmeme.com/img/d6/d6c3e03e9dfdafbe286ad479f870a089c678abc8714a6bac9ac99826d4b95999.jpg)</t>
  </si>
  <si>
    <t>And yet to the left, doxxing is ok.</t>
  </si>
  <si>
    <t>Did you archive it?</t>
  </si>
  <si>
    <t>Call the wambulance</t>
  </si>
  <si>
    <t>What a cultural Chernobyl</t>
  </si>
  <si>
    <t>No surprise there. It was only a matter of time.</t>
  </si>
  <si>
    <t>Thank you for the laugh.</t>
  </si>
  <si>
    <t>Can't tell if serious</t>
  </si>
  <si>
    <t>Farooq Khan. 
 /end</t>
  </si>
  <si>
    <t>In america there is a reason to riot not to loot. Rioting is the only thing that gets attention in america. In Canada we are heard by our government and they often take action.</t>
  </si>
  <si>
    <t>"huge demand for skilled professionals" with extremely low wages let alone the taxes, collapsing economy and extreme living costs.</t>
  </si>
  <si>
    <t>hkdlxohk</t>
  </si>
  <si>
    <t>I‚'m confused</t>
  </si>
  <si>
    <t>Everything that is European and White is in danger: statues, museums, art works, books, buildings... All this is "in the list" for take down in the next years.</t>
  </si>
  <si>
    <t>Is Reddit a big tech company? I was banned from r/Canada, r/Vancouver, and r/Canadagun for speaking my mind.</t>
  </si>
  <si>
    <t>There's nothing Canadian about the NDP either, so I guess that fits.</t>
  </si>
  <si>
    <t>Is anyone able to find info about this polling company "ONE"? This seems a bit fishy to me and I can't find any mention of the company when I google it.</t>
  </si>
  <si>
    <t>Nobody posted there for a very long time, so they accomplished nothing with that.</t>
  </si>
  <si>
    <t>The Grimmice</t>
  </si>
  <si>
    <t>A No confidence motion has to be tabled</t>
  </si>
  <si>
    <t>Playing soccer with a mask on?</t>
  </si>
  <si>
    <t>1.8k upvotes from the r/toronto virtue signalers who think they are supporting the cause but couldn't be bothered to show up while being off work and collecting cerb.</t>
  </si>
  <si>
    <t>kek</t>
  </si>
  <si>
    <t>Sidewalk pop!</t>
  </si>
  <si>
    <t>Go Fund Me was designed - or maybe morphed - into a method of laundering money to people and causes free from scrutiny. The really nice parts of Gofundme do legitimate but they are mask for massive off the books payoffs. A large modern example is the millions to Blasey-Ford for her 'story' about a nominee. No oversight, no tax - great pay off.</t>
  </si>
  <si>
    <t>covid19 is cancelled unless you own a business or want to attend church.</t>
  </si>
  <si>
    <t>Can't lose if you don't play the game</t>
  </si>
  <si>
    <t>Funny rankings. Singapore is tops because of its open trade policies, education and tech infra. Some funny criteria. But Singapore is actually a very competitive place. There are few rules and lots of open competition. Canada doesn‚'t compare. The US fell 6 or 7 spots because a trade war with China intended to promote self reliance and fairness. I don‚'t see how the trade war really affects American competitiveness.</t>
  </si>
  <si>
    <t>you know why and you know who.</t>
  </si>
  <si>
    <t>emily_barr</t>
  </si>
  <si>
    <t>Bahahaha</t>
  </si>
  <si>
    <t>I'd vote Bloc if they ran in my province.</t>
  </si>
  <si>
    <t>BeakerRocks</t>
  </si>
  <si>
    <t>Crimeans literally voted to be part of Russia...</t>
  </si>
  <si>
    <t>Makes you think</t>
  </si>
  <si>
    <t>What a beautiful country.</t>
  </si>
  <si>
    <t>I'm for all three, the CPC stands for none of the above. That's why I voted PPC, and will continue to do so even if it means my vote is wasted, until the CPC becomes *actually* conservative. At this point, they're not even economically conservative, pushing the same TAX MOAR! agendas as the Libs and NDP.</t>
  </si>
  <si>
    <t>Let‚'s make it happen!</t>
  </si>
  <si>
    <t>Pretty sketchy poll - we can't see the actual methodology, which we would with any 'normal' polling company, these guys don't really specialize in this kind of polling, and it's an online poll. I wouldn't trust the results very much., 
 But - having said that there are other polls and indicators that certainly do suggest that people are pretty ok with the idea of seriously cutting back on immigration at the least during the pandemic times. So the general sentiment is out there - it makes no sense to be bringing people to the country in any sort of numbers while we're dealing with this.</t>
  </si>
  <si>
    <t>It helps to understand that CBC, CNN, and most MSM is in fact not so much "fake News" as it is enemy propaganda.
 It is far too consistent in its messaging and the direction of its messaging to be fake news. 
 We appear to be in the middle of a communist insurgency. The schools, universities and media are on the side of the far left thanks to decades of the Long March through the Institutions.
 Most people would laugh it off or respond contemptuously if this was explained to them for the last many years.
 Perhaps now with all the events going on, we have a chance as more people might be willing to listen to the actual cause of all this.
 And it has less than nothing to do with race.
 If anyone is up to some bullseye reading on this, try at least the first few pages of this:
 [https://unconstrainedanalytics.org/report-re-remembering-the-mis-remembered-left-the-lefts-strategy-and-tactics-to-transform-america/](https://unconstrainedanalytics.org/report-re-remembering-the-mis-remembered-left-the-lefts-strategy-and-tactics-to-transform-america/)</t>
  </si>
  <si>
    <t>I am surprised this PSA isn't about Alf.</t>
  </si>
  <si>
    <t>Very poignant video.</t>
  </si>
  <si>
    <t>When can we get some proper balcony control.</t>
  </si>
  <si>
    <t>Reeeeeeeeeee, i have to wear a mask on private property! Muh freedoms!</t>
  </si>
  <si>
    <t>You're not getting the discount?</t>
  </si>
  <si>
    <t>red-bass-face</t>
  </si>
  <si>
    <t>I had someone the other day telling me that "sticks and stones my break my bones but words will never hurt me" was incorrect and that words were violence and hurtful.
 What exactly are we teaching kids these days?</t>
  </si>
  <si>
    <t>Well to be fair he had to "move" to Burnaby B.C. to even win his seat.</t>
  </si>
  <si>
    <t>Is this the new Beaverton sub? Slow day.</t>
  </si>
  <si>
    <t>Theres going to have to be a counter protest in equal size when these restrictions are lifted. Whos in?</t>
  </si>
  <si>
    <t>is, is that what money looks like? WOW</t>
  </si>
  <si>
    <t>I moved to the usa years ago, but I still truly love Canada. It literally grieves my soul to see what the libs have done to it. It's at the point where I wouldn't consider going back.
 But if this man was in charge, it would give me hope for the future.</t>
  </si>
  <si>
    <t>Merkel makes clear she won‚'t join Trump in challenging China
 https://www.marketwatch.com/story/merkel-makes-clear-she-wont-join-trump-in-challenging-china-2020-01-16</t>
  </si>
  <si>
    <t>The concept of white privilege is like walking onto a baseball diamond and demanding to play volleyball.</t>
  </si>
  <si>
    <t>There is a much higher risk of transmission indoors, so of course there can't be parliament until Covid is gone. You have no idea how anything works.</t>
  </si>
  <si>
    <t>She said mankind... it‚'s over</t>
  </si>
  <si>
    <t>Good. It will be easier to steer clear of them. Just like the kool aid colored hair peeps.</t>
  </si>
  <si>
    <t>Well, I for one welcome your voice here.</t>
  </si>
  <si>
    <t>Welcome to the Balkans.</t>
  </si>
  <si>
    <t>I have been reading a bit about why criminals behave the way they do when confronted by police. The response is fight, flight or give up and during any of these something called auditory exclusion can occur. Pretty much means the body is in panic mode and you can't hear anything. That could explain why some folks can't respect the officers demands. Anyone familiar?</t>
  </si>
  <si>
    <t>Makes sense, but how is this 'Pro-Life' ? is that a conspiracy theory?</t>
  </si>
  <si>
    <t>So much irony.
 Sounds like the board members are trying to protect themselves.
 "It wasn't properly brought to our attention".</t>
  </si>
  <si>
    <t>Lol they really market this sub though. Kinda funny how they were founded to oppose subs like this, but all they do is help grow it.</t>
  </si>
  <si>
    <t>dictador then</t>
  </si>
  <si>
    <t>This just in, the majority of people would like the world to be Utopia.
 Just because people like the idea of something, doesn't mean it's either a) possible, or b) they'd like the ramifications of it's implementation.</t>
  </si>
  <si>
    <t>Fwiw, i used to live in Fort Mac. The city has come a long way in 20 years, and the new suburbs are pretty nice. But Boomtown is in the sketchiest part of downtown, along the sketchiest part of Franklin Ave. I saw like three or four instances of police with guns drawn behind their cruisers in two years living downtown. Never seen that any other time in my life</t>
  </si>
  <si>
    <t>Canada was listening without questions to the WHO's advisories early on in the pandemic despite all this happening behind the scenes...</t>
  </si>
  <si>
    <t>I know a few people in my area who wrote "return to sender" on theirs or something to that effect.</t>
  </si>
  <si>
    <t>You mean...it wasn't already?</t>
  </si>
  <si>
    <t>Would have been a better meme without the obvious typo.</t>
  </si>
  <si>
    <t>That's his answer to literally everything.</t>
  </si>
  <si>
    <t>I thought this was Canada</t>
  </si>
  <si>
    <t>What word did she say?</t>
  </si>
  <si>
    <t>Yes, with the only exception being undercover officers.
 Also yes for politicians.
 Also yes for anyone working at a publicly owned news organization.
 They all work for us.</t>
  </si>
  <si>
    <t>ieatrox</t>
  </si>
  <si>
    <t>Tucker Carlson doesn't have an obligation to investigate the truth of statements before making them on his show, and his audience doesn't expect him to report facts, a lawyer for Fox News told a New York federal judge on Wednesday.¬†
 Aaah yes. The old 'I'm just kidding' defence.</t>
  </si>
  <si>
    <t>....... no comment.</t>
  </si>
  <si>
    <t>lookslikewhom</t>
  </si>
  <si>
    <t>This a win win for Tory every budget in the city is about to be slashed. All these people protesting are gonna find every social service In this city is about to be drastically reduced we are going to have less not more. We are broke.</t>
  </si>
  <si>
    <t>Your submission has been removed because you didn't use the non-participation method of linking to another subreddit. These 'np' links help protect against brigading. Please resubmit using https//**np**.reddit.com instead of 'www'.
 *I am a bot, and this action was performed automatically. Please [contact the moderators of this subreddit](/message/compose/?to=/r/metacanada) if you have any questions or concerns.*</t>
  </si>
  <si>
    <t>Can you confirm he got arrested?</t>
  </si>
  <si>
    <t>What would I have become without the flesh coloured crayon or pink bandaids... 
 We have to do better, guys. I'm totally responsible for all of that.
 So much privilege, I can barely imagine a world without it.</t>
  </si>
  <si>
    <t>Isn't this the dude with the gambling problem?</t>
  </si>
  <si>
    <t>Whos going to work the additional 30-40 hrs I put into my work week?</t>
  </si>
  <si>
    <t>Why was the original post un-sticked and disappeared?</t>
  </si>
  <si>
    <t>Wonder how many people will withdraw their children this year, or make full use of the online options when they would have otherwise sent their children in person. But lost income to keep your kids home is better than kids in danger.</t>
  </si>
  <si>
    <t>The inflation this would cause would be eye-watering to say the least. Load up on debt now!</t>
  </si>
  <si>
    <t>Where is the cop going that they needed to drive into the crowd and use the vehicle to push through.</t>
  </si>
  <si>
    <t>And let the debates begin..</t>
  </si>
  <si>
    <t>It‚'s a product of poverty and lower education funding for poor districts. The decision makers in power have a role where funding goes to. Unfortunately, the rich usually get the Gov money and not the people that really require it.</t>
  </si>
  <si>
    <t>Constantly amazed by how based and powerful Tucker is able to be on controlled-op Fox News.</t>
  </si>
  <si>
    <t>Yep. Its officially over.</t>
  </si>
  <si>
    <t>Yeah, but haven't you heard? Coronavirus doesn't affect the virtuous. 
 Those harmonious protesters who peacefully looted the downtown core of most major American cities were merely expressing years of oppression.
 The virus is aware of this, and leaves them alone.</t>
  </si>
  <si>
    <t>"Third, the government must immediately approve $20 billion of natural resource projects up for federal environmental approval and signal to the market that others will get prompt approval as well."
 No Chinese projects plz.</t>
  </si>
  <si>
    <t>Whyyy?</t>
  </si>
  <si>
    <t>Remember when the teachers unions said how online schooling for a few classes for high school students wouldn't work?
 Then Covid happened, and every class for every student went online suddenly without any planning, and is working (not perfectly, but considering it was unplanned I'd say it's fine). Funny how that happened</t>
  </si>
  <si>
    <t>What are those ear things? A handle in a scuffle?</t>
  </si>
  <si>
    <t>Minneapolis and Atlanta are testaments to "peaceful assembly." Coming soon to a city near you.</t>
  </si>
  <si>
    <t>George Jefferson... how could you?</t>
  </si>
  <si>
    <t>Just leave big cities, if we all pull out and move north, where the land is better, air is better, property is cheaper, everything is better. Great White North. The mega cities can be the bastion of diversity and we will see how well it goes. Well after some election reform, who am I kidding we won't get that. Would be a lot easier to separate the country if rural areas had more population and more seats.</t>
  </si>
  <si>
    <t>Protest financed by the CERB program....</t>
  </si>
  <si>
    <t>Old_Whitey</t>
  </si>
  <si>
    <t>Parents wanted basement back.</t>
  </si>
  <si>
    <t>DO MILK</t>
  </si>
  <si>
    <t>I can't be there because I have a job and chose to be a productive, law-abiding member of society; but if anyone happens on a computer store with the windows smashed in, I'm looking for a new video card &amp; motherboard.</t>
  </si>
  <si>
    <t>Pierre Elliot Trudeau was very clear that property rights were specifically excluded from the Canadian Constitution. This was not accidental, but deliberate.</t>
  </si>
  <si>
    <t>Ngl, I'm kinda glad these clinics are in place</t>
  </si>
  <si>
    <t>Saying this in the Canada subreddit gets your comment removed. You really can't say anything against antifa there. 
 [https://snew.notabug.io/r/canada/comments/guecln/montreal\_police\_use\_pepper\_spray\_tear\_gas\_at/](https://snew.notabug.io/r/canada/comments/guecln/montreal_police_use_pepper_spray_tear_gas_at/)</t>
  </si>
  <si>
    <t>Stand by for Trudeau to step in and prevent it.</t>
  </si>
  <si>
    <t>Canada has ~500,000 Sikhs, &lt;1% all Canadians 
 But more than 12 per cent of federal Liberal cabinet ministers are Sikhs
 Whats going on here?</t>
  </si>
  <si>
    <t>r/toronto users are currently predicting/threatening riots if the verdict doesn't go their way.
 &gt;Guilty - or this city will burn...
 This one suggests the judge subvert the rule of law.
 &gt;That judge better take societies temperature when making his judgement. No matter how it changes his golfing experience
 https://np.reddit.com/r/toronto/comments/hfzbpm/judge_ruling_friday_on_a_case_involving_an/?utm_medium=android_app&amp;utm_source=share</t>
  </si>
  <si>
    <t>It doesn't but the US still went to war with two countries over it. What have they done about the cops except give them a bigger budget?</t>
  </si>
  <si>
    <t>Let em do it.
 Let it be.
 The theme phrase for lefty cities.</t>
  </si>
  <si>
    <t>Voat.co</t>
  </si>
  <si>
    <t>The philosophy of "mine! Your stuff is mine!" In full display.</t>
  </si>
  <si>
    <t>This is what happens when the left permeates the education system.</t>
  </si>
  <si>
    <t>Not picking any sides here. But the fact that the media NEVER seems to even CONSIDER the perspective of people on the other side of protesters is seriously worrying.</t>
  </si>
  <si>
    <t>God save the Queen. Forever and always!</t>
  </si>
  <si>
    <t>PM_ME_CHRETIEN</t>
  </si>
  <si>
    <t>Look up the name Reginald Denny and then you'll know why.</t>
  </si>
  <si>
    <t>xXIvIercenaryXx</t>
  </si>
  <si>
    <t>The result of post secondary education.</t>
  </si>
  <si>
    <t>The Dominos by Home Depot in Pittsburgh wrote graffiti on their own windows prior to yesterday's random chimp event.</t>
  </si>
  <si>
    <t>How come the past histories of statues are important but not those they rally behind?
 Oh right, their one standard they have. The double one.</t>
  </si>
  <si>
    <t>The West is not Worthy.</t>
  </si>
  <si>
    <t>Man the jokes are great</t>
  </si>
  <si>
    <t>What did the brownshirts want?</t>
  </si>
  <si>
    <t>But .win uses cloudflare, which will deplatform you on a whim as they have already done to 8chan.</t>
  </si>
  <si>
    <t>And suddenly, for no reason at all ...</t>
  </si>
  <si>
    <t>Hopefully he runs for office..</t>
  </si>
  <si>
    <t>What is it you want to conserve?</t>
  </si>
  <si>
    <t>For some reason, I am not surprised by that.</t>
  </si>
  <si>
    <t>Counterpoint: The sharp decline in shootings is a direct result of previous protests, and current protests are used to further push that number lower.
 If anything this is showing that these protests are having their intended effect.</t>
  </si>
  <si>
    <t>ddplz</t>
  </si>
  <si>
    <t>Turns out Ford was just another status quo politician.</t>
  </si>
  <si>
    <t>Pc for the win. It's our only hope</t>
  </si>
  <si>
    <t>Are these also the same that think they would still get paid the same???</t>
  </si>
  <si>
    <t>Police are only good at ticketing and hiding.</t>
  </si>
  <si>
    <t>What's your point</t>
  </si>
  <si>
    <t>Oka. Late 1980s. And the natives even had title to the land.</t>
  </si>
  <si>
    <t>Very good. You're absolutely right.
 Too bad there aren't consistent standards in Reddit.</t>
  </si>
  <si>
    <t>Next week it‚'ll be a rainbow design and the week following it‚'ll be pink for breast cancer awareness. 
 Reddit = solves every problem.</t>
  </si>
  <si>
    <t>income inequality signifies high unemployment... since when?</t>
  </si>
  <si>
    <t>DJTrav</t>
  </si>
  <si>
    <t>The other half would actually get it</t>
  </si>
  <si>
    <t>Yeesh, this is going toooo far!</t>
  </si>
  <si>
    <t>To be completely honest, 4chan is a far healthier online environment than Reddit ever could have been.</t>
  </si>
  <si>
    <t>mjpopcorn.gif</t>
  </si>
  <si>
    <t>I love it</t>
  </si>
  <si>
    <t>Yeah man thats probably whats going to happen. Start finding cash work now</t>
  </si>
  <si>
    <t>Need time machine to arrest Justin Trudeau at the time.
 Also, to determine why that controversy arose during the 2019 election, when it was irrelevant, and not the 2015 election, where it would have buried him.</t>
  </si>
  <si>
    <t>AvE for PM!</t>
  </si>
  <si>
    <t>lolol perfect</t>
  </si>
  <si>
    <t>xq57</t>
  </si>
  <si>
    <t>Its amazing how far people will go to show dedication to the cult.</t>
  </si>
  <si>
    <t>So what's new? Based on their winners recently, it seemed to me that was already in place...</t>
  </si>
  <si>
    <t>YarkiK</t>
  </si>
  <si>
    <t>Open the Bars ! No distancing ! # BLM ( Bar Lovers Matter ) - apparently this is trending somewhere.</t>
  </si>
  <si>
    <t>Because that‚'s what happens in a capitalist society. Prices, taxes and cost of living always keep rising no matter who‚'s in power.</t>
  </si>
  <si>
    <t>Yawn. Wake me up when an electric car is actually affordable for anyone but the rich.</t>
  </si>
  <si>
    <t>Spicy...</t>
  </si>
  <si>
    <t>cue [Ha-Ha](https://gph.is/g/4o6q10m)</t>
  </si>
  <si>
    <t>If the Liberal Party and cops were trying to delegitimize law enforcement and laws, what would they be doing differently?</t>
  </si>
  <si>
    <t>Well they are called "BBC"</t>
  </si>
  <si>
    <t>Guess the comment shadowbanning worked out for you, congrats.</t>
  </si>
  <si>
    <t>Oof</t>
  </si>
  <si>
    <t>Well, you had a good run there for a couple weeks there mr moore.</t>
  </si>
  <si>
    <t>When will the cancle culture come after Jimmy?</t>
  </si>
  <si>
    <t>Speaking of Antifa -
 https://canadafreepress.com/article/deadly-weapons-training-we-believe-in-a-complete-abolition-of-the-system-it
 Project Veritas Releases Part 3 of #ExposeAntifa : Deadly Weapons Training</t>
  </si>
  <si>
    <t>Turns out this incident was internal and I love it</t>
  </si>
  <si>
    <t>Who knew it's going to be the Bloc Quebecois that restores order...</t>
  </si>
  <si>
    <t>Kenney not Kennedy</t>
  </si>
  <si>
    <t>Look at all those downvotes.</t>
  </si>
  <si>
    <t>Someone should tell Trudeau the people BLM are protesting to is the government...and that‚'s his job!</t>
  </si>
  <si>
    <t>Serious question: It seems that, somehow, Peter MacKay leads opinion polls even among Conservatives.
 If that applies to anyone here, why? Nothing about him is conservative in any sense, why is he your favourite?</t>
  </si>
  <si>
    <t>I know it's a long video, but it's really good.</t>
  </si>
  <si>
    <t>To fit the course in the mandatory math classes will now be optional.</t>
  </si>
  <si>
    <t>See You Next Tuesday!</t>
  </si>
  <si>
    <t>Triangle Spiral Logo Foundation [anyone?](https://i2.wp.com/canucklaw.ca/wp-content/uploads/2020/05/canada.trafficking.03.png?resize=500%2C269&amp;ssl=1)</t>
  </si>
  <si>
    <t>About time someone fought back</t>
  </si>
  <si>
    <t>Funny because that picture is photoshopped from a stock photo image of the whitehouse</t>
  </si>
  <si>
    <t>God I love trades</t>
  </si>
  <si>
    <t>Well we know what happens when natives take over the rail lines. They just win.</t>
  </si>
  <si>
    <t>&gt; I believe the key to a prosperous democracy is freedom of speech. 
 You don't believe that.
 Otherwise you wouldn't be on the left.</t>
  </si>
  <si>
    <t>When your party owns the Canadian mainstream media, you can get away with a lot of things.</t>
  </si>
  <si>
    <t>Not social distancing our we...</t>
  </si>
  <si>
    <t>Gottem Lmao</t>
  </si>
  <si>
    <t>Well it was good while it lasted.
 Two days for me.</t>
  </si>
  <si>
    <t>CANCELLED.</t>
  </si>
  <si>
    <t>Airdrie isnt Calgary</t>
  </si>
  <si>
    <t>I‚'m going to predict that 90% of protesters have 0 concept of personal budget... much government budget...
 And those lucky few who do... don‚'t really care if we are running 2 billion deficits or 200 trillion.</t>
  </si>
  <si>
    <t>TRIGGERED !!</t>
  </si>
  <si>
    <t>how about xenofobia?</t>
  </si>
  <si>
    <t>Her "username" checks out.</t>
  </si>
  <si>
    <t>What is boomerism?</t>
  </si>
  <si>
    <t>based</t>
  </si>
  <si>
    <t>In India it is.</t>
  </si>
  <si>
    <t>We're giving people money by borrowing more money.
 This isn't comparable to having a liveable wage. I'm conservative, and I support higher liveable wages for everyone, so that it is easier for people to start families, so that we don't have to rely on immigration.
 But CERB is equivalent to maxing out your credit card.</t>
  </si>
  <si>
    <t>I think they are doing it ironically</t>
  </si>
  <si>
    <t>I got permabanned from r\CHAZ for [this little gem](https://np.reddit.com/r/CapHillAutonomousZone/comments/h7u2ws/comment/fun7ucn)...
 ...worth it.</t>
  </si>
  <si>
    <t>Freedom of speech is not freedom from consequences</t>
  </si>
  <si>
    <t>Lapidus42</t>
  </si>
  <si>
    <t>Are the injection sites open?</t>
  </si>
  <si>
    <t>ffs - they're going to spend 88 Million taxdollars on ads to stop the spread of Covid yet here he is going against his own message. 
 It seems the temptation to virtue signal was just too strong.</t>
  </si>
  <si>
    <t>Do ya think</t>
  </si>
  <si>
    <t>I support this.</t>
  </si>
  <si>
    <t>Because they are.</t>
  </si>
  <si>
    <t>So how many millions will the Trudope Payout(tm) be?</t>
  </si>
  <si>
    <t>You never thought that North America's most restrictive political jurisdiction would enact restrictive measures and then extend those restrictions afterward?</t>
  </si>
  <si>
    <t>"Now all we have to do is replace our own base."</t>
  </si>
  <si>
    <t>And i thought alberta was super conservative</t>
  </si>
  <si>
    <t>You didn‚'t know that?</t>
  </si>
  <si>
    <t>American</t>
  </si>
  <si>
    <t>More informative to watch the cartoon channels.</t>
  </si>
  <si>
    <t>"Chicago Saw Highest ~~Black-On-Black~~ Murder Rate In 60 Years"
 FTFY
 Some of these murders don't even have suspects yet.</t>
  </si>
  <si>
    <t>yeah its about time we close the doors</t>
  </si>
  <si>
    <t>https://np.reddit.com/r/TrueOffMyChest/comments/gulna2/i_used_to_teach_in_a_black_inner_city_school/</t>
  </si>
  <si>
    <t>Harper said all Canadian Media is basically MSNBC</t>
  </si>
  <si>
    <t>No! You can‚'t just be logical instead of listening to the intellectuals on the CBC!</t>
  </si>
  <si>
    <t>One step closer to irl balkanization.</t>
  </si>
  <si>
    <t>What is this? A garden for ants?</t>
  </si>
  <si>
    <t>Eh. Just go to bass pro ;)</t>
  </si>
  <si>
    <t>Based Lybia</t>
  </si>
  <si>
    <t>chymmi</t>
  </si>
  <si>
    <t>Banned for speaking truth.</t>
  </si>
  <si>
    <t>Because it's a means to an end.</t>
  </si>
  <si>
    <t>They organizers and funders don't want to tell you the events happening are really just Politically motivated Power Moves and really have nothing at all to do with "change".
êë Sheep only sing the chorus lineêë</t>
  </si>
  <si>
    <t>Bubye</t>
  </si>
  <si>
    <t>keyser33</t>
  </si>
  <si>
    <t>And the sun will once again rise up in the east and set down in the west.</t>
  </si>
  <si>
    <t>Complete submission.</t>
  </si>
  <si>
    <t>A LOT of security for a peaceful protest. Heads of Sate have traveled in Sarajevo and Afghanistan with less.</t>
  </si>
  <si>
    <t>Uncle Joemima</t>
  </si>
  <si>
    <t>Your submission has been removed because you didn't use the no-participation method of linking. These "np" links protect from brigading (and accusations of brigading). Please resubmit using this link instead:
 http://np.reddit.com/r/BurlingtonON/comments/hc7749/the_activist_killed_this_morning_has_been/?utm_source=share&amp;utm_medium=ios_app&amp;utm_name=iossmf
 *I am a bot, and this action was performed automatically. Please [contact the moderators of this subreddit](/message/compose/?to=/r/metacanada) if you have any questions or concerns.*</t>
  </si>
  <si>
    <t>Would be my dream come true</t>
  </si>
  <si>
    <t>How come we didn't get banned?</t>
  </si>
  <si>
    <t>DrDalenQuaice</t>
  </si>
  <si>
    <t>Its household income, which explains why India is at the top, around here they buy up farmland, build a massive house and have like 30 people live in it.</t>
  </si>
  <si>
    <t>I love this song.</t>
  </si>
  <si>
    <t>The most effective way to combat poverty is by creating conditions attractive to businesses that provide good-paying jobs.</t>
  </si>
  <si>
    <t>I'm thinking the jig might be up. I was just reading [this](https://cloverchronicle.com/2020/06/10/uc-berkeley-history-professors-open-letter-against-blm-police-brutality-and-cultural-orthodoxy/) story.</t>
  </si>
  <si>
    <t>There was a lawsuit a few years ago from the same great grandchildren and the case was tossed bc they couldn‚'t prove themselves to be related... so this article really has no weight to it.</t>
  </si>
  <si>
    <t>Chupafurphy</t>
  </si>
  <si>
    <t>Who do you support for the Conservative leadership race?</t>
  </si>
  <si>
    <t>I'm sorry what?</t>
  </si>
  <si>
    <t>Ronniebbb</t>
  </si>
  <si>
    <t>Themidor: The mob is loose and devouring everything in its path.</t>
  </si>
  <si>
    <t>Common sense</t>
  </si>
  <si>
    <t>The English version of Folha de Sao Paulo (a local SP paper) merely says the MPs were acting at Bolsonaro‚'s urging and how the state AG is filing criminal charges against the MPs. The paper reports nothing of the findings that the hospital is empty.</t>
  </si>
  <si>
    <t>"Sleepy Joe's House of Pancakes"</t>
  </si>
  <si>
    <t>https://www.theguardian.com/technology/2018/aug/22/us-elections-hacking-voting-machines-def-con
 Yet you are worried about mail in voting enough to post this article. One person can change the votes for everyone who used the machine.</t>
  </si>
  <si>
    <t>A few of my friends have started sleeping with firearms, safely and legally stored, of course. Just in case.</t>
  </si>
  <si>
    <t>The left is the king of cherry picking arguments. They love the private property argument when they can block a conservative.
 Freedoms and rights and restricting them is the tool which the left operates with.</t>
  </si>
  <si>
    <t>B..b..b..but... it‚'s 2015!!</t>
  </si>
  <si>
    <t>so basically what the government is doing right now</t>
  </si>
  <si>
    <t>...That was the most empty thing I've ever read. None of that sounded genuine.</t>
  </si>
  <si>
    <t>most people can barely feed themselves? 
 I guess they haven't opened their eyes and noticed that we're coming up on 50% obesity rates?</t>
  </si>
  <si>
    <t>Society in general will have to put its foot down eventually.
 There are a lot of 'hurt' feelings in the world, but we can't make every decision based on them.</t>
  </si>
  <si>
    <t>Has to be Trudeau</t>
  </si>
  <si>
    <t>Not on twitter. I did find this today, https://m.facebook.com/story.php?story_fbid=556669931890669&amp;id=100026430022293&amp;_rdr</t>
  </si>
  <si>
    <t>Lmao, and the media calls them peaceful.</t>
  </si>
  <si>
    <t>Noticed how he used to target both millionaires and billionaire...
 And then all the sudden, not a single mention of millionaires.... I wonder what happened.</t>
  </si>
  <si>
    <t>Are you going to do a meme about the officers 12 reported counts of misconduct ?</t>
  </si>
  <si>
    <t>Isn‚'t this the add for cream of wheat?</t>
  </si>
  <si>
    <t>gasgirl100</t>
  </si>
  <si>
    <t>I'm sure it was an equal opportunity game, and that they were willing to play it with any ethnicity that ended up there for alcohol overdose issues.</t>
  </si>
  <si>
    <t>So, they're not getting arrested? That's easy to solve.</t>
  </si>
  <si>
    <t>That's what the police are trying to do, of course.
 Can't hide from the long arm of the law, bro.</t>
  </si>
  <si>
    <t>I would like to see the source on this. Anyone have it?</t>
  </si>
  <si>
    <t>I love Trump</t>
  </si>
  <si>
    <t>Affirmative action has overstayed it‚'s welcome.</t>
  </si>
  <si>
    <t>Where's the selfie of him kneeling?!</t>
  </si>
  <si>
    <t>I doubt r/canada has learned any lessons.</t>
  </si>
  <si>
    <t>Worked very well in London</t>
  </si>
  <si>
    <t>I'm a Canadian that moved to Northern Ireland last year. I know about the story and have tried to bring it up with people up here. Barely anyone has heard about it. Media isn't even reporting on it. Instead it continues to be covid and statues.</t>
  </si>
  <si>
    <t>[This](https://vimeo.com/86014703) is how the police force should operate.</t>
  </si>
  <si>
    <t>Oh look who it is again..</t>
  </si>
  <si>
    <t>Another, much bigger ADSCAM???</t>
  </si>
  <si>
    <t>The whole system is falling apart, isn't it? I'm glad I'm a senior, because in a relatively short time there will be absolute chaos.</t>
  </si>
  <si>
    <t>Wako 2.0</t>
  </si>
  <si>
    <t>Very nice reminder! The decimated Hurons had to flee all the way to Qu√©bec city where they were naturally granted the right to settle as France's allies. They still live there at Wendake and I thoroughly invite you to visit them if you come by Qu√©bec city. Theirs is undoutbly one of the finest reservations in Canada.</t>
  </si>
  <si>
    <t>M3k4nism</t>
  </si>
  <si>
    <t>Ah, the daily posting of the Yuri vid that everyone has already seen..</t>
  </si>
  <si>
    <t>...so except for all the hard left stances that gain traction, it's disturbingly right. Got it.</t>
  </si>
  <si>
    <t>Because it is definitely Canadians responsibility to make sure there is justice to an American in America.</t>
  </si>
  <si>
    <t>Lololol</t>
  </si>
  <si>
    <t>well, now I've seen everything</t>
  </si>
  <si>
    <t>The link [https://www.youtube.com/watch?v=\_skTwId6MAA](https://www.youtube.com/watch?v=_skTwId6MAA)</t>
  </si>
  <si>
    <t>They didn‚'t get the memo</t>
  </si>
  <si>
    <t>What about the law enforcement organization that carried out Sir McDonald's order: The RCMP.
 Why aren't they tearing down their memorials in Mayerthorp and Moncton?</t>
  </si>
  <si>
    <t>"I haven't apologized for something in months! Quick, take a picture!"</t>
  </si>
  <si>
    <t>Follow the money.</t>
  </si>
  <si>
    <t>So this makes what this cop did right?</t>
  </si>
  <si>
    <t>I'm sure their grandfathers are very proud of them.</t>
  </si>
  <si>
    <t>2020 Authoritarianism.</t>
  </si>
  <si>
    <t>Those who forget their history are bound to repeat it</t>
  </si>
  <si>
    <t>the important thing to acknowledge with CHAZ, and the riots at large, is that there is nothing spontaneous or organic about them. I am not going to manhandle any triggery buzzwords, but the complacency of US states and cities is by design and has been an objective of certain agencies as far back as November... Do not attempt this unless you have a fed whispering in your ear.</t>
  </si>
  <si>
    <t>This should be in the National gallery</t>
  </si>
  <si>
    <t>We are Canadians. We apologize for everything :).</t>
  </si>
  <si>
    <t>Aren‚'t y‚'all advocating for lower taxes and less government involvement?</t>
  </si>
  <si>
    <t>That Harvard expert's name?
 Albert Changstein</t>
  </si>
  <si>
    <t>Ok you got my vote</t>
  </si>
  <si>
    <t>and they want this in Canada. where did our country go? meh.</t>
  </si>
  <si>
    <t>Just replace the funnel with BBC and this picture can be simplified</t>
  </si>
  <si>
    <t>I can't wait to see how this story develops.</t>
  </si>
  <si>
    <t>I was on the fence about getting a flip phone, this tilts it for me.</t>
  </si>
  <si>
    <t>I'm fine with this as long as they calculate who is majority and minority solely based on the global population.</t>
  </si>
  <si>
    <t>We're going to need some bigger jails for 2021, I am guessing...</t>
  </si>
  <si>
    <t>Legally: if the government owns the employees, and the employees theoretically own the government (because they try to be commies) couldn‚'t they claim that it is owned by the employees.</t>
  </si>
  <si>
    <t>Isn't Minneapolis basically New Mogadishu, anyway?</t>
  </si>
  <si>
    <t>Why are we quoting fox news like its relevant?</t>
  </si>
  <si>
    <t>RoundEye007</t>
  </si>
  <si>
    <t>Rosemary Barton and it isn't even close.</t>
  </si>
  <si>
    <t>If his principle are so high and important to him, then maybe he should have resigned in protest before being fired. But as we know, support for such beliefs with these people only last until their own bottom line is affected. If he truly felt this way, instead of feeling the desire to virtue signal (his real motive) then he would not want to work for the pizzeria. And now he's attempting to manipulate a broken system so he can get a free ride via the court system.</t>
  </si>
  <si>
    <t>"her"</t>
  </si>
  <si>
    <t>HONK HONK</t>
  </si>
  <si>
    <t>I was waiting for someone to do this. Well done.</t>
  </si>
  <si>
    <t>Solidarity with George Floyd I guess. https://twitter.com/GoldenedGirl/status/1266632452572942337?s=19</t>
  </si>
  <si>
    <t>Context needed. What is the ad for? What are they selling? I don't get it. Are they selling shirts or blankets?</t>
  </si>
  <si>
    <t>They have the audacity to paint two larger than life murals depicting Floyd as an angel complete with wings and a halo and prop them up on the church stage for his funeral. 
 https://www.vox.com/2020/6/6/21282622/george-floyd-memorial-service-protests-worldwide</t>
  </si>
  <si>
    <t>Rosie needs a mandatory mask...</t>
  </si>
  <si>
    <t>Lemmings....</t>
  </si>
  <si>
    <t>If you would prefer to read it, the text version is here, with all the related links:
 https://videothink.net/docs/rotman-management-mba-cultural-marxism-university-toronto.php</t>
  </si>
  <si>
    <t>I just want to see more accountability in the house. QP needs an overhaul and a method to ensure that questions actually get answered.</t>
  </si>
  <si>
    <t>If she was a conservative this would be headline news...</t>
  </si>
  <si>
    <t>When was the last time BBC News described an event in which 27 police officers were injured as peaceful?
 I'll wait.</t>
  </si>
  <si>
    <t>i love the results</t>
  </si>
  <si>
    <t>Didn't work the first time...</t>
  </si>
  <si>
    <t>Top Kek!</t>
  </si>
  <si>
    <t>He called out the juice didn't he?</t>
  </si>
  <si>
    <t>Pot, meet kettle.</t>
  </si>
  <si>
    <t>Trudeau taught him well</t>
  </si>
  <si>
    <t>Will they be tearing out Emily Murphy‚'s statue from the Famous Five hen party groups in Manitoba and Ottawa?</t>
  </si>
  <si>
    <t>There's plenty of work. They just think they're above it</t>
  </si>
  <si>
    <t>gib_Maxime_pls</t>
  </si>
  <si>
    <t>Hub caps still on the car.</t>
  </si>
  <si>
    <t>At some point you have to accept that Canadians don't care. 
 What did this cost him? His majority? Sheer only got 2-3 points more than in 2015, only the left cared to vote for green or Bloq mostly out of environmental fear or nationalistic fatigue. Move on.</t>
  </si>
  <si>
    <t>Top of the thread - https://twitter.com/Prem_S/status/1274913556631130112</t>
  </si>
  <si>
    <t>https://np.reddit.com/r/BravoRealHousewives/comments/gvbs5q/bethenny_is_a_prime_example_of_someone_trying_to/
 THEY WILL NEVER BE HAPPY, THEY WILL ALWAYS WANT MORE, DO NOT BEND THE KNEE.</t>
  </si>
  <si>
    <t>Genius</t>
  </si>
  <si>
    <t>QWorldwide</t>
  </si>
  <si>
    <t>Why aren't we doing this?</t>
  </si>
  <si>
    <t>Why? 
 Our team should support this. We should also be advertising to the protesters the addresses of city council and the mayor, so they can do some direct activism.</t>
  </si>
  <si>
    <t>Can't make this up
 Coronavirus Update: Experts unsure why cases are rising among young Canadians 
 https://www.theglobeandmail.com/canada/article-coronavirus-update-experts-unsure-why-cases-are-rising-among-young/</t>
  </si>
  <si>
    <t>So much for the concept of discourse.</t>
  </si>
  <si>
    <t>Good this might finally force the corporate farms here to either automate or pay a real wage to real Canadians.</t>
  </si>
  <si>
    <t>So basically they want 15% of brands to not be owned by a publicly traded corporation, because its impossible to determine the race of every investor.
 Kinda on the fence, as it gives small businesses a chance to compete.</t>
  </si>
  <si>
    <t>Well Trudeau prepared an Omnibus bill to prevent this any further.</t>
  </si>
  <si>
    <t>The Royal Family</t>
  </si>
  <si>
    <t>At least tell us you're for Lewis OP. Don't actually say you think Mackay or O'Tool can win.</t>
  </si>
  <si>
    <t>Stefan is our hero</t>
  </si>
  <si>
    <t>I‚'m having MW2 chat flashbacks
 https://youtu.be/4AjyrglP5dE</t>
  </si>
  <si>
    <t>r/metacanada: see! I told you so.
 The bigger problem is that we are the only country following the WHO recommendation and that is not helping us at all.</t>
  </si>
  <si>
    <t>Every news story is an op-ed. They can't risk just reporting the facts and having people come to their own conclusions.</t>
  </si>
  <si>
    <t>Can I hear a "YEAY"</t>
  </si>
  <si>
    <t>The funny part is that a lot of people are leaving reddit preemptively.
 I think that this is the beginning of an exodus as many people leave this corporate discussion board because too many people interfere with the sites (stated) primary mission.
 This is where smaller communities really begin to fracture off, and the larger community of reddit loses share in its market.
 The lesson in the end is that you lose all control of what people can and can't say as soon as a person or entire community leaves reddit.
 "Cancel culture" gets a handful of people in the end, but you're not changing any minds.</t>
  </si>
  <si>
    <t>The replies are exactly what you would expect.</t>
  </si>
  <si>
    <t>Suuuuure.</t>
  </si>
  <si>
    <t>Recognition of the wrongness of slavery is however uniquely European.</t>
  </si>
  <si>
    <t>Nice post, boomer.</t>
  </si>
  <si>
    <t>He is going to. 
 First he needs to present the optics that he won't for a long enough time that it becomes a back-burner story, then he will quickly do it behind the scenes after the narrative has been set. Also it's 50-50 odds that we even get those men back.</t>
  </si>
  <si>
    <t>In BC any marked gov't land sales, Natives always win</t>
  </si>
  <si>
    <t>Who am I supposed to be rooting for here? This is like Chargers vs. Dolphins.</t>
  </si>
  <si>
    <t>gottem</t>
  </si>
  <si>
    <t>Body cameras are going to protect police as much as civilians in this new era. I‚'m all in for body cameras.</t>
  </si>
  <si>
    <t>Looks just like him</t>
  </si>
  <si>
    <t>Did he ever call out the riot in montreal?</t>
  </si>
  <si>
    <t>If public institutions are going to deny freedom of speech, open discussion and freedom of association then they should no longer be funded by the public.</t>
  </si>
  <si>
    <t>Is the 50% in taxes not enough already?</t>
  </si>
  <si>
    <t>I don't think their soy powered bodies can generate enough force to bring down that statue, even if you emptied all the Starbucks to add more bodies.</t>
  </si>
  <si>
    <t>You mean they're going to hire someone based what they bring to the job instead of just being the son of a former PM?</t>
  </si>
  <si>
    <t>Overall I don't think statues of Confederates should be on display in public. Which ones are you referring to?</t>
  </si>
  <si>
    <t>I‚'m actually shocked</t>
  </si>
  <si>
    <t>Solid post</t>
  </si>
  <si>
    <t>Any opinion near the centre is considered "far right" to them because they're so far left of the political spectrum.</t>
  </si>
  <si>
    <t>Ouain, c'est vrai que c'est mieux quand tout l'argent va au GTA...</t>
  </si>
  <si>
    <t>restrictions like wearing a mask?</t>
  </si>
  <si>
    <t>In a heartbeat.</t>
  </si>
  <si>
    <t>So get this, in the other subreddit about this poster (r/onguardforthee), I left the following comment: 
 "Wait a second, isn't the OP's reaction to this poster (not to mention pretty much everyone else's reaction here) proving the poster's statement?"
 They deleted my comment and banned me from the subreddit.</t>
  </si>
  <si>
    <t>TheNightleaf</t>
  </si>
  <si>
    <t>Thanks for the American content.</t>
  </si>
  <si>
    <t>So do something about it</t>
  </si>
  <si>
    <t>Oshawa isn't Toronto.</t>
  </si>
  <si>
    <t>We never forget.</t>
  </si>
  <si>
    <t>Remember when we only had to flatten it and that was only so we didn't overwhelm the hospitals?</t>
  </si>
  <si>
    <t>I am deeply thankful for this sub</t>
  </si>
  <si>
    <t>I didn't even get to the end of the sentence and I knew it would be the CBC. Defund it now. Seriously.</t>
  </si>
  <si>
    <t>I would wager it is because of the SUPER increased debt load of the country, further debasement of our currency, and higher taxes and regulations making investors shy away for more friendly markets.
 Lenders worldwide will continue to look at the Canadian economy as a house of cards. Just one recession from collapsing. Interest rates are already nearly as low as they can go. So what'll happen when their current money printing technique no longer works? Prepare yourselves accordingly.</t>
  </si>
  <si>
    <t>haha yep, and now if you're unemployed and contributing nothing to society, you get to receive $2000/month for another 2 months!</t>
  </si>
  <si>
    <t>suicune1234</t>
  </si>
  <si>
    <t>Why is he allowed on the street with 100 prior arrests? Maybe somewhere around the 50th arrest we might have guessed he was a lost cause?</t>
  </si>
  <si>
    <t>In case you didn‚'t recognize him, that‚'s Pierre Elliott Trudeau.</t>
  </si>
  <si>
    <t>My mom lives by herself in Caledon. I told her it was the safest place to be during the pandemic. I hope she doesnt see this story.</t>
  </si>
  <si>
    <t>join them</t>
  </si>
  <si>
    <t>Are they interested in the crime version of this? No?</t>
  </si>
  <si>
    <t>Why can't you say "Isn't the US the 14th province of Canada?"</t>
  </si>
  <si>
    <t>Protip: It's about making money.</t>
  </si>
  <si>
    <t xml:space="preserve">My parents took me to see this movie when it came out. I was six. </t>
  </si>
  <si>
    <t>I‚'m confused. Where I live, not enough people are willing to do these jobs because of the pandemic. As they are essential, we need someone to do them. I don‚'t see why it‚'s an issue for international students to.</t>
  </si>
  <si>
    <t>Shouldn‚'t they want to stay and fight the cpc?</t>
  </si>
  <si>
    <t>Apology ? What for ? Thats a work of true art.</t>
  </si>
  <si>
    <t>They won't stop until the tables have turned.</t>
  </si>
  <si>
    <t>The man married a divorcee and didn't get a prenup? That's like buying reconditioned electronics without an extended warranty.</t>
  </si>
  <si>
    <t>It's a YouTube video. What did you think was going to happen?</t>
  </si>
  <si>
    <t>Gotta buy them votes!</t>
  </si>
  <si>
    <t>And the budget will balance its self,remember that one,I guess it didn‚'t work on the rating agency,great Leadership here from Comrade Trucommie</t>
  </si>
  <si>
    <t>lol Climate Pledge Arena with it's "zero carbon footprint"
 The Zamboni will be powered by kale.</t>
  </si>
  <si>
    <t>Oh and then there was this from like 2 years ago: 
 [https://www.cbc.ca/news/canada/edmonton/teenage-crime-spree-lrt-edmonton-charges-1.4586225](https://www.cbc.ca/news/canada/edmonton/teenage-crime-spree-lrt-edmonton-charges-1.4586225)
 LOL I'm sure it's nothing amirite?</t>
  </si>
  <si>
    <t>Really good decision! No more control!</t>
  </si>
  <si>
    <t>Didn't the NDP lose their building since they were so broke and are still in arrears paying local campaigns.</t>
  </si>
  <si>
    <t>So much content of character to judge</t>
  </si>
  <si>
    <t>We have a lot of laws for insurrection in Canada.
 I can't wait to see how this plays out.</t>
  </si>
  <si>
    <t>Would he have been acceptable if he wore a sign identifying himself as Justin Trudeau?</t>
  </si>
  <si>
    <t>Think the bigger joke that the Beaverton is pointing out is they didn't think they were really joining anything by joining anything.
 Don't worry, they will lose their own and the parents nexus pass.</t>
  </si>
  <si>
    <t>Welp, whatever was there is gone.</t>
  </si>
  <si>
    <t>Ideas so good they must be mandated by law ....</t>
  </si>
  <si>
    <t>Could have bought a used 1995 Honda Civic EH2 hatch that would have been better for the environment than any hybrid or electric vehicle while getting 55mpg hwy.....and saved tens of thousands of dollars....but why do that when you can just brag about how great public transit is while not using it?</t>
  </si>
  <si>
    <t>i didn't know minnesota was in canada.</t>
  </si>
  <si>
    <t>every day, like clockwork.</t>
  </si>
  <si>
    <t>[After reporting this thread for misinformation](https://media.giphy.com/media/YYfEjWVqZ6NDG/giphy.gif)</t>
  </si>
  <si>
    <t>I was wondering the same</t>
  </si>
  <si>
    <t>Do you want Christia Freeland as PM? Because that's how you get Christia Freeland as PM.</t>
  </si>
  <si>
    <t>My god is that a refreshing comment section.</t>
  </si>
  <si>
    <t>Just prepping for November</t>
  </si>
  <si>
    <t>"Pale"</t>
  </si>
  <si>
    <t>Ummmm.....I‚'m no gardener but.........</t>
  </si>
  <si>
    <t>Over time new businesses will pop up of course, but obviously this will be a pretty severe blow to the economy. I think justin is about to find out this isn't as easy as just giving away free money.</t>
  </si>
  <si>
    <t>What should I do with my Dad's Masonic Lodge ring?</t>
  </si>
  <si>
    <t>Even a bear knows not to resist arrest...</t>
  </si>
  <si>
    <t>Is this for real?</t>
  </si>
  <si>
    <t>that was random</t>
  </si>
  <si>
    <t>[https://www.facebook.com/photo.php?fbid=10156860851641841&amp;set=a.484502431840&amp;type=3&amp;theater](https://www.facebook.com/photo.php?fbid=10156860851641841&amp;set=a.484502431840&amp;type=3&amp;theater) When 60 Billion isn't enough???</t>
  </si>
  <si>
    <t>Thomas Sowell is a treasure. And Amazon has already removed most of his books from Audible.. I was able to buy Conquests &amp; Cultures a year ago, and when I went to show my dad the book I couldnt find ANYTHING on audible from Sowell.</t>
  </si>
  <si>
    <t>That's what happens when a generation is raised on Farmville instead of accumulating life experience.</t>
  </si>
  <si>
    <t>Blue checkmarks, of course.</t>
  </si>
  <si>
    <t>But what about the labour shortages??</t>
  </si>
  <si>
    <t>Cancel yielding for pedestrians?</t>
  </si>
  <si>
    <t>Why is this even in this sub?</t>
  </si>
  <si>
    <t>You mean a private company made a decision of what it wanted to do? Welcome to capitalism.</t>
  </si>
  <si>
    <t>This actually happened in my neighbourhood a couple weeks ago after they concentrated 100% of the homeless population in a couple hotels.</t>
  </si>
  <si>
    <t>I love steve brule. He's awesome. The video that just came out from John the Other is great too. Very moving speeches.</t>
  </si>
  <si>
    <t>Thats a big area. Got any jobs up there in the Sault?</t>
  </si>
  <si>
    <t>It‚'s a buzz word</t>
  </si>
  <si>
    <t>Based Candace. 10/10, would civnat with.</t>
  </si>
  <si>
    <t>also heard on NW980 today: "it's your civic duty"..</t>
  </si>
  <si>
    <t>All statues, portraits, or displays of reverence to Johnny Mac and the other Fathers of Condfederation.
 Not starting any event with an "indigenous land recognition", e.g. before the national anthem at a hockey game (if they anthem is even still allowed).
 The pronvincial flags of Ontario, Manitoba, Alberta, and B.C. (also the name British Columbia)
 The monarchy.</t>
  </si>
  <si>
    <t>Censorship will be met with the same repercussions as other forms of prohibition in the past.</t>
  </si>
  <si>
    <t>are they filling in the lake?</t>
  </si>
  <si>
    <t>They said there will be a MUCH harsher second wave. This is just pre-planning to double down on the restrictions and forced vaccinations. 
 The incitement is so obviously planned. The implementation is far too coordinated.</t>
  </si>
  <si>
    <t>Hahahaha!! This must be from the "good kind" of ice they were asking for.</t>
  </si>
  <si>
    <t>Again, they don't include his name in the article. Must be a doctor or engineer or something.</t>
  </si>
  <si>
    <t>According to who‚'s definition of extremism? To some people, saying i believe in equal opportunity, not equal outcome is considered right-wing extremism.</t>
  </si>
  <si>
    <t>This clearly puts into perspective that the Canadians were captured in retaliation. 
 If Canada gives in, it will be China‚'s ‚"go to‚ move in the future. It will also undermine the legitimacy of the court system in Canada.
 This should however, give Canadians a strong reason not to enter China.</t>
  </si>
  <si>
    <t>I almost forgot about this</t>
  </si>
  <si>
    <t>How can a medical procedure be explicit?</t>
  </si>
  <si>
    <t>Is it even that relevant today? Oh 2ait, we have Antifa, that's right!</t>
  </si>
  <si>
    <t>Isn't privatized healthcare great?</t>
  </si>
  <si>
    <t>They dont want statistical facts, they are simply pushing an agenda.</t>
  </si>
  <si>
    <t>Joined!</t>
  </si>
  <si>
    <t>Is there affirmative action for schools in Canada</t>
  </si>
  <si>
    <t>I guarantee you that once the rounds start flying, it's gonna be a mass surrender.</t>
  </si>
  <si>
    <t>If it's on private property and not publicly endorsed it's off limits guys. Let's please try to be consistent.</t>
  </si>
  <si>
    <t>BoredOfBordellos</t>
  </si>
  <si>
    <t>Sad, really sad. Move the protest to the Hampton‚'s and Beverly Hills.</t>
  </si>
  <si>
    <t xml:space="preserve">Is he cancelled yet? </t>
  </si>
  <si>
    <t>The New China?</t>
  </si>
  <si>
    <t>It's the youth. Someone didn't teach their children well. Couldn't be the school system, could it?</t>
  </si>
  <si>
    <t>Isn't it obvious?</t>
  </si>
  <si>
    <t>Canada is 1984. Literally happening.</t>
  </si>
  <si>
    <t>They made me do it!
 And I'll do it again!</t>
  </si>
  <si>
    <t>If this is oozing to the surface now, what are things going to be like when we're an actual minority in North America?</t>
  </si>
  <si>
    <t>Perhaps they should also look into what we would rename Pierre Elliott Trudeau International Airport! https://indigenousfoundations.arts.ubc.ca/the_white_paper_1969/</t>
  </si>
  <si>
    <t>I think the last three panels do a good job of describing things.
 Made me chuckle</t>
  </si>
  <si>
    <t>Well, they got the answer for why it affects minorities disproportionately. Probably not the answer they were looking for.</t>
  </si>
  <si>
    <t>Canada's Justin Beaver.</t>
  </si>
  <si>
    <t>You can see that they're pretty melancholy about the sub still existing.
 I dunno, though. We're liable to see a bit of a renaissance on social media in the near future. People are generally tolerating being controlled online at the present. But, I suspect that a sea change is coming. Society may turn all this on its ear and suddenly decide that they as content creators and especially the audience/consumer will no longer tolerate being controlled and harassed.
 Social media should be the domain of everyone, and not just a few for-profit corporations.
 People should also be mindful that the present state of affairs only exists because it is good for business at present. If that kind of economy changes, everything could be turned upside down.
 Love this vid, BTW.</t>
  </si>
  <si>
    <t>Why was he acquitted again? I thought it was a fairly evident case.</t>
  </si>
  <si>
    <t>Meanwhile I had to wait in line for a half hour outside in the cold today just to get sandwich for lunch because there's a 5 customer max inside the restaurant. Maybe I should have just looted my sandwich?</t>
  </si>
  <si>
    <t>Hahahahahahahahabababbababa</t>
  </si>
  <si>
    <t>[They've already gone after the fathers of confederation](https://www.cbc.ca/news/canada/british-columbia/john-a-macdonald-statue-victoria-city-hall-lisa-helps-1.4782065)</t>
  </si>
  <si>
    <t>Based? Based on what?</t>
  </si>
  <si>
    <t>So it actually happened? What subs got the axe?</t>
  </si>
  <si>
    <t>Alberta has been issuing $1100 tickets to Americans en route to Alaska that stop to take pictures of animals in Banff and Jasper. It's along the way but they aren't allowed to stop for non-essentials. r/Canada overwhelmingly supported the ticketing.</t>
  </si>
  <si>
    <t>Is it technically a rally with only 3 "people"?</t>
  </si>
  <si>
    <t>x5u8z3r0x</t>
  </si>
  <si>
    <t>It tells you to contact the moderators but doesn't tell you how.</t>
  </si>
  <si>
    <t>Sneak peak at July's crisis.</t>
  </si>
  <si>
    <t>https://www.salisburyreview.com/blog/the-cause-of-race-relations-has-been-set-back-decades-by-the-blm/
 Best article i have found. Share</t>
  </si>
  <si>
    <t>lukes2218</t>
  </si>
  <si>
    <t>Who wore it better?</t>
  </si>
  <si>
    <t>The only thing I've learned from all the closures is that I really miss the day of rest act. Business really should be closed and no hunting 1 day a week.</t>
  </si>
  <si>
    <t>Do not relent</t>
  </si>
  <si>
    <t>Income can not be distributed, it must be earned otherwise people have no incentive to create new products or find better ways to make current ones. How is this hard to understand?</t>
  </si>
  <si>
    <t>Remember, There is no such thing as Pizzagate. WWG1WGA</t>
  </si>
  <si>
    <t>But will mainstream media show this? Will people in countries around the world take to the streets to protest in the middle of the CCPVirus? We all know the answer.</t>
  </si>
  <si>
    <t>[Brand] Cares.</t>
  </si>
  <si>
    <t>&gt;"In a social equilibrium, preferential treatment of one group leads to disadvantages for another," Hudlicky writes. "The rise and emphasis on hiring practices that suggest or even mandate equality in terms of absolute numbers of people in specific subgroups is counter-productive if it results in discrimination against the most meritorious candidates." 
 &gt; 
 &gt;Hiring practices, he said, have reached the point where a candidate's inclusion in a "preferred" social group might override his or her qualifications.
 So academia supports freedom of speech, but only when it supports their narrative. How does that differ from restricted speech?</t>
  </si>
  <si>
    <t>Can we defund the CBC now?</t>
  </si>
  <si>
    <t>Good thing trudeau extended protesters money for the summer.</t>
  </si>
  <si>
    <t>Earn 5x salary of almost nothing and spend it all on luxury car so you can feel cool.
 Simpletons all...</t>
  </si>
  <si>
    <t>And they timed in exactly with the world powers to be done mid global pandemic.</t>
  </si>
  <si>
    <t>I‚'m guessing, ‚"Responibility‚... or maybe, ‚"Fatherhood‚</t>
  </si>
  <si>
    <t>Alcutus</t>
  </si>
  <si>
    <t>Good on Bell. Finally an article from Canada that I actually like.</t>
  </si>
  <si>
    <t>&gt;[Sources in both banking](https://www.macleans.ca/news/canada/the-nova-scotia-shooter-case-has-hallmarks-of-an-undercover-operation/) and the RCMP say the transaction is consistent with how the RCMP funnels money to its confidential informants and agents, and is not an option available to private banking customers.
 &gt;A Mountie familiar with the techniques used by the force in undercover operations, but not with the details of the investigation into the shooting, says Wortman could not have collected his own money from Brink‚'s as a private citizen.
 &gt;‚"There‚'s no way a civilian can just make an arrangement like that,‚ he said in an interview.
 &gt;He added that Wortman‚'s transaction is consistent with the Mountie‚'s experience in how the RCMP pays its assets. ‚"I‚'ve worked a number of CI cases over the years and that‚'s how things go. All the payments are made in cash. To me that transaction alone proves he has a secret relationship with the force.‚
 &gt;A second Mountie, who does not know the first one but who has also been involved in CI operations, also believes that Wortman‚'s ability to withdraw a large sum of money from Brink‚'s is an indication that Wortman had a link with the police. ‚"That‚'s tradecraft,‚ the Mountie said, explaining that by going through CIBC Intria, the RCMP could avoid typical banking scrutiny, as there are no holds placed on the money.</t>
  </si>
  <si>
    <t>Haha! Too late. They've already been defunded.
 99% of the staff you see on camera are amateurs now.</t>
  </si>
  <si>
    <t>Bless you, I didn't want to sign up but really wanted to read the article lol</t>
  </si>
  <si>
    <t>walking_darkness</t>
  </si>
  <si>
    <t>I liked the Trudeau version better.</t>
  </si>
  <si>
    <t>Fighting for the good cause i see</t>
  </si>
  <si>
    <t>Imagine being subbed to /r/worldnews.</t>
  </si>
  <si>
    <t>he was on a work visa in the uk, bank of china is basically the only bank offering long term mortgages to work visa holders. 1.2m is really not a lot for london real estate either lmao.
 but sure, this is totally news.</t>
  </si>
  <si>
    <t>Not fired tho</t>
  </si>
  <si>
    <t>I have been off work since april 9th and did not go on Cerb. I think I am the only one of my coworkers who did not go on it. I just feels wrong to get money and not earn it.</t>
  </si>
  <si>
    <t>What did he say?</t>
  </si>
  <si>
    <t>Chad</t>
  </si>
  <si>
    <t>We have a signed list of those who have sold out to china. Very cool.</t>
  </si>
  <si>
    <t>What a Karen</t>
  </si>
  <si>
    <t>Merchant, you say???</t>
  </si>
  <si>
    <t>Minneapolis will be Mogadishu by year end.</t>
  </si>
  <si>
    <t>"don't hurt my feefees"</t>
  </si>
  <si>
    <t>Well when everyone all of a sudden has video camera phones, a lot of evidence comes to light</t>
  </si>
  <si>
    <t>One of the blogs I used to read, or tried to, he was a little over my head sometimes if I recall. Glad to see he's still fighting on.</t>
  </si>
  <si>
    <t>Such a dilemma</t>
  </si>
  <si>
    <t>Kind of prove that this was a nothing burger.</t>
  </si>
  <si>
    <t>Am I the only one who thinks he looks like Berry Pepper ?</t>
  </si>
  <si>
    <t>I love this</t>
  </si>
  <si>
    <t>Cthulhus_Son_Justin</t>
  </si>
  <si>
    <t>r/fragilecommunism/</t>
  </si>
  <si>
    <t>And the fed Liberals demanded a progressive morality statement to qualify for thousands of dollars of summer student funding. Same same.</t>
  </si>
  <si>
    <t>template_human</t>
  </si>
  <si>
    <t>Teaching what exactly? "How date you?" over and over again?</t>
  </si>
  <si>
    <t>I doubt it is real.</t>
  </si>
  <si>
    <t>Trudeau is standing up for Canadians. It is clear that the UN security council no longer represents Canadian values and the PM has shown great leadership ensuring Canada doesn't engage with a body that doesnt actively practice the inclusivity that Canadians value so deeply. Trudeau brings all Canadians together in this matter.</t>
  </si>
  <si>
    <t>Time for the underground economy</t>
  </si>
  <si>
    <t>Mostly Peaceful Protests....
 Block Party....
 Summer of Love....</t>
  </si>
  <si>
    <t>I'm surprised he didn't pull down his mask for the photo op.</t>
  </si>
  <si>
    <t>uhm..he got 2-3% more compared to 2015.
 Trudeau lost to the Left, not to sheer.</t>
  </si>
  <si>
    <t>LARP garden intensifies!</t>
  </si>
  <si>
    <t>Was this the episode Justin made a guest appearance in?</t>
  </si>
  <si>
    <t>Not what I was expecting hoping for a good Canadian subreddit.</t>
  </si>
  <si>
    <t>meowytato</t>
  </si>
  <si>
    <t>An email with similar sentiments was sent out from McMaster University admin to professors/lecturers on Friday.</t>
  </si>
  <si>
    <t>This guy LOVES his own posts! 
 I LOVE that he shares them to the top page!
 I wouldn't know he exists, but thank GOD he is a mod and we all get to see his...</t>
  </si>
  <si>
    <t>There isn't enough copper, lithium or even electrical capacity to make this happen. It's not hard to figure out, it's like grade 4 math.</t>
  </si>
  <si>
    <t>Too many words.</t>
  </si>
  <si>
    <t>If anyone is around there they should see if there is a bill or receipt on it to see where it came from and who bought it.</t>
  </si>
  <si>
    <t>The CPC looks compromised tbh</t>
  </si>
  <si>
    <t>There really are no longer any arguments against universal open and concealed carry.</t>
  </si>
  <si>
    <t>They went through his twitter and were obviously upset.</t>
  </si>
  <si>
    <t>I don‚'t think you should be named, but I also think it‚'s a bit much to complain about parking costs. Healthcare has a lot of problems in Canada, but the prking lol?</t>
  </si>
  <si>
    <t>broughtsexyback</t>
  </si>
  <si>
    <t>Can't wait until the government steps in.</t>
  </si>
  <si>
    <t>I love how people gloss over the fact that the speaker who booted him was NDP.</t>
  </si>
  <si>
    <t>Let's vote for her.</t>
  </si>
  <si>
    <t>The title of this is misleading. If anyone decided to read the article the first paragraph says, "The Hennepin County Medical Examiner‚'s office has released their full and final autopsy report on the death of George Floyd, noting that he had tested positive for COVID-19, but it was not a contributing factor in his death." COVID-19 wasn't what he died of.</t>
  </si>
  <si>
    <t>soccer-fanatic</t>
  </si>
  <si>
    <t>Gee.
 I didn't see that coming.
 Guys, mandatory vaccinations are coming hard. Stand up for your rights. Don't let these people dictate what we do with our bodies.</t>
  </si>
  <si>
    <t>Not possible.</t>
  </si>
  <si>
    <t>As soon as the CPC has a leader, he's going to call a snap election to consolidate power for a majority....</t>
  </si>
  <si>
    <t>I see no problem</t>
  </si>
  <si>
    <t>quick import more to our unis</t>
  </si>
  <si>
    <t>Don had already gone off his rocker anyway. The CBC just had to apply the right spin to seize this opportunity to give him the boot.</t>
  </si>
  <si>
    <t>I am fine with this.</t>
  </si>
  <si>
    <t>He has to keep the grift going if he is going to get that fourth house.</t>
  </si>
  <si>
    <t>The Kevin Spacey defense is legit!</t>
  </si>
  <si>
    <t>We need to pick a spot to gather now, whatever it may be. We won‚'t be free to prepare for much longer.</t>
  </si>
  <si>
    <t>Aesthetys</t>
  </si>
  <si>
    <t>Ditto</t>
  </si>
  <si>
    <t>As long as property values keep on increasing, this can never be a thing.</t>
  </si>
  <si>
    <t>System32Keep</t>
  </si>
  <si>
    <t>Now how about that</t>
  </si>
  <si>
    <t>Trailer Park Boys.</t>
  </si>
  <si>
    <t>tiredgirl</t>
  </si>
  <si>
    <t>The CHAZ is awesome.</t>
  </si>
  <si>
    <t>Oh wow...very similar</t>
  </si>
  <si>
    <t>What team is this and when?</t>
  </si>
  <si>
    <t>That would be really expensive, giving them 10.5M each.</t>
  </si>
  <si>
    <t>We don't need a militarized police force and the funds can make a difference, seriously. Check out Irvin Waller's [smarter crime control](https://books.google.ca/books/about/Smarter_Crime_Control.html?id=qQPGAgAAQBAJ&amp;printsec=frontcover&amp;source=kp_read_button&amp;redir_esc=y) for ways a city can better use funds and on average save 4$ for every 1$ spent. If you're mass emailing politicians then demand them to do better with the situation we're in with proven and innovative methods.</t>
  </si>
  <si>
    <t>Memes aside it‚'s gotten a lot better from how I‚'d used to be, I think the shutdown pushed a lot of people right.</t>
  </si>
  <si>
    <t>Been saying this for years and have been getting downvoted for it.</t>
  </si>
  <si>
    <t>moonpick</t>
  </si>
  <si>
    <t>"No scandals"?</t>
  </si>
  <si>
    <t>4 day week just mean a 10hr day.</t>
  </si>
  <si>
    <t>I have a different opinion. If she has followers, she has an audience. The very act of posting a photo for her audience that supports the movement is enough. She photo itself is enough. To speak out is enough. A sentence is enough. To show others she feels this way is enough. This is the way that she can contribute confidently and safely and securely, the way she knows how to. Clout? Perhaps. Positive impact for a longer lasting message than yourself, fact. That is what matters more. What a person does, is exactly what you should give them credit for. Not to discredit something they haven't done.</t>
  </si>
  <si>
    <t>apek4ever</t>
  </si>
  <si>
    <t>I‚'ve learned this in middle school...
 ‚"When someone has to resort to name calling in a debate, you‚'ve won...‚
 Maybe Mr Singh didn‚'t know that...</t>
  </si>
  <si>
    <t>How does this effect Canada and our issues?</t>
  </si>
  <si>
    <t>Antifa</t>
  </si>
  <si>
    <t>the comments on the tweet....people saying it is triggering...ffs
  [https://twitter.com/selwynpieters/status/1274008535987376128](https://twitter.com/selwynpieters/status/1274008535987376128)</t>
  </si>
  <si>
    <t>Say what you want about their cause, at least they‚'re doing something instead of complaining about twitter bans and whatever. Direct action works, figure it out</t>
  </si>
  <si>
    <t>The post and image was deleted....</t>
  </si>
  <si>
    <t>Hey, look, /r/Canada can virtue signal just like our Virtue-Signaller-in-Chief!
 Who knew.</t>
  </si>
  <si>
    <t>Anyone know of any alternativeS?</t>
  </si>
  <si>
    <t>What a 180!</t>
  </si>
  <si>
    <t>So virtuous!</t>
  </si>
  <si>
    <t>Saidit, Minds, Voat are good alternatives. Gab's group chats are great however, they cost.</t>
  </si>
  <si>
    <t>P3t3RSOk3R</t>
  </si>
  <si>
    <t>So, can we get more 'edgy' on the .win platform?
 Maybe some Tyrone memes, etc?</t>
  </si>
  <si>
    <t>They sure did omit a lot of big names from the Epstein documentary...</t>
  </si>
  <si>
    <t>SMEs: we have a lot of entrepreneurs with great ideas, private and provincial-sponsored incubators and accelerators for developing projects and big support from the government in general. It is easier to be self-employed in Canada contrary to popular belief.</t>
  </si>
  <si>
    <t>standaloneprotein</t>
  </si>
  <si>
    <t>has this made it into the public system and if so, where? tell us the name of the township you saw it. it's not acceptable</t>
  </si>
  <si>
    <t>We've been at it for decades.</t>
  </si>
  <si>
    <t>Starting to see why so many of us joined the PPC?</t>
  </si>
  <si>
    <t>Tldw</t>
  </si>
  <si>
    <t>Presumably it‚'s not correct that unemployment pays more than a minimum wage job.
 That wouldn‚'t be a workable system.</t>
  </si>
  <si>
    <t>The wanna be Marge Simpson.</t>
  </si>
  <si>
    <t>I thought this was a Canadian subreddit.</t>
  </si>
  <si>
    <t>Mr_Nights</t>
  </si>
  <si>
    <t>But he'll do it the "conservative way"...
 Just like all the rest of his Liberal policies.
 Why would anyone vote for Justin Lite when they can just vote for the real deal?</t>
  </si>
  <si>
    <t>Don't worry, they won't defund the Child Abduction Service (CAS)</t>
  </si>
  <si>
    <t>The left will try to win them back.
 Make sure you keep your friends and family who found the glitch in the NPC programing in the fold.
 This is your most important asset and most sacred duty.</t>
  </si>
  <si>
    <t>Only 3300?</t>
  </si>
  <si>
    <t>Just make sure to remember the No No Square song</t>
  </si>
  <si>
    <t>Double standards</t>
  </si>
  <si>
    <t>Wait. He‚'s stating current law??
 Quick twitter! Block the message or put restrictions on it!!!</t>
  </si>
  <si>
    <t>This is brilliant</t>
  </si>
  <si>
    <t>Makes me wonder about that whole Joseph Kony situation. Has anyone checked Scarborough for him? Lol</t>
  </si>
  <si>
    <t>Plenty O'Toole.</t>
  </si>
  <si>
    <t>In other words, pander to 3% of the Canadian population.</t>
  </si>
  <si>
    <t>The neighbors are having their time of troubles and there's just not a lot we can do to help them through it. 
 They don't pay much attention to us anyway.</t>
  </si>
  <si>
    <t>2nd Amendment Intensifies</t>
  </si>
  <si>
    <t>The left projects its systematic while they make it systematic.
 Remember, they project.</t>
  </si>
  <si>
    <t>Epstein had a project to have 20 pregnant women at a time in rotation on his island. Like cattle.
 He worked with bill gates and they were planning funding for a bioengineering research company.
 Yet when asked about it, he says he doesnt know him and had nothing to do with him.
 Bill Gates and his family are eugenicists</t>
  </si>
  <si>
    <t>Group rights trump individual rights in Canada</t>
  </si>
  <si>
    <t>I am on the side of the professor, but there were probably dozens of ways this could have been worded better "this course provides an opportunity for all to excel based solely on merit, I don't want to take that opportunity from anyone"....Geez, what happened to the grownups in this country?</t>
  </si>
  <si>
    <t>tosit2019</t>
  </si>
  <si>
    <t>The virus is not COVID-19. It is MEDIA-20</t>
  </si>
  <si>
    <t>I really hope he was joking with that sign.</t>
  </si>
  <si>
    <t>Exactly like that. And they'll swear it was their idea.</t>
  </si>
  <si>
    <t>Lol k</t>
  </si>
  <si>
    <t>CBCCCP</t>
  </si>
  <si>
    <t>*laughs in James Charles*</t>
  </si>
  <si>
    <t>Is AHS the new SRS?</t>
  </si>
  <si>
    <t>Rhetorical question. Just expansion of the surveillance state. 10 bucks says the next guy that gets beatdown will also cause a camera malfunction.</t>
  </si>
  <si>
    <t>So wheres the video link?</t>
  </si>
  <si>
    <t>dethrayy</t>
  </si>
  <si>
    <t>Someone had to do it.</t>
  </si>
  <si>
    <t>Sounds like a Beaverton article title.</t>
  </si>
  <si>
    <t>Is that supposed to be a lot?</t>
  </si>
  <si>
    <t>I get wanting to relocate. But this is the only place I have found that discusses Canadian content and has a Canadian-focused *community*. Everywhere else is all about the US. The .win site makes sense, but only if folks use it.</t>
  </si>
  <si>
    <t>f_rfbrekken</t>
  </si>
  <si>
    <t>On a side note, Uncle Tom's cabin is classic american literature and should still be read in school.</t>
  </si>
  <si>
    <t>6%? Did it go down somehow?</t>
  </si>
  <si>
    <t>Assuming if there is a Canada by 2040</t>
  </si>
  <si>
    <t>A stronger case could be made for the latter.</t>
  </si>
  <si>
    <t>respect is earned not given.</t>
  </si>
  <si>
    <t>Can someone say what‚'s going on? :)</t>
  </si>
  <si>
    <t>arturyo1989</t>
  </si>
  <si>
    <t>To be fair, you can't expect them to use a manual tiller when most of them have problems opening the caps on their Soylent....</t>
  </si>
  <si>
    <t>It looks like we need another Crusade.</t>
  </si>
  <si>
    <t>...West is full, sorry.</t>
  </si>
  <si>
    <t>probaly on par with the same percentile amount in new taxes next year.
 RIP retirement...grrr.</t>
  </si>
  <si>
    <t>No, I don't think he was paralyzed but I don't think he was taking a dramatic pause either. He did not say UM one single time...he was just waiting for a cue card so he could read off of it.</t>
  </si>
  <si>
    <t>There's a "misinformation" button?</t>
  </si>
  <si>
    <t>However, the fact that there are still empty seats in the balcony and the outdoor over-flow area were closed because it wasn't needed is worrysome. Any Metan here that got dual citizenship, please vote Trump.</t>
  </si>
  <si>
    <t>So the arrest makes sense now. Still the technique is questionable. I know there was no intrusion on the chest, but still it's really not a great technique for arrest.</t>
  </si>
  <si>
    <t>Canada's Back!
 ...At the kids' table.</t>
  </si>
  <si>
    <t>Does the carpet have to match the drapes?</t>
  </si>
  <si>
    <t>Nothing in those three paragraphs is really wrong. The problem is those books won‚'t honestly answer why wealth inequality is growing.</t>
  </si>
  <si>
    <t>They're about a week away from a cholera outbreak.</t>
  </si>
  <si>
    <t>This is the world Millennials created. They are the largest group. They are all voting age. They are in their big spending years. Corporations, media, and politicians cater to their wishes.</t>
  </si>
  <si>
    <t>Wow!</t>
  </si>
  <si>
    <t>*All around me are familiar faces...*</t>
  </si>
  <si>
    <t>Based Terry. Amazing how anyone can be against such a rational take but here we are.</t>
  </si>
  <si>
    <t>I thought he was born in Soymalia?</t>
  </si>
  <si>
    <t>If I ended up in hospital for this, and the staff didn't play a game like this, I would be upset not only because I'd want to play too.</t>
  </si>
  <si>
    <t>UncheckedUsername</t>
  </si>
  <si>
    <t>LMFWAO.
 I can watch this over and over and over.</t>
  </si>
  <si>
    <t>That‚'s awesome news.</t>
  </si>
  <si>
    <t>So brave</t>
  </si>
  <si>
    <t>The good news is, I don't know anyone under 40 who watches the news or reads newspapers, so they're on borrowed time.</t>
  </si>
  <si>
    <t>Thank you for posting this again, people need reminders</t>
  </si>
  <si>
    <t>Funny thing is that is not against any executive order. Police just wanted money.</t>
  </si>
  <si>
    <t>Takkiya.</t>
  </si>
  <si>
    <t>Now you know why we can't afford basic income</t>
  </si>
  <si>
    <t>[he's armed ---Quick, deploy the Tik Tok dance squad !!](https://voiceofeurope.com/wp-content/uploads/2020/03/Screen-Shot-2020-03-03-at-10.14.43-AM.jpg)</t>
  </si>
  <si>
    <t>"Has become" 
 It has been for decades. Same with Academia.</t>
  </si>
  <si>
    <t>Spies not spy's. I was taught this in super secret base in Kazakhstan.</t>
  </si>
  <si>
    <t>I bet he was there to protest peacefully. /s</t>
  </si>
  <si>
    <t>Guess this will be the beginning of me going back to a landline or just leaving my phone at home all the time.</t>
  </si>
  <si>
    <t>Discrimination cloaked as equality. We've had this in Canada and the US for a long time in the form of equal equity and affirmative action.</t>
  </si>
  <si>
    <t>That's everywhere - that's been a topic of discussion since this whole mess started. It's not just toronto if that's what you thought, that's worldwide.</t>
  </si>
  <si>
    <t>TIL there are minorities in Newfoundland.</t>
  </si>
  <si>
    <t>What was she supposed to promote? Shoe polish?</t>
  </si>
  <si>
    <t>Ahhh they're same everywhere :')</t>
  </si>
  <si>
    <t>"Group who takes it's name, logo, and ideals from a literal [Stalinist Paramilitary](https://en.wikipedia.org/wiki/Antifaschistische_Aktion) group shocked to discover people don't think they are peaceful"</t>
  </si>
  <si>
    <t>ProfessorQuaid</t>
  </si>
  <si>
    <t>I would.</t>
  </si>
  <si>
    <t>\&gt; **If municipality fails to provide police services**
 \&gt;**5.1** (1) If a municipality does not provide police services by one of the ways set out in [section 5](https://www.canlii.org/en/on/laws/stat/rso-1990-c-p15/latest/rso-1990-c-p15.html#sec5_smooth), the Ontario Provincial Police shall provide police services to the municipality.
  Police Services Act, RSO 1990</t>
  </si>
  <si>
    <t>https://im2.ezgif.com/tmp/ezgif-2-7a38dabe3d0c.gif</t>
  </si>
  <si>
    <t>This subreddit is uh... Interesting.</t>
  </si>
  <si>
    <t>UndoubtedlyABot</t>
  </si>
  <si>
    <t>PPC gets my vote.</t>
  </si>
  <si>
    <t>But Canada has always had socialist values, that is how we have universal healthcare, meaning that people wont owe millions like folks do in the US.</t>
  </si>
  <si>
    <t>Urapickleweasel</t>
  </si>
  <si>
    <t>Welp. I'm done.</t>
  </si>
  <si>
    <t>whys this sub always post month old content?</t>
  </si>
  <si>
    <t>Voyle_</t>
  </si>
  <si>
    <t>I'll take Stolen 4Chan Jokes for $800 Alex.</t>
  </si>
  <si>
    <t>TellMeLies</t>
  </si>
  <si>
    <t>[and here is the DM exchange about my ban](https://imgur.com/gallery/msKdfjT)</t>
  </si>
  <si>
    <t>bring alf back</t>
  </si>
  <si>
    <t>literallygabe</t>
  </si>
  <si>
    <t>Obommer</t>
  </si>
  <si>
    <t>Is any other network covering this? Any at all?</t>
  </si>
  <si>
    <t>Voldermort?</t>
  </si>
  <si>
    <t>Plus StrangeTeeth_.
 We stand against StrangeTeeth_.</t>
  </si>
  <si>
    <t>&gt; WE Charity, which has close ties to Prime Minister Justin Trudeau and his family ‚  and which will receive millions of dollars to administer a federal student volunteer grant program ‚  has received a series of exclusively sole-source contracts from the federal government over the last three years, government records show. Sole-source contracts are government contracts that are handed directly to a chosen supplier, without the opportunity for others to provide competing bids for the government business.
 &gt; The federal Liberal government announced last week that it had outsourced a student-grant program worth over $900 million to WE Charity, which will receive at least $19.5 million in fees for the work. Trudeau, whose family has worked closely with the WE organization for many years, defended the contract, saying the WE Charity was the ‚"only one‚Ä¶ capable of networking and organizing and delivering this program on the scale that we needed it‚Ä¶‚ But records show this was not the first time the charity received an exclusive contract from the Trudeau government, although it is by far the largest.
 &gt; According to the government‚'s online database of government contracts, WE Charity has received five federal contracts worth a total of $120,000 since March 2017. Four of the five contracts have been in the last 15 months, with the most recent ‚  and largest, until now, at $40,000 ‚  dated January 2020.
 &gt; ‚"What‚'s really concerning about these sole source contracts is that it‚'s the oldest game in Ottawa, the nudge-nudge, wink-wink of putting out contracts just below the threshold to have them put out to public. And those are the contracts that tend to be given to someone who ran your campaign, someone who was involved with you at the party level,‚ the NDP‚'s ethics critic, Charlie Angus, told National Post.</t>
  </si>
  <si>
    <t>Already removed, anyone have an archived link?</t>
  </si>
  <si>
    <t>By all means, let's let the Twitter blue checks and their commenters decide who should lead the country.</t>
  </si>
  <si>
    <t>This was already known months ago, CBC is slow news or they never cared.</t>
  </si>
  <si>
    <t>That was beautiful. 100% correct.</t>
  </si>
  <si>
    <t>Sure thing, I bet he could literally walk on water.
 /s.</t>
  </si>
  <si>
    <t>Yeah, they are linked because they are 3 agenda points that they use to usher in their new world order.</t>
  </si>
  <si>
    <t>So now we can admit no-go zones are real?</t>
  </si>
  <si>
    <t>Welfare is enough</t>
  </si>
  <si>
    <t>Why is it they see colors when I just see other humans....</t>
  </si>
  <si>
    <t>Walls work.</t>
  </si>
  <si>
    <t>And this picture represents freedom?! I hope the new year is better but I have my doubts.</t>
  </si>
  <si>
    <t>any have a unbiased source? or even another article backing this up?</t>
  </si>
  <si>
    <t>SuperSoakerFan92</t>
  </si>
  <si>
    <t>And a golden casket smh.</t>
  </si>
  <si>
    <t>Meh, I've seen proposals at sporting events with team rings.
 Or winery proposals 
 This is no different a hobby.</t>
  </si>
  <si>
    <t>&gt; Defending the minister against the small claims court lawsuit had cost the federal government over $183,000 as of the end of last year.
 &gt; The Department of Justice and Bruyea's lawyer released a joint statement today announcing the settlement, the "terms of which are confidential."
 So, the taxpayer doesn't know how much was paid out...</t>
  </si>
  <si>
    <t>peak boomer posting</t>
  </si>
  <si>
    <t>Well, so long as it's good for the profit margin of Reddit the licensed corporation.
 If a right-wing stance earn could more cash next week, that's what they would be encouraging.</t>
  </si>
  <si>
    <t>I wonder what they deem to be training? What did that entail?</t>
  </si>
  <si>
    <t>Hey! It could happen, if it last over a week, which I doubt.</t>
  </si>
  <si>
    <t>Too late</t>
  </si>
  <si>
    <t>Bubba Smollet!</t>
  </si>
  <si>
    <t>Purchase, NY.</t>
  </si>
  <si>
    <t>"Dozens of protestors". The CBC constantly makes national stories out of unpopular events like this because it fits their narrative. I've seen stories based on tweets that were seen by 50 people, but since it had to do with minorities NATIONAL NEWS. 
 Defund the CBC. Like the LPC they only fuel divisiveness for their own popularity and their own feelings</t>
  </si>
  <si>
    <t>Soy</t>
  </si>
  <si>
    <t>hectorzp</t>
  </si>
  <si>
    <t>Pro-Tip #254: Make friends with the local cops.</t>
  </si>
  <si>
    <t>proof for the billions figure? i heard it was 2.5 mill</t>
  </si>
  <si>
    <t>Can we cancel his University then?</t>
  </si>
  <si>
    <t>Is this an example of Diversity is our Strength?</t>
  </si>
  <si>
    <t>I know that in BC the RCMP run (or at least used to run) a kind of summer boot camp for youth. Sort of like Army cadets but for the mounties. 
 When I heard about it was a two-week cadet style course at the old CFB Chilliwack, where the RCMP have some facilities. 
 Maybe see if there is something like that over in PEI. Also consider joining their auxillery, taking some police foundation courses and joining the reserves to boost your resume.</t>
  </si>
  <si>
    <t>This is what happens when they can't control the narrative.</t>
  </si>
  <si>
    <t>The great reset is going to be the new world order. In China they have a social credit system, in the west people willingly partake in their own social credit system aka "social media"</t>
  </si>
  <si>
    <t>Feels good knowing some of my peers are making more money than me while I do 40 hours a week manual labour in the sun. And I'll pay for it.</t>
  </si>
  <si>
    <t>GameUpBoyHustleHardr</t>
  </si>
  <si>
    <t>From the official report
 https://www.hennepin.us/-/media/hennepinus/residents/public-safety/documents/Autopsy_2020-3700_Floyd.pdf?fbclid=IwAR1DJ_EgcfGhY8FTc5SqmUVzBqNbP1_mB_gFErlzNgNJuL-P85luSJkO9Nw
 Blood drug and novel psychoactive substances screens:
 1. Fentanyl 11 ng/mL
 2. Norfentanyl 5.6 ng/mL
 3. 4-ANPP 0.65 ng/mL
 4. Methamphetamine 19 ng/mL
 5. 11-Hydroxy Delta-9 THC 1.2 ng/mL;
 Delta-9 Carboxy THC 42 ng/mL; Delta-9 THC 2.9 ng/mL</t>
  </si>
  <si>
    <t>William_Homyk</t>
  </si>
  <si>
    <t>hahahahahahaa</t>
  </si>
  <si>
    <t>Well this is cultural appropriation, Po has been revealed to be Cantonese.</t>
  </si>
  <si>
    <t>Things that make you go hmmm.</t>
  </si>
  <si>
    <t>Strange how this is so refreshing to read yet so obvious.</t>
  </si>
  <si>
    <t>Sorry, we defunded Interpol. Please press "1" to speak to a social worker. Press "2" for bread line updates in your area. Press "3" to denounce neighbor or family member. To hear this list again, deposit 2 Canadian Kopeks to your Government services credit account. If you are French, or from a visible minority please hold for free express service.</t>
  </si>
  <si>
    <t>Yay TY mods</t>
  </si>
  <si>
    <t>Seems they've redefined the term "peaceful". Did anyone notify the OED?</t>
  </si>
  <si>
    <t>Just think of it as "reconciliation"</t>
  </si>
  <si>
    <t>Thoughts for the counter-revolution: Take their water.</t>
  </si>
  <si>
    <t>The next must be the MLK for being Uncle Tom</t>
  </si>
  <si>
    <t>What difference does it make if people rank Sloan first and Lewis second if Sloan has a 99% chance to get 4th? Then his votes will just get reallocated to her anyways.
 Realistically they'll struggle to break 25% combined though, so if anything it'll just be a measure of how annoyed the base is with the available mainstream options.</t>
  </si>
  <si>
    <t>r/FreeSpeech
 &gt;[Removed]
 Lol Reddit</t>
  </si>
  <si>
    <t>I mean... they fell for ‚"okay sign‚....</t>
  </si>
  <si>
    <t>Is Alfposting back on the menu?</t>
  </si>
  <si>
    <t>Kodiak_Marmoset</t>
  </si>
  <si>
    <t>Nah they would have electricity. But their real estate prices would be even higher bc every other acre would be covered in windmills. No oil, coal, and especially no nuclear!</t>
  </si>
  <si>
    <t>SwerfNTerf69</t>
  </si>
  <si>
    <t>You can bet the NDP wouldn't have stood up for Albertans.</t>
  </si>
  <si>
    <t>I have a hard time believing it's as high as 3%.</t>
  </si>
  <si>
    <t>It must be strange times when I find myself turning to FOX News for the voice of reason...</t>
  </si>
  <si>
    <t>We are living in a south park episode</t>
  </si>
  <si>
    <t>w1seguy</t>
  </si>
  <si>
    <t>What did you think was going to happen?</t>
  </si>
  <si>
    <t>Simple-Ricks</t>
  </si>
  <si>
    <t>What does he have to do with anything?</t>
  </si>
  <si>
    <t>Moreí©</t>
  </si>
  <si>
    <t>This wouldn't have happened if everyone was wearing a mask.</t>
  </si>
  <si>
    <t>Is anything real or is the reality we are experiencing just the reverberations of the movements of the higher reality of pure forms</t>
  </si>
  <si>
    <t>https://outline.com/rV6Mf5 
 Can‚'t stand them so click this</t>
  </si>
  <si>
    <t>(channel censored/removed by YouTube) Memorabilia: Fighting Internet Censorship
 Ernst Zundel interviews Bernard Klatt, an ISP operator under pressure to censor what his customers can do on the internet.
 [https://www.altcensored.com/watch?v=KtKntaanbi8](https://www.altcensored.com/watch?v=KtKntaanbi8)</t>
  </si>
  <si>
    <t>altCensored</t>
  </si>
  <si>
    <t>His comments made him more qualified.</t>
  </si>
  <si>
    <t>This isn't surprising. The Liberals under Pierre and Chretien brought our debt to GDP ratio at 75% back in the 1990's. Chretien reined in the spending because the global market started calling us honorary Third World country.</t>
  </si>
  <si>
    <t>Not all heroes wear capes.</t>
  </si>
  <si>
    <t>This is why some stores have a tiny wall of product; so they don't loose much.
 What do these people want, just loot whenever they need something. Waltz into a BMW;
 &gt;I like that BMW 
 &gt; 
 &gt;^(That is 85K) 
 &gt; 
 &gt;No that is Free 
 &gt; 
 &gt;^(Oh, right you get it Free)
 Let me get the keys for you and you'll can drive away today.</t>
  </si>
  <si>
    <t>What's she famous for?</t>
  </si>
  <si>
    <t>No. Not even close.</t>
  </si>
  <si>
    <t>I was out of the loop as to why r/Canada was set to private, but now I know. Yeah, don't see how this will make a material difference... I think it's about time that sub find new mods lol</t>
  </si>
  <si>
    <t>Phn7am</t>
  </si>
  <si>
    <t>https://np.reddit.com/r/RightwingLGBT/comments/guocx2/corporations_on_june_1st/</t>
  </si>
  <si>
    <t>This is where it's going to get interesting to read the details as the restrictions start to lift and we see what's left of our economy. Some interesting details from the report:
 \- many people who are still working (and thus technically employed) still have greatly reduced hours. 
 \- the rate is expected to start to climb soon because there's a lot of people who aren't looking for work - the CERB has them at home trying to get by, but as that runs out and people start to look for work again the unemployment will start to go back up. (my personal opinion is that real unenmployment is more like 25 - 30 percent right now). 
 \- Not all provinces had even begun to lift restrictions at the time the numbers were taken. So the Restart is just barely beginning. 
 \- Ontario is still experiencing losses (one of the provinces who hadn't eased restrictions at that point). 
 \- Work IS coming back. There's signs of life that the economy is indeed starting it's expected recovery, the question will be how fast and how much it returns to normal.</t>
  </si>
  <si>
    <t>What word did she use?</t>
  </si>
  <si>
    <t>$600M reasons...</t>
  </si>
  <si>
    <t>Other: the mods of r/canadianpolitics</t>
  </si>
  <si>
    <t>I remember watching documentaries about how great this thing was just years ago.</t>
  </si>
  <si>
    <t>LeoLaDawg</t>
  </si>
  <si>
    <t>Can we make this happen?</t>
  </si>
  <si>
    <t>Funny</t>
  </si>
  <si>
    <t>They're solution... "we just didn't do enough!" every single time..</t>
  </si>
  <si>
    <t>Actively working on it.</t>
  </si>
  <si>
    <t>Let‚'s try it in Toronto first. All of the people that don‚'t want to be a part can leave and anyone that wants to join can hop on in. We‚'ll see how it all plays out.</t>
  </si>
  <si>
    <t>That's lot of "Other." Is PBA still used in waterbottles?</t>
  </si>
  <si>
    <t>Well, the sub appears to still be here...</t>
  </si>
  <si>
    <t>Makes sense, really. Most just attend school in Canada because they think that they are buying a passport. But, not all of them get to stay... you should see them lose it when they get a letter telling them to leave.</t>
  </si>
  <si>
    <t>I‚'ll go first. I will leave the southeast and move west of the Rockies.</t>
  </si>
  <si>
    <t>lastmonkeytotheparty</t>
  </si>
  <si>
    <t>I understand the point, but they¬¥ve got plenty of pointy rocks to look at south of the border, so?</t>
  </si>
  <si>
    <t>I'm putting Lewis #1 and O'Toole #2. I'd encourage everybody else to do the same.</t>
  </si>
  <si>
    <t>Great news for Gun sales!</t>
  </si>
  <si>
    <t>Say it isn't so. 
 / s</t>
  </si>
  <si>
    <t>Who is this?</t>
  </si>
  <si>
    <t>OMG</t>
  </si>
  <si>
    <t>You want "economic justice"? 
 The first rule of economics is "there is no such thing as a free lunch" 
 If what they're after is "justice" then they should be demanding that the program be eliminated because it isn't economically just to take from one person and give to another. But to the left, definitions of words don't matter. Words are associated to feelings, not ideas. Their version of economic justice is "let's give more to people who don't do anything" which is the definitive opposite of what "economic justice" would mean if it were a real concept - but it's not a real concept, because economics is inherently just and fair. 
 They aren't referring to economics, and they aren't referring to justice. They are referring to income equality.</t>
  </si>
  <si>
    <t>No thanks, I'm sticking to HCQ.</t>
  </si>
  <si>
    <t>We should join the bandwagon of defunding the RCMP.</t>
  </si>
  <si>
    <t>"The New World Order". Things that make you go hmmmm....</t>
  </si>
  <si>
    <t>How much would it cost to change a street name of a major arterial like that</t>
  </si>
  <si>
    <t>Justin Trudeau.</t>
  </si>
  <si>
    <t>So does this mean mass migrations will end?</t>
  </si>
  <si>
    <t>This is good news.</t>
  </si>
  <si>
    <t>IntegrateIt</t>
  </si>
  <si>
    <t>LMAOOO wow</t>
  </si>
  <si>
    <t>sawftacos</t>
  </si>
  <si>
    <t>Sure thing, Sonia, I'll get right on that.</t>
  </si>
  <si>
    <t>Team 1: "Whites", Individualists, Christians, Jews(Israel), Capitalists, Patriots
 Team 2: "Blacks", Marxists, Palestine, Muslims, Liberals, Antifa
 Independent 3rd parties: East-Asian Cultures
 Independent Independents: Roof Koreans</t>
  </si>
  <si>
    <t>https://ppcstore.ca/products/max-mize-canada-cap</t>
  </si>
  <si>
    <t>Guys been called out ages ago on this now does it?</t>
  </si>
  <si>
    <t>I have doubts the banwave is real, but if it is I wouldn't be surprised if this sub is on it. I dont agree with everything posted here, but it's nice to see somewhere that isnt only extreme left opinions. Cheers</t>
  </si>
  <si>
    <t>Make larger RCMP hats that can fit over Turbans.</t>
  </si>
  <si>
    <t>old news</t>
  </si>
  <si>
    <t>Indians also get special rights in regards to fishing and hunting, in addition "consideration of Indian status" when standing before a judge.</t>
  </si>
  <si>
    <t>This is amazing.</t>
  </si>
  <si>
    <t>I mean wasn't the only evidence for the ban wave some guy saying he 'worked in tech and knew people.' I'm surprised it got as much attention as it did.</t>
  </si>
  <si>
    <t>Disappointment_37</t>
  </si>
  <si>
    <t>This is nice</t>
  </si>
  <si>
    <t>Maybe if they apologize they could become the Prime Minister one day.</t>
  </si>
  <si>
    <t>Uhhh what?</t>
  </si>
  <si>
    <t>What he really said was rules don't apply to people he agrees with.</t>
  </si>
  <si>
    <t>I also had this feeling that things did not add up. My first impression when I heard about this incident was ‚"inside job‚</t>
  </si>
  <si>
    <t>This is the best thing I've seen all week.</t>
  </si>
  <si>
    <t>I don‚'t usually judge people for wearing a mask as we don‚'t know their situation, although I know there are people doing so for the virtue signalling aspect. Most people where I live ( Victoria, BC ) have not been wearing one in public, but people still do.</t>
  </si>
  <si>
    <t>Rockstar did this as well on June 4th for their GTA V and RDR 2 online servers ....</t>
  </si>
  <si>
    <t>https://www.youtube.com/watch?v=T3wcxHiorJ4</t>
  </si>
  <si>
    <t>And it seems this is where policies are derived from, now. So, twitter has influenced all sorts of politics all over the world.
 I wish the left had integrity to find the truth.</t>
  </si>
  <si>
    <t>How can we forget when its posted here at least 5 times a week</t>
  </si>
  <si>
    <t>Blackdesu</t>
  </si>
  <si>
    <t>Your submission has been removed because you didn't use the no-participation method of linking. These "np" links protect from brigading (and accusations of brigading). Please resubmit using this link instead:
 http://np.reddit.com/r/metacanada/comments/he5z4z/christmas_in_april_may_june_july_august/?utm_source=ifttt
 *I am a bot, and this action was performed automatically. Please [contact the moderators of this subreddit](/message/compose/?to=/r/metacanada) if you have any questions or concerns.*</t>
  </si>
  <si>
    <t>What is the value of Karma?</t>
  </si>
  <si>
    <t>Wait are they not allowing you to log into the game in declaration of standing in solidarity? Or is this just a pop up when you log in?</t>
  </si>
  <si>
    <t>Was his comment even justified?</t>
  </si>
  <si>
    <t>Remember when the alt-right only kept doing it's whataboutism :)</t>
  </si>
  <si>
    <t>Human_by_choice</t>
  </si>
  <si>
    <t>How deep does the relationship go.....hmm?</t>
  </si>
  <si>
    <t>Then why are they not replacing Veterans Affair if they are so good.</t>
  </si>
  <si>
    <t>k9searcher</t>
  </si>
  <si>
    <t>And with one simple gesture, he found himself outside the Fraternal Order</t>
  </si>
  <si>
    <t>BC numbers - 13 in hospital, 4 in ICU, 14 new cases from 1766 tests, most from care homes. Community transmission is essentially nil. We are doomed, doomed I tell you.</t>
  </si>
  <si>
    <t>Shows you how much research these people are doing.</t>
  </si>
  <si>
    <t>Horse_Armour</t>
  </si>
  <si>
    <t>She really doesn't mind showing her bias.
 Nice for Trudy that he's back on top in opinion polls.
 Next comes the hard part when the Covid benefits/monies end, and we see how the economy shapes up.
 But, at least he has an excuse for a massive deficit now. Hopefully, he cuts back on the spending after this.</t>
  </si>
  <si>
    <t>Would you say the same thing about Postmedia?</t>
  </si>
  <si>
    <t>I'm like, totally not, Catherine McKenna guys (Did I get my line right, Mr. Morneau??)</t>
  </si>
  <si>
    <t>I just discovered two days ago that Loverboy was a Canadian band. Working for the Weekend is a genuine Canadian classic! The more Loverboy the better!</t>
  </si>
  <si>
    <t>Diversity really is our strength, isn't it?</t>
  </si>
  <si>
    <t>Sigh... I miss the Good Ole days when First Year Merch was Free.</t>
  </si>
  <si>
    <t>It's his voting base?</t>
  </si>
  <si>
    <t>Actually, if anything, it gave proof of the contrary.</t>
  </si>
  <si>
    <t>What's his history?</t>
  </si>
  <si>
    <t>Did they send this province wide</t>
  </si>
  <si>
    <t>just physically?</t>
  </si>
  <si>
    <t>That artwork is pretty cool, does anyone know what the original is?</t>
  </si>
  <si>
    <t>Of all the ways to get your point across</t>
  </si>
  <si>
    <t>Weird, all the pride stuff stayed in the window of the TD bank down town all year.</t>
  </si>
  <si>
    <t>"Voluntary"</t>
  </si>
  <si>
    <t>The video with the stash of bricks is extraordinary. And the guys opening the gates to access the bricks - obviously placed there for a purpose.</t>
  </si>
  <si>
    <t>It's a Ham Planet.</t>
  </si>
  <si>
    <t>I almost feel like I should go there and help them, it‚'s so sad</t>
  </si>
  <si>
    <t>MermaidFishCo</t>
  </si>
  <si>
    <t>It is a cult now.</t>
  </si>
  <si>
    <t>When I hear Patrick Brown's sound bites as mayor of Brampton, I think to myself, he could have been our premier instead of Ford. He would have done a good job.</t>
  </si>
  <si>
    <t>kamomil</t>
  </si>
  <si>
    <t>‚" The University did not give any reasons for dismissal, other than the fact an informal complaint had been received‚
 That seems like solid grounds for dismissal. /s</t>
  </si>
  <si>
    <t>We need a Constitution.</t>
  </si>
  <si>
    <t>My money is on the vaccine developments happening in Italy and U.K. right now. Anything US develops will be Uber expensive and who knows if it isn‚'t driven by political propaganda. Cannot trust anything that comes out of the US with regards to Covid.</t>
  </si>
  <si>
    <t>How about edgeposting on omegacanada.win?</t>
  </si>
  <si>
    <t>Thank you.åª</t>
  </si>
  <si>
    <t>What's going on here?</t>
  </si>
  <si>
    <t>&gt; The Ford government is planning to reduce holidays for front line retail workers, according to the Unifor union.
 &gt; The union was told the number of mandatory statutory holidays would be reduced from nine days to three: Christmas, Good Friday and Canada Day.
 &gt; Rizvi says those nine days are often the only guaranteed time off for most workers and said they have informed Thompson‚'s office the union is completely opposed to the proposal.
 &gt; The union adds they were told the municipalities would be able to opt out, but would have to pass by-laws to do so.</t>
  </si>
  <si>
    <t>Ok, it's funny.</t>
  </si>
  <si>
    <t>Wait? Rent is going up? Nobody tell my new building until after my lease is signed. This COVID discount is great.</t>
  </si>
  <si>
    <t>She's one hundred percent correct. It is valid.</t>
  </si>
  <si>
    <t>pro555pero</t>
  </si>
  <si>
    <t>Interesting stats</t>
  </si>
  <si>
    <t>Xyrektv</t>
  </si>
  <si>
    <t>Ford is not at all based.</t>
  </si>
  <si>
    <t>Are they against electricity now too?</t>
  </si>
  <si>
    <t>there will be a movie one day, "a Statue Too Far"...</t>
  </si>
  <si>
    <t>I live half hour from the AB border. If it ever becomes clear that Alberta will become US territory, complete with citizenship I will be abandoning my home and moving my family there asap.</t>
  </si>
  <si>
    <t>So are they really playing with mask on?</t>
  </si>
  <si>
    <t>[DEFUND THE POLICE](https://www.youtube.com/watch?v=OOsFkiZuY1s)</t>
  </si>
  <si>
    <t>A lot of pearl clutching going on at r/Edmonton</t>
  </si>
  <si>
    <t>Maybe the highlighters might help the people that are almost too far gone.
 Fantastic analogy though.</t>
  </si>
  <si>
    <t>Lefty here too, only came here to better understand the right. And while I still disagree with a lot of things said, I now better understand them. Important to know both sides in any situation.</t>
  </si>
  <si>
    <t>TheRealJacksonGalaxy</t>
  </si>
  <si>
    <t>Goes great with Corn Pops.</t>
  </si>
  <si>
    <t>And this is how the silent majority gets bigger.</t>
  </si>
  <si>
    <t>Would Reddit allow this question: "How would the world react if George Floyd was wearing a MAGA hat?"</t>
  </si>
  <si>
    <t>[https://www.youtube.com/watch?v=Txc4oRUasOI&amp;feature=emb\_title](https://www.youtube.com/watch?v=Txc4oRUasOI&amp;feature=emb_title)</t>
  </si>
  <si>
    <t>Uh, you know this is metaCANADA, right? Right?</t>
  </si>
  <si>
    <t>MetaCanada is a subreddit of peace</t>
  </si>
  <si>
    <t>Kalashnicoffee</t>
  </si>
  <si>
    <t>And that was when Harper was PM</t>
  </si>
  <si>
    <t>Scheer all over again</t>
  </si>
  <si>
    <t>Should have been EquityCard.</t>
  </si>
  <si>
    <t>It is 8am in San Francisco. I am skeptical, but I would wait a few hours first.</t>
  </si>
  <si>
    <t>Lmao</t>
  </si>
  <si>
    <t>Hey, do you have the link?</t>
  </si>
  <si>
    <t>Gyomb1</t>
  </si>
  <si>
    <t>What does this mean?</t>
  </si>
  <si>
    <t>Ooooh, so they're political hostages. Nice.</t>
  </si>
  <si>
    <t>If this is real, I‚'m sorry for you. I get expressing a message that matters, but it should never be over top of a message that matters.</t>
  </si>
  <si>
    <t>reclusecaboose</t>
  </si>
  <si>
    <t>The twitter poster asked for jizya...*smh*</t>
  </si>
  <si>
    <t>He is 100% Chi-com.</t>
  </si>
  <si>
    <t>Soy overload</t>
  </si>
  <si>
    <t>Nice</t>
  </si>
  <si>
    <t>There should be an investigation into this.</t>
  </si>
  <si>
    <t>They'll be coming for us soon.</t>
  </si>
  <si>
    <t>He was absolutely right, by the way</t>
  </si>
  <si>
    <t>This is sacred policy here</t>
  </si>
  <si>
    <t>Your submission has been removed because you didn't use the no-participation method of linking. These "np" links protect from brigading (and accusations of brigading). Please resubmit using this link instead:
 http://np.reddit.com/r/toronto/comments/hex2h5/wife_was_superhero_devoted_husband_who_lost/?utm_medium=android_app&amp;utm_source=share
 *I am a bot, and this action was performed automatically. Please [contact the moderators of this subreddit](/message/compose/?to=/r/metacanada) if you have any questions or concerns.*</t>
  </si>
  <si>
    <t>How do you define 'youth'? I want some money</t>
  </si>
  <si>
    <t>Every word is true. I‚'d really like to see what he‚'d say if asked about this video today.</t>
  </si>
  <si>
    <t>Yep it‚'s Justine alright!</t>
  </si>
  <si>
    <t>zindagi786</t>
  </si>
  <si>
    <t>She looks white.</t>
  </si>
  <si>
    <t>Sloan would be the better choice, but the establishment will put either O'Toole or Mackay.</t>
  </si>
  <si>
    <t>If there is a differing opinion, then why are they all agreeing with each other?</t>
  </si>
  <si>
    <t>Yea</t>
  </si>
  <si>
    <t>WhatInAll</t>
  </si>
  <si>
    <t>[BLM.com word for word from the communist manifesto](https://i.imgur.com/KnvOgB0.png)
 https://en.wikisource.org/wiki/Page%3AManifesto_of_the_Communist_Party.djvu/40</t>
  </si>
  <si>
    <t>This is equality.</t>
  </si>
  <si>
    <t>Who dat?</t>
  </si>
  <si>
    <t>RecordingKing</t>
  </si>
  <si>
    <t>Just to let you know, there Will be a protest this Sunday. People in Montreal, Inudong me, should be careful.</t>
  </si>
  <si>
    <t>This is gold</t>
  </si>
  <si>
    <t>Seems like the same question just worded differently.</t>
  </si>
  <si>
    <t>Who would have predicted for profit medicine would have such negative outcomes. I am personally shocked</t>
  </si>
  <si>
    <t>The thirst for BBC is real</t>
  </si>
  <si>
    <t>He said, on the scripted stage show he replaced parliament with</t>
  </si>
  <si>
    <t>This is fantastic! Great work guys. 
 Keep it up! Look forward to hearing the next one.</t>
  </si>
  <si>
    <t>*folks!*</t>
  </si>
  <si>
    <t>/r/metacanada and /r/conspiracy are the only two good subreddits left on the whole site.
 If they ban MC then it would be fine cause I would not have to give reddit any clicks anymore and move on to a better website.</t>
  </si>
  <si>
    <t>Lol why would you attend that?</t>
  </si>
  <si>
    <t>Bond4141</t>
  </si>
  <si>
    <t>Cant have a second wave without a first wave...</t>
  </si>
  <si>
    <t>I hear mohammedville is the leading alternate name</t>
  </si>
  <si>
    <t>Because they are?</t>
  </si>
  <si>
    <t>Thornotodinson</t>
  </si>
  <si>
    <t>How about a parents guide to English literacy (the language 80% of academic journals are published in, and that virtually everything in STEM is communicated in) and the \~800-year head start the Europeans had on information repositories (universities), and the 400-year head-start they had on information propagation (printing press).
 e: I forgot one. the patent laws introduced by the Americans in the 1790's were a huge catalyst of the Industrial Revolution, as they actually gave incentive to invent. Where are the patent offices now? Canada, USA, UK, Germany, France, Russia, Japan. I believe there's also one for the EU in general. Looking at that list, that's basically the G7, and is probably the main reason that those are the countries that constitute the G7.</t>
  </si>
  <si>
    <t>This looks interesting.</t>
  </si>
  <si>
    <t>i run lineage os with minimal google apps installed, dont use a google account on it, dont use the play store.. it was still sheakily installed on my phone, god knows how.. the instructions in the video seemed to have worked tho, great!</t>
  </si>
  <si>
    <t>isocore-upitup</t>
  </si>
  <si>
    <t>I kekd</t>
  </si>
  <si>
    <t>nitsua_rela_</t>
  </si>
  <si>
    <t>Kids in the Hall</t>
  </si>
  <si>
    <t>Equality...?</t>
  </si>
  <si>
    <t>You misspelled Toronto and Montreal.</t>
  </si>
  <si>
    <t>They care</t>
  </si>
  <si>
    <t>Even the buildings in Toronto *throw shade* on BLM. Or do they just not like to work in the sun?</t>
  </si>
  <si>
    <t>Confirmed, the pandemic is over.
 *We did it!*</t>
  </si>
  <si>
    <t>This should have happened in the 60s, back when our populations were more homogeneous.</t>
  </si>
  <si>
    <t>This is amazing..</t>
  </si>
  <si>
    <t>Amazing video</t>
  </si>
  <si>
    <t>So progressive!</t>
  </si>
  <si>
    <t>yofuckface</t>
  </si>
  <si>
    <t>Your submission has been removed because you didn't use the no-participation method of linking. These "np" links protect from brigading (and accusations of brigading). Please resubmit using this link instead:
 http://np.reddit.com/r/worldnews/comments/h7tog8/canadian_prime_minister_justin_trudeau_said/fun7556
 *I am a bot, and this action was performed automatically. Please [contact the moderators of this subreddit](/message/compose/?to=/r/metacanada) if you have any questions or concerns.*</t>
  </si>
  <si>
    <t>I'm pretty sure I had it back in early December, then by mid month, my wife had it. Took weeks to get over it and the entire time I was dealing with the public, as was my wife.</t>
  </si>
  <si>
    <t>r/banincuzfacts</t>
  </si>
  <si>
    <t>natashatheraptor</t>
  </si>
  <si>
    <t>Alberta and Sask have roughly the same immigration rate as Ontario and BC, It won't be conservative for much longer.</t>
  </si>
  <si>
    <t>the real patriot</t>
  </si>
  <si>
    <t>Upvote this high quality content!</t>
  </si>
  <si>
    <t>I'm aware of that. I'm aware of that.</t>
  </si>
  <si>
    <t>LancienLaurais</t>
  </si>
  <si>
    <t>Defund welfare.</t>
  </si>
  <si>
    <t>Post saved. Well written.</t>
  </si>
  <si>
    <t>Lewis: "Stockwell Day made some mis-statements..."
 Did he? 
 I didn't find anything wrong. I liked what he said.</t>
  </si>
  <si>
    <t>I wanted corporations to pay more taxes, not make all my food, gas, and basic products cost more?
 I know! I'll just vote myself free money to pay for it.</t>
  </si>
  <si>
    <t>Can you give me some money Canada? Thanks.</t>
  </si>
  <si>
    <t>Good news! We‚'re getting a million more a year! - Trudeau probably</t>
  </si>
  <si>
    <t>Properly or improperly?</t>
  </si>
  <si>
    <t>-_Skizz_-</t>
  </si>
  <si>
    <t>Wow.</t>
  </si>
  <si>
    <t>Don't buy a BMW, buy a Tesla.</t>
  </si>
  <si>
    <t>It's the same photo</t>
  </si>
  <si>
    <t>They are coming over to run as conservative MPs</t>
  </si>
  <si>
    <t>RaCiSm</t>
  </si>
  <si>
    <t>Why can citizens just vote on how many and how often it happens. I don‚'t want a group of career politicians deciding things for the whole country. Everyone screams democracy so let the people decide.</t>
  </si>
  <si>
    <t>Unironically upvoting this.</t>
  </si>
  <si>
    <t>Everybody sure likes all the money, and public services, that the colonial past built.</t>
  </si>
  <si>
    <t>Good video</t>
  </si>
  <si>
    <t>Dude, 1814 called, they want their idea back.</t>
  </si>
  <si>
    <t>Maybe CBC should look at this article, which was a direct result when some police departments gave in to BLM demands on body cameras.
 https://www.newsweek.com/police-body-camera-incident-report-memory-civil-rights-minority-711584</t>
  </si>
  <si>
    <t>I work in the restaurant industry, and have been anxious to get back to a normal routine, but the resto I work at has still not reopened their dining room. I know several people in this industry who have had to find new careers and have struggled in doing so. This is a trying time for all and it‚'s important to consider other perspectives. Not everyone is just looking to make a free buck off the government.</t>
  </si>
  <si>
    <t>CalmSherby</t>
  </si>
  <si>
    <t>Who hasn't at one point been nervous when a cop car is behind them?</t>
  </si>
  <si>
    <t>The only inviolable law in nature is that if you reward something, you will get more of it.
 Hand outs our a reward for staying home... So to get people to work you have to jack up the wages. This is the long term goal of the PM Castrudeau, eventually wages will be so high, that the government will have to nationalize all relevant business, and we'll be 95% of the way to his daddy's dream.</t>
  </si>
  <si>
    <t>I didn't realize the creatures from "The Forest" were based on real life.</t>
  </si>
  <si>
    <t>ArcticLeopard</t>
  </si>
  <si>
    <t>this is spicy!</t>
  </si>
  <si>
    <t>Very vibrant</t>
  </si>
  <si>
    <t>[dashcam vid](https://www.youtube.com/watch?v=JoHjvrovn4A)</t>
  </si>
  <si>
    <t>This has to happen.</t>
  </si>
  <si>
    <t>Spicy</t>
  </si>
  <si>
    <t>Guess they should check out the Montreal protest.</t>
  </si>
  <si>
    <t>He was installed to do exactly this.</t>
  </si>
  <si>
    <t>In a hearbeat.</t>
  </si>
  <si>
    <t>There won't be anything left of the estate after the civil lawsuits.</t>
  </si>
  <si>
    <t>Has it been a month already?</t>
  </si>
  <si>
    <t>How is that even possible..</t>
  </si>
  <si>
    <t>You may be right.</t>
  </si>
  <si>
    <t>The cult has won.</t>
  </si>
  <si>
    <t>The truth feels so refreshing to hear. I am glad there are people speaking up.</t>
  </si>
  <si>
    <t>If you're paying 50% income tax you don't need to worry about money dude</t>
  </si>
  <si>
    <t>JumpedUpSparky</t>
  </si>
  <si>
    <t>So that's where I can send mine - thanks</t>
  </si>
  <si>
    <t>financial_modelling</t>
  </si>
  <si>
    <t>Didn't the big reopening happen Friday...it wouldn't show in the data yet if there is an uptick or not</t>
  </si>
  <si>
    <t>This is amazing</t>
  </si>
  <si>
    <t>Post this in r/Sino</t>
  </si>
  <si>
    <t>the name, no. The shoes, yes.</t>
  </si>
  <si>
    <t>Yaaaas!</t>
  </si>
  <si>
    <t>How can anyone respect them after this?</t>
  </si>
  <si>
    <t>A true ploymath!</t>
  </si>
  <si>
    <t>[https://www.youtube.com/watch?v=j\_urZ5KDPec](https://www.youtube.com/watch?v=j_urZ5KDPec)</t>
  </si>
  <si>
    <t>Reject modernity, embrace tradition</t>
  </si>
  <si>
    <t>How much did Trudeau spend on the refugees and the UN seat attempt?</t>
  </si>
  <si>
    <t>i don't know if the cbc is intentionally trying to trigger the cons, but they found an almost perfect story for it, good work cbc!</t>
  </si>
  <si>
    <t>retrool</t>
  </si>
  <si>
    <t>If the jobs are not coming back, how will Trudeau take care of them? The debt has increased y hundreds of billions of dollars, at this rate, we will catch up to the US.</t>
  </si>
  <si>
    <t>Wow...
 Yeah.. time to activate the Insurrection Act.
 I was on the fence until I saw this.</t>
  </si>
  <si>
    <t>I'll get the popcorn...</t>
  </si>
  <si>
    <t>Good one</t>
  </si>
  <si>
    <t>The great George Floyd.</t>
  </si>
  <si>
    <t>Based.</t>
  </si>
  <si>
    <t>ShitsGoingDownLMAO</t>
  </si>
  <si>
    <t>Nobody is more generous with tax payer's money.</t>
  </si>
  <si>
    <t>Join CANZUK and share the UK seat.</t>
  </si>
  <si>
    <t>Wazuion</t>
  </si>
  <si>
    <t>I bet reddit traffics a lot of their internet clicks, too. Reddits probably half the reason, if not the entire reason.</t>
  </si>
  <si>
    <t>Ah, victory!</t>
  </si>
  <si>
    <t>maybe they dont know which way the swing...?</t>
  </si>
  <si>
    <t>Confirms the one in Seattle is just politics. 
 The cops abandoned it because socialist experiment time. Will end up anarcho nightmare. Pretty risky to public. But meh. 
 Thanks Election Year.</t>
  </si>
  <si>
    <t>ruh roh</t>
  </si>
  <si>
    <t>Real Change^tm</t>
  </si>
  <si>
    <t>Ciaramella?</t>
  </si>
  <si>
    <t>[https://youtu.be/BHr999RGPQw?t=1580](https://youtu.be/BHr999RGPQw?t=1580)</t>
  </si>
  <si>
    <t>Big if true.</t>
  </si>
  <si>
    <t>What‚'s the latest in chaz?</t>
  </si>
  <si>
    <t>Heres a fun one: I got a new job recently with a $15000/yr pay increase. My net pay $200 more than my previous job - all that came off were the standard deductions. In fact...1/3rd of my paycheck went to deductions. 
 Gross Pay was $3000 
 Net pay was $2000</t>
  </si>
  <si>
    <t>He‚'s going to double down on foreign aid in hopes of getting a two year term on the UNSC when another spot opens up in two years.</t>
  </si>
  <si>
    <t>this was last year</t>
  </si>
  <si>
    <t>outerspace_rebel</t>
  </si>
  <si>
    <t>I know that downvote was you Catherine McKenna...</t>
  </si>
  <si>
    <t>Not to mention George Floyd was already handcuffed and placed in the back of a cop car. He was already subdued before being taken back out and then placed on the ground.</t>
  </si>
  <si>
    <t>Love it.</t>
  </si>
  <si>
    <t>Why don‚'t they pledge to be 15% better at getting profits?</t>
  </si>
  <si>
    <t>Hmmm I wonder why</t>
  </si>
  <si>
    <t>It was TPS right?</t>
  </si>
  <si>
    <t>Got a link for this?</t>
  </si>
  <si>
    <t>Did you report that to the ombudsman?</t>
  </si>
  <si>
    <t>I thought there was no "we".</t>
  </si>
  <si>
    <t>2020 is broken, what's the return policy?</t>
  </si>
  <si>
    <t>Truth-Justice-Life</t>
  </si>
  <si>
    <t>Sounds like a plan.</t>
  </si>
  <si>
    <t>hahahahaha
 hahahahahahahaha</t>
  </si>
  <si>
    <t>Not enough attention?</t>
  </si>
  <si>
    <t>There goes the royalties.</t>
  </si>
  <si>
    <t>Ka-Boom!</t>
  </si>
  <si>
    <t>What?!?!</t>
  </si>
  <si>
    <t>Is this in Toronto</t>
  </si>
  <si>
    <t>Stephen Harper was also a huge supporter of this http://archive.is/itdoo
 "Numbers don't tell the whole story, but it bears repeating that Canadian fighter jets flew nearly a thousand sorties ‚Äì roughly 10 per cent of all sorties ‚Äì without caveats against Gadhafi's military," Mr. Harper said. "Canadians should also know that the taking of Tripoli by rebel forces was materially assisted by the CF-18 missions that cleared away Gadhafi's remaining mechanized forces."</t>
  </si>
  <si>
    <t>Downvoted.</t>
  </si>
  <si>
    <t>[Well of COURSE it is!](https://www.youtube.com/watch?v=l_LeJfn_qW0)</t>
  </si>
  <si>
    <t>NohoTwoPointOh</t>
  </si>
  <si>
    <t>Hahahaha!!</t>
  </si>
  <si>
    <t>The question isn't why WE let them, it's why they let themselves.</t>
  </si>
  <si>
    <t>Funny they have no issue with their beer or whiskey brands.</t>
  </si>
  <si>
    <t>Wow</t>
  </si>
  <si>
    <t>Love it</t>
  </si>
  <si>
    <t>/u/vredditdownloader</t>
  </si>
  <si>
    <t>R-Tighty-L-Loosey</t>
  </si>
  <si>
    <t>And he was right.</t>
  </si>
  <si>
    <t>Are protest parties ok?</t>
  </si>
  <si>
    <t>Sadly, reddit is all about congregating and speaking only with others that completely agree with you.</t>
  </si>
  <si>
    <t>Well I'm convinced!</t>
  </si>
  <si>
    <t>Just a PSA because there's nowhere else to post it. This article was removed from r/canada for being not related to Canada. If you can believe that a national story is unrelated to Canada.</t>
  </si>
  <si>
    <t>And then do what? Have the OPP hire on 80% of the Toronto force and take over?</t>
  </si>
  <si>
    <t>Think the judges took their parents "If you can't say something good, then don't say anything at all" expression a little too seriously.</t>
  </si>
  <si>
    <t>As for land ,strictly speaking nobody owns land in Canada. It is leased from the crown for 99 years and when its sold or passed, the lease restarts for another 99 years.
 If you want mineral rights that's a different process altogether. And then there are the municipal covenants.</t>
  </si>
  <si>
    <t>NSFW: [The fate of all furries.](https://youtu.be/xrJVZZLv2GE)</t>
  </si>
  <si>
    <t>Where‚'s the money?</t>
  </si>
  <si>
    <t>I'd support this 100%</t>
  </si>
  <si>
    <t>Uh..yeah ok.</t>
  </si>
  <si>
    <t>The upvote should be the Avro arrow...</t>
  </si>
  <si>
    <t>Any news on where and when this happened?</t>
  </si>
  <si>
    <t>Right of Marx, maybe. 
 Maybe.</t>
  </si>
  <si>
    <t>Live 3 or 4 generations per house with an interest free mortgage, interest free business loans, pension for the over 65s, etc.
 Canadians can‚'t compete with a third world lifestyle supplemented by the most generous welfare state.</t>
  </si>
  <si>
    <t>This is the man in the video talking: [https://twitter.com/DeputadoPoubel](https://twitter.com/DeputadoPoubel) 
 Yes he IS a member of Brazil's parliament.</t>
  </si>
  <si>
    <t>Seeing a lot of logos this year sporting all the new colours.</t>
  </si>
  <si>
    <t>[https://www.youtube.com/watch?v=1Vmc91PwIb0](https://www.youtube.com/watch?v=1Vmc91PwIb0)</t>
  </si>
  <si>
    <t>It's kind of funny though, I'm looking at emigrating to the US to nearly effectively double my salary.</t>
  </si>
  <si>
    <t>Full list of all the funding: [Indigenous and Northern Affairs Canada](https://www.aadnc-aandc.gc.ca/eng/1425576051772/1425576078345)</t>
  </si>
  <si>
    <t>nice</t>
  </si>
  <si>
    <t>lerobinbot</t>
  </si>
  <si>
    <t>nicestnicer</t>
  </si>
  <si>
    <t>Is there some Orwellian Canadian law that is the reason that is the best photo you can find of him OP? Why not his mugshot?</t>
  </si>
  <si>
    <t>No, rename Yale instead!</t>
  </si>
  <si>
    <t>did it really work?</t>
  </si>
  <si>
    <t>Based.......?</t>
  </si>
  <si>
    <t>I agree 100%</t>
  </si>
  <si>
    <t>/r/agedlikemilk</t>
  </si>
  <si>
    <t>morgana_the_octopus</t>
  </si>
  <si>
    <t>What's gonna happen once they cancel everyone?</t>
  </si>
  <si>
    <t>Hmmmm wonder what they need ‚"zip ties‚ for....</t>
  </si>
  <si>
    <t>I work 4-12s and have Friday off. It works for me, but I couldn't survive working 4-8s.</t>
  </si>
  <si>
    <t>Wasn't the change to a meaningless leaf supposed to make the flag inoffensive?</t>
  </si>
  <si>
    <t>This has [Hanlon's Razor](https://en.wikipedia.org/wiki/Hanlon%27s_razor) all over it.</t>
  </si>
  <si>
    <t>Sum 41 is a great band, i am pretty sure they are from Ajax or Whitby</t>
  </si>
  <si>
    <t>Is it too late to become a member and vote?</t>
  </si>
  <si>
    <t>Shoveling money to seniors. There may be some who could use the extra money, but generally seniors are well off. Adrian Clarkson, $140,000 annual pension is getting the money as well.</t>
  </si>
  <si>
    <t>Maintaining the rule of law is part of the conservative ideology. Business, freedom and the right to life, liberty and the pursuit of happiness cannot occur without the rule of law. You need an agency to enforce laws. This is all in our constitution.</t>
  </si>
  <si>
    <t>Exceptions are to be made for those flying the team colours.</t>
  </si>
  <si>
    <t>"Hey, why did GDP and tax reserves decline by 25%?"</t>
  </si>
  <si>
    <t>Question for someone more familiar with the legal field than myself, could Uber get sued for this?</t>
  </si>
  <si>
    <t>mpogho</t>
  </si>
  <si>
    <t>maybe the ira will make a comeback?</t>
  </si>
  <si>
    <t>What's on guardforthee?</t>
  </si>
  <si>
    <t>Bruh, double standards</t>
  </si>
  <si>
    <t>I don't think I can bring myself to believe this isn't parody.</t>
  </si>
  <si>
    <t>Suddenly borders are good.</t>
  </si>
  <si>
    <t>My gosh you‚'re lovely and well spoken, we‚'ll have to have you over for coffee and some Slovenian Cake next time you‚'re in town.</t>
  </si>
  <si>
    <t>Who spoke French best?</t>
  </si>
  <si>
    <t>Pic of the Year</t>
  </si>
  <si>
    <t>Duh?</t>
  </si>
  <si>
    <t>Ive done some work up in the artic circle, 
 Believe it or not it actually gets +40 up there,
 Highly recommend driving the Dempster highway in fall. It's beautiful.</t>
  </si>
  <si>
    <t>BOLD</t>
  </si>
  <si>
    <t>They have to say the words or be replaced by someone who will. That‚'s where we are now, approved opinions only.</t>
  </si>
  <si>
    <t>Where's the hammer and sickle?</t>
  </si>
  <si>
    <t>I mean, yes, masks aren't too effective at keeping its wearer from getting the virus. But that is not why we are wearing them. We are told to wear them as they are proven to work in preventing the wearer from spreading COVID-19 to someone else.</t>
  </si>
  <si>
    <t>Stay classy Montreal.</t>
  </si>
  <si>
    <t>What makes them autonomous?</t>
  </si>
  <si>
    <t>Yeah, this would be a case of a researcher setting out to prove the conclusion he reached before doing the study.</t>
  </si>
  <si>
    <t>Thanks OP, much appreciated.</t>
  </si>
  <si>
    <t>Kaargh</t>
  </si>
  <si>
    <t>Why so upset? You all that are screaming most likely voted for someone who did this to become PM again.</t>
  </si>
  <si>
    <t>Shopify?</t>
  </si>
  <si>
    <t>And then PepsiCo will wonder why sales have dropped off as consumers get confused and buy something different.</t>
  </si>
  <si>
    <t>Remember these words at election time.</t>
  </si>
  <si>
    <t>gregmacburn</t>
  </si>
  <si>
    <t>That's the point. *Solve et Coagula*</t>
  </si>
  <si>
    <t>Where's the rainbow?</t>
  </si>
  <si>
    <t>Jag is the Betty to Justine's Veronica.</t>
  </si>
  <si>
    <t>Where's the button to report this post misinformation?</t>
  </si>
  <si>
    <t>The r/Canada sub is actually r/China now.</t>
  </si>
  <si>
    <t>From the CHAZ sub:
 [Won't someone save us from RAZ?](https://np.reddit.com/r/CapHillAutonomousZone/comments/h0py7y/raz_needs_to_go_seriously/)</t>
  </si>
  <si>
    <t>Uppity</t>
  </si>
  <si>
    <t>Thanks Trudeau.</t>
  </si>
  <si>
    <t>Thought it was just me</t>
  </si>
  <si>
    <t>This is just a Karen giving political commentary on events that are months old. 
 Congrats Karen. You did it.</t>
  </si>
  <si>
    <t>It‚'s going to be really interesting</t>
  </si>
  <si>
    <t>DOD he do to the protest? Not wishing for any transmission, just asking for a friend who was there.</t>
  </si>
  <si>
    <t>You mean him not getting the security council seat?</t>
  </si>
  <si>
    <t>So, there is a very good chance that they are interfering with our elections?</t>
  </si>
  <si>
    <t>I believe we are in the crisis stage of the subversion system. It can go one of two ways.</t>
  </si>
  <si>
    <t>The US already has a seat... and to be honest, Canada is already represented as the 51st US state.... you don't need another seat.</t>
  </si>
  <si>
    <t>I find the syrup in the Aunt Jemima bottle much more offensive than the label on the outside.</t>
  </si>
  <si>
    <t>Sad news. Cirque du Soleil is one of the most well known brands around the world. No one should feel happy for a Canadian company (even if it's owned by a conglomerate) to fail. Niche markets are the key for economic diversification.</t>
  </si>
  <si>
    <t>What does this have to do with canada?</t>
  </si>
  <si>
    <t>totally valid</t>
  </si>
  <si>
    <t>lol. we are doubling our national debt in a single year, (not deficit, total debt), from 700 bill to 1.4 trill, due to 23 seperate covid bailout programs. we could sustain this for about 3 years before complete, catastrophic collapse</t>
  </si>
  <si>
    <t>Your submission has been removed because you didn't use the no-participation method of linking. These "np" links protect from brigading (and accusations of brigading). Please resubmit using this link instead:
 http://np.reddit.com/r/announcements/comments/gxas21/upcoming_changes_to_our_content_policy_our_board/
 *I am a bot, and this action was performed automatically. Please [contact the moderators of this subreddit](/message/compose/?to=/r/metacanada) if you have any questions or concerns.*</t>
  </si>
  <si>
    <t>Like supporting The white nationalist Maxipad Bernie.</t>
  </si>
  <si>
    <t>Currently every party except the PPC is using the covid19 salary funds to pay their very large staff.</t>
  </si>
  <si>
    <t>100% yes</t>
  </si>
  <si>
    <t>Is that a real photo?</t>
  </si>
  <si>
    <t>rules don't apply to them remember?</t>
  </si>
  <si>
    <t>Ask any minority who played hockey growing up in Canada and they will say otherwise</t>
  </si>
  <si>
    <t>ShadowMoses1188</t>
  </si>
  <si>
    <t>Go over and mention that the entire affair is contrary to section 7 of the constitution and that there should be a class action law suit against all governments of Canada.</t>
  </si>
  <si>
    <t>Of the four officers involved in Floyd's death, one was white, one was Hispanic, one was Asian, and one was Black. Clearly a case of White Supremacy gone wild.</t>
  </si>
  <si>
    <t>I saw something like this a couple weeks ago on FB, they were mostly complaining that instead of working 8 hours they'd have to work 10's and that'd be too exhausting, I chimed in from a construction workers perspective, my argument is to leave it up to each industry. I used to work 70 hours a week because it was seasonal work during the summer. And it wouldn't work for farmers for example, this year especially. 
 Currently at a place limited for 40 hours in the summer, and a bunch of the guys are begging for more work.</t>
  </si>
  <si>
    <t>I'm more concerned with not seeing more Monsieur Ananas content. 
 Is this not a Monsieur Ananas subreddit?</t>
  </si>
  <si>
    <t>So you think the government should not have given out any assistance to businesses during covid.</t>
  </si>
  <si>
    <t>Honk Honk!</t>
  </si>
  <si>
    <t>The thing we should've been doing for the past 20 years.</t>
  </si>
  <si>
    <t>I upvoted for the post, downvoted for telling me not to downvote.</t>
  </si>
  <si>
    <t>&gt; More than six in ten respondents said it should be Canada‚'s richest individuals through a wealth tax, which also has support as a means to support recovery.
 &gt; Unsurprisingly, those earning $100,000-$150,000 are among the most opposed to this (64%) along with three quarters of those earning more than $150,000.
 100K/year = rich? Seems a bit optimistic. If a married couple each makes that amount, I'd call them 'affluent'.</t>
  </si>
  <si>
    <t>the White Guilt is strong in this one.</t>
  </si>
  <si>
    <t>Honestly, this is a weird way to propose, I guess he could not afford a ring. The spiderman game one was way more creative, even if it did not work out.</t>
  </si>
  <si>
    <t>this is proof we need max now more than ever</t>
  </si>
  <si>
    <t>Economic success directly correlates with the level of two parent families and the determination those parents have to ensure their child gets a good education and doesn't get into trouble.
 But that doesn't play into the media narrative.</t>
  </si>
  <si>
    <t>where was this?</t>
  </si>
  <si>
    <t>I live in Regina Sask. I have noticed at least 10 business with help wanted signs on display. The headlines in September will be - ‚"Applications for welfare at an all time high‚. Edit 10 businesses today.</t>
  </si>
  <si>
    <t>Enjoy your social credit rating that will soon follow.</t>
  </si>
  <si>
    <t>Sources for the convictions?</t>
  </si>
  <si>
    <t>\&gt; starts 
 This isn't new news.</t>
  </si>
  <si>
    <t>Wait till Ottawa's rally tomorrow.</t>
  </si>
  <si>
    <t>Haha, good luck with Sleepy Joe.</t>
  </si>
  <si>
    <t>Got my vote</t>
  </si>
  <si>
    <t>So are we all moving back to new grounds?</t>
  </si>
  <si>
    <t>Kykio_kitten</t>
  </si>
  <si>
    <t>Newspeak.</t>
  </si>
  <si>
    <t>&gt; "It's an interesting, broader story in the U.S where Celestron used to be a manufacturer itself, Meade used to be a manufacturer itself, and once the manufacturers in China figured out they could make a lot more money from having a brand, Synta bought Celestron and Ningbo Sunny bought Meade," Borden said.
 "And then they transferred all the manufacturing over to China."</t>
  </si>
  <si>
    <t>Good thing they banned the publication of information so we have no idea what happened with our elected MP.
 Nice.
 I love this system.</t>
  </si>
  <si>
    <t>I was, then I grew a pair.</t>
  </si>
  <si>
    <t>its gg</t>
  </si>
  <si>
    <t>Wow they actually have a sign language translator there.</t>
  </si>
  <si>
    <t>Nice try, Beijing.</t>
  </si>
  <si>
    <t>What's another word for 'ally'? 
 Comrade.</t>
  </si>
  <si>
    <t xml:space="preserve">This is a good one. </t>
  </si>
  <si>
    <t>They may have spagetti arms but they have the number and social media giant help them organize, not sure its a great idea...</t>
  </si>
  <si>
    <t>Welcome back, General.</t>
  </si>
  <si>
    <t>After new indictment, judge tosses out Jussie Smollett's double jeopardy claim
 https://www.usatoday.com/story/entertainment/celebrities/2020/06/12/jussie-smollett-judge-tosses-out-actors-double-jeopardy-claim/3179119001/</t>
  </si>
  <si>
    <t>mairtinomarta</t>
  </si>
  <si>
    <t>Just like in the US, Canada also does 'pizza parties'.</t>
  </si>
  <si>
    <t>he needs a cheeseburger</t>
  </si>
  <si>
    <t>Time to forget the lessons of the past. So the past may repeat. Regressive left doing what it does best, cancel culture.</t>
  </si>
  <si>
    <t>I would guess those were flagged as getaway vehicle ?</t>
  </si>
  <si>
    <t>I strongly agree.</t>
  </si>
  <si>
    <t>I got some old Al Jolson tapes, how about we all get together to clean it up and listen to some tunes while we work?</t>
  </si>
  <si>
    <t>r/thathappened</t>
  </si>
  <si>
    <t>it was so coordinated is almost had to be. Or at least very well planned out. Plz upvote</t>
  </si>
  <si>
    <t>Culture/ethnicity definitely exists</t>
  </si>
  <si>
    <t>literal___shithead</t>
  </si>
  <si>
    <t>This too shall pass.</t>
  </si>
  <si>
    <t>The ‚"glory days‚ of the middle class has the highest union membership rates, now both have been in decline for decades.</t>
  </si>
  <si>
    <t>Makes sense</t>
  </si>
  <si>
    <t>Wat</t>
  </si>
  <si>
    <t>Can someone explain to me how this is true?</t>
  </si>
  <si>
    <t>Perhaps someone in Kenya can take a look at the birth register to see whether it matches.</t>
  </si>
  <si>
    <t>Anybody have $500 I can borrow?</t>
  </si>
  <si>
    <t>This</t>
  </si>
  <si>
    <t>analyst69</t>
  </si>
  <si>
    <t>hahahahaha.</t>
  </si>
  <si>
    <t>We have another saint</t>
  </si>
  <si>
    <t>LMFWAO</t>
  </si>
  <si>
    <t>The thing about critical theory, as opposed to reason or the scientific method, is that it *begins* with the conclusion and works backwards trying to back it up.</t>
  </si>
  <si>
    <t>is this legit?</t>
  </si>
  <si>
    <t>‚"Most people will never come close to understanding what science is or how it's supposed to work‚"
 Yep. If I ever look up an academic paper, the odds of understanding just the abstract aren‚'t in my favour.</t>
  </si>
  <si>
    <t>Imani Walker, an associate producer at CBC, [tweeted](https://twitter.com/imaaniwaalker/status/1276544098208546821) that the use of the N-word at work re-traumatizes Black and¬†Indigenous people and people of colour (BIPOC) and "weaponizes the space to protect someone like Wendy, while leaving BIPOC journalists to feel unseen, unheard &amp; unsafe."
 Defund the CBC, but give them tax-exempt status to reflect their status as a progressive religious publication.</t>
  </si>
  <si>
    <t>"Framework of literature" doesn't mean anything.</t>
  </si>
  <si>
    <t>Are we doing the milk thing again?</t>
  </si>
  <si>
    <t>Defund the CBC</t>
  </si>
  <si>
    <t>I can't find this anywhere except here and 4chan, anyone know the source?</t>
  </si>
  <si>
    <t>Ahahahha ok good, can we start governing from a different perspective now</t>
  </si>
  <si>
    <t>Justice!</t>
  </si>
  <si>
    <t>Isn't it interesting how these things seem to go in cycles?
 It's almost as though the media is coordinated.</t>
  </si>
  <si>
    <t>I wonder, if this calculation of wealth only included assets acquired by earned income, and not by government subsidies, if it would change the 7x to a different number. I also wonder if that might spread some light onto the root causes of the issue.</t>
  </si>
  <si>
    <t>Tax strike</t>
  </si>
  <si>
    <t>Most of the protestors are wearing masks, which is the precaution given if you can‚'t social distance.
 There‚'s a difference between a history-defining movement having protests and the general public operating as usual but with complete disregard for both social distancing *and* masks. 
 the latter leads to a much higher spread than the former.
 besides, plenty of provinces and states have levelled out enough to begin reopening many retail stores/services, so what are you complaining about?</t>
  </si>
  <si>
    <t>Next up : 'George Floyd Day' is going to be considered.</t>
  </si>
  <si>
    <t>It's very 1984.</t>
  </si>
  <si>
    <t>Happy holidays folks</t>
  </si>
  <si>
    <t>Hay Nike, are you willing to give this athlete a huge advertising contract for daring to be "different"?</t>
  </si>
  <si>
    <t>‚ Diversity is our greatest strength‚' they said.</t>
  </si>
  <si>
    <t>[MacLean and MacLean](https://en.wikipedia.org/wiki/MacLean_%26_MacLean)
 [Pubic Hair](https://www.youtube.com/watch?v=w_m3vU6P68U)</t>
  </si>
  <si>
    <t>Park Police?</t>
  </si>
  <si>
    <t>This should be on the sidebar</t>
  </si>
  <si>
    <t>Kid had it coming.</t>
  </si>
  <si>
    <t>The RCMP memorial at Mayerthorp and Moncton because the RCMP took part in the cultural genocide of First Nation and is currently playing a part a persecuting about 6 million Canadians for their hobby.</t>
  </si>
  <si>
    <t>It‚'s actually a fundraiser for the DNC</t>
  </si>
  <si>
    <t>cookiemountain18</t>
  </si>
  <si>
    <t>I'm broke, what can I do to fix that? Make more donations.</t>
  </si>
  <si>
    <t>Sorry Mrs. Jackson</t>
  </si>
  <si>
    <t>That's a great deal</t>
  </si>
  <si>
    <t>You mean the same system all parties were on board with?</t>
  </si>
  <si>
    <t>It's Jag-approved!</t>
  </si>
  <si>
    <t>Those colors have been evident for several years now.</t>
  </si>
  <si>
    <t>When and where is the video from?</t>
  </si>
  <si>
    <t>Well it is</t>
  </si>
  <si>
    <t>Curious what the judge will do.</t>
  </si>
  <si>
    <t>growyourfrog</t>
  </si>
  <si>
    <t>Bet the mag is not pinned to 5 round.</t>
  </si>
  <si>
    <t>I guess Trudeau found the vaccine we all had to wait for.</t>
  </si>
  <si>
    <t>Hey, Seattle gave us CHAZ and look at how that worked out.</t>
  </si>
  <si>
    <t>Anyone could take a part of downtown Seattle.
 Now do Chicago, then I‚'ll be impressed!</t>
  </si>
  <si>
    <t>When cultural appropriation goes to far</t>
  </si>
  <si>
    <t>Had enough?</t>
  </si>
  <si>
    <t>Do you mean the connotation?</t>
  </si>
  <si>
    <t>shhhh</t>
  </si>
  <si>
    <t>Sounds about right.</t>
  </si>
  <si>
    <t>Enjoy the future interest rates, Antifa.
 You're going to love it.</t>
  </si>
  <si>
    <t>See y‚'all over on .win</t>
  </si>
  <si>
    <t>it's so... accurate</t>
  </si>
  <si>
    <t>Great article. Thanks for posting. And today is a good day to join Parler.
 https://m.youtube.com/watch?v=jTymmHPb9F0
 A Mark Dice video. &lt;7:00. Topic is censorship</t>
  </si>
  <si>
    <t>Police tanks would be cooler and cost about the same.</t>
  </si>
  <si>
    <t>No.</t>
  </si>
  <si>
    <t>Remember, veterans get 1 day.</t>
  </si>
  <si>
    <t>[Dante‚'s Prayer is another good one by her](https://youtu.be/HUHvj1cxOs0)</t>
  </si>
  <si>
    <t>Based</t>
  </si>
  <si>
    <t>Tina Thibodeau needs to smile more.</t>
  </si>
  <si>
    <t>I think that‚'s THE Karen.</t>
  </si>
  <si>
    <t>What would happen if all conservatives are located solely in Alberta?</t>
  </si>
  <si>
    <t>I'm confused. What is even happening in this picture?</t>
  </si>
  <si>
    <t>My guess, Elephant Man...?</t>
  </si>
  <si>
    <t>"Huh? Rafting trip? I know just what to wear!" -JT</t>
  </si>
  <si>
    <t>Just one?</t>
  </si>
  <si>
    <t>RedScourge</t>
  </si>
  <si>
    <t>You go James Dean.</t>
  </si>
  <si>
    <t>Does this move faster than the QEW?</t>
  </si>
  <si>
    <t>All the Karens this time next week: https://gfycat.com/dearenchantedleopardseal</t>
  </si>
  <si>
    <t>Do I get a tax receipt?</t>
  </si>
  <si>
    <t>This is exceptional.</t>
  </si>
  <si>
    <t>https://media.tenor.com/images/bc43336214f338a6d28de11337d287a0/tenor.gif
 *I am a bot, and this action was performed automatically. Please [contact the moderators of this subreddit](/message/compose/?to=/r/metacanada) if you have any questions or concerns.*</t>
  </si>
  <si>
    <t>So what is the actual scope of this? 10 people, or 1000+ people?</t>
  </si>
  <si>
    <t>Time magazine still exists?</t>
  </si>
  <si>
    <t>You do know where they moved right?</t>
  </si>
  <si>
    <t>drqxx</t>
  </si>
  <si>
    <t>Honestly I've been to India and hearing Churchill's old comments just makes me appreciate him even more.</t>
  </si>
  <si>
    <t>Nice man. Thanks for sharing.</t>
  </si>
  <si>
    <t>is this music?</t>
  </si>
  <si>
    <t>Until we have a vaccine, its probably for the best.</t>
  </si>
  <si>
    <t>Please take BC as well.</t>
  </si>
  <si>
    <t>do we really though?</t>
  </si>
  <si>
    <t>"Who do you think \*owns\* the press? Hello."
 \-Elon Musk, Twitter 2018</t>
  </si>
  <si>
    <t>Oh no, how will the Bloc ever recover????</t>
  </si>
  <si>
    <t>Three Day Weekends, all year round...Make Canada Great Again!</t>
  </si>
  <si>
    <t>Probably a bit young to be honest, I'd say most new officers would be closer to 23+,
 Not sure how things are where you are but some of the local departments (not RCMP) have community safety, traffic constables, who are not full in officers but it is a good stepping stone.
 I think they like to have officers have some life experience.prior to working there, I could be wrong though but I was going through the process last year and that's what I was told</t>
  </si>
  <si>
    <t>https://imgur.com/Iy642yv</t>
  </si>
  <si>
    <t>Crisis? What crisis?
 Which crisis?</t>
  </si>
  <si>
    <t>r/newsbub/</t>
  </si>
  <si>
    <t>It is inevitable. We can sell ad space to companies that sell storable food, outdoor companies, and other freedom loving companies.</t>
  </si>
  <si>
    <t>Yup, sad state of affairs when most people can't see this for what it is</t>
  </si>
  <si>
    <t>They ran out of food already! 
 https://twitter.com/iowahawkblog/status/1270761914918932481</t>
  </si>
  <si>
    <t>Do you know anything about photography?</t>
  </si>
  <si>
    <t>Minneapolis sure is turning into a social experiment. Gun sales spiked 80% so should be a tragedy in the making.</t>
  </si>
  <si>
    <t>Oh no, there are consequences for your actions!</t>
  </si>
  <si>
    <t>https://www.google.ca/amp/s/www.cbc.ca/amp/1.5610355</t>
  </si>
  <si>
    <t>So that they too can decide that they'd rather receive CERB than pick vegetables or serve coffee, thereby increasing the need for more TFWs? Brilliant.</t>
  </si>
  <si>
    <t>[https://babylonbee.com/news/its-not-a-slippery-slope-says-movement-hurtling-down-slope-at-maximum-velocity](https://babylonbee.com/news/its-not-a-slippery-slope-says-movement-hurtling-down-slope-at-maximum-velocity)</t>
  </si>
  <si>
    <t>Context? Chaz?</t>
  </si>
  <si>
    <t>Wrongthink.</t>
  </si>
  <si>
    <t>To be completely fair, Joe doesn't even know what city he's in; mixing up numbers is a rather minor issue, all things considered.</t>
  </si>
  <si>
    <t>Are they supposed to get free grades?</t>
  </si>
  <si>
    <t>OhYeahGetSchwifty</t>
  </si>
  <si>
    <t>I'll take my chances. Im 80% sure that I've already had it.</t>
  </si>
  <si>
    <t>Robert Downey Jr. , they are coming for you.</t>
  </si>
  <si>
    <t>Defund GoFundMe...</t>
  </si>
  <si>
    <t>It's true.</t>
  </si>
  <si>
    <t>Wait, they tried to charge Bubba already?</t>
  </si>
  <si>
    <t>Nike has a weird fiscal calendar. Q4 is March-May.</t>
  </si>
  <si>
    <t>Your submission has been removed because you didn't use the no-participation method of linking. These "np" links protect from brigading (and accusations of brigading). Please resubmit using this link instead:
 http://np.reddit.com/r/PublicFreakout/comments/gvty0y/canadian_police_beat_16yo_boy_on_ground_for/
 *I am a bot, and this action was performed automatically. Please [contact the moderators of this subreddit](/message/compose/?to=/r/metacanada) if you have any questions or concerns.*</t>
  </si>
  <si>
    <t>File a complaint here https://cbchelp.cbc.ca/hc/en-ca/articles/217732517-The-CBC-Ombudsman</t>
  </si>
  <si>
    <t>Obligatory [PebbleThrow](https://i.imgur.com/pBai48l.png).</t>
  </si>
  <si>
    <t>So... I was having a look at obesity rates and they seem to be the majority. 
 Can we have FPH back?</t>
  </si>
  <si>
    <t>China bars travel from Beijing. Canada bans from the USA. Does Canada ban travel from anywhere in China? 
  https://flightaware.com/live/findflight?origin=ZBAA&amp;destination=CYYZ
 No.</t>
  </si>
  <si>
    <t>What do the grand exalted health experts have to say about this?</t>
  </si>
  <si>
    <t>BlackJustin's Life Matters!</t>
  </si>
  <si>
    <t>Yeah, i had frost the last three nights... Other than 1 week of blistering temps, was a cold spring.</t>
  </si>
  <si>
    <t>Congrats Canada Bros</t>
  </si>
  <si>
    <t>Deplorable_scum</t>
  </si>
  <si>
    <t>Gold.</t>
  </si>
  <si>
    <t>Share, share, share.</t>
  </si>
  <si>
    <t>Just send thoughts and prayers. Works all the time, right?</t>
  </si>
  <si>
    <t>What was it?</t>
  </si>
  <si>
    <t>I feel at home in this subreddit</t>
  </si>
  <si>
    <t>I did not catch Norman's last name, anybody get it?</t>
  </si>
  <si>
    <t>Ruqqus has found new servers and is expected to handle the influx by the end of the week</t>
  </si>
  <si>
    <t>As always, the gold is in the comments,</t>
  </si>
  <si>
    <t>His real name is Solomon.</t>
  </si>
  <si>
    <t>So, what you're saying is, he should be the hero of the right.</t>
  </si>
  <si>
    <t>sujtek</t>
  </si>
  <si>
    <t>Will there be a lite luncheon provided?</t>
  </si>
  <si>
    <t>I've known since Christmas.
 I guess 4chan is a better spy agency than CSIS.</t>
  </si>
  <si>
    <t>Big yup. 
 Also this slightly different video from a different lecture tells us more details of the subversion. 
 [https://www.youtube.com/watch?v=rB8dxgFI0vg](https://www.youtube.com/watch?v=rB8dxgFI0vg)</t>
  </si>
  <si>
    <t>They probably cost 6M. The rest half will be donated back to the liberal party. The other half will remain with the liberal party supporter that owns the business.</t>
  </si>
  <si>
    <t>Thank you for that. It's rare to see actual support from the left.</t>
  </si>
  <si>
    <t>How much of the study is actually invalidated? Was it a big contributor to the datapool or just a small portion of the ~700 hospitals they got it from?</t>
  </si>
  <si>
    <t>24 hour lighting.... wow.</t>
  </si>
  <si>
    <t>Most excellent.</t>
  </si>
  <si>
    <t>Honestly I've gone back and forth on "the pause" and wasn't thinking of it as a big thing. But then I read a piece from one of Chretien's former staff on this and I have to admit it turned my head around. One of the advantages of being a close friend and ally is that you can be frank with them when it's needed. Surely with everything that's going on down in the States this must be such a moment, right? It feels like it to me [https://magpiebrule.ca/2020/06/05/standing-up-to-a-close-friend/](https://magpiebrule.ca/2020/06/05/standing-up-to-a-close-friend/)</t>
  </si>
  <si>
    <t>Hah that‚'s awesome.</t>
  </si>
  <si>
    <t>"The pandemic had already created unprecedented problems. Not only was the shop shut down for nine weeks, but many of its customers are professional musicians who are out of work indefinitely, Lanteigne says‚ venues and live tours will likely be some of the last things to restart.
 Steve‚'s Music was allowed to reopen last Monday. Having people walk away with the store‚'s stock less than a week later was not the recovery Lanteigne envisioned."
 Couldn't have got better timing, eh there Mr. Lanteigne.</t>
  </si>
  <si>
    <t>Scientologist?</t>
  </si>
  <si>
    <t>Is it Trudeau?</t>
  </si>
  <si>
    <t>Gonna be a great show for sure, although minneapolis is just a tad too close to Canada for my liking..</t>
  </si>
  <si>
    <t>The CBC needs to become subscription based. See how long they last.</t>
  </si>
  <si>
    <t>I'm waiting to see if Canada's immigration policy changes in response to this.
 If immigration is a net economic gain for Canada, why does the program cost us billions of dollars?</t>
  </si>
  <si>
    <t>Wasn't it supposed to be a rainbow flag? The secular calendar is confusing.</t>
  </si>
  <si>
    <t>The Ultramarines are coming</t>
  </si>
  <si>
    <t>Makes for a great headline but it's not true.</t>
  </si>
  <si>
    <t>Dave_N_Port</t>
  </si>
  <si>
    <t>https://youtu.be/6-DU8vBsKHk</t>
  </si>
  <si>
    <t>Since around January, but he refused to do anything because he wanted virtue signaling points.</t>
  </si>
  <si>
    <t>Man I love old pictures and TV shows where you see cool cars that had style. Today every car is aero-sculpted to the point they all look the same.</t>
  </si>
  <si>
    <t>[Long Live Carolus Rex](https://www.youtube.com/watch?v=2GKCYbvDepY)</t>
  </si>
  <si>
    <t>Thank God. At least something sane and sensible has finally happened in this god-forsaken year. Let's hope it's the start of a new trend.
 Onward and upward from here.</t>
  </si>
  <si>
    <t>janey_canuck</t>
  </si>
  <si>
    <t>Cannot happen too fast!</t>
  </si>
  <si>
    <t>In what universe was the nation of Canada (1867-present) was involved in Black Slavery. Take it up with the British.</t>
  </si>
  <si>
    <t>Would be far better than the current system. Where I work in the restaurant industry we had several people not return to work when we reopened at the beginning of this month, and now we have also had three people fired for missing shifts to stay within the income cap to collect the benefits. Well either they were trying to stay within the income cap or just thought they could afford to skip a few shifts a week with their good buddy Trudeau topping them up after.
 So now we are understaffed, but handling just as much work as before we closed, truly a wonderful time.</t>
  </si>
  <si>
    <t>EternalMiasma</t>
  </si>
  <si>
    <t>My condolences</t>
  </si>
  <si>
    <t>sikwidit05</t>
  </si>
  <si>
    <t>Obviously.</t>
  </si>
  <si>
    <t>Diversity!</t>
  </si>
  <si>
    <t>EVERY</t>
  </si>
  <si>
    <t>The next step is to complain there isn't enough representation with these brands.</t>
  </si>
  <si>
    <t>Peaceful protest everyone</t>
  </si>
  <si>
    <t>Hamilton, also nowhere near Toronto.</t>
  </si>
  <si>
    <t>Exactly. Thanks for saying what I was thinking.</t>
  </si>
  <si>
    <t>Imagine not knowing the Chinese hedge fund owns huge stakes in the large corporate companies tacitly encouraging the riots. Read the business section of the newspaper, not just the comics.</t>
  </si>
  <si>
    <t>This is 2013. Make one with 2019 numbers.</t>
  </si>
  <si>
    <t>0xba1dface</t>
  </si>
  <si>
    <t>Maybe they felt little need for a large staff since Trudeau hasn't been willing to sign off on any new spending for years anyway.</t>
  </si>
  <si>
    <t>Haven't seen any myself either.</t>
  </si>
  <si>
    <t>scoutsintoskirms</t>
  </si>
  <si>
    <t>...Metacanada's sub base about to get a whole lot larger.</t>
  </si>
  <si>
    <t>Can you imagine the backlash if the 'Harper Regime' decided to start collecting that kind of data?</t>
  </si>
  <si>
    <t>HatchetmanRalph</t>
  </si>
  <si>
    <t>Agreed, this is a HUGE story with major ramifications.</t>
  </si>
  <si>
    <t>How's the weather in Saint Petersburg comrade?</t>
  </si>
  <si>
    <t>Map appears genuine and accurate. What's the complaint?</t>
  </si>
  <si>
    <t>How many are citizens I wonder</t>
  </si>
  <si>
    <t>Omg what‚'s the context , is there a link?</t>
  </si>
  <si>
    <t>When we forget our history, we are bound to repeat it.</t>
  </si>
  <si>
    <t>fair points.</t>
  </si>
  <si>
    <t>Keep filing complaints here https://cbchelp.cbc.ca/hc/en-ca/articles/217732517-The-CBC-Ombudsman</t>
  </si>
  <si>
    <t>Eloquent</t>
  </si>
  <si>
    <t>Serious question. Is there any chance the official opposition actually succeeds with a vote of no confidence? I mean we have to wait until at least sept 21 anyway but still; from what I understand the liberals would have the backing of NDP and Green. Does PC and Bloc have enough pull in parliament to follow through with this?</t>
  </si>
  <si>
    <t>Both sides say they have video proof. Looking forward to that.</t>
  </si>
  <si>
    <t>the only 3 word acronym I support is CCW.</t>
  </si>
  <si>
    <t>They attacked a gay left-leaning journalist who was by himself and an octogenarian by himself.</t>
  </si>
  <si>
    <t>All it took was changing the iPhone app logo color. MAGICAL.</t>
  </si>
  <si>
    <t>Whatever the numbers are, remember that we can always grow the economy not from the top down, but from the heart out!</t>
  </si>
  <si>
    <t>r 4chan actually banhammered this one. I'm not sure if the Reddit Safety Team snuck a mod in there, or if they nixed it themselves out of fear of the Safety Team.</t>
  </si>
  <si>
    <t>I, for one, welcome the crash in real estate prices.</t>
  </si>
  <si>
    <t>Do you know what university she teaches in? And state?</t>
  </si>
  <si>
    <t>Step 4- Profits!</t>
  </si>
  <si>
    <t>So how would it work for the kids? Are they going to have 4 long days at school? Or will they stick to 5? I know what the teachers union would say.</t>
  </si>
  <si>
    <t>Honestly speaking though I‚'m just glad they didn‚'t mess with the statue in the background green hornet style.</t>
  </si>
  <si>
    <t>Might be from the video game [Inside](https://en.wikipedia.org/wiki/Inside_\(video_game\)) &gt;!the amorphic congealed blob of sadness and flesh!&lt;</t>
  </si>
  <si>
    <t>silverhydra</t>
  </si>
  <si>
    <t>[https://www.youtube.com/watch?v=TjmxBS63ivg](https://www.youtube.com/watch?v=TjmxBS63ivg)</t>
  </si>
  <si>
    <t>So, does this mean I have to move to Quebec and vote for the Bloc?</t>
  </si>
  <si>
    <t>Needs to be read more.</t>
  </si>
  <si>
    <t>Off topic for the post. But we have such a pandemic that medical professionals can stand around. Just a observation.</t>
  </si>
  <si>
    <t>oof</t>
  </si>
  <si>
    <t>We were completely right.</t>
  </si>
  <si>
    <t>Of course it‚'s Edmonton. Either you drive a truck and work in a machine shop making things to keep whats left of the oil patch working, or you ride a bike and work a government job.</t>
  </si>
  <si>
    <t>Anyone heard of the Grand Solar Minimum?</t>
  </si>
  <si>
    <t>Regrettably, much of Canada no longer feels like home to me. I felt more culturally connected when stationed in Pennsylvania than I did returning to Toronto, the city I was born and lived until adulthood.</t>
  </si>
  <si>
    <t>/r/Calgary and /r/Alberta subreddits are not interested in *WSJ* analysis of the current green position on their industry?</t>
  </si>
  <si>
    <t>When I look at these stories all I can say is it's a good thing I still have my job. Even if it is not a high income, but I am not relying on Government money.</t>
  </si>
  <si>
    <t>Yes, and I‚'m pretty sure that‚'s the goal.</t>
  </si>
  <si>
    <t>Somebody told them they had to give the TVs back.</t>
  </si>
  <si>
    <t>Picked better words? I seem to recall words such as ‚"get this benefit out the door as fast as possible‚ and ‚"apply if you‚'re not sure‚ being used. Instead of better words the government should have ‚"picked a better structure for distribution of funds in an emergency‚</t>
  </si>
  <si>
    <t>Where dis?</t>
  </si>
  <si>
    <t>Fantastic article.
 Yes, it appears as though we are entering a period similar to [Thermidor of the French Revolution.](https://en.wikipedia.org/wiki/Fall_of_Maximilien_Robespierre?wprov=sfla1)
 The mob turns its voracious appetite upon itself.</t>
  </si>
  <si>
    <t>Plain text: 
 [https://pastebin.com/WBzAFDgA](https://pastebin.com/WBzAFDgA)</t>
  </si>
  <si>
    <t>Archive!?</t>
  </si>
  <si>
    <t>Thought he could get the same reaction as Facebook and Instagram, and just cancel the other MP‚'s careers and lives for disagreeing with him.</t>
  </si>
  <si>
    <t>The 2017 administrative budget for Indian and Northern Affairs was 18.5 BILLION dollars.
 https://www.aadnc-aandc.gc.ca/eng/1359563865502/1359564020015
 That does not include the services you linked, welfare, treaty annuity payments, or financial payments to reserves (which is higher than the administrative budget and was publicly available until just a few years ago...).</t>
  </si>
  <si>
    <t>Either there is no ban wave, or the Reddit staff aren‚'t going to do it until they wake up later in the morning and have had their soy lattes.</t>
  </si>
  <si>
    <t>on fonem</t>
  </si>
  <si>
    <t>If you go to a birthday party, do you tell everyone there, "I have a birthday too!" ?</t>
  </si>
  <si>
    <t>givetake</t>
  </si>
  <si>
    <t>https://outline.com/www.google.ca/amp/s/www.cbc.ca/amp/1.5624000</t>
  </si>
  <si>
    <t>What's your plan for the economy?</t>
  </si>
  <si>
    <t>https://www.youtube.com/watch?v=2v-holCpbTQ
 video link</t>
  </si>
  <si>
    <t>Depends of the job he applied to. If it was the CBC, that meme would be correct indeed.</t>
  </si>
  <si>
    <t>Oh, they can and they will.</t>
  </si>
  <si>
    <t>Just a friendly reminder that there are two sets of laws in this new world order. It just depends on what side of an fence you stand on as to which applies to you.</t>
  </si>
  <si>
    <t>Oh the games people play now.</t>
  </si>
  <si>
    <t>/s</t>
  </si>
  <si>
    <t>Good post and good comment</t>
  </si>
  <si>
    <t>To be fair, a lot of things happening in the world have a direct or indirect effect in Canada, like the Geroges Flyod protest. It's better to find out everything that is going on than live in a bubble. We do have our fair share of Canadian news.</t>
  </si>
  <si>
    <t>Not sure how you reach that conclusion after reading the article</t>
  </si>
  <si>
    <t>obamacarried</t>
  </si>
  <si>
    <t>How many??</t>
  </si>
  <si>
    <t>This is 2020</t>
  </si>
  <si>
    <t>By both sides.</t>
  </si>
  <si>
    <t>Done it before. The longer day is rough.
 Same amount of work.
 No difference.</t>
  </si>
  <si>
    <t>Good point</t>
  </si>
  <si>
    <t>canadascowboy</t>
  </si>
  <si>
    <t>The Texas State Legislature should be the standard for representative politics 
 - Only meet a maximum of 140 days every two-year session during normal sittings 
 - Legislators are small business owners, workers, etc. Not (necessarily) career politicians because... 
 - compensation is $600 a month plus a $190 per diem for every day in session, making total compensation a maximum of $41,000 a session
 Edit: its 41k a session, not per year</t>
  </si>
  <si>
    <t>Pray for Paris</t>
  </si>
  <si>
    <t>Can you elaborate?</t>
  </si>
  <si>
    <t>Wait until you find out who the 1% really is</t>
  </si>
  <si>
    <t>No idea about this in Toronto. But I was in Montreal a couple of years ago for a few months and the homeless problem over there leaves Toronto far behind.</t>
  </si>
  <si>
    <t>What's this in reference to?</t>
  </si>
  <si>
    <t>Mao's Cultural Revolution and the Great Leap Forward 2.0</t>
  </si>
  <si>
    <t>What an excellent article this is. 
 Thank you for sharing.</t>
  </si>
  <si>
    <t>She writes a good letter. She‚'s gonna have to pull it together when it comes to public speaking though, her CPC debate performance left a lot to be desired imo.
 Lewis and Sloan are the only candidates I‚'m even remotely interested in at this point.</t>
  </si>
  <si>
    <t>Isn't capitalism funding them technically?</t>
  </si>
  <si>
    <t>NefariousRaccoon</t>
  </si>
  <si>
    <t>ok Karen.</t>
  </si>
  <si>
    <t>Uninstall</t>
  </si>
  <si>
    <t>"peaceful"</t>
  </si>
  <si>
    <t>C'mon... they're just enjoying the Summer of Love.</t>
  </si>
  <si>
    <t>*than</t>
  </si>
  <si>
    <t>Yeah that should really help to bring changes to the system</t>
  </si>
  <si>
    <t>I did a workout in my gym yesterday with a mask on. Brought my oxi-meter for science. Before: 99 During: 98 After: 99. If anyone wants, I'll do it again and post proof.</t>
  </si>
  <si>
    <t>Some Canadians... 10%. If I can do my math correctly that means 90% chose Trudeau.</t>
  </si>
  <si>
    <t>facts matter</t>
  </si>
  <si>
    <t>Odd happening at the summer of love.</t>
  </si>
  <si>
    <t>If ever there were a video that sums up this situation it is definitely this one. Different subject matter but precisely the same sentiment
 [Spencer Tracy - Inherit the Wind](https://www.youtube.com/watch?v=EdD64OZsdno)</t>
  </si>
  <si>
    <t>Change.org needs to have a "Sing against this petition" option.</t>
  </si>
  <si>
    <t>They'll do it</t>
  </si>
  <si>
    <t>What is he reading?</t>
  </si>
  <si>
    <t>Sir_Hammer_Cock</t>
  </si>
  <si>
    <t>There isn't too much good, specifically Canadian, content out there. Most of our talent goes south to work in the American entertainment industry. 
 SCTV and The Kids In The Hall are some older shows that are decent.</t>
  </si>
  <si>
    <t>Avro Arrow</t>
  </si>
  <si>
    <t>This is the best use for pipelines in Quebec.</t>
  </si>
  <si>
    <t>It would be more productive to remove propaganda classes, like 'Gender Studies' and 'Black Studies' from campus.</t>
  </si>
  <si>
    <t>Give an update?</t>
  </si>
  <si>
    <t>Elegant.</t>
  </si>
  <si>
    <t>What you are describing is scientism. Nietzsche and William James wrote quite a bit on the subject.</t>
  </si>
  <si>
    <t>Are you surprised?</t>
  </si>
  <si>
    <t>That would be the day I met my new best friend, Ali.</t>
  </si>
  <si>
    <t>IssphitiKOzS</t>
  </si>
  <si>
    <t>Context?</t>
  </si>
  <si>
    <t>bestplayer23</t>
  </si>
  <si>
    <t>Is Gatorade for the crops?</t>
  </si>
  <si>
    <t>[https://mobile.twitter.com/ThackerX/status/1277971427086397442/photo/1](https://mobile.twitter.com/ThackerX/status/1277971427086397442/photo/1)</t>
  </si>
  <si>
    <t>Such a hero</t>
  </si>
  <si>
    <t>... and, most important, don't forget the soy!</t>
  </si>
  <si>
    <t>The sad thing is that it's more likely true.</t>
  </si>
  <si>
    <t>No they didn't. Wait for more details from a verifiable source.</t>
  </si>
  <si>
    <t>But, he's staying on as an MP in order to get the full pension.</t>
  </si>
  <si>
    <t>Yes, absolutely.</t>
  </si>
  <si>
    <t>Relax guys, the home was under construction and they were just out for a jog.</t>
  </si>
  <si>
    <t>Guess he didn't get the memo that the stack shifted.</t>
  </si>
  <si>
    <t>If you add up all services provided by taxpayers to the average Meta Canada subscriber it would be a lot more.</t>
  </si>
  <si>
    <t>No</t>
  </si>
  <si>
    <t>This is why it's so important to include all the facts. Things like this take the wind out of the sails of the movement. There is plenty enough to drive it without using half truths to push the agenda.</t>
  </si>
  <si>
    <t>amberrr626</t>
  </si>
  <si>
    <t>??</t>
  </si>
  <si>
    <t>&gt;"Our government and UBC are deeply committed to inclusion, justice and equity for all. The university has an inclusion action plan and has begun implementing it.‚
 Yes, they seem deeply committed.</t>
  </si>
  <si>
    <t>Woohoo! New .win friends! Glad to have you join us.</t>
  </si>
  <si>
    <t>sharkshockeygirl</t>
  </si>
  <si>
    <t>How does it feel? Starting to agree with Don Cherry yet?</t>
  </si>
  <si>
    <t>https:/np.reddit.com/r/ANTIC0?utm_medium=android_app&amp;utm_source=share</t>
  </si>
  <si>
    <t>Ffs</t>
  </si>
  <si>
    <t>Or as in this case "CIBC doing CIBC things." ;)</t>
  </si>
  <si>
    <t>nil</t>
  </si>
  <si>
    <t>Who do you think *owns* the press, hello?</t>
  </si>
  <si>
    <t>Good gravy!</t>
  </si>
  <si>
    <t>I logged in and joined a match, the loading screen is exactly like that too. Unreal.</t>
  </si>
  <si>
    <t>Family should have to give back the $400k</t>
  </si>
  <si>
    <t>tem</t>
  </si>
  <si>
    <t>University Admin: We just can't figure out why alumni don't donate anymore.....</t>
  </si>
  <si>
    <t>morrissey_kingofmope</t>
  </si>
  <si>
    <t>So this is where the celebrity donations are going to...</t>
  </si>
  <si>
    <t>Definitely not all 10, but certainly at least 7...</t>
  </si>
  <si>
    <t>...spicy.</t>
  </si>
  <si>
    <t>Again?</t>
  </si>
  <si>
    <t>I really liked this article. The concept of a Voluntary Tax is kind of interesting.
 It's a much better alternative to raising the minimum wage.</t>
  </si>
  <si>
    <t>Who?</t>
  </si>
  <si>
    <t>Wait what did I miss? I need context. I've been off the internet since yesterday.</t>
  </si>
  <si>
    <t>Source! I'd love to share it!</t>
  </si>
  <si>
    <t>For now</t>
  </si>
  <si>
    <t>Very interesting. This won‚'t see the light of day in most MSM; surprised the Guardian printed it.</t>
  </si>
  <si>
    <t>https://www.youtube.com/watch?v=jNGZo5gn_tc</t>
  </si>
  <si>
    <t>Do people still watch television that isn't sports?</t>
  </si>
  <si>
    <t>If there is no clause in your contract that covers temporary layoffs than it can still be called constructive dismissal and you do still have a case against your employer. Ford doesn‚'t control the courts.</t>
  </si>
  <si>
    <t>Thank God</t>
  </si>
  <si>
    <t>Good</t>
  </si>
  <si>
    <t>This is like the 5th time this exact story happened.</t>
  </si>
  <si>
    <t>If this is humour, they need some help.</t>
  </si>
  <si>
    <t>When are they going to start?</t>
  </si>
  <si>
    <t>Here‚'s a source YouTube link for sharing to people off reddit: https://youtu.be/AeaUG2d_GKY
 Because this deserves to be shared far and wide, thanks.</t>
  </si>
  <si>
    <t>PuttItBack</t>
  </si>
  <si>
    <t>Thanks Montreal.</t>
  </si>
  <si>
    <t>When people get bored of it. Just like everything else in 2020.</t>
  </si>
  <si>
    <t>BeerLeagueSnipes</t>
  </si>
  <si>
    <t>[https://archive.is/RwlAy](https://archive.is/RwlAy)</t>
  </si>
  <si>
    <t>In an industry [about to be wholly replaced by technology](https://www.youtube.com/watch?v=Nf0a7lHdprk)... this maybe isn't such a brilliant move.</t>
  </si>
  <si>
    <t>IronAppeal</t>
  </si>
  <si>
    <t>Why.. you worried about that idea?</t>
  </si>
  <si>
    <t>Yes</t>
  </si>
  <si>
    <t>[same thing I guess](https://i.imgur.com/kpozxWf.png)</t>
  </si>
  <si>
    <t>Nah. They just experienced it differently. This is a perfectly valid defense in Canada.</t>
  </si>
  <si>
    <t>I am genuinely curious as to what we should have done from the beginning that would have made this sub happy?</t>
  </si>
  <si>
    <t>It will actually depends on where it is located. You can forget Quebec since after the way Legault handled the railroad protests, you know he is not playing games, probably can happen in Montreal and that's it. 
 I can see it happening in many leftist cities like Calgary, Toronto, possibly Vancouver but that would be it.</t>
  </si>
  <si>
    <t>What Canada needs to do is diversify away from oil and gas. Invest in building domestic manufacturing base that is not reliant on global trade and vulnerable to situations like the pandemic.
 Continue a big push into building our renewable sector - we have some of the top renewable energy tech startups in the world. Leverage this massive and growing industry and make ourselves a global leader. Continue building technology hubs with rapid transit between them, which will attract large tech companies. Modernize our capital markets to cut down on insider trading and make it easier for small and independent dealers to focus on investing those risky opportunities.</t>
  </si>
  <si>
    <t>And 99.5% of those are entirely justified.</t>
  </si>
  <si>
    <t>AWESOME!!! Thanks for posting.</t>
  </si>
  <si>
    <t>No name eh? Wonder why?</t>
  </si>
  <si>
    <t>there goes the Seattle Mayor's "summer of love"</t>
  </si>
  <si>
    <t>I graduated in 2011. We day used to be a thing to inspire young people to be everything they could be. I really don't know if it's changed but I hope not. It was actually an awesome event once upon a time.</t>
  </si>
  <si>
    <t>[no snitching](https://www.youtube.com/watch?v=vavRF4gar04)</t>
  </si>
  <si>
    <t>Exactly!</t>
  </si>
  <si>
    <t>The story will change next week.</t>
  </si>
  <si>
    <t>Aunt Jemima and Uncle Ben are looking for work. We should ask them.</t>
  </si>
  <si>
    <t>Why didn't they set up a system that would check properly in the first place?</t>
  </si>
  <si>
    <t>Awesome</t>
  </si>
  <si>
    <t>IndependentSnow</t>
  </si>
  <si>
    <t>Oh, but tasers aren't lethal weapons, ask [Robert.](https://en.wikipedia.org/wiki/Robert_Dzieka%C5%84ski_Taser_incident)</t>
  </si>
  <si>
    <t>Yup, good points!</t>
  </si>
  <si>
    <t>How do CBC Reader understand their articles? It took them 11 paragraphs to explicitly state what the 15 percent pledge is. Do they believe that their regular readers can infer context?</t>
  </si>
  <si>
    <t>Because they know a CPC majority is around the corner.</t>
  </si>
  <si>
    <t>Good. The social credit system is clear to be established.</t>
  </si>
  <si>
    <t>Now where's the article about basketball and football?</t>
  </si>
  <si>
    <t>https://outline.com/www.google.ca/amp/s/www.cbc.ca/amp/1.5628979</t>
  </si>
  <si>
    <t>Excellent point.</t>
  </si>
  <si>
    <t>It has to be Uncle Tom, right...</t>
  </si>
  <si>
    <t>Would this of happened if we could say ccw?</t>
  </si>
  <si>
    <t>Gold</t>
  </si>
  <si>
    <t>I can finally support this brand now</t>
  </si>
  <si>
    <t>A last chance "revolution" or "Spring" attempt.
 Not going to work.</t>
  </si>
  <si>
    <t>Must be from Alberta</t>
  </si>
  <si>
    <t>T_DeadPOOL</t>
  </si>
  <si>
    <t>In our hearts maybe...</t>
  </si>
  <si>
    <t>Massimo Pacetti and Scott Andrews have entered the chat.</t>
  </si>
  <si>
    <t>How will anyone be able to tell?</t>
  </si>
  <si>
    <t>If you can't put out the effort to learn some minimal basic written words in the language of the land you reside in....we'd be better served to supply flashcards for study aid at Roxham Rd.</t>
  </si>
  <si>
    <t>What?</t>
  </si>
  <si>
    <t>Yeah, good luck with that.</t>
  </si>
  <si>
    <t>only the Narrative is important.
 :/</t>
  </si>
  <si>
    <t>For the record, I did hear about the Tony case, but I never had the time to look into it. Funny thing is that both went down the same way, yet one did not get national coverage. Did the cops ever get arrested? Also notice how they were joking during that encounter?</t>
  </si>
  <si>
    <t>Terry I agree with you 100%. In the eyes of God we were all created equal.</t>
  </si>
  <si>
    <t>OvercomersUnited</t>
  </si>
  <si>
    <t>Schmij33</t>
  </si>
  <si>
    <t>[Not even twice](https://i.imgur.com/eZaVWwS.jpg)</t>
  </si>
  <si>
    <t>Sad but true</t>
  </si>
  <si>
    <t>Take a look at the plethora of cold records set all over the place this spring... jetstream is failing due to reduced solar input with the minima.</t>
  </si>
  <si>
    <t>[https://www.youtube.com/watch?v=mS5WYp5xmvI](https://www.youtube.com/watch?v=mS5WYp5xmvI)</t>
  </si>
  <si>
    <t>Eric Scott Melvin¬†(born July 9, 1966) is an American musician and founding member of the¬†[punk rock](https://en.m.wikipedia.org/wiki/Punk_rock)band¬†[NOFX](https://en.m.wikipedia.org/wiki/NOFX)[[1]](https://en.m.wikipedia.org/wiki/Eric_Melvin#cite_note-1)[[2]](https://en.m.wikipedia.org/wiki/Eric_Melvin#cite_note-2), a group that has sold over 6 million records worldwide. Though most recognized for his ability to play the guitar, Melvin also plays the¬†[accordion](https://en.m.wikipedia.org/wiki/Accordion)[[3]](https://en.m.wikipedia.org/wiki/Eric_Melvin#cite_note-3).
 Melvin is of Ukrainian descent and grew up in Hollywood.[[6]](https://en.m.wikipedia.org/wiki/Eric_Melvin#cite_note-6)¬†[[7]](https://en.m.wikipedia.org/wiki/Eric_Melvin#cite_note-7)
 In 2016 Melvin married Australian born artist Sarah Melvin and they have identical twin daughters together: Ivy Laine Melvin and Phaedra Rose Melvin, born 21 minutes apart. Melvin has two boys, Eli Melvin &amp; Caspian Melvin and lives with his wife Sarah and all 4 children in the Encinitas area of Southern California.[[8]](https://en.m.wikipedia.org/wiki/Eric_Melvin#cite_note-8)
 Melvin was raised Jewish, but also relates to Buddhism &amp; Taoism. He also practices meditation and yoga.[[9]](https://en.m.wikipedia.org/wiki/Eric_Melvin#cite_note-9)</t>
  </si>
  <si>
    <t>well it depends on what you mean 'involved'? Have you looked at working with or volunteering with your local conservative riding association?</t>
  </si>
  <si>
    <t>Best quote
 &gt; I'd honestly be in favor of a 4 day, 24 hour work week.</t>
  </si>
  <si>
    <t>Regular suggests majority.
 So, yes, sometimes.</t>
  </si>
  <si>
    <t>repost</t>
  </si>
  <si>
    <t>I thought this was about Ford vehicles. I was a tad confused.</t>
  </si>
  <si>
    <t>Worked for Scheer...</t>
  </si>
  <si>
    <t>Karen Ford</t>
  </si>
  <si>
    <t>...Why can't we voluntarily take the risks and decide for ourselves?</t>
  </si>
  <si>
    <t>Honestly I'd prefer to work 4 10 hour shifts than 5 8 hour shifts. Same hours but I get a 3 day weekend.</t>
  </si>
  <si>
    <t>FreedomMobileSupport</t>
  </si>
  <si>
    <t>If Toronto is skirting their duty to provide ample policing services, the OPP is obligated to take over as per the Police Services Act. And a much larger bill will be sent to the Toronto taxpayer.</t>
  </si>
  <si>
    <t>Cancelled within a year. Hollywood is already hemorrhaging money, tv will follow soon.</t>
  </si>
  <si>
    <t>Everything is going digital, cash will be a thing of the past.</t>
  </si>
  <si>
    <t>Nope!</t>
  </si>
  <si>
    <t>[Checkout OmegaCanada.win](http://omegacanada.win), Its the reddit metacanada community on a different platform. I just found it, it's decently active.</t>
  </si>
  <si>
    <t>I vote Pierre!</t>
  </si>
  <si>
    <t>Why is there a protest in Montreal again?</t>
  </si>
  <si>
    <t>Good point.</t>
  </si>
  <si>
    <t>I believe it. I own a small construction company and went through 200 employees in 1.5 years. Nobody to wants to work to earn money.</t>
  </si>
  <si>
    <t>It‚'s still happening today, right now.</t>
  </si>
  <si>
    <t>YES!</t>
  </si>
  <si>
    <t>Yes.</t>
  </si>
  <si>
    <t>SenorLemonsBackHair</t>
  </si>
  <si>
    <t>They didnt work together for 17 years.
 Chauvin was in the force for 17years.
 They worked together for a few years.
 Almost everything else is on point tho</t>
  </si>
  <si>
    <t>Yes, quite proud actually</t>
  </si>
  <si>
    <t>Got a link to the original post?</t>
  </si>
  <si>
    <t>Because if they had the experience of pumping iron and building muscle they would understand the value and benefits of hard work. They just want free soylent.</t>
  </si>
  <si>
    <t>ItsOkayToBeVVhite</t>
  </si>
  <si>
    <t>How are they supposed to generate profits in these professions? Are teachers supposed to sell their students?</t>
  </si>
  <si>
    <t>Systemic' and 'systematic' and 'practiced' are very different words with VERY different meanings.</t>
  </si>
  <si>
    <t>Sounds like really *important* work for really *important* people.</t>
  </si>
  <si>
    <t>https://i.redd.it/l6a1jm2r8s351.jpg</t>
  </si>
  <si>
    <t>What just happened?</t>
  </si>
  <si>
    <t>How many of the statues are federal property and not state property?</t>
  </si>
  <si>
    <t>InfiniteAssistant</t>
  </si>
  <si>
    <t>link?</t>
  </si>
  <si>
    <t>Facts are facts</t>
  </si>
  <si>
    <t>The quote in the title is from [this](https://www.cbc.ca/news/canada/manitoba/china-coronavirus-online-chatter-conspiracy-1.5442376) CBC article in January, on the subject.</t>
  </si>
  <si>
    <t>But he also said ["Sweetberry wine!!"](https://www.youtube.com/watch?v=IfL_PwWdNGU)</t>
  </si>
  <si>
    <t>Trematode</t>
  </si>
  <si>
    <t>So?</t>
  </si>
  <si>
    <t>Any context ?</t>
  </si>
  <si>
    <t>They're already going after John A. MacDonald</t>
  </si>
  <si>
    <t>Also the ‚"Chaz‚ in Seattle has been changed to Chode.</t>
  </si>
  <si>
    <t>There are some of us who were born elsewhere, but grew up in Canada, actually want to see Canada thrive.....</t>
  </si>
  <si>
    <t>Hey, look on the bright side. At least hshe can still do the physical strength requirements..... hopefully....</t>
  </si>
  <si>
    <t>Lebanon, Ontario?</t>
  </si>
  <si>
    <t>Thank you.</t>
  </si>
  <si>
    <t>Nice to see a bit of good news for a change. I really thought that would go the other way. And nice to see the younger people are dropping their debt the most. I don't have a lot of personal non-mortgage debt and no credit card debt but i've been paying mine down as fast as possible as well. 
 If the trend continues then hopefully when the economy actually gets back to normal there will be some room for a recovery and people won't be swamped with high debt levels.</t>
  </si>
  <si>
    <t>Eric S. Yuan
  is a Chinese-American billionaire businessman, and the CEO and founder of Zoom Video Communications,
 Bravo Eric Bravo !</t>
  </si>
  <si>
    <t>We used to keep them... until late 2015. Guess what changed...</t>
  </si>
  <si>
    <t>Incorrect, you can defend so long as the force used is reasonable in the circumstances. https://lois-laws.justice.gc.ca/eng/acts/C-46/section-35.html</t>
  </si>
  <si>
    <t>[can't wait...](https://imgur.com/iJIW89B.gif)</t>
  </si>
  <si>
    <t>maetrix</t>
  </si>
  <si>
    <t>All the film industries.</t>
  </si>
  <si>
    <t>[Daisy Buchanan (Great Gatsby 1974) weighs in on the issue](https://i.imgur.com/qPwNXeP.jpg)!</t>
  </si>
  <si>
    <t>ShootinWilly</t>
  </si>
  <si>
    <t>should we report MPs?</t>
  </si>
  <si>
    <t>Zzzzzzzzzzzzzzzzzzzzzzzzz.</t>
  </si>
  <si>
    <t>Amen.</t>
  </si>
  <si>
    <t>Hollywood has been a social justice propaganda machine for decades. We need to start our own entertainment companies to compete with Hollywood where we can actually have good quality media that isn't always trying to push some social justice narrative.</t>
  </si>
  <si>
    <t>Out of all of the colours of fabric that exist in the world, he goes and chooses a black face mask.</t>
  </si>
  <si>
    <t>When I hear the odd clip from him taken by CBC, his message is 5X5, which in radio operator/aviation terms is as clear as it gets.</t>
  </si>
  <si>
    <t>Grand solar minimum.</t>
  </si>
  <si>
    <t>The grand solar minimum</t>
  </si>
  <si>
    <t>An inconvenient truth</t>
  </si>
  <si>
    <t>https://i.imgur.com/so0w1qZ.jpg</t>
  </si>
  <si>
    <t>Link to the trial via youtube livestream;
 https://youtu.be/61z39gj-ACo</t>
  </si>
  <si>
    <t>https://youtu.be/uffHb6JgoiQ</t>
  </si>
  <si>
    <t>https://www.investors.com/wp-content/uploads/2017/10/extremes.jpg</t>
  </si>
  <si>
    <t>I was having a little debate earlier today, and went to look at key industries sector in Canada, and saw this fact:
  [https://en.wikipedia.org/wiki/Economy\_of\_Canada](https://en.wikipedia.org/wiki/Economy_of_Canada) 
 ## Key industries
 In 2017, the Canadian economy had the following relative weighting by industry, as percentage value of GDP:
 &gt;Real estate and rental and leasing: 13.01% 
 &gt; 
 &gt;Manufacturing: 10.37% 
 &gt; 
 &gt;Mining, quarrying, and oil and gas extraction: 8.21% 
 Selling houses to the chinese is now the biggest industry in Canada.</t>
  </si>
  <si>
    <t>When you see them grandstanding for social justice points for X cause.
 Post a link to a charity that advances said cause and ask them to donate if it's so important, instead of demanding the redistribution of resources to their cause.
 Of the 5 times I've done this, it got me unfriended 4,</t>
  </si>
  <si>
    <t>Where is the actual record?</t>
  </si>
  <si>
    <t>emmystdenis</t>
  </si>
  <si>
    <t>Start with the RCMP monument at Mayerthorpe and Moncton.</t>
  </si>
  <si>
    <t>Kudos to him. The only flags that should be flown in front of any city or town hall are Canadian and provincial.</t>
  </si>
  <si>
    <t>Darwin</t>
  </si>
  <si>
    <t>Gladue sentencing as well, lighter sentences for Black and Indigenous people.</t>
  </si>
  <si>
    <t>His was the voice of a generation that died in the 60‚'s. Go live in the CHAZ.</t>
  </si>
  <si>
    <t>Good article, thanks for the read.</t>
  </si>
  <si>
    <t>https://i.imgur.com/oM5vIbE.jpg</t>
  </si>
  <si>
    <t>I guess thats why they only got 1% of the popular vote, eh?</t>
  </si>
  <si>
    <t>staynuplate</t>
  </si>
  <si>
    <t>Source?</t>
  </si>
  <si>
    <t>Did Alf win the CPC nomination?</t>
  </si>
  <si>
    <t>Hm.. interesting, what is the diagnostic criteria, and how is it treated?</t>
  </si>
  <si>
    <t>Baizuo: white left (literally)</t>
  </si>
  <si>
    <t>They vandalized monuments to the all black infantry divisions that fought for the Union in the civil war.</t>
  </si>
  <si>
    <t>But seriously, where would you go? There's certainly aspects of the US and other countries that I prefer to Canada, but I struggle to name a place that would be a definitive upgrade if I were to move there and reset my whole life.</t>
  </si>
  <si>
    <t>oxycontiin</t>
  </si>
  <si>
    <t>Earn 5 times current salary that will (1) not keep up with inflation and (2) probably go down given the ever increasing supply of imported workers.</t>
  </si>
  <si>
    <t>When do the $10 mil cheques arrive?</t>
  </si>
  <si>
    <t>The great thing is, is that this can relate to almost all contexts</t>
  </si>
  <si>
    <t>spaghetti_tea</t>
  </si>
  <si>
    <t>Careful, they may find our Roxham Road.</t>
  </si>
  <si>
    <t>But the US election is in November 2020...</t>
  </si>
  <si>
    <t>It was mostly a breath of fresh air when owned by Conrad Black, but as soon as Izzy Asper got his hands on it the eventual leftist corruption was inevitable.</t>
  </si>
  <si>
    <t>They have to write one, then have the committee review it, recommend changes, and continue the review and recommend process until there is group consensus.</t>
  </si>
  <si>
    <t>M103.</t>
  </si>
  <si>
    <t>truth</t>
  </si>
  <si>
    <t>They have hinted an election in 2021.</t>
  </si>
  <si>
    <t>I was thinking of going camping in algoinquin, but this seems cheaper and the wildlife might be more interesting.....</t>
  </si>
  <si>
    <t>It was first discovered in China.</t>
  </si>
  <si>
    <t>And real estate makes up ~20-30% of our GDP year on year.</t>
  </si>
  <si>
    <t>ChAnge the name to ‚"Aunt Trudima‚.</t>
  </si>
  <si>
    <t>A bit of googling:
 Alissa Trotz, the Director of the Women &amp; Gender Studies Institute,
 And nothing of value was lost.</t>
  </si>
  <si>
    <t>The white colours in the Canadian flag imply a white hierarchy of power.</t>
  </si>
  <si>
    <t>Pleasant_Woodpecker</t>
  </si>
  <si>
    <t>This is from July 2019.</t>
  </si>
  <si>
    <t>Whooaaaa Black Betty!</t>
  </si>
  <si>
    <t>User Type</t>
  </si>
  <si>
    <t>Toxicity Score</t>
  </si>
  <si>
    <t>https://imgur.com/a/uLQMoCb.jpeg</t>
  </si>
  <si>
    <t>https://i.imgur.com/YM9wd0P.png</t>
  </si>
  <si>
    <t>score</t>
  </si>
  <si>
    <t xml:space="preserve">COMING SOON.
24/7/365
THE
PURGE
MINMEAPOLIS
META NC CANADA
</t>
  </si>
  <si>
    <t xml:space="preserve">HIE H
Do people hate me because
I force an 100 year old Ideology on them
that killed 100 Million people, wrecked countless Economies
and failed every single time it has been tried?
C ME 皿
H H
No, they're clearly Nazis
and must be punched!
</t>
  </si>
  <si>
    <t xml:space="preserve">HOW TO ENSLAVE AN ENTIRE POPULATION
WITHOUT FIRING A SHOT
Unleash (through act or omission) an
infectious disease on the public.
Scare people into not leaving thier homes
and not congregating.
(except for necessities and to rally for your poltical agenda)
Subject those who do go outside to total and utter
control, minimize human interaction.
Enforce face coverings to rob citizens of their
individuality, identity and agency.
Encourage citizens to inform on their neighbours and
loved ones who refuse to conform. Foster a
denunciation/snitch culture. Make conformity a virtue.
Canada Emergency Response Beneft
Make people dependent on
Coronavirus disease
(COVID-19)
the government for their survival.
What is the
12 3 ¢ 56
</t>
  </si>
  <si>
    <t xml:space="preserve">this doesn't
represent every
Muslim...
but somehow
this represents
every cop?
</t>
  </si>
  <si>
    <t xml:space="preserve">LET'S SAVE BLACK LIVES
BY DEFUNDING THE POLICE
KILL 360,000 BLACK BABIES
A YEAR IN ABORTION CLINICS
</t>
  </si>
  <si>
    <t xml:space="preserve">Both of these pictures depict rabid mobs who've been whipped up into a frenzy by
socialist demagogues using false narratives of oppression at the hands of a rich,
privileged race of people who must be defeated in order usher in a utopia.
NSDAP
4nING
Nuremburg 1937
Vancouver 2020
</t>
  </si>
  <si>
    <t xml:space="preserve">R/CANZUK
</t>
  </si>
  <si>
    <t xml:space="preserve">CANADA WAS FOUNDED
ON MULTICULTURAL
TOLERANCE
CANADA'S FOUNDERS
WERE INTOLERANT
RACISTS
/R/METACANADA MC METACANADA.CA
JAKE-CLARK.TUMBLR
</t>
  </si>
  <si>
    <t xml:space="preserve">DEFUND THE
POLICE SO WE
CAN TERRORISE
ANYONE WE
WANT WITHOUT
PREVENTION!
ANTIFA
@FACTCHECKINDLIBERALS
DEFUND THE
POLICE SO WE
CAN TERRORISE
ANYONE WE
WANT WITHOUT
PREVENTION!
GUN-OWNERS
NO LONGER
PREVENTED ANTIFA
FROM USING
LETHAL FORCE
BY THE POLICE
</t>
  </si>
  <si>
    <t xml:space="preserve">PRIDE PARADE
WE DON'T
LIKE YOUR KIND
'ROUND HERE!
POLICE
OD
OUT C
REACH
MADISON
STOP
HATE
RriHANDS
WISCONSIN STATÉ
JRURNAL 2018
THE
</t>
  </si>
  <si>
    <t xml:space="preserve">
                                                                                                                                                                                                                                                                PIT
                                                                                                                                                                                                                                                                YOUMUSTRESPECT
                                                                                                                                                                                                                                                                THEIRRELIGIONASITIS
                                                                                                                                                                                                                                                                OTHERWISEYOUAREJUST
                                                                                                                                                                                                                                                                RACIST</t>
  </si>
  <si>
    <t xml:space="preserve">PRIME MINIS TER • PREMI ER
MINISTRE
Message from the Prime Minister of Canada
DON'T BE RACIST!
HEY GUYS!
Ottawa
2020
</t>
  </si>
  <si>
    <t xml:space="preserve">IMAGINE A VIRUS SO INTELLIGENT
IT CAN VANISH DURING RIOTS.
...
makeameme.org
</t>
  </si>
  <si>
    <t xml:space="preserve">Officer beating unarmed black
man while another officer watches
</t>
  </si>
  <si>
    <t>Image Text</t>
  </si>
  <si>
    <t xml:space="preserve">YOU BELIEVE
THERE ISA
PROBLEM WITH
POLICE BRUTALITY
YOU FEEL
STRONGLY BLACK
LIVES MATTER
Thịnk
for yourself
YOU REALIZE THE
STATEMENT "BLACK LIVES MATTER"
IS TRUE WHILE "BLACK LIVES
MATTER" THE ORGANIZATION
ISA SUBVERSIVE CRIMINAL
ENTERPRISE THAT PERPETUATES VIOLENCE
You know white supremacy
does not exist because both
"white" and "supremacy" are arbitrary
social constructs whose
definition is different per person,
we are all members of the largest
minority group, the individual
and we are free to engage as individuals
</t>
  </si>
  <si>
    <t xml:space="preserve">REMEMBER THE
BARBARY SLAVE TRADE
</t>
  </si>
  <si>
    <t xml:space="preserve">ONLY THE
POLICE SHOULD HAVE
COPS ARE
GUNS, THEY
WILL PROTECT YOU.
VIOLENT RACISTS
</t>
  </si>
  <si>
    <t xml:space="preserve">Why kids love 'fascist' cartoons like
'Paw Patrol' and 'Thomas'
CAN
ON
CAN CNN
</t>
  </si>
  <si>
    <t xml:space="preserve">How did the Trudeau government
handle this pandemic?
CANADA AND THE CHINESE CORONAVIRUS
The truth you won't see in Trudeau's state-funded mainstream media:
-refused to stop filights from China &amp; other contaminant zones
flat out lied to the public that Roxham Road migrants were being quarantined
-refused to shut the illegal Roxham Road backdoor until March 20
- shipped all our masks &amp; protective medical supplies to China
flat out lied to the Canadian public about enhanced airport screening
flat out lied to the Canadian public telling them masks don't work
- slammed Canadians with a 50% carbon tax increase during record job losses
gave himself a pay raise as millions of Canadians lose their life savings
tried to kick parliament aside and take dictatorial power
parrots Chinese lies and propaganda to this day
</t>
  </si>
  <si>
    <t xml:space="preserve">Nonsense
BLM
White Girls
</t>
  </si>
  <si>
    <t xml:space="preserve">What's wrong
SNOWFLAKE?
FO
Are you afraid of what
PROGRESS looks like?
Heh! Enjoy being on the
wrong side of history!
ACAB
Carl
Winslow
was an
Ok guy.
Helle fen
ONKEY
MOnkey
ANGRY
ga Bocgal
KAEPERNIG
CUNT
7
</t>
  </si>
  <si>
    <t xml:space="preserve">Just because
Blue Lives Matter
Expropriate the Wealth
You
Are
POLIC
Not
ACE
Trying
Hard
EAPOLIS
Enough
Not To
Doesn't mean Black Lives Don't
Kill
Реople
</t>
  </si>
  <si>
    <t xml:space="preserve">RIOTERS
GEORGE
FLOYD
FREE SHOES
imgflip.com
</t>
  </si>
  <si>
    <t xml:space="preserve">I MEAN, NOBODY WANTS TO ADMIT
THEY got kicked out of 109 nations
</t>
  </si>
  <si>
    <t xml:space="preserve">"The negro is indolent and a dreamer; spending his
meager wage on frivolity or drink; the European has a
tradition of work and saving, which has pursued him
as far as this corner of America and drives him to
advance himself, even independently of his own
individual aspirations."
- Ernesto "Che" Guevara
</t>
  </si>
  <si>
    <t xml:space="preserve">NO0000!!!!!
YOU CAN'T
HAVE
STATUES OF
THE VILLIAN,
THAT'S
GLORIFYING
EVIL!!!!!!!!!
</t>
  </si>
  <si>
    <t xml:space="preserve">The sins of the sons shall
be visited upon the fatherS
</t>
  </si>
  <si>
    <t xml:space="preserve">What if I told you that 97% of the people killed by police in the US
are male, proving that the police are sexist against men.
That's impossible. The reason men are killed more by the police is
because they commit more cri-
</t>
  </si>
  <si>
    <t xml:space="preserve">I'M HELPING
</t>
  </si>
  <si>
    <t xml:space="preserve">Africans Americans first breaking the
law and then second resisting arrest is what
usually leads them to being shot and tazed by police.
Mainstream Media
imgflip.com
</t>
  </si>
  <si>
    <t xml:space="preserve">ALF
G Conservative
VENEVER
WORN
BLACKFAGE
CATS
LOVE
ME
for Prime Minister
</t>
  </si>
  <si>
    <t xml:space="preserve">He will do anything to win
the election in 2020.
We must stop him!
#DemandVoterID
D DEMOCRATS
CHANGE THAT MATTERS
</t>
  </si>
  <si>
    <t xml:space="preserve">The Great White North ain't free. The snow gotta be littred with blood of baby seals.
Justing "2015" Turdeau is not my prime minister, he is islamist gommunist and
probably a cuck as well :DD Canadian BACON_not Canadian KEBAB ok. Praise Gretzky
EH
</t>
  </si>
  <si>
    <t xml:space="preserve">When you tell an
ANTIFÁ member
communism leads to
starvation
(unemployed noises)
</t>
  </si>
  <si>
    <t xml:space="preserve">Expropriate the Wealth
Kail to the Rodalin
Im bunge
Irresponsible Capitalism makes it normal to let children go hungry
FRAGLE
www
Normal for people to be evicted from their homes
Normal for the sick to die for lack of affordable healthcare
"TOO MUCH WEIGHT!
YOU! GIT OFF THE
BOAT!"
But insane
%3D
to suggest
billionaires
be less RICH!
SOBLESS
BENEFITS
TAX
WEALTHY
CUTS
FOR THE
FEDERAL DEFICIT
</t>
  </si>
  <si>
    <t xml:space="preserve">BLM: We want EQUAL treatment!!!
CORPORATIONS and UNIVERSITIES: Okay, We are
ending all affirmative action policies and minority
scholarships.
BLM:
WHOA, WHOA WHOA
WHOA, WHOA.
</t>
  </si>
  <si>
    <t xml:space="preserve">Difficult times often bring out
the best in people.
Bernie Sanders
BERNIE SUPPORTERS:
</t>
  </si>
  <si>
    <t xml:space="preserve">Canada's
been
Hijacked
Liberals won't
answer questions
or be held
accountable
TOU
CA
CENT
has been out of control
CA
Money is missing and spending
CANADA.CA/CORONAVIRUS
CANADA.CA/LE-CORONAVIRUS
Government is not in session
CANAD
VINGT TWE
DOLLARS
CANADA
DA BANQUE DU CANADA
TA COURS LEGAL/ THIS NOTE IS LEGAL TENDER
Expropriate the Wealth
</t>
  </si>
  <si>
    <t xml:space="preserve">"THESE WEAPONS WERE DESIGNED
FOR ONE PURPOSE AND ONE PURPOSE ONLY: TO
KILL THE LARGEST NUMBER OF PEOPLE IN
THE SHORTEST AMOUNT OF TIME THERE IS NO
USE AND NO PLACE FOR SUCH WEAPONS IN CANADA,"
KA
"THERE WILL BE
AN EXCEPTION FOR
INDIGENOUS PEOPLE'S"
imgflip.com
</t>
  </si>
  <si>
    <t xml:space="preserve">JUSTIN
GAVE ME
BEADS AND
MIRRORS TO
SHUT DOWN
PARLIAMENT
YOU ARE
WELCOME
CANADA
</t>
  </si>
  <si>
    <t xml:space="preserve">Justin Trudeau gives the Order of Canada
to his good friend Peter Dalglish
He was charged with
child rape in Nepal
</t>
  </si>
  <si>
    <t xml:space="preserve">Libtards: " we should defund the
police!!"
Me:
POLICE
PEED ENFORENENT
</t>
  </si>
  <si>
    <t xml:space="preserve">THAT'S MY NUT SLING
HE'S ROCKIN !
</t>
  </si>
  <si>
    <t xml:space="preserve">The Barbary slave trade refers to
slave markets on the Barbary
Coast of North Africa. European
slaves were acquired by Barbary
pirates in slave raids. Estimates
that slave traders 1 million to 1.25
million Europeans in North Africa.
Arab Slave Trade, 17 million
people were sold into slavery on
the coast of the Indian Ocean, the
Middle East, and North Africa,
between 1500 and 1900. Men
castrated. Half died in Transit
under horrific conditions.
Transatlantic slave trade,
segment of the global slave trade
that transported between 10
million and 12 million enslaved
Africans across the Atlantic
Ocean to the Americas from the
16th to the 19th century.
A little more than 300,000
captives, or 4-6 percent, came to
the United States.
US invented slavery and racism.
</t>
  </si>
  <si>
    <t xml:space="preserve">TRUDEAU TO GIVE ECONOMIC SNAPSHOT
</t>
  </si>
  <si>
    <t xml:space="preserve">Being a ponzi
scheme
Ponzi schemes
Social security
</t>
  </si>
  <si>
    <t xml:space="preserve">Remember, only 25
looters per store!
WHITE
THE WHITE HOUSE
WISHINGTON
Memes of The Conservative 'Curmudgeon
TM
</t>
  </si>
  <si>
    <t xml:space="preserve">Alexandria Cortez-Ocasio
"Poverty is a deadly disease,
which can be conquered by
these common-sense steps:
1:270 day maternity leave
2: No national borders
3: Free housing for all
4: Full health care for all
5: Abolish corporations
6: Free college for all
7: Plentiful meals for all
At today's prices only
40 trillion dollars!"
</t>
  </si>
  <si>
    <t xml:space="preserve">This week in Covid News
from your host
Tam Tam
FUCK OFF
TAM
</t>
  </si>
  <si>
    <t xml:space="preserve">"YOU DONTNEED AN
AR-15 TO BRING DOWN A DEER,"
YOU NEED
IT TO BRING
DOWN SETTLERS."
imgflip.com
</t>
  </si>
  <si>
    <t xml:space="preserve">Corporate needs you to find the differences
between this picture and this picture.
They're the same picture.
imgflip.com
</t>
  </si>
  <si>
    <t xml:space="preserve">This week in Covid News
from your host
Tam Tam
"A single case could spark a
new COVID-19 outbreak"
- Tam warns
TRANSLATION
2 WEEKS WITHOUT
PROTESTS ARE ON THE
HORIZON
</t>
  </si>
  <si>
    <t xml:space="preserve">MAKE TRUDEAU
A DRAMA TEACHER
Expropriate the Wealth
Support Norman Traversy - July 1st 2020
AGAIN
Wait!
don't do
thatoo
Ma to
He's a pedophile
Trudeau settled out of court with his underage accuser from
the West Point Grey Academy in Vancouver where he taught
</t>
  </si>
  <si>
    <t xml:space="preserve">Imagine having sex with your girl
and you say, “you like this dick?"
And she says
"I like all dicks!"
That's how you
ALL LIVES MATTER
assholes sound like
Expropriate the Wealth
Supports BLACK LIVES MATTER
</t>
  </si>
  <si>
    <t xml:space="preserve">Everywhere
else in the
World has
Elections
attitude
In
Canada,
We have
Pose
Off's
reflection
</t>
  </si>
  <si>
    <t xml:space="preserve">BRING QUT THE GIMP
</t>
  </si>
  <si>
    <t xml:space="preserve">THE LEFT
THE RIGHT
SEES NAZIS
EVERYWHERE
SEES COMMUNISTS
EVERYWHERE
The Free Thought
ALL I SEE IS A NATION OF BRAINWASHED IDIOTS WHO
HAVE FALLEN FOR THE DIVIDE AND CONQUER AGENDA
Don't let them divide us
Established government is the enemy
</t>
  </si>
  <si>
    <t xml:space="preserve">Show me the statue and l'll find
you the crime.
Unhireable Fuckwit
AZ QUOTES
</t>
  </si>
  <si>
    <t xml:space="preserve">the perfect marketing
manager for June, 2020
doesn't exis-
</t>
  </si>
  <si>
    <t xml:space="preserve">I just don't get it. Why are there
still Americans who dont think I
should protest just because
there's a pandemic going on. It's
like they just think we're thugs
and criminals who only care
about ourselves. If only there
was some way to show them
that these protests are simply to
restore justice to America.
I GOT IT!!!
</t>
  </si>
  <si>
    <t xml:space="preserve">ORANGE IS THE NEW BLACK...
BLM
Escaped prisoner back in police
custody in Nova Scotia
AFTER ATTENDING AND
PARTICIPATING IN LOCAL BLM
PROTESTS
a on
</t>
  </si>
  <si>
    <t xml:space="preserve">MEANWHILE IN CANADA...
Black people
in Toronto are
20x more
likely to be
killed by
police.
</t>
  </si>
  <si>
    <t xml:space="preserve">HOW TO BREAK UP A
ARE YOU
MY DAD?
BLACK LIVES MATTER PROTEST
</t>
  </si>
  <si>
    <t xml:space="preserve">Why don't you want to join
us??? w-we're fighting for
you, t-the working class!!!
You're a college student
studying journalism
毛主席语录
TATIONS PROM
</t>
  </si>
  <si>
    <t xml:space="preserve">Being 13% of the
population but
50% of murderers
Being 3% of the
population but 23%
Libertarian
Left
of new HIV cases
Being 0.3% of the
population but
Authoritarian
Left
11% of suicides
Being 0.1% of the
population but 7%
Authoritarian
Right
of the murderers
-NGC-6302-
Centrist 2m
Despite making up 1% of the population, criminals
commit 100% of the crime
</t>
  </si>
  <si>
    <t xml:space="preserve">Uncle
Biden
"if you don't
like my syrup
you aint black"
Original
Syrup
100
CALONES
PER
SERY
24 FL OZ (710 ml)
</t>
  </si>
  <si>
    <t xml:space="preserve">THIS RETARDED
SOYLENT CONSUMER
is
IS
ALREADY
BANNING
THE LIVING
SHIT
|Out of your
guns
AND BASICALLY
YOUR AR-15 IS
FUCKED
How?...CLICK HERE
to learn how Castro's
lovechild does it
</t>
  </si>
  <si>
    <t xml:space="preserve">"You must understand, the
leading Bolsheviks who took
over Russia were not Russians.
They hated Russians. They
hated Christians. Driven by
ethnic hatred they tortured
and slaughtered millions of
Russians without a shred of
human remorse. It cannot be
overstated. Bolshevism
committed the greatest human
slaughter of all time. The fact
that most of the world is
ignorant and uncaring about
this enormous crime is proof
that the global media is in the
hands of the perpetrators."
Alexandr Solzhenitsyn
RadicalPress.com
</t>
  </si>
  <si>
    <t xml:space="preserve">You wouldn't
be arresting
me if I was a
polar bear
</t>
  </si>
  <si>
    <t xml:space="preserve">As a Conservative
Transracial (I bleach my
skin), Transsexual, I am more
likely to be killed by a Liberal
mob led by Antifa than by
White Supremacist Nazi's
MAKE AME
GREAT AGA
</t>
  </si>
  <si>
    <t xml:space="preserve">remember in the Robocop movies when corporate
America aids criminals &amp; helps incite riots so they can
lower property values &amp; buy up the city while privatizing
that city's police force haha science fiction is crazy
reddit
</t>
  </si>
  <si>
    <t xml:space="preserve">JUSTIN TRUDEAU
ISCASTRO'S SON
CLIMATE
CHANGE ISA HOAX
CORONAVIRUS
ISJUST THE FLU
R METACANADA
imgflip.com
</t>
  </si>
  <si>
    <t xml:space="preserve">You are spreading
corona! Idiot
conservatives.
STOOPEN LiVE Fs
DIE
RUM
TRU
So brave! Keep
fighting, queens!
END
POLICE
BRUTAU
</t>
  </si>
  <si>
    <t xml:space="preserve">IT'S MY MONEY AND I NEED IT NOW
</t>
  </si>
  <si>
    <t xml:space="preserve">When are going to
address the fact that
Jason Kenney is a
closeted homosexual?
Doesn't that mean he can
be blackmailed to create
policy against Alberta's
interests?
</t>
  </si>
  <si>
    <t xml:space="preserve">“More whites were brought as
slaves to North Africa than
blacks brought as slaves to
the United States or to the
13 colonies from which it
was formed. White slaves
were still being bought and
sold in the Ottoman
Empire, decades
after blacks were
freed in the
United States."
-THOMAS SOWELL
</t>
  </si>
  <si>
    <t xml:space="preserve">Members of the statue community fight back.
</t>
  </si>
  <si>
    <t xml:space="preserve">Join Meta Canada
because you're Albertan
Realize metacanada is
really fucking racist and a
conspiracy shithole
</t>
  </si>
  <si>
    <t xml:space="preserve">Welcome to
Toronto in
June!
Bidweser
Social Media
Marketing
in June
Everyone
</t>
  </si>
  <si>
    <t xml:space="preserve">How about a nice 12yo
Boy or girl?
dre
WHISKEY
</t>
  </si>
  <si>
    <t xml:space="preserve">Bootlickers
fuck off!
BLM
BLM
</t>
  </si>
  <si>
    <t xml:space="preserve">JUSTIN TRUDEAU TAKES A KNEE
I'm one
of you!
IN SOLIDARITY WITH GEORGE FLOYD
</t>
  </si>
  <si>
    <t xml:space="preserve">Trump tweets literally anything:
Allow us to introduce ourselves,
</t>
  </si>
  <si>
    <t xml:space="preserve">SENIORCARE
THE NURSING
HOME KILLER
New York State governor, Andrew Cuomo sent more than 4000 COVID19
patients to New York State nursing homes to deliberately infect and kill
more than 6000 of the most vulnerable elderly.
His options included:
• The USNS Comfort hospital ship sent by President Trump;
• The purpose-built $21million Red Hook facility in Brooklyn;
• The Jacob Javits Center was prepared to handle COVID patients;
Cuomo sent them to nursing homes to deliberately create a crisis and kill.
</t>
  </si>
  <si>
    <t xml:space="preserve">WE LOVE YOU SANTA !!!
C.E.R.B. FOR ALL
MY VOTERS !!!
A SPOILER A
"SANTA"
RUNS A SWEAT SHOP AND IS A
LIAR
</t>
  </si>
  <si>
    <t xml:space="preserve">I Have Privilege As A White
Person cause I can do things
without thinking twice
White Privilege:
You Get 2 Knees
</t>
  </si>
  <si>
    <t xml:space="preserve">TRUST Me,
I'm White
NDP NDD
</t>
  </si>
  <si>
    <t xml:space="preserve">Son, I am so proud
of you!
Why I Love
Cánada
You acheived
everything I had
ever hoped for!
</t>
  </si>
  <si>
    <t xml:space="preserve">George
ngle
of
the
GEORGE GEORGE
GEORGE OF THE JUNGLE
WATCH OUT FOR THAT KNEE
</t>
  </si>
  <si>
    <t xml:space="preserve">MR. PRIME MINISTER. DO YOU FEEL
YOU ARE THE RIGHT PERSON TO
FIX RACISM WHEN YOU ARE THE
ONE WHO SET OFF A RACE WAR
AND CONTINUED IT UNDER A
QUARANTINE?
in:
RACISM!!
IS EVERYWHERE. YOUR MOTHER,
YOUR HUSBAND, YOUR
CHILDREN... YOU MUST REPORT
THEM, FIRE THEM, OSTRACIZE
THEM
</t>
  </si>
  <si>
    <t xml:space="preserve">Socialists living in capitalism
This is
unbearable.
Socialists living in socialism
THIS ISNITREAL
SOCIALISM
</t>
  </si>
  <si>
    <t xml:space="preserve">This is dangerous. Covid can easily spread at mass
gatherings like this! These must be shut down!
BLM
BEACH
This is fine!
</t>
  </si>
  <si>
    <t xml:space="preserve">"WE CANT PRETEND.RACISM
DOESN'TEXIST HERE."
</t>
  </si>
  <si>
    <t xml:space="preserve">Who are you?
I'm you, only stronger.
</t>
  </si>
  <si>
    <t xml:space="preserve">WE'RE GONNA NEED A BIGGER KNEE
</t>
  </si>
  <si>
    <t xml:space="preserve">EXCUSE ME, SIR. CAN I INTEREST YOU IN FREE CANADIAN
CITIZENSHIP, ALONG WITH A COMPLIMENTARY HEALTH CARD?
THANKS, BUT I'M
GOING TO HOLD
OUT FOR USA
CREDENTIALS!
</t>
  </si>
  <si>
    <t xml:space="preserve">I am...
Constantly overlooked for
jobs.
Make less than Asians &amp;
Indians.
Expected to pay for crimes I
didn't commit.
Called a Bigot, Racist, Nazi.
Automatically assumed a
rapist.
Not allowed to defend
myself.
Told I have White Privilege?
</t>
  </si>
  <si>
    <t xml:space="preserve">TELL US THE 11 SECRET HERBS AND
SPICES COL SANDERS
GIVEIT UP!
made on imgur
</t>
  </si>
  <si>
    <t xml:space="preserve">WAITING FOR R/METACANADA
TO BLAME RIOTS AND ANTIFA ON CHINA
</t>
  </si>
  <si>
    <t xml:space="preserve">BLACK PRIVILEGE IS WHEN YOU CAN
FAKE A HATE CRIME
BLAME IT ON
WHITE TRUMP SUPPORTERS AND WALK
AWAY WITH ALL CHARGES DROPPED.
</t>
  </si>
  <si>
    <t xml:space="preserve">Black on Black gun
violence.
BLM Protestors
imgflip.com
</t>
  </si>
  <si>
    <t xml:space="preserve">Leftists
Also Leftists
Watch later Share
Info
"Lingerie is not armor.
Players are simply meant to
unquestioningly accept the
impractical outfits these
characters are wearing."
</t>
  </si>
  <si>
    <t xml:space="preserve">Reporters
before
Reporters
now
I will bring the gang's crimes OMG Cardi B changed
to light even if it risks my life!
her color of dress
5,
</t>
  </si>
  <si>
    <t xml:space="preserve">"The mastery of Trudy's
stirring depiction of an
exuberant newly-freed slave
will, sadly, go unnoticed by
historians."
</t>
  </si>
  <si>
    <t xml:space="preserve">Ours may become the first civilization
destroyed, not by the power of our
enemies, but by the ignorance of our
teachers and the dangerous nonsense
they are teaching our children. In an age
of artificial intelligence, they are
creating artificial stupidity.
Thomas Sowell
-
AZ QUOTES
</t>
  </si>
  <si>
    <t xml:space="preserve">The State of Jack Layton's
Legacy...
000
FTLOG! WILL SOMEONE PLEASE! ...
JUST STOP JAGMEET...
LET ME R.I.P... "
</t>
  </si>
  <si>
    <t xml:space="preserve">Abeed (Arabic: ,
plural Abīd e or
al-Abīd ll), is a
term in Arabic
meaning "slaves".
One of the words that
are commonly used
to refer to
black-skinned people
in the Middle East is
"e" [Abeed] which
literally translates to
"Slaves".
</t>
  </si>
  <si>
    <t xml:space="preserve">Lshould have known better
Laidnit think it was racist
at the time
</t>
  </si>
  <si>
    <t xml:space="preserve">ILLEGAL
Giving money
directly to
politician
SPECIAL INTEREST→ POLITICIAN
LEGAL
Doing it
through a
lobbyist
MM
SPECIAL INTEREST → LOBBYIST
POLITICIAN
mastercard.
Stealing Democracy: Priceless
%24
K24
%24
</t>
  </si>
  <si>
    <t xml:space="preserve">BREAKING:
Bubba Wallace finds burnt cross
in his garage stall
</t>
  </si>
  <si>
    <t xml:space="preserve">MAX-imize
Canada
</t>
  </si>
  <si>
    <t xml:space="preserve">AND JUST LIKE THAT
CONSERVATIVES WENT FROM 'CURFEWS ARE
TYRANNY TO CURFEWS ENSURE PUBLIC SAFETY
</t>
  </si>
  <si>
    <t xml:space="preserve">One man with a gun
can control 100
without one.
Warlord Raz
</t>
  </si>
  <si>
    <t xml:space="preserve">"Help me America! You're my only hope!"
CANADA
AMERICAN
MILITIAS
</t>
  </si>
  <si>
    <t xml:space="preserve">CANADIAN
HERITACE
M OMENTS
PATRICE
PATRUT
HUT
NE SAID
WE NER SAD
LSTENING
A PART OF OUR HISTORY
I Ministry of
Le Ministère de
Propagande Propagande
Canada
41
</t>
  </si>
  <si>
    <t xml:space="preserve">What is the worldly religion of the
Jew? Huckstering. What is his worldly
God? Money.... Money is the jealous
god of Israel, in face of which no
other god may exist. Money degrades
all the gods of man – and turns them
into commodities.... The bill of
exchange is the real god of the Jew.
His god is only an illusory bill of
exchange.... The chimerical
nationality of the Jew is the nationality
of the merchant, of the man of money
in general.
- Marx's essay, On the Jewish Question, originally published in 1844
What he said
</t>
  </si>
  <si>
    <t xml:space="preserve">WE aRe tHe kaReN's
rEsistAnce iş futile
U wil bE
assiMiLaTeD
</t>
  </si>
  <si>
    <t xml:space="preserve">CBCnews
CLOWN BROADCASTING CORPORATION
THE
TRUDOPE
SHOW
</t>
  </si>
  <si>
    <t xml:space="preserve">WHAT'S THE
MAGIC WORD TO
GET WHAT YOU
WANT?
RACIST!
</t>
  </si>
  <si>
    <t xml:space="preserve">Exploiting
emotionally vulnerable
people into joining
their murderous ideologies
Communists
Nazis
imgflip.com
</t>
  </si>
  <si>
    <t xml:space="preserve">Emily Jones
2013-2020
I was decapitated infront of my
parents at the park by a
Somalian migrant. The media
covered up my MURDER.
My name was Emily Jones.
</t>
  </si>
  <si>
    <t xml:space="preserve">????
Uploaded
Next Post &gt;
Mar 12 2018
All the media says is
"RACISM, SHOOTINGS, SOCIALISM, KKK"
I justwanna grilſfor God's sake!
</t>
  </si>
  <si>
    <t xml:space="preserve">remember in the Robocop movies when corporate
America aids criminals &amp; helps incite riots so they can
lower property values &amp; buy up the city while privatizing
that city's police force haha science fiction is crazy
</t>
  </si>
  <si>
    <t xml:space="preserve">Denver Antifa
Yesterday at 22:57 · 6
A few of us went to the mountains to train this
afternoon. We will be ready to punch any Nazi that
stands in our way!!! Here we are unmasked... What
you going to do now??!?! #punchnazis
#fucktrump #fightfacism #resist
KUGEE
EMINIS/S
JF THE WORM
ELCOMY
EUWTEE
</t>
  </si>
  <si>
    <t xml:space="preserve">Fuck Trudeau
Fuck Bailouts
Fuck Corporations
Fuck Banks
THE BANK OF CANAD A
is doling out
245
$5 BILLION A WEEK
.38M
12:00
1.00
TO BANKERS, CORPORATIONS,
AND ULTRA-RICH INVESTORS
Expropriate the Wealth
WHILE MILLIONS OF
CANADIANS STRUGGLE
</t>
  </si>
  <si>
    <t xml:space="preserve">Acceptable
Unforgivable Sin X
MINNEH
pha Lake
</t>
  </si>
  <si>
    <t xml:space="preserve">REMEMBER WHEN ONLY CRIMINALS
WANTED TO DISBAND THE POLICE
PEPPERRIDGE
FARM REMEMBERS
</t>
  </si>
  <si>
    <t xml:space="preserve">EWS T
Billionaire Barry Sherman
Murdered Just Days AFTER
Justin Trudeau Fundraiser
Investigation Launch
HANNEL
EAM4CHAN
And l'll fucking
kill you too if you
don't shit up
about it, Ron!
UH-CH
We got ourselves a badass here!
Expropriate the Wealth
www.expropriatethewealth.com
</t>
  </si>
  <si>
    <t xml:space="preserve">Despite the Anger... One
aisle remained untouched...
DUseye's
playground
Home
Cards/P
FATHER'S
DAD
SAN
DAY
</t>
  </si>
  <si>
    <t xml:space="preserve">Justin after finding out Harper göt
more UN votes then himafter all
that virtue signalling
Global
NEWS
</t>
  </si>
  <si>
    <t xml:space="preserve">21 SECONDS PASS ...
HOW DARE YOU !
ASK ME A QUESTION YOU KNOW
I AM NOT ALLOWED TO ANSWER ...
</t>
  </si>
  <si>
    <t xml:space="preserve">Not all disabilities
+ look like this.
Some
look like this.
Not all disabilities are visible!
Please don't be so quick to judge.
</t>
  </si>
  <si>
    <t xml:space="preserve">What does
Antifa
stand for?
HOP
ANTIFA
MEANS ANTIFASCIST
ITIFASCIS
Expropriate the Wealth
ACTION
Not Terrorism
</t>
  </si>
  <si>
    <t xml:space="preserve">I voted to rAise
Taxes ON PROPERTY
ownErs, not RentErs.
whY dId My Rent Go Up?
</t>
  </si>
  <si>
    <t xml:space="preserve">How non-whites think it is being white:
cashier: hello fellow white person,
how are you today?
lady: omg so white and good
cashier: here's a discount
</t>
  </si>
  <si>
    <t xml:space="preserve">All the media says is:
"RACIŞM BLMY5OCIALISM, KKK"
I just wanna complain about
European Musalaman rape gangs
for God's sake!!
</t>
  </si>
  <si>
    <t xml:space="preserve">The Nursing
Home Killer!
THOUSANOS KILLED
Cuomo has murdered more
people than Ted Bundy, Gary
Ridgeway, Dennis Rader and
John Wayne Gacy combined!
New York had the USNS Comfort, the Javits
Center, &amp; Red Hook Facility in Brooklyn for
COVID patients - they went unused.
Cuomo sent patients to nursing homes
instead to make Trump look bad.
</t>
  </si>
  <si>
    <t xml:space="preserve">Waaaaa....
Muh, Racism!!!
</t>
  </si>
  <si>
    <t xml:space="preserve">JULIAN, HE'S ROCKING
YOUR LOOK HARD.
</t>
  </si>
  <si>
    <t xml:space="preserve">NDP
nEw dRaMa pArtY
</t>
  </si>
  <si>
    <t xml:space="preserve">THE JUSSIE
SMOLLET PARADOX
YOU DON'T HOPE A HATE
CRIME IS A HOAX WHILE
SIMULTANEOUSLY HOPING IT ISN'T REAL.
imgflip.com
</t>
  </si>
  <si>
    <t xml:space="preserve">Canadians:
-Gun rights
taken
-Indigenous
people getting
their land
destroyed
Canadians:
- Some black
guy in America
gets killed by a
bad cop
</t>
  </si>
  <si>
    <t xml:space="preserve">"What do you call it when someone
steals someone else's money secretly?
Theft. What do you call it when
someone takes someone else's money
openly by force? Robbery. What do you
call it when a politician takes someone
else's money in taxes and gives it to
someone who is more likely to vote for
him? Social Justice."
Thomas Sowell
</t>
  </si>
  <si>
    <t xml:space="preserve">If we defund th e
police then who will
be
there to take
1ハイノに
children away from
parents refusing to
マ
transition them
</t>
  </si>
  <si>
    <t xml:space="preserve">“NO-GO' ZONES
Washington DC
FOX
NEWS
O D aniel Dalet
</t>
  </si>
  <si>
    <t xml:space="preserve">END THE
LOCKDOWN
This is about
TYRANNY
THE CURE
Vs.
IS WORSE
THAN
FREEDOM
THE DISEASE
Wine &amp; Sp inT
oh my god, what the
fuck?? stupid rednecks!!1
we are all in this together
and you're
protesting??
prob just
these are
perfectly
acceptable
protests
and if you
cause you
want haircuts
disagree you
need to
lol. Quit
being so
check your
privilege!
#BLM
DADDY
selfish!!
#StayHome
</t>
  </si>
  <si>
    <t xml:space="preserve">George Floyd's
career criminal rap sheet.
George Floyd's Family and Family Attorney
imgflip.com
</t>
  </si>
  <si>
    <t xml:space="preserve">NO YOU DON'T!
WHAT'RE YOU
DOING IN HERE?
I BELONG HERE
REALLY?
Socialism
Socialisma
LET ME HELP YOU
Socialism
Socialism
RECYCLING
TRASH
@MrLovenstein MRLOVENSTEIN.COM
THIS COMIC MADE POSSIBLE THANKS TO JUAN MARRON
</t>
  </si>
  <si>
    <t xml:space="preserve">"ANTI-RACISTS
BLACK
LIVES MATTER
WHITE LIVES
DON'T MATTER
</t>
  </si>
  <si>
    <t xml:space="preserve">GEORGE FLOYD IS UP IN
HEAVEN LOOKING DOWN AT US
O pom
DATREE
AND POINTING A GUN ATA
RANDOM PREGNANT WOMANS STOMACH.
imgflip.com
</t>
  </si>
  <si>
    <t xml:space="preserve">BUBBA WALLACE FINDS
"HANGING TREE"
IN HIS NASCAR GARAGE
imgflip.com
</t>
  </si>
  <si>
    <t xml:space="preserve">CBCNEWS
Trum
202
P AMERICA
15
mAsKs.. pfft.
We got full face shields ya
pansy millennial bitches !!
Top Stories
Local
Video
Saved
Sections
II
</t>
  </si>
  <si>
    <t xml:space="preserve">BLACK LIVES MATTER.
WAIT WAIT.
I WORRY WHAT YOU JUST PRETENDED TO HEAR WAS:
"ONLY BLACK LIVES MATTER," OR "BLACK LIVES MATTER MORE"
WHAT I SAID WAS: BLACK LIVES MATTER.
DO YOU UNDERSTAND?
ingfip com
</t>
  </si>
  <si>
    <t xml:space="preserve">THE MEDIA AND THE
LEFT HAVE MADE GEORGE
FLOYD INTO A MARTYR. BUT WHO WAS HE REALLY?
1998 10 MONTHS IN PRISON ARMED ROBBERY.
2002 8 MONTHS IN PRISON FOR COCAINE
2004 10 MONTHS IN PRISON FOR COCAINE
2005 10 MONTHS IN PRISON FOR COCAINE
20075 YEARS FOR ARMED ROBBERY OF A
PREGNANT WOMAN IN HER HOME.
WHEN HE WAS KILLED,
HE WAS HIGH ON METH GETTING READY
TO DRIVE A CAR AND POSSIBLY KILL YOUR KID.
TOO BAD THE PREGNANT WOMAN DIDN'T HAVE A GUN.
imatin.com
</t>
  </si>
  <si>
    <t xml:space="preserve">Hard to
swallow
pills
BLM is a front,
for Marxist
revolutionaries
</t>
  </si>
  <si>
    <t xml:space="preserve">Jack Dorsey
licks flaccid
phallic shaped objects
imgflip.com
CHANGE MY MIND
</t>
  </si>
  <si>
    <t xml:space="preserve">B
E
IF YOU CAN MAKE THAT GESTURE TO
THE FACE OF A POLICE OFFICER
YOU'RE NOT OPPRESSED.
</t>
  </si>
  <si>
    <t xml:space="preserve">FOSSIL FUELS
ABORTION
AND
CHILD RAPE
</t>
  </si>
  <si>
    <t xml:space="preserve">"My socks cost
more than that."
This suit
cost
$6000
Seriously-
</t>
  </si>
  <si>
    <t xml:space="preserve">bEnD tHe
kNeE
!!!
@#%!
BEND THE...
WHUTT ?
</t>
  </si>
  <si>
    <t xml:space="preserve">George
Floyd
Protests
World Wide
POWER
TO THE
PEOPLE
Stand with
your fellow
man/woman
Expropriate the Wealth
</t>
  </si>
  <si>
    <t xml:space="preserve">When someone breaks into
your house but you're a liberal
@svt_devin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</si>
</sst>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mmm-d"/>
  </numFmts>
  <fonts count="12">
    <font>
      <sz val="10.0"/>
      <color rgb="FF000000"/>
      <name val="Arial"/>
    </font>
    <font>
      <b/>
      <color theme="1"/>
      <name val="Arial"/>
    </font>
    <font>
      <sz val="12.0"/>
      <color rgb="FF000000"/>
      <name val="Calibri"/>
    </font>
    <font>
      <sz val="11.0"/>
      <color rgb="FF030303"/>
      <name val="Roboto"/>
    </font>
    <font>
      <u/>
      <sz val="12.0"/>
      <color rgb="FF000000"/>
      <name val="Calibri"/>
    </font>
    <font>
      <color theme="1"/>
      <name val="Arial"/>
    </font>
    <font>
      <b/>
      <sz val="12.0"/>
      <color rgb="FF000000"/>
      <name val="Calibri"/>
    </font>
    <font>
      <b/>
      <sz val="12.0"/>
      <color theme="1"/>
      <name val="Calibri"/>
    </font>
    <font>
      <u/>
      <sz val="12.0"/>
      <color rgb="FF000000"/>
      <name val="Calibri"/>
    </font>
    <font>
      <sz val="8.0"/>
      <color rgb="FF000000"/>
      <name val="&quot;Helvetica Neue&quot;"/>
    </font>
    <font>
      <u/>
      <sz val="12.0"/>
      <color rgb="FF000000"/>
      <name val="Calibri"/>
    </font>
    <font>
      <sz val="12.0"/>
      <color rgb="FF1155CC"/>
      <name val="Calibri"/>
    </font>
  </fonts>
  <fills count="3">
    <fill>
      <patternFill patternType="none"/>
    </fill>
    <fill>
      <patternFill patternType="lightGray"/>
    </fill>
    <fill>
      <patternFill patternType="solid">
        <fgColor rgb="FFF9F9F9"/>
        <bgColor rgb="FFF9F9F9"/>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8">
    <xf borderId="0" fillId="0" fontId="0" numFmtId="0" xfId="0" applyAlignment="1" applyFont="1">
      <alignment readingOrder="0" shrinkToFit="0" vertical="bottom" wrapText="0"/>
    </xf>
    <xf borderId="0" fillId="0" fontId="1" numFmtId="0" xfId="0" applyAlignment="1" applyFont="1">
      <alignment vertical="bottom"/>
    </xf>
    <xf borderId="0" fillId="0" fontId="1" numFmtId="164" xfId="0" applyAlignment="1" applyFont="1" applyNumberFormat="1">
      <alignment horizontal="center" vertical="bottom"/>
    </xf>
    <xf borderId="0" fillId="0" fontId="1" numFmtId="0" xfId="0" applyAlignment="1" applyFont="1">
      <alignment readingOrder="0" vertical="bottom"/>
    </xf>
    <xf borderId="0" fillId="0" fontId="2" numFmtId="0" xfId="0" applyAlignment="1" applyFont="1">
      <alignment readingOrder="0" shrinkToFit="0" vertical="bottom" wrapText="0"/>
    </xf>
    <xf borderId="0" fillId="0" fontId="2" numFmtId="0" xfId="0" applyAlignment="1" applyFont="1">
      <alignment readingOrder="0" vertical="bottom"/>
    </xf>
    <xf borderId="0" fillId="0" fontId="2" numFmtId="0" xfId="0" applyAlignment="1" applyFont="1">
      <alignment vertical="bottom"/>
    </xf>
    <xf borderId="0" fillId="0" fontId="2" numFmtId="0" xfId="0" applyAlignment="1" applyFont="1">
      <alignment horizontal="right" vertical="bottom"/>
    </xf>
    <xf borderId="0" fillId="2" fontId="3" numFmtId="164" xfId="0" applyAlignment="1" applyFill="1" applyFont="1" applyNumberFormat="1">
      <alignment horizontal="center" vertical="bottom"/>
    </xf>
    <xf borderId="0" fillId="0" fontId="4" numFmtId="0" xfId="0" applyAlignment="1" applyFont="1">
      <alignment vertical="bottom"/>
    </xf>
    <xf borderId="0" fillId="0" fontId="2" numFmtId="0" xfId="0" applyAlignment="1" applyFont="1">
      <alignment horizontal="right" readingOrder="0" shrinkToFit="0" vertical="bottom" wrapText="0"/>
    </xf>
    <xf borderId="0" fillId="0" fontId="5" numFmtId="0" xfId="0" applyAlignment="1" applyFont="1">
      <alignment vertical="bottom"/>
    </xf>
    <xf quotePrefix="1" borderId="0" fillId="0" fontId="2" numFmtId="0" xfId="0" applyAlignment="1" applyFont="1">
      <alignment vertical="bottom"/>
    </xf>
    <xf borderId="0" fillId="0" fontId="1" numFmtId="0" xfId="0" applyAlignment="1" applyFont="1">
      <alignment vertical="bottom"/>
    </xf>
    <xf borderId="0" fillId="0" fontId="2" numFmtId="0" xfId="0" applyAlignment="1" applyFont="1">
      <alignment horizontal="center" vertical="bottom"/>
    </xf>
    <xf borderId="0" fillId="0" fontId="5" numFmtId="0" xfId="0" applyFont="1"/>
    <xf quotePrefix="1" borderId="0" fillId="0" fontId="2" numFmtId="0" xfId="0" applyAlignment="1" applyFont="1">
      <alignment readingOrder="0" vertical="bottom"/>
    </xf>
    <xf borderId="0" fillId="0" fontId="2" numFmtId="20" xfId="0" applyAlignment="1" applyFont="1" applyNumberFormat="1">
      <alignment horizontal="right" vertical="bottom"/>
    </xf>
    <xf borderId="0" fillId="0" fontId="2" numFmtId="0" xfId="0" applyAlignment="1" applyFont="1">
      <alignment horizontal="right" vertical="bottom"/>
    </xf>
    <xf borderId="0" fillId="0" fontId="5" numFmtId="0" xfId="0" applyAlignment="1" applyFont="1">
      <alignment readingOrder="0"/>
    </xf>
    <xf borderId="0" fillId="0" fontId="6" numFmtId="0" xfId="0" applyAlignment="1" applyFont="1">
      <alignment readingOrder="0" shrinkToFit="0" vertical="bottom" wrapText="0"/>
    </xf>
    <xf borderId="0" fillId="0" fontId="7" numFmtId="0" xfId="0" applyAlignment="1" applyFont="1">
      <alignment readingOrder="0" vertical="bottom"/>
    </xf>
    <xf borderId="0" fillId="0" fontId="2" numFmtId="0" xfId="0" applyAlignment="1" applyFont="1">
      <alignment readingOrder="0" vertical="bottom"/>
    </xf>
    <xf borderId="0" fillId="0" fontId="5" numFmtId="0" xfId="0" applyAlignment="1" applyFont="1">
      <alignment vertical="bottom"/>
    </xf>
    <xf borderId="0" fillId="0" fontId="8" numFmtId="0" xfId="0" applyAlignment="1" applyFont="1">
      <alignment readingOrder="0" shrinkToFit="0" vertical="bottom" wrapText="0"/>
    </xf>
    <xf borderId="0" fillId="0" fontId="9" numFmtId="0" xfId="0" applyAlignment="1" applyFont="1">
      <alignment readingOrder="0" vertical="top"/>
    </xf>
    <xf borderId="0" fillId="0" fontId="2" numFmtId="11" xfId="0" applyAlignment="1" applyFont="1" applyNumberFormat="1">
      <alignment horizontal="right" readingOrder="0" shrinkToFit="0" vertical="bottom" wrapText="0"/>
    </xf>
    <xf quotePrefix="1" borderId="0" fillId="0" fontId="2" numFmtId="0" xfId="0" applyAlignment="1" applyFont="1">
      <alignment readingOrder="0" shrinkToFit="0" vertical="bottom" wrapText="0"/>
    </xf>
    <xf quotePrefix="1" borderId="0" fillId="0" fontId="2" numFmtId="0" xfId="0" applyAlignment="1" applyFont="1">
      <alignment readingOrder="0" vertical="bottom"/>
    </xf>
    <xf borderId="0" fillId="0" fontId="2" numFmtId="165" xfId="0" applyAlignment="1" applyFont="1" applyNumberFormat="1">
      <alignment horizontal="right" readingOrder="0" shrinkToFit="0" vertical="bottom" wrapText="0"/>
    </xf>
    <xf borderId="0" fillId="0" fontId="10" numFmtId="0" xfId="0" applyAlignment="1" applyFont="1">
      <alignment readingOrder="0" vertical="bottom"/>
    </xf>
    <xf borderId="1" fillId="0" fontId="5" numFmtId="0" xfId="0" applyAlignment="1" applyBorder="1" applyFont="1">
      <alignment shrinkToFit="0" vertical="bottom" wrapText="0"/>
    </xf>
    <xf borderId="0" fillId="0" fontId="5" numFmtId="0" xfId="0" applyAlignment="1" applyFont="1">
      <alignment horizontal="right" vertical="bottom"/>
    </xf>
    <xf borderId="0" fillId="0" fontId="2" numFmtId="0" xfId="0" applyAlignment="1" applyFont="1">
      <alignment vertical="bottom"/>
    </xf>
    <xf borderId="0" fillId="0" fontId="2" numFmtId="0" xfId="0" applyAlignment="1" applyFont="1">
      <alignment vertical="bottom"/>
    </xf>
    <xf borderId="0" fillId="0" fontId="11" numFmtId="0" xfId="0" applyAlignment="1" applyFont="1">
      <alignment readingOrder="0" vertical="bottom"/>
    </xf>
    <xf borderId="0" fillId="0" fontId="2" numFmtId="0" xfId="0" applyAlignment="1" applyFont="1">
      <alignment readingOrder="0" vertical="bottom"/>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worksheet" Target="worksheets/sheet1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reddit.com/r/metacanada/comments/hea99f/who_remembers_when_canada_sent_16_tonnes_of/" TargetMode="External"/><Relationship Id="rId194" Type="http://schemas.openxmlformats.org/officeDocument/2006/relationships/hyperlink" Target="https://twitter.com/w_terrence/status/1274494692563070977" TargetMode="External"/><Relationship Id="rId193" Type="http://schemas.openxmlformats.org/officeDocument/2006/relationships/hyperlink" Target="https://www.reddit.com/r/metacanada/comments/hd7fos/trump_rally_vs_biden_rally_tweet/" TargetMode="External"/><Relationship Id="rId192" Type="http://schemas.openxmlformats.org/officeDocument/2006/relationships/hyperlink" Target="http://twitter.com" TargetMode="External"/><Relationship Id="rId191" Type="http://schemas.openxmlformats.org/officeDocument/2006/relationships/hyperlink" Target="https://globalnews.ca/news/7075024/mask-wearing-fewer-coronavirus-deaths/" TargetMode="External"/><Relationship Id="rId187" Type="http://schemas.openxmlformats.org/officeDocument/2006/relationships/hyperlink" Target="https://www.reddit.com/r/metacanada/comments/gv77em/floyd_was_on_meth_and_fentanyl_thats_why_it_took/" TargetMode="External"/><Relationship Id="rId186" Type="http://schemas.openxmlformats.org/officeDocument/2006/relationships/hyperlink" Target="http://npr.org" TargetMode="External"/><Relationship Id="rId185" Type="http://schemas.openxmlformats.org/officeDocument/2006/relationships/hyperlink" Target="https://www.reddit.com/r/metacanada/comments/hh465k/jason_kenney_has_the_elites_very_very_worried/" TargetMode="External"/><Relationship Id="rId184" Type="http://schemas.openxmlformats.org/officeDocument/2006/relationships/hyperlink" Target="https://www.reddit.com/r/metacanada/comments/hh465k/jason_kenney_has_the_elites_very_very_worried/" TargetMode="External"/><Relationship Id="rId189" Type="http://schemas.openxmlformats.org/officeDocument/2006/relationships/hyperlink" Target="http://globalnews.ca" TargetMode="External"/><Relationship Id="rId188" Type="http://schemas.openxmlformats.org/officeDocument/2006/relationships/hyperlink" Target="https://www.npr.org/2020/06/01/867219130/george-floyd-independent-autopsy-homicide-by-asphyxia" TargetMode="External"/><Relationship Id="rId183" Type="http://schemas.openxmlformats.org/officeDocument/2006/relationships/hyperlink" Target="http://cbc.ca" TargetMode="External"/><Relationship Id="rId182" Type="http://schemas.openxmlformats.org/officeDocument/2006/relationships/hyperlink" Target="https://www.dailymail.co.uk/news/article-8398723/Satellite-data-traffic-rises-Wuhan-hospital-suggests-coronavirus-hit-China-SUMMER.html" TargetMode="External"/><Relationship Id="rId181" Type="http://schemas.openxmlformats.org/officeDocument/2006/relationships/hyperlink" Target="https://www.reddit.com/r/metacanada/comments/gzgzy1/when_did_the_coronavirus_get_really_going_in/" TargetMode="External"/><Relationship Id="rId180" Type="http://schemas.openxmlformats.org/officeDocument/2006/relationships/hyperlink" Target="http://dailymail.co.uk" TargetMode="External"/><Relationship Id="rId176" Type="http://schemas.openxmlformats.org/officeDocument/2006/relationships/hyperlink" Target="https://www.ctvnews.ca/health/coronavirus/health-canada-recalls-six-hand-sanitizers-containing-industrial-grade-ethanol-1.4973056" TargetMode="External"/><Relationship Id="rId297" Type="http://schemas.openxmlformats.org/officeDocument/2006/relationships/hyperlink" Target="https://www.reddit.com/r/metacanada/comments/guwkm2/lololol/" TargetMode="External"/><Relationship Id="rId175" Type="http://schemas.openxmlformats.org/officeDocument/2006/relationships/hyperlink" Target="https://www.reddit.com/r/metacanada/comments/gyrwqh/no_surprise_i_guess_the_next_phase_of_the_process/" TargetMode="External"/><Relationship Id="rId296" Type="http://schemas.openxmlformats.org/officeDocument/2006/relationships/hyperlink" Target="http://twitter.com" TargetMode="External"/><Relationship Id="rId174" Type="http://schemas.openxmlformats.org/officeDocument/2006/relationships/hyperlink" Target="http://ctvnews.ca" TargetMode="External"/><Relationship Id="rId295" Type="http://schemas.openxmlformats.org/officeDocument/2006/relationships/hyperlink" Target="https://i.redd.it/mgx2961m70351.png" TargetMode="External"/><Relationship Id="rId173" Type="http://schemas.openxmlformats.org/officeDocument/2006/relationships/hyperlink" Target="https://www.telegraph.co.uk/politics/2020/06/08/brexit-britain-has-much-better-alternative-eu-canzuk/" TargetMode="External"/><Relationship Id="rId294" Type="http://schemas.openxmlformats.org/officeDocument/2006/relationships/hyperlink" Target="https://www.reddit.com/r/metacanada/comments/gww1o0/for_everyone_insisting_that_erin_isnt_a_girls/" TargetMode="External"/><Relationship Id="rId179" Type="http://schemas.openxmlformats.org/officeDocument/2006/relationships/hyperlink" Target="https://i.imgur.com/d0JmkUQ.gif" TargetMode="External"/><Relationship Id="rId178" Type="http://schemas.openxmlformats.org/officeDocument/2006/relationships/hyperlink" Target="https://www.reddit.com/r/metacanada/comments/hc3r9b/hey_rworldnews_visitors_reminder_that_this_is/" TargetMode="External"/><Relationship Id="rId299" Type="http://schemas.openxmlformats.org/officeDocument/2006/relationships/hyperlink" Target="http://globalnews.ca" TargetMode="External"/><Relationship Id="rId177" Type="http://schemas.openxmlformats.org/officeDocument/2006/relationships/hyperlink" Target="http://i.imgur.com" TargetMode="External"/><Relationship Id="rId298" Type="http://schemas.openxmlformats.org/officeDocument/2006/relationships/hyperlink" Target="https://twitter.com/hyperboriankiwi/status/1267596361089892354?s=20" TargetMode="External"/><Relationship Id="rId198" Type="http://schemas.openxmlformats.org/officeDocument/2006/relationships/hyperlink" Target="https://www.reddit.com/r/metacanada/comments/hepfsz/fbidoj_officially_confirm_the_wallacenoose_thing/" TargetMode="External"/><Relationship Id="rId197" Type="http://schemas.openxmlformats.org/officeDocument/2006/relationships/hyperlink" Target="http://justice.gov" TargetMode="External"/><Relationship Id="rId196" Type="http://schemas.openxmlformats.org/officeDocument/2006/relationships/hyperlink" Target="https://www.reddit.com/r/metacanada/comments/gv8ws2/a_letter_from_leslyn_lewis_canadians_want_to_work/" TargetMode="External"/><Relationship Id="rId195" Type="http://schemas.openxmlformats.org/officeDocument/2006/relationships/hyperlink" Target="https://www.reddit.com/r/metacanada/comments/gv8ws2/a_letter_from_leslyn_lewis_canadians_want_to_work/" TargetMode="External"/><Relationship Id="rId199" Type="http://schemas.openxmlformats.org/officeDocument/2006/relationships/hyperlink" Target="https://www.justice.gov/usao-ndal/pr/joint-statement-us-attorney-jay-e-town-and-fbi-special-agent-charge-johnnie-sharp-jr" TargetMode="External"/><Relationship Id="rId150" Type="http://schemas.openxmlformats.org/officeDocument/2006/relationships/hyperlink" Target="http://reuters.com" TargetMode="External"/><Relationship Id="rId271" Type="http://schemas.openxmlformats.org/officeDocument/2006/relationships/hyperlink" Target="https://www.breitbart.com/tech/2020/06/17/report-doj-to-propose-rolling-back-big-techs-legal-immunity/" TargetMode="External"/><Relationship Id="rId392" Type="http://schemas.openxmlformats.org/officeDocument/2006/relationships/hyperlink" Target="https://www.reddit.com/r/metacanada/comments/gw35mc/trump_to_ban_chinese_passenger_planes_from_coming/" TargetMode="External"/><Relationship Id="rId270" Type="http://schemas.openxmlformats.org/officeDocument/2006/relationships/hyperlink" Target="https://www.reddit.com/r/metacanada/comments/havsph/report_doj_to_propose_rolling_back_big_techs/" TargetMode="External"/><Relationship Id="rId391" Type="http://schemas.openxmlformats.org/officeDocument/2006/relationships/hyperlink" Target="http://cbc.ca" TargetMode="External"/><Relationship Id="rId390" Type="http://schemas.openxmlformats.org/officeDocument/2006/relationships/hyperlink" Target="https://www.cbc.ca/news/world/reading-england-park-stabbing-1.5621298" TargetMode="External"/><Relationship Id="rId1" Type="http://schemas.openxmlformats.org/officeDocument/2006/relationships/hyperlink" Target="http://twitter.com" TargetMode="External"/><Relationship Id="rId2" Type="http://schemas.openxmlformats.org/officeDocument/2006/relationships/hyperlink" Target="https://www.reddit.com/r/metacanada/comments/gut5vw/reports_of_toronto_police_responding_to_a_gunman/" TargetMode="External"/><Relationship Id="rId3" Type="http://schemas.openxmlformats.org/officeDocument/2006/relationships/hyperlink" Target="https://twitter.com/TPostMillennial/status/1267562223637082114?s=20" TargetMode="External"/><Relationship Id="rId149" Type="http://schemas.openxmlformats.org/officeDocument/2006/relationships/hyperlink" Target="https://www.reddit.com/r/metacanada/comments/hh3zwy/news_vancouverites_can_use_covid19_exposure_at/" TargetMode="External"/><Relationship Id="rId4" Type="http://schemas.openxmlformats.org/officeDocument/2006/relationships/hyperlink" Target="http://youtube.com" TargetMode="External"/><Relationship Id="rId148" Type="http://schemas.openxmlformats.org/officeDocument/2006/relationships/hyperlink" Target="https://www.reddit.com/r/metacanada/comments/hh3zwy/news_vancouverites_can_use_covid19_exposure_at/" TargetMode="External"/><Relationship Id="rId269" Type="http://schemas.openxmlformats.org/officeDocument/2006/relationships/hyperlink" Target="http://breitbart.com" TargetMode="External"/><Relationship Id="rId9" Type="http://schemas.openxmlformats.org/officeDocument/2006/relationships/hyperlink" Target="https://i.redd.it/ykxf9sxu7b451.jpg" TargetMode="External"/><Relationship Id="rId143" Type="http://schemas.openxmlformats.org/officeDocument/2006/relationships/hyperlink" Target="https://www.reddit.com/r/metacanada/comments/hgjrj8/never_apologise/" TargetMode="External"/><Relationship Id="rId264" Type="http://schemas.openxmlformats.org/officeDocument/2006/relationships/hyperlink" Target="https://www.reddit.com/r/metacanada/comments/guv7g7/antifa_101_lesson_2_why_are_modern_communists_so/" TargetMode="External"/><Relationship Id="rId385" Type="http://schemas.openxmlformats.org/officeDocument/2006/relationships/hyperlink" Target="http://cbc.ca" TargetMode="External"/><Relationship Id="rId142" Type="http://schemas.openxmlformats.org/officeDocument/2006/relationships/hyperlink" Target="http://i.redd.it" TargetMode="External"/><Relationship Id="rId263" Type="http://schemas.openxmlformats.org/officeDocument/2006/relationships/hyperlink" Target="https://www.reddit.com/r/metacanada/comments/heh6e3/brace_yourselves_for_a_metacanada_announcement_on/" TargetMode="External"/><Relationship Id="rId384" Type="http://schemas.openxmlformats.org/officeDocument/2006/relationships/hyperlink" Target="https://pressprogress.ca/bc-liberal-mlas-billed-taxpayers-thousands-of-dollars-for-advertising-in-an-anti-lgbtq-magazine/" TargetMode="External"/><Relationship Id="rId141" Type="http://schemas.openxmlformats.org/officeDocument/2006/relationships/hyperlink" Target="https://www.msn.com/en-us/health/health-news/mutation-could-make-coronavirus-more-infectious-study-suggests/ar-BB15pHdc" TargetMode="External"/><Relationship Id="rId262" Type="http://schemas.openxmlformats.org/officeDocument/2006/relationships/hyperlink" Target="https://www.reddit.com/r/metacanada/comments/heh6e3/brace_yourselves_for_a_metacanada_announcement_on/" TargetMode="External"/><Relationship Id="rId383" Type="http://schemas.openxmlformats.org/officeDocument/2006/relationships/hyperlink" Target="https://www.reddit.com/r/metacanada/comments/hixsf9/bc_liberal_mlas_billed_taxpayers_thousands_of/" TargetMode="External"/><Relationship Id="rId140" Type="http://schemas.openxmlformats.org/officeDocument/2006/relationships/hyperlink" Target="https://www.reddit.com/r/metacanada/comments/h8yizw/mutation_could_make_coronavirus_more_infectious/" TargetMode="External"/><Relationship Id="rId261" Type="http://schemas.openxmlformats.org/officeDocument/2006/relationships/hyperlink" Target="https://bringmethenews.com/minnesota-news/city-council-announces-intention-to-disband-minneapolis-police-department" TargetMode="External"/><Relationship Id="rId382" Type="http://schemas.openxmlformats.org/officeDocument/2006/relationships/hyperlink" Target="http://pressprogress.ca" TargetMode="External"/><Relationship Id="rId5" Type="http://schemas.openxmlformats.org/officeDocument/2006/relationships/hyperlink" Target="https://www.reddit.com/r/metacanada/comments/h7lpyv/cancon_film_edition_super_doris/" TargetMode="External"/><Relationship Id="rId147" Type="http://schemas.openxmlformats.org/officeDocument/2006/relationships/hyperlink" Target="http://globalnews.ca" TargetMode="External"/><Relationship Id="rId268" Type="http://schemas.openxmlformats.org/officeDocument/2006/relationships/hyperlink" Target="https://np.reddit.com/r/tumblr/comments/hd5as1/relevant/" TargetMode="External"/><Relationship Id="rId389" Type="http://schemas.openxmlformats.org/officeDocument/2006/relationships/hyperlink" Target="https://www.reddit.com/r/metacanada/comments/hdwf2s/hey_did_you_guys_hear_there_was_as_islamic/" TargetMode="External"/><Relationship Id="rId6" Type="http://schemas.openxmlformats.org/officeDocument/2006/relationships/hyperlink" Target="https://www.youtube.com/watch?v=owBnMfaoVno" TargetMode="External"/><Relationship Id="rId146" Type="http://schemas.openxmlformats.org/officeDocument/2006/relationships/hyperlink" Target="https://www.reddit.com/r/metacanada/comments/gx6hff/31_years_a_letter_from_leslyn_lewis/" TargetMode="External"/><Relationship Id="rId267" Type="http://schemas.openxmlformats.org/officeDocument/2006/relationships/hyperlink" Target="https://www.reddit.com/r/metacanada/comments/hd8aq0/see_the_problem_is_that_millennial_have_a/" TargetMode="External"/><Relationship Id="rId388" Type="http://schemas.openxmlformats.org/officeDocument/2006/relationships/hyperlink" Target="http://cbc.ca" TargetMode="External"/><Relationship Id="rId7" Type="http://schemas.openxmlformats.org/officeDocument/2006/relationships/hyperlink" Target="http://i.redd.it" TargetMode="External"/><Relationship Id="rId145" Type="http://schemas.openxmlformats.org/officeDocument/2006/relationships/hyperlink" Target="https://www.reddit.com/r/metacanada/comments/gx6hff/31_years_a_letter_from_leslyn_lewis/" TargetMode="External"/><Relationship Id="rId266" Type="http://schemas.openxmlformats.org/officeDocument/2006/relationships/hyperlink" Target="http://np.reddit.com" TargetMode="External"/><Relationship Id="rId387" Type="http://schemas.openxmlformats.org/officeDocument/2006/relationships/hyperlink" Target="https://www.cbc.ca/news/politics/human-rights-watch-canadians-syria-report-1.5630631" TargetMode="External"/><Relationship Id="rId8" Type="http://schemas.openxmlformats.org/officeDocument/2006/relationships/hyperlink" Target="https://www.reddit.com/r/metacanada/comments/h7e1j4/yup/" TargetMode="External"/><Relationship Id="rId144" Type="http://schemas.openxmlformats.org/officeDocument/2006/relationships/hyperlink" Target="https://www.reddit.com/r/metacanada/comments/hgjrj8/never_apologise/" TargetMode="External"/><Relationship Id="rId265" Type="http://schemas.openxmlformats.org/officeDocument/2006/relationships/hyperlink" Target="https://www.reddit.com/r/metacanada/comments/guv7g7/antifa_101_lesson_2_why_are_modern_communists_so/" TargetMode="External"/><Relationship Id="rId386" Type="http://schemas.openxmlformats.org/officeDocument/2006/relationships/hyperlink" Target="https://www.reddit.com/r/metacanada/comments/hi1o5w/human_rights_watch_is_attempting_to_facilitate/" TargetMode="External"/><Relationship Id="rId260" Type="http://schemas.openxmlformats.org/officeDocument/2006/relationships/hyperlink" Target="https://www.reddit.com/r/metacanada/comments/gyq0jq/minneapolis_city_council_voted_to_completely/" TargetMode="External"/><Relationship Id="rId381" Type="http://schemas.openxmlformats.org/officeDocument/2006/relationships/hyperlink" Target="https://www.latimes.com/entertainment-arts/story/2020-06-03/emma-watson-instagram-blackout-tuesday-response" TargetMode="External"/><Relationship Id="rId380" Type="http://schemas.openxmlformats.org/officeDocument/2006/relationships/hyperlink" Target="https://www.reddit.com/r/metacanada/comments/gxcudj/mob_turns_on_woke_feminist_emma_watson_for_the/" TargetMode="External"/><Relationship Id="rId139" Type="http://schemas.openxmlformats.org/officeDocument/2006/relationships/hyperlink" Target="http://msn.com" TargetMode="External"/><Relationship Id="rId138" Type="http://schemas.openxmlformats.org/officeDocument/2006/relationships/hyperlink" Target="https://www.theglobeandmail.com/politics/article-do-more-do-better-un-refugee-chief-tells-canada-in-wake-of/" TargetMode="External"/><Relationship Id="rId259" Type="http://schemas.openxmlformats.org/officeDocument/2006/relationships/hyperlink" Target="http://bringmethenews.com" TargetMode="External"/><Relationship Id="rId137" Type="http://schemas.openxmlformats.org/officeDocument/2006/relationships/hyperlink" Target="https://www.reddit.com/r/metacanada/comments/hcy1iq/canada_took_in_more_than_31000_refugees_last_year/" TargetMode="External"/><Relationship Id="rId258" Type="http://schemas.openxmlformats.org/officeDocument/2006/relationships/hyperlink" Target="https://www.cbc.ca/news/canada/london/coronavirus-cases-london-ontario-june-7-1.5602124" TargetMode="External"/><Relationship Id="rId379" Type="http://schemas.openxmlformats.org/officeDocument/2006/relationships/hyperlink" Target="http://latimes.com" TargetMode="External"/><Relationship Id="rId132" Type="http://schemas.openxmlformats.org/officeDocument/2006/relationships/hyperlink" Target="https://www.reddit.com/r/metacanada/comments/gwi64n/pure_genius/" TargetMode="External"/><Relationship Id="rId253" Type="http://schemas.openxmlformats.org/officeDocument/2006/relationships/hyperlink" Target="http://cbc.ca" TargetMode="External"/><Relationship Id="rId374" Type="http://schemas.openxmlformats.org/officeDocument/2006/relationships/hyperlink" Target="https://www.reddit.com/r/metacanada/comments/guxyoy/government_good_guns_bad/" TargetMode="External"/><Relationship Id="rId495" Type="http://schemas.openxmlformats.org/officeDocument/2006/relationships/hyperlink" Target="https://www.reddit.com/r/metacanada/comments/hcvmsz/greta_is_pissed_coronavirus_took_her_headlines/" TargetMode="External"/><Relationship Id="rId131" Type="http://schemas.openxmlformats.org/officeDocument/2006/relationships/hyperlink" Target="http://twitter.com" TargetMode="External"/><Relationship Id="rId252" Type="http://schemas.openxmlformats.org/officeDocument/2006/relationships/hyperlink" Target="https://twitter.com/RNCResearch/status/1276223736262385667?s=20" TargetMode="External"/><Relationship Id="rId373" Type="http://schemas.openxmlformats.org/officeDocument/2006/relationships/hyperlink" Target="http://youtube.com" TargetMode="External"/><Relationship Id="rId494" Type="http://schemas.openxmlformats.org/officeDocument/2006/relationships/hyperlink" Target="http://bbc.com" TargetMode="External"/><Relationship Id="rId130" Type="http://schemas.openxmlformats.org/officeDocument/2006/relationships/hyperlink" Target="https://i.redd.it/f12je4hvha751.png" TargetMode="External"/><Relationship Id="rId251" Type="http://schemas.openxmlformats.org/officeDocument/2006/relationships/hyperlink" Target="https://www.reddit.com/r/metacanada/comments/hfw55u/in_case_there_was_any_doubt_that_the_left_are/" TargetMode="External"/><Relationship Id="rId372" Type="http://schemas.openxmlformats.org/officeDocument/2006/relationships/hyperlink" Target="http://archive.is/bA5pP" TargetMode="External"/><Relationship Id="rId493" Type="http://schemas.openxmlformats.org/officeDocument/2006/relationships/hyperlink" Target="https://www.cbc.ca/news/world/bolton-trump-trudeau-1.5619484" TargetMode="External"/><Relationship Id="rId250" Type="http://schemas.openxmlformats.org/officeDocument/2006/relationships/hyperlink" Target="http://twitter.com" TargetMode="External"/><Relationship Id="rId371" Type="http://schemas.openxmlformats.org/officeDocument/2006/relationships/hyperlink" Target="https://www.reddit.com/r/metacanada/comments/gzyka0/the_cofounder_of_blm_describes_herself_as_a/" TargetMode="External"/><Relationship Id="rId492" Type="http://schemas.openxmlformats.org/officeDocument/2006/relationships/hyperlink" Target="https://www.reddit.com/r/metacanada/comments/hc7o30/trump_dislikes_trudeau_and_once_ordered_staff_to/" TargetMode="External"/><Relationship Id="rId136" Type="http://schemas.openxmlformats.org/officeDocument/2006/relationships/hyperlink" Target="http://theglobeandmail.com" TargetMode="External"/><Relationship Id="rId257" Type="http://schemas.openxmlformats.org/officeDocument/2006/relationships/hyperlink" Target="https://www.reddit.com/r/metacanada/comments/gys84o/metacanada_psa_if_you_attended_black_lives_matter/" TargetMode="External"/><Relationship Id="rId378" Type="http://schemas.openxmlformats.org/officeDocument/2006/relationships/hyperlink" Target="https://www.reddit.com/r/metacanada/comments/h8ljxj/debate_me_if_you_please/" TargetMode="External"/><Relationship Id="rId499" Type="http://schemas.openxmlformats.org/officeDocument/2006/relationships/hyperlink" Target="https://np.reddit.com/r/pics/comments/hduj4k/protester_in_los_angeles/" TargetMode="External"/><Relationship Id="rId135" Type="http://schemas.openxmlformats.org/officeDocument/2006/relationships/hyperlink" Target="https://www.reddit.com/r/metacanada/comments/hcwsif/our_party_needs_to_change_a_letter_from_leslyn/" TargetMode="External"/><Relationship Id="rId256" Type="http://schemas.openxmlformats.org/officeDocument/2006/relationships/hyperlink" Target="http://cbc.ca" TargetMode="External"/><Relationship Id="rId377" Type="http://schemas.openxmlformats.org/officeDocument/2006/relationships/hyperlink" Target="https://www.reddit.com/r/metacanada/comments/h8ljxj/debate_me_if_you_please/" TargetMode="External"/><Relationship Id="rId498" Type="http://schemas.openxmlformats.org/officeDocument/2006/relationships/hyperlink" Target="https://www.reddit.com/r/metacanada/comments/he08vw/says_the_guy_whos_no_doubt_going_to_vote_for/" TargetMode="External"/><Relationship Id="rId134" Type="http://schemas.openxmlformats.org/officeDocument/2006/relationships/hyperlink" Target="https://www.reddit.com/r/metacanada/comments/hcwsif/our_party_needs_to_change_a_letter_from_leslyn/" TargetMode="External"/><Relationship Id="rId255" Type="http://schemas.openxmlformats.org/officeDocument/2006/relationships/hyperlink" Target="https://www.reddit.com/r/metacanada/comments/hh3khn/liberals_pretending_to_pivot_for_the_election/" TargetMode="External"/><Relationship Id="rId376" Type="http://schemas.openxmlformats.org/officeDocument/2006/relationships/hyperlink" Target="http://i.redd.it" TargetMode="External"/><Relationship Id="rId497" Type="http://schemas.openxmlformats.org/officeDocument/2006/relationships/hyperlink" Target="http://np.reddit.com" TargetMode="External"/><Relationship Id="rId133" Type="http://schemas.openxmlformats.org/officeDocument/2006/relationships/hyperlink" Target="https://twitter.com/elamin88/status/1267959737561370624" TargetMode="External"/><Relationship Id="rId254" Type="http://schemas.openxmlformats.org/officeDocument/2006/relationships/hyperlink" Target="https://www.reddit.com/r/metacanada/comments/hh3khn/liberals_pretending_to_pivot_for_the_election/" TargetMode="External"/><Relationship Id="rId375" Type="http://schemas.openxmlformats.org/officeDocument/2006/relationships/hyperlink" Target="https://www.youtube.com/watch?v=lPJhuNg3Id8" TargetMode="External"/><Relationship Id="rId496" Type="http://schemas.openxmlformats.org/officeDocument/2006/relationships/hyperlink" Target="https://www.bbc.com/news/science-environment-53100800" TargetMode="External"/><Relationship Id="rId172" Type="http://schemas.openxmlformats.org/officeDocument/2006/relationships/hyperlink" Target="https://www.reddit.com/r/metacanada/comments/harmhz/brexit_britain_has_a_much_better_alternative_than/" TargetMode="External"/><Relationship Id="rId293" Type="http://schemas.openxmlformats.org/officeDocument/2006/relationships/hyperlink" Target="http://i.redd.it" TargetMode="External"/><Relationship Id="rId171" Type="http://schemas.openxmlformats.org/officeDocument/2006/relationships/hyperlink" Target="http://telegraph.co.uk" TargetMode="External"/><Relationship Id="rId292" Type="http://schemas.openxmlformats.org/officeDocument/2006/relationships/hyperlink" Target="https://twitter.com/KonstantinKisin/status/1271162402160214019?s=20" TargetMode="External"/><Relationship Id="rId170" Type="http://schemas.openxmlformats.org/officeDocument/2006/relationships/hyperlink" Target="https://nationalpost.com/news/politics/otoole-campaign-believes-alleged-hack-originated-in-mps-office/wcm/365a6034-3555-46f4-a90e-a226dfe71e34/" TargetMode="External"/><Relationship Id="rId291" Type="http://schemas.openxmlformats.org/officeDocument/2006/relationships/hyperlink" Target="https://www.reddit.com/r/metacanada/comments/h79i3v/tens_of_thousands_of_military_veterans_and/" TargetMode="External"/><Relationship Id="rId290" Type="http://schemas.openxmlformats.org/officeDocument/2006/relationships/hyperlink" Target="http://twitter.com" TargetMode="External"/><Relationship Id="rId165" Type="http://schemas.openxmlformats.org/officeDocument/2006/relationships/hyperlink" Target="http://globalnews.ca" TargetMode="External"/><Relationship Id="rId286" Type="http://schemas.openxmlformats.org/officeDocument/2006/relationships/hyperlink" Target="https://www.youtube.com/watch?v=UIiwpgcl1uU&amp;amp;feature=share" TargetMode="External"/><Relationship Id="rId164" Type="http://schemas.openxmlformats.org/officeDocument/2006/relationships/hyperlink" Target="https://www.youtube.com/watch?v=kl1LP81eSKY" TargetMode="External"/><Relationship Id="rId285" Type="http://schemas.openxmlformats.org/officeDocument/2006/relationships/hyperlink" Target="https://www.reddit.com/r/metacanada/comments/he3w5w/the_government_can_take_my_property_you_bet_it_can/" TargetMode="External"/><Relationship Id="rId163" Type="http://schemas.openxmlformats.org/officeDocument/2006/relationships/hyperlink" Target="https://www.reddit.com/r/metacanada/comments/h0xxuv/party_like_its_1979_what_diversity_used_to_mean/" TargetMode="External"/><Relationship Id="rId284" Type="http://schemas.openxmlformats.org/officeDocument/2006/relationships/hyperlink" Target="http://youtube.com" TargetMode="External"/><Relationship Id="rId162" Type="http://schemas.openxmlformats.org/officeDocument/2006/relationships/hyperlink" Target="http://youtube.com" TargetMode="External"/><Relationship Id="rId283" Type="http://schemas.openxmlformats.org/officeDocument/2006/relationships/hyperlink" Target="https://torontosun.com/news/local-news/mandel-cops-told-to-stop-leaking-info-about-womans-deadly-fall" TargetMode="External"/><Relationship Id="rId169" Type="http://schemas.openxmlformats.org/officeDocument/2006/relationships/hyperlink" Target="https://www.reddit.com/r/metacanada/comments/he4ux8/otoole_campaign_believes_alleged_mackay_campaign/" TargetMode="External"/><Relationship Id="rId168" Type="http://schemas.openxmlformats.org/officeDocument/2006/relationships/hyperlink" Target="http://nationalpost.com" TargetMode="External"/><Relationship Id="rId289" Type="http://schemas.openxmlformats.org/officeDocument/2006/relationships/hyperlink" Target="https://www.ctvnews.ca/health/coronavirus/scientist-admits-sweden-could-have-battled-virus-better-1.4967014" TargetMode="External"/><Relationship Id="rId167" Type="http://schemas.openxmlformats.org/officeDocument/2006/relationships/hyperlink" Target="https://www.reddit.com/r/metacanada/comments/h87gsc/is_there_anything_greta_cant_do_greta_thunberg/" TargetMode="External"/><Relationship Id="rId288" Type="http://schemas.openxmlformats.org/officeDocument/2006/relationships/hyperlink" Target="https://www.reddit.com/r/metacanada/comments/gwjbp6/scientist_determines_swedens_virtue_signalling/" TargetMode="External"/><Relationship Id="rId166" Type="http://schemas.openxmlformats.org/officeDocument/2006/relationships/hyperlink" Target="https://www.reddit.com/r/metacanada/comments/h87gsc/is_there_anything_greta_cant_do_greta_thunberg/" TargetMode="External"/><Relationship Id="rId287" Type="http://schemas.openxmlformats.org/officeDocument/2006/relationships/hyperlink" Target="http://ctvnews.ca" TargetMode="External"/><Relationship Id="rId161" Type="http://schemas.openxmlformats.org/officeDocument/2006/relationships/hyperlink" Target="https://i.imgur.com/4mhtTO7.png" TargetMode="External"/><Relationship Id="rId282" Type="http://schemas.openxmlformats.org/officeDocument/2006/relationships/hyperlink" Target="https://www.reddit.com/r/metacanada/comments/gwisle/lawyers_furious_the_facts_got_out/" TargetMode="External"/><Relationship Id="rId160" Type="http://schemas.openxmlformats.org/officeDocument/2006/relationships/hyperlink" Target="https://www.reddit.com/r/metacanada/comments/gz9tqk/made_this_a_couple_years_ago_for_lulz_now_its_not/" TargetMode="External"/><Relationship Id="rId281" Type="http://schemas.openxmlformats.org/officeDocument/2006/relationships/hyperlink" Target="http://torontosun.com" TargetMode="External"/><Relationship Id="rId280" Type="http://schemas.openxmlformats.org/officeDocument/2006/relationships/hyperlink" Target="https://www.youtube.com/watch?v=JlRPOCPt-Ok" TargetMode="External"/><Relationship Id="rId159" Type="http://schemas.openxmlformats.org/officeDocument/2006/relationships/hyperlink" Target="http://i.imgur.com" TargetMode="External"/><Relationship Id="rId154" Type="http://schemas.openxmlformats.org/officeDocument/2006/relationships/hyperlink" Target="https://www.reddit.com/r/metacanada/comments/h15hzi/trudeau_shocked_he_got_a_cop_instead_of_a/" TargetMode="External"/><Relationship Id="rId275" Type="http://schemas.openxmlformats.org/officeDocument/2006/relationships/hyperlink" Target="http://wtop.com" TargetMode="External"/><Relationship Id="rId396" Type="http://schemas.openxmlformats.org/officeDocument/2006/relationships/hyperlink" Target="https://www.cbc.ca/news/canada/london/why-a-black-lives-matter-protest-went-ahead-during-pandemic-1.5602794" TargetMode="External"/><Relationship Id="rId153" Type="http://schemas.openxmlformats.org/officeDocument/2006/relationships/hyperlink" Target="http://cbc.ca" TargetMode="External"/><Relationship Id="rId274" Type="http://schemas.openxmlformats.org/officeDocument/2006/relationships/hyperlink" Target="http://archive.is/x3Xas" TargetMode="External"/><Relationship Id="rId395" Type="http://schemas.openxmlformats.org/officeDocument/2006/relationships/hyperlink" Target="https://www.reddit.com/r/metacanada/comments/gzb6xq/still_wondering_why_a_protest_got_the_green_light/" TargetMode="External"/><Relationship Id="rId152" Type="http://schemas.openxmlformats.org/officeDocument/2006/relationships/hyperlink" Target="https://www.reuters.com/article/us-hongkong-protests-usa-pompeo/pompeo-says-u-s-considering-welcoming-hong-kong-people-entrepreneurs-idUSKBN23837A?utm_source=reddit.com" TargetMode="External"/><Relationship Id="rId273" Type="http://schemas.openxmlformats.org/officeDocument/2006/relationships/hyperlink" Target="https://www.reddit.com/r/metacanada/comments/gyme94/duur_what_does_an_ordinary_citizen_need_an_ar15/" TargetMode="External"/><Relationship Id="rId394" Type="http://schemas.openxmlformats.org/officeDocument/2006/relationships/hyperlink" Target="http://cbc.ca" TargetMode="External"/><Relationship Id="rId151" Type="http://schemas.openxmlformats.org/officeDocument/2006/relationships/hyperlink" Target="https://www.reddit.com/r/metacanada/comments/guwbwy/pompeo_says_us_considers_welcoming_hong_kong/" TargetMode="External"/><Relationship Id="rId272" Type="http://schemas.openxmlformats.org/officeDocument/2006/relationships/hyperlink" Target="http://archive.is" TargetMode="External"/><Relationship Id="rId393" Type="http://schemas.openxmlformats.org/officeDocument/2006/relationships/hyperlink" Target="https://www.cbc.ca/news/business/reuters-trump-china-1.5596578" TargetMode="External"/><Relationship Id="rId158" Type="http://schemas.openxmlformats.org/officeDocument/2006/relationships/hyperlink" Target="https://www.reddit.com/r/metacanada/comments/hh3m9a/trudeau_still_certain_not_enough_canadians_money/" TargetMode="External"/><Relationship Id="rId279" Type="http://schemas.openxmlformats.org/officeDocument/2006/relationships/hyperlink" Target="https://www.reddit.com/r/metacanada/comments/gz8q92/this_guy_knows_whats_going_on/" TargetMode="External"/><Relationship Id="rId157" Type="http://schemas.openxmlformats.org/officeDocument/2006/relationships/hyperlink" Target="https://www.reddit.com/r/metacanada/comments/hh3m9a/trudeau_still_certain_not_enough_canadians_money/" TargetMode="External"/><Relationship Id="rId278" Type="http://schemas.openxmlformats.org/officeDocument/2006/relationships/hyperlink" Target="http://youtube.com" TargetMode="External"/><Relationship Id="rId399" Type="http://schemas.openxmlformats.org/officeDocument/2006/relationships/hyperlink" Target="https://www.reddit.com/r/metacanada/comments/hh61z4/my_youtube_keeps_popping_up_current_videos_of/" TargetMode="External"/><Relationship Id="rId156" Type="http://schemas.openxmlformats.org/officeDocument/2006/relationships/hyperlink" Target="http://cbc.ca" TargetMode="External"/><Relationship Id="rId277" Type="http://schemas.openxmlformats.org/officeDocument/2006/relationships/hyperlink" Target="https://wtop.com/national/2020/06/dr-fauci-protests-are-perfect-setup-for-coronavirus-spread/" TargetMode="External"/><Relationship Id="rId398" Type="http://schemas.openxmlformats.org/officeDocument/2006/relationships/hyperlink" Target="https://www.reddit.com/r/metacanada/comments/hh61z4/my_youtube_keeps_popping_up_current_videos_of/" TargetMode="External"/><Relationship Id="rId155" Type="http://schemas.openxmlformats.org/officeDocument/2006/relationships/hyperlink" Target="https://www.cbc.ca/news/politics/rcmp-systemic-racism-lucki-trudeau-1.5607622" TargetMode="External"/><Relationship Id="rId276" Type="http://schemas.openxmlformats.org/officeDocument/2006/relationships/hyperlink" Target="https://www.reddit.com/r/metacanada/comments/gxipze/dr_fauci_protests_are_perfect_setup_for/" TargetMode="External"/><Relationship Id="rId397" Type="http://schemas.openxmlformats.org/officeDocument/2006/relationships/hyperlink" Target="http://youtube.com" TargetMode="External"/><Relationship Id="rId40" Type="http://schemas.openxmlformats.org/officeDocument/2006/relationships/hyperlink" Target="https://www.reddit.com/r/metacanada/comments/hcejh7/good_news_i_can_go_to_the_movies_later/" TargetMode="External"/><Relationship Id="rId42" Type="http://schemas.openxmlformats.org/officeDocument/2006/relationships/hyperlink" Target="http://i.imgur.com" TargetMode="External"/><Relationship Id="rId41" Type="http://schemas.openxmlformats.org/officeDocument/2006/relationships/hyperlink" Target="https://i.redd.it/wt7dva5q1w551.jpg" TargetMode="External"/><Relationship Id="rId44" Type="http://schemas.openxmlformats.org/officeDocument/2006/relationships/hyperlink" Target="https://i.imgur.com/pTvewQW.jpg" TargetMode="External"/><Relationship Id="rId43" Type="http://schemas.openxmlformats.org/officeDocument/2006/relationships/hyperlink" Target="https://www.reddit.com/r/metacanada/comments/h78n0a/autonomy_intensifies_behold_the_peoples_garden_in/" TargetMode="External"/><Relationship Id="rId46" Type="http://schemas.openxmlformats.org/officeDocument/2006/relationships/hyperlink" Target="http://lawofficer.com" TargetMode="External"/><Relationship Id="rId45" Type="http://schemas.openxmlformats.org/officeDocument/2006/relationships/hyperlink" Target="https://www.reddit.com/r/metacanada/comments/hcwu2i/i_see_on_rcanzuk_nz_and_australia_announcing/" TargetMode="External"/><Relationship Id="rId509" Type="http://schemas.openxmlformats.org/officeDocument/2006/relationships/hyperlink" Target="http://np.reddit.com" TargetMode="External"/><Relationship Id="rId508" Type="http://schemas.openxmlformats.org/officeDocument/2006/relationships/hyperlink" Target="https://twitter.com/realDonaldTrump/status/1276205906338824192?s=20" TargetMode="External"/><Relationship Id="rId503" Type="http://schemas.openxmlformats.org/officeDocument/2006/relationships/hyperlink" Target="http://i.imgur.com" TargetMode="External"/><Relationship Id="rId502" Type="http://schemas.openxmlformats.org/officeDocument/2006/relationships/hyperlink" Target="https://www.heraldsun.com.au/blogs/rita-panahi/blm-are-radical-neomarxists/news-story/8ed22f8b57042417bf23745dba70ad7c" TargetMode="External"/><Relationship Id="rId501" Type="http://schemas.openxmlformats.org/officeDocument/2006/relationships/hyperlink" Target="https://www.reddit.com/r/metacanada/comments/had2w4/blm_are_radical_neomarxists/" TargetMode="External"/><Relationship Id="rId500" Type="http://schemas.openxmlformats.org/officeDocument/2006/relationships/hyperlink" Target="http://heraldsun.com.au" TargetMode="External"/><Relationship Id="rId507" Type="http://schemas.openxmlformats.org/officeDocument/2006/relationships/hyperlink" Target="https://www.reddit.com/r/metacanada/comments/hfqkz4/trump_black_lives_matter_leader_states_if_us/" TargetMode="External"/><Relationship Id="rId506" Type="http://schemas.openxmlformats.org/officeDocument/2006/relationships/hyperlink" Target="http://twitter.com" TargetMode="External"/><Relationship Id="rId505" Type="http://schemas.openxmlformats.org/officeDocument/2006/relationships/hyperlink" Target="https://i.imgur.com/WtKoEhc.png" TargetMode="External"/><Relationship Id="rId504" Type="http://schemas.openxmlformats.org/officeDocument/2006/relationships/hyperlink" Target="https://www.reddit.com/r/metacanada/comments/gy383l/interesting_police_shootings_against_unarmed/" TargetMode="External"/><Relationship Id="rId48" Type="http://schemas.openxmlformats.org/officeDocument/2006/relationships/hyperlink" Target="https://www.lawofficer.com/neck-hold-used-by-minneapolis-officer-was-approved-by-department-policy/" TargetMode="External"/><Relationship Id="rId47" Type="http://schemas.openxmlformats.org/officeDocument/2006/relationships/hyperlink" Target="https://www.reddit.com/r/metacanada/comments/gvzngv/this_complicates_things_neck_hold_used_by/" TargetMode="External"/><Relationship Id="rId49" Type="http://schemas.openxmlformats.org/officeDocument/2006/relationships/hyperlink" Target="http://washingtonpost.com" TargetMode="External"/><Relationship Id="rId31" Type="http://schemas.openxmlformats.org/officeDocument/2006/relationships/hyperlink" Target="https://www.reddit.com/r/metacanada/comments/gwi46v/joint_statement_from_the_uk_australia_and_canada/" TargetMode="External"/><Relationship Id="rId30" Type="http://schemas.openxmlformats.org/officeDocument/2006/relationships/hyperlink" Target="http://gov.uk" TargetMode="External"/><Relationship Id="rId33" Type="http://schemas.openxmlformats.org/officeDocument/2006/relationships/hyperlink" Target="http://i.redd.it" TargetMode="External"/><Relationship Id="rId32" Type="http://schemas.openxmlformats.org/officeDocument/2006/relationships/hyperlink" Target="https://www.gov.uk/government/news/joint-statement-from-the-uk-australia-and-canada-on-hong-kong" TargetMode="External"/><Relationship Id="rId35" Type="http://schemas.openxmlformats.org/officeDocument/2006/relationships/hyperlink" Target="https://www.reddit.com/r/metacanada/comments/h87i3d/hoping/" TargetMode="External"/><Relationship Id="rId34" Type="http://schemas.openxmlformats.org/officeDocument/2006/relationships/hyperlink" Target="https://www.reddit.com/r/metacanada/comments/h87i3d/hoping/" TargetMode="External"/><Relationship Id="rId37" Type="http://schemas.openxmlformats.org/officeDocument/2006/relationships/hyperlink" Target="https://www.reddit.com/r/metacanada/comments/gyqkio/coming_soon/" TargetMode="External"/><Relationship Id="rId36" Type="http://schemas.openxmlformats.org/officeDocument/2006/relationships/hyperlink" Target="http://i.imgur.com" TargetMode="External"/><Relationship Id="rId39" Type="http://schemas.openxmlformats.org/officeDocument/2006/relationships/hyperlink" Target="http://i.redd.it" TargetMode="External"/><Relationship Id="rId38" Type="http://schemas.openxmlformats.org/officeDocument/2006/relationships/hyperlink" Target="https://i.imgur.com/QgBjDKH.png" TargetMode="External"/><Relationship Id="rId20" Type="http://schemas.openxmlformats.org/officeDocument/2006/relationships/hyperlink" Target="https://twitter.com/HamSandwich27/status/1267628732220669953?s=20" TargetMode="External"/><Relationship Id="rId22" Type="http://schemas.openxmlformats.org/officeDocument/2006/relationships/hyperlink" Target="https://www.reddit.com/r/metacanada/comments/gwhvvm/history_repeats_itself/" TargetMode="External"/><Relationship Id="rId21" Type="http://schemas.openxmlformats.org/officeDocument/2006/relationships/hyperlink" Target="http://i.imgur.com" TargetMode="External"/><Relationship Id="rId24" Type="http://schemas.openxmlformats.org/officeDocument/2006/relationships/hyperlink" Target="http://twitter.com" TargetMode="External"/><Relationship Id="rId23" Type="http://schemas.openxmlformats.org/officeDocument/2006/relationships/hyperlink" Target="https://i.imgur.com/EDERLuj.png" TargetMode="External"/><Relationship Id="rId409" Type="http://schemas.openxmlformats.org/officeDocument/2006/relationships/hyperlink" Target="https://www.reddit.com/r/metacanada/comments/h7q6jj/unhinged_boston_mayor_declares_racism_a_public/" TargetMode="External"/><Relationship Id="rId404" Type="http://schemas.openxmlformats.org/officeDocument/2006/relationships/hyperlink" Target="https://www.reddit.com/r/metacanada/comments/hdtvwv/coronavirus_is_weak_can_disappear_by_itself/" TargetMode="External"/><Relationship Id="rId525" Type="http://schemas.openxmlformats.org/officeDocument/2006/relationships/hyperlink" Target="https://www.reddit.com/r/metacanada/comments/h9neq3/psychological_study_hits_unexpected_results_what/" TargetMode="External"/><Relationship Id="rId403" Type="http://schemas.openxmlformats.org/officeDocument/2006/relationships/hyperlink" Target="http://pressinsiderdaily.com" TargetMode="External"/><Relationship Id="rId524" Type="http://schemas.openxmlformats.org/officeDocument/2006/relationships/hyperlink" Target="http://greatergood.berkeley.edu" TargetMode="External"/><Relationship Id="rId402" Type="http://schemas.openxmlformats.org/officeDocument/2006/relationships/hyperlink" Target="https://www.youtube.com/watch?v=_TVbE6COZ_4" TargetMode="External"/><Relationship Id="rId523" Type="http://schemas.openxmlformats.org/officeDocument/2006/relationships/hyperlink" Target="https://www.ctvnews.ca/politics/we-can-do-both-kovrig-s-wife-disappointed-by-pm-citing-need-to-protect-canadians-amid-calls-for-meng-s-release-1.5002266" TargetMode="External"/><Relationship Id="rId401" Type="http://schemas.openxmlformats.org/officeDocument/2006/relationships/hyperlink" Target="https://www.reddit.com/r/metacanada/comments/hipg64/equal_opportunity_offender/" TargetMode="External"/><Relationship Id="rId522" Type="http://schemas.openxmlformats.org/officeDocument/2006/relationships/hyperlink" Target="https://www.reddit.com/r/metacanada/comments/hhg2vr/wife_of_two_michaels_sees_trudeau_puts_his/" TargetMode="External"/><Relationship Id="rId408" Type="http://schemas.openxmlformats.org/officeDocument/2006/relationships/hyperlink" Target="https://nationalpost.com/news/this-is-going-to-produce-cognitive-deficits-famed-neuroscientist-adrian-owen-launched-covid-19-brain-study" TargetMode="External"/><Relationship Id="rId529" Type="http://schemas.openxmlformats.org/officeDocument/2006/relationships/hyperlink" Target="http://twitter.com" TargetMode="External"/><Relationship Id="rId407" Type="http://schemas.openxmlformats.org/officeDocument/2006/relationships/hyperlink" Target="https://www.reddit.com/r/metacanada/comments/hemans/this_is_going_to_produce_cognitive_deficits_famed/" TargetMode="External"/><Relationship Id="rId528" Type="http://schemas.openxmlformats.org/officeDocument/2006/relationships/hyperlink" Target="https://www.reddit.com/r/metacanada/comments/h9hs1v/the_actual_relevant_stats_when_it_comes_to_police/" TargetMode="External"/><Relationship Id="rId406" Type="http://schemas.openxmlformats.org/officeDocument/2006/relationships/hyperlink" Target="http://nationalpost.com" TargetMode="External"/><Relationship Id="rId527" Type="http://schemas.openxmlformats.org/officeDocument/2006/relationships/hyperlink" Target="https://www.reddit.com/r/metacanada/comments/h9hs1v/the_actual_relevant_stats_when_it_comes_to_police/" TargetMode="External"/><Relationship Id="rId405" Type="http://schemas.openxmlformats.org/officeDocument/2006/relationships/hyperlink" Target="https://pressinsiderdaily.com/2020/06/coronavirus-is-weak-can-disappear-by-itself-italian-doctor/" TargetMode="External"/><Relationship Id="rId526" Type="http://schemas.openxmlformats.org/officeDocument/2006/relationships/hyperlink" Target="https://greatergood.berkeley.edu/article/item/what_happens_when_you_educate_liberals_about_white_privilege" TargetMode="External"/><Relationship Id="rId26" Type="http://schemas.openxmlformats.org/officeDocument/2006/relationships/hyperlink" Target="https://twitter.com/MrAndyNgo/status/1270375353614123010" TargetMode="External"/><Relationship Id="rId25" Type="http://schemas.openxmlformats.org/officeDocument/2006/relationships/hyperlink" Target="https://www.reddit.com/r/metacanada/comments/gzsqaq/antifa_militants_have_taken_over_created_an/" TargetMode="External"/><Relationship Id="rId28" Type="http://schemas.openxmlformats.org/officeDocument/2006/relationships/hyperlink" Target="https://www.reddit.com/r/metacanada/comments/gzbbck/pretty_much/" TargetMode="External"/><Relationship Id="rId27" Type="http://schemas.openxmlformats.org/officeDocument/2006/relationships/hyperlink" Target="http://i.redd.it" TargetMode="External"/><Relationship Id="rId400" Type="http://schemas.openxmlformats.org/officeDocument/2006/relationships/hyperlink" Target="http://youtube.com" TargetMode="External"/><Relationship Id="rId521" Type="http://schemas.openxmlformats.org/officeDocument/2006/relationships/hyperlink" Target="http://ctvnews.ca" TargetMode="External"/><Relationship Id="rId29" Type="http://schemas.openxmlformats.org/officeDocument/2006/relationships/hyperlink" Target="https://i.redd.it/b6xe6pgxep351.jpg" TargetMode="External"/><Relationship Id="rId520" Type="http://schemas.openxmlformats.org/officeDocument/2006/relationships/hyperlink" Target="https://twitter.com/sangerkatz/status/1270703905144537092" TargetMode="External"/><Relationship Id="rId11" Type="http://schemas.openxmlformats.org/officeDocument/2006/relationships/hyperlink" Target="https://www.reddit.com/r/metacanada/comments/hfxzwp/i_agree_with_dr_lewis/" TargetMode="External"/><Relationship Id="rId10" Type="http://schemas.openxmlformats.org/officeDocument/2006/relationships/hyperlink" Target="http://youtube.com" TargetMode="External"/><Relationship Id="rId13" Type="http://schemas.openxmlformats.org/officeDocument/2006/relationships/hyperlink" Target="https://www.reddit.com/r/metacanada/comments/hd71pw/a_public_service_announcement_from_metacanada/" TargetMode="External"/><Relationship Id="rId12" Type="http://schemas.openxmlformats.org/officeDocument/2006/relationships/hyperlink" Target="https://www.youtube.com/watch?v=0nSUlJTw6j0&amp;amp;feature=youtu.be" TargetMode="External"/><Relationship Id="rId519" Type="http://schemas.openxmlformats.org/officeDocument/2006/relationships/hyperlink" Target="https://www.reddit.com/r/metacanada/comments/h1672k/youd_be_amazed_kind_of_results_you_can_get_when/" TargetMode="External"/><Relationship Id="rId514" Type="http://schemas.openxmlformats.org/officeDocument/2006/relationships/hyperlink" Target="https://twitter.com/MarkDice/status/1267977983148482560?s=20" TargetMode="External"/><Relationship Id="rId513" Type="http://schemas.openxmlformats.org/officeDocument/2006/relationships/hyperlink" Target="https://www.reddit.com/r/metacanada/comments/gvkapz/i_thought_black_lives_mattered/" TargetMode="External"/><Relationship Id="rId512" Type="http://schemas.openxmlformats.org/officeDocument/2006/relationships/hyperlink" Target="http://twitter.com" TargetMode="External"/><Relationship Id="rId511" Type="http://schemas.openxmlformats.org/officeDocument/2006/relationships/hyperlink" Target="https://np.reddit.com/r/Damnthatsinteresting/comments/hi54eb/americas_oldest_living_wwii_vet_110yo/" TargetMode="External"/><Relationship Id="rId518" Type="http://schemas.openxmlformats.org/officeDocument/2006/relationships/hyperlink" Target="http://twitter.com" TargetMode="External"/><Relationship Id="rId517" Type="http://schemas.openxmlformats.org/officeDocument/2006/relationships/hyperlink" Target="https://i.imgur.com/d0JmkUQ.gif" TargetMode="External"/><Relationship Id="rId516" Type="http://schemas.openxmlformats.org/officeDocument/2006/relationships/hyperlink" Target="https://www.reddit.com/r/metacanada/comments/gyn6v8/trudeau_offers_definitive_proof_that_canada_is_a/" TargetMode="External"/><Relationship Id="rId515" Type="http://schemas.openxmlformats.org/officeDocument/2006/relationships/hyperlink" Target="http://i.imgur.com" TargetMode="External"/><Relationship Id="rId15" Type="http://schemas.openxmlformats.org/officeDocument/2006/relationships/hyperlink" Target="http://i.imgur.com" TargetMode="External"/><Relationship Id="rId14" Type="http://schemas.openxmlformats.org/officeDocument/2006/relationships/hyperlink" Target="https://www.reddit.com/r/metacanada/comments/hd71pw/a_public_service_announcement_from_metacanada/" TargetMode="External"/><Relationship Id="rId17" Type="http://schemas.openxmlformats.org/officeDocument/2006/relationships/hyperlink" Target="https://i.imgur.com/wSwmjmL.png" TargetMode="External"/><Relationship Id="rId16" Type="http://schemas.openxmlformats.org/officeDocument/2006/relationships/hyperlink" Target="https://www.reddit.com/r/metacanada/comments/h1112b/now_theyre_coming_after_statues_in_canada/" TargetMode="External"/><Relationship Id="rId19" Type="http://schemas.openxmlformats.org/officeDocument/2006/relationships/hyperlink" Target="https://www.reddit.com/r/metacanada/comments/gwqxc5/the_science_is_settled/" TargetMode="External"/><Relationship Id="rId510" Type="http://schemas.openxmlformats.org/officeDocument/2006/relationships/hyperlink" Target="https://www.reddit.com/r/metacanada/comments/hia3uu/reddit_upvotes_a_black_ww2_veteran_to_the_top_of/" TargetMode="External"/><Relationship Id="rId18" Type="http://schemas.openxmlformats.org/officeDocument/2006/relationships/hyperlink" Target="http://twitter.com" TargetMode="External"/><Relationship Id="rId84" Type="http://schemas.openxmlformats.org/officeDocument/2006/relationships/hyperlink" Target="https://www.reddit.com/r/metacanada/comments/h90zv6/yikes_justin_is_3_for_3/" TargetMode="External"/><Relationship Id="rId83" Type="http://schemas.openxmlformats.org/officeDocument/2006/relationships/hyperlink" Target="https://www.cbc.ca/news/politics/huawei-5g-state-department-trudeau-china-1.5598548" TargetMode="External"/><Relationship Id="rId86" Type="http://schemas.openxmlformats.org/officeDocument/2006/relationships/hyperlink" Target="http://apnews.com" TargetMode="External"/><Relationship Id="rId85" Type="http://schemas.openxmlformats.org/officeDocument/2006/relationships/hyperlink" Target="https://media.thedonald.win/thedonald/post/HRICKhm3.jpeg" TargetMode="External"/><Relationship Id="rId88" Type="http://schemas.openxmlformats.org/officeDocument/2006/relationships/hyperlink" Target="https://apnews.com/269b3de1af34e17c1941a514f78d764c?utm_campaign=SocialFlow&amp;amp;utm_source=Twitter&amp;amp;utm_medium=AP" TargetMode="External"/><Relationship Id="rId87" Type="http://schemas.openxmlformats.org/officeDocument/2006/relationships/hyperlink" Target="https://www.reddit.com/r/metacanada/comments/hi16ie/china_forces_birth_control_on_uighurs_to_suppress/" TargetMode="External"/><Relationship Id="rId89" Type="http://schemas.openxmlformats.org/officeDocument/2006/relationships/hyperlink" Target="http://twitter.com" TargetMode="External"/><Relationship Id="rId80" Type="http://schemas.openxmlformats.org/officeDocument/2006/relationships/hyperlink" Target="https://www.facebook.com/LeslynLewisCPC/videos/258960228727082/" TargetMode="External"/><Relationship Id="rId82" Type="http://schemas.openxmlformats.org/officeDocument/2006/relationships/hyperlink" Target="https://www.reddit.com/r/metacanada/comments/gwno1h/state_department_says_us_will_reassess/" TargetMode="External"/><Relationship Id="rId81" Type="http://schemas.openxmlformats.org/officeDocument/2006/relationships/hyperlink" Target="http://cbc.ca" TargetMode="External"/><Relationship Id="rId73" Type="http://schemas.openxmlformats.org/officeDocument/2006/relationships/hyperlink" Target="http://cbc.ca" TargetMode="External"/><Relationship Id="rId72" Type="http://schemas.openxmlformats.org/officeDocument/2006/relationships/hyperlink" Target="https://www.abc.net.au/news/2020-06-17/uk-free-trade-agreement-talks-to-begin-next-month/12363956" TargetMode="External"/><Relationship Id="rId75" Type="http://schemas.openxmlformats.org/officeDocument/2006/relationships/hyperlink" Target="https://www.cbc.ca/news/politics/covid-coronavirus-pandemic-trudeau-borders-1.5619705" TargetMode="External"/><Relationship Id="rId74" Type="http://schemas.openxmlformats.org/officeDocument/2006/relationships/hyperlink" Target="https://www.reddit.com/r/metacanada/comments/hdtkk9/virtue_signalling_cost_canada_dearly_early_border/" TargetMode="External"/><Relationship Id="rId77" Type="http://schemas.openxmlformats.org/officeDocument/2006/relationships/hyperlink" Target="https://www.reddit.com/r/metacanada/comments/gvx4y8/no_certificate_youve_been_vaccinated_no_working/" TargetMode="External"/><Relationship Id="rId76" Type="http://schemas.openxmlformats.org/officeDocument/2006/relationships/hyperlink" Target="https://www.reddit.com/r/metacanada/comments/gvx4y8/no_certificate_youve_been_vaccinated_no_working/" TargetMode="External"/><Relationship Id="rId79" Type="http://schemas.openxmlformats.org/officeDocument/2006/relationships/hyperlink" Target="https://www.reddit.com/r/metacanada/comments/hc4iil/our_unity_is_our_strength/" TargetMode="External"/><Relationship Id="rId78" Type="http://schemas.openxmlformats.org/officeDocument/2006/relationships/hyperlink" Target="http://facebook.com" TargetMode="External"/><Relationship Id="rId71" Type="http://schemas.openxmlformats.org/officeDocument/2006/relationships/hyperlink" Target="https://www.reddit.com/r/metacanada/comments/harpci/australia_hopes_to_be_among_the_first_countries/" TargetMode="External"/><Relationship Id="rId70" Type="http://schemas.openxmlformats.org/officeDocument/2006/relationships/hyperlink" Target="http://abc.net.au" TargetMode="External"/><Relationship Id="rId62" Type="http://schemas.openxmlformats.org/officeDocument/2006/relationships/hyperlink" Target="https://www.reddit.com/r/metacanada/comments/hcutq0/were_rich_legislation_introduced_in_the_us_that/" TargetMode="External"/><Relationship Id="rId61" Type="http://schemas.openxmlformats.org/officeDocument/2006/relationships/hyperlink" Target="http://axios.com" TargetMode="External"/><Relationship Id="rId64" Type="http://schemas.openxmlformats.org/officeDocument/2006/relationships/hyperlink" Target="http://youtu.be" TargetMode="External"/><Relationship Id="rId63" Type="http://schemas.openxmlformats.org/officeDocument/2006/relationships/hyperlink" Target="https://www.axios.com/hawley-unveils-bill-targeting-big-techs-shield-b225c52b-35e2-4392-b11a-afda6357e35f.html" TargetMode="External"/><Relationship Id="rId66" Type="http://schemas.openxmlformats.org/officeDocument/2006/relationships/hyperlink" Target="https://www.reddit.com/r/metacanada/comments/h80mlg/with_so_many_companies_bending_the_knee_we_need/" TargetMode="External"/><Relationship Id="rId65" Type="http://schemas.openxmlformats.org/officeDocument/2006/relationships/hyperlink" Target="https://www.reddit.com/r/metacanada/comments/h80mlg/with_so_many_companies_bending_the_knee_we_need/" TargetMode="External"/><Relationship Id="rId68" Type="http://schemas.openxmlformats.org/officeDocument/2006/relationships/hyperlink" Target="https://www.reddit.com/r/metacanada/comments/gzz7sc/lets_get_real_here_thats_what_pretty_much/" TargetMode="External"/><Relationship Id="rId67" Type="http://schemas.openxmlformats.org/officeDocument/2006/relationships/hyperlink" Target="http://i.redd.it" TargetMode="External"/><Relationship Id="rId60" Type="http://schemas.openxmlformats.org/officeDocument/2006/relationships/hyperlink" Target="https://i.redd.it/18gk8m7wur451.jpg" TargetMode="External"/><Relationship Id="rId69" Type="http://schemas.openxmlformats.org/officeDocument/2006/relationships/hyperlink" Target="https://i.redd.it/w10oxg63dx351.jpg" TargetMode="External"/><Relationship Id="rId51" Type="http://schemas.openxmlformats.org/officeDocument/2006/relationships/hyperlink" Target="https://www.washingtonpost.com/health/2020/06/25/coronavirus-cases-10-times-larger/" TargetMode="External"/><Relationship Id="rId50" Type="http://schemas.openxmlformats.org/officeDocument/2006/relationships/hyperlink" Target="https://www.reddit.com/r/metacanada/comments/hfsxab/think_of_how_many_people_health_authorities_say/" TargetMode="External"/><Relationship Id="rId53" Type="http://schemas.openxmlformats.org/officeDocument/2006/relationships/hyperlink" Target="https://www.reddit.com/r/metacanada/comments/gzcg0z/who_knows_some_good_may_come_out_of_this_yet_how/" TargetMode="External"/><Relationship Id="rId52" Type="http://schemas.openxmlformats.org/officeDocument/2006/relationships/hyperlink" Target="http://torontosun.com" TargetMode="External"/><Relationship Id="rId55" Type="http://schemas.openxmlformats.org/officeDocument/2006/relationships/hyperlink" Target="http://cbc.ca" TargetMode="External"/><Relationship Id="rId54" Type="http://schemas.openxmlformats.org/officeDocument/2006/relationships/hyperlink" Target="https://torontosun.com/opinion/columnists/lau-how-unions-are-becoming-increasingly-unaffordable" TargetMode="External"/><Relationship Id="rId57" Type="http://schemas.openxmlformats.org/officeDocument/2006/relationships/hyperlink" Target="https://www.cbc.ca/news/canada/blue-jays-player-coach-don-t-pay-toronto-rent-covid-19-mlb-1.5614330bL" TargetMode="External"/><Relationship Id="rId56" Type="http://schemas.openxmlformats.org/officeDocument/2006/relationships/hyperlink" Target="https://www.reddit.com/r/metacanada/comments/hauuqa/blue_jays_team_members_walkaway_from_their_bills/" TargetMode="External"/><Relationship Id="rId59" Type="http://schemas.openxmlformats.org/officeDocument/2006/relationships/hyperlink" Target="https://www.reddit.com/r/metacanada/comments/h9nxqw/which_countries_are_most_similar_to_australia/" TargetMode="External"/><Relationship Id="rId58" Type="http://schemas.openxmlformats.org/officeDocument/2006/relationships/hyperlink" Target="http://i.redd.it" TargetMode="External"/><Relationship Id="rId107" Type="http://schemas.openxmlformats.org/officeDocument/2006/relationships/hyperlink" Target="https://www.reddit.com/r/metacanada/comments/ha8qvi/dealing_with_the_un_a_letter_from_leslyn_lewis/" TargetMode="External"/><Relationship Id="rId228" Type="http://schemas.openxmlformats.org/officeDocument/2006/relationships/hyperlink" Target="https://www.reddit.com/r/metacanada/comments/gw4uy9/was_it_the_pandemic_or_a_nodeal_brexit_that_did/" TargetMode="External"/><Relationship Id="rId349" Type="http://schemas.openxmlformats.org/officeDocument/2006/relationships/hyperlink" Target="https://globalnews.ca/news/7057927/cerb-fraud-parliament-coronavirus/" TargetMode="External"/><Relationship Id="rId106" Type="http://schemas.openxmlformats.org/officeDocument/2006/relationships/hyperlink" Target="https://www.reddit.com/r/metacanada/comments/ha8qvi/dealing_with_the_un_a_letter_from_leslyn_lewis/" TargetMode="External"/><Relationship Id="rId227" Type="http://schemas.openxmlformats.org/officeDocument/2006/relationships/hyperlink" Target="http://outline.com" TargetMode="External"/><Relationship Id="rId348" Type="http://schemas.openxmlformats.org/officeDocument/2006/relationships/hyperlink" Target="https://www.reddit.com/r/metacanada/comments/h7ggz1/organized_crime_identity_thieves_targeting_cerb/" TargetMode="External"/><Relationship Id="rId469" Type="http://schemas.openxmlformats.org/officeDocument/2006/relationships/hyperlink" Target="https://www.reddit.com/r/metacanada/comments/h8lupt/ok_fess_up_which_one_of_you_mad_lads_did_this/" TargetMode="External"/><Relationship Id="rId105" Type="http://schemas.openxmlformats.org/officeDocument/2006/relationships/hyperlink" Target="https://np.reddit.com/r/MetaKanada/" TargetMode="External"/><Relationship Id="rId226" Type="http://schemas.openxmlformats.org/officeDocument/2006/relationships/hyperlink" Target="https://i.redd.it/5kmokz7ty1551.jpg" TargetMode="External"/><Relationship Id="rId347" Type="http://schemas.openxmlformats.org/officeDocument/2006/relationships/hyperlink" Target="http://globalnews.ca" TargetMode="External"/><Relationship Id="rId468" Type="http://schemas.openxmlformats.org/officeDocument/2006/relationships/hyperlink" Target="https://www.reddit.com/r/metacanada/comments/h8lupt/ok_fess_up_which_one_of_you_mad_lads_did_this/" TargetMode="External"/><Relationship Id="rId104" Type="http://schemas.openxmlformats.org/officeDocument/2006/relationships/hyperlink" Target="https://www.reddit.com/r/metacanada/comments/hfsypw/some_things_just_make_you_feel_sad_for_them/" TargetMode="External"/><Relationship Id="rId225" Type="http://schemas.openxmlformats.org/officeDocument/2006/relationships/hyperlink" Target="https://www.reddit.com/r/metacanada/comments/h9ndoc/theyre_dragging_us_down_with_them/" TargetMode="External"/><Relationship Id="rId346" Type="http://schemas.openxmlformats.org/officeDocument/2006/relationships/hyperlink" Target="https://twitter.com/GatesRobin/status/1268967715764686848?s=20" TargetMode="External"/><Relationship Id="rId467" Type="http://schemas.openxmlformats.org/officeDocument/2006/relationships/hyperlink" Target="http://i.imgur.com" TargetMode="External"/><Relationship Id="rId588" Type="http://schemas.openxmlformats.org/officeDocument/2006/relationships/drawing" Target="../drawings/drawing1.xml"/><Relationship Id="rId109" Type="http://schemas.openxmlformats.org/officeDocument/2006/relationships/hyperlink" Target="https://www.reddit.com/r/metacanada/comments/hhriah/thanks_for_everything_guys/" TargetMode="External"/><Relationship Id="rId108" Type="http://schemas.openxmlformats.org/officeDocument/2006/relationships/hyperlink" Target="http://thumbs.gfycat.com" TargetMode="External"/><Relationship Id="rId229" Type="http://schemas.openxmlformats.org/officeDocument/2006/relationships/hyperlink" Target="https://outline.com/KUpNUU" TargetMode="External"/><Relationship Id="rId220" Type="http://schemas.openxmlformats.org/officeDocument/2006/relationships/hyperlink" Target="https://www.reddit.com/r/metacanada/comments/h7mbgg/government_spending_750m_to_get_quebecers_to_fall/" TargetMode="External"/><Relationship Id="rId341" Type="http://schemas.openxmlformats.org/officeDocument/2006/relationships/hyperlink" Target="http://latimes.com" TargetMode="External"/><Relationship Id="rId462" Type="http://schemas.openxmlformats.org/officeDocument/2006/relationships/hyperlink" Target="https://www.reddit.com/r/metacanada/comments/gwigay/breaking_its_now_racist_to_clean_up_graffiti/" TargetMode="External"/><Relationship Id="rId583" Type="http://schemas.openxmlformats.org/officeDocument/2006/relationships/hyperlink" Target="https://www.reddit.com/r/metacanada/comments/h9grvk/everything_you_need_to_know_about_these_blm_idiots/" TargetMode="External"/><Relationship Id="rId340" Type="http://schemas.openxmlformats.org/officeDocument/2006/relationships/hyperlink" Target="https://www.cbc.ca/news/politics/trudeau-meng-wanzhou-prisoner-1.5626744https://www.cbc.ca/news/politics/trudeau-meng-wanzhou-prisoner-1.5626744" TargetMode="External"/><Relationship Id="rId461" Type="http://schemas.openxmlformats.org/officeDocument/2006/relationships/hyperlink" Target="http://twitter.com" TargetMode="External"/><Relationship Id="rId582" Type="http://schemas.openxmlformats.org/officeDocument/2006/relationships/hyperlink" Target="http://youtube.com" TargetMode="External"/><Relationship Id="rId460" Type="http://schemas.openxmlformats.org/officeDocument/2006/relationships/hyperlink" Target="https://www.reddit.com/r/metacanada/comments/hejb1g/metacanada_canada_day_meme_war_for_all_the_marbles/" TargetMode="External"/><Relationship Id="rId581" Type="http://schemas.openxmlformats.org/officeDocument/2006/relationships/hyperlink" Target="https://np.reddit.com/r/Whatcouldgowrong/comments/hf34bk/wcgw_when_i_try_to_be_a_jedi/" TargetMode="External"/><Relationship Id="rId580" Type="http://schemas.openxmlformats.org/officeDocument/2006/relationships/hyperlink" Target="https://www.reddit.com/r/metacanada/comments/hf7nfj/this_just_in_toronto_is_a_shithole/" TargetMode="External"/><Relationship Id="rId103" Type="http://schemas.openxmlformats.org/officeDocument/2006/relationships/hyperlink" Target="http://np.reddit.com" TargetMode="External"/><Relationship Id="rId224" Type="http://schemas.openxmlformats.org/officeDocument/2006/relationships/hyperlink" Target="http://i.redd.it" TargetMode="External"/><Relationship Id="rId345" Type="http://schemas.openxmlformats.org/officeDocument/2006/relationships/hyperlink" Target="https://www.reddit.com/r/metacanada/comments/gxheku/this_guys_thoughts_on_kneeling_are_1010/" TargetMode="External"/><Relationship Id="rId466" Type="http://schemas.openxmlformats.org/officeDocument/2006/relationships/hyperlink" Target="https://twitter.com/OrwellNGoode/status/1267915731422842882?s=20" TargetMode="External"/><Relationship Id="rId587" Type="http://schemas.openxmlformats.org/officeDocument/2006/relationships/hyperlink" Target="https://i.redd.it/gft6pf76lj651.jpg" TargetMode="External"/><Relationship Id="rId102" Type="http://schemas.openxmlformats.org/officeDocument/2006/relationships/hyperlink" Target="https://i.redd.it/vu9gmnt3qe251.png" TargetMode="External"/><Relationship Id="rId223" Type="http://schemas.openxmlformats.org/officeDocument/2006/relationships/hyperlink" Target="https://www.reddit.com/r/metacanada/comments/hgz215/imagine_being_this_obsessed_with_video_games/" TargetMode="External"/><Relationship Id="rId344" Type="http://schemas.openxmlformats.org/officeDocument/2006/relationships/hyperlink" Target="http://twitter.com" TargetMode="External"/><Relationship Id="rId465" Type="http://schemas.openxmlformats.org/officeDocument/2006/relationships/hyperlink" Target="https://www.reddit.com/r/metacanada/comments/gvfcby/simping_for_the_rioters_earns_douchebros_a_couple/" TargetMode="External"/><Relationship Id="rId586" Type="http://schemas.openxmlformats.org/officeDocument/2006/relationships/hyperlink" Target="https://www.reddit.com/r/metacanada/comments/he6d9l/imagine_being_this_fucking_retarded/" TargetMode="External"/><Relationship Id="rId101" Type="http://schemas.openxmlformats.org/officeDocument/2006/relationships/hyperlink" Target="https://www.reddit.com/r/metacanada/comments/guyliv/in_these_uncertain_and_unprecedented_times_i/" TargetMode="External"/><Relationship Id="rId222" Type="http://schemas.openxmlformats.org/officeDocument/2006/relationships/hyperlink" Target="https://www.reddit.com/r/metacanada/comments/hgz215/imagine_being_this_obsessed_with_video_games/" TargetMode="External"/><Relationship Id="rId343" Type="http://schemas.openxmlformats.org/officeDocument/2006/relationships/hyperlink" Target="https://www.latimes.com/entertainment-arts/story/2020-06-03/emma-watson-instagram-blackout-tuesday-response" TargetMode="External"/><Relationship Id="rId464" Type="http://schemas.openxmlformats.org/officeDocument/2006/relationships/hyperlink" Target="http://twitter.com" TargetMode="External"/><Relationship Id="rId585" Type="http://schemas.openxmlformats.org/officeDocument/2006/relationships/hyperlink" Target="http://i.redd.it" TargetMode="External"/><Relationship Id="rId100" Type="http://schemas.openxmlformats.org/officeDocument/2006/relationships/hyperlink" Target="http://i.redd.it" TargetMode="External"/><Relationship Id="rId221" Type="http://schemas.openxmlformats.org/officeDocument/2006/relationships/hyperlink" Target="http://np.reddit.com" TargetMode="External"/><Relationship Id="rId342" Type="http://schemas.openxmlformats.org/officeDocument/2006/relationships/hyperlink" Target="https://www.reddit.com/r/metacanada/comments/gxcuwz/mob_turns_on_woke_feminist_emma_watson_for_the/" TargetMode="External"/><Relationship Id="rId463" Type="http://schemas.openxmlformats.org/officeDocument/2006/relationships/hyperlink" Target="https://twitter.com/DigitalForests/status/1268363871661838338?s=20" TargetMode="External"/><Relationship Id="rId584" Type="http://schemas.openxmlformats.org/officeDocument/2006/relationships/hyperlink" Target="https://www.youtube.com/watch?v=u_m8npIh4eQ" TargetMode="External"/><Relationship Id="rId217" Type="http://schemas.openxmlformats.org/officeDocument/2006/relationships/hyperlink" Target="https://www.youtube.com/watch?v=MZaJKQWAC4Q" TargetMode="External"/><Relationship Id="rId338" Type="http://schemas.openxmlformats.org/officeDocument/2006/relationships/hyperlink" Target="http://cbc.ca" TargetMode="External"/><Relationship Id="rId459" Type="http://schemas.openxmlformats.org/officeDocument/2006/relationships/hyperlink" Target="https://www.reddit.com/r/metacanada/comments/hejb1g/metacanada_canada_day_meme_war_for_all_the_marbles/" TargetMode="External"/><Relationship Id="rId216" Type="http://schemas.openxmlformats.org/officeDocument/2006/relationships/hyperlink" Target="https://www.reddit.com/r/metacanada/comments/h9q889/loco_for_canadian_local/" TargetMode="External"/><Relationship Id="rId337" Type="http://schemas.openxmlformats.org/officeDocument/2006/relationships/hyperlink" Target="https://www.cbc.ca/news/health/asymptomatic-covid-19-1.5629172" TargetMode="External"/><Relationship Id="rId458" Type="http://schemas.openxmlformats.org/officeDocument/2006/relationships/hyperlink" Target="https://twitter.com/WeAreCanProud/status/1268991654159097856?s=20" TargetMode="External"/><Relationship Id="rId579" Type="http://schemas.openxmlformats.org/officeDocument/2006/relationships/hyperlink" Target="http://np.reddit.com" TargetMode="External"/><Relationship Id="rId215" Type="http://schemas.openxmlformats.org/officeDocument/2006/relationships/hyperlink" Target="http://youtube.com" TargetMode="External"/><Relationship Id="rId336" Type="http://schemas.openxmlformats.org/officeDocument/2006/relationships/hyperlink" Target="https://www.reddit.com/r/metacanada/comments/hhgej0/a_vaccine_might_turn_out_to_be_a_complete_waste/" TargetMode="External"/><Relationship Id="rId457" Type="http://schemas.openxmlformats.org/officeDocument/2006/relationships/hyperlink" Target="https://www.reddit.com/r/metacanada/comments/gxbk4j/rofl_trudeau_wades_into_the_bolshevik_crybaby/" TargetMode="External"/><Relationship Id="rId578" Type="http://schemas.openxmlformats.org/officeDocument/2006/relationships/hyperlink" Target="https://i.redd.it/ns9qkntuth351.jpg" TargetMode="External"/><Relationship Id="rId214" Type="http://schemas.openxmlformats.org/officeDocument/2006/relationships/hyperlink" Target="https://www.cbc.ca/news/politics/meng-extradition-liberal-government-intervene-1.5623991" TargetMode="External"/><Relationship Id="rId335" Type="http://schemas.openxmlformats.org/officeDocument/2006/relationships/hyperlink" Target="http://cbc.ca" TargetMode="External"/><Relationship Id="rId456" Type="http://schemas.openxmlformats.org/officeDocument/2006/relationships/hyperlink" Target="http://twitter.com" TargetMode="External"/><Relationship Id="rId577" Type="http://schemas.openxmlformats.org/officeDocument/2006/relationships/hyperlink" Target="https://www.reddit.com/r/metacanada/comments/gyn9gz/lgbtq_communitywere_welcoming_inclusive_also/" TargetMode="External"/><Relationship Id="rId219" Type="http://schemas.openxmlformats.org/officeDocument/2006/relationships/hyperlink" Target="https://www.reddit.com/r/metacanada/comments/h7mbgg/government_spending_750m_to_get_quebecers_to_fall/" TargetMode="External"/><Relationship Id="rId218" Type="http://schemas.openxmlformats.org/officeDocument/2006/relationships/hyperlink" Target="http://cbc.ca" TargetMode="External"/><Relationship Id="rId339" Type="http://schemas.openxmlformats.org/officeDocument/2006/relationships/hyperlink" Target="https://www.reddit.com/r/metacanada/comments/hfpydx/trudeau_squirms_as_calls_come_for_him_to_subvert/" TargetMode="External"/><Relationship Id="rId330" Type="http://schemas.openxmlformats.org/officeDocument/2006/relationships/hyperlink" Target="https://www.reddit.com/r/metacanada/comments/hd8ba3/see_the_problem_is_that_millennials_have_a/" TargetMode="External"/><Relationship Id="rId451" Type="http://schemas.openxmlformats.org/officeDocument/2006/relationships/hyperlink" Target="https://www.reddit.com/r/metacanada/comments/gxpyqi/76_years_ago_today_the_greatest_generation_came/" TargetMode="External"/><Relationship Id="rId572" Type="http://schemas.openxmlformats.org/officeDocument/2006/relationships/hyperlink" Target="https://www.reddit.com/r/metacanada/comments/gzqvur/theres_something_really_fucked_up_going_on_in/" TargetMode="External"/><Relationship Id="rId450" Type="http://schemas.openxmlformats.org/officeDocument/2006/relationships/hyperlink" Target="http://youtube.com" TargetMode="External"/><Relationship Id="rId571" Type="http://schemas.openxmlformats.org/officeDocument/2006/relationships/hyperlink" Target="https://www.reddit.com/r/metacanada/comments/gzqvur/theres_something_really_fucked_up_going_on_in/" TargetMode="External"/><Relationship Id="rId570" Type="http://schemas.openxmlformats.org/officeDocument/2006/relationships/hyperlink" Target="https://www.reddit.com/r/metacanada/comments/h885gx/inked_transvestites_see_reality_impose_itself_on/" TargetMode="External"/><Relationship Id="rId213" Type="http://schemas.openxmlformats.org/officeDocument/2006/relationships/hyperlink" Target="https://www.reddit.com/r/metacanada/comments/hes778/well_lookee_here_the_cbc_is_advocating_the/" TargetMode="External"/><Relationship Id="rId334" Type="http://schemas.openxmlformats.org/officeDocument/2006/relationships/hyperlink" Target="https://www.scmp.com/news/china/policies-politics/article/1984044/long-arduous-process-joining-chinas-communist-party" TargetMode="External"/><Relationship Id="rId455" Type="http://schemas.openxmlformats.org/officeDocument/2006/relationships/hyperlink" Target="https://www.redstate.com/elizabeth-vaughn/2020/06/07/black-lives-matter-developing-highly-trained-military-arm-to-wage-war-on-police/" TargetMode="External"/><Relationship Id="rId576" Type="http://schemas.openxmlformats.org/officeDocument/2006/relationships/hyperlink" Target="http://i.redd.it" TargetMode="External"/><Relationship Id="rId212" Type="http://schemas.openxmlformats.org/officeDocument/2006/relationships/hyperlink" Target="http://cbc.ca" TargetMode="External"/><Relationship Id="rId333" Type="http://schemas.openxmlformats.org/officeDocument/2006/relationships/hyperlink" Target="https://www.reddit.com/r/metacanada/comments/h8ym8w/party_like_its_1921_100th_anniversary_of_the/" TargetMode="External"/><Relationship Id="rId454" Type="http://schemas.openxmlformats.org/officeDocument/2006/relationships/hyperlink" Target="https://www.reddit.com/r/metacanada/comments/gymspu/black_lives_matter_developing_highlytrained/" TargetMode="External"/><Relationship Id="rId575" Type="http://schemas.openxmlformats.org/officeDocument/2006/relationships/hyperlink" Target="https://imgur.com/a/uLQMoCb" TargetMode="External"/><Relationship Id="rId211" Type="http://schemas.openxmlformats.org/officeDocument/2006/relationships/hyperlink" Target="https://i.redd.it/nqhgkzl2ac251.png" TargetMode="External"/><Relationship Id="rId332" Type="http://schemas.openxmlformats.org/officeDocument/2006/relationships/hyperlink" Target="http://scmp.com" TargetMode="External"/><Relationship Id="rId453" Type="http://schemas.openxmlformats.org/officeDocument/2006/relationships/hyperlink" Target="http://redstate.com" TargetMode="External"/><Relationship Id="rId574" Type="http://schemas.openxmlformats.org/officeDocument/2006/relationships/hyperlink" Target="https://www.reddit.com/r/metacanada/comments/hfckr5/friendly_reminder_this_douchebag_called_anyone/" TargetMode="External"/><Relationship Id="rId210" Type="http://schemas.openxmlformats.org/officeDocument/2006/relationships/hyperlink" Target="https://www.reddit.com/r/metacanada/comments/gusm4m/in_case_there_was_any_doubt_that_this_is_a/" TargetMode="External"/><Relationship Id="rId331" Type="http://schemas.openxmlformats.org/officeDocument/2006/relationships/hyperlink" Target="https://np.reddit.com/r/tumblr/comments/hd5as1/relevant/" TargetMode="External"/><Relationship Id="rId452" Type="http://schemas.openxmlformats.org/officeDocument/2006/relationships/hyperlink" Target="https://www.youtube.com/watch?v=c2TGu76zOCs" TargetMode="External"/><Relationship Id="rId573" Type="http://schemas.openxmlformats.org/officeDocument/2006/relationships/hyperlink" Target="http://imgur.com" TargetMode="External"/><Relationship Id="rId370" Type="http://schemas.openxmlformats.org/officeDocument/2006/relationships/hyperlink" Target="http://archive.is" TargetMode="External"/><Relationship Id="rId491" Type="http://schemas.openxmlformats.org/officeDocument/2006/relationships/hyperlink" Target="http://cbc.ca" TargetMode="External"/><Relationship Id="rId490" Type="http://schemas.openxmlformats.org/officeDocument/2006/relationships/hyperlink" Target="https://nationalpost.com/opinion/colby-cosh-if-touching-our-faces-is-dangerous-humanity-is-in-trouble?video_autoplay=true" TargetMode="External"/><Relationship Id="rId129" Type="http://schemas.openxmlformats.org/officeDocument/2006/relationships/hyperlink" Target="https://www.reddit.com/r/metacanada/comments/hgbyfc/important_announcement_tonight_at_600est/" TargetMode="External"/><Relationship Id="rId128" Type="http://schemas.openxmlformats.org/officeDocument/2006/relationships/hyperlink" Target="http://i.redd.it" TargetMode="External"/><Relationship Id="rId249" Type="http://schemas.openxmlformats.org/officeDocument/2006/relationships/hyperlink" Target="https://www.cnn.com/2020/06/24/asia/canada-trudeau-kovrig-spavor-china-intl-hnk/index.html" TargetMode="External"/><Relationship Id="rId127" Type="http://schemas.openxmlformats.org/officeDocument/2006/relationships/hyperlink" Target="https://www.cbc.ca/news/business/four-day-work-week-covid-19-1.5617481" TargetMode="External"/><Relationship Id="rId248" Type="http://schemas.openxmlformats.org/officeDocument/2006/relationships/hyperlink" Target="https://www.reddit.com/r/metacanada/comments/hf438y/anyone_who_is_considering_weakening_our_values_or/" TargetMode="External"/><Relationship Id="rId369" Type="http://schemas.openxmlformats.org/officeDocument/2006/relationships/hyperlink" Target="https://www.ctvnews.ca/magazine-names-trudeau-as-worst-canadian-1.250674" TargetMode="External"/><Relationship Id="rId126" Type="http://schemas.openxmlformats.org/officeDocument/2006/relationships/hyperlink" Target="https://www.reddit.com/r/metacanada/comments/hdto58/4day_work_week_with_fewer_hours_same_pay_could/" TargetMode="External"/><Relationship Id="rId247" Type="http://schemas.openxmlformats.org/officeDocument/2006/relationships/hyperlink" Target="http://cnn.com" TargetMode="External"/><Relationship Id="rId368" Type="http://schemas.openxmlformats.org/officeDocument/2006/relationships/hyperlink" Target="https://www.reddit.com/r/metacanada/comments/gxyxis/did_you_guys_know_that_in_2007_a_poll_was/" TargetMode="External"/><Relationship Id="rId489" Type="http://schemas.openxmlformats.org/officeDocument/2006/relationships/hyperlink" Target="https://www.reddit.com/r/metacanada/comments/h7ar63/remember_when_even_touching_your_face_was/" TargetMode="External"/><Relationship Id="rId121" Type="http://schemas.openxmlformats.org/officeDocument/2006/relationships/hyperlink" Target="https://globalnews.ca/news/7064310/coronavirus-beijing-market-liaoning/" TargetMode="External"/><Relationship Id="rId242" Type="http://schemas.openxmlformats.org/officeDocument/2006/relationships/hyperlink" Target="http://i.imgur.com" TargetMode="External"/><Relationship Id="rId363" Type="http://schemas.openxmlformats.org/officeDocument/2006/relationships/hyperlink" Target="https://www.forbes.com/sites/trevornace/2020/06/22/the-arctic-circle-hit-101f-saturday-its-hottest-temperature-ever/" TargetMode="External"/><Relationship Id="rId484" Type="http://schemas.openxmlformats.org/officeDocument/2006/relationships/hyperlink" Target="https://www.cbc.ca/news/canada/british-columbia/overdose-deaths-bc-1.5607792" TargetMode="External"/><Relationship Id="rId120" Type="http://schemas.openxmlformats.org/officeDocument/2006/relationships/hyperlink" Target="https://www.reddit.com/r/metacanada/comments/h8xvoe/coronavirus_new_wave_of_cases_from_beijing_market/" TargetMode="External"/><Relationship Id="rId241" Type="http://schemas.openxmlformats.org/officeDocument/2006/relationships/hyperlink" Target="https://i.redd.it/q2p02d5ojw351.jpg" TargetMode="External"/><Relationship Id="rId362" Type="http://schemas.openxmlformats.org/officeDocument/2006/relationships/hyperlink" Target="https://www.reddit.com/r/metacanada/comments/hdxbw3/cue_weather_sure_as_hell_is_climate_change_again/" TargetMode="External"/><Relationship Id="rId483" Type="http://schemas.openxmlformats.org/officeDocument/2006/relationships/hyperlink" Target="https://www.reddit.com/r/metacanada/comments/h7a311/more_people_die_of_drug_overdoses_in_bc_in_one/" TargetMode="External"/><Relationship Id="rId240" Type="http://schemas.openxmlformats.org/officeDocument/2006/relationships/hyperlink" Target="https://www.reddit.com/r/metacanada/comments/gzxva3/i_will_never_understand_this/" TargetMode="External"/><Relationship Id="rId361" Type="http://schemas.openxmlformats.org/officeDocument/2006/relationships/hyperlink" Target="http://forbes.com" TargetMode="External"/><Relationship Id="rId482" Type="http://schemas.openxmlformats.org/officeDocument/2006/relationships/hyperlink" Target="http://cbc.ca" TargetMode="External"/><Relationship Id="rId360" Type="http://schemas.openxmlformats.org/officeDocument/2006/relationships/hyperlink" Target="https://www.youtube.com/watch?v=4yghb-BSrBs" TargetMode="External"/><Relationship Id="rId481" Type="http://schemas.openxmlformats.org/officeDocument/2006/relationships/hyperlink" Target="https://twitter.com/CBCNews/status/1268341771156717569?s=20" TargetMode="External"/><Relationship Id="rId125" Type="http://schemas.openxmlformats.org/officeDocument/2006/relationships/hyperlink" Target="http://cbc.ca" TargetMode="External"/><Relationship Id="rId246" Type="http://schemas.openxmlformats.org/officeDocument/2006/relationships/hyperlink" Target="https://www.reddit.com/r/metacanada/comments/gym1rx/taking_a_knee_a_letter_from_leslyn_lewis/" TargetMode="External"/><Relationship Id="rId367" Type="http://schemas.openxmlformats.org/officeDocument/2006/relationships/hyperlink" Target="http://ctvnews.ca" TargetMode="External"/><Relationship Id="rId488" Type="http://schemas.openxmlformats.org/officeDocument/2006/relationships/hyperlink" Target="http://nationalpost.com" TargetMode="External"/><Relationship Id="rId124" Type="http://schemas.openxmlformats.org/officeDocument/2006/relationships/hyperlink" Target="https://www.youtube.com/watch?v=jeV49vmxeXg" TargetMode="External"/><Relationship Id="rId245" Type="http://schemas.openxmlformats.org/officeDocument/2006/relationships/hyperlink" Target="https://www.reddit.com/r/metacanada/comments/gym1rx/taking_a_knee_a_letter_from_leslyn_lewis/" TargetMode="External"/><Relationship Id="rId366" Type="http://schemas.openxmlformats.org/officeDocument/2006/relationships/hyperlink" Target="https://i.imgur.com/d0JmkUQ.gif" TargetMode="External"/><Relationship Id="rId487" Type="http://schemas.openxmlformats.org/officeDocument/2006/relationships/hyperlink" Target="https://twitter.com/LeonydusJohnson/status/1267466345844740098?s=20" TargetMode="External"/><Relationship Id="rId123" Type="http://schemas.openxmlformats.org/officeDocument/2006/relationships/hyperlink" Target="https://www.reddit.com/r/metacanada/comments/hcrvia/how_much_did_the_government_spend_to_lose_a_un/" TargetMode="External"/><Relationship Id="rId244" Type="http://schemas.openxmlformats.org/officeDocument/2006/relationships/hyperlink" Target="https://i.imgur.com/kq4V9ab.gif" TargetMode="External"/><Relationship Id="rId365" Type="http://schemas.openxmlformats.org/officeDocument/2006/relationships/hyperlink" Target="https://www.reddit.com/r/metacanada/comments/hf7xto/hey_brigaders_reminder_that_this_is_canadas_prime/" TargetMode="External"/><Relationship Id="rId486" Type="http://schemas.openxmlformats.org/officeDocument/2006/relationships/hyperlink" Target="https://www.reddit.com/r/metacanada/comments/gvufn8/im_glad_im_not_the_only_one_asking_how_the_floyd/" TargetMode="External"/><Relationship Id="rId122" Type="http://schemas.openxmlformats.org/officeDocument/2006/relationships/hyperlink" Target="http://youtube.com" TargetMode="External"/><Relationship Id="rId243" Type="http://schemas.openxmlformats.org/officeDocument/2006/relationships/hyperlink" Target="https://www.reddit.com/r/metacanada/comments/hi4cxg/mfw_the_ban_wave_hits_but_were_still_here/" TargetMode="External"/><Relationship Id="rId364" Type="http://schemas.openxmlformats.org/officeDocument/2006/relationships/hyperlink" Target="http://i.imgur.com" TargetMode="External"/><Relationship Id="rId485" Type="http://schemas.openxmlformats.org/officeDocument/2006/relationships/hyperlink" Target="http://twitter.com" TargetMode="External"/><Relationship Id="rId95" Type="http://schemas.openxmlformats.org/officeDocument/2006/relationships/hyperlink" Target="https://www.reddit.com/r/metacanada/comments/h7ah4x/ye_old_inconvenient_truth_tesla_battery/" TargetMode="External"/><Relationship Id="rId94" Type="http://schemas.openxmlformats.org/officeDocument/2006/relationships/hyperlink" Target="http://driving.ca" TargetMode="External"/><Relationship Id="rId97" Type="http://schemas.openxmlformats.org/officeDocument/2006/relationships/hyperlink" Target="http://i.imgur.com" TargetMode="External"/><Relationship Id="rId96" Type="http://schemas.openxmlformats.org/officeDocument/2006/relationships/hyperlink" Target="https://driving.ca/auto-news/news/motor-mouth-a-few-more-inconvenient-truths-about-ev-co2-emissions" TargetMode="External"/><Relationship Id="rId99" Type="http://schemas.openxmlformats.org/officeDocument/2006/relationships/hyperlink" Target="https://i.imgur.com/4SkY9si.png" TargetMode="External"/><Relationship Id="rId480" Type="http://schemas.openxmlformats.org/officeDocument/2006/relationships/hyperlink" Target="https://www.reddit.com/r/metacanada/comments/gw6t6e/cbc_confesses_to_being_fake_news_defund_and_deport/" TargetMode="External"/><Relationship Id="rId98" Type="http://schemas.openxmlformats.org/officeDocument/2006/relationships/hyperlink" Target="https://www.reddit.com/r/metacanada/comments/gvc12s/the_absolute_state_of_canada_right_now/" TargetMode="External"/><Relationship Id="rId91" Type="http://schemas.openxmlformats.org/officeDocument/2006/relationships/hyperlink" Target="https://twitter.com/KonstantinKisin/status/1270711803597615111" TargetMode="External"/><Relationship Id="rId90" Type="http://schemas.openxmlformats.org/officeDocument/2006/relationships/hyperlink" Target="https://www.reddit.com/r/metacanada/comments/h79goa/british_comedian_and_political_commentator/" TargetMode="External"/><Relationship Id="rId93" Type="http://schemas.openxmlformats.org/officeDocument/2006/relationships/hyperlink" Target="https://omegacanada.win/" TargetMode="External"/><Relationship Id="rId92" Type="http://schemas.openxmlformats.org/officeDocument/2006/relationships/hyperlink" Target="https://www.reddit.com/r/metacanada/comments/hgh211/introducing_omegacanadawin/" TargetMode="External"/><Relationship Id="rId118" Type="http://schemas.openxmlformats.org/officeDocument/2006/relationships/hyperlink" Target="https://globalnews.ca/news/7107493/lifelabs-breach-privacy-report-ontario-bc/" TargetMode="External"/><Relationship Id="rId239" Type="http://schemas.openxmlformats.org/officeDocument/2006/relationships/hyperlink" Target="http://i.redd.it" TargetMode="External"/><Relationship Id="rId117" Type="http://schemas.openxmlformats.org/officeDocument/2006/relationships/hyperlink" Target="https://www.reddit.com/r/metacanada/comments/hfw3rq/lifelabs_failed_to_protect_personal_information/" TargetMode="External"/><Relationship Id="rId238" Type="http://schemas.openxmlformats.org/officeDocument/2006/relationships/hyperlink" Target="https://www.cbc.ca/news/canada/ottawa/carleton-petition-removal-gandhi-statue-1.5612763" TargetMode="External"/><Relationship Id="rId359" Type="http://schemas.openxmlformats.org/officeDocument/2006/relationships/hyperlink" Target="https://www.reddit.com/r/metacanada/comments/gwwnch/the_canadian_firearm_ban/" TargetMode="External"/><Relationship Id="rId116" Type="http://schemas.openxmlformats.org/officeDocument/2006/relationships/hyperlink" Target="http://globalnews.ca" TargetMode="External"/><Relationship Id="rId237" Type="http://schemas.openxmlformats.org/officeDocument/2006/relationships/hyperlink" Target="https://www.reddit.com/r/metacanada/comments/hagdgk/the_left_is_already_turning_on_itself_petition/" TargetMode="External"/><Relationship Id="rId358" Type="http://schemas.openxmlformats.org/officeDocument/2006/relationships/hyperlink" Target="http://youtube.com" TargetMode="External"/><Relationship Id="rId479" Type="http://schemas.openxmlformats.org/officeDocument/2006/relationships/hyperlink" Target="http://twitter.com" TargetMode="External"/><Relationship Id="rId115" Type="http://schemas.openxmlformats.org/officeDocument/2006/relationships/hyperlink" Target="https://media.thedonald.win/thedonald/post/L6kiS5R5.jpeg" TargetMode="External"/><Relationship Id="rId236" Type="http://schemas.openxmlformats.org/officeDocument/2006/relationships/hyperlink" Target="http://cbc.ca" TargetMode="External"/><Relationship Id="rId357" Type="http://schemas.openxmlformats.org/officeDocument/2006/relationships/hyperlink" Target="https://upload.wikimedia.org/wikipedia/commons/thumb/7/7e/Hammer_and_sickle.svg/1024px-Hammer_and_sickle.svg.png" TargetMode="External"/><Relationship Id="rId478" Type="http://schemas.openxmlformats.org/officeDocument/2006/relationships/hyperlink" Target="https://twitter.com/ErinOTooleMP/status/1276151968088633348" TargetMode="External"/><Relationship Id="rId119" Type="http://schemas.openxmlformats.org/officeDocument/2006/relationships/hyperlink" Target="http://globalnews.ca" TargetMode="External"/><Relationship Id="rId110" Type="http://schemas.openxmlformats.org/officeDocument/2006/relationships/hyperlink" Target="https://thumbs.gfycat.com/NeighboringShortFlounder-size_restricted.gif" TargetMode="External"/><Relationship Id="rId231" Type="http://schemas.openxmlformats.org/officeDocument/2006/relationships/hyperlink" Target="https://www.reddit.com/r/metacanada/comments/hhouf0/canadian_newspaper_issues_trigger_warning_over/" TargetMode="External"/><Relationship Id="rId352" Type="http://schemas.openxmlformats.org/officeDocument/2006/relationships/hyperlink" Target="https://www.youtube.com/watch?v=uXgZgD-ObDI" TargetMode="External"/><Relationship Id="rId473" Type="http://schemas.openxmlformats.org/officeDocument/2006/relationships/hyperlink" Target="http://ichef.bbci.co.uk" TargetMode="External"/><Relationship Id="rId230" Type="http://schemas.openxmlformats.org/officeDocument/2006/relationships/hyperlink" Target="http://thepostmillennial.com" TargetMode="External"/><Relationship Id="rId351" Type="http://schemas.openxmlformats.org/officeDocument/2006/relationships/hyperlink" Target="https://www.reddit.com/r/metacanada/comments/h9tnzb/male_feminist_bill_burr/" TargetMode="External"/><Relationship Id="rId472" Type="http://schemas.openxmlformats.org/officeDocument/2006/relationships/hyperlink" Target="https://globalnews.ca/news/7080206/justin-trudeau-jagmeet-singh-racist-comment/" TargetMode="External"/><Relationship Id="rId350" Type="http://schemas.openxmlformats.org/officeDocument/2006/relationships/hyperlink" Target="http://youtube.com" TargetMode="External"/><Relationship Id="rId471" Type="http://schemas.openxmlformats.org/officeDocument/2006/relationships/hyperlink" Target="https://www.reddit.com/r/metacanada/comments/hbmoiu/justin_bravely_dumps_on_bloc_member_but_only/" TargetMode="External"/><Relationship Id="rId470" Type="http://schemas.openxmlformats.org/officeDocument/2006/relationships/hyperlink" Target="http://globalnews.ca" TargetMode="External"/><Relationship Id="rId114" Type="http://schemas.openxmlformats.org/officeDocument/2006/relationships/hyperlink" Target="https://www.reddit.com/r/metacanada/comments/hfcyoa/spread_far_and_wide_formatted_for_easy_printing/" TargetMode="External"/><Relationship Id="rId235" Type="http://schemas.openxmlformats.org/officeDocument/2006/relationships/hyperlink" Target="https://twitter.com/CBSNews/status/1269000747708026886?s=20" TargetMode="External"/><Relationship Id="rId356" Type="http://schemas.openxmlformats.org/officeDocument/2006/relationships/hyperlink" Target="https://www.reddit.com/r/metacanada/comments/heleb5/daily_reminder_the_ideology_thats_currently/" TargetMode="External"/><Relationship Id="rId477" Type="http://schemas.openxmlformats.org/officeDocument/2006/relationships/hyperlink" Target="https://www.reddit.com/r/metacanada/comments/hgch3h/maybe_this_erin_chick_is_alright/" TargetMode="External"/><Relationship Id="rId113" Type="http://schemas.openxmlformats.org/officeDocument/2006/relationships/hyperlink" Target="https://i.redd.it/bftjnbngrw651.jpg" TargetMode="External"/><Relationship Id="rId234" Type="http://schemas.openxmlformats.org/officeDocument/2006/relationships/hyperlink" Target="https://www.reddit.com/r/metacanada/comments/gxfg1x/you_are_now_no_longer_allowed_to_post_anything_on/" TargetMode="External"/><Relationship Id="rId355" Type="http://schemas.openxmlformats.org/officeDocument/2006/relationships/hyperlink" Target="http://upload.wikimedia.org" TargetMode="External"/><Relationship Id="rId476" Type="http://schemas.openxmlformats.org/officeDocument/2006/relationships/hyperlink" Target="http://twitter.com" TargetMode="External"/><Relationship Id="rId112" Type="http://schemas.openxmlformats.org/officeDocument/2006/relationships/hyperlink" Target="https://www.reddit.com/r/metacanada/comments/hfb1b8/not_again_when_will_it_stop/" TargetMode="External"/><Relationship Id="rId233" Type="http://schemas.openxmlformats.org/officeDocument/2006/relationships/hyperlink" Target="http://twitter.com" TargetMode="External"/><Relationship Id="rId354" Type="http://schemas.openxmlformats.org/officeDocument/2006/relationships/hyperlink" Target="https://www.reddit.com/r/metacanada/comments/h92wme/black_lives_matter_my_thoughts_leslyn_lewis/" TargetMode="External"/><Relationship Id="rId475" Type="http://schemas.openxmlformats.org/officeDocument/2006/relationships/hyperlink" Target="https://ichef.bbci.co.uk/news/660/media/images/68253000/jpg/_68253915_meir-dagan-photo.jpg" TargetMode="External"/><Relationship Id="rId111" Type="http://schemas.openxmlformats.org/officeDocument/2006/relationships/hyperlink" Target="http://i.redd.it" TargetMode="External"/><Relationship Id="rId232" Type="http://schemas.openxmlformats.org/officeDocument/2006/relationships/hyperlink" Target="https://thepostmillennial.com/canadian-newspaper-issues-trigger-warning-over-printing-canadian-flag-for-canada-day" TargetMode="External"/><Relationship Id="rId353" Type="http://schemas.openxmlformats.org/officeDocument/2006/relationships/hyperlink" Target="https://www.reddit.com/r/metacanada/comments/h92wme/black_lives_matter_my_thoughts_leslyn_lewis/" TargetMode="External"/><Relationship Id="rId474" Type="http://schemas.openxmlformats.org/officeDocument/2006/relationships/hyperlink" Target="https://www.reddit.com/r/metacanada/comments/gxeti6/just_a_picture_of_a_member_of_the_privileged/" TargetMode="External"/><Relationship Id="rId305" Type="http://schemas.openxmlformats.org/officeDocument/2006/relationships/hyperlink" Target="http://aljazeera.com" TargetMode="External"/><Relationship Id="rId426" Type="http://schemas.openxmlformats.org/officeDocument/2006/relationships/hyperlink" Target="http://archive.is" TargetMode="External"/><Relationship Id="rId547" Type="http://schemas.openxmlformats.org/officeDocument/2006/relationships/hyperlink" Target="http://youtu.be" TargetMode="External"/><Relationship Id="rId304" Type="http://schemas.openxmlformats.org/officeDocument/2006/relationships/hyperlink" Target="https://www.youtube.com/watch?v=8sgxnxAUTEU" TargetMode="External"/><Relationship Id="rId425" Type="http://schemas.openxmlformats.org/officeDocument/2006/relationships/hyperlink" Target="https://www.independent.co.uk/news/world/americas/us-politics/trump-george-floyd-press-conference-today-job-numbers-a9551426.html?utm_source=reddit.com" TargetMode="External"/><Relationship Id="rId546" Type="http://schemas.openxmlformats.org/officeDocument/2006/relationships/hyperlink" Target="https://twitter.com/AOC/status/1274499021625794565" TargetMode="External"/><Relationship Id="rId303" Type="http://schemas.openxmlformats.org/officeDocument/2006/relationships/hyperlink" Target="https://www.reddit.com/r/metacanada/comments/hfrn8r/putin_celebrates_reimposing_a_totalitarian_regime/" TargetMode="External"/><Relationship Id="rId424" Type="http://schemas.openxmlformats.org/officeDocument/2006/relationships/hyperlink" Target="https://www.reddit.com/r/metacanada/comments/gxb3q4/trump_is_a_masterclass_in_distraction_politics/" TargetMode="External"/><Relationship Id="rId545" Type="http://schemas.openxmlformats.org/officeDocument/2006/relationships/hyperlink" Target="https://www.reddit.com/r/metacanada/comments/hdavtd/brain_dead_cocktail_waitress_stupidly_admits_that/" TargetMode="External"/><Relationship Id="rId302" Type="http://schemas.openxmlformats.org/officeDocument/2006/relationships/hyperlink" Target="http://youtube.com" TargetMode="External"/><Relationship Id="rId423" Type="http://schemas.openxmlformats.org/officeDocument/2006/relationships/hyperlink" Target="http://independent.co.uk" TargetMode="External"/><Relationship Id="rId544" Type="http://schemas.openxmlformats.org/officeDocument/2006/relationships/hyperlink" Target="http://twitter.com" TargetMode="External"/><Relationship Id="rId309" Type="http://schemas.openxmlformats.org/officeDocument/2006/relationships/hyperlink" Target="https://www.reddit.com/r/metacanada/comments/hbclgr/schweeet_fbi_nabbed_accused_cop_car_arsonist_by/" TargetMode="External"/><Relationship Id="rId308" Type="http://schemas.openxmlformats.org/officeDocument/2006/relationships/hyperlink" Target="http://nypost.com" TargetMode="External"/><Relationship Id="rId429" Type="http://schemas.openxmlformats.org/officeDocument/2006/relationships/hyperlink" Target="http://youtube.com" TargetMode="External"/><Relationship Id="rId307" Type="http://schemas.openxmlformats.org/officeDocument/2006/relationships/hyperlink" Target="https://www.aljazeera.com/news/2020/06/iran-issues-arrest-warrant-trump-asks-interpol-200629104710662.html" TargetMode="External"/><Relationship Id="rId428" Type="http://schemas.openxmlformats.org/officeDocument/2006/relationships/hyperlink" Target="http://archive.is/MzIrZ" TargetMode="External"/><Relationship Id="rId549" Type="http://schemas.openxmlformats.org/officeDocument/2006/relationships/hyperlink" Target="https://youtu.be/TG8xWJaJO-c?t=142" TargetMode="External"/><Relationship Id="rId306" Type="http://schemas.openxmlformats.org/officeDocument/2006/relationships/hyperlink" Target="https://www.reddit.com/r/metacanada/comments/hhztas/hahaha_iran_issues_arrest_warrant_for_trump_asks/" TargetMode="External"/><Relationship Id="rId427" Type="http://schemas.openxmlformats.org/officeDocument/2006/relationships/hyperlink" Target="https://www.reddit.com/r/metacanada/comments/had2it/make_no_mistake_blm_is_a_radical_neomarxist/" TargetMode="External"/><Relationship Id="rId548" Type="http://schemas.openxmlformats.org/officeDocument/2006/relationships/hyperlink" Target="https://www.reddit.com/r/metacanada/comments/hf59r2/reminder_ragainsthatesubreddits_defector_blows/" TargetMode="External"/><Relationship Id="rId301" Type="http://schemas.openxmlformats.org/officeDocument/2006/relationships/hyperlink" Target="https://globalnews.ca/news/7074954/coronavirus-spending-bill-ndp/" TargetMode="External"/><Relationship Id="rId422" Type="http://schemas.openxmlformats.org/officeDocument/2006/relationships/hyperlink" Target="https://www.nytimes.com/reuters/2020/06/04/us/04reuters-usa-shooting-georgia-slur.html" TargetMode="External"/><Relationship Id="rId543" Type="http://schemas.openxmlformats.org/officeDocument/2006/relationships/hyperlink" Target="https://www.ctvnews.ca/mobile/politics/singh-removed-from-house-after-refusing-to-apologize-for-calling-bloc-mp-a-racist-1.4988470" TargetMode="External"/><Relationship Id="rId300" Type="http://schemas.openxmlformats.org/officeDocument/2006/relationships/hyperlink" Target="https://www.reddit.com/r/metacanada/comments/hatimb/ndp_cower_at_the_prospect_of_facing_the_will_of/" TargetMode="External"/><Relationship Id="rId421" Type="http://schemas.openxmlformats.org/officeDocument/2006/relationships/hyperlink" Target="https://www.reddit.com/r/metacanada/comments/gx9k0j/this_is_an_example_of_evidence_of_racism_being/" TargetMode="External"/><Relationship Id="rId542" Type="http://schemas.openxmlformats.org/officeDocument/2006/relationships/hyperlink" Target="https://www.reddit.com/r/metacanada/comments/hb016g/singh_finally_brings_youre_a_racist_into_the_hoc/" TargetMode="External"/><Relationship Id="rId420" Type="http://schemas.openxmlformats.org/officeDocument/2006/relationships/hyperlink" Target="http://nytimes.com" TargetMode="External"/><Relationship Id="rId541" Type="http://schemas.openxmlformats.org/officeDocument/2006/relationships/hyperlink" Target="http://ctvnews.ca" TargetMode="External"/><Relationship Id="rId540" Type="http://schemas.openxmlformats.org/officeDocument/2006/relationships/hyperlink" Target="https://imgur.com/YM9wd0P" TargetMode="External"/><Relationship Id="rId415" Type="http://schemas.openxmlformats.org/officeDocument/2006/relationships/hyperlink" Target="https://www.reddit.com/r/metacanada/comments/gvjzx7/this_is_how_offtherails_deluded_leftists_are_when/" TargetMode="External"/><Relationship Id="rId536" Type="http://schemas.openxmlformats.org/officeDocument/2006/relationships/hyperlink" Target="https://www.reddit.com/r/metacanada/comments/hekv6v/us_plans_to_slap_tariffs_on_aluminum_imports_from/" TargetMode="External"/><Relationship Id="rId414" Type="http://schemas.openxmlformats.org/officeDocument/2006/relationships/hyperlink" Target="http://archive.is" TargetMode="External"/><Relationship Id="rId535" Type="http://schemas.openxmlformats.org/officeDocument/2006/relationships/hyperlink" Target="http://cbc.ca" TargetMode="External"/><Relationship Id="rId413" Type="http://schemas.openxmlformats.org/officeDocument/2006/relationships/hyperlink" Target="https://twitter.com/RazSimone/status/1274541843779252229" TargetMode="External"/><Relationship Id="rId534" Type="http://schemas.openxmlformats.org/officeDocument/2006/relationships/hyperlink" Target="https://www.cbc.ca/news/politics/erin-otoole-social-conservative-leadership-1.5613399" TargetMode="External"/><Relationship Id="rId412" Type="http://schemas.openxmlformats.org/officeDocument/2006/relationships/hyperlink" Target="https://www.reddit.com/r/metacanada/comments/hd0mv3/chaz_warlord_whines_that_first_responders_wouldnt/" TargetMode="External"/><Relationship Id="rId533" Type="http://schemas.openxmlformats.org/officeDocument/2006/relationships/hyperlink" Target="https://www.reddit.com/r/metacanada/comments/ha3lsf/absofukinlutely_do_not_do_this_erin_otoole_asks/" TargetMode="External"/><Relationship Id="rId419" Type="http://schemas.openxmlformats.org/officeDocument/2006/relationships/hyperlink" Target="https://www.cbc.ca/news/canada/manitoba/cmhr-ceo-resigns-1.5627928" TargetMode="External"/><Relationship Id="rId418" Type="http://schemas.openxmlformats.org/officeDocument/2006/relationships/hyperlink" Target="https://www.reddit.com/r/metacanada/comments/hfzdgn/breaking_ceo_resigns_after_allegations_of/" TargetMode="External"/><Relationship Id="rId539" Type="http://schemas.openxmlformats.org/officeDocument/2006/relationships/hyperlink" Target="https://www.reddit.com/r/metacanada/comments/haesw5/how_to_enslave_an_entire_population_without/" TargetMode="External"/><Relationship Id="rId417" Type="http://schemas.openxmlformats.org/officeDocument/2006/relationships/hyperlink" Target="http://cbc.ca" TargetMode="External"/><Relationship Id="rId538" Type="http://schemas.openxmlformats.org/officeDocument/2006/relationships/hyperlink" Target="http://imgur.com" TargetMode="External"/><Relationship Id="rId416" Type="http://schemas.openxmlformats.org/officeDocument/2006/relationships/hyperlink" Target="http://archive.is/wip/d2deK" TargetMode="External"/><Relationship Id="rId537" Type="http://schemas.openxmlformats.org/officeDocument/2006/relationships/hyperlink" Target="https://www.cbc.ca/news/world/tariffs-aluminum-u-s-canada-trade-1.5623245" TargetMode="External"/><Relationship Id="rId411" Type="http://schemas.openxmlformats.org/officeDocument/2006/relationships/hyperlink" Target="http://twitter.com" TargetMode="External"/><Relationship Id="rId532" Type="http://schemas.openxmlformats.org/officeDocument/2006/relationships/hyperlink" Target="http://cbc.ca" TargetMode="External"/><Relationship Id="rId410" Type="http://schemas.openxmlformats.org/officeDocument/2006/relationships/hyperlink" Target="https://www.reddit.com/r/metacanada/comments/h7q6jj/unhinged_boston_mayor_declares_racism_a_public/" TargetMode="External"/><Relationship Id="rId531" Type="http://schemas.openxmlformats.org/officeDocument/2006/relationships/hyperlink" Target="https://twitter.com/RubinReport/status/1267825620194492420?s=20" TargetMode="External"/><Relationship Id="rId530" Type="http://schemas.openxmlformats.org/officeDocument/2006/relationships/hyperlink" Target="https://www.reddit.com/r/metacanada/comments/gv8k85/blm_approaching_frightened_women_on_the_street/" TargetMode="External"/><Relationship Id="rId206" Type="http://schemas.openxmlformats.org/officeDocument/2006/relationships/hyperlink" Target="http://regina.ctvnews.ca" TargetMode="External"/><Relationship Id="rId327" Type="http://schemas.openxmlformats.org/officeDocument/2006/relationships/hyperlink" Target="https://www.reddit.com/r/metacanada/comments/h8x07g/political_correctness_is_leading_society_towards/" TargetMode="External"/><Relationship Id="rId448" Type="http://schemas.openxmlformats.org/officeDocument/2006/relationships/hyperlink" Target="https://www.reddit.com/r/metacanada/comments/gwado5/antifa_bolsheviks_have_vandalized_the_national/" TargetMode="External"/><Relationship Id="rId569" Type="http://schemas.openxmlformats.org/officeDocument/2006/relationships/hyperlink" Target="https://www.reddit.com/r/metacanada/comments/h885gx/inked_transvestites_see_reality_impose_itself_on/" TargetMode="External"/><Relationship Id="rId205" Type="http://schemas.openxmlformats.org/officeDocument/2006/relationships/hyperlink" Target="https://www.thebeaverton.com/2020/06/antifa-surprised-to-discover-it-is-an-organization/" TargetMode="External"/><Relationship Id="rId326" Type="http://schemas.openxmlformats.org/officeDocument/2006/relationships/hyperlink" Target="http://youtube.com" TargetMode="External"/><Relationship Id="rId447" Type="http://schemas.openxmlformats.org/officeDocument/2006/relationships/hyperlink" Target="http://twitter.com" TargetMode="External"/><Relationship Id="rId568" Type="http://schemas.openxmlformats.org/officeDocument/2006/relationships/hyperlink" Target="http://buzzfeednews.com" TargetMode="External"/><Relationship Id="rId204" Type="http://schemas.openxmlformats.org/officeDocument/2006/relationships/hyperlink" Target="https://www.reddit.com/r/metacanada/comments/guqkqo/beaverton_pushing_misinformation_to_try_to/" TargetMode="External"/><Relationship Id="rId325" Type="http://schemas.openxmlformats.org/officeDocument/2006/relationships/hyperlink" Target="https://theconservativetreehouse.com/2020/06/23/fake-noose-the-nascar-bubba-wallace-rope-noose-was-a-purposeful-hoax/" TargetMode="External"/><Relationship Id="rId446" Type="http://schemas.openxmlformats.org/officeDocument/2006/relationships/hyperlink" Target="https://conservativebrief.com/ex-fbi-general-counsel-hillary-indicted-22404/?utm_source=CB&amp;amp;utm_medium=Martin" TargetMode="External"/><Relationship Id="rId567" Type="http://schemas.openxmlformats.org/officeDocument/2006/relationships/hyperlink" Target="https://www.youtube.com/watch?v=S065EPk1ypE" TargetMode="External"/><Relationship Id="rId203" Type="http://schemas.openxmlformats.org/officeDocument/2006/relationships/hyperlink" Target="http://thebeaverton.com" TargetMode="External"/><Relationship Id="rId324" Type="http://schemas.openxmlformats.org/officeDocument/2006/relationships/hyperlink" Target="https://www.reddit.com/r/metacanada/comments/henc3f/it_looks_like_the_bubba_wallace_noose_thing_was_a/" TargetMode="External"/><Relationship Id="rId445" Type="http://schemas.openxmlformats.org/officeDocument/2006/relationships/hyperlink" Target="https://www.reddit.com/r/metacanada/comments/hi1tzs/trumps_real_beef_with_the_fbi_he_was_right_on/" TargetMode="External"/><Relationship Id="rId566" Type="http://schemas.openxmlformats.org/officeDocument/2006/relationships/hyperlink" Target="https://www.reddit.com/r/metacanada/comments/h0o3t7/jordan_peterson_explains_dipshit_protesters/" TargetMode="External"/><Relationship Id="rId209" Type="http://schemas.openxmlformats.org/officeDocument/2006/relationships/hyperlink" Target="http://i.redd.it" TargetMode="External"/><Relationship Id="rId208" Type="http://schemas.openxmlformats.org/officeDocument/2006/relationships/hyperlink" Target="https://regina.ctvnews.ca/sask-bill-amendment-prevents-municipalities-from-banning-guns-1.4986823" TargetMode="External"/><Relationship Id="rId329" Type="http://schemas.openxmlformats.org/officeDocument/2006/relationships/hyperlink" Target="http://np.reddit.com" TargetMode="External"/><Relationship Id="rId207" Type="http://schemas.openxmlformats.org/officeDocument/2006/relationships/hyperlink" Target="https://www.reddit.com/r/metacanada/comments/has3ah/saskatchewan_moves_to_ban_municipal_gun_bans/" TargetMode="External"/><Relationship Id="rId328" Type="http://schemas.openxmlformats.org/officeDocument/2006/relationships/hyperlink" Target="https://www.reddit.com/r/metacanada/comments/h8x07g/political_correctness_is_leading_society_towards/" TargetMode="External"/><Relationship Id="rId449" Type="http://schemas.openxmlformats.org/officeDocument/2006/relationships/hyperlink" Target="https://twitter.com/AnitaOakville/status/1268314948385603592?s=20" TargetMode="External"/><Relationship Id="rId440" Type="http://schemas.openxmlformats.org/officeDocument/2006/relationships/hyperlink" Target="https://www.cbsnews.com/news/george-floyd-derek-chauvin-nightclub-bumped-heads-changes-story/" TargetMode="External"/><Relationship Id="rId561" Type="http://schemas.openxmlformats.org/officeDocument/2006/relationships/hyperlink" Target="https://thepostmillennial.com/meet-the-worlds-dumbest-mortgage-broker-the-federal-government" TargetMode="External"/><Relationship Id="rId560" Type="http://schemas.openxmlformats.org/officeDocument/2006/relationships/hyperlink" Target="https://www.reddit.com/r/metacanada/comments/guhrk6/poilievre_meet_the_worlds_dumbest_mortgage/" TargetMode="External"/><Relationship Id="rId202" Type="http://schemas.openxmlformats.org/officeDocument/2006/relationships/hyperlink" Target="https://www.youtube.com/watch?v=8qCHRYMe66g" TargetMode="External"/><Relationship Id="rId323" Type="http://schemas.openxmlformats.org/officeDocument/2006/relationships/hyperlink" Target="http://theconservativetreehouse.com" TargetMode="External"/><Relationship Id="rId444" Type="http://schemas.openxmlformats.org/officeDocument/2006/relationships/hyperlink" Target="http://conservativebrief.com" TargetMode="External"/><Relationship Id="rId565" Type="http://schemas.openxmlformats.org/officeDocument/2006/relationships/hyperlink" Target="http://youtube.com" TargetMode="External"/><Relationship Id="rId201" Type="http://schemas.openxmlformats.org/officeDocument/2006/relationships/hyperlink" Target="https://www.reddit.com/r/metacanada/comments/hfwmt0/why_the_left_think_they_are_better/" TargetMode="External"/><Relationship Id="rId322" Type="http://schemas.openxmlformats.org/officeDocument/2006/relationships/hyperlink" Target="https://i.redd.it/k9jzx2wera251.jpg" TargetMode="External"/><Relationship Id="rId443" Type="http://schemas.openxmlformats.org/officeDocument/2006/relationships/hyperlink" Target="https://montreal.ctvnews.ca/a-13-year-old-boy-and-two-others-shot-in-alleged-attempted-murder-in-montreal-1.5003244" TargetMode="External"/><Relationship Id="rId564" Type="http://schemas.openxmlformats.org/officeDocument/2006/relationships/hyperlink" Target="https://www.youtube.com/watch?v=nnv4LrVpTgU" TargetMode="External"/><Relationship Id="rId200" Type="http://schemas.openxmlformats.org/officeDocument/2006/relationships/hyperlink" Target="http://youtube.com" TargetMode="External"/><Relationship Id="rId321" Type="http://schemas.openxmlformats.org/officeDocument/2006/relationships/hyperlink" Target="https://www.reddit.com/r/metacanada/comments/guogjy/canzuk_meme/" TargetMode="External"/><Relationship Id="rId442" Type="http://schemas.openxmlformats.org/officeDocument/2006/relationships/hyperlink" Target="https://www.reddit.com/r/metacanada/comments/hhfxy0/paging_justin_trudeau_will_you_please_do/" TargetMode="External"/><Relationship Id="rId563" Type="http://schemas.openxmlformats.org/officeDocument/2006/relationships/hyperlink" Target="https://www.reddit.com/r/metacanada/comments/gzuh07/opposition_raking_trudeau_over_the_coals_for_his/" TargetMode="External"/><Relationship Id="rId320" Type="http://schemas.openxmlformats.org/officeDocument/2006/relationships/hyperlink" Target="http://i.redd.it" TargetMode="External"/><Relationship Id="rId441" Type="http://schemas.openxmlformats.org/officeDocument/2006/relationships/hyperlink" Target="http://montreal.ctvnews.ca" TargetMode="External"/><Relationship Id="rId562" Type="http://schemas.openxmlformats.org/officeDocument/2006/relationships/hyperlink" Target="http://youtube.com" TargetMode="External"/><Relationship Id="rId316" Type="http://schemas.openxmlformats.org/officeDocument/2006/relationships/hyperlink" Target="https://i.redd.it/l7vcowxmy3651.jpg" TargetMode="External"/><Relationship Id="rId437" Type="http://schemas.openxmlformats.org/officeDocument/2006/relationships/hyperlink" Target="https://www.theglobeandmail.com/canada/article-mexico-hits-pause-on-sending-temporary-foreign-workers-to-canada-after/" TargetMode="External"/><Relationship Id="rId558" Type="http://schemas.openxmlformats.org/officeDocument/2006/relationships/hyperlink" Target="https://i.redd.it/m0w9hudb33651.jpg" TargetMode="External"/><Relationship Id="rId315" Type="http://schemas.openxmlformats.org/officeDocument/2006/relationships/hyperlink" Target="https://www.reddit.com/r/metacanada/comments/hcx0mx/sjws_and_black_lives_logic_explained/" TargetMode="External"/><Relationship Id="rId436" Type="http://schemas.openxmlformats.org/officeDocument/2006/relationships/hyperlink" Target="https://www.reddit.com/r/metacanada/comments/ha9jpg/mexico_hits_pause_on_sending_temporary_foreign/" TargetMode="External"/><Relationship Id="rId557" Type="http://schemas.openxmlformats.org/officeDocument/2006/relationships/hyperlink" Target="https://www.reddit.com/r/metacanada/comments/hcswua/when_you_make_fun_of_anti_lgbt_and_misogynistic/" TargetMode="External"/><Relationship Id="rId314" Type="http://schemas.openxmlformats.org/officeDocument/2006/relationships/hyperlink" Target="http://i.redd.it" TargetMode="External"/><Relationship Id="rId435" Type="http://schemas.openxmlformats.org/officeDocument/2006/relationships/hyperlink" Target="http://theglobeandmail.com" TargetMode="External"/><Relationship Id="rId556" Type="http://schemas.openxmlformats.org/officeDocument/2006/relationships/hyperlink" Target="http://i.redd.it" TargetMode="External"/><Relationship Id="rId313" Type="http://schemas.openxmlformats.org/officeDocument/2006/relationships/hyperlink" Target="https://www.ctvnews.ca/business/canadian-companies-join-growing-boycott-of-facebook-advertising-1.5004124" TargetMode="External"/><Relationship Id="rId434" Type="http://schemas.openxmlformats.org/officeDocument/2006/relationships/hyperlink" Target="https://en.yna.co.kr/view/AEN20200609000551325" TargetMode="External"/><Relationship Id="rId555" Type="http://schemas.openxmlformats.org/officeDocument/2006/relationships/hyperlink" Target="https://twitter.com/ezralevant/status/1269036891338309632?s=20" TargetMode="External"/><Relationship Id="rId319" Type="http://schemas.openxmlformats.org/officeDocument/2006/relationships/hyperlink" Target="https://calgaryherald.com/opinion/columnists/corbella-trudeaus-discarding-of-democracy-only-outstripped-by-singhs" TargetMode="External"/><Relationship Id="rId318" Type="http://schemas.openxmlformats.org/officeDocument/2006/relationships/hyperlink" Target="https://www.reddit.com/r/metacanada/comments/hb88nz/trudeaus_discarding_of_democracy_only_outstripped/" TargetMode="External"/><Relationship Id="rId439" Type="http://schemas.openxmlformats.org/officeDocument/2006/relationships/hyperlink" Target="https://www.reddit.com/r/metacanada/comments/h7788f/the_plot_thickens_man_who_worked_with_both_floyd/" TargetMode="External"/><Relationship Id="rId317" Type="http://schemas.openxmlformats.org/officeDocument/2006/relationships/hyperlink" Target="http://calgaryherald.com" TargetMode="External"/><Relationship Id="rId438" Type="http://schemas.openxmlformats.org/officeDocument/2006/relationships/hyperlink" Target="http://cbsnews.com" TargetMode="External"/><Relationship Id="rId559" Type="http://schemas.openxmlformats.org/officeDocument/2006/relationships/hyperlink" Target="http://thepostmillennial.com" TargetMode="External"/><Relationship Id="rId550" Type="http://schemas.openxmlformats.org/officeDocument/2006/relationships/hyperlink" Target="http://archive.is" TargetMode="External"/><Relationship Id="rId312" Type="http://schemas.openxmlformats.org/officeDocument/2006/relationships/hyperlink" Target="https://www.reddit.com/r/metacanada/comments/hi1b1j/canadian_companies_join_growing_boycott_of/" TargetMode="External"/><Relationship Id="rId433" Type="http://schemas.openxmlformats.org/officeDocument/2006/relationships/hyperlink" Target="https://www.reddit.com/r/metacanada/comments/gzghqq/the_moment_when_things_went_from_bad_to_very_bad/" TargetMode="External"/><Relationship Id="rId554" Type="http://schemas.openxmlformats.org/officeDocument/2006/relationships/hyperlink" Target="https://www.reddit.com/r/metacanada/comments/gxf3mp/go_home_blackface_go_home/" TargetMode="External"/><Relationship Id="rId311" Type="http://schemas.openxmlformats.org/officeDocument/2006/relationships/hyperlink" Target="http://ctvnews.ca" TargetMode="External"/><Relationship Id="rId432" Type="http://schemas.openxmlformats.org/officeDocument/2006/relationships/hyperlink" Target="http://en.yna.co.kr" TargetMode="External"/><Relationship Id="rId553" Type="http://schemas.openxmlformats.org/officeDocument/2006/relationships/hyperlink" Target="http://twitter.com" TargetMode="External"/><Relationship Id="rId310" Type="http://schemas.openxmlformats.org/officeDocument/2006/relationships/hyperlink" Target="https://nypost.com/2020/06/17/fbi-nabbed-accused-cop-car-arsonist-by-tracing-t-shirt-to-etsy/" TargetMode="External"/><Relationship Id="rId431" Type="http://schemas.openxmlformats.org/officeDocument/2006/relationships/hyperlink" Target="https://www.youtube.com/watch?v=c2TGu76zOCs" TargetMode="External"/><Relationship Id="rId552" Type="http://schemas.openxmlformats.org/officeDocument/2006/relationships/hyperlink" Target="http://archive.is/UDPS8" TargetMode="External"/><Relationship Id="rId430" Type="http://schemas.openxmlformats.org/officeDocument/2006/relationships/hyperlink" Target="https://www.reddit.com/r/metacanada/comments/gxptug/76_years_ago_today_the_greatest_generation_came/" TargetMode="External"/><Relationship Id="rId551" Type="http://schemas.openxmlformats.org/officeDocument/2006/relationships/hyperlink" Target="https://www.reddit.com/r/metacanada/comments/hi6c5h/reddit_now_explicitly_authorizes_racism_directed/" TargetMode="External"/></Relationships>
</file>

<file path=xl/worksheets/_rels/sheet2.xml.rels><?xml version="1.0" encoding="UTF-8" standalone="yes"?><Relationships xmlns="http://schemas.openxmlformats.org/package/2006/relationships"><Relationship Id="rId2180" Type="http://schemas.openxmlformats.org/officeDocument/2006/relationships/hyperlink" Target="https://www.reddit.com/r/metacanada/comments/gwfnku/we_give_special_treatment_and_generous_subsidies/" TargetMode="External"/><Relationship Id="rId2181" Type="http://schemas.openxmlformats.org/officeDocument/2006/relationships/hyperlink" Target="http://toronto.citynews.ca" TargetMode="External"/><Relationship Id="rId2182" Type="http://schemas.openxmlformats.org/officeDocument/2006/relationships/hyperlink" Target="https://www.reddit.com/r/metacanada/comments/gvok8a/ford_says_canada_doesnt_have_same_systemic_deep/" TargetMode="External"/><Relationship Id="rId2183" Type="http://schemas.openxmlformats.org/officeDocument/2006/relationships/hyperlink" Target="https://toronto.citynews.ca/2020/06/02/ford-says-canada-doesnt-have-same-systemic-deep-roots-of-racism-as-u-s/" TargetMode="External"/><Relationship Id="rId2184" Type="http://schemas.openxmlformats.org/officeDocument/2006/relationships/hyperlink" Target="http://outline.com" TargetMode="External"/><Relationship Id="rId2185" Type="http://schemas.openxmlformats.org/officeDocument/2006/relationships/hyperlink" Target="https://www.reddit.com/r/metacanada/comments/gw00it/moar_charges_in_floyd_death/" TargetMode="External"/><Relationship Id="rId2186" Type="http://schemas.openxmlformats.org/officeDocument/2006/relationships/hyperlink" Target="https://outline.com/Pb55z9" TargetMode="External"/><Relationship Id="rId2187" Type="http://schemas.openxmlformats.org/officeDocument/2006/relationships/hyperlink" Target="http://cnn.com" TargetMode="External"/><Relationship Id="rId2188" Type="http://schemas.openxmlformats.org/officeDocument/2006/relationships/hyperlink" Target="https://www.reddit.com/r/metacanada/comments/gwvar0/cnn_and_sesame_street_to_host_a_town_hall/" TargetMode="External"/><Relationship Id="rId2189" Type="http://schemas.openxmlformats.org/officeDocument/2006/relationships/hyperlink" Target="https://www.cnn.com/2020/06/02/us/cnn-sesame-street-standing-up-to-racism/index.html" TargetMode="External"/><Relationship Id="rId2170" Type="http://schemas.openxmlformats.org/officeDocument/2006/relationships/hyperlink" Target="https://www.cbc.ca/news/canada/manitoba/canadian-scientist-sent-deadly-viruses-to-wuhan-lab-months-before-rcmp-asked-to-investigate-1.5609582" TargetMode="External"/><Relationship Id="rId2171" Type="http://schemas.openxmlformats.org/officeDocument/2006/relationships/hyperlink" Target="http://twitter.com" TargetMode="External"/><Relationship Id="rId2172" Type="http://schemas.openxmlformats.org/officeDocument/2006/relationships/hyperlink" Target="https://www.reddit.com/r/metacanada/comments/hhdj70/their_bingo_nights_must_be_wild/" TargetMode="External"/><Relationship Id="rId2173" Type="http://schemas.openxmlformats.org/officeDocument/2006/relationships/hyperlink" Target="https://www.reddit.com/r/metacanada/comments/hhdj70/their_bingo_nights_must_be_wild/" TargetMode="External"/><Relationship Id="rId2174" Type="http://schemas.openxmlformats.org/officeDocument/2006/relationships/hyperlink" Target="http://twitter.com" TargetMode="External"/><Relationship Id="rId2175" Type="http://schemas.openxmlformats.org/officeDocument/2006/relationships/hyperlink" Target="https://www.reddit.com/r/metacanada/comments/ha6802/crazy_heritage_minister_at_it_again_he_is_now/" TargetMode="External"/><Relationship Id="rId2176" Type="http://schemas.openxmlformats.org/officeDocument/2006/relationships/hyperlink" Target="https://twitter.com/mgeist/status/1272900495846359042" TargetMode="External"/><Relationship Id="rId2177" Type="http://schemas.openxmlformats.org/officeDocument/2006/relationships/hyperlink" Target="https://www.reddit.com/r/metacanada/comments/gvnx03/after_seeing_whats_happening_in_america_im/" TargetMode="External"/><Relationship Id="rId2178" Type="http://schemas.openxmlformats.org/officeDocument/2006/relationships/hyperlink" Target="https://www.reddit.com/r/metacanada/comments/gvnx03/after_seeing_whats_happening_in_america_im/" TargetMode="External"/><Relationship Id="rId2179" Type="http://schemas.openxmlformats.org/officeDocument/2006/relationships/hyperlink" Target="https://www.reddit.com/r/metacanada/comments/gwfnku/we_give_special_treatment_and_generous_subsidies/" TargetMode="External"/><Relationship Id="rId2190" Type="http://schemas.openxmlformats.org/officeDocument/2006/relationships/hyperlink" Target="http://i.redd.it" TargetMode="External"/><Relationship Id="rId2191" Type="http://schemas.openxmlformats.org/officeDocument/2006/relationships/hyperlink" Target="https://www.reddit.com/r/metacanada/comments/h8vygd/someone_stole_all_your_stuff_its_just_wealth/" TargetMode="External"/><Relationship Id="rId2192" Type="http://schemas.openxmlformats.org/officeDocument/2006/relationships/hyperlink" Target="https://www.reddit.com/r/metacanada/comments/h8vygd/someone_stole_all_your_stuff_its_just_wealth/" TargetMode="External"/><Relationship Id="rId2193" Type="http://schemas.openxmlformats.org/officeDocument/2006/relationships/hyperlink" Target="http://theswaddle.com" TargetMode="External"/><Relationship Id="rId2194" Type="http://schemas.openxmlformats.org/officeDocument/2006/relationships/hyperlink" Target="https://www.reddit.com/r/metacanada/comments/hbqaby/romanian_parliament_bans_gender_studies/" TargetMode="External"/><Relationship Id="rId2195" Type="http://schemas.openxmlformats.org/officeDocument/2006/relationships/hyperlink" Target="https://theswaddle.com/romanian-parliament-bans-gender-studies-professors-say-they-will-defy-ban/" TargetMode="External"/><Relationship Id="rId2196" Type="http://schemas.openxmlformats.org/officeDocument/2006/relationships/hyperlink" Target="http://i.redd.it" TargetMode="External"/><Relationship Id="rId2197" Type="http://schemas.openxmlformats.org/officeDocument/2006/relationships/hyperlink" Target="https://www.reddit.com/r/metacanada/comments/h90zlb/racism_ends_coronavirus/" TargetMode="External"/><Relationship Id="rId2198" Type="http://schemas.openxmlformats.org/officeDocument/2006/relationships/hyperlink" Target="https://i.redd.it/hj5qrojypx451.jpg" TargetMode="External"/><Relationship Id="rId2199" Type="http://schemas.openxmlformats.org/officeDocument/2006/relationships/hyperlink" Target="http://globalnews.ca" TargetMode="External"/><Relationship Id="rId7030" Type="http://schemas.openxmlformats.org/officeDocument/2006/relationships/hyperlink" Target="http://youtube.com" TargetMode="External"/><Relationship Id="rId7034" Type="http://schemas.openxmlformats.org/officeDocument/2006/relationships/hyperlink" Target="https://www.reddit.com/r/metacanada/comments/gxvofe/alot_of_this_applies_to_canada_aswell/" TargetMode="External"/><Relationship Id="rId7033" Type="http://schemas.openxmlformats.org/officeDocument/2006/relationships/hyperlink" Target="http://youtu.be" TargetMode="External"/><Relationship Id="rId7032" Type="http://schemas.openxmlformats.org/officeDocument/2006/relationships/hyperlink" Target="https://www.youtube.com/watch?v=RcjBnH7yL9Y" TargetMode="External"/><Relationship Id="rId7031" Type="http://schemas.openxmlformats.org/officeDocument/2006/relationships/hyperlink" Target="https://www.reddit.com/r/metacanada/comments/gxj9yk/what_are_boogaloo_bois/" TargetMode="External"/><Relationship Id="rId7038" Type="http://schemas.openxmlformats.org/officeDocument/2006/relationships/hyperlink" Target="https://i.redd.it/dg8c3jycnz351.jpg" TargetMode="External"/><Relationship Id="rId7037" Type="http://schemas.openxmlformats.org/officeDocument/2006/relationships/hyperlink" Target="https://www.reddit.com/r/metacanada/comments/h01c5f/speaklife/" TargetMode="External"/><Relationship Id="rId7036" Type="http://schemas.openxmlformats.org/officeDocument/2006/relationships/hyperlink" Target="http://i.redd.it" TargetMode="External"/><Relationship Id="rId7035" Type="http://schemas.openxmlformats.org/officeDocument/2006/relationships/hyperlink" Target="https://youtu.be/uKjVBsqX7LU" TargetMode="External"/><Relationship Id="rId7039" Type="http://schemas.openxmlformats.org/officeDocument/2006/relationships/hyperlink" Target="http://outline.com" TargetMode="External"/><Relationship Id="rId7023" Type="http://schemas.openxmlformats.org/officeDocument/2006/relationships/hyperlink" Target="https://i.redd.it/opga58dcq3851.png" TargetMode="External"/><Relationship Id="rId7022" Type="http://schemas.openxmlformats.org/officeDocument/2006/relationships/hyperlink" Target="https://www.reddit.com/r/metacanada/comments/hiuqey/2_2_5/" TargetMode="External"/><Relationship Id="rId7021" Type="http://schemas.openxmlformats.org/officeDocument/2006/relationships/hyperlink" Target="http://i.redd.it" TargetMode="External"/><Relationship Id="rId7020" Type="http://schemas.openxmlformats.org/officeDocument/2006/relationships/hyperlink" Target="https://www.youtube.com/watch?v=kTGw_0aVrSk" TargetMode="External"/><Relationship Id="rId7027" Type="http://schemas.openxmlformats.org/officeDocument/2006/relationships/hyperlink" Target="http://youtu.be" TargetMode="External"/><Relationship Id="rId7026" Type="http://schemas.openxmlformats.org/officeDocument/2006/relationships/hyperlink" Target="https://i.redd.it/kk75kbfkjp551.jpg" TargetMode="External"/><Relationship Id="rId7025" Type="http://schemas.openxmlformats.org/officeDocument/2006/relationships/hyperlink" Target="https://www.reddit.com/r/metacanada/comments/hbjm2x/cream_of_wheat_makes_changes_it_will_now_have_the/" TargetMode="External"/><Relationship Id="rId7024" Type="http://schemas.openxmlformats.org/officeDocument/2006/relationships/hyperlink" Target="http://i.redd.it" TargetMode="External"/><Relationship Id="rId7029" Type="http://schemas.openxmlformats.org/officeDocument/2006/relationships/hyperlink" Target="https://youtu.be/pEQTZC8BENw" TargetMode="External"/><Relationship Id="rId7028" Type="http://schemas.openxmlformats.org/officeDocument/2006/relationships/hyperlink" Target="https://www.reddit.com/r/metacanada/comments/h9rfuv/are_incels_dangerous/" TargetMode="External"/><Relationship Id="rId7052" Type="http://schemas.openxmlformats.org/officeDocument/2006/relationships/hyperlink" Target="https://www.reddit.com/r/metacanada/comments/hcbtcn/lmfaooo/" TargetMode="External"/><Relationship Id="rId7051" Type="http://schemas.openxmlformats.org/officeDocument/2006/relationships/hyperlink" Target="http://i.redd.it" TargetMode="External"/><Relationship Id="rId7050" Type="http://schemas.openxmlformats.org/officeDocument/2006/relationships/hyperlink" Target="https://i.redd.it/49re21pirl351.jpg" TargetMode="External"/><Relationship Id="rId7056" Type="http://schemas.openxmlformats.org/officeDocument/2006/relationships/hyperlink" Target="https://www.reddit.com/r/metacanada/comments/hf7f2y/justice_is_secondary_to_the_public_interest/" TargetMode="External"/><Relationship Id="rId7055" Type="http://schemas.openxmlformats.org/officeDocument/2006/relationships/hyperlink" Target="https://www.reddit.com/r/metacanada/comments/hf7f2y/justice_is_secondary_to_the_public_interest/" TargetMode="External"/><Relationship Id="rId7054" Type="http://schemas.openxmlformats.org/officeDocument/2006/relationships/hyperlink" Target="https://www.reddit.com/r/metacanada/comments/hisekl/banned_from_rtoronto_for_pointing_out_excessive/" TargetMode="External"/><Relationship Id="rId7053" Type="http://schemas.openxmlformats.org/officeDocument/2006/relationships/hyperlink" Target="https://i.redd.it/dy5g4x0ugy551.jpg" TargetMode="External"/><Relationship Id="rId7059" Type="http://schemas.openxmlformats.org/officeDocument/2006/relationships/hyperlink" Target="https://twitter.com/jkenney/status/1273372550525935616?s=09" TargetMode="External"/><Relationship Id="rId7058" Type="http://schemas.openxmlformats.org/officeDocument/2006/relationships/hyperlink" Target="https://www.reddit.com/r/metacanada/comments/hb3hen/equalization_referendum_in_alberta/" TargetMode="External"/><Relationship Id="rId7057" Type="http://schemas.openxmlformats.org/officeDocument/2006/relationships/hyperlink" Target="http://twitter.com" TargetMode="External"/><Relationship Id="rId7041" Type="http://schemas.openxmlformats.org/officeDocument/2006/relationships/hyperlink" Target="https://outline.com/YFtWmX" TargetMode="External"/><Relationship Id="rId7040" Type="http://schemas.openxmlformats.org/officeDocument/2006/relationships/hyperlink" Target="https://www.reddit.com/r/metacanada/comments/h7j8ql/chief_tries_to_fight_a_cop_and_resists_arrest/" TargetMode="External"/><Relationship Id="rId7045" Type="http://schemas.openxmlformats.org/officeDocument/2006/relationships/hyperlink" Target="http://theglobeandmail.com" TargetMode="External"/><Relationship Id="rId7044" Type="http://schemas.openxmlformats.org/officeDocument/2006/relationships/hyperlink" Target="https://twitter.com/alexsalvinews/status/1268706510013640704?s=21" TargetMode="External"/><Relationship Id="rId7043" Type="http://schemas.openxmlformats.org/officeDocument/2006/relationships/hyperlink" Target="https://www.reddit.com/r/metacanada/comments/gwwzxp/have_fun_with_that/" TargetMode="External"/><Relationship Id="rId7042" Type="http://schemas.openxmlformats.org/officeDocument/2006/relationships/hyperlink" Target="http://twitter.com" TargetMode="External"/><Relationship Id="rId7049" Type="http://schemas.openxmlformats.org/officeDocument/2006/relationships/hyperlink" Target="https://www.reddit.com/r/metacanada/comments/gyz9of/i_know_its_just_a_twitter_screenshot_but_i_wanted/" TargetMode="External"/><Relationship Id="rId7048" Type="http://schemas.openxmlformats.org/officeDocument/2006/relationships/hyperlink" Target="http://i.redd.it" TargetMode="External"/><Relationship Id="rId7047" Type="http://schemas.openxmlformats.org/officeDocument/2006/relationships/hyperlink" Target="https://www.reddit.com/r/metacanada/comments/h7xlth/quebec_farm_advised_to_use_more_stable_workforce/" TargetMode="External"/><Relationship Id="rId7046" Type="http://schemas.openxmlformats.org/officeDocument/2006/relationships/hyperlink" Target="https://www.reddit.com/r/metacanada/comments/h7xlth/quebec_farm_advised_to_use_more_stable_workforce/" TargetMode="External"/><Relationship Id="rId7012" Type="http://schemas.openxmlformats.org/officeDocument/2006/relationships/hyperlink" Target="http://thuletide.wordpress.com" TargetMode="External"/><Relationship Id="rId7011" Type="http://schemas.openxmlformats.org/officeDocument/2006/relationships/hyperlink" Target="https://e2review.buzzsprout.com/646831/4056878-wilfred-reilly-interview-black-lives-matter-a-closer-look-at-the-stats" TargetMode="External"/><Relationship Id="rId7010" Type="http://schemas.openxmlformats.org/officeDocument/2006/relationships/hyperlink" Target="https://www.reddit.com/r/metacanada/comments/gxyr2c/a_closer_look_at_the_blm_stats/" TargetMode="External"/><Relationship Id="rId7016" Type="http://schemas.openxmlformats.org/officeDocument/2006/relationships/hyperlink" Target="https://www.reddit.com/r/metacanada/comments/hhs36w/we_charity_event_are_everywhere_in_canadian_high/" TargetMode="External"/><Relationship Id="rId7015" Type="http://schemas.openxmlformats.org/officeDocument/2006/relationships/hyperlink" Target="http://theglobeandmail.com" TargetMode="External"/><Relationship Id="rId7014" Type="http://schemas.openxmlformats.org/officeDocument/2006/relationships/hyperlink" Target="https://thuletide.wordpress.com/2020/06/04/diversity-meta-analysis/" TargetMode="External"/><Relationship Id="rId7013" Type="http://schemas.openxmlformats.org/officeDocument/2006/relationships/hyperlink" Target="https://www.reddit.com/r/metacanada/comments/h96mb5/the_negative_impact_of_racial_and_ethnic/" TargetMode="External"/><Relationship Id="rId7019" Type="http://schemas.openxmlformats.org/officeDocument/2006/relationships/hyperlink" Target="https://www.reddit.com/r/metacanada/comments/gx4604/cancon_mitsou_bye_bye_mon_cowboy/" TargetMode="External"/><Relationship Id="rId7018" Type="http://schemas.openxmlformats.org/officeDocument/2006/relationships/hyperlink" Target="http://youtube.com" TargetMode="External"/><Relationship Id="rId7017" Type="http://schemas.openxmlformats.org/officeDocument/2006/relationships/hyperlink" Target="https://www.theglobeandmail.com/politics/article-trudeau-accused-of-cronyism-over-giving-we-charity-a-contract-to-run/" TargetMode="External"/><Relationship Id="rId7001" Type="http://schemas.openxmlformats.org/officeDocument/2006/relationships/hyperlink" Target="http://ctvnews.ca" TargetMode="External"/><Relationship Id="rId7000" Type="http://schemas.openxmlformats.org/officeDocument/2006/relationships/hyperlink" Target="https://society-reviews.com/2020/06/10/ae-cancels-highly-rated-live-pd-citing-backlash-from-george-floyds-death/" TargetMode="External"/><Relationship Id="rId7005" Type="http://schemas.openxmlformats.org/officeDocument/2006/relationships/hyperlink" Target="https://www.reddit.com/r/metacanada/comments/hg21hb/wendy_mesley_disciplined_by_cbc_news_for_using/" TargetMode="External"/><Relationship Id="rId7004" Type="http://schemas.openxmlformats.org/officeDocument/2006/relationships/hyperlink" Target="http://thepostmillennial.com" TargetMode="External"/><Relationship Id="rId7003" Type="http://schemas.openxmlformats.org/officeDocument/2006/relationships/hyperlink" Target="https://www.ctvnews.ca/business/cmhc-tightens-lending-standards-to-protect-housing-market-during-covid-19-1.4969986" TargetMode="External"/><Relationship Id="rId7002" Type="http://schemas.openxmlformats.org/officeDocument/2006/relationships/hyperlink" Target="https://www.reddit.com/r/metacanada/comments/gx6fd6/cmhc_tightens_lending_standards_to_protect/" TargetMode="External"/><Relationship Id="rId7009" Type="http://schemas.openxmlformats.org/officeDocument/2006/relationships/hyperlink" Target="http://e2review.buzzsprout.com" TargetMode="External"/><Relationship Id="rId7008" Type="http://schemas.openxmlformats.org/officeDocument/2006/relationships/hyperlink" Target="https://www.reddit.com/r/metacanada/comments/gw32f1/does_anyone_think_that_we_should_further/" TargetMode="External"/><Relationship Id="rId7007" Type="http://schemas.openxmlformats.org/officeDocument/2006/relationships/hyperlink" Target="https://www.reddit.com/r/metacanada/comments/gw32f1/does_anyone_think_that_we_should_further/" TargetMode="External"/><Relationship Id="rId7006" Type="http://schemas.openxmlformats.org/officeDocument/2006/relationships/hyperlink" Target="https://thepostmillennial.com/wendy-mesley-disciplined-cbc-n-word" TargetMode="External"/><Relationship Id="rId3513" Type="http://schemas.openxmlformats.org/officeDocument/2006/relationships/hyperlink" Target="http://i.imgur.com" TargetMode="External"/><Relationship Id="rId4844" Type="http://schemas.openxmlformats.org/officeDocument/2006/relationships/hyperlink" Target="http://youtube.com" TargetMode="External"/><Relationship Id="rId3512" Type="http://schemas.openxmlformats.org/officeDocument/2006/relationships/hyperlink" Target="https://www.reddit.com/r/metacanada/comments/hib9n5/reddit_says_hate_is_fine_as_long_as_its_against_a/" TargetMode="External"/><Relationship Id="rId4843" Type="http://schemas.openxmlformats.org/officeDocument/2006/relationships/hyperlink" Target="https://thedonald.win/" TargetMode="External"/><Relationship Id="rId3515" Type="http://schemas.openxmlformats.org/officeDocument/2006/relationships/hyperlink" Target="https://i.imgur.com/ZnxWcE9.jpg" TargetMode="External"/><Relationship Id="rId4846" Type="http://schemas.openxmlformats.org/officeDocument/2006/relationships/hyperlink" Target="https://www.youtube.com/watch?v=B8Kpnhp-P_0" TargetMode="External"/><Relationship Id="rId3514" Type="http://schemas.openxmlformats.org/officeDocument/2006/relationships/hyperlink" Target="https://www.reddit.com/r/metacanada/comments/gz6f98/people_around_the_world_are_rioting_in_honour_of/" TargetMode="External"/><Relationship Id="rId4845" Type="http://schemas.openxmlformats.org/officeDocument/2006/relationships/hyperlink" Target="https://www.reddit.com/r/metacanada/comments/hivrjc/big_tech_censorship_is_our_next_biggest_threat/" TargetMode="External"/><Relationship Id="rId3517" Type="http://schemas.openxmlformats.org/officeDocument/2006/relationships/hyperlink" Target="https://www.reddit.com/r/metacanada/comments/hgl8et/first_ministers_couldnt_agree_on_condemning/" TargetMode="External"/><Relationship Id="rId4848" Type="http://schemas.openxmlformats.org/officeDocument/2006/relationships/hyperlink" Target="https://www.reddit.com/r/metacanada/comments/h0hzom/china_broadcast_my_forced_confession_in_canada/" TargetMode="External"/><Relationship Id="rId3516" Type="http://schemas.openxmlformats.org/officeDocument/2006/relationships/hyperlink" Target="http://archive.vn" TargetMode="External"/><Relationship Id="rId4847" Type="http://schemas.openxmlformats.org/officeDocument/2006/relationships/hyperlink" Target="http://thestar.com" TargetMode="External"/><Relationship Id="rId3519" Type="http://schemas.openxmlformats.org/officeDocument/2006/relationships/hyperlink" Target="http://twitter.com" TargetMode="External"/><Relationship Id="rId3518" Type="http://schemas.openxmlformats.org/officeDocument/2006/relationships/hyperlink" Target="https://www.reddit.com/r/metacanada/comments/hgl8et/first_ministers_couldnt_agree_on_condemning/" TargetMode="External"/><Relationship Id="rId4849" Type="http://schemas.openxmlformats.org/officeDocument/2006/relationships/hyperlink" Target="https://www.thestar.com/news/canada/2020/06/09/china-broadcast-my-forced-confession-in-canada-and-crtc-does-nothing-ex-prisoner.html" TargetMode="External"/><Relationship Id="rId4840" Type="http://schemas.openxmlformats.org/officeDocument/2006/relationships/hyperlink" Target="https://www.reddit.com/r/metacanada/comments/gusw9s/thanks_for_making_me_proud_canada/" TargetMode="External"/><Relationship Id="rId3511" Type="http://schemas.openxmlformats.org/officeDocument/2006/relationships/hyperlink" Target="https://www.reddit.com/r/metacanada/comments/hib9n5/reddit_says_hate_is_fine_as_long_as_its_against_a/" TargetMode="External"/><Relationship Id="rId4842" Type="http://schemas.openxmlformats.org/officeDocument/2006/relationships/hyperlink" Target="https://www.reddit.com/r/metacanada/comments/hi5uds/thedonaldwin_has_been_taken_down/" TargetMode="External"/><Relationship Id="rId3510" Type="http://schemas.openxmlformats.org/officeDocument/2006/relationships/hyperlink" Target="https://www.youtube.com/watch?v=sY3zbL7trhE" TargetMode="External"/><Relationship Id="rId4841" Type="http://schemas.openxmlformats.org/officeDocument/2006/relationships/hyperlink" Target="https://i.redd.it/jyb61lrh4d251.jpg" TargetMode="External"/><Relationship Id="rId3502" Type="http://schemas.openxmlformats.org/officeDocument/2006/relationships/hyperlink" Target="https://i.redd.it/2a0xuul09j651.jpg" TargetMode="External"/><Relationship Id="rId4833" Type="http://schemas.openxmlformats.org/officeDocument/2006/relationships/hyperlink" Target="http://youtu.be" TargetMode="External"/><Relationship Id="rId3501" Type="http://schemas.openxmlformats.org/officeDocument/2006/relationships/hyperlink" Target="https://www.reddit.com/r/metacanada/comments/he913r/2020_in_a_nutshell/" TargetMode="External"/><Relationship Id="rId4832" Type="http://schemas.openxmlformats.org/officeDocument/2006/relationships/hyperlink" Target="http://archive.is/QeoDY" TargetMode="External"/><Relationship Id="rId3504" Type="http://schemas.openxmlformats.org/officeDocument/2006/relationships/hyperlink" Target="https://www.reddit.com/r/metacanada/comments/hcrl2e/amateur_astronomers_file_classaction_lawsuits/" TargetMode="External"/><Relationship Id="rId4835" Type="http://schemas.openxmlformats.org/officeDocument/2006/relationships/hyperlink" Target="https://youtu.be/oXALSRxazZA" TargetMode="External"/><Relationship Id="rId3503" Type="http://schemas.openxmlformats.org/officeDocument/2006/relationships/hyperlink" Target="http://archive.is" TargetMode="External"/><Relationship Id="rId4834" Type="http://schemas.openxmlformats.org/officeDocument/2006/relationships/hyperlink" Target="https://www.reddit.com/r/metacanada/comments/hg3wmb/full_metal_jackoff/" TargetMode="External"/><Relationship Id="rId3506" Type="http://schemas.openxmlformats.org/officeDocument/2006/relationships/hyperlink" Target="https://www.reddit.com/r/metacanada/comments/h0jpdt/nat_post_closes_comments_very_quickly/" TargetMode="External"/><Relationship Id="rId4837" Type="http://schemas.openxmlformats.org/officeDocument/2006/relationships/hyperlink" Target="https://www.reddit.com/r/metacanada/comments/hccd53/illegals_should_be_released_and_let_into_the/" TargetMode="External"/><Relationship Id="rId3505" Type="http://schemas.openxmlformats.org/officeDocument/2006/relationships/hyperlink" Target="http://archive.is/cw880" TargetMode="External"/><Relationship Id="rId4836" Type="http://schemas.openxmlformats.org/officeDocument/2006/relationships/hyperlink" Target="http://cbc.ca" TargetMode="External"/><Relationship Id="rId3508" Type="http://schemas.openxmlformats.org/officeDocument/2006/relationships/hyperlink" Target="http://youtube.com" TargetMode="External"/><Relationship Id="rId4839" Type="http://schemas.openxmlformats.org/officeDocument/2006/relationships/hyperlink" Target="http://i.redd.it" TargetMode="External"/><Relationship Id="rId3507" Type="http://schemas.openxmlformats.org/officeDocument/2006/relationships/hyperlink" Target="https://www.reddit.com/r/metacanada/comments/h0jpdt/nat_post_closes_comments_very_quickly/" TargetMode="External"/><Relationship Id="rId4838" Type="http://schemas.openxmlformats.org/officeDocument/2006/relationships/hyperlink" Target="https://www.cbc.ca/news/opinion/opinion-undocumented-immigrants-electronic-monitoring-1.5604467" TargetMode="External"/><Relationship Id="rId3509" Type="http://schemas.openxmlformats.org/officeDocument/2006/relationships/hyperlink" Target="https://www.reddit.com/r/metacanada/comments/hda8y7/candace_owens_supports_nationalism_not_racist/" TargetMode="External"/><Relationship Id="rId3500" Type="http://schemas.openxmlformats.org/officeDocument/2006/relationships/hyperlink" Target="http://i.redd.it" TargetMode="External"/><Relationship Id="rId4831" Type="http://schemas.openxmlformats.org/officeDocument/2006/relationships/hyperlink" Target="https://www.reddit.com/r/metacanada/comments/hccwzy/bc_investigating_allegations_er_staff_played_game/" TargetMode="External"/><Relationship Id="rId4830" Type="http://schemas.openxmlformats.org/officeDocument/2006/relationships/hyperlink" Target="http://archive.is" TargetMode="External"/><Relationship Id="rId2203" Type="http://schemas.openxmlformats.org/officeDocument/2006/relationships/hyperlink" Target="https://www.reddit.com/r/metacanada/comments/hihvdb/undercover_fbi_employee_nabs_winnipeg_woman/" TargetMode="External"/><Relationship Id="rId3535" Type="http://schemas.openxmlformats.org/officeDocument/2006/relationships/hyperlink" Target="https://www.reddit.com/r/metacanada/comments/gzz0ta/yorkshire_tea_endorses_blacklivesmatter/" TargetMode="External"/><Relationship Id="rId4866" Type="http://schemas.openxmlformats.org/officeDocument/2006/relationships/hyperlink" Target="https://twitter.com/_llebrun/status/1267209166545981445" TargetMode="External"/><Relationship Id="rId2204" Type="http://schemas.openxmlformats.org/officeDocument/2006/relationships/hyperlink" Target="https://beta.ctvnews.ca/local/winnipeg/2020/6/29/1_5004632.html" TargetMode="External"/><Relationship Id="rId3534" Type="http://schemas.openxmlformats.org/officeDocument/2006/relationships/hyperlink" Target="http://youtube.com" TargetMode="External"/><Relationship Id="rId4865" Type="http://schemas.openxmlformats.org/officeDocument/2006/relationships/hyperlink" Target="https://www.reddit.com/r/metacanada/comments/guttwa/guy_on_twitter_says_that_cbc_cuts_out_final_5/" TargetMode="External"/><Relationship Id="rId2205" Type="http://schemas.openxmlformats.org/officeDocument/2006/relationships/hyperlink" Target="http://youtube.com" TargetMode="External"/><Relationship Id="rId3537" Type="http://schemas.openxmlformats.org/officeDocument/2006/relationships/hyperlink" Target="http://youtube.com" TargetMode="External"/><Relationship Id="rId4868" Type="http://schemas.openxmlformats.org/officeDocument/2006/relationships/hyperlink" Target="https://www.reddit.com/r/metacanada/comments/gz0wk4/new_york_times_opinion_editor_resigns_over_send/" TargetMode="External"/><Relationship Id="rId2206" Type="http://schemas.openxmlformats.org/officeDocument/2006/relationships/hyperlink" Target="https://www.reddit.com/r/metacanada/comments/guusqu/cbc_interviewee_wants_to_disarm_and_defund_police/" TargetMode="External"/><Relationship Id="rId3536" Type="http://schemas.openxmlformats.org/officeDocument/2006/relationships/hyperlink" Target="https://www.youtube.com/watch?v=oLS30MfJt00&amp;amp;feature=share" TargetMode="External"/><Relationship Id="rId4867" Type="http://schemas.openxmlformats.org/officeDocument/2006/relationships/hyperlink" Target="http://cbc.ca" TargetMode="External"/><Relationship Id="rId2207" Type="http://schemas.openxmlformats.org/officeDocument/2006/relationships/hyperlink" Target="https://www.youtube.com/watch?v=IIkOG2vtE1g" TargetMode="External"/><Relationship Id="rId3539" Type="http://schemas.openxmlformats.org/officeDocument/2006/relationships/hyperlink" Target="https://www.youtube.com/watch?v=0bh-yIEhdk8" TargetMode="External"/><Relationship Id="rId2208" Type="http://schemas.openxmlformats.org/officeDocument/2006/relationships/hyperlink" Target="https://www.reddit.com/r/metacanada/comments/gxo8s0/i_hate_when_they_rip_the_wipers_off_my_car_volume/" TargetMode="External"/><Relationship Id="rId3538" Type="http://schemas.openxmlformats.org/officeDocument/2006/relationships/hyperlink" Target="https://www.reddit.com/r/metacanada/comments/hcycmk/president_donald_trump_rally_in_tulsa_ok_62020/" TargetMode="External"/><Relationship Id="rId4869" Type="http://schemas.openxmlformats.org/officeDocument/2006/relationships/hyperlink" Target="https://www.cbc.ca/news/world/new-york-times-opinion-editor-resigns-send-in-the-troop-james-bennet-tom-cotton-1.5602477" TargetMode="External"/><Relationship Id="rId2209" Type="http://schemas.openxmlformats.org/officeDocument/2006/relationships/hyperlink" Target="https://v.redd.it/ubk0tvikj9351" TargetMode="External"/><Relationship Id="rId4860" Type="http://schemas.openxmlformats.org/officeDocument/2006/relationships/hyperlink" Target="https://www.reddit.com/r/metacanada/comments/hg6ofw/im_legit_waiting_for_the_cbc_to_tell_me_to_stop/" TargetMode="External"/><Relationship Id="rId3531" Type="http://schemas.openxmlformats.org/officeDocument/2006/relationships/hyperlink" Target="http://archive.is" TargetMode="External"/><Relationship Id="rId4862" Type="http://schemas.openxmlformats.org/officeDocument/2006/relationships/hyperlink" Target="https://www.reddit.com/r/metacanada/comments/gvrzjl/peter_marches_for_his_dog_misty_why_do_you_march/" TargetMode="External"/><Relationship Id="rId2200" Type="http://schemas.openxmlformats.org/officeDocument/2006/relationships/hyperlink" Target="https://www.reddit.com/r/metacanada/comments/hdtabx/stop_irresponsible_remarks_on_spying_case_against/" TargetMode="External"/><Relationship Id="rId3530" Type="http://schemas.openxmlformats.org/officeDocument/2006/relationships/hyperlink" Target="https://www.thesun.co.uk/news/11760169/george-floyd-protesters-blocked-firefighters-child-rescue/" TargetMode="External"/><Relationship Id="rId4861" Type="http://schemas.openxmlformats.org/officeDocument/2006/relationships/hyperlink" Target="http://i.redd.it" TargetMode="External"/><Relationship Id="rId2201" Type="http://schemas.openxmlformats.org/officeDocument/2006/relationships/hyperlink" Target="https://globalnews.ca/news/7091565/china-trudeau-spying-case/" TargetMode="External"/><Relationship Id="rId3533" Type="http://schemas.openxmlformats.org/officeDocument/2006/relationships/hyperlink" Target="https://archive.is/mxrWy" TargetMode="External"/><Relationship Id="rId4864" Type="http://schemas.openxmlformats.org/officeDocument/2006/relationships/hyperlink" Target="http://twitter.com" TargetMode="External"/><Relationship Id="rId2202" Type="http://schemas.openxmlformats.org/officeDocument/2006/relationships/hyperlink" Target="http://beta.ctvnews.ca" TargetMode="External"/><Relationship Id="rId3532" Type="http://schemas.openxmlformats.org/officeDocument/2006/relationships/hyperlink" Target="https://www.reddit.com/r/metacanada/comments/ha4jr6/obamas_brother_tweets_his_real_birth_certificate/" TargetMode="External"/><Relationship Id="rId4863" Type="http://schemas.openxmlformats.org/officeDocument/2006/relationships/hyperlink" Target="https://i.redd.it/kmf6qvr2ho251.jpg" TargetMode="External"/><Relationship Id="rId3524" Type="http://schemas.openxmlformats.org/officeDocument/2006/relationships/hyperlink" Target="https://torontosun.com/news/local-news/mandel-tensions-high-as-long-awaited-verdicts-in-dafonte-miller-case-come-friday" TargetMode="External"/><Relationship Id="rId4855" Type="http://schemas.openxmlformats.org/officeDocument/2006/relationships/hyperlink" Target="https://www.reddit.com/r/metacanada/comments/h8dcuc/victoria_city_councillor_asks_police_chief_about/" TargetMode="External"/><Relationship Id="rId3523" Type="http://schemas.openxmlformats.org/officeDocument/2006/relationships/hyperlink" Target="https://www.reddit.com/r/metacanada/comments/hg6cs8/toronto_forecast_currently_a_large_cloud_of/" TargetMode="External"/><Relationship Id="rId4854" Type="http://schemas.openxmlformats.org/officeDocument/2006/relationships/hyperlink" Target="https://www.reddit.com/r/metacanada/comments/h8dcuc/victoria_city_councillor_asks_police_chief_about/" TargetMode="External"/><Relationship Id="rId3526" Type="http://schemas.openxmlformats.org/officeDocument/2006/relationships/hyperlink" Target="https://www.reddit.com/r/metacanada/comments/gxwm18/man_with_2_long_knives_tased_and_arrested_at_the/" TargetMode="External"/><Relationship Id="rId4857" Type="http://schemas.openxmlformats.org/officeDocument/2006/relationships/hyperlink" Target="https://www.reddit.com/r/metacanada/comments/gz35fw/trudeau_is_lonely/" TargetMode="External"/><Relationship Id="rId3525" Type="http://schemas.openxmlformats.org/officeDocument/2006/relationships/hyperlink" Target="http://youtu.be" TargetMode="External"/><Relationship Id="rId4856" Type="http://schemas.openxmlformats.org/officeDocument/2006/relationships/hyperlink" Target="http://v.redd.it" TargetMode="External"/><Relationship Id="rId3528" Type="http://schemas.openxmlformats.org/officeDocument/2006/relationships/hyperlink" Target="http://thesun.co.uk" TargetMode="External"/><Relationship Id="rId4859" Type="http://schemas.openxmlformats.org/officeDocument/2006/relationships/hyperlink" Target="https://www.reddit.com/r/metacanada/comments/hg6ofw/im_legit_waiting_for_the_cbc_to_tell_me_to_stop/" TargetMode="External"/><Relationship Id="rId3527" Type="http://schemas.openxmlformats.org/officeDocument/2006/relationships/hyperlink" Target="https://youtu.be/Aow5kWpdHdM" TargetMode="External"/><Relationship Id="rId4858" Type="http://schemas.openxmlformats.org/officeDocument/2006/relationships/hyperlink" Target="https://v.redd.it/235qp33yqe731" TargetMode="External"/><Relationship Id="rId3529" Type="http://schemas.openxmlformats.org/officeDocument/2006/relationships/hyperlink" Target="https://www.reddit.com/r/metacanada/comments/gv4vcz/virginia_demons_set_home_on_fire_with_child/" TargetMode="External"/><Relationship Id="rId3520" Type="http://schemas.openxmlformats.org/officeDocument/2006/relationships/hyperlink" Target="https://www.reddit.com/r/metacanada/comments/hf9d60/ap_stylebook_would_like_your_input_on_acceptable/" TargetMode="External"/><Relationship Id="rId4851" Type="http://schemas.openxmlformats.org/officeDocument/2006/relationships/hyperlink" Target="https://www.reddit.com/r/metacanada/comments/gxl9lv/as_ottawa_dithers_canadas_major_cellular/" TargetMode="External"/><Relationship Id="rId4850" Type="http://schemas.openxmlformats.org/officeDocument/2006/relationships/hyperlink" Target="http://outline.com" TargetMode="External"/><Relationship Id="rId3522" Type="http://schemas.openxmlformats.org/officeDocument/2006/relationships/hyperlink" Target="http://torontosun.com" TargetMode="External"/><Relationship Id="rId4853" Type="http://schemas.openxmlformats.org/officeDocument/2006/relationships/hyperlink" Target="http://v.redd.it" TargetMode="External"/><Relationship Id="rId3521" Type="http://schemas.openxmlformats.org/officeDocument/2006/relationships/hyperlink" Target="https://twitter.com/APStylebook/status/1275864594758668296" TargetMode="External"/><Relationship Id="rId4852" Type="http://schemas.openxmlformats.org/officeDocument/2006/relationships/hyperlink" Target="https://outline.com/TgxSBX" TargetMode="External"/><Relationship Id="rId4800" Type="http://schemas.openxmlformats.org/officeDocument/2006/relationships/hyperlink" Target="https://spencerfernando.com/2020/06/30/brian-mulroney-calls-for-dramatic-increase-in-immigration/" TargetMode="External"/><Relationship Id="rId4802" Type="http://schemas.openxmlformats.org/officeDocument/2006/relationships/hyperlink" Target="https://www.reddit.com/r/metacanada/comments/h7s451/just_in_case_you_guys_forgot/" TargetMode="External"/><Relationship Id="rId4801" Type="http://schemas.openxmlformats.org/officeDocument/2006/relationships/hyperlink" Target="http://i.redd.it" TargetMode="External"/><Relationship Id="rId4804" Type="http://schemas.openxmlformats.org/officeDocument/2006/relationships/hyperlink" Target="http://theguardian.com" TargetMode="External"/><Relationship Id="rId4803" Type="http://schemas.openxmlformats.org/officeDocument/2006/relationships/hyperlink" Target="https://www.reddit.com/r/metacanada/comments/h7s451/just_in_case_you_guys_forgot/" TargetMode="External"/><Relationship Id="rId4806" Type="http://schemas.openxmlformats.org/officeDocument/2006/relationships/hyperlink" Target="https://theguardian.com/environment/2020/jun/01/sixth-mass-extinction-of-wildlife-accelerating-scientists-warn?CMP=share_btn_tw&amp;amp;__twitter_impression=true" TargetMode="External"/><Relationship Id="rId4805" Type="http://schemas.openxmlformats.org/officeDocument/2006/relationships/hyperlink" Target="https://www.reddit.com/r/metacanada/comments/gv2jre/i_need_to_know_how_this_is_the_lefts_fault/" TargetMode="External"/><Relationship Id="rId4808" Type="http://schemas.openxmlformats.org/officeDocument/2006/relationships/hyperlink" Target="https://www.reddit.com/r/metacanada/comments/gv9d2r/bell_selects_ericsson_not_huawei_to_build_5g/" TargetMode="External"/><Relationship Id="rId4807" Type="http://schemas.openxmlformats.org/officeDocument/2006/relationships/hyperlink" Target="http://cbc.ca" TargetMode="External"/><Relationship Id="rId4809" Type="http://schemas.openxmlformats.org/officeDocument/2006/relationships/hyperlink" Target="https://www.cbc.ca/news/business/bce-5g-ericsson-1.5594601" TargetMode="External"/><Relationship Id="rId7081" Type="http://schemas.openxmlformats.org/officeDocument/2006/relationships/hyperlink" Target="https://i.redd.it/n13uqvpbha751.jpg" TargetMode="External"/><Relationship Id="rId7080" Type="http://schemas.openxmlformats.org/officeDocument/2006/relationships/hyperlink" Target="https://www.reddit.com/r/metacanada/comments/hgbwio/just_the_words_of_a_professor_that_was_promoted/" TargetMode="External"/><Relationship Id="rId7074" Type="http://schemas.openxmlformats.org/officeDocument/2006/relationships/hyperlink" Target="https://twitter.com/WBFO/status/1268712530358292484?s=20" TargetMode="External"/><Relationship Id="rId7073" Type="http://schemas.openxmlformats.org/officeDocument/2006/relationships/hyperlink" Target="https://www.reddit.com/r/metacanada/comments/gx2k7k/we_did_it_guys_equality/" TargetMode="External"/><Relationship Id="rId7072" Type="http://schemas.openxmlformats.org/officeDocument/2006/relationships/hyperlink" Target="http://twitter.com" TargetMode="External"/><Relationship Id="rId7071" Type="http://schemas.openxmlformats.org/officeDocument/2006/relationships/hyperlink" Target="https://www.foxnews.com/lifestyle/twitter-responds-band-aids-news-bandages-diverse-skin-tones" TargetMode="External"/><Relationship Id="rId7078" Type="http://schemas.openxmlformats.org/officeDocument/2006/relationships/hyperlink" Target="https://www.reddit.com/r/metacanada/comments/haszq9/i_found_the_full_post_its_been_deleted_from/" TargetMode="External"/><Relationship Id="rId7077" Type="http://schemas.openxmlformats.org/officeDocument/2006/relationships/hyperlink" Target="https://www.youtube.com/watch?v=BU8VKczJcBg" TargetMode="External"/><Relationship Id="rId7076" Type="http://schemas.openxmlformats.org/officeDocument/2006/relationships/hyperlink" Target="https://www.reddit.com/r/metacanada/comments/gvwau3/cancon_lenny_gallant_voulezvous_danser/" TargetMode="External"/><Relationship Id="rId7075" Type="http://schemas.openxmlformats.org/officeDocument/2006/relationships/hyperlink" Target="http://youtube.com" TargetMode="External"/><Relationship Id="rId7079" Type="http://schemas.openxmlformats.org/officeDocument/2006/relationships/hyperlink" Target="http://i.redd.it" TargetMode="External"/><Relationship Id="rId7070" Type="http://schemas.openxmlformats.org/officeDocument/2006/relationships/hyperlink" Target="https://www.reddit.com/r/metacanada/comments/ha71gp/twitter_responds_to_bandaids_new_bandages_for/" TargetMode="External"/><Relationship Id="rId7063" Type="http://schemas.openxmlformats.org/officeDocument/2006/relationships/hyperlink" Target="http://pbs.twimg.com" TargetMode="External"/><Relationship Id="rId7062" Type="http://schemas.openxmlformats.org/officeDocument/2006/relationships/hyperlink" Target="https://i.redd.it/kduxnlj31l651.png" TargetMode="External"/><Relationship Id="rId7061" Type="http://schemas.openxmlformats.org/officeDocument/2006/relationships/hyperlink" Target="https://www.reddit.com/r/metacanada/comments/he7f5l/they_wont_stop_this_is_just_the_beginning/" TargetMode="External"/><Relationship Id="rId7060" Type="http://schemas.openxmlformats.org/officeDocument/2006/relationships/hyperlink" Target="http://i.redd.it" TargetMode="External"/><Relationship Id="rId7067" Type="http://schemas.openxmlformats.org/officeDocument/2006/relationships/hyperlink" Target="https://www.reddit.com/r/metacanada/comments/hfgd0u/this_is_how_were_saving_lives/" TargetMode="External"/><Relationship Id="rId7066" Type="http://schemas.openxmlformats.org/officeDocument/2006/relationships/hyperlink" Target="http://i.redd.it" TargetMode="External"/><Relationship Id="rId7065" Type="http://schemas.openxmlformats.org/officeDocument/2006/relationships/hyperlink" Target="https://pbs.twimg.com/media/EboAHKyXsAQNRJ7.jpg" TargetMode="External"/><Relationship Id="rId7064" Type="http://schemas.openxmlformats.org/officeDocument/2006/relationships/hyperlink" Target="https://www.reddit.com/r/metacanada/comments/hhq5vo/stand_for_what_you_believe_in_even_if_you_stand/" TargetMode="External"/><Relationship Id="rId7069" Type="http://schemas.openxmlformats.org/officeDocument/2006/relationships/hyperlink" Target="http://foxnews.com" TargetMode="External"/><Relationship Id="rId7068" Type="http://schemas.openxmlformats.org/officeDocument/2006/relationships/hyperlink" Target="https://i.redd.it/b5yavdc9nz651.jpg" TargetMode="External"/><Relationship Id="rId4822" Type="http://schemas.openxmlformats.org/officeDocument/2006/relationships/hyperlink" Target="https://www.reddit.com/r/metacanada/comments/gzgdrl/tucker_carlson_goes_through_all_10_cases_of/" TargetMode="External"/><Relationship Id="rId4821" Type="http://schemas.openxmlformats.org/officeDocument/2006/relationships/hyperlink" Target="http://youtu.be" TargetMode="External"/><Relationship Id="rId4824" Type="http://schemas.openxmlformats.org/officeDocument/2006/relationships/hyperlink" Target="http://i.redd.it" TargetMode="External"/><Relationship Id="rId4823" Type="http://schemas.openxmlformats.org/officeDocument/2006/relationships/hyperlink" Target="https://youtu.be/Wltu33avVjs" TargetMode="External"/><Relationship Id="rId4826" Type="http://schemas.openxmlformats.org/officeDocument/2006/relationships/hyperlink" Target="https://i.redd.it/1j8lmhkloz251.jpg" TargetMode="External"/><Relationship Id="rId4825" Type="http://schemas.openxmlformats.org/officeDocument/2006/relationships/hyperlink" Target="https://www.reddit.com/r/metacanada/comments/gwubcz/came_with_no_instructions_do_i_remove_this/" TargetMode="External"/><Relationship Id="rId4828" Type="http://schemas.openxmlformats.org/officeDocument/2006/relationships/hyperlink" Target="https://www.reddit.com/r/metacanada/comments/hgcvcj/new_autonomous_zone/" TargetMode="External"/><Relationship Id="rId4827" Type="http://schemas.openxmlformats.org/officeDocument/2006/relationships/hyperlink" Target="http://v.redd.it" TargetMode="External"/><Relationship Id="rId4829" Type="http://schemas.openxmlformats.org/officeDocument/2006/relationships/hyperlink" Target="https://v.redd.it/lr5lokyhpa751" TargetMode="External"/><Relationship Id="rId7096" Type="http://schemas.openxmlformats.org/officeDocument/2006/relationships/hyperlink" Target="http://i.redd.it" TargetMode="External"/><Relationship Id="rId7095" Type="http://schemas.openxmlformats.org/officeDocument/2006/relationships/hyperlink" Target="https://www.hilltimes.com/2020/06/01/a-fall-federal-election-is-a-real-possibility-say-pollsters/250478" TargetMode="External"/><Relationship Id="rId7094" Type="http://schemas.openxmlformats.org/officeDocument/2006/relationships/hyperlink" Target="https://www.reddit.com/r/metacanada/comments/gvchr7/a_fall_federal_election_is_a_real_possibility_and/" TargetMode="External"/><Relationship Id="rId7093" Type="http://schemas.openxmlformats.org/officeDocument/2006/relationships/hyperlink" Target="http://hilltimes.com" TargetMode="External"/><Relationship Id="rId7099" Type="http://schemas.openxmlformats.org/officeDocument/2006/relationships/hyperlink" Target="http://i.redd.it" TargetMode="External"/><Relationship Id="rId7098" Type="http://schemas.openxmlformats.org/officeDocument/2006/relationships/hyperlink" Target="https://i.redd.it/crru2yebbr651.jpg" TargetMode="External"/><Relationship Id="rId7097" Type="http://schemas.openxmlformats.org/officeDocument/2006/relationships/hyperlink" Target="https://www.reddit.com/r/metacanada/comments/her3su/_/" TargetMode="External"/><Relationship Id="rId4820" Type="http://schemas.openxmlformats.org/officeDocument/2006/relationships/hyperlink" Target="https://twitter.com/MrAndyNgo/status/1267569581536579584" TargetMode="External"/><Relationship Id="rId4811" Type="http://schemas.openxmlformats.org/officeDocument/2006/relationships/hyperlink" Target="https://www.reddit.com/r/metacanada/comments/hfx4yq/c3rf_update_26_jun_2020/" TargetMode="External"/><Relationship Id="rId4810" Type="http://schemas.openxmlformats.org/officeDocument/2006/relationships/hyperlink" Target="https://www.reddit.com/r/metacanada/comments/hfx4yq/c3rf_update_26_jun_2020/" TargetMode="External"/><Relationship Id="rId4813" Type="http://schemas.openxmlformats.org/officeDocument/2006/relationships/hyperlink" Target="https://www.reddit.com/r/metacanada/comments/gynqln/norway_scientist_claims_report_proves_coronavirus/" TargetMode="External"/><Relationship Id="rId4812" Type="http://schemas.openxmlformats.org/officeDocument/2006/relationships/hyperlink" Target="http://forbes.com" TargetMode="External"/><Relationship Id="rId4815" Type="http://schemas.openxmlformats.org/officeDocument/2006/relationships/hyperlink" Target="http://outline.com" TargetMode="External"/><Relationship Id="rId4814" Type="http://schemas.openxmlformats.org/officeDocument/2006/relationships/hyperlink" Target="https://www.forbes.com/sites/davidnikel/2020/06/07/norway-scientist-claims-report-proves-coronavirus-was-lab-made/" TargetMode="External"/><Relationship Id="rId4817" Type="http://schemas.openxmlformats.org/officeDocument/2006/relationships/hyperlink" Target="https://www.reddit.com/r/metacanada/comments/h7vqw0/doubledouble_tracking_how_tim_hortons_knows_where/" TargetMode="External"/><Relationship Id="rId4816" Type="http://schemas.openxmlformats.org/officeDocument/2006/relationships/hyperlink" Target="https://www.reddit.com/r/metacanada/comments/h7vqw0/doubledouble_tracking_how_tim_hortons_knows_where/" TargetMode="External"/><Relationship Id="rId4819" Type="http://schemas.openxmlformats.org/officeDocument/2006/relationships/hyperlink" Target="https://www.reddit.com/r/metacanada/comments/guufnt/last_friday_street_rioters_tried_to_stop_traffic/" TargetMode="External"/><Relationship Id="rId4818" Type="http://schemas.openxmlformats.org/officeDocument/2006/relationships/hyperlink" Target="http://twitter.com" TargetMode="External"/><Relationship Id="rId7092" Type="http://schemas.openxmlformats.org/officeDocument/2006/relationships/hyperlink" Target="https://www.reddit.com/r/metacanada/comments/hf81bq/hey_fellow_metacanadians_joined_parler_free/" TargetMode="External"/><Relationship Id="rId7091" Type="http://schemas.openxmlformats.org/officeDocument/2006/relationships/hyperlink" Target="https://www.reddit.com/r/metacanada/comments/hf81bq/hey_fellow_metacanadians_joined_parler_free/" TargetMode="External"/><Relationship Id="rId7090" Type="http://schemas.openxmlformats.org/officeDocument/2006/relationships/hyperlink" Target="https://twitter.com/CindyGabriellek/status/1275463367348506625" TargetMode="External"/><Relationship Id="rId7085" Type="http://schemas.openxmlformats.org/officeDocument/2006/relationships/hyperlink" Target="http://i.redd.it" TargetMode="External"/><Relationship Id="rId7084" Type="http://schemas.openxmlformats.org/officeDocument/2006/relationships/hyperlink" Target="https://youtu.be/0UN5kqiIzxs" TargetMode="External"/><Relationship Id="rId7083" Type="http://schemas.openxmlformats.org/officeDocument/2006/relationships/hyperlink" Target="https://www.reddit.com/r/metacanada/comments/hdhmy9/someone_with_courage_to_fight_for_the_silent/" TargetMode="External"/><Relationship Id="rId7082" Type="http://schemas.openxmlformats.org/officeDocument/2006/relationships/hyperlink" Target="http://youtu.be" TargetMode="External"/><Relationship Id="rId7089" Type="http://schemas.openxmlformats.org/officeDocument/2006/relationships/hyperlink" Target="https://www.reddit.com/r/metacanada/comments/hehnj9/just_canada_things/" TargetMode="External"/><Relationship Id="rId7088" Type="http://schemas.openxmlformats.org/officeDocument/2006/relationships/hyperlink" Target="http://twitter.com" TargetMode="External"/><Relationship Id="rId7087" Type="http://schemas.openxmlformats.org/officeDocument/2006/relationships/hyperlink" Target="https://i.redd.it/y8y3fwbkby251.jpg" TargetMode="External"/><Relationship Id="rId7086" Type="http://schemas.openxmlformats.org/officeDocument/2006/relationships/hyperlink" Target="https://www.reddit.com/r/metacanada/comments/gxhrwn/a_picture_of_trudeau_getting_ready_for_the_ottawa/" TargetMode="External"/><Relationship Id="rId2269" Type="http://schemas.openxmlformats.org/officeDocument/2006/relationships/hyperlink" Target="https://www.reddit.com/r/metacanada/comments/h8xu93/video_from_chaz_god_bless_the_citizens_of_chaz/" TargetMode="External"/><Relationship Id="rId3591" Type="http://schemas.openxmlformats.org/officeDocument/2006/relationships/hyperlink" Target="https://i.redd.it/8wrvbj2o6c651.jpg" TargetMode="External"/><Relationship Id="rId2260" Type="http://schemas.openxmlformats.org/officeDocument/2006/relationships/hyperlink" Target="https://www.reddit.com/r/metacanada/comments/hf9nc5/japanese_lefty_writerreporter_went_to_chaz_to/" TargetMode="External"/><Relationship Id="rId3590" Type="http://schemas.openxmlformats.org/officeDocument/2006/relationships/hyperlink" Target="https://www.reddit.com/r/metacanada/comments/hdflc7/look_what_pol_found_seattle_gave_a_83000_grant_to/" TargetMode="External"/><Relationship Id="rId2261" Type="http://schemas.openxmlformats.org/officeDocument/2006/relationships/hyperlink" Target="https://v.redd.it/q6jo9o09cx651" TargetMode="External"/><Relationship Id="rId3593" Type="http://schemas.openxmlformats.org/officeDocument/2006/relationships/hyperlink" Target="https://www.reddit.com/r/metacanada/comments/hcmfee/the_nova_scotia_shooter_case_has_hallmarks_of_an/" TargetMode="External"/><Relationship Id="rId2262" Type="http://schemas.openxmlformats.org/officeDocument/2006/relationships/hyperlink" Target="http://cbc.ca" TargetMode="External"/><Relationship Id="rId3592" Type="http://schemas.openxmlformats.org/officeDocument/2006/relationships/hyperlink" Target="http://macleans.ca" TargetMode="External"/><Relationship Id="rId2263" Type="http://schemas.openxmlformats.org/officeDocument/2006/relationships/hyperlink" Target="https://www.reddit.com/r/metacanada/comments/heqzaa/posters_stickers_promoting_white_nationalism/" TargetMode="External"/><Relationship Id="rId3595" Type="http://schemas.openxmlformats.org/officeDocument/2006/relationships/hyperlink" Target="http://v.redd.it" TargetMode="External"/><Relationship Id="rId2264" Type="http://schemas.openxmlformats.org/officeDocument/2006/relationships/hyperlink" Target="https://www.cbc.ca/news/canada/toronto/posters-stickers-white-nationalism-etobicoke-police-investigating-1.5624449" TargetMode="External"/><Relationship Id="rId3594" Type="http://schemas.openxmlformats.org/officeDocument/2006/relationships/hyperlink" Target="https://www.macleans.ca/news/canada/the-nova-scotia-shooter-case-has-hallmarks-of-an-undercover-operation/" TargetMode="External"/><Relationship Id="rId2265" Type="http://schemas.openxmlformats.org/officeDocument/2006/relationships/hyperlink" Target="http://mobile.twitter.com" TargetMode="External"/><Relationship Id="rId3597" Type="http://schemas.openxmlformats.org/officeDocument/2006/relationships/hyperlink" Target="https://v.redd.it/4thh8d22b1651" TargetMode="External"/><Relationship Id="rId2266" Type="http://schemas.openxmlformats.org/officeDocument/2006/relationships/hyperlink" Target="https://www.reddit.com/r/metacanada/comments/h7i9o0/the_canadian_media_is_about_to_go_on_a_campaign/" TargetMode="External"/><Relationship Id="rId3596" Type="http://schemas.openxmlformats.org/officeDocument/2006/relationships/hyperlink" Target="https://www.reddit.com/r/metacanada/comments/hcka7l/blm_cofounder_we_are_trained_marxists/" TargetMode="External"/><Relationship Id="rId2267" Type="http://schemas.openxmlformats.org/officeDocument/2006/relationships/hyperlink" Target="https://mobile.twitter.com/RobynUrback/status/1271235149934583809" TargetMode="External"/><Relationship Id="rId3599" Type="http://schemas.openxmlformats.org/officeDocument/2006/relationships/hyperlink" Target="https://www.reddit.com/r/metacanada/comments/hcqvbc/blm_cofounder_we_are_trained_marxists/" TargetMode="External"/><Relationship Id="rId2268" Type="http://schemas.openxmlformats.org/officeDocument/2006/relationships/hyperlink" Target="http://twitter.com" TargetMode="External"/><Relationship Id="rId3598" Type="http://schemas.openxmlformats.org/officeDocument/2006/relationships/hyperlink" Target="http://v.redd.it" TargetMode="External"/><Relationship Id="rId2258" Type="http://schemas.openxmlformats.org/officeDocument/2006/relationships/hyperlink" Target="https://twitter.com/terrycrews/status/1277955144332668930" TargetMode="External"/><Relationship Id="rId2259" Type="http://schemas.openxmlformats.org/officeDocument/2006/relationships/hyperlink" Target="http://v.redd.it" TargetMode="External"/><Relationship Id="rId3589" Type="http://schemas.openxmlformats.org/officeDocument/2006/relationships/hyperlink" Target="http://i.redd.it" TargetMode="External"/><Relationship Id="rId3580" Type="http://schemas.openxmlformats.org/officeDocument/2006/relationships/hyperlink" Target="https://i.redd.it/pcb6zl7zlw751.jpg" TargetMode="External"/><Relationship Id="rId2250" Type="http://schemas.openxmlformats.org/officeDocument/2006/relationships/hyperlink" Target="http://outline.com" TargetMode="External"/><Relationship Id="rId3582" Type="http://schemas.openxmlformats.org/officeDocument/2006/relationships/hyperlink" Target="https://www.reddit.com/r/metacanada/comments/hbgrrn/pass_phrase_at_the_door_is_no_downvotes_on_meta/" TargetMode="External"/><Relationship Id="rId2251" Type="http://schemas.openxmlformats.org/officeDocument/2006/relationships/hyperlink" Target="https://www.reddit.com/r/metacanada/comments/gwnjt8/cbsa_warned_bill_blair_that_organized_crime/" TargetMode="External"/><Relationship Id="rId3581" Type="http://schemas.openxmlformats.org/officeDocument/2006/relationships/hyperlink" Target="http://i.redd.it" TargetMode="External"/><Relationship Id="rId2252" Type="http://schemas.openxmlformats.org/officeDocument/2006/relationships/hyperlink" Target="https://outline.com/g3xnRV" TargetMode="External"/><Relationship Id="rId3584" Type="http://schemas.openxmlformats.org/officeDocument/2006/relationships/hyperlink" Target="http://i.redd.it" TargetMode="External"/><Relationship Id="rId2253" Type="http://schemas.openxmlformats.org/officeDocument/2006/relationships/hyperlink" Target="http://i.redd.it" TargetMode="External"/><Relationship Id="rId3583" Type="http://schemas.openxmlformats.org/officeDocument/2006/relationships/hyperlink" Target="https://i.redd.it/ymx082hzso551.jpg" TargetMode="External"/><Relationship Id="rId2254" Type="http://schemas.openxmlformats.org/officeDocument/2006/relationships/hyperlink" Target="https://www.reddit.com/r/metacanada/comments/hgsvqx/the_socialist_revolution_and_its_consequences/" TargetMode="External"/><Relationship Id="rId3586" Type="http://schemas.openxmlformats.org/officeDocument/2006/relationships/hyperlink" Target="https://i.redd.it/hmjw7k4e7o551.png" TargetMode="External"/><Relationship Id="rId2255" Type="http://schemas.openxmlformats.org/officeDocument/2006/relationships/hyperlink" Target="https://www.reddit.com/r/metacanada/comments/hgsvqx/the_socialist_revolution_and_its_consequences/" TargetMode="External"/><Relationship Id="rId3585" Type="http://schemas.openxmlformats.org/officeDocument/2006/relationships/hyperlink" Target="https://www.reddit.com/r/metacanada/comments/hbekze/justin_bieber_and_miley_cyrus_think_canadas/" TargetMode="External"/><Relationship Id="rId2256" Type="http://schemas.openxmlformats.org/officeDocument/2006/relationships/hyperlink" Target="http://twitter.com" TargetMode="External"/><Relationship Id="rId3588" Type="http://schemas.openxmlformats.org/officeDocument/2006/relationships/hyperlink" Target="https://summit.news/2020/06/04/riot-death-toll-now-higher-than-total-deaths-of-unarmed-black-people-for-whole-of-2019/" TargetMode="External"/><Relationship Id="rId2257" Type="http://schemas.openxmlformats.org/officeDocument/2006/relationships/hyperlink" Target="https://www.reddit.com/r/metacanada/comments/hirt9t/terry_crews_if_you_are_a_child_of_god_you_are_my/" TargetMode="External"/><Relationship Id="rId3587" Type="http://schemas.openxmlformats.org/officeDocument/2006/relationships/hyperlink" Target="https://www.reddit.com/r/metacanada/comments/gxm2qj/riot_death_toll_now_higher_than_total_deaths_of/" TargetMode="External"/><Relationship Id="rId2280" Type="http://schemas.openxmlformats.org/officeDocument/2006/relationships/hyperlink" Target="http://youtube.com" TargetMode="External"/><Relationship Id="rId2281" Type="http://schemas.openxmlformats.org/officeDocument/2006/relationships/hyperlink" Target="https://www.reddit.com/r/metacanada/comments/gz7qlf/fbi_agent_confirms_the_government_has_been/" TargetMode="External"/><Relationship Id="rId2282" Type="http://schemas.openxmlformats.org/officeDocument/2006/relationships/hyperlink" Target="https://www.youtube.com/watch?v=E6moPmekO6g&amp;amp;feature=youtu.be" TargetMode="External"/><Relationship Id="rId2283" Type="http://schemas.openxmlformats.org/officeDocument/2006/relationships/hyperlink" Target="http://winnipeg.ctvnews.ca" TargetMode="External"/><Relationship Id="rId2284" Type="http://schemas.openxmlformats.org/officeDocument/2006/relationships/hyperlink" Target="https://www.reddit.com/r/metacanada/comments/hig1za/undercover_fbi_employee_on_the_dark_web_nabs/" TargetMode="External"/><Relationship Id="rId2285" Type="http://schemas.openxmlformats.org/officeDocument/2006/relationships/hyperlink" Target="https://winnipeg.ctvnews.ca/mobile/undercover-fbi-employee-on-the-dark-web-nabs-winnipeg-woman-trying-to-buy-chemical-weapon-1.5004632" TargetMode="External"/><Relationship Id="rId2286" Type="http://schemas.openxmlformats.org/officeDocument/2006/relationships/hyperlink" Target="http://dailymail.co.uk" TargetMode="External"/><Relationship Id="rId2287" Type="http://schemas.openxmlformats.org/officeDocument/2006/relationships/hyperlink" Target="https://www.reddit.com/r/metacanada/comments/h8aw1g/police_struggle_as_violence_breaks_out_in_london/" TargetMode="External"/><Relationship Id="rId2288" Type="http://schemas.openxmlformats.org/officeDocument/2006/relationships/hyperlink" Target="https://www.reddit.com/r/metacanada/comments/h8aw1g/police_struggle_as_violence_breaks_out_in_london/" TargetMode="External"/><Relationship Id="rId2289" Type="http://schemas.openxmlformats.org/officeDocument/2006/relationships/hyperlink" Target="http://i.redd.it" TargetMode="External"/><Relationship Id="rId2270" Type="http://schemas.openxmlformats.org/officeDocument/2006/relationships/hyperlink" Target="https://twitter.com/BubetteS/status/1272202734419079169" TargetMode="External"/><Relationship Id="rId2271" Type="http://schemas.openxmlformats.org/officeDocument/2006/relationships/hyperlink" Target="http://youtube.com" TargetMode="External"/><Relationship Id="rId2272" Type="http://schemas.openxmlformats.org/officeDocument/2006/relationships/hyperlink" Target="https://www.reddit.com/r/metacanada/comments/gulkto/presenting_the_angry_white_feminist_female_faces/" TargetMode="External"/><Relationship Id="rId2273" Type="http://schemas.openxmlformats.org/officeDocument/2006/relationships/hyperlink" Target="https://www.youtube.com/watch?v=XUMOEc6MXMc" TargetMode="External"/><Relationship Id="rId2274" Type="http://schemas.openxmlformats.org/officeDocument/2006/relationships/hyperlink" Target="http://i.redd.it" TargetMode="External"/><Relationship Id="rId2275" Type="http://schemas.openxmlformats.org/officeDocument/2006/relationships/hyperlink" Target="https://www.reddit.com/r/metacanada/comments/h7nc34/the_corporate_press_is_your_enemy/" TargetMode="External"/><Relationship Id="rId2276" Type="http://schemas.openxmlformats.org/officeDocument/2006/relationships/hyperlink" Target="https://www.reddit.com/r/metacanada/comments/h7nc34/the_corporate_press_is_your_enemy/" TargetMode="External"/><Relationship Id="rId2277" Type="http://schemas.openxmlformats.org/officeDocument/2006/relationships/hyperlink" Target="http://kitchener.ctvnews.ca" TargetMode="External"/><Relationship Id="rId2278" Type="http://schemas.openxmlformats.org/officeDocument/2006/relationships/hyperlink" Target="https://www.reddit.com/r/metacanada/comments/h0rugz/waterloo_fraudster_daniel_p_reeve_released_from/" TargetMode="External"/><Relationship Id="rId2279" Type="http://schemas.openxmlformats.org/officeDocument/2006/relationships/hyperlink" Target="https://kitchener.ctvnews.ca/waterloo-fraudster-daniel-p-reeve-released-from-prison-1.4961041" TargetMode="External"/><Relationship Id="rId2225" Type="http://schemas.openxmlformats.org/officeDocument/2006/relationships/hyperlink" Target="http://twitter.com" TargetMode="External"/><Relationship Id="rId3557" Type="http://schemas.openxmlformats.org/officeDocument/2006/relationships/hyperlink" Target="https://www.foxnews.com/us/san-diego-officer-cliff-rescue-twin-girls-suicidal-dad" TargetMode="External"/><Relationship Id="rId4888" Type="http://schemas.openxmlformats.org/officeDocument/2006/relationships/hyperlink" Target="http://thestar.com" TargetMode="External"/><Relationship Id="rId2226" Type="http://schemas.openxmlformats.org/officeDocument/2006/relationships/hyperlink" Target="https://www.reddit.com/r/metacanada/comments/guw2z9/leader_net_favourabilities_blanchet_19_trudeau_11/" TargetMode="External"/><Relationship Id="rId3556" Type="http://schemas.openxmlformats.org/officeDocument/2006/relationships/hyperlink" Target="https://www.reddit.com/r/metacanada/comments/h9v8lj/san_diego_cop_rescues_twin_girls_2_after_dad/" TargetMode="External"/><Relationship Id="rId4887" Type="http://schemas.openxmlformats.org/officeDocument/2006/relationships/hyperlink" Target="https://thevarsity.ca/2017/10/12/utsu-settles-lawsuit-with-sandra-hudson/" TargetMode="External"/><Relationship Id="rId2227" Type="http://schemas.openxmlformats.org/officeDocument/2006/relationships/hyperlink" Target="https://twitter.com/CanadianPolling/status/1267485831218049024" TargetMode="External"/><Relationship Id="rId3559" Type="http://schemas.openxmlformats.org/officeDocument/2006/relationships/hyperlink" Target="https://www.reddit.com/r/metacanada/comments/gv86gt/why_do_we_have_to_get_involved_in_another/" TargetMode="External"/><Relationship Id="rId2228" Type="http://schemas.openxmlformats.org/officeDocument/2006/relationships/hyperlink" Target="https://www.reddit.com/r/metacanada/comments/h95c39/soros_sheeple_race_war/" TargetMode="External"/><Relationship Id="rId3558" Type="http://schemas.openxmlformats.org/officeDocument/2006/relationships/hyperlink" Target="http://i.redd.it" TargetMode="External"/><Relationship Id="rId4889" Type="http://schemas.openxmlformats.org/officeDocument/2006/relationships/hyperlink" Target="https://www.reddit.com/r/metacanada/comments/hduuim/what_happens_when_cerb_ends_experts_say_the_ei/" TargetMode="External"/><Relationship Id="rId2229" Type="http://schemas.openxmlformats.org/officeDocument/2006/relationships/hyperlink" Target="https://files.catbox.moe/o5n1wt.jpg" TargetMode="External"/><Relationship Id="rId4880" Type="http://schemas.openxmlformats.org/officeDocument/2006/relationships/hyperlink" Target="https://www.reddit.com/r/metacanada/comments/haq79z/toronto_city_councilors_vote_on_motion_to_defund/" TargetMode="External"/><Relationship Id="rId3551" Type="http://schemas.openxmlformats.org/officeDocument/2006/relationships/hyperlink" Target="https://www.youtube.com/watch?v=kLzCkf6mebw" TargetMode="External"/><Relationship Id="rId4882" Type="http://schemas.openxmlformats.org/officeDocument/2006/relationships/hyperlink" Target="http://i.redd.it" TargetMode="External"/><Relationship Id="rId2220" Type="http://schemas.openxmlformats.org/officeDocument/2006/relationships/hyperlink" Target="https://www.reddit.com/r/metacanada/comments/hfchte/the_nursing_home_killer/" TargetMode="External"/><Relationship Id="rId3550" Type="http://schemas.openxmlformats.org/officeDocument/2006/relationships/hyperlink" Target="https://www.reddit.com/r/metacanada/comments/hat0k1/black_lives_matter_invades_alberta_town_cant/" TargetMode="External"/><Relationship Id="rId4881" Type="http://schemas.openxmlformats.org/officeDocument/2006/relationships/hyperlink" Target="https://joshmatlow.ca/defund-rebalance-invest/" TargetMode="External"/><Relationship Id="rId2221" Type="http://schemas.openxmlformats.org/officeDocument/2006/relationships/hyperlink" Target="https://i.redd.it/ql3n8cti9y651.jpg" TargetMode="External"/><Relationship Id="rId3553" Type="http://schemas.openxmlformats.org/officeDocument/2006/relationships/hyperlink" Target="https://www.reddit.com/r/metacanada/comments/hbxiac/breaking_china_charges_two_canadians_with_spying/" TargetMode="External"/><Relationship Id="rId4884" Type="http://schemas.openxmlformats.org/officeDocument/2006/relationships/hyperlink" Target="https://i.redd.it/dt0kqwexwd451.jpg" TargetMode="External"/><Relationship Id="rId2222" Type="http://schemas.openxmlformats.org/officeDocument/2006/relationships/hyperlink" Target="http://i.redd.it" TargetMode="External"/><Relationship Id="rId3552" Type="http://schemas.openxmlformats.org/officeDocument/2006/relationships/hyperlink" Target="http://dailymail.co.uk" TargetMode="External"/><Relationship Id="rId4883" Type="http://schemas.openxmlformats.org/officeDocument/2006/relationships/hyperlink" Target="https://www.reddit.com/r/metacanada/comments/h7bkd1/all_gloves_off/" TargetMode="External"/><Relationship Id="rId2223" Type="http://schemas.openxmlformats.org/officeDocument/2006/relationships/hyperlink" Target="https://www.reddit.com/r/metacanada/comments/hibp23/how_to_execute_a_soviet_style_purge_in_less_than/" TargetMode="External"/><Relationship Id="rId3555" Type="http://schemas.openxmlformats.org/officeDocument/2006/relationships/hyperlink" Target="http://foxnews.com" TargetMode="External"/><Relationship Id="rId4886" Type="http://schemas.openxmlformats.org/officeDocument/2006/relationships/hyperlink" Target="https://www.reddit.com/r/metacanada/comments/gvy9nw/time_to_bring_this_back_into_the_light/" TargetMode="External"/><Relationship Id="rId2224" Type="http://schemas.openxmlformats.org/officeDocument/2006/relationships/hyperlink" Target="https://i.redd.it/5gpx5n6gqx751.png" TargetMode="External"/><Relationship Id="rId3554" Type="http://schemas.openxmlformats.org/officeDocument/2006/relationships/hyperlink" Target="https://www.dailymail.co.uk/news/article-8439185/China-charges-two-Canadians-spying-retaliation-arrest-Huawei-executive.html" TargetMode="External"/><Relationship Id="rId4885" Type="http://schemas.openxmlformats.org/officeDocument/2006/relationships/hyperlink" Target="http://thevarsity.ca" TargetMode="External"/><Relationship Id="rId2214" Type="http://schemas.openxmlformats.org/officeDocument/2006/relationships/hyperlink" Target="https://www.reddit.com/r/metacanada/comments/gwb9wa/white_supremacy/" TargetMode="External"/><Relationship Id="rId3546" Type="http://schemas.openxmlformats.org/officeDocument/2006/relationships/hyperlink" Target="http://seattlepi.com" TargetMode="External"/><Relationship Id="rId4877" Type="http://schemas.openxmlformats.org/officeDocument/2006/relationships/hyperlink" Target="https://www.reddit.com/r/metacanada/comments/hbm4yq/huawei_hires_lobbyists_to_expand_artificial/" TargetMode="External"/><Relationship Id="rId2215" Type="http://schemas.openxmlformats.org/officeDocument/2006/relationships/hyperlink" Target="https://i.redd.it/nt14b1e40u251.jpg" TargetMode="External"/><Relationship Id="rId3545" Type="http://schemas.openxmlformats.org/officeDocument/2006/relationships/hyperlink" Target="https://www.cbc.ca/news/politics/mp-marwan-tabbara-past-liberal-party-misconduct-investigation-1.5617740" TargetMode="External"/><Relationship Id="rId4876" Type="http://schemas.openxmlformats.org/officeDocument/2006/relationships/hyperlink" Target="http://theglobeandmail.com" TargetMode="External"/><Relationship Id="rId2216" Type="http://schemas.openxmlformats.org/officeDocument/2006/relationships/hyperlink" Target="http://i.redd.it" TargetMode="External"/><Relationship Id="rId3548" Type="http://schemas.openxmlformats.org/officeDocument/2006/relationships/hyperlink" Target="https://www.seattlepi.com/news/article/As-Trump-blames-antifa-protest-records-show-15322033.php" TargetMode="External"/><Relationship Id="rId4879" Type="http://schemas.openxmlformats.org/officeDocument/2006/relationships/hyperlink" Target="http://joshmatlow.ca" TargetMode="External"/><Relationship Id="rId2217" Type="http://schemas.openxmlformats.org/officeDocument/2006/relationships/hyperlink" Target="https://www.reddit.com/r/metacanada/comments/h9tn9q/the_nursing_home_killer/" TargetMode="External"/><Relationship Id="rId3547" Type="http://schemas.openxmlformats.org/officeDocument/2006/relationships/hyperlink" Target="https://www.reddit.com/r/metacanada/comments/h0d1jg/as_trump_blames_antifa_protest_records_show_scant/" TargetMode="External"/><Relationship Id="rId4878" Type="http://schemas.openxmlformats.org/officeDocument/2006/relationships/hyperlink" Target="https://www.theglobeandmail.com/world/article-huawei-hires-lobbyists-to-expand-artificial-intelligence-research-in/?utm_medium=Referrer:+Social+Network+/+Media&amp;amp;utm_campaign=Shared+Web+Article+Links" TargetMode="External"/><Relationship Id="rId2218" Type="http://schemas.openxmlformats.org/officeDocument/2006/relationships/hyperlink" Target="https://i.redd.it/do6fq3xmd6551.jpg" TargetMode="External"/><Relationship Id="rId2219" Type="http://schemas.openxmlformats.org/officeDocument/2006/relationships/hyperlink" Target="http://i.redd.it" TargetMode="External"/><Relationship Id="rId3549" Type="http://schemas.openxmlformats.org/officeDocument/2006/relationships/hyperlink" Target="http://youtube.com" TargetMode="External"/><Relationship Id="rId3540" Type="http://schemas.openxmlformats.org/officeDocument/2006/relationships/hyperlink" Target="http://v.redd.it" TargetMode="External"/><Relationship Id="rId4871" Type="http://schemas.openxmlformats.org/officeDocument/2006/relationships/hyperlink" Target="https://www.reddit.com/r/metacanada/comments/guux5l/its_not_fair_to_judge_all_police_officers_based/" TargetMode="External"/><Relationship Id="rId4870" Type="http://schemas.openxmlformats.org/officeDocument/2006/relationships/hyperlink" Target="http://thebeaverton.com" TargetMode="External"/><Relationship Id="rId2210" Type="http://schemas.openxmlformats.org/officeDocument/2006/relationships/hyperlink" Target="http://archive.is" TargetMode="External"/><Relationship Id="rId3542" Type="http://schemas.openxmlformats.org/officeDocument/2006/relationships/hyperlink" Target="https://v.redd.it/8jkninyfry451" TargetMode="External"/><Relationship Id="rId4873" Type="http://schemas.openxmlformats.org/officeDocument/2006/relationships/hyperlink" Target="http://i.redd.it" TargetMode="External"/><Relationship Id="rId2211" Type="http://schemas.openxmlformats.org/officeDocument/2006/relationships/hyperlink" Target="https://www.reddit.com/r/metacanada/comments/hf5pvl/jordan_peterson_the_activists_are_now_stalking/" TargetMode="External"/><Relationship Id="rId3541" Type="http://schemas.openxmlformats.org/officeDocument/2006/relationships/hyperlink" Target="https://www.reddit.com/r/metacanada/comments/h96d86/trolling_the_left_or_a_karen/" TargetMode="External"/><Relationship Id="rId4872" Type="http://schemas.openxmlformats.org/officeDocument/2006/relationships/hyperlink" Target="https://www.thebeaverton.com/2020/06/its-not-fair-to-judge-all-police-officers-based-on-the-few-bad-apples-we-violently-defend-at-all-costs/" TargetMode="External"/><Relationship Id="rId2212" Type="http://schemas.openxmlformats.org/officeDocument/2006/relationships/hyperlink" Target="http://archive.is/f13Vn" TargetMode="External"/><Relationship Id="rId3544" Type="http://schemas.openxmlformats.org/officeDocument/2006/relationships/hyperlink" Target="https://www.reddit.com/r/metacanada/comments/hbzf5y/liberals_allowed_mp_marwan_tabbara_to_run_in_2019/" TargetMode="External"/><Relationship Id="rId4875" Type="http://schemas.openxmlformats.org/officeDocument/2006/relationships/hyperlink" Target="https://i.redd.it/ck7h26vva1851.jpg" TargetMode="External"/><Relationship Id="rId2213" Type="http://schemas.openxmlformats.org/officeDocument/2006/relationships/hyperlink" Target="http://i.redd.it" TargetMode="External"/><Relationship Id="rId3543" Type="http://schemas.openxmlformats.org/officeDocument/2006/relationships/hyperlink" Target="http://cbc.ca" TargetMode="External"/><Relationship Id="rId4874" Type="http://schemas.openxmlformats.org/officeDocument/2006/relationships/hyperlink" Target="https://www.reddit.com/r/metacanada/comments/hilpdm/metacanada_stands_against_hate/" TargetMode="External"/><Relationship Id="rId2247" Type="http://schemas.openxmlformats.org/officeDocument/2006/relationships/hyperlink" Target="https://i.redd.it/kga5a4n1ht751.jpg" TargetMode="External"/><Relationship Id="rId3579" Type="http://schemas.openxmlformats.org/officeDocument/2006/relationships/hyperlink" Target="https://www.reddit.com/r/metacanada/comments/hi79yc/reddits_new_hate_policy_read_it_carefully/" TargetMode="External"/><Relationship Id="rId2248" Type="http://schemas.openxmlformats.org/officeDocument/2006/relationships/hyperlink" Target="https://www.reddit.com/r/metacanada/comments/gw0igc/is_anybody_else_sick_of_rebel_constantly_begging/" TargetMode="External"/><Relationship Id="rId3578" Type="http://schemas.openxmlformats.org/officeDocument/2006/relationships/hyperlink" Target="http://i.redd.it" TargetMode="External"/><Relationship Id="rId2249" Type="http://schemas.openxmlformats.org/officeDocument/2006/relationships/hyperlink" Target="https://www.reddit.com/r/metacanada/comments/gw0igc/is_anybody_else_sick_of_rebel_constantly_begging/" TargetMode="External"/><Relationship Id="rId3571" Type="http://schemas.openxmlformats.org/officeDocument/2006/relationships/hyperlink" Target="https://www.youtube.com/watch?v=uSOzbbAq2OU&amp;amp;feature=share" TargetMode="External"/><Relationship Id="rId2240" Type="http://schemas.openxmlformats.org/officeDocument/2006/relationships/hyperlink" Target="https://www.reddit.com/r/metacanada/comments/hdsome/the_meme_that_rmetacucks_didnt_want_you_to_see/" TargetMode="External"/><Relationship Id="rId3570" Type="http://schemas.openxmlformats.org/officeDocument/2006/relationships/hyperlink" Target="https://www.reddit.com/r/metacanada/comments/h909ce/gun_ban_canada_2020_documentary_part_1/" TargetMode="External"/><Relationship Id="rId2241" Type="http://schemas.openxmlformats.org/officeDocument/2006/relationships/hyperlink" Target="https://i.redd.it/4zviu553vg651.png" TargetMode="External"/><Relationship Id="rId3573" Type="http://schemas.openxmlformats.org/officeDocument/2006/relationships/hyperlink" Target="https://www.reddit.com/r/metacanada/comments/hfy8cg/in_case_youre_wondering_why_butts_is_now_trending/" TargetMode="External"/><Relationship Id="rId2242" Type="http://schemas.openxmlformats.org/officeDocument/2006/relationships/hyperlink" Target="http://i.redd.it" TargetMode="External"/><Relationship Id="rId3572" Type="http://schemas.openxmlformats.org/officeDocument/2006/relationships/hyperlink" Target="http://i.redd.it" TargetMode="External"/><Relationship Id="rId2243" Type="http://schemas.openxmlformats.org/officeDocument/2006/relationships/hyperlink" Target="https://www.reddit.com/r/metacanada/comments/hepeq3/fake_noose/" TargetMode="External"/><Relationship Id="rId3575" Type="http://schemas.openxmlformats.org/officeDocument/2006/relationships/hyperlink" Target="http://i.redd.it" TargetMode="External"/><Relationship Id="rId2244" Type="http://schemas.openxmlformats.org/officeDocument/2006/relationships/hyperlink" Target="https://i.redd.it/xe7gdcwhsq651.jpg" TargetMode="External"/><Relationship Id="rId3574" Type="http://schemas.openxmlformats.org/officeDocument/2006/relationships/hyperlink" Target="https://i.redd.it/60uw69xpn5751.jpg" TargetMode="External"/><Relationship Id="rId2245" Type="http://schemas.openxmlformats.org/officeDocument/2006/relationships/hyperlink" Target="http://i.redd.it" TargetMode="External"/><Relationship Id="rId3577" Type="http://schemas.openxmlformats.org/officeDocument/2006/relationships/hyperlink" Target="https://www.reddit.com/r/metacanada/comments/hha4hf/a_crisp_john_a_macdonald_to_the_man_who_can/" TargetMode="External"/><Relationship Id="rId2246" Type="http://schemas.openxmlformats.org/officeDocument/2006/relationships/hyperlink" Target="https://www.reddit.com/r/metacanada/comments/hi8jk4/there_will_be_no_distinction_between_beauty_and/" TargetMode="External"/><Relationship Id="rId3576" Type="http://schemas.openxmlformats.org/officeDocument/2006/relationships/hyperlink" Target="https://www.reddit.com/r/metacanada/comments/hha4hf/a_crisp_john_a_macdonald_to_the_man_who_can/" TargetMode="External"/><Relationship Id="rId2236" Type="http://schemas.openxmlformats.org/officeDocument/2006/relationships/hyperlink" Target="http://msn.com" TargetMode="External"/><Relationship Id="rId3568" Type="http://schemas.openxmlformats.org/officeDocument/2006/relationships/hyperlink" Target="https://www.reddit.com/r/metacanada/comments/gwppf4/the_myth_of_systemic_racism_an_analysis/" TargetMode="External"/><Relationship Id="rId4899" Type="http://schemas.openxmlformats.org/officeDocument/2006/relationships/hyperlink" Target="https://i.redd.it/jlcw3mwsy9351.jpg" TargetMode="External"/><Relationship Id="rId2237" Type="http://schemas.openxmlformats.org/officeDocument/2006/relationships/hyperlink" Target="https://www.reddit.com/r/metacanada/comments/hfm0jq/british_athletics_boss_makes_plea_for_more_black/" TargetMode="External"/><Relationship Id="rId3567" Type="http://schemas.openxmlformats.org/officeDocument/2006/relationships/hyperlink" Target="https://www.reddit.com/r/metacanada/comments/gwppf4/the_myth_of_systemic_racism_an_analysis/" TargetMode="External"/><Relationship Id="rId4898" Type="http://schemas.openxmlformats.org/officeDocument/2006/relationships/hyperlink" Target="https://www.reddit.com/r/metacanada/comments/gxr0yh/ngl_i_would_run_in_fear_though/" TargetMode="External"/><Relationship Id="rId2238" Type="http://schemas.openxmlformats.org/officeDocument/2006/relationships/hyperlink" Target="https://www.msn.com/en-ie/sports/football/british-athletics-boss-makes-plea-for-more-black-coaches-and-administrators-to-apply-for-top-jobs/ar-BB15X0tH?ocid=msedgntp" TargetMode="External"/><Relationship Id="rId2239" Type="http://schemas.openxmlformats.org/officeDocument/2006/relationships/hyperlink" Target="http://i.redd.it" TargetMode="External"/><Relationship Id="rId3569" Type="http://schemas.openxmlformats.org/officeDocument/2006/relationships/hyperlink" Target="http://youtube.com" TargetMode="External"/><Relationship Id="rId3560" Type="http://schemas.openxmlformats.org/officeDocument/2006/relationships/hyperlink" Target="https://i.redd.it/ab4gkflcai251.jpg" TargetMode="External"/><Relationship Id="rId4891" Type="http://schemas.openxmlformats.org/officeDocument/2006/relationships/hyperlink" Target="http://outline.com" TargetMode="External"/><Relationship Id="rId4890" Type="http://schemas.openxmlformats.org/officeDocument/2006/relationships/hyperlink" Target="https://www.thestar.com/business/2020/06/19/workers-on-cerb-are-slowly-being-called-back-but-what-if-they-cant-earn-a-living-wage-in-the-covid-19-workplace.html" TargetMode="External"/><Relationship Id="rId2230" Type="http://schemas.openxmlformats.org/officeDocument/2006/relationships/hyperlink" Target="http://ctvnews.ca" TargetMode="External"/><Relationship Id="rId3562" Type="http://schemas.openxmlformats.org/officeDocument/2006/relationships/hyperlink" Target="https://www.reddit.com/r/metacanada/comments/gxl8g7/ontario_mp_marwan_tabbara_stepping_back_from/" TargetMode="External"/><Relationship Id="rId4893" Type="http://schemas.openxmlformats.org/officeDocument/2006/relationships/hyperlink" Target="https://outline.com/m3xJAC" TargetMode="External"/><Relationship Id="rId2231" Type="http://schemas.openxmlformats.org/officeDocument/2006/relationships/hyperlink" Target="https://www.reddit.com/r/metacanada/comments/gwnec8/coronavirus_causes_domestic_violence_to_sktrocket/" TargetMode="External"/><Relationship Id="rId3561" Type="http://schemas.openxmlformats.org/officeDocument/2006/relationships/hyperlink" Target="http://outline.com" TargetMode="External"/><Relationship Id="rId4892" Type="http://schemas.openxmlformats.org/officeDocument/2006/relationships/hyperlink" Target="https://www.reddit.com/r/metacanada/comments/gxxbgb/burntout_healthcare_workers_warn_of_mass_exodus/" TargetMode="External"/><Relationship Id="rId2232" Type="http://schemas.openxmlformats.org/officeDocument/2006/relationships/hyperlink" Target="https://www.ctvnews.ca/health/coronavirus/advocates-scramble-to-help-domestic-abuse-victims-as-calls-skyrocket-during-covid-19-1.4923109" TargetMode="External"/><Relationship Id="rId3564" Type="http://schemas.openxmlformats.org/officeDocument/2006/relationships/hyperlink" Target="http://twitter.com" TargetMode="External"/><Relationship Id="rId4895" Type="http://schemas.openxmlformats.org/officeDocument/2006/relationships/hyperlink" Target="https://www.reddit.com/r/metacanada/comments/gx758v/public_health_officials_condone_current_protests/" TargetMode="External"/><Relationship Id="rId2233" Type="http://schemas.openxmlformats.org/officeDocument/2006/relationships/hyperlink" Target="http://business.financialpost.com" TargetMode="External"/><Relationship Id="rId3563" Type="http://schemas.openxmlformats.org/officeDocument/2006/relationships/hyperlink" Target="https://outline.com/UqczY5" TargetMode="External"/><Relationship Id="rId4894" Type="http://schemas.openxmlformats.org/officeDocument/2006/relationships/hyperlink" Target="http://politico.com" TargetMode="External"/><Relationship Id="rId2234" Type="http://schemas.openxmlformats.org/officeDocument/2006/relationships/hyperlink" Target="https://www.reddit.com/r/metacanada/comments/gxb08t/lest_we_forget_nonwhite_immigrants_impose_an/" TargetMode="External"/><Relationship Id="rId3566" Type="http://schemas.openxmlformats.org/officeDocument/2006/relationships/hyperlink" Target="https://twitter.com/KarluskaP/status/1270376554925875204" TargetMode="External"/><Relationship Id="rId4897" Type="http://schemas.openxmlformats.org/officeDocument/2006/relationships/hyperlink" Target="http://i.redd.it" TargetMode="External"/><Relationship Id="rId2235" Type="http://schemas.openxmlformats.org/officeDocument/2006/relationships/hyperlink" Target="https://business.financialpost.com/opinion/setting-the-record-straight-on-the-benefits-and-heavy-costs-of-immigration-to-canada/amp?__twitter_impression=true" TargetMode="External"/><Relationship Id="rId3565" Type="http://schemas.openxmlformats.org/officeDocument/2006/relationships/hyperlink" Target="https://www.reddit.com/r/metacanada/comments/gzuna7/this_will_be_the_greatest_thing_you_see_today_im/" TargetMode="External"/><Relationship Id="rId4896" Type="http://schemas.openxmlformats.org/officeDocument/2006/relationships/hyperlink" Target="https://www.politico.com/news/magazine/2020/06/04/public-health-protests-301534" TargetMode="External"/><Relationship Id="rId2290" Type="http://schemas.openxmlformats.org/officeDocument/2006/relationships/hyperlink" Target="https://www.reddit.com/r/metacanada/comments/gus7x9/waiting_for_rmetacanada_to_blame_china_for_george/" TargetMode="External"/><Relationship Id="rId2291" Type="http://schemas.openxmlformats.org/officeDocument/2006/relationships/hyperlink" Target="https://i.redd.it/g017q529yc251.jpg" TargetMode="External"/><Relationship Id="rId2292" Type="http://schemas.openxmlformats.org/officeDocument/2006/relationships/hyperlink" Target="http://i.redd.it" TargetMode="External"/><Relationship Id="rId2293" Type="http://schemas.openxmlformats.org/officeDocument/2006/relationships/hyperlink" Target="https://www.reddit.com/r/metacanada/comments/gvsoy6/recently_banned_from_rcanada_for_posting_photos/" TargetMode="External"/><Relationship Id="rId2294" Type="http://schemas.openxmlformats.org/officeDocument/2006/relationships/hyperlink" Target="https://i.redd.it/vtzbecrsqo251.jpg" TargetMode="External"/><Relationship Id="rId2295" Type="http://schemas.openxmlformats.org/officeDocument/2006/relationships/hyperlink" Target="http://youtube.com" TargetMode="External"/><Relationship Id="rId2296" Type="http://schemas.openxmlformats.org/officeDocument/2006/relationships/hyperlink" Target="https://www.reddit.com/r/metacanada/comments/h0lgwk/deprogrammed_married_to_alqaeda_yasmine_mohammed/" TargetMode="External"/><Relationship Id="rId2297" Type="http://schemas.openxmlformats.org/officeDocument/2006/relationships/hyperlink" Target="https://www.youtube.com/watch?v=2HMa7rg8giI" TargetMode="External"/><Relationship Id="rId2298" Type="http://schemas.openxmlformats.org/officeDocument/2006/relationships/hyperlink" Target="https://www.reddit.com/r/metacanada/comments/haz4jz/bill_blair_is_guilty_of_police_brutality_during/" TargetMode="External"/><Relationship Id="rId2299" Type="http://schemas.openxmlformats.org/officeDocument/2006/relationships/hyperlink" Target="https://www.reddit.com/r/metacanada/comments/haz4jz/bill_blair_is_guilty_of_police_brutality_during/" TargetMode="External"/><Relationship Id="rId7151" Type="http://schemas.openxmlformats.org/officeDocument/2006/relationships/hyperlink" Target="http://medium.com" TargetMode="External"/><Relationship Id="rId7150" Type="http://schemas.openxmlformats.org/officeDocument/2006/relationships/hyperlink" Target="https://i.redd.it/7u1smihvvg651.jpg" TargetMode="External"/><Relationship Id="rId7155" Type="http://schemas.openxmlformats.org/officeDocument/2006/relationships/hyperlink" Target="https://www.reddit.com/r/metacanada/comments/gywe2t/covid19_infected_ranking_top_10_country_since_31/" TargetMode="External"/><Relationship Id="rId7154" Type="http://schemas.openxmlformats.org/officeDocument/2006/relationships/hyperlink" Target="http://youtu.be" TargetMode="External"/><Relationship Id="rId7153" Type="http://schemas.openxmlformats.org/officeDocument/2006/relationships/hyperlink" Target="https://www.reddit.com/r/metacanada/comments/h8gzdc/anonymous_letter_from_uc_berkeley_professor/" TargetMode="External"/><Relationship Id="rId7152" Type="http://schemas.openxmlformats.org/officeDocument/2006/relationships/hyperlink" Target="https://www.reddit.com/r/metacanada/comments/h8gzdc/anonymous_letter_from_uc_berkeley_professor/" TargetMode="External"/><Relationship Id="rId7159" Type="http://schemas.openxmlformats.org/officeDocument/2006/relationships/hyperlink" Target="https://www.cbc.ca/news/politics/covid-pandemic-advertising-communications-1.5597690" TargetMode="External"/><Relationship Id="rId7158" Type="http://schemas.openxmlformats.org/officeDocument/2006/relationships/hyperlink" Target="https://www.reddit.com/r/metacanada/comments/gwjhld/whos_been_thinking_of_emigrating/" TargetMode="External"/><Relationship Id="rId7157" Type="http://schemas.openxmlformats.org/officeDocument/2006/relationships/hyperlink" Target="http://cbc.ca" TargetMode="External"/><Relationship Id="rId7156" Type="http://schemas.openxmlformats.org/officeDocument/2006/relationships/hyperlink" Target="https://youtu.be/Y52f7Rq9Qdc" TargetMode="External"/><Relationship Id="rId7140" Type="http://schemas.openxmlformats.org/officeDocument/2006/relationships/hyperlink" Target="https://www.reddit.com/r/metacanada/comments/he7wkd/they_have_a_very_very_very_special_bond/" TargetMode="External"/><Relationship Id="rId7144" Type="http://schemas.openxmlformats.org/officeDocument/2006/relationships/hyperlink" Target="https://youtu.be/DZvAZnIruhI" TargetMode="External"/><Relationship Id="rId7143" Type="http://schemas.openxmlformats.org/officeDocument/2006/relationships/hyperlink" Target="https://www.reddit.com/r/metacanada/comments/gy02oj/yall_get_along_now/" TargetMode="External"/><Relationship Id="rId7142" Type="http://schemas.openxmlformats.org/officeDocument/2006/relationships/hyperlink" Target="http://youtu.be" TargetMode="External"/><Relationship Id="rId7141" Type="http://schemas.openxmlformats.org/officeDocument/2006/relationships/hyperlink" Target="https://i.redd.it/am7plr5d7l651.jpg" TargetMode="External"/><Relationship Id="rId7148" Type="http://schemas.openxmlformats.org/officeDocument/2006/relationships/hyperlink" Target="http://i.redd.it" TargetMode="External"/><Relationship Id="rId7147" Type="http://schemas.openxmlformats.org/officeDocument/2006/relationships/hyperlink" Target="https://www.ctvnews.ca/politics/long-journey-ahead-pm-extends-cerb-by-8-weeks-1.4986062" TargetMode="External"/><Relationship Id="rId7146" Type="http://schemas.openxmlformats.org/officeDocument/2006/relationships/hyperlink" Target="https://www.reddit.com/r/metacanada/comments/ha73oz/long_journey_ahead_pm_extends_cerb_by_8_weeks/" TargetMode="External"/><Relationship Id="rId7145" Type="http://schemas.openxmlformats.org/officeDocument/2006/relationships/hyperlink" Target="http://ctvnews.ca" TargetMode="External"/><Relationship Id="rId7149" Type="http://schemas.openxmlformats.org/officeDocument/2006/relationships/hyperlink" Target="https://www.reddit.com/r/metacanada/comments/he3cd1/they_should_get_their_own_parking_spots_too/" TargetMode="External"/><Relationship Id="rId4901" Type="http://schemas.openxmlformats.org/officeDocument/2006/relationships/hyperlink" Target="https://www.reddit.com/r/metacanada/comments/h9a9f5/protesters_gather_to_oppose_religious_symbols_ban/" TargetMode="External"/><Relationship Id="rId4900" Type="http://schemas.openxmlformats.org/officeDocument/2006/relationships/hyperlink" Target="http://archive.is" TargetMode="External"/><Relationship Id="rId4903" Type="http://schemas.openxmlformats.org/officeDocument/2006/relationships/hyperlink" Target="https://www.reddit.com/r/metacanada/comments/ha34xc/from_bob_dylans_recent_nyt_interviewhe_names/" TargetMode="External"/><Relationship Id="rId4902" Type="http://schemas.openxmlformats.org/officeDocument/2006/relationships/hyperlink" Target="http://archive.is/aDTDd" TargetMode="External"/><Relationship Id="rId4905" Type="http://schemas.openxmlformats.org/officeDocument/2006/relationships/hyperlink" Target="http://cbc.ca" TargetMode="External"/><Relationship Id="rId4904" Type="http://schemas.openxmlformats.org/officeDocument/2006/relationships/hyperlink" Target="https://www.reddit.com/r/metacanada/comments/ha34xc/from_bob_dylans_recent_nyt_interviewhe_names/" TargetMode="External"/><Relationship Id="rId4907" Type="http://schemas.openxmlformats.org/officeDocument/2006/relationships/hyperlink" Target="https://www.cbc.ca/news/canada/saskatchewan/video-games-and-esports-fill-void-in-pandemic-1.5612488" TargetMode="External"/><Relationship Id="rId4906" Type="http://schemas.openxmlformats.org/officeDocument/2006/relationships/hyperlink" Target="https://www.reddit.com/r/metacanada/comments/ha1fxs/unemployed_millennial_neck_beard_dad_realizes_he/" TargetMode="External"/><Relationship Id="rId4909" Type="http://schemas.openxmlformats.org/officeDocument/2006/relationships/hyperlink" Target="https://www.reddit.com/r/metacanada/comments/h8kd1z/i_seek_asylum/" TargetMode="External"/><Relationship Id="rId4908" Type="http://schemas.openxmlformats.org/officeDocument/2006/relationships/hyperlink" Target="https://www.reddit.com/r/metacanada/comments/h8kd1z/i_seek_asylum/" TargetMode="External"/><Relationship Id="rId7180" Type="http://schemas.openxmlformats.org/officeDocument/2006/relationships/hyperlink" Target="https://files.catbox.moe/m6t4xi.jpeg" TargetMode="External"/><Relationship Id="rId7173" Type="http://schemas.openxmlformats.org/officeDocument/2006/relationships/hyperlink" Target="https://www.reddit.com/r/metacanada/comments/h9hfh8/the_star_doesnt_understand_economics_shortages/" TargetMode="External"/><Relationship Id="rId7172" Type="http://schemas.openxmlformats.org/officeDocument/2006/relationships/hyperlink" Target="https://www.reddit.com/r/metacanada/comments/h9hfh8/the_star_doesnt_understand_economics_shortages/" TargetMode="External"/><Relationship Id="rId7171" Type="http://schemas.openxmlformats.org/officeDocument/2006/relationships/hyperlink" Target="https://twitter.com/_Crypto_Maniac_/status/1267665396338958338?s=20" TargetMode="External"/><Relationship Id="rId7170" Type="http://schemas.openxmlformats.org/officeDocument/2006/relationships/hyperlink" Target="https://www.reddit.com/r/metacanada/comments/gv1c5o/protesters_appear_to_be_entering_homes_in/" TargetMode="External"/><Relationship Id="rId7177" Type="http://schemas.openxmlformats.org/officeDocument/2006/relationships/hyperlink" Target="https://www.reddit.com/r/metacanada/comments/hdwwgw/ubc_chair_forced_to_resign_from_board_of/" TargetMode="External"/><Relationship Id="rId7176" Type="http://schemas.openxmlformats.org/officeDocument/2006/relationships/hyperlink" Target="http://thepostmillennial.com" TargetMode="External"/><Relationship Id="rId7175" Type="http://schemas.openxmlformats.org/officeDocument/2006/relationships/hyperlink" Target="https://www.reddit.com/r/metacanada/comments/gzphph/is_it_just_me_or_does_it_seem_like_the_justice/" TargetMode="External"/><Relationship Id="rId7174" Type="http://schemas.openxmlformats.org/officeDocument/2006/relationships/hyperlink" Target="https://www.reddit.com/r/metacanada/comments/gzphph/is_it_just_me_or_does_it_seem_like_the_justice/" TargetMode="External"/><Relationship Id="rId7179" Type="http://schemas.openxmlformats.org/officeDocument/2006/relationships/hyperlink" Target="https://www.reddit.com/r/metacanada/comments/hdkfmk/indoctrination_be_like/" TargetMode="External"/><Relationship Id="rId7178" Type="http://schemas.openxmlformats.org/officeDocument/2006/relationships/hyperlink" Target="https://thepostmillennial.com/ubc-board-governors-resign-black-lives-matter" TargetMode="External"/><Relationship Id="rId7162" Type="http://schemas.openxmlformats.org/officeDocument/2006/relationships/hyperlink" Target="https://i.imgur.com/otesg6p.jpg" TargetMode="External"/><Relationship Id="rId7161" Type="http://schemas.openxmlformats.org/officeDocument/2006/relationships/hyperlink" Target="https://www.reddit.com/r/metacanada/comments/h0h71f/the_only_winning_move_is_not_to_play/" TargetMode="External"/><Relationship Id="rId7160" Type="http://schemas.openxmlformats.org/officeDocument/2006/relationships/hyperlink" Target="http://i.imgur.com" TargetMode="External"/><Relationship Id="rId7166" Type="http://schemas.openxmlformats.org/officeDocument/2006/relationships/hyperlink" Target="http://youtube.com" TargetMode="External"/><Relationship Id="rId7165" Type="http://schemas.openxmlformats.org/officeDocument/2006/relationships/hyperlink" Target="https://www.reddit.com/r/metacanada/comments/hgiiyg/tronno_so_progressive_and_upscale/" TargetMode="External"/><Relationship Id="rId7164" Type="http://schemas.openxmlformats.org/officeDocument/2006/relationships/hyperlink" Target="https://www.reddit.com/r/metacanada/comments/hgiiyg/tronno_so_progressive_and_upscale/" TargetMode="External"/><Relationship Id="rId7163" Type="http://schemas.openxmlformats.org/officeDocument/2006/relationships/hyperlink" Target="http://i.redd.it" TargetMode="External"/><Relationship Id="rId7169" Type="http://schemas.openxmlformats.org/officeDocument/2006/relationships/hyperlink" Target="http://twitter.com" TargetMode="External"/><Relationship Id="rId7168" Type="http://schemas.openxmlformats.org/officeDocument/2006/relationships/hyperlink" Target="https://www.youtube.com/watch?v=D__UaR5MQao&amp;amp;feature=share" TargetMode="External"/><Relationship Id="rId7167" Type="http://schemas.openxmlformats.org/officeDocument/2006/relationships/hyperlink" Target="https://www.reddit.com/r/metacanada/comments/gx97q5/does_contact_tracing_necessarily_sacrifice/" TargetMode="External"/><Relationship Id="rId7111" Type="http://schemas.openxmlformats.org/officeDocument/2006/relationships/hyperlink" Target="https://www.reddit.com/r/metacanada/comments/gznuq9/did_you_know_george_floyd_derek_chauvin_worked/" TargetMode="External"/><Relationship Id="rId7110" Type="http://schemas.openxmlformats.org/officeDocument/2006/relationships/hyperlink" Target="https://i.redd.it/7c7vdes9n7351.jpg" TargetMode="External"/><Relationship Id="rId7115" Type="http://schemas.openxmlformats.org/officeDocument/2006/relationships/hyperlink" Target="https://babylonbee.com/news/mastercard-changes-name-to-equalitycard" TargetMode="External"/><Relationship Id="rId7114" Type="http://schemas.openxmlformats.org/officeDocument/2006/relationships/hyperlink" Target="https://www.reddit.com/r/metacanada/comments/hfoatb/mastercard_changes_name_to_equalitycard/" TargetMode="External"/><Relationship Id="rId7113" Type="http://schemas.openxmlformats.org/officeDocument/2006/relationships/hyperlink" Target="http://babylonbee.com" TargetMode="External"/><Relationship Id="rId7112" Type="http://schemas.openxmlformats.org/officeDocument/2006/relationships/hyperlink" Target="https://files.catbox.moe/438dbg.jpeg" TargetMode="External"/><Relationship Id="rId7119" Type="http://schemas.openxmlformats.org/officeDocument/2006/relationships/hyperlink" Target="http://cp24.com" TargetMode="External"/><Relationship Id="rId7118" Type="http://schemas.openxmlformats.org/officeDocument/2006/relationships/hyperlink" Target="https://i.redd.it/ihadlhn5n3351.jpg" TargetMode="External"/><Relationship Id="rId7117" Type="http://schemas.openxmlformats.org/officeDocument/2006/relationships/hyperlink" Target="https://www.reddit.com/r/metacanada/comments/gxdlnq/dont_go_to_the_protest_today/" TargetMode="External"/><Relationship Id="rId7116" Type="http://schemas.openxmlformats.org/officeDocument/2006/relationships/hyperlink" Target="http://i.redd.it" TargetMode="External"/><Relationship Id="rId7109" Type="http://schemas.openxmlformats.org/officeDocument/2006/relationships/hyperlink" Target="https://www.reddit.com/r/metacanada/comments/gxjm2j/apparently_rcanada_is_disturbingly_right/" TargetMode="External"/><Relationship Id="rId7100" Type="http://schemas.openxmlformats.org/officeDocument/2006/relationships/hyperlink" Target="https://www.reddit.com/r/metacanada/comments/hdlkda/notrealsocialsm/" TargetMode="External"/><Relationship Id="rId7104" Type="http://schemas.openxmlformats.org/officeDocument/2006/relationships/hyperlink" Target="https://www.reddit.com/r/metacanada/comments/h7yyda/covid19_in_toronto/" TargetMode="External"/><Relationship Id="rId7103" Type="http://schemas.openxmlformats.org/officeDocument/2006/relationships/hyperlink" Target="https://www.reddit.com/r/metacanada/comments/h7yyda/covid19_in_toronto/" TargetMode="External"/><Relationship Id="rId7102" Type="http://schemas.openxmlformats.org/officeDocument/2006/relationships/hyperlink" Target="http://imgur.com" TargetMode="External"/><Relationship Id="rId7101" Type="http://schemas.openxmlformats.org/officeDocument/2006/relationships/hyperlink" Target="https://i.redd.it/duvf682b8c651.png" TargetMode="External"/><Relationship Id="rId7108" Type="http://schemas.openxmlformats.org/officeDocument/2006/relationships/hyperlink" Target="http://i.redd.it" TargetMode="External"/><Relationship Id="rId7107" Type="http://schemas.openxmlformats.org/officeDocument/2006/relationships/hyperlink" Target="https://www.reddit.com/r/metacanada/comments/h880js/covid19_in_toronto/" TargetMode="External"/><Relationship Id="rId7106" Type="http://schemas.openxmlformats.org/officeDocument/2006/relationships/hyperlink" Target="https://www.reddit.com/r/metacanada/comments/h880js/covid19_in_toronto/" TargetMode="External"/><Relationship Id="rId7105" Type="http://schemas.openxmlformats.org/officeDocument/2006/relationships/hyperlink" Target="http://imgur.com" TargetMode="External"/><Relationship Id="rId7133" Type="http://schemas.openxmlformats.org/officeDocument/2006/relationships/hyperlink" Target="http://thepostmillennial.com" TargetMode="External"/><Relationship Id="rId7132" Type="http://schemas.openxmlformats.org/officeDocument/2006/relationships/hyperlink" Target="https://i.redd.it/m12360myob451.png" TargetMode="External"/><Relationship Id="rId7131" Type="http://schemas.openxmlformats.org/officeDocument/2006/relationships/hyperlink" Target="https://www.reddit.com/r/metacanada/comments/h14qmp/perspective_not_even_for_a_second/" TargetMode="External"/><Relationship Id="rId7130" Type="http://schemas.openxmlformats.org/officeDocument/2006/relationships/hyperlink" Target="http://i.redd.it" TargetMode="External"/><Relationship Id="rId7137" Type="http://schemas.openxmlformats.org/officeDocument/2006/relationships/hyperlink" Target="https://www.reddit.com/r/metacanada/comments/heeqf3/the_smollet_paradox/" TargetMode="External"/><Relationship Id="rId7136" Type="http://schemas.openxmlformats.org/officeDocument/2006/relationships/hyperlink" Target="http://i.redd.it" TargetMode="External"/><Relationship Id="rId7135" Type="http://schemas.openxmlformats.org/officeDocument/2006/relationships/hyperlink" Target="https://thepostmillennial.com/on-dday-anniversary-george-floyd-protestors-deface-statues-of-pm-who-defeated-hitler-and-lincoln" TargetMode="External"/><Relationship Id="rId7134" Type="http://schemas.openxmlformats.org/officeDocument/2006/relationships/hyperlink" Target="https://www.reddit.com/r/metacanada/comments/h0cmy0/on_dday_anniversary_george_floyd_protestors/" TargetMode="External"/><Relationship Id="rId7139" Type="http://schemas.openxmlformats.org/officeDocument/2006/relationships/hyperlink" Target="http://i.redd.it" TargetMode="External"/><Relationship Id="rId7138" Type="http://schemas.openxmlformats.org/officeDocument/2006/relationships/hyperlink" Target="https://i.redd.it/3wrmi20lxn651.jpg" TargetMode="External"/><Relationship Id="rId7122" Type="http://schemas.openxmlformats.org/officeDocument/2006/relationships/hyperlink" Target="https://www.reddit.com/r/metacanada/comments/h7l2ka/if_theyre_going_after_churchill_soon_theyll_go/" TargetMode="External"/><Relationship Id="rId7121" Type="http://schemas.openxmlformats.org/officeDocument/2006/relationships/hyperlink" Target="https://www.cp24.com/news/ontario-s-health-minister-shopped-at-toronto-lcbo-while-awaiting-covid-19-test-results-1.4979909" TargetMode="External"/><Relationship Id="rId7120" Type="http://schemas.openxmlformats.org/officeDocument/2006/relationships/hyperlink" Target="https://www.reddit.com/r/metacanada/comments/h77fvo/ontarios_health_minister_shopped_at_toronto_lcbo/" TargetMode="External"/><Relationship Id="rId7126" Type="http://schemas.openxmlformats.org/officeDocument/2006/relationships/hyperlink" Target="https://imgur.com/Bhyiauu" TargetMode="External"/><Relationship Id="rId7125" Type="http://schemas.openxmlformats.org/officeDocument/2006/relationships/hyperlink" Target="https://www.reddit.com/r/metacanada/comments/hhto9m/alberta_was_considered_conservative_once/" TargetMode="External"/><Relationship Id="rId7124" Type="http://schemas.openxmlformats.org/officeDocument/2006/relationships/hyperlink" Target="http://imgur.com" TargetMode="External"/><Relationship Id="rId7123" Type="http://schemas.openxmlformats.org/officeDocument/2006/relationships/hyperlink" Target="https://www.reddit.com/r/metacanada/comments/h7l2ka/if_theyre_going_after_churchill_soon_theyll_go/" TargetMode="External"/><Relationship Id="rId7129" Type="http://schemas.openxmlformats.org/officeDocument/2006/relationships/hyperlink" Target="https://www.bnnbloomberg.ca/consumer-debt-loads-drop-for-first-time-in-a-decade-in-canada-1.1451191" TargetMode="External"/><Relationship Id="rId7128" Type="http://schemas.openxmlformats.org/officeDocument/2006/relationships/hyperlink" Target="https://www.reddit.com/r/metacanada/comments/ha4ubg/consumer_debt_loads_drop_for_first_time_in_a/" TargetMode="External"/><Relationship Id="rId7127" Type="http://schemas.openxmlformats.org/officeDocument/2006/relationships/hyperlink" Target="http://bnnbloomberg.ca" TargetMode="External"/><Relationship Id="rId2302" Type="http://schemas.openxmlformats.org/officeDocument/2006/relationships/hyperlink" Target="https://www.investmentwatchblog.com/us-supreme-court-just-accidentally-created-a-new-way-to-end-all-big-tech-censorship-against-conservatives-and-christians-gender-identity/" TargetMode="External"/><Relationship Id="rId3634" Type="http://schemas.openxmlformats.org/officeDocument/2006/relationships/hyperlink" Target="http://toronto.citynews.ca" TargetMode="External"/><Relationship Id="rId4965" Type="http://schemas.openxmlformats.org/officeDocument/2006/relationships/hyperlink" Target="https://www.reddit.com/r/metacanada/comments/hc1zuj/might_get_you_fired_for_saying_but_it_really_do/" TargetMode="External"/><Relationship Id="rId2303" Type="http://schemas.openxmlformats.org/officeDocument/2006/relationships/hyperlink" Target="http://theglobeandmail.com" TargetMode="External"/><Relationship Id="rId3633" Type="http://schemas.openxmlformats.org/officeDocument/2006/relationships/hyperlink" Target="https://i.redd.it/mmmqbs00ld351.jpg" TargetMode="External"/><Relationship Id="rId4964" Type="http://schemas.openxmlformats.org/officeDocument/2006/relationships/hyperlink" Target="http://i.redd.it" TargetMode="External"/><Relationship Id="rId2304" Type="http://schemas.openxmlformats.org/officeDocument/2006/relationships/hyperlink" Target="https://www.reddit.com/r/metacanada/comments/gvy1k9/fraudster_says_she_wants_whiteguilt_money_for_her/" TargetMode="External"/><Relationship Id="rId3636" Type="http://schemas.openxmlformats.org/officeDocument/2006/relationships/hyperlink" Target="https://toronto.citynews.ca/2020/06/08/matlow-toronto-police-defund-motion/" TargetMode="External"/><Relationship Id="rId4967" Type="http://schemas.openxmlformats.org/officeDocument/2006/relationships/hyperlink" Target="http://i.redd.it" TargetMode="External"/><Relationship Id="rId2305" Type="http://schemas.openxmlformats.org/officeDocument/2006/relationships/hyperlink" Target="https://www.theglobeandmail.com/canada/article-outpouring-of-non-black-support-met-with-appreciation-skepticism/" TargetMode="External"/><Relationship Id="rId3635" Type="http://schemas.openxmlformats.org/officeDocument/2006/relationships/hyperlink" Target="https://www.reddit.com/r/metacanada/comments/gz4idu/step_1_take_guns_away_step_2_take_police_away/" TargetMode="External"/><Relationship Id="rId4966" Type="http://schemas.openxmlformats.org/officeDocument/2006/relationships/hyperlink" Target="https://i.redd.it/ap0gx1tdqv551.jpg" TargetMode="External"/><Relationship Id="rId2306" Type="http://schemas.openxmlformats.org/officeDocument/2006/relationships/hyperlink" Target="http://blazingcatfur.ca" TargetMode="External"/><Relationship Id="rId3638" Type="http://schemas.openxmlformats.org/officeDocument/2006/relationships/hyperlink" Target="https://www.reddit.com/r/metacanada/comments/hi46to/showdown_rebel_news_takes_on_antifa_mob/" TargetMode="External"/><Relationship Id="rId4969" Type="http://schemas.openxmlformats.org/officeDocument/2006/relationships/hyperlink" Target="https://i.redd.it/25u8ol6zki251.png" TargetMode="External"/><Relationship Id="rId2307" Type="http://schemas.openxmlformats.org/officeDocument/2006/relationships/hyperlink" Target="https://www.reddit.com/r/metacanada/comments/hcp7jr/diversity_alert_abbas_party_names_terrorist/" TargetMode="External"/><Relationship Id="rId3637" Type="http://schemas.openxmlformats.org/officeDocument/2006/relationships/hyperlink" Target="http://youtube.com" TargetMode="External"/><Relationship Id="rId4968" Type="http://schemas.openxmlformats.org/officeDocument/2006/relationships/hyperlink" Target="https://www.reddit.com/r/metacanada/comments/gv981c/at_least_you_dont_like_trump_wait/" TargetMode="External"/><Relationship Id="rId2308" Type="http://schemas.openxmlformats.org/officeDocument/2006/relationships/hyperlink" Target="https://www.blazingcatfur.ca/2020/06/20/diversity-alert-abbas-party-names-terrorist-supporter-as-canadian-leader/" TargetMode="External"/><Relationship Id="rId2309" Type="http://schemas.openxmlformats.org/officeDocument/2006/relationships/hyperlink" Target="http://cbc.ca" TargetMode="External"/><Relationship Id="rId3639" Type="http://schemas.openxmlformats.org/officeDocument/2006/relationships/hyperlink" Target="https://www.youtube.com/watch?v=pxaqOqNUfkA" TargetMode="External"/><Relationship Id="rId3630" Type="http://schemas.openxmlformats.org/officeDocument/2006/relationships/hyperlink" Target="https://www.reddit.com/r/metacanada/comments/h0mt8a/when_you_are_so_deep_in_communism/" TargetMode="External"/><Relationship Id="rId4961" Type="http://schemas.openxmlformats.org/officeDocument/2006/relationships/hyperlink" Target="http://i.redd.it" TargetMode="External"/><Relationship Id="rId4960" Type="http://schemas.openxmlformats.org/officeDocument/2006/relationships/hyperlink" Target="https://i.redd.it/vutz7aq0db551.jpg" TargetMode="External"/><Relationship Id="rId2300" Type="http://schemas.openxmlformats.org/officeDocument/2006/relationships/hyperlink" Target="http://investmentwatchblog.com" TargetMode="External"/><Relationship Id="rId3632" Type="http://schemas.openxmlformats.org/officeDocument/2006/relationships/hyperlink" Target="https://www.reddit.com/r/metacanada/comments/gy1hxd/shots_fired/" TargetMode="External"/><Relationship Id="rId4963" Type="http://schemas.openxmlformats.org/officeDocument/2006/relationships/hyperlink" Target="https://i.redd.it/7b59yggcqz351.jpg" TargetMode="External"/><Relationship Id="rId2301" Type="http://schemas.openxmlformats.org/officeDocument/2006/relationships/hyperlink" Target="https://www.reddit.com/r/metacanada/comments/hbfvwv/this_is_ingenious_declare_your_gender_to_be/" TargetMode="External"/><Relationship Id="rId3631" Type="http://schemas.openxmlformats.org/officeDocument/2006/relationships/hyperlink" Target="http://i.redd.it" TargetMode="External"/><Relationship Id="rId4962" Type="http://schemas.openxmlformats.org/officeDocument/2006/relationships/hyperlink" Target="https://www.reddit.com/r/metacanada/comments/h01lx4/get_ready_for_friday_folks/" TargetMode="External"/><Relationship Id="rId3623" Type="http://schemas.openxmlformats.org/officeDocument/2006/relationships/hyperlink" Target="https://www.cbc.ca/amp/1.5604973" TargetMode="External"/><Relationship Id="rId4954" Type="http://schemas.openxmlformats.org/officeDocument/2006/relationships/hyperlink" Target="https://www.reddit.com/r/metacanada/comments/hau4a0/debate_tonight_hosers_7pm_eastern_make_trudeau_a/" TargetMode="External"/><Relationship Id="rId3622" Type="http://schemas.openxmlformats.org/officeDocument/2006/relationships/hyperlink" Target="https://www.reddit.com/r/metacanada/comments/h0k74q/cbc_suspends_hosts_for_using_careless_language_in/" TargetMode="External"/><Relationship Id="rId4953" Type="http://schemas.openxmlformats.org/officeDocument/2006/relationships/hyperlink" Target="https://www.reddit.com/r/metacanada/comments/hau4a0/debate_tonight_hosers_7pm_eastern_make_trudeau_a/" TargetMode="External"/><Relationship Id="rId3625" Type="http://schemas.openxmlformats.org/officeDocument/2006/relationships/hyperlink" Target="https://www.reddit.com/r/metacanada/comments/he7p3p/the_club_strongly_condemns_those_behind_a_banner/" TargetMode="External"/><Relationship Id="rId4956" Type="http://schemas.openxmlformats.org/officeDocument/2006/relationships/hyperlink" Target="https://www.reddit.com/r/metacanada/comments/hi9j8j/stefan_molyneux_was_banned_from_youtube/" TargetMode="External"/><Relationship Id="rId3624" Type="http://schemas.openxmlformats.org/officeDocument/2006/relationships/hyperlink" Target="http://mobile.twitter.com" TargetMode="External"/><Relationship Id="rId4955" Type="http://schemas.openxmlformats.org/officeDocument/2006/relationships/hyperlink" Target="http://mobile.twitter.com" TargetMode="External"/><Relationship Id="rId3627" Type="http://schemas.openxmlformats.org/officeDocument/2006/relationships/hyperlink" Target="http://i.redd.it" TargetMode="External"/><Relationship Id="rId4958" Type="http://schemas.openxmlformats.org/officeDocument/2006/relationships/hyperlink" Target="http://i.redd.it" TargetMode="External"/><Relationship Id="rId3626" Type="http://schemas.openxmlformats.org/officeDocument/2006/relationships/hyperlink" Target="https://mobile.twitter.com/BBCSport/status/1275160692933496836" TargetMode="External"/><Relationship Id="rId4957" Type="http://schemas.openxmlformats.org/officeDocument/2006/relationships/hyperlink" Target="https://mobile.twitter.com/StefanMolyneux/status/1277659814831820801" TargetMode="External"/><Relationship Id="rId3629" Type="http://schemas.openxmlformats.org/officeDocument/2006/relationships/hyperlink" Target="https://i.redd.it/921ktgpku5551.png" TargetMode="External"/><Relationship Id="rId3628" Type="http://schemas.openxmlformats.org/officeDocument/2006/relationships/hyperlink" Target="https://www.reddit.com/r/metacanada/comments/h9rs3y/maybe_christian_conservatives_were_rightjust/" TargetMode="External"/><Relationship Id="rId4959" Type="http://schemas.openxmlformats.org/officeDocument/2006/relationships/hyperlink" Target="https://www.reddit.com/r/metacanada/comments/ha9eta/getting_what_they_deserved/" TargetMode="External"/><Relationship Id="rId4950" Type="http://schemas.openxmlformats.org/officeDocument/2006/relationships/hyperlink" Target="http://bc.ctvnews.ca" TargetMode="External"/><Relationship Id="rId3621" Type="http://schemas.openxmlformats.org/officeDocument/2006/relationships/hyperlink" Target="http://cbc.ca" TargetMode="External"/><Relationship Id="rId4952" Type="http://schemas.openxmlformats.org/officeDocument/2006/relationships/hyperlink" Target="https://bc.ctvnews.ca/nordstrom-boards-up-vancouver-store-after-rioting-looting-in-the-u-s-1.4967214" TargetMode="External"/><Relationship Id="rId3620" Type="http://schemas.openxmlformats.org/officeDocument/2006/relationships/hyperlink" Target="https://www.ctvnews.ca/canada/what-we-know-about-the-last-100-people-shot-and-killed-by-police-in-canada-1.4989794" TargetMode="External"/><Relationship Id="rId4951" Type="http://schemas.openxmlformats.org/officeDocument/2006/relationships/hyperlink" Target="https://www.reddit.com/r/metacanada/comments/gvy3am/i_saw_this_on_the_news_last_night_my_immediate/" TargetMode="External"/><Relationship Id="rId2324" Type="http://schemas.openxmlformats.org/officeDocument/2006/relationships/hyperlink" Target="http://youtu.be" TargetMode="External"/><Relationship Id="rId3656" Type="http://schemas.openxmlformats.org/officeDocument/2006/relationships/hyperlink" Target="https://www.reddit.com/r/metacanada/comments/hglywu/but_but_russia_is_our_friend_right_they_wouldnt/" TargetMode="External"/><Relationship Id="rId4987" Type="http://schemas.openxmlformats.org/officeDocument/2006/relationships/hyperlink" Target="https://globalnews.ca/news/7071415/child-drives-suv-toronto-parking-lot/" TargetMode="External"/><Relationship Id="rId2325" Type="http://schemas.openxmlformats.org/officeDocument/2006/relationships/hyperlink" Target="https://www.reddit.com/r/metacanada/comments/hcol0a/so_one_person_was_killed_in_chaz_so_much_for/" TargetMode="External"/><Relationship Id="rId3655" Type="http://schemas.openxmlformats.org/officeDocument/2006/relationships/hyperlink" Target="http://nytimes.com" TargetMode="External"/><Relationship Id="rId4986" Type="http://schemas.openxmlformats.org/officeDocument/2006/relationships/hyperlink" Target="https://www.reddit.com/r/metacanada/comments/hailp1/toronto_violence_4yearold_drives_suv_into_2_stop/" TargetMode="External"/><Relationship Id="rId2326" Type="http://schemas.openxmlformats.org/officeDocument/2006/relationships/hyperlink" Target="https://youtu.be/35Xq2pT0-x4" TargetMode="External"/><Relationship Id="rId3658" Type="http://schemas.openxmlformats.org/officeDocument/2006/relationships/hyperlink" Target="http://northernontario.ctvnews.ca" TargetMode="External"/><Relationship Id="rId4989" Type="http://schemas.openxmlformats.org/officeDocument/2006/relationships/hyperlink" Target="https://www.reddit.com/r/metacanada/comments/hc6e9k/scandal_brewing_as_trudeau_minister_still_cant/" TargetMode="External"/><Relationship Id="rId2327" Type="http://schemas.openxmlformats.org/officeDocument/2006/relationships/hyperlink" Target="http://i.redd.it" TargetMode="External"/><Relationship Id="rId3657" Type="http://schemas.openxmlformats.org/officeDocument/2006/relationships/hyperlink" Target="https://www.reddit.com/r/metacanada/comments/hglywu/but_but_russia_is_our_friend_right_they_wouldnt/" TargetMode="External"/><Relationship Id="rId4988" Type="http://schemas.openxmlformats.org/officeDocument/2006/relationships/hyperlink" Target="http://thepostmillennial.com" TargetMode="External"/><Relationship Id="rId2328" Type="http://schemas.openxmlformats.org/officeDocument/2006/relationships/hyperlink" Target="https://www.reddit.com/r/metacanada/comments/gxv8yf/we_have_so_much_privilege_that_we_cant_even_hold/" TargetMode="External"/><Relationship Id="rId2329" Type="http://schemas.openxmlformats.org/officeDocument/2006/relationships/hyperlink" Target="https://i.redd.it/gm72u6j5sb351.jpg" TargetMode="External"/><Relationship Id="rId3659" Type="http://schemas.openxmlformats.org/officeDocument/2006/relationships/hyperlink" Target="https://www.reddit.com/r/metacanada/comments/h0pymz/fight_between_father_son_escalated_into_sword/" TargetMode="External"/><Relationship Id="rId3650" Type="http://schemas.openxmlformats.org/officeDocument/2006/relationships/hyperlink" Target="https://www.reddit.com/r/metacanada/comments/gzsm3x/flip_flop_flip_flop_who_official_walks_back/" TargetMode="External"/><Relationship Id="rId4981" Type="http://schemas.openxmlformats.org/officeDocument/2006/relationships/hyperlink" Target="https://nationalpost.com/opinion/kathryn-marshall-trudeau-cancelled-scrutiny-of-his-government-and-singh-was-happy-to-help" TargetMode="External"/><Relationship Id="rId4980" Type="http://schemas.openxmlformats.org/officeDocument/2006/relationships/hyperlink" Target="https://www.reddit.com/r/metacanada/comments/guy4nb/the_ndp_sold_themselves_to_the_liberals/" TargetMode="External"/><Relationship Id="rId2320" Type="http://schemas.openxmlformats.org/officeDocument/2006/relationships/hyperlink" Target="https://thepostmillennial.com/university-of-alberta-fires-anthropology-professor-for-saying-biological-sex-is-real" TargetMode="External"/><Relationship Id="rId3652" Type="http://schemas.openxmlformats.org/officeDocument/2006/relationships/hyperlink" Target="http://twitter.com" TargetMode="External"/><Relationship Id="rId4983" Type="http://schemas.openxmlformats.org/officeDocument/2006/relationships/hyperlink" Target="https://www.reddit.com/r/metacanada/comments/hd9ze2/brazilian_government_inflating_covid_numbers/" TargetMode="External"/><Relationship Id="rId2321" Type="http://schemas.openxmlformats.org/officeDocument/2006/relationships/hyperlink" Target="http://blazingcatfur.ca" TargetMode="External"/><Relationship Id="rId3651" Type="http://schemas.openxmlformats.org/officeDocument/2006/relationships/hyperlink" Target="https://www.usatoday.com/story/news/health/2020/06/09/coronavirus-who-walks-back-comments-asymptomatic-spread/5325282002/" TargetMode="External"/><Relationship Id="rId4982" Type="http://schemas.openxmlformats.org/officeDocument/2006/relationships/hyperlink" Target="http://fort-russ.com" TargetMode="External"/><Relationship Id="rId2322" Type="http://schemas.openxmlformats.org/officeDocument/2006/relationships/hyperlink" Target="https://www.reddit.com/r/metacanada/comments/gyekry/university_of_alberta_fires_anthropology/" TargetMode="External"/><Relationship Id="rId3654" Type="http://schemas.openxmlformats.org/officeDocument/2006/relationships/hyperlink" Target="https://twitter.com/OnCall4ON/status/1267586016002613248" TargetMode="External"/><Relationship Id="rId4985" Type="http://schemas.openxmlformats.org/officeDocument/2006/relationships/hyperlink" Target="http://globalnews.ca" TargetMode="External"/><Relationship Id="rId2323" Type="http://schemas.openxmlformats.org/officeDocument/2006/relationships/hyperlink" Target="https://www.blazingcatfur.ca/2020/06/05/university-of-alberta-fires-anthropology-professor-for-saying-biological-sex-is-real/" TargetMode="External"/><Relationship Id="rId3653" Type="http://schemas.openxmlformats.org/officeDocument/2006/relationships/hyperlink" Target="https://www.reddit.com/r/metacanada/comments/gxjgo1/canada_is_the_only_country_in_the_world_to/" TargetMode="External"/><Relationship Id="rId4984" Type="http://schemas.openxmlformats.org/officeDocument/2006/relationships/hyperlink" Target="https://www.fort-russ.com/2020/06/empty-coffins-empty-hospital-brazilian-mps-expose-biggest-covid-19-hoax-known-to-date/" TargetMode="External"/><Relationship Id="rId2313" Type="http://schemas.openxmlformats.org/officeDocument/2006/relationships/hyperlink" Target="https://www.reddit.com/r/metacanada/comments/h12yuc/mfw_paw_patrol_brigades_this_sub_with_their/" TargetMode="External"/><Relationship Id="rId3645" Type="http://schemas.openxmlformats.org/officeDocument/2006/relationships/hyperlink" Target="https://www.hilltimes.com/2020/06/03/team-lewis-punching-above-its-weight-in-race-for-cpc-leadership/250730" TargetMode="External"/><Relationship Id="rId4976" Type="http://schemas.openxmlformats.org/officeDocument/2006/relationships/hyperlink" Target="http://therecord.com" TargetMode="External"/><Relationship Id="rId2314" Type="http://schemas.openxmlformats.org/officeDocument/2006/relationships/hyperlink" Target="https://tenor.com/view/alf-wow-uhoh-uh-oh-gif-9433934" TargetMode="External"/><Relationship Id="rId3644" Type="http://schemas.openxmlformats.org/officeDocument/2006/relationships/hyperlink" Target="https://www.reddit.com/r/metacanada/comments/gvvv8s/team_lewis_punching_above_its_weight_in_race_for/" TargetMode="External"/><Relationship Id="rId4975" Type="http://schemas.openxmlformats.org/officeDocument/2006/relationships/hyperlink" Target="https://twitter.com/meyer_lucas/status/1269319926256459778" TargetMode="External"/><Relationship Id="rId2315" Type="http://schemas.openxmlformats.org/officeDocument/2006/relationships/hyperlink" Target="http://i.imgur.com" TargetMode="External"/><Relationship Id="rId3647" Type="http://schemas.openxmlformats.org/officeDocument/2006/relationships/hyperlink" Target="https://www.reddit.com/r/metacanada/comments/has6zw/who_welcomes_great_news_as_cheap_steroid_which/" TargetMode="External"/><Relationship Id="rId4978" Type="http://schemas.openxmlformats.org/officeDocument/2006/relationships/hyperlink" Target="https://www.reddit.com/r/metacanada/comments/hhe6cm/activists_pour_paint_on_the_statue_of_sir/" TargetMode="External"/><Relationship Id="rId2316" Type="http://schemas.openxmlformats.org/officeDocument/2006/relationships/hyperlink" Target="https://www.reddit.com/r/metacanada/comments/gykrv3/metas_are_nazis_and_heres_all_kinds_of_proof_look/" TargetMode="External"/><Relationship Id="rId3646" Type="http://schemas.openxmlformats.org/officeDocument/2006/relationships/hyperlink" Target="http://rfi.fr" TargetMode="External"/><Relationship Id="rId4977" Type="http://schemas.openxmlformats.org/officeDocument/2006/relationships/hyperlink" Target="https://www.reddit.com/r/metacanada/comments/hhe6cm/activists_pour_paint_on_the_statue_of_sir/" TargetMode="External"/><Relationship Id="rId2317" Type="http://schemas.openxmlformats.org/officeDocument/2006/relationships/hyperlink" Target="https://i.imgur.com/l0PV1Mo.png" TargetMode="External"/><Relationship Id="rId3649" Type="http://schemas.openxmlformats.org/officeDocument/2006/relationships/hyperlink" Target="http://usatoday.com" TargetMode="External"/><Relationship Id="rId2318" Type="http://schemas.openxmlformats.org/officeDocument/2006/relationships/hyperlink" Target="http://thepostmillennial.com" TargetMode="External"/><Relationship Id="rId3648" Type="http://schemas.openxmlformats.org/officeDocument/2006/relationships/hyperlink" Target="http://www.rfi.fr/en/science-and-technology/20200617-who-welcomes-great-news-as-cheap-steroid-shown-to-be-effective-against-covid-19" TargetMode="External"/><Relationship Id="rId4979" Type="http://schemas.openxmlformats.org/officeDocument/2006/relationships/hyperlink" Target="http://nationalpost.com" TargetMode="External"/><Relationship Id="rId2319" Type="http://schemas.openxmlformats.org/officeDocument/2006/relationships/hyperlink" Target="https://www.reddit.com/r/metacanada/comments/gx5fmp/university_of_alberta_fires_anthropology/" TargetMode="External"/><Relationship Id="rId4970" Type="http://schemas.openxmlformats.org/officeDocument/2006/relationships/hyperlink" Target="http://ibb.co" TargetMode="External"/><Relationship Id="rId3641" Type="http://schemas.openxmlformats.org/officeDocument/2006/relationships/hyperlink" Target="https://www.reddit.com/r/metacanada/comments/h0rk5g/shortestlived_communist_revolution_in_history/" TargetMode="External"/><Relationship Id="rId4972" Type="http://schemas.openxmlformats.org/officeDocument/2006/relationships/hyperlink" Target="https://ibb.co/Brdrh3z" TargetMode="External"/><Relationship Id="rId2310" Type="http://schemas.openxmlformats.org/officeDocument/2006/relationships/hyperlink" Target="https://www.reddit.com/r/metacanada/comments/hi5uxs/thieves_target_canada_post_vehicles_for_valuable/" TargetMode="External"/><Relationship Id="rId3640" Type="http://schemas.openxmlformats.org/officeDocument/2006/relationships/hyperlink" Target="http://i.redd.it" TargetMode="External"/><Relationship Id="rId4971" Type="http://schemas.openxmlformats.org/officeDocument/2006/relationships/hyperlink" Target="https://www.reddit.com/r/metacanada/comments/h9gjfz/europeans_1652_vs_africans_2020/" TargetMode="External"/><Relationship Id="rId2311" Type="http://schemas.openxmlformats.org/officeDocument/2006/relationships/hyperlink" Target="https://www.cbc.ca/news/canada/ottawa/catalytic-converters-stolen-from-canada-post-processing-plant-in-ottawa-1.5631065" TargetMode="External"/><Relationship Id="rId3643" Type="http://schemas.openxmlformats.org/officeDocument/2006/relationships/hyperlink" Target="http://hilltimes.com" TargetMode="External"/><Relationship Id="rId4974" Type="http://schemas.openxmlformats.org/officeDocument/2006/relationships/hyperlink" Target="https://www.reddit.com/r/metacanada/comments/gy4ihc/which_one_of_you_is_this/" TargetMode="External"/><Relationship Id="rId2312" Type="http://schemas.openxmlformats.org/officeDocument/2006/relationships/hyperlink" Target="http://tenor.com" TargetMode="External"/><Relationship Id="rId3642" Type="http://schemas.openxmlformats.org/officeDocument/2006/relationships/hyperlink" Target="https://i.redd.it/adqo745xe7451.png" TargetMode="External"/><Relationship Id="rId4973" Type="http://schemas.openxmlformats.org/officeDocument/2006/relationships/hyperlink" Target="http://twitter.com" TargetMode="External"/><Relationship Id="rId4921" Type="http://schemas.openxmlformats.org/officeDocument/2006/relationships/hyperlink" Target="https://twitter.com/alexsalvinews/status/1270899315930566656?ref_src=twsrc%5Etfw%7Ctwcamp%5Etweetembed%7Ctwterm%5E1270909671033860096&amp;amp;ref_url=https%3A%2F%2Ftownhall.com%2Ftipsheet%2Fleahbarkoukis%2F2020%2F06%2F11%2Fprotesters-tear-down-portsmouth-statue-and-it-fell-on-someone-n2570456" TargetMode="External"/><Relationship Id="rId4920" Type="http://schemas.openxmlformats.org/officeDocument/2006/relationships/hyperlink" Target="https://www.reddit.com/r/metacanada/comments/h123pw/protesters_critically_injured_one_of_their_own_on/" TargetMode="External"/><Relationship Id="rId4923" Type="http://schemas.openxmlformats.org/officeDocument/2006/relationships/hyperlink" Target="https://www.reddit.com/r/metacanada/comments/h7950u/c3rf_update_12_jun_2020/" TargetMode="External"/><Relationship Id="rId4922" Type="http://schemas.openxmlformats.org/officeDocument/2006/relationships/hyperlink" Target="https://www.reddit.com/r/metacanada/comments/h7950u/c3rf_update_12_jun_2020/" TargetMode="External"/><Relationship Id="rId4925" Type="http://schemas.openxmlformats.org/officeDocument/2006/relationships/hyperlink" Target="https://www.reddit.com/r/metacanada/comments/hepz0a/tory_mp_fires_student_after_alleged_theft_from/" TargetMode="External"/><Relationship Id="rId4924" Type="http://schemas.openxmlformats.org/officeDocument/2006/relationships/hyperlink" Target="http://archive.is" TargetMode="External"/><Relationship Id="rId4927" Type="http://schemas.openxmlformats.org/officeDocument/2006/relationships/hyperlink" Target="http://cbc.ca" TargetMode="External"/><Relationship Id="rId4926" Type="http://schemas.openxmlformats.org/officeDocument/2006/relationships/hyperlink" Target="http://archive.is/v9b1q" TargetMode="External"/><Relationship Id="rId4929" Type="http://schemas.openxmlformats.org/officeDocument/2006/relationships/hyperlink" Target="https://www.cbc.ca/news/politics/trudeau-emergency-relief-benefit-1.5612445" TargetMode="External"/><Relationship Id="rId4928" Type="http://schemas.openxmlformats.org/officeDocument/2006/relationships/hyperlink" Target="https://www.reddit.com/r/metacanada/comments/h9k9nj/the_gravy_train_continues_trudeau_promises_to/" TargetMode="External"/><Relationship Id="rId7195" Type="http://schemas.openxmlformats.org/officeDocument/2006/relationships/hyperlink" Target="http://i.redd.it" TargetMode="External"/><Relationship Id="rId7194" Type="http://schemas.openxmlformats.org/officeDocument/2006/relationships/hyperlink" Target="https://www.youtube.com/watch?v=rfZI9EoRyPw&amp;amp;amp;feature=youtu.be" TargetMode="External"/><Relationship Id="rId7193" Type="http://schemas.openxmlformats.org/officeDocument/2006/relationships/hyperlink" Target="https://www.reddit.com/r/metacanada/comments/hi2obz/the_john_a_macdonald_statue_controversy_explained/" TargetMode="External"/><Relationship Id="rId7192" Type="http://schemas.openxmlformats.org/officeDocument/2006/relationships/hyperlink" Target="http://youtube.com" TargetMode="External"/><Relationship Id="rId7199" Type="http://schemas.openxmlformats.org/officeDocument/2006/relationships/hyperlink" Target="https://www.reddit.com/r/metacanada/comments/h7maob/the_covid19_pandemic_governance_in_a_time_of/" TargetMode="External"/><Relationship Id="rId7198" Type="http://schemas.openxmlformats.org/officeDocument/2006/relationships/hyperlink" Target="http://youtube.com" TargetMode="External"/><Relationship Id="rId7197" Type="http://schemas.openxmlformats.org/officeDocument/2006/relationships/hyperlink" Target="https://i.redd.it/xo4pcw7qo6551.jpg" TargetMode="External"/><Relationship Id="rId7196" Type="http://schemas.openxmlformats.org/officeDocument/2006/relationships/hyperlink" Target="https://www.reddit.com/r/metacanada/comments/h9up54/alf_for_prime_minister/" TargetMode="External"/><Relationship Id="rId4910" Type="http://schemas.openxmlformats.org/officeDocument/2006/relationships/hyperlink" Target="http://co.lincoln.or.us" TargetMode="External"/><Relationship Id="rId4912" Type="http://schemas.openxmlformats.org/officeDocument/2006/relationships/hyperlink" Target="https://www.co.lincoln.or.us/hhs/page/face-covering-directive" TargetMode="External"/><Relationship Id="rId4911" Type="http://schemas.openxmlformats.org/officeDocument/2006/relationships/hyperlink" Target="https://www.reddit.com/r/metacanada/comments/henlrn/people_of_color_given_exception_from_face/" TargetMode="External"/><Relationship Id="rId4914" Type="http://schemas.openxmlformats.org/officeDocument/2006/relationships/hyperlink" Target="https://www.reddit.com/r/metacanada/comments/hawm7d/aunt_jemima_logo_dropped_uncle_bens_under_review/" TargetMode="External"/><Relationship Id="rId4913" Type="http://schemas.openxmlformats.org/officeDocument/2006/relationships/hyperlink" Target="http://archive.is" TargetMode="External"/><Relationship Id="rId4916" Type="http://schemas.openxmlformats.org/officeDocument/2006/relationships/hyperlink" Target="http://macleans.ca" TargetMode="External"/><Relationship Id="rId4915" Type="http://schemas.openxmlformats.org/officeDocument/2006/relationships/hyperlink" Target="http://archive.is/09HLq" TargetMode="External"/><Relationship Id="rId4918" Type="http://schemas.openxmlformats.org/officeDocument/2006/relationships/hyperlink" Target="https://www.macleans.ca/news/canada/the-nova-scotia-shooter-case-has-hallmarks-of-an-undercover-operation/" TargetMode="External"/><Relationship Id="rId4917" Type="http://schemas.openxmlformats.org/officeDocument/2006/relationships/hyperlink" Target="https://www.reddit.com/r/metacanada/comments/hccctg/the_nova_scotia_shooter_case_has_hallmarks_of_an/" TargetMode="External"/><Relationship Id="rId4919" Type="http://schemas.openxmlformats.org/officeDocument/2006/relationships/hyperlink" Target="http://twitter.com" TargetMode="External"/><Relationship Id="rId7191" Type="http://schemas.openxmlformats.org/officeDocument/2006/relationships/hyperlink" Target="https://www.reddit.com/r/metacanada/comments/hfd0bc/metacanada_backup/" TargetMode="External"/><Relationship Id="rId7190" Type="http://schemas.openxmlformats.org/officeDocument/2006/relationships/hyperlink" Target="https://www.reddit.com/r/metacanada/comments/hfd0bc/metacanada_backup/" TargetMode="External"/><Relationship Id="rId7184" Type="http://schemas.openxmlformats.org/officeDocument/2006/relationships/hyperlink" Target="http://i.redd.it" TargetMode="External"/><Relationship Id="rId7183" Type="http://schemas.openxmlformats.org/officeDocument/2006/relationships/hyperlink" Target="https://www.youtube.com/watch?v=nrqkAqpHzfs&amp;amp;t=34s" TargetMode="External"/><Relationship Id="rId7182" Type="http://schemas.openxmlformats.org/officeDocument/2006/relationships/hyperlink" Target="https://www.reddit.com/r/metacanada/comments/hbjtda/chaz_changes_name_to_chop_calls_fro_a_new_french/" TargetMode="External"/><Relationship Id="rId7181" Type="http://schemas.openxmlformats.org/officeDocument/2006/relationships/hyperlink" Target="http://youtube.com" TargetMode="External"/><Relationship Id="rId7188" Type="http://schemas.openxmlformats.org/officeDocument/2006/relationships/hyperlink" Target="https://www.reddit.com/r/metacanada/comments/gvf49z/toronto_sun_we_should_make_trudeau_emperor/" TargetMode="External"/><Relationship Id="rId7187" Type="http://schemas.openxmlformats.org/officeDocument/2006/relationships/hyperlink" Target="http://torontosun.com" TargetMode="External"/><Relationship Id="rId7186" Type="http://schemas.openxmlformats.org/officeDocument/2006/relationships/hyperlink" Target="https://i.redd.it/nywx4q2qmg351.png" TargetMode="External"/><Relationship Id="rId7185" Type="http://schemas.openxmlformats.org/officeDocument/2006/relationships/hyperlink" Target="https://www.reddit.com/r/metacanada/comments/gy9f5n/al_molson_for_prime_minister/" TargetMode="External"/><Relationship Id="rId7189" Type="http://schemas.openxmlformats.org/officeDocument/2006/relationships/hyperlink" Target="https://torontosun.com/opinion/columnists/lilley-bring-back-parliament-or-just-crown-trudeau-emperor" TargetMode="External"/><Relationship Id="rId3612" Type="http://schemas.openxmlformats.org/officeDocument/2006/relationships/hyperlink" Target="http://mobilesyrup.com" TargetMode="External"/><Relationship Id="rId4943" Type="http://schemas.openxmlformats.org/officeDocument/2006/relationships/hyperlink" Target="https://www.reddit.com/r/metacanada/comments/gvawd5/trudeauadmired_china_has_done_the_same/" TargetMode="External"/><Relationship Id="rId3611" Type="http://schemas.openxmlformats.org/officeDocument/2006/relationships/hyperlink" Target="https://minnesota.cbslocal.com/2020/06/03/full-george-floyd-autopsy-report-released-says-he-tested-positive-for-covid-19/" TargetMode="External"/><Relationship Id="rId4942" Type="http://schemas.openxmlformats.org/officeDocument/2006/relationships/hyperlink" Target="http://v.redd.it" TargetMode="External"/><Relationship Id="rId3614" Type="http://schemas.openxmlformats.org/officeDocument/2006/relationships/hyperlink" Target="https://mobilesyrup.com/2020/06/02/telus-partners-with-ericsson-and-nokia-for-its-5g-network/" TargetMode="External"/><Relationship Id="rId4945" Type="http://schemas.openxmlformats.org/officeDocument/2006/relationships/hyperlink" Target="https://www.reddit.com/r/metacanada/comments/gwkj33/passport_canadian_dreams_of_a_haitian_revolution/" TargetMode="External"/><Relationship Id="rId3613" Type="http://schemas.openxmlformats.org/officeDocument/2006/relationships/hyperlink" Target="https://www.reddit.com/r/metacanada/comments/gvgbu1/telus_dumps_huawei_and_partners_with_ericsson_and/" TargetMode="External"/><Relationship Id="rId4944" Type="http://schemas.openxmlformats.org/officeDocument/2006/relationships/hyperlink" Target="https://v.redd.it/qnp0rwtuzi251" TargetMode="External"/><Relationship Id="rId3616" Type="http://schemas.openxmlformats.org/officeDocument/2006/relationships/hyperlink" Target="https://www.reddit.com/r/metacanada/comments/gzcli6/toronto_police_chief_mark_saunders_is_stepping/" TargetMode="External"/><Relationship Id="rId4947" Type="http://schemas.openxmlformats.org/officeDocument/2006/relationships/hyperlink" Target="http://toronto.citynews.ca" TargetMode="External"/><Relationship Id="rId3615" Type="http://schemas.openxmlformats.org/officeDocument/2006/relationships/hyperlink" Target="http://toronto.ctvnews.ca" TargetMode="External"/><Relationship Id="rId4946" Type="http://schemas.openxmlformats.org/officeDocument/2006/relationships/hyperlink" Target="https://www.reddit.com/r/metacanada/comments/gwkj33/passport_canadian_dreams_of_a_haitian_revolution/" TargetMode="External"/><Relationship Id="rId3618" Type="http://schemas.openxmlformats.org/officeDocument/2006/relationships/hyperlink" Target="http://ctvnews.ca" TargetMode="External"/><Relationship Id="rId4949" Type="http://schemas.openxmlformats.org/officeDocument/2006/relationships/hyperlink" Target="https://toronto.citynews.ca/2020/05/31/healthcare-union-calls-on-ford-government-to-take-over-woodbridge-vista/" TargetMode="External"/><Relationship Id="rId3617" Type="http://schemas.openxmlformats.org/officeDocument/2006/relationships/hyperlink" Target="https://toronto.ctvnews.ca/toronto-police-chief-mark-saunders-is-stepping-down-1.4974664" TargetMode="External"/><Relationship Id="rId4948" Type="http://schemas.openxmlformats.org/officeDocument/2006/relationships/hyperlink" Target="https://www.reddit.com/r/metacanada/comments/gufda7/healthcare_union_calls_on_ford_government_to_take/" TargetMode="External"/><Relationship Id="rId3619" Type="http://schemas.openxmlformats.org/officeDocument/2006/relationships/hyperlink" Target="https://www.reddit.com/r/metacanada/comments/hc0hi5/what_we_know_about_the_last_100_people_shot_and/" TargetMode="External"/><Relationship Id="rId3610" Type="http://schemas.openxmlformats.org/officeDocument/2006/relationships/hyperlink" Target="https://www.reddit.com/r/metacanada/comments/gw7vxj/george_floyd_didnt_die_from_police_brutality_he/" TargetMode="External"/><Relationship Id="rId4941" Type="http://schemas.openxmlformats.org/officeDocument/2006/relationships/hyperlink" Target="https://twitter.com/n0nestdeus/status/1274841232305541120?s=21" TargetMode="External"/><Relationship Id="rId4940" Type="http://schemas.openxmlformats.org/officeDocument/2006/relationships/hyperlink" Target="https://www.reddit.com/r/metacanada/comments/hehmbs/marxist_revolution_rising_all_over_the_world/" TargetMode="External"/><Relationship Id="rId3601" Type="http://schemas.openxmlformats.org/officeDocument/2006/relationships/hyperlink" Target="http://i.redd.it" TargetMode="External"/><Relationship Id="rId4932" Type="http://schemas.openxmlformats.org/officeDocument/2006/relationships/hyperlink" Target="https://newdiscourses.com/2020/06/cult-dynamics-wokeness/" TargetMode="External"/><Relationship Id="rId3600" Type="http://schemas.openxmlformats.org/officeDocument/2006/relationships/hyperlink" Target="https://v.redd.it/4thh8d22b1651" TargetMode="External"/><Relationship Id="rId4931" Type="http://schemas.openxmlformats.org/officeDocument/2006/relationships/hyperlink" Target="https://www.reddit.com/r/metacanada/comments/hajc3c/the_cult_dynamics_of_wokeness/" TargetMode="External"/><Relationship Id="rId3603" Type="http://schemas.openxmlformats.org/officeDocument/2006/relationships/hyperlink" Target="https://i.redd.it/6m20w2518k251.jpg" TargetMode="External"/><Relationship Id="rId4934" Type="http://schemas.openxmlformats.org/officeDocument/2006/relationships/hyperlink" Target="https://www.reddit.com/r/metacanada/comments/hi5230/one_more_just_in_case/" TargetMode="External"/><Relationship Id="rId3602" Type="http://schemas.openxmlformats.org/officeDocument/2006/relationships/hyperlink" Target="https://www.reddit.com/r/metacanada/comments/gvfjhv/aaron_bronsteter_tsn_mma_reporter_compares_us/" TargetMode="External"/><Relationship Id="rId4933" Type="http://schemas.openxmlformats.org/officeDocument/2006/relationships/hyperlink" Target="http://i.redd.it" TargetMode="External"/><Relationship Id="rId3605" Type="http://schemas.openxmlformats.org/officeDocument/2006/relationships/hyperlink" Target="https://www.reddit.com/r/metacanada/comments/gygubq/canadians_of_convenience_american_family_sets/" TargetMode="External"/><Relationship Id="rId4936" Type="http://schemas.openxmlformats.org/officeDocument/2006/relationships/hyperlink" Target="http://twitter.com" TargetMode="External"/><Relationship Id="rId3604" Type="http://schemas.openxmlformats.org/officeDocument/2006/relationships/hyperlink" Target="http://outline.com" TargetMode="External"/><Relationship Id="rId4935" Type="http://schemas.openxmlformats.org/officeDocument/2006/relationships/hyperlink" Target="https://i.redd.it/i07o71353w751.jpg" TargetMode="External"/><Relationship Id="rId3607" Type="http://schemas.openxmlformats.org/officeDocument/2006/relationships/hyperlink" Target="https://www.reddit.com/r/metacanada/comments/gxzydj/test_post_please_ignore/" TargetMode="External"/><Relationship Id="rId4938" Type="http://schemas.openxmlformats.org/officeDocument/2006/relationships/hyperlink" Target="https://twitter.com/cathmckenna/status/1267197246669496320" TargetMode="External"/><Relationship Id="rId3606" Type="http://schemas.openxmlformats.org/officeDocument/2006/relationships/hyperlink" Target="https://outline.com/PP3azG" TargetMode="External"/><Relationship Id="rId4937" Type="http://schemas.openxmlformats.org/officeDocument/2006/relationships/hyperlink" Target="https://www.reddit.com/r/metacanada/comments/guqw2y/the_liberals_have_now_deemed_covid19_thats_so/" TargetMode="External"/><Relationship Id="rId3609" Type="http://schemas.openxmlformats.org/officeDocument/2006/relationships/hyperlink" Target="http://minnesota.cbslocal.com" TargetMode="External"/><Relationship Id="rId3608" Type="http://schemas.openxmlformats.org/officeDocument/2006/relationships/hyperlink" Target="https://www.reddit.com/r/metacanada/comments/gxzydj/test_post_please_ignore/" TargetMode="External"/><Relationship Id="rId4939" Type="http://schemas.openxmlformats.org/officeDocument/2006/relationships/hyperlink" Target="http://twitter.com" TargetMode="External"/><Relationship Id="rId4930" Type="http://schemas.openxmlformats.org/officeDocument/2006/relationships/hyperlink" Target="http://newdiscourses.com" TargetMode="External"/><Relationship Id="rId1059" Type="http://schemas.openxmlformats.org/officeDocument/2006/relationships/hyperlink" Target="http://smh.com.au" TargetMode="External"/><Relationship Id="rId2380" Type="http://schemas.openxmlformats.org/officeDocument/2006/relationships/hyperlink" Target="https://www.reddit.com/r/metacanada/comments/gvi3ow/lmfao_clown_world_rcanadaleft_why_did_the_ndp_go/" TargetMode="External"/><Relationship Id="rId1050" Type="http://schemas.openxmlformats.org/officeDocument/2006/relationships/hyperlink" Target="http://removeddit.com" TargetMode="External"/><Relationship Id="rId2381" Type="http://schemas.openxmlformats.org/officeDocument/2006/relationships/hyperlink" Target="https://np.reddit.com/r/canadaleft/comments/gv5yc4/why_did_the_ndp_go_so_hard_to_the_right/" TargetMode="External"/><Relationship Id="rId1051" Type="http://schemas.openxmlformats.org/officeDocument/2006/relationships/hyperlink" Target="https://www.reddit.com/r/metacanada/comments/hc0y1o/got_called_out_for_being_a_racist_metacanadian_in/" TargetMode="External"/><Relationship Id="rId2382" Type="http://schemas.openxmlformats.org/officeDocument/2006/relationships/hyperlink" Target="http://i.redd.it" TargetMode="External"/><Relationship Id="rId1052" Type="http://schemas.openxmlformats.org/officeDocument/2006/relationships/hyperlink" Target="https://www.removeddit.com/r/Brampton/comments/hbimlz/four_people_critically_injured_following_crash_in/fv98vmb?utm_medium=android_app&amp;amp;utm_source=share" TargetMode="External"/><Relationship Id="rId2383" Type="http://schemas.openxmlformats.org/officeDocument/2006/relationships/hyperlink" Target="https://www.reddit.com/r/metacanada/comments/hen442/100_bucks_says_this_guys_posts_here_or_its_one_of/" TargetMode="External"/><Relationship Id="rId1053" Type="http://schemas.openxmlformats.org/officeDocument/2006/relationships/hyperlink" Target="http://blogto.com" TargetMode="External"/><Relationship Id="rId2384" Type="http://schemas.openxmlformats.org/officeDocument/2006/relationships/hyperlink" Target="https://i.redd.it/84us5lpa6p651.jpg" TargetMode="External"/><Relationship Id="rId1054" Type="http://schemas.openxmlformats.org/officeDocument/2006/relationships/hyperlink" Target="https://www.reddit.com/r/metacanada/comments/gwc076/there_are_now_calls_for_antiblack_racism_to_be/" TargetMode="External"/><Relationship Id="rId2385" Type="http://schemas.openxmlformats.org/officeDocument/2006/relationships/hyperlink" Target="http://youtube.com" TargetMode="External"/><Relationship Id="rId1055" Type="http://schemas.openxmlformats.org/officeDocument/2006/relationships/hyperlink" Target="https://www.blogto.com/city/2020/06/ontario-anti-black-racism-declared-public-health-crisis/" TargetMode="External"/><Relationship Id="rId2386" Type="http://schemas.openxmlformats.org/officeDocument/2006/relationships/hyperlink" Target="https://www.reddit.com/r/metacanada/comments/hhzmhs/is_it_just_me_or_are_these_peaceful_protests_more/" TargetMode="External"/><Relationship Id="rId1056" Type="http://schemas.openxmlformats.org/officeDocument/2006/relationships/hyperlink" Target="http://youtube.com" TargetMode="External"/><Relationship Id="rId2387" Type="http://schemas.openxmlformats.org/officeDocument/2006/relationships/hyperlink" Target="https://www.youtube.com/watch?v=e0JMOu36VJU" TargetMode="External"/><Relationship Id="rId1057" Type="http://schemas.openxmlformats.org/officeDocument/2006/relationships/hyperlink" Target="https://www.reddit.com/r/metacanada/comments/gy21il/dan_dicks_press_for_truth_assaulted_then_arrested/" TargetMode="External"/><Relationship Id="rId2388" Type="http://schemas.openxmlformats.org/officeDocument/2006/relationships/hyperlink" Target="https://www.reddit.com/r/metacanada/comments/gvagqu/important_announcement_metacanada_will_not_be/" TargetMode="External"/><Relationship Id="rId1058" Type="http://schemas.openxmlformats.org/officeDocument/2006/relationships/hyperlink" Target="https://www.youtube.com/watch?v=h0Gij666izc" TargetMode="External"/><Relationship Id="rId2389" Type="http://schemas.openxmlformats.org/officeDocument/2006/relationships/hyperlink" Target="https://www.reddit.com/r/metacanada/comments/gvagqu/important_announcement_metacanada_will_not_be/" TargetMode="External"/><Relationship Id="rId1048" Type="http://schemas.openxmlformats.org/officeDocument/2006/relationships/hyperlink" Target="https://www.reddit.com/r/metacanada/comments/gwhenn/report_fraud_dont_let_the_criminal_fraudsters/" TargetMode="External"/><Relationship Id="rId2379" Type="http://schemas.openxmlformats.org/officeDocument/2006/relationships/hyperlink" Target="http://np.reddit.com" TargetMode="External"/><Relationship Id="rId1049" Type="http://schemas.openxmlformats.org/officeDocument/2006/relationships/hyperlink" Target="https://ca.gofundme.com/f/justice-for-regis" TargetMode="External"/><Relationship Id="rId2370" Type="http://schemas.openxmlformats.org/officeDocument/2006/relationships/hyperlink" Target="https://www.reddit.com/r/metacanada/comments/gvx30w/the_first_rioters_are_getting_coronavirus/" TargetMode="External"/><Relationship Id="rId1040" Type="http://schemas.openxmlformats.org/officeDocument/2006/relationships/hyperlink" Target="https://www.reddit.com/r/metacanada/comments/guf7ci/are_we_too_far_gone_dan_dicks_almost_brought_to/" TargetMode="External"/><Relationship Id="rId2371" Type="http://schemas.openxmlformats.org/officeDocument/2006/relationships/hyperlink" Target="https://twitter.com/closedprayer/status/1267971181715632129" TargetMode="External"/><Relationship Id="rId1041" Type="http://schemas.openxmlformats.org/officeDocument/2006/relationships/hyperlink" Target="https://www.youtube.com" TargetMode="External"/><Relationship Id="rId2372" Type="http://schemas.openxmlformats.org/officeDocument/2006/relationships/hyperlink" Target="https://www.reddit.com/r/metacanada/comments/h91vsb/the_cabal_puppet_squad/" TargetMode="External"/><Relationship Id="rId1042" Type="http://schemas.openxmlformats.org/officeDocument/2006/relationships/hyperlink" Target="http://reclaimthenet.org" TargetMode="External"/><Relationship Id="rId2373" Type="http://schemas.openxmlformats.org/officeDocument/2006/relationships/hyperlink" Target="https://files.catbox.moe/voa41f.jpg" TargetMode="External"/><Relationship Id="rId1043" Type="http://schemas.openxmlformats.org/officeDocument/2006/relationships/hyperlink" Target="https://www.reddit.com/r/metacanada/comments/h9bb3n/youtube_is_automatically_deleting_any_comments/" TargetMode="External"/><Relationship Id="rId2374" Type="http://schemas.openxmlformats.org/officeDocument/2006/relationships/hyperlink" Target="https://www.reddit.com/r/metacanada/comments/hdwvhq/scamdemic_plandemic/" TargetMode="External"/><Relationship Id="rId1044" Type="http://schemas.openxmlformats.org/officeDocument/2006/relationships/hyperlink" Target="https://reclaimthenet.org/youtube-censors-comments-black-lives-matter-violence/" TargetMode="External"/><Relationship Id="rId2375" Type="http://schemas.openxmlformats.org/officeDocument/2006/relationships/hyperlink" Target="https://files.catbox.moe/u39wrh.png" TargetMode="External"/><Relationship Id="rId1045" Type="http://schemas.openxmlformats.org/officeDocument/2006/relationships/hyperlink" Target="https://www.reddit.com/r/metacanada/comments/gzak5i/get_a_fertility_and_sperm_test_too/" TargetMode="External"/><Relationship Id="rId2376" Type="http://schemas.openxmlformats.org/officeDocument/2006/relationships/hyperlink" Target="http://i.redd.it" TargetMode="External"/><Relationship Id="rId1046" Type="http://schemas.openxmlformats.org/officeDocument/2006/relationships/hyperlink" Target="https://www.reddit.com/r/metacanada/comments/gzak5i/get_a_fertility_and_sperm_test_too/" TargetMode="External"/><Relationship Id="rId2377" Type="http://schemas.openxmlformats.org/officeDocument/2006/relationships/hyperlink" Target="https://www.reddit.com/r/metacanada/comments/hhmhq1/urukhai_demand_gondor_remove_statues_of_kings/" TargetMode="External"/><Relationship Id="rId1047" Type="http://schemas.openxmlformats.org/officeDocument/2006/relationships/hyperlink" Target="http://ca.gofundme.com" TargetMode="External"/><Relationship Id="rId2378" Type="http://schemas.openxmlformats.org/officeDocument/2006/relationships/hyperlink" Target="https://i.redd.it/vq9736rr4n751.jpg" TargetMode="External"/><Relationship Id="rId1070" Type="http://schemas.openxmlformats.org/officeDocument/2006/relationships/hyperlink" Target="https://i.redd.it/7kvhydr9bj651.png" TargetMode="External"/><Relationship Id="rId1071" Type="http://schemas.openxmlformats.org/officeDocument/2006/relationships/hyperlink" Target="http://np.reddit.com" TargetMode="External"/><Relationship Id="rId1072" Type="http://schemas.openxmlformats.org/officeDocument/2006/relationships/hyperlink" Target="https://www.reddit.com/r/metacanada/comments/gyngwj/rcanada_under_fire_for_having_mods_that_are/" TargetMode="External"/><Relationship Id="rId1073" Type="http://schemas.openxmlformats.org/officeDocument/2006/relationships/hyperlink" Target="http://np.reddit.com/r/onguardforthee/comments/gyezv9/two_rcanada_moderators_have_ties_to_white/" TargetMode="External"/><Relationship Id="rId1074" Type="http://schemas.openxmlformats.org/officeDocument/2006/relationships/hyperlink" Target="http://i.redd.it" TargetMode="External"/><Relationship Id="rId1075" Type="http://schemas.openxmlformats.org/officeDocument/2006/relationships/hyperlink" Target="https://www.reddit.com/r/metacanada/comments/hhork1/the_indoctrination_of_small_children/" TargetMode="External"/><Relationship Id="rId1076" Type="http://schemas.openxmlformats.org/officeDocument/2006/relationships/hyperlink" Target="https://i.redd.it/x0oslu4piq751.png" TargetMode="External"/><Relationship Id="rId1077" Type="http://schemas.openxmlformats.org/officeDocument/2006/relationships/hyperlink" Target="http://i.redd.it" TargetMode="External"/><Relationship Id="rId1078" Type="http://schemas.openxmlformats.org/officeDocument/2006/relationships/hyperlink" Target="https://www.reddit.com/r/metacanada/comments/hd82hy/trudeau_gender_swap_faceapp/" TargetMode="External"/><Relationship Id="rId1079" Type="http://schemas.openxmlformats.org/officeDocument/2006/relationships/hyperlink" Target="https://i.redd.it/dyd3bjsyz9651.jpg" TargetMode="External"/><Relationship Id="rId2390" Type="http://schemas.openxmlformats.org/officeDocument/2006/relationships/hyperlink" Target="http://i.redd.it" TargetMode="External"/><Relationship Id="rId1060" Type="http://schemas.openxmlformats.org/officeDocument/2006/relationships/hyperlink" Target="https://www.reddit.com/r/metacanada/comments/hgao7x/obsolete_scum_of_white_australia_behind/" TargetMode="External"/><Relationship Id="rId2391" Type="http://schemas.openxmlformats.org/officeDocument/2006/relationships/hyperlink" Target="https://www.reddit.com/r/metacanada/comments/gzds45/first_corona_came_for_your_alive_grandpa_now_blm/" TargetMode="External"/><Relationship Id="rId1061" Type="http://schemas.openxmlformats.org/officeDocument/2006/relationships/hyperlink" Target="https://www.smh.com.au/national/nsw/obsolete-scum-of-white-australia-behind-anti-chinese-sentiment-says-nsw-labor-mp-20200405-p54h9m.html" TargetMode="External"/><Relationship Id="rId2392" Type="http://schemas.openxmlformats.org/officeDocument/2006/relationships/hyperlink" Target="https://i.redd.it/wfafm5prms351.jpg" TargetMode="External"/><Relationship Id="rId1062" Type="http://schemas.openxmlformats.org/officeDocument/2006/relationships/hyperlink" Target="http://cbc.ca" TargetMode="External"/><Relationship Id="rId2393" Type="http://schemas.openxmlformats.org/officeDocument/2006/relationships/hyperlink" Target="http://i.redd.it" TargetMode="External"/><Relationship Id="rId1063" Type="http://schemas.openxmlformats.org/officeDocument/2006/relationships/hyperlink" Target="https://www.reddit.com/r/metacanada/comments/hfstxt/the_canadian_forces_are_literally_making_troops/" TargetMode="External"/><Relationship Id="rId2394" Type="http://schemas.openxmlformats.org/officeDocument/2006/relationships/hyperlink" Target="https://www.reddit.com/r/metacanada/comments/h7o5be/starbucks_folded_like_a_spineless_lawn_chair_to/" TargetMode="External"/><Relationship Id="rId1064" Type="http://schemas.openxmlformats.org/officeDocument/2006/relationships/hyperlink" Target="https://www.cbc.ca/news/canada/nova-scotia/14-wing-greenwood-raises-transgender-flag-for-first-time-1.5625786" TargetMode="External"/><Relationship Id="rId2395" Type="http://schemas.openxmlformats.org/officeDocument/2006/relationships/hyperlink" Target="https://www.reddit.com/r/metacanada/comments/h7o5be/starbucks_folded_like_a_spineless_lawn_chair_to/" TargetMode="External"/><Relationship Id="rId1065" Type="http://schemas.openxmlformats.org/officeDocument/2006/relationships/hyperlink" Target="http://youtu.be" TargetMode="External"/><Relationship Id="rId2396" Type="http://schemas.openxmlformats.org/officeDocument/2006/relationships/hyperlink" Target="http://i.redd.it" TargetMode="External"/><Relationship Id="rId1066" Type="http://schemas.openxmlformats.org/officeDocument/2006/relationships/hyperlink" Target="https://www.reddit.com/r/metacanada/comments/hc6hd4/atlanta_cop_who_was_charged_with_rayshard_brooks/" TargetMode="External"/><Relationship Id="rId2397" Type="http://schemas.openxmlformats.org/officeDocument/2006/relationships/hyperlink" Target="https://www.reddit.com/r/metacanada/comments/hepqqq/another_fake/" TargetMode="External"/><Relationship Id="rId1067" Type="http://schemas.openxmlformats.org/officeDocument/2006/relationships/hyperlink" Target="https://youtu.be/CbT7-N-PSvQ" TargetMode="External"/><Relationship Id="rId2398" Type="http://schemas.openxmlformats.org/officeDocument/2006/relationships/hyperlink" Target="https://i.redd.it/44fl0hrzvq651.jpg" TargetMode="External"/><Relationship Id="rId1068" Type="http://schemas.openxmlformats.org/officeDocument/2006/relationships/hyperlink" Target="http://i.redd.it" TargetMode="External"/><Relationship Id="rId2399" Type="http://schemas.openxmlformats.org/officeDocument/2006/relationships/hyperlink" Target="http://blog.discord.com" TargetMode="External"/><Relationship Id="rId1069" Type="http://schemas.openxmlformats.org/officeDocument/2006/relationships/hyperlink" Target="https://www.reddit.com/r/metacanada/comments/he1vvq/leftists_now_want_to_destroy_churches_and_jesus/" TargetMode="External"/><Relationship Id="rId1015" Type="http://schemas.openxmlformats.org/officeDocument/2006/relationships/hyperlink" Target="http://i.redd.it" TargetMode="External"/><Relationship Id="rId2346" Type="http://schemas.openxmlformats.org/officeDocument/2006/relationships/hyperlink" Target="https://www.reddit.com/r/metacanada/comments/ha9lx4/a_plea_to_derek_sloan_supporters_vote_lewis_its/" TargetMode="External"/><Relationship Id="rId3678" Type="http://schemas.openxmlformats.org/officeDocument/2006/relationships/hyperlink" Target="http://bc.ctvnews.ca" TargetMode="External"/><Relationship Id="rId1016" Type="http://schemas.openxmlformats.org/officeDocument/2006/relationships/hyperlink" Target="https://www.reddit.com/r/metacanada/comments/h9ok50/left_hypocrisy_cancelled_caitlyn_who/" TargetMode="External"/><Relationship Id="rId2347" Type="http://schemas.openxmlformats.org/officeDocument/2006/relationships/hyperlink" Target="https://www.reddit.com/r/metacanada/comments/ha9lx4/a_plea_to_derek_sloan_supporters_vote_lewis_its/" TargetMode="External"/><Relationship Id="rId3677" Type="http://schemas.openxmlformats.org/officeDocument/2006/relationships/hyperlink" Target="https://i.imgur.com/kcATgEY.gifv" TargetMode="External"/><Relationship Id="rId1017" Type="http://schemas.openxmlformats.org/officeDocument/2006/relationships/hyperlink" Target="https://i.redd.it/fpqqy2gbz4551.jpg" TargetMode="External"/><Relationship Id="rId2348" Type="http://schemas.openxmlformats.org/officeDocument/2006/relationships/hyperlink" Target="http://twitter.com" TargetMode="External"/><Relationship Id="rId1018" Type="http://schemas.openxmlformats.org/officeDocument/2006/relationships/hyperlink" Target="https://www.reddit.com/r/metacanada/comments/gwn304/canadian_media_is_a_joke/" TargetMode="External"/><Relationship Id="rId2349" Type="http://schemas.openxmlformats.org/officeDocument/2006/relationships/hyperlink" Target="https://www.reddit.com/r/metacanada/comments/gvfork/mass_vaccinations_incoming/" TargetMode="External"/><Relationship Id="rId3679" Type="http://schemas.openxmlformats.org/officeDocument/2006/relationships/hyperlink" Target="https://www.reddit.com/r/metacanada/comments/h0qspg/police_no_longer_welcome_in_vancouver_pride/" TargetMode="External"/><Relationship Id="rId1019" Type="http://schemas.openxmlformats.org/officeDocument/2006/relationships/hyperlink" Target="https://www.reddit.com/r/metacanada/comments/gwn304/canadian_media_is_a_joke/" TargetMode="External"/><Relationship Id="rId3670" Type="http://schemas.openxmlformats.org/officeDocument/2006/relationships/hyperlink" Target="https://www.reddit.com/r/metacanada/comments/gvcys2/our_pm_with_a_special_message_about_racialism_on/" TargetMode="External"/><Relationship Id="rId2340" Type="http://schemas.openxmlformats.org/officeDocument/2006/relationships/hyperlink" Target="https://www.youtube.com/watch?v=UwtemdaSyZc" TargetMode="External"/><Relationship Id="rId3672" Type="http://schemas.openxmlformats.org/officeDocument/2006/relationships/hyperlink" Target="http://globalnews.ca" TargetMode="External"/><Relationship Id="rId1010" Type="http://schemas.openxmlformats.org/officeDocument/2006/relationships/hyperlink" Target="https://www.reddit.com/r/metacanada/comments/h0g874/us_protesters_topple_columbus_statue_and_throw_it/" TargetMode="External"/><Relationship Id="rId2341" Type="http://schemas.openxmlformats.org/officeDocument/2006/relationships/hyperlink" Target="https://www.reddit.com/r/metacanada/comments/gybuwf/obama_and_hillary_clinton_are_out_here_giving/" TargetMode="External"/><Relationship Id="rId3671" Type="http://schemas.openxmlformats.org/officeDocument/2006/relationships/hyperlink" Target="https://youtu.be/pPwDjTxzp30" TargetMode="External"/><Relationship Id="rId1011" Type="http://schemas.openxmlformats.org/officeDocument/2006/relationships/hyperlink" Target="https://outline.com/Sb4cWa" TargetMode="External"/><Relationship Id="rId2342" Type="http://schemas.openxmlformats.org/officeDocument/2006/relationships/hyperlink" Target="https://www.reddit.com/r/metacanada/comments/gybuwf/obama_and_hillary_clinton_are_out_here_giving/" TargetMode="External"/><Relationship Id="rId3674" Type="http://schemas.openxmlformats.org/officeDocument/2006/relationships/hyperlink" Target="https://globalnews.ca/news/7043334/trinity-bellwoods-park-toronto-coronavirus/" TargetMode="External"/><Relationship Id="rId1012" Type="http://schemas.openxmlformats.org/officeDocument/2006/relationships/hyperlink" Target="http://thestar.com" TargetMode="External"/><Relationship Id="rId2343" Type="http://schemas.openxmlformats.org/officeDocument/2006/relationships/hyperlink" Target="http://humorousmathematics.com" TargetMode="External"/><Relationship Id="rId3673" Type="http://schemas.openxmlformats.org/officeDocument/2006/relationships/hyperlink" Target="https://www.reddit.com/r/metacanada/comments/h06j12/second_wave_doomers_on_suicide_watch/" TargetMode="External"/><Relationship Id="rId1013" Type="http://schemas.openxmlformats.org/officeDocument/2006/relationships/hyperlink" Target="https://www.reddit.com/r/metacanada/comments/hcc1pj/toronto_doctor_gets_no_professional_penalty_for/" TargetMode="External"/><Relationship Id="rId2344" Type="http://schemas.openxmlformats.org/officeDocument/2006/relationships/hyperlink" Target="https://www.reddit.com/r/metacanada/comments/hix4g9/tyranny_politically_biased_censorship_paid/" TargetMode="External"/><Relationship Id="rId3676" Type="http://schemas.openxmlformats.org/officeDocument/2006/relationships/hyperlink" Target="https://www.reddit.com/r/metacanada/comments/hib1z9/exclusive_photo_of_justins_den_wall_smuggled_out/" TargetMode="External"/><Relationship Id="rId1014" Type="http://schemas.openxmlformats.org/officeDocument/2006/relationships/hyperlink" Target="https://www.thestar.com/news/gta/2020/06/19/toronto-doctor-gets-no-professional-penalty-for-sex-assault-on-16-year-old-after-panel-finds-he-was-struggling-to-express-gay-identity.html" TargetMode="External"/><Relationship Id="rId2345" Type="http://schemas.openxmlformats.org/officeDocument/2006/relationships/hyperlink" Target="https://www.humorousmathematics.com/post/tyranny-politically-biased-censorship-paid-discreditation-shills-fact-checkers" TargetMode="External"/><Relationship Id="rId3675" Type="http://schemas.openxmlformats.org/officeDocument/2006/relationships/hyperlink" Target="http://i.imgur.com" TargetMode="External"/><Relationship Id="rId1004" Type="http://schemas.openxmlformats.org/officeDocument/2006/relationships/hyperlink" Target="https://www.reddit.com/r/metacanada/comments/guwbv6/progressivism_is_a_mental_illness/" TargetMode="External"/><Relationship Id="rId2335" Type="http://schemas.openxmlformats.org/officeDocument/2006/relationships/hyperlink" Target="https://www.reddit.com/r/metacanada/comments/h86rrn/police_officer_suspended_with_pay_nine_others/" TargetMode="External"/><Relationship Id="rId3667" Type="http://schemas.openxmlformats.org/officeDocument/2006/relationships/hyperlink" Target="https://www.reddit.com/r/metacanada/comments/gvysdn/race_hustlers_wont_cooperate/" TargetMode="External"/><Relationship Id="rId4998" Type="http://schemas.openxmlformats.org/officeDocument/2006/relationships/hyperlink" Target="https://www.reddit.com/r/metacanada/comments/h85ji4/this_is_how_the_academy_discusses_brexit_since/" TargetMode="External"/><Relationship Id="rId1005" Type="http://schemas.openxmlformats.org/officeDocument/2006/relationships/hyperlink" Target="https://i.redd.it/r2gxg87k1e251.png" TargetMode="External"/><Relationship Id="rId2336" Type="http://schemas.openxmlformats.org/officeDocument/2006/relationships/hyperlink" Target="https://www.reddit.com/r/metacanada/comments/gwjn93/kenney_slams_assault_style_firearm_ban/" TargetMode="External"/><Relationship Id="rId3666" Type="http://schemas.openxmlformats.org/officeDocument/2006/relationships/hyperlink" Target="http://beta.cp24.com" TargetMode="External"/><Relationship Id="rId4997" Type="http://schemas.openxmlformats.org/officeDocument/2006/relationships/hyperlink" Target="http://i.redd.it" TargetMode="External"/><Relationship Id="rId1006" Type="http://schemas.openxmlformats.org/officeDocument/2006/relationships/hyperlink" Target="http://youtube.com" TargetMode="External"/><Relationship Id="rId2337" Type="http://schemas.openxmlformats.org/officeDocument/2006/relationships/hyperlink" Target="https://www.reddit.com/r/metacanada/comments/gwjn93/kenney_slams_assault_style_firearm_ban/" TargetMode="External"/><Relationship Id="rId3669" Type="http://schemas.openxmlformats.org/officeDocument/2006/relationships/hyperlink" Target="http://youtu.be" TargetMode="External"/><Relationship Id="rId1007" Type="http://schemas.openxmlformats.org/officeDocument/2006/relationships/hyperlink" Target="https://www.reddit.com/r/metacanada/comments/gvbz0n/your_fake_movement/" TargetMode="External"/><Relationship Id="rId2338" Type="http://schemas.openxmlformats.org/officeDocument/2006/relationships/hyperlink" Target="http://youtube.com" TargetMode="External"/><Relationship Id="rId3668" Type="http://schemas.openxmlformats.org/officeDocument/2006/relationships/hyperlink" Target="https://beta.cp24.com/news/2020/6/3/1_4967120.html" TargetMode="External"/><Relationship Id="rId4999" Type="http://schemas.openxmlformats.org/officeDocument/2006/relationships/hyperlink" Target="https://www.reddit.com/r/metacanada/comments/h85ji4/this_is_how_the_academy_discusses_brexit_since/" TargetMode="External"/><Relationship Id="rId1008" Type="http://schemas.openxmlformats.org/officeDocument/2006/relationships/hyperlink" Target="https://www.youtube.com/watch?v=2YLvnmP2DjU" TargetMode="External"/><Relationship Id="rId2339" Type="http://schemas.openxmlformats.org/officeDocument/2006/relationships/hyperlink" Target="https://www.reddit.com/r/metacanada/comments/hg17zo/curb_your_credit_rating/" TargetMode="External"/><Relationship Id="rId1009" Type="http://schemas.openxmlformats.org/officeDocument/2006/relationships/hyperlink" Target="http://outline.com" TargetMode="External"/><Relationship Id="rId4990" Type="http://schemas.openxmlformats.org/officeDocument/2006/relationships/hyperlink" Target="https://thepostmillennial.com/scandal-brewing-as-trudeau-minister-still-cant-provide-proof-of-projects-worth-billions-of-dollars" TargetMode="External"/><Relationship Id="rId3661" Type="http://schemas.openxmlformats.org/officeDocument/2006/relationships/hyperlink" Target="http://torontoist.com" TargetMode="External"/><Relationship Id="rId4992" Type="http://schemas.openxmlformats.org/officeDocument/2006/relationships/hyperlink" Target="https://www.reddit.com/r/metacanada/comments/gz603u/bollywood_actors_called_out_for_supporting_black/" TargetMode="External"/><Relationship Id="rId2330" Type="http://schemas.openxmlformats.org/officeDocument/2006/relationships/hyperlink" Target="http://japantimes.co.jp" TargetMode="External"/><Relationship Id="rId3660" Type="http://schemas.openxmlformats.org/officeDocument/2006/relationships/hyperlink" Target="https://northernontario.ctvnews.ca/fight-between-father-son-escalated-into-sword-attack-north-bay-police-say-1.4977885" TargetMode="External"/><Relationship Id="rId4991" Type="http://schemas.openxmlformats.org/officeDocument/2006/relationships/hyperlink" Target="http://ibtimes.com" TargetMode="External"/><Relationship Id="rId1000" Type="http://schemas.openxmlformats.org/officeDocument/2006/relationships/hyperlink" Target="http://youtube.com" TargetMode="External"/><Relationship Id="rId2331" Type="http://schemas.openxmlformats.org/officeDocument/2006/relationships/hyperlink" Target="https://www.reddit.com/r/metacanada/comments/hesuo6/americas_2020_is_not_like_1968_it_may_be_worse/" TargetMode="External"/><Relationship Id="rId3663" Type="http://schemas.openxmlformats.org/officeDocument/2006/relationships/hyperlink" Target="https://torontoist.com/2015/09/u-of-t-student-union-files-lawsuit-against-former-executive-director/" TargetMode="External"/><Relationship Id="rId4994" Type="http://schemas.openxmlformats.org/officeDocument/2006/relationships/hyperlink" Target="http://outline.com" TargetMode="External"/><Relationship Id="rId1001" Type="http://schemas.openxmlformats.org/officeDocument/2006/relationships/hyperlink" Target="https://www.reddit.com/r/metacanada/comments/h7lpnm/steve_brule_says_black_lives_matter_is_vilifying/" TargetMode="External"/><Relationship Id="rId2332" Type="http://schemas.openxmlformats.org/officeDocument/2006/relationships/hyperlink" Target="https://www.japantimes.co.jp/opinion/2020/06/23/commentary/world-commentary/americas-2020-not-like-1968-may-worse/" TargetMode="External"/><Relationship Id="rId3662" Type="http://schemas.openxmlformats.org/officeDocument/2006/relationships/hyperlink" Target="https://www.reddit.com/r/metacanada/comments/gzbuhb/get_to_know_black_lives_matter_toronto_cofounder/" TargetMode="External"/><Relationship Id="rId4993" Type="http://schemas.openxmlformats.org/officeDocument/2006/relationships/hyperlink" Target="https://www.ibtimes.com/bollywood-actors-called-out-supporting-black-lives-matter-movement-while-promoting-2989102" TargetMode="External"/><Relationship Id="rId1002" Type="http://schemas.openxmlformats.org/officeDocument/2006/relationships/hyperlink" Target="https://www.youtube.com/watch?v=wBYqHTSeFu8" TargetMode="External"/><Relationship Id="rId2333" Type="http://schemas.openxmlformats.org/officeDocument/2006/relationships/hyperlink" Target="http://ottawacitizen.com" TargetMode="External"/><Relationship Id="rId3665" Type="http://schemas.openxmlformats.org/officeDocument/2006/relationships/hyperlink" Target="https://www.reddit.com/r/metacanada/comments/gzc5s7/covid19_is_dead_and_so_is_2020/" TargetMode="External"/><Relationship Id="rId4996" Type="http://schemas.openxmlformats.org/officeDocument/2006/relationships/hyperlink" Target="https://outline.com/fLNKGp" TargetMode="External"/><Relationship Id="rId1003" Type="http://schemas.openxmlformats.org/officeDocument/2006/relationships/hyperlink" Target="http://i.redd.it" TargetMode="External"/><Relationship Id="rId2334" Type="http://schemas.openxmlformats.org/officeDocument/2006/relationships/hyperlink" Target="https://www.reddit.com/r/metacanada/comments/h86rrn/police_officer_suspended_with_pay_nine_others/" TargetMode="External"/><Relationship Id="rId3664" Type="http://schemas.openxmlformats.org/officeDocument/2006/relationships/hyperlink" Target="https://www.reddit.com/r/metacanada/comments/gzc5s7/covid19_is_dead_and_so_is_2020/" TargetMode="External"/><Relationship Id="rId4995" Type="http://schemas.openxmlformats.org/officeDocument/2006/relationships/hyperlink" Target="https://www.reddit.com/r/metacanada/comments/gz2o4p/covid19_the_new_occupational_disease_thousands_of/" TargetMode="External"/><Relationship Id="rId1037" Type="http://schemas.openxmlformats.org/officeDocument/2006/relationships/hyperlink" Target="https://www.reddit.com/r/metacanada/comments/gwk358/sex_tourist_feels_shafted_that_canada_wont_allow/" TargetMode="External"/><Relationship Id="rId2368" Type="http://schemas.openxmlformats.org/officeDocument/2006/relationships/hyperlink" Target="https://www.cbc.ca/news/politics/sikh-politics-in-canada-symbols-and-suits-2007-1.2859498" TargetMode="External"/><Relationship Id="rId1038" Type="http://schemas.openxmlformats.org/officeDocument/2006/relationships/hyperlink" Target="https://www.chch.com/newlywed-couple-stuck-in-peru-after-husband-denied-access-to-canada/" TargetMode="External"/><Relationship Id="rId2369" Type="http://schemas.openxmlformats.org/officeDocument/2006/relationships/hyperlink" Target="http://twitter.com" TargetMode="External"/><Relationship Id="rId3699" Type="http://schemas.openxmlformats.org/officeDocument/2006/relationships/hyperlink" Target="https://www.reddit.com/r/metacanada/comments/hh905j/martin_is_spinning/" TargetMode="External"/><Relationship Id="rId1039" Type="http://schemas.openxmlformats.org/officeDocument/2006/relationships/hyperlink" Target="http://youtube.com" TargetMode="External"/><Relationship Id="rId3690" Type="http://schemas.openxmlformats.org/officeDocument/2006/relationships/hyperlink" Target="https://www.reddit.com/r/metacanada/comments/h0sxq3/alleged_letter_from_anonymous_berkeley_professor/" TargetMode="External"/><Relationship Id="rId2360" Type="http://schemas.openxmlformats.org/officeDocument/2006/relationships/hyperlink" Target="http://nationalpost.com" TargetMode="External"/><Relationship Id="rId3692" Type="http://schemas.openxmlformats.org/officeDocument/2006/relationships/hyperlink" Target="http://i.redd.it" TargetMode="External"/><Relationship Id="rId1030" Type="http://schemas.openxmlformats.org/officeDocument/2006/relationships/hyperlink" Target="https://en.wikipedia.org/wiki/Slavery_in_Africa" TargetMode="External"/><Relationship Id="rId2361" Type="http://schemas.openxmlformats.org/officeDocument/2006/relationships/hyperlink" Target="https://www.reddit.com/r/metacanada/comments/h793o3/prepare_for_brutal_tax_hikes/" TargetMode="External"/><Relationship Id="rId3691" Type="http://schemas.openxmlformats.org/officeDocument/2006/relationships/hyperlink" Target="https://www.reddit.com/r/metacanada/comments/h0sxq3/alleged_letter_from_anonymous_berkeley_professor/" TargetMode="External"/><Relationship Id="rId1031" Type="http://schemas.openxmlformats.org/officeDocument/2006/relationships/hyperlink" Target="https://www.reddit.com/r/metacanada/comments/hgl6fo/most_racist_group_in_canada/" TargetMode="External"/><Relationship Id="rId2362" Type="http://schemas.openxmlformats.org/officeDocument/2006/relationships/hyperlink" Target="http://nationalpost.com/opinion/joe-oliver-brace-yourself-for-brutal-tax-hikes-and-not-just-for-the-rich/wcm/18dec876-a5b7-4489-b7c2-3bfd7aa152f4" TargetMode="External"/><Relationship Id="rId3694" Type="http://schemas.openxmlformats.org/officeDocument/2006/relationships/hyperlink" Target="https://i.redd.it/6rt1jaymlr551.png" TargetMode="External"/><Relationship Id="rId1032" Type="http://schemas.openxmlformats.org/officeDocument/2006/relationships/hyperlink" Target="https://www.reddit.com/r/metacanada/comments/hgl6fo/most_racist_group_in_canada/" TargetMode="External"/><Relationship Id="rId2363" Type="http://schemas.openxmlformats.org/officeDocument/2006/relationships/hyperlink" Target="http://frontpageafricaonline.com" TargetMode="External"/><Relationship Id="rId3693" Type="http://schemas.openxmlformats.org/officeDocument/2006/relationships/hyperlink" Target="https://www.reddit.com/r/metacanada/comments/hbqxm2/the_left_saying_that_there_are_systemic_racism/" TargetMode="External"/><Relationship Id="rId1033" Type="http://schemas.openxmlformats.org/officeDocument/2006/relationships/hyperlink" Target="http://streamable.com" TargetMode="External"/><Relationship Id="rId2364" Type="http://schemas.openxmlformats.org/officeDocument/2006/relationships/hyperlink" Target="https://www.reddit.com/r/metacanada/comments/he10ci/liberian_war_criminal_shot_dead_in_london_ontario/" TargetMode="External"/><Relationship Id="rId3696" Type="http://schemas.openxmlformats.org/officeDocument/2006/relationships/hyperlink" Target="https://www.reddit.com/r/metacanada/comments/gwbh0v/nonamerican_protesters_protest_against_the_united/" TargetMode="External"/><Relationship Id="rId1034" Type="http://schemas.openxmlformats.org/officeDocument/2006/relationships/hyperlink" Target="https://www.reddit.com/r/metacanada/comments/hafygz/black_dude_destroys_blm_protest_wankers_with_one/" TargetMode="External"/><Relationship Id="rId2365" Type="http://schemas.openxmlformats.org/officeDocument/2006/relationships/hyperlink" Target="https://frontpageafricaonline.com/crime/general-bill-horace-commander-in-charles-taylors-npfl-gunned-down-in-canada/" TargetMode="External"/><Relationship Id="rId3695" Type="http://schemas.openxmlformats.org/officeDocument/2006/relationships/hyperlink" Target="http://i.redd.it" TargetMode="External"/><Relationship Id="rId1035" Type="http://schemas.openxmlformats.org/officeDocument/2006/relationships/hyperlink" Target="https://streamable.com/2re5i8" TargetMode="External"/><Relationship Id="rId2366" Type="http://schemas.openxmlformats.org/officeDocument/2006/relationships/hyperlink" Target="http://cbc.ca" TargetMode="External"/><Relationship Id="rId3698" Type="http://schemas.openxmlformats.org/officeDocument/2006/relationships/hyperlink" Target="http://imgur.com" TargetMode="External"/><Relationship Id="rId1036" Type="http://schemas.openxmlformats.org/officeDocument/2006/relationships/hyperlink" Target="http://chch.com" TargetMode="External"/><Relationship Id="rId2367" Type="http://schemas.openxmlformats.org/officeDocument/2006/relationships/hyperlink" Target="https://www.reddit.com/r/metacanada/comments/heiu7n/35_years_ago_today_terrorists_killed_280/" TargetMode="External"/><Relationship Id="rId3697" Type="http://schemas.openxmlformats.org/officeDocument/2006/relationships/hyperlink" Target="https://i.redd.it/rw5ikzf45r251.jpg" TargetMode="External"/><Relationship Id="rId1026" Type="http://schemas.openxmlformats.org/officeDocument/2006/relationships/hyperlink" Target="https://www.reddit.com/r/metacanada/comments/hbj7xp/a_racist_is_someone_who_defines_people_by_their/" TargetMode="External"/><Relationship Id="rId2357" Type="http://schemas.openxmlformats.org/officeDocument/2006/relationships/hyperlink" Target="http://youtube.com" TargetMode="External"/><Relationship Id="rId3689" Type="http://schemas.openxmlformats.org/officeDocument/2006/relationships/hyperlink" Target="https://mobile.twitter.com/BBCNews/status/1269574979680702470" TargetMode="External"/><Relationship Id="rId1027" Type="http://schemas.openxmlformats.org/officeDocument/2006/relationships/hyperlink" Target="https://www.reddit.com/r/metacanada/comments/hbj7xp/a_racist_is_someone_who_defines_people_by_their/" TargetMode="External"/><Relationship Id="rId2358" Type="http://schemas.openxmlformats.org/officeDocument/2006/relationships/hyperlink" Target="https://www.reddit.com/r/metacanada/comments/hgi9iy/furry_kicked_out_of_canada/" TargetMode="External"/><Relationship Id="rId3688" Type="http://schemas.openxmlformats.org/officeDocument/2006/relationships/hyperlink" Target="https://www.reddit.com/r/metacanada/comments/gz5af4/bbc_news_uk_on_twitter_27_police_officers_injured/" TargetMode="External"/><Relationship Id="rId1028" Type="http://schemas.openxmlformats.org/officeDocument/2006/relationships/hyperlink" Target="http://en.wikipedia.org" TargetMode="External"/><Relationship Id="rId2359" Type="http://schemas.openxmlformats.org/officeDocument/2006/relationships/hyperlink" Target="https://www.reddit.com/r/metacanada/comments/hgi9iy/furry_kicked_out_of_canada/" TargetMode="External"/><Relationship Id="rId1029" Type="http://schemas.openxmlformats.org/officeDocument/2006/relationships/hyperlink" Target="https://www.reddit.com/r/metacanada/comments/h159it/a_gentle_reminder_that_black_people_enslaved/" TargetMode="External"/><Relationship Id="rId3681" Type="http://schemas.openxmlformats.org/officeDocument/2006/relationships/hyperlink" Target="http://v.redd.it" TargetMode="External"/><Relationship Id="rId2350" Type="http://schemas.openxmlformats.org/officeDocument/2006/relationships/hyperlink" Target="https://twitter.com/TorontoStar/status/1267895024374542336?s=09" TargetMode="External"/><Relationship Id="rId3680" Type="http://schemas.openxmlformats.org/officeDocument/2006/relationships/hyperlink" Target="https://bc.ctvnews.ca/police-no-longer-welcome-in-vancouver-pride-parade-organizers-say-1.4979197" TargetMode="External"/><Relationship Id="rId1020" Type="http://schemas.openxmlformats.org/officeDocument/2006/relationships/hyperlink" Target="http://i.imgur.com" TargetMode="External"/><Relationship Id="rId2351" Type="http://schemas.openxmlformats.org/officeDocument/2006/relationships/hyperlink" Target="http://i.redd.it" TargetMode="External"/><Relationship Id="rId3683" Type="http://schemas.openxmlformats.org/officeDocument/2006/relationships/hyperlink" Target="https://v.redd.it/e7umjtkfqt251" TargetMode="External"/><Relationship Id="rId1021" Type="http://schemas.openxmlformats.org/officeDocument/2006/relationships/hyperlink" Target="https://www.reddit.com/r/metacanada/comments/gvjhd9/black_woman_drops_support_for_george_floyd_when/" TargetMode="External"/><Relationship Id="rId2352" Type="http://schemas.openxmlformats.org/officeDocument/2006/relationships/hyperlink" Target="https://www.reddit.com/r/metacanada/comments/h0ow1o/bend_the_knee/" TargetMode="External"/><Relationship Id="rId3682" Type="http://schemas.openxmlformats.org/officeDocument/2006/relationships/hyperlink" Target="https://www.reddit.com/r/metacanada/comments/gwb1nu/this_is_trudeau_admired_chinese_basic_dictatorship/" TargetMode="External"/><Relationship Id="rId1022" Type="http://schemas.openxmlformats.org/officeDocument/2006/relationships/hyperlink" Target="https://i.imgur.com/ZQtCeGG.jpg" TargetMode="External"/><Relationship Id="rId2353" Type="http://schemas.openxmlformats.org/officeDocument/2006/relationships/hyperlink" Target="https://i.redd.it/ms9ctyrrk6451.jpg" TargetMode="External"/><Relationship Id="rId3685" Type="http://schemas.openxmlformats.org/officeDocument/2006/relationships/hyperlink" Target="https://www.reddit.com/r/metacanada/comments/gxd764/antifa_is_trying_to_stop_facism/" TargetMode="External"/><Relationship Id="rId1023" Type="http://schemas.openxmlformats.org/officeDocument/2006/relationships/hyperlink" Target="http://i.redd.it" TargetMode="External"/><Relationship Id="rId2354" Type="http://schemas.openxmlformats.org/officeDocument/2006/relationships/hyperlink" Target="http://kekpe.pe" TargetMode="External"/><Relationship Id="rId3684" Type="http://schemas.openxmlformats.org/officeDocument/2006/relationships/hyperlink" Target="http://i.redd.it" TargetMode="External"/><Relationship Id="rId1024" Type="http://schemas.openxmlformats.org/officeDocument/2006/relationships/hyperlink" Target="https://www.reddit.com/r/metacanada/comments/gwbbqg/these_liberals_need_to_stop_whining/" TargetMode="External"/><Relationship Id="rId2355" Type="http://schemas.openxmlformats.org/officeDocument/2006/relationships/hyperlink" Target="https://www.reddit.com/r/metacanada/comments/hh19iq/plague_parades/" TargetMode="External"/><Relationship Id="rId3687" Type="http://schemas.openxmlformats.org/officeDocument/2006/relationships/hyperlink" Target="http://mobile.twitter.com" TargetMode="External"/><Relationship Id="rId1025" Type="http://schemas.openxmlformats.org/officeDocument/2006/relationships/hyperlink" Target="https://i.redd.it/lkz56h4kvs251.jpg" TargetMode="External"/><Relationship Id="rId2356" Type="http://schemas.openxmlformats.org/officeDocument/2006/relationships/hyperlink" Target="https://www.reddit.com/r/metacanada/comments/hh19iq/plague_parades/" TargetMode="External"/><Relationship Id="rId3686" Type="http://schemas.openxmlformats.org/officeDocument/2006/relationships/hyperlink" Target="https://i.redd.it/ppnda63iq5351.jpg" TargetMode="External"/><Relationship Id="rId7219" Type="http://schemas.openxmlformats.org/officeDocument/2006/relationships/hyperlink" Target="https://www.thestar.com/news/canada/2020/06/08/chinas-foreign-interference-likely-widespread-in-canada-says-author-of-new-report.html" TargetMode="External"/><Relationship Id="rId7210" Type="http://schemas.openxmlformats.org/officeDocument/2006/relationships/hyperlink" Target="https://www.reddit.com/r/metacanada/comments/hca46m/people_are_starting_to_say_no_its_about_time/" TargetMode="External"/><Relationship Id="rId7214" Type="http://schemas.openxmlformats.org/officeDocument/2006/relationships/hyperlink" Target="http://threadreaderapp.com" TargetMode="External"/><Relationship Id="rId7213" Type="http://schemas.openxmlformats.org/officeDocument/2006/relationships/hyperlink" Target="https://cdnpoli.news/2020/06/06/black-alberta-mla-kaycee-madu-prohibited-from-speaking-at-edmonton-black-lives-matter-protest/" TargetMode="External"/><Relationship Id="rId7212" Type="http://schemas.openxmlformats.org/officeDocument/2006/relationships/hyperlink" Target="https://www.reddit.com/r/metacanada/comments/gxxu6w/black_alberta_mla_kaycee_madu_prohibited_from/" TargetMode="External"/><Relationship Id="rId7211" Type="http://schemas.openxmlformats.org/officeDocument/2006/relationships/hyperlink" Target="https://www.cbc.ca/news/canada/edmonton/pcnc-member-alberta-1.5618816" TargetMode="External"/><Relationship Id="rId7218" Type="http://schemas.openxmlformats.org/officeDocument/2006/relationships/hyperlink" Target="https://www.reddit.com/r/metacanada/comments/h031bh/chinas_foreign_interference_likely_widespread_in/" TargetMode="External"/><Relationship Id="rId7217" Type="http://schemas.openxmlformats.org/officeDocument/2006/relationships/hyperlink" Target="http://thestar.com" TargetMode="External"/><Relationship Id="rId7216" Type="http://schemas.openxmlformats.org/officeDocument/2006/relationships/hyperlink" Target="https://threadreaderapp.com/thread/1276207401016848384.html" TargetMode="External"/><Relationship Id="rId7215" Type="http://schemas.openxmlformats.org/officeDocument/2006/relationships/hyperlink" Target="https://www.reddit.com/r/metacanada/comments/hfr2kv/if_you_read_one_twitter_thread_today_read_this_one/" TargetMode="External"/><Relationship Id="rId7209" Type="http://schemas.openxmlformats.org/officeDocument/2006/relationships/hyperlink" Target="http://cbc.ca" TargetMode="External"/><Relationship Id="rId7208" Type="http://schemas.openxmlformats.org/officeDocument/2006/relationships/hyperlink" Target="https://youtu.be/bwxjXRZYJcY" TargetMode="External"/><Relationship Id="rId7203" Type="http://schemas.openxmlformats.org/officeDocument/2006/relationships/hyperlink" Target="https://mobile.twitter.com/Donnydad/status/1267934310578794496" TargetMode="External"/><Relationship Id="rId7202" Type="http://schemas.openxmlformats.org/officeDocument/2006/relationships/hyperlink" Target="https://www.reddit.com/r/metacanada/comments/gxjacu/here_is_the_feed_with_proper_sign_language/" TargetMode="External"/><Relationship Id="rId7201" Type="http://schemas.openxmlformats.org/officeDocument/2006/relationships/hyperlink" Target="http://mobile.twitter.com" TargetMode="External"/><Relationship Id="rId7200" Type="http://schemas.openxmlformats.org/officeDocument/2006/relationships/hyperlink" Target="https://www.reddit.com/r/metacanada/comments/h7maob/the_covid19_pandemic_governance_in_a_time_of/" TargetMode="External"/><Relationship Id="rId7207" Type="http://schemas.openxmlformats.org/officeDocument/2006/relationships/hyperlink" Target="https://www.reddit.com/r/metacanada/comments/guvzj4/hope_it_helps/" TargetMode="External"/><Relationship Id="rId7206" Type="http://schemas.openxmlformats.org/officeDocument/2006/relationships/hyperlink" Target="http://youtu.be" TargetMode="External"/><Relationship Id="rId7205" Type="http://schemas.openxmlformats.org/officeDocument/2006/relationships/hyperlink" Target="https://www.reddit.com/r/metacanada/comments/gzhexn/fourday_work_week_is_now_something_on_the_table/" TargetMode="External"/><Relationship Id="rId7204" Type="http://schemas.openxmlformats.org/officeDocument/2006/relationships/hyperlink" Target="https://www.reddit.com/r/metacanada/comments/gzhexn/fourday_work_week_is_now_something_on_the_table/" TargetMode="External"/><Relationship Id="rId1090" Type="http://schemas.openxmlformats.org/officeDocument/2006/relationships/hyperlink" Target="https://twitter.com/paulkrugman/status/1274423569586556929" TargetMode="External"/><Relationship Id="rId1091" Type="http://schemas.openxmlformats.org/officeDocument/2006/relationships/hyperlink" Target="http://nationalpost.com" TargetMode="External"/><Relationship Id="rId1092" Type="http://schemas.openxmlformats.org/officeDocument/2006/relationships/hyperlink" Target="https://www.reddit.com/r/metacanada/comments/he1in8/another_white_sacrifice_to_the_leftistblm_cult/" TargetMode="External"/><Relationship Id="rId1093" Type="http://schemas.openxmlformats.org/officeDocument/2006/relationships/hyperlink" Target="https://nationalpost.com/entertainment/celebrity/ben-mulroney-steps-down-as-host-of-ctvs-etalk-to-make-way-for-black-indigenous-voices" TargetMode="External"/><Relationship Id="rId1094" Type="http://schemas.openxmlformats.org/officeDocument/2006/relationships/hyperlink" Target="http://cbc.ca" TargetMode="External"/><Relationship Id="rId1095" Type="http://schemas.openxmlformats.org/officeDocument/2006/relationships/hyperlink" Target="https://www.reddit.com/r/metacanada/comments/h7w6im/woman_has_problem_with_sexy_woman_on_highway/" TargetMode="External"/><Relationship Id="rId1096" Type="http://schemas.openxmlformats.org/officeDocument/2006/relationships/hyperlink" Target="https://www.reddit.com/r/metacanada/comments/h7w6im/woman_has_problem_with_sexy_woman_on_highway/" TargetMode="External"/><Relationship Id="rId1097" Type="http://schemas.openxmlformats.org/officeDocument/2006/relationships/hyperlink" Target="http://cbc.ca" TargetMode="External"/><Relationship Id="rId1098" Type="http://schemas.openxmlformats.org/officeDocument/2006/relationships/hyperlink" Target="https://www.reddit.com/r/metacanada/comments/hg9ft1/pandemic_boosts_liberals_back_into_majority/" TargetMode="External"/><Relationship Id="rId1099" Type="http://schemas.openxmlformats.org/officeDocument/2006/relationships/hyperlink" Target="https://www.cbc.ca/news/politics/grenier-polltracker-26june2020-1.5627260" TargetMode="External"/><Relationship Id="rId1080" Type="http://schemas.openxmlformats.org/officeDocument/2006/relationships/hyperlink" Target="https://www.reddit.com/r/metacanada/comments/gwm54v/petition_to_make_the_upvote_button_trudeau/" TargetMode="External"/><Relationship Id="rId1081" Type="http://schemas.openxmlformats.org/officeDocument/2006/relationships/hyperlink" Target="https://www.reddit.com/r/metacanada/comments/gwm54v/petition_to_make_the_upvote_button_trudeau/" TargetMode="External"/><Relationship Id="rId1082" Type="http://schemas.openxmlformats.org/officeDocument/2006/relationships/hyperlink" Target="http://camas.github.io" TargetMode="External"/><Relationship Id="rId1083" Type="http://schemas.openxmlformats.org/officeDocument/2006/relationships/hyperlink" Target="https://www.reddit.com/r/metacanada/comments/gz89u0/nazis_nazis_everywhere_for_the_moderators_dressed/" TargetMode="External"/><Relationship Id="rId1084" Type="http://schemas.openxmlformats.org/officeDocument/2006/relationships/hyperlink" Target="https://camas.github.io/reddit-search/" TargetMode="External"/><Relationship Id="rId1085" Type="http://schemas.openxmlformats.org/officeDocument/2006/relationships/hyperlink" Target="http://youtube.com" TargetMode="External"/><Relationship Id="rId1086" Type="http://schemas.openxmlformats.org/officeDocument/2006/relationships/hyperlink" Target="https://www.reddit.com/r/metacanada/comments/h935ta/the_biggest_income_gap_in_america_isnt_between/" TargetMode="External"/><Relationship Id="rId1087" Type="http://schemas.openxmlformats.org/officeDocument/2006/relationships/hyperlink" Target="https://www.youtube.com/watch?v=uk0Y6woydjk" TargetMode="External"/><Relationship Id="rId1088" Type="http://schemas.openxmlformats.org/officeDocument/2006/relationships/hyperlink" Target="http://twitter.com" TargetMode="External"/><Relationship Id="rId1089" Type="http://schemas.openxmlformats.org/officeDocument/2006/relationships/hyperlink" Target="https://www.reddit.com/r/metacanada/comments/hdwccx/paul_krugman_now_openly_uses_the_phrase_white/" TargetMode="External"/><Relationship Id="rId7272" Type="http://schemas.openxmlformats.org/officeDocument/2006/relationships/hyperlink" Target="https://www.reddit.com/r/metacanada/comments/hh4ljy/furry_fandom_westman_furries_break_barriers_and/" TargetMode="External"/><Relationship Id="rId7271" Type="http://schemas.openxmlformats.org/officeDocument/2006/relationships/hyperlink" Target="https://www.reddit.com/r/metacanada/comments/hh4ljy/furry_fandom_westman_furries_break_barriers_and/" TargetMode="External"/><Relationship Id="rId7270" Type="http://schemas.openxmlformats.org/officeDocument/2006/relationships/hyperlink" Target="http://cbc.ca" TargetMode="External"/><Relationship Id="rId7276" Type="http://schemas.openxmlformats.org/officeDocument/2006/relationships/hyperlink" Target="http://youtube.com" TargetMode="External"/><Relationship Id="rId7275" Type="http://schemas.openxmlformats.org/officeDocument/2006/relationships/hyperlink" Target="https://www.cbc.ca/news/canada/calgary/airdrie-pride-rainbow-crosswalk-tammy-plunkett-rcmp-1.5630096" TargetMode="External"/><Relationship Id="rId7274" Type="http://schemas.openxmlformats.org/officeDocument/2006/relationships/hyperlink" Target="https://www.reddit.com/r/metacanada/comments/hhieyt/calgary_rainbow_crosswalk_tarred_and_feathered/" TargetMode="External"/><Relationship Id="rId7273" Type="http://schemas.openxmlformats.org/officeDocument/2006/relationships/hyperlink" Target="http://cbc.ca" TargetMode="External"/><Relationship Id="rId7279" Type="http://schemas.openxmlformats.org/officeDocument/2006/relationships/hyperlink" Target="http://cbc.ca" TargetMode="External"/><Relationship Id="rId7278" Type="http://schemas.openxmlformats.org/officeDocument/2006/relationships/hyperlink" Target="https://www.youtube.com/watch?v=MVsYGxP74vA" TargetMode="External"/><Relationship Id="rId7277" Type="http://schemas.openxmlformats.org/officeDocument/2006/relationships/hyperlink" Target="https://www.reddit.com/r/metacanada/comments/gzfeed/full_disclosure_covid19_the_deep_state/" TargetMode="External"/><Relationship Id="rId7261" Type="http://schemas.openxmlformats.org/officeDocument/2006/relationships/hyperlink" Target="https://www.youtube.com/watch?v=ar-zZ21iW9w" TargetMode="External"/><Relationship Id="rId7260" Type="http://schemas.openxmlformats.org/officeDocument/2006/relationships/hyperlink" Target="https://www.reddit.com/r/metacanada/comments/gv9mlj/cancon_paul_anka_diana/" TargetMode="External"/><Relationship Id="rId7265" Type="http://schemas.openxmlformats.org/officeDocument/2006/relationships/hyperlink" Target="https://www.reddit.com/r/metacanada/comments/hdx92f/wealthy_should_fund_universal_basic_income_angus/" TargetMode="External"/><Relationship Id="rId7264" Type="http://schemas.openxmlformats.org/officeDocument/2006/relationships/hyperlink" Target="http://wealthprofessional.ca" TargetMode="External"/><Relationship Id="rId7263" Type="http://schemas.openxmlformats.org/officeDocument/2006/relationships/hyperlink" Target="https://www.reddit.com/r/metacanada/comments/h7tfvi/just_do_it/" TargetMode="External"/><Relationship Id="rId7262" Type="http://schemas.openxmlformats.org/officeDocument/2006/relationships/hyperlink" Target="https://www.reddit.com/r/metacanada/comments/h7tfvi/just_do_it/" TargetMode="External"/><Relationship Id="rId7269" Type="http://schemas.openxmlformats.org/officeDocument/2006/relationships/hyperlink" Target="https://i.redd.it/9ufe8keedu651.jpg" TargetMode="External"/><Relationship Id="rId7268" Type="http://schemas.openxmlformats.org/officeDocument/2006/relationships/hyperlink" Target="https://www.reddit.com/r/metacanada/comments/hez7kr/okkk/" TargetMode="External"/><Relationship Id="rId7267" Type="http://schemas.openxmlformats.org/officeDocument/2006/relationships/hyperlink" Target="http://i.redd.it" TargetMode="External"/><Relationship Id="rId7266" Type="http://schemas.openxmlformats.org/officeDocument/2006/relationships/hyperlink" Target="https://www.wealthprofessional.ca/news/industry-news/wealthy-should-fund-universal-basic-income-survey-shows/330692" TargetMode="External"/><Relationship Id="rId7294" Type="http://schemas.openxmlformats.org/officeDocument/2006/relationships/hyperlink" Target="https://m.youtube.com/watch?v=XEQbLsRn6Zo" TargetMode="External"/><Relationship Id="rId7293" Type="http://schemas.openxmlformats.org/officeDocument/2006/relationships/hyperlink" Target="https://i.redd.it/sn3vtqdwvo651.jpg" TargetMode="External"/><Relationship Id="rId7292" Type="http://schemas.openxmlformats.org/officeDocument/2006/relationships/hyperlink" Target="https://www.reddit.com/r/metacanada/comments/hei5qj/gavin_mcinnes_was_funnier_when_he_was_part_of_vice/" TargetMode="External"/><Relationship Id="rId7291" Type="http://schemas.openxmlformats.org/officeDocument/2006/relationships/hyperlink" Target="http://i.redd.it" TargetMode="External"/><Relationship Id="rId7298" Type="http://schemas.openxmlformats.org/officeDocument/2006/relationships/hyperlink" Target="http://youtu.be" TargetMode="External"/><Relationship Id="rId7297" Type="http://schemas.openxmlformats.org/officeDocument/2006/relationships/hyperlink" Target="https://i.redd.it/fbtsr8n2kc351.png" TargetMode="External"/><Relationship Id="rId7296" Type="http://schemas.openxmlformats.org/officeDocument/2006/relationships/hyperlink" Target="https://www.reddit.com/r/metacanada/comments/gxy390/httpsmyoutubecomwatchvxeqblsrn6zo/" TargetMode="External"/><Relationship Id="rId7295" Type="http://schemas.openxmlformats.org/officeDocument/2006/relationships/hyperlink" Target="http://i.redd.it" TargetMode="External"/><Relationship Id="rId7299" Type="http://schemas.openxmlformats.org/officeDocument/2006/relationships/hyperlink" Target="https://www.reddit.com/r/metacanada/comments/hgp2db/mandatory_mask_wearing/" TargetMode="External"/><Relationship Id="rId7290" Type="http://schemas.openxmlformats.org/officeDocument/2006/relationships/hyperlink" Target="https://i.redd.it/sij3ssq29i351.jpg" TargetMode="External"/><Relationship Id="rId7283" Type="http://schemas.openxmlformats.org/officeDocument/2006/relationships/hyperlink" Target="https://www.reddit.com/r/metacanada/comments/h8wj0q/every_champion_was_once_a_contender_who_refused/" TargetMode="External"/><Relationship Id="rId7282" Type="http://schemas.openxmlformats.org/officeDocument/2006/relationships/hyperlink" Target="http://i.redd.it" TargetMode="External"/><Relationship Id="rId7281" Type="http://schemas.openxmlformats.org/officeDocument/2006/relationships/hyperlink" Target="https://www.cbc.ca/archives/entry/1969-montreals-night-of-terror" TargetMode="External"/><Relationship Id="rId7280" Type="http://schemas.openxmlformats.org/officeDocument/2006/relationships/hyperlink" Target="https://www.reddit.com/r/metacanada/comments/hb1hs7/history_lessons_for_those_who_forget_erase_it/" TargetMode="External"/><Relationship Id="rId7287" Type="http://schemas.openxmlformats.org/officeDocument/2006/relationships/hyperlink" Target="https://i.redd.it/ar8lqt21hw651.jpg" TargetMode="External"/><Relationship Id="rId7286" Type="http://schemas.openxmlformats.org/officeDocument/2006/relationships/hyperlink" Target="https://www.reddit.com/r/metacanada/comments/hf69k2/so_glad_to_know_these_people_control_all/" TargetMode="External"/><Relationship Id="rId7285" Type="http://schemas.openxmlformats.org/officeDocument/2006/relationships/hyperlink" Target="http://i.redd.it" TargetMode="External"/><Relationship Id="rId7284" Type="http://schemas.openxmlformats.org/officeDocument/2006/relationships/hyperlink" Target="https://www.reddit.com/r/metacanada/comments/h8wj0q/every_champion_was_once_a_contender_who_refused/" TargetMode="External"/><Relationship Id="rId7289" Type="http://schemas.openxmlformats.org/officeDocument/2006/relationships/hyperlink" Target="https://www.reddit.com/r/metacanada/comments/gye7rm/day_pass/" TargetMode="External"/><Relationship Id="rId7288" Type="http://schemas.openxmlformats.org/officeDocument/2006/relationships/hyperlink" Target="http://i.redd.it" TargetMode="External"/><Relationship Id="rId7232" Type="http://schemas.openxmlformats.org/officeDocument/2006/relationships/hyperlink" Target="https://youtu.be/pJYoRvoGq3w" TargetMode="External"/><Relationship Id="rId7231" Type="http://schemas.openxmlformats.org/officeDocument/2006/relationships/hyperlink" Target="https://www.reddit.com/r/metacanada/comments/h04co5/540/" TargetMode="External"/><Relationship Id="rId7230" Type="http://schemas.openxmlformats.org/officeDocument/2006/relationships/hyperlink" Target="http://youtu.be" TargetMode="External"/><Relationship Id="rId7236" Type="http://schemas.openxmlformats.org/officeDocument/2006/relationships/hyperlink" Target="https://www.reddit.com/r/metacanada/comments/hglo97/the_transition_of_masks/" TargetMode="External"/><Relationship Id="rId7235" Type="http://schemas.openxmlformats.org/officeDocument/2006/relationships/hyperlink" Target="https://i.redd.it/otbcmn8sav351.jpg" TargetMode="External"/><Relationship Id="rId7234" Type="http://schemas.openxmlformats.org/officeDocument/2006/relationships/hyperlink" Target="https://www.reddit.com/r/metacanada/comments/gzl1qh/just_remembers/" TargetMode="External"/><Relationship Id="rId7233" Type="http://schemas.openxmlformats.org/officeDocument/2006/relationships/hyperlink" Target="http://i.redd.it" TargetMode="External"/><Relationship Id="rId7239" Type="http://schemas.openxmlformats.org/officeDocument/2006/relationships/hyperlink" Target="https://www.reddit.com/r/metacanada/comments/gyzdf6/why_doesnt_everyone_support_the_protests/" TargetMode="External"/><Relationship Id="rId7238" Type="http://schemas.openxmlformats.org/officeDocument/2006/relationships/hyperlink" Target="http://i.redd.it" TargetMode="External"/><Relationship Id="rId7237" Type="http://schemas.openxmlformats.org/officeDocument/2006/relationships/hyperlink" Target="https://www.reddit.com/r/metacanada/comments/hglo97/the_transition_of_masks/" TargetMode="External"/><Relationship Id="rId7221" Type="http://schemas.openxmlformats.org/officeDocument/2006/relationships/hyperlink" Target="https://www.reddit.com/r/metacanada/comments/h8h2b7/change/" TargetMode="External"/><Relationship Id="rId7220" Type="http://schemas.openxmlformats.org/officeDocument/2006/relationships/hyperlink" Target="https://www.reddit.com/r/metacanada/comments/h8h2b7/change/" TargetMode="External"/><Relationship Id="rId7225" Type="http://schemas.openxmlformats.org/officeDocument/2006/relationships/hyperlink" Target="http://toronto.ctvnews.ca" TargetMode="External"/><Relationship Id="rId7224" Type="http://schemas.openxmlformats.org/officeDocument/2006/relationships/hyperlink" Target="https://www.reddit.com/r/metacanada/comments/h7redn/john_ivison_canadas_most_senior_diplomat_owes/" TargetMode="External"/><Relationship Id="rId7223" Type="http://schemas.openxmlformats.org/officeDocument/2006/relationships/hyperlink" Target="https://www.reddit.com/r/metacanada/comments/h7redn/john_ivison_canadas_most_senior_diplomat_owes/" TargetMode="External"/><Relationship Id="rId7222" Type="http://schemas.openxmlformats.org/officeDocument/2006/relationships/hyperlink" Target="http://nationalpost.com" TargetMode="External"/><Relationship Id="rId7229" Type="http://schemas.openxmlformats.org/officeDocument/2006/relationships/hyperlink" Target="https://www.reddit.com/r/metacanada/comments/gwa0yf/when_was_putins_last_visit_to_canada/" TargetMode="External"/><Relationship Id="rId7228" Type="http://schemas.openxmlformats.org/officeDocument/2006/relationships/hyperlink" Target="https://www.reddit.com/r/metacanada/comments/gwa0yf/when_was_putins_last_visit_to_canada/" TargetMode="External"/><Relationship Id="rId7227" Type="http://schemas.openxmlformats.org/officeDocument/2006/relationships/hyperlink" Target="https://toronto.ctvnews.ca/ontario-extends-state-of-emergency-by-four-weeks-1.4966493" TargetMode="External"/><Relationship Id="rId7226" Type="http://schemas.openxmlformats.org/officeDocument/2006/relationships/hyperlink" Target="https://www.reddit.com/r/metacanada/comments/gvkj9g/ontario_extends_state_of_emergency_by_four_weeks/" TargetMode="External"/><Relationship Id="rId7250" Type="http://schemas.openxmlformats.org/officeDocument/2006/relationships/hyperlink" Target="http://i.redd.it" TargetMode="External"/><Relationship Id="rId7254" Type="http://schemas.openxmlformats.org/officeDocument/2006/relationships/hyperlink" Target="https://www.reddit.com/r/metacanada/comments/hiofzt/turns_out_vernon_was_right/" TargetMode="External"/><Relationship Id="rId7253" Type="http://schemas.openxmlformats.org/officeDocument/2006/relationships/hyperlink" Target="http://youtu.be" TargetMode="External"/><Relationship Id="rId7252" Type="http://schemas.openxmlformats.org/officeDocument/2006/relationships/hyperlink" Target="https://i.redd.it/7f3evrhn5e551.jpg" TargetMode="External"/><Relationship Id="rId7251" Type="http://schemas.openxmlformats.org/officeDocument/2006/relationships/hyperlink" Target="https://www.reddit.com/r/metacanada/comments/hajawk/hmmm/" TargetMode="External"/><Relationship Id="rId7258" Type="http://schemas.openxmlformats.org/officeDocument/2006/relationships/hyperlink" Target="https://i.redd.it/wgqgvqakdp251.png" TargetMode="External"/><Relationship Id="rId7257" Type="http://schemas.openxmlformats.org/officeDocument/2006/relationships/hyperlink" Target="https://www.reddit.com/r/metacanada/comments/gvun80/cbc_doing_cbc_things/" TargetMode="External"/><Relationship Id="rId7256" Type="http://schemas.openxmlformats.org/officeDocument/2006/relationships/hyperlink" Target="http://i.redd.it" TargetMode="External"/><Relationship Id="rId7255" Type="http://schemas.openxmlformats.org/officeDocument/2006/relationships/hyperlink" Target="https://youtu.be/Df8Y3AZLSAE?t=64" TargetMode="External"/><Relationship Id="rId7259" Type="http://schemas.openxmlformats.org/officeDocument/2006/relationships/hyperlink" Target="http://youtube.com" TargetMode="External"/><Relationship Id="rId7243" Type="http://schemas.openxmlformats.org/officeDocument/2006/relationships/hyperlink" Target="https://i.redd.it/5pu510zg1h651.png" TargetMode="External"/><Relationship Id="rId7242" Type="http://schemas.openxmlformats.org/officeDocument/2006/relationships/hyperlink" Target="https://www.reddit.com/r/metacanada/comments/hdtb4h/metacanada_taught_rcanada_a_lesson/" TargetMode="External"/><Relationship Id="rId7241" Type="http://schemas.openxmlformats.org/officeDocument/2006/relationships/hyperlink" Target="http://i.redd.it" TargetMode="External"/><Relationship Id="rId7240" Type="http://schemas.openxmlformats.org/officeDocument/2006/relationships/hyperlink" Target="https://i.redd.it/r7dir69yuo351.jpg" TargetMode="External"/><Relationship Id="rId7247" Type="http://schemas.openxmlformats.org/officeDocument/2006/relationships/hyperlink" Target="http://youtube.com" TargetMode="External"/><Relationship Id="rId7246" Type="http://schemas.openxmlformats.org/officeDocument/2006/relationships/hyperlink" Target="https://globalnews.ca/news/7063137/coronavirus-business-west-block/" TargetMode="External"/><Relationship Id="rId7245" Type="http://schemas.openxmlformats.org/officeDocument/2006/relationships/hyperlink" Target="https://www.reddit.com/r/metacanada/comments/h963xg/1_in_10_canadian_businesses_may_never_recover/" TargetMode="External"/><Relationship Id="rId7244" Type="http://schemas.openxmlformats.org/officeDocument/2006/relationships/hyperlink" Target="http://globalnews.ca" TargetMode="External"/><Relationship Id="rId7249" Type="http://schemas.openxmlformats.org/officeDocument/2006/relationships/hyperlink" Target="https://www.youtube.com/watch?v=DgsnyHILdb8" TargetMode="External"/><Relationship Id="rId7248" Type="http://schemas.openxmlformats.org/officeDocument/2006/relationships/hyperlink" Target="https://www.reddit.com/r/metacanada/comments/gzczs7/the_riots_were_planned/" TargetMode="External"/><Relationship Id="rId2423" Type="http://schemas.openxmlformats.org/officeDocument/2006/relationships/hyperlink" Target="http://youtu.be" TargetMode="External"/><Relationship Id="rId3755" Type="http://schemas.openxmlformats.org/officeDocument/2006/relationships/hyperlink" Target="https://www.reddit.com/r/metacanada/comments/guyzwv/tam_says_protest_all_you_want_god_forbid_do_not/" TargetMode="External"/><Relationship Id="rId2424" Type="http://schemas.openxmlformats.org/officeDocument/2006/relationships/hyperlink" Target="https://www.reddit.com/r/metacanada/comments/h8uw29/blm_and_antilockdown/" TargetMode="External"/><Relationship Id="rId3754" Type="http://schemas.openxmlformats.org/officeDocument/2006/relationships/hyperlink" Target="http://spencerfernando.com" TargetMode="External"/><Relationship Id="rId2425" Type="http://schemas.openxmlformats.org/officeDocument/2006/relationships/hyperlink" Target="https://www.reddit.com/r/metacanada/comments/h8uw29/blm_and_antilockdown/" TargetMode="External"/><Relationship Id="rId3757" Type="http://schemas.openxmlformats.org/officeDocument/2006/relationships/hyperlink" Target="http://i.redd.it" TargetMode="External"/><Relationship Id="rId2426" Type="http://schemas.openxmlformats.org/officeDocument/2006/relationships/hyperlink" Target="http://i.redd.it" TargetMode="External"/><Relationship Id="rId3756" Type="http://schemas.openxmlformats.org/officeDocument/2006/relationships/hyperlink" Target="https://www.spencerfernando.com/2020/06/01/what-after-pushing-stay-home-save-lives-theresa-tam-now-says-protests-are-just-fine/" TargetMode="External"/><Relationship Id="rId2427" Type="http://schemas.openxmlformats.org/officeDocument/2006/relationships/hyperlink" Target="https://www.reddit.com/r/metacanada/comments/hax8di/do_you_guys_have_any_recommendations_for_white/" TargetMode="External"/><Relationship Id="rId3759" Type="http://schemas.openxmlformats.org/officeDocument/2006/relationships/hyperlink" Target="https://i.redd.it/6kumt458lh251.jpg" TargetMode="External"/><Relationship Id="rId2428" Type="http://schemas.openxmlformats.org/officeDocument/2006/relationships/hyperlink" Target="https://i.redd.it/jbgme15oli551.jpg" TargetMode="External"/><Relationship Id="rId3758" Type="http://schemas.openxmlformats.org/officeDocument/2006/relationships/hyperlink" Target="https://www.reddit.com/r/metacanada/comments/gvbxum/put_your_thinking_caps_on/" TargetMode="External"/><Relationship Id="rId2429" Type="http://schemas.openxmlformats.org/officeDocument/2006/relationships/hyperlink" Target="http://cbc.ca" TargetMode="External"/><Relationship Id="rId3751" Type="http://schemas.openxmlformats.org/officeDocument/2006/relationships/hyperlink" Target="http://blogto.com" TargetMode="External"/><Relationship Id="rId2420" Type="http://schemas.openxmlformats.org/officeDocument/2006/relationships/hyperlink" Target="http://youtube.com" TargetMode="External"/><Relationship Id="rId3750" Type="http://schemas.openxmlformats.org/officeDocument/2006/relationships/hyperlink" Target="https://mobile.twitter.com/greg_price11/status/1277375676992180224/photo/1" TargetMode="External"/><Relationship Id="rId2421" Type="http://schemas.openxmlformats.org/officeDocument/2006/relationships/hyperlink" Target="https://www.reddit.com/r/metacanada/comments/hb78z7/generic_antiracism_pundit_audition_tape/" TargetMode="External"/><Relationship Id="rId3753" Type="http://schemas.openxmlformats.org/officeDocument/2006/relationships/hyperlink" Target="https://www.blogto.com/eat_drink/2020/06/black-owned-toronto-restaurants-uber-eats-no-delivery-fee/" TargetMode="External"/><Relationship Id="rId2422" Type="http://schemas.openxmlformats.org/officeDocument/2006/relationships/hyperlink" Target="https://www.youtube.com/watch?v=Wp3wa5M4akU" TargetMode="External"/><Relationship Id="rId3752" Type="http://schemas.openxmlformats.org/officeDocument/2006/relationships/hyperlink" Target="https://www.reddit.com/r/metacanada/comments/gxqbkn/there_is_no_such_thing_as_a_free_lunch_uber_eats/" TargetMode="External"/><Relationship Id="rId2412" Type="http://schemas.openxmlformats.org/officeDocument/2006/relationships/hyperlink" Target="https://www.reddit.com/r/metacanada/comments/gxfroy/hail_twitler/" TargetMode="External"/><Relationship Id="rId3744" Type="http://schemas.openxmlformats.org/officeDocument/2006/relationships/hyperlink" Target="https://www.reddit.com/r/metacanada/comments/hf76kp/canada_gov_policy_of_emasculation_renders_it/" TargetMode="External"/><Relationship Id="rId2413" Type="http://schemas.openxmlformats.org/officeDocument/2006/relationships/hyperlink" Target="https://i.imgur.com/j8I7Tcx.png" TargetMode="External"/><Relationship Id="rId3743" Type="http://schemas.openxmlformats.org/officeDocument/2006/relationships/hyperlink" Target="https://www.reddit.com/r/metacanada/comments/hf76kp/canada_gov_policy_of_emasculation_renders_it/" TargetMode="External"/><Relationship Id="rId2414" Type="http://schemas.openxmlformats.org/officeDocument/2006/relationships/hyperlink" Target="http://christianpost.com" TargetMode="External"/><Relationship Id="rId3746" Type="http://schemas.openxmlformats.org/officeDocument/2006/relationships/hyperlink" Target="https://www.reddit.com/r/metacanada/comments/hd03xq/kafkatrapping_you_deny_being_guilty_of_x_so_you/" TargetMode="External"/><Relationship Id="rId2415" Type="http://schemas.openxmlformats.org/officeDocument/2006/relationships/hyperlink" Target="https://www.reddit.com/r/metacanada/comments/gxzxbk/professor_removed_from_department_chair_for/" TargetMode="External"/><Relationship Id="rId3745" Type="http://schemas.openxmlformats.org/officeDocument/2006/relationships/hyperlink" Target="http://esr.ibiblio.org" TargetMode="External"/><Relationship Id="rId2416" Type="http://schemas.openxmlformats.org/officeDocument/2006/relationships/hyperlink" Target="https://www.christianpost.com/news/professor-removed-from-department-chair-position-for-stressing-importance-of-biological-sex.html" TargetMode="External"/><Relationship Id="rId3748" Type="http://schemas.openxmlformats.org/officeDocument/2006/relationships/hyperlink" Target="http://mobile.twitter.com" TargetMode="External"/><Relationship Id="rId2417" Type="http://schemas.openxmlformats.org/officeDocument/2006/relationships/hyperlink" Target="http://twitter.com" TargetMode="External"/><Relationship Id="rId3747" Type="http://schemas.openxmlformats.org/officeDocument/2006/relationships/hyperlink" Target="http://esr.ibiblio.org/?p=2122" TargetMode="External"/><Relationship Id="rId2418" Type="http://schemas.openxmlformats.org/officeDocument/2006/relationships/hyperlink" Target="https://www.reddit.com/r/metacanada/comments/hc6fdy/now_theyre_taking_down_washingtongive_them_an_inch/" TargetMode="External"/><Relationship Id="rId2419" Type="http://schemas.openxmlformats.org/officeDocument/2006/relationships/hyperlink" Target="https://twitter.com/bymikebaker/status/1273870258676264962?s=21" TargetMode="External"/><Relationship Id="rId3749" Type="http://schemas.openxmlformats.org/officeDocument/2006/relationships/hyperlink" Target="https://www.reddit.com/r/metacanada/comments/hi1lkl/church_services_are_still_banned_in_chicago_while/" TargetMode="External"/><Relationship Id="rId3740" Type="http://schemas.openxmlformats.org/officeDocument/2006/relationships/hyperlink" Target="http://cfjctoday.com" TargetMode="External"/><Relationship Id="rId2410" Type="http://schemas.openxmlformats.org/officeDocument/2006/relationships/hyperlink" Target="https://i.imgur.com/1e2syBX.jpg" TargetMode="External"/><Relationship Id="rId3742" Type="http://schemas.openxmlformats.org/officeDocument/2006/relationships/hyperlink" Target="https://cfjctoday.com/2020/06/26/crown-says-release-of-n-s-mass-shooting-details-could-harm-massive-probe/" TargetMode="External"/><Relationship Id="rId2411" Type="http://schemas.openxmlformats.org/officeDocument/2006/relationships/hyperlink" Target="http://i.imgur.com" TargetMode="External"/><Relationship Id="rId3741" Type="http://schemas.openxmlformats.org/officeDocument/2006/relationships/hyperlink" Target="https://www.reddit.com/r/metacanada/comments/hhiasr/you_dont_need_to_know_what_guns_were_used_in_this/" TargetMode="External"/><Relationship Id="rId1114" Type="http://schemas.openxmlformats.org/officeDocument/2006/relationships/hyperlink" Target="http://i.redd.it" TargetMode="External"/><Relationship Id="rId2445" Type="http://schemas.openxmlformats.org/officeDocument/2006/relationships/hyperlink" Target="https://www.youtube.com/watch?v=HAn1RbPGynY" TargetMode="External"/><Relationship Id="rId3777" Type="http://schemas.openxmlformats.org/officeDocument/2006/relationships/hyperlink" Target="https://www.reddit.com/r/metacanada/comments/hhrp6c/hope_isnt_lost/" TargetMode="External"/><Relationship Id="rId1115" Type="http://schemas.openxmlformats.org/officeDocument/2006/relationships/hyperlink" Target="https://www.reddit.com/r/metacanada/comments/hhpttu/confirmed_andrew_scheer_is_racist_and_all_dairy/" TargetMode="External"/><Relationship Id="rId2446" Type="http://schemas.openxmlformats.org/officeDocument/2006/relationships/hyperlink" Target="http://outline.com" TargetMode="External"/><Relationship Id="rId3776" Type="http://schemas.openxmlformats.org/officeDocument/2006/relationships/hyperlink" Target="https://www.reddit.com/r/metacanada/comments/hhrp6c/hope_isnt_lost/" TargetMode="External"/><Relationship Id="rId1116" Type="http://schemas.openxmlformats.org/officeDocument/2006/relationships/hyperlink" Target="https://i.redd.it/n44kknqruq751.jpg" TargetMode="External"/><Relationship Id="rId2447" Type="http://schemas.openxmlformats.org/officeDocument/2006/relationships/hyperlink" Target="https://www.reddit.com/r/metacanada/comments/gzu2n7/liberals_propose_tighter_rules_for_cerb_penalties/" TargetMode="External"/><Relationship Id="rId3779" Type="http://schemas.openxmlformats.org/officeDocument/2006/relationships/hyperlink" Target="https://www.reddit.com/r/metacanada/comments/gyros5/just_a_reminder_antifa_and_blm_wont_be_happy/" TargetMode="External"/><Relationship Id="rId1117" Type="http://schemas.openxmlformats.org/officeDocument/2006/relationships/hyperlink" Target="http://i.redd.it" TargetMode="External"/><Relationship Id="rId2448" Type="http://schemas.openxmlformats.org/officeDocument/2006/relationships/hyperlink" Target="https://outline.com/D24RtK" TargetMode="External"/><Relationship Id="rId3778" Type="http://schemas.openxmlformats.org/officeDocument/2006/relationships/hyperlink" Target="http://twitter.com" TargetMode="External"/><Relationship Id="rId1118" Type="http://schemas.openxmlformats.org/officeDocument/2006/relationships/hyperlink" Target="https://www.reddit.com/r/metacanada/comments/hbuv04/white_supremacy/" TargetMode="External"/><Relationship Id="rId2449" Type="http://schemas.openxmlformats.org/officeDocument/2006/relationships/hyperlink" Target="http://i.redd.it" TargetMode="External"/><Relationship Id="rId1119" Type="http://schemas.openxmlformats.org/officeDocument/2006/relationships/hyperlink" Target="https://i.redd.it/q8gd6w8xys551.jpg" TargetMode="External"/><Relationship Id="rId3771" Type="http://schemas.openxmlformats.org/officeDocument/2006/relationships/hyperlink" Target="https://www.reddit.com/r/metacanada/comments/h17x16/vandalizing_and_tearing_down_statues_by_blm/" TargetMode="External"/><Relationship Id="rId2440" Type="http://schemas.openxmlformats.org/officeDocument/2006/relationships/hyperlink" Target="https://youtu.be/yfwcDJWV0io" TargetMode="External"/><Relationship Id="rId3770" Type="http://schemas.openxmlformats.org/officeDocument/2006/relationships/hyperlink" Target="https://www.zdnet.com/article/github-to-replace-master-with-alternative-term-to-avoid-slavery-references/" TargetMode="External"/><Relationship Id="rId1110" Type="http://schemas.openxmlformats.org/officeDocument/2006/relationships/hyperlink" Target="https://youtu.be/3fbSiOjI48o" TargetMode="External"/><Relationship Id="rId2441" Type="http://schemas.openxmlformats.org/officeDocument/2006/relationships/hyperlink" Target="https://www.reddit.com/r/metacanada/comments/h8c7j7/the_elite_globalist_agenda_for_canada_is_to/" TargetMode="External"/><Relationship Id="rId3773" Type="http://schemas.openxmlformats.org/officeDocument/2006/relationships/hyperlink" Target="http://i.redd.it" TargetMode="External"/><Relationship Id="rId1111" Type="http://schemas.openxmlformats.org/officeDocument/2006/relationships/hyperlink" Target="http://i.redd.it" TargetMode="External"/><Relationship Id="rId2442" Type="http://schemas.openxmlformats.org/officeDocument/2006/relationships/hyperlink" Target="https://www.reddit.com/r/metacanada/comments/h8c7j7/the_elite_globalist_agenda_for_canada_is_to/" TargetMode="External"/><Relationship Id="rId3772" Type="http://schemas.openxmlformats.org/officeDocument/2006/relationships/hyperlink" Target="https://www.reddit.com/r/metacanada/comments/h17x16/vandalizing_and_tearing_down_statues_by_blm/" TargetMode="External"/><Relationship Id="rId1112" Type="http://schemas.openxmlformats.org/officeDocument/2006/relationships/hyperlink" Target="https://www.reddit.com/r/metacanada/comments/gxz9pl/toronto_protesters_screaming_defund_the_police/" TargetMode="External"/><Relationship Id="rId2443" Type="http://schemas.openxmlformats.org/officeDocument/2006/relationships/hyperlink" Target="http://youtube.com" TargetMode="External"/><Relationship Id="rId3775" Type="http://schemas.openxmlformats.org/officeDocument/2006/relationships/hyperlink" Target="https://i.redd.it/5ey1dhd15w351.jpg" TargetMode="External"/><Relationship Id="rId1113" Type="http://schemas.openxmlformats.org/officeDocument/2006/relationships/hyperlink" Target="https://i.redd.it/6pvdfshowc351.png" TargetMode="External"/><Relationship Id="rId2444" Type="http://schemas.openxmlformats.org/officeDocument/2006/relationships/hyperlink" Target="https://www.reddit.com/r/metacanada/comments/hdm5o3/taxpayer_gangbang_step_right_up/" TargetMode="External"/><Relationship Id="rId3774" Type="http://schemas.openxmlformats.org/officeDocument/2006/relationships/hyperlink" Target="https://www.reddit.com/r/metacanada/comments/gznogv/when_not_wanting_to_abolish_the_police_is/" TargetMode="External"/><Relationship Id="rId1103" Type="http://schemas.openxmlformats.org/officeDocument/2006/relationships/hyperlink" Target="http://grrrgraphics.com" TargetMode="External"/><Relationship Id="rId2434" Type="http://schemas.openxmlformats.org/officeDocument/2006/relationships/hyperlink" Target="https://i.redd.it/g7lxsfiwo8251.jpg" TargetMode="External"/><Relationship Id="rId3766" Type="http://schemas.openxmlformats.org/officeDocument/2006/relationships/hyperlink" Target="https://www.reddit.com/r/metacanada/comments/gw5egb/as_trudeau_pursues_security_council_seat_un/" TargetMode="External"/><Relationship Id="rId1104" Type="http://schemas.openxmlformats.org/officeDocument/2006/relationships/hyperlink" Target="https://www.reddit.com/r/metacanada/comments/hbqn27/just_want_you_guys_to_see_this_sensible_guy_some/" TargetMode="External"/><Relationship Id="rId2435" Type="http://schemas.openxmlformats.org/officeDocument/2006/relationships/hyperlink" Target="http://youtube.com" TargetMode="External"/><Relationship Id="rId3765" Type="http://schemas.openxmlformats.org/officeDocument/2006/relationships/hyperlink" Target="https://www.reddit.com/r/metacanada/comments/hglayw/owo/" TargetMode="External"/><Relationship Id="rId1105" Type="http://schemas.openxmlformats.org/officeDocument/2006/relationships/hyperlink" Target="https://grrrgraphics.com/the-real-looters" TargetMode="External"/><Relationship Id="rId2436" Type="http://schemas.openxmlformats.org/officeDocument/2006/relationships/hyperlink" Target="https://www.reddit.com/r/metacanada/comments/gxikgn/the_brainwashed_masses_are_alive_and_well_in/" TargetMode="External"/><Relationship Id="rId3768" Type="http://schemas.openxmlformats.org/officeDocument/2006/relationships/hyperlink" Target="http://zdnet.com" TargetMode="External"/><Relationship Id="rId1106" Type="http://schemas.openxmlformats.org/officeDocument/2006/relationships/hyperlink" Target="https://www.reddit.com/r/metacanada/comments/gxdozt/the_antiwhite_narrative_is_never_gonna_stop_its/" TargetMode="External"/><Relationship Id="rId2437" Type="http://schemas.openxmlformats.org/officeDocument/2006/relationships/hyperlink" Target="https://www.youtube.com/watch?v=2InCnHpI3oU" TargetMode="External"/><Relationship Id="rId3767" Type="http://schemas.openxmlformats.org/officeDocument/2006/relationships/hyperlink" Target="https://cdnpoli.news/2020/06/03/as-trudeau-pursues-security-council-seat-un-encourages-anti-racist-protests-covid19-or-not/" TargetMode="External"/><Relationship Id="rId1107" Type="http://schemas.openxmlformats.org/officeDocument/2006/relationships/hyperlink" Target="https://www.reddit.com/r/metacanada/comments/gxdozt/the_antiwhite_narrative_is_never_gonna_stop_its/" TargetMode="External"/><Relationship Id="rId2438" Type="http://schemas.openxmlformats.org/officeDocument/2006/relationships/hyperlink" Target="http://youtu.be" TargetMode="External"/><Relationship Id="rId1108" Type="http://schemas.openxmlformats.org/officeDocument/2006/relationships/hyperlink" Target="http://youtu.be" TargetMode="External"/><Relationship Id="rId2439" Type="http://schemas.openxmlformats.org/officeDocument/2006/relationships/hyperlink" Target="https://www.reddit.com/r/metacanada/comments/hblr64/scheer_destroys_trudeau_for_selling_out_canadian/" TargetMode="External"/><Relationship Id="rId3769" Type="http://schemas.openxmlformats.org/officeDocument/2006/relationships/hyperlink" Target="https://www.reddit.com/r/metacanada/comments/h93p6t/github_to_replace_master_with_alternative_term_to/" TargetMode="External"/><Relationship Id="rId1109" Type="http://schemas.openxmlformats.org/officeDocument/2006/relationships/hyperlink" Target="https://www.reddit.com/r/metacanada/comments/gvdkuu/how_can_canada_do_theright_thing_and_defund_who/" TargetMode="External"/><Relationship Id="rId3760" Type="http://schemas.openxmlformats.org/officeDocument/2006/relationships/hyperlink" Target="http://twitter.com" TargetMode="External"/><Relationship Id="rId2430" Type="http://schemas.openxmlformats.org/officeDocument/2006/relationships/hyperlink" Target="https://www.reddit.com/r/metacanada/comments/gx9wwv/liberal_mp_facing_assault_harassment_break_and/" TargetMode="External"/><Relationship Id="rId3762" Type="http://schemas.openxmlformats.org/officeDocument/2006/relationships/hyperlink" Target="https://www.reddit.com/r/metacanada/comments/h8jtlh/spineless_starbucks_coffee_black_lives_matter_we/" TargetMode="External"/><Relationship Id="rId1100" Type="http://schemas.openxmlformats.org/officeDocument/2006/relationships/hyperlink" Target="http://i.redd.it" TargetMode="External"/><Relationship Id="rId2431" Type="http://schemas.openxmlformats.org/officeDocument/2006/relationships/hyperlink" Target="https://www.cbc.ca/news/canada/kitchener-waterloo/liberal-mp-facing-assault-harassment-break-and-enter-charges-1.5600270" TargetMode="External"/><Relationship Id="rId3761" Type="http://schemas.openxmlformats.org/officeDocument/2006/relationships/hyperlink" Target="https://www.reddit.com/r/metacanada/comments/h8jtlh/spineless_starbucks_coffee_black_lives_matter_we/" TargetMode="External"/><Relationship Id="rId1101" Type="http://schemas.openxmlformats.org/officeDocument/2006/relationships/hyperlink" Target="https://www.reddit.com/r/metacanada/comments/hfmqil/that_crazy_science_fiction/" TargetMode="External"/><Relationship Id="rId2432" Type="http://schemas.openxmlformats.org/officeDocument/2006/relationships/hyperlink" Target="http://i.redd.it" TargetMode="External"/><Relationship Id="rId3764" Type="http://schemas.openxmlformats.org/officeDocument/2006/relationships/hyperlink" Target="https://www.reddit.com/r/metacanada/comments/hglayw/owo/" TargetMode="External"/><Relationship Id="rId1102" Type="http://schemas.openxmlformats.org/officeDocument/2006/relationships/hyperlink" Target="https://i.redd.it/fjj12e2fd2751.png" TargetMode="External"/><Relationship Id="rId2433" Type="http://schemas.openxmlformats.org/officeDocument/2006/relationships/hyperlink" Target="https://www.reddit.com/r/metacanada/comments/guf2m6/i_feel_like_im_the_only_sane_person_left/" TargetMode="External"/><Relationship Id="rId3763" Type="http://schemas.openxmlformats.org/officeDocument/2006/relationships/hyperlink" Target="http://i.imgur.com" TargetMode="External"/><Relationship Id="rId3711" Type="http://schemas.openxmlformats.org/officeDocument/2006/relationships/hyperlink" Target="http://sputniknews.com" TargetMode="External"/><Relationship Id="rId3710" Type="http://schemas.openxmlformats.org/officeDocument/2006/relationships/hyperlink" Target="https://www.reddit.com/r/metacanada/comments/gxzxgl/what_is_the_left_gonna_do_when_real_actual/" TargetMode="External"/><Relationship Id="rId3713" Type="http://schemas.openxmlformats.org/officeDocument/2006/relationships/hyperlink" Target="https://sputniknews.com/analysis/202006201079673813-putins-wwii-article-wests-historical-revisionism-aimed-at-isolating-russia-scholar-believes/" TargetMode="External"/><Relationship Id="rId3712" Type="http://schemas.openxmlformats.org/officeDocument/2006/relationships/hyperlink" Target="https://www.reddit.com/r/metacanada/comments/hf01n0/putins_wwii_article_wests_historical_revisionism/" TargetMode="External"/><Relationship Id="rId3715" Type="http://schemas.openxmlformats.org/officeDocument/2006/relationships/hyperlink" Target="https://www.reddit.com/r/metacanada/comments/gx8go2/bc_woman_fatally_shot_during_police_wellness/" TargetMode="External"/><Relationship Id="rId3714" Type="http://schemas.openxmlformats.org/officeDocument/2006/relationships/hyperlink" Target="http://outline.com" TargetMode="External"/><Relationship Id="rId3717" Type="http://schemas.openxmlformats.org/officeDocument/2006/relationships/hyperlink" Target="http://i.redd.it" TargetMode="External"/><Relationship Id="rId3716" Type="http://schemas.openxmlformats.org/officeDocument/2006/relationships/hyperlink" Target="https://outline.com/asLenn" TargetMode="External"/><Relationship Id="rId3719" Type="http://schemas.openxmlformats.org/officeDocument/2006/relationships/hyperlink" Target="https://www.reddit.com/r/metacanada/comments/hgyhnh/mr_traversy_youre_a_national_hero/" TargetMode="External"/><Relationship Id="rId3718" Type="http://schemas.openxmlformats.org/officeDocument/2006/relationships/hyperlink" Target="https://www.reddit.com/r/metacanada/comments/hgyhnh/mr_traversy_youre_a_national_hero/" TargetMode="External"/><Relationship Id="rId3700" Type="http://schemas.openxmlformats.org/officeDocument/2006/relationships/hyperlink" Target="https://www.reddit.com/r/metacanada/comments/hh905j/martin_is_spinning/" TargetMode="External"/><Relationship Id="rId3702" Type="http://schemas.openxmlformats.org/officeDocument/2006/relationships/hyperlink" Target="https://www.reddit.com/r/metacanada/comments/hi81ol/today_on_twitter_chretiens_former_official/" TargetMode="External"/><Relationship Id="rId3701" Type="http://schemas.openxmlformats.org/officeDocument/2006/relationships/hyperlink" Target="http://mobile.twitter.com" TargetMode="External"/><Relationship Id="rId3704" Type="http://schemas.openxmlformats.org/officeDocument/2006/relationships/hyperlink" Target="http://archive.is" TargetMode="External"/><Relationship Id="rId3703" Type="http://schemas.openxmlformats.org/officeDocument/2006/relationships/hyperlink" Target="https://mobile.twitter.com/diana_murphy613/status/1277292789919866881" TargetMode="External"/><Relationship Id="rId3706" Type="http://schemas.openxmlformats.org/officeDocument/2006/relationships/hyperlink" Target="http://archive.is/0VdoX" TargetMode="External"/><Relationship Id="rId3705" Type="http://schemas.openxmlformats.org/officeDocument/2006/relationships/hyperlink" Target="https://www.reddit.com/r/metacanada/comments/h9plh1/ceo_asks_employees_to_lie_on_timecards_or_risk/" TargetMode="External"/><Relationship Id="rId3708" Type="http://schemas.openxmlformats.org/officeDocument/2006/relationships/hyperlink" Target="https://www.reddit.com/r/metacanada/comments/heo3o0/we_cant_breath/" TargetMode="External"/><Relationship Id="rId3707" Type="http://schemas.openxmlformats.org/officeDocument/2006/relationships/hyperlink" Target="https://www.reddit.com/r/metacanada/comments/heo3o0/we_cant_breath/" TargetMode="External"/><Relationship Id="rId3709" Type="http://schemas.openxmlformats.org/officeDocument/2006/relationships/hyperlink" Target="https://www.reddit.com/r/metacanada/comments/gxzxgl/what_is_the_left_gonna_do_when_real_actual/" TargetMode="External"/><Relationship Id="rId2401" Type="http://schemas.openxmlformats.org/officeDocument/2006/relationships/hyperlink" Target="https://blog.discord.com/our-stand-on-racial-equality-320088e83a22" TargetMode="External"/><Relationship Id="rId3733" Type="http://schemas.openxmlformats.org/officeDocument/2006/relationships/hyperlink" Target="https://toronto.citynews.ca/2020/06/23/education-director-fired-peel-racism/" TargetMode="External"/><Relationship Id="rId2402" Type="http://schemas.openxmlformats.org/officeDocument/2006/relationships/hyperlink" Target="http://breitbart.com" TargetMode="External"/><Relationship Id="rId3732" Type="http://schemas.openxmlformats.org/officeDocument/2006/relationships/hyperlink" Target="https://www.reddit.com/r/metacanada/comments/heq18q/peel_director_of_education_fired_after_report/" TargetMode="External"/><Relationship Id="rId2403" Type="http://schemas.openxmlformats.org/officeDocument/2006/relationships/hyperlink" Target="https://www.reddit.com/r/metacanada/comments/hagadt/watch_heavily_armed_migrants_in_france_clash_over/" TargetMode="External"/><Relationship Id="rId3735" Type="http://schemas.openxmlformats.org/officeDocument/2006/relationships/hyperlink" Target="https://www.reddit.com/r/metacanada/comments/gupwoz/powerful_protesters_spell_out_love_with_burning/" TargetMode="External"/><Relationship Id="rId2404" Type="http://schemas.openxmlformats.org/officeDocument/2006/relationships/hyperlink" Target="https://www.breitbart.com/europe/2020/06/16/elite-french-police-deployed-as-armed-chechens-and-north-africans-go-to-war-in-dijon/" TargetMode="External"/><Relationship Id="rId3734" Type="http://schemas.openxmlformats.org/officeDocument/2006/relationships/hyperlink" Target="http://babylonbee.com" TargetMode="External"/><Relationship Id="rId2405" Type="http://schemas.openxmlformats.org/officeDocument/2006/relationships/hyperlink" Target="http://twitter.com" TargetMode="External"/><Relationship Id="rId3737" Type="http://schemas.openxmlformats.org/officeDocument/2006/relationships/hyperlink" Target="http://thestar.com" TargetMode="External"/><Relationship Id="rId2406" Type="http://schemas.openxmlformats.org/officeDocument/2006/relationships/hyperlink" Target="https://www.reddit.com/r/metacanada/comments/hdv8a9/ben_mulroney_says_he_is_stepping_down_as_host_of/" TargetMode="External"/><Relationship Id="rId3736" Type="http://schemas.openxmlformats.org/officeDocument/2006/relationships/hyperlink" Target="https://babylonbee.com/news/powerful-protesters-spell-out-love-with-burning-homes-and-businesses" TargetMode="External"/><Relationship Id="rId2407" Type="http://schemas.openxmlformats.org/officeDocument/2006/relationships/hyperlink" Target="https://twitter.com/CTVNews/status/1275061404895072258" TargetMode="External"/><Relationship Id="rId3739" Type="http://schemas.openxmlformats.org/officeDocument/2006/relationships/hyperlink" Target="https://www.thestar.com/opinion/star-columnists/2020/06/28/dear-brown-people-im-about-to-wash-some-dirty-linen-in-public-consider-this-an-overdue-act-of-tough-love.html" TargetMode="External"/><Relationship Id="rId2408" Type="http://schemas.openxmlformats.org/officeDocument/2006/relationships/hyperlink" Target="http://i.imgur.com" TargetMode="External"/><Relationship Id="rId3738" Type="http://schemas.openxmlformats.org/officeDocument/2006/relationships/hyperlink" Target="https://www.reddit.com/r/metacanada/comments/hhplq3/they_are_eating_each_other/" TargetMode="External"/><Relationship Id="rId2409" Type="http://schemas.openxmlformats.org/officeDocument/2006/relationships/hyperlink" Target="https://www.reddit.com/r/metacanada/comments/gvgcu8/would_be_one_heck_of_a_dinner_party/" TargetMode="External"/><Relationship Id="rId3731" Type="http://schemas.openxmlformats.org/officeDocument/2006/relationships/hyperlink" Target="http://toronto.citynews.ca" TargetMode="External"/><Relationship Id="rId2400" Type="http://schemas.openxmlformats.org/officeDocument/2006/relationships/hyperlink" Target="https://www.reddit.com/r/metacanada/comments/hcam3t/discord_joins_the_fight_to_end_racism/" TargetMode="External"/><Relationship Id="rId3730" Type="http://schemas.openxmlformats.org/officeDocument/2006/relationships/hyperlink" Target="https://v.redd.it/r6fgtep36c551" TargetMode="External"/><Relationship Id="rId3722" Type="http://schemas.openxmlformats.org/officeDocument/2006/relationships/hyperlink" Target="https://www.dailymail.co.uk/news/article-8447235/Rail-passengers-thrown-stairs-tackled-ground-not-wearing-face-masks-Spain.html" TargetMode="External"/><Relationship Id="rId3721" Type="http://schemas.openxmlformats.org/officeDocument/2006/relationships/hyperlink" Target="https://www.reddit.com/r/metacanada/comments/he881j/rail_passengers_in_communist_spain_tackled_thrown/" TargetMode="External"/><Relationship Id="rId3724" Type="http://schemas.openxmlformats.org/officeDocument/2006/relationships/hyperlink" Target="https://www.reddit.com/r/metacanada/comments/hdufzc/former_kgb_agent_yuri_bezmenov_warns_america/" TargetMode="External"/><Relationship Id="rId3723" Type="http://schemas.openxmlformats.org/officeDocument/2006/relationships/hyperlink" Target="http://youtube.com" TargetMode="External"/><Relationship Id="rId3726" Type="http://schemas.openxmlformats.org/officeDocument/2006/relationships/hyperlink" Target="http://ici.radio-canada.ca" TargetMode="External"/><Relationship Id="rId3725" Type="http://schemas.openxmlformats.org/officeDocument/2006/relationships/hyperlink" Target="https://www.youtube.com/watch?v=Z1EA2ohrt5Q" TargetMode="External"/><Relationship Id="rId3728" Type="http://schemas.openxmlformats.org/officeDocument/2006/relationships/hyperlink" Target="http://v.redd.it" TargetMode="External"/><Relationship Id="rId3727" Type="http://schemas.openxmlformats.org/officeDocument/2006/relationships/hyperlink" Target="https://ici.radio-canada.ca/nouvelle/1712386/spvm-reconnaissance-caractere-systemique-racisme-discrimination-rapport-ocpm" TargetMode="External"/><Relationship Id="rId3729" Type="http://schemas.openxmlformats.org/officeDocument/2006/relationships/hyperlink" Target="https://www.reddit.com/r/metacanada/comments/hacmet/sweden_would_you_take_in_a_refugee_yes_ok_heres/" TargetMode="External"/><Relationship Id="rId3720" Type="http://schemas.openxmlformats.org/officeDocument/2006/relationships/hyperlink" Target="http://dailymail.co.uk" TargetMode="External"/><Relationship Id="rId1170" Type="http://schemas.openxmlformats.org/officeDocument/2006/relationships/hyperlink" Target="http://i.redd.it" TargetMode="External"/><Relationship Id="rId1171" Type="http://schemas.openxmlformats.org/officeDocument/2006/relationships/hyperlink" Target="https://www.reddit.com/r/metacanada/comments/hhzuqn/it_amazes_me_how_this_concept_alludes_the_daft/" TargetMode="External"/><Relationship Id="rId1172" Type="http://schemas.openxmlformats.org/officeDocument/2006/relationships/hyperlink" Target="https://i.redd.it/ratgtectpu751.jpg" TargetMode="External"/><Relationship Id="rId1173" Type="http://schemas.openxmlformats.org/officeDocument/2006/relationships/hyperlink" Target="http://archive.is" TargetMode="External"/><Relationship Id="rId1174" Type="http://schemas.openxmlformats.org/officeDocument/2006/relationships/hyperlink" Target="https://www.reddit.com/r/metacanada/comments/hc97kn/trudeau_says_he_wont_address_new_allegation_of/" TargetMode="External"/><Relationship Id="rId1175" Type="http://schemas.openxmlformats.org/officeDocument/2006/relationships/hyperlink" Target="http://archive.is/nCXbA" TargetMode="External"/><Relationship Id="rId1176" Type="http://schemas.openxmlformats.org/officeDocument/2006/relationships/hyperlink" Target="http://patrickarmstrong.ca" TargetMode="External"/><Relationship Id="rId1177" Type="http://schemas.openxmlformats.org/officeDocument/2006/relationships/hyperlink" Target="https://www.reddit.com/r/metacanada/comments/gwg24w/saying_that_trump_is_destroying_everything_and/" TargetMode="External"/><Relationship Id="rId1178" Type="http://schemas.openxmlformats.org/officeDocument/2006/relationships/hyperlink" Target="https://patrickarmstrong.ca/2020/05/31/america-the-terrified/" TargetMode="External"/><Relationship Id="rId1179" Type="http://schemas.openxmlformats.org/officeDocument/2006/relationships/hyperlink" Target="https://www.reddit.com/r/metacanada/comments/hiolch/i_usually_avoid_uk_party_politics_but_the_record/" TargetMode="External"/><Relationship Id="rId1169" Type="http://schemas.openxmlformats.org/officeDocument/2006/relationships/hyperlink" Target="https://twitter.com/realjameswoods/status/1273458225153597440?s=21" TargetMode="External"/><Relationship Id="rId2490" Type="http://schemas.openxmlformats.org/officeDocument/2006/relationships/hyperlink" Target="https://www.youtube.com/watch?v=DwWfdSCJ-h8" TargetMode="External"/><Relationship Id="rId1160" Type="http://schemas.openxmlformats.org/officeDocument/2006/relationships/hyperlink" Target="https://www.reddit.com/r/metacanada/comments/hgz86i/account_suspended_i_am_so_happy_i_pissed_off_a/" TargetMode="External"/><Relationship Id="rId2491" Type="http://schemas.openxmlformats.org/officeDocument/2006/relationships/hyperlink" Target="http://humorousmathematics.com" TargetMode="External"/><Relationship Id="rId1161" Type="http://schemas.openxmlformats.org/officeDocument/2006/relationships/hyperlink" Target="http://youtu.be" TargetMode="External"/><Relationship Id="rId2492" Type="http://schemas.openxmlformats.org/officeDocument/2006/relationships/hyperlink" Target="https://www.reddit.com/r/metacanada/comments/he6fjt/mid2020_gitmo_update_arrests_indictments/" TargetMode="External"/><Relationship Id="rId1162" Type="http://schemas.openxmlformats.org/officeDocument/2006/relationships/hyperlink" Target="https://www.reddit.com/r/metacanada/comments/gxyrqu/police_brutality_really_pisses_me_off_but_so_does/" TargetMode="External"/><Relationship Id="rId2493" Type="http://schemas.openxmlformats.org/officeDocument/2006/relationships/hyperlink" Target="https://www.humorousmathematics.com/post/mid-2020-gitmo-update-arrests-indictments-executions" TargetMode="External"/><Relationship Id="rId1163" Type="http://schemas.openxmlformats.org/officeDocument/2006/relationships/hyperlink" Target="https://youtu.be/6cQBOudhzsU" TargetMode="External"/><Relationship Id="rId2494" Type="http://schemas.openxmlformats.org/officeDocument/2006/relationships/hyperlink" Target="http://twitter.com" TargetMode="External"/><Relationship Id="rId1164" Type="http://schemas.openxmlformats.org/officeDocument/2006/relationships/hyperlink" Target="http://i.redd.it" TargetMode="External"/><Relationship Id="rId2495" Type="http://schemas.openxmlformats.org/officeDocument/2006/relationships/hyperlink" Target="https://www.reddit.com/r/metacanada/comments/he6srd/this_is_one_of_the_canadians_that_chyna_has/" TargetMode="External"/><Relationship Id="rId1165" Type="http://schemas.openxmlformats.org/officeDocument/2006/relationships/hyperlink" Target="https://www.reddit.com/r/metacanada/comments/hdmmf8/violent_crime_statistics_in_canada_2016/" TargetMode="External"/><Relationship Id="rId2496" Type="http://schemas.openxmlformats.org/officeDocument/2006/relationships/hyperlink" Target="https://twitter.com/terridahl05/status/1274378829750915073" TargetMode="External"/><Relationship Id="rId1166" Type="http://schemas.openxmlformats.org/officeDocument/2006/relationships/hyperlink" Target="https://i.redd.it/ejyhx04tke651.png" TargetMode="External"/><Relationship Id="rId2497" Type="http://schemas.openxmlformats.org/officeDocument/2006/relationships/hyperlink" Target="http://youtube.com" TargetMode="External"/><Relationship Id="rId1167" Type="http://schemas.openxmlformats.org/officeDocument/2006/relationships/hyperlink" Target="http://twitter.com" TargetMode="External"/><Relationship Id="rId2498" Type="http://schemas.openxmlformats.org/officeDocument/2006/relationships/hyperlink" Target="https://www.reddit.com/r/metacanada/comments/hi6dox/onguardforthee_only_wants_to_discuss_me_so_this/" TargetMode="External"/><Relationship Id="rId1168" Type="http://schemas.openxmlformats.org/officeDocument/2006/relationships/hyperlink" Target="https://www.reddit.com/r/metacanada/comments/hb6zvy/is_the_blm_movement_mostly_white_women_screaming/" TargetMode="External"/><Relationship Id="rId2499" Type="http://schemas.openxmlformats.org/officeDocument/2006/relationships/hyperlink" Target="https://www.youtube.com/watch?v=YVkUvmDQ3HY" TargetMode="External"/><Relationship Id="rId1190" Type="http://schemas.openxmlformats.org/officeDocument/2006/relationships/hyperlink" Target="https://twitter.com/benandjerrys/status/1273979072713052161" TargetMode="External"/><Relationship Id="rId1191" Type="http://schemas.openxmlformats.org/officeDocument/2006/relationships/hyperlink" Target="https://www.reddit.com/r/metacanada/comments/gy3dlb/the_protests_and_riots_in_canada_are_pointless/" TargetMode="External"/><Relationship Id="rId1192" Type="http://schemas.openxmlformats.org/officeDocument/2006/relationships/hyperlink" Target="https://www.reddit.com/r/metacanada/comments/gy3dlb/the_protests_and_riots_in_canada_are_pointless/" TargetMode="External"/><Relationship Id="rId1193" Type="http://schemas.openxmlformats.org/officeDocument/2006/relationships/hyperlink" Target="http://breitbart.com" TargetMode="External"/><Relationship Id="rId1194" Type="http://schemas.openxmlformats.org/officeDocument/2006/relationships/hyperlink" Target="https://www.reddit.com/r/metacanada/comments/h7tjtq/seattle_mayor_on_chaz_we_could_have_the_summer_of/" TargetMode="External"/><Relationship Id="rId1195" Type="http://schemas.openxmlformats.org/officeDocument/2006/relationships/hyperlink" Target="https://www.reddit.com/r/metacanada/comments/h7tjtq/seattle_mayor_on_chaz_we_could_have_the_summer_of/" TargetMode="External"/><Relationship Id="rId1196" Type="http://schemas.openxmlformats.org/officeDocument/2006/relationships/hyperlink" Target="http://i.redd.it" TargetMode="External"/><Relationship Id="rId1197" Type="http://schemas.openxmlformats.org/officeDocument/2006/relationships/hyperlink" Target="https://www.reddit.com/r/metacanada/comments/h10ge3/this_che_guy_seems_pretty_racist_should_he_be/" TargetMode="External"/><Relationship Id="rId1198" Type="http://schemas.openxmlformats.org/officeDocument/2006/relationships/hyperlink" Target="https://i.redd.it/986ei65rka451.jpg" TargetMode="External"/><Relationship Id="rId1199" Type="http://schemas.openxmlformats.org/officeDocument/2006/relationships/hyperlink" Target="http://quillette.com" TargetMode="External"/><Relationship Id="rId1180" Type="http://schemas.openxmlformats.org/officeDocument/2006/relationships/hyperlink" Target="http://youtu.be" TargetMode="External"/><Relationship Id="rId1181" Type="http://schemas.openxmlformats.org/officeDocument/2006/relationships/hyperlink" Target="https://www.reddit.com/r/metacanada/comments/hg2eqt/how_conservatives_used_to_deal_with_liberals/" TargetMode="External"/><Relationship Id="rId1182" Type="http://schemas.openxmlformats.org/officeDocument/2006/relationships/hyperlink" Target="https://youtu.be/YzgrCdcvGzw" TargetMode="External"/><Relationship Id="rId1183" Type="http://schemas.openxmlformats.org/officeDocument/2006/relationships/hyperlink" Target="https://www.reddit.com/r/metacanada/comments/h8xiso/lets_ban_conversion_therapy_in_all_of_its_ugly/" TargetMode="External"/><Relationship Id="rId1184" Type="http://schemas.openxmlformats.org/officeDocument/2006/relationships/hyperlink" Target="https://www.reddit.com/r/metacanada/comments/h8xiso/lets_ban_conversion_therapy_in_all_of_its_ugly/" TargetMode="External"/><Relationship Id="rId1185" Type="http://schemas.openxmlformats.org/officeDocument/2006/relationships/hyperlink" Target="https://www.reddit.com/r/metacanada/comments/hiujer/they_want_you_to_selfdeport/" TargetMode="External"/><Relationship Id="rId1186" Type="http://schemas.openxmlformats.org/officeDocument/2006/relationships/hyperlink" Target="https://www.reddit.com/r/metacanada/comments/gzr3b2/how_are_we_all_enjoying_the_peak_retard_media/" TargetMode="External"/><Relationship Id="rId1187" Type="http://schemas.openxmlformats.org/officeDocument/2006/relationships/hyperlink" Target="https://www.reddit.com/r/metacanada/comments/gzr3b2/how_are_we_all_enjoying_the_peak_retard_media/" TargetMode="External"/><Relationship Id="rId1188" Type="http://schemas.openxmlformats.org/officeDocument/2006/relationships/hyperlink" Target="http://twitter.com" TargetMode="External"/><Relationship Id="rId1189" Type="http://schemas.openxmlformats.org/officeDocument/2006/relationships/hyperlink" Target="https://www.reddit.com/r/metacanada/comments/hc76wj/ben_jerrys_icecream_goes_woke_defund_the_police/" TargetMode="External"/><Relationship Id="rId1136" Type="http://schemas.openxmlformats.org/officeDocument/2006/relationships/hyperlink" Target="http://nbcnews.com" TargetMode="External"/><Relationship Id="rId2467" Type="http://schemas.openxmlformats.org/officeDocument/2006/relationships/hyperlink" Target="http://calgaryherald.com" TargetMode="External"/><Relationship Id="rId3799" Type="http://schemas.openxmlformats.org/officeDocument/2006/relationships/hyperlink" Target="http://barrie.ctvnews.ca" TargetMode="External"/><Relationship Id="rId1137" Type="http://schemas.openxmlformats.org/officeDocument/2006/relationships/hyperlink" Target="https://www.reddit.com/r/metacanada/comments/h9nalw/these_liberal_pedos_are_getting_outta_hand/" TargetMode="External"/><Relationship Id="rId2468" Type="http://schemas.openxmlformats.org/officeDocument/2006/relationships/hyperlink" Target="https://www.reddit.com/r/metacanada/comments/h809rd/collecting_racebased_data_is_key_to_real_change/" TargetMode="External"/><Relationship Id="rId3798" Type="http://schemas.openxmlformats.org/officeDocument/2006/relationships/hyperlink" Target="https://external-content.duckduckgo.com/iu/?u=https%3A%2F%2Fi0.wp.com%2Fwww.canadianatheist.com%2Fwp-content%2Fuploads%2F2017%2F05%2Fandrew-scheer.jpg%3Fresize%3D1000%252C1250%26ssl%3D1&amp;amp;f=1&amp;amp;nofb=1" TargetMode="External"/><Relationship Id="rId1138" Type="http://schemas.openxmlformats.org/officeDocument/2006/relationships/hyperlink" Target="https://www.nbcnews.com/feature/nbc-out/trump-s-oklahoma-campaign-chair-plead-guilt-child-sex-trafficking-n822461" TargetMode="External"/><Relationship Id="rId2469" Type="http://schemas.openxmlformats.org/officeDocument/2006/relationships/hyperlink" Target="https://www.reddit.com/r/metacanada/comments/h809rd/collecting_racebased_data_is_key_to_real_change/" TargetMode="External"/><Relationship Id="rId1139" Type="http://schemas.openxmlformats.org/officeDocument/2006/relationships/hyperlink" Target="http://twitter.com" TargetMode="External"/><Relationship Id="rId3791" Type="http://schemas.openxmlformats.org/officeDocument/2006/relationships/hyperlink" Target="https://www.reddit.com/r/metacanada/comments/gyq2un/why_do_you_call_it_the_china_virus/" TargetMode="External"/><Relationship Id="rId2460" Type="http://schemas.openxmlformats.org/officeDocument/2006/relationships/hyperlink" Target="https://youtu.be/5tGjm9ONRqc?t=110" TargetMode="External"/><Relationship Id="rId3790" Type="http://schemas.openxmlformats.org/officeDocument/2006/relationships/hyperlink" Target="https://thenationalpulse.com/news/twitter-ccp-200k-russia/" TargetMode="External"/><Relationship Id="rId1130" Type="http://schemas.openxmlformats.org/officeDocument/2006/relationships/hyperlink" Target="https://www.reddit.com/r/metacanada/comments/hcyedn/being_insulted_by_being_called_racist_is_white/" TargetMode="External"/><Relationship Id="rId2461" Type="http://schemas.openxmlformats.org/officeDocument/2006/relationships/hyperlink" Target="http://globalnews.ca" TargetMode="External"/><Relationship Id="rId3793" Type="http://schemas.openxmlformats.org/officeDocument/2006/relationships/hyperlink" Target="http://calgary.ctvnews.ca" TargetMode="External"/><Relationship Id="rId1131" Type="http://schemas.openxmlformats.org/officeDocument/2006/relationships/hyperlink" Target="https://www.cbc.ca/news/canada/manitoba/pov-racism-white-fragility-1.5619647?__vfz=medium%3Dsharebar" TargetMode="External"/><Relationship Id="rId2462" Type="http://schemas.openxmlformats.org/officeDocument/2006/relationships/hyperlink" Target="https://www.reddit.com/r/metacanada/comments/hicgub/rights_group_wants_government_to_urgently/" TargetMode="External"/><Relationship Id="rId3792" Type="http://schemas.openxmlformats.org/officeDocument/2006/relationships/hyperlink" Target="https://www.reddit.com/r/metacanada/comments/gyq2un/why_do_you_call_it_the_china_virus/" TargetMode="External"/><Relationship Id="rId1132" Type="http://schemas.openxmlformats.org/officeDocument/2006/relationships/hyperlink" Target="https://www.reddit.com/r/metacanada/comments/gx70rp/pointless_post/" TargetMode="External"/><Relationship Id="rId2463" Type="http://schemas.openxmlformats.org/officeDocument/2006/relationships/hyperlink" Target="https://globalnews.ca/news/7108763/returning-canadians-isis-suspects-rights-group/" TargetMode="External"/><Relationship Id="rId3795" Type="http://schemas.openxmlformats.org/officeDocument/2006/relationships/hyperlink" Target="https://calgary.ctvnews.ca/lethbridge-man-bilked-out-of-11k-in-bitcoin-scheme-1.4967757" TargetMode="External"/><Relationship Id="rId1133" Type="http://schemas.openxmlformats.org/officeDocument/2006/relationships/hyperlink" Target="https://www.reddit.com/r/metacanada/comments/gx70rp/pointless_post/" TargetMode="External"/><Relationship Id="rId2464" Type="http://schemas.openxmlformats.org/officeDocument/2006/relationships/hyperlink" Target="http://i.redd.it" TargetMode="External"/><Relationship Id="rId3794" Type="http://schemas.openxmlformats.org/officeDocument/2006/relationships/hyperlink" Target="https://www.reddit.com/r/metacanada/comments/gw9v4q/lethbridge_man_bilked_out_of_11k_in_bitcoin_scheme/" TargetMode="External"/><Relationship Id="rId1134" Type="http://schemas.openxmlformats.org/officeDocument/2006/relationships/hyperlink" Target="https://www.reddit.com/r/metacanada/comments/h7p94b/the_wild_and_free_pigs_of_the_okefenokee_swamp/" TargetMode="External"/><Relationship Id="rId2465" Type="http://schemas.openxmlformats.org/officeDocument/2006/relationships/hyperlink" Target="https://www.reddit.com/r/metacanada/comments/hdg887/attenshone_anyone_looking_to_support_mad_max/" TargetMode="External"/><Relationship Id="rId3797" Type="http://schemas.openxmlformats.org/officeDocument/2006/relationships/hyperlink" Target="https://www.reddit.com/r/metacanada/comments/hbnxuw/god_bless_this_man_for_holding_trudeau_to_a/" TargetMode="External"/><Relationship Id="rId1135" Type="http://schemas.openxmlformats.org/officeDocument/2006/relationships/hyperlink" Target="https://www.reddit.com/r/metacanada/comments/h7p94b/the_wild_and_free_pigs_of_the_okefenokee_swamp/" TargetMode="External"/><Relationship Id="rId2466" Type="http://schemas.openxmlformats.org/officeDocument/2006/relationships/hyperlink" Target="https://i.redd.it/7dmxrzngdc651.png" TargetMode="External"/><Relationship Id="rId3796" Type="http://schemas.openxmlformats.org/officeDocument/2006/relationships/hyperlink" Target="http://external-content.duckduckgo.com" TargetMode="External"/><Relationship Id="rId1125" Type="http://schemas.openxmlformats.org/officeDocument/2006/relationships/hyperlink" Target="https://www.reddit.com/r/metacanada/comments/h8brp6/is_it_any_wonder_why_black_conservatives_like_bob/" TargetMode="External"/><Relationship Id="rId2456" Type="http://schemas.openxmlformats.org/officeDocument/2006/relationships/hyperlink" Target="https://www.reddit.com/r/metacanada/comments/hbu75c/us_accuses_five_canadians_of_running_25m_covid19/" TargetMode="External"/><Relationship Id="rId3788" Type="http://schemas.openxmlformats.org/officeDocument/2006/relationships/hyperlink" Target="http://thenationalpulse.com" TargetMode="External"/><Relationship Id="rId1126" Type="http://schemas.openxmlformats.org/officeDocument/2006/relationships/hyperlink" Target="http://archive.is" TargetMode="External"/><Relationship Id="rId2457" Type="http://schemas.openxmlformats.org/officeDocument/2006/relationships/hyperlink" Target="http://archive.is/Y0Jaz" TargetMode="External"/><Relationship Id="rId3787" Type="http://schemas.openxmlformats.org/officeDocument/2006/relationships/hyperlink" Target="https://www.reddit.com/r/metacanada/comments/gv7mb2/at_first_glance_the_yellow_vests_in_france_and/" TargetMode="External"/><Relationship Id="rId1127" Type="http://schemas.openxmlformats.org/officeDocument/2006/relationships/hyperlink" Target="https://www.reddit.com/r/metacanada/comments/hccvbx/lawyer_who_posted_black_lives_matter_leftist_lie/" TargetMode="External"/><Relationship Id="rId2458" Type="http://schemas.openxmlformats.org/officeDocument/2006/relationships/hyperlink" Target="http://youtu.be" TargetMode="External"/><Relationship Id="rId1128" Type="http://schemas.openxmlformats.org/officeDocument/2006/relationships/hyperlink" Target="http://archive.is/F6vBo" TargetMode="External"/><Relationship Id="rId2459" Type="http://schemas.openxmlformats.org/officeDocument/2006/relationships/hyperlink" Target="https://www.reddit.com/r/metacanada/comments/hf7tx5/cnns_don_lemon_seems_like_a_creepazoid_that_drank/" TargetMode="External"/><Relationship Id="rId3789" Type="http://schemas.openxmlformats.org/officeDocument/2006/relationships/hyperlink" Target="https://www.reddit.com/r/metacanada/comments/h78a42/twitter_admits_china_used_nearly_200000_fake/" TargetMode="External"/><Relationship Id="rId1129" Type="http://schemas.openxmlformats.org/officeDocument/2006/relationships/hyperlink" Target="http://cbc.ca" TargetMode="External"/><Relationship Id="rId3780" Type="http://schemas.openxmlformats.org/officeDocument/2006/relationships/hyperlink" Target="https://twitter.com/mrandyngo/status/1269843670120857601?s=21" TargetMode="External"/><Relationship Id="rId2450" Type="http://schemas.openxmlformats.org/officeDocument/2006/relationships/hyperlink" Target="https://www.reddit.com/r/metacanada/comments/h7bio6/how_to_break_up_a_blm_protest/" TargetMode="External"/><Relationship Id="rId3782" Type="http://schemas.openxmlformats.org/officeDocument/2006/relationships/hyperlink" Target="https://tnc.news/2020/06/02/dr-tam-protesters/" TargetMode="External"/><Relationship Id="rId1120" Type="http://schemas.openxmlformats.org/officeDocument/2006/relationships/hyperlink" Target="http://v.redd.it" TargetMode="External"/><Relationship Id="rId2451" Type="http://schemas.openxmlformats.org/officeDocument/2006/relationships/hyperlink" Target="https://i.redd.it/v7oqua9gwd451.jpg" TargetMode="External"/><Relationship Id="rId3781" Type="http://schemas.openxmlformats.org/officeDocument/2006/relationships/hyperlink" Target="https://www.reddit.com/r/metacanada/comments/gveeds/dr_theresa_tam_approves_of_protests_advises/" TargetMode="External"/><Relationship Id="rId1121" Type="http://schemas.openxmlformats.org/officeDocument/2006/relationships/hyperlink" Target="https://www.reddit.com/r/metacanada/comments/gwct0j/these_rioters_need_to_stop_destroying_peoples/" TargetMode="External"/><Relationship Id="rId2452" Type="http://schemas.openxmlformats.org/officeDocument/2006/relationships/hyperlink" Target="http://outline.com" TargetMode="External"/><Relationship Id="rId3784" Type="http://schemas.openxmlformats.org/officeDocument/2006/relationships/hyperlink" Target="https://www.reddit.com/r/metacanada/comments/gwo79u/trudy_opens_roxham_road_to_migrants_just_stay_2m/" TargetMode="External"/><Relationship Id="rId1122" Type="http://schemas.openxmlformats.org/officeDocument/2006/relationships/hyperlink" Target="https://v.redd.it/bwfpbhs04r251" TargetMode="External"/><Relationship Id="rId2453" Type="http://schemas.openxmlformats.org/officeDocument/2006/relationships/hyperlink" Target="https://www.reddit.com/r/metacanada/comments/h7vss8/woman_charged_after_attempting_to_open_bank/" TargetMode="External"/><Relationship Id="rId3783" Type="http://schemas.openxmlformats.org/officeDocument/2006/relationships/hyperlink" Target="http://i.redd.it" TargetMode="External"/><Relationship Id="rId1123" Type="http://schemas.openxmlformats.org/officeDocument/2006/relationships/hyperlink" Target="http://youtu.be" TargetMode="External"/><Relationship Id="rId2454" Type="http://schemas.openxmlformats.org/officeDocument/2006/relationships/hyperlink" Target="https://www.reddit.com/r/metacanada/comments/h7vss8/woman_charged_after_attempting_to_open_bank/" TargetMode="External"/><Relationship Id="rId3786" Type="http://schemas.openxmlformats.org/officeDocument/2006/relationships/hyperlink" Target="https://www.reddit.com/r/metacanada/comments/gv7mb2/at_first_glance_the_yellow_vests_in_france_and/" TargetMode="External"/><Relationship Id="rId1124" Type="http://schemas.openxmlformats.org/officeDocument/2006/relationships/hyperlink" Target="https://www.reddit.com/r/metacanada/comments/h8brp6/is_it_any_wonder_why_black_conservatives_like_bob/" TargetMode="External"/><Relationship Id="rId2455" Type="http://schemas.openxmlformats.org/officeDocument/2006/relationships/hyperlink" Target="http://archive.is" TargetMode="External"/><Relationship Id="rId3785" Type="http://schemas.openxmlformats.org/officeDocument/2006/relationships/hyperlink" Target="https://i.redd.it/vc3n4cm32y251.jpg" TargetMode="External"/><Relationship Id="rId1158" Type="http://schemas.openxmlformats.org/officeDocument/2006/relationships/hyperlink" Target="http://i.redd.it" TargetMode="External"/><Relationship Id="rId2489" Type="http://schemas.openxmlformats.org/officeDocument/2006/relationships/hyperlink" Target="https://www.reddit.com/r/metacanada/comments/hi99h7/give_me_4_years_to_teach_the_children_and_the/" TargetMode="External"/><Relationship Id="rId1159" Type="http://schemas.openxmlformats.org/officeDocument/2006/relationships/hyperlink" Target="https://www.reddit.com/r/metacanada/comments/hgz86i/account_suspended_i_am_so_happy_i_pissed_off_a/" TargetMode="External"/><Relationship Id="rId2480" Type="http://schemas.openxmlformats.org/officeDocument/2006/relationships/hyperlink" Target="https://www.reddit.com/r/metacanada/comments/hbmwks/high_energy_daddy_trudeau_statue_painted_in/" TargetMode="External"/><Relationship Id="rId1150" Type="http://schemas.openxmlformats.org/officeDocument/2006/relationships/hyperlink" Target="https://www.reddit.com/r/metacanada/comments/gxuy86/black_face_is_a_no_trudeau_must_go/" TargetMode="External"/><Relationship Id="rId2481" Type="http://schemas.openxmlformats.org/officeDocument/2006/relationships/hyperlink" Target="https://amp.thepostmillennial.com/breaking-blackface-painted-on-statue-of-pierre-trudeau-police-hate-crimes-unit-investigating/" TargetMode="External"/><Relationship Id="rId1151" Type="http://schemas.openxmlformats.org/officeDocument/2006/relationships/hyperlink" Target="https://files.catbox.moe/9k1i76.jpg" TargetMode="External"/><Relationship Id="rId2482" Type="http://schemas.openxmlformats.org/officeDocument/2006/relationships/hyperlink" Target="https://www.reddit.com/r/metacanada/comments/hb49un/the_french_debate_is_cringe/" TargetMode="External"/><Relationship Id="rId1152" Type="http://schemas.openxmlformats.org/officeDocument/2006/relationships/hyperlink" Target="http://imgur.com" TargetMode="External"/><Relationship Id="rId2483" Type="http://schemas.openxmlformats.org/officeDocument/2006/relationships/hyperlink" Target="https://www.reddit.com/r/metacanada/comments/hb49un/the_french_debate_is_cringe/" TargetMode="External"/><Relationship Id="rId1153" Type="http://schemas.openxmlformats.org/officeDocument/2006/relationships/hyperlink" Target="https://www.reddit.com/r/metacanada/comments/h0layj/muhammad_was_a_slave_owner_and_every_mosque_is_a/" TargetMode="External"/><Relationship Id="rId2484" Type="http://schemas.openxmlformats.org/officeDocument/2006/relationships/hyperlink" Target="https://www.reddit.com/r/metacanada/comments/gw90zt/obamadoubled_the_record_federal_deficits_he/" TargetMode="External"/><Relationship Id="rId1154" Type="http://schemas.openxmlformats.org/officeDocument/2006/relationships/hyperlink" Target="https://imgur.com/AFIBDCC" TargetMode="External"/><Relationship Id="rId2485" Type="http://schemas.openxmlformats.org/officeDocument/2006/relationships/hyperlink" Target="http://youtube.com" TargetMode="External"/><Relationship Id="rId1155" Type="http://schemas.openxmlformats.org/officeDocument/2006/relationships/hyperlink" Target="http://i.redd.it" TargetMode="External"/><Relationship Id="rId2486" Type="http://schemas.openxmlformats.org/officeDocument/2006/relationships/hyperlink" Target="https://www.reddit.com/r/metacanada/comments/hi1feg/give_me_4_years_to_teach_the_children_and_the/" TargetMode="External"/><Relationship Id="rId1156" Type="http://schemas.openxmlformats.org/officeDocument/2006/relationships/hyperlink" Target="https://www.reddit.com/r/metacanada/comments/hbrj83/if_canada_isnt_racist_what_about_the_6_million/" TargetMode="External"/><Relationship Id="rId2487" Type="http://schemas.openxmlformats.org/officeDocument/2006/relationships/hyperlink" Target="https://www.youtube.com/watch?v=jgheR7mVQsw" TargetMode="External"/><Relationship Id="rId1157" Type="http://schemas.openxmlformats.org/officeDocument/2006/relationships/hyperlink" Target="https://i.redd.it/em9q1zueqr551.png" TargetMode="External"/><Relationship Id="rId2488" Type="http://schemas.openxmlformats.org/officeDocument/2006/relationships/hyperlink" Target="http://youtube.com" TargetMode="External"/><Relationship Id="rId1147" Type="http://schemas.openxmlformats.org/officeDocument/2006/relationships/hyperlink" Target="http://streamable.com" TargetMode="External"/><Relationship Id="rId2478" Type="http://schemas.openxmlformats.org/officeDocument/2006/relationships/hyperlink" Target="https://i.redd.it/49k3uie0sg551.jpg" TargetMode="External"/><Relationship Id="rId1148" Type="http://schemas.openxmlformats.org/officeDocument/2006/relationships/hyperlink" Target="https://www.reddit.com/r/metacanada/comments/hahiz9/antifa_gets_shot_after_attacking_man_with/" TargetMode="External"/><Relationship Id="rId2479" Type="http://schemas.openxmlformats.org/officeDocument/2006/relationships/hyperlink" Target="http://amp.thepostmillennial.com" TargetMode="External"/><Relationship Id="rId1149" Type="http://schemas.openxmlformats.org/officeDocument/2006/relationships/hyperlink" Target="https://streamable.com/fdftss" TargetMode="External"/><Relationship Id="rId2470" Type="http://schemas.openxmlformats.org/officeDocument/2006/relationships/hyperlink" Target="http://forbes.com" TargetMode="External"/><Relationship Id="rId1140" Type="http://schemas.openxmlformats.org/officeDocument/2006/relationships/hyperlink" Target="https://www.reddit.com/r/metacanada/comments/gxl1jc/this_is_what_white_liberals_are_protesting_for/" TargetMode="External"/><Relationship Id="rId2471" Type="http://schemas.openxmlformats.org/officeDocument/2006/relationships/hyperlink" Target="https://www.reddit.com/r/metacanada/comments/hfz02w/memecrime_usa_parents_to_sue_trump_meme_creator/" TargetMode="External"/><Relationship Id="rId1141" Type="http://schemas.openxmlformats.org/officeDocument/2006/relationships/hyperlink" Target="https://twitter.com/BasedPoland/status/1269002148668485634?s=09" TargetMode="External"/><Relationship Id="rId2472" Type="http://schemas.openxmlformats.org/officeDocument/2006/relationships/hyperlink" Target="https://www.forbes.com/sites/rachelsandler/2020/06/24/parents-to-sue-trump-meme-creator-carpe-donktum-over-manipulated-video-of-toddlers/" TargetMode="External"/><Relationship Id="rId1142" Type="http://schemas.openxmlformats.org/officeDocument/2006/relationships/hyperlink" Target="http://twitter.com" TargetMode="External"/><Relationship Id="rId2473" Type="http://schemas.openxmlformats.org/officeDocument/2006/relationships/hyperlink" Target="http://i.redd.it" TargetMode="External"/><Relationship Id="rId1143" Type="http://schemas.openxmlformats.org/officeDocument/2006/relationships/hyperlink" Target="https://www.reddit.com/r/metacanada/comments/h9rufi/breaking_news_hundreds_of_arab_men_many_armed/" TargetMode="External"/><Relationship Id="rId2474" Type="http://schemas.openxmlformats.org/officeDocument/2006/relationships/hyperlink" Target="https://www.reddit.com/r/metacanada/comments/gycsdz/this_meme_is_illegal_in_china_lets_show_our/" TargetMode="External"/><Relationship Id="rId1144" Type="http://schemas.openxmlformats.org/officeDocument/2006/relationships/hyperlink" Target="https://twitter.com/BasedPoland/status/1272608762025652224" TargetMode="External"/><Relationship Id="rId2475" Type="http://schemas.openxmlformats.org/officeDocument/2006/relationships/hyperlink" Target="https://i.redd.it/4yx8crpzeh351.png" TargetMode="External"/><Relationship Id="rId1145" Type="http://schemas.openxmlformats.org/officeDocument/2006/relationships/hyperlink" Target="https://www.reddit.com/r/metacanada/comments/h8jblv/remove_white_supremacist_john_a_macdonalds/" TargetMode="External"/><Relationship Id="rId2476" Type="http://schemas.openxmlformats.org/officeDocument/2006/relationships/hyperlink" Target="http://i.redd.it" TargetMode="External"/><Relationship Id="rId1146" Type="http://schemas.openxmlformats.org/officeDocument/2006/relationships/hyperlink" Target="https://www.reddit.com/r/metacanada/comments/h8jblv/remove_white_supremacist_john_a_macdonalds/" TargetMode="External"/><Relationship Id="rId2477" Type="http://schemas.openxmlformats.org/officeDocument/2006/relationships/hyperlink" Target="https://www.reddit.com/r/metacanada/comments/har5jb/lefties_are_walking_contradictions/" TargetMode="External"/><Relationship Id="rId7319" Type="http://schemas.openxmlformats.org/officeDocument/2006/relationships/hyperlink" Target="http://i.redd.it" TargetMode="External"/><Relationship Id="rId7318" Type="http://schemas.openxmlformats.org/officeDocument/2006/relationships/hyperlink" Target="https://i.redd.it/l35qpa8lfi251.gif" TargetMode="External"/><Relationship Id="rId7313" Type="http://schemas.openxmlformats.org/officeDocument/2006/relationships/hyperlink" Target="http://en.newsner.com" TargetMode="External"/><Relationship Id="rId7312" Type="http://schemas.openxmlformats.org/officeDocument/2006/relationships/hyperlink" Target="https://streamable.com/h9fp01" TargetMode="External"/><Relationship Id="rId7311" Type="http://schemas.openxmlformats.org/officeDocument/2006/relationships/hyperlink" Target="https://www.reddit.com/r/metacanada/comments/gw0u37/uriverfenix_demands_that_toronto_remove_covid/" TargetMode="External"/><Relationship Id="rId7310" Type="http://schemas.openxmlformats.org/officeDocument/2006/relationships/hyperlink" Target="http://streamable.com" TargetMode="External"/><Relationship Id="rId7317" Type="http://schemas.openxmlformats.org/officeDocument/2006/relationships/hyperlink" Target="https://www.reddit.com/r/metacanada/comments/gv8oe3/good_job_guys_we_did_it/" TargetMode="External"/><Relationship Id="rId7316" Type="http://schemas.openxmlformats.org/officeDocument/2006/relationships/hyperlink" Target="http://i.redd.it" TargetMode="External"/><Relationship Id="rId7315" Type="http://schemas.openxmlformats.org/officeDocument/2006/relationships/hyperlink" Target="https://en.newsner.com/family/illinois-teacher-says-the-term-white-privilege-is-just-as-offensive-as-the-n-word/" TargetMode="External"/><Relationship Id="rId7314" Type="http://schemas.openxmlformats.org/officeDocument/2006/relationships/hyperlink" Target="https://www.reddit.com/r/metacanada/comments/h9utw6/good_read/" TargetMode="External"/><Relationship Id="rId7309" Type="http://schemas.openxmlformats.org/officeDocument/2006/relationships/hyperlink" Target="https://i.redd.it/aa1upx1mc5651.jpg" TargetMode="External"/><Relationship Id="rId7308" Type="http://schemas.openxmlformats.org/officeDocument/2006/relationships/hyperlink" Target="https://www.reddit.com/r/metacanada/comments/hcvsqy/mask_wars/" TargetMode="External"/><Relationship Id="rId7307" Type="http://schemas.openxmlformats.org/officeDocument/2006/relationships/hyperlink" Target="http://i.redd.it" TargetMode="External"/><Relationship Id="rId7302" Type="http://schemas.openxmlformats.org/officeDocument/2006/relationships/hyperlink" Target="https://www.reddit.com/r/metacanada/comments/gz4lwf/bye_ivanka/" TargetMode="External"/><Relationship Id="rId7301" Type="http://schemas.openxmlformats.org/officeDocument/2006/relationships/hyperlink" Target="http://huffpost.com" TargetMode="External"/><Relationship Id="rId7300" Type="http://schemas.openxmlformats.org/officeDocument/2006/relationships/hyperlink" Target="https://www.reddit.com/r/metacanada/comments/hgp2db/mandatory_mask_wearing/" TargetMode="External"/><Relationship Id="rId7306" Type="http://schemas.openxmlformats.org/officeDocument/2006/relationships/hyperlink" Target="https://i.redd.it/28qg2b697t251.jpg" TargetMode="External"/><Relationship Id="rId7305" Type="http://schemas.openxmlformats.org/officeDocument/2006/relationships/hyperlink" Target="https://www.reddit.com/r/metacanada/comments/gw8wtq/this_is_the_doug_ford_i_voted_for/" TargetMode="External"/><Relationship Id="rId7304" Type="http://schemas.openxmlformats.org/officeDocument/2006/relationships/hyperlink" Target="http://i.redd.it" TargetMode="External"/><Relationship Id="rId7303" Type="http://schemas.openxmlformats.org/officeDocument/2006/relationships/hyperlink" Target="https://www.huffpost.com/entry/meidas-touch-ivanka-grump-free-speech-protest-video_n_5edd7e72c5b6c78ceb0112c1" TargetMode="External"/><Relationship Id="rId6009" Type="http://schemas.openxmlformats.org/officeDocument/2006/relationships/hyperlink" Target="https://i.redd.it/kefkdvbvgq551.jpg" TargetMode="External"/><Relationship Id="rId7331" Type="http://schemas.openxmlformats.org/officeDocument/2006/relationships/hyperlink" Target="http://i.redd.it" TargetMode="External"/><Relationship Id="rId6000" Type="http://schemas.openxmlformats.org/officeDocument/2006/relationships/hyperlink" Target="https://www.reddit.com/r/metacanada/comments/gzoih8/the_most_reddit_thing_ive_ever_seen/" TargetMode="External"/><Relationship Id="rId7330" Type="http://schemas.openxmlformats.org/officeDocument/2006/relationships/hyperlink" Target="https://www.reddit.com/r/metacanada/comments/h7f99s/need_a_car_best_way_to_cashout_my_amazon_giftcard/" TargetMode="External"/><Relationship Id="rId6003" Type="http://schemas.openxmlformats.org/officeDocument/2006/relationships/hyperlink" Target="https://i.redd.it/repqkmi39d251.gif" TargetMode="External"/><Relationship Id="rId7335" Type="http://schemas.openxmlformats.org/officeDocument/2006/relationships/hyperlink" Target="https://www.reddit.com/r/metacanada/comments/hi7n1e/acceptable_content_per_reddit/" TargetMode="External"/><Relationship Id="rId6004" Type="http://schemas.openxmlformats.org/officeDocument/2006/relationships/hyperlink" Target="http://twitter.com" TargetMode="External"/><Relationship Id="rId7334" Type="http://schemas.openxmlformats.org/officeDocument/2006/relationships/hyperlink" Target="http://i.redd.it" TargetMode="External"/><Relationship Id="rId6001" Type="http://schemas.openxmlformats.org/officeDocument/2006/relationships/hyperlink" Target="http://i.redd.it" TargetMode="External"/><Relationship Id="rId7333" Type="http://schemas.openxmlformats.org/officeDocument/2006/relationships/hyperlink" Target="https://www.reddit.com/r/metacanada/comments/h8tog8/historical_revision_at_its_finest/" TargetMode="External"/><Relationship Id="rId6002" Type="http://schemas.openxmlformats.org/officeDocument/2006/relationships/hyperlink" Target="https://www.reddit.com/r/metacanada/comments/guzccp/oh_my_god_okay_its_happening_the_riots_have/" TargetMode="External"/><Relationship Id="rId7332" Type="http://schemas.openxmlformats.org/officeDocument/2006/relationships/hyperlink" Target="https://www.reddit.com/r/metacanada/comments/h8tog8/historical_revision_at_its_finest/" TargetMode="External"/><Relationship Id="rId6007" Type="http://schemas.openxmlformats.org/officeDocument/2006/relationships/hyperlink" Target="http://i.redd.it" TargetMode="External"/><Relationship Id="rId7339" Type="http://schemas.openxmlformats.org/officeDocument/2006/relationships/hyperlink" Target="https://youtu.be/JgSA66rhdr4" TargetMode="External"/><Relationship Id="rId6008" Type="http://schemas.openxmlformats.org/officeDocument/2006/relationships/hyperlink" Target="https://www.reddit.com/r/metacanada/comments/hbmzlg/prolife_advice_start_doing_this/" TargetMode="External"/><Relationship Id="rId7338" Type="http://schemas.openxmlformats.org/officeDocument/2006/relationships/hyperlink" Target="https://www.reddit.com/r/metacanada/comments/hd5rqp/apparently_on_fathers_day_you_should_think_single/" TargetMode="External"/><Relationship Id="rId6005" Type="http://schemas.openxmlformats.org/officeDocument/2006/relationships/hyperlink" Target="https://www.reddit.com/r/metacanada/comments/hatksk/just_in_quaker_oats_launches_new_brand_of_syrup/" TargetMode="External"/><Relationship Id="rId7337" Type="http://schemas.openxmlformats.org/officeDocument/2006/relationships/hyperlink" Target="http://youtu.be" TargetMode="External"/><Relationship Id="rId6006" Type="http://schemas.openxmlformats.org/officeDocument/2006/relationships/hyperlink" Target="https://twitter.com/wschero123/status/1273266137871126530?s=20" TargetMode="External"/><Relationship Id="rId7336" Type="http://schemas.openxmlformats.org/officeDocument/2006/relationships/hyperlink" Target="https://i.redd.it/5pf9h079pw751.jpg" TargetMode="External"/><Relationship Id="rId7329" Type="http://schemas.openxmlformats.org/officeDocument/2006/relationships/hyperlink" Target="https://www.reddit.com/r/metacanada/comments/h7f99s/need_a_car_best_way_to_cashout_my_amazon_giftcard/" TargetMode="External"/><Relationship Id="rId7320" Type="http://schemas.openxmlformats.org/officeDocument/2006/relationships/hyperlink" Target="https://www.reddit.com/r/metacanada/comments/gwpz1a/we_can_do_better/" TargetMode="External"/><Relationship Id="rId7324" Type="http://schemas.openxmlformats.org/officeDocument/2006/relationships/hyperlink" Target="https://np.reddit.com/r/the_donald/" TargetMode="External"/><Relationship Id="rId7323" Type="http://schemas.openxmlformats.org/officeDocument/2006/relationships/hyperlink" Target="https://www.reddit.com/r/metacanada/comments/hi59vx/rthe_donald_has_been_banned/" TargetMode="External"/><Relationship Id="rId7322" Type="http://schemas.openxmlformats.org/officeDocument/2006/relationships/hyperlink" Target="http://np.reddit.com" TargetMode="External"/><Relationship Id="rId7321" Type="http://schemas.openxmlformats.org/officeDocument/2006/relationships/hyperlink" Target="https://i.redd.it/vikbrmf7iy251.jpg" TargetMode="External"/><Relationship Id="rId7328" Type="http://schemas.openxmlformats.org/officeDocument/2006/relationships/hyperlink" Target="https://www.reddit.com/r/metacanada/comments/hite5s/see_you_guys_on_win/" TargetMode="External"/><Relationship Id="rId7327" Type="http://schemas.openxmlformats.org/officeDocument/2006/relationships/hyperlink" Target="https://i.redd.it/zm9rtk8yay551.png" TargetMode="External"/><Relationship Id="rId7326" Type="http://schemas.openxmlformats.org/officeDocument/2006/relationships/hyperlink" Target="https://www.reddit.com/r/metacanada/comments/hcb96b/whats_the_magic_word_to_get_what_you_want/" TargetMode="External"/><Relationship Id="rId7325" Type="http://schemas.openxmlformats.org/officeDocument/2006/relationships/hyperlink" Target="http://i.redd.it" TargetMode="External"/><Relationship Id="rId6061" Type="http://schemas.openxmlformats.org/officeDocument/2006/relationships/hyperlink" Target="https://www.theglobeandmail.com/politics/article-foreign-affairs-minister-has-two-mortgages-with-state-run-bank-of/" TargetMode="External"/><Relationship Id="rId7393" Type="http://schemas.openxmlformats.org/officeDocument/2006/relationships/hyperlink" Target="https://outline.com/4KXsdN" TargetMode="External"/><Relationship Id="rId6062" Type="http://schemas.openxmlformats.org/officeDocument/2006/relationships/hyperlink" Target="http://np.reddit.com" TargetMode="External"/><Relationship Id="rId7392" Type="http://schemas.openxmlformats.org/officeDocument/2006/relationships/hyperlink" Target="https://www.reddit.com/r/metacanada/comments/h15bwy/canadas_most_senior_diplomat_owes_china_12/" TargetMode="External"/><Relationship Id="rId7391" Type="http://schemas.openxmlformats.org/officeDocument/2006/relationships/hyperlink" Target="http://outline.com" TargetMode="External"/><Relationship Id="rId6060" Type="http://schemas.openxmlformats.org/officeDocument/2006/relationships/hyperlink" Target="https://www.reddit.com/r/metacanada/comments/h0rmls/the_foreign_affairs_minister_and_the_man_in/" TargetMode="External"/><Relationship Id="rId7390" Type="http://schemas.openxmlformats.org/officeDocument/2006/relationships/hyperlink" Target="https://tnc.news/2020/06/09/trinh-the-teachings-of-dr-jordan-b-peterson-are-needed-now-more-than-ever/" TargetMode="External"/><Relationship Id="rId6065" Type="http://schemas.openxmlformats.org/officeDocument/2006/relationships/hyperlink" Target="http://youtube.com" TargetMode="External"/><Relationship Id="rId7397" Type="http://schemas.openxmlformats.org/officeDocument/2006/relationships/hyperlink" Target="http://youtube.com" TargetMode="External"/><Relationship Id="rId6066" Type="http://schemas.openxmlformats.org/officeDocument/2006/relationships/hyperlink" Target="https://www.reddit.com/r/metacanada/comments/gzm27q/2_year_long_undercover_operation_proving_the/" TargetMode="External"/><Relationship Id="rId7396" Type="http://schemas.openxmlformats.org/officeDocument/2006/relationships/hyperlink" Target="https://i.redd.it/39atrnnap8351.png" TargetMode="External"/><Relationship Id="rId6063" Type="http://schemas.openxmlformats.org/officeDocument/2006/relationships/hyperlink" Target="https://www.reddit.com/r/metacanada/comments/hcsfhy/rmemes_gets_uppity_when_i_post_a_meme_about_covid/" TargetMode="External"/><Relationship Id="rId7395" Type="http://schemas.openxmlformats.org/officeDocument/2006/relationships/hyperlink" Target="https://www.reddit.com/r/metacanada/comments/gxmavv/the_new_normal/" TargetMode="External"/><Relationship Id="rId6064" Type="http://schemas.openxmlformats.org/officeDocument/2006/relationships/hyperlink" Target="https://np.reddit.com/r/memes/comments/hcrbdw/covid_mask_usefulness/fvgvi1y/?context=3" TargetMode="External"/><Relationship Id="rId7394" Type="http://schemas.openxmlformats.org/officeDocument/2006/relationships/hyperlink" Target="http://i.redd.it" TargetMode="External"/><Relationship Id="rId6069" Type="http://schemas.openxmlformats.org/officeDocument/2006/relationships/hyperlink" Target="https://www.reddit.com/r/metacanada/comments/hfc53j/buried_in_article_washington_state_has_a/" TargetMode="External"/><Relationship Id="rId6067" Type="http://schemas.openxmlformats.org/officeDocument/2006/relationships/hyperlink" Target="https://www.youtube.com/watch?v=uQy9iqVuZm8" TargetMode="External"/><Relationship Id="rId7399" Type="http://schemas.openxmlformats.org/officeDocument/2006/relationships/hyperlink" Target="https://www.youtube.com/watch?v=sSyYqD9v_wo" TargetMode="External"/><Relationship Id="rId6068" Type="http://schemas.openxmlformats.org/officeDocument/2006/relationships/hyperlink" Target="http://cbsnews.com" TargetMode="External"/><Relationship Id="rId7398" Type="http://schemas.openxmlformats.org/officeDocument/2006/relationships/hyperlink" Target="https://www.reddit.com/r/metacanada/comments/hdv2ap/cancon_prism_spaceship_superstar/" TargetMode="External"/><Relationship Id="rId6050" Type="http://schemas.openxmlformats.org/officeDocument/2006/relationships/hyperlink" Target="https://www.dailymail.co.uk/news/article-8418209/DOUGLAS-MURRAY-Anarchy-breaking-brakes-thing-Does-know.html" TargetMode="External"/><Relationship Id="rId7382" Type="http://schemas.openxmlformats.org/officeDocument/2006/relationships/hyperlink" Target="https://www.reddit.com/r/metacanada/comments/hiekk1/many_subs_that_are_banned_have_moved_to_win_its/" TargetMode="External"/><Relationship Id="rId6051" Type="http://schemas.openxmlformats.org/officeDocument/2006/relationships/hyperlink" Target="http://i.redd.it" TargetMode="External"/><Relationship Id="rId7381" Type="http://schemas.openxmlformats.org/officeDocument/2006/relationships/hyperlink" Target="https://www.reddit.com/r/metacanada/comments/hiekk1/many_subs_that_are_banned_have_moved_to_win_its/" TargetMode="External"/><Relationship Id="rId7380" Type="http://schemas.openxmlformats.org/officeDocument/2006/relationships/hyperlink" Target="https://i.redd.it/ld35n9te7p551.jpg" TargetMode="External"/><Relationship Id="rId6054" Type="http://schemas.openxmlformats.org/officeDocument/2006/relationships/hyperlink" Target="https://www.reddit.com/r/metacanada/comments/hi582s/the_banwave_was_real_and_we_survived/" TargetMode="External"/><Relationship Id="rId7386" Type="http://schemas.openxmlformats.org/officeDocument/2006/relationships/hyperlink" Target="http://cbc.ca" TargetMode="External"/><Relationship Id="rId6055" Type="http://schemas.openxmlformats.org/officeDocument/2006/relationships/hyperlink" Target="https://www.reddit.com/r/metacanada/comments/hi582s/the_banwave_was_real_and_we_survived/" TargetMode="External"/><Relationship Id="rId7385" Type="http://schemas.openxmlformats.org/officeDocument/2006/relationships/hyperlink" Target="https://twitter.com/Breaking911/status/1276253522682613760" TargetMode="External"/><Relationship Id="rId6052" Type="http://schemas.openxmlformats.org/officeDocument/2006/relationships/hyperlink" Target="https://www.reddit.com/r/metacanada/comments/h92jml/erlets_talk/" TargetMode="External"/><Relationship Id="rId7384" Type="http://schemas.openxmlformats.org/officeDocument/2006/relationships/hyperlink" Target="https://www.reddit.com/r/metacanada/comments/hfwq02/nike_reports_790_million_q4_loss_as_sales_plunge/" TargetMode="External"/><Relationship Id="rId6053" Type="http://schemas.openxmlformats.org/officeDocument/2006/relationships/hyperlink" Target="https://i.redd.it/hbqcu7rbsv451.jpg" TargetMode="External"/><Relationship Id="rId7383" Type="http://schemas.openxmlformats.org/officeDocument/2006/relationships/hyperlink" Target="http://twitter.com" TargetMode="External"/><Relationship Id="rId6058" Type="http://schemas.openxmlformats.org/officeDocument/2006/relationships/hyperlink" Target="https://nypost.com/2020/06/21/the-cancel-crew-will-come-for-you-someday-soon/" TargetMode="External"/><Relationship Id="rId6059" Type="http://schemas.openxmlformats.org/officeDocument/2006/relationships/hyperlink" Target="http://theglobeandmail.com" TargetMode="External"/><Relationship Id="rId7389" Type="http://schemas.openxmlformats.org/officeDocument/2006/relationships/hyperlink" Target="https://www.reddit.com/r/metacanada/comments/gztffz/trinh_the_teachings_of_dr_jordan_b_peterson_are/" TargetMode="External"/><Relationship Id="rId6056" Type="http://schemas.openxmlformats.org/officeDocument/2006/relationships/hyperlink" Target="http://nypost.com" TargetMode="External"/><Relationship Id="rId7388" Type="http://schemas.openxmlformats.org/officeDocument/2006/relationships/hyperlink" Target="https://www.reddit.com/r/metacanada/comments/h7xvc1/cbc_suspends_remaining_the_weekly_episodes_after/" TargetMode="External"/><Relationship Id="rId6057" Type="http://schemas.openxmlformats.org/officeDocument/2006/relationships/hyperlink" Target="https://www.reddit.com/r/metacanada/comments/hhrlix/the_cancel_crew_will_come_for_you_someday_soon/" TargetMode="External"/><Relationship Id="rId7387" Type="http://schemas.openxmlformats.org/officeDocument/2006/relationships/hyperlink" Target="https://www.reddit.com/r/metacanada/comments/h7xvc1/cbc_suspends_remaining_the_weekly_episodes_after/" TargetMode="External"/><Relationship Id="rId3810" Type="http://schemas.openxmlformats.org/officeDocument/2006/relationships/hyperlink" Target="http://i.redd.it" TargetMode="External"/><Relationship Id="rId3812" Type="http://schemas.openxmlformats.org/officeDocument/2006/relationships/hyperlink" Target="https://i.redd.it/y008dwq1qe251.jpg" TargetMode="External"/><Relationship Id="rId3811" Type="http://schemas.openxmlformats.org/officeDocument/2006/relationships/hyperlink" Target="https://www.reddit.com/r/metacanada/comments/guyl8m/pyschic_tam/" TargetMode="External"/><Relationship Id="rId3814" Type="http://schemas.openxmlformats.org/officeDocument/2006/relationships/hyperlink" Target="https://www.reddit.com/r/metacanada/comments/hee13d/sorry_bc_you_cant_encourage_the_huge_blm_protests/" TargetMode="External"/><Relationship Id="rId3813" Type="http://schemas.openxmlformats.org/officeDocument/2006/relationships/hyperlink" Target="http://straight.com" TargetMode="External"/><Relationship Id="rId3816" Type="http://schemas.openxmlformats.org/officeDocument/2006/relationships/hyperlink" Target="http://imgur.com" TargetMode="External"/><Relationship Id="rId3815" Type="http://schemas.openxmlformats.org/officeDocument/2006/relationships/hyperlink" Target="https://www.straight.com/covid-19-pandemic/june-22-coronavirus-update-bc-dr-bonnie-henry-concerns-about-large-crowds-gathering-vancouver-kelowna" TargetMode="External"/><Relationship Id="rId3818" Type="http://schemas.openxmlformats.org/officeDocument/2006/relationships/hyperlink" Target="https://imgur.com/a/ayuw8dn" TargetMode="External"/><Relationship Id="rId3817" Type="http://schemas.openxmlformats.org/officeDocument/2006/relationships/hyperlink" Target="https://www.reddit.com/r/metacanada/comments/hbq94a/once_again_rcanadas_moderators_are_taking_a_bold/" TargetMode="External"/><Relationship Id="rId3819" Type="http://schemas.openxmlformats.org/officeDocument/2006/relationships/hyperlink" Target="https://www.reddit.com/r/metacanada/comments/hcpmmq/expose_the_intolerance_of_your_leftie_friends/" TargetMode="External"/><Relationship Id="rId6090" Type="http://schemas.openxmlformats.org/officeDocument/2006/relationships/hyperlink" Target="https://www.reddit.com/r/metacanada/comments/gv972x/canada_infrastructure_bank_approved_bonuses_to/" TargetMode="External"/><Relationship Id="rId6091" Type="http://schemas.openxmlformats.org/officeDocument/2006/relationships/hyperlink" Target="https://torontosun.com/news/national/canada-infrastructure-bank-approved-bonuses-to-ceo-who-resigned" TargetMode="External"/><Relationship Id="rId6083" Type="http://schemas.openxmlformats.org/officeDocument/2006/relationships/hyperlink" Target="http://thefederalist.com" TargetMode="External"/><Relationship Id="rId6084" Type="http://schemas.openxmlformats.org/officeDocument/2006/relationships/hyperlink" Target="https://www.reddit.com/r/metacanada/comments/hf1whh/just_so_he_can_sell_tshirts/" TargetMode="External"/><Relationship Id="rId6081" Type="http://schemas.openxmlformats.org/officeDocument/2006/relationships/hyperlink" Target="https://www.reddit.com/r/metacanada/comments/h104ek/i_cant_be_the_only_one_like_and_share_if_u_agree/" TargetMode="External"/><Relationship Id="rId6082" Type="http://schemas.openxmlformats.org/officeDocument/2006/relationships/hyperlink" Target="https://i.redd.it/zmynfueqha451.png" TargetMode="External"/><Relationship Id="rId6087" Type="http://schemas.openxmlformats.org/officeDocument/2006/relationships/hyperlink" Target="https://www.reddit.com/r/metacanada/comments/gzwmlx/want_to_know_why_blm_is_getting_so_much_money_and/" TargetMode="External"/><Relationship Id="rId6088" Type="http://schemas.openxmlformats.org/officeDocument/2006/relationships/hyperlink" Target="http://np.reddit.com/r/Conservative/comments/gzeh99/want_to_know_why_blm_is_getting_so_much_money_and/" TargetMode="External"/><Relationship Id="rId6085" Type="http://schemas.openxmlformats.org/officeDocument/2006/relationships/hyperlink" Target="https://thefederalist.com/2020/06/23/man-attempts-to-profit-off-of-harassing-woman-in-video-over-claims-of-racism/" TargetMode="External"/><Relationship Id="rId6086" Type="http://schemas.openxmlformats.org/officeDocument/2006/relationships/hyperlink" Target="http://np.reddit.com" TargetMode="External"/><Relationship Id="rId6089" Type="http://schemas.openxmlformats.org/officeDocument/2006/relationships/hyperlink" Target="http://torontosun.com" TargetMode="External"/><Relationship Id="rId3801" Type="http://schemas.openxmlformats.org/officeDocument/2006/relationships/hyperlink" Target="https://barrie.ctvnews.ca/mobile/if-i-hurt-somebody-that-s-their-problem-not-mine-ontario-mayor-stands-by-not-flying-pride-flag-1.4998562" TargetMode="External"/><Relationship Id="rId3800" Type="http://schemas.openxmlformats.org/officeDocument/2006/relationships/hyperlink" Target="https://www.reddit.com/r/metacanada/comments/hfybb1/if_i_hurt_somebody_thats_their_problem_not_mine/" TargetMode="External"/><Relationship Id="rId3803" Type="http://schemas.openxmlformats.org/officeDocument/2006/relationships/hyperlink" Target="https://www.reddit.com/r/metacanada/comments/h871qi/borris_johnson_just_put_my_opinion_on_confederate/" TargetMode="External"/><Relationship Id="rId3802" Type="http://schemas.openxmlformats.org/officeDocument/2006/relationships/hyperlink" Target="http://i.redd.it" TargetMode="External"/><Relationship Id="rId3805" Type="http://schemas.openxmlformats.org/officeDocument/2006/relationships/hyperlink" Target="http://youtu.be" TargetMode="External"/><Relationship Id="rId3804" Type="http://schemas.openxmlformats.org/officeDocument/2006/relationships/hyperlink" Target="https://www.reddit.com/r/metacanada/comments/h871qi/borris_johnson_just_put_my_opinion_on_confederate/" TargetMode="External"/><Relationship Id="rId3807" Type="http://schemas.openxmlformats.org/officeDocument/2006/relationships/hyperlink" Target="https://youtu.be/wEL7ja9-Q9Y" TargetMode="External"/><Relationship Id="rId3806" Type="http://schemas.openxmlformats.org/officeDocument/2006/relationships/hyperlink" Target="https://www.reddit.com/r/metacanada/comments/h0qm1m/2_days_ago_turdeau_was_protesting_with_crowds_of/" TargetMode="External"/><Relationship Id="rId3809" Type="http://schemas.openxmlformats.org/officeDocument/2006/relationships/hyperlink" Target="https://www.reddit.com/r/metacanada/comments/gxzz56/what_are_people_gonna_do_when_real_actual/" TargetMode="External"/><Relationship Id="rId3808" Type="http://schemas.openxmlformats.org/officeDocument/2006/relationships/hyperlink" Target="https://www.reddit.com/r/metacanada/comments/gxzz56/what_are_people_gonna_do_when_real_actual/" TargetMode="External"/><Relationship Id="rId6080" Type="http://schemas.openxmlformats.org/officeDocument/2006/relationships/hyperlink" Target="http://i.redd.it" TargetMode="External"/><Relationship Id="rId6072" Type="http://schemas.openxmlformats.org/officeDocument/2006/relationships/hyperlink" Target="https://www.reddit.com/r/metacanada/comments/gyg6ky/in_these_tumultuous_times_one_man_stands_out/" TargetMode="External"/><Relationship Id="rId6073" Type="http://schemas.openxmlformats.org/officeDocument/2006/relationships/hyperlink" Target="https://imgur.com/a/HItYu8S" TargetMode="External"/><Relationship Id="rId6070" Type="http://schemas.openxmlformats.org/officeDocument/2006/relationships/hyperlink" Target="https://www.cbsnews.com/news/washington-state-require-face-mask-hospital-beds-coronavirus/" TargetMode="External"/><Relationship Id="rId6071" Type="http://schemas.openxmlformats.org/officeDocument/2006/relationships/hyperlink" Target="http://imgur.com" TargetMode="External"/><Relationship Id="rId6076" Type="http://schemas.openxmlformats.org/officeDocument/2006/relationships/hyperlink" Target="https://cdn.discordapp.com/attachments/712398212719181947/727522530465808454/ezgif-2-b5717cf7aebf.gif" TargetMode="External"/><Relationship Id="rId6077" Type="http://schemas.openxmlformats.org/officeDocument/2006/relationships/hyperlink" Target="http://i.redd.it" TargetMode="External"/><Relationship Id="rId6074" Type="http://schemas.openxmlformats.org/officeDocument/2006/relationships/hyperlink" Target="http://cdn.discordapp.com" TargetMode="External"/><Relationship Id="rId6075" Type="http://schemas.openxmlformats.org/officeDocument/2006/relationships/hyperlink" Target="https://www.reddit.com/r/metacanada/comments/his833/rip_metacanada/" TargetMode="External"/><Relationship Id="rId6078" Type="http://schemas.openxmlformats.org/officeDocument/2006/relationships/hyperlink" Target="https://www.reddit.com/r/metacanada/comments/gyhxbv/it_will_never_be_enough/" TargetMode="External"/><Relationship Id="rId6079" Type="http://schemas.openxmlformats.org/officeDocument/2006/relationships/hyperlink" Target="https://i.redd.it/fgdhd3gsaj351.png" TargetMode="External"/><Relationship Id="rId6021" Type="http://schemas.openxmlformats.org/officeDocument/2006/relationships/hyperlink" Target="https://www.fitnesshelp.info/2020/06/another-way-of-treatment-for-corona.html?m=1" TargetMode="External"/><Relationship Id="rId7353" Type="http://schemas.openxmlformats.org/officeDocument/2006/relationships/hyperlink" Target="https://www.reddit.com/r/metacanada/comments/hd5s64/happy_fathers_day_to_all_the_single_moms_on/" TargetMode="External"/><Relationship Id="rId6022" Type="http://schemas.openxmlformats.org/officeDocument/2006/relationships/hyperlink" Target="http://i.redd.it" TargetMode="External"/><Relationship Id="rId7352" Type="http://schemas.openxmlformats.org/officeDocument/2006/relationships/hyperlink" Target="http://youtu.be" TargetMode="External"/><Relationship Id="rId7351" Type="http://schemas.openxmlformats.org/officeDocument/2006/relationships/hyperlink" Target="https://twitter.com/CarpeDonktum/status/1275496733632536577" TargetMode="External"/><Relationship Id="rId6020" Type="http://schemas.openxmlformats.org/officeDocument/2006/relationships/hyperlink" Target="https://www.reddit.com/r/metacanada/comments/gx78l0/another_way_of_treatment_for_corona_virus_stopped/" TargetMode="External"/><Relationship Id="rId7350" Type="http://schemas.openxmlformats.org/officeDocument/2006/relationships/hyperlink" Target="https://www.reddit.com/r/metacanada/comments/helqyc/sorry_it_has_come_to_this_please_share_my_final/" TargetMode="External"/><Relationship Id="rId6025" Type="http://schemas.openxmlformats.org/officeDocument/2006/relationships/hyperlink" Target="http://youtube.com" TargetMode="External"/><Relationship Id="rId7357" Type="http://schemas.openxmlformats.org/officeDocument/2006/relationships/hyperlink" Target="https://twitter.com/realbasedTj/status/1277816981446701057" TargetMode="External"/><Relationship Id="rId6026" Type="http://schemas.openxmlformats.org/officeDocument/2006/relationships/hyperlink" Target="https://www.reddit.com/r/metacanada/comments/hcmebu/covid19_exposure_notifications_how_to_remove_the/" TargetMode="External"/><Relationship Id="rId7356" Type="http://schemas.openxmlformats.org/officeDocument/2006/relationships/hyperlink" Target="https://www.reddit.com/r/metacanada/comments/higmue/the_choice_of_2020/" TargetMode="External"/><Relationship Id="rId6023" Type="http://schemas.openxmlformats.org/officeDocument/2006/relationships/hyperlink" Target="https://www.reddit.com/r/metacanada/comments/hh6omm/the_liberals_some_days/" TargetMode="External"/><Relationship Id="rId7355" Type="http://schemas.openxmlformats.org/officeDocument/2006/relationships/hyperlink" Target="http://twitter.com" TargetMode="External"/><Relationship Id="rId6024" Type="http://schemas.openxmlformats.org/officeDocument/2006/relationships/hyperlink" Target="https://www.reddit.com/r/metacanada/comments/hh6omm/the_liberals_some_days/" TargetMode="External"/><Relationship Id="rId7354" Type="http://schemas.openxmlformats.org/officeDocument/2006/relationships/hyperlink" Target="https://youtu.be/JgSA66rhdr4" TargetMode="External"/><Relationship Id="rId6029" Type="http://schemas.openxmlformats.org/officeDocument/2006/relationships/hyperlink" Target="https://www.reddit.com/r/metacanada/comments/h9ir71/54_scientists_lose_their_jobs_at_american/" TargetMode="External"/><Relationship Id="rId6027" Type="http://schemas.openxmlformats.org/officeDocument/2006/relationships/hyperlink" Target="https://www.youtube.com/watch?v=EkfMTY7bZi0&amp;amp;feature=share" TargetMode="External"/><Relationship Id="rId7359" Type="http://schemas.openxmlformats.org/officeDocument/2006/relationships/hyperlink" Target="https://www.reddit.com/r/metacanada/comments/h9arw8/sctv_election_central/" TargetMode="External"/><Relationship Id="rId6028" Type="http://schemas.openxmlformats.org/officeDocument/2006/relationships/hyperlink" Target="http://sciencemag.org" TargetMode="External"/><Relationship Id="rId7358" Type="http://schemas.openxmlformats.org/officeDocument/2006/relationships/hyperlink" Target="http://youtu.be" TargetMode="External"/><Relationship Id="rId6010" Type="http://schemas.openxmlformats.org/officeDocument/2006/relationships/hyperlink" Target="http://i.redd.it" TargetMode="External"/><Relationship Id="rId7342" Type="http://schemas.openxmlformats.org/officeDocument/2006/relationships/hyperlink" Target="https://outline.com/zTx7MS" TargetMode="External"/><Relationship Id="rId6011" Type="http://schemas.openxmlformats.org/officeDocument/2006/relationships/hyperlink" Target="https://www.reddit.com/r/metacanada/comments/h8x6s1/all_the_background_checks/" TargetMode="External"/><Relationship Id="rId7341" Type="http://schemas.openxmlformats.org/officeDocument/2006/relationships/hyperlink" Target="https://www.reddit.com/r/metacanada/comments/gufejd/canadian_transportation_agency_overwhelmed_by/" TargetMode="External"/><Relationship Id="rId7340" Type="http://schemas.openxmlformats.org/officeDocument/2006/relationships/hyperlink" Target="http://outline.com" TargetMode="External"/><Relationship Id="rId6014" Type="http://schemas.openxmlformats.org/officeDocument/2006/relationships/hyperlink" Target="https://www.reddit.com/r/metacanada/comments/gwfxvx/suncor_ceo_mark_little_says_electric_cars_as_big/" TargetMode="External"/><Relationship Id="rId7346" Type="http://schemas.openxmlformats.org/officeDocument/2006/relationships/hyperlink" Target="http://i.redd.it" TargetMode="External"/><Relationship Id="rId6015" Type="http://schemas.openxmlformats.org/officeDocument/2006/relationships/hyperlink" Target="https://www.huffingtonpost.ca/entry/oilsands-electric-cars-suncor-mark-little_ca_5ed65982c5b65a79ab57fd3b" TargetMode="External"/><Relationship Id="rId7345" Type="http://schemas.openxmlformats.org/officeDocument/2006/relationships/hyperlink" Target="https://i.redd.it/y3vcz0xsii351.jpg" TargetMode="External"/><Relationship Id="rId6012" Type="http://schemas.openxmlformats.org/officeDocument/2006/relationships/hyperlink" Target="https://www.reddit.com/r/metacanada/comments/h8x6s1/all_the_background_checks/" TargetMode="External"/><Relationship Id="rId7344" Type="http://schemas.openxmlformats.org/officeDocument/2006/relationships/hyperlink" Target="https://www.reddit.com/r/metacanada/comments/gyf583/his_name_was_justin_trudeau/" TargetMode="External"/><Relationship Id="rId6013" Type="http://schemas.openxmlformats.org/officeDocument/2006/relationships/hyperlink" Target="http://huffingtonpost.ca" TargetMode="External"/><Relationship Id="rId7343" Type="http://schemas.openxmlformats.org/officeDocument/2006/relationships/hyperlink" Target="http://i.redd.it" TargetMode="External"/><Relationship Id="rId6018" Type="http://schemas.openxmlformats.org/officeDocument/2006/relationships/hyperlink" Target="https://imgur.com/a/Hj3qc0T" TargetMode="External"/><Relationship Id="rId6019" Type="http://schemas.openxmlformats.org/officeDocument/2006/relationships/hyperlink" Target="http://fitnesshelp.info" TargetMode="External"/><Relationship Id="rId7349" Type="http://schemas.openxmlformats.org/officeDocument/2006/relationships/hyperlink" Target="http://twitter.com" TargetMode="External"/><Relationship Id="rId6016" Type="http://schemas.openxmlformats.org/officeDocument/2006/relationships/hyperlink" Target="http://imgur.com" TargetMode="External"/><Relationship Id="rId7348" Type="http://schemas.openxmlformats.org/officeDocument/2006/relationships/hyperlink" Target="https://i.redd.it/mj70bi85na651.png" TargetMode="External"/><Relationship Id="rId6017" Type="http://schemas.openxmlformats.org/officeDocument/2006/relationships/hyperlink" Target="https://www.reddit.com/r/metacanada/comments/gys6cu/niagara_falls/" TargetMode="External"/><Relationship Id="rId7347" Type="http://schemas.openxmlformats.org/officeDocument/2006/relationships/hyperlink" Target="https://www.reddit.com/r/metacanada/comments/hda79c/will_there_be_a_protest_for_this/" TargetMode="External"/><Relationship Id="rId7371" Type="http://schemas.openxmlformats.org/officeDocument/2006/relationships/hyperlink" Target="https://www.reddit.com/r/metacanada/comments/h7ojue/is_this_real/" TargetMode="External"/><Relationship Id="rId6040" Type="http://schemas.openxmlformats.org/officeDocument/2006/relationships/hyperlink" Target="http://i.redd.it" TargetMode="External"/><Relationship Id="rId7370" Type="http://schemas.openxmlformats.org/officeDocument/2006/relationships/hyperlink" Target="http://twitter.com" TargetMode="External"/><Relationship Id="rId6043" Type="http://schemas.openxmlformats.org/officeDocument/2006/relationships/hyperlink" Target="https://www.reddit.com/r/metacanada/comments/he0cy0/can_i_swap_citizenships/" TargetMode="External"/><Relationship Id="rId7375" Type="http://schemas.openxmlformats.org/officeDocument/2006/relationships/hyperlink" Target="http://zerohedge.com" TargetMode="External"/><Relationship Id="rId6044" Type="http://schemas.openxmlformats.org/officeDocument/2006/relationships/hyperlink" Target="https://www.reddit.com/r/metacanada/comments/he0cy0/can_i_swap_citizenships/" TargetMode="External"/><Relationship Id="rId7374" Type="http://schemas.openxmlformats.org/officeDocument/2006/relationships/hyperlink" Target="https://www.reddit.com/r/metacanada/comments/gva27w/rcanada_gone_private/" TargetMode="External"/><Relationship Id="rId6041" Type="http://schemas.openxmlformats.org/officeDocument/2006/relationships/hyperlink" Target="https://www.reddit.com/r/metacanada/comments/gycvcp/the_trudope_show/" TargetMode="External"/><Relationship Id="rId7373" Type="http://schemas.openxmlformats.org/officeDocument/2006/relationships/hyperlink" Target="https://www.reddit.com/r/metacanada/comments/gva27w/rcanada_gone_private/" TargetMode="External"/><Relationship Id="rId6042" Type="http://schemas.openxmlformats.org/officeDocument/2006/relationships/hyperlink" Target="https://i.redd.it/bvmnmvx1vh351.jpg" TargetMode="External"/><Relationship Id="rId7372" Type="http://schemas.openxmlformats.org/officeDocument/2006/relationships/hyperlink" Target="https://www.reddit.com/r/metacanada/comments/h7ojue/is_this_real/" TargetMode="External"/><Relationship Id="rId6047" Type="http://schemas.openxmlformats.org/officeDocument/2006/relationships/hyperlink" Target="https://www.moonofalabama.org/2020/06/coronavirus-the-us-has-given-up.html" TargetMode="External"/><Relationship Id="rId7379" Type="http://schemas.openxmlformats.org/officeDocument/2006/relationships/hyperlink" Target="https://www.reddit.com/r/metacanada/comments/hbic2z/perfect/" TargetMode="External"/><Relationship Id="rId6048" Type="http://schemas.openxmlformats.org/officeDocument/2006/relationships/hyperlink" Target="http://dailymail.co.uk" TargetMode="External"/><Relationship Id="rId7378" Type="http://schemas.openxmlformats.org/officeDocument/2006/relationships/hyperlink" Target="http://i.redd.it" TargetMode="External"/><Relationship Id="rId6045" Type="http://schemas.openxmlformats.org/officeDocument/2006/relationships/hyperlink" Target="http://moonofalabama.org" TargetMode="External"/><Relationship Id="rId7377" Type="http://schemas.openxmlformats.org/officeDocument/2006/relationships/hyperlink" Target="https://www.zerohedge.com/geopolitical/chinese-scientist-escorted-out-canadian-biolab-sent-deadlhy-viruses-wuhan" TargetMode="External"/><Relationship Id="rId6046" Type="http://schemas.openxmlformats.org/officeDocument/2006/relationships/hyperlink" Target="https://www.reddit.com/r/metacanada/comments/hcmd16/coronavirus_the_us_has_given_up/" TargetMode="External"/><Relationship Id="rId7376" Type="http://schemas.openxmlformats.org/officeDocument/2006/relationships/hyperlink" Target="https://www.reddit.com/r/metacanada/comments/h9v6pl/chinese_scientist_escorted_out_of_canadian_biolab/" TargetMode="External"/><Relationship Id="rId6049" Type="http://schemas.openxmlformats.org/officeDocument/2006/relationships/hyperlink" Target="https://www.reddit.com/r/metacanada/comments/h94kv8/anarchy_is_breaking_out_where_are_the_brakes_on/" TargetMode="External"/><Relationship Id="rId7360" Type="http://schemas.openxmlformats.org/officeDocument/2006/relationships/hyperlink" Target="https://youtu.be/PbhmHiUejUE" TargetMode="External"/><Relationship Id="rId6032" Type="http://schemas.openxmlformats.org/officeDocument/2006/relationships/hyperlink" Target="https://www.reddit.com/r/metacanada/comments/hb8cqt/bc_teacher_suspended_transferred_for_unsafe/" TargetMode="External"/><Relationship Id="rId7364" Type="http://schemas.openxmlformats.org/officeDocument/2006/relationships/hyperlink" Target="http://i.redd.it" TargetMode="External"/><Relationship Id="rId6033" Type="http://schemas.openxmlformats.org/officeDocument/2006/relationships/hyperlink" Target="http://archive.is/GXxPV" TargetMode="External"/><Relationship Id="rId7363" Type="http://schemas.openxmlformats.org/officeDocument/2006/relationships/hyperlink" Target="https://i.redd.it/dc5l1vudft351.jpg" TargetMode="External"/><Relationship Id="rId6030" Type="http://schemas.openxmlformats.org/officeDocument/2006/relationships/hyperlink" Target="https://www.sciencemag.org/news/2020/06/fifty-four-scientists-have-lost-their-jobs-result-nih-probe-foreign-ties" TargetMode="External"/><Relationship Id="rId7362" Type="http://schemas.openxmlformats.org/officeDocument/2006/relationships/hyperlink" Target="https://www.reddit.com/r/metacanada/comments/gzg8nx/the_social_justice_warrior_struggle_is_real/" TargetMode="External"/><Relationship Id="rId6031" Type="http://schemas.openxmlformats.org/officeDocument/2006/relationships/hyperlink" Target="http://archive.is" TargetMode="External"/><Relationship Id="rId7361" Type="http://schemas.openxmlformats.org/officeDocument/2006/relationships/hyperlink" Target="http://i.redd.it" TargetMode="External"/><Relationship Id="rId6036" Type="http://schemas.openxmlformats.org/officeDocument/2006/relationships/hyperlink" Target="https://i.redd.it/2srhqnb5eb251.png" TargetMode="External"/><Relationship Id="rId7368" Type="http://schemas.openxmlformats.org/officeDocument/2006/relationships/hyperlink" Target="https://www.reddit.com/r/metacanada/comments/gwtatw/understand/" TargetMode="External"/><Relationship Id="rId6037" Type="http://schemas.openxmlformats.org/officeDocument/2006/relationships/hyperlink" Target="http://cdn.discordapp.com" TargetMode="External"/><Relationship Id="rId7367" Type="http://schemas.openxmlformats.org/officeDocument/2006/relationships/hyperlink" Target="http://youtu.be" TargetMode="External"/><Relationship Id="rId6034" Type="http://schemas.openxmlformats.org/officeDocument/2006/relationships/hyperlink" Target="http://i.redd.it" TargetMode="External"/><Relationship Id="rId7366" Type="http://schemas.openxmlformats.org/officeDocument/2006/relationships/hyperlink" Target="https://i.redd.it/uurhl3iwqy551.png" TargetMode="External"/><Relationship Id="rId6035" Type="http://schemas.openxmlformats.org/officeDocument/2006/relationships/hyperlink" Target="https://www.reddit.com/r/metacanada/comments/gumal6/sophies_right_this_way_shes_almost_finished_with/" TargetMode="External"/><Relationship Id="rId7365" Type="http://schemas.openxmlformats.org/officeDocument/2006/relationships/hyperlink" Target="https://www.reddit.com/r/metacanada/comments/hccrs1/well_at_least_the_mask_is_now_off/" TargetMode="External"/><Relationship Id="rId6038" Type="http://schemas.openxmlformats.org/officeDocument/2006/relationships/hyperlink" Target="https://www.reddit.com/r/metacanada/comments/hhrgag/just_to_let_you_all_know_even_after_tomorrow/" TargetMode="External"/><Relationship Id="rId6039" Type="http://schemas.openxmlformats.org/officeDocument/2006/relationships/hyperlink" Target="https://cdn.discordapp.com/attachments/525297751395663872/726980175065251870/ezgif-2-54faeccdda49.gif" TargetMode="External"/><Relationship Id="rId7369" Type="http://schemas.openxmlformats.org/officeDocument/2006/relationships/hyperlink" Target="https://youtu.be/ag0MwmwGyG0" TargetMode="External"/><Relationship Id="rId1213" Type="http://schemas.openxmlformats.org/officeDocument/2006/relationships/hyperlink" Target="https://www.reddit.com/r/metacanada/comments/h91cf2/when_classical_liberalism_racism/" TargetMode="External"/><Relationship Id="rId2544" Type="http://schemas.openxmlformats.org/officeDocument/2006/relationships/hyperlink" Target="http://outline.com" TargetMode="External"/><Relationship Id="rId3876" Type="http://schemas.openxmlformats.org/officeDocument/2006/relationships/hyperlink" Target="https://www.reddit.com/r/metacanada/comments/gxc2u4/crowd_yelling_at_trudeau_blm_rally/" TargetMode="External"/><Relationship Id="rId1214" Type="http://schemas.openxmlformats.org/officeDocument/2006/relationships/hyperlink" Target="https://www.reddit.com/r/metacanada/comments/h91cf2/when_classical_liberalism_racism/" TargetMode="External"/><Relationship Id="rId2545" Type="http://schemas.openxmlformats.org/officeDocument/2006/relationships/hyperlink" Target="https://www.reddit.com/r/metacanada/comments/gza2xl/coronavirus_spread_by_people_with_no_symptoms/" TargetMode="External"/><Relationship Id="rId3875" Type="http://schemas.openxmlformats.org/officeDocument/2006/relationships/hyperlink" Target="https://www.reddit.com/r/metacanada/comments/gy5zal/employment_scam/" TargetMode="External"/><Relationship Id="rId1215" Type="http://schemas.openxmlformats.org/officeDocument/2006/relationships/hyperlink" Target="http://np.reddit.com" TargetMode="External"/><Relationship Id="rId2546" Type="http://schemas.openxmlformats.org/officeDocument/2006/relationships/hyperlink" Target="https://outline.com/dC4wYe" TargetMode="External"/><Relationship Id="rId3878" Type="http://schemas.openxmlformats.org/officeDocument/2006/relationships/hyperlink" Target="http://youtu.be" TargetMode="External"/><Relationship Id="rId1216" Type="http://schemas.openxmlformats.org/officeDocument/2006/relationships/hyperlink" Target="https://www.reddit.com/r/metacanada/comments/gxsxru/delusional_communists/" TargetMode="External"/><Relationship Id="rId2547" Type="http://schemas.openxmlformats.org/officeDocument/2006/relationships/hyperlink" Target="http://i.redd.it" TargetMode="External"/><Relationship Id="rId3877" Type="http://schemas.openxmlformats.org/officeDocument/2006/relationships/hyperlink" Target="https://v.redd.it/bnc99pwqf5351" TargetMode="External"/><Relationship Id="rId1217" Type="http://schemas.openxmlformats.org/officeDocument/2006/relationships/hyperlink" Target="https://np.reddit.com/r/onguardforthee/comments/gxr7cv/soldiers_of_the_canadian_army_on_their_way_to/ft4hq4j?utm_source=share&amp;amp;utm_medium=web2x" TargetMode="External"/><Relationship Id="rId2548" Type="http://schemas.openxmlformats.org/officeDocument/2006/relationships/hyperlink" Target="https://www.reddit.com/r/metacanada/comments/hbb2aq/sir_selfie/" TargetMode="External"/><Relationship Id="rId1218" Type="http://schemas.openxmlformats.org/officeDocument/2006/relationships/hyperlink" Target="http://twitter.com" TargetMode="External"/><Relationship Id="rId2549" Type="http://schemas.openxmlformats.org/officeDocument/2006/relationships/hyperlink" Target="https://i.redd.it/5dn9cyirvm551.jpg" TargetMode="External"/><Relationship Id="rId3879" Type="http://schemas.openxmlformats.org/officeDocument/2006/relationships/hyperlink" Target="https://www.reddit.com/r/metacanada/comments/h90zb4/political_correctness_is_leading_society_towards/" TargetMode="External"/><Relationship Id="rId1219" Type="http://schemas.openxmlformats.org/officeDocument/2006/relationships/hyperlink" Target="https://www.reddit.com/r/metacanada/comments/hdtct6/tiqiya_facts_about_the_armed_schizophrenic_mualim/" TargetMode="External"/><Relationship Id="rId3870" Type="http://schemas.openxmlformats.org/officeDocument/2006/relationships/hyperlink" Target="https://v.redd.it/9g00kodqg0551" TargetMode="External"/><Relationship Id="rId2540" Type="http://schemas.openxmlformats.org/officeDocument/2006/relationships/hyperlink" Target="https://www.reddit.com/r/metacanada/comments/hftg9c/stoicism_for_doomers_dealing_with_pain_despair/" TargetMode="External"/><Relationship Id="rId3872" Type="http://schemas.openxmlformats.org/officeDocument/2006/relationships/hyperlink" Target="https://www.reddit.com/r/metacanada/comments/hfmter/pakistan_plane_crashed_after_pilots_distracted_by/" TargetMode="External"/><Relationship Id="rId1210" Type="http://schemas.openxmlformats.org/officeDocument/2006/relationships/hyperlink" Target="http://i.redd.it" TargetMode="External"/><Relationship Id="rId2541" Type="http://schemas.openxmlformats.org/officeDocument/2006/relationships/hyperlink" Target="https://www.youtube.com/watch?v=oMDFu3OH1WU" TargetMode="External"/><Relationship Id="rId3871" Type="http://schemas.openxmlformats.org/officeDocument/2006/relationships/hyperlink" Target="http://theguardian.com" TargetMode="External"/><Relationship Id="rId1211" Type="http://schemas.openxmlformats.org/officeDocument/2006/relationships/hyperlink" Target="https://www.reddit.com/r/metacanada/comments/gwoiyh/congratulations_reddit_you_ended_racism/" TargetMode="External"/><Relationship Id="rId2542" Type="http://schemas.openxmlformats.org/officeDocument/2006/relationships/hyperlink" Target="https://www.reddit.com/r/metacanada/comments/gw1i6u/can_anyone_help_with_data_on_crime_broken_down_by/" TargetMode="External"/><Relationship Id="rId3874" Type="http://schemas.openxmlformats.org/officeDocument/2006/relationships/hyperlink" Target="https://www.reddit.com/r/metacanada/comments/gy5zal/employment_scam/" TargetMode="External"/><Relationship Id="rId1212" Type="http://schemas.openxmlformats.org/officeDocument/2006/relationships/hyperlink" Target="https://i.redd.it/50wxz5s35y251.jpg" TargetMode="External"/><Relationship Id="rId2543" Type="http://schemas.openxmlformats.org/officeDocument/2006/relationships/hyperlink" Target="https://www.reddit.com/r/metacanada/comments/gw1i6u/can_anyone_help_with_data_on_crime_broken_down_by/" TargetMode="External"/><Relationship Id="rId3873" Type="http://schemas.openxmlformats.org/officeDocument/2006/relationships/hyperlink" Target="https://www.theguardian.com/world/2020/jun/25/pakistan-plane-crashed-after-pilots-distracted-by-coronavirus-fears" TargetMode="External"/><Relationship Id="rId1202" Type="http://schemas.openxmlformats.org/officeDocument/2006/relationships/hyperlink" Target="http://thestar.com" TargetMode="External"/><Relationship Id="rId2533" Type="http://schemas.openxmlformats.org/officeDocument/2006/relationships/hyperlink" Target="http://i.redd.it" TargetMode="External"/><Relationship Id="rId3865" Type="http://schemas.openxmlformats.org/officeDocument/2006/relationships/hyperlink" Target="https://dailycaller.com/2020/06/24/jack-del-rio-aoc-trump-tweet-washington-redskins/?fbclid=IwAR0R9mrWW8dwiHKkMpCUNqpCkaZtNvv61Ic-nIXOsF9p9NvTPFUN-t-C-WI&amp;amp;" TargetMode="External"/><Relationship Id="rId1203" Type="http://schemas.openxmlformats.org/officeDocument/2006/relationships/hyperlink" Target="https://www.reddit.com/r/metacanada/comments/hhjy3j/for_many_white_canadians_reparations_is_a_scary/" TargetMode="External"/><Relationship Id="rId2534" Type="http://schemas.openxmlformats.org/officeDocument/2006/relationships/hyperlink" Target="https://www.reddit.com/r/metacanada/comments/heqp0e/alf_ananas_paw_patrol_are_duds_metacanada_is/" TargetMode="External"/><Relationship Id="rId3864" Type="http://schemas.openxmlformats.org/officeDocument/2006/relationships/hyperlink" Target="https://www.reddit.com/r/metacanada/comments/hfxsx4/is_being_a_republican_enough_to_get_you_fired_now/" TargetMode="External"/><Relationship Id="rId1204" Type="http://schemas.openxmlformats.org/officeDocument/2006/relationships/hyperlink" Target="https://www.thestar.com/news/canada/2020/06/27/for-many-white-canadians-reparations-is-a-scary-word-but-black-leaders-say-the-concept-goes-beyond-just-money.html" TargetMode="External"/><Relationship Id="rId2535" Type="http://schemas.openxmlformats.org/officeDocument/2006/relationships/hyperlink" Target="https://i.redd.it/q30c6u5m6r651.jpg" TargetMode="External"/><Relationship Id="rId3867" Type="http://schemas.openxmlformats.org/officeDocument/2006/relationships/hyperlink" Target="https://www.reddit.com/r/metacanada/comments/he8bl7/treating_with_antifa/" TargetMode="External"/><Relationship Id="rId1205" Type="http://schemas.openxmlformats.org/officeDocument/2006/relationships/hyperlink" Target="http://youtu.be" TargetMode="External"/><Relationship Id="rId2536" Type="http://schemas.openxmlformats.org/officeDocument/2006/relationships/hyperlink" Target="http://outline.com" TargetMode="External"/><Relationship Id="rId3866" Type="http://schemas.openxmlformats.org/officeDocument/2006/relationships/hyperlink" Target="https://www.reddit.com/r/metacanada/comments/he8bl7/treating_with_antifa/" TargetMode="External"/><Relationship Id="rId1206" Type="http://schemas.openxmlformats.org/officeDocument/2006/relationships/hyperlink" Target="https://www.reddit.com/r/metacanada/comments/h7s1kx/q_how_much_do_we_owe_the_peoples_republic_of/" TargetMode="External"/><Relationship Id="rId2537" Type="http://schemas.openxmlformats.org/officeDocument/2006/relationships/hyperlink" Target="https://www.reddit.com/r/metacanada/comments/h7xdst/united_nations_report_asks_that_canada_pay/" TargetMode="External"/><Relationship Id="rId3869" Type="http://schemas.openxmlformats.org/officeDocument/2006/relationships/hyperlink" Target="https://www.reddit.com/r/metacanada/comments/h9suuc/presented_for_your_entertainment/" TargetMode="External"/><Relationship Id="rId1207" Type="http://schemas.openxmlformats.org/officeDocument/2006/relationships/hyperlink" Target="https://www.reddit.com/r/metacanada/comments/h7s1kx/q_how_much_do_we_owe_the_peoples_republic_of/" TargetMode="External"/><Relationship Id="rId2538" Type="http://schemas.openxmlformats.org/officeDocument/2006/relationships/hyperlink" Target="https://www.reddit.com/r/metacanada/comments/h7xdst/united_nations_report_asks_that_canada_pay/" TargetMode="External"/><Relationship Id="rId3868" Type="http://schemas.openxmlformats.org/officeDocument/2006/relationships/hyperlink" Target="http://v.redd.it" TargetMode="External"/><Relationship Id="rId1208" Type="http://schemas.openxmlformats.org/officeDocument/2006/relationships/hyperlink" Target="https://www.reddit.com/r/metacanada/comments/gz1nrg/black_lies_matter/" TargetMode="External"/><Relationship Id="rId2539" Type="http://schemas.openxmlformats.org/officeDocument/2006/relationships/hyperlink" Target="http://youtube.com" TargetMode="External"/><Relationship Id="rId1209" Type="http://schemas.openxmlformats.org/officeDocument/2006/relationships/hyperlink" Target="https://www.reddit.com/r/metacanada/comments/gz1nrg/black_lies_matter/" TargetMode="External"/><Relationship Id="rId3861" Type="http://schemas.openxmlformats.org/officeDocument/2006/relationships/hyperlink" Target="https://www.reddit.com/r/metacanada/comments/hg955d/we_should_set_up_the_antihate_network_ii/" TargetMode="External"/><Relationship Id="rId2530" Type="http://schemas.openxmlformats.org/officeDocument/2006/relationships/hyperlink" Target="http://youtu.be" TargetMode="External"/><Relationship Id="rId3860" Type="http://schemas.openxmlformats.org/officeDocument/2006/relationships/hyperlink" Target="https://www.reddit.com/r/metacanada/comments/gvcbu5/banned_from_rcanada/" TargetMode="External"/><Relationship Id="rId1200" Type="http://schemas.openxmlformats.org/officeDocument/2006/relationships/hyperlink" Target="https://www.reddit.com/r/metacanada/comments/gwr9gl/if_you_too_are_getting_spammed_with_links_and/" TargetMode="External"/><Relationship Id="rId2531" Type="http://schemas.openxmlformats.org/officeDocument/2006/relationships/hyperlink" Target="https://www.reddit.com/r/metacanada/comments/h7dkzh/he_said_reddit/" TargetMode="External"/><Relationship Id="rId3863" Type="http://schemas.openxmlformats.org/officeDocument/2006/relationships/hyperlink" Target="http://dailycaller.com" TargetMode="External"/><Relationship Id="rId1201" Type="http://schemas.openxmlformats.org/officeDocument/2006/relationships/hyperlink" Target="https://quillette.com/2019/08/22/why-white-privilege-is-wrong-part-1/" TargetMode="External"/><Relationship Id="rId2532" Type="http://schemas.openxmlformats.org/officeDocument/2006/relationships/hyperlink" Target="https://youtu.be/aL7XXFGjDgc?t=2m18s" TargetMode="External"/><Relationship Id="rId3862" Type="http://schemas.openxmlformats.org/officeDocument/2006/relationships/hyperlink" Target="https://www.reddit.com/r/metacanada/comments/hg955d/we_should_set_up_the_antihate_network_ii/" TargetMode="External"/><Relationship Id="rId1235" Type="http://schemas.openxmlformats.org/officeDocument/2006/relationships/hyperlink" Target="https://i.redd.it/wqznlh8a2u551.jpg" TargetMode="External"/><Relationship Id="rId2566" Type="http://schemas.openxmlformats.org/officeDocument/2006/relationships/hyperlink" Target="http://outline.com" TargetMode="External"/><Relationship Id="rId3898" Type="http://schemas.openxmlformats.org/officeDocument/2006/relationships/hyperlink" Target="http://thestar.com" TargetMode="External"/><Relationship Id="rId1236" Type="http://schemas.openxmlformats.org/officeDocument/2006/relationships/hyperlink" Target="http://cp24.com" TargetMode="External"/><Relationship Id="rId2567" Type="http://schemas.openxmlformats.org/officeDocument/2006/relationships/hyperlink" Target="https://www.reddit.com/r/metacanada/comments/guosct/inside_the_minds_of_incels_experts_seek_to/" TargetMode="External"/><Relationship Id="rId3897" Type="http://schemas.openxmlformats.org/officeDocument/2006/relationships/hyperlink" Target="https://www.reddit.com/r/metacanada/comments/gxf1gs/dc_mayor_bowser_evicts_national_guard/" TargetMode="External"/><Relationship Id="rId1237" Type="http://schemas.openxmlformats.org/officeDocument/2006/relationships/hyperlink" Target="https://www.reddit.com/r/metacanada/comments/gzykem/in_the_most_obvious_example_of_rules_for_thee_but/" TargetMode="External"/><Relationship Id="rId2568" Type="http://schemas.openxmlformats.org/officeDocument/2006/relationships/hyperlink" Target="https://outline.com/J4pZuk" TargetMode="External"/><Relationship Id="rId1238" Type="http://schemas.openxmlformats.org/officeDocument/2006/relationships/hyperlink" Target="https://www.cp24.com/mobile/news/charges-laid-after-man-shows-up-to-anti-black-racism-protest-dressed-in-blackface-toronto-police-say-1.4976378" TargetMode="External"/><Relationship Id="rId2569" Type="http://schemas.openxmlformats.org/officeDocument/2006/relationships/hyperlink" Target="http://voiceofaction.org" TargetMode="External"/><Relationship Id="rId3899" Type="http://schemas.openxmlformats.org/officeDocument/2006/relationships/hyperlink" Target="https://www.reddit.com/r/metacanada/comments/h0zu4e/propaganda_toronto_shooting_victim_described_as/" TargetMode="External"/><Relationship Id="rId1239" Type="http://schemas.openxmlformats.org/officeDocument/2006/relationships/hyperlink" Target="http://youtube.com" TargetMode="External"/><Relationship Id="rId3890" Type="http://schemas.openxmlformats.org/officeDocument/2006/relationships/hyperlink" Target="http://thepostmillennial.com" TargetMode="External"/><Relationship Id="rId2560" Type="http://schemas.openxmlformats.org/officeDocument/2006/relationships/hyperlink" Target="http://thetimes.co.uk" TargetMode="External"/><Relationship Id="rId3892" Type="http://schemas.openxmlformats.org/officeDocument/2006/relationships/hyperlink" Target="https://thepostmillennial.com/exclusive-top-liberal-staffer-calls-for-the-rcmp-to-be-abolished" TargetMode="External"/><Relationship Id="rId1230" Type="http://schemas.openxmlformats.org/officeDocument/2006/relationships/hyperlink" Target="http://np.reddit.com" TargetMode="External"/><Relationship Id="rId2561" Type="http://schemas.openxmlformats.org/officeDocument/2006/relationships/hyperlink" Target="https://www.reddit.com/r/metacanada/comments/hb5rcl/black_lives_matter_oxford_will_decolonise_degrees/" TargetMode="External"/><Relationship Id="rId3891" Type="http://schemas.openxmlformats.org/officeDocument/2006/relationships/hyperlink" Target="https://www.reddit.com/r/metacanada/comments/hfu255/senior_liberal_staffer_navdeep_calls_for_the_rcmp/" TargetMode="External"/><Relationship Id="rId1231" Type="http://schemas.openxmlformats.org/officeDocument/2006/relationships/hyperlink" Target="https://www.reddit.com/r/metacanada/comments/h169b5/we_live_in_a_society_where_namecalling_incites/" TargetMode="External"/><Relationship Id="rId2562" Type="http://schemas.openxmlformats.org/officeDocument/2006/relationships/hyperlink" Target="https://www.thetimes.co.uk/article/black-lives-matter-oxford-will-decolonise-degrees-c7dkhbtnd" TargetMode="External"/><Relationship Id="rId3894" Type="http://schemas.openxmlformats.org/officeDocument/2006/relationships/hyperlink" Target="https://www.reddit.com/r/metacanada/comments/hbmpzj/trudeau_statue_defaced/" TargetMode="External"/><Relationship Id="rId1232" Type="http://schemas.openxmlformats.org/officeDocument/2006/relationships/hyperlink" Target="https://np.reddit.com/r/BurlingtonON/comments/h0qv6z/racist_in_burlington_calling_a_young_girl/" TargetMode="External"/><Relationship Id="rId2563" Type="http://schemas.openxmlformats.org/officeDocument/2006/relationships/hyperlink" Target="http://cp24.com" TargetMode="External"/><Relationship Id="rId3893" Type="http://schemas.openxmlformats.org/officeDocument/2006/relationships/hyperlink" Target="http://yorkregion.com" TargetMode="External"/><Relationship Id="rId1233" Type="http://schemas.openxmlformats.org/officeDocument/2006/relationships/hyperlink" Target="http://i.redd.it" TargetMode="External"/><Relationship Id="rId2564" Type="http://schemas.openxmlformats.org/officeDocument/2006/relationships/hyperlink" Target="https://www.reddit.com/r/metacanada/comments/h89keq/toronto_violence_man_in_hospital_in_serious/" TargetMode="External"/><Relationship Id="rId3896" Type="http://schemas.openxmlformats.org/officeDocument/2006/relationships/hyperlink" Target="https://www.reddit.com/r/metacanada/comments/gxf1gs/dc_mayor_bowser_evicts_national_guard/" TargetMode="External"/><Relationship Id="rId1234" Type="http://schemas.openxmlformats.org/officeDocument/2006/relationships/hyperlink" Target="https://www.reddit.com/r/metacanada/comments/hcqi1j/just_gonna_drop_this_off_here_for_like_minded/" TargetMode="External"/><Relationship Id="rId2565" Type="http://schemas.openxmlformats.org/officeDocument/2006/relationships/hyperlink" Target="https://www.reddit.com/r/metacanada/comments/h89keq/toronto_violence_man_in_hospital_in_serious/" TargetMode="External"/><Relationship Id="rId3895" Type="http://schemas.openxmlformats.org/officeDocument/2006/relationships/hyperlink" Target="https://www.yorkregion.com/news-story/10036484-police-investigate-after-statue-of-pierre-trudeau-defaced-in-vaughan-park-bearing-his-name/" TargetMode="External"/><Relationship Id="rId1224" Type="http://schemas.openxmlformats.org/officeDocument/2006/relationships/hyperlink" Target="http://cp24.com" TargetMode="External"/><Relationship Id="rId2555" Type="http://schemas.openxmlformats.org/officeDocument/2006/relationships/hyperlink" Target="http://nationalreview.com" TargetMode="External"/><Relationship Id="rId3887" Type="http://schemas.openxmlformats.org/officeDocument/2006/relationships/hyperlink" Target="http://streamable.com" TargetMode="External"/><Relationship Id="rId1225" Type="http://schemas.openxmlformats.org/officeDocument/2006/relationships/hyperlink" Target="https://www.reddit.com/r/metacanada/comments/hingmk/toronto_tries_bringing_a_condom_to_a_baby_shower/" TargetMode="External"/><Relationship Id="rId2556" Type="http://schemas.openxmlformats.org/officeDocument/2006/relationships/hyperlink" Target="https://www.reddit.com/r/metacanada/comments/h8wouh/transgender_movement_philosophers_theyre_not/" TargetMode="External"/><Relationship Id="rId3886" Type="http://schemas.openxmlformats.org/officeDocument/2006/relationships/hyperlink" Target="https://i.redd.it/enx0vhh2zy751.jpg" TargetMode="External"/><Relationship Id="rId1226" Type="http://schemas.openxmlformats.org/officeDocument/2006/relationships/hyperlink" Target="https://www.cp24.com/mobile/news/toronto-will-make-it-mandatory-for-residents-to-wear-masks-in-indoor-settings-pending-council-approval-1.5005329" TargetMode="External"/><Relationship Id="rId2557" Type="http://schemas.openxmlformats.org/officeDocument/2006/relationships/hyperlink" Target="https://www.reddit.com/r/metacanada/comments/h8wouh/transgender_movement_philosophers_theyre_not/" TargetMode="External"/><Relationship Id="rId3889" Type="http://schemas.openxmlformats.org/officeDocument/2006/relationships/hyperlink" Target="https://streamable.com/5rj80x" TargetMode="External"/><Relationship Id="rId1227" Type="http://schemas.openxmlformats.org/officeDocument/2006/relationships/hyperlink" Target="http://youtu.be" TargetMode="External"/><Relationship Id="rId2558" Type="http://schemas.openxmlformats.org/officeDocument/2006/relationships/hyperlink" Target="https://www.reddit.com/r/metacanada/comments/gvkmlk/how_will_the_lockdowns_and_emergency_order_end/" TargetMode="External"/><Relationship Id="rId3888" Type="http://schemas.openxmlformats.org/officeDocument/2006/relationships/hyperlink" Target="https://www.reddit.com/r/metacanada/comments/gzxn65/preplanned_breakdown_of_antifa_squad_burning_car/" TargetMode="External"/><Relationship Id="rId1228" Type="http://schemas.openxmlformats.org/officeDocument/2006/relationships/hyperlink" Target="https://www.reddit.com/r/metacanada/comments/gzezev/tuckerblack_lives_matter_is_now_a_political_party/" TargetMode="External"/><Relationship Id="rId2559" Type="http://schemas.openxmlformats.org/officeDocument/2006/relationships/hyperlink" Target="https://www.reddit.com/r/metacanada/comments/gvkmlk/how_will_the_lockdowns_and_emergency_order_end/" TargetMode="External"/><Relationship Id="rId1229" Type="http://schemas.openxmlformats.org/officeDocument/2006/relationships/hyperlink" Target="https://youtu.be/l7aQ02YX7qo" TargetMode="External"/><Relationship Id="rId3881" Type="http://schemas.openxmlformats.org/officeDocument/2006/relationships/hyperlink" Target="http://instagram.com" TargetMode="External"/><Relationship Id="rId2550" Type="http://schemas.openxmlformats.org/officeDocument/2006/relationships/hyperlink" Target="https://www.reddit.com/r/metacanada/comments/h0d7d7/yeehaw_partners_im_back_after_my_three_day/" TargetMode="External"/><Relationship Id="rId3880" Type="http://schemas.openxmlformats.org/officeDocument/2006/relationships/hyperlink" Target="https://youtu.be/DCBHuaHfuvo" TargetMode="External"/><Relationship Id="rId1220" Type="http://schemas.openxmlformats.org/officeDocument/2006/relationships/hyperlink" Target="https://twitter.com/Hindy500/status/1274793561641402374?s=20" TargetMode="External"/><Relationship Id="rId2551" Type="http://schemas.openxmlformats.org/officeDocument/2006/relationships/hyperlink" Target="https://www.reddit.com/r/metacanada/comments/h0d7d7/yeehaw_partners_im_back_after_my_three_day/" TargetMode="External"/><Relationship Id="rId3883" Type="http://schemas.openxmlformats.org/officeDocument/2006/relationships/hyperlink" Target="https://www.instagram.com/tv/CBLtjGfDfhr/?igshid=19wfbu8e5x3ce" TargetMode="External"/><Relationship Id="rId1221" Type="http://schemas.openxmlformats.org/officeDocument/2006/relationships/hyperlink" Target="http://cbc.ca" TargetMode="External"/><Relationship Id="rId2552" Type="http://schemas.openxmlformats.org/officeDocument/2006/relationships/hyperlink" Target="http://newmarkettoday.ca" TargetMode="External"/><Relationship Id="rId3882" Type="http://schemas.openxmlformats.org/officeDocument/2006/relationships/hyperlink" Target="https://www.reddit.com/r/metacanada/comments/h0e3cf/did_you_know_you_have_been_systematically/" TargetMode="External"/><Relationship Id="rId1222" Type="http://schemas.openxmlformats.org/officeDocument/2006/relationships/hyperlink" Target="https://www.reddit.com/r/metacanada/comments/hf6keb/stickers_posted_around_toronto_with_never/" TargetMode="External"/><Relationship Id="rId2553" Type="http://schemas.openxmlformats.org/officeDocument/2006/relationships/hyperlink" Target="https://www.reddit.com/r/metacanada/comments/hfutpf/2_arrested_in_markham_richmond_hill_rental_fraud/" TargetMode="External"/><Relationship Id="rId3885" Type="http://schemas.openxmlformats.org/officeDocument/2006/relationships/hyperlink" Target="https://www.reddit.com/r/metacanada/comments/hifnm8/attention_ban_wave_refugees_your_subs_got_yeeted/" TargetMode="External"/><Relationship Id="rId1223" Type="http://schemas.openxmlformats.org/officeDocument/2006/relationships/hyperlink" Target="https://www.cbc.ca/news/canada/toronto/posters-stickers-white-nationalism-etobicoke-police-investigating-1.5624449" TargetMode="External"/><Relationship Id="rId2554" Type="http://schemas.openxmlformats.org/officeDocument/2006/relationships/hyperlink" Target="https://www.newmarkettoday.ca/police-beat/2-arrested-in-markham-richmond-hill-rental-fraud-investigation-2518781" TargetMode="External"/><Relationship Id="rId3884" Type="http://schemas.openxmlformats.org/officeDocument/2006/relationships/hyperlink" Target="http://i.redd.it" TargetMode="External"/><Relationship Id="rId2500" Type="http://schemas.openxmlformats.org/officeDocument/2006/relationships/hyperlink" Target="http://twitter.com" TargetMode="External"/><Relationship Id="rId3832" Type="http://schemas.openxmlformats.org/officeDocument/2006/relationships/hyperlink" Target="http://nationalpost.com" TargetMode="External"/><Relationship Id="rId2501" Type="http://schemas.openxmlformats.org/officeDocument/2006/relationships/hyperlink" Target="https://www.reddit.com/r/metacanada/comments/has0m2/another_good_kid_that_wants_to_be_a_doctor/" TargetMode="External"/><Relationship Id="rId3831" Type="http://schemas.openxmlformats.org/officeDocument/2006/relationships/hyperlink" Target="https://www.reddit.com/r/metacanada/comments/hglsjk/norman_traversy_vs_justin_trudeau_part_3/" TargetMode="External"/><Relationship Id="rId2502" Type="http://schemas.openxmlformats.org/officeDocument/2006/relationships/hyperlink" Target="https://twitter.com/nypost/status/1273134483462643713?s=21" TargetMode="External"/><Relationship Id="rId3834" Type="http://schemas.openxmlformats.org/officeDocument/2006/relationships/hyperlink" Target="https://nationalpost.com/news/liberal-mp-allegedly-watched-home-for-three-months-before-arrest-there-for-assault-break-and-enter-harassment" TargetMode="External"/><Relationship Id="rId2503" Type="http://schemas.openxmlformats.org/officeDocument/2006/relationships/hyperlink" Target="http://thegatewaypundit.com" TargetMode="External"/><Relationship Id="rId3833" Type="http://schemas.openxmlformats.org/officeDocument/2006/relationships/hyperlink" Target="https://www.reddit.com/r/metacanada/comments/h0neee/liberal_mp_born_in_lebanon_charged_on_4_counts/" TargetMode="External"/><Relationship Id="rId2504" Type="http://schemas.openxmlformats.org/officeDocument/2006/relationships/hyperlink" Target="https://www.reddit.com/r/metacanada/comments/hg146t/pepsi_hp_doritos_paypal_adobe_bmw_have_pulled_all/" TargetMode="External"/><Relationship Id="rId3836" Type="http://schemas.openxmlformats.org/officeDocument/2006/relationships/hyperlink" Target="https://www.reddit.com/r/metacanada/comments/gya6by/seriouswhats_canadians_views_on_canadian_pm/" TargetMode="External"/><Relationship Id="rId2505" Type="http://schemas.openxmlformats.org/officeDocument/2006/relationships/hyperlink" Target="https://www.thegatewaypundit.com/2020/06/far-left-companies-pepsi-hp-doritos-paypal-adobe-bmw-pull-ads-facebook-ban-conservative-voices-president-trumps-posts/" TargetMode="External"/><Relationship Id="rId3835" Type="http://schemas.openxmlformats.org/officeDocument/2006/relationships/hyperlink" Target="https://www.reddit.com/r/metacanada/comments/gya6by/seriouswhats_canadians_views_on_canadian_pm/" TargetMode="External"/><Relationship Id="rId2506" Type="http://schemas.openxmlformats.org/officeDocument/2006/relationships/hyperlink" Target="http://outline.com" TargetMode="External"/><Relationship Id="rId3838" Type="http://schemas.openxmlformats.org/officeDocument/2006/relationships/hyperlink" Target="https://www.reddit.com/r/metacanada/comments/h03e93/trump_orders_polar_icebreaker_fleet_buildup_for/" TargetMode="External"/><Relationship Id="rId2507" Type="http://schemas.openxmlformats.org/officeDocument/2006/relationships/hyperlink" Target="https://www.reddit.com/r/metacanada/comments/gufdwh/antiracism_protest_in_downtown_montreal_turns/" TargetMode="External"/><Relationship Id="rId3837" Type="http://schemas.openxmlformats.org/officeDocument/2006/relationships/hyperlink" Target="http://rt.com" TargetMode="External"/><Relationship Id="rId2508" Type="http://schemas.openxmlformats.org/officeDocument/2006/relationships/hyperlink" Target="https://outline.com/UXzvmW" TargetMode="External"/><Relationship Id="rId2509" Type="http://schemas.openxmlformats.org/officeDocument/2006/relationships/hyperlink" Target="http://outline.com" TargetMode="External"/><Relationship Id="rId3839" Type="http://schemas.openxmlformats.org/officeDocument/2006/relationships/hyperlink" Target="https://www.rt.com/usa/491332-trump-orders-polar-icebreaker-fleet/" TargetMode="External"/><Relationship Id="rId3830" Type="http://schemas.openxmlformats.org/officeDocument/2006/relationships/hyperlink" Target="https://www.reddit.com/r/metacanada/comments/hglsjk/norman_traversy_vs_justin_trudeau_part_3/" TargetMode="External"/><Relationship Id="rId3821" Type="http://schemas.openxmlformats.org/officeDocument/2006/relationships/hyperlink" Target="https://www.reddit.com/r/metacanada/comments/guyfix/unbiased_reporting_of_riots_by_cbc_news/" TargetMode="External"/><Relationship Id="rId3820" Type="http://schemas.openxmlformats.org/officeDocument/2006/relationships/hyperlink" Target="https://www.reddit.com/r/metacanada/comments/hcpmmq/expose_the_intolerance_of_your_leftie_friends/" TargetMode="External"/><Relationship Id="rId3823" Type="http://schemas.openxmlformats.org/officeDocument/2006/relationships/hyperlink" Target="http://youtu.be" TargetMode="External"/><Relationship Id="rId3822" Type="http://schemas.openxmlformats.org/officeDocument/2006/relationships/hyperlink" Target="https://v.redd.it/sl873r66oe251" TargetMode="External"/><Relationship Id="rId3825" Type="http://schemas.openxmlformats.org/officeDocument/2006/relationships/hyperlink" Target="https://youtu.be/dAqNw-fy808" TargetMode="External"/><Relationship Id="rId3824" Type="http://schemas.openxmlformats.org/officeDocument/2006/relationships/hyperlink" Target="https://www.reddit.com/r/metacanada/comments/guow3x/antifa_demands_george_soros_to_pay_them/" TargetMode="External"/><Relationship Id="rId3827" Type="http://schemas.openxmlformats.org/officeDocument/2006/relationships/hyperlink" Target="https://www.reddit.com/r/metacanada/comments/hac7yu/blm_found_their_new_civil_rights_leader_100_prior/" TargetMode="External"/><Relationship Id="rId3826" Type="http://schemas.openxmlformats.org/officeDocument/2006/relationships/hyperlink" Target="http://i.redd.it" TargetMode="External"/><Relationship Id="rId3829" Type="http://schemas.openxmlformats.org/officeDocument/2006/relationships/hyperlink" Target="http://youtube.com" TargetMode="External"/><Relationship Id="rId3828" Type="http://schemas.openxmlformats.org/officeDocument/2006/relationships/hyperlink" Target="https://i.redd.it/jy678imh2c551.jpg" TargetMode="External"/><Relationship Id="rId6094" Type="http://schemas.openxmlformats.org/officeDocument/2006/relationships/hyperlink" Target="http://archive.is/QXf7c" TargetMode="External"/><Relationship Id="rId6095" Type="http://schemas.openxmlformats.org/officeDocument/2006/relationships/hyperlink" Target="http://facebook.com" TargetMode="External"/><Relationship Id="rId6092" Type="http://schemas.openxmlformats.org/officeDocument/2006/relationships/hyperlink" Target="http://archive.is" TargetMode="External"/><Relationship Id="rId6093" Type="http://schemas.openxmlformats.org/officeDocument/2006/relationships/hyperlink" Target="https://www.reddit.com/r/metacanada/comments/gzt0fk/canadian_association_of_physicists_among_groups/" TargetMode="External"/><Relationship Id="rId6098" Type="http://schemas.openxmlformats.org/officeDocument/2006/relationships/hyperlink" Target="http://pittsburgh.cbslocal.com" TargetMode="External"/><Relationship Id="rId6099" Type="http://schemas.openxmlformats.org/officeDocument/2006/relationships/hyperlink" Target="https://www.reddit.com/r/metacanada/comments/hg98zd/democratic_nominee_joe_biden_says_if_elected_he/" TargetMode="External"/><Relationship Id="rId6096" Type="http://schemas.openxmlformats.org/officeDocument/2006/relationships/hyperlink" Target="https://www.reddit.com/r/metacanada/comments/gwt9ba/i_like_her/" TargetMode="External"/><Relationship Id="rId6097" Type="http://schemas.openxmlformats.org/officeDocument/2006/relationships/hyperlink" Target="https://www.facebook.com/realCandaceOwens/videos/273957870461345/" TargetMode="External"/><Relationship Id="rId2522" Type="http://schemas.openxmlformats.org/officeDocument/2006/relationships/hyperlink" Target="https://www.reddit.com/r/metacanada/comments/gy4b7g/his_social_media_has_already_been_purged/" TargetMode="External"/><Relationship Id="rId3854" Type="http://schemas.openxmlformats.org/officeDocument/2006/relationships/hyperlink" Target="https://www.reddit.com/r/metacanada/comments/hgi7do/me_gearing_up_to_fight_the_alt_right_demons_in_my/" TargetMode="External"/><Relationship Id="rId2523" Type="http://schemas.openxmlformats.org/officeDocument/2006/relationships/hyperlink" Target="https://i.redd.it/qep6e63mge351.jpg" TargetMode="External"/><Relationship Id="rId3853" Type="http://schemas.openxmlformats.org/officeDocument/2006/relationships/hyperlink" Target="http://i.redd.it" TargetMode="External"/><Relationship Id="rId2524" Type="http://schemas.openxmlformats.org/officeDocument/2006/relationships/hyperlink" Target="http://globalnews.ca" TargetMode="External"/><Relationship Id="rId3856" Type="http://schemas.openxmlformats.org/officeDocument/2006/relationships/hyperlink" Target="http://twitter.com" TargetMode="External"/><Relationship Id="rId2525" Type="http://schemas.openxmlformats.org/officeDocument/2006/relationships/hyperlink" Target="https://www.reddit.com/r/metacanada/comments/hice04/nova_stevens_one_of_the_organizers_of_the/" TargetMode="External"/><Relationship Id="rId3855" Type="http://schemas.openxmlformats.org/officeDocument/2006/relationships/hyperlink" Target="https://www.reddit.com/r/metacanada/comments/hgi7do/me_gearing_up_to_fight_the_alt_right_demons_in_my/" TargetMode="External"/><Relationship Id="rId2526" Type="http://schemas.openxmlformats.org/officeDocument/2006/relationships/hyperlink" Target="https://globalnews.ca/news/7116878/principal-blackface-yearbook-photo/" TargetMode="External"/><Relationship Id="rId3858" Type="http://schemas.openxmlformats.org/officeDocument/2006/relationships/hyperlink" Target="https://twitter.com/CBCAlerts/status/1278067857100877826" TargetMode="External"/><Relationship Id="rId2527" Type="http://schemas.openxmlformats.org/officeDocument/2006/relationships/hyperlink" Target="http://nationalpost.com" TargetMode="External"/><Relationship Id="rId3857" Type="http://schemas.openxmlformats.org/officeDocument/2006/relationships/hyperlink" Target="https://www.reddit.com/r/metacanada/comments/hixttu/canadian_internet_registration_authority_will_be/" TargetMode="External"/><Relationship Id="rId2528" Type="http://schemas.openxmlformats.org/officeDocument/2006/relationships/hyperlink" Target="https://www.reddit.com/r/metacanada/comments/hartnw/sad_peter_mcgay_noises/" TargetMode="External"/><Relationship Id="rId2529" Type="http://schemas.openxmlformats.org/officeDocument/2006/relationships/hyperlink" Target="https://nationalpost.com/news/politics/john-ivison-conservative-leadership-candidate-leslyn-lewis-has-found-her-voice/wcm/552db0a4-d0c2-4ac5-a918-cb9818047766/" TargetMode="External"/><Relationship Id="rId3859" Type="http://schemas.openxmlformats.org/officeDocument/2006/relationships/hyperlink" Target="https://www.reddit.com/r/metacanada/comments/gvcbu5/banned_from_rcanada/" TargetMode="External"/><Relationship Id="rId3850" Type="http://schemas.openxmlformats.org/officeDocument/2006/relationships/hyperlink" Target="http://nationalfile.com" TargetMode="External"/><Relationship Id="rId2520" Type="http://schemas.openxmlformats.org/officeDocument/2006/relationships/hyperlink" Target="https://i.redd.it/2jgnbagyku751.png" TargetMode="External"/><Relationship Id="rId3852" Type="http://schemas.openxmlformats.org/officeDocument/2006/relationships/hyperlink" Target="https://nationalfile.com/busted-eight-nih-coronavirus-treatment-experts-disclosed-financial-ties-to-gilead/" TargetMode="External"/><Relationship Id="rId2521" Type="http://schemas.openxmlformats.org/officeDocument/2006/relationships/hyperlink" Target="http://i.redd.it" TargetMode="External"/><Relationship Id="rId3851" Type="http://schemas.openxmlformats.org/officeDocument/2006/relationships/hyperlink" Target="https://www.reddit.com/r/metacanada/comments/hir4ku/busted_eight_nih_coronavirus_treatment_experts/" TargetMode="External"/><Relationship Id="rId2511" Type="http://schemas.openxmlformats.org/officeDocument/2006/relationships/hyperlink" Target="https://outline.com/qhvkeN" TargetMode="External"/><Relationship Id="rId3843" Type="http://schemas.openxmlformats.org/officeDocument/2006/relationships/hyperlink" Target="http://nationalpost.com" TargetMode="External"/><Relationship Id="rId2512" Type="http://schemas.openxmlformats.org/officeDocument/2006/relationships/hyperlink" Target="http://youtube.com" TargetMode="External"/><Relationship Id="rId3842" Type="http://schemas.openxmlformats.org/officeDocument/2006/relationships/hyperlink" Target="https://www.google.com/url?sa=t&amp;amp;source=web&amp;amp;rct=j&amp;amp;url=https://people.com/crime/doctors-and-nurses-who-kill-gallery-2/%3Famp%3Dtrue&amp;amp;ved=2ahUKEwj9sOKmm_jpAhW5ITQIHSPWBdIQFjAAegQIAhAB&amp;amp;usg=AOvVaw01gvRUvPguNPxJ1EFcBuuY&amp;amp;ampcf=1" TargetMode="External"/><Relationship Id="rId2513" Type="http://schemas.openxmlformats.org/officeDocument/2006/relationships/hyperlink" Target="https://www.reddit.com/r/metacanada/comments/hi47ru/antifa_viciously_bloodied_an_old_man_in_portland/" TargetMode="External"/><Relationship Id="rId3845" Type="http://schemas.openxmlformats.org/officeDocument/2006/relationships/hyperlink" Target="https://nationalpost.com/news/ontario-mp-marwan-tabbara-charged-with-assault-break-and-enter-and-criminal-harassment-police-say" TargetMode="External"/><Relationship Id="rId2514" Type="http://schemas.openxmlformats.org/officeDocument/2006/relationships/hyperlink" Target="https://www.youtube.com/watch?v=FwRYYvuupq4&amp;amp;has_verified=1" TargetMode="External"/><Relationship Id="rId3844" Type="http://schemas.openxmlformats.org/officeDocument/2006/relationships/hyperlink" Target="https://www.reddit.com/r/metacanada/comments/gyngnj/liberal_mp_charged_with_assault_be_criminal/" TargetMode="External"/><Relationship Id="rId2515" Type="http://schemas.openxmlformats.org/officeDocument/2006/relationships/hyperlink" Target="http://cbc.ca" TargetMode="External"/><Relationship Id="rId3847" Type="http://schemas.openxmlformats.org/officeDocument/2006/relationships/hyperlink" Target="https://www.reddit.com/r/metacanada/comments/h8v4q0/wear_a_mask_you_are_one_of_these/" TargetMode="External"/><Relationship Id="rId2516" Type="http://schemas.openxmlformats.org/officeDocument/2006/relationships/hyperlink" Target="https://www.reddit.com/r/metacanada/comments/hd6c1o/commie_cancels_itself/" TargetMode="External"/><Relationship Id="rId3846" Type="http://schemas.openxmlformats.org/officeDocument/2006/relationships/hyperlink" Target="https://www.reddit.com/r/metacanada/comments/h8v4q0/wear_a_mask_you_are_one_of_these/" TargetMode="External"/><Relationship Id="rId2517" Type="http://schemas.openxmlformats.org/officeDocument/2006/relationships/hyperlink" Target="https://www.cbc.ca/news/canada/toronto/sarah-hegazi-death-1.5614698" TargetMode="External"/><Relationship Id="rId3849" Type="http://schemas.openxmlformats.org/officeDocument/2006/relationships/hyperlink" Target="https://www.reddit.com/r/metacanada/comments/hih8ie/thomas_sowell_affirmative_action_creates_academic/" TargetMode="External"/><Relationship Id="rId2518" Type="http://schemas.openxmlformats.org/officeDocument/2006/relationships/hyperlink" Target="http://i.redd.it" TargetMode="External"/><Relationship Id="rId3848" Type="http://schemas.openxmlformats.org/officeDocument/2006/relationships/hyperlink" Target="https://www.reddit.com/r/metacanada/comments/hih8ie/thomas_sowell_affirmative_action_creates_academic/" TargetMode="External"/><Relationship Id="rId2519" Type="http://schemas.openxmlformats.org/officeDocument/2006/relationships/hyperlink" Target="https://www.reddit.com/r/metacanada/comments/hhzgll/antiracists_oc/" TargetMode="External"/><Relationship Id="rId3841" Type="http://schemas.openxmlformats.org/officeDocument/2006/relationships/hyperlink" Target="https://www.reddit.com/r/metacanada/comments/h0lkez/should_we_defund_doctors_do_we_even_need_them/" TargetMode="External"/><Relationship Id="rId2510" Type="http://schemas.openxmlformats.org/officeDocument/2006/relationships/hyperlink" Target="https://www.reddit.com/r/metacanada/comments/gz3zvj/harry_potter_author_jk_rowling_sparks_outrage/" TargetMode="External"/><Relationship Id="rId3840" Type="http://schemas.openxmlformats.org/officeDocument/2006/relationships/hyperlink" Target="http://google.com" TargetMode="External"/><Relationship Id="rId1290" Type="http://schemas.openxmlformats.org/officeDocument/2006/relationships/hyperlink" Target="https://www.reddit.com/r/metacanada/comments/he7nju/second_murder_suspect_apprehended_in_death_of/" TargetMode="External"/><Relationship Id="rId1291" Type="http://schemas.openxmlformats.org/officeDocument/2006/relationships/hyperlink" Target="https://calgary.ctvnews.ca/second-murder-suspect-apprehended-in-death-of-calgary-chef-1.4994788" TargetMode="External"/><Relationship Id="rId1292" Type="http://schemas.openxmlformats.org/officeDocument/2006/relationships/hyperlink" Target="http://i.redd.it" TargetMode="External"/><Relationship Id="rId1293" Type="http://schemas.openxmlformats.org/officeDocument/2006/relationships/hyperlink" Target="https://www.reddit.com/r/metacanada/comments/hgt6so/fragile_commies_have_no_principles_they_just_want/" TargetMode="External"/><Relationship Id="rId1294" Type="http://schemas.openxmlformats.org/officeDocument/2006/relationships/hyperlink" Target="https://www.reddit.com/r/metacanada/comments/hgt6so/fragile_commies_have_no_principles_they_just_want/" TargetMode="External"/><Relationship Id="rId1295" Type="http://schemas.openxmlformats.org/officeDocument/2006/relationships/hyperlink" Target="https://www.reddit.com/r/metacanada/comments/gvz2wr/reminder_that_the_iroquois_confederacy_destroyed/" TargetMode="External"/><Relationship Id="rId1296" Type="http://schemas.openxmlformats.org/officeDocument/2006/relationships/hyperlink" Target="https://www.reddit.com/r/metacanada/comments/gvz2wr/reminder_that_the_iroquois_confederacy_destroyed/" TargetMode="External"/><Relationship Id="rId1297" Type="http://schemas.openxmlformats.org/officeDocument/2006/relationships/hyperlink" Target="http://i.redd.it" TargetMode="External"/><Relationship Id="rId1298" Type="http://schemas.openxmlformats.org/officeDocument/2006/relationships/hyperlink" Target="https://www.reddit.com/r/metacanada/comments/guyum5/if_the_anti_fascists_are_so_violent_how_did_he/" TargetMode="External"/><Relationship Id="rId1299" Type="http://schemas.openxmlformats.org/officeDocument/2006/relationships/hyperlink" Target="https://i.redd.it/qx002ixsjd251.jpg" TargetMode="External"/><Relationship Id="rId1280" Type="http://schemas.openxmlformats.org/officeDocument/2006/relationships/hyperlink" Target="http://i.redd.it" TargetMode="External"/><Relationship Id="rId1281" Type="http://schemas.openxmlformats.org/officeDocument/2006/relationships/hyperlink" Target="https://www.reddit.com/r/metacanada/comments/hhi0i5/any_one_notice_the_media_is_so_scared_to_say/" TargetMode="External"/><Relationship Id="rId1282" Type="http://schemas.openxmlformats.org/officeDocument/2006/relationships/hyperlink" Target="https://i.redd.it/zizjem0hno751.jpg" TargetMode="External"/><Relationship Id="rId1283" Type="http://schemas.openxmlformats.org/officeDocument/2006/relationships/hyperlink" Target="http://youtube.com" TargetMode="External"/><Relationship Id="rId1284" Type="http://schemas.openxmlformats.org/officeDocument/2006/relationships/hyperlink" Target="https://www.reddit.com/r/metacanada/comments/gyjh12/blm_vandalism_in_london_uk/" TargetMode="External"/><Relationship Id="rId1285" Type="http://schemas.openxmlformats.org/officeDocument/2006/relationships/hyperlink" Target="https://www.youtube.com/watch?v=nm0fn5aXBHc" TargetMode="External"/><Relationship Id="rId1286" Type="http://schemas.openxmlformats.org/officeDocument/2006/relationships/hyperlink" Target="http://i.redd.it" TargetMode="External"/><Relationship Id="rId1287" Type="http://schemas.openxmlformats.org/officeDocument/2006/relationships/hyperlink" Target="https://www.reddit.com/r/metacanada/comments/gy4lgx/navy_seal_who_killed_osama_bin_laden_sets_the/" TargetMode="External"/><Relationship Id="rId1288" Type="http://schemas.openxmlformats.org/officeDocument/2006/relationships/hyperlink" Target="https://i.redd.it/zp2x8uqevd351.jpg" TargetMode="External"/><Relationship Id="rId1289" Type="http://schemas.openxmlformats.org/officeDocument/2006/relationships/hyperlink" Target="http://calgary.ctvnews.ca" TargetMode="External"/><Relationship Id="rId1257" Type="http://schemas.openxmlformats.org/officeDocument/2006/relationships/hyperlink" Target="https://www.reddit.com/r/metacanada/comments/gvb9ri/who_are_the_racists_again_they_want_group_guilt/" TargetMode="External"/><Relationship Id="rId2588" Type="http://schemas.openxmlformats.org/officeDocument/2006/relationships/hyperlink" Target="https://www.reddit.com/r/metacanada/comments/gy5zj1/little_potatos_un_dreams_fading_away/" TargetMode="External"/><Relationship Id="rId1258" Type="http://schemas.openxmlformats.org/officeDocument/2006/relationships/hyperlink" Target="https://www.youtube.com/watch?v=QaXkxdVg85c&amp;amp;feature=share" TargetMode="External"/><Relationship Id="rId2589" Type="http://schemas.openxmlformats.org/officeDocument/2006/relationships/hyperlink" Target="https://globalnews.ca/news/7021501/canada-un-security-council-3/" TargetMode="External"/><Relationship Id="rId1259" Type="http://schemas.openxmlformats.org/officeDocument/2006/relationships/hyperlink" Target="http://i.redd.it" TargetMode="External"/><Relationship Id="rId2580" Type="http://schemas.openxmlformats.org/officeDocument/2006/relationships/hyperlink" Target="http://archive.is/453Id" TargetMode="External"/><Relationship Id="rId1250" Type="http://schemas.openxmlformats.org/officeDocument/2006/relationships/hyperlink" Target="https://www.youtube.com/watch?v=vrK5IN54Mrw&amp;amp;feature=share" TargetMode="External"/><Relationship Id="rId2581" Type="http://schemas.openxmlformats.org/officeDocument/2006/relationships/hyperlink" Target="http://thestar.com" TargetMode="External"/><Relationship Id="rId1251" Type="http://schemas.openxmlformats.org/officeDocument/2006/relationships/hyperlink" Target="http://i.redd.it" TargetMode="External"/><Relationship Id="rId2582" Type="http://schemas.openxmlformats.org/officeDocument/2006/relationships/hyperlink" Target="https://www.reddit.com/r/metacanada/comments/hawsvr/muslim_students_in_peel_83_minority_students/" TargetMode="External"/><Relationship Id="rId1252" Type="http://schemas.openxmlformats.org/officeDocument/2006/relationships/hyperlink" Target="https://www.reddit.com/r/metacanada/comments/hix9vd/the_absolute_lunacy_of_my_sisters_history_of/" TargetMode="External"/><Relationship Id="rId2583" Type="http://schemas.openxmlformats.org/officeDocument/2006/relationships/hyperlink" Target="https://www.thestar.com/opinion/star-columnists/2020/06/16/students-teachers-parents-feel-the-sting-of-islamophobia-in-peel-schools-they-share-their-stories.html" TargetMode="External"/><Relationship Id="rId1253" Type="http://schemas.openxmlformats.org/officeDocument/2006/relationships/hyperlink" Target="https://i.redd.it/omd8gkkod4851.jpg" TargetMode="External"/><Relationship Id="rId2584" Type="http://schemas.openxmlformats.org/officeDocument/2006/relationships/hyperlink" Target="http://i.redd.it" TargetMode="External"/><Relationship Id="rId1254" Type="http://schemas.openxmlformats.org/officeDocument/2006/relationships/hyperlink" Target="https://www.reddit.com/r/metacanada/comments/hbpfii/conservatives_support_singhs_motion_calling_rcmp/" TargetMode="External"/><Relationship Id="rId2585" Type="http://schemas.openxmlformats.org/officeDocument/2006/relationships/hyperlink" Target="https://www.reddit.com/r/metacanada/comments/gv6lf3/you_can_always_go_back_to_mogadishu_ahmed_boy_you/" TargetMode="External"/><Relationship Id="rId1255" Type="http://schemas.openxmlformats.org/officeDocument/2006/relationships/hyperlink" Target="https://tnc.news/2020/06/18/conservatives-support-singhs-motion-calling-rcmp-systemically-racist/" TargetMode="External"/><Relationship Id="rId2586" Type="http://schemas.openxmlformats.org/officeDocument/2006/relationships/hyperlink" Target="https://i.redd.it/wv8uvh1ish251.jpg" TargetMode="External"/><Relationship Id="rId1256" Type="http://schemas.openxmlformats.org/officeDocument/2006/relationships/hyperlink" Target="http://youtube.com" TargetMode="External"/><Relationship Id="rId2587" Type="http://schemas.openxmlformats.org/officeDocument/2006/relationships/hyperlink" Target="http://globalnews.ca" TargetMode="External"/><Relationship Id="rId1246" Type="http://schemas.openxmlformats.org/officeDocument/2006/relationships/hyperlink" Target="https://www.reddit.com/r/metacanada/comments/h9hzz2/watch_as_ungrateful_radfems_struggle_to_reconcile/" TargetMode="External"/><Relationship Id="rId2577" Type="http://schemas.openxmlformats.org/officeDocument/2006/relationships/hyperlink" Target="https://www.theblaze.com/news/jimmy-kimmel-announces-leave-from-jimmy-kimmel-live-after-being-embroiled-in-a-blackface-controversy" TargetMode="External"/><Relationship Id="rId1247" Type="http://schemas.openxmlformats.org/officeDocument/2006/relationships/hyperlink" Target="https://np.reddit.com/r/GenderCritical/comments/h972nz/thank_god_a_step_in_the_right_direction_and/" TargetMode="External"/><Relationship Id="rId2578" Type="http://schemas.openxmlformats.org/officeDocument/2006/relationships/hyperlink" Target="http://archive.is" TargetMode="External"/><Relationship Id="rId1248" Type="http://schemas.openxmlformats.org/officeDocument/2006/relationships/hyperlink" Target="http://youtube.com" TargetMode="External"/><Relationship Id="rId2579" Type="http://schemas.openxmlformats.org/officeDocument/2006/relationships/hyperlink" Target="https://www.reddit.com/r/metacanada/comments/hgfquu/cra_tip_line_flooded_with_3300_leads_on_suspected/" TargetMode="External"/><Relationship Id="rId1249" Type="http://schemas.openxmlformats.org/officeDocument/2006/relationships/hyperlink" Target="https://www.reddit.com/r/metacanada/comments/hg9ewd/i_am_white_and_not_racist_united_we_stand/" TargetMode="External"/><Relationship Id="rId2570" Type="http://schemas.openxmlformats.org/officeDocument/2006/relationships/hyperlink" Target="https://www.reddit.com/r/metacanada/comments/gxlgnd/i_wish_this_article_was_from_infowars_or_summit/" TargetMode="External"/><Relationship Id="rId1240" Type="http://schemas.openxmlformats.org/officeDocument/2006/relationships/hyperlink" Target="https://www.reddit.com/r/metacanada/comments/gxdvw7/mama_lookaboobooday/" TargetMode="External"/><Relationship Id="rId2571" Type="http://schemas.openxmlformats.org/officeDocument/2006/relationships/hyperlink" Target="https://voiceofaction.org/collapse-of-civilisation-is-the-most-likely-outcome-top-climate-scientists/" TargetMode="External"/><Relationship Id="rId1241" Type="http://schemas.openxmlformats.org/officeDocument/2006/relationships/hyperlink" Target="https://www.youtube.com/watch?v=iJz15ClItTQ" TargetMode="External"/><Relationship Id="rId2572" Type="http://schemas.openxmlformats.org/officeDocument/2006/relationships/hyperlink" Target="http://i.redd.it" TargetMode="External"/><Relationship Id="rId1242" Type="http://schemas.openxmlformats.org/officeDocument/2006/relationships/hyperlink" Target="http://i.redd.it" TargetMode="External"/><Relationship Id="rId2573" Type="http://schemas.openxmlformats.org/officeDocument/2006/relationships/hyperlink" Target="https://www.reddit.com/r/metacanada/comments/gz35yn/a_bunch_of_privileged_white_kids_bored_of_covid19/" TargetMode="External"/><Relationship Id="rId1243" Type="http://schemas.openxmlformats.org/officeDocument/2006/relationships/hyperlink" Target="https://www.reddit.com/r/metacanada/comments/gwrtgv/blindly_support_with_acts_of_terrorism_and/" TargetMode="External"/><Relationship Id="rId2574" Type="http://schemas.openxmlformats.org/officeDocument/2006/relationships/hyperlink" Target="https://i.redd.it/o6qrhcgbwp351.jpg" TargetMode="External"/><Relationship Id="rId1244" Type="http://schemas.openxmlformats.org/officeDocument/2006/relationships/hyperlink" Target="https://i.redd.it/fwguxob9zy251.jpg" TargetMode="External"/><Relationship Id="rId2575" Type="http://schemas.openxmlformats.org/officeDocument/2006/relationships/hyperlink" Target="http://theblaze.com" TargetMode="External"/><Relationship Id="rId1245" Type="http://schemas.openxmlformats.org/officeDocument/2006/relationships/hyperlink" Target="http://np.reddit.com" TargetMode="External"/><Relationship Id="rId2576" Type="http://schemas.openxmlformats.org/officeDocument/2006/relationships/hyperlink" Target="https://www.reddit.com/r/metacanada/comments/hdq62l/jimmy_kimmel_announces_leave_from_jimmy_kimmel/" TargetMode="External"/><Relationship Id="rId1279" Type="http://schemas.openxmlformats.org/officeDocument/2006/relationships/hyperlink" Target="https://www.reddit.com/r/metacanada/comments/h8dvuz/calls_to_remove_racist_gandhi_statue_in_leicester/" TargetMode="External"/><Relationship Id="rId1270" Type="http://schemas.openxmlformats.org/officeDocument/2006/relationships/hyperlink" Target="https://nationalpost.com/news/politics/justin-trudeau-says-he-wont-address-new-allegation-of-sexual-harassment-against-former-liberal-mp-marwan-tabbara" TargetMode="External"/><Relationship Id="rId1271" Type="http://schemas.openxmlformats.org/officeDocument/2006/relationships/hyperlink" Target="http://nationalpost.com" TargetMode="External"/><Relationship Id="rId1272" Type="http://schemas.openxmlformats.org/officeDocument/2006/relationships/hyperlink" Target="https://www.reddit.com/r/metacanada/comments/hcnerf/justin_trudeau_says_he_wont_address_new/" TargetMode="External"/><Relationship Id="rId1273" Type="http://schemas.openxmlformats.org/officeDocument/2006/relationships/hyperlink" Target="https://nationalpost.com/news/politics/justin-trudeau-says-he-wont-address-new-allegation-of-sexual-harassment-against-former-liberal-mp-marwan-tabbara/" TargetMode="External"/><Relationship Id="rId1274" Type="http://schemas.openxmlformats.org/officeDocument/2006/relationships/hyperlink" Target="http://scontent-otp1-1.xx.fbcdn.net" TargetMode="External"/><Relationship Id="rId1275" Type="http://schemas.openxmlformats.org/officeDocument/2006/relationships/hyperlink" Target="https://www.reddit.com/r/metacanada/comments/gxdbry/sheeple_leftist_shills_with_low_vibrational/" TargetMode="External"/><Relationship Id="rId1276" Type="http://schemas.openxmlformats.org/officeDocument/2006/relationships/hyperlink" Target="https://scontent-otp1-1.xx.fbcdn.net/v/t1.0-9/100882520_10216641603618588_2015882813508681728_n.jpg?_nc_cat=106&amp;amp;_nc_sid=1480c5&amp;amp;_nc_ohc=41qjRMz7oQsAX_NBC1r&amp;amp;_nc_ht=scontent-otp1-1.xx&amp;amp;oh=16f2e7f3bb7ab6cbfec28920c2fe8999&amp;amp;oe=5F0021FD" TargetMode="External"/><Relationship Id="rId1277" Type="http://schemas.openxmlformats.org/officeDocument/2006/relationships/hyperlink" Target="http://bbc.com" TargetMode="External"/><Relationship Id="rId1278" Type="http://schemas.openxmlformats.org/officeDocument/2006/relationships/hyperlink" Target="https://www.reddit.com/r/metacanada/comments/h8dvuz/calls_to_remove_racist_gandhi_statue_in_leicester/" TargetMode="External"/><Relationship Id="rId1268" Type="http://schemas.openxmlformats.org/officeDocument/2006/relationships/hyperlink" Target="http://nationalpost.com" TargetMode="External"/><Relationship Id="rId2599" Type="http://schemas.openxmlformats.org/officeDocument/2006/relationships/hyperlink" Target="https://twitter.com/JillColtonFree/status/1267607967286820864" TargetMode="External"/><Relationship Id="rId1269" Type="http://schemas.openxmlformats.org/officeDocument/2006/relationships/hyperlink" Target="https://www.reddit.com/r/metacanada/comments/hc6dtl/justin_trudeau_says_he_wont_address_new/" TargetMode="External"/><Relationship Id="rId2590" Type="http://schemas.openxmlformats.org/officeDocument/2006/relationships/hyperlink" Target="https://www.reddit.com/r/metacanada/comments/gv1b3x/enemy_of_the_people/" TargetMode="External"/><Relationship Id="rId1260" Type="http://schemas.openxmlformats.org/officeDocument/2006/relationships/hyperlink" Target="https://www.reddit.com/r/metacanada/comments/hcsdr1/another_great_example_of_rcanada_purging/" TargetMode="External"/><Relationship Id="rId2591" Type="http://schemas.openxmlformats.org/officeDocument/2006/relationships/hyperlink" Target="https://qalerts.app/media/f3b958dcbbb7f27887d43f8d7e97844bc74b36012d695f0f1ac8e9efabb6061e.jpg" TargetMode="External"/><Relationship Id="rId1261" Type="http://schemas.openxmlformats.org/officeDocument/2006/relationships/hyperlink" Target="https://i.redd.it/t0ebin3sa4651.png" TargetMode="External"/><Relationship Id="rId2592" Type="http://schemas.openxmlformats.org/officeDocument/2006/relationships/hyperlink" Target="https://www.reddit.com/r/metacanada/comments/gwlm6e/reverend_al_sharpton_criticizes_trudeau_for/" TargetMode="External"/><Relationship Id="rId1262" Type="http://schemas.openxmlformats.org/officeDocument/2006/relationships/hyperlink" Target="http://i.redd.it" TargetMode="External"/><Relationship Id="rId2593" Type="http://schemas.openxmlformats.org/officeDocument/2006/relationships/hyperlink" Target="https://cdnpoli.news/2020/06/04/reverend-al-sharpton-criticizes-trudeau-for-staying-silent-on-trumps-response-to-anti-racism-protests/" TargetMode="External"/><Relationship Id="rId1263" Type="http://schemas.openxmlformats.org/officeDocument/2006/relationships/hyperlink" Target="https://www.reddit.com/r/metacanada/comments/gverv7/hugeraskscience_mods_are_pushing_political_agenda/" TargetMode="External"/><Relationship Id="rId2594" Type="http://schemas.openxmlformats.org/officeDocument/2006/relationships/hyperlink" Target="http://i.redd.it" TargetMode="External"/><Relationship Id="rId1264" Type="http://schemas.openxmlformats.org/officeDocument/2006/relationships/hyperlink" Target="https://i.redd.it/8o9shsh7zj251.jpg" TargetMode="External"/><Relationship Id="rId2595" Type="http://schemas.openxmlformats.org/officeDocument/2006/relationships/hyperlink" Target="https://www.reddit.com/r/metacanada/comments/hc8jw0/privilege_in_america/" TargetMode="External"/><Relationship Id="rId1265" Type="http://schemas.openxmlformats.org/officeDocument/2006/relationships/hyperlink" Target="http://mirror.co.uk" TargetMode="External"/><Relationship Id="rId2596" Type="http://schemas.openxmlformats.org/officeDocument/2006/relationships/hyperlink" Target="https://i.redd.it/gpagg24xjx551.jpg" TargetMode="External"/><Relationship Id="rId1266" Type="http://schemas.openxmlformats.org/officeDocument/2006/relationships/hyperlink" Target="https://www.reddit.com/r/metacanada/comments/hgk4hr/meet_the_normal_citizens_with_pony_fetishes_who/" TargetMode="External"/><Relationship Id="rId2597" Type="http://schemas.openxmlformats.org/officeDocument/2006/relationships/hyperlink" Target="http://twitter.com" TargetMode="External"/><Relationship Id="rId1267" Type="http://schemas.openxmlformats.org/officeDocument/2006/relationships/hyperlink" Target="https://www.reddit.com/r/metacanada/comments/hgk4hr/meet_the_normal_citizens_with_pony_fetishes_who/" TargetMode="External"/><Relationship Id="rId2598" Type="http://schemas.openxmlformats.org/officeDocument/2006/relationships/hyperlink" Target="https://www.reddit.com/r/metacanada/comments/guywur/just_so_canadians_know_if_the_protests_in_the/" TargetMode="External"/><Relationship Id="rId3070" Type="http://schemas.openxmlformats.org/officeDocument/2006/relationships/hyperlink" Target="http://rt.com" TargetMode="External"/><Relationship Id="rId3072" Type="http://schemas.openxmlformats.org/officeDocument/2006/relationships/hyperlink" Target="https://www.rt.com/usa/491546-project-veritas-antifa-video-soros/" TargetMode="External"/><Relationship Id="rId3071" Type="http://schemas.openxmlformats.org/officeDocument/2006/relationships/hyperlink" Target="https://www.reddit.com/r/metacanada/comments/h17bmq/soros_steyer_exposed_as_backers_of_paramilitary/" TargetMode="External"/><Relationship Id="rId3074" Type="http://schemas.openxmlformats.org/officeDocument/2006/relationships/hyperlink" Target="https://www.reddit.com/r/metacanada/comments/heq0g6/government_could_have_picked_better_words_to/" TargetMode="External"/><Relationship Id="rId3073" Type="http://schemas.openxmlformats.org/officeDocument/2006/relationships/hyperlink" Target="http://archive.is" TargetMode="External"/><Relationship Id="rId3076" Type="http://schemas.openxmlformats.org/officeDocument/2006/relationships/hyperlink" Target="https://www.reddit.com/r/metacanada/comments/h9trsb/antifa_chaz_starter_pack/" TargetMode="External"/><Relationship Id="rId3075" Type="http://schemas.openxmlformats.org/officeDocument/2006/relationships/hyperlink" Target="http://archive.is/YBMov" TargetMode="External"/><Relationship Id="rId3078" Type="http://schemas.openxmlformats.org/officeDocument/2006/relationships/hyperlink" Target="http://torontosun.com" TargetMode="External"/><Relationship Id="rId3077" Type="http://schemas.openxmlformats.org/officeDocument/2006/relationships/hyperlink" Target="https://files.catbox.moe/ta4r7t.png" TargetMode="External"/><Relationship Id="rId3079" Type="http://schemas.openxmlformats.org/officeDocument/2006/relationships/hyperlink" Target="https://www.reddit.com/r/metacanada/comments/gz506k/toronto_police_chief_announces_resignation_in/" TargetMode="External"/><Relationship Id="rId4390" Type="http://schemas.openxmlformats.org/officeDocument/2006/relationships/hyperlink" Target="https://www.reddit.com/r/metacanada/comments/gyqava/protests/" TargetMode="External"/><Relationship Id="rId3061" Type="http://schemas.openxmlformats.org/officeDocument/2006/relationships/hyperlink" Target="https://youtu.be/pEQTZC8BENw" TargetMode="External"/><Relationship Id="rId4392" Type="http://schemas.openxmlformats.org/officeDocument/2006/relationships/hyperlink" Target="https://www.reddit.com/r/metacanada/comments/h7c1xr/tucker_carlson_mocks_chaz_the_worlds_newest/" TargetMode="External"/><Relationship Id="rId3060" Type="http://schemas.openxmlformats.org/officeDocument/2006/relationships/hyperlink" Target="https://www.reddit.com/r/metacanada/comments/h9rg6e/is_incel_a_terrorist_ideology/" TargetMode="External"/><Relationship Id="rId4391" Type="http://schemas.openxmlformats.org/officeDocument/2006/relationships/hyperlink" Target="http://youtube.com" TargetMode="External"/><Relationship Id="rId3063" Type="http://schemas.openxmlformats.org/officeDocument/2006/relationships/hyperlink" Target="https://www.reddit.com/r/metacanada/comments/gzsjuh/hysterical_who_warns_of_worsening_global/" TargetMode="External"/><Relationship Id="rId4394" Type="http://schemas.openxmlformats.org/officeDocument/2006/relationships/hyperlink" Target="https://www.reddit.com/r/metacanada/comments/gwn9x1/ostracism/" TargetMode="External"/><Relationship Id="rId3062" Type="http://schemas.openxmlformats.org/officeDocument/2006/relationships/hyperlink" Target="http://breitbart.com" TargetMode="External"/><Relationship Id="rId4393" Type="http://schemas.openxmlformats.org/officeDocument/2006/relationships/hyperlink" Target="https://www.youtube.com/watch?v=KafIdOk8bLs" TargetMode="External"/><Relationship Id="rId3065" Type="http://schemas.openxmlformats.org/officeDocument/2006/relationships/hyperlink" Target="http://nytimes.com" TargetMode="External"/><Relationship Id="rId4396" Type="http://schemas.openxmlformats.org/officeDocument/2006/relationships/hyperlink" Target="http://i.redd.it" TargetMode="External"/><Relationship Id="rId3064" Type="http://schemas.openxmlformats.org/officeDocument/2006/relationships/hyperlink" Target="https://www.breitbart.com/health/2020/06/09/w-h-o-says-coronavirus-crisis-worsening-prescribes-active-surveillance-of-infected-populations/" TargetMode="External"/><Relationship Id="rId4395" Type="http://schemas.openxmlformats.org/officeDocument/2006/relationships/hyperlink" Target="https://www.reddit.com/r/metacanada/comments/gwn9x1/ostracism/" TargetMode="External"/><Relationship Id="rId3067" Type="http://schemas.openxmlformats.org/officeDocument/2006/relationships/hyperlink" Target="https://www.nytimes.com/2020/06/05/us/politics/polling-george-floyd-protests-racism.html" TargetMode="External"/><Relationship Id="rId4398" Type="http://schemas.openxmlformats.org/officeDocument/2006/relationships/hyperlink" Target="https://i.redd.it/97hlh2r2h9351.jpg" TargetMode="External"/><Relationship Id="rId3066" Type="http://schemas.openxmlformats.org/officeDocument/2006/relationships/hyperlink" Target="https://www.reddit.com/r/metacanada/comments/gx70s7/looks_like_you_guys_are_taking_the_l_on_this_one/" TargetMode="External"/><Relationship Id="rId4397" Type="http://schemas.openxmlformats.org/officeDocument/2006/relationships/hyperlink" Target="https://www.reddit.com/r/metacanada/comments/gxo2pq/if_you_do_well_you_will_get_free_meals_and_housing/" TargetMode="External"/><Relationship Id="rId3069" Type="http://schemas.openxmlformats.org/officeDocument/2006/relationships/hyperlink" Target="https://www.reddit.com/r/metacanada/comments/hf0rob/who_is_the_worst_newscaster_on_tv/" TargetMode="External"/><Relationship Id="rId3068" Type="http://schemas.openxmlformats.org/officeDocument/2006/relationships/hyperlink" Target="https://www.reddit.com/r/metacanada/comments/hf0rob/who_is_the_worst_newscaster_on_tv/" TargetMode="External"/><Relationship Id="rId4399" Type="http://schemas.openxmlformats.org/officeDocument/2006/relationships/hyperlink" Target="http://streamable.com" TargetMode="External"/><Relationship Id="rId3090" Type="http://schemas.openxmlformats.org/officeDocument/2006/relationships/hyperlink" Target="http://i.redd.it" TargetMode="External"/><Relationship Id="rId3092" Type="http://schemas.openxmlformats.org/officeDocument/2006/relationships/hyperlink" Target="https://i.redd.it/688cm1pu77551.png" TargetMode="External"/><Relationship Id="rId3091" Type="http://schemas.openxmlformats.org/officeDocument/2006/relationships/hyperlink" Target="https://www.reddit.com/r/metacanada/comments/h9wfv0/this_is_just_cringe/" TargetMode="External"/><Relationship Id="rId3094" Type="http://schemas.openxmlformats.org/officeDocument/2006/relationships/hyperlink" Target="https://www.reddit.com/r/metacanada/comments/helvzv/cnn_claims_that_fox_news_published_digitally/" TargetMode="External"/><Relationship Id="rId3093" Type="http://schemas.openxmlformats.org/officeDocument/2006/relationships/hyperlink" Target="http://archive.is" TargetMode="External"/><Relationship Id="rId3096" Type="http://schemas.openxmlformats.org/officeDocument/2006/relationships/hyperlink" Target="http://i.redd.it" TargetMode="External"/><Relationship Id="rId3095" Type="http://schemas.openxmlformats.org/officeDocument/2006/relationships/hyperlink" Target="http://archive.is/umCIu" TargetMode="External"/><Relationship Id="rId3098" Type="http://schemas.openxmlformats.org/officeDocument/2006/relationships/hyperlink" Target="https://i.redd.it/djj1fm01hs551.jpg" TargetMode="External"/><Relationship Id="rId3097" Type="http://schemas.openxmlformats.org/officeDocument/2006/relationships/hyperlink" Target="https://www.reddit.com/r/metacanada/comments/hbthwu/why_do_these_people_always_look_so_weak_physically/" TargetMode="External"/><Relationship Id="rId3099" Type="http://schemas.openxmlformats.org/officeDocument/2006/relationships/hyperlink" Target="http://lifesitenews.com" TargetMode="External"/><Relationship Id="rId3081" Type="http://schemas.openxmlformats.org/officeDocument/2006/relationships/hyperlink" Target="http://macdonaldlaurier.ca" TargetMode="External"/><Relationship Id="rId3080" Type="http://schemas.openxmlformats.org/officeDocument/2006/relationships/hyperlink" Target="https://torontosun.com/news/local-news/toronto-police-chief-mark-saunders-to-resign-source" TargetMode="External"/><Relationship Id="rId3083" Type="http://schemas.openxmlformats.org/officeDocument/2006/relationships/hyperlink" Target="https://www.macdonaldlaurier.ca/four-five-canadians-think-ottawa-must-speak-chinas-human-rights-abuses-leading-pollster-calls-results-stunning/" TargetMode="External"/><Relationship Id="rId3082" Type="http://schemas.openxmlformats.org/officeDocument/2006/relationships/hyperlink" Target="https://www.reddit.com/r/metacanada/comments/hcgng4/4in5_canadians_think_ottawa_must_speak_up_about/" TargetMode="External"/><Relationship Id="rId3085" Type="http://schemas.openxmlformats.org/officeDocument/2006/relationships/hyperlink" Target="https://www.reddit.com/r/metacanada/comments/gwn5zh/practice_the_eye_gouge_project_veritas_claims_to/" TargetMode="External"/><Relationship Id="rId3084" Type="http://schemas.openxmlformats.org/officeDocument/2006/relationships/hyperlink" Target="http://rt.com" TargetMode="External"/><Relationship Id="rId3087" Type="http://schemas.openxmlformats.org/officeDocument/2006/relationships/hyperlink" Target="http://youtube.com" TargetMode="External"/><Relationship Id="rId3086" Type="http://schemas.openxmlformats.org/officeDocument/2006/relationships/hyperlink" Target="https://www.rt.com/usa/490804-project-veritas-infiltrated-antifa/" TargetMode="External"/><Relationship Id="rId3089" Type="http://schemas.openxmlformats.org/officeDocument/2006/relationships/hyperlink" Target="https://www.youtube.com/watch?v=PFZyUwiSpgU" TargetMode="External"/><Relationship Id="rId3088" Type="http://schemas.openxmlformats.org/officeDocument/2006/relationships/hyperlink" Target="https://www.reddit.com/r/metacanada/comments/hhjhov/black_lives_matter_making_sweden_more_peaceful/" TargetMode="External"/><Relationship Id="rId3039" Type="http://schemas.openxmlformats.org/officeDocument/2006/relationships/hyperlink" Target="http://i.redd.it" TargetMode="External"/><Relationship Id="rId5691" Type="http://schemas.openxmlformats.org/officeDocument/2006/relationships/hyperlink" Target="https://www.reddit.com/r/metacanada/comments/gv1xyg/peaceful_protesting_in_saint_louis_significant/" TargetMode="External"/><Relationship Id="rId5692" Type="http://schemas.openxmlformats.org/officeDocument/2006/relationships/hyperlink" Target="https://twitter.com/mtdonnell/status/1267698391892611075?" TargetMode="External"/><Relationship Id="rId3030" Type="http://schemas.openxmlformats.org/officeDocument/2006/relationships/hyperlink" Target="https://www.reddit.com/r/metacanada/comments/hd5hzc/putin_on_world_war_ii/" TargetMode="External"/><Relationship Id="rId4361" Type="http://schemas.openxmlformats.org/officeDocument/2006/relationships/hyperlink" Target="https://www.reddit.com/r/metacanada/comments/hf59vi/conservatives_need_to_stop_being_complacent_stand/" TargetMode="External"/><Relationship Id="rId4360" Type="http://schemas.openxmlformats.org/officeDocument/2006/relationships/hyperlink" Target="https://www.reddit.com/r/metacanada/comments/hf59vi/conservatives_need_to_stop_being_complacent_stand/" TargetMode="External"/><Relationship Id="rId5690" Type="http://schemas.openxmlformats.org/officeDocument/2006/relationships/hyperlink" Target="http://twitter.com" TargetMode="External"/><Relationship Id="rId3032" Type="http://schemas.openxmlformats.org/officeDocument/2006/relationships/hyperlink" Target="https://www.reddit.com/r/metacanada/comments/h7pvtg/bad_thing_happen_europ/" TargetMode="External"/><Relationship Id="rId4363" Type="http://schemas.openxmlformats.org/officeDocument/2006/relationships/hyperlink" Target="https://www.reddit.com/r/metacanada/comments/gvlyxh/don_martin_the_21_seconds_of_silence_that_said/" TargetMode="External"/><Relationship Id="rId5695" Type="http://schemas.openxmlformats.org/officeDocument/2006/relationships/hyperlink" Target="https://www.washingtonpost.com/opinions/2020/05/28/trumps-concern-about-mail-in-ballots-is-completely-legitimate/" TargetMode="External"/><Relationship Id="rId3031" Type="http://schemas.openxmlformats.org/officeDocument/2006/relationships/hyperlink" Target="https://www.moonofalabama.org/2020/06/putin-on-world-war-ii.html" TargetMode="External"/><Relationship Id="rId4362" Type="http://schemas.openxmlformats.org/officeDocument/2006/relationships/hyperlink" Target="http://ctvnews.ca" TargetMode="External"/><Relationship Id="rId5696" Type="http://schemas.openxmlformats.org/officeDocument/2006/relationships/hyperlink" Target="http://youtube.com" TargetMode="External"/><Relationship Id="rId3034" Type="http://schemas.openxmlformats.org/officeDocument/2006/relationships/hyperlink" Target="https://www.reddit.com/r/metacanada/comments/h03b9i/wendy_mesley_suspended_from_hosting_after_using/" TargetMode="External"/><Relationship Id="rId4365" Type="http://schemas.openxmlformats.org/officeDocument/2006/relationships/hyperlink" Target="http://pri.org" TargetMode="External"/><Relationship Id="rId5693" Type="http://schemas.openxmlformats.org/officeDocument/2006/relationships/hyperlink" Target="http://washingtonpost.com" TargetMode="External"/><Relationship Id="rId3033" Type="http://schemas.openxmlformats.org/officeDocument/2006/relationships/hyperlink" Target="https://www.reddit.com/r/metacanada/comments/h7pvtg/bad_thing_happen_europ/" TargetMode="External"/><Relationship Id="rId4364" Type="http://schemas.openxmlformats.org/officeDocument/2006/relationships/hyperlink" Target="https://www.ctvnews.ca/politics/don-martin-the-21-seconds-of-silence-that-said-everything-about-canada-s-reaction-to-trump-1.4965618" TargetMode="External"/><Relationship Id="rId5694" Type="http://schemas.openxmlformats.org/officeDocument/2006/relationships/hyperlink" Target="https://www.reddit.com/r/metacanada/comments/he0kvj/trumps_concern_about_mailin_ballots_may_be/" TargetMode="External"/><Relationship Id="rId3036" Type="http://schemas.openxmlformats.org/officeDocument/2006/relationships/hyperlink" Target="http://cbc.ca" TargetMode="External"/><Relationship Id="rId4367" Type="http://schemas.openxmlformats.org/officeDocument/2006/relationships/hyperlink" Target="https://www.pri.org/stories/2020-06-16/canadian-universal-basic-income-experiment-has-been-life-changing-those" TargetMode="External"/><Relationship Id="rId5699" Type="http://schemas.openxmlformats.org/officeDocument/2006/relationships/hyperlink" Target="https://www.reddit.com/r/metacanada/comments/hi4371/so_waitare_we_still_alive/" TargetMode="External"/><Relationship Id="rId3035" Type="http://schemas.openxmlformats.org/officeDocument/2006/relationships/hyperlink" Target="https://www.reddit.com/r/metacanada/comments/h03b9i/wendy_mesley_suspended_from_hosting_after_using/" TargetMode="External"/><Relationship Id="rId4366" Type="http://schemas.openxmlformats.org/officeDocument/2006/relationships/hyperlink" Target="https://www.reddit.com/r/metacanada/comments/hbzmuc/canadian_universal_basic_income_experiment_has/" TargetMode="External"/><Relationship Id="rId3038" Type="http://schemas.openxmlformats.org/officeDocument/2006/relationships/hyperlink" Target="https://www.cbc.ca/news/canada/toronto/sarah-hegazi-death-1.5614698" TargetMode="External"/><Relationship Id="rId4369" Type="http://schemas.openxmlformats.org/officeDocument/2006/relationships/hyperlink" Target="https://www.reddit.com/r/metacanada/comments/hc1nf2/thomas_sowell_for_the_uninitiated_based_af/" TargetMode="External"/><Relationship Id="rId5697" Type="http://schemas.openxmlformats.org/officeDocument/2006/relationships/hyperlink" Target="https://www.reddit.com/r/metacanada/comments/hiiqnz/humza_yousaf_despite_being_justice_secretary_in/" TargetMode="External"/><Relationship Id="rId3037" Type="http://schemas.openxmlformats.org/officeDocument/2006/relationships/hyperlink" Target="https://www.reddit.com/r/metacanada/comments/hafz4z/lgbtq_activist_sarah_hegazi_exiled_in_canada/" TargetMode="External"/><Relationship Id="rId4368" Type="http://schemas.openxmlformats.org/officeDocument/2006/relationships/hyperlink" Target="http://i.redd.it" TargetMode="External"/><Relationship Id="rId5698" Type="http://schemas.openxmlformats.org/officeDocument/2006/relationships/hyperlink" Target="https://www.youtube.com/watch?v=UvOCDoLv944" TargetMode="External"/><Relationship Id="rId3029" Type="http://schemas.openxmlformats.org/officeDocument/2006/relationships/hyperlink" Target="http://moonofalabama.org" TargetMode="External"/><Relationship Id="rId3028" Type="http://schemas.openxmlformats.org/officeDocument/2006/relationships/hyperlink" Target="https://i.redd.it/yuscnmq7np351.jpg" TargetMode="External"/><Relationship Id="rId4359" Type="http://schemas.openxmlformats.org/officeDocument/2006/relationships/hyperlink" Target="https://www.reddit.com/r/metacanada/comments/gxfz89/the_ride_was_fun_for_the_time_it_lasted/" TargetMode="External"/><Relationship Id="rId5680" Type="http://schemas.openxmlformats.org/officeDocument/2006/relationships/hyperlink" Target="https://www.reddit.com/r/metacanada/comments/h8mmnr/memes_for_the_uk/" TargetMode="External"/><Relationship Id="rId5681" Type="http://schemas.openxmlformats.org/officeDocument/2006/relationships/hyperlink" Target="http://twitter.com" TargetMode="External"/><Relationship Id="rId4350" Type="http://schemas.openxmlformats.org/officeDocument/2006/relationships/hyperlink" Target="http://i.redd.it" TargetMode="External"/><Relationship Id="rId3021" Type="http://schemas.openxmlformats.org/officeDocument/2006/relationships/hyperlink" Target="https://www.reddit.com/r/metacanada/comments/hez2a3/cancon_matthew_good_band_hello_time_bomb/" TargetMode="External"/><Relationship Id="rId4352" Type="http://schemas.openxmlformats.org/officeDocument/2006/relationships/hyperlink" Target="https://www.reddit.com/r/metacanada/comments/hgz62g/this_is_pretty_terrifying_imho/" TargetMode="External"/><Relationship Id="rId5684" Type="http://schemas.openxmlformats.org/officeDocument/2006/relationships/hyperlink" Target="http://youtu.be" TargetMode="External"/><Relationship Id="rId3020" Type="http://schemas.openxmlformats.org/officeDocument/2006/relationships/hyperlink" Target="http://youtube.com" TargetMode="External"/><Relationship Id="rId4351" Type="http://schemas.openxmlformats.org/officeDocument/2006/relationships/hyperlink" Target="https://www.reddit.com/r/metacanada/comments/hgz62g/this_is_pretty_terrifying_imho/" TargetMode="External"/><Relationship Id="rId5685" Type="http://schemas.openxmlformats.org/officeDocument/2006/relationships/hyperlink" Target="https://www.reddit.com/r/metacanada/comments/gwrza3/run_like_time_never_yielding_or_forgiving/" TargetMode="External"/><Relationship Id="rId3023" Type="http://schemas.openxmlformats.org/officeDocument/2006/relationships/hyperlink" Target="http://i.redd.it" TargetMode="External"/><Relationship Id="rId4354" Type="http://schemas.openxmlformats.org/officeDocument/2006/relationships/hyperlink" Target="https://www.reddit.com/r/metacanada/comments/gvgu0v/all_great_empires_collapse_from_within/" TargetMode="External"/><Relationship Id="rId5682" Type="http://schemas.openxmlformats.org/officeDocument/2006/relationships/hyperlink" Target="https://www.reddit.com/r/metacanada/comments/hhyo12/greta_thunberg_has_voiced_her_frustration_with/" TargetMode="External"/><Relationship Id="rId3022" Type="http://schemas.openxmlformats.org/officeDocument/2006/relationships/hyperlink" Target="https://www.youtube.com/watch?v=wnQ-Ixnqpe8" TargetMode="External"/><Relationship Id="rId4353" Type="http://schemas.openxmlformats.org/officeDocument/2006/relationships/hyperlink" Target="http://twitter.com" TargetMode="External"/><Relationship Id="rId5683" Type="http://schemas.openxmlformats.org/officeDocument/2006/relationships/hyperlink" Target="https://twitter.com/SkyNews/status/1277165862563328000" TargetMode="External"/><Relationship Id="rId3025" Type="http://schemas.openxmlformats.org/officeDocument/2006/relationships/hyperlink" Target="https://i.redd.it/ikacycl42p351.jpg" TargetMode="External"/><Relationship Id="rId4356" Type="http://schemas.openxmlformats.org/officeDocument/2006/relationships/hyperlink" Target="http://old.reddit.com" TargetMode="External"/><Relationship Id="rId5688" Type="http://schemas.openxmlformats.org/officeDocument/2006/relationships/hyperlink" Target="https://www.reddit.com/r/metacanada/comments/hg8o52/you_guys_remember_this_case_from_a_while_ago_or/" TargetMode="External"/><Relationship Id="rId3024" Type="http://schemas.openxmlformats.org/officeDocument/2006/relationships/hyperlink" Target="https://www.reddit.com/r/metacanada/comments/gz01io/atleast_we_are_not_speaking_german_riright_guys/" TargetMode="External"/><Relationship Id="rId4355" Type="http://schemas.openxmlformats.org/officeDocument/2006/relationships/hyperlink" Target="https://twitter.com/stillgray/status/1267931725004288009" TargetMode="External"/><Relationship Id="rId5689" Type="http://schemas.openxmlformats.org/officeDocument/2006/relationships/hyperlink" Target="https://www.ctvnews.ca/mobile/world/3-men-indicted-on-murder-charges-in-killing-of-ahmaud-arbery-1.4998626" TargetMode="External"/><Relationship Id="rId3027" Type="http://schemas.openxmlformats.org/officeDocument/2006/relationships/hyperlink" Target="https://www.reddit.com/r/metacanada/comments/gz274j/i_thought_turdeau_was_the_panderer_in_chief_but/" TargetMode="External"/><Relationship Id="rId4358" Type="http://schemas.openxmlformats.org/officeDocument/2006/relationships/hyperlink" Target="https://old.reddit.com/r/announcements/comments/gxas21/upcoming_changes_to_our_content_policy_our_board/" TargetMode="External"/><Relationship Id="rId5686" Type="http://schemas.openxmlformats.org/officeDocument/2006/relationships/hyperlink" Target="https://youtu.be/90WD_ats6eE" TargetMode="External"/><Relationship Id="rId3026" Type="http://schemas.openxmlformats.org/officeDocument/2006/relationships/hyperlink" Target="http://i.redd.it" TargetMode="External"/><Relationship Id="rId4357" Type="http://schemas.openxmlformats.org/officeDocument/2006/relationships/hyperlink" Target="https://www.reddit.com/r/metacanada/comments/gxfylg/the_ride_was_fun_for_the_time_it_lasted/" TargetMode="External"/><Relationship Id="rId5687" Type="http://schemas.openxmlformats.org/officeDocument/2006/relationships/hyperlink" Target="http://ctvnews.ca" TargetMode="External"/><Relationship Id="rId3050" Type="http://schemas.openxmlformats.org/officeDocument/2006/relationships/hyperlink" Target="https://www.youtube.com/watch?v=LXYESL9ZEsc" TargetMode="External"/><Relationship Id="rId4381" Type="http://schemas.openxmlformats.org/officeDocument/2006/relationships/hyperlink" Target="https://www.reddit.com/r/metacanada/comments/gx5f4b/toronto_getting_ready_for_peaceful_protests/" TargetMode="External"/><Relationship Id="rId4380" Type="http://schemas.openxmlformats.org/officeDocument/2006/relationships/hyperlink" Target="http://i.redd.it" TargetMode="External"/><Relationship Id="rId3052" Type="http://schemas.openxmlformats.org/officeDocument/2006/relationships/hyperlink" Target="https://www.reddit.com/r/metacanada/comments/gzhj9i/antiracism_march_in_alberta_town_postponed_after/" TargetMode="External"/><Relationship Id="rId4383" Type="http://schemas.openxmlformats.org/officeDocument/2006/relationships/hyperlink" Target="http://i.redd.it" TargetMode="External"/><Relationship Id="rId3051" Type="http://schemas.openxmlformats.org/officeDocument/2006/relationships/hyperlink" Target="http://outline.com" TargetMode="External"/><Relationship Id="rId4382" Type="http://schemas.openxmlformats.org/officeDocument/2006/relationships/hyperlink" Target="https://i.redd.it/l6alkxrfo3351.png" TargetMode="External"/><Relationship Id="rId3054" Type="http://schemas.openxmlformats.org/officeDocument/2006/relationships/hyperlink" Target="http://twitter.com" TargetMode="External"/><Relationship Id="rId4385" Type="http://schemas.openxmlformats.org/officeDocument/2006/relationships/hyperlink" Target="https://i.redd.it/cclim3e61r551.png" TargetMode="External"/><Relationship Id="rId3053" Type="http://schemas.openxmlformats.org/officeDocument/2006/relationships/hyperlink" Target="https://outline.com/TYdtnb" TargetMode="External"/><Relationship Id="rId4384" Type="http://schemas.openxmlformats.org/officeDocument/2006/relationships/hyperlink" Target="https://www.reddit.com/r/metacanada/comments/hbozwv/aaaannnnddd_the_first_place_for_the_most_woke/" TargetMode="External"/><Relationship Id="rId3056" Type="http://schemas.openxmlformats.org/officeDocument/2006/relationships/hyperlink" Target="https://twitter.com/presscoreca/status/1274744065658159104?s=21" TargetMode="External"/><Relationship Id="rId4387" Type="http://schemas.openxmlformats.org/officeDocument/2006/relationships/hyperlink" Target="https://www.reddit.com/r/metacanada/comments/gztiz2/remember_how_redmonton_was_like_when_around_100/" TargetMode="External"/><Relationship Id="rId3055" Type="http://schemas.openxmlformats.org/officeDocument/2006/relationships/hyperlink" Target="https://www.reddit.com/r/metacanada/comments/he1qdg/what_on_earth_went_on_in_nova_scotia_updates_from/" TargetMode="External"/><Relationship Id="rId4386" Type="http://schemas.openxmlformats.org/officeDocument/2006/relationships/hyperlink" Target="http://np.reddit.com" TargetMode="External"/><Relationship Id="rId3058" Type="http://schemas.openxmlformats.org/officeDocument/2006/relationships/hyperlink" Target="https://www.reddit.com/r/metacanada/comments/gxdnbj/the_canada_prime_minister_is_out_marching/" TargetMode="External"/><Relationship Id="rId4389" Type="http://schemas.openxmlformats.org/officeDocument/2006/relationships/hyperlink" Target="https://www.reddit.com/r/metacanada/comments/gyqava/protests/" TargetMode="External"/><Relationship Id="rId3057" Type="http://schemas.openxmlformats.org/officeDocument/2006/relationships/hyperlink" Target="https://www.reddit.com/r/metacanada/comments/gxdnbj/the_canada_prime_minister_is_out_marching/" TargetMode="External"/><Relationship Id="rId4388" Type="http://schemas.openxmlformats.org/officeDocument/2006/relationships/hyperlink" Target="https://np.reddit.com/r/Edmonton/comments/gah3pz/this_hero_at_the_lockdown_protest_today_at_the/fozqqk1/" TargetMode="External"/><Relationship Id="rId3059" Type="http://schemas.openxmlformats.org/officeDocument/2006/relationships/hyperlink" Target="http://youtu.be" TargetMode="External"/><Relationship Id="rId4370" Type="http://schemas.openxmlformats.org/officeDocument/2006/relationships/hyperlink" Target="https://i.redd.it/faax7dfw2t551.png" TargetMode="External"/><Relationship Id="rId3041" Type="http://schemas.openxmlformats.org/officeDocument/2006/relationships/hyperlink" Target="https://i.redd.it/12k70obi9v651.jpg" TargetMode="External"/><Relationship Id="rId4372" Type="http://schemas.openxmlformats.org/officeDocument/2006/relationships/hyperlink" Target="https://www.reddit.com/r/metacanada/comments/gx52xj/rip_pink_floyd/" TargetMode="External"/><Relationship Id="rId3040" Type="http://schemas.openxmlformats.org/officeDocument/2006/relationships/hyperlink" Target="https://www.reddit.com/r/metacanada/comments/hf1r8d/erin_isnt_a_winners_name/" TargetMode="External"/><Relationship Id="rId4371" Type="http://schemas.openxmlformats.org/officeDocument/2006/relationships/hyperlink" Target="http://i.redd.it" TargetMode="External"/><Relationship Id="rId3043" Type="http://schemas.openxmlformats.org/officeDocument/2006/relationships/hyperlink" Target="https://www.reddit.com/r/metacanada/comments/h0j9og/petition_to_change_name_of_dundas_street_in/" TargetMode="External"/><Relationship Id="rId4374" Type="http://schemas.openxmlformats.org/officeDocument/2006/relationships/hyperlink" Target="http://youtube.com" TargetMode="External"/><Relationship Id="rId3042" Type="http://schemas.openxmlformats.org/officeDocument/2006/relationships/hyperlink" Target="http://thepostmillennial.com" TargetMode="External"/><Relationship Id="rId4373" Type="http://schemas.openxmlformats.org/officeDocument/2006/relationships/hyperlink" Target="https://i.redd.it/75pmrchal3351.jpg" TargetMode="External"/><Relationship Id="rId3045" Type="http://schemas.openxmlformats.org/officeDocument/2006/relationships/hyperlink" Target="http://streamable.com" TargetMode="External"/><Relationship Id="rId4376" Type="http://schemas.openxmlformats.org/officeDocument/2006/relationships/hyperlink" Target="https://www.youtube.com/watch?v=ti2HiZ41C_w&amp;amp;feature=youtu.be" TargetMode="External"/><Relationship Id="rId3044" Type="http://schemas.openxmlformats.org/officeDocument/2006/relationships/hyperlink" Target="https://thepostmillennial.com/a-petition-is-underway-to-rename-dundas-street-in-toronto" TargetMode="External"/><Relationship Id="rId4375" Type="http://schemas.openxmlformats.org/officeDocument/2006/relationships/hyperlink" Target="https://www.reddit.com/r/metacanada/comments/hiwcj3/ytil_in_the_80s_a_communist_soviet_defector/" TargetMode="External"/><Relationship Id="rId3047" Type="http://schemas.openxmlformats.org/officeDocument/2006/relationships/hyperlink" Target="https://streamable.com/ztuk5i" TargetMode="External"/><Relationship Id="rId4378" Type="http://schemas.openxmlformats.org/officeDocument/2006/relationships/hyperlink" Target="https://www.reddit.com/r/metacanada/comments/heh0wi/you_wanna_defeat_trudeau_we_can_do_it_the_easy/" TargetMode="External"/><Relationship Id="rId3046" Type="http://schemas.openxmlformats.org/officeDocument/2006/relationships/hyperlink" Target="https://www.reddit.com/r/metacanada/comments/hbr6sj/blm_cofounder_confirms_what_anyone_whos_read/" TargetMode="External"/><Relationship Id="rId4377" Type="http://schemas.openxmlformats.org/officeDocument/2006/relationships/hyperlink" Target="http://i.redd.it" TargetMode="External"/><Relationship Id="rId3049" Type="http://schemas.openxmlformats.org/officeDocument/2006/relationships/hyperlink" Target="https://www.reddit.com/r/metacanada/comments/hag9qk/border_skirmish_soldiers_dead_china_and_india_did/" TargetMode="External"/><Relationship Id="rId3048" Type="http://schemas.openxmlformats.org/officeDocument/2006/relationships/hyperlink" Target="http://youtube.com" TargetMode="External"/><Relationship Id="rId4379" Type="http://schemas.openxmlformats.org/officeDocument/2006/relationships/hyperlink" Target="https://i.redd.it/w0la7pd6lo651.jpg" TargetMode="External"/><Relationship Id="rId5714" Type="http://schemas.openxmlformats.org/officeDocument/2006/relationships/hyperlink" Target="https://www.reddit.com/r/metacanada/comments/h1771f/cuomo_says_new_yorks_christopher_columbus_statue/" TargetMode="External"/><Relationship Id="rId5715" Type="http://schemas.openxmlformats.org/officeDocument/2006/relationships/hyperlink" Target="https://outline.com/DxjMgr" TargetMode="External"/><Relationship Id="rId5712" Type="http://schemas.openxmlformats.org/officeDocument/2006/relationships/hyperlink" Target="https://www.spencerfernando.com/2020/06/02/liberals-vote-against-michelle-rempels-motion-to-study-takeover-of-canadian-companies-by-foreign-state-owned-enterprises-aka-china/" TargetMode="External"/><Relationship Id="rId5713" Type="http://schemas.openxmlformats.org/officeDocument/2006/relationships/hyperlink" Target="http://outline.com" TargetMode="External"/><Relationship Id="rId5718" Type="http://schemas.openxmlformats.org/officeDocument/2006/relationships/hyperlink" Target="https://i.redd.it/ev32iy9hn3551.jpg" TargetMode="External"/><Relationship Id="rId5719" Type="http://schemas.openxmlformats.org/officeDocument/2006/relationships/hyperlink" Target="http://edmontonjournal.com" TargetMode="External"/><Relationship Id="rId5716" Type="http://schemas.openxmlformats.org/officeDocument/2006/relationships/hyperlink" Target="http://i.redd.it" TargetMode="External"/><Relationship Id="rId5717" Type="http://schemas.openxmlformats.org/officeDocument/2006/relationships/hyperlink" Target="https://www.reddit.com/r/metacanada/comments/h9jg4p/but_why_dont_people_trust_the_medical_experts/" TargetMode="External"/><Relationship Id="rId5710" Type="http://schemas.openxmlformats.org/officeDocument/2006/relationships/hyperlink" Target="http://spencerfernando.com" TargetMode="External"/><Relationship Id="rId5711" Type="http://schemas.openxmlformats.org/officeDocument/2006/relationships/hyperlink" Target="https://www.reddit.com/r/metacanada/comments/gvnenl/liberals_vote_against_motion_to_study_takeover_of/" TargetMode="External"/><Relationship Id="rId5703" Type="http://schemas.openxmlformats.org/officeDocument/2006/relationships/hyperlink" Target="https://outline.com/kZmHav" TargetMode="External"/><Relationship Id="rId5704" Type="http://schemas.openxmlformats.org/officeDocument/2006/relationships/hyperlink" Target="http://i.redd.it" TargetMode="External"/><Relationship Id="rId5701" Type="http://schemas.openxmlformats.org/officeDocument/2006/relationships/hyperlink" Target="http://outline.com" TargetMode="External"/><Relationship Id="rId5702" Type="http://schemas.openxmlformats.org/officeDocument/2006/relationships/hyperlink" Target="https://www.reddit.com/r/metacanada/comments/h0gfmk/clearview_ai_facial_recognition_offers_to_delete/" TargetMode="External"/><Relationship Id="rId5707" Type="http://schemas.openxmlformats.org/officeDocument/2006/relationships/hyperlink" Target="http://toronto.citynews.ca" TargetMode="External"/><Relationship Id="rId5708" Type="http://schemas.openxmlformats.org/officeDocument/2006/relationships/hyperlink" Target="https://www.reddit.com/r/metacanada/comments/hbu52o/ford_government_to_reduce_holidays_for_front_line/" TargetMode="External"/><Relationship Id="rId5705" Type="http://schemas.openxmlformats.org/officeDocument/2006/relationships/hyperlink" Target="https://www.reddit.com/r/metacanada/comments/ha7q0z/failing_a_sobriety_test_is_not_a_good_thing/" TargetMode="External"/><Relationship Id="rId5706" Type="http://schemas.openxmlformats.org/officeDocument/2006/relationships/hyperlink" Target="https://i.redd.it/8h8mzhdoxa551.jpg" TargetMode="External"/><Relationship Id="rId5709" Type="http://schemas.openxmlformats.org/officeDocument/2006/relationships/hyperlink" Target="https://toronto.citynews.ca/2020/06/18/ford-government-to-reduce-holidays-for-front-line-retail-workers-union/" TargetMode="External"/><Relationship Id="rId5700" Type="http://schemas.openxmlformats.org/officeDocument/2006/relationships/hyperlink" Target="https://www.reddit.com/r/metacanada/comments/hi4371/so_waitare_we_still_alive/" TargetMode="External"/><Relationship Id="rId3117" Type="http://schemas.openxmlformats.org/officeDocument/2006/relationships/hyperlink" Target="https://www.reddit.com/r/metacanada/comments/hc9db1/un_reveals_its_true_colors_by_defending/" TargetMode="External"/><Relationship Id="rId4448" Type="http://schemas.openxmlformats.org/officeDocument/2006/relationships/hyperlink" Target="https://www.reddit.com/r/metacanada/comments/gzfaa5/wow_i_picked_the_wrong_career_should_have_gotten/" TargetMode="External"/><Relationship Id="rId3116" Type="http://schemas.openxmlformats.org/officeDocument/2006/relationships/hyperlink" Target="http://twitter.com" TargetMode="External"/><Relationship Id="rId4447" Type="http://schemas.openxmlformats.org/officeDocument/2006/relationships/hyperlink" Target="http://i.redd.it" TargetMode="External"/><Relationship Id="rId3119" Type="http://schemas.openxmlformats.org/officeDocument/2006/relationships/hyperlink" Target="http://cbc.ca" TargetMode="External"/><Relationship Id="rId5778" Type="http://schemas.openxmlformats.org/officeDocument/2006/relationships/hyperlink" Target="http://v.redd.it" TargetMode="External"/><Relationship Id="rId3118" Type="http://schemas.openxmlformats.org/officeDocument/2006/relationships/hyperlink" Target="https://twitter.com/UNGeneva/status/1274007783864627201" TargetMode="External"/><Relationship Id="rId4449" Type="http://schemas.openxmlformats.org/officeDocument/2006/relationships/hyperlink" Target="https://i.redd.it/z012vixt3t351.png" TargetMode="External"/><Relationship Id="rId5779" Type="http://schemas.openxmlformats.org/officeDocument/2006/relationships/hyperlink" Target="https://www.reddit.com/r/metacanada/comments/hbj61k/blm_gone_wild/" TargetMode="External"/><Relationship Id="rId4440" Type="http://schemas.openxmlformats.org/officeDocument/2006/relationships/hyperlink" Target="http://archive.is/KAb8H" TargetMode="External"/><Relationship Id="rId5772" Type="http://schemas.openxmlformats.org/officeDocument/2006/relationships/hyperlink" Target="http://i.redd.it" TargetMode="External"/><Relationship Id="rId5773" Type="http://schemas.openxmlformats.org/officeDocument/2006/relationships/hyperlink" Target="https://www.reddit.com/r/metacanada/comments/hfmqf3/they_are_going_to_defund_the_toronto_police_this/" TargetMode="External"/><Relationship Id="rId3111" Type="http://schemas.openxmlformats.org/officeDocument/2006/relationships/hyperlink" Target="http://i.redd.it" TargetMode="External"/><Relationship Id="rId4442" Type="http://schemas.openxmlformats.org/officeDocument/2006/relationships/hyperlink" Target="https://www.reddit.com/r/metacanada/comments/hgu9d8/blm_founder_calls_herself_a_trained_marxist_and/" TargetMode="External"/><Relationship Id="rId5770" Type="http://schemas.openxmlformats.org/officeDocument/2006/relationships/hyperlink" Target="https://www.reddit.com/r/metacanada/comments/h9beqq/city_council_suggests_deportation_after_5_african/" TargetMode="External"/><Relationship Id="rId3110" Type="http://schemas.openxmlformats.org/officeDocument/2006/relationships/hyperlink" Target="https://www.reddit.com/r/metacanada/comments/hh90q1/the_urge_to_save_humanity/" TargetMode="External"/><Relationship Id="rId4441" Type="http://schemas.openxmlformats.org/officeDocument/2006/relationships/hyperlink" Target="http://m.thebl.com" TargetMode="External"/><Relationship Id="rId5771" Type="http://schemas.openxmlformats.org/officeDocument/2006/relationships/hyperlink" Target="https://www.thegatewaypundit.com/2020/06/five-african-students-hold-black-lives-matter-protest-ukrainian-city-city-council-minister-asks-names-can-deport/" TargetMode="External"/><Relationship Id="rId3113" Type="http://schemas.openxmlformats.org/officeDocument/2006/relationships/hyperlink" Target="https://i.redd.it/99ry2s22ni551.jpg" TargetMode="External"/><Relationship Id="rId4444" Type="http://schemas.openxmlformats.org/officeDocument/2006/relationships/hyperlink" Target="http://torontosun.com" TargetMode="External"/><Relationship Id="rId5776" Type="http://schemas.openxmlformats.org/officeDocument/2006/relationships/hyperlink" Target="https://www.reddit.com/r/metacanada/comments/hi70yn/really_makes_me_think/" TargetMode="External"/><Relationship Id="rId3112" Type="http://schemas.openxmlformats.org/officeDocument/2006/relationships/hyperlink" Target="https://www.reddit.com/r/metacanada/comments/haxexp/the_academic_perversion_of_equality_has_been/" TargetMode="External"/><Relationship Id="rId4443" Type="http://schemas.openxmlformats.org/officeDocument/2006/relationships/hyperlink" Target="https://www.reddit.com/r/metacanada/comments/hgu9d8/blm_founder_calls_herself_a_trained_marxist_and/" TargetMode="External"/><Relationship Id="rId5777" Type="http://schemas.openxmlformats.org/officeDocument/2006/relationships/hyperlink" Target="https://i.redd.it/j9bxydj1kw751.png" TargetMode="External"/><Relationship Id="rId3115" Type="http://schemas.openxmlformats.org/officeDocument/2006/relationships/hyperlink" Target="https://www.reddit.com/r/metacanada/comments/h9c7w4/cases_in_ontario_dropping_after_reopening_and/" TargetMode="External"/><Relationship Id="rId4446" Type="http://schemas.openxmlformats.org/officeDocument/2006/relationships/hyperlink" Target="https://torontosun.com/news/local-news/north-york-man-charged-in-london-fatal-home-invasion/wcm/66a77f34-1a36-4c4c-b2c3-6963a740ed90" TargetMode="External"/><Relationship Id="rId5774" Type="http://schemas.openxmlformats.org/officeDocument/2006/relationships/hyperlink" Target="https://i.redd.it/1fb24u1dd2751.png" TargetMode="External"/><Relationship Id="rId3114" Type="http://schemas.openxmlformats.org/officeDocument/2006/relationships/hyperlink" Target="https://www.reddit.com/r/metacanada/comments/h9c7w4/cases_in_ontario_dropping_after_reopening_and/" TargetMode="External"/><Relationship Id="rId4445" Type="http://schemas.openxmlformats.org/officeDocument/2006/relationships/hyperlink" Target="https://www.reddit.com/r/metacanada/comments/hg7s22/north_york_man_charged_in_london_fatal_home/" TargetMode="External"/><Relationship Id="rId5775" Type="http://schemas.openxmlformats.org/officeDocument/2006/relationships/hyperlink" Target="http://i.redd.it" TargetMode="External"/><Relationship Id="rId3106" Type="http://schemas.openxmlformats.org/officeDocument/2006/relationships/hyperlink" Target="https://www.reddit.com/r/metacanada/comments/heo5dn/trump_is_tough_on_china_the_chinese_are_afraid_of/" TargetMode="External"/><Relationship Id="rId4437" Type="http://schemas.openxmlformats.org/officeDocument/2006/relationships/hyperlink" Target="https://nationalpost.com/news/as-ontario-mp-marwan-tabbara-sat-in-jail-over-easter-there-was-no-backlash-because-nobody-knew/wcm/46951b3b-be70-4a4c-99fa-f94a8eadcc82/" TargetMode="External"/><Relationship Id="rId5769" Type="http://schemas.openxmlformats.org/officeDocument/2006/relationships/hyperlink" Target="http://thegatewaypundit.com" TargetMode="External"/><Relationship Id="rId3105" Type="http://schemas.openxmlformats.org/officeDocument/2006/relationships/hyperlink" Target="http://rawstory.com" TargetMode="External"/><Relationship Id="rId4436" Type="http://schemas.openxmlformats.org/officeDocument/2006/relationships/hyperlink" Target="https://www.reddit.com/r/metacanada/comments/hb5w0s/as_ontario_mp_marwan_tabbara_sat_in_jail_over/" TargetMode="External"/><Relationship Id="rId3108" Type="http://schemas.openxmlformats.org/officeDocument/2006/relationships/hyperlink" Target="http://imgur.com" TargetMode="External"/><Relationship Id="rId4439" Type="http://schemas.openxmlformats.org/officeDocument/2006/relationships/hyperlink" Target="https://www.reddit.com/r/metacanada/comments/h9pogn/as_ontario_mp_marwan_tabbara_sat_in_jail_over/" TargetMode="External"/><Relationship Id="rId5767" Type="http://schemas.openxmlformats.org/officeDocument/2006/relationships/hyperlink" Target="https://www.reddit.com/r/metacanada/comments/gzsgol/microsoft_workers_push_ceo_to_cancel_police/" TargetMode="External"/><Relationship Id="rId3107" Type="http://schemas.openxmlformats.org/officeDocument/2006/relationships/hyperlink" Target="https://www.rawstory.com/2020/06/chinese-nationals-with-government-ties-have-funneled-hundreds-of-thousands-in-cash-to-trumps-re-election-campaign-wsj/" TargetMode="External"/><Relationship Id="rId4438" Type="http://schemas.openxmlformats.org/officeDocument/2006/relationships/hyperlink" Target="http://archive.is" TargetMode="External"/><Relationship Id="rId5768" Type="http://schemas.openxmlformats.org/officeDocument/2006/relationships/hyperlink" Target="https://www.foxbusiness.com/technology/microsoft-workers-defund-police-letter" TargetMode="External"/><Relationship Id="rId3109" Type="http://schemas.openxmlformats.org/officeDocument/2006/relationships/hyperlink" Target="https://www.reddit.com/r/metacanada/comments/hh90q1/the_urge_to_save_humanity/" TargetMode="External"/><Relationship Id="rId5761" Type="http://schemas.openxmlformats.org/officeDocument/2006/relationships/hyperlink" Target="https://www.reddit.com/r/metacanada/comments/hicisf/dr_bonnie_henry_says_shes_concerned_about_covid19/" TargetMode="External"/><Relationship Id="rId5762" Type="http://schemas.openxmlformats.org/officeDocument/2006/relationships/hyperlink" Target="http://archive.is/ymFKh" TargetMode="External"/><Relationship Id="rId3100" Type="http://schemas.openxmlformats.org/officeDocument/2006/relationships/hyperlink" Target="https://www.reddit.com/r/metacanada/comments/gyw81d/nyc_mayor_suppresses_10_people_in_a_church_for/" TargetMode="External"/><Relationship Id="rId4431" Type="http://schemas.openxmlformats.org/officeDocument/2006/relationships/hyperlink" Target="https://www.reddit.com/r/metacanada/comments/gx35xr/socalled_peaceful_protests_all_benefit_from_the/" TargetMode="External"/><Relationship Id="rId4430" Type="http://schemas.openxmlformats.org/officeDocument/2006/relationships/hyperlink" Target="https://youtu.be/V5ATxwXSvKo" TargetMode="External"/><Relationship Id="rId5760" Type="http://schemas.openxmlformats.org/officeDocument/2006/relationships/hyperlink" Target="http://archive.is" TargetMode="External"/><Relationship Id="rId3102" Type="http://schemas.openxmlformats.org/officeDocument/2006/relationships/hyperlink" Target="http://thegrowthop.com" TargetMode="External"/><Relationship Id="rId4433" Type="http://schemas.openxmlformats.org/officeDocument/2006/relationships/hyperlink" Target="https://www.reddit.com/r/metacanada/comments/gyhzy1/antiglobalist_slam_poetry_sunday/" TargetMode="External"/><Relationship Id="rId5765" Type="http://schemas.openxmlformats.org/officeDocument/2006/relationships/hyperlink" Target="https://www.reddit.com/r/metacanada/comments/hh33ez/sothe_actors_best_suited_for_the_job_are_not/" TargetMode="External"/><Relationship Id="rId3101" Type="http://schemas.openxmlformats.org/officeDocument/2006/relationships/hyperlink" Target="https://www.lifesitenews.com/opinion/nyc-mayor-suppresses-10-people-in-a-church-for-covid-but-lets-thousands-riot" TargetMode="External"/><Relationship Id="rId4432" Type="http://schemas.openxmlformats.org/officeDocument/2006/relationships/hyperlink" Target="https://www.reddit.com/r/metacanada/comments/gx35xr/socalled_peaceful_protests_all_benefit_from_the/" TargetMode="External"/><Relationship Id="rId5766" Type="http://schemas.openxmlformats.org/officeDocument/2006/relationships/hyperlink" Target="http://foxbusiness.com" TargetMode="External"/><Relationship Id="rId3104" Type="http://schemas.openxmlformats.org/officeDocument/2006/relationships/hyperlink" Target="https://www.thegrowthop.com/life/health-canada-makes-it-crystally-clear-trailer-park-buds-need-to-rebrand" TargetMode="External"/><Relationship Id="rId4435" Type="http://schemas.openxmlformats.org/officeDocument/2006/relationships/hyperlink" Target="http://nationalpost.com" TargetMode="External"/><Relationship Id="rId5763" Type="http://schemas.openxmlformats.org/officeDocument/2006/relationships/hyperlink" Target="http://thepostmillennial.com" TargetMode="External"/><Relationship Id="rId3103" Type="http://schemas.openxmlformats.org/officeDocument/2006/relationships/hyperlink" Target="https://www.reddit.com/r/metacanada/comments/hg2hkb/health_canada_shuts_down_trailer_park_boys_weed/" TargetMode="External"/><Relationship Id="rId4434" Type="http://schemas.openxmlformats.org/officeDocument/2006/relationships/hyperlink" Target="https://www.reddit.com/r/metacanada/comments/gyhzy1/antiglobalist_slam_poetry_sunday/" TargetMode="External"/><Relationship Id="rId5764" Type="http://schemas.openxmlformats.org/officeDocument/2006/relationships/hyperlink" Target="https://www.reddit.com/r/metacanada/comments/hh33ez/sothe_actors_best_suited_for_the_job_are_not/" TargetMode="External"/><Relationship Id="rId3139" Type="http://schemas.openxmlformats.org/officeDocument/2006/relationships/hyperlink" Target="https://twitter.com/VassyKapelos/status/1273348008395132931?s=19" TargetMode="External"/><Relationship Id="rId3138" Type="http://schemas.openxmlformats.org/officeDocument/2006/relationships/hyperlink" Target="https://www.reddit.com/r/metacanada/comments/hazb24/canada_loses_un_security_council_seat_to_norway/" TargetMode="External"/><Relationship Id="rId4469" Type="http://schemas.openxmlformats.org/officeDocument/2006/relationships/hyperlink" Target="http://i.imgur.com" TargetMode="External"/><Relationship Id="rId5790" Type="http://schemas.openxmlformats.org/officeDocument/2006/relationships/hyperlink" Target="https://www.reddit.com/r/metacanada/comments/hhni15/conservatives_ask_auditor_general_to_probe/" TargetMode="External"/><Relationship Id="rId5791" Type="http://schemas.openxmlformats.org/officeDocument/2006/relationships/hyperlink" Target="http://archive.is/DxDSd" TargetMode="External"/><Relationship Id="rId4460" Type="http://schemas.openxmlformats.org/officeDocument/2006/relationships/hyperlink" Target="http://foxnews.com" TargetMode="External"/><Relationship Id="rId3131" Type="http://schemas.openxmlformats.org/officeDocument/2006/relationships/hyperlink" Target="http://thepostmillennial.com" TargetMode="External"/><Relationship Id="rId4462" Type="http://schemas.openxmlformats.org/officeDocument/2006/relationships/hyperlink" Target="https://www.foxnews.com/us/tampa-officers-injured-hundreds-ambush-police-video" TargetMode="External"/><Relationship Id="rId5794" Type="http://schemas.openxmlformats.org/officeDocument/2006/relationships/hyperlink" Target="https://www.reddit.com/r/metacanada/comments/gv76yp/wanna_hear_a_coronavirus_joke/" TargetMode="External"/><Relationship Id="rId3130" Type="http://schemas.openxmlformats.org/officeDocument/2006/relationships/hyperlink" Target="https://youtu.be/jmlR0zxGYWE" TargetMode="External"/><Relationship Id="rId4461" Type="http://schemas.openxmlformats.org/officeDocument/2006/relationships/hyperlink" Target="https://www.reddit.com/r/metacanada/comments/hez06h/someone_faked_a_911_call_to_the_tampa_police/" TargetMode="External"/><Relationship Id="rId5795" Type="http://schemas.openxmlformats.org/officeDocument/2006/relationships/hyperlink" Target="https://www.reddit.com/r/metacanada/comments/gv76yp/wanna_hear_a_coronavirus_joke/" TargetMode="External"/><Relationship Id="rId3133" Type="http://schemas.openxmlformats.org/officeDocument/2006/relationships/hyperlink" Target="https://www.reddit.com/r/metacanada/comments/hgobp0/breaking_journalist_jack_posobiec_assaulted_by/" TargetMode="External"/><Relationship Id="rId4464" Type="http://schemas.openxmlformats.org/officeDocument/2006/relationships/hyperlink" Target="https://www.reddit.com/r/metacanada/comments/hb062u/trudeau_loses_the_un_security_council_seat/" TargetMode="External"/><Relationship Id="rId5792" Type="http://schemas.openxmlformats.org/officeDocument/2006/relationships/hyperlink" Target="https://www.reddit.com/r/metacanada/comments/gzfaa7/wasnt_it_just_10_days_ago_that_we_were_in_the/" TargetMode="External"/><Relationship Id="rId3132" Type="http://schemas.openxmlformats.org/officeDocument/2006/relationships/hyperlink" Target="https://www.reddit.com/r/metacanada/comments/hgobp0/breaking_journalist_jack_posobiec_assaulted_by/" TargetMode="External"/><Relationship Id="rId4463" Type="http://schemas.openxmlformats.org/officeDocument/2006/relationships/hyperlink" Target="http://twitter.com" TargetMode="External"/><Relationship Id="rId5793" Type="http://schemas.openxmlformats.org/officeDocument/2006/relationships/hyperlink" Target="https://www.reddit.com/r/metacanada/comments/gzfaa7/wasnt_it_just_10_days_ago_that_we_were_in_the/" TargetMode="External"/><Relationship Id="rId3135" Type="http://schemas.openxmlformats.org/officeDocument/2006/relationships/hyperlink" Target="https://www.reddit.com/r/metacanada/comments/h89mww/saskatchewan_farmer_arrested_in_shooting_of/" TargetMode="External"/><Relationship Id="rId4466" Type="http://schemas.openxmlformats.org/officeDocument/2006/relationships/hyperlink" Target="http://i.redd.it" TargetMode="External"/><Relationship Id="rId5798" Type="http://schemas.openxmlformats.org/officeDocument/2006/relationships/hyperlink" Target="http://i.redd.it" TargetMode="External"/><Relationship Id="rId3134" Type="http://schemas.openxmlformats.org/officeDocument/2006/relationships/hyperlink" Target="http://toronto.ctvnews.ca" TargetMode="External"/><Relationship Id="rId4465" Type="http://schemas.openxmlformats.org/officeDocument/2006/relationships/hyperlink" Target="https://twitter.com/VassyKapelos/status/1273348008395132931?s=20" TargetMode="External"/><Relationship Id="rId5799" Type="http://schemas.openxmlformats.org/officeDocument/2006/relationships/hyperlink" Target="https://www.reddit.com/r/metacanada/comments/gyc5fy/another_day_another_mask/" TargetMode="External"/><Relationship Id="rId3137" Type="http://schemas.openxmlformats.org/officeDocument/2006/relationships/hyperlink" Target="http://twitter.com" TargetMode="External"/><Relationship Id="rId4468" Type="http://schemas.openxmlformats.org/officeDocument/2006/relationships/hyperlink" Target="https://i.redd.it/xuurk478mq551.jpg" TargetMode="External"/><Relationship Id="rId5796" Type="http://schemas.openxmlformats.org/officeDocument/2006/relationships/hyperlink" Target="https://www.reddit.com/r/metacanada/comments/hfl3t0/china_suggests_it_will_free_kovrig_and_spavor_if/" TargetMode="External"/><Relationship Id="rId3136" Type="http://schemas.openxmlformats.org/officeDocument/2006/relationships/hyperlink" Target="https://www.reddit.com/r/metacanada/comments/h89mww/saskatchewan_farmer_arrested_in_shooting_of/" TargetMode="External"/><Relationship Id="rId4467" Type="http://schemas.openxmlformats.org/officeDocument/2006/relationships/hyperlink" Target="https://www.reddit.com/r/metacanada/comments/hbnji8/rare_photo_of_erin_preparing_for_the_lamest/" TargetMode="External"/><Relationship Id="rId5797" Type="http://schemas.openxmlformats.org/officeDocument/2006/relationships/hyperlink" Target="https://www.reddit.com/r/metacanada/comments/hfl3t0/china_suggests_it_will_free_kovrig_and_spavor_if/" TargetMode="External"/><Relationship Id="rId3128" Type="http://schemas.openxmlformats.org/officeDocument/2006/relationships/hyperlink" Target="http://youtu.be" TargetMode="External"/><Relationship Id="rId4459" Type="http://schemas.openxmlformats.org/officeDocument/2006/relationships/hyperlink" Target="https://www.reddit.com/r/metacanada/comments/hc6mws/not_a_christian_believer_but_i_agree_that_canada/" TargetMode="External"/><Relationship Id="rId3127" Type="http://schemas.openxmlformats.org/officeDocument/2006/relationships/hyperlink" Target="https://www.bestgore.com/brain-fart/muslim-man-warn-german-people-what-happen-germany/" TargetMode="External"/><Relationship Id="rId4458" Type="http://schemas.openxmlformats.org/officeDocument/2006/relationships/hyperlink" Target="https://i.redd.it/tgy9rqqa63851.png" TargetMode="External"/><Relationship Id="rId5789" Type="http://schemas.openxmlformats.org/officeDocument/2006/relationships/hyperlink" Target="http://archive.is" TargetMode="External"/><Relationship Id="rId3129" Type="http://schemas.openxmlformats.org/officeDocument/2006/relationships/hyperlink" Target="https://www.reddit.com/r/metacanada/comments/gvrm61/he_seems_so_ungrateful_despite_canada_welcoming/" TargetMode="External"/><Relationship Id="rId5780" Type="http://schemas.openxmlformats.org/officeDocument/2006/relationships/hyperlink" Target="https://v.redd.it/o6pwpmn2fp551" TargetMode="External"/><Relationship Id="rId3120" Type="http://schemas.openxmlformats.org/officeDocument/2006/relationships/hyperlink" Target="https://www.reddit.com/r/metacanada/comments/gwal3d/stockwell_day_fired_from_cbc_corporate_posts_for/" TargetMode="External"/><Relationship Id="rId4451" Type="http://schemas.openxmlformats.org/officeDocument/2006/relationships/hyperlink" Target="https://www.reddit.com/r/metacanada/comments/hhregk/local_guy_has_had_enough_of_the_chaz/" TargetMode="External"/><Relationship Id="rId5783" Type="http://schemas.openxmlformats.org/officeDocument/2006/relationships/hyperlink" Target="http://archive.is/ymFEy" TargetMode="External"/><Relationship Id="rId4450" Type="http://schemas.openxmlformats.org/officeDocument/2006/relationships/hyperlink" Target="http://youtube.com" TargetMode="External"/><Relationship Id="rId5784" Type="http://schemas.openxmlformats.org/officeDocument/2006/relationships/hyperlink" Target="http://i.redd.it" TargetMode="External"/><Relationship Id="rId3122" Type="http://schemas.openxmlformats.org/officeDocument/2006/relationships/hyperlink" Target="http://twitter.com" TargetMode="External"/><Relationship Id="rId4453" Type="http://schemas.openxmlformats.org/officeDocument/2006/relationships/hyperlink" Target="http://i.redd.it" TargetMode="External"/><Relationship Id="rId5781" Type="http://schemas.openxmlformats.org/officeDocument/2006/relationships/hyperlink" Target="http://archive.is" TargetMode="External"/><Relationship Id="rId3121" Type="http://schemas.openxmlformats.org/officeDocument/2006/relationships/hyperlink" Target="https://www.cbc.ca/news/politics/stockwell-day-systemic-racism-canada-1.5597550" TargetMode="External"/><Relationship Id="rId4452" Type="http://schemas.openxmlformats.org/officeDocument/2006/relationships/hyperlink" Target="https://www.youtube.com/watch?v=J7YpVEO9uvo" TargetMode="External"/><Relationship Id="rId5782" Type="http://schemas.openxmlformats.org/officeDocument/2006/relationships/hyperlink" Target="https://www.reddit.com/r/metacanada/comments/hccub6/massey_college_reviewing_margaret_wente_accused/" TargetMode="External"/><Relationship Id="rId3124" Type="http://schemas.openxmlformats.org/officeDocument/2006/relationships/hyperlink" Target="https://twitter.com/BoyerMichel/status/1267839950214627328?ref_src=twsrc%5Egoogle%7Ctwcamp%5Eserp%7Ctwgr%5Etweet" TargetMode="External"/><Relationship Id="rId4455" Type="http://schemas.openxmlformats.org/officeDocument/2006/relationships/hyperlink" Target="https://i.redd.it/ja9yf1gjxd351.png" TargetMode="External"/><Relationship Id="rId5787" Type="http://schemas.openxmlformats.org/officeDocument/2006/relationships/hyperlink" Target="https://www.reddit.com/r/metacanada/comments/hep7zc/shadow_banned_from_the_edmonton_subreddit/" TargetMode="External"/><Relationship Id="rId3123" Type="http://schemas.openxmlformats.org/officeDocument/2006/relationships/hyperlink" Target="https://www.reddit.com/r/metacanada/comments/gv9xzo/canadas_embarrassment_blackface_pm_paralyzed_by/" TargetMode="External"/><Relationship Id="rId4454" Type="http://schemas.openxmlformats.org/officeDocument/2006/relationships/hyperlink" Target="https://www.reddit.com/r/metacanada/comments/gy2ndm/watch_out_for_these_guys/" TargetMode="External"/><Relationship Id="rId5788" Type="http://schemas.openxmlformats.org/officeDocument/2006/relationships/hyperlink" Target="https://www.reddit.com/r/metacanada/comments/hep7zc/shadow_banned_from_the_edmonton_subreddit/" TargetMode="External"/><Relationship Id="rId3126" Type="http://schemas.openxmlformats.org/officeDocument/2006/relationships/hyperlink" Target="https://www.reddit.com/r/metacanada/comments/hevpgc/muslim_man_warns_german_people_with_what_will/" TargetMode="External"/><Relationship Id="rId4457" Type="http://schemas.openxmlformats.org/officeDocument/2006/relationships/hyperlink" Target="https://www.reddit.com/r/metacanada/comments/hisgkm/pour_one_out_for_our_alltime_favorite_moderator/" TargetMode="External"/><Relationship Id="rId5785" Type="http://schemas.openxmlformats.org/officeDocument/2006/relationships/hyperlink" Target="https://www.reddit.com/r/metacanada/comments/hfe24o/yeah_you_too_canada/" TargetMode="External"/><Relationship Id="rId3125" Type="http://schemas.openxmlformats.org/officeDocument/2006/relationships/hyperlink" Target="http://bestgore.com" TargetMode="External"/><Relationship Id="rId4456" Type="http://schemas.openxmlformats.org/officeDocument/2006/relationships/hyperlink" Target="http://i.redd.it" TargetMode="External"/><Relationship Id="rId5786" Type="http://schemas.openxmlformats.org/officeDocument/2006/relationships/hyperlink" Target="https://i.redd.it/klg2vxmmsy651.jpg" TargetMode="External"/><Relationship Id="rId4404" Type="http://schemas.openxmlformats.org/officeDocument/2006/relationships/hyperlink" Target="http://i.redd.it" TargetMode="External"/><Relationship Id="rId5736" Type="http://schemas.openxmlformats.org/officeDocument/2006/relationships/hyperlink" Target="https://www.reddit.com/r/metacanada/comments/heshwg/anyone_know_how_to_delete_it/" TargetMode="External"/><Relationship Id="rId4403" Type="http://schemas.openxmlformats.org/officeDocument/2006/relationships/hyperlink" Target="https://www.reddit.com/r/metacanada/comments/gwjekg/i_wanna_leave_ontario_after_this_plandemic/" TargetMode="External"/><Relationship Id="rId5737" Type="http://schemas.openxmlformats.org/officeDocument/2006/relationships/hyperlink" Target="https://i.redd.it/vu1qbyegrr651.jpg" TargetMode="External"/><Relationship Id="rId4406" Type="http://schemas.openxmlformats.org/officeDocument/2006/relationships/hyperlink" Target="https://i.redd.it/2onsbn6sja251.jpg" TargetMode="External"/><Relationship Id="rId5734" Type="http://schemas.openxmlformats.org/officeDocument/2006/relationships/hyperlink" Target="https://i.redd.it/zw1occwwmo651.png" TargetMode="External"/><Relationship Id="rId4405" Type="http://schemas.openxmlformats.org/officeDocument/2006/relationships/hyperlink" Target="https://www.reddit.com/r/metacanada/comments/gujmqo/one_day_its_like_a_miracle_it_will_disappear/" TargetMode="External"/><Relationship Id="rId5735" Type="http://schemas.openxmlformats.org/officeDocument/2006/relationships/hyperlink" Target="http://i.redd.it" TargetMode="External"/><Relationship Id="rId4408" Type="http://schemas.openxmlformats.org/officeDocument/2006/relationships/hyperlink" Target="https://www.reddit.com/r/metacanada/comments/h9n9af/people_will_say_he_was_arrested_for_nothing/" TargetMode="External"/><Relationship Id="rId4407" Type="http://schemas.openxmlformats.org/officeDocument/2006/relationships/hyperlink" Target="http://youtu.be" TargetMode="External"/><Relationship Id="rId5738" Type="http://schemas.openxmlformats.org/officeDocument/2006/relationships/hyperlink" Target="http://youtube.com" TargetMode="External"/><Relationship Id="rId4409" Type="http://schemas.openxmlformats.org/officeDocument/2006/relationships/hyperlink" Target="https://youtu.be/ZzxbXziVu-o" TargetMode="External"/><Relationship Id="rId5739" Type="http://schemas.openxmlformats.org/officeDocument/2006/relationships/hyperlink" Target="https://www.reddit.com/r/metacanada/comments/gvm25t/rebel_news_reporter_arrested_in_new_york_rebel/" TargetMode="External"/><Relationship Id="rId4400" Type="http://schemas.openxmlformats.org/officeDocument/2006/relationships/hyperlink" Target="https://www.reddit.com/r/metacanada/comments/gxynv8/based_worker_shares_sentiment_of_the_silent/" TargetMode="External"/><Relationship Id="rId5732" Type="http://schemas.openxmlformats.org/officeDocument/2006/relationships/hyperlink" Target="http://i.redd.it" TargetMode="External"/><Relationship Id="rId5733" Type="http://schemas.openxmlformats.org/officeDocument/2006/relationships/hyperlink" Target="https://www.reddit.com/r/metacanada/comments/heo3ff/rcanadaleft_thinks_that_we_can_replace_the_police/" TargetMode="External"/><Relationship Id="rId4402" Type="http://schemas.openxmlformats.org/officeDocument/2006/relationships/hyperlink" Target="https://www.reddit.com/r/metacanada/comments/gwjekg/i_wanna_leave_ontario_after_this_plandemic/" TargetMode="External"/><Relationship Id="rId5730" Type="http://schemas.openxmlformats.org/officeDocument/2006/relationships/hyperlink" Target="https://www.reddit.com/r/metacanada/comments/gyq53s/opp_pot_shop_raids_sparked_groups_rampage_in/" TargetMode="External"/><Relationship Id="rId4401" Type="http://schemas.openxmlformats.org/officeDocument/2006/relationships/hyperlink" Target="https://streamable.com/d48772" TargetMode="External"/><Relationship Id="rId5731" Type="http://schemas.openxmlformats.org/officeDocument/2006/relationships/hyperlink" Target="https://outline.com/tnxP5S" TargetMode="External"/><Relationship Id="rId5725" Type="http://schemas.openxmlformats.org/officeDocument/2006/relationships/hyperlink" Target="https://cdnpoli.news/2020/06/05/black-lives-matter-protest-planned-in-st-johns-nl-amid-covid-19-restrictions-on-large-gatherings/" TargetMode="External"/><Relationship Id="rId5726" Type="http://schemas.openxmlformats.org/officeDocument/2006/relationships/hyperlink" Target="http://twitter.com" TargetMode="External"/><Relationship Id="rId5723" Type="http://schemas.openxmlformats.org/officeDocument/2006/relationships/hyperlink" Target="https://www.reddit.com/r/metacanada/comments/h0e86e/regis_korchinskipaquet_case_thoughts/" TargetMode="External"/><Relationship Id="rId5724" Type="http://schemas.openxmlformats.org/officeDocument/2006/relationships/hyperlink" Target="https://www.reddit.com/r/metacanada/comments/gx6nvw/black_lives_matter_protest_planned_in_st_johns_nl/" TargetMode="External"/><Relationship Id="rId5729" Type="http://schemas.openxmlformats.org/officeDocument/2006/relationships/hyperlink" Target="http://outline.com" TargetMode="External"/><Relationship Id="rId5727" Type="http://schemas.openxmlformats.org/officeDocument/2006/relationships/hyperlink" Target="https://www.reddit.com/r/metacanada/comments/gxgsef/jeff_sessions_hows_your_brother_by_the_way/" TargetMode="External"/><Relationship Id="rId5728" Type="http://schemas.openxmlformats.org/officeDocument/2006/relationships/hyperlink" Target="https://twitter.com/jeffsessions/status/1269050475078389763" TargetMode="External"/><Relationship Id="rId5721" Type="http://schemas.openxmlformats.org/officeDocument/2006/relationships/hyperlink" Target="https://edmontonjournal.com/news/local-news/edmonton-protest-george-floyd-police" TargetMode="External"/><Relationship Id="rId5722" Type="http://schemas.openxmlformats.org/officeDocument/2006/relationships/hyperlink" Target="https://www.reddit.com/r/metacanada/comments/h0e86e/regis_korchinskipaquet_case_thoughts/" TargetMode="External"/><Relationship Id="rId5720" Type="http://schemas.openxmlformats.org/officeDocument/2006/relationships/hyperlink" Target="https://www.reddit.com/r/metacanada/comments/gwkmht/plans_for_george_floyd_protest_in_edmonton/" TargetMode="External"/><Relationship Id="rId4426" Type="http://schemas.openxmlformats.org/officeDocument/2006/relationships/hyperlink" Target="https://www.reddit.com/r/metacanada/comments/hb3l7q/i_think_jagmeet_has_the_bloc_mp_confused_with/" TargetMode="External"/><Relationship Id="rId5758" Type="http://schemas.openxmlformats.org/officeDocument/2006/relationships/hyperlink" Target="https://www.reddit.com/r/metacanada/comments/gz0hoy/the_west_is_on_the_brink_of_their_own_cultural/" TargetMode="External"/><Relationship Id="rId4425" Type="http://schemas.openxmlformats.org/officeDocument/2006/relationships/hyperlink" Target="http://i.redd.it" TargetMode="External"/><Relationship Id="rId5759" Type="http://schemas.openxmlformats.org/officeDocument/2006/relationships/hyperlink" Target="https://www.reddit.com/r/metacanada/comments/gz0hoy/the_west_is_on_the_brink_of_their_own_cultural/" TargetMode="External"/><Relationship Id="rId4428" Type="http://schemas.openxmlformats.org/officeDocument/2006/relationships/hyperlink" Target="http://youtu.be" TargetMode="External"/><Relationship Id="rId5756" Type="http://schemas.openxmlformats.org/officeDocument/2006/relationships/hyperlink" Target="https://www.reddit.com/r/metacanada/comments/h7h6sn/we_always_knew_it_would_end_like_this/" TargetMode="External"/><Relationship Id="rId4427" Type="http://schemas.openxmlformats.org/officeDocument/2006/relationships/hyperlink" Target="https://i.redd.it/whciwbrr9k551.jpg" TargetMode="External"/><Relationship Id="rId5757" Type="http://schemas.openxmlformats.org/officeDocument/2006/relationships/hyperlink" Target="https://www.youtube.com/watch?v=Jso20b7Z3J8" TargetMode="External"/><Relationship Id="rId4429" Type="http://schemas.openxmlformats.org/officeDocument/2006/relationships/hyperlink" Target="https://www.reddit.com/r/metacanada/comments/gxek0c/house_cat_flu_is_coming_people/" TargetMode="External"/><Relationship Id="rId5750" Type="http://schemas.openxmlformats.org/officeDocument/2006/relationships/hyperlink" Target="https://www.reddit.com/r/metacanada/comments/gv1bbh/diversity_and_multiculturalism_is_the_state/" TargetMode="External"/><Relationship Id="rId5751" Type="http://schemas.openxmlformats.org/officeDocument/2006/relationships/hyperlink" Target="https://www.reddit.com/r/metacanada/comments/gv1bbh/diversity_and_multiculturalism_is_the_state/" TargetMode="External"/><Relationship Id="rId4420" Type="http://schemas.openxmlformats.org/officeDocument/2006/relationships/hyperlink" Target="https://www.reddit.com/r/metacanada/comments/h0mozu/im_no_antivaxxer_but_i_dont_want_any_part_of_ccp/" TargetMode="External"/><Relationship Id="rId4422" Type="http://schemas.openxmlformats.org/officeDocument/2006/relationships/hyperlink" Target="http://theguardian.com" TargetMode="External"/><Relationship Id="rId5754" Type="http://schemas.openxmlformats.org/officeDocument/2006/relationships/hyperlink" Target="https://i.redd.it/a1hmddy1iv351.jpg" TargetMode="External"/><Relationship Id="rId4421" Type="http://schemas.openxmlformats.org/officeDocument/2006/relationships/hyperlink" Target="https://twitter.com/dockaurG/status/1267953895634014208" TargetMode="External"/><Relationship Id="rId5755" Type="http://schemas.openxmlformats.org/officeDocument/2006/relationships/hyperlink" Target="http://youtube.com" TargetMode="External"/><Relationship Id="rId4424" Type="http://schemas.openxmlformats.org/officeDocument/2006/relationships/hyperlink" Target="https://www.theguardian.com/world/2020/jun/09/canada-doubles-weapons-sales-to-saudi-arabia-despite-moratorium" TargetMode="External"/><Relationship Id="rId5752" Type="http://schemas.openxmlformats.org/officeDocument/2006/relationships/hyperlink" Target="http://i.redd.it" TargetMode="External"/><Relationship Id="rId4423" Type="http://schemas.openxmlformats.org/officeDocument/2006/relationships/hyperlink" Target="https://www.reddit.com/r/metacanada/comments/he1vm5/record_deal_with_saudi_arabia_makes_canada_the/" TargetMode="External"/><Relationship Id="rId5753" Type="http://schemas.openxmlformats.org/officeDocument/2006/relationships/hyperlink" Target="https://www.reddit.com/r/metacanada/comments/gzmzcb/the_corporate_press_is_not_here_to_inform_you/" TargetMode="External"/><Relationship Id="rId4415" Type="http://schemas.openxmlformats.org/officeDocument/2006/relationships/hyperlink" Target="https://thepostmillennial.com/usps-worker-caught-disposing-gop-campaign-ads-says-texas-sheriff" TargetMode="External"/><Relationship Id="rId5747" Type="http://schemas.openxmlformats.org/officeDocument/2006/relationships/hyperlink" Target="http://youtu.be" TargetMode="External"/><Relationship Id="rId4414" Type="http://schemas.openxmlformats.org/officeDocument/2006/relationships/hyperlink" Target="https://www.reddit.com/r/metacanada/comments/hhjduk/usps_worker_caught_disposing_gop_campaign_ads/" TargetMode="External"/><Relationship Id="rId5748" Type="http://schemas.openxmlformats.org/officeDocument/2006/relationships/hyperlink" Target="https://www.reddit.com/r/metacanada/comments/h92eod/pierre_trudeau_and_the_6_classes_of_canadian/" TargetMode="External"/><Relationship Id="rId4417" Type="http://schemas.openxmlformats.org/officeDocument/2006/relationships/hyperlink" Target="https://www.reddit.com/r/metacanada/comments/gzlqsv/boltr_556_out_of_10_would_bang_spectre_wsmcr/" TargetMode="External"/><Relationship Id="rId5745" Type="http://schemas.openxmlformats.org/officeDocument/2006/relationships/hyperlink" Target="https://www.reddit.com/r/metacanada/comments/h7wp55/do_they_not_have_any_memory/" TargetMode="External"/><Relationship Id="rId4416" Type="http://schemas.openxmlformats.org/officeDocument/2006/relationships/hyperlink" Target="http://youtube.com" TargetMode="External"/><Relationship Id="rId5746" Type="http://schemas.openxmlformats.org/officeDocument/2006/relationships/hyperlink" Target="https://www.reddit.com/r/metacanada/comments/h7wp55/do_they_not_have_any_memory/" TargetMode="External"/><Relationship Id="rId4419" Type="http://schemas.openxmlformats.org/officeDocument/2006/relationships/hyperlink" Target="http://twitter.com" TargetMode="External"/><Relationship Id="rId4418" Type="http://schemas.openxmlformats.org/officeDocument/2006/relationships/hyperlink" Target="https://www.youtube.com/watch?v=x6MdZdDH330" TargetMode="External"/><Relationship Id="rId5749" Type="http://schemas.openxmlformats.org/officeDocument/2006/relationships/hyperlink" Target="https://youtu.be/PGGl-oDqLlE" TargetMode="External"/><Relationship Id="rId5740" Type="http://schemas.openxmlformats.org/officeDocument/2006/relationships/hyperlink" Target="https://www.youtube.com/watch?v=Q9deyDya8EM&amp;amp;feature=emb_logo" TargetMode="External"/><Relationship Id="rId4411" Type="http://schemas.openxmlformats.org/officeDocument/2006/relationships/hyperlink" Target="https://www.reddit.com/r/metacanada/comments/h8ec0h/madmax_was_right_fresh_off_the_political_success/" TargetMode="External"/><Relationship Id="rId5743" Type="http://schemas.openxmlformats.org/officeDocument/2006/relationships/hyperlink" Target="https://i.redd.it/abs5qxfeay551.jpg" TargetMode="External"/><Relationship Id="rId4410" Type="http://schemas.openxmlformats.org/officeDocument/2006/relationships/hyperlink" Target="http://i.redd.it" TargetMode="External"/><Relationship Id="rId5744" Type="http://schemas.openxmlformats.org/officeDocument/2006/relationships/hyperlink" Target="http://i.redd.it" TargetMode="External"/><Relationship Id="rId4413" Type="http://schemas.openxmlformats.org/officeDocument/2006/relationships/hyperlink" Target="http://thepostmillennial.com" TargetMode="External"/><Relationship Id="rId5741" Type="http://schemas.openxmlformats.org/officeDocument/2006/relationships/hyperlink" Target="http://i.redd.it" TargetMode="External"/><Relationship Id="rId4412" Type="http://schemas.openxmlformats.org/officeDocument/2006/relationships/hyperlink" Target="https://www.reddit.com/r/metacanada/comments/h8ec0h/madmax_was_right_fresh_off_the_political_success/" TargetMode="External"/><Relationship Id="rId5742" Type="http://schemas.openxmlformats.org/officeDocument/2006/relationships/hyperlink" Target="https://www.reddit.com/r/metacanada/comments/hcbdf9/liking_aunt_jemimas_new_logo/" TargetMode="External"/><Relationship Id="rId3191" Type="http://schemas.openxmlformats.org/officeDocument/2006/relationships/hyperlink" Target="https://outline.com/dwVNuj" TargetMode="External"/><Relationship Id="rId3190" Type="http://schemas.openxmlformats.org/officeDocument/2006/relationships/hyperlink" Target="https://www.reddit.com/r/metacanada/comments/h04m9r/antiracism_activists_draw_up_hit_list_of_60/" TargetMode="External"/><Relationship Id="rId3193" Type="http://schemas.openxmlformats.org/officeDocument/2006/relationships/hyperlink" Target="https://www.reddit.com/r/metacanada/comments/gvjsua/how_long_will_this_stay_up_boys_hedge_your_bets/" TargetMode="External"/><Relationship Id="rId3192" Type="http://schemas.openxmlformats.org/officeDocument/2006/relationships/hyperlink" Target="http://i.redd.it" TargetMode="External"/><Relationship Id="rId3195" Type="http://schemas.openxmlformats.org/officeDocument/2006/relationships/hyperlink" Target="http://v.redd.it" TargetMode="External"/><Relationship Id="rId3194" Type="http://schemas.openxmlformats.org/officeDocument/2006/relationships/hyperlink" Target="https://i.redd.it/fa3ykhvfel251.jpg" TargetMode="External"/><Relationship Id="rId3197" Type="http://schemas.openxmlformats.org/officeDocument/2006/relationships/hyperlink" Target="https://v.redd.it/ojokftxi0k651" TargetMode="External"/><Relationship Id="rId3196" Type="http://schemas.openxmlformats.org/officeDocument/2006/relationships/hyperlink" Target="https://www.reddit.com/r/metacanada/comments/he4aic/ladies_and_gentlemen_i_introduce_to_you_an/" TargetMode="External"/><Relationship Id="rId3199" Type="http://schemas.openxmlformats.org/officeDocument/2006/relationships/hyperlink" Target="https://www.reddit.com/r/metacanada/comments/he982n/toronto_violence_toronto_cop_part_of_organized/" TargetMode="External"/><Relationship Id="rId3198" Type="http://schemas.openxmlformats.org/officeDocument/2006/relationships/hyperlink" Target="http://archive.is" TargetMode="External"/><Relationship Id="rId3180" Type="http://schemas.openxmlformats.org/officeDocument/2006/relationships/hyperlink" Target="https://www.reddit.com/r/metacanada/comments/guzxnb/like_jalapenos/" TargetMode="External"/><Relationship Id="rId3182" Type="http://schemas.openxmlformats.org/officeDocument/2006/relationships/hyperlink" Target="https://www.reddit.com/r/metacanada/comments/gw4vdl/we_fully_support_the_riots_of_peace/" TargetMode="External"/><Relationship Id="rId3181" Type="http://schemas.openxmlformats.org/officeDocument/2006/relationships/hyperlink" Target="https://i.redd.it/5rysfdz06f251.jpg" TargetMode="External"/><Relationship Id="rId3184" Type="http://schemas.openxmlformats.org/officeDocument/2006/relationships/hyperlink" Target="http://huffingtonpost.com.au" TargetMode="External"/><Relationship Id="rId3183" Type="http://schemas.openxmlformats.org/officeDocument/2006/relationships/hyperlink" Target="https://www.reddit.com/r/metacanada/comments/gw4vdl/we_fully_support_the_riots_of_peace/" TargetMode="External"/><Relationship Id="rId3186" Type="http://schemas.openxmlformats.org/officeDocument/2006/relationships/hyperlink" Target="https://www.huffingtonpost.com.au/entry/sydney-cafe-apologises-for-firing-black-staff-member_au_5eec3f37c5b68572ddfcf692" TargetMode="External"/><Relationship Id="rId3185" Type="http://schemas.openxmlformats.org/officeDocument/2006/relationships/hyperlink" Target="https://www.reddit.com/r/metacanada/comments/hcao81/sydney_cafe_fires_black_staff_member_tells_him/" TargetMode="External"/><Relationship Id="rId3188" Type="http://schemas.openxmlformats.org/officeDocument/2006/relationships/hyperlink" Target="https://summit.news/2020/06/04/cnn-white-children-dont-deserve-innocence/" TargetMode="External"/><Relationship Id="rId3187" Type="http://schemas.openxmlformats.org/officeDocument/2006/relationships/hyperlink" Target="https://www.reddit.com/r/metacanada/comments/gwteux/cnn_white_children_dont_deserve_innocence/" TargetMode="External"/><Relationship Id="rId3189" Type="http://schemas.openxmlformats.org/officeDocument/2006/relationships/hyperlink" Target="http://outline.com" TargetMode="External"/><Relationship Id="rId4480" Type="http://schemas.openxmlformats.org/officeDocument/2006/relationships/hyperlink" Target="https://tuckbot.tv/" TargetMode="External"/><Relationship Id="rId3151" Type="http://schemas.openxmlformats.org/officeDocument/2006/relationships/hyperlink" Target="http://nationalpost.com" TargetMode="External"/><Relationship Id="rId4482" Type="http://schemas.openxmlformats.org/officeDocument/2006/relationships/hyperlink" Target="https://www.reddit.com/r/metacanada/comments/gyk1g5/the_right_is_eating_itself/" TargetMode="External"/><Relationship Id="rId3150" Type="http://schemas.openxmlformats.org/officeDocument/2006/relationships/hyperlink" Target="https://youtu.be/RFMtsDuWRnI" TargetMode="External"/><Relationship Id="rId4481" Type="http://schemas.openxmlformats.org/officeDocument/2006/relationships/hyperlink" Target="http://cbsnews.com" TargetMode="External"/><Relationship Id="rId3153" Type="http://schemas.openxmlformats.org/officeDocument/2006/relationships/hyperlink" Target="https://nationalpost.com/opinion/allan-lanthier-fraud-and-error-under-cerb-may-be-even-worse-than-we-thought/" TargetMode="External"/><Relationship Id="rId4484" Type="http://schemas.openxmlformats.org/officeDocument/2006/relationships/hyperlink" Target="http://salon.com" TargetMode="External"/><Relationship Id="rId3152" Type="http://schemas.openxmlformats.org/officeDocument/2006/relationships/hyperlink" Target="https://www.reddit.com/r/metacanada/comments/h135q6/allan_lanthier_fraud_and_error_under_cerb_may_be/" TargetMode="External"/><Relationship Id="rId4483" Type="http://schemas.openxmlformats.org/officeDocument/2006/relationships/hyperlink" Target="https://www.cbsnews.com/news/colin-powell-endorsement-joe-biden-trump-cnn/" TargetMode="External"/><Relationship Id="rId3155" Type="http://schemas.openxmlformats.org/officeDocument/2006/relationships/hyperlink" Target="https://www.reddit.com/r/metacanada/comments/hbnf3u/remember_peoples_racereligionethnicity_exist_in_a/" TargetMode="External"/><Relationship Id="rId4486" Type="http://schemas.openxmlformats.org/officeDocument/2006/relationships/hyperlink" Target="https://www.salon.com/2020/06/23/greta-thunberg-says-coronavirus-pandemic-should-be-a-global-wake-up-call-to-tackle-climate-emergency_partner/" TargetMode="External"/><Relationship Id="rId3154" Type="http://schemas.openxmlformats.org/officeDocument/2006/relationships/hyperlink" Target="http://np.reddit.com" TargetMode="External"/><Relationship Id="rId4485" Type="http://schemas.openxmlformats.org/officeDocument/2006/relationships/hyperlink" Target="https://www.reddit.com/r/metacanada/comments/herixg/greta_thunberg_says_coronavirus_pandemic_should/" TargetMode="External"/><Relationship Id="rId3157" Type="http://schemas.openxmlformats.org/officeDocument/2006/relationships/hyperlink" Target="http://youtube.com" TargetMode="External"/><Relationship Id="rId4488" Type="http://schemas.openxmlformats.org/officeDocument/2006/relationships/hyperlink" Target="https://www.reddit.com/r/metacanada/comments/hdwjgr/opp_looking_for_a_person_of_interest_after/" TargetMode="External"/><Relationship Id="rId3156" Type="http://schemas.openxmlformats.org/officeDocument/2006/relationships/hyperlink" Target="https://np.reddit.com/r/canada/comments/hbf3pg/_/fv9qxhl?context=1000" TargetMode="External"/><Relationship Id="rId4487" Type="http://schemas.openxmlformats.org/officeDocument/2006/relationships/hyperlink" Target="http://toronto.citynews.ca" TargetMode="External"/><Relationship Id="rId3159" Type="http://schemas.openxmlformats.org/officeDocument/2006/relationships/hyperlink" Target="https://www.youtube.com/watch?v=yIjddye2JSA" TargetMode="External"/><Relationship Id="rId3158" Type="http://schemas.openxmlformats.org/officeDocument/2006/relationships/hyperlink" Target="https://www.reddit.com/r/metacanada/comments/gwhsjv/cancon_gowan_a_criminal_mind/" TargetMode="External"/><Relationship Id="rId4489" Type="http://schemas.openxmlformats.org/officeDocument/2006/relationships/hyperlink" Target="https://toronto.citynews.ca/2020/06/21/ontario-police-memorial-vandalized/" TargetMode="External"/><Relationship Id="rId3149" Type="http://schemas.openxmlformats.org/officeDocument/2006/relationships/hyperlink" Target="https://www.reddit.com/r/metacanada/comments/hctw49/antilockdown_peaceful_protest_at_queens_park_2020/" TargetMode="External"/><Relationship Id="rId3140" Type="http://schemas.openxmlformats.org/officeDocument/2006/relationships/hyperlink" Target="http://youtube.com" TargetMode="External"/><Relationship Id="rId4471" Type="http://schemas.openxmlformats.org/officeDocument/2006/relationships/hyperlink" Target="https://i.imgur.com/gxKJHzB.png" TargetMode="External"/><Relationship Id="rId4470" Type="http://schemas.openxmlformats.org/officeDocument/2006/relationships/hyperlink" Target="https://www.reddit.com/r/metacanada/comments/ha3wcu/do_you_ever_think_that_when_you_talk_with/" TargetMode="External"/><Relationship Id="rId3142" Type="http://schemas.openxmlformats.org/officeDocument/2006/relationships/hyperlink" Target="https://www.youtube.com/watch?v=5cAWnSxI1cg" TargetMode="External"/><Relationship Id="rId4473" Type="http://schemas.openxmlformats.org/officeDocument/2006/relationships/hyperlink" Target="https://www.reddit.com/r/metacanada/comments/hh313d/toronto_public_health_admits_that_they_are/" TargetMode="External"/><Relationship Id="rId3141" Type="http://schemas.openxmlformats.org/officeDocument/2006/relationships/hyperlink" Target="https://www.reddit.com/r/metacanada/comments/hiubju/quebecs_raw_sewage_dumping_extended_until_2040/" TargetMode="External"/><Relationship Id="rId4472" Type="http://schemas.openxmlformats.org/officeDocument/2006/relationships/hyperlink" Target="http://youtube.com" TargetMode="External"/><Relationship Id="rId3144" Type="http://schemas.openxmlformats.org/officeDocument/2006/relationships/hyperlink" Target="https://www.reddit.com/r/metacanada/comments/gww67i/aussie_pm_backs_straight_talker_donald_trump_a/" TargetMode="External"/><Relationship Id="rId4475" Type="http://schemas.openxmlformats.org/officeDocument/2006/relationships/hyperlink" Target="http://i.redd.it" TargetMode="External"/><Relationship Id="rId3143" Type="http://schemas.openxmlformats.org/officeDocument/2006/relationships/hyperlink" Target="http://breitbart.com" TargetMode="External"/><Relationship Id="rId4474" Type="http://schemas.openxmlformats.org/officeDocument/2006/relationships/hyperlink" Target="https://www.reddit.com/r/metacanada/comments/hh313d/toronto_public_health_admits_that_they_are/" TargetMode="External"/><Relationship Id="rId3146" Type="http://schemas.openxmlformats.org/officeDocument/2006/relationships/hyperlink" Target="https://www.reddit.com/r/metacanada/comments/gxuvb5/the_mob_is_howling_for_blood/" TargetMode="External"/><Relationship Id="rId4477" Type="http://schemas.openxmlformats.org/officeDocument/2006/relationships/hyperlink" Target="https://i.redd.it/hdqy1agipe251.png" TargetMode="External"/><Relationship Id="rId3145" Type="http://schemas.openxmlformats.org/officeDocument/2006/relationships/hyperlink" Target="https://www.breitbart.com/politics/2020/06/04/aussie-pm-scott-morrison-backs-straight-up-donald-trump-a-man-of-faith/" TargetMode="External"/><Relationship Id="rId4476" Type="http://schemas.openxmlformats.org/officeDocument/2006/relationships/hyperlink" Target="https://www.reddit.com/r/metacanada/comments/guyjqa/whenever_i_feel_down_about_these_unprecedented/" TargetMode="External"/><Relationship Id="rId3148" Type="http://schemas.openxmlformats.org/officeDocument/2006/relationships/hyperlink" Target="http://youtu.be" TargetMode="External"/><Relationship Id="rId4479" Type="http://schemas.openxmlformats.org/officeDocument/2006/relationships/hyperlink" Target="https://www.reddit.com/r/metacanada/comments/gxwasp/justin_trudeau_is_peoplehandled_and_escorted_out/" TargetMode="External"/><Relationship Id="rId3147" Type="http://schemas.openxmlformats.org/officeDocument/2006/relationships/hyperlink" Target="https://www.reddit.com/r/metacanada/comments/gxuvb5/the_mob_is_howling_for_blood/" TargetMode="External"/><Relationship Id="rId4478" Type="http://schemas.openxmlformats.org/officeDocument/2006/relationships/hyperlink" Target="http://tuckbot.tv" TargetMode="External"/><Relationship Id="rId3171" Type="http://schemas.openxmlformats.org/officeDocument/2006/relationships/hyperlink" Target="https://www.reddit.com/r/metacanada/comments/h0qpj8/us_deaths_could_reach_200000_in_september_says/" TargetMode="External"/><Relationship Id="rId3170" Type="http://schemas.openxmlformats.org/officeDocument/2006/relationships/hyperlink" Target="http://theguardian.com" TargetMode="External"/><Relationship Id="rId3173" Type="http://schemas.openxmlformats.org/officeDocument/2006/relationships/hyperlink" Target="http://i.redd.it" TargetMode="External"/><Relationship Id="rId3172" Type="http://schemas.openxmlformats.org/officeDocument/2006/relationships/hyperlink" Target="https://www.theguardian.com/world/live/2020/jun/11/coronavirus-live-news-us-cases-near-2-million-as-mexico-city-ramps-up-testing-in-push-to-reopen" TargetMode="External"/><Relationship Id="rId3175" Type="http://schemas.openxmlformats.org/officeDocument/2006/relationships/hyperlink" Target="https://i.redd.it/t2l6xundet251.jpg" TargetMode="External"/><Relationship Id="rId3174" Type="http://schemas.openxmlformats.org/officeDocument/2006/relationships/hyperlink" Target="https://www.reddit.com/r/metacanada/comments/gw9izr/so_much_privilege_cant_wrap_my_head_around_just/" TargetMode="External"/><Relationship Id="rId3177" Type="http://schemas.openxmlformats.org/officeDocument/2006/relationships/hyperlink" Target="https://www.reddit.com/r/metacanada/comments/h04luh/luka_magnottas_mom_pleas_for_her_sons_release/" TargetMode="External"/><Relationship Id="rId3176" Type="http://schemas.openxmlformats.org/officeDocument/2006/relationships/hyperlink" Target="http://thepostmillennial.com" TargetMode="External"/><Relationship Id="rId3179" Type="http://schemas.openxmlformats.org/officeDocument/2006/relationships/hyperlink" Target="http://i.redd.it" TargetMode="External"/><Relationship Id="rId3178" Type="http://schemas.openxmlformats.org/officeDocument/2006/relationships/hyperlink" Target="https://thepostmillennial.com/luka-magnottas-mom-wants-him-to-be-released-from-prison" TargetMode="External"/><Relationship Id="rId3160" Type="http://schemas.openxmlformats.org/officeDocument/2006/relationships/hyperlink" Target="http://i.redd.it" TargetMode="External"/><Relationship Id="rId4491" Type="http://schemas.openxmlformats.org/officeDocument/2006/relationships/hyperlink" Target="https://www.reddit.com/r/metacanada/comments/gwnrfc/the_liberal_elites_have_endorsed_virtue_signally/" TargetMode="External"/><Relationship Id="rId4490" Type="http://schemas.openxmlformats.org/officeDocument/2006/relationships/hyperlink" Target="http://ottawa.ctvnews.ca" TargetMode="External"/><Relationship Id="rId3162" Type="http://schemas.openxmlformats.org/officeDocument/2006/relationships/hyperlink" Target="https://i.redd.it/viqy84r0u3551.jpg" TargetMode="External"/><Relationship Id="rId4493" Type="http://schemas.openxmlformats.org/officeDocument/2006/relationships/hyperlink" Target="http://heterodoxacademy.org" TargetMode="External"/><Relationship Id="rId3161" Type="http://schemas.openxmlformats.org/officeDocument/2006/relationships/hyperlink" Target="https://www.reddit.com/r/metacanada/comments/h9k4o0/actual_relevant_stats_of_police_shootings_in/" TargetMode="External"/><Relationship Id="rId4492" Type="http://schemas.openxmlformats.org/officeDocument/2006/relationships/hyperlink" Target="https://ottawa.ctvnews.ca/mobile/exceptional-circumstance-city-won-t-enforce-gathering-limit-during-friday-anti-racism-march-1.4967835" TargetMode="External"/><Relationship Id="rId3164" Type="http://schemas.openxmlformats.org/officeDocument/2006/relationships/hyperlink" Target="http://youtu.be" TargetMode="External"/><Relationship Id="rId4495" Type="http://schemas.openxmlformats.org/officeDocument/2006/relationships/hyperlink" Target="https://heterodoxacademy.org/teaching-banned-course-conservative-political-thought/" TargetMode="External"/><Relationship Id="rId3163" Type="http://schemas.openxmlformats.org/officeDocument/2006/relationships/hyperlink" Target="https://www.reddit.com/r/metacanada/comments/guvcc1/lmfao_some_people_ffs/" TargetMode="External"/><Relationship Id="rId4494" Type="http://schemas.openxmlformats.org/officeDocument/2006/relationships/hyperlink" Target="https://www.reddit.com/r/metacanada/comments/hda41e/guy_proposes_a_course_on_conservative_political/" TargetMode="External"/><Relationship Id="rId3166" Type="http://schemas.openxmlformats.org/officeDocument/2006/relationships/hyperlink" Target="https://www.reddit.com/r/metacanada/comments/hhesqq/political_islam_in_canada/" TargetMode="External"/><Relationship Id="rId4497" Type="http://schemas.openxmlformats.org/officeDocument/2006/relationships/hyperlink" Target="https://www.reddit.com/r/metacanada/comments/gw66aq/protester_offers_to_sleep_with_any_cop_that_quits/" TargetMode="External"/><Relationship Id="rId3165" Type="http://schemas.openxmlformats.org/officeDocument/2006/relationships/hyperlink" Target="https://www.reddit.com/r/metacanada/comments/hhesqq/political_islam_in_canada/" TargetMode="External"/><Relationship Id="rId4496" Type="http://schemas.openxmlformats.org/officeDocument/2006/relationships/hyperlink" Target="http://twitter.com" TargetMode="External"/><Relationship Id="rId3168" Type="http://schemas.openxmlformats.org/officeDocument/2006/relationships/hyperlink" Target="https://www.reddit.com/r/metacanada/comments/hc8sj2/bernie_sanders_gets_confronted_by_the_blm_movement/" TargetMode="External"/><Relationship Id="rId4499" Type="http://schemas.openxmlformats.org/officeDocument/2006/relationships/hyperlink" Target="http://outline.com" TargetMode="External"/><Relationship Id="rId3167" Type="http://schemas.openxmlformats.org/officeDocument/2006/relationships/hyperlink" Target="http://i.redd.it" TargetMode="External"/><Relationship Id="rId4498" Type="http://schemas.openxmlformats.org/officeDocument/2006/relationships/hyperlink" Target="https://twitter.com/Breaking911/status/1268323926062567426" TargetMode="External"/><Relationship Id="rId3169" Type="http://schemas.openxmlformats.org/officeDocument/2006/relationships/hyperlink" Target="https://i.redd.it/ei3vsiwnlx551.png" TargetMode="External"/><Relationship Id="rId8002" Type="http://schemas.openxmlformats.org/officeDocument/2006/relationships/hyperlink" Target="https://www.reddit.com/r/metacanada/comments/hgjsqt/coronavirus_traces_found_in_march_2019_sewage/" TargetMode="External"/><Relationship Id="rId8001" Type="http://schemas.openxmlformats.org/officeDocument/2006/relationships/hyperlink" Target="https://www.reddit.com/r/metacanada/comments/hgjsqt/coronavirus_traces_found_in_march_2019_sewage/" TargetMode="External"/><Relationship Id="rId8000" Type="http://schemas.openxmlformats.org/officeDocument/2006/relationships/hyperlink" Target="http://reuters.com" TargetMode="External"/><Relationship Id="rId8006" Type="http://schemas.openxmlformats.org/officeDocument/2006/relationships/hyperlink" Target="http://i.redd.it" TargetMode="External"/><Relationship Id="rId8005" Type="http://schemas.openxmlformats.org/officeDocument/2006/relationships/hyperlink" Target="https://www.breitbart.com/politics/2020/06/08/george-floyds-family-petitions-united-nations-help-disarm-police-united-states/" TargetMode="External"/><Relationship Id="rId8004" Type="http://schemas.openxmlformats.org/officeDocument/2006/relationships/hyperlink" Target="https://www.reddit.com/r/metacanada/comments/gzeyxq/george_floyds_family_asks_united_nations_to/" TargetMode="External"/><Relationship Id="rId8003" Type="http://schemas.openxmlformats.org/officeDocument/2006/relationships/hyperlink" Target="http://breitbart.com" TargetMode="External"/><Relationship Id="rId8009" Type="http://schemas.openxmlformats.org/officeDocument/2006/relationships/hyperlink" Target="https://www.reddit.com/r/metacanada/comments/h7q9pq/maxime_bernier_recently_announced_a_new/" TargetMode="External"/><Relationship Id="rId8008" Type="http://schemas.openxmlformats.org/officeDocument/2006/relationships/hyperlink" Target="https://i.redd.it/8pi2csupzw351.jpg" TargetMode="External"/><Relationship Id="rId8007" Type="http://schemas.openxmlformats.org/officeDocument/2006/relationships/hyperlink" Target="https://www.reddit.com/r/metacanada/comments/gzqyg8/nice_to_see_ottawas_priorities_are_in_order/" TargetMode="External"/><Relationship Id="rId8020" Type="http://schemas.openxmlformats.org/officeDocument/2006/relationships/hyperlink" Target="http://blacklivesmatter.ca" TargetMode="External"/><Relationship Id="rId8024" Type="http://schemas.openxmlformats.org/officeDocument/2006/relationships/hyperlink" Target="https://www.reddit.com/r/metacanada/comments/h02cqc/onguardforthee_has_launched_a_campaign_to_further/" TargetMode="External"/><Relationship Id="rId8023" Type="http://schemas.openxmlformats.org/officeDocument/2006/relationships/hyperlink" Target="http://np.reddit.com" TargetMode="External"/><Relationship Id="rId8022" Type="http://schemas.openxmlformats.org/officeDocument/2006/relationships/hyperlink" Target="https://blacklivesmatter.ca/defund-the-police/" TargetMode="External"/><Relationship Id="rId8021" Type="http://schemas.openxmlformats.org/officeDocument/2006/relationships/hyperlink" Target="https://www.reddit.com/r/metacanada/comments/hd1ymy/defund_police_black_lives_matter_release_list_of/" TargetMode="External"/><Relationship Id="rId8028" Type="http://schemas.openxmlformats.org/officeDocument/2006/relationships/hyperlink" Target="https://twitter.com/JGilliam_SEAL/status/1269775545409187840" TargetMode="External"/><Relationship Id="rId8027" Type="http://schemas.openxmlformats.org/officeDocument/2006/relationships/hyperlink" Target="https://www.reddit.com/r/metacanada/comments/gypp7c/sources_reporting_that_nypd_commissioner_and/" TargetMode="External"/><Relationship Id="rId8026" Type="http://schemas.openxmlformats.org/officeDocument/2006/relationships/hyperlink" Target="http://twitter.com" TargetMode="External"/><Relationship Id="rId8025" Type="http://schemas.openxmlformats.org/officeDocument/2006/relationships/hyperlink" Target="http://np.reddit.com/r/onguardforthee/comments/gyezv9/two_rcanada_moderators_have_ties_to_white/" TargetMode="External"/><Relationship Id="rId8029" Type="http://schemas.openxmlformats.org/officeDocument/2006/relationships/hyperlink" Target="http://torontosun.com" TargetMode="External"/><Relationship Id="rId8013" Type="http://schemas.openxmlformats.org/officeDocument/2006/relationships/hyperlink" Target="https://i.redd.it/zo9ou73yly251.jpg" TargetMode="External"/><Relationship Id="rId8012" Type="http://schemas.openxmlformats.org/officeDocument/2006/relationships/hyperlink" Target="https://www.reddit.com/r/metacanada/comments/gwqe97/random_piles_of_bricks_seen_in_toronto/" TargetMode="External"/><Relationship Id="rId8011" Type="http://schemas.openxmlformats.org/officeDocument/2006/relationships/hyperlink" Target="http://i.redd.it" TargetMode="External"/><Relationship Id="rId8010" Type="http://schemas.openxmlformats.org/officeDocument/2006/relationships/hyperlink" Target="https://www.reddit.com/r/metacanada/comments/h7q9pq/maxime_bernier_recently_announced_a_new/" TargetMode="External"/><Relationship Id="rId8017" Type="http://schemas.openxmlformats.org/officeDocument/2006/relationships/hyperlink" Target="http://torontosun.com" TargetMode="External"/><Relationship Id="rId8016" Type="http://schemas.openxmlformats.org/officeDocument/2006/relationships/hyperlink" Target="https://twitter.com/WesternGroyper/status/1269685229742174208" TargetMode="External"/><Relationship Id="rId8015" Type="http://schemas.openxmlformats.org/officeDocument/2006/relationships/hyperlink" Target="https://www.reddit.com/r/metacanada/comments/gyoyuk/the_new_normal_for_american_cities/" TargetMode="External"/><Relationship Id="rId8014" Type="http://schemas.openxmlformats.org/officeDocument/2006/relationships/hyperlink" Target="http://twitter.com" TargetMode="External"/><Relationship Id="rId8019" Type="http://schemas.openxmlformats.org/officeDocument/2006/relationships/hyperlink" Target="https://torontosun.com/opinion/columnists/lilley-pandemic-means-roxham-road-crossing-goes-from-deluge-to-a-trickle" TargetMode="External"/><Relationship Id="rId8018" Type="http://schemas.openxmlformats.org/officeDocument/2006/relationships/hyperlink" Target="https://www.reddit.com/r/metacanada/comments/hfb0at/roxham_road_is_still_open/" TargetMode="External"/><Relationship Id="rId5813" Type="http://schemas.openxmlformats.org/officeDocument/2006/relationships/hyperlink" Target="https://www.reddit.com/r/metacanada/comments/hift7g/all_refugees_welcome/" TargetMode="External"/><Relationship Id="rId5814" Type="http://schemas.openxmlformats.org/officeDocument/2006/relationships/hyperlink" Target="https://www.reddit.com/r/metacanada/comments/hift7g/all_refugees_welcome/" TargetMode="External"/><Relationship Id="rId5811" Type="http://schemas.openxmlformats.org/officeDocument/2006/relationships/hyperlink" Target="https://www.reddit.com/r/metacanada/comments/hbi9sv/dont_give_in/" TargetMode="External"/><Relationship Id="rId5812" Type="http://schemas.openxmlformats.org/officeDocument/2006/relationships/hyperlink" Target="https://i.redd.it/fsgmlqxr6p551.png" TargetMode="External"/><Relationship Id="rId5817" Type="http://schemas.openxmlformats.org/officeDocument/2006/relationships/hyperlink" Target="https://www.youtube.com/watch?v=et6hp9PL7ng" TargetMode="External"/><Relationship Id="rId5818" Type="http://schemas.openxmlformats.org/officeDocument/2006/relationships/hyperlink" Target="https://www.reddit.com/r/metacanada/comments/hbnm5p/a_note_to_canadians_on_this_subif_trump_wanted/" TargetMode="External"/><Relationship Id="rId5815" Type="http://schemas.openxmlformats.org/officeDocument/2006/relationships/hyperlink" Target="http://youtube.com" TargetMode="External"/><Relationship Id="rId5816" Type="http://schemas.openxmlformats.org/officeDocument/2006/relationships/hyperlink" Target="https://www.reddit.com/r/metacanada/comments/h018z7/justin_trudeau_singing_dayo/" TargetMode="External"/><Relationship Id="rId5819" Type="http://schemas.openxmlformats.org/officeDocument/2006/relationships/hyperlink" Target="https://www.reddit.com/r/metacanada/comments/hbnm5p/a_note_to_canadians_on_this_subif_trump_wanted/" TargetMode="External"/><Relationship Id="rId5810" Type="http://schemas.openxmlformats.org/officeDocument/2006/relationships/hyperlink" Target="http://i.redd.it" TargetMode="External"/><Relationship Id="rId5802" Type="http://schemas.openxmlformats.org/officeDocument/2006/relationships/hyperlink" Target="https://www.reddit.com/r/metacanada/comments/hikhrt/sorry_folks_borders_closed_ban_wave_subs_arent/" TargetMode="External"/><Relationship Id="rId5803" Type="http://schemas.openxmlformats.org/officeDocument/2006/relationships/hyperlink" Target="https://i.redd.it/fttmk52ku0851.jpg" TargetMode="External"/><Relationship Id="rId5800" Type="http://schemas.openxmlformats.org/officeDocument/2006/relationships/hyperlink" Target="https://i.redd.it/bkvv2r43nh351.jpg" TargetMode="External"/><Relationship Id="rId5801" Type="http://schemas.openxmlformats.org/officeDocument/2006/relationships/hyperlink" Target="http://i.redd.it" TargetMode="External"/><Relationship Id="rId5806" Type="http://schemas.openxmlformats.org/officeDocument/2006/relationships/hyperlink" Target="https://www.bbc.com/news/technology-53111295" TargetMode="External"/><Relationship Id="rId5807" Type="http://schemas.openxmlformats.org/officeDocument/2006/relationships/hyperlink" Target="http://vanclassicalmusic.com" TargetMode="External"/><Relationship Id="rId5804" Type="http://schemas.openxmlformats.org/officeDocument/2006/relationships/hyperlink" Target="http://bbc.com" TargetMode="External"/><Relationship Id="rId5805" Type="http://schemas.openxmlformats.org/officeDocument/2006/relationships/hyperlink" Target="https://www.reddit.com/r/metacanada/comments/hcstdw/katie_hopkins_permanently_suspended_from_twitter/" TargetMode="External"/><Relationship Id="rId5808" Type="http://schemas.openxmlformats.org/officeDocument/2006/relationships/hyperlink" Target="https://www.reddit.com/r/metacanada/comments/he80a1/the_great_canadian_artists_an_interview_with/" TargetMode="External"/><Relationship Id="rId5809" Type="http://schemas.openxmlformats.org/officeDocument/2006/relationships/hyperlink" Target="https://www.vanclassicalmusic.com/the-great-canadian-artists-an-interview-with-marcandr-hamelin" TargetMode="External"/><Relationship Id="rId4503" Type="http://schemas.openxmlformats.org/officeDocument/2006/relationships/hyperlink" Target="https://www.reddit.com/r/metacanada/comments/hi7v5s/in_light_of_recent_purges_its_necessary_to/" TargetMode="External"/><Relationship Id="rId5835" Type="http://schemas.openxmlformats.org/officeDocument/2006/relationships/hyperlink" Target="https://www.youtube.com/watch?v=qxTpvA-pUG0" TargetMode="External"/><Relationship Id="rId4502" Type="http://schemas.openxmlformats.org/officeDocument/2006/relationships/hyperlink" Target="http://i.redd.it" TargetMode="External"/><Relationship Id="rId5836" Type="http://schemas.openxmlformats.org/officeDocument/2006/relationships/hyperlink" Target="http://vice.com" TargetMode="External"/><Relationship Id="rId4505" Type="http://schemas.openxmlformats.org/officeDocument/2006/relationships/hyperlink" Target="http://i.redd.it" TargetMode="External"/><Relationship Id="rId5833" Type="http://schemas.openxmlformats.org/officeDocument/2006/relationships/hyperlink" Target="http://youtube.com" TargetMode="External"/><Relationship Id="rId4504" Type="http://schemas.openxmlformats.org/officeDocument/2006/relationships/hyperlink" Target="https://i.redd.it/hgyfk4f1rw751.jpg" TargetMode="External"/><Relationship Id="rId5834" Type="http://schemas.openxmlformats.org/officeDocument/2006/relationships/hyperlink" Target="https://www.reddit.com/r/metacanada/comments/guvh37/cancon_loreena_mckennitt_the_mummers_dance/" TargetMode="External"/><Relationship Id="rId4507" Type="http://schemas.openxmlformats.org/officeDocument/2006/relationships/hyperlink" Target="https://i.redd.it/dd421fwi9h351.jpg" TargetMode="External"/><Relationship Id="rId5839" Type="http://schemas.openxmlformats.org/officeDocument/2006/relationships/hyperlink" Target="https://www.reddit.com/r/metacanada/comments/gxfazk/warning_cbc_spreading_malware_on_twitter_mobile/" TargetMode="External"/><Relationship Id="rId4506" Type="http://schemas.openxmlformats.org/officeDocument/2006/relationships/hyperlink" Target="https://www.reddit.com/r/metacanada/comments/gyi1wl/blm_protesters_are_immune_to_corona_while_stay_at/" TargetMode="External"/><Relationship Id="rId4509" Type="http://schemas.openxmlformats.org/officeDocument/2006/relationships/hyperlink" Target="https://www.reddit.com/r/metacanada/comments/h10xzf/short_doc_about_how_boomers_destroyed_downtown/" TargetMode="External"/><Relationship Id="rId5837" Type="http://schemas.openxmlformats.org/officeDocument/2006/relationships/hyperlink" Target="https://www.reddit.com/r/metacanada/comments/h9n5z4/a_new_coronavirus_outbreak_in_beijing_just_forced/" TargetMode="External"/><Relationship Id="rId4508" Type="http://schemas.openxmlformats.org/officeDocument/2006/relationships/hyperlink" Target="http://youtu.be" TargetMode="External"/><Relationship Id="rId5838" Type="http://schemas.openxmlformats.org/officeDocument/2006/relationships/hyperlink" Target="https://www.vice.com/en_us/article/wxqnbn/a-new-coronavirus-outbreak-in-beijing-just-forced-the-city-back-into-lockdown?utm_source=vicenewstwitter" TargetMode="External"/><Relationship Id="rId5831" Type="http://schemas.openxmlformats.org/officeDocument/2006/relationships/hyperlink" Target="https://www.reddit.com/r/metacanada/comments/gv5wf1/friendly_reminder_its_pride_month_and_its_ok_that/" TargetMode="External"/><Relationship Id="rId5832" Type="http://schemas.openxmlformats.org/officeDocument/2006/relationships/hyperlink" Target="https://i.redd.it/2zoiur7ljh251.jpg" TargetMode="External"/><Relationship Id="rId4501" Type="http://schemas.openxmlformats.org/officeDocument/2006/relationships/hyperlink" Target="https://outline.com/xqXqzP" TargetMode="External"/><Relationship Id="rId4500" Type="http://schemas.openxmlformats.org/officeDocument/2006/relationships/hyperlink" Target="https://www.reddit.com/r/metacanada/comments/gztzsc/unpeopled_university_of_alberta_prof_loses_admin/" TargetMode="External"/><Relationship Id="rId5830" Type="http://schemas.openxmlformats.org/officeDocument/2006/relationships/hyperlink" Target="http://i.redd.it" TargetMode="External"/><Relationship Id="rId5824" Type="http://schemas.openxmlformats.org/officeDocument/2006/relationships/hyperlink" Target="https://www.reddit.com/r/metacanada/comments/hb014f/when_someone_on_the_left_asks_you_why_you_dont/" TargetMode="External"/><Relationship Id="rId5825" Type="http://schemas.openxmlformats.org/officeDocument/2006/relationships/hyperlink" Target="https://globalnews.ca/news/7071297/racism-public-health-emergency-canada/" TargetMode="External"/><Relationship Id="rId5822" Type="http://schemas.openxmlformats.org/officeDocument/2006/relationships/hyperlink" Target="http://chng.it/4WzM8SKfNH" TargetMode="External"/><Relationship Id="rId5823" Type="http://schemas.openxmlformats.org/officeDocument/2006/relationships/hyperlink" Target="http://globalnews.ca" TargetMode="External"/><Relationship Id="rId5828" Type="http://schemas.openxmlformats.org/officeDocument/2006/relationships/hyperlink" Target="https://www.reddit.com/r/metacanada/comments/h9jiij/the_trudeau_bank_of_china_scandal_explained_in_7/" TargetMode="External"/><Relationship Id="rId5829" Type="http://schemas.openxmlformats.org/officeDocument/2006/relationships/hyperlink" Target="https://www.youtube.com/watch?v=WQgA9fVMDb4&amp;amp;feature=youtu.be" TargetMode="External"/><Relationship Id="rId5826" Type="http://schemas.openxmlformats.org/officeDocument/2006/relationships/hyperlink" Target="https://www.reddit.com/r/metacanada/comments/hiixq5/whos_jumping_the_reddit_ship_here_say_aye/" TargetMode="External"/><Relationship Id="rId5827" Type="http://schemas.openxmlformats.org/officeDocument/2006/relationships/hyperlink" Target="http://youtube.com" TargetMode="External"/><Relationship Id="rId5820" Type="http://schemas.openxmlformats.org/officeDocument/2006/relationships/hyperlink" Target="http://chng.it" TargetMode="External"/><Relationship Id="rId5821" Type="http://schemas.openxmlformats.org/officeDocument/2006/relationships/hyperlink" Target="https://www.reddit.com/r/metacanada/comments/gvgx6v/make_canada_great_again_demand_accountability/" TargetMode="External"/><Relationship Id="rId8042" Type="http://schemas.openxmlformats.org/officeDocument/2006/relationships/hyperlink" Target="http://chicago.suntimes.com" TargetMode="External"/><Relationship Id="rId8041" Type="http://schemas.openxmlformats.org/officeDocument/2006/relationships/hyperlink" Target="https://www.reddit.com/r/metacanada/comments/hfn7zh/white_chicks_2004/" TargetMode="External"/><Relationship Id="rId8040" Type="http://schemas.openxmlformats.org/officeDocument/2006/relationships/hyperlink" Target="https://www.reddit.com/r/metacanada/comments/hfn7zh/white_chicks_2004/" TargetMode="External"/><Relationship Id="rId8046" Type="http://schemas.openxmlformats.org/officeDocument/2006/relationships/hyperlink" Target="https://www.reddit.com/r/metacanada/comments/gvt9qz/who_and_a_number_of_national_governments_have/" TargetMode="External"/><Relationship Id="rId8045" Type="http://schemas.openxmlformats.org/officeDocument/2006/relationships/hyperlink" Target="http://theguardian.com" TargetMode="External"/><Relationship Id="rId8044" Type="http://schemas.openxmlformats.org/officeDocument/2006/relationships/hyperlink" Target="https://chicago.suntimes.com/2020/6/15/21292317/capitalzing-b-black-sun-times-african-american-latino-white-style-newsroom" TargetMode="External"/><Relationship Id="rId8043" Type="http://schemas.openxmlformats.org/officeDocument/2006/relationships/hyperlink" Target="https://www.reddit.com/r/metacanada/comments/hihbxg/to_suntimes_readers_why_were_now_capitalizing_the/" TargetMode="External"/><Relationship Id="rId8049" Type="http://schemas.openxmlformats.org/officeDocument/2006/relationships/hyperlink" Target="https://www.reddit.com/r/metacanada/comments/ha4pny/metacanada_discord_presents_the_2020_cpc/" TargetMode="External"/><Relationship Id="rId8048" Type="http://schemas.openxmlformats.org/officeDocument/2006/relationships/hyperlink" Target="http://i.redd.it" TargetMode="External"/><Relationship Id="rId8047" Type="http://schemas.openxmlformats.org/officeDocument/2006/relationships/hyperlink" Target="https://www.theguardian.com/world/2020/jun/03/covid-19-surgisphere-who-world-health-organization-hydroxychloroquine" TargetMode="External"/><Relationship Id="rId8031" Type="http://schemas.openxmlformats.org/officeDocument/2006/relationships/hyperlink" Target="https://www.reddit.com/r/metacanada/comments/hgry35/four_sought_in_second_caledon_attempted_carjacking/" TargetMode="External"/><Relationship Id="rId8030" Type="http://schemas.openxmlformats.org/officeDocument/2006/relationships/hyperlink" Target="https://www.reddit.com/r/metacanada/comments/hgry35/four_sought_in_second_caledon_attempted_carjacking/" TargetMode="External"/><Relationship Id="rId8035" Type="http://schemas.openxmlformats.org/officeDocument/2006/relationships/hyperlink" Target="http://thechronicleherald.ca" TargetMode="External"/><Relationship Id="rId8034" Type="http://schemas.openxmlformats.org/officeDocument/2006/relationships/hyperlink" Target="https://thediplomat.com/2020/06/the-meng-wanzhou-case-speaks-to-chinas-diplomatic-paranoia/" TargetMode="External"/><Relationship Id="rId8033" Type="http://schemas.openxmlformats.org/officeDocument/2006/relationships/hyperlink" Target="https://www.reddit.com/r/metacanada/comments/gvqm5d/the_meng_wanzhou_case_speaks_to_chinas_diplomatic/" TargetMode="External"/><Relationship Id="rId8032" Type="http://schemas.openxmlformats.org/officeDocument/2006/relationships/hyperlink" Target="http://thediplomat.com" TargetMode="External"/><Relationship Id="rId8039" Type="http://schemas.openxmlformats.org/officeDocument/2006/relationships/hyperlink" Target="https://www.reddit.com/r/metacanada/comments/gxujaq/should_canada_make_1_and_2_bank_notes_instead_of/" TargetMode="External"/><Relationship Id="rId8038" Type="http://schemas.openxmlformats.org/officeDocument/2006/relationships/hyperlink" Target="https://www.reddit.com/r/metacanada/comments/gxujaq/should_canada_make_1_and_2_bank_notes_instead_of/" TargetMode="External"/><Relationship Id="rId8037" Type="http://schemas.openxmlformats.org/officeDocument/2006/relationships/hyperlink" Target="https://www.thechronicleherald.ca/business/perspectives-on-business/sobeys-parent-company-raises-quarterly-dividend-after-cutting-employee-hazard-pay-463844/" TargetMode="External"/><Relationship Id="rId8036" Type="http://schemas.openxmlformats.org/officeDocument/2006/relationships/hyperlink" Target="https://www.reddit.com/r/metacanada/comments/hiajv3/sobeys_parent_company_raises_quarterly_dividend/" TargetMode="External"/><Relationship Id="rId8060" Type="http://schemas.openxmlformats.org/officeDocument/2006/relationships/drawing" Target="../drawings/drawing2.xml"/><Relationship Id="rId8053" Type="http://schemas.openxmlformats.org/officeDocument/2006/relationships/hyperlink" Target="https://www.youtube.com/watch?v=QVLj-zARCv8" TargetMode="External"/><Relationship Id="rId8052" Type="http://schemas.openxmlformats.org/officeDocument/2006/relationships/hyperlink" Target="https://www.reddit.com/r/metacanada/comments/hdgww1/uncle_tom_official_trailer_history_of_the/" TargetMode="External"/><Relationship Id="rId8051" Type="http://schemas.openxmlformats.org/officeDocument/2006/relationships/hyperlink" Target="http://youtube.com" TargetMode="External"/><Relationship Id="rId8050" Type="http://schemas.openxmlformats.org/officeDocument/2006/relationships/hyperlink" Target="https://i.redd.it/o7n2n6c45a551.jpg" TargetMode="External"/><Relationship Id="rId8057" Type="http://schemas.openxmlformats.org/officeDocument/2006/relationships/hyperlink" Target="http://youtube.com" TargetMode="External"/><Relationship Id="rId8056" Type="http://schemas.openxmlformats.org/officeDocument/2006/relationships/hyperlink" Target="https://chicago.suntimes.com/crime/2020/6/8/21281998/chicago-violence-murder-history-homicide-police-crime" TargetMode="External"/><Relationship Id="rId8055" Type="http://schemas.openxmlformats.org/officeDocument/2006/relationships/hyperlink" Target="https://www.reddit.com/r/metacanada/comments/gzd4th/as_blm_protests_raged_chicago_saw_highest/" TargetMode="External"/><Relationship Id="rId8054" Type="http://schemas.openxmlformats.org/officeDocument/2006/relationships/hyperlink" Target="http://chicago.suntimes.com" TargetMode="External"/><Relationship Id="rId8059" Type="http://schemas.openxmlformats.org/officeDocument/2006/relationships/hyperlink" Target="https://www.youtube.com/watch?v=hqpDebYpP6w" TargetMode="External"/><Relationship Id="rId8058" Type="http://schemas.openxmlformats.org/officeDocument/2006/relationships/hyperlink" Target="https://www.reddit.com/r/metacanada/comments/hbhyae/cancon_david_usher_black_black_heart/" TargetMode="External"/><Relationship Id="rId3238" Type="http://schemas.openxmlformats.org/officeDocument/2006/relationships/hyperlink" Target="https://www.reddit.com/r/metacanada/comments/hh08aa/shaun_king_is_canceling_jesus_christ_andrew_schulz/" TargetMode="External"/><Relationship Id="rId4569" Type="http://schemas.openxmlformats.org/officeDocument/2006/relationships/hyperlink" Target="https://www.reddit.com/r/metacanada/comments/h7mrlt/statue_of_george_vancouver_vandalized_outside/" TargetMode="External"/><Relationship Id="rId3237" Type="http://schemas.openxmlformats.org/officeDocument/2006/relationships/hyperlink" Target="http://youtu.be" TargetMode="External"/><Relationship Id="rId4568" Type="http://schemas.openxmlformats.org/officeDocument/2006/relationships/hyperlink" Target="http://globalnews.ca" TargetMode="External"/><Relationship Id="rId5899" Type="http://schemas.openxmlformats.org/officeDocument/2006/relationships/hyperlink" Target="https://www.reddit.com/r/metacanada/comments/gwowkc/the_babylon_bee_to_have_rainbow_logo_for_month_of/" TargetMode="External"/><Relationship Id="rId3239" Type="http://schemas.openxmlformats.org/officeDocument/2006/relationships/hyperlink" Target="https://www.reddit.com/r/metacanada/comments/hh08aa/shaun_king_is_canceling_jesus_christ_andrew_schulz/" TargetMode="External"/><Relationship Id="rId5890" Type="http://schemas.openxmlformats.org/officeDocument/2006/relationships/hyperlink" Target="https://www.reddit.com/r/metacanada/comments/hcesch/divide_and_conquer/" TargetMode="External"/><Relationship Id="rId3230" Type="http://schemas.openxmlformats.org/officeDocument/2006/relationships/hyperlink" Target="https://greekcitytimes.com/2020/06/02/greek-minister-for-migration-and-asylum-our-country-is-not-an-open-vineyard/" TargetMode="External"/><Relationship Id="rId4561" Type="http://schemas.openxmlformats.org/officeDocument/2006/relationships/hyperlink" Target="http://ataxiacanada.bandcamp.com/album/calignious" TargetMode="External"/><Relationship Id="rId5893" Type="http://schemas.openxmlformats.org/officeDocument/2006/relationships/hyperlink" Target="https://www.reddit.com/r/metacanada/comments/hh9ctm/mike_nayna_on_twitter/" TargetMode="External"/><Relationship Id="rId4560" Type="http://schemas.openxmlformats.org/officeDocument/2006/relationships/hyperlink" Target="https://www.reddit.com/r/metacanada/comments/h9uqrk/calignious_by_ataxia/" TargetMode="External"/><Relationship Id="rId5894" Type="http://schemas.openxmlformats.org/officeDocument/2006/relationships/hyperlink" Target="https://www.reddit.com/r/metacanada/comments/hh9ctm/mike_nayna_on_twitter/" TargetMode="External"/><Relationship Id="rId3232" Type="http://schemas.openxmlformats.org/officeDocument/2006/relationships/hyperlink" Target="https://www.reddit.com/r/metacanada/comments/hcbrue/best_ive_seen_all_day/" TargetMode="External"/><Relationship Id="rId4563" Type="http://schemas.openxmlformats.org/officeDocument/2006/relationships/hyperlink" Target="https://www.reddit.com/r/metacanada/comments/h7vrqi/systemic_racism_exists_in_the_rcmp_commissioner/" TargetMode="External"/><Relationship Id="rId5891" Type="http://schemas.openxmlformats.org/officeDocument/2006/relationships/hyperlink" Target="https://i.redd.it/whu7kpzigz551.jpg" TargetMode="External"/><Relationship Id="rId3231" Type="http://schemas.openxmlformats.org/officeDocument/2006/relationships/hyperlink" Target="http://youtube.com" TargetMode="External"/><Relationship Id="rId4562" Type="http://schemas.openxmlformats.org/officeDocument/2006/relationships/hyperlink" Target="http://outline.com" TargetMode="External"/><Relationship Id="rId5892" Type="http://schemas.openxmlformats.org/officeDocument/2006/relationships/hyperlink" Target="http://twitter.com" TargetMode="External"/><Relationship Id="rId3234" Type="http://schemas.openxmlformats.org/officeDocument/2006/relationships/hyperlink" Target="http://cbc.ca" TargetMode="External"/><Relationship Id="rId4565" Type="http://schemas.openxmlformats.org/officeDocument/2006/relationships/hyperlink" Target="http://nationalpost.com" TargetMode="External"/><Relationship Id="rId5897" Type="http://schemas.openxmlformats.org/officeDocument/2006/relationships/hyperlink" Target="https://www.youtube.com/watch?v=40MysilYfJA" TargetMode="External"/><Relationship Id="rId3233" Type="http://schemas.openxmlformats.org/officeDocument/2006/relationships/hyperlink" Target="https://www.youtube.com/watch?v=t0aXBFXBSbA" TargetMode="External"/><Relationship Id="rId4564" Type="http://schemas.openxmlformats.org/officeDocument/2006/relationships/hyperlink" Target="https://www.reddit.com/r/metacanada/comments/h7vrqi/systemic_racism_exists_in_the_rcmp_commissioner/" TargetMode="External"/><Relationship Id="rId5898" Type="http://schemas.openxmlformats.org/officeDocument/2006/relationships/hyperlink" Target="http://babylonbee.com" TargetMode="External"/><Relationship Id="rId3236" Type="http://schemas.openxmlformats.org/officeDocument/2006/relationships/hyperlink" Target="https://www.cbc.ca/kidsnews/post/student-speaks-out-against-lack-of-pride-flag-at-catholic-high-school" TargetMode="External"/><Relationship Id="rId4567" Type="http://schemas.openxmlformats.org/officeDocument/2006/relationships/hyperlink" Target="https://nationalpost.com/opinion/rex-murphy-is-physical-distancing-over-it-sure-seems-to-be" TargetMode="External"/><Relationship Id="rId5895" Type="http://schemas.openxmlformats.org/officeDocument/2006/relationships/hyperlink" Target="http://youtube.com" TargetMode="External"/><Relationship Id="rId3235" Type="http://schemas.openxmlformats.org/officeDocument/2006/relationships/hyperlink" Target="https://www.reddit.com/r/metacanada/comments/gyee53/student_speaks_out_against_lack_of_pride_flag_at/" TargetMode="External"/><Relationship Id="rId4566" Type="http://schemas.openxmlformats.org/officeDocument/2006/relationships/hyperlink" Target="https://www.reddit.com/r/metacanada/comments/h07w37/rex_murphy_is_physical_distancing_over_it_sure/" TargetMode="External"/><Relationship Id="rId5896" Type="http://schemas.openxmlformats.org/officeDocument/2006/relationships/hyperlink" Target="https://www.reddit.com/r/metacanada/comments/gxxoit/cultural_marxist_revolution_explained_this/" TargetMode="External"/><Relationship Id="rId3227" Type="http://schemas.openxmlformats.org/officeDocument/2006/relationships/hyperlink" Target="https://nationalpost.com/news/liberal-gun-ban-quietly-expanded-potentially-putting-owners-unknowingly-on-wrong-side-of-the-law" TargetMode="External"/><Relationship Id="rId4558" Type="http://schemas.openxmlformats.org/officeDocument/2006/relationships/hyperlink" Target="http://ataxiacanada.bandcamp.com/album/calignious" TargetMode="External"/><Relationship Id="rId3226" Type="http://schemas.openxmlformats.org/officeDocument/2006/relationships/hyperlink" Target="https://www.reddit.com/r/metacanada/comments/gvw353/liberal_gun_ban_quietly_expanded_potentially/" TargetMode="External"/><Relationship Id="rId4557" Type="http://schemas.openxmlformats.org/officeDocument/2006/relationships/hyperlink" Target="https://www.reddit.com/r/metacanada/comments/h9uqje/calignious_by_ataxia/" TargetMode="External"/><Relationship Id="rId3229" Type="http://schemas.openxmlformats.org/officeDocument/2006/relationships/hyperlink" Target="https://www.reddit.com/r/metacanada/comments/gw406o/greek_minister_for_migration_and_asylum_our/" TargetMode="External"/><Relationship Id="rId5888" Type="http://schemas.openxmlformats.org/officeDocument/2006/relationships/hyperlink" Target="https://www.youtube.com/watch?v=qW5-srjuCbg&amp;amp;feature=youtu.be&amp;amp;fbclid=IwAR0ctSx2iK4lcoXeFRJz76TTJT1DB1fpAgxKxj-vo-JGjFevZXM5Y41lr-o&amp;amp;app=desktop" TargetMode="External"/><Relationship Id="rId3228" Type="http://schemas.openxmlformats.org/officeDocument/2006/relationships/hyperlink" Target="http://greekcitytimes.com" TargetMode="External"/><Relationship Id="rId4559" Type="http://schemas.openxmlformats.org/officeDocument/2006/relationships/hyperlink" Target="http://ataxiacanada.bandcamp.com" TargetMode="External"/><Relationship Id="rId5889" Type="http://schemas.openxmlformats.org/officeDocument/2006/relationships/hyperlink" Target="http://i.redd.it" TargetMode="External"/><Relationship Id="rId4550" Type="http://schemas.openxmlformats.org/officeDocument/2006/relationships/hyperlink" Target="https://www.reddit.com/r/metacanada/comments/h07pcs/just_asked_a_question_over_at_raskhistorians/" TargetMode="External"/><Relationship Id="rId5882" Type="http://schemas.openxmlformats.org/officeDocument/2006/relationships/hyperlink" Target="https://www.reddit.com/r/metacanada/comments/hiqk5m/ny_republicans_defend_roosevelt_statue/" TargetMode="External"/><Relationship Id="rId5883" Type="http://schemas.openxmlformats.org/officeDocument/2006/relationships/hyperlink" Target="https://youtu.be/MKYAsULpHR8" TargetMode="External"/><Relationship Id="rId3221" Type="http://schemas.openxmlformats.org/officeDocument/2006/relationships/hyperlink" Target="https://i.redd.it/kf68z1w2bk251.png" TargetMode="External"/><Relationship Id="rId4552" Type="http://schemas.openxmlformats.org/officeDocument/2006/relationships/hyperlink" Target="https://www.reddit.com/r/metacanada/comments/h07r6g/just_asked_a_question_over_at_raskhistorians/" TargetMode="External"/><Relationship Id="rId5880" Type="http://schemas.openxmlformats.org/officeDocument/2006/relationships/hyperlink" Target="https://v.redd.it/kjqcvp45ha451" TargetMode="External"/><Relationship Id="rId3220" Type="http://schemas.openxmlformats.org/officeDocument/2006/relationships/hyperlink" Target="https://www.reddit.com/r/metacanada/comments/gvfwrh/another_cpc_cartel_crony_bends_the_knee/" TargetMode="External"/><Relationship Id="rId4551" Type="http://schemas.openxmlformats.org/officeDocument/2006/relationships/hyperlink" Target="https://www.reddit.com/r/metacanada/comments/h07pcs/just_asked_a_question_over_at_raskhistorians/" TargetMode="External"/><Relationship Id="rId5881" Type="http://schemas.openxmlformats.org/officeDocument/2006/relationships/hyperlink" Target="http://youtu.be" TargetMode="External"/><Relationship Id="rId3223" Type="http://schemas.openxmlformats.org/officeDocument/2006/relationships/hyperlink" Target="https://www.reddit.com/r/metacanada/comments/gvve1c/liberal_gun_ban_quietly_expanded_potentially/" TargetMode="External"/><Relationship Id="rId4554" Type="http://schemas.openxmlformats.org/officeDocument/2006/relationships/hyperlink" Target="https://www.reddit.com/r/metacanada/comments/gy6045/im_tired_of_otoole_being_presented_as_a_true_blue/" TargetMode="External"/><Relationship Id="rId5886" Type="http://schemas.openxmlformats.org/officeDocument/2006/relationships/hyperlink" Target="http://youtube.com" TargetMode="External"/><Relationship Id="rId3222" Type="http://schemas.openxmlformats.org/officeDocument/2006/relationships/hyperlink" Target="http://brantfordexpositor.ca" TargetMode="External"/><Relationship Id="rId4553" Type="http://schemas.openxmlformats.org/officeDocument/2006/relationships/hyperlink" Target="https://www.reddit.com/r/metacanada/comments/h07r6g/just_asked_a_question_over_at_raskhistorians/" TargetMode="External"/><Relationship Id="rId5887" Type="http://schemas.openxmlformats.org/officeDocument/2006/relationships/hyperlink" Target="https://www.reddit.com/r/metacanada/comments/gw0sko/george_floyd_riots_exposed_as_deep_state_nwo_psyop/" TargetMode="External"/><Relationship Id="rId3225" Type="http://schemas.openxmlformats.org/officeDocument/2006/relationships/hyperlink" Target="http://nationalpost.com" TargetMode="External"/><Relationship Id="rId4556" Type="http://schemas.openxmlformats.org/officeDocument/2006/relationships/hyperlink" Target="http://ataxiacanada.bandcamp.com" TargetMode="External"/><Relationship Id="rId5884" Type="http://schemas.openxmlformats.org/officeDocument/2006/relationships/hyperlink" Target="https://www.reddit.com/r/metacanada/comments/hdo954/anyone_know_of_any_right_wing_discord_groups_near/" TargetMode="External"/><Relationship Id="rId3224" Type="http://schemas.openxmlformats.org/officeDocument/2006/relationships/hyperlink" Target="https://www.brantfordexpositor.ca/news/liberal-gun-ban-quietly-expanded-potentially-putting-owners-unknowingly-on-wrong-side-of-the-law/wcm/b452050d-effb-47d4-8eb4-4b7e6846a981" TargetMode="External"/><Relationship Id="rId4555" Type="http://schemas.openxmlformats.org/officeDocument/2006/relationships/hyperlink" Target="https://www.reddit.com/r/metacanada/comments/gy6045/im_tired_of_otoole_being_presented_as_a_true_blue/" TargetMode="External"/><Relationship Id="rId5885" Type="http://schemas.openxmlformats.org/officeDocument/2006/relationships/hyperlink" Target="https://www.reddit.com/r/metacanada/comments/hdo954/anyone_know_of_any_right_wing_discord_groups_near/" TargetMode="External"/><Relationship Id="rId3259" Type="http://schemas.openxmlformats.org/officeDocument/2006/relationships/hyperlink" Target="http://dailymail.co.uk" TargetMode="External"/><Relationship Id="rId3250" Type="http://schemas.openxmlformats.org/officeDocument/2006/relationships/hyperlink" Target="https://i.redd.it/x1yh88l86x751.jpg" TargetMode="External"/><Relationship Id="rId4581" Type="http://schemas.openxmlformats.org/officeDocument/2006/relationships/hyperlink" Target="https://www.reddit.com/r/metacanada/comments/gwi5c5/project_veritas_infiltrated_antifa/" TargetMode="External"/><Relationship Id="rId4580" Type="http://schemas.openxmlformats.org/officeDocument/2006/relationships/hyperlink" Target="http://twitter.com" TargetMode="External"/><Relationship Id="rId3252" Type="http://schemas.openxmlformats.org/officeDocument/2006/relationships/hyperlink" Target="https://www.reddit.com/r/metacanada/comments/gv3y9p/how_do_you_guys_deal_with_cognitive_dissonance_in/" TargetMode="External"/><Relationship Id="rId4583" Type="http://schemas.openxmlformats.org/officeDocument/2006/relationships/hyperlink" Target="http://imgur.com" TargetMode="External"/><Relationship Id="rId3251" Type="http://schemas.openxmlformats.org/officeDocument/2006/relationships/hyperlink" Target="https://www.reddit.com/r/metacanada/comments/gv3y9p/how_do_you_guys_deal_with_cognitive_dissonance_in/" TargetMode="External"/><Relationship Id="rId4582" Type="http://schemas.openxmlformats.org/officeDocument/2006/relationships/hyperlink" Target="https://twitter.com/JamesOKeefeIII/status/1268527969586360320" TargetMode="External"/><Relationship Id="rId3254" Type="http://schemas.openxmlformats.org/officeDocument/2006/relationships/hyperlink" Target="https://www.reddit.com/r/metacanada/comments/hbjl41/sjws_are_the_reason_commercials_like_this_cant/" TargetMode="External"/><Relationship Id="rId4585" Type="http://schemas.openxmlformats.org/officeDocument/2006/relationships/hyperlink" Target="https://imgur.com/DvdkFnb" TargetMode="External"/><Relationship Id="rId3253" Type="http://schemas.openxmlformats.org/officeDocument/2006/relationships/hyperlink" Target="http://youtube.com" TargetMode="External"/><Relationship Id="rId4584" Type="http://schemas.openxmlformats.org/officeDocument/2006/relationships/hyperlink" Target="https://www.reddit.com/r/metacanada/comments/gwlmao/george_floyd_court_records_read_what_this_guy_did/" TargetMode="External"/><Relationship Id="rId3256" Type="http://schemas.openxmlformats.org/officeDocument/2006/relationships/hyperlink" Target="http://edition.cnn.com" TargetMode="External"/><Relationship Id="rId4587" Type="http://schemas.openxmlformats.org/officeDocument/2006/relationships/hyperlink" Target="https://www.reddit.com/r/metacanada/comments/hekfsp/daily_reminder_justin_mr_popularity_trudeau_lost/" TargetMode="External"/><Relationship Id="rId3255" Type="http://schemas.openxmlformats.org/officeDocument/2006/relationships/hyperlink" Target="https://www.youtube.com/watch?v=rC5aGCOT6bs" TargetMode="External"/><Relationship Id="rId4586" Type="http://schemas.openxmlformats.org/officeDocument/2006/relationships/hyperlink" Target="https://www.reddit.com/r/metacanada/comments/hekfsp/daily_reminder_justin_mr_popularity_trudeau_lost/" TargetMode="External"/><Relationship Id="rId3258" Type="http://schemas.openxmlformats.org/officeDocument/2006/relationships/hyperlink" Target="https://edition.cnn.com/2020/06/19/asia/china-canada-kovrig-spavor-spying-intl-hnk/index.html" TargetMode="External"/><Relationship Id="rId4589" Type="http://schemas.openxmlformats.org/officeDocument/2006/relationships/hyperlink" Target="https://www.reddit.com/r/metacanada/comments/gxbkz4/mass_unemployment_the_truth_about_unemployment_is/" TargetMode="External"/><Relationship Id="rId3257" Type="http://schemas.openxmlformats.org/officeDocument/2006/relationships/hyperlink" Target="https://www.reddit.com/r/metacanada/comments/hbvjg7/two_canadians_held_in_china_have_officially_been/" TargetMode="External"/><Relationship Id="rId4588" Type="http://schemas.openxmlformats.org/officeDocument/2006/relationships/hyperlink" Target="http://youtube.com" TargetMode="External"/><Relationship Id="rId3249" Type="http://schemas.openxmlformats.org/officeDocument/2006/relationships/hyperlink" Target="https://www.reddit.com/r/metacanada/comments/hi9kut/youve_been_warned/" TargetMode="External"/><Relationship Id="rId3248" Type="http://schemas.openxmlformats.org/officeDocument/2006/relationships/hyperlink" Target="http://i.redd.it" TargetMode="External"/><Relationship Id="rId4579" Type="http://schemas.openxmlformats.org/officeDocument/2006/relationships/hyperlink" Target="https://www.ctvnews.ca/canada/trudeau-takes-a-knee-at-anti-racism-demonstration-1.4970650" TargetMode="External"/><Relationship Id="rId4570" Type="http://schemas.openxmlformats.org/officeDocument/2006/relationships/hyperlink" Target="https://www.reddit.com/r/metacanada/comments/h7mrlt/statue_of_george_vancouver_vandalized_outside/" TargetMode="External"/><Relationship Id="rId3241" Type="http://schemas.openxmlformats.org/officeDocument/2006/relationships/hyperlink" Target="https://www.reddit.com/r/metacanada/comments/gx39kd/were_putting_up_a_blm_sign_at_the_family_get/" TargetMode="External"/><Relationship Id="rId4572" Type="http://schemas.openxmlformats.org/officeDocument/2006/relationships/hyperlink" Target="https://www.reddit.com/r/metacanada/comments/heni8x/equality_now/" TargetMode="External"/><Relationship Id="rId3240" Type="http://schemas.openxmlformats.org/officeDocument/2006/relationships/hyperlink" Target="https://www.reddit.com/r/metacanada/comments/gx39kd/were_putting_up_a_blm_sign_at_the_family_get/" TargetMode="External"/><Relationship Id="rId4571" Type="http://schemas.openxmlformats.org/officeDocument/2006/relationships/hyperlink" Target="http://jssocial.pw" TargetMode="External"/><Relationship Id="rId3243" Type="http://schemas.openxmlformats.org/officeDocument/2006/relationships/hyperlink" Target="https://www.reddit.com/r/metacanada/comments/hi529e/reddit_bans_over_2000_subs_forcing_users_to/" TargetMode="External"/><Relationship Id="rId4574" Type="http://schemas.openxmlformats.org/officeDocument/2006/relationships/hyperlink" Target="http://outline.com" TargetMode="External"/><Relationship Id="rId3242" Type="http://schemas.openxmlformats.org/officeDocument/2006/relationships/hyperlink" Target="http://thepostmillennial.com" TargetMode="External"/><Relationship Id="rId4573" Type="http://schemas.openxmlformats.org/officeDocument/2006/relationships/hyperlink" Target="https://jssocial.pw/ppkey/fget/pic8/upload/baBs8mx3kp.jpeg" TargetMode="External"/><Relationship Id="rId3245" Type="http://schemas.openxmlformats.org/officeDocument/2006/relationships/hyperlink" Target="http://i.redd.it" TargetMode="External"/><Relationship Id="rId4576" Type="http://schemas.openxmlformats.org/officeDocument/2006/relationships/hyperlink" Target="https://outline.com/v9C3U9" TargetMode="External"/><Relationship Id="rId3244" Type="http://schemas.openxmlformats.org/officeDocument/2006/relationships/hyperlink" Target="https://thepostmillennial.com/reddit-bans-over-2-000-subs-forcing-users-to-migrate-to-more-fringe-environments-like-4chans-pol" TargetMode="External"/><Relationship Id="rId4575" Type="http://schemas.openxmlformats.org/officeDocument/2006/relationships/hyperlink" Target="https://www.reddit.com/r/metacanada/comments/h15fk8/antifa_mob_planning_to_take_over_more_seattle/" TargetMode="External"/><Relationship Id="rId3247" Type="http://schemas.openxmlformats.org/officeDocument/2006/relationships/hyperlink" Target="https://www.reddit.com/r/metacanada/comments/h7pfv6/yah_baby/" TargetMode="External"/><Relationship Id="rId4578" Type="http://schemas.openxmlformats.org/officeDocument/2006/relationships/hyperlink" Target="https://www.reddit.com/r/metacanada/comments/gxcsch/i_am_sure_t_is_use_to_taking_a_knee_or_two/" TargetMode="External"/><Relationship Id="rId3246" Type="http://schemas.openxmlformats.org/officeDocument/2006/relationships/hyperlink" Target="https://www.reddit.com/r/metacanada/comments/h7pfv6/yah_baby/" TargetMode="External"/><Relationship Id="rId4577" Type="http://schemas.openxmlformats.org/officeDocument/2006/relationships/hyperlink" Target="http://ctvnews.ca" TargetMode="External"/><Relationship Id="rId4525" Type="http://schemas.openxmlformats.org/officeDocument/2006/relationships/hyperlink" Target="http://i.redd.it" TargetMode="External"/><Relationship Id="rId5857" Type="http://schemas.openxmlformats.org/officeDocument/2006/relationships/hyperlink" Target="https://www.ctvnews.ca/mobile/business/canada-s-wealthiest-one-per-cent-hold-25-6-per-cent-of-riches-new-pbo-report-says-1.4988207" TargetMode="External"/><Relationship Id="rId4524" Type="http://schemas.openxmlformats.org/officeDocument/2006/relationships/hyperlink" Target="https://news.gab.com/2020/06/22/its-time-for-the-silent-majority-to-get-loud/" TargetMode="External"/><Relationship Id="rId5858" Type="http://schemas.openxmlformats.org/officeDocument/2006/relationships/hyperlink" Target="http://streamable.com" TargetMode="External"/><Relationship Id="rId4527" Type="http://schemas.openxmlformats.org/officeDocument/2006/relationships/hyperlink" Target="https://i.redd.it/y60julyuwi251.jpg" TargetMode="External"/><Relationship Id="rId5855" Type="http://schemas.openxmlformats.org/officeDocument/2006/relationships/hyperlink" Target="http://ctvnews.ca" TargetMode="External"/><Relationship Id="rId4526" Type="http://schemas.openxmlformats.org/officeDocument/2006/relationships/hyperlink" Target="https://www.reddit.com/r/metacanada/comments/gvah7j/who_now_blames_china_i_guess_when_trump_turned_on/" TargetMode="External"/><Relationship Id="rId5856" Type="http://schemas.openxmlformats.org/officeDocument/2006/relationships/hyperlink" Target="https://www.reddit.com/r/metacanada/comments/hbhm9s/canadas_wealthiest_one_per_cent_hold_256_per_cent/" TargetMode="External"/><Relationship Id="rId4529" Type="http://schemas.openxmlformats.org/officeDocument/2006/relationships/hyperlink" Target="https://www.reddit.com/r/metacanada/comments/hefku6/david_menzies_assaulted_at_protest_targeting_sir/" TargetMode="External"/><Relationship Id="rId4528" Type="http://schemas.openxmlformats.org/officeDocument/2006/relationships/hyperlink" Target="http://youtube.com" TargetMode="External"/><Relationship Id="rId5859" Type="http://schemas.openxmlformats.org/officeDocument/2006/relationships/hyperlink" Target="https://www.reddit.com/r/metacanada/comments/gvfdrv/coming_to_a_canadian_city_near_you/" TargetMode="External"/><Relationship Id="rId5850" Type="http://schemas.openxmlformats.org/officeDocument/2006/relationships/hyperlink" Target="https://www.reddit.com/r/metacanada/comments/gvfzz5/amazing_how_quickly_the_protests_have_shifted/" TargetMode="External"/><Relationship Id="rId4521" Type="http://schemas.openxmlformats.org/officeDocument/2006/relationships/hyperlink" Target="https://youtu.be/1rwomQMU008?t=16" TargetMode="External"/><Relationship Id="rId5853" Type="http://schemas.openxmlformats.org/officeDocument/2006/relationships/hyperlink" Target="https://www.reddit.com/r/metacanada/comments/gza5to/why_is_ottawa_canadas_capital_canada_explained/" TargetMode="External"/><Relationship Id="rId4520" Type="http://schemas.openxmlformats.org/officeDocument/2006/relationships/hyperlink" Target="https://www.reddit.com/r/metacanada/comments/h7eeoj/japans_antifa/" TargetMode="External"/><Relationship Id="rId5854" Type="http://schemas.openxmlformats.org/officeDocument/2006/relationships/hyperlink" Target="https://www.youtube.com/watch?v=xof-tpITlhU&amp;amp;feature=youtu.be" TargetMode="External"/><Relationship Id="rId4523" Type="http://schemas.openxmlformats.org/officeDocument/2006/relationships/hyperlink" Target="https://www.reddit.com/r/metacanada/comments/he2ivf/its_time_for_the_silent_majority_to_get_loud/" TargetMode="External"/><Relationship Id="rId5851" Type="http://schemas.openxmlformats.org/officeDocument/2006/relationships/hyperlink" Target="https://i.redd.it/jtfarnrlbk251.jpg" TargetMode="External"/><Relationship Id="rId4522" Type="http://schemas.openxmlformats.org/officeDocument/2006/relationships/hyperlink" Target="http://news.gab.com" TargetMode="External"/><Relationship Id="rId5852" Type="http://schemas.openxmlformats.org/officeDocument/2006/relationships/hyperlink" Target="http://youtube.com" TargetMode="External"/><Relationship Id="rId4514" Type="http://schemas.openxmlformats.org/officeDocument/2006/relationships/hyperlink" Target="http://globalnews.ca" TargetMode="External"/><Relationship Id="rId5846" Type="http://schemas.openxmlformats.org/officeDocument/2006/relationships/hyperlink" Target="https://www.youtube.com/watch?v=NMn7Xge5J90&amp;amp;feature=share" TargetMode="External"/><Relationship Id="rId4513" Type="http://schemas.openxmlformats.org/officeDocument/2006/relationships/hyperlink" Target="https://toronto.citynews.ca/2020/06/25/dafonte-miller-trial/" TargetMode="External"/><Relationship Id="rId5847" Type="http://schemas.openxmlformats.org/officeDocument/2006/relationships/hyperlink" Target="https://www.reddit.com/r/metacanada/comments/hbnp5d/dont_give_in_to_liberal_demands/" TargetMode="External"/><Relationship Id="rId4516" Type="http://schemas.openxmlformats.org/officeDocument/2006/relationships/hyperlink" Target="https://globalnews.ca/news/7116354/far-right-violence-america-terrorism-threat/?utm_source=ShawConnect&amp;amp;utm_medium=MostPopular&amp;amp;utm_campaign=2014" TargetMode="External"/><Relationship Id="rId5844" Type="http://schemas.openxmlformats.org/officeDocument/2006/relationships/hyperlink" Target="http://youtube.com" TargetMode="External"/><Relationship Id="rId4515" Type="http://schemas.openxmlformats.org/officeDocument/2006/relationships/hyperlink" Target="https://www.reddit.com/r/metacanada/comments/hhqnko/global_news_baitandswitch_reporting_by_using/" TargetMode="External"/><Relationship Id="rId5845" Type="http://schemas.openxmlformats.org/officeDocument/2006/relationships/hyperlink" Target="https://www.reddit.com/r/metacanada/comments/h0fftt/i_will_not_apologize_for_something_i_didnt_do/" TargetMode="External"/><Relationship Id="rId4518" Type="http://schemas.openxmlformats.org/officeDocument/2006/relationships/hyperlink" Target="https://www.reddit.com/r/metacanada/comments/h8uwrg/starbucks_employees_can_choose_to_support_black/" TargetMode="External"/><Relationship Id="rId4517" Type="http://schemas.openxmlformats.org/officeDocument/2006/relationships/hyperlink" Target="https://www.reddit.com/r/metacanada/comments/h8uwrg/starbucks_employees_can_choose_to_support_black/" TargetMode="External"/><Relationship Id="rId5848" Type="http://schemas.openxmlformats.org/officeDocument/2006/relationships/hyperlink" Target="https://www.reddit.com/r/metacanada/comments/hbnp5d/dont_give_in_to_liberal_demands/" TargetMode="External"/><Relationship Id="rId4519" Type="http://schemas.openxmlformats.org/officeDocument/2006/relationships/hyperlink" Target="http://youtu.be" TargetMode="External"/><Relationship Id="rId5849" Type="http://schemas.openxmlformats.org/officeDocument/2006/relationships/hyperlink" Target="http://i.redd.it" TargetMode="External"/><Relationship Id="rId4510" Type="http://schemas.openxmlformats.org/officeDocument/2006/relationships/hyperlink" Target="https://youtu.be/-6xcZa4qdsQ" TargetMode="External"/><Relationship Id="rId5842" Type="http://schemas.openxmlformats.org/officeDocument/2006/relationships/hyperlink" Target="https://www.reddit.com/r/metacanada/comments/hgeyl1/now_they_are_coming_for_your_priests/" TargetMode="External"/><Relationship Id="rId5843" Type="http://schemas.openxmlformats.org/officeDocument/2006/relationships/hyperlink" Target="https://twitter.com/theweekended/status/1275701025240944640" TargetMode="External"/><Relationship Id="rId4512" Type="http://schemas.openxmlformats.org/officeDocument/2006/relationships/hyperlink" Target="https://www.reddit.com/r/metacanada/comments/hgd7v0/toronto_officer_guilty_of_assaulting_dafonte/" TargetMode="External"/><Relationship Id="rId5840" Type="http://schemas.openxmlformats.org/officeDocument/2006/relationships/hyperlink" Target="https://www.reddit.com/r/metacanada/comments/gxfazk/warning_cbc_spreading_malware_on_twitter_mobile/" TargetMode="External"/><Relationship Id="rId4511" Type="http://schemas.openxmlformats.org/officeDocument/2006/relationships/hyperlink" Target="http://toronto.citynews.ca" TargetMode="External"/><Relationship Id="rId5841" Type="http://schemas.openxmlformats.org/officeDocument/2006/relationships/hyperlink" Target="http://twitter.com" TargetMode="External"/><Relationship Id="rId3216" Type="http://schemas.openxmlformats.org/officeDocument/2006/relationships/hyperlink" Target="http://theverge.com" TargetMode="External"/><Relationship Id="rId4547" Type="http://schemas.openxmlformats.org/officeDocument/2006/relationships/hyperlink" Target="http://cwacanada.ca" TargetMode="External"/><Relationship Id="rId5879" Type="http://schemas.openxmlformats.org/officeDocument/2006/relationships/hyperlink" Target="https://www.reddit.com/r/metacanada/comments/h16csf/these_guys_walking_into_rmetacanada_with_a_message/" TargetMode="External"/><Relationship Id="rId3215" Type="http://schemas.openxmlformats.org/officeDocument/2006/relationships/hyperlink" Target="https://www.spiegel.de/international/zeitgeist/the-sexual-revolution-and-children-how-the-left-took-things-too-far-a-702679.html" TargetMode="External"/><Relationship Id="rId4546" Type="http://schemas.openxmlformats.org/officeDocument/2006/relationships/hyperlink" Target="https://twitter.com/bennyjohnson/status/1273395771912617984" TargetMode="External"/><Relationship Id="rId3218" Type="http://schemas.openxmlformats.org/officeDocument/2006/relationships/hyperlink" Target="https://www.theverge.com/2020/6/29/21307303/youtube-bans-molyneux-duke-richard-spencer-conduct-hate-speech" TargetMode="External"/><Relationship Id="rId4549" Type="http://schemas.openxmlformats.org/officeDocument/2006/relationships/hyperlink" Target="https://cwacanada.ca/2020/06/25/canadaland-staff-file-to-unionize/amp/?__twitter_impression=true" TargetMode="External"/><Relationship Id="rId5877" Type="http://schemas.openxmlformats.org/officeDocument/2006/relationships/hyperlink" Target="https://i.redd.it/z1voqbry85651.jpg" TargetMode="External"/><Relationship Id="rId3217" Type="http://schemas.openxmlformats.org/officeDocument/2006/relationships/hyperlink" Target="https://www.reddit.com/r/metacanada/comments/hig7xy/stefan_molyneux_banned_from_youtube/" TargetMode="External"/><Relationship Id="rId4548" Type="http://schemas.openxmlformats.org/officeDocument/2006/relationships/hyperlink" Target="https://www.reddit.com/r/metacanada/comments/hg145q/rofl_canadaland_staff_to_unionize/" TargetMode="External"/><Relationship Id="rId5878" Type="http://schemas.openxmlformats.org/officeDocument/2006/relationships/hyperlink" Target="http://v.redd.it" TargetMode="External"/><Relationship Id="rId3219" Type="http://schemas.openxmlformats.org/officeDocument/2006/relationships/hyperlink" Target="http://i.redd.it" TargetMode="External"/><Relationship Id="rId5871" Type="http://schemas.openxmlformats.org/officeDocument/2006/relationships/hyperlink" Target="https://i.redd.it/4dxqs3kqp0451.png" TargetMode="External"/><Relationship Id="rId5872" Type="http://schemas.openxmlformats.org/officeDocument/2006/relationships/hyperlink" Target="http://nytimes.com" TargetMode="External"/><Relationship Id="rId3210" Type="http://schemas.openxmlformats.org/officeDocument/2006/relationships/hyperlink" Target="http://thepostmillennial.com" TargetMode="External"/><Relationship Id="rId4541" Type="http://schemas.openxmlformats.org/officeDocument/2006/relationships/hyperlink" Target="http://toronto.ctvnews.ca" TargetMode="External"/><Relationship Id="rId4540" Type="http://schemas.openxmlformats.org/officeDocument/2006/relationships/hyperlink" Target="https://www.reddit.com/r/metacanada/comments/hi4ce1/from_an_open_minded_person_thank_you_for_giving/" TargetMode="External"/><Relationship Id="rId5870" Type="http://schemas.openxmlformats.org/officeDocument/2006/relationships/hyperlink" Target="https://www.reddit.com/r/metacanada/comments/h04g9s/they_couldve_banned_me_because_they_didnt_like/" TargetMode="External"/><Relationship Id="rId3212" Type="http://schemas.openxmlformats.org/officeDocument/2006/relationships/hyperlink" Target="https://thepostmillennial.com/watch-seattles-autonomous-zone-has-a-segregated-black-only-zone-and-its-guarded-by-white-people" TargetMode="External"/><Relationship Id="rId4543" Type="http://schemas.openxmlformats.org/officeDocument/2006/relationships/hyperlink" Target="https://toronto.ctvnews.ca/toronto-makes-it-mandatory-to-wear-a-mask-in-indoor-public-spaces-1.5005358" TargetMode="External"/><Relationship Id="rId5875" Type="http://schemas.openxmlformats.org/officeDocument/2006/relationships/hyperlink" Target="http://i.redd.it" TargetMode="External"/><Relationship Id="rId3211" Type="http://schemas.openxmlformats.org/officeDocument/2006/relationships/hyperlink" Target="https://www.reddit.com/r/metacanada/comments/hdx611/seattles_autonomous_zone_had_a_segregated/" TargetMode="External"/><Relationship Id="rId4542" Type="http://schemas.openxmlformats.org/officeDocument/2006/relationships/hyperlink" Target="https://www.reddit.com/r/metacanada/comments/hiwln5/toronto_makes_it_mandatory_to_wear_a_mask_in/" TargetMode="External"/><Relationship Id="rId5876" Type="http://schemas.openxmlformats.org/officeDocument/2006/relationships/hyperlink" Target="https://www.reddit.com/r/metacanada/comments/hcvgnx/yay_trudeau_gonna_import_even_more_people_to_take/" TargetMode="External"/><Relationship Id="rId3214" Type="http://schemas.openxmlformats.org/officeDocument/2006/relationships/hyperlink" Target="https://www.reddit.com/r/metacanada/comments/hfaec0/this_is_going_to_be_the_next_thing_leftists_will/" TargetMode="External"/><Relationship Id="rId4545" Type="http://schemas.openxmlformats.org/officeDocument/2006/relationships/hyperlink" Target="https://www.reddit.com/r/metacanada/comments/hb2zm1/chaz_tourism_video/" TargetMode="External"/><Relationship Id="rId5873" Type="http://schemas.openxmlformats.org/officeDocument/2006/relationships/hyperlink" Target="https://www.reddit.com/r/metacanada/comments/hfuawb/first_aunt_jemima_now_the_dixie_chicks_so_glad_to/" TargetMode="External"/><Relationship Id="rId3213" Type="http://schemas.openxmlformats.org/officeDocument/2006/relationships/hyperlink" Target="http://spiegel.de" TargetMode="External"/><Relationship Id="rId4544" Type="http://schemas.openxmlformats.org/officeDocument/2006/relationships/hyperlink" Target="http://twitter.com" TargetMode="External"/><Relationship Id="rId5874" Type="http://schemas.openxmlformats.org/officeDocument/2006/relationships/hyperlink" Target="https://www.nytimes.com/2020/06/25/arts/music/dixie-chicks-change-name.html" TargetMode="External"/><Relationship Id="rId3205" Type="http://schemas.openxmlformats.org/officeDocument/2006/relationships/hyperlink" Target="https://www.reddit.com/r/metacanada/comments/hi8j4q/duped_academic_journal_publishes_rewrite_of_mein/" TargetMode="External"/><Relationship Id="rId4536" Type="http://schemas.openxmlformats.org/officeDocument/2006/relationships/hyperlink" Target="http://i.imgur.com" TargetMode="External"/><Relationship Id="rId5868" Type="http://schemas.openxmlformats.org/officeDocument/2006/relationships/hyperlink" Target="https://www.huffingtonpost.ca/entry/elizabeth-may-trump-asylum-seekers_ca_5ed7f7bcc5b6c0b2f10e3db4" TargetMode="External"/><Relationship Id="rId3204" Type="http://schemas.openxmlformats.org/officeDocument/2006/relationships/hyperlink" Target="http://timesofisrael.com" TargetMode="External"/><Relationship Id="rId4535" Type="http://schemas.openxmlformats.org/officeDocument/2006/relationships/hyperlink" Target="https://mises.org/wire/new-mind-blowing-study-planting-trees-reduces-carbon-better-carbon-taxes" TargetMode="External"/><Relationship Id="rId5869" Type="http://schemas.openxmlformats.org/officeDocument/2006/relationships/hyperlink" Target="http://i.redd.it" TargetMode="External"/><Relationship Id="rId3207" Type="http://schemas.openxmlformats.org/officeDocument/2006/relationships/hyperlink" Target="http://i.redd.it" TargetMode="External"/><Relationship Id="rId4538" Type="http://schemas.openxmlformats.org/officeDocument/2006/relationships/hyperlink" Target="https://i.imgur.com/KVEd7sC.jpg" TargetMode="External"/><Relationship Id="rId5866" Type="http://schemas.openxmlformats.org/officeDocument/2006/relationships/hyperlink" Target="http://huffingtonpost.ca" TargetMode="External"/><Relationship Id="rId3206" Type="http://schemas.openxmlformats.org/officeDocument/2006/relationships/hyperlink" Target="https://www.timesofisrael.com/duped-academic-journal-publishes-rewrite-of-mein-kampf-as-feminist-manifesto/" TargetMode="External"/><Relationship Id="rId4537" Type="http://schemas.openxmlformats.org/officeDocument/2006/relationships/hyperlink" Target="https://www.reddit.com/r/metacanada/comments/hbjszn/check_your_privilege/" TargetMode="External"/><Relationship Id="rId5867" Type="http://schemas.openxmlformats.org/officeDocument/2006/relationships/hyperlink" Target="https://www.reddit.com/r/metacanada/comments/gworpc/elizabeth_may_who_wants_canada_to_accept_us/" TargetMode="External"/><Relationship Id="rId3209" Type="http://schemas.openxmlformats.org/officeDocument/2006/relationships/hyperlink" Target="https://i.redd.it/2ezbjiv6nf251.png" TargetMode="External"/><Relationship Id="rId3208" Type="http://schemas.openxmlformats.org/officeDocument/2006/relationships/hyperlink" Target="https://www.reddit.com/r/metacanada/comments/gv91ad/ouch_the_french_can_meme_en_lhonneur_de_fox_news/" TargetMode="External"/><Relationship Id="rId4539" Type="http://schemas.openxmlformats.org/officeDocument/2006/relationships/hyperlink" Target="https://www.reddit.com/r/metacanada/comments/hi4ce1/from_an_open_minded_person_thank_you_for_giving/" TargetMode="External"/><Relationship Id="rId5860" Type="http://schemas.openxmlformats.org/officeDocument/2006/relationships/hyperlink" Target="https://streamable.com/vyzsij" TargetMode="External"/><Relationship Id="rId5861" Type="http://schemas.openxmlformats.org/officeDocument/2006/relationships/hyperlink" Target="https://www.reddit.com/r/metacanada/comments/h0dg7j/i_need_more_canadian_comedy/" TargetMode="External"/><Relationship Id="rId4530" Type="http://schemas.openxmlformats.org/officeDocument/2006/relationships/hyperlink" Target="https://www.youtube.com/watch?v=nK5sb7MnTSw" TargetMode="External"/><Relationship Id="rId3201" Type="http://schemas.openxmlformats.org/officeDocument/2006/relationships/hyperlink" Target="http://archive.is" TargetMode="External"/><Relationship Id="rId4532" Type="http://schemas.openxmlformats.org/officeDocument/2006/relationships/hyperlink" Target="https://stormhaven.blog/2020/06/10/the-foul-lie-and-draconian-purpose-of-privilege-theory/" TargetMode="External"/><Relationship Id="rId5864" Type="http://schemas.openxmlformats.org/officeDocument/2006/relationships/hyperlink" Target="https://www.reddit.com/r/metacanada/comments/hix5d1/canadian_citizen_sentenced_to_eight_years_by/" TargetMode="External"/><Relationship Id="rId3200" Type="http://schemas.openxmlformats.org/officeDocument/2006/relationships/hyperlink" Target="http://archive.is/gIdg7" TargetMode="External"/><Relationship Id="rId4531" Type="http://schemas.openxmlformats.org/officeDocument/2006/relationships/hyperlink" Target="https://www.reddit.com/r/metacanada/comments/h7cl01/by_framing_the_full_enjoyment_of_basic_rights_as/" TargetMode="External"/><Relationship Id="rId5865" Type="http://schemas.openxmlformats.org/officeDocument/2006/relationships/hyperlink" Target="http://archive.is/phgBt" TargetMode="External"/><Relationship Id="rId3203" Type="http://schemas.openxmlformats.org/officeDocument/2006/relationships/hyperlink" Target="http://archive.is/sgm0P" TargetMode="External"/><Relationship Id="rId4534" Type="http://schemas.openxmlformats.org/officeDocument/2006/relationships/hyperlink" Target="https://www.reddit.com/r/metacanada/comments/he0yfk/hey_greta_justin_look_in_new_mindblowing_study/" TargetMode="External"/><Relationship Id="rId5862" Type="http://schemas.openxmlformats.org/officeDocument/2006/relationships/hyperlink" Target="https://www.reddit.com/r/metacanada/comments/h0dg7j/i_need_more_canadian_comedy/" TargetMode="External"/><Relationship Id="rId3202" Type="http://schemas.openxmlformats.org/officeDocument/2006/relationships/hyperlink" Target="https://www.reddit.com/r/metacanada/comments/h93039/liberals_halftrilliondollar_military_revamp_plan/" TargetMode="External"/><Relationship Id="rId4533" Type="http://schemas.openxmlformats.org/officeDocument/2006/relationships/hyperlink" Target="http://mises.org" TargetMode="External"/><Relationship Id="rId5863" Type="http://schemas.openxmlformats.org/officeDocument/2006/relationships/hyperlink" Target="http://archive.is" TargetMode="External"/><Relationship Id="rId190" Type="http://schemas.openxmlformats.org/officeDocument/2006/relationships/hyperlink" Target="https://cdnpoli.news/" TargetMode="External"/><Relationship Id="rId194" Type="http://schemas.openxmlformats.org/officeDocument/2006/relationships/hyperlink" Target="http://thestar.com" TargetMode="External"/><Relationship Id="rId193" Type="http://schemas.openxmlformats.org/officeDocument/2006/relationships/hyperlink" Target="https://www.reddit.com/r/metacanada/comments/h8wl1y/anyone_else_noticing_the_shit_cold_year_so_far/" TargetMode="External"/><Relationship Id="rId192" Type="http://schemas.openxmlformats.org/officeDocument/2006/relationships/hyperlink" Target="https://www.reddit.com/r/metacanada/comments/h8wl1y/anyone_else_noticing_the_shit_cold_year_so_far/" TargetMode="External"/><Relationship Id="rId191" Type="http://schemas.openxmlformats.org/officeDocument/2006/relationships/hyperlink" Target="http://electroverse.net" TargetMode="External"/><Relationship Id="rId187" Type="http://schemas.openxmlformats.org/officeDocument/2006/relationships/hyperlink" Target="https://www.reddit.com/r/metacanada/comments/ha2zq8/bbc_dont_even_understand_the_stupidity_of_doing/" TargetMode="External"/><Relationship Id="rId186" Type="http://schemas.openxmlformats.org/officeDocument/2006/relationships/hyperlink" Target="http://i.redd.it" TargetMode="External"/><Relationship Id="rId185" Type="http://schemas.openxmlformats.org/officeDocument/2006/relationships/hyperlink" Target="https://www.reddit.com/r/metacanada/comments/hcivg6/daily_reminder_andrew_scheer_is_a_neocon_faggot/" TargetMode="External"/><Relationship Id="rId184" Type="http://schemas.openxmlformats.org/officeDocument/2006/relationships/hyperlink" Target="https://www.reddit.com/r/metacanada/comments/hcivg6/daily_reminder_andrew_scheer_is_a_neocon_faggot/" TargetMode="External"/><Relationship Id="rId189" Type="http://schemas.openxmlformats.org/officeDocument/2006/relationships/hyperlink" Target="https://www.reddit.com/r/metacanada/comments/guybz9/check_out_this_new_conservative_news_aggregator/" TargetMode="External"/><Relationship Id="rId188" Type="http://schemas.openxmlformats.org/officeDocument/2006/relationships/hyperlink" Target="https://i.redd.it/sy5zm1fnv7551.jpg" TargetMode="External"/><Relationship Id="rId183" Type="http://schemas.openxmlformats.org/officeDocument/2006/relationships/hyperlink" Target="https://i.redd.it/tsoa49q9hw551.png" TargetMode="External"/><Relationship Id="rId182" Type="http://schemas.openxmlformats.org/officeDocument/2006/relationships/hyperlink" Target="https://www.reddit.com/r/metacanada/comments/hc4oc1/the_stupidest_thing_conservatives_ever_believed/" TargetMode="External"/><Relationship Id="rId181" Type="http://schemas.openxmlformats.org/officeDocument/2006/relationships/hyperlink" Target="http://i.redd.it" TargetMode="External"/><Relationship Id="rId180" Type="http://schemas.openxmlformats.org/officeDocument/2006/relationships/hyperlink" Target="https://www.youtube.com/watch?v=2u2cYA48Lbw" TargetMode="External"/><Relationship Id="rId176" Type="http://schemas.openxmlformats.org/officeDocument/2006/relationships/hyperlink" Target="https://www.reddit.com/r/metacanada/comments/gvfacl/all_these_corporations_sending_out_virtue/" TargetMode="External"/><Relationship Id="rId175" Type="http://schemas.openxmlformats.org/officeDocument/2006/relationships/hyperlink" Target="https://www.reddit.com/r/metacanada/comments/hh81yc/have_you_read_blogtofreshdaily_posts_lately_good/" TargetMode="External"/><Relationship Id="rId174" Type="http://schemas.openxmlformats.org/officeDocument/2006/relationships/hyperlink" Target="https://www.reddit.com/r/metacanada/comments/hh81yc/have_you_read_blogtofreshdaily_posts_lately_good/" TargetMode="External"/><Relationship Id="rId173" Type="http://schemas.openxmlformats.org/officeDocument/2006/relationships/hyperlink" Target="http://archive.is" TargetMode="External"/><Relationship Id="rId179" Type="http://schemas.openxmlformats.org/officeDocument/2006/relationships/hyperlink" Target="https://www.reddit.com/r/metacanada/comments/gy5r2e/reality_everywhere_in_the_world_where_there_is/" TargetMode="External"/><Relationship Id="rId178" Type="http://schemas.openxmlformats.org/officeDocument/2006/relationships/hyperlink" Target="http://youtube.com" TargetMode="External"/><Relationship Id="rId177" Type="http://schemas.openxmlformats.org/officeDocument/2006/relationships/hyperlink" Target="https://www.reddit.com/r/metacanada/comments/gvfacl/all_these_corporations_sending_out_virtue/" TargetMode="External"/><Relationship Id="rId198" Type="http://schemas.openxmlformats.org/officeDocument/2006/relationships/hyperlink" Target="https://www.reddit.com/r/metacanada/comments/h0clhl/this_is_why_canada_is_in_such_anarchy_he_is/" TargetMode="External"/><Relationship Id="rId197" Type="http://schemas.openxmlformats.org/officeDocument/2006/relationships/hyperlink" Target="http://i.redd.it" TargetMode="External"/><Relationship Id="rId196" Type="http://schemas.openxmlformats.org/officeDocument/2006/relationships/hyperlink" Target="https://www.thestar.com/news/gta/2016/04/05/black-lives-matter-co-founder-called-out-for-tweet-deemed-racist.html" TargetMode="External"/><Relationship Id="rId195" Type="http://schemas.openxmlformats.org/officeDocument/2006/relationships/hyperlink" Target="https://www.reddit.com/r/metacanada/comments/hcmrhg/lets_not_forget_that_the_cofounder_of_black_lives/" TargetMode="External"/><Relationship Id="rId199" Type="http://schemas.openxmlformats.org/officeDocument/2006/relationships/hyperlink" Target="https://i.redd.it/ccse75lij3451.jpg" TargetMode="External"/><Relationship Id="rId150" Type="http://schemas.openxmlformats.org/officeDocument/2006/relationships/hyperlink" Target="https://www.reddit.com/r/metacanada/comments/hf1flm/sort_your_garbage_kids/" TargetMode="External"/><Relationship Id="rId149" Type="http://schemas.openxmlformats.org/officeDocument/2006/relationships/hyperlink" Target="http://i.redd.it" TargetMode="External"/><Relationship Id="rId148" Type="http://schemas.openxmlformats.org/officeDocument/2006/relationships/hyperlink" Target="https://www.dailywire.com/news/new-amazon-series-shows-blacks-enslaving-whites-you-raped-our-daughters-what-if-we-rape-yours" TargetMode="External"/><Relationship Id="rId3270" Type="http://schemas.openxmlformats.org/officeDocument/2006/relationships/hyperlink" Target="https://www.reddit.com/r/metacanada/comments/gvtl33/so_george_floyd_was_once_arrested_for_pointing_a/" TargetMode="External"/><Relationship Id="rId3272" Type="http://schemas.openxmlformats.org/officeDocument/2006/relationships/hyperlink" Target="https://www.reddit.com/r/metacanada/comments/gvtois/so_george_floyd_was_once_arrested_for_pointing_a/" TargetMode="External"/><Relationship Id="rId3271" Type="http://schemas.openxmlformats.org/officeDocument/2006/relationships/hyperlink" Target="https://www.reddit.com/r/metacanada/comments/gvtl33/so_george_floyd_was_once_arrested_for_pointing_a/" TargetMode="External"/><Relationship Id="rId143" Type="http://schemas.openxmlformats.org/officeDocument/2006/relationships/hyperlink" Target="http://dailywire.com" TargetMode="External"/><Relationship Id="rId3274" Type="http://schemas.openxmlformats.org/officeDocument/2006/relationships/hyperlink" Target="http://youtu.be" TargetMode="External"/><Relationship Id="rId142" Type="http://schemas.openxmlformats.org/officeDocument/2006/relationships/hyperlink" Target="https://www.youtube.com/watch?v=wk1J4MniDtw&amp;amp;feature=share" TargetMode="External"/><Relationship Id="rId3273" Type="http://schemas.openxmlformats.org/officeDocument/2006/relationships/hyperlink" Target="https://www.reddit.com/r/metacanada/comments/gvtois/so_george_floyd_was_once_arrested_for_pointing_a/" TargetMode="External"/><Relationship Id="rId141" Type="http://schemas.openxmlformats.org/officeDocument/2006/relationships/hyperlink" Target="https://www.reddit.com/r/metacanada/comments/hbfid3/yuri_did_warn_us_about_useful_idiots_in_1984/" TargetMode="External"/><Relationship Id="rId3276" Type="http://schemas.openxmlformats.org/officeDocument/2006/relationships/hyperlink" Target="https://youtu.be/z0vc4Yi4PwI" TargetMode="External"/><Relationship Id="rId140" Type="http://schemas.openxmlformats.org/officeDocument/2006/relationships/hyperlink" Target="http://youtube.com" TargetMode="External"/><Relationship Id="rId3275" Type="http://schemas.openxmlformats.org/officeDocument/2006/relationships/hyperlink" Target="https://www.reddit.com/r/metacanada/comments/gwgpnk/if_george_floyd_were_white/" TargetMode="External"/><Relationship Id="rId147" Type="http://schemas.openxmlformats.org/officeDocument/2006/relationships/hyperlink" Target="https://www.reddit.com/r/metacanada/comments/hew7nz/what_the_actual_fck_new_amazon_series_shows/" TargetMode="External"/><Relationship Id="rId3278" Type="http://schemas.openxmlformats.org/officeDocument/2006/relationships/hyperlink" Target="https://www.reddit.com/r/metacanada/comments/gvsmkc/antifa_suspect_who_incited_riot_gets_turned_over/" TargetMode="External"/><Relationship Id="rId146" Type="http://schemas.openxmlformats.org/officeDocument/2006/relationships/hyperlink" Target="http://dailywire.com" TargetMode="External"/><Relationship Id="rId3277" Type="http://schemas.openxmlformats.org/officeDocument/2006/relationships/hyperlink" Target="http://thebright.com" TargetMode="External"/><Relationship Id="rId145" Type="http://schemas.openxmlformats.org/officeDocument/2006/relationships/hyperlink" Target="https://www.dailywire.com/news/new-amazon-series-shows-blacks-enslaving-whites-you-raped-our-daughters-what-if-we-rape-yours" TargetMode="External"/><Relationship Id="rId144" Type="http://schemas.openxmlformats.org/officeDocument/2006/relationships/hyperlink" Target="https://www.reddit.com/r/metacanada/comments/hew6y2/what_the_actual_fck_new_amazon_series_shows/" TargetMode="External"/><Relationship Id="rId3279" Type="http://schemas.openxmlformats.org/officeDocument/2006/relationships/hyperlink" Target="https://www.thebright.com/antifa-suspect-who-incited-riot-gets-turned-over-to-police-by-his-parents/" TargetMode="External"/><Relationship Id="rId139" Type="http://schemas.openxmlformats.org/officeDocument/2006/relationships/hyperlink" Target="https://www.reddit.com/r/metacanada/comments/h0glco/banned_from_rnextfuckinglevel_because_i_exist_so/" TargetMode="External"/><Relationship Id="rId138" Type="http://schemas.openxmlformats.org/officeDocument/2006/relationships/hyperlink" Target="https://www.reddit.com/r/metacanada/comments/h0glco/banned_from_rnextfuckinglevel_because_i_exist_so/" TargetMode="External"/><Relationship Id="rId137" Type="http://schemas.openxmlformats.org/officeDocument/2006/relationships/hyperlink" Target="https://news.google.com/articles/CBMiTGh0dHBzOi8vd3d3LmNiYy5jYS9uZXdzL2NhbmFkYS9jYWxnYXJ5L3JjbXAtYW1lcmljYW5zLWJhbmZmLWFsYXNrYS0xLjU2MjE0NTLSASBodHRwczovL3d3dy5jYmMuY2EvYW1wLzEuNTYyMTQ1Mg?hl=en-CA&amp;amp;gl=CA&amp;amp;ceid=CA%3Aen" TargetMode="External"/><Relationship Id="rId4590" Type="http://schemas.openxmlformats.org/officeDocument/2006/relationships/hyperlink" Target="https://www.youtube.com/watch?v=ZQZ1B4eAQX4" TargetMode="External"/><Relationship Id="rId3261" Type="http://schemas.openxmlformats.org/officeDocument/2006/relationships/hyperlink" Target="https://www.reddit.com/r/metacanada/comments/h7me03/fox_ceo_minimurdoch_kneels_demands_staff/" TargetMode="External"/><Relationship Id="rId4592" Type="http://schemas.openxmlformats.org/officeDocument/2006/relationships/hyperlink" Target="https://www.reddit.com/r/metacanada/comments/hiu534/breaking_news_the_fcc_has_designated_huawei_and/" TargetMode="External"/><Relationship Id="rId3260" Type="http://schemas.openxmlformats.org/officeDocument/2006/relationships/hyperlink" Target="https://www.reddit.com/r/metacanada/comments/h7me03/fox_ceo_minimurdoch_kneels_demands_staff/" TargetMode="External"/><Relationship Id="rId4591" Type="http://schemas.openxmlformats.org/officeDocument/2006/relationships/hyperlink" Target="http://twitter.com" TargetMode="External"/><Relationship Id="rId132" Type="http://schemas.openxmlformats.org/officeDocument/2006/relationships/hyperlink" Target="https://www.reddit.com/r/metacanada/comments/gygr2q/this_is_sub_for_racist_smallcock/" TargetMode="External"/><Relationship Id="rId3263" Type="http://schemas.openxmlformats.org/officeDocument/2006/relationships/hyperlink" Target="https://www.reddit.com/r/metacanada/comments/gxd454/this_is_offthecharts_level_of_cringe/" TargetMode="External"/><Relationship Id="rId4594" Type="http://schemas.openxmlformats.org/officeDocument/2006/relationships/hyperlink" Target="http://youtube.com" TargetMode="External"/><Relationship Id="rId131" Type="http://schemas.openxmlformats.org/officeDocument/2006/relationships/hyperlink" Target="https://www.reddit.com/r/metacanada/comments/gygr2q/this_is_sub_for_racist_smallcock/" TargetMode="External"/><Relationship Id="rId3262" Type="http://schemas.openxmlformats.org/officeDocument/2006/relationships/hyperlink" Target="http://twitter.com" TargetMode="External"/><Relationship Id="rId4593" Type="http://schemas.openxmlformats.org/officeDocument/2006/relationships/hyperlink" Target="https://twitter.com/AjitPaiFCC/status/1278003564162449417?s=20" TargetMode="External"/><Relationship Id="rId130" Type="http://schemas.openxmlformats.org/officeDocument/2006/relationships/hyperlink" Target="https://i.redd.it/lxb7tr4t6y251.jpg" TargetMode="External"/><Relationship Id="rId3265" Type="http://schemas.openxmlformats.org/officeDocument/2006/relationships/hyperlink" Target="http://twitter.com" TargetMode="External"/><Relationship Id="rId4596" Type="http://schemas.openxmlformats.org/officeDocument/2006/relationships/hyperlink" Target="https://www.youtube.com/watch?v=4vS9SF3vc-A" TargetMode="External"/><Relationship Id="rId3264" Type="http://schemas.openxmlformats.org/officeDocument/2006/relationships/hyperlink" Target="https://twitter.com/TheRealKeean/status/1268998989107494914" TargetMode="External"/><Relationship Id="rId4595" Type="http://schemas.openxmlformats.org/officeDocument/2006/relationships/hyperlink" Target="https://www.reddit.com/r/metacanada/comments/h080sd/the_romney_con_an_oldie_but_a_goodie/" TargetMode="External"/><Relationship Id="rId136" Type="http://schemas.openxmlformats.org/officeDocument/2006/relationships/hyperlink" Target="https://www.reddit.com/r/metacanada/comments/hdse05/why_do_canadians_hate_americans_so_much_why_are/" TargetMode="External"/><Relationship Id="rId3267" Type="http://schemas.openxmlformats.org/officeDocument/2006/relationships/hyperlink" Target="https://twitter.com/ezralevant/status/1277928697262211073" TargetMode="External"/><Relationship Id="rId4598" Type="http://schemas.openxmlformats.org/officeDocument/2006/relationships/hyperlink" Target="https://www.reddit.com/r/metacanada/comments/hi5n6f/til_justin_turdeau_is_actually_the_son_of_a/" TargetMode="External"/><Relationship Id="rId135" Type="http://schemas.openxmlformats.org/officeDocument/2006/relationships/hyperlink" Target="http://news.google.com" TargetMode="External"/><Relationship Id="rId3266" Type="http://schemas.openxmlformats.org/officeDocument/2006/relationships/hyperlink" Target="https://www.reddit.com/r/metacanada/comments/hio562/so_youve_deliberately_inflated_the_numbers_if/" TargetMode="External"/><Relationship Id="rId4597" Type="http://schemas.openxmlformats.org/officeDocument/2006/relationships/hyperlink" Target="http://i.redd.it" TargetMode="External"/><Relationship Id="rId134" Type="http://schemas.openxmlformats.org/officeDocument/2006/relationships/hyperlink" Target="https://www.reddit.com/r/metacanada/comments/h0z7jy/yizzer_absolute_retards/" TargetMode="External"/><Relationship Id="rId3269" Type="http://schemas.openxmlformats.org/officeDocument/2006/relationships/hyperlink" Target="https://www.reddit.com/r/metacanada/comments/hc0b7j/systemic_racism_exists_in_canada/" TargetMode="External"/><Relationship Id="rId133" Type="http://schemas.openxmlformats.org/officeDocument/2006/relationships/hyperlink" Target="https://www.reddit.com/r/metacanada/comments/h0z7jy/yizzer_absolute_retards/" TargetMode="External"/><Relationship Id="rId3268" Type="http://schemas.openxmlformats.org/officeDocument/2006/relationships/hyperlink" Target="https://www.reddit.com/r/metacanada/comments/hc0b7j/systemic_racism_exists_in_canada/" TargetMode="External"/><Relationship Id="rId4599" Type="http://schemas.openxmlformats.org/officeDocument/2006/relationships/hyperlink" Target="https://i.redd.it/b1vj5fi28w751.png" TargetMode="External"/><Relationship Id="rId172" Type="http://schemas.openxmlformats.org/officeDocument/2006/relationships/hyperlink" Target="https://i.redd.it/snv7bvk7bi551.jpg" TargetMode="External"/><Relationship Id="rId171" Type="http://schemas.openxmlformats.org/officeDocument/2006/relationships/hyperlink" Target="https://www.reddit.com/r/metacanada/comments/haw0rx/dont_know_if_anyone_has_posted_this_yet_but/" TargetMode="External"/><Relationship Id="rId170" Type="http://schemas.openxmlformats.org/officeDocument/2006/relationships/hyperlink" Target="http://i.redd.it" TargetMode="External"/><Relationship Id="rId3290" Type="http://schemas.openxmlformats.org/officeDocument/2006/relationships/hyperlink" Target="https://www.reddit.com/r/metacanada/comments/gymjrp/kneel_for_your_new_masters/" TargetMode="External"/><Relationship Id="rId3292" Type="http://schemas.openxmlformats.org/officeDocument/2006/relationships/hyperlink" Target="http://youtube.com" TargetMode="External"/><Relationship Id="rId3291" Type="http://schemas.openxmlformats.org/officeDocument/2006/relationships/hyperlink" Target="https://www.instagram.com/p/CBJmIHmg3Pe/?igshid=wey7ndm1guzw" TargetMode="External"/><Relationship Id="rId3294" Type="http://schemas.openxmlformats.org/officeDocument/2006/relationships/hyperlink" Target="https://www.youtube.com/watch?v=1t1RIHlSxn0" TargetMode="External"/><Relationship Id="rId3293" Type="http://schemas.openxmlformats.org/officeDocument/2006/relationships/hyperlink" Target="https://www.reddit.com/r/metacanada/comments/hdzib6/getting_fired_for_liking_conservative_tweets/" TargetMode="External"/><Relationship Id="rId165" Type="http://schemas.openxmlformats.org/officeDocument/2006/relationships/hyperlink" Target="https://www.reddit.com/r/metacanada/comments/hfeeir/bubba_wallace_discovers_more_filthy_racist/" TargetMode="External"/><Relationship Id="rId3296" Type="http://schemas.openxmlformats.org/officeDocument/2006/relationships/hyperlink" Target="https://www.reddit.com/r/metacanada/comments/gus3r6/am_i_a_bad_person_if_i_want_whats_happening_in/" TargetMode="External"/><Relationship Id="rId164" Type="http://schemas.openxmlformats.org/officeDocument/2006/relationships/hyperlink" Target="http://i.redd.it" TargetMode="External"/><Relationship Id="rId3295" Type="http://schemas.openxmlformats.org/officeDocument/2006/relationships/hyperlink" Target="https://www.reddit.com/r/metacanada/comments/gus3r6/am_i_a_bad_person_if_i_want_whats_happening_in/" TargetMode="External"/><Relationship Id="rId163" Type="http://schemas.openxmlformats.org/officeDocument/2006/relationships/hyperlink" Target="https://youtu.be/8K6-cEAJZlE" TargetMode="External"/><Relationship Id="rId3298" Type="http://schemas.openxmlformats.org/officeDocument/2006/relationships/hyperlink" Target="https://www.reddit.com/r/metacanada/comments/gy8g9c/shop_and_support_local_walmart_pledges_100/" TargetMode="External"/><Relationship Id="rId162" Type="http://schemas.openxmlformats.org/officeDocument/2006/relationships/hyperlink" Target="https://www.reddit.com/r/metacanada/comments/gxnl3e/dont_be_a_sucker/" TargetMode="External"/><Relationship Id="rId3297" Type="http://schemas.openxmlformats.org/officeDocument/2006/relationships/hyperlink" Target="http://breitbart.com" TargetMode="External"/><Relationship Id="rId169" Type="http://schemas.openxmlformats.org/officeDocument/2006/relationships/hyperlink" Target="https://i.redd.it/q0nrvcvi8v651.jpg" TargetMode="External"/><Relationship Id="rId168" Type="http://schemas.openxmlformats.org/officeDocument/2006/relationships/hyperlink" Target="https://www.reddit.com/r/metacanada/comments/hf201i/bubba_wallace_discovers_more_filthy_racist/" TargetMode="External"/><Relationship Id="rId3299" Type="http://schemas.openxmlformats.org/officeDocument/2006/relationships/hyperlink" Target="https://www.breitbart.com/economy/2020/06/05/walmart-pledges-100-million-to-fight-systemic-racism/" TargetMode="External"/><Relationship Id="rId167" Type="http://schemas.openxmlformats.org/officeDocument/2006/relationships/hyperlink" Target="http://i.redd.it" TargetMode="External"/><Relationship Id="rId166" Type="http://schemas.openxmlformats.org/officeDocument/2006/relationships/hyperlink" Target="https://i.redd.it/q0nrvcvi8v651.jpg" TargetMode="External"/><Relationship Id="rId161" Type="http://schemas.openxmlformats.org/officeDocument/2006/relationships/hyperlink" Target="http://youtu.be" TargetMode="External"/><Relationship Id="rId160" Type="http://schemas.openxmlformats.org/officeDocument/2006/relationships/hyperlink" Target="https://www.reddit.com/r/metacanada/comments/h7t7v2/remember_howard_stern_shitting_on_trump_and_his/" TargetMode="External"/><Relationship Id="rId159" Type="http://schemas.openxmlformats.org/officeDocument/2006/relationships/hyperlink" Target="https://www.reddit.com/r/metacanada/comments/h7t7v2/remember_howard_stern_shitting_on_trump_and_his/" TargetMode="External"/><Relationship Id="rId3281" Type="http://schemas.openxmlformats.org/officeDocument/2006/relationships/hyperlink" Target="https://www.reddit.com/r/metacanada/comments/gyoav0/you_cant_trust_the_bbc_to_be_honest/" TargetMode="External"/><Relationship Id="rId3280" Type="http://schemas.openxmlformats.org/officeDocument/2006/relationships/hyperlink" Target="http://funkyimg.com" TargetMode="External"/><Relationship Id="rId3283" Type="http://schemas.openxmlformats.org/officeDocument/2006/relationships/hyperlink" Target="http://youtu.be" TargetMode="External"/><Relationship Id="rId3282" Type="http://schemas.openxmlformats.org/officeDocument/2006/relationships/hyperlink" Target="https://funkyimg.com/i/35vyk.jpg" TargetMode="External"/><Relationship Id="rId154" Type="http://schemas.openxmlformats.org/officeDocument/2006/relationships/hyperlink" Target="https://www.indiewire.com/2020/06/seth-rogen-fox-news-tucker-carlson-tweet-1202235838/" TargetMode="External"/><Relationship Id="rId3285" Type="http://schemas.openxmlformats.org/officeDocument/2006/relationships/hyperlink" Target="https://youtu.be/EojpsR_EyxY" TargetMode="External"/><Relationship Id="rId153" Type="http://schemas.openxmlformats.org/officeDocument/2006/relationships/hyperlink" Target="https://www.reddit.com/r/metacanada/comments/gycjuo/hey_seth_what_about_to_be_funny_again_seth_rogen/" TargetMode="External"/><Relationship Id="rId3284" Type="http://schemas.openxmlformats.org/officeDocument/2006/relationships/hyperlink" Target="https://www.reddit.com/r/metacanada/comments/ha7ff2/blue_lives_matter_the_rayshard_brooks_shooting/" TargetMode="External"/><Relationship Id="rId152" Type="http://schemas.openxmlformats.org/officeDocument/2006/relationships/hyperlink" Target="http://indiewire.com" TargetMode="External"/><Relationship Id="rId3287" Type="http://schemas.openxmlformats.org/officeDocument/2006/relationships/hyperlink" Target="https://www.reddit.com/r/metacanada/comments/hbrx6q/pretty_much_sums_up_blm_and_their_actions/" TargetMode="External"/><Relationship Id="rId151" Type="http://schemas.openxmlformats.org/officeDocument/2006/relationships/hyperlink" Target="https://i.redd.it/2qw7tljd79651.png" TargetMode="External"/><Relationship Id="rId3286" Type="http://schemas.openxmlformats.org/officeDocument/2006/relationships/hyperlink" Target="http://i.redd.it" TargetMode="External"/><Relationship Id="rId158" Type="http://schemas.openxmlformats.org/officeDocument/2006/relationships/hyperlink" Target="http://v.redd.it" TargetMode="External"/><Relationship Id="rId3289" Type="http://schemas.openxmlformats.org/officeDocument/2006/relationships/hyperlink" Target="http://instagram.com" TargetMode="External"/><Relationship Id="rId157" Type="http://schemas.openxmlformats.org/officeDocument/2006/relationships/hyperlink" Target="https://www.youtube.com/watch?v=eNddiBosU4g" TargetMode="External"/><Relationship Id="rId3288" Type="http://schemas.openxmlformats.org/officeDocument/2006/relationships/hyperlink" Target="https://i.redd.it/t8tdadisxq551.jpg" TargetMode="External"/><Relationship Id="rId156" Type="http://schemas.openxmlformats.org/officeDocument/2006/relationships/hyperlink" Target="https://www.reddit.com/r/metacanada/comments/hbvtl8/jagmeet_singh_is_free_to_be_an_idiot_if_he_chooses/" TargetMode="External"/><Relationship Id="rId155" Type="http://schemas.openxmlformats.org/officeDocument/2006/relationships/hyperlink" Target="http://youtube.com" TargetMode="External"/><Relationship Id="rId4602" Type="http://schemas.openxmlformats.org/officeDocument/2006/relationships/hyperlink" Target="http://cp24.com" TargetMode="External"/><Relationship Id="rId5934" Type="http://schemas.openxmlformats.org/officeDocument/2006/relationships/hyperlink" Target="https://www.reddit.com/r/metacanada/comments/h0q838/how_george_soros_controls_the_human_rights/" TargetMode="External"/><Relationship Id="rId4601" Type="http://schemas.openxmlformats.org/officeDocument/2006/relationships/hyperlink" Target="https://cdnpoli.news/2020/06/11/conservative-mps-senators-pan-erin-otoole-platform-for-quebec-pandering-attacking-oil-and-gas-industry/" TargetMode="External"/><Relationship Id="rId5935" Type="http://schemas.openxmlformats.org/officeDocument/2006/relationships/hyperlink" Target="https://www.churchmilitant.com/news/article/how-george-soros-controls-the-human-rights-industry" TargetMode="External"/><Relationship Id="rId4604" Type="http://schemas.openxmlformats.org/officeDocument/2006/relationships/hyperlink" Target="https://www.cp24.com/news/toronto-police-chief-mark-saunders-stepping-down-next-month-1.4974654" TargetMode="External"/><Relationship Id="rId5932" Type="http://schemas.openxmlformats.org/officeDocument/2006/relationships/hyperlink" Target="https://www.reddit.com/r/metacanada/comments/h8hxz4/cpc_leadership_race_social_media_reach_comparison/" TargetMode="External"/><Relationship Id="rId4603" Type="http://schemas.openxmlformats.org/officeDocument/2006/relationships/hyperlink" Target="https://www.reddit.com/r/metacanada/comments/gz9gsv/toronto_police_chief_quits/" TargetMode="External"/><Relationship Id="rId5933" Type="http://schemas.openxmlformats.org/officeDocument/2006/relationships/hyperlink" Target="http://churchmilitant.com" TargetMode="External"/><Relationship Id="rId4606" Type="http://schemas.openxmlformats.org/officeDocument/2006/relationships/hyperlink" Target="https://www.reddit.com/r/metacanada/comments/hgkkca/this_time_its_the_real_deal_boys/" TargetMode="External"/><Relationship Id="rId5938" Type="http://schemas.openxmlformats.org/officeDocument/2006/relationships/hyperlink" Target="http://i.redd.it" TargetMode="External"/><Relationship Id="rId4605" Type="http://schemas.openxmlformats.org/officeDocument/2006/relationships/hyperlink" Target="http://i.redd.it" TargetMode="External"/><Relationship Id="rId5939" Type="http://schemas.openxmlformats.org/officeDocument/2006/relationships/hyperlink" Target="https://www.reddit.com/r/metacanada/comments/h7nhw5/canada_atm/" TargetMode="External"/><Relationship Id="rId4608" Type="http://schemas.openxmlformats.org/officeDocument/2006/relationships/hyperlink" Target="http://youtube.com" TargetMode="External"/><Relationship Id="rId5936" Type="http://schemas.openxmlformats.org/officeDocument/2006/relationships/hyperlink" Target="https://www.reddit.com/r/metacanada/comments/haztof/i_would_like_to_formally_challenge_the_prime/" TargetMode="External"/><Relationship Id="rId4607" Type="http://schemas.openxmlformats.org/officeDocument/2006/relationships/hyperlink" Target="https://www.reddit.com/r/metacanada/comments/hgkkca/this_time_its_the_real_deal_boys/" TargetMode="External"/><Relationship Id="rId5937" Type="http://schemas.openxmlformats.org/officeDocument/2006/relationships/hyperlink" Target="https://www.reddit.com/r/metacanada/comments/haztof/i_would_like_to_formally_challenge_the_prime/" TargetMode="External"/><Relationship Id="rId4609" Type="http://schemas.openxmlformats.org/officeDocument/2006/relationships/hyperlink" Target="https://www.reddit.com/r/metacanada/comments/h7k5is/cancon_sum41_fat_lip/" TargetMode="External"/><Relationship Id="rId5930" Type="http://schemas.openxmlformats.org/officeDocument/2006/relationships/hyperlink" Target="https://globalnews.ca/news/7077727/usa-canada-great-lakes-shipping-rules/" TargetMode="External"/><Relationship Id="rId5931" Type="http://schemas.openxmlformats.org/officeDocument/2006/relationships/hyperlink" Target="https://www.reddit.com/r/metacanada/comments/h8hxz4/cpc_leadership_race_social_media_reach_comparison/" TargetMode="External"/><Relationship Id="rId4600" Type="http://schemas.openxmlformats.org/officeDocument/2006/relationships/hyperlink" Target="https://www.reddit.com/r/metacanada/comments/h139oh/conservative_mps_senators_pan_erin_otoole/" TargetMode="External"/><Relationship Id="rId5923" Type="http://schemas.openxmlformats.org/officeDocument/2006/relationships/hyperlink" Target="https://www.reddit.com/r/metacanada/comments/h0joz6/petition_to_rename_dundas_street_in_toronto/" TargetMode="External"/><Relationship Id="rId5924" Type="http://schemas.openxmlformats.org/officeDocument/2006/relationships/hyperlink" Target="https://thepostmillennial.com/a-petition-is-underway-to-rename-dundas-street-in-toronto" TargetMode="External"/><Relationship Id="rId5921" Type="http://schemas.openxmlformats.org/officeDocument/2006/relationships/hyperlink" Target="https://i.redd.it/ax2m3g4mzv751.jpg" TargetMode="External"/><Relationship Id="rId5922" Type="http://schemas.openxmlformats.org/officeDocument/2006/relationships/hyperlink" Target="http://thepostmillennial.com" TargetMode="External"/><Relationship Id="rId5927" Type="http://schemas.openxmlformats.org/officeDocument/2006/relationships/hyperlink" Target="https://globalnews.ca/news/7055977/statistics-canada-jobs-race/" TargetMode="External"/><Relationship Id="rId5928" Type="http://schemas.openxmlformats.org/officeDocument/2006/relationships/hyperlink" Target="http://globalnews.ca" TargetMode="External"/><Relationship Id="rId5925" Type="http://schemas.openxmlformats.org/officeDocument/2006/relationships/hyperlink" Target="http://globalnews.ca" TargetMode="External"/><Relationship Id="rId5926" Type="http://schemas.openxmlformats.org/officeDocument/2006/relationships/hyperlink" Target="https://www.reddit.com/r/metacanada/comments/hacaml/it_begins_statistics_canada_to_collect/" TargetMode="External"/><Relationship Id="rId5929" Type="http://schemas.openxmlformats.org/officeDocument/2006/relationships/hyperlink" Target="https://www.reddit.com/r/metacanada/comments/hbglhp/us_launches_investigation_into_canadas/" TargetMode="External"/><Relationship Id="rId5920" Type="http://schemas.openxmlformats.org/officeDocument/2006/relationships/hyperlink" Target="https://www.reddit.com/r/metacanada/comments/hi4mzt/prepare_for_battle/" TargetMode="External"/><Relationship Id="rId4624" Type="http://schemas.openxmlformats.org/officeDocument/2006/relationships/hyperlink" Target="https://www.reddit.com/r/metacanada/comments/he3o5q/reeeeeeeeeeeee/" TargetMode="External"/><Relationship Id="rId5956" Type="http://schemas.openxmlformats.org/officeDocument/2006/relationships/hyperlink" Target="https://www.reddit.com/r/metacanada/comments/gxd7n1/stand_up_canada/" TargetMode="External"/><Relationship Id="rId4623" Type="http://schemas.openxmlformats.org/officeDocument/2006/relationships/hyperlink" Target="http://i.redd.it" TargetMode="External"/><Relationship Id="rId5957" Type="http://schemas.openxmlformats.org/officeDocument/2006/relationships/hyperlink" Target="https://i.redd.it/usxh12bmq5351.jpg" TargetMode="External"/><Relationship Id="rId4626" Type="http://schemas.openxmlformats.org/officeDocument/2006/relationships/hyperlink" Target="http://torontosun.com" TargetMode="External"/><Relationship Id="rId5954" Type="http://schemas.openxmlformats.org/officeDocument/2006/relationships/hyperlink" Target="https://v.redd.it/rrcwgwry2q751" TargetMode="External"/><Relationship Id="rId4625" Type="http://schemas.openxmlformats.org/officeDocument/2006/relationships/hyperlink" Target="https://i.redd.it/3k4jleg8ja551.jpg" TargetMode="External"/><Relationship Id="rId5955" Type="http://schemas.openxmlformats.org/officeDocument/2006/relationships/hyperlink" Target="http://i.redd.it" TargetMode="External"/><Relationship Id="rId4628" Type="http://schemas.openxmlformats.org/officeDocument/2006/relationships/hyperlink" Target="https://torontosun.com/news/local-news/judge-mindful-of-social-context-as-dafonte-miller-verdict-read" TargetMode="External"/><Relationship Id="rId4627" Type="http://schemas.openxmlformats.org/officeDocument/2006/relationships/hyperlink" Target="https://www.reddit.com/r/metacanada/comments/hgd86g/breaking_toronto_cop_guilty_of_dafonte_miller/" TargetMode="External"/><Relationship Id="rId5958" Type="http://schemas.openxmlformats.org/officeDocument/2006/relationships/hyperlink" Target="http://youtube.com" TargetMode="External"/><Relationship Id="rId4629" Type="http://schemas.openxmlformats.org/officeDocument/2006/relationships/hyperlink" Target="http://np.reddit.com" TargetMode="External"/><Relationship Id="rId5959" Type="http://schemas.openxmlformats.org/officeDocument/2006/relationships/hyperlink" Target="https://www.reddit.com/r/metacanada/comments/gzlhac/cancon_haywire_dance_desire/" TargetMode="External"/><Relationship Id="rId4620" Type="http://schemas.openxmlformats.org/officeDocument/2006/relationships/hyperlink" Target="http://youtube.com" TargetMode="External"/><Relationship Id="rId5952" Type="http://schemas.openxmlformats.org/officeDocument/2006/relationships/hyperlink" Target="http://v.redd.it" TargetMode="External"/><Relationship Id="rId5953" Type="http://schemas.openxmlformats.org/officeDocument/2006/relationships/hyperlink" Target="https://www.reddit.com/r/metacanada/comments/hhnbku/if_tomorrow_happens_to_be_metacanadas_demise_due/" TargetMode="External"/><Relationship Id="rId4622" Type="http://schemas.openxmlformats.org/officeDocument/2006/relationships/hyperlink" Target="https://www.youtube.com/watch?v=cimoNqiulUE" TargetMode="External"/><Relationship Id="rId5950" Type="http://schemas.openxmlformats.org/officeDocument/2006/relationships/hyperlink" Target="https://www.reddit.com/r/metacanada/comments/h7n73x/i_cant_believe_some_people_are_trying_to_ban_our/" TargetMode="External"/><Relationship Id="rId4621" Type="http://schemas.openxmlformats.org/officeDocument/2006/relationships/hyperlink" Target="https://www.reddit.com/r/metacanada/comments/gwj3dm/drake_headlines/" TargetMode="External"/><Relationship Id="rId5951" Type="http://schemas.openxmlformats.org/officeDocument/2006/relationships/hyperlink" Target="https://www.reddit.com/r/metacanada/comments/h7n73x/i_cant_believe_some_people_are_trying_to_ban_our/" TargetMode="External"/><Relationship Id="rId4613" Type="http://schemas.openxmlformats.org/officeDocument/2006/relationships/hyperlink" Target="https://www.reddit.com/r/metacanada/comments/h963xg/1_in_10_canadian_businesses_may_never_recover/fuxm2fk/?context=3" TargetMode="External"/><Relationship Id="rId5945" Type="http://schemas.openxmlformats.org/officeDocument/2006/relationships/hyperlink" Target="https://www.reddit.com/r/metacanada/comments/hdn1h6/survival_game_testers_we_need_you/" TargetMode="External"/><Relationship Id="rId4612" Type="http://schemas.openxmlformats.org/officeDocument/2006/relationships/hyperlink" Target="https://www.reddit.com/r/metacanada/comments/h9u604/ufoxer604_on_canadian_immigration_its_pretty/" TargetMode="External"/><Relationship Id="rId5946" Type="http://schemas.openxmlformats.org/officeDocument/2006/relationships/hyperlink" Target="http://westernstandardonline.com" TargetMode="External"/><Relationship Id="rId4615" Type="http://schemas.openxmlformats.org/officeDocument/2006/relationships/hyperlink" Target="https://www.reddit.com/r/metacanada/comments/h9u6su/ufoxer604_on_canadian_immigration_its_pretty/" TargetMode="External"/><Relationship Id="rId5943" Type="http://schemas.openxmlformats.org/officeDocument/2006/relationships/hyperlink" Target="https://www.reddit.com/r/metacanada/comments/h8hevy/lpc_and_democrats_paying_for_insurrection/" TargetMode="External"/><Relationship Id="rId4614" Type="http://schemas.openxmlformats.org/officeDocument/2006/relationships/hyperlink" Target="http://np.reddit.com" TargetMode="External"/><Relationship Id="rId5944" Type="http://schemas.openxmlformats.org/officeDocument/2006/relationships/hyperlink" Target="https://www.reddit.com/r/metacanada/comments/hdn1h6/survival_game_testers_we_need_you/" TargetMode="External"/><Relationship Id="rId4617" Type="http://schemas.openxmlformats.org/officeDocument/2006/relationships/hyperlink" Target="http://twitter.com" TargetMode="External"/><Relationship Id="rId5949" Type="http://schemas.openxmlformats.org/officeDocument/2006/relationships/hyperlink" Target="http://i.redd.it" TargetMode="External"/><Relationship Id="rId4616" Type="http://schemas.openxmlformats.org/officeDocument/2006/relationships/hyperlink" Target="https://np.reddit.com/r/metacanada/comments/h963xg/1_in_10_canadian_businesses_may_never_recover/fuxm2fk/?context=3" TargetMode="External"/><Relationship Id="rId4619" Type="http://schemas.openxmlformats.org/officeDocument/2006/relationships/hyperlink" Target="https://twitter.com/stillgray/status/1270924030728531968" TargetMode="External"/><Relationship Id="rId5947" Type="http://schemas.openxmlformats.org/officeDocument/2006/relationships/hyperlink" Target="https://www.reddit.com/r/metacanada/comments/gwyg0p/exclusive_edmonton_looks_to_set_up_racebased/" TargetMode="External"/><Relationship Id="rId4618" Type="http://schemas.openxmlformats.org/officeDocument/2006/relationships/hyperlink" Target="https://www.reddit.com/r/metacanada/comments/h0sb3j/a_soundcloud_rapper_becoming_the_warlord_in_an/" TargetMode="External"/><Relationship Id="rId5948" Type="http://schemas.openxmlformats.org/officeDocument/2006/relationships/hyperlink" Target="https://www.westernstandardonline.com/2020/06/exclusive-edmonton-looks-to-set-up-race-based-criteria-for-business-subsidies/?utm_source=rss&amp;amp;utm_medium=rss&amp;amp;utm_campaign=exclusive-edmonton-looks-to-set-up-race-based-criteria-for-business-subsidies&amp;amp;utm_source=rss&amp;amp;utm_medium=rss&amp;amp;utm_campaign=exclusive-edmonton-looks-to-set-up-race-based-criteria-for-business-subsidies" TargetMode="External"/><Relationship Id="rId5941" Type="http://schemas.openxmlformats.org/officeDocument/2006/relationships/hyperlink" Target="http://i.redd.it" TargetMode="External"/><Relationship Id="rId5942" Type="http://schemas.openxmlformats.org/officeDocument/2006/relationships/hyperlink" Target="https://www.reddit.com/r/metacanada/comments/h8hevy/lpc_and_democrats_paying_for_insurrection/" TargetMode="External"/><Relationship Id="rId4611" Type="http://schemas.openxmlformats.org/officeDocument/2006/relationships/hyperlink" Target="http://reddit.com" TargetMode="External"/><Relationship Id="rId4610" Type="http://schemas.openxmlformats.org/officeDocument/2006/relationships/hyperlink" Target="https://www.youtube.com/watch?v=NKsQe31ApMs" TargetMode="External"/><Relationship Id="rId5940" Type="http://schemas.openxmlformats.org/officeDocument/2006/relationships/hyperlink" Target="https://www.reddit.com/r/metacanada/comments/h7nhw5/canada_atm/" TargetMode="External"/><Relationship Id="rId5912" Type="http://schemas.openxmlformats.org/officeDocument/2006/relationships/hyperlink" Target="https://www.reddit.com/r/metacanada/comments/h0323b/i_guess_this_is_why_they_replaced_it_with_a_movie/" TargetMode="External"/><Relationship Id="rId5913" Type="http://schemas.openxmlformats.org/officeDocument/2006/relationships/hyperlink" Target="https://ew.com/tv/cops-canceled/?fbclid=IwAR3FCCev1tWqGq18mXFAO2jLWOrM2OcCciTWKqXUSir_cZLMEpYTYqn4N8U&amp;amp;fbclid=IwAR0u6rfY5afXEZIAy8DEqnqdB_JRUl4GO9TcElNmrwlePDn0pM5qyQ9mTdY&amp;amp;fbclid=IwAR2Dhi9qlqQKF7ubVgjanxTyjDJSJaM_n3DLFDht9Y7X1eXjPdnRi8hOE-M&amp;amp;fbclid=IwAR2PumWGV80FrqUoM6dRlnYxnZceqK51fMdPqLgDtr6bCEoJ3piXf3hU1Js" TargetMode="External"/><Relationship Id="rId5910" Type="http://schemas.openxmlformats.org/officeDocument/2006/relationships/hyperlink" Target="https://twitter.com/AllyGarbs/status/1267596594033184778" TargetMode="External"/><Relationship Id="rId5911" Type="http://schemas.openxmlformats.org/officeDocument/2006/relationships/hyperlink" Target="http://ew.com" TargetMode="External"/><Relationship Id="rId5916" Type="http://schemas.openxmlformats.org/officeDocument/2006/relationships/hyperlink" Target="https://thepostmillennial.com/kitchener-politicians-to-leave-john-a-macdonald-statue-doused-in-red-paint" TargetMode="External"/><Relationship Id="rId5917" Type="http://schemas.openxmlformats.org/officeDocument/2006/relationships/hyperlink" Target="https://www.reddit.com/r/metacanada/comments/hdus6b/wake_up_dark_to_light/" TargetMode="External"/><Relationship Id="rId5914" Type="http://schemas.openxmlformats.org/officeDocument/2006/relationships/hyperlink" Target="http://thepostmillennial.com" TargetMode="External"/><Relationship Id="rId5915" Type="http://schemas.openxmlformats.org/officeDocument/2006/relationships/hyperlink" Target="https://www.reddit.com/r/metacanada/comments/hf5wub/kitchener_politicians_to_leave_john_a_macdonald/" TargetMode="External"/><Relationship Id="rId5918" Type="http://schemas.openxmlformats.org/officeDocument/2006/relationships/hyperlink" Target="https://files.catbox.moe/wkg0zh.png" TargetMode="External"/><Relationship Id="rId5919" Type="http://schemas.openxmlformats.org/officeDocument/2006/relationships/hyperlink" Target="http://i.redd.it" TargetMode="External"/><Relationship Id="rId5901" Type="http://schemas.openxmlformats.org/officeDocument/2006/relationships/hyperlink" Target="https://www.reddit.com/r/metacanada/comments/hg88pz/the_great_reset_has_me_worried/" TargetMode="External"/><Relationship Id="rId5902" Type="http://schemas.openxmlformats.org/officeDocument/2006/relationships/hyperlink" Target="https://www.reddit.com/r/metacanada/comments/hg88pz/the_great_reset_has_me_worried/" TargetMode="External"/><Relationship Id="rId5900" Type="http://schemas.openxmlformats.org/officeDocument/2006/relationships/hyperlink" Target="https://babylonbee.com/news/the-babylon-bee-to-have-rainbow-logo-for-month-of-june-to-remind-god-not-to-flood-us-again" TargetMode="External"/><Relationship Id="rId5905" Type="http://schemas.openxmlformats.org/officeDocument/2006/relationships/hyperlink" Target="https://people.com/music/dr-dre-wife-nicole-young-files-for-divorce/" TargetMode="External"/><Relationship Id="rId5906" Type="http://schemas.openxmlformats.org/officeDocument/2006/relationships/hyperlink" Target="https://www.reddit.com/r/metacanada/comments/heoyyq/shadow_banned_from_redmonton/" TargetMode="External"/><Relationship Id="rId5903" Type="http://schemas.openxmlformats.org/officeDocument/2006/relationships/hyperlink" Target="http://people.com" TargetMode="External"/><Relationship Id="rId5904" Type="http://schemas.openxmlformats.org/officeDocument/2006/relationships/hyperlink" Target="https://www.reddit.com/r/metacanada/comments/hibano/friendly_reminder_that_the_only_place_with_worse/" TargetMode="External"/><Relationship Id="rId5909" Type="http://schemas.openxmlformats.org/officeDocument/2006/relationships/hyperlink" Target="https://www.reddit.com/r/metacanada/comments/gwfnyd/halifax_mayor_kneels_with_blm/" TargetMode="External"/><Relationship Id="rId5907" Type="http://schemas.openxmlformats.org/officeDocument/2006/relationships/hyperlink" Target="https://www.reddit.com/r/metacanada/comments/heoyyq/shadow_banned_from_redmonton/" TargetMode="External"/><Relationship Id="rId5908" Type="http://schemas.openxmlformats.org/officeDocument/2006/relationships/hyperlink" Target="http://twitter.com" TargetMode="External"/><Relationship Id="rId2027" Type="http://schemas.openxmlformats.org/officeDocument/2006/relationships/hyperlink" Target="http://youtu.be" TargetMode="External"/><Relationship Id="rId3359" Type="http://schemas.openxmlformats.org/officeDocument/2006/relationships/hyperlink" Target="https://www.reddit.com/r/metacanada/comments/h8lzl6/the_autonomous_zone_has_the_right_to_reject_you_a/" TargetMode="External"/><Relationship Id="rId2028" Type="http://schemas.openxmlformats.org/officeDocument/2006/relationships/hyperlink" Target="https://www.reddit.com/r/metacanada/comments/gzidsi/timeline_of_who_and_cpp_lies_trump_had_the_info/" TargetMode="External"/><Relationship Id="rId3358" Type="http://schemas.openxmlformats.org/officeDocument/2006/relationships/hyperlink" Target="http://twitter.com" TargetMode="External"/><Relationship Id="rId4689" Type="http://schemas.openxmlformats.org/officeDocument/2006/relationships/hyperlink" Target="http://dnyuz.com" TargetMode="External"/><Relationship Id="rId2029" Type="http://schemas.openxmlformats.org/officeDocument/2006/relationships/hyperlink" Target="https://youtu.be/cEMQLVgZ6PM" TargetMode="External"/><Relationship Id="rId107" Type="http://schemas.openxmlformats.org/officeDocument/2006/relationships/hyperlink" Target="https://i.redd.it/7ho6f313oc351.jpg" TargetMode="External"/><Relationship Id="rId106" Type="http://schemas.openxmlformats.org/officeDocument/2006/relationships/hyperlink" Target="https://www.reddit.com/r/metacanada/comments/gxygzy/if_you_wore_a_turban_on_911_and_went_around_being/" TargetMode="External"/><Relationship Id="rId105" Type="http://schemas.openxmlformats.org/officeDocument/2006/relationships/hyperlink" Target="http://i.redd.it" TargetMode="External"/><Relationship Id="rId104" Type="http://schemas.openxmlformats.org/officeDocument/2006/relationships/hyperlink" Target="https://www.reddit.com/r/metacanada/comments/h0epgs/its_time_to_cover_your_ass_metacanada_denounce_a/" TargetMode="External"/><Relationship Id="rId109" Type="http://schemas.openxmlformats.org/officeDocument/2006/relationships/hyperlink" Target="https://www.reddit.com/r/metacanada/comments/hc53iq/blmto_looking_to_stay_relevant_with_copy_cat/" TargetMode="External"/><Relationship Id="rId4680" Type="http://schemas.openxmlformats.org/officeDocument/2006/relationships/hyperlink" Target="http://i.redd.it" TargetMode="External"/><Relationship Id="rId108" Type="http://schemas.openxmlformats.org/officeDocument/2006/relationships/hyperlink" Target="http://i.redd.it" TargetMode="External"/><Relationship Id="rId3351" Type="http://schemas.openxmlformats.org/officeDocument/2006/relationships/hyperlink" Target="https://www.reddit.com/r/metacanada/comments/gvyygt/such_an_insidious_suggestion/" TargetMode="External"/><Relationship Id="rId4682" Type="http://schemas.openxmlformats.org/officeDocument/2006/relationships/hyperlink" Target="https://i.redd.it/hk5hae5g50351.jpg" TargetMode="External"/><Relationship Id="rId2020" Type="http://schemas.openxmlformats.org/officeDocument/2006/relationships/hyperlink" Target="https://thefederalist.com/2020/06/24/explosive-new-fbi-notes-confirm-obama-directed-anti-flynn-operation/" TargetMode="External"/><Relationship Id="rId3350" Type="http://schemas.openxmlformats.org/officeDocument/2006/relationships/hyperlink" Target="http://i.redd.it" TargetMode="External"/><Relationship Id="rId4681" Type="http://schemas.openxmlformats.org/officeDocument/2006/relationships/hyperlink" Target="https://www.reddit.com/r/metacanada/comments/gwvv60/toronto_in_june_get_ready_for_an_extra_dose_of/" TargetMode="External"/><Relationship Id="rId2021" Type="http://schemas.openxmlformats.org/officeDocument/2006/relationships/hyperlink" Target="http://cbc.ca" TargetMode="External"/><Relationship Id="rId3353" Type="http://schemas.openxmlformats.org/officeDocument/2006/relationships/hyperlink" Target="https://www.reddit.com/r/metacanada/comments/hghexz/forum_for_canadian_sovereignty_asks_you_to_sign_a/" TargetMode="External"/><Relationship Id="rId4684" Type="http://schemas.openxmlformats.org/officeDocument/2006/relationships/hyperlink" Target="https://www.reddit.com/r/metacanada/comments/gyfmho/anybody_who_thinks_defunding_da_police_is_a_good/" TargetMode="External"/><Relationship Id="rId2022" Type="http://schemas.openxmlformats.org/officeDocument/2006/relationships/hyperlink" Target="https://www.reddit.com/r/metacanada/comments/gxantg/literally_criminals/" TargetMode="External"/><Relationship Id="rId3352" Type="http://schemas.openxmlformats.org/officeDocument/2006/relationships/hyperlink" Target="https://i.redd.it/9r5c1ow1jq251.jpg" TargetMode="External"/><Relationship Id="rId4683" Type="http://schemas.openxmlformats.org/officeDocument/2006/relationships/hyperlink" Target="http://youtube.com" TargetMode="External"/><Relationship Id="rId103" Type="http://schemas.openxmlformats.org/officeDocument/2006/relationships/hyperlink" Target="https://www.reddit.com/r/metacanada/comments/h0epgs/its_time_to_cover_your_ass_metacanada_denounce_a/" TargetMode="External"/><Relationship Id="rId2023" Type="http://schemas.openxmlformats.org/officeDocument/2006/relationships/hyperlink" Target="https://www.cbc.ca/news/politics/marwan-tabbara-charged-1.5600249" TargetMode="External"/><Relationship Id="rId3355" Type="http://schemas.openxmlformats.org/officeDocument/2006/relationships/hyperlink" Target="http://i.redd.it" TargetMode="External"/><Relationship Id="rId4686" Type="http://schemas.openxmlformats.org/officeDocument/2006/relationships/hyperlink" Target="http://cbc.ca" TargetMode="External"/><Relationship Id="rId102" Type="http://schemas.openxmlformats.org/officeDocument/2006/relationships/hyperlink" Target="https://np.reddit.com/r/whitepeopletwitter/comments/heg8xp/_/" TargetMode="External"/><Relationship Id="rId2024" Type="http://schemas.openxmlformats.org/officeDocument/2006/relationships/hyperlink" Target="http://i.redd.it" TargetMode="External"/><Relationship Id="rId3354" Type="http://schemas.openxmlformats.org/officeDocument/2006/relationships/hyperlink" Target="https://www.reddit.com/r/metacanada/comments/hghexz/forum_for_canadian_sovereignty_asks_you_to_sign_a/" TargetMode="External"/><Relationship Id="rId4685" Type="http://schemas.openxmlformats.org/officeDocument/2006/relationships/hyperlink" Target="https://www.youtube.com/watch?v=ZYGyUsmmDbg" TargetMode="External"/><Relationship Id="rId101" Type="http://schemas.openxmlformats.org/officeDocument/2006/relationships/hyperlink" Target="https://www.reddit.com/r/metacanada/comments/helqrp/leftists_you_dont_need_guns_we_have_cops_also/" TargetMode="External"/><Relationship Id="rId2025" Type="http://schemas.openxmlformats.org/officeDocument/2006/relationships/hyperlink" Target="https://www.reddit.com/r/metacanada/comments/hfhgve/welcome_to_london_in_2020_erasing_all_english/" TargetMode="External"/><Relationship Id="rId3357" Type="http://schemas.openxmlformats.org/officeDocument/2006/relationships/hyperlink" Target="https://i.redd.it/4fxzqu5oap251.jpg" TargetMode="External"/><Relationship Id="rId4688" Type="http://schemas.openxmlformats.org/officeDocument/2006/relationships/hyperlink" Target="https://www.cbc.ca/kidsnews/post/watch-what-canadian-kids-should-know-about-blacklivesmatter" TargetMode="External"/><Relationship Id="rId100" Type="http://schemas.openxmlformats.org/officeDocument/2006/relationships/hyperlink" Target="http://np.reddit.com" TargetMode="External"/><Relationship Id="rId2026" Type="http://schemas.openxmlformats.org/officeDocument/2006/relationships/hyperlink" Target="https://i.redd.it/80ld4ckoyx651.jpg" TargetMode="External"/><Relationship Id="rId3356" Type="http://schemas.openxmlformats.org/officeDocument/2006/relationships/hyperlink" Target="https://www.reddit.com/r/metacanada/comments/gvucxw/the_saskatchewan_war_memorial_was_vandalized/" TargetMode="External"/><Relationship Id="rId4687" Type="http://schemas.openxmlformats.org/officeDocument/2006/relationships/hyperlink" Target="https://www.reddit.com/r/metacanada/comments/h01u55/what_canadian_kids_should_know_about/" TargetMode="External"/><Relationship Id="rId2016" Type="http://schemas.openxmlformats.org/officeDocument/2006/relationships/hyperlink" Target="https://www.reddit.com/r/metacanada/comments/gype2x/justin_takes_a_knee_in_solidarity/" TargetMode="External"/><Relationship Id="rId3348" Type="http://schemas.openxmlformats.org/officeDocument/2006/relationships/hyperlink" Target="https://www.reddit.com/r/metacanada/comments/he4wbb/how_long_before_ns_shooter_gabriel_wortmans/" TargetMode="External"/><Relationship Id="rId4679" Type="http://schemas.openxmlformats.org/officeDocument/2006/relationships/hyperlink" Target="https://www.reddit.com/r/metacanada/comments/hh5wg2/erased_by_the_administration_james_mcgill_was_a/" TargetMode="External"/><Relationship Id="rId2017" Type="http://schemas.openxmlformats.org/officeDocument/2006/relationships/hyperlink" Target="https://i.redd.it/enpe8w1obl351.jpg" TargetMode="External"/><Relationship Id="rId3347" Type="http://schemas.openxmlformats.org/officeDocument/2006/relationships/hyperlink" Target="http://i.imgur.com" TargetMode="External"/><Relationship Id="rId4678" Type="http://schemas.openxmlformats.org/officeDocument/2006/relationships/hyperlink" Target="https://www.reddit.com/r/metacanada/comments/hh5wg2/erased_by_the_administration_james_mcgill_was_a/" TargetMode="External"/><Relationship Id="rId2018" Type="http://schemas.openxmlformats.org/officeDocument/2006/relationships/hyperlink" Target="http://thefederalist.com" TargetMode="External"/><Relationship Id="rId2019" Type="http://schemas.openxmlformats.org/officeDocument/2006/relationships/hyperlink" Target="https://www.reddit.com/r/metacanada/comments/hfbp2i/handwritten_notes_from_fired_former_fbi_agent/" TargetMode="External"/><Relationship Id="rId3349" Type="http://schemas.openxmlformats.org/officeDocument/2006/relationships/hyperlink" Target="https://i.imgur.com/vO36OcJ.jpg" TargetMode="External"/><Relationship Id="rId3340" Type="http://schemas.openxmlformats.org/officeDocument/2006/relationships/hyperlink" Target="https://www.reddit.com/r/metacanada/comments/gv2a52/idea_anyone_in_favor_of_mass_immigration_should/" TargetMode="External"/><Relationship Id="rId4671" Type="http://schemas.openxmlformats.org/officeDocument/2006/relationships/hyperlink" Target="http://cnbc.com" TargetMode="External"/><Relationship Id="rId4670" Type="http://schemas.openxmlformats.org/officeDocument/2006/relationships/hyperlink" Target="https://i.redd.it/4li9mn0qvu751.jpg" TargetMode="External"/><Relationship Id="rId2010" Type="http://schemas.openxmlformats.org/officeDocument/2006/relationships/hyperlink" Target="https://www.reddit.com/r/metacanada/comments/gw8mfh/news_suddenly_highlighting_police_brutality/" TargetMode="External"/><Relationship Id="rId3342" Type="http://schemas.openxmlformats.org/officeDocument/2006/relationships/hyperlink" Target="http://i.redd.it" TargetMode="External"/><Relationship Id="rId4673" Type="http://schemas.openxmlformats.org/officeDocument/2006/relationships/hyperlink" Target="https://www.cnbc.com/2020/06/23/no-charges-in-nascar-noose-incident-involving-bubba-wallace.html" TargetMode="External"/><Relationship Id="rId2011" Type="http://schemas.openxmlformats.org/officeDocument/2006/relationships/hyperlink" Target="https://www.reddit.com/r/metacanada/comments/gw8mfh/news_suddenly_highlighting_police_brutality/" TargetMode="External"/><Relationship Id="rId3341" Type="http://schemas.openxmlformats.org/officeDocument/2006/relationships/hyperlink" Target="https://www.reddit.com/r/metacanada/comments/gv2a52/idea_anyone_in_favor_of_mass_immigration_should/" TargetMode="External"/><Relationship Id="rId4672" Type="http://schemas.openxmlformats.org/officeDocument/2006/relationships/hyperlink" Target="https://www.reddit.com/r/metacanada/comments/heoku4/false_flag_noose_found_driver_bubba_wallaces/" TargetMode="External"/><Relationship Id="rId2012" Type="http://schemas.openxmlformats.org/officeDocument/2006/relationships/hyperlink" Target="http://cbc.ca" TargetMode="External"/><Relationship Id="rId3344" Type="http://schemas.openxmlformats.org/officeDocument/2006/relationships/hyperlink" Target="https://i.redd.it/zc0vbzvh0q251.png" TargetMode="External"/><Relationship Id="rId4675" Type="http://schemas.openxmlformats.org/officeDocument/2006/relationships/hyperlink" Target="https://www.reddit.com/r/metacanada/comments/gzp95l/ndp_steadfastly_opposed_to_anyone_being_punished/" TargetMode="External"/><Relationship Id="rId2013" Type="http://schemas.openxmlformats.org/officeDocument/2006/relationships/hyperlink" Target="https://www.reddit.com/r/metacanada/comments/hipbpa/dictator_trudeau_uses_orderincouncil_to_ban_all/" TargetMode="External"/><Relationship Id="rId3343" Type="http://schemas.openxmlformats.org/officeDocument/2006/relationships/hyperlink" Target="https://www.reddit.com/r/metacanada/comments/gvwyhx/whiteoutwednesday/" TargetMode="External"/><Relationship Id="rId4674" Type="http://schemas.openxmlformats.org/officeDocument/2006/relationships/hyperlink" Target="http://guelphmercury.com" TargetMode="External"/><Relationship Id="rId2014" Type="http://schemas.openxmlformats.org/officeDocument/2006/relationships/hyperlink" Target="https://www.cbc.ca/news/politics/travel-ban-extended-july-1.5632625" TargetMode="External"/><Relationship Id="rId3346" Type="http://schemas.openxmlformats.org/officeDocument/2006/relationships/hyperlink" Target="https://files.catbox.moe/9bq8lm.png" TargetMode="External"/><Relationship Id="rId4677" Type="http://schemas.openxmlformats.org/officeDocument/2006/relationships/hyperlink" Target="http://mcgilltribune.com" TargetMode="External"/><Relationship Id="rId2015" Type="http://schemas.openxmlformats.org/officeDocument/2006/relationships/hyperlink" Target="http://i.redd.it" TargetMode="External"/><Relationship Id="rId3345" Type="http://schemas.openxmlformats.org/officeDocument/2006/relationships/hyperlink" Target="https://www.reddit.com/r/metacanada/comments/h9gn8d/while_black_squares_looting_rioting_had_you/" TargetMode="External"/><Relationship Id="rId4676" Type="http://schemas.openxmlformats.org/officeDocument/2006/relationships/hyperlink" Target="https://www.guelphmercury.com/news-story/10018194-ndp-won-t-support-jail-fines-for-cerb-fraud/" TargetMode="External"/><Relationship Id="rId2049" Type="http://schemas.openxmlformats.org/officeDocument/2006/relationships/hyperlink" Target="http://i.redd.it" TargetMode="External"/><Relationship Id="rId129" Type="http://schemas.openxmlformats.org/officeDocument/2006/relationships/hyperlink" Target="https://www.reddit.com/r/metacanada/comments/gwopi4/white_followers_donate_all_your_assets_to_the/" TargetMode="External"/><Relationship Id="rId128" Type="http://schemas.openxmlformats.org/officeDocument/2006/relationships/hyperlink" Target="http://i.redd.it" TargetMode="External"/><Relationship Id="rId127" Type="http://schemas.openxmlformats.org/officeDocument/2006/relationships/hyperlink" Target="https://www.reddit.com/r/metacanada/comments/h85qa0/systemic_racism_my_dudes_fuck_white_people_for/" TargetMode="External"/><Relationship Id="rId126" Type="http://schemas.openxmlformats.org/officeDocument/2006/relationships/hyperlink" Target="https://www.reddit.com/r/metacanada/comments/h85qa0/systemic_racism_my_dudes_fuck_white_people_for/" TargetMode="External"/><Relationship Id="rId3371" Type="http://schemas.openxmlformats.org/officeDocument/2006/relationships/hyperlink" Target="https://www.reddit.com/r/metacanada/comments/gytkgf/trump_moves_to_cut_back_us_troops_in_germany/" TargetMode="External"/><Relationship Id="rId2040" Type="http://schemas.openxmlformats.org/officeDocument/2006/relationships/hyperlink" Target="https://np.reddit.com/r/onguardforthee/comments/gyezv9/two_rcanada_moderators_have_ties_to_white/" TargetMode="External"/><Relationship Id="rId3370" Type="http://schemas.openxmlformats.org/officeDocument/2006/relationships/hyperlink" Target="http://bbc.com" TargetMode="External"/><Relationship Id="rId121" Type="http://schemas.openxmlformats.org/officeDocument/2006/relationships/hyperlink" Target="https://www.reddit.com/r/metacanada/comments/gulxlu/how_is_this_the_only_nonretarded_canadian_sub/" TargetMode="External"/><Relationship Id="rId2041" Type="http://schemas.openxmlformats.org/officeDocument/2006/relationships/hyperlink" Target="https://www.reddit.com/r/metacanada/comments/hditdz/cancelnewfoundland_the_name_newfoundland_is/" TargetMode="External"/><Relationship Id="rId3373" Type="http://schemas.openxmlformats.org/officeDocument/2006/relationships/hyperlink" Target="http://archive.is" TargetMode="External"/><Relationship Id="rId120" Type="http://schemas.openxmlformats.org/officeDocument/2006/relationships/hyperlink" Target="https://www.reddit.com/r/metacanada/comments/gulxlu/how_is_this_the_only_nonretarded_canadian_sub/" TargetMode="External"/><Relationship Id="rId2042" Type="http://schemas.openxmlformats.org/officeDocument/2006/relationships/hyperlink" Target="https://www.reddit.com/r/metacanada/comments/hditdz/cancelnewfoundland_the_name_newfoundland_is/" TargetMode="External"/><Relationship Id="rId3372" Type="http://schemas.openxmlformats.org/officeDocument/2006/relationships/hyperlink" Target="https://www.bbc.com/news/world-us-canada-52947056" TargetMode="External"/><Relationship Id="rId2043" Type="http://schemas.openxmlformats.org/officeDocument/2006/relationships/hyperlink" Target="http://np.reddit.com" TargetMode="External"/><Relationship Id="rId3375" Type="http://schemas.openxmlformats.org/officeDocument/2006/relationships/hyperlink" Target="http://archive.is/K0TNB" TargetMode="External"/><Relationship Id="rId2044" Type="http://schemas.openxmlformats.org/officeDocument/2006/relationships/hyperlink" Target="https://www.reddit.com/r/metacanada/comments/gz7i8b/absolute_dumpster_fire_of_an_ama_with_blms/" TargetMode="External"/><Relationship Id="rId3374" Type="http://schemas.openxmlformats.org/officeDocument/2006/relationships/hyperlink" Target="https://www.reddit.com/r/metacanada/comments/he5a25/seattle_to_dismantle_capitol_hill_occupied/" TargetMode="External"/><Relationship Id="rId125" Type="http://schemas.openxmlformats.org/officeDocument/2006/relationships/hyperlink" Target="http://thechesapeaketoday.com" TargetMode="External"/><Relationship Id="rId2045" Type="http://schemas.openxmlformats.org/officeDocument/2006/relationships/hyperlink" Target="https://np.reddit.com/user/kaileescales/" TargetMode="External"/><Relationship Id="rId3377" Type="http://schemas.openxmlformats.org/officeDocument/2006/relationships/hyperlink" Target="https://www.reddit.com/r/metacanada/comments/gz86yz/this_is_what_real_leadership_looks_like_while/" TargetMode="External"/><Relationship Id="rId124" Type="http://schemas.openxmlformats.org/officeDocument/2006/relationships/hyperlink" Target="https://www.breitbart.com/europe/2020/06/01/watch-london-protest-we-need-to-burn-this-sht-the-west-is-falling/" TargetMode="External"/><Relationship Id="rId2046" Type="http://schemas.openxmlformats.org/officeDocument/2006/relationships/hyperlink" Target="http://youtu.be" TargetMode="External"/><Relationship Id="rId3376" Type="http://schemas.openxmlformats.org/officeDocument/2006/relationships/hyperlink" Target="https://www.reddit.com/r/metacanada/comments/gz86yz/this_is_what_real_leadership_looks_like_while/" TargetMode="External"/><Relationship Id="rId123" Type="http://schemas.openxmlformats.org/officeDocument/2006/relationships/hyperlink" Target="https://www.reddit.com/r/metacanada/comments/gyjflc/watch_london_protest_we_need_to_burn_this_sht_the/" TargetMode="External"/><Relationship Id="rId2047" Type="http://schemas.openxmlformats.org/officeDocument/2006/relationships/hyperlink" Target="https://www.reddit.com/r/metacanada/comments/h8htyh/i_know_im_preaching_to_the_choir_but_its_not_like/" TargetMode="External"/><Relationship Id="rId3379" Type="http://schemas.openxmlformats.org/officeDocument/2006/relationships/hyperlink" Target="https://banned.video/watch?id=5ee13c3cc7a607002f0c8187" TargetMode="External"/><Relationship Id="rId122" Type="http://schemas.openxmlformats.org/officeDocument/2006/relationships/hyperlink" Target="http://breitbart.com" TargetMode="External"/><Relationship Id="rId2048" Type="http://schemas.openxmlformats.org/officeDocument/2006/relationships/hyperlink" Target="https://www.reddit.com/r/metacanada/comments/h8htyh/i_know_im_preaching_to_the_choir_but_its_not_like/" TargetMode="External"/><Relationship Id="rId3378" Type="http://schemas.openxmlformats.org/officeDocument/2006/relationships/hyperlink" Target="https://www.reddit.com/r/metacanada/comments/h912z3/new_york_undercover_nurse_confirms_covid19/" TargetMode="External"/><Relationship Id="rId2038" Type="http://schemas.openxmlformats.org/officeDocument/2006/relationships/hyperlink" Target="http://np.reddit.com" TargetMode="External"/><Relationship Id="rId2039" Type="http://schemas.openxmlformats.org/officeDocument/2006/relationships/hyperlink" Target="https://www.reddit.com/r/metacanada/comments/h76zah/ogft_two_rcanada_moderators_have_ties_to_white/" TargetMode="External"/><Relationship Id="rId3369" Type="http://schemas.openxmlformats.org/officeDocument/2006/relationships/hyperlink" Target="https://www.youtube.com/watch?v=hrfnEcKLBUQ" TargetMode="External"/><Relationship Id="rId118" Type="http://schemas.openxmlformats.org/officeDocument/2006/relationships/hyperlink" Target="https://www.reddit.com/r/metacanada/comments/guq3yt/shithole_uk_continues_to_be_shit_sex_during/" TargetMode="External"/><Relationship Id="rId117" Type="http://schemas.openxmlformats.org/officeDocument/2006/relationships/hyperlink" Target="http://yahoo.com" TargetMode="External"/><Relationship Id="rId116" Type="http://schemas.openxmlformats.org/officeDocument/2006/relationships/hyperlink" Target="https://www.rt.com/news/491750-lgbt-ideology-communism-poland/?" TargetMode="External"/><Relationship Id="rId115" Type="http://schemas.openxmlformats.org/officeDocument/2006/relationships/hyperlink" Target="https://www.reddit.com/r/metacanada/comments/h9k7it/not_all_leaders_are_pussies_like_trudeau_polish/" TargetMode="External"/><Relationship Id="rId3360" Type="http://schemas.openxmlformats.org/officeDocument/2006/relationships/hyperlink" Target="https://www.reddit.com/r/metacanada/comments/h8lzl6/the_autonomous_zone_has_the_right_to_reject_you_a/" TargetMode="External"/><Relationship Id="rId4691" Type="http://schemas.openxmlformats.org/officeDocument/2006/relationships/hyperlink" Target="https://dnyuz.com/2020/06/23/eu-may-ban-travel-from-us-as-it-reopens-borders-citing-coronavirus-failures/" TargetMode="External"/><Relationship Id="rId119" Type="http://schemas.openxmlformats.org/officeDocument/2006/relationships/hyperlink" Target="https://www.yahoo.com/news/coronavirus-sex-lockdown-illegal-093127804.html" TargetMode="External"/><Relationship Id="rId4690" Type="http://schemas.openxmlformats.org/officeDocument/2006/relationships/hyperlink" Target="https://www.reddit.com/r/metacanada/comments/heo982/eu_may_ban_travel_from_us_as_it_reopens_borders/" TargetMode="External"/><Relationship Id="rId110" Type="http://schemas.openxmlformats.org/officeDocument/2006/relationships/hyperlink" Target="https://i.redd.it/c110ay89lw551.jpg" TargetMode="External"/><Relationship Id="rId2030" Type="http://schemas.openxmlformats.org/officeDocument/2006/relationships/hyperlink" Target="http://thegatewaypundit.com" TargetMode="External"/><Relationship Id="rId3362" Type="http://schemas.openxmlformats.org/officeDocument/2006/relationships/hyperlink" Target="https://www.reddit.com/r/metacanada/comments/hbuzzh/the_sins_of_the_sons_shall_be_visited_upon_the/" TargetMode="External"/><Relationship Id="rId4693" Type="http://schemas.openxmlformats.org/officeDocument/2006/relationships/hyperlink" Target="https://www.reddit.com/r/metacanada/comments/h10fyk/rex_murphy_a_tidal_wave_of_overlapping_crises/" TargetMode="External"/><Relationship Id="rId2031" Type="http://schemas.openxmlformats.org/officeDocument/2006/relationships/hyperlink" Target="https://www.reddit.com/r/metacanada/comments/henchp/facebook_content_moderator_if_someone_is_wearing/" TargetMode="External"/><Relationship Id="rId3361" Type="http://schemas.openxmlformats.org/officeDocument/2006/relationships/hyperlink" Target="http://i.redd.it" TargetMode="External"/><Relationship Id="rId4692" Type="http://schemas.openxmlformats.org/officeDocument/2006/relationships/hyperlink" Target="http://nationalpost.com" TargetMode="External"/><Relationship Id="rId2032" Type="http://schemas.openxmlformats.org/officeDocument/2006/relationships/hyperlink" Target="https://www.thegatewaypundit.com/2020/06/project-veritas-undercover-video-facebook-content-moderator-someone-wearing-maga-hat-going-delete-terrorism/" TargetMode="External"/><Relationship Id="rId3364" Type="http://schemas.openxmlformats.org/officeDocument/2006/relationships/hyperlink" Target="http://dailymail.co.uk" TargetMode="External"/><Relationship Id="rId4695" Type="http://schemas.openxmlformats.org/officeDocument/2006/relationships/hyperlink" Target="http://toronto.citynews.ca" TargetMode="External"/><Relationship Id="rId2033" Type="http://schemas.openxmlformats.org/officeDocument/2006/relationships/hyperlink" Target="http://youtu.be" TargetMode="External"/><Relationship Id="rId3363" Type="http://schemas.openxmlformats.org/officeDocument/2006/relationships/hyperlink" Target="https://i.redd.it/3fvmpjrt0t551.jpg" TargetMode="External"/><Relationship Id="rId4694" Type="http://schemas.openxmlformats.org/officeDocument/2006/relationships/hyperlink" Target="https://nationalpost.com/opinion/rex-murphy-a-tidal-wave-of-overlapping-crises" TargetMode="External"/><Relationship Id="rId114" Type="http://schemas.openxmlformats.org/officeDocument/2006/relationships/hyperlink" Target="http://rt.com" TargetMode="External"/><Relationship Id="rId2034" Type="http://schemas.openxmlformats.org/officeDocument/2006/relationships/hyperlink" Target="https://www.reddit.com/r/metacanada/comments/hiw959/7_reasons_why_white_fragility_is_the_worst_book/" TargetMode="External"/><Relationship Id="rId3366" Type="http://schemas.openxmlformats.org/officeDocument/2006/relationships/hyperlink" Target="https://www.dailymail.co.uk/news/article-8446839/200-people-clash-German-police-try-escape-quarantine.html" TargetMode="External"/><Relationship Id="rId4697" Type="http://schemas.openxmlformats.org/officeDocument/2006/relationships/hyperlink" Target="https://toronto.citynews.ca/2020/06/01/injured-vets-waiting-twice-as-long-as-promised-to-learn-if-they-qualify-for-aid/" TargetMode="External"/><Relationship Id="rId113" Type="http://schemas.openxmlformats.org/officeDocument/2006/relationships/hyperlink" Target="https://imgflip.com/i/463jw1" TargetMode="External"/><Relationship Id="rId2035" Type="http://schemas.openxmlformats.org/officeDocument/2006/relationships/hyperlink" Target="https://youtu.be/iWgnX84KD7A" TargetMode="External"/><Relationship Id="rId3365" Type="http://schemas.openxmlformats.org/officeDocument/2006/relationships/hyperlink" Target="https://www.reddit.com/r/metacanada/comments/heowgr/germany_goes_full_china_200_germans_clash_with/" TargetMode="External"/><Relationship Id="rId4696" Type="http://schemas.openxmlformats.org/officeDocument/2006/relationships/hyperlink" Target="https://www.reddit.com/r/metacanada/comments/guotze/injured_vets_waiting_twice_as_long_as_promised_to/" TargetMode="External"/><Relationship Id="rId112" Type="http://schemas.openxmlformats.org/officeDocument/2006/relationships/hyperlink" Target="https://www.reddit.com/r/metacanada/comments/hekkaq/kick_in_the_nuts_for_all_you_racists/" TargetMode="External"/><Relationship Id="rId2036" Type="http://schemas.openxmlformats.org/officeDocument/2006/relationships/hyperlink" Target="https://www.reddit.com/r/metacanada/comments/h9sx3k/malik_obama_exposes_barack_obamas_real_birth/" TargetMode="External"/><Relationship Id="rId3368" Type="http://schemas.openxmlformats.org/officeDocument/2006/relationships/hyperlink" Target="https://www.reddit.com/r/metacanada/comments/gwhkml/3_boys_fined_1600_aus_for_skating_during_lockdown/" TargetMode="External"/><Relationship Id="rId4699" Type="http://schemas.openxmlformats.org/officeDocument/2006/relationships/hyperlink" Target="https://www.reddit.com/r/metacanada/comments/hfckod/based_don_martin/" TargetMode="External"/><Relationship Id="rId111" Type="http://schemas.openxmlformats.org/officeDocument/2006/relationships/hyperlink" Target="http://imgflip.com" TargetMode="External"/><Relationship Id="rId2037" Type="http://schemas.openxmlformats.org/officeDocument/2006/relationships/hyperlink" Target="https://files.catbox.moe/zzz9pi.jpg" TargetMode="External"/><Relationship Id="rId3367" Type="http://schemas.openxmlformats.org/officeDocument/2006/relationships/hyperlink" Target="http://youtube.com" TargetMode="External"/><Relationship Id="rId4698" Type="http://schemas.openxmlformats.org/officeDocument/2006/relationships/hyperlink" Target="http://beta.ctvnews.ca" TargetMode="External"/><Relationship Id="rId3315" Type="http://schemas.openxmlformats.org/officeDocument/2006/relationships/hyperlink" Target="http://youtube.com" TargetMode="External"/><Relationship Id="rId4646" Type="http://schemas.openxmlformats.org/officeDocument/2006/relationships/hyperlink" Target="https://i.redd.it/tob07967cn351.jpg" TargetMode="External"/><Relationship Id="rId5978" Type="http://schemas.openxmlformats.org/officeDocument/2006/relationships/hyperlink" Target="https://youtu.be/VWbypJLfA_I" TargetMode="External"/><Relationship Id="rId3314" Type="http://schemas.openxmlformats.org/officeDocument/2006/relationships/hyperlink" Target="https://www.reddit.com/r/metacanada/comments/gzulxk/he_gazed_up_at_the_enormous_face/" TargetMode="External"/><Relationship Id="rId4645" Type="http://schemas.openxmlformats.org/officeDocument/2006/relationships/hyperlink" Target="https://www.reddit.com/r/metacanada/comments/gyvd7z/fact_is_often_weirder_than_fiction/" TargetMode="External"/><Relationship Id="rId5979" Type="http://schemas.openxmlformats.org/officeDocument/2006/relationships/hyperlink" Target="http://i.redd.it" TargetMode="External"/><Relationship Id="rId3317" Type="http://schemas.openxmlformats.org/officeDocument/2006/relationships/hyperlink" Target="https://www.youtube.com/watch?v=iCjOdKVBA3E" TargetMode="External"/><Relationship Id="rId4648" Type="http://schemas.openxmlformats.org/officeDocument/2006/relationships/hyperlink" Target="https://www.reddit.com/r/metacanada/comments/hay76h/breaking_members_of_parliament_of_brazil_break/" TargetMode="External"/><Relationship Id="rId5976" Type="http://schemas.openxmlformats.org/officeDocument/2006/relationships/hyperlink" Target="http://youtu.be" TargetMode="External"/><Relationship Id="rId3316" Type="http://schemas.openxmlformats.org/officeDocument/2006/relationships/hyperlink" Target="https://www.reddit.com/r/metacanada/comments/hiihfp/dr_ben_carson_calmly_dismantles_a_jumped_up/" TargetMode="External"/><Relationship Id="rId4647" Type="http://schemas.openxmlformats.org/officeDocument/2006/relationships/hyperlink" Target="http://twitter.com" TargetMode="External"/><Relationship Id="rId5977" Type="http://schemas.openxmlformats.org/officeDocument/2006/relationships/hyperlink" Target="https://www.reddit.com/r/metacanada/comments/h17dxp/how_much_does_the_trudeau_government_owe_china_on/" TargetMode="External"/><Relationship Id="rId3319" Type="http://schemas.openxmlformats.org/officeDocument/2006/relationships/hyperlink" Target="https://www.reddit.com/r/metacanada/comments/h9gmpx/so_anyone_know_the_reason_why_toronto_related/" TargetMode="External"/><Relationship Id="rId3318" Type="http://schemas.openxmlformats.org/officeDocument/2006/relationships/hyperlink" Target="https://www.reddit.com/r/metacanada/comments/h9gmpx/so_anyone_know_the_reason_why_toronto_related/" TargetMode="External"/><Relationship Id="rId4649" Type="http://schemas.openxmlformats.org/officeDocument/2006/relationships/hyperlink" Target="https://twitter.com/defund_the/status/1272968572613136384" TargetMode="External"/><Relationship Id="rId5970" Type="http://schemas.openxmlformats.org/officeDocument/2006/relationships/hyperlink" Target="https://www.reddit.com/r/metacanada/comments/gy2xi2/is_anyone_else_actually_slightly_happy_about/" TargetMode="External"/><Relationship Id="rId5971" Type="http://schemas.openxmlformats.org/officeDocument/2006/relationships/hyperlink" Target="https://www.reddit.com/r/metacanada/comments/gy2xi2/is_anyone_else_actually_slightly_happy_about/" TargetMode="External"/><Relationship Id="rId4640" Type="http://schemas.openxmlformats.org/officeDocument/2006/relationships/hyperlink" Target="https://youtu.be/5HX2Eybx_4U" TargetMode="External"/><Relationship Id="rId3311" Type="http://schemas.openxmlformats.org/officeDocument/2006/relationships/hyperlink" Target="https://www.reddit.com/r/metacanada/comments/gyo6zs/bill_de_blasio_announces_plan_to_defund_the_nypd/" TargetMode="External"/><Relationship Id="rId4642" Type="http://schemas.openxmlformats.org/officeDocument/2006/relationships/hyperlink" Target="https://www.reddit.com/r/metacanada/comments/hbsbcw/canadian_conservative_senator_victor_oh_faces/" TargetMode="External"/><Relationship Id="rId5974" Type="http://schemas.openxmlformats.org/officeDocument/2006/relationships/hyperlink" Target="https://www.reddit.com/r/metacanada/comments/hblrlb/if_mask_wearing_in_public_places_keeps_getting/" TargetMode="External"/><Relationship Id="rId3310" Type="http://schemas.openxmlformats.org/officeDocument/2006/relationships/hyperlink" Target="http://thepostmillennial.com" TargetMode="External"/><Relationship Id="rId4641" Type="http://schemas.openxmlformats.org/officeDocument/2006/relationships/hyperlink" Target="http://theglobeandmail.com" TargetMode="External"/><Relationship Id="rId5975" Type="http://schemas.openxmlformats.org/officeDocument/2006/relationships/hyperlink" Target="https://www.reddit.com/r/metacanada/comments/hblrlb/if_mask_wearing_in_public_places_keeps_getting/" TargetMode="External"/><Relationship Id="rId3313" Type="http://schemas.openxmlformats.org/officeDocument/2006/relationships/hyperlink" Target="https://www.reddit.com/r/metacanada/comments/gzulxk/he_gazed_up_at_the_enormous_face/" TargetMode="External"/><Relationship Id="rId4644" Type="http://schemas.openxmlformats.org/officeDocument/2006/relationships/hyperlink" Target="http://i.redd.it" TargetMode="External"/><Relationship Id="rId5972" Type="http://schemas.openxmlformats.org/officeDocument/2006/relationships/hyperlink" Target="https://www.reddit.com/r/metacanada/comments/hc7ayo/canada_postnationalized_by_political_class/" TargetMode="External"/><Relationship Id="rId3312" Type="http://schemas.openxmlformats.org/officeDocument/2006/relationships/hyperlink" Target="https://thepostmillennial.com/nyc-mayor-de-blasio-defunds-the-police" TargetMode="External"/><Relationship Id="rId4643" Type="http://schemas.openxmlformats.org/officeDocument/2006/relationships/hyperlink" Target="https://www.theglobeandmail.com/politics/article-conservative-senator-victor-oh-censured-for-free-trips-to-china/" TargetMode="External"/><Relationship Id="rId5973" Type="http://schemas.openxmlformats.org/officeDocument/2006/relationships/hyperlink" Target="https://www.reddit.com/r/metacanada/comments/hc7ayo/canada_postnationalized_by_political_class/" TargetMode="External"/><Relationship Id="rId3304" Type="http://schemas.openxmlformats.org/officeDocument/2006/relationships/hyperlink" Target="https://www.reddit.com/r/metacanada/comments/hhbyso/whats_your_fursona_mines_foxkin/" TargetMode="External"/><Relationship Id="rId4635" Type="http://schemas.openxmlformats.org/officeDocument/2006/relationships/hyperlink" Target="http://rantingly.com" TargetMode="External"/><Relationship Id="rId5967" Type="http://schemas.openxmlformats.org/officeDocument/2006/relationships/hyperlink" Target="http://youtube.com" TargetMode="External"/><Relationship Id="rId3303" Type="http://schemas.openxmlformats.org/officeDocument/2006/relationships/hyperlink" Target="https://www.reddit.com/r/metacanada/comments/hhbyso/whats_your_fursona_mines_foxkin/" TargetMode="External"/><Relationship Id="rId4634" Type="http://schemas.openxmlformats.org/officeDocument/2006/relationships/hyperlink" Target="https://www.reddit.com/r/metacanada/comments/h8wefi/lorne_gunter_wheres_the_outrage_at_the_liberals/" TargetMode="External"/><Relationship Id="rId5968" Type="http://schemas.openxmlformats.org/officeDocument/2006/relationships/hyperlink" Target="https://www.reddit.com/r/metacanada/comments/gxt0f6/proof_freemasons_have_infiltrated_our_government/" TargetMode="External"/><Relationship Id="rId3306" Type="http://schemas.openxmlformats.org/officeDocument/2006/relationships/hyperlink" Target="https://tnc.news/2020/06/04/vancouver-businesses-board-up-storefronts-ahead-of-friday-protest/" TargetMode="External"/><Relationship Id="rId4637" Type="http://schemas.openxmlformats.org/officeDocument/2006/relationships/hyperlink" Target="https://rantingly.com/rantingly-riot-coverage-tuesday/" TargetMode="External"/><Relationship Id="rId5965" Type="http://schemas.openxmlformats.org/officeDocument/2006/relationships/hyperlink" Target="https://www.reddit.com/r/metacanada/comments/heufqh/then_i_saw_another_one_and_i_got_angry/" TargetMode="External"/><Relationship Id="rId3305" Type="http://schemas.openxmlformats.org/officeDocument/2006/relationships/hyperlink" Target="https://www.reddit.com/r/metacanada/comments/gwwp2a/horgan_says_social_distancing_doesnt_apply_to/" TargetMode="External"/><Relationship Id="rId4636" Type="http://schemas.openxmlformats.org/officeDocument/2006/relationships/hyperlink" Target="https://www.reddit.com/r/metacanada/comments/gvnkx1/rantingly_riot_coverage_tuesday_night_live_updates/" TargetMode="External"/><Relationship Id="rId5966" Type="http://schemas.openxmlformats.org/officeDocument/2006/relationships/hyperlink" Target="https://i.redd.it/4qnh3m6bfs651.jpg" TargetMode="External"/><Relationship Id="rId3308" Type="http://schemas.openxmlformats.org/officeDocument/2006/relationships/hyperlink" Target="https://www.reddit.com/r/metacanada/comments/h8lgql/i_wish_other_countries_would_give_their_honest/" TargetMode="External"/><Relationship Id="rId4639" Type="http://schemas.openxmlformats.org/officeDocument/2006/relationships/hyperlink" Target="https://www.reddit.com/r/metacanada/comments/hb1fzo/patriotism_sinks_with_mass_immigration/" TargetMode="External"/><Relationship Id="rId3307" Type="http://schemas.openxmlformats.org/officeDocument/2006/relationships/hyperlink" Target="http://preview.redd.it" TargetMode="External"/><Relationship Id="rId4638" Type="http://schemas.openxmlformats.org/officeDocument/2006/relationships/hyperlink" Target="http://youtu.be" TargetMode="External"/><Relationship Id="rId5969" Type="http://schemas.openxmlformats.org/officeDocument/2006/relationships/hyperlink" Target="https://www.youtube.com/watch?v=tE_q6cxU86I" TargetMode="External"/><Relationship Id="rId3309" Type="http://schemas.openxmlformats.org/officeDocument/2006/relationships/hyperlink" Target="https://www.reddit.com/r/metacanada/comments/h8lgql/i_wish_other_countries_would_give_their_honest/" TargetMode="External"/><Relationship Id="rId5960" Type="http://schemas.openxmlformats.org/officeDocument/2006/relationships/hyperlink" Target="https://www.youtube.com/watch?v=FhAK0WYsELI" TargetMode="External"/><Relationship Id="rId3300" Type="http://schemas.openxmlformats.org/officeDocument/2006/relationships/hyperlink" Target="https://www.reddit.com/r/metacanada/comments/hig5w1/dont_call_me_white_some_nofx_from_26_years_ago/" TargetMode="External"/><Relationship Id="rId4631" Type="http://schemas.openxmlformats.org/officeDocument/2006/relationships/hyperlink" Target="https://np.reddit.com/r/Winnipeg/comments/gxbgd3/winnipeg_mayor_plans_to_attend_rally_for_black/" TargetMode="External"/><Relationship Id="rId5963" Type="http://schemas.openxmlformats.org/officeDocument/2006/relationships/hyperlink" Target="https://youtu.be/Q0EXwVZIm1g" TargetMode="External"/><Relationship Id="rId4630" Type="http://schemas.openxmlformats.org/officeDocument/2006/relationships/hyperlink" Target="https://www.reddit.com/r/metacanada/comments/gxin2w/this_is_the_leader_of_winnipegsmh/" TargetMode="External"/><Relationship Id="rId5964" Type="http://schemas.openxmlformats.org/officeDocument/2006/relationships/hyperlink" Target="http://i.redd.it" TargetMode="External"/><Relationship Id="rId3302" Type="http://schemas.openxmlformats.org/officeDocument/2006/relationships/hyperlink" Target="http://i.redd.it" TargetMode="External"/><Relationship Id="rId4633" Type="http://schemas.openxmlformats.org/officeDocument/2006/relationships/hyperlink" Target="https://www.reddit.com/r/metacanada/comments/h8wefi/lorne_gunter_wheres_the_outrage_at_the_liberals/" TargetMode="External"/><Relationship Id="rId5961" Type="http://schemas.openxmlformats.org/officeDocument/2006/relationships/hyperlink" Target="http://youtu.be" TargetMode="External"/><Relationship Id="rId3301" Type="http://schemas.openxmlformats.org/officeDocument/2006/relationships/hyperlink" Target="https://www.reddit.com/r/metacanada/comments/hig5w1/dont_call_me_white_some_nofx_from_26_years_ago/" TargetMode="External"/><Relationship Id="rId4632" Type="http://schemas.openxmlformats.org/officeDocument/2006/relationships/hyperlink" Target="http://nationalpost.com" TargetMode="External"/><Relationship Id="rId5962" Type="http://schemas.openxmlformats.org/officeDocument/2006/relationships/hyperlink" Target="https://www.reddit.com/r/metacanada/comments/hb6r27/1645_watch_as_jagmeet_singh_gets_ignored_by/" TargetMode="External"/><Relationship Id="rId2005" Type="http://schemas.openxmlformats.org/officeDocument/2006/relationships/hyperlink" Target="https://www.reddit.com/r/metacanada/comments/guuk5b/ford_calls_protesters_reckless_and_selfish/" TargetMode="External"/><Relationship Id="rId3337" Type="http://schemas.openxmlformats.org/officeDocument/2006/relationships/hyperlink" Target="http://toronto.citynews.ca" TargetMode="External"/><Relationship Id="rId4668" Type="http://schemas.openxmlformats.org/officeDocument/2006/relationships/hyperlink" Target="http://i.redd.it" TargetMode="External"/><Relationship Id="rId2006" Type="http://schemas.openxmlformats.org/officeDocument/2006/relationships/hyperlink" Target="https://www.theglobeandmail.com/amp/canada/article-ontario-to-raise-pay-of-front-line-coronavirus-workers-by-4-an-hour/" TargetMode="External"/><Relationship Id="rId3336" Type="http://schemas.openxmlformats.org/officeDocument/2006/relationships/hyperlink" Target="https://www.youtube.com/watch?v=2v-holCpbTQ" TargetMode="External"/><Relationship Id="rId4667" Type="http://schemas.openxmlformats.org/officeDocument/2006/relationships/hyperlink" Target="https://i.redd.it/87la6p4x7f251.jpg" TargetMode="External"/><Relationship Id="rId2007" Type="http://schemas.openxmlformats.org/officeDocument/2006/relationships/hyperlink" Target="http://animefeminist.com" TargetMode="External"/><Relationship Id="rId3339" Type="http://schemas.openxmlformats.org/officeDocument/2006/relationships/hyperlink" Target="https://toronto.citynews.ca/2020/06/04/ford-advisor-tapped-to-lead-premiers-council-on-equality-of-opportunity/" TargetMode="External"/><Relationship Id="rId5998" Type="http://schemas.openxmlformats.org/officeDocument/2006/relationships/hyperlink" Target="https://youtube.com/watch?v=Bv1zce4rviE" TargetMode="External"/><Relationship Id="rId2008" Type="http://schemas.openxmlformats.org/officeDocument/2006/relationships/hyperlink" Target="https://www.reddit.com/r/metacanada/comments/h9mo7f/black_lives_matter_and_protests_against_police/" TargetMode="External"/><Relationship Id="rId3338" Type="http://schemas.openxmlformats.org/officeDocument/2006/relationships/hyperlink" Target="https://www.reddit.com/r/metacanada/comments/gwozhb/reverse_racism_task_force_ford_advisor_tapped_to/" TargetMode="External"/><Relationship Id="rId4669" Type="http://schemas.openxmlformats.org/officeDocument/2006/relationships/hyperlink" Target="https://www.reddit.com/r/metacanada/comments/hi0e1f/but_muh_ban_wave/" TargetMode="External"/><Relationship Id="rId5999" Type="http://schemas.openxmlformats.org/officeDocument/2006/relationships/hyperlink" Target="https://www.reddit.com/r/metacanada/comments/gzoih8/the_most_reddit_thing_ive_ever_seen/" TargetMode="External"/><Relationship Id="rId2009" Type="http://schemas.openxmlformats.org/officeDocument/2006/relationships/hyperlink" Target="https://www.animefeminist.com/black-lives-matter-and-protests-against-police-brutality-in-japan/" TargetMode="External"/><Relationship Id="rId4660" Type="http://schemas.openxmlformats.org/officeDocument/2006/relationships/hyperlink" Target="https://www.reddit.com/r/metacanada/comments/h0a0cr/when_you_cant_distort_the_narrative_enough_with/" TargetMode="External"/><Relationship Id="rId5992" Type="http://schemas.openxmlformats.org/officeDocument/2006/relationships/hyperlink" Target="https://www.youtube.com/watch?v=oGfDdXkh49g" TargetMode="External"/><Relationship Id="rId5993" Type="http://schemas.openxmlformats.org/officeDocument/2006/relationships/hyperlink" Target="http://i.redd.it" TargetMode="External"/><Relationship Id="rId3331" Type="http://schemas.openxmlformats.org/officeDocument/2006/relationships/hyperlink" Target="http://asiatimes.com" TargetMode="External"/><Relationship Id="rId4662" Type="http://schemas.openxmlformats.org/officeDocument/2006/relationships/hyperlink" Target="http://archive.is" TargetMode="External"/><Relationship Id="rId5990" Type="http://schemas.openxmlformats.org/officeDocument/2006/relationships/hyperlink" Target="http://youtube.com" TargetMode="External"/><Relationship Id="rId2000" Type="http://schemas.openxmlformats.org/officeDocument/2006/relationships/hyperlink" Target="https://www.reddit.com/r/metacanada/comments/gxyyce/cop_suspended_for_comment_about_death_suicide_of/" TargetMode="External"/><Relationship Id="rId3330" Type="http://schemas.openxmlformats.org/officeDocument/2006/relationships/hyperlink" Target="https://www.youtube.com/watch?v=zhSAQ9JlsGM" TargetMode="External"/><Relationship Id="rId4661" Type="http://schemas.openxmlformats.org/officeDocument/2006/relationships/hyperlink" Target="https://www.ctvnews.ca/world/a-missouri-woman-convinces-merriam-webster-to-update-its-definition-of-racism-1.4977532" TargetMode="External"/><Relationship Id="rId5991" Type="http://schemas.openxmlformats.org/officeDocument/2006/relationships/hyperlink" Target="https://www.reddit.com/r/metacanada/comments/gvm7t4/antifa_karma/" TargetMode="External"/><Relationship Id="rId2001" Type="http://schemas.openxmlformats.org/officeDocument/2006/relationships/hyperlink" Target="https://www.wcbe.org/post/cop-suspended-comment-about-death-columbus-activist" TargetMode="External"/><Relationship Id="rId3333" Type="http://schemas.openxmlformats.org/officeDocument/2006/relationships/hyperlink" Target="https://asiatimes.com/2020/06/warmonger-paints-trump-a-peacenik/" TargetMode="External"/><Relationship Id="rId4664" Type="http://schemas.openxmlformats.org/officeDocument/2006/relationships/hyperlink" Target="http://archive.is/7y0RJ" TargetMode="External"/><Relationship Id="rId5996" Type="http://schemas.openxmlformats.org/officeDocument/2006/relationships/hyperlink" Target="http://youtube.com" TargetMode="External"/><Relationship Id="rId2002" Type="http://schemas.openxmlformats.org/officeDocument/2006/relationships/hyperlink" Target="https://www.reddit.com/r/metacanada/comments/gxj5bz/how_far_down_your_list_is_sexual_preference_when/" TargetMode="External"/><Relationship Id="rId3332" Type="http://schemas.openxmlformats.org/officeDocument/2006/relationships/hyperlink" Target="https://www.reddit.com/r/metacanada/comments/hfn3ae/warmonger_paints_trump_a_peacenik_boltons_book/" TargetMode="External"/><Relationship Id="rId4663" Type="http://schemas.openxmlformats.org/officeDocument/2006/relationships/hyperlink" Target="https://www.reddit.com/r/metacanada/comments/hf5t3q/federal_foreign_affairs_minister_pays_off/" TargetMode="External"/><Relationship Id="rId5997" Type="http://schemas.openxmlformats.org/officeDocument/2006/relationships/hyperlink" Target="https://www.reddit.com/r/metacanada/comments/gxz2mb/nsfw_all_lives_matter/" TargetMode="External"/><Relationship Id="rId2003" Type="http://schemas.openxmlformats.org/officeDocument/2006/relationships/hyperlink" Target="https://www.reddit.com/r/metacanada/comments/gxj5bz/how_far_down_your_list_is_sexual_preference_when/" TargetMode="External"/><Relationship Id="rId3335" Type="http://schemas.openxmlformats.org/officeDocument/2006/relationships/hyperlink" Target="https://www.reddit.com/r/metacanada/comments/gvdku8/why_hasnt_trudeau_labelled_antifa_as_a_terrorist/" TargetMode="External"/><Relationship Id="rId4666" Type="http://schemas.openxmlformats.org/officeDocument/2006/relationships/hyperlink" Target="https://www.reddit.com/r/metacanada/comments/gv033d/daily_reminder_that_you_are_paying_the_cbc_for/" TargetMode="External"/><Relationship Id="rId5994" Type="http://schemas.openxmlformats.org/officeDocument/2006/relationships/hyperlink" Target="https://www.reddit.com/r/metacanada/comments/hgwcl9/jj_mccullough_made_a_book_of_canadian_pokemontype/" TargetMode="External"/><Relationship Id="rId2004" Type="http://schemas.openxmlformats.org/officeDocument/2006/relationships/hyperlink" Target="http://theglobeandmail.com" TargetMode="External"/><Relationship Id="rId3334" Type="http://schemas.openxmlformats.org/officeDocument/2006/relationships/hyperlink" Target="http://youtube.com" TargetMode="External"/><Relationship Id="rId4665" Type="http://schemas.openxmlformats.org/officeDocument/2006/relationships/hyperlink" Target="http://i.redd.it" TargetMode="External"/><Relationship Id="rId5995" Type="http://schemas.openxmlformats.org/officeDocument/2006/relationships/hyperlink" Target="https://www.reddit.com/r/metacanada/comments/hgwcl9/jj_mccullough_made_a_book_of_canadian_pokemontype/" TargetMode="External"/><Relationship Id="rId3326" Type="http://schemas.openxmlformats.org/officeDocument/2006/relationships/hyperlink" Target="https://www.reddit.com/r/metacanada/comments/hafnaw/anyone_else_noticing_mediagovt_canadian_only/" TargetMode="External"/><Relationship Id="rId4657" Type="http://schemas.openxmlformats.org/officeDocument/2006/relationships/hyperlink" Target="https://www.reddit.com/r/metacanada/comments/hb6w19/other_ndp_politicians_justifying_singhs_insult_to/" TargetMode="External"/><Relationship Id="rId5989" Type="http://schemas.openxmlformats.org/officeDocument/2006/relationships/hyperlink" Target="https://i.redd.it/ix8rv10wuw351.png" TargetMode="External"/><Relationship Id="rId3325" Type="http://schemas.openxmlformats.org/officeDocument/2006/relationships/hyperlink" Target="http://i.redd.it" TargetMode="External"/><Relationship Id="rId4656" Type="http://schemas.openxmlformats.org/officeDocument/2006/relationships/hyperlink" Target="http://i.redd.it" TargetMode="External"/><Relationship Id="rId3328" Type="http://schemas.openxmlformats.org/officeDocument/2006/relationships/hyperlink" Target="http://youtube.com" TargetMode="External"/><Relationship Id="rId4659" Type="http://schemas.openxmlformats.org/officeDocument/2006/relationships/hyperlink" Target="http://ctvnews.ca" TargetMode="External"/><Relationship Id="rId5987" Type="http://schemas.openxmlformats.org/officeDocument/2006/relationships/hyperlink" Target="http://i.redd.it" TargetMode="External"/><Relationship Id="rId3327" Type="http://schemas.openxmlformats.org/officeDocument/2006/relationships/hyperlink" Target="https://i.redd.it/qzl83mlgzc551.png" TargetMode="External"/><Relationship Id="rId4658" Type="http://schemas.openxmlformats.org/officeDocument/2006/relationships/hyperlink" Target="https://i.redd.it/hwpiby75al551.png" TargetMode="External"/><Relationship Id="rId5988" Type="http://schemas.openxmlformats.org/officeDocument/2006/relationships/hyperlink" Target="https://www.reddit.com/r/metacanada/comments/gzqf53/cbc_should_police_wear_body_cams_also_cbc_turns/" TargetMode="External"/><Relationship Id="rId3329" Type="http://schemas.openxmlformats.org/officeDocument/2006/relationships/hyperlink" Target="https://www.reddit.com/r/metacanada/comments/hhq5q1/an_excop_says_its_time_to_step_up_and_speak_out/" TargetMode="External"/><Relationship Id="rId5981" Type="http://schemas.openxmlformats.org/officeDocument/2006/relationships/hyperlink" Target="https://i.redd.it/1rjpq4y696351.jpg" TargetMode="External"/><Relationship Id="rId5982" Type="http://schemas.openxmlformats.org/officeDocument/2006/relationships/hyperlink" Target="http://youtu.be" TargetMode="External"/><Relationship Id="rId3320" Type="http://schemas.openxmlformats.org/officeDocument/2006/relationships/hyperlink" Target="https://www.reddit.com/r/metacanada/comments/gvd038/justin_trudeau_vows_to_address_systemic_racism/" TargetMode="External"/><Relationship Id="rId4651" Type="http://schemas.openxmlformats.org/officeDocument/2006/relationships/hyperlink" Target="https://www.reddit.com/r/metacanada/comments/gvavbu/good_news_canada_could_see_170000_fewer_new/" TargetMode="External"/><Relationship Id="rId4650" Type="http://schemas.openxmlformats.org/officeDocument/2006/relationships/hyperlink" Target="http://nationalpost.com" TargetMode="External"/><Relationship Id="rId5980" Type="http://schemas.openxmlformats.org/officeDocument/2006/relationships/hyperlink" Target="https://www.reddit.com/r/metacanada/comments/gxf2t9/how_blm_see_trudeau/" TargetMode="External"/><Relationship Id="rId3322" Type="http://schemas.openxmlformats.org/officeDocument/2006/relationships/hyperlink" Target="http://news.wbfo.org" TargetMode="External"/><Relationship Id="rId4653" Type="http://schemas.openxmlformats.org/officeDocument/2006/relationships/hyperlink" Target="http://nationalpost.com" TargetMode="External"/><Relationship Id="rId5985" Type="http://schemas.openxmlformats.org/officeDocument/2006/relationships/hyperlink" Target="https://www.reddit.com/r/metacanada/comments/gwdha3/list_of_great_twitter_videos_with_short/" TargetMode="External"/><Relationship Id="rId3321" Type="http://schemas.openxmlformats.org/officeDocument/2006/relationships/hyperlink" Target="https://www.reddit.com/r/metacanada/comments/gvd038/justin_trudeau_vows_to_address_systemic_racism/" TargetMode="External"/><Relationship Id="rId4652" Type="http://schemas.openxmlformats.org/officeDocument/2006/relationships/hyperlink" Target="https://nationalpost.com/executive/posthaste-canada-could-see-170000-fewer-new-immigrants-this-year-just-when-it-needs-a-fresh-boost-to-revive-the-economy/wcm/c27c26cc-b557-4b5f-b976-8b2f975b0655" TargetMode="External"/><Relationship Id="rId5986" Type="http://schemas.openxmlformats.org/officeDocument/2006/relationships/hyperlink" Target="https://www.reddit.com/r/metacanada/comments/gwdha3/list_of_great_twitter_videos_with_short/" TargetMode="External"/><Relationship Id="rId3324" Type="http://schemas.openxmlformats.org/officeDocument/2006/relationships/hyperlink" Target="https://news.wbfo.org/post/graphic-video-two-buffalo-police-officers-suspended-after-violently-shoving-man-ground" TargetMode="External"/><Relationship Id="rId4655" Type="http://schemas.openxmlformats.org/officeDocument/2006/relationships/hyperlink" Target="https://nationalpost.com/health/covid-19-canada-unemployment-depression-suicide" TargetMode="External"/><Relationship Id="rId5983" Type="http://schemas.openxmlformats.org/officeDocument/2006/relationships/hyperlink" Target="https://www.reddit.com/r/metacanada/comments/gvf9qv/adrien_arcand_canadian_corporatism/" TargetMode="External"/><Relationship Id="rId3323" Type="http://schemas.openxmlformats.org/officeDocument/2006/relationships/hyperlink" Target="https://www.reddit.com/r/metacanada/comments/gwxqeo/peaceful_protests_are_one_thing_but_when_it_turns/" TargetMode="External"/><Relationship Id="rId4654" Type="http://schemas.openxmlformats.org/officeDocument/2006/relationships/hyperlink" Target="https://www.reddit.com/r/metacanada/comments/gwnabs/covid19_unemployment_could_trigger_more_than_2000/" TargetMode="External"/><Relationship Id="rId5984" Type="http://schemas.openxmlformats.org/officeDocument/2006/relationships/hyperlink" Target="https://youtu.be/BSSRUJBLQtY" TargetMode="External"/><Relationship Id="rId2090" Type="http://schemas.openxmlformats.org/officeDocument/2006/relationships/hyperlink" Target="http://archive.is/1i901" TargetMode="External"/><Relationship Id="rId2091" Type="http://schemas.openxmlformats.org/officeDocument/2006/relationships/hyperlink" Target="http://washingtonpost.com" TargetMode="External"/><Relationship Id="rId2092" Type="http://schemas.openxmlformats.org/officeDocument/2006/relationships/hyperlink" Target="https://www.reddit.com/r/metacanada/comments/hb1jjn/chinabootlicking_russian_puppet_trying_to_rule/" TargetMode="External"/><Relationship Id="rId2093" Type="http://schemas.openxmlformats.org/officeDocument/2006/relationships/hyperlink" Target="https://www.washingtonpost.com/politics/trump-asked-chinas-xi-to-help-him-win-reelection-according-to-bolton-book/2020/06/17/d4ea601c-ad7a-11ea-868b-93d63cd833b2_story.html" TargetMode="External"/><Relationship Id="rId2094" Type="http://schemas.openxmlformats.org/officeDocument/2006/relationships/hyperlink" Target="http://mobile.twitter.com" TargetMode="External"/><Relationship Id="rId2095" Type="http://schemas.openxmlformats.org/officeDocument/2006/relationships/hyperlink" Target="https://www.reddit.com/r/metacanada/comments/h83c92/this_is_what_equality_looks_like_woman_beaten/" TargetMode="External"/><Relationship Id="rId2096" Type="http://schemas.openxmlformats.org/officeDocument/2006/relationships/hyperlink" Target="https://www.reddit.com/r/metacanada/comments/h83c92/this_is_what_equality_looks_like_woman_beaten/" TargetMode="External"/><Relationship Id="rId2097" Type="http://schemas.openxmlformats.org/officeDocument/2006/relationships/hyperlink" Target="http://ctvnews.ca" TargetMode="External"/><Relationship Id="rId2098" Type="http://schemas.openxmlformats.org/officeDocument/2006/relationships/hyperlink" Target="https://www.reddit.com/r/metacanada/comments/h9mhp9/its_like_watching_a_machete_swing_at_our_face_in/" TargetMode="External"/><Relationship Id="rId2099" Type="http://schemas.openxmlformats.org/officeDocument/2006/relationships/hyperlink" Target="https://www.ctvnews.ca/politics/liberals-look-at-buying-distressed-buildings-to-save-stock-of-affordable-housing-1.4983518" TargetMode="External"/><Relationship Id="rId3391" Type="http://schemas.openxmlformats.org/officeDocument/2006/relationships/hyperlink" Target="http://i.redd.it" TargetMode="External"/><Relationship Id="rId2060" Type="http://schemas.openxmlformats.org/officeDocument/2006/relationships/hyperlink" Target="https://www.orangeville.com/news-story/10041668--i-m-not-changing-my-mind-amaranth-mayor-bob-currie-doubles-down-on-lgbtq-comments-in-newstalk-1010-interview/" TargetMode="External"/><Relationship Id="rId3390" Type="http://schemas.openxmlformats.org/officeDocument/2006/relationships/hyperlink" Target="https://www.youtube.com/watch?v=ZpruoqPjB68&amp;amp;feature=share" TargetMode="External"/><Relationship Id="rId2061" Type="http://schemas.openxmlformats.org/officeDocument/2006/relationships/hyperlink" Target="http://cp24.com" TargetMode="External"/><Relationship Id="rId3393" Type="http://schemas.openxmlformats.org/officeDocument/2006/relationships/hyperlink" Target="https://www.reddit.com/r/metacanada/comments/h8ct3y/comparing_news_canadians_were_sentenced_to/" TargetMode="External"/><Relationship Id="rId2062" Type="http://schemas.openxmlformats.org/officeDocument/2006/relationships/hyperlink" Target="https://www.reddit.com/r/metacanada/comments/h7nh09/toronto_violence_man_pronounced_dead_on_scene/" TargetMode="External"/><Relationship Id="rId3392" Type="http://schemas.openxmlformats.org/officeDocument/2006/relationships/hyperlink" Target="https://www.reddit.com/r/metacanada/comments/h8ct3y/comparing_news_canadians_were_sentenced_to/" TargetMode="External"/><Relationship Id="rId2063" Type="http://schemas.openxmlformats.org/officeDocument/2006/relationships/hyperlink" Target="https://www.reddit.com/r/metacanada/comments/h7nh09/toronto_violence_man_pronounced_dead_on_scene/" TargetMode="External"/><Relationship Id="rId3395" Type="http://schemas.openxmlformats.org/officeDocument/2006/relationships/hyperlink" Target="https://summit.news/2020/06/05/1200-public-health-experts-sign-letter-advocating-mass-gatherings-because-white-supremacy-is-a-bigger-threat-than-covid-19/" TargetMode="External"/><Relationship Id="rId2064" Type="http://schemas.openxmlformats.org/officeDocument/2006/relationships/hyperlink" Target="http://i.redd.it" TargetMode="External"/><Relationship Id="rId3394" Type="http://schemas.openxmlformats.org/officeDocument/2006/relationships/hyperlink" Target="https://www.reddit.com/r/metacanada/comments/gy205z/peak_lunacy_acheived_1200_public_health_experts/" TargetMode="External"/><Relationship Id="rId2065" Type="http://schemas.openxmlformats.org/officeDocument/2006/relationships/hyperlink" Target="https://www.reddit.com/r/metacanada/comments/hg89mm/rottawa_racism_bad_also_rottawa/" TargetMode="External"/><Relationship Id="rId3397" Type="http://schemas.openxmlformats.org/officeDocument/2006/relationships/hyperlink" Target="https://www.reddit.com/r/metacanada/comments/hd40vh/what_a_shock_people_living_in_an_ivory_tower_are/" TargetMode="External"/><Relationship Id="rId2066" Type="http://schemas.openxmlformats.org/officeDocument/2006/relationships/hyperlink" Target="https://i.redd.it/aw8bm9q9i9751.jpg" TargetMode="External"/><Relationship Id="rId3396" Type="http://schemas.openxmlformats.org/officeDocument/2006/relationships/hyperlink" Target="http://canadiandimension.com" TargetMode="External"/><Relationship Id="rId2067" Type="http://schemas.openxmlformats.org/officeDocument/2006/relationships/hyperlink" Target="http://i.redd.it" TargetMode="External"/><Relationship Id="rId3399" Type="http://schemas.openxmlformats.org/officeDocument/2006/relationships/hyperlink" Target="http://youtube.com" TargetMode="External"/><Relationship Id="rId2068" Type="http://schemas.openxmlformats.org/officeDocument/2006/relationships/hyperlink" Target="https://www.reddit.com/r/metacanada/comments/gz3qu8/have_you_cried_today_about_fixing_your_deeply/" TargetMode="External"/><Relationship Id="rId3398" Type="http://schemas.openxmlformats.org/officeDocument/2006/relationships/hyperlink" Target="https://canadiandimension.com/articles/view/scholars-and-lawyers-call-on-government-to-defund-police" TargetMode="External"/><Relationship Id="rId2069" Type="http://schemas.openxmlformats.org/officeDocument/2006/relationships/hyperlink" Target="https://i.redd.it/ejnu3x0q1q351.jpg" TargetMode="External"/><Relationship Id="rId3380" Type="http://schemas.openxmlformats.org/officeDocument/2006/relationships/hyperlink" Target="http://i.redd.it" TargetMode="External"/><Relationship Id="rId2050" Type="http://schemas.openxmlformats.org/officeDocument/2006/relationships/hyperlink" Target="https://www.reddit.com/r/metacanada/comments/guqlbo/canada_trudeau_cant_even_give_it_away_anymore/" TargetMode="External"/><Relationship Id="rId3382" Type="http://schemas.openxmlformats.org/officeDocument/2006/relationships/hyperlink" Target="https://i.redd.it/avs7oossdb251.jpg" TargetMode="External"/><Relationship Id="rId2051" Type="http://schemas.openxmlformats.org/officeDocument/2006/relationships/hyperlink" Target="https://i.redd.it/qdixsrr7jc251.jpg" TargetMode="External"/><Relationship Id="rId3381" Type="http://schemas.openxmlformats.org/officeDocument/2006/relationships/hyperlink" Target="https://www.reddit.com/r/metacanada/comments/gum9b2/recent_mackay_ad_confirms_his_support_of_radical/" TargetMode="External"/><Relationship Id="rId2052" Type="http://schemas.openxmlformats.org/officeDocument/2006/relationships/hyperlink" Target="http://montreal.ctvnews.ca" TargetMode="External"/><Relationship Id="rId3384" Type="http://schemas.openxmlformats.org/officeDocument/2006/relationships/hyperlink" Target="https://www.reddit.com/r/metacanada/comments/gxzwot/what_are_the_sjws_gonna_do_when_real_actual/" TargetMode="External"/><Relationship Id="rId2053" Type="http://schemas.openxmlformats.org/officeDocument/2006/relationships/hyperlink" Target="https://www.reddit.com/r/metacanada/comments/gw0p9h/montreal_merchant_says_getting_looted_was_worth/" TargetMode="External"/><Relationship Id="rId3383" Type="http://schemas.openxmlformats.org/officeDocument/2006/relationships/hyperlink" Target="https://www.reddit.com/r/metacanada/comments/gxzwot/what_are_the_sjws_gonna_do_when_real_actual/" TargetMode="External"/><Relationship Id="rId2054" Type="http://schemas.openxmlformats.org/officeDocument/2006/relationships/hyperlink" Target="https://montreal.ctvnews.ca/they-re-guitars-not-human-lives-montreal-merchant-says-getting-looted-was-worth-it-to-fight-racism-1.4966339?fbclid=IwAR3iTcV2XWbJGhtjwdqonlCKKU2RfOBnBYa6ZO5pHzEjbji-vddGnoaVc6E" TargetMode="External"/><Relationship Id="rId3386" Type="http://schemas.openxmlformats.org/officeDocument/2006/relationships/hyperlink" Target="https://www.reddit.com/r/metacanada/comments/gvwced/fact_checking_help_anyone_know_a_source_for_the/" TargetMode="External"/><Relationship Id="rId2055" Type="http://schemas.openxmlformats.org/officeDocument/2006/relationships/hyperlink" Target="http://toronto.ctvnews.ca" TargetMode="External"/><Relationship Id="rId3385" Type="http://schemas.openxmlformats.org/officeDocument/2006/relationships/hyperlink" Target="http://i.redd.it" TargetMode="External"/><Relationship Id="rId2056" Type="http://schemas.openxmlformats.org/officeDocument/2006/relationships/hyperlink" Target="https://www.reddit.com/r/metacanada/comments/gv4yjg/when_did_doug_ford_become_a_communist_extending/" TargetMode="External"/><Relationship Id="rId3388" Type="http://schemas.openxmlformats.org/officeDocument/2006/relationships/hyperlink" Target="http://youtube.com" TargetMode="External"/><Relationship Id="rId2057" Type="http://schemas.openxmlformats.org/officeDocument/2006/relationships/hyperlink" Target="https://toronto.ctvnews.ca/mobile/ontario-premier-asking-to-extend-province-s-state-of-emergency-1.4963637" TargetMode="External"/><Relationship Id="rId3387" Type="http://schemas.openxmlformats.org/officeDocument/2006/relationships/hyperlink" Target="https://i.redd.it/exmkit2kup251.jpg" TargetMode="External"/><Relationship Id="rId2058" Type="http://schemas.openxmlformats.org/officeDocument/2006/relationships/hyperlink" Target="http://orangeville.com" TargetMode="External"/><Relationship Id="rId2059" Type="http://schemas.openxmlformats.org/officeDocument/2006/relationships/hyperlink" Target="https://www.reddit.com/r/metacanada/comments/hg2y5m/white_liberals_petition_to_unseat_amaranth_mayor/" TargetMode="External"/><Relationship Id="rId3389" Type="http://schemas.openxmlformats.org/officeDocument/2006/relationships/hyperlink" Target="https://www.reddit.com/r/metacanada/comments/hc91wf/santa_monica_man_is_attacked_by_large_amount_of/" TargetMode="External"/><Relationship Id="rId2080" Type="http://schemas.openxmlformats.org/officeDocument/2006/relationships/hyperlink" Target="https://www.reddit.com/r/metacanada/comments/h0pz4a/hope_this_is_redpilling_people/" TargetMode="External"/><Relationship Id="rId2081" Type="http://schemas.openxmlformats.org/officeDocument/2006/relationships/hyperlink" Target="https://i.redd.it/5j72gxanw6451.jpg" TargetMode="External"/><Relationship Id="rId2082" Type="http://schemas.openxmlformats.org/officeDocument/2006/relationships/hyperlink" Target="http://rt.com" TargetMode="External"/><Relationship Id="rId2083" Type="http://schemas.openxmlformats.org/officeDocument/2006/relationships/hyperlink" Target="https://www.reddit.com/r/metacanada/comments/h9k2lh/virus_is_off_today_thousands_rally_in_brooklyn/" TargetMode="External"/><Relationship Id="rId2084" Type="http://schemas.openxmlformats.org/officeDocument/2006/relationships/hyperlink" Target="https://www.rt.com/usa/491815-new-york-protest-covid/" TargetMode="External"/><Relationship Id="rId2085" Type="http://schemas.openxmlformats.org/officeDocument/2006/relationships/hyperlink" Target="http://i.redd.it" TargetMode="External"/><Relationship Id="rId2086" Type="http://schemas.openxmlformats.org/officeDocument/2006/relationships/hyperlink" Target="https://www.reddit.com/r/metacanada/comments/gy27k1/white_privilege_is/" TargetMode="External"/><Relationship Id="rId2087" Type="http://schemas.openxmlformats.org/officeDocument/2006/relationships/hyperlink" Target="https://i.redd.it/7iu7hzfnsd351.jpg" TargetMode="External"/><Relationship Id="rId2088" Type="http://schemas.openxmlformats.org/officeDocument/2006/relationships/hyperlink" Target="http://archive.is" TargetMode="External"/><Relationship Id="rId2089" Type="http://schemas.openxmlformats.org/officeDocument/2006/relationships/hyperlink" Target="https://www.reddit.com/r/metacanada/comments/hg202p/arabic_writing_on_police_cruisers_in_london_ont/" TargetMode="External"/><Relationship Id="rId2070" Type="http://schemas.openxmlformats.org/officeDocument/2006/relationships/hyperlink" Target="http://i.redd.it" TargetMode="External"/><Relationship Id="rId2071" Type="http://schemas.openxmlformats.org/officeDocument/2006/relationships/hyperlink" Target="https://www.reddit.com/r/metacanada/comments/gw3y0s/thoughts_is_white_privilege_very_real_in_canada/" TargetMode="External"/><Relationship Id="rId2072" Type="http://schemas.openxmlformats.org/officeDocument/2006/relationships/hyperlink" Target="https://i.redd.it/vx0v8py4rr251.jpg" TargetMode="External"/><Relationship Id="rId2073" Type="http://schemas.openxmlformats.org/officeDocument/2006/relationships/hyperlink" Target="http://youtube.com" TargetMode="External"/><Relationship Id="rId2074" Type="http://schemas.openxmlformats.org/officeDocument/2006/relationships/hyperlink" Target="https://www.reddit.com/r/metacanada/comments/hctjql/black_lives_matter_is_a_undercover_feminist_lgbtq/" TargetMode="External"/><Relationship Id="rId2075" Type="http://schemas.openxmlformats.org/officeDocument/2006/relationships/hyperlink" Target="https://www.youtube.com/watch?v=RnzFyjLcLCU" TargetMode="External"/><Relationship Id="rId2076" Type="http://schemas.openxmlformats.org/officeDocument/2006/relationships/hyperlink" Target="http://macleans.ca" TargetMode="External"/><Relationship Id="rId2077" Type="http://schemas.openxmlformats.org/officeDocument/2006/relationships/hyperlink" Target="https://www.reddit.com/r/metacanada/comments/gzapr0/sandy_hudson_blm_toronto_cofounder_who_defunded/" TargetMode="External"/><Relationship Id="rId2078" Type="http://schemas.openxmlformats.org/officeDocument/2006/relationships/hyperlink" Target="https://www.macleans.ca/society/life/we-must-defund-the-police-it-is-the-only-option/" TargetMode="External"/><Relationship Id="rId2079" Type="http://schemas.openxmlformats.org/officeDocument/2006/relationships/hyperlink" Target="http://i.redd.it" TargetMode="External"/><Relationship Id="rId4723" Type="http://schemas.openxmlformats.org/officeDocument/2006/relationships/hyperlink" Target="https://www.reddit.com/r/metacanada/comments/gy4pb5/what_kind_of_police_force_do_you_think_she_wants/" TargetMode="External"/><Relationship Id="rId4722" Type="http://schemas.openxmlformats.org/officeDocument/2006/relationships/hyperlink" Target="http://twitter.com" TargetMode="External"/><Relationship Id="rId4725" Type="http://schemas.openxmlformats.org/officeDocument/2006/relationships/hyperlink" Target="http://youtu.be" TargetMode="External"/><Relationship Id="rId4724" Type="http://schemas.openxmlformats.org/officeDocument/2006/relationships/hyperlink" Target="https://twitter.com/rt_com/status/1269446918838595584?s=21" TargetMode="External"/><Relationship Id="rId4727" Type="http://schemas.openxmlformats.org/officeDocument/2006/relationships/hyperlink" Target="https://youtu.be/j_Q4KlZkcZU" TargetMode="External"/><Relationship Id="rId4726" Type="http://schemas.openxmlformats.org/officeDocument/2006/relationships/hyperlink" Target="https://www.reddit.com/r/metacanada/comments/hag3dp/blm_antifa/" TargetMode="External"/><Relationship Id="rId4729" Type="http://schemas.openxmlformats.org/officeDocument/2006/relationships/hyperlink" Target="https://www.reddit.com/r/metacanada/comments/h12iwu/tfw_you_see_some_boomer_doing_50_in_a_30/" TargetMode="External"/><Relationship Id="rId4728" Type="http://schemas.openxmlformats.org/officeDocument/2006/relationships/hyperlink" Target="http://i.redd.it" TargetMode="External"/><Relationship Id="rId4721" Type="http://schemas.openxmlformats.org/officeDocument/2006/relationships/hyperlink" Target="https://www.reddit.com/r/metacanada/comments/h7rf1k/the_real_history_of_racism_breaks_the_blm/" TargetMode="External"/><Relationship Id="rId4720" Type="http://schemas.openxmlformats.org/officeDocument/2006/relationships/hyperlink" Target="https://www.reddit.com/r/metacanada/comments/h7rf1k/the_real_history_of_racism_breaks_the_blm/" TargetMode="External"/><Relationship Id="rId4712" Type="http://schemas.openxmlformats.org/officeDocument/2006/relationships/hyperlink" Target="https://www.cbc.ca/parents/learning/view/why-white-parents-need-to-talk-to-their-kids-about-racism" TargetMode="External"/><Relationship Id="rId4711" Type="http://schemas.openxmlformats.org/officeDocument/2006/relationships/hyperlink" Target="https://www.reddit.com/r/metacanada/comments/gwo1pi/children_do_not_see_race_cbc_wants_to_change_that/" TargetMode="External"/><Relationship Id="rId4714" Type="http://schemas.openxmlformats.org/officeDocument/2006/relationships/hyperlink" Target="https://www.reddit.com/r/metacanada/comments/hcpa5l/perspective_on_blm_worth_a_watch/" TargetMode="External"/><Relationship Id="rId4713" Type="http://schemas.openxmlformats.org/officeDocument/2006/relationships/hyperlink" Target="http://youtube.com" TargetMode="External"/><Relationship Id="rId4716" Type="http://schemas.openxmlformats.org/officeDocument/2006/relationships/hyperlink" Target="http://canadalandshow.com" TargetMode="External"/><Relationship Id="rId4715" Type="http://schemas.openxmlformats.org/officeDocument/2006/relationships/hyperlink" Target="https://www.youtube.com/watch?v=JocOjvPizzY" TargetMode="External"/><Relationship Id="rId4718" Type="http://schemas.openxmlformats.org/officeDocument/2006/relationships/hyperlink" Target="https://www.canadalandshow.com/wendy-mesley-suspended-from-the-weekly/" TargetMode="External"/><Relationship Id="rId4717" Type="http://schemas.openxmlformats.org/officeDocument/2006/relationships/hyperlink" Target="https://www.reddit.com/r/metacanada/comments/gzqkk8/wendy_mesley_suspended_from_hosting_duties_after/" TargetMode="External"/><Relationship Id="rId4719" Type="http://schemas.openxmlformats.org/officeDocument/2006/relationships/hyperlink" Target="http://youtube.com" TargetMode="External"/><Relationship Id="rId4710" Type="http://schemas.openxmlformats.org/officeDocument/2006/relationships/hyperlink" Target="http://cbc.ca" TargetMode="External"/><Relationship Id="rId3414" Type="http://schemas.openxmlformats.org/officeDocument/2006/relationships/hyperlink" Target="http://github.com" TargetMode="External"/><Relationship Id="rId4745" Type="http://schemas.openxmlformats.org/officeDocument/2006/relationships/hyperlink" Target="https://i.imgur.com/qrSnxpw.jpg" TargetMode="External"/><Relationship Id="rId3413" Type="http://schemas.openxmlformats.org/officeDocument/2006/relationships/hyperlink" Target="https://i.redd.it/wn33ztfccl251.png" TargetMode="External"/><Relationship Id="rId4744" Type="http://schemas.openxmlformats.org/officeDocument/2006/relationships/hyperlink" Target="https://www.reddit.com/r/metacanada/comments/gzdxsd/1310_prophetic/" TargetMode="External"/><Relationship Id="rId3416" Type="http://schemas.openxmlformats.org/officeDocument/2006/relationships/hyperlink" Target="https://github.com/rubocop-hq/rubocop/issues/8091" TargetMode="External"/><Relationship Id="rId4747" Type="http://schemas.openxmlformats.org/officeDocument/2006/relationships/hyperlink" Target="https://www.reddit.com/r/metacanada/comments/h9ijka/time_to_put_the_tinfoil_hats_on_boys_i_got/" TargetMode="External"/><Relationship Id="rId3415" Type="http://schemas.openxmlformats.org/officeDocument/2006/relationships/hyperlink" Target="https://www.reddit.com/r/metacanada/comments/gymsw3/leftists_are_now_trying_to_harass_a_free_software/" TargetMode="External"/><Relationship Id="rId4746" Type="http://schemas.openxmlformats.org/officeDocument/2006/relationships/hyperlink" Target="https://www.reddit.com/r/metacanada/comments/h9ijka/time_to_put_the_tinfoil_hats_on_boys_i_got/" TargetMode="External"/><Relationship Id="rId3418" Type="http://schemas.openxmlformats.org/officeDocument/2006/relationships/hyperlink" Target="https://www.reddit.com/r/metacanada/comments/gv9jdj/blackouttuesday/" TargetMode="External"/><Relationship Id="rId4749" Type="http://schemas.openxmlformats.org/officeDocument/2006/relationships/hyperlink" Target="https://www.reddit.com/r/metacanada/comments/h792kv/c3rf_update_05_jun_2020/" TargetMode="External"/><Relationship Id="rId3417" Type="http://schemas.openxmlformats.org/officeDocument/2006/relationships/hyperlink" Target="http://i.redd.it" TargetMode="External"/><Relationship Id="rId4748" Type="http://schemas.openxmlformats.org/officeDocument/2006/relationships/hyperlink" Target="https://www.reddit.com/r/metacanada/comments/h792kv/c3rf_update_05_jun_2020/" TargetMode="External"/><Relationship Id="rId3419" Type="http://schemas.openxmlformats.org/officeDocument/2006/relationships/hyperlink" Target="https://i.redd.it/9fz0nvwaoi251.png" TargetMode="External"/><Relationship Id="rId3410" Type="http://schemas.openxmlformats.org/officeDocument/2006/relationships/hyperlink" Target="https://i.redd.it/y9izx865il551.png" TargetMode="External"/><Relationship Id="rId4741" Type="http://schemas.openxmlformats.org/officeDocument/2006/relationships/hyperlink" Target="https://www.reddit.com/r/metacanada/comments/gy83v2/cop_replies_to_blm_protestor_all_lives_matter/" TargetMode="External"/><Relationship Id="rId4740" Type="http://schemas.openxmlformats.org/officeDocument/2006/relationships/hyperlink" Target="http://twitter.com" TargetMode="External"/><Relationship Id="rId3412" Type="http://schemas.openxmlformats.org/officeDocument/2006/relationships/hyperlink" Target="https://www.reddit.com/r/metacanada/comments/gvjmpw/but_antifa_is_not_a_real_organization/" TargetMode="External"/><Relationship Id="rId4743" Type="http://schemas.openxmlformats.org/officeDocument/2006/relationships/hyperlink" Target="http://i.imgur.com" TargetMode="External"/><Relationship Id="rId3411" Type="http://schemas.openxmlformats.org/officeDocument/2006/relationships/hyperlink" Target="http://i.redd.it" TargetMode="External"/><Relationship Id="rId4742" Type="http://schemas.openxmlformats.org/officeDocument/2006/relationships/hyperlink" Target="https://twitter.com/AvonandsomerRob/status/1268950421961351170" TargetMode="External"/><Relationship Id="rId3403" Type="http://schemas.openxmlformats.org/officeDocument/2006/relationships/hyperlink" Target="https://www.reddit.com/r/metacanada/comments/hhobyz/after_successfully_disbanding_the_police/" TargetMode="External"/><Relationship Id="rId4734" Type="http://schemas.openxmlformats.org/officeDocument/2006/relationships/hyperlink" Target="http://toronto.citynews.ca" TargetMode="External"/><Relationship Id="rId3402" Type="http://schemas.openxmlformats.org/officeDocument/2006/relationships/hyperlink" Target="http://vidmax.com" TargetMode="External"/><Relationship Id="rId4733" Type="http://schemas.openxmlformats.org/officeDocument/2006/relationships/hyperlink" Target="https://www.reddit.com/r/metacanada/comments/h8rdts/calvin_and_hobbes_take_on_postmodernism/" TargetMode="External"/><Relationship Id="rId3405" Type="http://schemas.openxmlformats.org/officeDocument/2006/relationships/hyperlink" Target="http://i.redd.it" TargetMode="External"/><Relationship Id="rId4736" Type="http://schemas.openxmlformats.org/officeDocument/2006/relationships/hyperlink" Target="https://toronto.citynews.ca/2020/06/16/centennial-park-altercation-anti-black-racism/" TargetMode="External"/><Relationship Id="rId3404" Type="http://schemas.openxmlformats.org/officeDocument/2006/relationships/hyperlink" Target="https://vidmax.com/video/196688-check-out-minneapolis-without-cops" TargetMode="External"/><Relationship Id="rId4735" Type="http://schemas.openxmlformats.org/officeDocument/2006/relationships/hyperlink" Target="https://www.reddit.com/r/metacanada/comments/halvak/if_u_black_its_gotta_be_about_race_city/" TargetMode="External"/><Relationship Id="rId3407" Type="http://schemas.openxmlformats.org/officeDocument/2006/relationships/hyperlink" Target="https://i.redd.it/w69xku3o6c251.png" TargetMode="External"/><Relationship Id="rId4738" Type="http://schemas.openxmlformats.org/officeDocument/2006/relationships/hyperlink" Target="https://www.reddit.com/r/metacanada/comments/gwtlm1/private_longterm_care_executive_turfed_after/" TargetMode="External"/><Relationship Id="rId3406" Type="http://schemas.openxmlformats.org/officeDocument/2006/relationships/hyperlink" Target="https://www.reddit.com/r/metacanada/comments/gup92w/remember_this_from_5_days_ago_if_you_want_to/" TargetMode="External"/><Relationship Id="rId4737" Type="http://schemas.openxmlformats.org/officeDocument/2006/relationships/hyperlink" Target="http://outline.com" TargetMode="External"/><Relationship Id="rId3409" Type="http://schemas.openxmlformats.org/officeDocument/2006/relationships/hyperlink" Target="https://www.reddit.com/r/metacanada/comments/hb7hxg/uncle_benis_dddd/" TargetMode="External"/><Relationship Id="rId3408" Type="http://schemas.openxmlformats.org/officeDocument/2006/relationships/hyperlink" Target="http://i.redd.it" TargetMode="External"/><Relationship Id="rId4739" Type="http://schemas.openxmlformats.org/officeDocument/2006/relationships/hyperlink" Target="https://outline.com/pR9Z4s" TargetMode="External"/><Relationship Id="rId4730" Type="http://schemas.openxmlformats.org/officeDocument/2006/relationships/hyperlink" Target="https://i.redd.it/mbpzruop4b451.jpg" TargetMode="External"/><Relationship Id="rId3401" Type="http://schemas.openxmlformats.org/officeDocument/2006/relationships/hyperlink" Target="https://www.youtube.com/watch?v=uKjVBsqX7LU" TargetMode="External"/><Relationship Id="rId4732" Type="http://schemas.openxmlformats.org/officeDocument/2006/relationships/hyperlink" Target="https://www.reddit.com/r/metacanada/comments/h8rdts/calvin_and_hobbes_take_on_postmodernism/" TargetMode="External"/><Relationship Id="rId3400" Type="http://schemas.openxmlformats.org/officeDocument/2006/relationships/hyperlink" Target="https://www.reddit.com/r/metacanada/comments/gytd7p/soros_and_rockefeller_dont_want_you_to_know_about/" TargetMode="External"/><Relationship Id="rId4731" Type="http://schemas.openxmlformats.org/officeDocument/2006/relationships/hyperlink" Target="http://i.redd.it" TargetMode="External"/><Relationship Id="rId4701" Type="http://schemas.openxmlformats.org/officeDocument/2006/relationships/hyperlink" Target="http://twitter.com" TargetMode="External"/><Relationship Id="rId4700" Type="http://schemas.openxmlformats.org/officeDocument/2006/relationships/hyperlink" Target="https://beta.ctvnews.ca/national/politics/2020/5/21/1_4948276.html" TargetMode="External"/><Relationship Id="rId4703" Type="http://schemas.openxmlformats.org/officeDocument/2006/relationships/hyperlink" Target="https://twitter.com/GNARLYLUST/status/1267150918165749760" TargetMode="External"/><Relationship Id="rId4702" Type="http://schemas.openxmlformats.org/officeDocument/2006/relationships/hyperlink" Target="https://www.reddit.com/r/metacanada/comments/guvnag/alien_invasion_next/" TargetMode="External"/><Relationship Id="rId4705" Type="http://schemas.openxmlformats.org/officeDocument/2006/relationships/hyperlink" Target="https://www.reddit.com/r/metacanada/comments/hbjd5s/the_40_year_old_poomer/" TargetMode="External"/><Relationship Id="rId4704" Type="http://schemas.openxmlformats.org/officeDocument/2006/relationships/hyperlink" Target="http://i.redd.it" TargetMode="External"/><Relationship Id="rId4707" Type="http://schemas.openxmlformats.org/officeDocument/2006/relationships/hyperlink" Target="http://outline.com" TargetMode="External"/><Relationship Id="rId4706" Type="http://schemas.openxmlformats.org/officeDocument/2006/relationships/hyperlink" Target="https://i.redd.it/vaaf0zl4hp551.png" TargetMode="External"/><Relationship Id="rId4709" Type="http://schemas.openxmlformats.org/officeDocument/2006/relationships/hyperlink" Target="https://outline.com/9VTCp3" TargetMode="External"/><Relationship Id="rId4708" Type="http://schemas.openxmlformats.org/officeDocument/2006/relationships/hyperlink" Target="https://www.reddit.com/r/metacanada/comments/gxxmqq/provincial_border_bans_during_covid19_spark/" TargetMode="External"/><Relationship Id="rId2148" Type="http://schemas.openxmlformats.org/officeDocument/2006/relationships/hyperlink" Target="https://i.redd.it/sf0mdcd5f6451.jpg" TargetMode="External"/><Relationship Id="rId2149" Type="http://schemas.openxmlformats.org/officeDocument/2006/relationships/hyperlink" Target="http://i.redd.it" TargetMode="External"/><Relationship Id="rId3479" Type="http://schemas.openxmlformats.org/officeDocument/2006/relationships/hyperlink" Target="https://www.reddit.com/r/metacanada/comments/hd07kp/breaking_michael_korenberg_has_resigned_from_his/" TargetMode="External"/><Relationship Id="rId3470" Type="http://schemas.openxmlformats.org/officeDocument/2006/relationships/hyperlink" Target="http://globalnews.ca" TargetMode="External"/><Relationship Id="rId2140" Type="http://schemas.openxmlformats.org/officeDocument/2006/relationships/hyperlink" Target="https://i.redd.it/l8iofm18ie251.png" TargetMode="External"/><Relationship Id="rId3472" Type="http://schemas.openxmlformats.org/officeDocument/2006/relationships/hyperlink" Target="https://www.reddit.com/r/metacanada/comments/h7oebi/toronto_police_officer_9_men_charged_in/" TargetMode="External"/><Relationship Id="rId2141" Type="http://schemas.openxmlformats.org/officeDocument/2006/relationships/hyperlink" Target="https://www.reddit.com/r/metacanada/comments/gz5vyj/can_someone_here_explain_the_high_number_of_white/" TargetMode="External"/><Relationship Id="rId3471" Type="http://schemas.openxmlformats.org/officeDocument/2006/relationships/hyperlink" Target="https://www.reddit.com/r/metacanada/comments/h7oebi/toronto_police_officer_9_men_charged_in/" TargetMode="External"/><Relationship Id="rId2142" Type="http://schemas.openxmlformats.org/officeDocument/2006/relationships/hyperlink" Target="https://www.reddit.com/r/metacanada/comments/gz5vyj/can_someone_here_explain_the_high_number_of_white/" TargetMode="External"/><Relationship Id="rId3474" Type="http://schemas.openxmlformats.org/officeDocument/2006/relationships/hyperlink" Target="https://www.reddit.com/r/metacanada/comments/hbovgr/cpc_leadership_debate_megathread/" TargetMode="External"/><Relationship Id="rId2143" Type="http://schemas.openxmlformats.org/officeDocument/2006/relationships/hyperlink" Target="http://p.dw.com" TargetMode="External"/><Relationship Id="rId3473" Type="http://schemas.openxmlformats.org/officeDocument/2006/relationships/hyperlink" Target="https://www.reddit.com/r/metacanada/comments/hbovgr/cpc_leadership_debate_megathread/" TargetMode="External"/><Relationship Id="rId2144" Type="http://schemas.openxmlformats.org/officeDocument/2006/relationships/hyperlink" Target="https://www.reddit.com/r/metacanada/comments/gvy9ta/coronavirus_in_sweden_anguished_foreigners_call/" TargetMode="External"/><Relationship Id="rId3476" Type="http://schemas.openxmlformats.org/officeDocument/2006/relationships/hyperlink" Target="https://www.reddit.com/r/metacanada/comments/he98ii/saudis_put_pressure_on_another_dissident_living/" TargetMode="External"/><Relationship Id="rId2145" Type="http://schemas.openxmlformats.org/officeDocument/2006/relationships/hyperlink" Target="https://p.dw.com/p/3d8xt?maca=en-reddit-sharing" TargetMode="External"/><Relationship Id="rId3475" Type="http://schemas.openxmlformats.org/officeDocument/2006/relationships/hyperlink" Target="http://archive.is" TargetMode="External"/><Relationship Id="rId2146" Type="http://schemas.openxmlformats.org/officeDocument/2006/relationships/hyperlink" Target="http://i.redd.it" TargetMode="External"/><Relationship Id="rId3478" Type="http://schemas.openxmlformats.org/officeDocument/2006/relationships/hyperlink" Target="http://twitter.com" TargetMode="External"/><Relationship Id="rId2147" Type="http://schemas.openxmlformats.org/officeDocument/2006/relationships/hyperlink" Target="https://www.reddit.com/r/metacanada/comments/h0obvn/communist_territorial_takeover_has_begun_antifa/" TargetMode="External"/><Relationship Id="rId3477" Type="http://schemas.openxmlformats.org/officeDocument/2006/relationships/hyperlink" Target="http://archive.is/VfwUx" TargetMode="External"/><Relationship Id="rId2137" Type="http://schemas.openxmlformats.org/officeDocument/2006/relationships/hyperlink" Target="https://globalnews.ca/news/6992014/islamophobia-cra-muslim-leaders/" TargetMode="External"/><Relationship Id="rId3469" Type="http://schemas.openxmlformats.org/officeDocument/2006/relationships/hyperlink" Target="https://www.zerohedge.com/political/anti-fascist-activists-un-declares-support-antifa-unusual-statement" TargetMode="External"/><Relationship Id="rId2138" Type="http://schemas.openxmlformats.org/officeDocument/2006/relationships/hyperlink" Target="http://i.redd.it" TargetMode="External"/><Relationship Id="rId3468" Type="http://schemas.openxmlformats.org/officeDocument/2006/relationships/hyperlink" Target="https://www.reddit.com/r/metacanada/comments/hd8jyt/un_deletes_proantifa_tweet_after_backlash/" TargetMode="External"/><Relationship Id="rId4799" Type="http://schemas.openxmlformats.org/officeDocument/2006/relationships/hyperlink" Target="https://www.reddit.com/r/metacanada/comments/hiuj08/brian_mulroney_calls_for_dramatic_increase_in/" TargetMode="External"/><Relationship Id="rId2139" Type="http://schemas.openxmlformats.org/officeDocument/2006/relationships/hyperlink" Target="https://www.reddit.com/r/metacanada/comments/guxvwl/cbc_in_a_nutshell_heavily_downvoted_and_disabled/" TargetMode="External"/><Relationship Id="rId4790" Type="http://schemas.openxmlformats.org/officeDocument/2006/relationships/hyperlink" Target="https://www.reddit.com/r/metacanada/comments/gvjsau/your_thoughts_on_reddit_being_super_liberal/" TargetMode="External"/><Relationship Id="rId3461" Type="http://schemas.openxmlformats.org/officeDocument/2006/relationships/hyperlink" Target="http://i.redd.it" TargetMode="External"/><Relationship Id="rId4792" Type="http://schemas.openxmlformats.org/officeDocument/2006/relationships/hyperlink" Target="http://i.redd.it" TargetMode="External"/><Relationship Id="rId2130" Type="http://schemas.openxmlformats.org/officeDocument/2006/relationships/hyperlink" Target="https://www.reddit.com/r/metacanada/comments/hffk20/california_votes_to_reinstate_discrimination/" TargetMode="External"/><Relationship Id="rId3460" Type="http://schemas.openxmlformats.org/officeDocument/2006/relationships/hyperlink" Target="https://nyti.ms/2ZkmSyP" TargetMode="External"/><Relationship Id="rId4791" Type="http://schemas.openxmlformats.org/officeDocument/2006/relationships/hyperlink" Target="https://www.reddit.com/r/metacanada/comments/gvjsau/your_thoughts_on_reddit_being_super_liberal/" TargetMode="External"/><Relationship Id="rId2131" Type="http://schemas.openxmlformats.org/officeDocument/2006/relationships/hyperlink" Target="https://ballotpedia.org/California_Repeal_Proposition_209_Affirmative_Action_Amendment_(2020)" TargetMode="External"/><Relationship Id="rId3463" Type="http://schemas.openxmlformats.org/officeDocument/2006/relationships/hyperlink" Target="https://www.reddit.com/r/metacanada/comments/hghkl1/foxstin_trudeau_yiff_yiff/" TargetMode="External"/><Relationship Id="rId4794" Type="http://schemas.openxmlformats.org/officeDocument/2006/relationships/hyperlink" Target="https://i.redd.it/1ngb4nu0v7351.png" TargetMode="External"/><Relationship Id="rId2132" Type="http://schemas.openxmlformats.org/officeDocument/2006/relationships/hyperlink" Target="http://i.redd.it" TargetMode="External"/><Relationship Id="rId3462" Type="http://schemas.openxmlformats.org/officeDocument/2006/relationships/hyperlink" Target="https://www.reddit.com/r/metacanada/comments/hghkl1/foxstin_trudeau_yiff_yiff/" TargetMode="External"/><Relationship Id="rId4793" Type="http://schemas.openxmlformats.org/officeDocument/2006/relationships/hyperlink" Target="https://www.reddit.com/r/metacanada/comments/h9pny9/socially_conscious_pirate_tracker/" TargetMode="External"/><Relationship Id="rId2133" Type="http://schemas.openxmlformats.org/officeDocument/2006/relationships/hyperlink" Target="https://www.reddit.com/r/metacanada/comments/hcy45d/unarmed_black_man_taunts_police/" TargetMode="External"/><Relationship Id="rId3465" Type="http://schemas.openxmlformats.org/officeDocument/2006/relationships/hyperlink" Target="https://www.reddit.com/r/metacanada/comments/hfat5s/breaking_canada_loses_aaa_credit_rating/" TargetMode="External"/><Relationship Id="rId4796" Type="http://schemas.openxmlformats.org/officeDocument/2006/relationships/hyperlink" Target="https://www.reddit.com/r/metacanada/comments/hicett/democrat_house_leader_nancy_pelosi_calling_george/" TargetMode="External"/><Relationship Id="rId2134" Type="http://schemas.openxmlformats.org/officeDocument/2006/relationships/hyperlink" Target="https://i.redd.it/1wh7g5y126651.gif" TargetMode="External"/><Relationship Id="rId3464" Type="http://schemas.openxmlformats.org/officeDocument/2006/relationships/hyperlink" Target="http://spencerfernando.com" TargetMode="External"/><Relationship Id="rId4795" Type="http://schemas.openxmlformats.org/officeDocument/2006/relationships/hyperlink" Target="http://youtube.com" TargetMode="External"/><Relationship Id="rId2135" Type="http://schemas.openxmlformats.org/officeDocument/2006/relationships/hyperlink" Target="http://globalnews.ca" TargetMode="External"/><Relationship Id="rId3467" Type="http://schemas.openxmlformats.org/officeDocument/2006/relationships/hyperlink" Target="http://zerohedge.com" TargetMode="External"/><Relationship Id="rId4798" Type="http://schemas.openxmlformats.org/officeDocument/2006/relationships/hyperlink" Target="http://spencerfernando.com" TargetMode="External"/><Relationship Id="rId2136" Type="http://schemas.openxmlformats.org/officeDocument/2006/relationships/hyperlink" Target="https://www.reddit.com/r/metacanada/comments/gyjsy9/canadian_council_of_imams_alleges_islamophobia_at/" TargetMode="External"/><Relationship Id="rId3466" Type="http://schemas.openxmlformats.org/officeDocument/2006/relationships/hyperlink" Target="https://spencerfernando.com/2020/06/24/breaking-canada-loses-aaa-credit-rating/" TargetMode="External"/><Relationship Id="rId4797" Type="http://schemas.openxmlformats.org/officeDocument/2006/relationships/hyperlink" Target="https://www.youtube.com/watch?v=-XiBXOp3X2I" TargetMode="External"/><Relationship Id="rId3490" Type="http://schemas.openxmlformats.org/officeDocument/2006/relationships/hyperlink" Target="https://tnc.news/2020/06/03/montreal-antifa-website/" TargetMode="External"/><Relationship Id="rId2160" Type="http://schemas.openxmlformats.org/officeDocument/2006/relationships/hyperlink" Target="http://i.redd.it" TargetMode="External"/><Relationship Id="rId3492" Type="http://schemas.openxmlformats.org/officeDocument/2006/relationships/hyperlink" Target="https://www.reddit.com/r/metacanada/comments/gzqn04/dissension_in_liberal_party_causing_it_to_come/" TargetMode="External"/><Relationship Id="rId2161" Type="http://schemas.openxmlformats.org/officeDocument/2006/relationships/hyperlink" Target="https://www.reddit.com/r/metacanada/comments/h0zy8j/the_left_wants_to_tear_down_historical_monuments/" TargetMode="External"/><Relationship Id="rId3491" Type="http://schemas.openxmlformats.org/officeDocument/2006/relationships/hyperlink" Target="http://bnnbloomberg.ca" TargetMode="External"/><Relationship Id="rId2162" Type="http://schemas.openxmlformats.org/officeDocument/2006/relationships/hyperlink" Target="https://i.redd.it/gmg0hby2ga451.jpg" TargetMode="External"/><Relationship Id="rId3494" Type="http://schemas.openxmlformats.org/officeDocument/2006/relationships/hyperlink" Target="http://archive.is" TargetMode="External"/><Relationship Id="rId2163" Type="http://schemas.openxmlformats.org/officeDocument/2006/relationships/hyperlink" Target="https://www.reddit.com/r/metacanada/comments/gzh768/is_blm_promoting_ideologically_justified_violence/" TargetMode="External"/><Relationship Id="rId3493" Type="http://schemas.openxmlformats.org/officeDocument/2006/relationships/hyperlink" Target="https://www.bnnbloomberg.ca/morneau-said-to-plan-economic-update-as-covid-19-costs-mount-1.1447380" TargetMode="External"/><Relationship Id="rId2164" Type="http://schemas.openxmlformats.org/officeDocument/2006/relationships/hyperlink" Target="https://www.reddit.com/r/metacanada/comments/gzh768/is_blm_promoting_ideologically_justified_violence/" TargetMode="External"/><Relationship Id="rId3496" Type="http://schemas.openxmlformats.org/officeDocument/2006/relationships/hyperlink" Target="http://archive.is/eZYKY" TargetMode="External"/><Relationship Id="rId2165" Type="http://schemas.openxmlformats.org/officeDocument/2006/relationships/hyperlink" Target="http://torontosun.com" TargetMode="External"/><Relationship Id="rId3495" Type="http://schemas.openxmlformats.org/officeDocument/2006/relationships/hyperlink" Target="https://www.reddit.com/r/metacanada/comments/hi75tk/global_circus_company_cirque_du_soleil_files_for/" TargetMode="External"/><Relationship Id="rId2166" Type="http://schemas.openxmlformats.org/officeDocument/2006/relationships/hyperlink" Target="https://www.reddit.com/r/metacanada/comments/hfj4tx/some_people_need_to_be_put_away_for_a_long_time/" TargetMode="External"/><Relationship Id="rId3498" Type="http://schemas.openxmlformats.org/officeDocument/2006/relationships/hyperlink" Target="https://www.reddit.com/r/metacanada/comments/h0ged6/government_settles_defamation_lawsuit_against/" TargetMode="External"/><Relationship Id="rId2167" Type="http://schemas.openxmlformats.org/officeDocument/2006/relationships/hyperlink" Target="https://torontosun.com/news/local-news/exclusive-my-wife-was-a-superhero-devoted-dad-of-brampton-crash-victims-honours-family/" TargetMode="External"/><Relationship Id="rId3497" Type="http://schemas.openxmlformats.org/officeDocument/2006/relationships/hyperlink" Target="http://outline.com" TargetMode="External"/><Relationship Id="rId2168" Type="http://schemas.openxmlformats.org/officeDocument/2006/relationships/hyperlink" Target="http://cbc.ca" TargetMode="External"/><Relationship Id="rId2169" Type="http://schemas.openxmlformats.org/officeDocument/2006/relationships/hyperlink" Target="https://www.reddit.com/r/metacanada/comments/h9kwh8/why_are_we_shipping_lab_samples_of_pathogens_to/" TargetMode="External"/><Relationship Id="rId3499" Type="http://schemas.openxmlformats.org/officeDocument/2006/relationships/hyperlink" Target="https://outline.com/rGYyKX" TargetMode="External"/><Relationship Id="rId2159" Type="http://schemas.openxmlformats.org/officeDocument/2006/relationships/hyperlink" Target="https://twitter.com/martingugino" TargetMode="External"/><Relationship Id="rId3481" Type="http://schemas.openxmlformats.org/officeDocument/2006/relationships/hyperlink" Target="https://www.reddit.com/r/metacanada/comments/gzky6e/ayo_hammy/" TargetMode="External"/><Relationship Id="rId2150" Type="http://schemas.openxmlformats.org/officeDocument/2006/relationships/hyperlink" Target="https://www.reddit.com/r/metacanada/comments/gxotv4/racism_destroyed_protests_can_end_now/" TargetMode="External"/><Relationship Id="rId3480" Type="http://schemas.openxmlformats.org/officeDocument/2006/relationships/hyperlink" Target="https://twitter.com/richardzussman/status/1274539471908638721" TargetMode="External"/><Relationship Id="rId2151" Type="http://schemas.openxmlformats.org/officeDocument/2006/relationships/hyperlink" Target="https://i.redd.it/y4vla2zc19351.jpg" TargetMode="External"/><Relationship Id="rId3483" Type="http://schemas.openxmlformats.org/officeDocument/2006/relationships/hyperlink" Target="http://i.redd.it" TargetMode="External"/><Relationship Id="rId2152" Type="http://schemas.openxmlformats.org/officeDocument/2006/relationships/hyperlink" Target="https://www.reddit.com/r/metacanada/comments/gxu0w3/franklin_lopez_runs_and_provides_content_for_a/" TargetMode="External"/><Relationship Id="rId3482" Type="http://schemas.openxmlformats.org/officeDocument/2006/relationships/hyperlink" Target="https://www.reddit.com/r/metacanada/comments/gzky6e/ayo_hammy/" TargetMode="External"/><Relationship Id="rId2153" Type="http://schemas.openxmlformats.org/officeDocument/2006/relationships/hyperlink" Target="https://stormhaven.blog/2020/06/05/franklin-lopez-american-antifa-causing-violence-canada-wide-for-a-decade/" TargetMode="External"/><Relationship Id="rId3485" Type="http://schemas.openxmlformats.org/officeDocument/2006/relationships/hyperlink" Target="https://i.redd.it/jnp798fzyg651.jpg" TargetMode="External"/><Relationship Id="rId2154" Type="http://schemas.openxmlformats.org/officeDocument/2006/relationships/hyperlink" Target="http://twitter.com" TargetMode="External"/><Relationship Id="rId3484" Type="http://schemas.openxmlformats.org/officeDocument/2006/relationships/hyperlink" Target="https://www.reddit.com/r/metacanada/comments/hdt1z4/lets_help_out_black_lives_matter_by_spreading/" TargetMode="External"/><Relationship Id="rId2155" Type="http://schemas.openxmlformats.org/officeDocument/2006/relationships/hyperlink" Target="https://www.reddit.com/r/metacanada/comments/hi6v2l/yesterday_while_praying_for_peace_and_unity_in/" TargetMode="External"/><Relationship Id="rId3487" Type="http://schemas.openxmlformats.org/officeDocument/2006/relationships/hyperlink" Target="https://www.reddit.com/r/metacanada/comments/gwj6dt/trudeau_bad_but_i_do_help_him_shut_down/" TargetMode="External"/><Relationship Id="rId2156" Type="http://schemas.openxmlformats.org/officeDocument/2006/relationships/hyperlink" Target="https://twitter.com/cmartinformo/status/1277299606699851777?s=21" TargetMode="External"/><Relationship Id="rId3486" Type="http://schemas.openxmlformats.org/officeDocument/2006/relationships/hyperlink" Target="http://i.redd.it" TargetMode="External"/><Relationship Id="rId2157" Type="http://schemas.openxmlformats.org/officeDocument/2006/relationships/hyperlink" Target="http://twitter.com" TargetMode="External"/><Relationship Id="rId3489" Type="http://schemas.openxmlformats.org/officeDocument/2006/relationships/hyperlink" Target="https://www.reddit.com/r/metacanada/comments/gw331d/a_montrealbased_antifa_website_has_issued_calls/" TargetMode="External"/><Relationship Id="rId2158" Type="http://schemas.openxmlformats.org/officeDocument/2006/relationships/hyperlink" Target="https://www.reddit.com/r/metacanada/comments/gy6978/here_is_the_twitter_account_of_the_elderly_man_in/" TargetMode="External"/><Relationship Id="rId3488" Type="http://schemas.openxmlformats.org/officeDocument/2006/relationships/hyperlink" Target="https://i.redd.it/k7xooll6sw251.png" TargetMode="External"/><Relationship Id="rId2104" Type="http://schemas.openxmlformats.org/officeDocument/2006/relationships/hyperlink" Target="https://www.reddit.com/r/metacanada/comments/h7m94m/peter_mackay_launches_devastating_new_attack_on/" TargetMode="External"/><Relationship Id="rId3436" Type="http://schemas.openxmlformats.org/officeDocument/2006/relationships/hyperlink" Target="http://i.redd.it" TargetMode="External"/><Relationship Id="rId4767" Type="http://schemas.openxmlformats.org/officeDocument/2006/relationships/hyperlink" Target="https://i.redd.it/xjcu6s75ca751.jpg" TargetMode="External"/><Relationship Id="rId2105" Type="http://schemas.openxmlformats.org/officeDocument/2006/relationships/hyperlink" Target="http://www.erinotoole.info" TargetMode="External"/><Relationship Id="rId3435" Type="http://schemas.openxmlformats.org/officeDocument/2006/relationships/hyperlink" Target="https://www.reddit.com/r/metacanada/comments/hax3yo/please_support_steve_hsu_in_wake_of_attacks/" TargetMode="External"/><Relationship Id="rId4766" Type="http://schemas.openxmlformats.org/officeDocument/2006/relationships/hyperlink" Target="https://www.reddit.com/r/metacanada/comments/hgbca5/_/" TargetMode="External"/><Relationship Id="rId2106" Type="http://schemas.openxmlformats.org/officeDocument/2006/relationships/hyperlink" Target="http://i.imgur.com" TargetMode="External"/><Relationship Id="rId3438" Type="http://schemas.openxmlformats.org/officeDocument/2006/relationships/hyperlink" Target="https://i.redd.it/f5xuvozu9j251.png" TargetMode="External"/><Relationship Id="rId4769" Type="http://schemas.openxmlformats.org/officeDocument/2006/relationships/hyperlink" Target="https://www.reddit.com/r/metacanada/comments/hbmyia/aunt_jemimas_greatgrandson_enraged_her_legacy/" TargetMode="External"/><Relationship Id="rId2107" Type="http://schemas.openxmlformats.org/officeDocument/2006/relationships/hyperlink" Target="https://www.reddit.com/r/metacanada/comments/hb0q18/vandalism_is_only_bad_if_its_something_i_care/" TargetMode="External"/><Relationship Id="rId3437" Type="http://schemas.openxmlformats.org/officeDocument/2006/relationships/hyperlink" Target="https://www.reddit.com/r/metacanada/comments/gvbuyf/your_parents_are_sorry_too/" TargetMode="External"/><Relationship Id="rId4768" Type="http://schemas.openxmlformats.org/officeDocument/2006/relationships/hyperlink" Target="http://patch.com" TargetMode="External"/><Relationship Id="rId2108" Type="http://schemas.openxmlformats.org/officeDocument/2006/relationships/hyperlink" Target="https://i.imgur.com/Clk8UQe.png" TargetMode="External"/><Relationship Id="rId2109" Type="http://schemas.openxmlformats.org/officeDocument/2006/relationships/hyperlink" Target="http://i.redd.it" TargetMode="External"/><Relationship Id="rId3439" Type="http://schemas.openxmlformats.org/officeDocument/2006/relationships/hyperlink" Target="http://m.marketscreener.com" TargetMode="External"/><Relationship Id="rId3430" Type="http://schemas.openxmlformats.org/officeDocument/2006/relationships/hyperlink" Target="https://www.reddit.com/r/metacanada/comments/hca9zn/wow_its_almost_as_communists_a_cloak_for_the/" TargetMode="External"/><Relationship Id="rId4761" Type="http://schemas.openxmlformats.org/officeDocument/2006/relationships/hyperlink" Target="https://i.redd.it/rkb45c62gb751.png" TargetMode="External"/><Relationship Id="rId4760" Type="http://schemas.openxmlformats.org/officeDocument/2006/relationships/hyperlink" Target="https://www.reddit.com/r/metacanada/comments/hgfn9v/hadrien_trudeau_is_based/" TargetMode="External"/><Relationship Id="rId2100" Type="http://schemas.openxmlformats.org/officeDocument/2006/relationships/hyperlink" Target="http://np.reddit.com" TargetMode="External"/><Relationship Id="rId3432" Type="http://schemas.openxmlformats.org/officeDocument/2006/relationships/hyperlink" Target="http://youtu.be" TargetMode="External"/><Relationship Id="rId4763" Type="http://schemas.openxmlformats.org/officeDocument/2006/relationships/hyperlink" Target="https://www.reddit.com/r/metacanada/comments/gviup9/eugenics/" TargetMode="External"/><Relationship Id="rId2101" Type="http://schemas.openxmlformats.org/officeDocument/2006/relationships/hyperlink" Target="https://www.reddit.com/r/metacanada/comments/heh1bs/take_conservatives_children_away_from_them_for/" TargetMode="External"/><Relationship Id="rId3431" Type="http://schemas.openxmlformats.org/officeDocument/2006/relationships/hyperlink" Target="https://twitter.com/mysterygrove/status/1274104901132484608?s=21" TargetMode="External"/><Relationship Id="rId4762" Type="http://schemas.openxmlformats.org/officeDocument/2006/relationships/hyperlink" Target="http://youtu.be" TargetMode="External"/><Relationship Id="rId2102" Type="http://schemas.openxmlformats.org/officeDocument/2006/relationships/hyperlink" Target="https://np.reddit.com/r/publicfreakout/comments/hdvpma/_/fvpcpzp?context=1000" TargetMode="External"/><Relationship Id="rId3434" Type="http://schemas.openxmlformats.org/officeDocument/2006/relationships/hyperlink" Target="https://youtu.be/7ljXduxcquM" TargetMode="External"/><Relationship Id="rId4765" Type="http://schemas.openxmlformats.org/officeDocument/2006/relationships/hyperlink" Target="http://i.redd.it" TargetMode="External"/><Relationship Id="rId2103" Type="http://schemas.openxmlformats.org/officeDocument/2006/relationships/hyperlink" Target="http://erinotoole.info" TargetMode="External"/><Relationship Id="rId3433" Type="http://schemas.openxmlformats.org/officeDocument/2006/relationships/hyperlink" Target="https://www.reddit.com/r/metacanada/comments/gzu6kg/michelle_malkin_investigates_black_lives_matter/" TargetMode="External"/><Relationship Id="rId4764" Type="http://schemas.openxmlformats.org/officeDocument/2006/relationships/hyperlink" Target="https://youtu.be/oO-Uq1cWyPc" TargetMode="External"/><Relationship Id="rId3425" Type="http://schemas.openxmlformats.org/officeDocument/2006/relationships/hyperlink" Target="https://www.cbc.ca/news/canada/toronto/houdini-memorial-shooting-beverly-hills-toronto-1.5605774" TargetMode="External"/><Relationship Id="rId4756" Type="http://schemas.openxmlformats.org/officeDocument/2006/relationships/hyperlink" Target="http://straight.com" TargetMode="External"/><Relationship Id="rId3424" Type="http://schemas.openxmlformats.org/officeDocument/2006/relationships/hyperlink" Target="https://www.reddit.com/r/metacanada/comments/h0amfc/30_shell_casings_found_after_gunfire_erupts_at/" TargetMode="External"/><Relationship Id="rId4755" Type="http://schemas.openxmlformats.org/officeDocument/2006/relationships/hyperlink" Target="https://i.redd.it/qll7ynj1db451.jpg" TargetMode="External"/><Relationship Id="rId3427" Type="http://schemas.openxmlformats.org/officeDocument/2006/relationships/hyperlink" Target="https://www.reddit.com/r/metacanada/comments/h0qi0k/bogus_contact_tracing_apps_deployed_to_steal_data/" TargetMode="External"/><Relationship Id="rId4758" Type="http://schemas.openxmlformats.org/officeDocument/2006/relationships/hyperlink" Target="https://www.straight.com/education/michael-korenberg-resigns-as-chair-of-ubc-board-of-governors-after-he-likes-a-tweet-by" TargetMode="External"/><Relationship Id="rId3426" Type="http://schemas.openxmlformats.org/officeDocument/2006/relationships/hyperlink" Target="http://ctvnews.ca" TargetMode="External"/><Relationship Id="rId4757" Type="http://schemas.openxmlformats.org/officeDocument/2006/relationships/hyperlink" Target="https://www.reddit.com/r/metacanada/comments/hdmoaz/michael_korenberg_resigns_as_chair_of_ubc_board/" TargetMode="External"/><Relationship Id="rId3429" Type="http://schemas.openxmlformats.org/officeDocument/2006/relationships/hyperlink" Target="http://twitter.com" TargetMode="External"/><Relationship Id="rId3428" Type="http://schemas.openxmlformats.org/officeDocument/2006/relationships/hyperlink" Target="https://www.ctvnews.ca/sci-tech/bogus-contact-tracing-apps-deployed-to-steal-data-researchers-1.4978348" TargetMode="External"/><Relationship Id="rId4759" Type="http://schemas.openxmlformats.org/officeDocument/2006/relationships/hyperlink" Target="http://i.redd.it" TargetMode="External"/><Relationship Id="rId4750" Type="http://schemas.openxmlformats.org/officeDocument/2006/relationships/hyperlink" Target="http://frontpagemag.com" TargetMode="External"/><Relationship Id="rId3421" Type="http://schemas.openxmlformats.org/officeDocument/2006/relationships/hyperlink" Target="https://www.reddit.com/r/metacanada/comments/gxnb82/whitehatred_books_given_priority_listing_on_amazon/" TargetMode="External"/><Relationship Id="rId4752" Type="http://schemas.openxmlformats.org/officeDocument/2006/relationships/hyperlink" Target="https://www.reddit.com/r/metacanada/comments/hh5qz8/feds_bust_black_lives_matter_organizer_for/" TargetMode="External"/><Relationship Id="rId3420" Type="http://schemas.openxmlformats.org/officeDocument/2006/relationships/hyperlink" Target="http://i.redd.it" TargetMode="External"/><Relationship Id="rId4751" Type="http://schemas.openxmlformats.org/officeDocument/2006/relationships/hyperlink" Target="https://www.reddit.com/r/metacanada/comments/hh5qz8/feds_bust_black_lives_matter_organizer_for/" TargetMode="External"/><Relationship Id="rId3423" Type="http://schemas.openxmlformats.org/officeDocument/2006/relationships/hyperlink" Target="http://cbc.ca" TargetMode="External"/><Relationship Id="rId4754" Type="http://schemas.openxmlformats.org/officeDocument/2006/relationships/hyperlink" Target="https://www.reddit.com/r/metacanada/comments/h13fh8/haha_statue_go_bonk/" TargetMode="External"/><Relationship Id="rId3422" Type="http://schemas.openxmlformats.org/officeDocument/2006/relationships/hyperlink" Target="https://i.redd.it/dtybo5lo58351.jpg" TargetMode="External"/><Relationship Id="rId4753" Type="http://schemas.openxmlformats.org/officeDocument/2006/relationships/hyperlink" Target="http://i.redd.it" TargetMode="External"/><Relationship Id="rId2126" Type="http://schemas.openxmlformats.org/officeDocument/2006/relationships/hyperlink" Target="http://twitter.com" TargetMode="External"/><Relationship Id="rId3458" Type="http://schemas.openxmlformats.org/officeDocument/2006/relationships/hyperlink" Target="http://nyti.ms" TargetMode="External"/><Relationship Id="rId4789" Type="http://schemas.openxmlformats.org/officeDocument/2006/relationships/hyperlink" Target="https://v.redd.it/plzaltw8my251" TargetMode="External"/><Relationship Id="rId2127" Type="http://schemas.openxmlformats.org/officeDocument/2006/relationships/hyperlink" Target="https://www.reddit.com/r/metacanada/comments/gyoqw7/being_forced_to_kneel_is_a_form_of_humiliation/" TargetMode="External"/><Relationship Id="rId3457" Type="http://schemas.openxmlformats.org/officeDocument/2006/relationships/hyperlink" Target="https://i.redd.it/lm6jooo8ay551.png" TargetMode="External"/><Relationship Id="rId4788" Type="http://schemas.openxmlformats.org/officeDocument/2006/relationships/hyperlink" Target="https://www.reddit.com/r/metacanada/comments/gwqfow/al_sharpton_doesnt_gap_out_like_justin_trudeau/" TargetMode="External"/><Relationship Id="rId2128" Type="http://schemas.openxmlformats.org/officeDocument/2006/relationships/hyperlink" Target="https://twitter.com/janekin24/status/1269755399273578499?s=21" TargetMode="External"/><Relationship Id="rId2129" Type="http://schemas.openxmlformats.org/officeDocument/2006/relationships/hyperlink" Target="http://ballotpedia.org" TargetMode="External"/><Relationship Id="rId3459" Type="http://schemas.openxmlformats.org/officeDocument/2006/relationships/hyperlink" Target="https://www.reddit.com/r/metacanada/comments/hi49t7/reddit_acting_against_hate_speech_bans_the_donald/" TargetMode="External"/><Relationship Id="rId3450" Type="http://schemas.openxmlformats.org/officeDocument/2006/relationships/hyperlink" Target="https://www.reddit.com/r/metacanada/comments/hfepw5/canada_beats_us_for_1st_time_on_ranking_of_most/" TargetMode="External"/><Relationship Id="rId4781" Type="http://schemas.openxmlformats.org/officeDocument/2006/relationships/hyperlink" Target="http://youtube.com" TargetMode="External"/><Relationship Id="rId4780" Type="http://schemas.openxmlformats.org/officeDocument/2006/relationships/hyperlink" Target="http://archive.is/lwiKy" TargetMode="External"/><Relationship Id="rId2120" Type="http://schemas.openxmlformats.org/officeDocument/2006/relationships/hyperlink" Target="http://peoplespartyofcanada.ca" TargetMode="External"/><Relationship Id="rId3452" Type="http://schemas.openxmlformats.org/officeDocument/2006/relationships/hyperlink" Target="http://reuters.com" TargetMode="External"/><Relationship Id="rId4783" Type="http://schemas.openxmlformats.org/officeDocument/2006/relationships/hyperlink" Target="https://www.youtube.com/watch?v=poW0OJGT9C4" TargetMode="External"/><Relationship Id="rId2121" Type="http://schemas.openxmlformats.org/officeDocument/2006/relationships/hyperlink" Target="https://www.reddit.com/r/metacanada/comments/gw0rh3/ppc_petition_to_designate_antifa_as_a_terrorist/" TargetMode="External"/><Relationship Id="rId3451" Type="http://schemas.openxmlformats.org/officeDocument/2006/relationships/hyperlink" Target="https://www.huffingtonpost.ca/entry/most-competitive-economies-canada-us_ca_5ef37537c5b6c5bf7c58ca36" TargetMode="External"/><Relationship Id="rId4782" Type="http://schemas.openxmlformats.org/officeDocument/2006/relationships/hyperlink" Target="https://www.reddit.com/r/metacanada/comments/gx8qfz/you_want_cancon_have_some_hilarious_house_of/" TargetMode="External"/><Relationship Id="rId2122" Type="http://schemas.openxmlformats.org/officeDocument/2006/relationships/hyperlink" Target="https://www.peoplespartyofcanada.ca/let_s_ban_antifa_in_canada" TargetMode="External"/><Relationship Id="rId3454" Type="http://schemas.openxmlformats.org/officeDocument/2006/relationships/hyperlink" Target="https://www.reuters.com/article/us-usa-afghanistan-russia/biden-criticizes-trump-for-inaction-over-reported-russian-bounties-idUSKBN23Z00B" TargetMode="External"/><Relationship Id="rId4785" Type="http://schemas.openxmlformats.org/officeDocument/2006/relationships/hyperlink" Target="https://tnc.news/2020/06/15/peter-mackay-wants-the-government-to-protect-canadians-from-dangerous-misinformation/?fbclid=IwAR0OopZToiRhcjjxOxc1bBXn2NcAmG9ul-WwcWeJkITiv90WmH2T38Ij7DY" TargetMode="External"/><Relationship Id="rId2123" Type="http://schemas.openxmlformats.org/officeDocument/2006/relationships/hyperlink" Target="http://insauga.com" TargetMode="External"/><Relationship Id="rId3453" Type="http://schemas.openxmlformats.org/officeDocument/2006/relationships/hyperlink" Target="https://www.reddit.com/r/metacanada/comments/hhf2d1/joe_biden_nyt_and_wapo_do_saddams_wmd_on_putin/" TargetMode="External"/><Relationship Id="rId4784" Type="http://schemas.openxmlformats.org/officeDocument/2006/relationships/hyperlink" Target="https://www.reddit.com/r/metacanada/comments/ha98ui/peter_mackay_wants_the_government_to_protect/" TargetMode="External"/><Relationship Id="rId2124" Type="http://schemas.openxmlformats.org/officeDocument/2006/relationships/hyperlink" Target="https://www.reddit.com/r/metacanada/comments/gutnqh/toronto_violence_mississauga_man_charged_with/" TargetMode="External"/><Relationship Id="rId3456" Type="http://schemas.openxmlformats.org/officeDocument/2006/relationships/hyperlink" Target="https://www.reddit.com/r/metacanada/comments/hcb6r2/greta_thunberg_retweets_a_tweet_about_blm_is_she/" TargetMode="External"/><Relationship Id="rId4787" Type="http://schemas.openxmlformats.org/officeDocument/2006/relationships/hyperlink" Target="https://www.reddit.com/r/metacanada/comments/ha563q/peter_mackay_wants_the_government_to_protect/" TargetMode="External"/><Relationship Id="rId2125" Type="http://schemas.openxmlformats.org/officeDocument/2006/relationships/hyperlink" Target="https://www.insauga.com/mississauga-man-charged-with-first-degree-murder-in-hamilton-shooting" TargetMode="External"/><Relationship Id="rId3455" Type="http://schemas.openxmlformats.org/officeDocument/2006/relationships/hyperlink" Target="http://i.redd.it" TargetMode="External"/><Relationship Id="rId4786" Type="http://schemas.openxmlformats.org/officeDocument/2006/relationships/hyperlink" Target="https://www.reddit.com/r/metacanada/comments/ha563q/peter_mackay_wants_the_government_to_protect/" TargetMode="External"/><Relationship Id="rId2115" Type="http://schemas.openxmlformats.org/officeDocument/2006/relationships/hyperlink" Target="https://www.reddit.com/r/metacanada/comments/gxqiig/what_are_your_other_favourite_sub_reddits_similar/" TargetMode="External"/><Relationship Id="rId3447" Type="http://schemas.openxmlformats.org/officeDocument/2006/relationships/hyperlink" Target="https://www.reddit.com/r/metacanada/comments/ha742z/justin_trudeaus_antidemocratic_agenda/" TargetMode="External"/><Relationship Id="rId4778" Type="http://schemas.openxmlformats.org/officeDocument/2006/relationships/hyperlink" Target="http://archive.is" TargetMode="External"/><Relationship Id="rId2116" Type="http://schemas.openxmlformats.org/officeDocument/2006/relationships/hyperlink" Target="https://www.reddit.com/r/metacanada/comments/gxqiig/what_are_your_other_favourite_sub_reddits_similar/" TargetMode="External"/><Relationship Id="rId3446" Type="http://schemas.openxmlformats.org/officeDocument/2006/relationships/hyperlink" Target="http://archive.is" TargetMode="External"/><Relationship Id="rId4777" Type="http://schemas.openxmlformats.org/officeDocument/2006/relationships/hyperlink" Target="https://thepostmillennial.com/breaking-gavin-mcinnes-banned-from-youtube" TargetMode="External"/><Relationship Id="rId2117" Type="http://schemas.openxmlformats.org/officeDocument/2006/relationships/hyperlink" Target="http://archive.is" TargetMode="External"/><Relationship Id="rId3449" Type="http://schemas.openxmlformats.org/officeDocument/2006/relationships/hyperlink" Target="http://huffingtonpost.ca" TargetMode="External"/><Relationship Id="rId2118" Type="http://schemas.openxmlformats.org/officeDocument/2006/relationships/hyperlink" Target="https://www.reddit.com/r/metacanada/comments/herig9/john_tory_on_twitter_if_you_have_a_child_going/" TargetMode="External"/><Relationship Id="rId3448" Type="http://schemas.openxmlformats.org/officeDocument/2006/relationships/hyperlink" Target="http://archive.is/F1Fjo" TargetMode="External"/><Relationship Id="rId4779" Type="http://schemas.openxmlformats.org/officeDocument/2006/relationships/hyperlink" Target="https://www.reddit.com/r/metacanada/comments/h97nrp/canadian_scientist_sent_deadly_viruses_to_wuhan/" TargetMode="External"/><Relationship Id="rId2119" Type="http://schemas.openxmlformats.org/officeDocument/2006/relationships/hyperlink" Target="https://archive.is/q7Hw1" TargetMode="External"/><Relationship Id="rId4770" Type="http://schemas.openxmlformats.org/officeDocument/2006/relationships/hyperlink" Target="https://patch.com/illinois/chicago/aunt-jemimas-great-grandson-enraged-her-legacy-vanishing?utm_source=reddit&amp;amp;utm_medium=web&amp;amp;utm_campaign=share" TargetMode="External"/><Relationship Id="rId3441" Type="http://schemas.openxmlformats.org/officeDocument/2006/relationships/hyperlink" Target="https://m.marketscreener.com/news/John-Bolton-The-Scandal-of-Trump-s-China-Policy-2--30785761/" TargetMode="External"/><Relationship Id="rId4772" Type="http://schemas.openxmlformats.org/officeDocument/2006/relationships/hyperlink" Target="https://www.reddit.com/r/metacanada/comments/h185vl/check_out_this_new_subreddit_antic0/" TargetMode="External"/><Relationship Id="rId2110" Type="http://schemas.openxmlformats.org/officeDocument/2006/relationships/hyperlink" Target="https://www.reddit.com/r/metacanada/comments/hdv52v/someone_wanted_a_source_on_black_crime_statistics/" TargetMode="External"/><Relationship Id="rId3440" Type="http://schemas.openxmlformats.org/officeDocument/2006/relationships/hyperlink" Target="https://www.reddit.com/r/metacanada/comments/hazd4g/john_boltons_former_us_national_security_advisor/" TargetMode="External"/><Relationship Id="rId4771" Type="http://schemas.openxmlformats.org/officeDocument/2006/relationships/hyperlink" Target="https://www.reddit.com/r/metacanada/comments/h185vl/check_out_this_new_subreddit_antic0/" TargetMode="External"/><Relationship Id="rId2111" Type="http://schemas.openxmlformats.org/officeDocument/2006/relationships/hyperlink" Target="https://i.redd.it/emxcls5sqg651.png" TargetMode="External"/><Relationship Id="rId3443" Type="http://schemas.openxmlformats.org/officeDocument/2006/relationships/hyperlink" Target="https://www.reddit.com/r/metacanada/comments/hhsak8/im_a_lefty_and_im_disappointed_to_see_metacanada/" TargetMode="External"/><Relationship Id="rId4774" Type="http://schemas.openxmlformats.org/officeDocument/2006/relationships/hyperlink" Target="https://www.reddit.com/r/metacanada/comments/h9yjqd/are_we_already_in_wwiii/" TargetMode="External"/><Relationship Id="rId2112" Type="http://schemas.openxmlformats.org/officeDocument/2006/relationships/hyperlink" Target="http://youtu.be" TargetMode="External"/><Relationship Id="rId3442" Type="http://schemas.openxmlformats.org/officeDocument/2006/relationships/hyperlink" Target="https://www.reddit.com/r/metacanada/comments/hhsak8/im_a_lefty_and_im_disappointed_to_see_metacanada/" TargetMode="External"/><Relationship Id="rId4773" Type="http://schemas.openxmlformats.org/officeDocument/2006/relationships/hyperlink" Target="https://www.reddit.com/r/metacanada/comments/h9yjqd/are_we_already_in_wwiii/" TargetMode="External"/><Relationship Id="rId2113" Type="http://schemas.openxmlformats.org/officeDocument/2006/relationships/hyperlink" Target="https://www.reddit.com/r/metacanada/comments/h8kbla/debunking_the_lies_of_the_liberal_elites/" TargetMode="External"/><Relationship Id="rId3445" Type="http://schemas.openxmlformats.org/officeDocument/2006/relationships/hyperlink" Target="https://www.reddit.com/r/metacanada/comments/h8bq9q/can_someone_tell_me_the_difference_between/" TargetMode="External"/><Relationship Id="rId4776" Type="http://schemas.openxmlformats.org/officeDocument/2006/relationships/hyperlink" Target="https://www.reddit.com/r/metacanada/comments/heggrc/gavin_mcinnes_banned_from_youtube/" TargetMode="External"/><Relationship Id="rId2114" Type="http://schemas.openxmlformats.org/officeDocument/2006/relationships/hyperlink" Target="https://www.reddit.com/r/metacanada/comments/h8kbla/debunking_the_lies_of_the_liberal_elites/" TargetMode="External"/><Relationship Id="rId3444" Type="http://schemas.openxmlformats.org/officeDocument/2006/relationships/hyperlink" Target="https://www.reddit.com/r/metacanada/comments/h8bq9q/can_someone_tell_me_the_difference_between/" TargetMode="External"/><Relationship Id="rId4775" Type="http://schemas.openxmlformats.org/officeDocument/2006/relationships/hyperlink" Target="http://thepostmillennial.com" TargetMode="External"/><Relationship Id="rId5251" Type="http://schemas.openxmlformats.org/officeDocument/2006/relationships/hyperlink" Target="http://i.redd.it" TargetMode="External"/><Relationship Id="rId6582" Type="http://schemas.openxmlformats.org/officeDocument/2006/relationships/hyperlink" Target="https://threadreaderapp.com/thread/1274484709347610624.html" TargetMode="External"/><Relationship Id="rId5252" Type="http://schemas.openxmlformats.org/officeDocument/2006/relationships/hyperlink" Target="https://www.reddit.com/r/metacanada/comments/h9r8cy/you_love_to_see_it/" TargetMode="External"/><Relationship Id="rId6583" Type="http://schemas.openxmlformats.org/officeDocument/2006/relationships/hyperlink" Target="http://youtube.com" TargetMode="External"/><Relationship Id="rId6580" Type="http://schemas.openxmlformats.org/officeDocument/2006/relationships/hyperlink" Target="http://threadreaderapp.com" TargetMode="External"/><Relationship Id="rId5250" Type="http://schemas.openxmlformats.org/officeDocument/2006/relationships/hyperlink" Target="https://i.redd.it/4olbvvzs0h351.jpg" TargetMode="External"/><Relationship Id="rId6581" Type="http://schemas.openxmlformats.org/officeDocument/2006/relationships/hyperlink" Target="https://www.reddit.com/r/metacanada/comments/hdtg9r/an_excellent_twitter_thread/" TargetMode="External"/><Relationship Id="rId5255" Type="http://schemas.openxmlformats.org/officeDocument/2006/relationships/hyperlink" Target="https://www.reddit.com/r/metacanada/comments/hfrm8t/hilarious/" TargetMode="External"/><Relationship Id="rId6586" Type="http://schemas.openxmlformats.org/officeDocument/2006/relationships/hyperlink" Target="https://www.reddit.com/r/metacanada/comments/h8jfgj/return_to_sender/" TargetMode="External"/><Relationship Id="rId5256" Type="http://schemas.openxmlformats.org/officeDocument/2006/relationships/hyperlink" Target="https://i.redd.it/azqcaic8q3751.jpg" TargetMode="External"/><Relationship Id="rId6587" Type="http://schemas.openxmlformats.org/officeDocument/2006/relationships/hyperlink" Target="https://www.reddit.com/r/metacanada/comments/h8jfgj/return_to_sender/" TargetMode="External"/><Relationship Id="rId5253" Type="http://schemas.openxmlformats.org/officeDocument/2006/relationships/hyperlink" Target="https://i.redd.it/pk8hijq9p5551.jpg" TargetMode="External"/><Relationship Id="rId6584" Type="http://schemas.openxmlformats.org/officeDocument/2006/relationships/hyperlink" Target="https://www.youtube.com/watch?v=2Z43pzBTIaY&amp;amp;feature=youtu.be" TargetMode="External"/><Relationship Id="rId5254" Type="http://schemas.openxmlformats.org/officeDocument/2006/relationships/hyperlink" Target="http://i.redd.it" TargetMode="External"/><Relationship Id="rId6585" Type="http://schemas.openxmlformats.org/officeDocument/2006/relationships/hyperlink" Target="http://v.redd.it" TargetMode="External"/><Relationship Id="rId5259" Type="http://schemas.openxmlformats.org/officeDocument/2006/relationships/hyperlink" Target="https://p.dw.com/p/3csjm?maca=en-reddit-sharing" TargetMode="External"/><Relationship Id="rId5257" Type="http://schemas.openxmlformats.org/officeDocument/2006/relationships/hyperlink" Target="http://p.dw.com" TargetMode="External"/><Relationship Id="rId6588" Type="http://schemas.openxmlformats.org/officeDocument/2006/relationships/hyperlink" Target="http://twitter.com" TargetMode="External"/><Relationship Id="rId5258" Type="http://schemas.openxmlformats.org/officeDocument/2006/relationships/hyperlink" Target="https://www.reddit.com/r/metacanada/comments/gujrle/for_two_years_finlands_government_gave_2000/" TargetMode="External"/><Relationship Id="rId6589" Type="http://schemas.openxmlformats.org/officeDocument/2006/relationships/hyperlink" Target="https://www.reddit.com/r/metacanada/comments/gx61y2/a_true_red_progressive_conservative_erin_otoole/" TargetMode="External"/><Relationship Id="rId5240" Type="http://schemas.openxmlformats.org/officeDocument/2006/relationships/hyperlink" Target="https://www.reddit.com/r/metacanada/comments/hg9f16/calgary_herald_jason_kenneys_fight_against/" TargetMode="External"/><Relationship Id="rId6571" Type="http://schemas.openxmlformats.org/officeDocument/2006/relationships/hyperlink" Target="https://www.academia.edu/9480744/Why_the_Ukraine_Crisis_Is_the_Wests_Fault?email_work_card=title" TargetMode="External"/><Relationship Id="rId5241" Type="http://schemas.openxmlformats.org/officeDocument/2006/relationships/hyperlink" Target="https://calgaryherald.com/opinion/columnists/breakenridge-fighting-separatist-sentiments-has-become-a-costly-distraction" TargetMode="External"/><Relationship Id="rId6572" Type="http://schemas.openxmlformats.org/officeDocument/2006/relationships/hyperlink" Target="http://registerguard.com" TargetMode="External"/><Relationship Id="rId6570" Type="http://schemas.openxmlformats.org/officeDocument/2006/relationships/hyperlink" Target="https://www.reddit.com/r/metacanada/comments/hg8s0p/why_the_ukraine_crisis_is_the_wests_fault_long/" TargetMode="External"/><Relationship Id="rId5244" Type="http://schemas.openxmlformats.org/officeDocument/2006/relationships/hyperlink" Target="https://www.globaltimes.cn/content/1190947.shtml" TargetMode="External"/><Relationship Id="rId6575" Type="http://schemas.openxmlformats.org/officeDocument/2006/relationships/hyperlink" Target="https://www.reddit.com/r/metacanada/comments/hfm2i7/do_you_believe_taxation_without_representation_is/" TargetMode="External"/><Relationship Id="rId5245" Type="http://schemas.openxmlformats.org/officeDocument/2006/relationships/hyperlink" Target="http://youtu.be" TargetMode="External"/><Relationship Id="rId6576" Type="http://schemas.openxmlformats.org/officeDocument/2006/relationships/hyperlink" Target="https://www.reddit.com/r/metacanada/comments/hfm2i7/do_you_believe_taxation_without_representation_is/" TargetMode="External"/><Relationship Id="rId5242" Type="http://schemas.openxmlformats.org/officeDocument/2006/relationships/hyperlink" Target="http://globaltimes.cn" TargetMode="External"/><Relationship Id="rId6573" Type="http://schemas.openxmlformats.org/officeDocument/2006/relationships/hyperlink" Target="https://www.reddit.com/r/metacanada/comments/h9k06o/activists_topple_pioneer_statues_on_university_of/" TargetMode="External"/><Relationship Id="rId5243" Type="http://schemas.openxmlformats.org/officeDocument/2006/relationships/hyperlink" Target="https://www.reddit.com/r/metacanada/comments/gzfokt/germany_france_lead_new_eu_engagement_with_china/" TargetMode="External"/><Relationship Id="rId6574" Type="http://schemas.openxmlformats.org/officeDocument/2006/relationships/hyperlink" Target="http://www.registerguard.com/news/20200613/activists-topple-pioneer-statues-on-university-of-oregon-campus?rssfeed=true" TargetMode="External"/><Relationship Id="rId5248" Type="http://schemas.openxmlformats.org/officeDocument/2006/relationships/hyperlink" Target="http://i.redd.it" TargetMode="External"/><Relationship Id="rId6579" Type="http://schemas.openxmlformats.org/officeDocument/2006/relationships/hyperlink" Target="https://youtu.be/AussFKRSMzs" TargetMode="External"/><Relationship Id="rId5249" Type="http://schemas.openxmlformats.org/officeDocument/2006/relationships/hyperlink" Target="https://www.reddit.com/r/metacanada/comments/gyhl06/is_the_virus_deadly_to_groups_or_does_it_have_a/" TargetMode="External"/><Relationship Id="rId5246" Type="http://schemas.openxmlformats.org/officeDocument/2006/relationships/hyperlink" Target="https://www.reddit.com/r/metacanada/comments/heex9w/secret_agenda_behind_blm_the_truth_factory/" TargetMode="External"/><Relationship Id="rId6577" Type="http://schemas.openxmlformats.org/officeDocument/2006/relationships/hyperlink" Target="http://youtu.be" TargetMode="External"/><Relationship Id="rId5247" Type="http://schemas.openxmlformats.org/officeDocument/2006/relationships/hyperlink" Target="https://youtu.be/7jznWeGHj3o" TargetMode="External"/><Relationship Id="rId6578" Type="http://schemas.openxmlformats.org/officeDocument/2006/relationships/hyperlink" Target="https://www.reddit.com/r/metacanada/comments/hdvvyv/covid19_pandemic_in_canada_evolution_of_all/" TargetMode="External"/><Relationship Id="rId5270" Type="http://schemas.openxmlformats.org/officeDocument/2006/relationships/hyperlink" Target="https://www.reddit.com/r/metacanada/comments/gzfmp4/left_media_at_its_finest/" TargetMode="External"/><Relationship Id="rId5273" Type="http://schemas.openxmlformats.org/officeDocument/2006/relationships/hyperlink" Target="https://www.reddit.com/r/metacanada/comments/gyfb1i/social_justice_activist_calls_on_trudeau_to_do/" TargetMode="External"/><Relationship Id="rId5274" Type="http://schemas.openxmlformats.org/officeDocument/2006/relationships/hyperlink" Target="https://www.ctvnews.ca/canada/a-hollow-gesture-social-justice-activist-calls-on-trudeau-to-do-more-than-kneel-with-protesters-1.4972614" TargetMode="External"/><Relationship Id="rId5271" Type="http://schemas.openxmlformats.org/officeDocument/2006/relationships/hyperlink" Target="https://www.npr.org/sections/coronavirus-live-updates/2020/06/08/872588125/trump-to-restart-political-rallies-this-month-despite-coronavirus-pandemic" TargetMode="External"/><Relationship Id="rId5272" Type="http://schemas.openxmlformats.org/officeDocument/2006/relationships/hyperlink" Target="http://ctvnews.ca" TargetMode="External"/><Relationship Id="rId5277" Type="http://schemas.openxmlformats.org/officeDocument/2006/relationships/hyperlink" Target="http://google.ca" TargetMode="External"/><Relationship Id="rId5278" Type="http://schemas.openxmlformats.org/officeDocument/2006/relationships/hyperlink" Target="https://www.reddit.com/r/metacanada/comments/hbu7t7/msm_dancing_a_jig_and_double_speak_all_in_one/" TargetMode="External"/><Relationship Id="rId5275" Type="http://schemas.openxmlformats.org/officeDocument/2006/relationships/hyperlink" Target="https://www.reddit.com/r/metacanada/comments/gzn39u/protests_c19/" TargetMode="External"/><Relationship Id="rId5276" Type="http://schemas.openxmlformats.org/officeDocument/2006/relationships/hyperlink" Target="https://www.reddit.com/r/metacanada/comments/gzn39u/protests_c19/" TargetMode="External"/><Relationship Id="rId5279" Type="http://schemas.openxmlformats.org/officeDocument/2006/relationships/hyperlink" Target="https://www.google.ca/amp/s/www.cbc.ca/amp/1.5617857" TargetMode="External"/><Relationship Id="rId6590" Type="http://schemas.openxmlformats.org/officeDocument/2006/relationships/hyperlink" Target="https://twitter.com/ErinOTooleMP/status/1268913815183339522?s=20" TargetMode="External"/><Relationship Id="rId5262" Type="http://schemas.openxmlformats.org/officeDocument/2006/relationships/hyperlink" Target="http://outline.com" TargetMode="External"/><Relationship Id="rId6593" Type="http://schemas.openxmlformats.org/officeDocument/2006/relationships/hyperlink" Target="https://thepostmillennial.com/former-trudeau-environment-minister-spent-over-100-000-on-ubers-rideshares" TargetMode="External"/><Relationship Id="rId5263" Type="http://schemas.openxmlformats.org/officeDocument/2006/relationships/hyperlink" Target="https://www.reddit.com/r/metacanada/comments/hbxy3d/canadians_among_most_active_in_online_rightwing/" TargetMode="External"/><Relationship Id="rId6594" Type="http://schemas.openxmlformats.org/officeDocument/2006/relationships/hyperlink" Target="http://quillette.com" TargetMode="External"/><Relationship Id="rId5260" Type="http://schemas.openxmlformats.org/officeDocument/2006/relationships/hyperlink" Target="https://www.reddit.com/r/metacanada/comments/gygg05/one_thing_we_have_to_admit/" TargetMode="External"/><Relationship Id="rId6591" Type="http://schemas.openxmlformats.org/officeDocument/2006/relationships/hyperlink" Target="http://thepostmillennial.com" TargetMode="External"/><Relationship Id="rId5261" Type="http://schemas.openxmlformats.org/officeDocument/2006/relationships/hyperlink" Target="https://www.reddit.com/r/metacanada/comments/gygg05/one_thing_we_have_to_admit/" TargetMode="External"/><Relationship Id="rId6592" Type="http://schemas.openxmlformats.org/officeDocument/2006/relationships/hyperlink" Target="https://www.reddit.com/r/metacanada/comments/hawx6v/trudeaus_former_environment_minister_catherine/" TargetMode="External"/><Relationship Id="rId5266" Type="http://schemas.openxmlformats.org/officeDocument/2006/relationships/hyperlink" Target="https://stormhaven.blog/2020/04/17/canadas-public-health-officers-are-trying-to-destroy-capitalism-not-corona/" TargetMode="External"/><Relationship Id="rId6597" Type="http://schemas.openxmlformats.org/officeDocument/2006/relationships/hyperlink" Target="http://thegrayzone.com" TargetMode="External"/><Relationship Id="rId5267" Type="http://schemas.openxmlformats.org/officeDocument/2006/relationships/hyperlink" Target="https://www.reddit.com/r/metacanada/comments/h7vvqp/result_of_a_cultural_takeover_of_every/" TargetMode="External"/><Relationship Id="rId6598" Type="http://schemas.openxmlformats.org/officeDocument/2006/relationships/hyperlink" Target="https://www.reddit.com/r/metacanada/comments/ha4b1h/canada_adopts_america_first_foreign_policy_us/" TargetMode="External"/><Relationship Id="rId5264" Type="http://schemas.openxmlformats.org/officeDocument/2006/relationships/hyperlink" Target="https://outline.com/49tD5C" TargetMode="External"/><Relationship Id="rId6595" Type="http://schemas.openxmlformats.org/officeDocument/2006/relationships/hyperlink" Target="https://www.reddit.com/r/metacanada/comments/hda8k8/exploring_other_ways_of_knowing_the_new_religious/" TargetMode="External"/><Relationship Id="rId5265" Type="http://schemas.openxmlformats.org/officeDocument/2006/relationships/hyperlink" Target="https://www.reddit.com/r/metacanada/comments/gz8zrw/firstly_the_degrees_public_health_officers_now/" TargetMode="External"/><Relationship Id="rId6596" Type="http://schemas.openxmlformats.org/officeDocument/2006/relationships/hyperlink" Target="https://quillette.com/2020/06/20/exploring-other-ways-of-knowing-the-new-religious-threat-to-science-education/" TargetMode="External"/><Relationship Id="rId5268" Type="http://schemas.openxmlformats.org/officeDocument/2006/relationships/hyperlink" Target="https://www.reddit.com/r/metacanada/comments/h7vvqp/result_of_a_cultural_takeover_of_every/" TargetMode="External"/><Relationship Id="rId6599" Type="http://schemas.openxmlformats.org/officeDocument/2006/relationships/hyperlink" Target="https://thegrayzone.com/2019/07/05/canada-adopts-america-first-foreign-policy-us-state-department-chrystia-freeland/" TargetMode="External"/><Relationship Id="rId5269" Type="http://schemas.openxmlformats.org/officeDocument/2006/relationships/hyperlink" Target="http://npr.org" TargetMode="External"/><Relationship Id="rId5219" Type="http://schemas.openxmlformats.org/officeDocument/2006/relationships/hyperlink" Target="https://www.reddit.com/r/metacanada/comments/h7s74f/autonomous_zone_needs_a_little_help_aaaaah_my/" TargetMode="External"/><Relationship Id="rId5217" Type="http://schemas.openxmlformats.org/officeDocument/2006/relationships/hyperlink" Target="https://ca.reuters.com/article/technologyNews/idCAKBN23H2PM-OCATC" TargetMode="External"/><Relationship Id="rId6548" Type="http://schemas.openxmlformats.org/officeDocument/2006/relationships/hyperlink" Target="http://thestar.com" TargetMode="External"/><Relationship Id="rId5218" Type="http://schemas.openxmlformats.org/officeDocument/2006/relationships/hyperlink" Target="http://i.redd.it" TargetMode="External"/><Relationship Id="rId6549" Type="http://schemas.openxmlformats.org/officeDocument/2006/relationships/hyperlink" Target="https://www.reddit.com/r/metacanada/comments/h89ojd/theyre_scared_as_cerb_payments_end_for_early/" TargetMode="External"/><Relationship Id="rId7879" Type="http://schemas.openxmlformats.org/officeDocument/2006/relationships/hyperlink" Target="https://www.reddit.com/r/metacanada/comments/hb85xi/spot_the_difference/" TargetMode="External"/><Relationship Id="rId392" Type="http://schemas.openxmlformats.org/officeDocument/2006/relationships/hyperlink" Target="https://v.redd.it/0v06bxhb7t451" TargetMode="External"/><Relationship Id="rId391" Type="http://schemas.openxmlformats.org/officeDocument/2006/relationships/hyperlink" Target="https://www.reddit.com/r/metacanada/comments/h93c9q/carrying_the_american_flag_in_america_makes_you_a/" TargetMode="External"/><Relationship Id="rId390" Type="http://schemas.openxmlformats.org/officeDocument/2006/relationships/hyperlink" Target="http://v.redd.it" TargetMode="External"/><Relationship Id="rId7870" Type="http://schemas.openxmlformats.org/officeDocument/2006/relationships/hyperlink" Target="https://www.reddit.com/r/metacanada/comments/hhjhoz/theyre_trying_to_cancel_a_cfl_player_for_this/" TargetMode="External"/><Relationship Id="rId385" Type="http://schemas.openxmlformats.org/officeDocument/2006/relationships/hyperlink" Target="https://www.reddit.com/r/metacanada/comments/hdku9l/antichrist_baal_baphomet_beelzebub_belphegor/" TargetMode="External"/><Relationship Id="rId5211" Type="http://schemas.openxmlformats.org/officeDocument/2006/relationships/hyperlink" Target="https://twitter.com/TPostMillennial/status/1269328742322667523" TargetMode="External"/><Relationship Id="rId6542" Type="http://schemas.openxmlformats.org/officeDocument/2006/relationships/hyperlink" Target="https://www.cbc.ca/news/canada/edmonton/alberta-legislation-red-tape-grant-hunter-bill-22-1.5608955" TargetMode="External"/><Relationship Id="rId7874" Type="http://schemas.openxmlformats.org/officeDocument/2006/relationships/hyperlink" Target="https://i.redd.it/lg6fwb4uob251.png" TargetMode="External"/><Relationship Id="rId384" Type="http://schemas.openxmlformats.org/officeDocument/2006/relationships/hyperlink" Target="https://www.breitbart.com/europe/2020/04/03/media-bleating-about-muslim-rape-gangs-takes-focus-away-islamophobia/" TargetMode="External"/><Relationship Id="rId5212" Type="http://schemas.openxmlformats.org/officeDocument/2006/relationships/hyperlink" Target="http://vice.com" TargetMode="External"/><Relationship Id="rId6543" Type="http://schemas.openxmlformats.org/officeDocument/2006/relationships/hyperlink" Target="http://youtube.com" TargetMode="External"/><Relationship Id="rId7873" Type="http://schemas.openxmlformats.org/officeDocument/2006/relationships/hyperlink" Target="https://www.reddit.com/r/metacanada/comments/guncog/the_most_open_and_transparent_prime_minister_in/" TargetMode="External"/><Relationship Id="rId383" Type="http://schemas.openxmlformats.org/officeDocument/2006/relationships/hyperlink" Target="https://www.reddit.com/r/metacanada/comments/hgf0a4/msm_bleating_about_muslim_rape_gangs_takes_focus/" TargetMode="External"/><Relationship Id="rId6540" Type="http://schemas.openxmlformats.org/officeDocument/2006/relationships/hyperlink" Target="http://cbc.ca" TargetMode="External"/><Relationship Id="rId7872" Type="http://schemas.openxmlformats.org/officeDocument/2006/relationships/hyperlink" Target="http://i.redd.it" TargetMode="External"/><Relationship Id="rId382" Type="http://schemas.openxmlformats.org/officeDocument/2006/relationships/hyperlink" Target="http://breitbart.com" TargetMode="External"/><Relationship Id="rId5210" Type="http://schemas.openxmlformats.org/officeDocument/2006/relationships/hyperlink" Target="https://www.reddit.com/r/metacanada/comments/gxvvls/justin_trudeau_attempts_to_join_blm_protest/" TargetMode="External"/><Relationship Id="rId6541" Type="http://schemas.openxmlformats.org/officeDocument/2006/relationships/hyperlink" Target="https://www.reddit.com/r/metacanada/comments/ha6m4e/albertas_associate_minister_of_red_tape_reduction/" TargetMode="External"/><Relationship Id="rId7871" Type="http://schemas.openxmlformats.org/officeDocument/2006/relationships/hyperlink" Target="https://twitter.com/jonessboyy/status/1277058634611142657?s=19" TargetMode="External"/><Relationship Id="rId389" Type="http://schemas.openxmlformats.org/officeDocument/2006/relationships/hyperlink" Target="https://www.cbc.ca/news/politics/trudeau-meng-wanzhou-prisoner-1.5626744" TargetMode="External"/><Relationship Id="rId5215" Type="http://schemas.openxmlformats.org/officeDocument/2006/relationships/hyperlink" Target="http://ca.reuters.com" TargetMode="External"/><Relationship Id="rId6546" Type="http://schemas.openxmlformats.org/officeDocument/2006/relationships/hyperlink" Target="https://www.reddit.com/r/metacanada/comments/hhoir1/never_had_made_a_post_metacanada/" TargetMode="External"/><Relationship Id="rId7878" Type="http://schemas.openxmlformats.org/officeDocument/2006/relationships/hyperlink" Target="http://twitter.com" TargetMode="External"/><Relationship Id="rId388" Type="http://schemas.openxmlformats.org/officeDocument/2006/relationships/hyperlink" Target="https://www.reddit.com/r/metacanada/comments/hftzg4/question_is_trudeau_still_a_chinese_boot_licking/" TargetMode="External"/><Relationship Id="rId5216" Type="http://schemas.openxmlformats.org/officeDocument/2006/relationships/hyperlink" Target="https://www.reddit.com/r/metacanada/comments/h0mczf/eu_watchdog_sets_up_tiktok_task_force_warns_on/" TargetMode="External"/><Relationship Id="rId6547" Type="http://schemas.openxmlformats.org/officeDocument/2006/relationships/hyperlink" Target="https://www.reddit.com/r/metacanada/comments/hhoir1/never_had_made_a_post_metacanada/" TargetMode="External"/><Relationship Id="rId7877" Type="http://schemas.openxmlformats.org/officeDocument/2006/relationships/hyperlink" Target="https://youtu.be/XiSiHRNQlQo" TargetMode="External"/><Relationship Id="rId387" Type="http://schemas.openxmlformats.org/officeDocument/2006/relationships/hyperlink" Target="http://cbc.ca" TargetMode="External"/><Relationship Id="rId5213" Type="http://schemas.openxmlformats.org/officeDocument/2006/relationships/hyperlink" Target="https://www.reddit.com/r/metacanada/comments/hdoig6/bit_of_a_stretch_if_you_ask_me_but_are_you_guys/" TargetMode="External"/><Relationship Id="rId6544" Type="http://schemas.openxmlformats.org/officeDocument/2006/relationships/hyperlink" Target="https://www.reddit.com/r/metacanada/comments/he8r74/my_sisters_i_dance_for_you/" TargetMode="External"/><Relationship Id="rId7876" Type="http://schemas.openxmlformats.org/officeDocument/2006/relationships/hyperlink" Target="https://www.reddit.com/r/metacanada/comments/gver9t/does_it_apply_to_today/" TargetMode="External"/><Relationship Id="rId386" Type="http://schemas.openxmlformats.org/officeDocument/2006/relationships/hyperlink" Target="https://files.catbox.moe/yjcmrw.jpg" TargetMode="External"/><Relationship Id="rId5214" Type="http://schemas.openxmlformats.org/officeDocument/2006/relationships/hyperlink" Target="https://www.vice.com/en_us/article/7kpxxb/canada-among-very-worst-white-supremacist-countries-report" TargetMode="External"/><Relationship Id="rId6545" Type="http://schemas.openxmlformats.org/officeDocument/2006/relationships/hyperlink" Target="https://www.youtube.com/watch?v=lZbptpnH9II" TargetMode="External"/><Relationship Id="rId7875" Type="http://schemas.openxmlformats.org/officeDocument/2006/relationships/hyperlink" Target="http://youtu.be" TargetMode="External"/><Relationship Id="rId5208" Type="http://schemas.openxmlformats.org/officeDocument/2006/relationships/hyperlink" Target="https://www.zerohedge.com/geopolitical/dodgy-dossiers-sacking-whitlam-british-empire-stands-exposed" TargetMode="External"/><Relationship Id="rId6539" Type="http://schemas.openxmlformats.org/officeDocument/2006/relationships/hyperlink" Target="https://montrealgazette.com/opinion/columnists/lise-ravary-not-a-happy-canada-day-for-me" TargetMode="External"/><Relationship Id="rId5209" Type="http://schemas.openxmlformats.org/officeDocument/2006/relationships/hyperlink" Target="http://twitter.com" TargetMode="External"/><Relationship Id="rId5206" Type="http://schemas.openxmlformats.org/officeDocument/2006/relationships/hyperlink" Target="http://zerohedge.com" TargetMode="External"/><Relationship Id="rId6537" Type="http://schemas.openxmlformats.org/officeDocument/2006/relationships/hyperlink" Target="http://montrealgazette.com" TargetMode="External"/><Relationship Id="rId7869" Type="http://schemas.openxmlformats.org/officeDocument/2006/relationships/hyperlink" Target="http://twitter.com" TargetMode="External"/><Relationship Id="rId5207" Type="http://schemas.openxmlformats.org/officeDocument/2006/relationships/hyperlink" Target="https://www.reddit.com/r/metacanada/comments/hclod7/from_dodgy_dossiers_to_the_sacking_of_whitlam_the/" TargetMode="External"/><Relationship Id="rId6538" Type="http://schemas.openxmlformats.org/officeDocument/2006/relationships/hyperlink" Target="https://www.reddit.com/r/metacanada/comments/hiot6t/not_a_happy_canada_day_for_me/" TargetMode="External"/><Relationship Id="rId7868" Type="http://schemas.openxmlformats.org/officeDocument/2006/relationships/hyperlink" Target="https://www.reddit.com/r/metacanada/comments/h8g7k6/what_changed/" TargetMode="External"/><Relationship Id="rId381" Type="http://schemas.openxmlformats.org/officeDocument/2006/relationships/hyperlink" Target="https://np.reddit.com/r/LateStageCapitalism/comments/hanyxi/how_long_until_we_can_start_building_the_scaffolds/" TargetMode="External"/><Relationship Id="rId380" Type="http://schemas.openxmlformats.org/officeDocument/2006/relationships/hyperlink" Target="https://www.reddit.com/r/metacanada/comments/hatqik/would_i_get_banned_if_i_asked_when_we_could_start/" TargetMode="External"/><Relationship Id="rId379" Type="http://schemas.openxmlformats.org/officeDocument/2006/relationships/hyperlink" Target="http://np.reddit.com" TargetMode="External"/><Relationship Id="rId374" Type="http://schemas.openxmlformats.org/officeDocument/2006/relationships/hyperlink" Target="https://www.reddit.com/r/metacanada/comments/h9on6a/cbc_kids_news_representatives_from_degenerate/" TargetMode="External"/><Relationship Id="rId5200" Type="http://schemas.openxmlformats.org/officeDocument/2006/relationships/hyperlink" Target="https://www.reddit.com/r/metacanada/comments/h8j7wd/the_mainstream_media_does_not_want_you_to_see_this/" TargetMode="External"/><Relationship Id="rId6531" Type="http://schemas.openxmlformats.org/officeDocument/2006/relationships/hyperlink" Target="http://i.redd.it" TargetMode="External"/><Relationship Id="rId7863" Type="http://schemas.openxmlformats.org/officeDocument/2006/relationships/hyperlink" Target="http://twitter.com" TargetMode="External"/><Relationship Id="rId373" Type="http://schemas.openxmlformats.org/officeDocument/2006/relationships/hyperlink" Target="https://www.bnnbloomberg.ca/polopoly_fs/1.1160482!/fileimage/httpImage/image.JPG_gen/derivatives/landscape_620/paw-patrol.JPG" TargetMode="External"/><Relationship Id="rId5201" Type="http://schemas.openxmlformats.org/officeDocument/2006/relationships/hyperlink" Target="http://globalnews.ca" TargetMode="External"/><Relationship Id="rId6532" Type="http://schemas.openxmlformats.org/officeDocument/2006/relationships/hyperlink" Target="https://www.reddit.com/r/metacanada/comments/gvhca1/the_green_party_of_canada/" TargetMode="External"/><Relationship Id="rId7862" Type="http://schemas.openxmlformats.org/officeDocument/2006/relationships/hyperlink" Target="https://youtu.be/PLuJa9X21PE" TargetMode="External"/><Relationship Id="rId372" Type="http://schemas.openxmlformats.org/officeDocument/2006/relationships/hyperlink" Target="https://www.reddit.com/r/metacanada/comments/h12k78/police_sexually_harass_innocent_young_boy/" TargetMode="External"/><Relationship Id="rId7861" Type="http://schemas.openxmlformats.org/officeDocument/2006/relationships/hyperlink" Target="https://www.reddit.com/r/metacanada/comments/gwx36n/the_message/" TargetMode="External"/><Relationship Id="rId371" Type="http://schemas.openxmlformats.org/officeDocument/2006/relationships/hyperlink" Target="http://bnnbloomberg.ca" TargetMode="External"/><Relationship Id="rId6530" Type="http://schemas.openxmlformats.org/officeDocument/2006/relationships/hyperlink" Target="https://v.redd.it/w6e8vbatua251" TargetMode="External"/><Relationship Id="rId7860" Type="http://schemas.openxmlformats.org/officeDocument/2006/relationships/hyperlink" Target="http://youtu.be" TargetMode="External"/><Relationship Id="rId378" Type="http://schemas.openxmlformats.org/officeDocument/2006/relationships/hyperlink" Target="http://archive.is/HivaE" TargetMode="External"/><Relationship Id="rId5204" Type="http://schemas.openxmlformats.org/officeDocument/2006/relationships/hyperlink" Target="https://www.reddit.com/r/metacanada/comments/hdwd3e/being_a_metacanadian_as_a_minority/" TargetMode="External"/><Relationship Id="rId6535" Type="http://schemas.openxmlformats.org/officeDocument/2006/relationships/hyperlink" Target="https://www.reddit.com/r/metacanada/comments/hde986/climate_change/" TargetMode="External"/><Relationship Id="rId7867" Type="http://schemas.openxmlformats.org/officeDocument/2006/relationships/hyperlink" Target="https://www.reddit.com/r/metacanada/comments/h8g7k6/what_changed/" TargetMode="External"/><Relationship Id="rId377" Type="http://schemas.openxmlformats.org/officeDocument/2006/relationships/hyperlink" Target="https://www.reddit.com/r/metacanada/comments/habdss/the_editorial_board_of_the_national_post_are/" TargetMode="External"/><Relationship Id="rId5205" Type="http://schemas.openxmlformats.org/officeDocument/2006/relationships/hyperlink" Target="https://www.reddit.com/r/metacanada/comments/hdwd3e/being_a_metacanadian_as_a_minority/" TargetMode="External"/><Relationship Id="rId6536" Type="http://schemas.openxmlformats.org/officeDocument/2006/relationships/hyperlink" Target="https://youtu.be/ipVxxxqwBQw" TargetMode="External"/><Relationship Id="rId7866" Type="http://schemas.openxmlformats.org/officeDocument/2006/relationships/hyperlink" Target="http://i.redd.it" TargetMode="External"/><Relationship Id="rId376" Type="http://schemas.openxmlformats.org/officeDocument/2006/relationships/hyperlink" Target="http://archive.is" TargetMode="External"/><Relationship Id="rId5202" Type="http://schemas.openxmlformats.org/officeDocument/2006/relationships/hyperlink" Target="https://www.reddit.com/r/metacanada/comments/hbl15k/commentary_trudeaus_un_vote_loss_is_rebuke_of_his/" TargetMode="External"/><Relationship Id="rId6533" Type="http://schemas.openxmlformats.org/officeDocument/2006/relationships/hyperlink" Target="https://i.redd.it/0isr1zyook251.jpg" TargetMode="External"/><Relationship Id="rId7865" Type="http://schemas.openxmlformats.org/officeDocument/2006/relationships/hyperlink" Target="https://twitter.com/RichHiggins_DC/status/1270164316172496896" TargetMode="External"/><Relationship Id="rId375" Type="http://schemas.openxmlformats.org/officeDocument/2006/relationships/hyperlink" Target="https://tnc.news/2020/06/15/cbc-tells-kids-j-k-rowling-is-transphobic-for-saying-only-women-menstruate/" TargetMode="External"/><Relationship Id="rId5203" Type="http://schemas.openxmlformats.org/officeDocument/2006/relationships/hyperlink" Target="https://globalnews.ca/news/7078045/canada-loses-security-council-vote/" TargetMode="External"/><Relationship Id="rId6534" Type="http://schemas.openxmlformats.org/officeDocument/2006/relationships/hyperlink" Target="http://youtu.be" TargetMode="External"/><Relationship Id="rId7864" Type="http://schemas.openxmlformats.org/officeDocument/2006/relationships/hyperlink" Target="https://www.reddit.com/r/metacanada/comments/gzd993/livin_the_dream/" TargetMode="External"/><Relationship Id="rId5239" Type="http://schemas.openxmlformats.org/officeDocument/2006/relationships/hyperlink" Target="http://calgaryherald.com" TargetMode="External"/><Relationship Id="rId6560" Type="http://schemas.openxmlformats.org/officeDocument/2006/relationships/hyperlink" Target="http://streamable.com" TargetMode="External"/><Relationship Id="rId7892" Type="http://schemas.openxmlformats.org/officeDocument/2006/relationships/hyperlink" Target="https://americanmilitarynews.com/2020/06/pompeo-announces-visa-restrictions-on-chinese-communist-party-officials-over-hong-kong-takeover/?utm_source=bgin&amp;amp;#038;utm_campaign=alt&amp;amp;#038;utm_medium=facebook" TargetMode="External"/><Relationship Id="rId5230" Type="http://schemas.openxmlformats.org/officeDocument/2006/relationships/hyperlink" Target="https://twitter.com/canadabuster/status/1273718411516837898?s=21" TargetMode="External"/><Relationship Id="rId6561" Type="http://schemas.openxmlformats.org/officeDocument/2006/relationships/hyperlink" Target="https://www.reddit.com/r/metacanada/comments/h90nmm/ceo_of_every_company_right_now/" TargetMode="External"/><Relationship Id="rId7891" Type="http://schemas.openxmlformats.org/officeDocument/2006/relationships/hyperlink" Target="https://www.reddit.com/r/metacanada/comments/hgej7f/us_announces_visa_restrictions_on_chinese/" TargetMode="External"/><Relationship Id="rId7890" Type="http://schemas.openxmlformats.org/officeDocument/2006/relationships/hyperlink" Target="http://americanmilitarynews.com" TargetMode="External"/><Relationship Id="rId5233" Type="http://schemas.openxmlformats.org/officeDocument/2006/relationships/hyperlink" Target="https://i.redd.it/thxcrvdeqt351.png" TargetMode="External"/><Relationship Id="rId6564" Type="http://schemas.openxmlformats.org/officeDocument/2006/relationships/hyperlink" Target="https://www.reddit.com/r/metacanada/comments/hemzl3/the_kind_of_leadership_we_need_in_education/" TargetMode="External"/><Relationship Id="rId7896" Type="http://schemas.openxmlformats.org/officeDocument/2006/relationships/hyperlink" Target="http://youtu.be" TargetMode="External"/><Relationship Id="rId5234" Type="http://schemas.openxmlformats.org/officeDocument/2006/relationships/hyperlink" Target="http://dailymail.co.uk" TargetMode="External"/><Relationship Id="rId6565" Type="http://schemas.openxmlformats.org/officeDocument/2006/relationships/hyperlink" Target="https://www.cp24.com/mobile/news/ontario-s-new-math-curriculum-to-introduce-coding-personal-finance-starting-in-grade-1-1.4995865" TargetMode="External"/><Relationship Id="rId7895" Type="http://schemas.openxmlformats.org/officeDocument/2006/relationships/hyperlink" Target="https://v.redd.it/tk1401p7q7251" TargetMode="External"/><Relationship Id="rId5231" Type="http://schemas.openxmlformats.org/officeDocument/2006/relationships/hyperlink" Target="http://i.redd.it" TargetMode="External"/><Relationship Id="rId6562" Type="http://schemas.openxmlformats.org/officeDocument/2006/relationships/hyperlink" Target="https://streamable.com/vovk63" TargetMode="External"/><Relationship Id="rId7894" Type="http://schemas.openxmlformats.org/officeDocument/2006/relationships/hyperlink" Target="https://www.reddit.com/r/metacanada/comments/gulbk0/what_a_legend/" TargetMode="External"/><Relationship Id="rId5232" Type="http://schemas.openxmlformats.org/officeDocument/2006/relationships/hyperlink" Target="https://www.reddit.com/r/metacanada/comments/gzh3f3/the_liberal_party_immediately_removes_an_mp_that/" TargetMode="External"/><Relationship Id="rId6563" Type="http://schemas.openxmlformats.org/officeDocument/2006/relationships/hyperlink" Target="http://cp24.com" TargetMode="External"/><Relationship Id="rId7893" Type="http://schemas.openxmlformats.org/officeDocument/2006/relationships/hyperlink" Target="http://v.redd.it" TargetMode="External"/><Relationship Id="rId5237" Type="http://schemas.openxmlformats.org/officeDocument/2006/relationships/hyperlink" Target="https://www.reddit.com/r/metacanada/comments/gxvopd/antifa_cult_members_do_not_care_about_anything/" TargetMode="External"/><Relationship Id="rId6568" Type="http://schemas.openxmlformats.org/officeDocument/2006/relationships/hyperlink" Target="https://i.redd.it/5hzbr2w2b3651.jpg" TargetMode="External"/><Relationship Id="rId5238" Type="http://schemas.openxmlformats.org/officeDocument/2006/relationships/hyperlink" Target="https://files.catbox.moe/lyvmei.jpeg" TargetMode="External"/><Relationship Id="rId6569" Type="http://schemas.openxmlformats.org/officeDocument/2006/relationships/hyperlink" Target="http://academia.edu" TargetMode="External"/><Relationship Id="rId7899" Type="http://schemas.openxmlformats.org/officeDocument/2006/relationships/hyperlink" Target="https://www.reddit.com/r/metacanada/comments/hdvcal/is_the_national_post_reliable/" TargetMode="External"/><Relationship Id="rId5235" Type="http://schemas.openxmlformats.org/officeDocument/2006/relationships/hyperlink" Target="https://www.reddit.com/r/metacanada/comments/hdqcab/nova_scotia_shooter_may_have_been_rcmp_agent/" TargetMode="External"/><Relationship Id="rId6566" Type="http://schemas.openxmlformats.org/officeDocument/2006/relationships/hyperlink" Target="http://i.redd.it" TargetMode="External"/><Relationship Id="rId7898" Type="http://schemas.openxmlformats.org/officeDocument/2006/relationships/hyperlink" Target="https://youtu.be/5cAWnSxI1cg" TargetMode="External"/><Relationship Id="rId5236" Type="http://schemas.openxmlformats.org/officeDocument/2006/relationships/hyperlink" Target="https://www.dailymail.co.uk/news/article-8444549/Nova-Scotia-shooter-RCMP-agent-withdrew-475-000-cash-Brinks-office.html" TargetMode="External"/><Relationship Id="rId6567" Type="http://schemas.openxmlformats.org/officeDocument/2006/relationships/hyperlink" Target="https://www.reddit.com/r/metacanada/comments/hcow6s/dont_touch_the_lenin_statue_guys_its_private/" TargetMode="External"/><Relationship Id="rId7897" Type="http://schemas.openxmlformats.org/officeDocument/2006/relationships/hyperlink" Target="https://www.reddit.com/r/metacanada/comments/hiab6d/we_care_about_the_environment/" TargetMode="External"/><Relationship Id="rId5228" Type="http://schemas.openxmlformats.org/officeDocument/2006/relationships/hyperlink" Target="http://twitter.com" TargetMode="External"/><Relationship Id="rId6559" Type="http://schemas.openxmlformats.org/officeDocument/2006/relationships/hyperlink" Target="https://www.reddit.com/r/metacanada/comments/h7rjv6/when_you_stage_a_revolution_against_a_system_but/" TargetMode="External"/><Relationship Id="rId5229" Type="http://schemas.openxmlformats.org/officeDocument/2006/relationships/hyperlink" Target="https://www.reddit.com/r/metacanada/comments/hbmoin/torontos_most_watched_24_hours_news_program_cp24/" TargetMode="External"/><Relationship Id="rId7881" Type="http://schemas.openxmlformats.org/officeDocument/2006/relationships/hyperlink" Target="http://i.redd.it" TargetMode="External"/><Relationship Id="rId6550" Type="http://schemas.openxmlformats.org/officeDocument/2006/relationships/hyperlink" Target="https://www.reddit.com/r/metacanada/comments/h89ojd/theyre_scared_as_cerb_payments_end_for_early/" TargetMode="External"/><Relationship Id="rId7880" Type="http://schemas.openxmlformats.org/officeDocument/2006/relationships/hyperlink" Target="https://twitter.com/Paola_Dec1231/status/1273457944340975616?s=20" TargetMode="External"/><Relationship Id="rId396" Type="http://schemas.openxmlformats.org/officeDocument/2006/relationships/hyperlink" Target="http://twitter.com" TargetMode="External"/><Relationship Id="rId5222" Type="http://schemas.openxmlformats.org/officeDocument/2006/relationships/hyperlink" Target="https://www.reddit.com/r/metacanada/comments/hdrdd0/can_we_stop_letting_progressive_activists_have_it/" TargetMode="External"/><Relationship Id="rId6553" Type="http://schemas.openxmlformats.org/officeDocument/2006/relationships/hyperlink" Target="https://www.reddit.com/r/metacanada/comments/hghtc3/when_defund_the_police_protests_demand_police/" TargetMode="External"/><Relationship Id="rId7885" Type="http://schemas.openxmlformats.org/officeDocument/2006/relationships/hyperlink" Target="https://www.reddit.com/r/metacanada/comments/gylnm3/facts/" TargetMode="External"/><Relationship Id="rId395" Type="http://schemas.openxmlformats.org/officeDocument/2006/relationships/hyperlink" Target="https://i.redd.it/2bmhxhflhj251.jpg" TargetMode="External"/><Relationship Id="rId5223" Type="http://schemas.openxmlformats.org/officeDocument/2006/relationships/hyperlink" Target="http://twitter.com" TargetMode="External"/><Relationship Id="rId6554" Type="http://schemas.openxmlformats.org/officeDocument/2006/relationships/hyperlink" Target="http://ctvnews.ca" TargetMode="External"/><Relationship Id="rId7884" Type="http://schemas.openxmlformats.org/officeDocument/2006/relationships/hyperlink" Target="http://i.redd.it" TargetMode="External"/><Relationship Id="rId394" Type="http://schemas.openxmlformats.org/officeDocument/2006/relationships/hyperlink" Target="https://www.reddit.com/r/metacanada/comments/gvcqyj/idiocy_of_activist_filmmaker_michael_moore_on/" TargetMode="External"/><Relationship Id="rId5220" Type="http://schemas.openxmlformats.org/officeDocument/2006/relationships/hyperlink" Target="https://www.reddit.com/r/metacanada/comments/h7s74f/autonomous_zone_needs_a_little_help_aaaaah_my/" TargetMode="External"/><Relationship Id="rId6551" Type="http://schemas.openxmlformats.org/officeDocument/2006/relationships/hyperlink" Target="http://twitter.com" TargetMode="External"/><Relationship Id="rId7883" Type="http://schemas.openxmlformats.org/officeDocument/2006/relationships/hyperlink" Target="https://www.reddit.com/r/metacanada/comments/h8834c/british_history_matters/" TargetMode="External"/><Relationship Id="rId393" Type="http://schemas.openxmlformats.org/officeDocument/2006/relationships/hyperlink" Target="http://i.redd.it" TargetMode="External"/><Relationship Id="rId5221" Type="http://schemas.openxmlformats.org/officeDocument/2006/relationships/hyperlink" Target="https://www.reddit.com/r/metacanada/comments/hdrdd0/can_we_stop_letting_progressive_activists_have_it/" TargetMode="External"/><Relationship Id="rId6552" Type="http://schemas.openxmlformats.org/officeDocument/2006/relationships/hyperlink" Target="https://www.reddit.com/r/metacanada/comments/hghtc3/when_defund_the_police_protests_demand_police/" TargetMode="External"/><Relationship Id="rId7882" Type="http://schemas.openxmlformats.org/officeDocument/2006/relationships/hyperlink" Target="https://www.reddit.com/r/metacanada/comments/h8834c/british_history_matters/" TargetMode="External"/><Relationship Id="rId5226" Type="http://schemas.openxmlformats.org/officeDocument/2006/relationships/hyperlink" Target="https://www.reddit.com/r/metacanada/comments/h7zp49/why_was_my_covid19_topic_removed/" TargetMode="External"/><Relationship Id="rId6557" Type="http://schemas.openxmlformats.org/officeDocument/2006/relationships/hyperlink" Target="http://imgur.com" TargetMode="External"/><Relationship Id="rId7889" Type="http://schemas.openxmlformats.org/officeDocument/2006/relationships/hyperlink" Target="https://i.redd.it/4ijrn29afu251.png" TargetMode="External"/><Relationship Id="rId399" Type="http://schemas.openxmlformats.org/officeDocument/2006/relationships/hyperlink" Target="https://www.reddit.com/r/metacanada/comments/gxy775/african_american_professor_systematically_debunks/" TargetMode="External"/><Relationship Id="rId5227" Type="http://schemas.openxmlformats.org/officeDocument/2006/relationships/hyperlink" Target="https://www.reddit.com/r/metacanada/comments/h7zp49/why_was_my_covid19_topic_removed/" TargetMode="External"/><Relationship Id="rId6558" Type="http://schemas.openxmlformats.org/officeDocument/2006/relationships/hyperlink" Target="https://www.reddit.com/r/metacanada/comments/h7rjv6/when_you_stage_a_revolution_against_a_system_but/" TargetMode="External"/><Relationship Id="rId7888" Type="http://schemas.openxmlformats.org/officeDocument/2006/relationships/hyperlink" Target="https://www.reddit.com/r/metacanada/comments/gwceqz/facts/" TargetMode="External"/><Relationship Id="rId398" Type="http://schemas.openxmlformats.org/officeDocument/2006/relationships/hyperlink" Target="https://twitter.com/jerryagar1010/status/717359264914911233?s=20" TargetMode="External"/><Relationship Id="rId5224" Type="http://schemas.openxmlformats.org/officeDocument/2006/relationships/hyperlink" Target="https://www.reddit.com/r/metacanada/comments/gxcmly/prime_minister_blackface_repents/" TargetMode="External"/><Relationship Id="rId6555" Type="http://schemas.openxmlformats.org/officeDocument/2006/relationships/hyperlink" Target="https://www.reddit.com/r/metacanada/comments/gyezv8/im_sure_there_used_to_be_a_word_for_those_people/" TargetMode="External"/><Relationship Id="rId7887" Type="http://schemas.openxmlformats.org/officeDocument/2006/relationships/hyperlink" Target="http://i.redd.it" TargetMode="External"/><Relationship Id="rId397" Type="http://schemas.openxmlformats.org/officeDocument/2006/relationships/hyperlink" Target="https://www.reddit.com/r/metacanada/comments/gvjwb7/plz_allah_give_me_the_strength_to_not_cusskill/" TargetMode="External"/><Relationship Id="rId5225" Type="http://schemas.openxmlformats.org/officeDocument/2006/relationships/hyperlink" Target="https://twitter.com/i/status/1268999769881542657" TargetMode="External"/><Relationship Id="rId6556" Type="http://schemas.openxmlformats.org/officeDocument/2006/relationships/hyperlink" Target="https://www.ctvnews.ca/mobile/entertainment/j-k-rowling-faces-backlash-over-tweets-considered-transphobic-1.4973204" TargetMode="External"/><Relationship Id="rId7886" Type="http://schemas.openxmlformats.org/officeDocument/2006/relationships/hyperlink" Target="https://i.redd.it/75nujb6q1k351.jpg" TargetMode="External"/><Relationship Id="rId1730" Type="http://schemas.openxmlformats.org/officeDocument/2006/relationships/hyperlink" Target="https://www.reddit.com/r/metacanada/comments/gxzvg4/what_are_the_sjws_gonna_do_when_real_actual/" TargetMode="External"/><Relationship Id="rId1731" Type="http://schemas.openxmlformats.org/officeDocument/2006/relationships/hyperlink" Target="https://www.reddit.com/r/metacanada/comments/gxzvg4/what_are_the_sjws_gonna_do_when_real_actual/" TargetMode="External"/><Relationship Id="rId1732" Type="http://schemas.openxmlformats.org/officeDocument/2006/relationships/hyperlink" Target="https://www.reddit.com/r/metacanada/comments/gxzvw4/what_are_the_sjws_gonna_do_when_real_actual/" TargetMode="External"/><Relationship Id="rId1733" Type="http://schemas.openxmlformats.org/officeDocument/2006/relationships/hyperlink" Target="https://www.reddit.com/r/metacanada/comments/gxzvw4/what_are_the_sjws_gonna_do_when_real_actual/" TargetMode="External"/><Relationship Id="rId1734" Type="http://schemas.openxmlformats.org/officeDocument/2006/relationships/hyperlink" Target="http://twitter.com" TargetMode="External"/><Relationship Id="rId1735" Type="http://schemas.openxmlformats.org/officeDocument/2006/relationships/hyperlink" Target="https://www.reddit.com/r/metacanada/comments/he761l/home_invasion_in_london_ont_a_possible_targeted/" TargetMode="External"/><Relationship Id="rId1736" Type="http://schemas.openxmlformats.org/officeDocument/2006/relationships/hyperlink" Target="https://twitter.com/nationalpost/status/1275231889612308484" TargetMode="External"/><Relationship Id="rId1737" Type="http://schemas.openxmlformats.org/officeDocument/2006/relationships/hyperlink" Target="http://thesun.co.uk" TargetMode="External"/><Relationship Id="rId1738" Type="http://schemas.openxmlformats.org/officeDocument/2006/relationships/hyperlink" Target="https://www.reddit.com/r/metacanada/comments/gy84az/incel_bombmaker_23_blows_off_his_own_hand_making/" TargetMode="External"/><Relationship Id="rId1739" Type="http://schemas.openxmlformats.org/officeDocument/2006/relationships/hyperlink" Target="https://www.thesun.co.uk/news/11799879/incel-bombmaker-23-blows-off-own-hand-making-explosives/" TargetMode="External"/><Relationship Id="rId1720" Type="http://schemas.openxmlformats.org/officeDocument/2006/relationships/hyperlink" Target="https://www.reddit.com/r/metacanada/comments/h8pg39/toronto_violence_victim_identified_in_mississauga/" TargetMode="External"/><Relationship Id="rId1721" Type="http://schemas.openxmlformats.org/officeDocument/2006/relationships/hyperlink" Target="https://www.reddit.com/r/metacanada/comments/h8pg39/toronto_violence_victim_identified_in_mississauga/" TargetMode="External"/><Relationship Id="rId1722" Type="http://schemas.openxmlformats.org/officeDocument/2006/relationships/hyperlink" Target="https://www.reddit.com/r/metacanada/comments/gxzsx8/what_are_the_sjws_gonna_do_when_real_actual/" TargetMode="External"/><Relationship Id="rId1723" Type="http://schemas.openxmlformats.org/officeDocument/2006/relationships/hyperlink" Target="https://www.reddit.com/r/metacanada/comments/gxzsx8/what_are_the_sjws_gonna_do_when_real_actual/" TargetMode="External"/><Relationship Id="rId1724" Type="http://schemas.openxmlformats.org/officeDocument/2006/relationships/hyperlink" Target="https://www.reddit.com/r/metacanada/comments/gxzuny/what_are_the_sjws_gonna_do_when_real_actual/" TargetMode="External"/><Relationship Id="rId1725" Type="http://schemas.openxmlformats.org/officeDocument/2006/relationships/hyperlink" Target="https://www.reddit.com/r/metacanada/comments/gxzuny/what_are_the_sjws_gonna_do_when_real_actual/" TargetMode="External"/><Relationship Id="rId1726" Type="http://schemas.openxmlformats.org/officeDocument/2006/relationships/hyperlink" Target="https://www.reddit.com/r/metacanada/comments/gxzv1z/what_are_the_sjws_gonna_do_when_real_actual/" TargetMode="External"/><Relationship Id="rId1727" Type="http://schemas.openxmlformats.org/officeDocument/2006/relationships/hyperlink" Target="https://www.reddit.com/r/metacanada/comments/gxzv1z/what_are_the_sjws_gonna_do_when_real_actual/" TargetMode="External"/><Relationship Id="rId1728" Type="http://schemas.openxmlformats.org/officeDocument/2006/relationships/hyperlink" Target="https://www.reddit.com/r/metacanada/comments/gxzvfc/what_are_the_sjws_gonna_do_when_real_actual/" TargetMode="External"/><Relationship Id="rId1729" Type="http://schemas.openxmlformats.org/officeDocument/2006/relationships/hyperlink" Target="https://www.reddit.com/r/metacanada/comments/gxzvfc/what_are_the_sjws_gonna_do_when_real_actual/" TargetMode="External"/><Relationship Id="rId1752" Type="http://schemas.openxmlformats.org/officeDocument/2006/relationships/hyperlink" Target="https://www.reddit.com/r/metacanada/comments/gz3ac8/cerb_scammers_could_face_massive_fines_up_to/" TargetMode="External"/><Relationship Id="rId1753" Type="http://schemas.openxmlformats.org/officeDocument/2006/relationships/hyperlink" Target="https://thepostmillennial.com/cerb-scammers-could-face-massive-fines-up-to-24000-and-jail-time" TargetMode="External"/><Relationship Id="rId1754" Type="http://schemas.openxmlformats.org/officeDocument/2006/relationships/hyperlink" Target="http://au.news.yahoo.com" TargetMode="External"/><Relationship Id="rId1755" Type="http://schemas.openxmlformats.org/officeDocument/2006/relationships/hyperlink" Target="https://www.reddit.com/r/metacanada/comments/hai9zp/vegans_hit_out_at_burger_vans_disgusting_burger/" TargetMode="External"/><Relationship Id="rId1756" Type="http://schemas.openxmlformats.org/officeDocument/2006/relationships/hyperlink" Target="https://au.news.yahoo.com/disgust-at-burger-named-after-greta-thunberg-070408416.html" TargetMode="External"/><Relationship Id="rId1757" Type="http://schemas.openxmlformats.org/officeDocument/2006/relationships/hyperlink" Target="http://archive.is" TargetMode="External"/><Relationship Id="rId1758" Type="http://schemas.openxmlformats.org/officeDocument/2006/relationships/hyperlink" Target="https://www.reddit.com/r/metacanada/comments/hbkl8b/blanchet_demands_singh_apologize_for_calling_one/" TargetMode="External"/><Relationship Id="rId1759" Type="http://schemas.openxmlformats.org/officeDocument/2006/relationships/hyperlink" Target="http://archive.is/EmwAg" TargetMode="External"/><Relationship Id="rId1750" Type="http://schemas.openxmlformats.org/officeDocument/2006/relationships/hyperlink" Target="https://twitter.com/Breaking911/status/1271316685274804225" TargetMode="External"/><Relationship Id="rId1751" Type="http://schemas.openxmlformats.org/officeDocument/2006/relationships/hyperlink" Target="http://thepostmillennial.com" TargetMode="External"/><Relationship Id="rId1741" Type="http://schemas.openxmlformats.org/officeDocument/2006/relationships/hyperlink" Target="https://www.reddit.com/r/metacanada/comments/h0ziyv/sick_of_seeing_some_people_trying_to_speak_for_me/" TargetMode="External"/><Relationship Id="rId1742" Type="http://schemas.openxmlformats.org/officeDocument/2006/relationships/hyperlink" Target="http://cbc.ca" TargetMode="External"/><Relationship Id="rId1743" Type="http://schemas.openxmlformats.org/officeDocument/2006/relationships/hyperlink" Target="https://www.reddit.com/r/metacanada/comments/h9s8xx/we_should_be_proud_of_our_kids_for_doxxing_these/" TargetMode="External"/><Relationship Id="rId1744" Type="http://schemas.openxmlformats.org/officeDocument/2006/relationships/hyperlink" Target="https://www.cbc.ca/news/canada/montreal/montreal-police-racist-video-social-media-high-school-1.5613201" TargetMode="External"/><Relationship Id="rId1745" Type="http://schemas.openxmlformats.org/officeDocument/2006/relationships/hyperlink" Target="http://archive.is" TargetMode="External"/><Relationship Id="rId1746" Type="http://schemas.openxmlformats.org/officeDocument/2006/relationships/hyperlink" Target="https://www.reddit.com/r/metacanada/comments/hbu9e5/trudeau_blames_failed_un_security_council_bid_on/" TargetMode="External"/><Relationship Id="rId1747" Type="http://schemas.openxmlformats.org/officeDocument/2006/relationships/hyperlink" Target="http://archive.is/s7qG3" TargetMode="External"/><Relationship Id="rId1748" Type="http://schemas.openxmlformats.org/officeDocument/2006/relationships/hyperlink" Target="http://twitter.com" TargetMode="External"/><Relationship Id="rId1749" Type="http://schemas.openxmlformats.org/officeDocument/2006/relationships/hyperlink" Target="https://www.reddit.com/r/metacanada/comments/h7f6ii/nypd_lieutenant_says_he_regrets_kneeling_for_the/" TargetMode="External"/><Relationship Id="rId1740" Type="http://schemas.openxmlformats.org/officeDocument/2006/relationships/hyperlink" Target="https://www.reddit.com/r/metacanada/comments/h0ziyv/sick_of_seeing_some_people_trying_to_speak_for_me/" TargetMode="External"/><Relationship Id="rId5291" Type="http://schemas.openxmlformats.org/officeDocument/2006/relationships/hyperlink" Target="https://www.reddit.com/r/metacanada/comments/hhabys/the_new_tragedy_h1b_ejects_from_us_flooding/" TargetMode="External"/><Relationship Id="rId5292" Type="http://schemas.openxmlformats.org/officeDocument/2006/relationships/hyperlink" Target="http://youtube.com" TargetMode="External"/><Relationship Id="rId5290" Type="http://schemas.openxmlformats.org/officeDocument/2006/relationships/hyperlink" Target="https://www.reddit.com/r/metacanada/comments/hhabys/the_new_tragedy_h1b_ejects_from_us_flooding/" TargetMode="External"/><Relationship Id="rId5295" Type="http://schemas.openxmlformats.org/officeDocument/2006/relationships/hyperlink" Target="http://youtu.be" TargetMode="External"/><Relationship Id="rId5296" Type="http://schemas.openxmlformats.org/officeDocument/2006/relationships/hyperlink" Target="https://www.reddit.com/r/metacanada/comments/gx4a5h/metacanadas_ode_to_reddit_power_mods/" TargetMode="External"/><Relationship Id="rId5293" Type="http://schemas.openxmlformats.org/officeDocument/2006/relationships/hyperlink" Target="https://www.reddit.com/r/metacanada/comments/h0bu3b/funniest_liberal_meltdown_of_2020_so_far/" TargetMode="External"/><Relationship Id="rId5294" Type="http://schemas.openxmlformats.org/officeDocument/2006/relationships/hyperlink" Target="https://www.youtube.com/watch?v=klygfDhB7QA&amp;amp;feature=youtu.be" TargetMode="External"/><Relationship Id="rId5299" Type="http://schemas.openxmlformats.org/officeDocument/2006/relationships/hyperlink" Target="https://www.reddit.com/r/metacanada/comments/hi1188/pseudo_trudeaus_redfaced_defeat_to_ireland_for/" TargetMode="External"/><Relationship Id="rId5297" Type="http://schemas.openxmlformats.org/officeDocument/2006/relationships/hyperlink" Target="https://youtu.be/-FYfNoPfkew" TargetMode="External"/><Relationship Id="rId5298" Type="http://schemas.openxmlformats.org/officeDocument/2006/relationships/hyperlink" Target="http://strategic-culture.org" TargetMode="External"/><Relationship Id="rId5280" Type="http://schemas.openxmlformats.org/officeDocument/2006/relationships/hyperlink" Target="http://archive.is" TargetMode="External"/><Relationship Id="rId5281" Type="http://schemas.openxmlformats.org/officeDocument/2006/relationships/hyperlink" Target="https://www.reddit.com/r/metacanada/comments/hcczce/government_covid19_emergency_measures_are_death/" TargetMode="External"/><Relationship Id="rId5284" Type="http://schemas.openxmlformats.org/officeDocument/2006/relationships/hyperlink" Target="https://www.reddit.com/r/metacanada/comments/gunjjk/here_ya_go_spread_this/" TargetMode="External"/><Relationship Id="rId5285" Type="http://schemas.openxmlformats.org/officeDocument/2006/relationships/hyperlink" Target="https://i.redd.it/htjye7gqqb251.png" TargetMode="External"/><Relationship Id="rId5282" Type="http://schemas.openxmlformats.org/officeDocument/2006/relationships/hyperlink" Target="http://archive.is/y4P7N" TargetMode="External"/><Relationship Id="rId5283" Type="http://schemas.openxmlformats.org/officeDocument/2006/relationships/hyperlink" Target="http://i.redd.it" TargetMode="External"/><Relationship Id="rId5288" Type="http://schemas.openxmlformats.org/officeDocument/2006/relationships/hyperlink" Target="https://i.redd.it/1pr7cxf128351.jpg" TargetMode="External"/><Relationship Id="rId5289" Type="http://schemas.openxmlformats.org/officeDocument/2006/relationships/hyperlink" Target="http://breitbart.com" TargetMode="External"/><Relationship Id="rId5286" Type="http://schemas.openxmlformats.org/officeDocument/2006/relationships/hyperlink" Target="http://i.redd.it" TargetMode="External"/><Relationship Id="rId5287" Type="http://schemas.openxmlformats.org/officeDocument/2006/relationships/hyperlink" Target="https://www.reddit.com/r/metacanada/comments/gxx5ni/of_course_other_protests_just_wrong/" TargetMode="External"/><Relationship Id="rId1710" Type="http://schemas.openxmlformats.org/officeDocument/2006/relationships/hyperlink" Target="http://youtube.com" TargetMode="External"/><Relationship Id="rId1711" Type="http://schemas.openxmlformats.org/officeDocument/2006/relationships/hyperlink" Target="https://www.reddit.com/r/metacanada/comments/gydh6l/blm_fuels_young_cork_boy_getting_carved_up_and/" TargetMode="External"/><Relationship Id="rId1712" Type="http://schemas.openxmlformats.org/officeDocument/2006/relationships/hyperlink" Target="https://www.youtube.com/watch?v=NRmPVYpll6g" TargetMode="External"/><Relationship Id="rId1713" Type="http://schemas.openxmlformats.org/officeDocument/2006/relationships/hyperlink" Target="http://twitter.com" TargetMode="External"/><Relationship Id="rId1714" Type="http://schemas.openxmlformats.org/officeDocument/2006/relationships/hyperlink" Target="https://www.reddit.com/r/metacanada/comments/h90wls/hey_sadiqkhan_guys_are_being_lynched_by_blm/" TargetMode="External"/><Relationship Id="rId1715" Type="http://schemas.openxmlformats.org/officeDocument/2006/relationships/hyperlink" Target="https://twitter.com/AltNewsMedia/status/1271834633559252994" TargetMode="External"/><Relationship Id="rId1716" Type="http://schemas.openxmlformats.org/officeDocument/2006/relationships/hyperlink" Target="http://thepostmillennial.com" TargetMode="External"/><Relationship Id="rId1717" Type="http://schemas.openxmlformats.org/officeDocument/2006/relationships/hyperlink" Target="https://www.reddit.com/r/metacanada/comments/hi8nyn/busted_toronto_mayor_posts_old_photo_of_city_to/" TargetMode="External"/><Relationship Id="rId1718" Type="http://schemas.openxmlformats.org/officeDocument/2006/relationships/hyperlink" Target="https://thepostmillennial.com/toronto-mayor-posts-old-photo-of-toronto-so-to-disguise-protestors-vandalism" TargetMode="External"/><Relationship Id="rId1719" Type="http://schemas.openxmlformats.org/officeDocument/2006/relationships/hyperlink" Target="http://toronto.citynews.ca" TargetMode="External"/><Relationship Id="rId1700" Type="http://schemas.openxmlformats.org/officeDocument/2006/relationships/hyperlink" Target="http://i.redd.it" TargetMode="External"/><Relationship Id="rId1701" Type="http://schemas.openxmlformats.org/officeDocument/2006/relationships/hyperlink" Target="https://www.reddit.com/r/metacanada/comments/gzukab/why_did_they_paint_the_cops_to_look_like_3_white/" TargetMode="External"/><Relationship Id="rId1702" Type="http://schemas.openxmlformats.org/officeDocument/2006/relationships/hyperlink" Target="https://i.redd.it/ptgmcjzcvx351.jpg" TargetMode="External"/><Relationship Id="rId1703" Type="http://schemas.openxmlformats.org/officeDocument/2006/relationships/hyperlink" Target="http://twitter.com" TargetMode="External"/><Relationship Id="rId1704" Type="http://schemas.openxmlformats.org/officeDocument/2006/relationships/hyperlink" Target="https://www.reddit.com/r/metacanada/comments/guhuur/bernier_the_crazy_keynesian_bureaucrats_at_the/" TargetMode="External"/><Relationship Id="rId1705" Type="http://schemas.openxmlformats.org/officeDocument/2006/relationships/hyperlink" Target="https://twitter.com/MaximeBernier/status/1267237210648186883" TargetMode="External"/><Relationship Id="rId1706" Type="http://schemas.openxmlformats.org/officeDocument/2006/relationships/hyperlink" Target="https://www.reddit.com/r/metacanada/comments/gwppr4/the_real_reason_black_men_are_rioting_in_america/" TargetMode="External"/><Relationship Id="rId1707" Type="http://schemas.openxmlformats.org/officeDocument/2006/relationships/hyperlink" Target="http://i.redd.it" TargetMode="External"/><Relationship Id="rId1708" Type="http://schemas.openxmlformats.org/officeDocument/2006/relationships/hyperlink" Target="https://www.reddit.com/r/metacanada/comments/gxxw28/i_cant_even_open_spotify_without_being_reminded/" TargetMode="External"/><Relationship Id="rId1709" Type="http://schemas.openxmlformats.org/officeDocument/2006/relationships/hyperlink" Target="https://i.redd.it/44lwp9v0ic351.png" TargetMode="External"/><Relationship Id="rId40" Type="http://schemas.openxmlformats.org/officeDocument/2006/relationships/hyperlink" Target="https://capforcanada.com/definition-of-trudeau-terrorists-get-to-keep-canadian-citizenship/" TargetMode="External"/><Relationship Id="rId42" Type="http://schemas.openxmlformats.org/officeDocument/2006/relationships/hyperlink" Target="https://www.reddit.com/r/metacanada/comments/gvmcfq/globe_and_mail_have_lost_their_fucking_minds/" TargetMode="External"/><Relationship Id="rId41" Type="http://schemas.openxmlformats.org/officeDocument/2006/relationships/hyperlink" Target="http://i.imgur.com" TargetMode="External"/><Relationship Id="rId44" Type="http://schemas.openxmlformats.org/officeDocument/2006/relationships/hyperlink" Target="http://i.redd.it" TargetMode="External"/><Relationship Id="rId43" Type="http://schemas.openxmlformats.org/officeDocument/2006/relationships/hyperlink" Target="https://i.imgur.com/SDvzgXC.jpg" TargetMode="External"/><Relationship Id="rId46" Type="http://schemas.openxmlformats.org/officeDocument/2006/relationships/hyperlink" Target="https://i.redd.it/y0r9mgqqgw651.png" TargetMode="External"/><Relationship Id="rId45" Type="http://schemas.openxmlformats.org/officeDocument/2006/relationships/hyperlink" Target="https://www.reddit.com/r/metacanada/comments/hf6892/suck_it_trudy/" TargetMode="External"/><Relationship Id="rId48" Type="http://schemas.openxmlformats.org/officeDocument/2006/relationships/hyperlink" Target="https://www.reddit.com/r/metacanada/comments/hgu63s/angry_incelpedo_is_angry_that_women_are_fucked_it/" TargetMode="External"/><Relationship Id="rId47" Type="http://schemas.openxmlformats.org/officeDocument/2006/relationships/hyperlink" Target="http://imgur.com" TargetMode="External"/><Relationship Id="rId49" Type="http://schemas.openxmlformats.org/officeDocument/2006/relationships/hyperlink" Target="https://www.reddit.com/r/metacanada/comments/hgu63s/angry_incelpedo_is_angry_that_women_are_fucked_it/" TargetMode="External"/><Relationship Id="rId31" Type="http://schemas.openxmlformats.org/officeDocument/2006/relationships/hyperlink" Target="https://www.reddit.com/r/metacanada/comments/h9hcdf/wait_they_spend_most_of_their_community_safety/" TargetMode="External"/><Relationship Id="rId30" Type="http://schemas.openxmlformats.org/officeDocument/2006/relationships/hyperlink" Target="http://theconversation.com" TargetMode="External"/><Relationship Id="rId33" Type="http://schemas.openxmlformats.org/officeDocument/2006/relationships/hyperlink" Target="https://www.reddit.com/r/metacanada/comments/gy40zk/minorities_arent_violent_you_wouldnt_say_that_to/" TargetMode="External"/><Relationship Id="rId32" Type="http://schemas.openxmlformats.org/officeDocument/2006/relationships/hyperlink" Target="https://theconversation.com/99-of-ontarios-funding-for-community-safety-and-well-being-pads-police-budgets-140306" TargetMode="External"/><Relationship Id="rId35" Type="http://schemas.openxmlformats.org/officeDocument/2006/relationships/hyperlink" Target="http://i.redd.it" TargetMode="External"/><Relationship Id="rId34" Type="http://schemas.openxmlformats.org/officeDocument/2006/relationships/hyperlink" Target="https://www.reddit.com/r/metacanada/comments/gy40zk/minorities_arent_violent_you_wouldnt_say_that_to/" TargetMode="External"/><Relationship Id="rId37" Type="http://schemas.openxmlformats.org/officeDocument/2006/relationships/hyperlink" Target="https://i.redd.it/dbbpskk2yp251.png" TargetMode="External"/><Relationship Id="rId36" Type="http://schemas.openxmlformats.org/officeDocument/2006/relationships/hyperlink" Target="https://www.reddit.com/r/metacanada/comments/gvwq23/these_disgusting_fucking_people_actually_exist_i/" TargetMode="External"/><Relationship Id="rId39" Type="http://schemas.openxmlformats.org/officeDocument/2006/relationships/hyperlink" Target="https://www.reddit.com/r/metacanada/comments/gv2hpc/can_anyone_verify_this_our_pm_is_an_idiot/" TargetMode="External"/><Relationship Id="rId38" Type="http://schemas.openxmlformats.org/officeDocument/2006/relationships/hyperlink" Target="http://capforcanada.com" TargetMode="External"/><Relationship Id="rId20" Type="http://schemas.openxmlformats.org/officeDocument/2006/relationships/hyperlink" Target="https://www.reddit.com/r/metacanada/comments/h7ukdb/you_better_start_hating_canada_you_privileged/" TargetMode="External"/><Relationship Id="rId22" Type="http://schemas.openxmlformats.org/officeDocument/2006/relationships/hyperlink" Target="https://www.reddit.com/r/metacanada/comments/gviwat/fuck_the_liberals/" TargetMode="External"/><Relationship Id="rId21" Type="http://schemas.openxmlformats.org/officeDocument/2006/relationships/hyperlink" Target="http://i.redd.it" TargetMode="External"/><Relationship Id="rId24" Type="http://schemas.openxmlformats.org/officeDocument/2006/relationships/hyperlink" Target="http://i.redd.it" TargetMode="External"/><Relationship Id="rId23" Type="http://schemas.openxmlformats.org/officeDocument/2006/relationships/hyperlink" Target="https://i.redd.it/adh5jg5c4l251.jpg" TargetMode="External"/><Relationship Id="rId26" Type="http://schemas.openxmlformats.org/officeDocument/2006/relationships/hyperlink" Target="https://i.redd.it/duxy5mjo7y551.jpg" TargetMode="External"/><Relationship Id="rId25" Type="http://schemas.openxmlformats.org/officeDocument/2006/relationships/hyperlink" Target="https://www.reddit.com/r/metacanada/comments/hcdyou/this_is_a_fucking_joke/" TargetMode="External"/><Relationship Id="rId28" Type="http://schemas.openxmlformats.org/officeDocument/2006/relationships/hyperlink" Target="https://www.reddit.com/r/metacanada/comments/h7c18z/cant_even_play_a_fuckin_video_game_without_some/" TargetMode="External"/><Relationship Id="rId27" Type="http://schemas.openxmlformats.org/officeDocument/2006/relationships/hyperlink" Target="http://i.redd.it" TargetMode="External"/><Relationship Id="rId29" Type="http://schemas.openxmlformats.org/officeDocument/2006/relationships/hyperlink" Target="https://i.redd.it/unm5x4olva451.jpg" TargetMode="External"/><Relationship Id="rId11" Type="http://schemas.openxmlformats.org/officeDocument/2006/relationships/hyperlink" Target="https://i.redd.it/u3ep1jqbjb251.jpg" TargetMode="External"/><Relationship Id="rId10" Type="http://schemas.openxmlformats.org/officeDocument/2006/relationships/hyperlink" Target="https://www.reddit.com/r/metacanada/comments/gurh9g/total_piece_of_degenerate_shit/" TargetMode="External"/><Relationship Id="rId13" Type="http://schemas.openxmlformats.org/officeDocument/2006/relationships/hyperlink" Target="https://www.reddit.com/r/metacanada/comments/hfqkku/fuck_china/" TargetMode="External"/><Relationship Id="rId12" Type="http://schemas.openxmlformats.org/officeDocument/2006/relationships/hyperlink" Target="http://google.ca" TargetMode="External"/><Relationship Id="rId15" Type="http://schemas.openxmlformats.org/officeDocument/2006/relationships/hyperlink" Target="https://www.reddit.com/r/metacanada/comments/h8wu27/you_lovable_assholes/" TargetMode="External"/><Relationship Id="rId14" Type="http://schemas.openxmlformats.org/officeDocument/2006/relationships/hyperlink" Target="https://www.google.ca/amp/s/www.cbc.ca/amp/1.5626025" TargetMode="External"/><Relationship Id="rId17" Type="http://schemas.openxmlformats.org/officeDocument/2006/relationships/hyperlink" Target="https://www.reddit.com/r/metacanada/comments/gxhtie/fuck_blm/" TargetMode="External"/><Relationship Id="rId16" Type="http://schemas.openxmlformats.org/officeDocument/2006/relationships/hyperlink" Target="https://www.reddit.com/r/metacanada/comments/h8wu27/you_lovable_assholes/" TargetMode="External"/><Relationship Id="rId19" Type="http://schemas.openxmlformats.org/officeDocument/2006/relationships/hyperlink" Target="https://www.reddit.com/r/metacanada/comments/h7ukdb/you_better_start_hating_canada_you_privileged/" TargetMode="External"/><Relationship Id="rId18" Type="http://schemas.openxmlformats.org/officeDocument/2006/relationships/hyperlink" Target="https://www.reddit.com/r/metacanada/comments/gxhtie/fuck_blm/" TargetMode="External"/><Relationship Id="rId84" Type="http://schemas.openxmlformats.org/officeDocument/2006/relationships/hyperlink" Target="https://www.reddit.com/r/metacanada/comments/hg8gfe/i_said_i_was_happy_the_statue_of_our_first_prime/" TargetMode="External"/><Relationship Id="rId1774" Type="http://schemas.openxmlformats.org/officeDocument/2006/relationships/hyperlink" Target="https://www.reddit.com/r/metacanada/comments/gvvvx2/who_knew_a_puppet_show_can_talk_so_much_truth/" TargetMode="External"/><Relationship Id="rId83" Type="http://schemas.openxmlformats.org/officeDocument/2006/relationships/hyperlink" Target="http://therecord.com" TargetMode="External"/><Relationship Id="rId1775" Type="http://schemas.openxmlformats.org/officeDocument/2006/relationships/hyperlink" Target="https://youtu.be/mWfLyXArbWw" TargetMode="External"/><Relationship Id="rId86" Type="http://schemas.openxmlformats.org/officeDocument/2006/relationships/hyperlink" Target="http://i.redd.it" TargetMode="External"/><Relationship Id="rId1776" Type="http://schemas.openxmlformats.org/officeDocument/2006/relationships/hyperlink" Target="http://globalnews.ca" TargetMode="External"/><Relationship Id="rId85" Type="http://schemas.openxmlformats.org/officeDocument/2006/relationships/hyperlink" Target="https://www.therecord.com/news/waterloo-region/2020/06/25/sir-john-a-macdonald-statue-cleaned-by-alt-right-group.html" TargetMode="External"/><Relationship Id="rId1777" Type="http://schemas.openxmlformats.org/officeDocument/2006/relationships/hyperlink" Target="https://www.reddit.com/r/metacanada/comments/hazjgv/jagmeet_singh_booted_from_house_of_commons_for/" TargetMode="External"/><Relationship Id="rId88" Type="http://schemas.openxmlformats.org/officeDocument/2006/relationships/hyperlink" Target="https://i.redd.it/p8flcywcu1751.jpg" TargetMode="External"/><Relationship Id="rId1778" Type="http://schemas.openxmlformats.org/officeDocument/2006/relationships/hyperlink" Target="https://globalnews.ca/news/7077587/singh-booted-commons-bloc-mp-racist/" TargetMode="External"/><Relationship Id="rId87" Type="http://schemas.openxmlformats.org/officeDocument/2006/relationships/hyperlink" Target="https://www.reddit.com/r/metacanada/comments/hfm5s3/leftoids_upset_at_the_market_doing_market_shit/" TargetMode="External"/><Relationship Id="rId1779" Type="http://schemas.openxmlformats.org/officeDocument/2006/relationships/hyperlink" Target="https://www.reddit.com/r/metacanada/comments/h0neab/absolute_hypocrisy_thousands_of_people_are/" TargetMode="External"/><Relationship Id="rId89" Type="http://schemas.openxmlformats.org/officeDocument/2006/relationships/hyperlink" Target="https://www.reddit.com/r/metacanada/comments/h947ui/mask_on_fuck_it_mask_off/" TargetMode="External"/><Relationship Id="rId80" Type="http://schemas.openxmlformats.org/officeDocument/2006/relationships/hyperlink" Target="http://cbc.ca" TargetMode="External"/><Relationship Id="rId82" Type="http://schemas.openxmlformats.org/officeDocument/2006/relationships/hyperlink" Target="https://www.cbc.ca/news/canada/british-columbia/bc-ferries-face-mask-coronavirus-covid-1.5603545" TargetMode="External"/><Relationship Id="rId81" Type="http://schemas.openxmlformats.org/officeDocument/2006/relationships/hyperlink" Target="https://www.reddit.com/r/metacanada/comments/gznceh/now_that_fake_pandemic_is_completely_fucking_over/" TargetMode="External"/><Relationship Id="rId1770" Type="http://schemas.openxmlformats.org/officeDocument/2006/relationships/hyperlink" Target="http://v.redd.it" TargetMode="External"/><Relationship Id="rId1771" Type="http://schemas.openxmlformats.org/officeDocument/2006/relationships/hyperlink" Target="https://www.reddit.com/r/metacanada/comments/hafk3v/almost_no_one_on_earth_has_ever_heard_the_second/" TargetMode="External"/><Relationship Id="rId1772" Type="http://schemas.openxmlformats.org/officeDocument/2006/relationships/hyperlink" Target="https://v.redd.it/q4epb1j7wc551" TargetMode="External"/><Relationship Id="rId1773" Type="http://schemas.openxmlformats.org/officeDocument/2006/relationships/hyperlink" Target="http://youtu.be" TargetMode="External"/><Relationship Id="rId73" Type="http://schemas.openxmlformats.org/officeDocument/2006/relationships/hyperlink" Target="https://i.redd.it/wgzcnz5itx651.jpg" TargetMode="External"/><Relationship Id="rId1763" Type="http://schemas.openxmlformats.org/officeDocument/2006/relationships/hyperlink" Target="https://www.reddit.com/r/metacanada/comments/gv90s7/if_two_houses_are_next_to_each_other_and_one/" TargetMode="External"/><Relationship Id="rId72" Type="http://schemas.openxmlformats.org/officeDocument/2006/relationships/hyperlink" Target="https://www.reddit.com/r/metacanada/comments/hfbbvl/when_theres_a_huge_unemployment_problem_remove/" TargetMode="External"/><Relationship Id="rId1764" Type="http://schemas.openxmlformats.org/officeDocument/2006/relationships/hyperlink" Target="http://capforcanada.com" TargetMode="External"/><Relationship Id="rId75" Type="http://schemas.openxmlformats.org/officeDocument/2006/relationships/hyperlink" Target="https://www.reddit.com/r/metacanada/comments/hh7qx0/shootings_is_up_20_this_year_toronto_what_does/" TargetMode="External"/><Relationship Id="rId1765" Type="http://schemas.openxmlformats.org/officeDocument/2006/relationships/hyperlink" Target="https://www.reddit.com/r/metacanada/comments/gv2i75/justin_trudeau_says_terrorists_can_keep_their/" TargetMode="External"/><Relationship Id="rId74" Type="http://schemas.openxmlformats.org/officeDocument/2006/relationships/hyperlink" Target="http://torontosun.com" TargetMode="External"/><Relationship Id="rId1766" Type="http://schemas.openxmlformats.org/officeDocument/2006/relationships/hyperlink" Target="https://capforcanada.com/definition-of-trudeau-terrorists-get-to-keep-canadian-citizenship/" TargetMode="External"/><Relationship Id="rId77" Type="http://schemas.openxmlformats.org/officeDocument/2006/relationships/hyperlink" Target="http://i.redd.it" TargetMode="External"/><Relationship Id="rId1767" Type="http://schemas.openxmlformats.org/officeDocument/2006/relationships/hyperlink" Target="http://cbc.ca" TargetMode="External"/><Relationship Id="rId76" Type="http://schemas.openxmlformats.org/officeDocument/2006/relationships/hyperlink" Target="https://www.reddit.com/r/metacanada/comments/hh7qx0/shootings_is_up_20_this_year_toronto_what_does/" TargetMode="External"/><Relationship Id="rId1768" Type="http://schemas.openxmlformats.org/officeDocument/2006/relationships/hyperlink" Target="https://www.reddit.com/r/metacanada/comments/hb640i/ndp_leader_jagmeet_singh_booted_from_commons_for/" TargetMode="External"/><Relationship Id="rId79" Type="http://schemas.openxmlformats.org/officeDocument/2006/relationships/hyperlink" Target="https://www.reddit.com/r/metacanada/comments/hgyezm/oh_fuck_im_yiffffffffing/" TargetMode="External"/><Relationship Id="rId1769" Type="http://schemas.openxmlformats.org/officeDocument/2006/relationships/hyperlink" Target="https://www.cbc.ca/news/politics/ndp-jagmeet-singh-rota-racist-therrien-1.5616661" TargetMode="External"/><Relationship Id="rId78" Type="http://schemas.openxmlformats.org/officeDocument/2006/relationships/hyperlink" Target="https://www.reddit.com/r/metacanada/comments/hgyezm/oh_fuck_im_yiffffffffing/" TargetMode="External"/><Relationship Id="rId71" Type="http://schemas.openxmlformats.org/officeDocument/2006/relationships/hyperlink" Target="http://i.redd.it" TargetMode="External"/><Relationship Id="rId70" Type="http://schemas.openxmlformats.org/officeDocument/2006/relationships/hyperlink" Target="https://i.redd.it/qafgz07ubp351.jpg" TargetMode="External"/><Relationship Id="rId1760" Type="http://schemas.openxmlformats.org/officeDocument/2006/relationships/hyperlink" Target="http://i.imgur.com" TargetMode="External"/><Relationship Id="rId1761" Type="http://schemas.openxmlformats.org/officeDocument/2006/relationships/hyperlink" Target="https://i.imgur.com/1bM71oz.jpg" TargetMode="External"/><Relationship Id="rId1762" Type="http://schemas.openxmlformats.org/officeDocument/2006/relationships/hyperlink" Target="https://www.reddit.com/r/metacanada/comments/gv90s7/if_two_houses_are_next_to_each_other_and_one/" TargetMode="External"/><Relationship Id="rId62" Type="http://schemas.openxmlformats.org/officeDocument/2006/relationships/hyperlink" Target="http://globalnews.ca" TargetMode="External"/><Relationship Id="rId1796" Type="http://schemas.openxmlformats.org/officeDocument/2006/relationships/hyperlink" Target="https://www.wbrc.com/2020/06/22/noose-found-garage-area-nascar-driver-bubba-wallace/" TargetMode="External"/><Relationship Id="rId61" Type="http://schemas.openxmlformats.org/officeDocument/2006/relationships/hyperlink" Target="https://www.bitchute.com/video/eYgOTzIJfatC/" TargetMode="External"/><Relationship Id="rId1797" Type="http://schemas.openxmlformats.org/officeDocument/2006/relationships/hyperlink" Target="http://citynews1130.com" TargetMode="External"/><Relationship Id="rId64" Type="http://schemas.openxmlformats.org/officeDocument/2006/relationships/hyperlink" Target="https://www.reddit.com/r/metacanada/comments/h8wg8o/boom_youre_no_better_than_us_dickheads/" TargetMode="External"/><Relationship Id="rId1798" Type="http://schemas.openxmlformats.org/officeDocument/2006/relationships/hyperlink" Target="https://www.reddit.com/r/metacanada/comments/hegwoz/vancouver_trustee_emphasizes_need_to_hear_from/" TargetMode="External"/><Relationship Id="rId63" Type="http://schemas.openxmlformats.org/officeDocument/2006/relationships/hyperlink" Target="https://www.reddit.com/r/metacanada/comments/h8wg8o/boom_youre_no_better_than_us_dickheads/" TargetMode="External"/><Relationship Id="rId1799" Type="http://schemas.openxmlformats.org/officeDocument/2006/relationships/hyperlink" Target="https://www.citynews1130.com/2020/06/23/vancouver-white-students-liaison-officers/" TargetMode="External"/><Relationship Id="rId66" Type="http://schemas.openxmlformats.org/officeDocument/2006/relationships/hyperlink" Target="https://www.reddit.com/r/metacanada/comments/hftpq1/this_symbol_of_racism_hatred_and_oppression_makes/" TargetMode="External"/><Relationship Id="rId65" Type="http://schemas.openxmlformats.org/officeDocument/2006/relationships/hyperlink" Target="http://i.redd.it" TargetMode="External"/><Relationship Id="rId68" Type="http://schemas.openxmlformats.org/officeDocument/2006/relationships/hyperlink" Target="http://i.redd.it" TargetMode="External"/><Relationship Id="rId67" Type="http://schemas.openxmlformats.org/officeDocument/2006/relationships/hyperlink" Target="https://i.redd.it/xu57lsqva4751.jpg" TargetMode="External"/><Relationship Id="rId60" Type="http://schemas.openxmlformats.org/officeDocument/2006/relationships/hyperlink" Target="https://www.reddit.com/r/metacanada/comments/h9avmi/canada_if_the_cops_werent_here_you_wouldnt_be/" TargetMode="External"/><Relationship Id="rId69" Type="http://schemas.openxmlformats.org/officeDocument/2006/relationships/hyperlink" Target="https://www.reddit.com/r/metacanada/comments/gz102z/yes_fuck_you_little_girl_thats_been_missing_for_a/" TargetMode="External"/><Relationship Id="rId1790" Type="http://schemas.openxmlformats.org/officeDocument/2006/relationships/hyperlink" Target="https://www.reddit.com/r/metacanada/comments/gz5q5f/congratulations_metacanada_incels_for_being/" TargetMode="External"/><Relationship Id="rId1791" Type="http://schemas.openxmlformats.org/officeDocument/2006/relationships/hyperlink" Target="http://youtu.be" TargetMode="External"/><Relationship Id="rId1792" Type="http://schemas.openxmlformats.org/officeDocument/2006/relationships/hyperlink" Target="https://www.reddit.com/r/metacanada/comments/gytfyt/here_we_go_with_the_indigenous_wailing_these_same/" TargetMode="External"/><Relationship Id="rId1793" Type="http://schemas.openxmlformats.org/officeDocument/2006/relationships/hyperlink" Target="https://youtu.be/xfsuKCgwDpo" TargetMode="External"/><Relationship Id="rId1794" Type="http://schemas.openxmlformats.org/officeDocument/2006/relationships/hyperlink" Target="http://wbrc.com" TargetMode="External"/><Relationship Id="rId1795" Type="http://schemas.openxmlformats.org/officeDocument/2006/relationships/hyperlink" Target="https://www.reddit.com/r/metacanada/comments/hequu1/false_alarm_noose_found_in_nascar_driver_bubba/" TargetMode="External"/><Relationship Id="rId51" Type="http://schemas.openxmlformats.org/officeDocument/2006/relationships/hyperlink" Target="https://www.reddit.com/r/metacanada/comments/gvj64t/wtf_is_this_shit_why_is_my_tax_dollars_going/" TargetMode="External"/><Relationship Id="rId1785" Type="http://schemas.openxmlformats.org/officeDocument/2006/relationships/hyperlink" Target="https://i.redd.it/h9vrur62cb551.jpg" TargetMode="External"/><Relationship Id="rId50" Type="http://schemas.openxmlformats.org/officeDocument/2006/relationships/hyperlink" Target="http://utoronto.ca" TargetMode="External"/><Relationship Id="rId1786" Type="http://schemas.openxmlformats.org/officeDocument/2006/relationships/hyperlink" Target="http://montreal.ctvnews.ca" TargetMode="External"/><Relationship Id="rId53" Type="http://schemas.openxmlformats.org/officeDocument/2006/relationships/hyperlink" Target="https://www.reddit.com/r/metacanada/comments/hga9wz/i_couldnt_resist_but_leave_a_comment_i_guess_im/" TargetMode="External"/><Relationship Id="rId1787" Type="http://schemas.openxmlformats.org/officeDocument/2006/relationships/hyperlink" Target="https://www.reddit.com/r/metacanada/comments/gxk63l/video_shows_laval_police_dragging_black_man_from/" TargetMode="External"/><Relationship Id="rId52" Type="http://schemas.openxmlformats.org/officeDocument/2006/relationships/hyperlink" Target="https://www.utoronto.ca/news/u-t-professor-helps-canada-post-create-eid-stamp-mark-muslim-holidays" TargetMode="External"/><Relationship Id="rId1788" Type="http://schemas.openxmlformats.org/officeDocument/2006/relationships/hyperlink" Target="https://montreal.ctvnews.ca/video-shows-laval-police-dragging-black-man-from-car-by-hair-1.4971256" TargetMode="External"/><Relationship Id="rId55" Type="http://schemas.openxmlformats.org/officeDocument/2006/relationships/hyperlink" Target="https://www.reddit.com/r/metacanada/comments/he88ji/this_sub_is_based_as_fuck_and_im_loving_it/" TargetMode="External"/><Relationship Id="rId1789" Type="http://schemas.openxmlformats.org/officeDocument/2006/relationships/hyperlink" Target="https://www.reddit.com/r/metacanada/comments/gz5q5f/congratulations_metacanada_incels_for_being/" TargetMode="External"/><Relationship Id="rId54" Type="http://schemas.openxmlformats.org/officeDocument/2006/relationships/hyperlink" Target="https://www.reddit.com/r/metacanada/comments/he88ji/this_sub_is_based_as_fuck_and_im_loving_it/" TargetMode="External"/><Relationship Id="rId57" Type="http://schemas.openxmlformats.org/officeDocument/2006/relationships/hyperlink" Target="https://www.reddit.com/r/metacanada/comments/gy4wa4/fuck_it_im_going_to_see_my_parents_and_friends/" TargetMode="External"/><Relationship Id="rId56" Type="http://schemas.openxmlformats.org/officeDocument/2006/relationships/hyperlink" Target="http://twitter.com" TargetMode="External"/><Relationship Id="rId59" Type="http://schemas.openxmlformats.org/officeDocument/2006/relationships/hyperlink" Target="http://bitchute.com" TargetMode="External"/><Relationship Id="rId58" Type="http://schemas.openxmlformats.org/officeDocument/2006/relationships/hyperlink" Target="https://twitter.com/AP4Liberty/status/1269263962014507008" TargetMode="External"/><Relationship Id="rId1780" Type="http://schemas.openxmlformats.org/officeDocument/2006/relationships/hyperlink" Target="http://globalnews.ca" TargetMode="External"/><Relationship Id="rId1781" Type="http://schemas.openxmlformats.org/officeDocument/2006/relationships/hyperlink" Target="https://www.reddit.com/r/metacanada/comments/he823r/canadas_top_military_and_civilian_defence_leaders/" TargetMode="External"/><Relationship Id="rId1782" Type="http://schemas.openxmlformats.org/officeDocument/2006/relationships/hyperlink" Target="https://globalnews.ca/news/7091550/racist-meme-canadian-military/" TargetMode="External"/><Relationship Id="rId1783" Type="http://schemas.openxmlformats.org/officeDocument/2006/relationships/hyperlink" Target="http://i.redd.it" TargetMode="External"/><Relationship Id="rId1784" Type="http://schemas.openxmlformats.org/officeDocument/2006/relationships/hyperlink" Target="https://www.reddit.com/r/metacanada/comments/ha9aso/rules_for_thee_but_not_for_me_reminder_that_the/" TargetMode="External"/><Relationship Id="rId6627" Type="http://schemas.openxmlformats.org/officeDocument/2006/relationships/hyperlink" Target="http://i.redd.it" TargetMode="External"/><Relationship Id="rId7959" Type="http://schemas.openxmlformats.org/officeDocument/2006/relationships/hyperlink" Target="https://www.reddit.com/r/metacanada/comments/gyl4z8/strong_facts/" TargetMode="External"/><Relationship Id="rId6628" Type="http://schemas.openxmlformats.org/officeDocument/2006/relationships/hyperlink" Target="https://www.reddit.com/r/metacanada/comments/heejtp/arguing_about_the_innane_is_how_the_cathedral/" TargetMode="External"/><Relationship Id="rId7958" Type="http://schemas.openxmlformats.org/officeDocument/2006/relationships/hyperlink" Target="http://i.imgur.com" TargetMode="External"/><Relationship Id="rId6625" Type="http://schemas.openxmlformats.org/officeDocument/2006/relationships/hyperlink" Target="https://www.reddit.com/r/metacanada/comments/gv9dnl/but_muh_feelings/" TargetMode="External"/><Relationship Id="rId7957" Type="http://schemas.openxmlformats.org/officeDocument/2006/relationships/hyperlink" Target="https://www.macleans.ca/politics/the-rising-popularity-of-doug-ford/" TargetMode="External"/><Relationship Id="rId6626" Type="http://schemas.openxmlformats.org/officeDocument/2006/relationships/hyperlink" Target="https://i.redd.it/7g49oevsmi251.jpg" TargetMode="External"/><Relationship Id="rId7956" Type="http://schemas.openxmlformats.org/officeDocument/2006/relationships/hyperlink" Target="https://www.reddit.com/r/metacanada/comments/h0xqch/the_rising_popularity_of_doug_ford/" TargetMode="External"/><Relationship Id="rId6629" Type="http://schemas.openxmlformats.org/officeDocument/2006/relationships/hyperlink" Target="https://i.redd.it/f9p8bwowig651.jpg" TargetMode="External"/><Relationship Id="rId349" Type="http://schemas.openxmlformats.org/officeDocument/2006/relationships/hyperlink" Target="https://i.redd.it/2kpaicqvd4751.jpg" TargetMode="External"/><Relationship Id="rId348" Type="http://schemas.openxmlformats.org/officeDocument/2006/relationships/hyperlink" Target="https://www.reddit.com/r/metacanada/comments/hftzml/twitter_is_trash/" TargetMode="External"/><Relationship Id="rId347" Type="http://schemas.openxmlformats.org/officeDocument/2006/relationships/hyperlink" Target="http://i.redd.it" TargetMode="External"/><Relationship Id="rId346" Type="http://schemas.openxmlformats.org/officeDocument/2006/relationships/hyperlink" Target="https://globalnews.ca/news/7027200/anti-black-racism-hamilton-police/" TargetMode="External"/><Relationship Id="rId341" Type="http://schemas.openxmlformats.org/officeDocument/2006/relationships/hyperlink" Target="http://np.reddit.com" TargetMode="External"/><Relationship Id="rId7951" Type="http://schemas.openxmlformats.org/officeDocument/2006/relationships/hyperlink" Target="https://experience.arcgis.com/experience/a6f23959a8b14bfa989e3cda29297ded" TargetMode="External"/><Relationship Id="rId340" Type="http://schemas.openxmlformats.org/officeDocument/2006/relationships/hyperlink" Target="https://www.cbc.ca/news/canada/all-black-lives-matter-black-lgbtq-voices-1.5627988" TargetMode="External"/><Relationship Id="rId6620" Type="http://schemas.openxmlformats.org/officeDocument/2006/relationships/hyperlink" Target="https://toronto.citynews.ca/2020/06/04/toronto-businesses-boarding-up-windows-over-protest-fears/" TargetMode="External"/><Relationship Id="rId7950" Type="http://schemas.openxmlformats.org/officeDocument/2006/relationships/hyperlink" Target="https://www.reddit.com/r/metacanada/comments/gumom7/bc_hospitals_critically_hit_by_34_wuflu_patients/" TargetMode="External"/><Relationship Id="rId345" Type="http://schemas.openxmlformats.org/officeDocument/2006/relationships/hyperlink" Target="https://www.reddit.com/r/metacanada/comments/gws6up/canada_is_such_a_wonderful_and_tolerant_place/" TargetMode="External"/><Relationship Id="rId6623" Type="http://schemas.openxmlformats.org/officeDocument/2006/relationships/hyperlink" Target="https://globalnews.ca/news/7034141/northern-alberta-first-nations-chief-alleges-he-was-beaten-by-rcmp/" TargetMode="External"/><Relationship Id="rId7955" Type="http://schemas.openxmlformats.org/officeDocument/2006/relationships/hyperlink" Target="http://macleans.ca" TargetMode="External"/><Relationship Id="rId344" Type="http://schemas.openxmlformats.org/officeDocument/2006/relationships/hyperlink" Target="http://globalnews.ca" TargetMode="External"/><Relationship Id="rId6624" Type="http://schemas.openxmlformats.org/officeDocument/2006/relationships/hyperlink" Target="http://i.redd.it" TargetMode="External"/><Relationship Id="rId7954" Type="http://schemas.openxmlformats.org/officeDocument/2006/relationships/hyperlink" Target="https://coloradosun.com/2020/06/30/police-protests-coronavirus-spread/" TargetMode="External"/><Relationship Id="rId343" Type="http://schemas.openxmlformats.org/officeDocument/2006/relationships/hyperlink" Target="https://np.reddit.com/r/pics/comments/gvxarx/asheville_pd_destroy_medic_station_for_protestors/oy_medic_station_for_protestors/" TargetMode="External"/><Relationship Id="rId6621" Type="http://schemas.openxmlformats.org/officeDocument/2006/relationships/hyperlink" Target="http://globalnews.ca" TargetMode="External"/><Relationship Id="rId7953" Type="http://schemas.openxmlformats.org/officeDocument/2006/relationships/hyperlink" Target="https://www.reddit.com/r/metacanada/comments/hip4q4/black_lives_matter_protests_may_have_slowed/" TargetMode="External"/><Relationship Id="rId342" Type="http://schemas.openxmlformats.org/officeDocument/2006/relationships/hyperlink" Target="https://www.reddit.com/r/metacanada/comments/gw20zn/on_minute_its_fuck_nestle_and_the_next_bottled/" TargetMode="External"/><Relationship Id="rId6622" Type="http://schemas.openxmlformats.org/officeDocument/2006/relationships/hyperlink" Target="https://www.reddit.com/r/metacanada/comments/gxtafx/on_a_list_of_things_that_never_happened_this_is/" TargetMode="External"/><Relationship Id="rId7952" Type="http://schemas.openxmlformats.org/officeDocument/2006/relationships/hyperlink" Target="http://coloradosun.com" TargetMode="External"/><Relationship Id="rId6616" Type="http://schemas.openxmlformats.org/officeDocument/2006/relationships/hyperlink" Target="https://www.reddit.com/r/metacanada/comments/hek9gg/wont_change_a_gungrabbers_opinion_but_might_help/" TargetMode="External"/><Relationship Id="rId7948" Type="http://schemas.openxmlformats.org/officeDocument/2006/relationships/hyperlink" Target="https://i.redd.it/fytjen2oga451.jpg" TargetMode="External"/><Relationship Id="rId6617" Type="http://schemas.openxmlformats.org/officeDocument/2006/relationships/hyperlink" Target="https://nationalpost.com/sponsored/news-sponsored/ccfr-asks-canadians-to-join-them-in-challenging-the-governments-right-to-seize-property" TargetMode="External"/><Relationship Id="rId7947" Type="http://schemas.openxmlformats.org/officeDocument/2006/relationships/hyperlink" Target="https://www.reddit.com/r/metacanada/comments/h102sx/this_is_basically_the_response_you_get_from_the/" TargetMode="External"/><Relationship Id="rId6614" Type="http://schemas.openxmlformats.org/officeDocument/2006/relationships/hyperlink" Target="https://www.trudeaufoundation.ca/annual-report-2015-2016-fr" TargetMode="External"/><Relationship Id="rId7946" Type="http://schemas.openxmlformats.org/officeDocument/2006/relationships/hyperlink" Target="http://i.redd.it" TargetMode="External"/><Relationship Id="rId6615" Type="http://schemas.openxmlformats.org/officeDocument/2006/relationships/hyperlink" Target="http://nationalpost.com" TargetMode="External"/><Relationship Id="rId7945" Type="http://schemas.openxmlformats.org/officeDocument/2006/relationships/hyperlink" Target="https://www.reddit.com/r/metacanada/comments/hglhom/black_cbc_journalist_present_when_wendy_mesley/" TargetMode="External"/><Relationship Id="rId6618" Type="http://schemas.openxmlformats.org/officeDocument/2006/relationships/hyperlink" Target="http://toronto.citynews.ca" TargetMode="External"/><Relationship Id="rId6619" Type="http://schemas.openxmlformats.org/officeDocument/2006/relationships/hyperlink" Target="https://www.reddit.com/r/metacanada/comments/gwvdw2/toronto_businesses_boarding_up_windows_over/" TargetMode="External"/><Relationship Id="rId7949" Type="http://schemas.openxmlformats.org/officeDocument/2006/relationships/hyperlink" Target="http://experience.arcgis.com" TargetMode="External"/><Relationship Id="rId338" Type="http://schemas.openxmlformats.org/officeDocument/2006/relationships/hyperlink" Target="http://cbc.ca" TargetMode="External"/><Relationship Id="rId337" Type="http://schemas.openxmlformats.org/officeDocument/2006/relationships/hyperlink" Target="https://thepostmillennial.com/john-cleese-calls-bbcs-decision-stupid-after-removing-an-episode-of-fawlty-towers" TargetMode="External"/><Relationship Id="rId336" Type="http://schemas.openxmlformats.org/officeDocument/2006/relationships/hyperlink" Target="https://www.reddit.com/r/metacanada/comments/h90dx1/john_cleese_calls_bbcs_decision_stupid_after/" TargetMode="External"/><Relationship Id="rId335" Type="http://schemas.openxmlformats.org/officeDocument/2006/relationships/hyperlink" Target="http://thepostmillennial.com" TargetMode="External"/><Relationship Id="rId339" Type="http://schemas.openxmlformats.org/officeDocument/2006/relationships/hyperlink" Target="https://www.reddit.com/r/metacanada/comments/hhimjj/gay_mafia_announces_hostile_takeover_of_blm/" TargetMode="External"/><Relationship Id="rId330" Type="http://schemas.openxmlformats.org/officeDocument/2006/relationships/hyperlink" Target="https://www.reddit.com/r/metacanada/comments/hd2gjz/michael_jacksons_daughter_to_portray_jesus_as_a/" TargetMode="External"/><Relationship Id="rId7940" Type="http://schemas.openxmlformats.org/officeDocument/2006/relationships/hyperlink" Target="https://i.redd.it/ivopon7miu551.jpg" TargetMode="External"/><Relationship Id="rId334" Type="http://schemas.openxmlformats.org/officeDocument/2006/relationships/hyperlink" Target="https://globalnews.ca/news/7119170/edmonton-black-trans-lives-matter-rally/" TargetMode="External"/><Relationship Id="rId6612" Type="http://schemas.openxmlformats.org/officeDocument/2006/relationships/hyperlink" Target="http://trudeaufoundation.ca" TargetMode="External"/><Relationship Id="rId7944" Type="http://schemas.openxmlformats.org/officeDocument/2006/relationships/hyperlink" Target="https://www.reddit.com/r/metacanada/comments/hglhom/black_cbc_journalist_present_when_wendy_mesley/" TargetMode="External"/><Relationship Id="rId333" Type="http://schemas.openxmlformats.org/officeDocument/2006/relationships/hyperlink" Target="https://www.reddit.com/r/metacanada/comments/hhz1rb/black_trans_lives_matter_rally_held_in_edmonton/" TargetMode="External"/><Relationship Id="rId6613" Type="http://schemas.openxmlformats.org/officeDocument/2006/relationships/hyperlink" Target="https://www.reddit.com/r/metacanada/comments/gz61rh/access_denied_pierre_elliott_trudeau_foundation/" TargetMode="External"/><Relationship Id="rId7943" Type="http://schemas.openxmlformats.org/officeDocument/2006/relationships/hyperlink" Target="http://cbc.ca" TargetMode="External"/><Relationship Id="rId332" Type="http://schemas.openxmlformats.org/officeDocument/2006/relationships/hyperlink" Target="http://globalnews.ca" TargetMode="External"/><Relationship Id="rId6610" Type="http://schemas.openxmlformats.org/officeDocument/2006/relationships/hyperlink" Target="https://www.reddit.com/r/metacanada/comments/guotlf/ontario_makes_temporary_change_to_layoff/" TargetMode="External"/><Relationship Id="rId7942" Type="http://schemas.openxmlformats.org/officeDocument/2006/relationships/hyperlink" Target="https://www.reddit.com/r/metacanada/comments/gxb891/the_hydroxychloroquine_study_that_stopped_the/" TargetMode="External"/><Relationship Id="rId331" Type="http://schemas.openxmlformats.org/officeDocument/2006/relationships/hyperlink" Target="https://www.christianheadlines.com/contributors/milton-quintanilla/michael-jacksons-daughter-to-portray-jesus-as-a-lesbian-woman-in-new-film.html" TargetMode="External"/><Relationship Id="rId6611" Type="http://schemas.openxmlformats.org/officeDocument/2006/relationships/hyperlink" Target="https://toronto.citynews.ca/2020/06/01/ontario-layoff-regulations-coronavirus/" TargetMode="External"/><Relationship Id="rId7941" Type="http://schemas.openxmlformats.org/officeDocument/2006/relationships/hyperlink" Target="https://www.reddit.com/r/metacanada/comments/gxb891/the_hydroxychloroquine_study_that_stopped_the/" TargetMode="External"/><Relationship Id="rId5318" Type="http://schemas.openxmlformats.org/officeDocument/2006/relationships/hyperlink" Target="https://www.reddit.com/r/metacanada/comments/hbs9m0/so_i_had_stumbled_upon_this_post_a_couple_weeks/" TargetMode="External"/><Relationship Id="rId6649" Type="http://schemas.openxmlformats.org/officeDocument/2006/relationships/hyperlink" Target="http://soundcloud.com" TargetMode="External"/><Relationship Id="rId5319" Type="http://schemas.openxmlformats.org/officeDocument/2006/relationships/hyperlink" Target="https://i.redd.it/kgfbzt6y1s551.jpg" TargetMode="External"/><Relationship Id="rId5316" Type="http://schemas.openxmlformats.org/officeDocument/2006/relationships/hyperlink" Target="https://www.reddit.com/r/metacanada/comments/hfcyc5/trans_rights_are_human_rights/" TargetMode="External"/><Relationship Id="rId6647" Type="http://schemas.openxmlformats.org/officeDocument/2006/relationships/hyperlink" Target="https://www.reddit.com/r/metacanada/comments/hbhqvt/milkers_shaker_after_byom/" TargetMode="External"/><Relationship Id="rId7979" Type="http://schemas.openxmlformats.org/officeDocument/2006/relationships/hyperlink" Target="http://edmonton.citynews.ca" TargetMode="External"/><Relationship Id="rId5317" Type="http://schemas.openxmlformats.org/officeDocument/2006/relationships/hyperlink" Target="http://i.redd.it" TargetMode="External"/><Relationship Id="rId6648" Type="http://schemas.openxmlformats.org/officeDocument/2006/relationships/hyperlink" Target="https://i.redd.it/avfc4pzv1p551.jpg" TargetMode="External"/><Relationship Id="rId7978" Type="http://schemas.openxmlformats.org/officeDocument/2006/relationships/hyperlink" Target="https://www.reuters.com/article/us-canada-police/canadas-trudeau-wants-body-cameras-for-police-cites-lack-of-public-trust-idUSKBN23F2DZ?feedType=RSS" TargetMode="External"/><Relationship Id="rId370" Type="http://schemas.openxmlformats.org/officeDocument/2006/relationships/hyperlink" Target="https://nextshark.com/nicky-park-black-lives-matter/" TargetMode="External"/><Relationship Id="rId369" Type="http://schemas.openxmlformats.org/officeDocument/2006/relationships/hyperlink" Target="https://www.reddit.com/r/metacanada/comments/gyf0ax/model_sparks_outrage_after_saying_shes_tired_of/" TargetMode="External"/><Relationship Id="rId368" Type="http://schemas.openxmlformats.org/officeDocument/2006/relationships/hyperlink" Target="http://nextshark.com" TargetMode="External"/><Relationship Id="rId363" Type="http://schemas.openxmlformats.org/officeDocument/2006/relationships/hyperlink" Target="https://www.reddit.com/r/metacanada/comments/gw1sol/lmao_you_guys_are_screwed_check_out_this_ad_on/" TargetMode="External"/><Relationship Id="rId5310" Type="http://schemas.openxmlformats.org/officeDocument/2006/relationships/hyperlink" Target="https://www.reddit.com/r/metacanada/comments/gwlzgw/jaqee_the_deal_maker/" TargetMode="External"/><Relationship Id="rId6641" Type="http://schemas.openxmlformats.org/officeDocument/2006/relationships/hyperlink" Target="http://youtube.com" TargetMode="External"/><Relationship Id="rId7973" Type="http://schemas.openxmlformats.org/officeDocument/2006/relationships/hyperlink" Target="http://marcusbender.ca" TargetMode="External"/><Relationship Id="rId362" Type="http://schemas.openxmlformats.org/officeDocument/2006/relationships/hyperlink" Target="http://i.redd.it" TargetMode="External"/><Relationship Id="rId5311" Type="http://schemas.openxmlformats.org/officeDocument/2006/relationships/hyperlink" Target="https://i.redd.it/c8cpyap7ix251.jpg" TargetMode="External"/><Relationship Id="rId6642" Type="http://schemas.openxmlformats.org/officeDocument/2006/relationships/hyperlink" Target="https://www.reddit.com/r/metacanada/comments/hi1ar4/eye_on_tuffnell_interview_with_the_prime_minister/" TargetMode="External"/><Relationship Id="rId7972" Type="http://schemas.openxmlformats.org/officeDocument/2006/relationships/hyperlink" Target="https://www.theartnewspaper.com/news/kent-monkman-regrets-work-showing-sexual-assault-of-canadian-prime-minister-justin-trudeau" TargetMode="External"/><Relationship Id="rId361" Type="http://schemas.openxmlformats.org/officeDocument/2006/relationships/hyperlink" Target="https://pitchfork.com/news/justin-bieber-accused-of-sexual-assault-by-two-women-issues-denial/" TargetMode="External"/><Relationship Id="rId7971" Type="http://schemas.openxmlformats.org/officeDocument/2006/relationships/hyperlink" Target="https://www.reddit.com/r/metacanada/comments/gums73/lets_let_the_article_speak_for_itself_on_this_one/" TargetMode="External"/><Relationship Id="rId360" Type="http://schemas.openxmlformats.org/officeDocument/2006/relationships/hyperlink" Target="https://www.reddit.com/r/metacanada/comments/hdn036/justin_bieber_accused_of_sexual_assault/" TargetMode="External"/><Relationship Id="rId6640" Type="http://schemas.openxmlformats.org/officeDocument/2006/relationships/hyperlink" Target="https://i.redd.it/2aiydxx9vd451.jpg" TargetMode="External"/><Relationship Id="rId7970" Type="http://schemas.openxmlformats.org/officeDocument/2006/relationships/hyperlink" Target="http://theartnewspaper.com" TargetMode="External"/><Relationship Id="rId367" Type="http://schemas.openxmlformats.org/officeDocument/2006/relationships/hyperlink" Target="http://np.reddit.com/r/canada/comments/hc8q74/_/" TargetMode="External"/><Relationship Id="rId5314" Type="http://schemas.openxmlformats.org/officeDocument/2006/relationships/hyperlink" Target="https://i.imgur.com/sFhw2WE.jpg" TargetMode="External"/><Relationship Id="rId6645" Type="http://schemas.openxmlformats.org/officeDocument/2006/relationships/hyperlink" Target="https://www.reddit.com/r/metacanada/comments/hickkk/online_stores_for_conservative_canadian_gifts/" TargetMode="External"/><Relationship Id="rId7977" Type="http://schemas.openxmlformats.org/officeDocument/2006/relationships/hyperlink" Target="https://www.reddit.com/r/metacanada/comments/gzc3vi/thoughts/" TargetMode="External"/><Relationship Id="rId366" Type="http://schemas.openxmlformats.org/officeDocument/2006/relationships/hyperlink" Target="https://www.reddit.com/r/metacanada/comments/hccb4g/rcan_comments_95_critical_of_trudeau_bets_open/" TargetMode="External"/><Relationship Id="rId5315" Type="http://schemas.openxmlformats.org/officeDocument/2006/relationships/hyperlink" Target="https://www.reddit.com/r/metacanada/comments/hfcyc5/trans_rights_are_human_rights/" TargetMode="External"/><Relationship Id="rId6646" Type="http://schemas.openxmlformats.org/officeDocument/2006/relationships/hyperlink" Target="http://i.redd.it" TargetMode="External"/><Relationship Id="rId7976" Type="http://schemas.openxmlformats.org/officeDocument/2006/relationships/hyperlink" Target="http://reuters.com" TargetMode="External"/><Relationship Id="rId365" Type="http://schemas.openxmlformats.org/officeDocument/2006/relationships/hyperlink" Target="http://np.reddit.com" TargetMode="External"/><Relationship Id="rId5312" Type="http://schemas.openxmlformats.org/officeDocument/2006/relationships/hyperlink" Target="http://i.imgur.com" TargetMode="External"/><Relationship Id="rId6643" Type="http://schemas.openxmlformats.org/officeDocument/2006/relationships/hyperlink" Target="https://www.youtube.com/watch?v=_6quXm66K-U" TargetMode="External"/><Relationship Id="rId7975" Type="http://schemas.openxmlformats.org/officeDocument/2006/relationships/hyperlink" Target="https://marcusbender.ca/?p=764" TargetMode="External"/><Relationship Id="rId364" Type="http://schemas.openxmlformats.org/officeDocument/2006/relationships/hyperlink" Target="https://i.redd.it/7g2zabqp7r251.jpg" TargetMode="External"/><Relationship Id="rId5313" Type="http://schemas.openxmlformats.org/officeDocument/2006/relationships/hyperlink" Target="https://www.reddit.com/r/metacanada/comments/hd8lkp/but_marxism_bad/" TargetMode="External"/><Relationship Id="rId6644" Type="http://schemas.openxmlformats.org/officeDocument/2006/relationships/hyperlink" Target="https://www.reddit.com/r/metacanada/comments/hickkk/online_stores_for_conservative_canadian_gifts/" TargetMode="External"/><Relationship Id="rId7974" Type="http://schemas.openxmlformats.org/officeDocument/2006/relationships/hyperlink" Target="https://www.reddit.com/r/metacanada/comments/haxamn/is_a_voluntary_tax_possible/" TargetMode="External"/><Relationship Id="rId95" Type="http://schemas.openxmlformats.org/officeDocument/2006/relationships/hyperlink" Target="https://www.reddit.com/r/metacanada/comments/gvu4t8/where_the_fuck_where_these_protestors_when_this/" TargetMode="External"/><Relationship Id="rId5307" Type="http://schemas.openxmlformats.org/officeDocument/2006/relationships/hyperlink" Target="https://www.reddit.com/r/metacanada/comments/gzbxn1/reminder_you_can_write_to_mps_without_paying/" TargetMode="External"/><Relationship Id="rId6638" Type="http://schemas.openxmlformats.org/officeDocument/2006/relationships/hyperlink" Target="http://i.redd.it" TargetMode="External"/><Relationship Id="rId94" Type="http://schemas.openxmlformats.org/officeDocument/2006/relationships/hyperlink" Target="http://youtu.be" TargetMode="External"/><Relationship Id="rId5308" Type="http://schemas.openxmlformats.org/officeDocument/2006/relationships/hyperlink" Target="https://www.canadapost.ca/tools/pg/manual/PGgovtmail-e.asp" TargetMode="External"/><Relationship Id="rId6639" Type="http://schemas.openxmlformats.org/officeDocument/2006/relationships/hyperlink" Target="https://www.reddit.com/r/metacanada/comments/h7bhc2/its_almost_like_lenin_knew_what_he_was_talking/" TargetMode="External"/><Relationship Id="rId7969" Type="http://schemas.openxmlformats.org/officeDocument/2006/relationships/hyperlink" Target="https://i.redd.it/dyj0tgf6ie451.png" TargetMode="External"/><Relationship Id="rId97" Type="http://schemas.openxmlformats.org/officeDocument/2006/relationships/hyperlink" Target="http://dailywire.com" TargetMode="External"/><Relationship Id="rId5305" Type="http://schemas.openxmlformats.org/officeDocument/2006/relationships/hyperlink" Target="https://www.reddit.com/r/metacanada/comments/h0x0wn/i_heard_most_of_you_guys_were_russian_spys/" TargetMode="External"/><Relationship Id="rId6636" Type="http://schemas.openxmlformats.org/officeDocument/2006/relationships/hyperlink" Target="https://www.reddit.com/r/metacanada/comments/gzq5az/the_old_liberal_party_wave/" TargetMode="External"/><Relationship Id="rId7968" Type="http://schemas.openxmlformats.org/officeDocument/2006/relationships/hyperlink" Target="https://www.reddit.com/r/metacanada/comments/h7ddf5/brilliant/" TargetMode="External"/><Relationship Id="rId96" Type="http://schemas.openxmlformats.org/officeDocument/2006/relationships/hyperlink" Target="https://youtu.be/VBUUx0jUKxc" TargetMode="External"/><Relationship Id="rId5306" Type="http://schemas.openxmlformats.org/officeDocument/2006/relationships/hyperlink" Target="http://canadapost.ca" TargetMode="External"/><Relationship Id="rId6637" Type="http://schemas.openxmlformats.org/officeDocument/2006/relationships/hyperlink" Target="https://i.redd.it/m1c1pa7gsw351.jpg" TargetMode="External"/><Relationship Id="rId7967" Type="http://schemas.openxmlformats.org/officeDocument/2006/relationships/hyperlink" Target="http://i.redd.it" TargetMode="External"/><Relationship Id="rId99" Type="http://schemas.openxmlformats.org/officeDocument/2006/relationships/hyperlink" Target="https://www.dailywire.com/news/new-amazon-series-shows-blacks-enslaving-whites-you-raped-our-daughters-what-if-we-rape-yours" TargetMode="External"/><Relationship Id="rId98" Type="http://schemas.openxmlformats.org/officeDocument/2006/relationships/hyperlink" Target="https://www.reddit.com/r/metacanada/comments/hew6nd/what_the_actual_fck/" TargetMode="External"/><Relationship Id="rId5309" Type="http://schemas.openxmlformats.org/officeDocument/2006/relationships/hyperlink" Target="http://i.redd.it" TargetMode="External"/><Relationship Id="rId91" Type="http://schemas.openxmlformats.org/officeDocument/2006/relationships/hyperlink" Target="http://i.redd.it" TargetMode="External"/><Relationship Id="rId90" Type="http://schemas.openxmlformats.org/officeDocument/2006/relationships/hyperlink" Target="https://files.catbox.moe/9t3e1x.jpeg" TargetMode="External"/><Relationship Id="rId93" Type="http://schemas.openxmlformats.org/officeDocument/2006/relationships/hyperlink" Target="https://i.redd.it/ap309si19l251.jpg" TargetMode="External"/><Relationship Id="rId92" Type="http://schemas.openxmlformats.org/officeDocument/2006/relationships/hyperlink" Target="https://www.reddit.com/r/metacanada/comments/gvjbnn/michelle_i_am_not_racist_i_swear_rempel_garner/" TargetMode="External"/><Relationship Id="rId359" Type="http://schemas.openxmlformats.org/officeDocument/2006/relationships/hyperlink" Target="http://pitchfork.com" TargetMode="External"/><Relationship Id="rId358" Type="http://schemas.openxmlformats.org/officeDocument/2006/relationships/hyperlink" Target="https://www.reddit.com/r/metacanada/comments/h8hnv6/not_blaming_trump_butttttt/" TargetMode="External"/><Relationship Id="rId357" Type="http://schemas.openxmlformats.org/officeDocument/2006/relationships/hyperlink" Target="https://www.reddit.com/r/metacanada/comments/h8hnv6/not_blaming_trump_butttttt/" TargetMode="External"/><Relationship Id="rId352" Type="http://schemas.openxmlformats.org/officeDocument/2006/relationships/hyperlink" Target="https://www.sausageroll.com.au/news/australian-teen-girl-brutally-beaten-by-black-lives-activists-in-melbourne-cbd/" TargetMode="External"/><Relationship Id="rId6630" Type="http://schemas.openxmlformats.org/officeDocument/2006/relationships/hyperlink" Target="https://www.reddit.com/r/metacanada/comments/h07l8f/regarding_this_idea_of_replacing_cops_with_social/" TargetMode="External"/><Relationship Id="rId7962" Type="http://schemas.openxmlformats.org/officeDocument/2006/relationships/hyperlink" Target="https://www.reddit.com/r/metacanada/comments/hb4efl/atlanta_police_fed_up_whole_shifts_have_left_and/" TargetMode="External"/><Relationship Id="rId351" Type="http://schemas.openxmlformats.org/officeDocument/2006/relationships/hyperlink" Target="https://www.reddit.com/r/metacanada/comments/haepso/young_aussie_girl_brutally_beaten_by_blm_activists/" TargetMode="External"/><Relationship Id="rId5300" Type="http://schemas.openxmlformats.org/officeDocument/2006/relationships/hyperlink" Target="https://www.strategic-culture.org/news/2020/06/28/pseudo-trudeau-red-faced-defeat-to-ireland-for-security-council-seat/" TargetMode="External"/><Relationship Id="rId6631" Type="http://schemas.openxmlformats.org/officeDocument/2006/relationships/hyperlink" Target="https://www.reddit.com/r/metacanada/comments/h07l8f/regarding_this_idea_of_replacing_cops_with_social/" TargetMode="External"/><Relationship Id="rId7961" Type="http://schemas.openxmlformats.org/officeDocument/2006/relationships/hyperlink" Target="http://mobile.twitter.com" TargetMode="External"/><Relationship Id="rId350" Type="http://schemas.openxmlformats.org/officeDocument/2006/relationships/hyperlink" Target="http://sausageroll.com.au" TargetMode="External"/><Relationship Id="rId7960" Type="http://schemas.openxmlformats.org/officeDocument/2006/relationships/hyperlink" Target="https://i.imgur.com/l0PV1Mo.png" TargetMode="External"/><Relationship Id="rId356" Type="http://schemas.openxmlformats.org/officeDocument/2006/relationships/hyperlink" Target="http://i.redd.it" TargetMode="External"/><Relationship Id="rId5303" Type="http://schemas.openxmlformats.org/officeDocument/2006/relationships/hyperlink" Target="https://youtu.be/MKWovkHHB64" TargetMode="External"/><Relationship Id="rId6634" Type="http://schemas.openxmlformats.org/officeDocument/2006/relationships/hyperlink" Target="https://pbs.twimg.com/media/EaqbM32XkAEC45W?format=jpg&amp;amp;name=large" TargetMode="External"/><Relationship Id="rId7966" Type="http://schemas.openxmlformats.org/officeDocument/2006/relationships/hyperlink" Target="https://www.reddit.com/r/metacanada/comments/hgp2c2/while_still_not_reported_by_mainstream_news_7news/" TargetMode="External"/><Relationship Id="rId355" Type="http://schemas.openxmlformats.org/officeDocument/2006/relationships/hyperlink" Target="https://www.youtube.com/watch?v=SeaDi-0Nz8w" TargetMode="External"/><Relationship Id="rId5304" Type="http://schemas.openxmlformats.org/officeDocument/2006/relationships/hyperlink" Target="https://www.reddit.com/r/metacanada/comments/h0x0wn/i_heard_most_of_you_guys_were_russian_spys/" TargetMode="External"/><Relationship Id="rId6635" Type="http://schemas.openxmlformats.org/officeDocument/2006/relationships/hyperlink" Target="http://i.redd.it" TargetMode="External"/><Relationship Id="rId7965" Type="http://schemas.openxmlformats.org/officeDocument/2006/relationships/hyperlink" Target="https://www.reddit.com/r/metacanada/comments/hgp2c2/while_still_not_reported_by_mainstream_news_7news/" TargetMode="External"/><Relationship Id="rId354" Type="http://schemas.openxmlformats.org/officeDocument/2006/relationships/hyperlink" Target="https://www.reddit.com/r/metacanada/comments/gve6h8/is_this_guy_retarded_or_what_trudeau_pauses_for/" TargetMode="External"/><Relationship Id="rId5301" Type="http://schemas.openxmlformats.org/officeDocument/2006/relationships/hyperlink" Target="http://youtu.be" TargetMode="External"/><Relationship Id="rId6632" Type="http://schemas.openxmlformats.org/officeDocument/2006/relationships/hyperlink" Target="http://pbs.twimg.com" TargetMode="External"/><Relationship Id="rId7964" Type="http://schemas.openxmlformats.org/officeDocument/2006/relationships/hyperlink" Target="http://youtu.be" TargetMode="External"/><Relationship Id="rId353" Type="http://schemas.openxmlformats.org/officeDocument/2006/relationships/hyperlink" Target="http://youtube.com" TargetMode="External"/><Relationship Id="rId5302" Type="http://schemas.openxmlformats.org/officeDocument/2006/relationships/hyperlink" Target="https://www.reddit.com/r/metacanada/comments/gvk725/is_this_person_well_known/" TargetMode="External"/><Relationship Id="rId6633" Type="http://schemas.openxmlformats.org/officeDocument/2006/relationships/hyperlink" Target="https://www.reddit.com/r/metacanada/comments/hacy62/uhoh_globalist_exposed_lewis_shills_what_say_you/" TargetMode="External"/><Relationship Id="rId7963" Type="http://schemas.openxmlformats.org/officeDocument/2006/relationships/hyperlink" Target="https://mobile.twitter.com/Johnny_Joey/status/1273410532872261633" TargetMode="External"/><Relationship Id="rId7915" Type="http://schemas.openxmlformats.org/officeDocument/2006/relationships/hyperlink" Target="http://i.redd.it" TargetMode="External"/><Relationship Id="rId7914" Type="http://schemas.openxmlformats.org/officeDocument/2006/relationships/hyperlink" Target="https://www.reddit.com/r/metacanada/comments/hfdtno/metacanada_backup/" TargetMode="External"/><Relationship Id="rId7913" Type="http://schemas.openxmlformats.org/officeDocument/2006/relationships/hyperlink" Target="https://www.reddit.com/r/metacanada/comments/hfdtno/metacanada_backup/" TargetMode="External"/><Relationship Id="rId7912" Type="http://schemas.openxmlformats.org/officeDocument/2006/relationships/hyperlink" Target="https://youtu.be/U8uHTFbZXPE" TargetMode="External"/><Relationship Id="rId7919" Type="http://schemas.openxmlformats.org/officeDocument/2006/relationships/hyperlink" Target="https://www.reddit.com/r/metacanada/comments/hewc91/one_for_us/" TargetMode="External"/><Relationship Id="rId7918" Type="http://schemas.openxmlformats.org/officeDocument/2006/relationships/hyperlink" Target="http://i.redd.it" TargetMode="External"/><Relationship Id="rId7917" Type="http://schemas.openxmlformats.org/officeDocument/2006/relationships/hyperlink" Target="https://i.redd.it/gtw2hz1r3l251.png" TargetMode="External"/><Relationship Id="rId7916" Type="http://schemas.openxmlformats.org/officeDocument/2006/relationships/hyperlink" Target="https://www.reddit.com/r/metacanada/comments/gvivdo/really/" TargetMode="External"/><Relationship Id="rId305" Type="http://schemas.openxmlformats.org/officeDocument/2006/relationships/hyperlink" Target="http://youtube.com" TargetMode="External"/><Relationship Id="rId304" Type="http://schemas.openxmlformats.org/officeDocument/2006/relationships/hyperlink" Target="http://www.youtube.com/watch?v=OEvMc-K8XHY" TargetMode="External"/><Relationship Id="rId303" Type="http://schemas.openxmlformats.org/officeDocument/2006/relationships/hyperlink" Target="https://www.reddit.com/r/metacanada/comments/h9a3tw/how_to_not_get_your_ass_kicked_by_the_police/" TargetMode="External"/><Relationship Id="rId302" Type="http://schemas.openxmlformats.org/officeDocument/2006/relationships/hyperlink" Target="http://youtube.com" TargetMode="External"/><Relationship Id="rId309" Type="http://schemas.openxmlformats.org/officeDocument/2006/relationships/hyperlink" Target="https://www.reddit.com/r/metacanada/comments/gy6nf4/the_grievance_industry_has_gone_berserk_because/" TargetMode="External"/><Relationship Id="rId308" Type="http://schemas.openxmlformats.org/officeDocument/2006/relationships/hyperlink" Target="http://youtube.com" TargetMode="External"/><Relationship Id="rId307" Type="http://schemas.openxmlformats.org/officeDocument/2006/relationships/hyperlink" Target="https://www.youtube.com/watch?v=OEvMc-K8XHY" TargetMode="External"/><Relationship Id="rId306" Type="http://schemas.openxmlformats.org/officeDocument/2006/relationships/hyperlink" Target="https://www.reddit.com/r/metacanada/comments/h9a3q0/how_to_not_get_your_ass_kicked_by_the_police/" TargetMode="External"/><Relationship Id="rId301" Type="http://schemas.openxmlformats.org/officeDocument/2006/relationships/hyperlink" Target="https://twitter.com/i/status/1267659507427049472" TargetMode="External"/><Relationship Id="rId7911" Type="http://schemas.openxmlformats.org/officeDocument/2006/relationships/hyperlink" Target="https://www.reddit.com/r/metacanada/comments/gw54v6/truth/" TargetMode="External"/><Relationship Id="rId300" Type="http://schemas.openxmlformats.org/officeDocument/2006/relationships/hyperlink" Target="https://www.reddit.com/r/metacanada/comments/gvedv1/faggot_energy/" TargetMode="External"/><Relationship Id="rId7910" Type="http://schemas.openxmlformats.org/officeDocument/2006/relationships/hyperlink" Target="http://youtu.be" TargetMode="External"/><Relationship Id="rId7904" Type="http://schemas.openxmlformats.org/officeDocument/2006/relationships/hyperlink" Target="http://i.redd.it" TargetMode="External"/><Relationship Id="rId7903" Type="http://schemas.openxmlformats.org/officeDocument/2006/relationships/hyperlink" Target="https://www.startribune.com/surge-in-gun-violence-tests-minneapolis-leaders/571524202/" TargetMode="External"/><Relationship Id="rId7902" Type="http://schemas.openxmlformats.org/officeDocument/2006/relationships/hyperlink" Target="https://www.reddit.com/r/metacanada/comments/hhzk46/wow_things_are_really_improving_in_minneapolis/" TargetMode="External"/><Relationship Id="rId7901" Type="http://schemas.openxmlformats.org/officeDocument/2006/relationships/hyperlink" Target="http://startribune.com" TargetMode="External"/><Relationship Id="rId7908" Type="http://schemas.openxmlformats.org/officeDocument/2006/relationships/hyperlink" Target="https://www.reddit.com/r/metacanada/comments/gxa9z5/truth/" TargetMode="External"/><Relationship Id="rId7907" Type="http://schemas.openxmlformats.org/officeDocument/2006/relationships/hyperlink" Target="http://i.redd.it" TargetMode="External"/><Relationship Id="rId7906" Type="http://schemas.openxmlformats.org/officeDocument/2006/relationships/hyperlink" Target="https://i.redd.it/mm1x04d1l2j41.jpg" TargetMode="External"/><Relationship Id="rId7905" Type="http://schemas.openxmlformats.org/officeDocument/2006/relationships/hyperlink" Target="https://www.reddit.com/r/metacanada/comments/guv0m2/common_sense/" TargetMode="External"/><Relationship Id="rId7909" Type="http://schemas.openxmlformats.org/officeDocument/2006/relationships/hyperlink" Target="https://i.redd.it/e2marru8z4351.png" TargetMode="External"/><Relationship Id="rId7900" Type="http://schemas.openxmlformats.org/officeDocument/2006/relationships/hyperlink" Target="https://www.reddit.com/r/metacanada/comments/hdvcal/is_the_national_post_reliable/" TargetMode="External"/><Relationship Id="rId6605" Type="http://schemas.openxmlformats.org/officeDocument/2006/relationships/hyperlink" Target="https://i.redd.it/80gbexcw2c251.jpg" TargetMode="External"/><Relationship Id="rId7937" Type="http://schemas.openxmlformats.org/officeDocument/2006/relationships/hyperlink" Target="https://www.bitchute.com/video/0kKNza8h2zWc/" TargetMode="External"/><Relationship Id="rId6606" Type="http://schemas.openxmlformats.org/officeDocument/2006/relationships/hyperlink" Target="http://cbc.ca" TargetMode="External"/><Relationship Id="rId7936" Type="http://schemas.openxmlformats.org/officeDocument/2006/relationships/hyperlink" Target="https://www.reddit.com/r/metacanada/comments/hg2n6n/black_mobs_riot_in_brixton_london/" TargetMode="External"/><Relationship Id="rId6603" Type="http://schemas.openxmlformats.org/officeDocument/2006/relationships/hyperlink" Target="http://i.redd.it" TargetMode="External"/><Relationship Id="rId7935" Type="http://schemas.openxmlformats.org/officeDocument/2006/relationships/hyperlink" Target="http://bitchute.com" TargetMode="External"/><Relationship Id="rId6604" Type="http://schemas.openxmlformats.org/officeDocument/2006/relationships/hyperlink" Target="https://www.reddit.com/r/metacanada/comments/guotgm/im_not_wrong/" TargetMode="External"/><Relationship Id="rId7934" Type="http://schemas.openxmlformats.org/officeDocument/2006/relationships/hyperlink" Target="https://youtu.be/kS0qPm-gK8M" TargetMode="External"/><Relationship Id="rId6609" Type="http://schemas.openxmlformats.org/officeDocument/2006/relationships/hyperlink" Target="http://toronto.citynews.ca" TargetMode="External"/><Relationship Id="rId6607" Type="http://schemas.openxmlformats.org/officeDocument/2006/relationships/hyperlink" Target="https://www.reddit.com/r/metacanada/comments/hc8mg4/cbc_canadian_social_media_is_too_rightwing/" TargetMode="External"/><Relationship Id="rId7939" Type="http://schemas.openxmlformats.org/officeDocument/2006/relationships/hyperlink" Target="https://www.reddit.com/r/metacanada/comments/hbzss3/sowells_insights_are_always_sound/" TargetMode="External"/><Relationship Id="rId6608" Type="http://schemas.openxmlformats.org/officeDocument/2006/relationships/hyperlink" Target="https://www.cbc.ca/news/technology/canadian-right-wing-extremism-online-1.5617710" TargetMode="External"/><Relationship Id="rId7938" Type="http://schemas.openxmlformats.org/officeDocument/2006/relationships/hyperlink" Target="http://i.redd.it" TargetMode="External"/><Relationship Id="rId327" Type="http://schemas.openxmlformats.org/officeDocument/2006/relationships/hyperlink" Target="https://www.reddit.com/r/metacanada/comments/h8g9dh/81_black_christians_killed_by_boko_haram_attack/" TargetMode="External"/><Relationship Id="rId326" Type="http://schemas.openxmlformats.org/officeDocument/2006/relationships/hyperlink" Target="http://christianpost.com" TargetMode="External"/><Relationship Id="rId325" Type="http://schemas.openxmlformats.org/officeDocument/2006/relationships/hyperlink" Target="https://www.cbc.ca/news/canada/manitoba/pov-racism-white-fragility-1.5619647" TargetMode="External"/><Relationship Id="rId324" Type="http://schemas.openxmlformats.org/officeDocument/2006/relationships/hyperlink" Target="https://www.reddit.com/r/metacanada/comments/hde99x/cbc_reporter_wants_to_call_you_racist_based_on/" TargetMode="External"/><Relationship Id="rId329" Type="http://schemas.openxmlformats.org/officeDocument/2006/relationships/hyperlink" Target="http://christianheadlines.com" TargetMode="External"/><Relationship Id="rId328" Type="http://schemas.openxmlformats.org/officeDocument/2006/relationships/hyperlink" Target="https://www.reddit.com/r/metacanada/comments/h8g9dh/81_black_christians_killed_by_boko_haram_attack/" TargetMode="External"/><Relationship Id="rId323" Type="http://schemas.openxmlformats.org/officeDocument/2006/relationships/hyperlink" Target="http://cbc.ca" TargetMode="External"/><Relationship Id="rId6601" Type="http://schemas.openxmlformats.org/officeDocument/2006/relationships/hyperlink" Target="https://www.reddit.com/r/metacanada/comments/gx6qvy/trudeau_to_offer_premiers_billions_to_help_reopen/" TargetMode="External"/><Relationship Id="rId7933" Type="http://schemas.openxmlformats.org/officeDocument/2006/relationships/hyperlink" Target="https://www.reddit.com/r/metacanada/comments/gzf6g8/andrew_scheer_vs_chrystia_freeland/" TargetMode="External"/><Relationship Id="rId322" Type="http://schemas.openxmlformats.org/officeDocument/2006/relationships/hyperlink" Target="https://www.rt.com/usa/490431-houston-white-begging-black/" TargetMode="External"/><Relationship Id="rId6602" Type="http://schemas.openxmlformats.org/officeDocument/2006/relationships/hyperlink" Target="https://www.bnnbloomberg.ca/trudeau-to-offer-premiers-billions-to-help-reopen-the-economy-safely-1.1446078" TargetMode="External"/><Relationship Id="rId7932" Type="http://schemas.openxmlformats.org/officeDocument/2006/relationships/hyperlink" Target="http://youtu.be" TargetMode="External"/><Relationship Id="rId321" Type="http://schemas.openxmlformats.org/officeDocument/2006/relationships/hyperlink" Target="https://www.reddit.com/r/metacanada/comments/gwf8fa/hellosalut_to_my_normal_canadian_brothers_and/" TargetMode="External"/><Relationship Id="rId7931" Type="http://schemas.openxmlformats.org/officeDocument/2006/relationships/hyperlink" Target="https://www.reddit.com/r/metacanada/comments/heltc7/new_subreddit_for_the_province_of_ontario/" TargetMode="External"/><Relationship Id="rId320" Type="http://schemas.openxmlformats.org/officeDocument/2006/relationships/hyperlink" Target="http://rt.com" TargetMode="External"/><Relationship Id="rId6600" Type="http://schemas.openxmlformats.org/officeDocument/2006/relationships/hyperlink" Target="http://bnnbloomberg.ca" TargetMode="External"/><Relationship Id="rId7930" Type="http://schemas.openxmlformats.org/officeDocument/2006/relationships/hyperlink" Target="https://www.reddit.com/r/metacanada/comments/heltc7/new_subreddit_for_the_province_of_ontario/" TargetMode="External"/><Relationship Id="rId7926" Type="http://schemas.openxmlformats.org/officeDocument/2006/relationships/hyperlink" Target="https://imgur.com/7EdZYZR" TargetMode="External"/><Relationship Id="rId7925" Type="http://schemas.openxmlformats.org/officeDocument/2006/relationships/hyperlink" Target="https://www.reddit.com/r/metacanada/comments/gw71e3/its_ok_to_be_all_three/" TargetMode="External"/><Relationship Id="rId7924" Type="http://schemas.openxmlformats.org/officeDocument/2006/relationships/hyperlink" Target="http://imgur.com" TargetMode="External"/><Relationship Id="rId7923" Type="http://schemas.openxmlformats.org/officeDocument/2006/relationships/hyperlink" Target="https://s01.geekpic.net/di-4N3UDK.jpeg" TargetMode="External"/><Relationship Id="rId7929" Type="http://schemas.openxmlformats.org/officeDocument/2006/relationships/hyperlink" Target="https://i.redd.it/wxs660vpcw551.jpg" TargetMode="External"/><Relationship Id="rId7928" Type="http://schemas.openxmlformats.org/officeDocument/2006/relationships/hyperlink" Target="https://www.reddit.com/r/metacanada/comments/hc49i1/the_new_20_for_the_year_2020/" TargetMode="External"/><Relationship Id="rId7927" Type="http://schemas.openxmlformats.org/officeDocument/2006/relationships/hyperlink" Target="http://i.redd.it" TargetMode="External"/><Relationship Id="rId316" Type="http://schemas.openxmlformats.org/officeDocument/2006/relationships/hyperlink" Target="https://i.redd.it/d7aykjkwfn251.jpg" TargetMode="External"/><Relationship Id="rId315" Type="http://schemas.openxmlformats.org/officeDocument/2006/relationships/hyperlink" Target="https://www.reddit.com/r/metacanada/comments/gvpg6y/i_am_going_to_ruin_your_life_if_you_dont_post/" TargetMode="External"/><Relationship Id="rId314" Type="http://schemas.openxmlformats.org/officeDocument/2006/relationships/hyperlink" Target="http://i.redd.it" TargetMode="External"/><Relationship Id="rId313" Type="http://schemas.openxmlformats.org/officeDocument/2006/relationships/hyperlink" Target="https://www.youtube.com/watch?v=EOzGQ1DA3Uk" TargetMode="External"/><Relationship Id="rId319" Type="http://schemas.openxmlformats.org/officeDocument/2006/relationships/hyperlink" Target="https://i.redd.it/4vhllo31ez651.jpg" TargetMode="External"/><Relationship Id="rId318" Type="http://schemas.openxmlformats.org/officeDocument/2006/relationships/hyperlink" Target="https://www.reddit.com/r/metacanada/comments/hffsb1/this_is_a_man_employed_by_our_government/" TargetMode="External"/><Relationship Id="rId317" Type="http://schemas.openxmlformats.org/officeDocument/2006/relationships/hyperlink" Target="http://i.redd.it" TargetMode="External"/><Relationship Id="rId312" Type="http://schemas.openxmlformats.org/officeDocument/2006/relationships/hyperlink" Target="https://www.reddit.com/r/metacanada/comments/gycv95/the_grievance_industry_has_gone_berserk_because/" TargetMode="External"/><Relationship Id="rId7922" Type="http://schemas.openxmlformats.org/officeDocument/2006/relationships/hyperlink" Target="https://www.reddit.com/r/metacanada/comments/gzz9mf/what_is_the_goal_who_is_doing_this/" TargetMode="External"/><Relationship Id="rId311" Type="http://schemas.openxmlformats.org/officeDocument/2006/relationships/hyperlink" Target="http://youtube.com" TargetMode="External"/><Relationship Id="rId7921" Type="http://schemas.openxmlformats.org/officeDocument/2006/relationships/hyperlink" Target="http://s01.geekpic.net" TargetMode="External"/><Relationship Id="rId310" Type="http://schemas.openxmlformats.org/officeDocument/2006/relationships/hyperlink" Target="https://www.youtube.com/watch?v=EOzGQ1DA3Uk" TargetMode="External"/><Relationship Id="rId7920" Type="http://schemas.openxmlformats.org/officeDocument/2006/relationships/hyperlink" Target="https://i.redd.it/7qd5gh625t651.png" TargetMode="External"/><Relationship Id="rId4040" Type="http://schemas.openxmlformats.org/officeDocument/2006/relationships/hyperlink" Target="http://thepostmillennial.com" TargetMode="External"/><Relationship Id="rId5372" Type="http://schemas.openxmlformats.org/officeDocument/2006/relationships/hyperlink" Target="http://youtube.com" TargetMode="External"/><Relationship Id="rId5373" Type="http://schemas.openxmlformats.org/officeDocument/2006/relationships/hyperlink" Target="https://www.reddit.com/r/metacanada/comments/hch9im/ghislaine_greta_maxwell/" TargetMode="External"/><Relationship Id="rId4042" Type="http://schemas.openxmlformats.org/officeDocument/2006/relationships/hyperlink" Target="https://thepostmillennial.com/exclusive-top-liberal-staffer-calls-for-the-rcmp-to-be-abolished" TargetMode="External"/><Relationship Id="rId5370" Type="http://schemas.openxmlformats.org/officeDocument/2006/relationships/hyperlink" Target="https://www.reddit.com/r/metacanada/comments/hho4tr/university_of_tennessee_makes_covid19_vaccine/" TargetMode="External"/><Relationship Id="rId4041" Type="http://schemas.openxmlformats.org/officeDocument/2006/relationships/hyperlink" Target="https://www.reddit.com/r/metacanada/comments/hfu2m0/senior_liberal_staffer_for_navdeep_bains_calls/" TargetMode="External"/><Relationship Id="rId5371" Type="http://schemas.openxmlformats.org/officeDocument/2006/relationships/hyperlink" Target="https://www.rt.com/usa/493192-university-tennessee-covid-19-vaccine/" TargetMode="External"/><Relationship Id="rId4044" Type="http://schemas.openxmlformats.org/officeDocument/2006/relationships/hyperlink" Target="https://www.reddit.com/r/metacanada/comments/heptd6/jagmeet_singh_is_an_air_india_bombing_denier/" TargetMode="External"/><Relationship Id="rId5376" Type="http://schemas.openxmlformats.org/officeDocument/2006/relationships/hyperlink" Target="https://www.reddit.com/r/metacanada/comments/h9gh39/canada_post_compared_to_private_companies/" TargetMode="External"/><Relationship Id="rId4043" Type="http://schemas.openxmlformats.org/officeDocument/2006/relationships/hyperlink" Target="http://archive.is" TargetMode="External"/><Relationship Id="rId5377" Type="http://schemas.openxmlformats.org/officeDocument/2006/relationships/hyperlink" Target="http://globalnews.ca" TargetMode="External"/><Relationship Id="rId4046" Type="http://schemas.openxmlformats.org/officeDocument/2006/relationships/hyperlink" Target="http://v.redd.it" TargetMode="External"/><Relationship Id="rId5374" Type="http://schemas.openxmlformats.org/officeDocument/2006/relationships/hyperlink" Target="https://www.youtube.com/watch?v=i2JLR-AJCxc" TargetMode="External"/><Relationship Id="rId4045" Type="http://schemas.openxmlformats.org/officeDocument/2006/relationships/hyperlink" Target="http://archive.is/YRazJ" TargetMode="External"/><Relationship Id="rId5375" Type="http://schemas.openxmlformats.org/officeDocument/2006/relationships/hyperlink" Target="https://www.reddit.com/r/metacanada/comments/h9gh39/canada_post_compared_to_private_companies/" TargetMode="External"/><Relationship Id="rId4048" Type="http://schemas.openxmlformats.org/officeDocument/2006/relationships/hyperlink" Target="https://v.redd.it/6tpq1yemxf251" TargetMode="External"/><Relationship Id="rId4047" Type="http://schemas.openxmlformats.org/officeDocument/2006/relationships/hyperlink" Target="https://www.reddit.com/r/metacanada/comments/gv8cue/reddit_glorifying_cop_getting_run_over_who_could/" TargetMode="External"/><Relationship Id="rId5378" Type="http://schemas.openxmlformats.org/officeDocument/2006/relationships/hyperlink" Target="https://www.reddit.com/r/metacanada/comments/h00c7c/cbc_host_wendy_mesley_apologizes_for_using_a/" TargetMode="External"/><Relationship Id="rId4049" Type="http://schemas.openxmlformats.org/officeDocument/2006/relationships/hyperlink" Target="http://ctvnews.ca" TargetMode="External"/><Relationship Id="rId5379" Type="http://schemas.openxmlformats.org/officeDocument/2006/relationships/hyperlink" Target="https://globalnews.ca/news/7046713/cbc-wendy-mesley-race-certain-word/" TargetMode="External"/><Relationship Id="rId5361" Type="http://schemas.openxmlformats.org/officeDocument/2006/relationships/hyperlink" Target="https://www.reddit.com/r/metacanada/comments/gzz6ot/john_ivison_the_master_of_political_language/" TargetMode="External"/><Relationship Id="rId6692" Type="http://schemas.openxmlformats.org/officeDocument/2006/relationships/hyperlink" Target="https://www.reddit.com/r/metacanada/comments/hdtppk/universal_secret_vibrational_frequency/" TargetMode="External"/><Relationship Id="rId5362" Type="http://schemas.openxmlformats.org/officeDocument/2006/relationships/hyperlink" Target="https://outline.com/5ma6TC" TargetMode="External"/><Relationship Id="rId6693" Type="http://schemas.openxmlformats.org/officeDocument/2006/relationships/hyperlink" Target="https://files.catbox.moe/13g9lz.png" TargetMode="External"/><Relationship Id="rId4031" Type="http://schemas.openxmlformats.org/officeDocument/2006/relationships/hyperlink" Target="https://www.reddit.com/r/metacanada/comments/gxu7i7/massive_blm_protest_in_ottawa_during_covid19_4k/" TargetMode="External"/><Relationship Id="rId6690" Type="http://schemas.openxmlformats.org/officeDocument/2006/relationships/hyperlink" Target="https://www.reddit.com/r/metacanada/comments/gukiv4/can_you_donate_to_me_please/" TargetMode="External"/><Relationship Id="rId4030" Type="http://schemas.openxmlformats.org/officeDocument/2006/relationships/hyperlink" Target="https://www.reddit.com/r/metacanada/comments/gxu7i7/massive_blm_protest_in_ottawa_during_covid19_4k/" TargetMode="External"/><Relationship Id="rId5360" Type="http://schemas.openxmlformats.org/officeDocument/2006/relationships/hyperlink" Target="http://outline.com" TargetMode="External"/><Relationship Id="rId6691" Type="http://schemas.openxmlformats.org/officeDocument/2006/relationships/hyperlink" Target="https://www.reddit.com/r/metacanada/comments/gukiv4/can_you_donate_to_me_please/" TargetMode="External"/><Relationship Id="rId297" Type="http://schemas.openxmlformats.org/officeDocument/2006/relationships/hyperlink" Target="https://www.reddit.com/r/metacanada/comments/hgoew6/biology_and_genetics_are_racist_now_if_you_dont/" TargetMode="External"/><Relationship Id="rId4033" Type="http://schemas.openxmlformats.org/officeDocument/2006/relationships/hyperlink" Target="https://www.reddit.com/r/metacanada/comments/hbhdi7/from_the_desk_of_gerald_butts/" TargetMode="External"/><Relationship Id="rId5365" Type="http://schemas.openxmlformats.org/officeDocument/2006/relationships/hyperlink" Target="https://www.total-croatia-news.com/business/35956-mlinar" TargetMode="External"/><Relationship Id="rId6696" Type="http://schemas.openxmlformats.org/officeDocument/2006/relationships/hyperlink" Target="https://twitter.com/FriedgeHNIC/status/1276214017409900546?s=20" TargetMode="External"/><Relationship Id="rId296" Type="http://schemas.openxmlformats.org/officeDocument/2006/relationships/hyperlink" Target="http://i.redd.it" TargetMode="External"/><Relationship Id="rId4032" Type="http://schemas.openxmlformats.org/officeDocument/2006/relationships/hyperlink" Target="http://i.redd.it" TargetMode="External"/><Relationship Id="rId5366" Type="http://schemas.openxmlformats.org/officeDocument/2006/relationships/hyperlink" Target="http://ctvnews.ca" TargetMode="External"/><Relationship Id="rId6697" Type="http://schemas.openxmlformats.org/officeDocument/2006/relationships/hyperlink" Target="http://wbtv.com" TargetMode="External"/><Relationship Id="rId295" Type="http://schemas.openxmlformats.org/officeDocument/2006/relationships/hyperlink" Target="https://imgur.com/5nnUpRt" TargetMode="External"/><Relationship Id="rId4035" Type="http://schemas.openxmlformats.org/officeDocument/2006/relationships/hyperlink" Target="http://cnbc.com" TargetMode="External"/><Relationship Id="rId5363" Type="http://schemas.openxmlformats.org/officeDocument/2006/relationships/hyperlink" Target="http://total-croatia-news.com" TargetMode="External"/><Relationship Id="rId6694" Type="http://schemas.openxmlformats.org/officeDocument/2006/relationships/hyperlink" Target="http://twitter.com" TargetMode="External"/><Relationship Id="rId294" Type="http://schemas.openxmlformats.org/officeDocument/2006/relationships/hyperlink" Target="https://www.reddit.com/r/metacanada/comments/hhm2d3/in_light_of_foretold_recent_happenings_keep_this/" TargetMode="External"/><Relationship Id="rId4034" Type="http://schemas.openxmlformats.org/officeDocument/2006/relationships/hyperlink" Target="https://i.redd.it/t3f1eptjyo551.png" TargetMode="External"/><Relationship Id="rId5364" Type="http://schemas.openxmlformats.org/officeDocument/2006/relationships/hyperlink" Target="https://www.reddit.com/r/metacanada/comments/gyrhdh/til_in_2019_a_croatian_bakery_closed_in_munich_i/" TargetMode="External"/><Relationship Id="rId6695" Type="http://schemas.openxmlformats.org/officeDocument/2006/relationships/hyperlink" Target="https://www.reddit.com/r/metacanada/comments/hftfv3/welcome_to_virtue_signal_arena_home_of_the/" TargetMode="External"/><Relationship Id="rId4037" Type="http://schemas.openxmlformats.org/officeDocument/2006/relationships/hyperlink" Target="https://www.cnbc.com/2020/06/16/google-bans-zerohedge-and-the-federalist-from-its-ad-platform.html" TargetMode="External"/><Relationship Id="rId5369" Type="http://schemas.openxmlformats.org/officeDocument/2006/relationships/hyperlink" Target="http://rt.com" TargetMode="External"/><Relationship Id="rId4036" Type="http://schemas.openxmlformats.org/officeDocument/2006/relationships/hyperlink" Target="https://www.reddit.com/r/metacanada/comments/habqyg/google_bans_zerohedge_and_the_federalist_from_its/" TargetMode="External"/><Relationship Id="rId299" Type="http://schemas.openxmlformats.org/officeDocument/2006/relationships/hyperlink" Target="http://twitter.com" TargetMode="External"/><Relationship Id="rId4039" Type="http://schemas.openxmlformats.org/officeDocument/2006/relationships/hyperlink" Target="https://www.reddit.com/r/metacanada/comments/gxrr29/blm_leaders/" TargetMode="External"/><Relationship Id="rId5367" Type="http://schemas.openxmlformats.org/officeDocument/2006/relationships/hyperlink" Target="https://www.reddit.com/r/metacanada/comments/hgd4qt/gerald_butts_is_back_helping_the_liberals_plan/" TargetMode="External"/><Relationship Id="rId6698" Type="http://schemas.openxmlformats.org/officeDocument/2006/relationships/hyperlink" Target="https://www.reddit.com/r/metacanada/comments/he9q27/juneteenth_block_party_ends_in_mass_casualty/" TargetMode="External"/><Relationship Id="rId298" Type="http://schemas.openxmlformats.org/officeDocument/2006/relationships/hyperlink" Target="https://www.reddit.com/r/metacanada/comments/hgoew6/biology_and_genetics_are_racist_now_if_you_dont/" TargetMode="External"/><Relationship Id="rId4038" Type="http://schemas.openxmlformats.org/officeDocument/2006/relationships/hyperlink" Target="https://www.reddit.com/r/metacanada/comments/gxrr29/blm_leaders/" TargetMode="External"/><Relationship Id="rId5368" Type="http://schemas.openxmlformats.org/officeDocument/2006/relationships/hyperlink" Target="https://www.ctvnews.ca/politics/gerald-butts-is-back-helping-the-liberals-plan-for-the-federal-election-source-1.4516600" TargetMode="External"/><Relationship Id="rId6699" Type="http://schemas.openxmlformats.org/officeDocument/2006/relationships/hyperlink" Target="https://www.wbtv.com/2020/06/22/two-dead-hurt-after-shooting-block-party-north-charlotte/" TargetMode="External"/><Relationship Id="rId5390" Type="http://schemas.openxmlformats.org/officeDocument/2006/relationships/hyperlink" Target="https://www.reddit.com/r/metacanada/comments/gzsebq/the_biggest_mistake_ever_made/" TargetMode="External"/><Relationship Id="rId5391" Type="http://schemas.openxmlformats.org/officeDocument/2006/relationships/hyperlink" Target="http://fitnesshelp.info" TargetMode="External"/><Relationship Id="rId4060" Type="http://schemas.openxmlformats.org/officeDocument/2006/relationships/hyperlink" Target="http://youtube.com" TargetMode="External"/><Relationship Id="rId4062" Type="http://schemas.openxmlformats.org/officeDocument/2006/relationships/hyperlink" Target="https://www.youtube.com/watch?v=wotNz10ywYc&amp;amp;feature=emb_title" TargetMode="External"/><Relationship Id="rId5394" Type="http://schemas.openxmlformats.org/officeDocument/2006/relationships/hyperlink" Target="https://www.reddit.com/r/metacanada/comments/hbo2rw/dont_give_in_to_liberal_demands/" TargetMode="External"/><Relationship Id="rId4061" Type="http://schemas.openxmlformats.org/officeDocument/2006/relationships/hyperlink" Target="https://www.reddit.com/r/metacanada/comments/hc5n6a/i_spent_8_hours_editing_the_cpc_debate_removing/" TargetMode="External"/><Relationship Id="rId5395" Type="http://schemas.openxmlformats.org/officeDocument/2006/relationships/hyperlink" Target="https://www.reddit.com/r/metacanada/comments/hbo2rw/dont_give_in_to_liberal_demands/" TargetMode="External"/><Relationship Id="rId4064" Type="http://schemas.openxmlformats.org/officeDocument/2006/relationships/hyperlink" Target="https://www.reddit.com/r/metacanada/comments/gz9q6a/motion_to_defund_toronto_police_going_to_toronto/" TargetMode="External"/><Relationship Id="rId5392" Type="http://schemas.openxmlformats.org/officeDocument/2006/relationships/hyperlink" Target="https://www.reddit.com/r/metacanada/comments/gx7jnz/corona_virus_will_be_a_major_concern_these_facts/" TargetMode="External"/><Relationship Id="rId4063" Type="http://schemas.openxmlformats.org/officeDocument/2006/relationships/hyperlink" Target="http://thepostmillennial.com" TargetMode="External"/><Relationship Id="rId5393" Type="http://schemas.openxmlformats.org/officeDocument/2006/relationships/hyperlink" Target="https://www.fitnesshelp.info/2020/06/corona-virus-will-be-major-concern.html?m=1" TargetMode="External"/><Relationship Id="rId4066" Type="http://schemas.openxmlformats.org/officeDocument/2006/relationships/hyperlink" Target="http://quillette.com" TargetMode="External"/><Relationship Id="rId5398" Type="http://schemas.openxmlformats.org/officeDocument/2006/relationships/hyperlink" Target="https://www.reddit.com/r/metacanada/comments/hb6jb9/httpsipinimgcomoriginalsbd20aabd20aa0664d34f68d4a4/" TargetMode="External"/><Relationship Id="rId4065" Type="http://schemas.openxmlformats.org/officeDocument/2006/relationships/hyperlink" Target="https://thepostmillennial.com/motion-to-defund-toronto-police" TargetMode="External"/><Relationship Id="rId5399" Type="http://schemas.openxmlformats.org/officeDocument/2006/relationships/hyperlink" Target="http://i.kym-cdn.com" TargetMode="External"/><Relationship Id="rId4068" Type="http://schemas.openxmlformats.org/officeDocument/2006/relationships/hyperlink" Target="https://www.reddit.com/r/metacanada/comments/h80yir/from_south_american_anthropology_to_gendercrit/" TargetMode="External"/><Relationship Id="rId5396" Type="http://schemas.openxmlformats.org/officeDocument/2006/relationships/hyperlink" Target="https://i.pinimg.com/originals/bd/20/aa/bd20aa0664d34f68d4a4c7d2ed9a699f.gif" TargetMode="External"/><Relationship Id="rId4067" Type="http://schemas.openxmlformats.org/officeDocument/2006/relationships/hyperlink" Target="https://www.reddit.com/r/metacanada/comments/h80yir/from_south_american_anthropology_to_gendercrit/" TargetMode="External"/><Relationship Id="rId5397" Type="http://schemas.openxmlformats.org/officeDocument/2006/relationships/hyperlink" Target="https://www.reddit.com/r/metacanada/comments/hb6jb9/httpsipinimgcomoriginalsbd20aabd20aa0664d34f68d4a4/" TargetMode="External"/><Relationship Id="rId4069" Type="http://schemas.openxmlformats.org/officeDocument/2006/relationships/hyperlink" Target="http://youtube.com" TargetMode="External"/><Relationship Id="rId5380" Type="http://schemas.openxmlformats.org/officeDocument/2006/relationships/hyperlink" Target="http://i.redd.it" TargetMode="External"/><Relationship Id="rId4051" Type="http://schemas.openxmlformats.org/officeDocument/2006/relationships/hyperlink" Target="https://www.ctvnews.ca/politics/foreign-affairs-minister-has-repaid-mortgages-held-with-state-run-bank-of-china-1.4996543" TargetMode="External"/><Relationship Id="rId5383" Type="http://schemas.openxmlformats.org/officeDocument/2006/relationships/hyperlink" Target="http://zerohedge.com" TargetMode="External"/><Relationship Id="rId4050" Type="http://schemas.openxmlformats.org/officeDocument/2006/relationships/hyperlink" Target="https://www.reddit.com/r/metacanada/comments/hel2t2/i_wish_i_could_get_a_canadian_bank_to_approve_a/" TargetMode="External"/><Relationship Id="rId5384" Type="http://schemas.openxmlformats.org/officeDocument/2006/relationships/hyperlink" Target="https://www.reddit.com/r/metacanada/comments/gxifro/black_lives_matter_melbourne_tells_white_people/" TargetMode="External"/><Relationship Id="rId4053" Type="http://schemas.openxmlformats.org/officeDocument/2006/relationships/hyperlink" Target="https://www.reddit.com/r/metacanada/comments/hg1pz3/we_should_ban_star_wars/" TargetMode="External"/><Relationship Id="rId5381" Type="http://schemas.openxmlformats.org/officeDocument/2006/relationships/hyperlink" Target="https://www.reddit.com/r/metacanada/comments/gy06qy/prime_minister_arrested_for_not_wearing_face_mask/" TargetMode="External"/><Relationship Id="rId4052" Type="http://schemas.openxmlformats.org/officeDocument/2006/relationships/hyperlink" Target="https://www.reddit.com/r/metacanada/comments/hg1pz3/we_should_ban_star_wars/" TargetMode="External"/><Relationship Id="rId5382" Type="http://schemas.openxmlformats.org/officeDocument/2006/relationships/hyperlink" Target="https://i.redd.it/ob9f51cw6d351.jpg" TargetMode="External"/><Relationship Id="rId4055" Type="http://schemas.openxmlformats.org/officeDocument/2006/relationships/hyperlink" Target="https://www.reddit.com/r/metacanada/comments/hfxxab/canada_loses_aaa_credit_rating/" TargetMode="External"/><Relationship Id="rId5387" Type="http://schemas.openxmlformats.org/officeDocument/2006/relationships/hyperlink" Target="https://www.reddit.com/r/metacanada/comments/ha732e/now_chaz_has_guns_seattle_autonomous_zone_warlord/" TargetMode="External"/><Relationship Id="rId4054" Type="http://schemas.openxmlformats.org/officeDocument/2006/relationships/hyperlink" Target="http://google.com" TargetMode="External"/><Relationship Id="rId5388" Type="http://schemas.openxmlformats.org/officeDocument/2006/relationships/hyperlink" Target="https://www.rt.com/usa/491937-chaz-seattle-warlord-guns/" TargetMode="External"/><Relationship Id="rId4057" Type="http://schemas.openxmlformats.org/officeDocument/2006/relationships/hyperlink" Target="http://v.redd.it" TargetMode="External"/><Relationship Id="rId5385" Type="http://schemas.openxmlformats.org/officeDocument/2006/relationships/hyperlink" Target="https://www.zerohedge.com/geopolitical/black-lives-matter-melbourne-tells-white-people-no-selfies" TargetMode="External"/><Relationship Id="rId4056" Type="http://schemas.openxmlformats.org/officeDocument/2006/relationships/hyperlink" Target="https://www.google.com/amp/s/www.baystreet.ca/amp/articles/EconomicCommentary.aspx%3farticleid=58150" TargetMode="External"/><Relationship Id="rId5386" Type="http://schemas.openxmlformats.org/officeDocument/2006/relationships/hyperlink" Target="http://rt.com" TargetMode="External"/><Relationship Id="rId4059" Type="http://schemas.openxmlformats.org/officeDocument/2006/relationships/hyperlink" Target="https://v.redd.it/jv53bp7dc1451" TargetMode="External"/><Relationship Id="rId4058" Type="http://schemas.openxmlformats.org/officeDocument/2006/relationships/hyperlink" Target="https://www.reddit.com/r/metacanada/comments/h076to/_/" TargetMode="External"/><Relationship Id="rId5389" Type="http://schemas.openxmlformats.org/officeDocument/2006/relationships/hyperlink" Target="https://www.reddit.com/r/metacanada/comments/gzsebq/the_biggest_mistake_ever_made/" TargetMode="External"/><Relationship Id="rId4008" Type="http://schemas.openxmlformats.org/officeDocument/2006/relationships/hyperlink" Target="https://www.reddit.com/r/metacanada/comments/gx0b09/some_firsttime_drunk_drivers_in_alberta_wont_get/" TargetMode="External"/><Relationship Id="rId4007" Type="http://schemas.openxmlformats.org/officeDocument/2006/relationships/hyperlink" Target="https://www.reddit.com/r/metacanada/comments/gx0b09/some_firsttime_drunk_drivers_in_alberta_wont_get/" TargetMode="External"/><Relationship Id="rId5338" Type="http://schemas.openxmlformats.org/officeDocument/2006/relationships/hyperlink" Target="https://www.reddit.com/r/metacanada/comments/haxczc/perturbed_at_the_state_of_academia_ive_created_a/" TargetMode="External"/><Relationship Id="rId6669" Type="http://schemas.openxmlformats.org/officeDocument/2006/relationships/hyperlink" Target="https://i.redd.it/8cg6x99r8k351.png" TargetMode="External"/><Relationship Id="rId4009" Type="http://schemas.openxmlformats.org/officeDocument/2006/relationships/hyperlink" Target="http://youtube.com" TargetMode="External"/><Relationship Id="rId5339" Type="http://schemas.openxmlformats.org/officeDocument/2006/relationships/hyperlink" Target="https://www.reddit.com/r/metacanada/comments/hgor27/recommend_keeping_us_border_closed_until_next_year/" TargetMode="External"/><Relationship Id="rId271" Type="http://schemas.openxmlformats.org/officeDocument/2006/relationships/hyperlink" Target="https://youtu.be/_6Qs24_eEug" TargetMode="External"/><Relationship Id="rId270" Type="http://schemas.openxmlformats.org/officeDocument/2006/relationships/hyperlink" Target="https://www.reddit.com/r/metacanada/comments/hdjfoc/so_many_slippery_slope_denialists_todaywatch_this/" TargetMode="External"/><Relationship Id="rId269" Type="http://schemas.openxmlformats.org/officeDocument/2006/relationships/hyperlink" Target="http://youtu.be" TargetMode="External"/><Relationship Id="rId7991" Type="http://schemas.openxmlformats.org/officeDocument/2006/relationships/hyperlink" Target="http://v.redd.it" TargetMode="External"/><Relationship Id="rId6660" Type="http://schemas.openxmlformats.org/officeDocument/2006/relationships/hyperlink" Target="https://youtu.be/svfdw8J7jeI" TargetMode="External"/><Relationship Id="rId7990" Type="http://schemas.openxmlformats.org/officeDocument/2006/relationships/hyperlink" Target="https://www.dailymail.co.uk/news/article-8376453/UK-VETO-Donald-Trumps-bid-let-Russia-G7.html" TargetMode="External"/><Relationship Id="rId264" Type="http://schemas.openxmlformats.org/officeDocument/2006/relationships/hyperlink" Target="http://archive.fo" TargetMode="External"/><Relationship Id="rId4000" Type="http://schemas.openxmlformats.org/officeDocument/2006/relationships/hyperlink" Target="https://www.cbc.ca/news/canada/edmonton/allan-adam-athabasca-chipewyan-first-nation-arrest-rcmp-assault-1.5624976?__vfz=medium%3Dsharebar" TargetMode="External"/><Relationship Id="rId5332" Type="http://schemas.openxmlformats.org/officeDocument/2006/relationships/hyperlink" Target="http://globalnews.ca" TargetMode="External"/><Relationship Id="rId6663" Type="http://schemas.openxmlformats.org/officeDocument/2006/relationships/hyperlink" Target="https://www.theglobeandmail.com/opinion/article-why-was-the-arrest-of-a-sitting-mp-not-disclosed-to-media/" TargetMode="External"/><Relationship Id="rId7995" Type="http://schemas.openxmlformats.org/officeDocument/2006/relationships/hyperlink" Target="https://www.reddit.com/r/metacanada/comments/hcwr5h/china_has_two_canadian_hostages_and_the_toronto/" TargetMode="External"/><Relationship Id="rId263" Type="http://schemas.openxmlformats.org/officeDocument/2006/relationships/hyperlink" Target="https://youtu.be/VEo5aB4pzjY" TargetMode="External"/><Relationship Id="rId5333" Type="http://schemas.openxmlformats.org/officeDocument/2006/relationships/hyperlink" Target="https://www.reddit.com/r/metacanada/comments/heg35y/hamiltonwentworth_district_school_board/" TargetMode="External"/><Relationship Id="rId6664" Type="http://schemas.openxmlformats.org/officeDocument/2006/relationships/hyperlink" Target="http://cbc.ca" TargetMode="External"/><Relationship Id="rId7994" Type="http://schemas.openxmlformats.org/officeDocument/2006/relationships/hyperlink" Target="http://thestar.com" TargetMode="External"/><Relationship Id="rId262" Type="http://schemas.openxmlformats.org/officeDocument/2006/relationships/hyperlink" Target="https://www.reddit.com/r/metacanada/comments/gwvwos/jericho_green_shut_up_trudeau/" TargetMode="External"/><Relationship Id="rId4002" Type="http://schemas.openxmlformats.org/officeDocument/2006/relationships/hyperlink" Target="https://www.reddit.com/r/metacanada/comments/hfoy0z/thug_arrested_in_gunfight_at_north_york_vigil_is/" TargetMode="External"/><Relationship Id="rId5330" Type="http://schemas.openxmlformats.org/officeDocument/2006/relationships/hyperlink" Target="https://www.reddit.com/r/metacanada/comments/hg836d/cancon_the_tragically_hip_blow_at_high_dough/" TargetMode="External"/><Relationship Id="rId6661" Type="http://schemas.openxmlformats.org/officeDocument/2006/relationships/hyperlink" Target="http://theglobeandmail.com" TargetMode="External"/><Relationship Id="rId7993" Type="http://schemas.openxmlformats.org/officeDocument/2006/relationships/hyperlink" Target="https://v.redd.it/ibikjwl6r6351" TargetMode="External"/><Relationship Id="rId261" Type="http://schemas.openxmlformats.org/officeDocument/2006/relationships/hyperlink" Target="http://youtu.be" TargetMode="External"/><Relationship Id="rId4001" Type="http://schemas.openxmlformats.org/officeDocument/2006/relationships/hyperlink" Target="http://thestar.com" TargetMode="External"/><Relationship Id="rId5331" Type="http://schemas.openxmlformats.org/officeDocument/2006/relationships/hyperlink" Target="https://www.youtube.com/watch?v=aGRNEJiD3PY" TargetMode="External"/><Relationship Id="rId6662" Type="http://schemas.openxmlformats.org/officeDocument/2006/relationships/hyperlink" Target="https://www.reddit.com/r/metacanada/comments/h0p72k/why_was_the_arrest_of_a_sitting_mp_not_disclosed/" TargetMode="External"/><Relationship Id="rId7992" Type="http://schemas.openxmlformats.org/officeDocument/2006/relationships/hyperlink" Target="https://www.reddit.com/r/metacanada/comments/gxm0gd/hmmmm/" TargetMode="External"/><Relationship Id="rId268" Type="http://schemas.openxmlformats.org/officeDocument/2006/relationships/hyperlink" Target="https://www.reddit.com/r/metacanada/comments/hepk4x/beware_of_th_pedophile_communists_from_ahs/" TargetMode="External"/><Relationship Id="rId4004" Type="http://schemas.openxmlformats.org/officeDocument/2006/relationships/hyperlink" Target="http://imgur.com" TargetMode="External"/><Relationship Id="rId5336" Type="http://schemas.openxmlformats.org/officeDocument/2006/relationships/hyperlink" Target="https://www.reddit.com/r/metacanada/comments/h80zyv/perturbed_at_the_state_of_academia_ive_created_a/" TargetMode="External"/><Relationship Id="rId6667" Type="http://schemas.openxmlformats.org/officeDocument/2006/relationships/hyperlink" Target="http://i.redd.it" TargetMode="External"/><Relationship Id="rId7999" Type="http://schemas.openxmlformats.org/officeDocument/2006/relationships/hyperlink" Target="https://youtu.be/EiA4mpSvGkI" TargetMode="External"/><Relationship Id="rId267" Type="http://schemas.openxmlformats.org/officeDocument/2006/relationships/hyperlink" Target="https://www.reddit.com/r/metacanada/comments/hepk4x/beware_of_th_pedophile_communists_from_ahs/" TargetMode="External"/><Relationship Id="rId4003" Type="http://schemas.openxmlformats.org/officeDocument/2006/relationships/hyperlink" Target="https://www.thestar.com/amp/news/gta/2020/06/24/man-arrested-after-gunfight-at-north-york-vigil-is-toronto-rapper-who-was-on-bail-and-parole.html" TargetMode="External"/><Relationship Id="rId5337" Type="http://schemas.openxmlformats.org/officeDocument/2006/relationships/hyperlink" Target="https://www.reddit.com/r/metacanada/comments/haxczc/perturbed_at_the_state_of_academia_ive_created_a/" TargetMode="External"/><Relationship Id="rId6668" Type="http://schemas.openxmlformats.org/officeDocument/2006/relationships/hyperlink" Target="https://www.reddit.com/r/metacanada/comments/gylnv0/the_real_conspiracy_is_the_refusal_to_face_the/" TargetMode="External"/><Relationship Id="rId7998" Type="http://schemas.openxmlformats.org/officeDocument/2006/relationships/hyperlink" Target="https://www.reddit.com/r/metacanada/comments/gwnp1r/thee_under_channels_quest_for_lord_stanleys_cup_a/" TargetMode="External"/><Relationship Id="rId266" Type="http://schemas.openxmlformats.org/officeDocument/2006/relationships/hyperlink" Target="https://archive.fo/cgfHn" TargetMode="External"/><Relationship Id="rId4006" Type="http://schemas.openxmlformats.org/officeDocument/2006/relationships/hyperlink" Target="https://imgur.com/UYwddN0" TargetMode="External"/><Relationship Id="rId5334" Type="http://schemas.openxmlformats.org/officeDocument/2006/relationships/hyperlink" Target="https://globalnews.ca/news/7094973/hwdsb-terminates-hamilton-police-school-liaison-program/" TargetMode="External"/><Relationship Id="rId6665" Type="http://schemas.openxmlformats.org/officeDocument/2006/relationships/hyperlink" Target="https://www.reddit.com/r/metacanada/comments/hc7b9f/this_fridays_preweekendprotest_artificial_race/" TargetMode="External"/><Relationship Id="rId7997" Type="http://schemas.openxmlformats.org/officeDocument/2006/relationships/hyperlink" Target="http://youtu.be" TargetMode="External"/><Relationship Id="rId265" Type="http://schemas.openxmlformats.org/officeDocument/2006/relationships/hyperlink" Target="https://www.reddit.com/r/metacanada/comments/hbs0xy/cbc_hates_white_people/" TargetMode="External"/><Relationship Id="rId4005" Type="http://schemas.openxmlformats.org/officeDocument/2006/relationships/hyperlink" Target="https://www.reddit.com/r/metacanada/comments/he09e9/you_know_youre_right_when_you_get_banned/" TargetMode="External"/><Relationship Id="rId5335" Type="http://schemas.openxmlformats.org/officeDocument/2006/relationships/hyperlink" Target="https://www.reddit.com/r/metacanada/comments/h80zyv/perturbed_at_the_state_of_academia_ive_created_a/" TargetMode="External"/><Relationship Id="rId6666" Type="http://schemas.openxmlformats.org/officeDocument/2006/relationships/hyperlink" Target="https://www.cbc.ca/news/canada/british-columbia/racism-in-bc-healthcare-health-minister-adrian-dix-1.5619245" TargetMode="External"/><Relationship Id="rId7996" Type="http://schemas.openxmlformats.org/officeDocument/2006/relationships/hyperlink" Target="https://www.thestar.com/opinion/contributors/2020/06/19/chinas-ambassador-us-is-the-troublemaker-in-china-canada-relations.html" TargetMode="External"/><Relationship Id="rId5329" Type="http://schemas.openxmlformats.org/officeDocument/2006/relationships/hyperlink" Target="http://youtube.com" TargetMode="External"/><Relationship Id="rId5327" Type="http://schemas.openxmlformats.org/officeDocument/2006/relationships/hyperlink" Target="https://www.reddit.com/r/metacanada/comments/hdyps3/celebrating_people_making_a_difference_this_pride/" TargetMode="External"/><Relationship Id="rId6658" Type="http://schemas.openxmlformats.org/officeDocument/2006/relationships/hyperlink" Target="http://youtu.be" TargetMode="External"/><Relationship Id="rId5328" Type="http://schemas.openxmlformats.org/officeDocument/2006/relationships/hyperlink" Target="https://www.cbc.ca/news/canada/toronto/community/proud-to-shine-features-2020-1.5621871" TargetMode="External"/><Relationship Id="rId6659" Type="http://schemas.openxmlformats.org/officeDocument/2006/relationships/hyperlink" Target="https://www.reddit.com/r/metacanada/comments/hhlbua/bud_light_canada_x_rainbow_railroad/" TargetMode="External"/><Relationship Id="rId7989" Type="http://schemas.openxmlformats.org/officeDocument/2006/relationships/hyperlink" Target="https://www.reddit.com/r/metacanada/comments/gupqo4/hmmmm/" TargetMode="External"/><Relationship Id="rId260" Type="http://schemas.openxmlformats.org/officeDocument/2006/relationships/hyperlink" Target="https://www.reddit.com/r/metacanada/comments/h8em2h/all_white_people_are_racist/" TargetMode="External"/><Relationship Id="rId259" Type="http://schemas.openxmlformats.org/officeDocument/2006/relationships/hyperlink" Target="https://www.reddit.com/r/metacanada/comments/h8em2h/all_white_people_are_racist/" TargetMode="External"/><Relationship Id="rId258" Type="http://schemas.openxmlformats.org/officeDocument/2006/relationships/hyperlink" Target="http://medium.com" TargetMode="External"/><Relationship Id="rId7980" Type="http://schemas.openxmlformats.org/officeDocument/2006/relationships/hyperlink" Target="https://www.reddit.com/r/metacanada/comments/hdj7o5/alberta_the_51st_state/" TargetMode="External"/><Relationship Id="rId253" Type="http://schemas.openxmlformats.org/officeDocument/2006/relationships/hyperlink" Target="https://www.reddit.com/r/metacanada/comments/gvvpu3/shut_up_blackface_the_mirror_never_lies/" TargetMode="External"/><Relationship Id="rId5321" Type="http://schemas.openxmlformats.org/officeDocument/2006/relationships/hyperlink" Target="https://www.reddit.com/r/metacanada/comments/h9b8eh/government_files_reveal_new_information_about/" TargetMode="External"/><Relationship Id="rId6652" Type="http://schemas.openxmlformats.org/officeDocument/2006/relationships/hyperlink" Target="http://calgaryherald.com" TargetMode="External"/><Relationship Id="rId7984" Type="http://schemas.openxmlformats.org/officeDocument/2006/relationships/hyperlink" Target="https://i.redd.it/o296bm84zm251.png" TargetMode="External"/><Relationship Id="rId252" Type="http://schemas.openxmlformats.org/officeDocument/2006/relationships/hyperlink" Target="http://i.redd.it" TargetMode="External"/><Relationship Id="rId5322" Type="http://schemas.openxmlformats.org/officeDocument/2006/relationships/hyperlink" Target="https://www.cbc.ca/news/canada/manitoba/canadian-scientist-sent-deadly-viruses-to-wuhan-lab-months-before-rcmp-asked-to-investigate-1.5609582?__vfz=medium%3Dsharebar" TargetMode="External"/><Relationship Id="rId6653" Type="http://schemas.openxmlformats.org/officeDocument/2006/relationships/hyperlink" Target="https://www.reddit.com/r/metacanada/comments/hi6gge/alberta_to_cut_business_tax_to_8_immediately/" TargetMode="External"/><Relationship Id="rId7983" Type="http://schemas.openxmlformats.org/officeDocument/2006/relationships/hyperlink" Target="https://www.reddit.com/r/metacanada/comments/gvoa75/we_are_all_george_floyd/" TargetMode="External"/><Relationship Id="rId251" Type="http://schemas.openxmlformats.org/officeDocument/2006/relationships/hyperlink" Target="https://www.reddit.com/r/BurlingtonON/comments/hc7749/the_activist_killed_this_morning_has_been/?utm_source=share&amp;amp;utm_medium=ios_app&amp;amp;utm_name=iossmf" TargetMode="External"/><Relationship Id="rId6650" Type="http://schemas.openxmlformats.org/officeDocument/2006/relationships/hyperlink" Target="https://www.reddit.com/r/metacanada/comments/gxllzj/ode_to_cosmo_dbc/" TargetMode="External"/><Relationship Id="rId7982" Type="http://schemas.openxmlformats.org/officeDocument/2006/relationships/hyperlink" Target="http://i.redd.it" TargetMode="External"/><Relationship Id="rId250" Type="http://schemas.openxmlformats.org/officeDocument/2006/relationships/hyperlink" Target="https://www.reddit.com/r/metacanada/comments/hc7mo2/animal_right_activist_hit_after_feeding_pigs_left/" TargetMode="External"/><Relationship Id="rId5320" Type="http://schemas.openxmlformats.org/officeDocument/2006/relationships/hyperlink" Target="http://cbc.ca" TargetMode="External"/><Relationship Id="rId6651" Type="http://schemas.openxmlformats.org/officeDocument/2006/relationships/hyperlink" Target="https://soundcloud.com/dbc-6/ode-to-cosmo" TargetMode="External"/><Relationship Id="rId7981" Type="http://schemas.openxmlformats.org/officeDocument/2006/relationships/hyperlink" Target="https://edmonton.citynews.ca/video/2020/06/19/alberta-the-51st-state/" TargetMode="External"/><Relationship Id="rId257" Type="http://schemas.openxmlformats.org/officeDocument/2006/relationships/hyperlink" Target="https://www.strategic-culture.org/news/2020/06/15/american-delusions-about-covid-19/" TargetMode="External"/><Relationship Id="rId5325" Type="http://schemas.openxmlformats.org/officeDocument/2006/relationships/hyperlink" Target="https://i.redd.it/hz8aenvl8l351.jpg" TargetMode="External"/><Relationship Id="rId6656" Type="http://schemas.openxmlformats.org/officeDocument/2006/relationships/hyperlink" Target="https://www.reddit.com/r/metacanada/comments/h94m63/notameme/" TargetMode="External"/><Relationship Id="rId7988" Type="http://schemas.openxmlformats.org/officeDocument/2006/relationships/hyperlink" Target="http://dailymail.co.uk" TargetMode="External"/><Relationship Id="rId256" Type="http://schemas.openxmlformats.org/officeDocument/2006/relationships/hyperlink" Target="https://www.reddit.com/r/metacanada/comments/ha2df0/it_is_sheer_delusion_to_imagine_that_either_the/" TargetMode="External"/><Relationship Id="rId5326" Type="http://schemas.openxmlformats.org/officeDocument/2006/relationships/hyperlink" Target="http://cbc.ca" TargetMode="External"/><Relationship Id="rId6657" Type="http://schemas.openxmlformats.org/officeDocument/2006/relationships/hyperlink" Target="https://i.redd.it/mfv2ghaqqy451.jpg" TargetMode="External"/><Relationship Id="rId7987" Type="http://schemas.openxmlformats.org/officeDocument/2006/relationships/hyperlink" Target="https://i.redd.it/o6suiay4vw551.jpg" TargetMode="External"/><Relationship Id="rId255" Type="http://schemas.openxmlformats.org/officeDocument/2006/relationships/hyperlink" Target="http://strategic-culture.org" TargetMode="External"/><Relationship Id="rId5323" Type="http://schemas.openxmlformats.org/officeDocument/2006/relationships/hyperlink" Target="http://i.redd.it" TargetMode="External"/><Relationship Id="rId6654" Type="http://schemas.openxmlformats.org/officeDocument/2006/relationships/hyperlink" Target="https://calgaryherald.com/news/local-news/live-kenney-to-detail-albertas-economic-reboot-plan/wcm/eba2ee0b-c41b-4005-a326-b8322784034d/" TargetMode="External"/><Relationship Id="rId7986" Type="http://schemas.openxmlformats.org/officeDocument/2006/relationships/hyperlink" Target="https://www.reddit.com/r/metacanada/comments/hc64cq/black_people_in_technology_westinghouse_builds/" TargetMode="External"/><Relationship Id="rId254" Type="http://schemas.openxmlformats.org/officeDocument/2006/relationships/hyperlink" Target="https://i.redd.it/711gltteop251.jpg" TargetMode="External"/><Relationship Id="rId5324" Type="http://schemas.openxmlformats.org/officeDocument/2006/relationships/hyperlink" Target="https://www.reddit.com/r/metacanada/comments/gyxfmn/clearly_the_crossposter_here_has_never_rode_on/" TargetMode="External"/><Relationship Id="rId6655" Type="http://schemas.openxmlformats.org/officeDocument/2006/relationships/hyperlink" Target="http://i.redd.it" TargetMode="External"/><Relationship Id="rId7985" Type="http://schemas.openxmlformats.org/officeDocument/2006/relationships/hyperlink" Target="http://i.redd.it" TargetMode="External"/><Relationship Id="rId4029" Type="http://schemas.openxmlformats.org/officeDocument/2006/relationships/hyperlink" Target="https://i.redd.it/heyi5zj2rr751.jpg" TargetMode="External"/><Relationship Id="rId293" Type="http://schemas.openxmlformats.org/officeDocument/2006/relationships/hyperlink" Target="http://imgur.com" TargetMode="External"/><Relationship Id="rId292" Type="http://schemas.openxmlformats.org/officeDocument/2006/relationships/hyperlink" Target="https://youtu.be/dZu2es4sudg" TargetMode="External"/><Relationship Id="rId291" Type="http://schemas.openxmlformats.org/officeDocument/2006/relationships/hyperlink" Target="https://www.reddit.com/r/metacanada/comments/h978i9/we_are_ruled_by_fools/" TargetMode="External"/><Relationship Id="rId290" Type="http://schemas.openxmlformats.org/officeDocument/2006/relationships/hyperlink" Target="http://youtu.be" TargetMode="External"/><Relationship Id="rId5350" Type="http://schemas.openxmlformats.org/officeDocument/2006/relationships/hyperlink" Target="https://www.reddit.com/r/metacanada/comments/hcsqds/rioters_topple_ulysses_s_grant_statue_who_helped/" TargetMode="External"/><Relationship Id="rId6681" Type="http://schemas.openxmlformats.org/officeDocument/2006/relationships/hyperlink" Target="http://archive.is" TargetMode="External"/><Relationship Id="rId5351" Type="http://schemas.openxmlformats.org/officeDocument/2006/relationships/hyperlink" Target="https://thepostmillennial.com/demonstrators-topple-ulysses-s-grant-statue-on-juneteenth" TargetMode="External"/><Relationship Id="rId6682" Type="http://schemas.openxmlformats.org/officeDocument/2006/relationships/hyperlink" Target="https://www.reddit.com/r/metacanada/comments/heiq83/the_theory_of_immigrants_and_foreign_investors/" TargetMode="External"/><Relationship Id="rId4020" Type="http://schemas.openxmlformats.org/officeDocument/2006/relationships/hyperlink" Target="https://www.youtube.com/watch?v=IfKDAt4tWxU" TargetMode="External"/><Relationship Id="rId6680" Type="http://schemas.openxmlformats.org/officeDocument/2006/relationships/hyperlink" Target="https://twitter.com/Julio_Rosas11/status/1271229738451959816" TargetMode="External"/><Relationship Id="rId286" Type="http://schemas.openxmlformats.org/officeDocument/2006/relationships/hyperlink" Target="https://www.youtube.com/watch?v=J4Vf6Qly2Q8" TargetMode="External"/><Relationship Id="rId4022" Type="http://schemas.openxmlformats.org/officeDocument/2006/relationships/hyperlink" Target="https://www.reddit.com/r/metacanada/comments/gw2mu8/china_frustrated_who_by_delaying_coronavirus_info/" TargetMode="External"/><Relationship Id="rId5354" Type="http://schemas.openxmlformats.org/officeDocument/2006/relationships/hyperlink" Target="https://imgur.com/a/lGH9gQy" TargetMode="External"/><Relationship Id="rId6685" Type="http://schemas.openxmlformats.org/officeDocument/2006/relationships/hyperlink" Target="https://www.reddit.com/r/metacanada/comments/gx3obe/weird_how_that_works/" TargetMode="External"/><Relationship Id="rId285" Type="http://schemas.openxmlformats.org/officeDocument/2006/relationships/hyperlink" Target="https://www.reddit.com/r/metacanada/comments/gv0eop/no_one_is_going_to_hurt_you_they_say_while_hes/" TargetMode="External"/><Relationship Id="rId4021" Type="http://schemas.openxmlformats.org/officeDocument/2006/relationships/hyperlink" Target="http://globalnews.ca" TargetMode="External"/><Relationship Id="rId5355" Type="http://schemas.openxmlformats.org/officeDocument/2006/relationships/hyperlink" Target="https://www.reddit.com/r/metacanada/comments/heibtf/im_offended_how_do_i_get_paid/" TargetMode="External"/><Relationship Id="rId6686" Type="http://schemas.openxmlformats.org/officeDocument/2006/relationships/hyperlink" Target="https://i.redd.it/2qdyr19pi0351.jpg" TargetMode="External"/><Relationship Id="rId284" Type="http://schemas.openxmlformats.org/officeDocument/2006/relationships/hyperlink" Target="http://youtube.com" TargetMode="External"/><Relationship Id="rId4024" Type="http://schemas.openxmlformats.org/officeDocument/2006/relationships/hyperlink" Target="http://twitter.com" TargetMode="External"/><Relationship Id="rId5352" Type="http://schemas.openxmlformats.org/officeDocument/2006/relationships/hyperlink" Target="http://imgur.com" TargetMode="External"/><Relationship Id="rId6683" Type="http://schemas.openxmlformats.org/officeDocument/2006/relationships/hyperlink" Target="http://archive.is/1W8B0" TargetMode="External"/><Relationship Id="rId283" Type="http://schemas.openxmlformats.org/officeDocument/2006/relationships/hyperlink" Target="https://www.reddit.com/r/metacanada/comments/gytg88/pathetic_country/" TargetMode="External"/><Relationship Id="rId4023" Type="http://schemas.openxmlformats.org/officeDocument/2006/relationships/hyperlink" Target="https://globalnews.ca/news/7014974/coronavirus-china-who-delays/" TargetMode="External"/><Relationship Id="rId5353" Type="http://schemas.openxmlformats.org/officeDocument/2006/relationships/hyperlink" Target="https://www.reddit.com/r/metacanada/comments/hgb6uv/allan_rock_follows_jay_central_organizer_for_the/" TargetMode="External"/><Relationship Id="rId6684" Type="http://schemas.openxmlformats.org/officeDocument/2006/relationships/hyperlink" Target="http://i.redd.it" TargetMode="External"/><Relationship Id="rId4026" Type="http://schemas.openxmlformats.org/officeDocument/2006/relationships/hyperlink" Target="https://twitter.com/Liz_Wheeler/status/1269991936535887877" TargetMode="External"/><Relationship Id="rId5358" Type="http://schemas.openxmlformats.org/officeDocument/2006/relationships/hyperlink" Target="https://www.reddit.com/r/metacanada/comments/h7ai42/heres_what_happens_when_you_tell_people_who_arent/" TargetMode="External"/><Relationship Id="rId6689" Type="http://schemas.openxmlformats.org/officeDocument/2006/relationships/hyperlink" Target="https://twitter.com/CBS6/status/1270526933772709888" TargetMode="External"/><Relationship Id="rId289" Type="http://schemas.openxmlformats.org/officeDocument/2006/relationships/hyperlink" Target="https://twitter.com/fa_ciardullo/status/1272403512589275136?s=21" TargetMode="External"/><Relationship Id="rId4025" Type="http://schemas.openxmlformats.org/officeDocument/2006/relationships/hyperlink" Target="https://www.reddit.com/r/metacanada/comments/gz9xtx/minneapolis_city_council_member_is_asked_if_you/" TargetMode="External"/><Relationship Id="rId5359" Type="http://schemas.openxmlformats.org/officeDocument/2006/relationships/hyperlink" Target="https://i.redd.it/8xv5r1ojld451.png" TargetMode="External"/><Relationship Id="rId288" Type="http://schemas.openxmlformats.org/officeDocument/2006/relationships/hyperlink" Target="https://www.reddit.com/r/metacanada/comments/helmvw/ppc_manlet_francesco_ciardullo_plans_anti_covid19/" TargetMode="External"/><Relationship Id="rId4028" Type="http://schemas.openxmlformats.org/officeDocument/2006/relationships/hyperlink" Target="https://www.reddit.com/r/metacanada/comments/hhsi7u/spotted_in_montreal/" TargetMode="External"/><Relationship Id="rId5356" Type="http://schemas.openxmlformats.org/officeDocument/2006/relationships/hyperlink" Target="https://www.reddit.com/r/metacanada/comments/heibtf/im_offended_how_do_i_get_paid/" TargetMode="External"/><Relationship Id="rId6687" Type="http://schemas.openxmlformats.org/officeDocument/2006/relationships/hyperlink" Target="http://twitter.com" TargetMode="External"/><Relationship Id="rId287" Type="http://schemas.openxmlformats.org/officeDocument/2006/relationships/hyperlink" Target="http://twitter.com" TargetMode="External"/><Relationship Id="rId4027" Type="http://schemas.openxmlformats.org/officeDocument/2006/relationships/hyperlink" Target="http://i.redd.it" TargetMode="External"/><Relationship Id="rId5357" Type="http://schemas.openxmlformats.org/officeDocument/2006/relationships/hyperlink" Target="http://i.redd.it" TargetMode="External"/><Relationship Id="rId6688" Type="http://schemas.openxmlformats.org/officeDocument/2006/relationships/hyperlink" Target="https://www.reddit.com/r/metacanada/comments/h01u7l/the_erasure_of_history_continues/" TargetMode="External"/><Relationship Id="rId4019" Type="http://schemas.openxmlformats.org/officeDocument/2006/relationships/hyperlink" Target="https://www.reddit.com/r/metacanada/comments/gyerv7/i_dont_condemn_the_violence_interviewing_torontos/" TargetMode="External"/><Relationship Id="rId4018" Type="http://schemas.openxmlformats.org/officeDocument/2006/relationships/hyperlink" Target="http://youtube.com" TargetMode="External"/><Relationship Id="rId5349" Type="http://schemas.openxmlformats.org/officeDocument/2006/relationships/hyperlink" Target="http://thepostmillennial.com" TargetMode="External"/><Relationship Id="rId282" Type="http://schemas.openxmlformats.org/officeDocument/2006/relationships/hyperlink" Target="https://www.reddit.com/r/metacanada/comments/gytg88/pathetic_country/" TargetMode="External"/><Relationship Id="rId281" Type="http://schemas.openxmlformats.org/officeDocument/2006/relationships/hyperlink" Target="https://twitter.com/mneunite/status/1274566119349772288?s=20" TargetMode="External"/><Relationship Id="rId280" Type="http://schemas.openxmlformats.org/officeDocument/2006/relationships/hyperlink" Target="https://www.reddit.com/r/metacanada/comments/hd1n5z/siu_investigation_police_shoot_armed/" TargetMode="External"/><Relationship Id="rId6670" Type="http://schemas.openxmlformats.org/officeDocument/2006/relationships/hyperlink" Target="http://i.redd.it" TargetMode="External"/><Relationship Id="rId5340" Type="http://schemas.openxmlformats.org/officeDocument/2006/relationships/hyperlink" Target="https://www.reddit.com/r/metacanada/comments/hgor27/recommend_keeping_us_border_closed_until_next_year/" TargetMode="External"/><Relationship Id="rId6671" Type="http://schemas.openxmlformats.org/officeDocument/2006/relationships/hyperlink" Target="https://www.reddit.com/r/metacanada/comments/hghhoo/metacanada_is_now_canadas_premier_furry_subreddit/" TargetMode="External"/><Relationship Id="rId275" Type="http://schemas.openxmlformats.org/officeDocument/2006/relationships/hyperlink" Target="http://cbc.ca" TargetMode="External"/><Relationship Id="rId4011" Type="http://schemas.openxmlformats.org/officeDocument/2006/relationships/hyperlink" Target="https://www.reddit.com/r/metacanada/comments/h7oztq/remember_slavery_is_not_unique_to_the_west/" TargetMode="External"/><Relationship Id="rId5343" Type="http://schemas.openxmlformats.org/officeDocument/2006/relationships/hyperlink" Target="https://www.reddit.com/r/metacanada/comments/hh48dc/if_you_truly_were_outside_of_identity_politics/" TargetMode="External"/><Relationship Id="rId6674" Type="http://schemas.openxmlformats.org/officeDocument/2006/relationships/hyperlink" Target="https://www.reddit.com/r/metacanada/comments/h99yww/justin_is_looking_a_lil_under_the_sun_today/" TargetMode="External"/><Relationship Id="rId274" Type="http://schemas.openxmlformats.org/officeDocument/2006/relationships/hyperlink" Target="https://twitter.com/DigitalForests/status/1268363871661838338" TargetMode="External"/><Relationship Id="rId4010" Type="http://schemas.openxmlformats.org/officeDocument/2006/relationships/hyperlink" Target="https://www.reddit.com/r/metacanada/comments/h7oztq/remember_slavery_is_not_unique_to_the_west/" TargetMode="External"/><Relationship Id="rId5344" Type="http://schemas.openxmlformats.org/officeDocument/2006/relationships/hyperlink" Target="http://v.redd.it" TargetMode="External"/><Relationship Id="rId6675" Type="http://schemas.openxmlformats.org/officeDocument/2006/relationships/hyperlink" Target="https://v.redd.it/uqu4n9dyh0551" TargetMode="External"/><Relationship Id="rId273" Type="http://schemas.openxmlformats.org/officeDocument/2006/relationships/hyperlink" Target="https://www.reddit.com/r/metacanada/comments/gw94pd/black_woman_heroically_confronts_three_diabolical/" TargetMode="External"/><Relationship Id="rId4013" Type="http://schemas.openxmlformats.org/officeDocument/2006/relationships/hyperlink" Target="https://www.reddit.com/r/metacanada/comments/hbi2j9/never_bend_the_knee/" TargetMode="External"/><Relationship Id="rId5341" Type="http://schemas.openxmlformats.org/officeDocument/2006/relationships/hyperlink" Target="http://i.redd.it" TargetMode="External"/><Relationship Id="rId6672" Type="http://schemas.openxmlformats.org/officeDocument/2006/relationships/hyperlink" Target="https://i.redd.it/fzuotn3jyb751.jpg" TargetMode="External"/><Relationship Id="rId272" Type="http://schemas.openxmlformats.org/officeDocument/2006/relationships/hyperlink" Target="http://twitter.com" TargetMode="External"/><Relationship Id="rId4012" Type="http://schemas.openxmlformats.org/officeDocument/2006/relationships/hyperlink" Target="http://youtube.com" TargetMode="External"/><Relationship Id="rId5342" Type="http://schemas.openxmlformats.org/officeDocument/2006/relationships/hyperlink" Target="https://www.reddit.com/r/metacanada/comments/hh48dc/if_you_truly_were_outside_of_identity_politics/" TargetMode="External"/><Relationship Id="rId6673" Type="http://schemas.openxmlformats.org/officeDocument/2006/relationships/hyperlink" Target="http://v.redd.it" TargetMode="External"/><Relationship Id="rId279" Type="http://schemas.openxmlformats.org/officeDocument/2006/relationships/hyperlink" Target="http://twitter.com" TargetMode="External"/><Relationship Id="rId4015" Type="http://schemas.openxmlformats.org/officeDocument/2006/relationships/hyperlink" Target="http://archive.is" TargetMode="External"/><Relationship Id="rId5347" Type="http://schemas.openxmlformats.org/officeDocument/2006/relationships/hyperlink" Target="https://www.reddit.com/r/metacanada/comments/h13b3z/another_canadian_university_cuts_ties_with/" TargetMode="External"/><Relationship Id="rId6678" Type="http://schemas.openxmlformats.org/officeDocument/2006/relationships/hyperlink" Target="http://twitter.com" TargetMode="External"/><Relationship Id="rId278" Type="http://schemas.openxmlformats.org/officeDocument/2006/relationships/hyperlink" Target="https://www.reddit.com/r/metacanada/comments/h05abd/actual_drama_the_dsa_in_seattle_seceded_from_the/" TargetMode="External"/><Relationship Id="rId4014" Type="http://schemas.openxmlformats.org/officeDocument/2006/relationships/hyperlink" Target="https://www.youtube.com/watch?v=tWmhECyJRU0&amp;amp;feature=share" TargetMode="External"/><Relationship Id="rId5348" Type="http://schemas.openxmlformats.org/officeDocument/2006/relationships/hyperlink" Target="https://tnc.news/2020/06/10/another-canadian-university-cuts-ties-with-china-influenced-campus-group/" TargetMode="External"/><Relationship Id="rId6679" Type="http://schemas.openxmlformats.org/officeDocument/2006/relationships/hyperlink" Target="https://www.reddit.com/r/metacanada/comments/h7bz59/tensions_are_high_in_the_chaz_after_some_officers/" TargetMode="External"/><Relationship Id="rId277" Type="http://schemas.openxmlformats.org/officeDocument/2006/relationships/hyperlink" Target="https://www.cbc.ca/news/canada/edmonton/edmonton-hookah-sisha-ban-july-1-1.5617213" TargetMode="External"/><Relationship Id="rId4017" Type="http://schemas.openxmlformats.org/officeDocument/2006/relationships/hyperlink" Target="http://archive.is/LuKfA" TargetMode="External"/><Relationship Id="rId5345" Type="http://schemas.openxmlformats.org/officeDocument/2006/relationships/hyperlink" Target="https://www.reddit.com/r/metacanada/comments/hf6fas/oofers/" TargetMode="External"/><Relationship Id="rId6676" Type="http://schemas.openxmlformats.org/officeDocument/2006/relationships/hyperlink" Target="https://www.reddit.com/r/metacanada/comments/hcy736/getting_around_employment_equity/" TargetMode="External"/><Relationship Id="rId276" Type="http://schemas.openxmlformats.org/officeDocument/2006/relationships/hyperlink" Target="https://www.reddit.com/r/metacanada/comments/hbkaap/cbc_wants_middle_easterners_and_africans_to_die/" TargetMode="External"/><Relationship Id="rId4016" Type="http://schemas.openxmlformats.org/officeDocument/2006/relationships/hyperlink" Target="https://www.reddit.com/r/metacanada/comments/h15lol/surprise_osc_report_finds_crypto_exchange/" TargetMode="External"/><Relationship Id="rId5346" Type="http://schemas.openxmlformats.org/officeDocument/2006/relationships/hyperlink" Target="https://v.redd.it/8qbgy02cgw651" TargetMode="External"/><Relationship Id="rId6677" Type="http://schemas.openxmlformats.org/officeDocument/2006/relationships/hyperlink" Target="https://www.reddit.com/r/metacanada/comments/hcy736/getting_around_employment_equity/" TargetMode="External"/><Relationship Id="rId1851" Type="http://schemas.openxmlformats.org/officeDocument/2006/relationships/hyperlink" Target="https://www.reddit.com/r/metacanada/comments/h8cphu/catherine_austin_fitts_sherry_tenpenny_expose/" TargetMode="External"/><Relationship Id="rId1852" Type="http://schemas.openxmlformats.org/officeDocument/2006/relationships/hyperlink" Target="http://youtu.be" TargetMode="External"/><Relationship Id="rId1853" Type="http://schemas.openxmlformats.org/officeDocument/2006/relationships/hyperlink" Target="https://www.reddit.com/r/metacanada/comments/haqa9q/everyone_i_dont_like_is_literally_hitler_the_song/" TargetMode="External"/><Relationship Id="rId1854" Type="http://schemas.openxmlformats.org/officeDocument/2006/relationships/hyperlink" Target="https://youtu.be/3ToEvz-7trY" TargetMode="External"/><Relationship Id="rId1855" Type="http://schemas.openxmlformats.org/officeDocument/2006/relationships/hyperlink" Target="https://www.reddit.com/r/metacanada/comments/gyno56/ogft_beats_a_dead_horse_brigades_posters_that/" TargetMode="External"/><Relationship Id="rId1856" Type="http://schemas.openxmlformats.org/officeDocument/2006/relationships/hyperlink" Target="https://www.reddit.com/r/metacanada/comments/gyno56/ogft_beats_a_dead_horse_brigades_posters_that/" TargetMode="External"/><Relationship Id="rId1857" Type="http://schemas.openxmlformats.org/officeDocument/2006/relationships/hyperlink" Target="http://youtube.com" TargetMode="External"/><Relationship Id="rId1858" Type="http://schemas.openxmlformats.org/officeDocument/2006/relationships/hyperlink" Target="https://www.reddit.com/r/metacanada/comments/hcui3z/jim_acosta_accuses_trump_of_tweeting_fake_news/" TargetMode="External"/><Relationship Id="rId1859" Type="http://schemas.openxmlformats.org/officeDocument/2006/relationships/hyperlink" Target="https://www.youtube.com/watch?v=7k7CofsLH78" TargetMode="External"/><Relationship Id="rId1850" Type="http://schemas.openxmlformats.org/officeDocument/2006/relationships/hyperlink" Target="https://www.reddit.com/r/metacanada/comments/h8cphu/catherine_austin_fitts_sherry_tenpenny_expose/" TargetMode="External"/><Relationship Id="rId1840" Type="http://schemas.openxmlformats.org/officeDocument/2006/relationships/hyperlink" Target="https://thepostmillennial.com/brutal-macys-assault-unprovoked" TargetMode="External"/><Relationship Id="rId1841" Type="http://schemas.openxmlformats.org/officeDocument/2006/relationships/hyperlink" Target="https://www.reddit.com/r/metacanada/comments/hi1j1e/must_read_suicide_of_the_west_by_james_burnham/" TargetMode="External"/><Relationship Id="rId1842" Type="http://schemas.openxmlformats.org/officeDocument/2006/relationships/hyperlink" Target="https://www.reddit.com/r/metacanada/comments/hi1j1e/must_read_suicide_of_the_west_by_james_burnham/" TargetMode="External"/><Relationship Id="rId1843" Type="http://schemas.openxmlformats.org/officeDocument/2006/relationships/hyperlink" Target="http://nationalpost.com" TargetMode="External"/><Relationship Id="rId1844" Type="http://schemas.openxmlformats.org/officeDocument/2006/relationships/hyperlink" Target="https://www.reddit.com/r/metacanada/comments/hepu1d/as_jagmeet_singh_condemns_terrorism_second_video/" TargetMode="External"/><Relationship Id="rId1845" Type="http://schemas.openxmlformats.org/officeDocument/2006/relationships/hyperlink" Target="https://nationalpost.com/news/politics/as-jagmeet-singh-condemns-terrorism-second-video-shows-him-speaking-alongside-sikh-separatist" TargetMode="External"/><Relationship Id="rId1846" Type="http://schemas.openxmlformats.org/officeDocument/2006/relationships/hyperlink" Target="http://canoe.com" TargetMode="External"/><Relationship Id="rId1847" Type="http://schemas.openxmlformats.org/officeDocument/2006/relationships/hyperlink" Target="https://www.reddit.com/r/metacanada/comments/hc0s0l/as_usual_the_drunk_driving_shpos_lives_meanwhile/" TargetMode="External"/><Relationship Id="rId1848" Type="http://schemas.openxmlformats.org/officeDocument/2006/relationships/hyperlink" Target="https://canoe.com/news/local-news/children-among-injured-in-multi-vehicle-brampton-crash/wcm/02fe97b0-eb92-49c5-bd95-48f2715bb0d7" TargetMode="External"/><Relationship Id="rId1849" Type="http://schemas.openxmlformats.org/officeDocument/2006/relationships/hyperlink" Target="http://youtube.com" TargetMode="External"/><Relationship Id="rId1873" Type="http://schemas.openxmlformats.org/officeDocument/2006/relationships/hyperlink" Target="https://www.reddit.com/r/metacanada/comments/gxjecx/irish_teenager_targeted_in_vicious_hate_crime/" TargetMode="External"/><Relationship Id="rId1874" Type="http://schemas.openxmlformats.org/officeDocument/2006/relationships/hyperlink" Target="https://www.youtube.com/watch?v=CsRCXw-Zh6c" TargetMode="External"/><Relationship Id="rId1875" Type="http://schemas.openxmlformats.org/officeDocument/2006/relationships/hyperlink" Target="http://i.imgur.com" TargetMode="External"/><Relationship Id="rId1876" Type="http://schemas.openxmlformats.org/officeDocument/2006/relationships/hyperlink" Target="https://www.reddit.com/r/metacanada/comments/hc3xei/super_scary_trump_hate_symbol_when_will_jagmeet/" TargetMode="External"/><Relationship Id="rId1877" Type="http://schemas.openxmlformats.org/officeDocument/2006/relationships/hyperlink" Target="https://i.imgur.com/hQGp5l9.png" TargetMode="External"/><Relationship Id="rId1878" Type="http://schemas.openxmlformats.org/officeDocument/2006/relationships/hyperlink" Target="http://archive.is" TargetMode="External"/><Relationship Id="rId1879" Type="http://schemas.openxmlformats.org/officeDocument/2006/relationships/hyperlink" Target="https://www.reddit.com/r/metacanada/comments/hbqvgw/opinion_transgender_kids_doc_doesnt_present_facts/" TargetMode="External"/><Relationship Id="rId1870" Type="http://schemas.openxmlformats.org/officeDocument/2006/relationships/hyperlink" Target="https://www.reddit.com/r/metacanada/comments/gwz4r5/these_rioting_protesters_are_getting_what_they/" TargetMode="External"/><Relationship Id="rId1871" Type="http://schemas.openxmlformats.org/officeDocument/2006/relationships/hyperlink" Target="https://abc7.com/lapd-video-batons-protest/6231194/" TargetMode="External"/><Relationship Id="rId1872" Type="http://schemas.openxmlformats.org/officeDocument/2006/relationships/hyperlink" Target="http://youtube.com" TargetMode="External"/><Relationship Id="rId1862" Type="http://schemas.openxmlformats.org/officeDocument/2006/relationships/hyperlink" Target="https://noqreport.com/2020/06/07/dinesh-dsouza-points-out-connection-between-current-racial-humiliation-and-the-nazis/" TargetMode="External"/><Relationship Id="rId1863" Type="http://schemas.openxmlformats.org/officeDocument/2006/relationships/hyperlink" Target="http://breitbart.com" TargetMode="External"/><Relationship Id="rId1864" Type="http://schemas.openxmlformats.org/officeDocument/2006/relationships/hyperlink" Target="https://www.reddit.com/r/metacanada/comments/hg10xc/gates_black_people_indigenous_people_should_get/" TargetMode="External"/><Relationship Id="rId1865" Type="http://schemas.openxmlformats.org/officeDocument/2006/relationships/hyperlink" Target="https://www.breitbart.com/politics/2020/06/25/melinda-gates-black-people-indigenous-people-should-get-coronavirus-vaccine-first/" TargetMode="External"/><Relationship Id="rId1866" Type="http://schemas.openxmlformats.org/officeDocument/2006/relationships/hyperlink" Target="http://np.reddit.com" TargetMode="External"/><Relationship Id="rId1867" Type="http://schemas.openxmlformats.org/officeDocument/2006/relationships/hyperlink" Target="https://www.reddit.com/r/metacanada/comments/gyo4z5/looks_like_hamilton_has_been_conquered_by_the/" TargetMode="External"/><Relationship Id="rId1868" Type="http://schemas.openxmlformats.org/officeDocument/2006/relationships/hyperlink" Target="https://np.reddit.com/r/Hamilton/comments/gy19ju/nazi_van_sighted/" TargetMode="External"/><Relationship Id="rId1869" Type="http://schemas.openxmlformats.org/officeDocument/2006/relationships/hyperlink" Target="http://abc7.com" TargetMode="External"/><Relationship Id="rId1860" Type="http://schemas.openxmlformats.org/officeDocument/2006/relationships/hyperlink" Target="http://noqreport.com" TargetMode="External"/><Relationship Id="rId1861" Type="http://schemas.openxmlformats.org/officeDocument/2006/relationships/hyperlink" Target="https://www.reddit.com/r/metacanada/comments/gypfdg/dinesh_dsouza_points_out_connection_between/" TargetMode="External"/><Relationship Id="rId1810" Type="http://schemas.openxmlformats.org/officeDocument/2006/relationships/hyperlink" Target="https://www.reddit.com/r/metacanada/comments/h8i2tm/fergus_hodgson_shutdown_wasteful_spending_hurting/" TargetMode="External"/><Relationship Id="rId1811" Type="http://schemas.openxmlformats.org/officeDocument/2006/relationships/hyperlink" Target="http://i.redd.it" TargetMode="External"/><Relationship Id="rId1812" Type="http://schemas.openxmlformats.org/officeDocument/2006/relationships/hyperlink" Target="https://www.reddit.com/r/metacanada/comments/hcqp36/postmodernism_meets_violence/" TargetMode="External"/><Relationship Id="rId1813" Type="http://schemas.openxmlformats.org/officeDocument/2006/relationships/hyperlink" Target="https://i.redd.it/ofsmzjikt3651.gif" TargetMode="External"/><Relationship Id="rId1814" Type="http://schemas.openxmlformats.org/officeDocument/2006/relationships/hyperlink" Target="http://youtube.com" TargetMode="External"/><Relationship Id="rId1815" Type="http://schemas.openxmlformats.org/officeDocument/2006/relationships/hyperlink" Target="https://www.reddit.com/r/metacanada/comments/gw1wg0/canada_orders_37m_syringes_in_preparation_for/" TargetMode="External"/><Relationship Id="rId1816" Type="http://schemas.openxmlformats.org/officeDocument/2006/relationships/hyperlink" Target="https://www.youtube.com/watch?v=_7pWYLQGoQc" TargetMode="External"/><Relationship Id="rId1817" Type="http://schemas.openxmlformats.org/officeDocument/2006/relationships/hyperlink" Target="http://streamable.com" TargetMode="External"/><Relationship Id="rId1818" Type="http://schemas.openxmlformats.org/officeDocument/2006/relationships/hyperlink" Target="https://www.reddit.com/r/metacanada/comments/gujri6/canada_needs_to_designate_antifa_a_terrorist/" TargetMode="External"/><Relationship Id="rId1819" Type="http://schemas.openxmlformats.org/officeDocument/2006/relationships/hyperlink" Target="https://streamable.com/a2k201" TargetMode="External"/><Relationship Id="rId4080" Type="http://schemas.openxmlformats.org/officeDocument/2006/relationships/hyperlink" Target="https://i.redd.it/rdkhscl8s1851.png" TargetMode="External"/><Relationship Id="rId4082" Type="http://schemas.openxmlformats.org/officeDocument/2006/relationships/hyperlink" Target="https://www.reddit.com/r/metacanada/comments/hi1fd0/on_behalf_of_environmentalists/" TargetMode="External"/><Relationship Id="rId4081" Type="http://schemas.openxmlformats.org/officeDocument/2006/relationships/hyperlink" Target="http://environmentalprogress.org" TargetMode="External"/><Relationship Id="rId4084" Type="http://schemas.openxmlformats.org/officeDocument/2006/relationships/hyperlink" Target="https://www.reddit.com/r/metacanada/comments/gy4vj5/rap_music_is_really_good_you_just_dont_understand/" TargetMode="External"/><Relationship Id="rId4083" Type="http://schemas.openxmlformats.org/officeDocument/2006/relationships/hyperlink" Target="http://environmentalprogress.org/big-news/2020/6/29/on-behalf-of-environmentalists-i-apologize-for-the-climate-scare" TargetMode="External"/><Relationship Id="rId4086" Type="http://schemas.openxmlformats.org/officeDocument/2006/relationships/hyperlink" Target="https://www.reddit.com/r/metacanada/comments/gy4we7/rap_music_is_really_good_you_just_dont_understand/" TargetMode="External"/><Relationship Id="rId4085" Type="http://schemas.openxmlformats.org/officeDocument/2006/relationships/hyperlink" Target="https://www.reddit.com/r/metacanada/comments/gy4vj5/rap_music_is_really_good_you_just_dont_understand/" TargetMode="External"/><Relationship Id="rId4088" Type="http://schemas.openxmlformats.org/officeDocument/2006/relationships/hyperlink" Target="https://www.reddit.com/r/metacanada/comments/gy4xi6/rap_music_is_really_good_you_just_dont_understand/" TargetMode="External"/><Relationship Id="rId4087" Type="http://schemas.openxmlformats.org/officeDocument/2006/relationships/hyperlink" Target="https://www.reddit.com/r/metacanada/comments/gy4we7/rap_music_is_really_good_you_just_dont_understand/" TargetMode="External"/><Relationship Id="rId4089" Type="http://schemas.openxmlformats.org/officeDocument/2006/relationships/hyperlink" Target="https://www.reddit.com/r/metacanada/comments/gy4xi6/rap_music_is_really_good_you_just_dont_understand/" TargetMode="External"/><Relationship Id="rId1800" Type="http://schemas.openxmlformats.org/officeDocument/2006/relationships/hyperlink" Target="http://archive.is" TargetMode="External"/><Relationship Id="rId1801" Type="http://schemas.openxmlformats.org/officeDocument/2006/relationships/hyperlink" Target="https://www.reddit.com/r/metacanada/comments/hb4eo0/fyi_the_cra_is_racist_too_apparently/" TargetMode="External"/><Relationship Id="rId1802" Type="http://schemas.openxmlformats.org/officeDocument/2006/relationships/hyperlink" Target="http://archive.is/KrK8J" TargetMode="External"/><Relationship Id="rId1803" Type="http://schemas.openxmlformats.org/officeDocument/2006/relationships/hyperlink" Target="http://v.redd.it" TargetMode="External"/><Relationship Id="rId1804" Type="http://schemas.openxmlformats.org/officeDocument/2006/relationships/hyperlink" Target="https://www.reddit.com/r/metacanada/comments/gw13a4/these_violent_protests_need_to_stop/" TargetMode="External"/><Relationship Id="rId1805" Type="http://schemas.openxmlformats.org/officeDocument/2006/relationships/hyperlink" Target="https://v.redd.it/u2460d18mn251" TargetMode="External"/><Relationship Id="rId1806" Type="http://schemas.openxmlformats.org/officeDocument/2006/relationships/hyperlink" Target="https://www.reddit.com/r/metacanada/comments/hen2eb/reminder_jagmeet_singh_is_banned_from_india_for/" TargetMode="External"/><Relationship Id="rId1807" Type="http://schemas.openxmlformats.org/officeDocument/2006/relationships/hyperlink" Target="https://www.reddit.com/r/metacanada/comments/hen2eb/reminder_jagmeet_singh_is_banned_from_india_for/" TargetMode="External"/><Relationship Id="rId1808" Type="http://schemas.openxmlformats.org/officeDocument/2006/relationships/hyperlink" Target="http://youtube.com" TargetMode="External"/><Relationship Id="rId1809" Type="http://schemas.openxmlformats.org/officeDocument/2006/relationships/hyperlink" Target="https://www.reddit.com/r/metacanada/comments/h8i2tm/fergus_hodgson_shutdown_wasteful_spending_hurting/" TargetMode="External"/><Relationship Id="rId4071" Type="http://schemas.openxmlformats.org/officeDocument/2006/relationships/hyperlink" Target="https://www.youtube.com/watch?v=6h6f5J3VaT4" TargetMode="External"/><Relationship Id="rId4070" Type="http://schemas.openxmlformats.org/officeDocument/2006/relationships/hyperlink" Target="https://www.reddit.com/r/metacanada/comments/hfrzn7/rebel_news_reporters_attacked_while_police_stand/" TargetMode="External"/><Relationship Id="rId4073" Type="http://schemas.openxmlformats.org/officeDocument/2006/relationships/hyperlink" Target="https://www.reddit.com/r/metacanada/comments/gwm0f7/boomer_tier_meme_for_a_boomer_tier_sub/" TargetMode="External"/><Relationship Id="rId4072" Type="http://schemas.openxmlformats.org/officeDocument/2006/relationships/hyperlink" Target="http://i.redd.it" TargetMode="External"/><Relationship Id="rId4075" Type="http://schemas.openxmlformats.org/officeDocument/2006/relationships/hyperlink" Target="http://calgaryherald.com" TargetMode="External"/><Relationship Id="rId4074" Type="http://schemas.openxmlformats.org/officeDocument/2006/relationships/hyperlink" Target="https://i.redd.it/x5tr4r1gix251.jpg" TargetMode="External"/><Relationship Id="rId4077" Type="http://schemas.openxmlformats.org/officeDocument/2006/relationships/hyperlink" Target="https://calgaryherald.com/opinion/columnists/kenney-lets-acknowledge-past-evils-and-work-for-a-united-future" TargetMode="External"/><Relationship Id="rId4076" Type="http://schemas.openxmlformats.org/officeDocument/2006/relationships/hyperlink" Target="https://www.reddit.com/r/metacanada/comments/hi4g6o/jason_kenney_we_must_recognize_our_own_sad/" TargetMode="External"/><Relationship Id="rId4079" Type="http://schemas.openxmlformats.org/officeDocument/2006/relationships/hyperlink" Target="https://www.reddit.com/r/metacanada/comments/hin5q0/the_right_to_selfdefence_never_ceases/" TargetMode="External"/><Relationship Id="rId4078" Type="http://schemas.openxmlformats.org/officeDocument/2006/relationships/hyperlink" Target="http://i.redd.it" TargetMode="External"/><Relationship Id="rId1830" Type="http://schemas.openxmlformats.org/officeDocument/2006/relationships/hyperlink" Target="https://www.reddit.com/r/metacanada/comments/hc9507/mother_and_three_young_daughters_killed_in/" TargetMode="External"/><Relationship Id="rId1831" Type="http://schemas.openxmlformats.org/officeDocument/2006/relationships/hyperlink" Target="https://toronto.ctvnews.ca/mother-and-three-young-daughters-killed-in-horrific-brampton-ont-crash-identified-1.4991289" TargetMode="External"/><Relationship Id="rId1832" Type="http://schemas.openxmlformats.org/officeDocument/2006/relationships/hyperlink" Target="http://i.imgur.com" TargetMode="External"/><Relationship Id="rId1833" Type="http://schemas.openxmlformats.org/officeDocument/2006/relationships/hyperlink" Target="https://www.reddit.com/r/metacanada/comments/h81x4i/a_fun_reminder_that_canada_twice_elected_a_known/" TargetMode="External"/><Relationship Id="rId1834" Type="http://schemas.openxmlformats.org/officeDocument/2006/relationships/hyperlink" Target="https://www.reddit.com/r/metacanada/comments/h81x4i/a_fun_reminder_that_canada_twice_elected_a_known/" TargetMode="External"/><Relationship Id="rId1835" Type="http://schemas.openxmlformats.org/officeDocument/2006/relationships/hyperlink" Target="http://twitter.com" TargetMode="External"/><Relationship Id="rId1836" Type="http://schemas.openxmlformats.org/officeDocument/2006/relationships/hyperlink" Target="https://www.reddit.com/r/metacanada/comments/h7u9ob/white_looters_at_it_again/" TargetMode="External"/><Relationship Id="rId1837" Type="http://schemas.openxmlformats.org/officeDocument/2006/relationships/hyperlink" Target="https://www.reddit.com/r/metacanada/comments/h7u9ob/white_looters_at_it_again/" TargetMode="External"/><Relationship Id="rId1838" Type="http://schemas.openxmlformats.org/officeDocument/2006/relationships/hyperlink" Target="http://thepostmillennial.com" TargetMode="External"/><Relationship Id="rId1839" Type="http://schemas.openxmlformats.org/officeDocument/2006/relationships/hyperlink" Target="https://www.reddit.com/r/metacanada/comments/he5xd6/brutal_assault_over_racial_slur_in_macys_was/" TargetMode="External"/><Relationship Id="rId1820" Type="http://schemas.openxmlformats.org/officeDocument/2006/relationships/hyperlink" Target="http://i.redd.it" TargetMode="External"/><Relationship Id="rId1821" Type="http://schemas.openxmlformats.org/officeDocument/2006/relationships/hyperlink" Target="https://www.reddit.com/r/metacanada/comments/hb2kf9/trudeau_says_finance_minister_will_present_a/" TargetMode="External"/><Relationship Id="rId1822" Type="http://schemas.openxmlformats.org/officeDocument/2006/relationships/hyperlink" Target="https://i.redd.it/3jqsmbtkzj551.jpg" TargetMode="External"/><Relationship Id="rId1823" Type="http://schemas.openxmlformats.org/officeDocument/2006/relationships/hyperlink" Target="http://i.redd.it" TargetMode="External"/><Relationship Id="rId1824" Type="http://schemas.openxmlformats.org/officeDocument/2006/relationships/hyperlink" Target="https://www.reddit.com/r/metacanada/comments/gzv7fv/i_give_you_guys_a_hard_time_so_heres_one_thats/" TargetMode="External"/><Relationship Id="rId1825" Type="http://schemas.openxmlformats.org/officeDocument/2006/relationships/hyperlink" Target="https://i.redd.it/29l5ffhq0y351.jpg" TargetMode="External"/><Relationship Id="rId1826" Type="http://schemas.openxmlformats.org/officeDocument/2006/relationships/hyperlink" Target="http://i.redd.it" TargetMode="External"/><Relationship Id="rId1827" Type="http://schemas.openxmlformats.org/officeDocument/2006/relationships/hyperlink" Target="https://www.reddit.com/r/metacanada/comments/gui6c9/mrw_the_police_have_countless_hours_of_video_of/" TargetMode="External"/><Relationship Id="rId1828" Type="http://schemas.openxmlformats.org/officeDocument/2006/relationships/hyperlink" Target="https://i.redd.it/qou0s4noz9251.jpg" TargetMode="External"/><Relationship Id="rId1829" Type="http://schemas.openxmlformats.org/officeDocument/2006/relationships/hyperlink" Target="http://toronto.ctvnews.ca" TargetMode="External"/><Relationship Id="rId4091" Type="http://schemas.openxmlformats.org/officeDocument/2006/relationships/hyperlink" Target="https://www.reddit.com/r/metacanada/comments/herla1/the_cbcs_forgotten_history_of_spending_taxpayer/" TargetMode="External"/><Relationship Id="rId4090" Type="http://schemas.openxmlformats.org/officeDocument/2006/relationships/hyperlink" Target="http://youtube.com" TargetMode="External"/><Relationship Id="rId4093" Type="http://schemas.openxmlformats.org/officeDocument/2006/relationships/hyperlink" Target="http://babylonbee.com" TargetMode="External"/><Relationship Id="rId4092" Type="http://schemas.openxmlformats.org/officeDocument/2006/relationships/hyperlink" Target="https://www.youtube.com/watch?v=qkDRZrZhE-Y" TargetMode="External"/><Relationship Id="rId4095" Type="http://schemas.openxmlformats.org/officeDocument/2006/relationships/hyperlink" Target="https://www.reddit.com/r/metacanada/comments/h7yo50/breaking_trump_enacts_tariffs_travel_ban_on_chaz/" TargetMode="External"/><Relationship Id="rId4094" Type="http://schemas.openxmlformats.org/officeDocument/2006/relationships/hyperlink" Target="https://www.reddit.com/r/metacanada/comments/h7yo50/breaking_trump_enacts_tariffs_travel_ban_on_chaz/" TargetMode="External"/><Relationship Id="rId4097" Type="http://schemas.openxmlformats.org/officeDocument/2006/relationships/hyperlink" Target="http://snew.notabug.io" TargetMode="External"/><Relationship Id="rId4096" Type="http://schemas.openxmlformats.org/officeDocument/2006/relationships/hyperlink" Target="https://www.reddit.com/r/metacanada/comments/hezex8/rtoronto_trying_to_drum_up_attendance_for_an_odsp/" TargetMode="External"/><Relationship Id="rId4099" Type="http://schemas.openxmlformats.org/officeDocument/2006/relationships/hyperlink" Target="https://snew.notabug.io/r/canada/comments/gub59o/protesters_block_downtown_vancouver_streets_as/" TargetMode="External"/><Relationship Id="rId4098" Type="http://schemas.openxmlformats.org/officeDocument/2006/relationships/hyperlink" Target="https://www.reddit.com/r/metacanada/comments/gukuyi/rcanada_mods_step_up_their_censorship_game_by/" TargetMode="External"/><Relationship Id="rId1895" Type="http://schemas.openxmlformats.org/officeDocument/2006/relationships/hyperlink" Target="https://www.reddit.com/r/metacanada/comments/hgy9rs/protrump_congressional_candidate_media_wont_cover/" TargetMode="External"/><Relationship Id="rId1896" Type="http://schemas.openxmlformats.org/officeDocument/2006/relationships/hyperlink" Target="http://youtu.be" TargetMode="External"/><Relationship Id="rId1897" Type="http://schemas.openxmlformats.org/officeDocument/2006/relationships/hyperlink" Target="https://www.reddit.com/r/metacanada/comments/gutibg/if_i_dont_see_an_nhl_team_share_the_same_im_sorry/" TargetMode="External"/><Relationship Id="rId1898" Type="http://schemas.openxmlformats.org/officeDocument/2006/relationships/hyperlink" Target="https://youtu.be/3iV8X8ubGCc" TargetMode="External"/><Relationship Id="rId1899" Type="http://schemas.openxmlformats.org/officeDocument/2006/relationships/hyperlink" Target="http://youtube.com" TargetMode="External"/><Relationship Id="rId1890" Type="http://schemas.openxmlformats.org/officeDocument/2006/relationships/hyperlink" Target="http://bitchute.com" TargetMode="External"/><Relationship Id="rId1891" Type="http://schemas.openxmlformats.org/officeDocument/2006/relationships/hyperlink" Target="https://www.reddit.com/r/metacanada/comments/hhuzmc/vertigo_politix_war_on_white_privilege/" TargetMode="External"/><Relationship Id="rId1892" Type="http://schemas.openxmlformats.org/officeDocument/2006/relationships/hyperlink" Target="https://www.bitchute.com/video/gqvQj1H4ryuD/" TargetMode="External"/><Relationship Id="rId1893" Type="http://schemas.openxmlformats.org/officeDocument/2006/relationships/hyperlink" Target="http://i.redd.it" TargetMode="External"/><Relationship Id="rId1894" Type="http://schemas.openxmlformats.org/officeDocument/2006/relationships/hyperlink" Target="https://www.reddit.com/r/metacanada/comments/hgy9rs/protrump_congressional_candidate_media_wont_cover/" TargetMode="External"/><Relationship Id="rId1884" Type="http://schemas.openxmlformats.org/officeDocument/2006/relationships/hyperlink" Target="http://archive.is" TargetMode="External"/><Relationship Id="rId1885" Type="http://schemas.openxmlformats.org/officeDocument/2006/relationships/hyperlink" Target="https://www.reddit.com/r/metacanada/comments/hf5x21/twitter_bans_account_behind_doctored_video_shared/" TargetMode="External"/><Relationship Id="rId1886" Type="http://schemas.openxmlformats.org/officeDocument/2006/relationships/hyperlink" Target="http://archive.is/Qpsly" TargetMode="External"/><Relationship Id="rId1887" Type="http://schemas.openxmlformats.org/officeDocument/2006/relationships/hyperlink" Target="http://twitter.com" TargetMode="External"/><Relationship Id="rId1888" Type="http://schemas.openxmlformats.org/officeDocument/2006/relationships/hyperlink" Target="https://www.reddit.com/r/metacanada/comments/gy0uxy/listen_to_this_mindless_mob_of_thousands/" TargetMode="External"/><Relationship Id="rId1889" Type="http://schemas.openxmlformats.org/officeDocument/2006/relationships/hyperlink" Target="https://twitter.com/Defender_Ed/status/1267913699911704578" TargetMode="External"/><Relationship Id="rId1880" Type="http://schemas.openxmlformats.org/officeDocument/2006/relationships/hyperlink" Target="http://archive.is/ilT7L" TargetMode="External"/><Relationship Id="rId1881" Type="http://schemas.openxmlformats.org/officeDocument/2006/relationships/hyperlink" Target="http://apnews.com" TargetMode="External"/><Relationship Id="rId1882" Type="http://schemas.openxmlformats.org/officeDocument/2006/relationships/hyperlink" Target="https://www.reddit.com/r/metacanada/comments/h9rhwj/supreme_court_rules_that_federal_law_protects_gay/" TargetMode="External"/><Relationship Id="rId1883" Type="http://schemas.openxmlformats.org/officeDocument/2006/relationships/hyperlink" Target="https://apnews.com/ef3c19a79b65c060fd9e82b9dd87a1d9?utm_medium=AP&amp;amp;utm_campaign=SocialFlow&amp;amp;utm_source=Twitter" TargetMode="External"/><Relationship Id="rId5417" Type="http://schemas.openxmlformats.org/officeDocument/2006/relationships/hyperlink" Target="https://www.reddit.com/r/metacanada/comments/gz2icz/as_a_us_citizen_can_i_still_pick_up_mail_at_a_ups/" TargetMode="External"/><Relationship Id="rId6748" Type="http://schemas.openxmlformats.org/officeDocument/2006/relationships/hyperlink" Target="https://www.reddit.com/r/metacanada/comments/h0z8ne/vancouver_pride_society_removes_law_enforcement/" TargetMode="External"/><Relationship Id="rId5418" Type="http://schemas.openxmlformats.org/officeDocument/2006/relationships/hyperlink" Target="https://www.reddit.com/r/metacanada/comments/gz2icz/as_a_us_citizen_can_i_still_pick_up_mail_at_a_ups/" TargetMode="External"/><Relationship Id="rId6749" Type="http://schemas.openxmlformats.org/officeDocument/2006/relationships/hyperlink" Target="https://www.citynews1130.com/2020/06/10/vancouver-pride-society-removes-law-enforcement-pride-parade-festivals/" TargetMode="External"/><Relationship Id="rId5415" Type="http://schemas.openxmlformats.org/officeDocument/2006/relationships/hyperlink" Target="https://www.reddit.com/r/metacanada/comments/hcvacv/lol/" TargetMode="External"/><Relationship Id="rId6746" Type="http://schemas.openxmlformats.org/officeDocument/2006/relationships/hyperlink" Target="https://files.catbox.moe/epgcob.jpeg" TargetMode="External"/><Relationship Id="rId5416" Type="http://schemas.openxmlformats.org/officeDocument/2006/relationships/hyperlink" Target="https://thepostmillennial.com/mayor-celebrates-protests-vandalized-home" TargetMode="External"/><Relationship Id="rId6747" Type="http://schemas.openxmlformats.org/officeDocument/2006/relationships/hyperlink" Target="http://citynews1130.com" TargetMode="External"/><Relationship Id="rId5419" Type="http://schemas.openxmlformats.org/officeDocument/2006/relationships/hyperlink" Target="http://i.redd.it" TargetMode="External"/><Relationship Id="rId228" Type="http://schemas.openxmlformats.org/officeDocument/2006/relationships/hyperlink" Target="https://www.youtube.com/watch?v=LRz7Abze1H4" TargetMode="External"/><Relationship Id="rId227" Type="http://schemas.openxmlformats.org/officeDocument/2006/relationships/hyperlink" Target="https://www.reddit.com/r/metacanada/comments/hdxwcu/canada_has_become_a_land_of_extreme_hypocrites/" TargetMode="External"/><Relationship Id="rId226" Type="http://schemas.openxmlformats.org/officeDocument/2006/relationships/hyperlink" Target="http://youtube.com" TargetMode="External"/><Relationship Id="rId225" Type="http://schemas.openxmlformats.org/officeDocument/2006/relationships/hyperlink" Target="https://youtu.be/5c9wn6RUH8E?t=106" TargetMode="External"/><Relationship Id="rId229" Type="http://schemas.openxmlformats.org/officeDocument/2006/relationships/hyperlink" Target="http://i.redd.it" TargetMode="External"/><Relationship Id="rId220" Type="http://schemas.openxmlformats.org/officeDocument/2006/relationships/hyperlink" Target="http://i.redd.it" TargetMode="External"/><Relationship Id="rId6740" Type="http://schemas.openxmlformats.org/officeDocument/2006/relationships/hyperlink" Target="https://www.reddit.com/r/metacanada/comments/h9n8wo/why_is_this_this_old_article_on_the_front_page_of/" TargetMode="External"/><Relationship Id="rId5410" Type="http://schemas.openxmlformats.org/officeDocument/2006/relationships/hyperlink" Target="https://i.redd.it/qi29om33vw651.jpg" TargetMode="External"/><Relationship Id="rId6741" Type="http://schemas.openxmlformats.org/officeDocument/2006/relationships/hyperlink" Target="https://www.cbc.ca/news/canada/newfoundland-labrador/polyamory-monogamy-support-st-johns-1.4607841" TargetMode="External"/><Relationship Id="rId224" Type="http://schemas.openxmlformats.org/officeDocument/2006/relationships/hyperlink" Target="https://www.reddit.com/r/metacanada/comments/gxh0nz/black_woman_claim_stop_with_the_hypocrisy_of/" TargetMode="External"/><Relationship Id="rId5413" Type="http://schemas.openxmlformats.org/officeDocument/2006/relationships/hyperlink" Target="https://thepostmillennial.com/trudeau-continues-to-defend-we-deal" TargetMode="External"/><Relationship Id="rId6744" Type="http://schemas.openxmlformats.org/officeDocument/2006/relationships/hyperlink" Target="https://i.redd.it/zyqgri72u5651.jpg" TargetMode="External"/><Relationship Id="rId223" Type="http://schemas.openxmlformats.org/officeDocument/2006/relationships/hyperlink" Target="http://youtu.be" TargetMode="External"/><Relationship Id="rId5414" Type="http://schemas.openxmlformats.org/officeDocument/2006/relationships/hyperlink" Target="http://thepostmillennial.com" TargetMode="External"/><Relationship Id="rId6745" Type="http://schemas.openxmlformats.org/officeDocument/2006/relationships/hyperlink" Target="https://www.reddit.com/r/metacanada/comments/gy1ic6/malcolm_x_said_it_best_but_facts_are_nice_too/" TargetMode="External"/><Relationship Id="rId222" Type="http://schemas.openxmlformats.org/officeDocument/2006/relationships/hyperlink" Target="https://i.redd.it/o7ur8g0bwy751.jpg" TargetMode="External"/><Relationship Id="rId5411" Type="http://schemas.openxmlformats.org/officeDocument/2006/relationships/hyperlink" Target="http://thepostmillennial.com" TargetMode="External"/><Relationship Id="rId6742" Type="http://schemas.openxmlformats.org/officeDocument/2006/relationships/hyperlink" Target="http://i.redd.it" TargetMode="External"/><Relationship Id="rId221" Type="http://schemas.openxmlformats.org/officeDocument/2006/relationships/hyperlink" Target="https://www.reddit.com/r/metacanada/comments/hifgry/gay_police_bad_boys_what_you_gonna_do/" TargetMode="External"/><Relationship Id="rId5412" Type="http://schemas.openxmlformats.org/officeDocument/2006/relationships/hyperlink" Target="https://www.reddit.com/r/metacanada/comments/hi7q46/trudeau_doubles_down_on_putting_his_favourite/" TargetMode="External"/><Relationship Id="rId6743" Type="http://schemas.openxmlformats.org/officeDocument/2006/relationships/hyperlink" Target="https://www.reddit.com/r/metacanada/comments/hcxesa/lol/" TargetMode="External"/><Relationship Id="rId5406" Type="http://schemas.openxmlformats.org/officeDocument/2006/relationships/hyperlink" Target="https://www.reddit.com/r/metacanada/comments/hgtnf3/a_look_at_reginas_furry_community/" TargetMode="External"/><Relationship Id="rId6737" Type="http://schemas.openxmlformats.org/officeDocument/2006/relationships/hyperlink" Target="https://www.reddit.com/r/metacanada/comments/gythh9/good_quick_read/" TargetMode="External"/><Relationship Id="rId5407" Type="http://schemas.openxmlformats.org/officeDocument/2006/relationships/hyperlink" Target="https://www.reddit.com/r/metacanada/comments/hgtnf3/a_look_at_reginas_furry_community/" TargetMode="External"/><Relationship Id="rId6738" Type="http://schemas.openxmlformats.org/officeDocument/2006/relationships/hyperlink" Target="https://www.odelsarven.com/post/the-fear-of-being-called-a-racist" TargetMode="External"/><Relationship Id="rId5404" Type="http://schemas.openxmlformats.org/officeDocument/2006/relationships/hyperlink" Target="https://www.reddit.com/r/metacanada/comments/hgl813/trudeau_says_charity_with_ties_to_him_and_his/" TargetMode="External"/><Relationship Id="rId6735" Type="http://schemas.openxmlformats.org/officeDocument/2006/relationships/hyperlink" Target="https://i.redd.it/qhd4xnmozm251.png" TargetMode="External"/><Relationship Id="rId5405" Type="http://schemas.openxmlformats.org/officeDocument/2006/relationships/hyperlink" Target="http://regina.ctvnews.ca" TargetMode="External"/><Relationship Id="rId6736" Type="http://schemas.openxmlformats.org/officeDocument/2006/relationships/hyperlink" Target="http://odelsarven.com" TargetMode="External"/><Relationship Id="rId5408" Type="http://schemas.openxmlformats.org/officeDocument/2006/relationships/hyperlink" Target="http://i.redd.it" TargetMode="External"/><Relationship Id="rId6739" Type="http://schemas.openxmlformats.org/officeDocument/2006/relationships/hyperlink" Target="http://cbc.ca" TargetMode="External"/><Relationship Id="rId5409" Type="http://schemas.openxmlformats.org/officeDocument/2006/relationships/hyperlink" Target="https://www.reddit.com/r/metacanada/comments/hf9i8d/she_went_out_of_her_way_to_graffiti_the_ontario/" TargetMode="External"/><Relationship Id="rId217" Type="http://schemas.openxmlformats.org/officeDocument/2006/relationships/hyperlink" Target="http://twitter.com" TargetMode="External"/><Relationship Id="rId216" Type="http://schemas.openxmlformats.org/officeDocument/2006/relationships/hyperlink" Target="https://i.redd.it/ngfgu8zk5h651.png" TargetMode="External"/><Relationship Id="rId215" Type="http://schemas.openxmlformats.org/officeDocument/2006/relationships/hyperlink" Target="https://www.reddit.com/r/metacanada/comments/hdtop1/and_that_kids_is_how_i_got_banned_from/" TargetMode="External"/><Relationship Id="rId214" Type="http://schemas.openxmlformats.org/officeDocument/2006/relationships/hyperlink" Target="http://i.redd.it" TargetMode="External"/><Relationship Id="rId219" Type="http://schemas.openxmlformats.org/officeDocument/2006/relationships/hyperlink" Target="https://twitter.com/joshlecash/status/1276522518568820739" TargetMode="External"/><Relationship Id="rId218" Type="http://schemas.openxmlformats.org/officeDocument/2006/relationships/hyperlink" Target="https://www.reddit.com/r/metacanada/comments/hgbg08/we_have_to_kill_white_people_otherwise_there_will/" TargetMode="External"/><Relationship Id="rId6730" Type="http://schemas.openxmlformats.org/officeDocument/2006/relationships/hyperlink" Target="http://thegatewaypundit.com" TargetMode="External"/><Relationship Id="rId213" Type="http://schemas.openxmlformats.org/officeDocument/2006/relationships/hyperlink" Target="https://i.redd.it/883eu7sykf351.png" TargetMode="External"/><Relationship Id="rId5402" Type="http://schemas.openxmlformats.org/officeDocument/2006/relationships/hyperlink" Target="http://archive.is" TargetMode="External"/><Relationship Id="rId6733" Type="http://schemas.openxmlformats.org/officeDocument/2006/relationships/hyperlink" Target="http://i.redd.it" TargetMode="External"/><Relationship Id="rId212" Type="http://schemas.openxmlformats.org/officeDocument/2006/relationships/hyperlink" Target="https://www.reddit.com/r/metacanada/comments/gy7730/holy_shit_i_hope_its_a_troll_in_that_sub_but_i/" TargetMode="External"/><Relationship Id="rId5403" Type="http://schemas.openxmlformats.org/officeDocument/2006/relationships/hyperlink" Target="https://www.reddit.com/r/metacanada/comments/hgl813/trudeau_says_charity_with_ties_to_him_and_his/" TargetMode="External"/><Relationship Id="rId6734" Type="http://schemas.openxmlformats.org/officeDocument/2006/relationships/hyperlink" Target="https://www.reddit.com/r/metacanada/comments/gvobjq/couldnt_think_of_a_better_analogy/" TargetMode="External"/><Relationship Id="rId211" Type="http://schemas.openxmlformats.org/officeDocument/2006/relationships/hyperlink" Target="http://i.redd.it" TargetMode="External"/><Relationship Id="rId5400" Type="http://schemas.openxmlformats.org/officeDocument/2006/relationships/hyperlink" Target="https://www.reddit.com/r/metacanada/comments/gw1z9m/this_x100_anyone_else_agree_with_me_or_am_i_the/" TargetMode="External"/><Relationship Id="rId6731" Type="http://schemas.openxmlformats.org/officeDocument/2006/relationships/hyperlink" Target="https://www.reddit.com/r/metacanada/comments/h0mgax/antifa_organizer_in_seattles_autonomous_zone_begs/" TargetMode="External"/><Relationship Id="rId210" Type="http://schemas.openxmlformats.org/officeDocument/2006/relationships/hyperlink" Target="https://www.reddit.com/r/metacanada/comments/hibf3t/fb_profile_of_loser_who_shot_two_cops_in_tulsa_ok/" TargetMode="External"/><Relationship Id="rId5401" Type="http://schemas.openxmlformats.org/officeDocument/2006/relationships/hyperlink" Target="https://i.kym-cdn.com/photos/images/newsfeed/001/570/557/db0.png" TargetMode="External"/><Relationship Id="rId6732" Type="http://schemas.openxmlformats.org/officeDocument/2006/relationships/hyperlink" Target="https://www.thegatewaypundit.com/2020/06/antifa-organizer-seattles-autonomous-zone-begs-vegan-meat-soy-keep-area-operational-homeless-people-take-food/" TargetMode="External"/><Relationship Id="rId4107" Type="http://schemas.openxmlformats.org/officeDocument/2006/relationships/hyperlink" Target="https://www.reddit.com/r/metacanada/comments/hawrxr/sweden_calls_to_replace_king_charles_xii_with/" TargetMode="External"/><Relationship Id="rId5439" Type="http://schemas.openxmlformats.org/officeDocument/2006/relationships/hyperlink" Target="https://i.redd.it/3ihd5g5yc1451.png" TargetMode="External"/><Relationship Id="rId4106" Type="http://schemas.openxmlformats.org/officeDocument/2006/relationships/hyperlink" Target="http://timesofsweden.com" TargetMode="External"/><Relationship Id="rId4109" Type="http://schemas.openxmlformats.org/officeDocument/2006/relationships/hyperlink" Target="http://i.redd.it" TargetMode="External"/><Relationship Id="rId5437" Type="http://schemas.openxmlformats.org/officeDocument/2006/relationships/hyperlink" Target="http://i.redd.it" TargetMode="External"/><Relationship Id="rId6768" Type="http://schemas.openxmlformats.org/officeDocument/2006/relationships/hyperlink" Target="https://www.reddit.com/r/metacanada/comments/gwkl5k/when_will_the_prime_minister/" TargetMode="External"/><Relationship Id="rId4108" Type="http://schemas.openxmlformats.org/officeDocument/2006/relationships/hyperlink" Target="http://timesofsweden.com/2020/06/16/sweden-calls-to-replace-king-charles-xii-with-statue-of-greta-thunberg/" TargetMode="External"/><Relationship Id="rId5438" Type="http://schemas.openxmlformats.org/officeDocument/2006/relationships/hyperlink" Target="https://www.reddit.com/r/metacanada/comments/h062yo/the_importance_of_thinking_for_yourself/" TargetMode="External"/><Relationship Id="rId6769" Type="http://schemas.openxmlformats.org/officeDocument/2006/relationships/hyperlink" Target="https://www.instagram.com/tv/CA--L0Sjj3w/?igshid=jkra1v2o3uq1" TargetMode="External"/><Relationship Id="rId249" Type="http://schemas.openxmlformats.org/officeDocument/2006/relationships/hyperlink" Target="http://reddit.com" TargetMode="External"/><Relationship Id="rId248" Type="http://schemas.openxmlformats.org/officeDocument/2006/relationships/hyperlink" Target="https://www.cbc.ca/news/canada/calgary/paul-bunner-residential-school-bogus-genocide-1.5625537" TargetMode="External"/><Relationship Id="rId247" Type="http://schemas.openxmlformats.org/officeDocument/2006/relationships/hyperlink" Target="https://www.reddit.com/r/metacanada/comments/hfwj3o/cbc_now_trying_to_annihilate_kennedy_speech/" TargetMode="External"/><Relationship Id="rId242" Type="http://schemas.openxmlformats.org/officeDocument/2006/relationships/hyperlink" Target="https://i.imgur.com/wIssYTa.jpg" TargetMode="External"/><Relationship Id="rId5431" Type="http://schemas.openxmlformats.org/officeDocument/2006/relationships/hyperlink" Target="http://i.redd.it" TargetMode="External"/><Relationship Id="rId6762" Type="http://schemas.openxmlformats.org/officeDocument/2006/relationships/hyperlink" Target="https://www.reddit.com/r/metacanada/comments/heecyv/remember_when_dr_tam_told_us_we_needed_special/" TargetMode="External"/><Relationship Id="rId241" Type="http://schemas.openxmlformats.org/officeDocument/2006/relationships/hyperlink" Target="https://www.reddit.com/r/metacanada/comments/he8lby/unpopular_opinion_catholics_are_really_starting/" TargetMode="External"/><Relationship Id="rId5432" Type="http://schemas.openxmlformats.org/officeDocument/2006/relationships/hyperlink" Target="https://www.reddit.com/r/metacanada/comments/gy1z5p/you_give_an_inch_now_be_prepared_for_them_to_take/" TargetMode="External"/><Relationship Id="rId6763" Type="http://schemas.openxmlformats.org/officeDocument/2006/relationships/hyperlink" Target="https://i.imgur.com/WoG3cZI.jpg" TargetMode="External"/><Relationship Id="rId240" Type="http://schemas.openxmlformats.org/officeDocument/2006/relationships/hyperlink" Target="http://i.imgur.com" TargetMode="External"/><Relationship Id="rId4101" Type="http://schemas.openxmlformats.org/officeDocument/2006/relationships/hyperlink" Target="https://www.reddit.com/r/metacanada/comments/gxdsai/if_it_looks_like_a_hostage_situation_its_because/" TargetMode="External"/><Relationship Id="rId6760" Type="http://schemas.openxmlformats.org/officeDocument/2006/relationships/hyperlink" Target="https://globalnews.ca/news/7118617/conservatives-we-charity-auditor/" TargetMode="External"/><Relationship Id="rId4100" Type="http://schemas.openxmlformats.org/officeDocument/2006/relationships/hyperlink" Target="http://i.redd.it" TargetMode="External"/><Relationship Id="rId5430" Type="http://schemas.openxmlformats.org/officeDocument/2006/relationships/hyperlink" Target="https://i.redd.it/spkib38ji5451.jpg" TargetMode="External"/><Relationship Id="rId6761" Type="http://schemas.openxmlformats.org/officeDocument/2006/relationships/hyperlink" Target="http://i.imgur.com" TargetMode="External"/><Relationship Id="rId246" Type="http://schemas.openxmlformats.org/officeDocument/2006/relationships/hyperlink" Target="http://cbc.ca" TargetMode="External"/><Relationship Id="rId4103" Type="http://schemas.openxmlformats.org/officeDocument/2006/relationships/hyperlink" Target="http://globalnews.ca" TargetMode="External"/><Relationship Id="rId5435" Type="http://schemas.openxmlformats.org/officeDocument/2006/relationships/hyperlink" Target="https://www.reddit.com/r/metacanada/comments/hetdcp/jay_hill_former_house_leader_under_harper_named/" TargetMode="External"/><Relationship Id="rId6766" Type="http://schemas.openxmlformats.org/officeDocument/2006/relationships/hyperlink" Target="https://www.westernstandardonline.com/2020/06/morgan-ottawa-shouldnt-take-advantage-of-covid-crisis-to-start-a-universal-income-experiment/" TargetMode="External"/><Relationship Id="rId245" Type="http://schemas.openxmlformats.org/officeDocument/2006/relationships/hyperlink" Target="https://www.cbc.ca/news/canada/calgary/paul-bunner-residential-school-bogus-genocide-1.5625537" TargetMode="External"/><Relationship Id="rId4102" Type="http://schemas.openxmlformats.org/officeDocument/2006/relationships/hyperlink" Target="https://i.redd.it/08imr265w5351.png" TargetMode="External"/><Relationship Id="rId5436" Type="http://schemas.openxmlformats.org/officeDocument/2006/relationships/hyperlink" Target="http://archive.is/lPFwH" TargetMode="External"/><Relationship Id="rId6767" Type="http://schemas.openxmlformats.org/officeDocument/2006/relationships/hyperlink" Target="http://instagram.com" TargetMode="External"/><Relationship Id="rId244" Type="http://schemas.openxmlformats.org/officeDocument/2006/relationships/hyperlink" Target="https://www.reddit.com/r/metacanada/comments/hfwsnk/cbc_now_trying_to_annihilate_kenney_speech_writer/" TargetMode="External"/><Relationship Id="rId4105" Type="http://schemas.openxmlformats.org/officeDocument/2006/relationships/hyperlink" Target="https://globalnews.ca/news/7030485/marwan-tabbara-arrest-in-guelph/" TargetMode="External"/><Relationship Id="rId5433" Type="http://schemas.openxmlformats.org/officeDocument/2006/relationships/hyperlink" Target="https://i.redd.it/ulpkjta3qd351.jpg" TargetMode="External"/><Relationship Id="rId6764" Type="http://schemas.openxmlformats.org/officeDocument/2006/relationships/hyperlink" Target="http://westernstandardonline.com" TargetMode="External"/><Relationship Id="rId243" Type="http://schemas.openxmlformats.org/officeDocument/2006/relationships/hyperlink" Target="http://cbc.ca" TargetMode="External"/><Relationship Id="rId4104" Type="http://schemas.openxmlformats.org/officeDocument/2006/relationships/hyperlink" Target="https://www.reddit.com/r/metacanada/comments/gxs5zk/mp_marwan_tabbara_leaving_liberal_caucus_after/" TargetMode="External"/><Relationship Id="rId5434" Type="http://schemas.openxmlformats.org/officeDocument/2006/relationships/hyperlink" Target="http://archive.is" TargetMode="External"/><Relationship Id="rId6765" Type="http://schemas.openxmlformats.org/officeDocument/2006/relationships/hyperlink" Target="https://www.reddit.com/r/metacanada/comments/h00em3/morgan_ottawa_shouldnt_take_advantage_of_covid/" TargetMode="External"/><Relationship Id="rId5428" Type="http://schemas.openxmlformats.org/officeDocument/2006/relationships/hyperlink" Target="http://i.redd.it" TargetMode="External"/><Relationship Id="rId6759" Type="http://schemas.openxmlformats.org/officeDocument/2006/relationships/hyperlink" Target="https://www.reddit.com/r/metacanada/comments/hhq1hg/conservatives_ask_auditor_to_probe_governments/" TargetMode="External"/><Relationship Id="rId5429" Type="http://schemas.openxmlformats.org/officeDocument/2006/relationships/hyperlink" Target="https://www.reddit.com/r/metacanada/comments/h0krd6/has_anybody_managed_to_monetize_the_george_floyd/" TargetMode="External"/><Relationship Id="rId5426" Type="http://schemas.openxmlformats.org/officeDocument/2006/relationships/hyperlink" Target="https://www.reddit.com/r/metacanada/comments/hi1n9p/masstracking_covipass_immunity_passports_to_be/" TargetMode="External"/><Relationship Id="rId6757" Type="http://schemas.openxmlformats.org/officeDocument/2006/relationships/hyperlink" Target="https://twitter.com/PlayStation/status/1267525525825900549?s=19" TargetMode="External"/><Relationship Id="rId5427" Type="http://schemas.openxmlformats.org/officeDocument/2006/relationships/hyperlink" Target="https://www.zerohedge.com/political/mass-tracking-covi-pass-immunity-passports-be-rolled-out-15-countries" TargetMode="External"/><Relationship Id="rId6758" Type="http://schemas.openxmlformats.org/officeDocument/2006/relationships/hyperlink" Target="http://globalnews.ca" TargetMode="External"/><Relationship Id="rId239" Type="http://schemas.openxmlformats.org/officeDocument/2006/relationships/hyperlink" Target="https://www.reddit.com/r/metacanada/comments/hc59v4/what_kind_of_sick_twisted_pedo_leftist_adopts_a/" TargetMode="External"/><Relationship Id="rId238" Type="http://schemas.openxmlformats.org/officeDocument/2006/relationships/hyperlink" Target="https://www.reddit.com/r/metacanada/comments/hc59v4/what_kind_of_sick_twisted_pedo_leftist_adopts_a/" TargetMode="External"/><Relationship Id="rId237" Type="http://schemas.openxmlformats.org/officeDocument/2006/relationships/hyperlink" Target="https://i.redd.it/5xub2amysl251.jpg" TargetMode="External"/><Relationship Id="rId236" Type="http://schemas.openxmlformats.org/officeDocument/2006/relationships/hyperlink" Target="https://www.reddit.com/r/metacanada/comments/gvl1jj/celebrate_black_tuesday_by_eating_your_damn/" TargetMode="External"/><Relationship Id="rId231" Type="http://schemas.openxmlformats.org/officeDocument/2006/relationships/hyperlink" Target="https://i.redd.it/ss6mpm9mci351.jpg" TargetMode="External"/><Relationship Id="rId5420" Type="http://schemas.openxmlformats.org/officeDocument/2006/relationships/hyperlink" Target="https://www.reddit.com/r/metacanada/comments/hep6pf/jussie_smollett_20_department_of_justice_finds_it/" TargetMode="External"/><Relationship Id="rId6751" Type="http://schemas.openxmlformats.org/officeDocument/2006/relationships/hyperlink" Target="https://www.reddit.com/r/metacanada/comments/gynkao/why_are_so_many_posts_on_here_not_about_canada/" TargetMode="External"/><Relationship Id="rId230" Type="http://schemas.openxmlformats.org/officeDocument/2006/relationships/hyperlink" Target="https://www.reddit.com/r/metacanada/comments/gyejwv/use_this_whenever_stupid_people_try_to_argue_you/" TargetMode="External"/><Relationship Id="rId5421" Type="http://schemas.openxmlformats.org/officeDocument/2006/relationships/hyperlink" Target="https://i.redd.it/zwibpht9qq651.jpg" TargetMode="External"/><Relationship Id="rId6752" Type="http://schemas.openxmlformats.org/officeDocument/2006/relationships/hyperlink" Target="http://discord.gg" TargetMode="External"/><Relationship Id="rId6750" Type="http://schemas.openxmlformats.org/officeDocument/2006/relationships/hyperlink" Target="https://www.reddit.com/r/metacanada/comments/gynkao/why_are_so_many_posts_on_here_not_about_canada/" TargetMode="External"/><Relationship Id="rId235" Type="http://schemas.openxmlformats.org/officeDocument/2006/relationships/hyperlink" Target="http://i.redd.it" TargetMode="External"/><Relationship Id="rId5424" Type="http://schemas.openxmlformats.org/officeDocument/2006/relationships/hyperlink" Target="http://archive.is/61YxP" TargetMode="External"/><Relationship Id="rId6755" Type="http://schemas.openxmlformats.org/officeDocument/2006/relationships/hyperlink" Target="http://twitter.com" TargetMode="External"/><Relationship Id="rId234" Type="http://schemas.openxmlformats.org/officeDocument/2006/relationships/hyperlink" Target="https://torontosun.com/opinion/editorials/editorial-philpott-says-trudeaus-involved-in-a-cover-up/amp?__twitter_impression=true" TargetMode="External"/><Relationship Id="rId5425" Type="http://schemas.openxmlformats.org/officeDocument/2006/relationships/hyperlink" Target="http://zerohedge.com" TargetMode="External"/><Relationship Id="rId6756" Type="http://schemas.openxmlformats.org/officeDocument/2006/relationships/hyperlink" Target="https://www.reddit.com/r/metacanada/comments/guthre/playstation_5_event_postponed_for_woke_credits/" TargetMode="External"/><Relationship Id="rId233" Type="http://schemas.openxmlformats.org/officeDocument/2006/relationships/hyperlink" Target="https://www.reddit.com/r/metacanada/comments/h93ql3/philpott_says_trudeaus_involved_in_a_coverup_no/" TargetMode="External"/><Relationship Id="rId5422" Type="http://schemas.openxmlformats.org/officeDocument/2006/relationships/hyperlink" Target="http://archive.is" TargetMode="External"/><Relationship Id="rId6753" Type="http://schemas.openxmlformats.org/officeDocument/2006/relationships/hyperlink" Target="https://www.reddit.com/r/metacanada/comments/gvcn2r/join_diplomacy_and_politics_simulation_risk_meets/" TargetMode="External"/><Relationship Id="rId232" Type="http://schemas.openxmlformats.org/officeDocument/2006/relationships/hyperlink" Target="http://torontosun.com" TargetMode="External"/><Relationship Id="rId5423" Type="http://schemas.openxmlformats.org/officeDocument/2006/relationships/hyperlink" Target="https://www.reddit.com/r/metacanada/comments/hdc9qx/siu_investigates_after_62yearold_brown_dude_shot/" TargetMode="External"/><Relationship Id="rId6754" Type="http://schemas.openxmlformats.org/officeDocument/2006/relationships/hyperlink" Target="https://discord.gg/2b8Jcdp" TargetMode="External"/><Relationship Id="rId6704" Type="http://schemas.openxmlformats.org/officeDocument/2006/relationships/hyperlink" Target="https://www.reddit.com/r/metacanada/comments/hfzp98/cancel_culture_presents_greta_thunberg_as_ideal/" TargetMode="External"/><Relationship Id="rId6705" Type="http://schemas.openxmlformats.org/officeDocument/2006/relationships/hyperlink" Target="https://www.skynews.com.au/details/_6167134281001" TargetMode="External"/><Relationship Id="rId6702" Type="http://schemas.openxmlformats.org/officeDocument/2006/relationships/hyperlink" Target="https://i.redd.it/0xj1q6ocpr351.jpg" TargetMode="External"/><Relationship Id="rId6703" Type="http://schemas.openxmlformats.org/officeDocument/2006/relationships/hyperlink" Target="http://skynews.com.au" TargetMode="External"/><Relationship Id="rId6708" Type="http://schemas.openxmlformats.org/officeDocument/2006/relationships/hyperlink" Target="https://www.pennlive.com/news/2020/06/upmc-doctor-sees-too-much-focus-on-rising-covid-19-cases-too-little-on-declining-severity-and-hospitalizations.html" TargetMode="External"/><Relationship Id="rId6709" Type="http://schemas.openxmlformats.org/officeDocument/2006/relationships/hyperlink" Target="http://i.redd.it" TargetMode="External"/><Relationship Id="rId6706" Type="http://schemas.openxmlformats.org/officeDocument/2006/relationships/hyperlink" Target="http://pennlive.com" TargetMode="External"/><Relationship Id="rId6707" Type="http://schemas.openxmlformats.org/officeDocument/2006/relationships/hyperlink" Target="https://www.reddit.com/r/metacanada/comments/hhzsd6/upmc_doctor_sees_too_much_focus_on_rising_covid19/" TargetMode="External"/><Relationship Id="rId6700" Type="http://schemas.openxmlformats.org/officeDocument/2006/relationships/hyperlink" Target="http://i.redd.it" TargetMode="External"/><Relationship Id="rId6701" Type="http://schemas.openxmlformats.org/officeDocument/2006/relationships/hyperlink" Target="https://www.reddit.com/r/metacanada/comments/gzaj7w/who/" TargetMode="External"/><Relationship Id="rId6726" Type="http://schemas.openxmlformats.org/officeDocument/2006/relationships/hyperlink" Target="https://www.ctvnews.ca/politics/they-are-applying-pressure-bains-says-of-china-s-push-for-canada-to-adopt-huawei-s-5g-tech-1.4992259" TargetMode="External"/><Relationship Id="rId6727" Type="http://schemas.openxmlformats.org/officeDocument/2006/relationships/hyperlink" Target="http://ctvnews.ca" TargetMode="External"/><Relationship Id="rId6724" Type="http://schemas.openxmlformats.org/officeDocument/2006/relationships/hyperlink" Target="http://ctvnews.ca" TargetMode="External"/><Relationship Id="rId6725" Type="http://schemas.openxmlformats.org/officeDocument/2006/relationships/hyperlink" Target="https://www.reddit.com/r/metacanada/comments/hd0vwg/they_are_applying_pressure_bains_says_of_chinas/" TargetMode="External"/><Relationship Id="rId6728" Type="http://schemas.openxmlformats.org/officeDocument/2006/relationships/hyperlink" Target="https://www.reddit.com/r/metacanada/comments/h7dbhr/this_will_not_end_well/" TargetMode="External"/><Relationship Id="rId6729" Type="http://schemas.openxmlformats.org/officeDocument/2006/relationships/hyperlink" Target="https://www.ctvnews.ca/canada/rcmp-commissioner-welcomes-thoughtful-discussions-on-defunding-the-police-1.4979292?taid=5ee1eb57cc071f00018dbafa&amp;amp;utm_campaign=trueAnthem%3A+Trending+Content&amp;amp;utm_medium=trueAnthem&amp;amp;utm_source=twitter" TargetMode="External"/><Relationship Id="rId206" Type="http://schemas.openxmlformats.org/officeDocument/2006/relationships/hyperlink" Target="http://youtube.com" TargetMode="External"/><Relationship Id="rId205" Type="http://schemas.openxmlformats.org/officeDocument/2006/relationships/hyperlink" Target="https://i.redd.it/arg023ty2q651.jpg" TargetMode="External"/><Relationship Id="rId204" Type="http://schemas.openxmlformats.org/officeDocument/2006/relationships/hyperlink" Target="https://www.reddit.com/r/metacanada/comments/hemqc1/remember_folks_using_buzzwords_is_stupid/" TargetMode="External"/><Relationship Id="rId203" Type="http://schemas.openxmlformats.org/officeDocument/2006/relationships/hyperlink" Target="http://i.redd.it" TargetMode="External"/><Relationship Id="rId209" Type="http://schemas.openxmlformats.org/officeDocument/2006/relationships/hyperlink" Target="https://www.reddit.com/r/metacanada/comments/hibf3t/fb_profile_of_loser_who_shot_two_cops_in_tulsa_ok/" TargetMode="External"/><Relationship Id="rId208" Type="http://schemas.openxmlformats.org/officeDocument/2006/relationships/hyperlink" Target="https://www.youtube.com/watch?v=h0Gij666izc" TargetMode="External"/><Relationship Id="rId207" Type="http://schemas.openxmlformats.org/officeDocument/2006/relationships/hyperlink" Target="https://www.reddit.com/r/metacanada/comments/gyrddb/dan_dicks_assaulted_then_arrested_after_being/" TargetMode="External"/><Relationship Id="rId202" Type="http://schemas.openxmlformats.org/officeDocument/2006/relationships/hyperlink" Target="https://i.redd.it/waq3bfmyyb451.jpg" TargetMode="External"/><Relationship Id="rId6722" Type="http://schemas.openxmlformats.org/officeDocument/2006/relationships/hyperlink" Target="https://www.reddit.com/r/metacanada/comments/h1150f/not_my_finest_work_but_itll_do/" TargetMode="External"/><Relationship Id="rId201" Type="http://schemas.openxmlformats.org/officeDocument/2006/relationships/hyperlink" Target="https://www.reddit.com/r/metacanada/comments/h15v6s/got_banned_from_chaz_sub_for_this_civ_5_shit_post/" TargetMode="External"/><Relationship Id="rId6723" Type="http://schemas.openxmlformats.org/officeDocument/2006/relationships/hyperlink" Target="https://i.redd.it/3zgj1e8r78451.jpg" TargetMode="External"/><Relationship Id="rId200" Type="http://schemas.openxmlformats.org/officeDocument/2006/relationships/hyperlink" Target="http://i.redd.it" TargetMode="External"/><Relationship Id="rId6720" Type="http://schemas.openxmlformats.org/officeDocument/2006/relationships/hyperlink" Target="https://i.redd.it/my7shme3xo251.jpg" TargetMode="External"/><Relationship Id="rId6721" Type="http://schemas.openxmlformats.org/officeDocument/2006/relationships/hyperlink" Target="http://i.redd.it" TargetMode="External"/><Relationship Id="rId6715" Type="http://schemas.openxmlformats.org/officeDocument/2006/relationships/hyperlink" Target="http://i.redd.it" TargetMode="External"/><Relationship Id="rId6716" Type="http://schemas.openxmlformats.org/officeDocument/2006/relationships/hyperlink" Target="https://www.reddit.com/r/metacanada/comments/hcwnp0/gotem_so_much_gotem_in_this_one/" TargetMode="External"/><Relationship Id="rId6713" Type="http://schemas.openxmlformats.org/officeDocument/2006/relationships/hyperlink" Target="https://www.reddit.com/r/metacanada/comments/guz6rs/trudeau_says/" TargetMode="External"/><Relationship Id="rId6714" Type="http://schemas.openxmlformats.org/officeDocument/2006/relationships/hyperlink" Target="https://i.redd.it/q024fnezwe251.jpg" TargetMode="External"/><Relationship Id="rId6719" Type="http://schemas.openxmlformats.org/officeDocument/2006/relationships/hyperlink" Target="https://www.reddit.com/r/metacanada/comments/gvvzpk/show_mercy/" TargetMode="External"/><Relationship Id="rId6717" Type="http://schemas.openxmlformats.org/officeDocument/2006/relationships/hyperlink" Target="https://i.redd.it/2onq2emd03651.jpg" TargetMode="External"/><Relationship Id="rId6718" Type="http://schemas.openxmlformats.org/officeDocument/2006/relationships/hyperlink" Target="http://i.redd.it" TargetMode="External"/><Relationship Id="rId6711" Type="http://schemas.openxmlformats.org/officeDocument/2006/relationships/hyperlink" Target="https://i.redd.it/om64mj1k4ry41.jpg" TargetMode="External"/><Relationship Id="rId6712" Type="http://schemas.openxmlformats.org/officeDocument/2006/relationships/hyperlink" Target="http://i.redd.it" TargetMode="External"/><Relationship Id="rId6710" Type="http://schemas.openxmlformats.org/officeDocument/2006/relationships/hyperlink" Target="https://www.reddit.com/r/metacanada/comments/gz4sem/not_for_deer/" TargetMode="External"/><Relationship Id="rId5490" Type="http://schemas.openxmlformats.org/officeDocument/2006/relationships/hyperlink" Target="http://twitter.com" TargetMode="External"/><Relationship Id="rId4161" Type="http://schemas.openxmlformats.org/officeDocument/2006/relationships/hyperlink" Target="http://burrardstreetjournal.com" TargetMode="External"/><Relationship Id="rId5493" Type="http://schemas.openxmlformats.org/officeDocument/2006/relationships/hyperlink" Target="http://i.redd.it" TargetMode="External"/><Relationship Id="rId4160" Type="http://schemas.openxmlformats.org/officeDocument/2006/relationships/hyperlink" Target="https://www.reddit.com/r/metacanada/comments/hcoxlm/around_63_of_canadians_believe_abortion_is/" TargetMode="External"/><Relationship Id="rId5494" Type="http://schemas.openxmlformats.org/officeDocument/2006/relationships/hyperlink" Target="https://www.reddit.com/r/metacanada/comments/h030bo/mrw_checking_on_my_2003_beige_toyota_corona_in_my/" TargetMode="External"/><Relationship Id="rId4163" Type="http://schemas.openxmlformats.org/officeDocument/2006/relationships/hyperlink" Target="https://www.burrardstreetjournal.com/obama-moving-to-canada/?amp&amp;amp;__twitter_impression=true" TargetMode="External"/><Relationship Id="rId5491" Type="http://schemas.openxmlformats.org/officeDocument/2006/relationships/hyperlink" Target="https://www.reddit.com/r/metacanada/comments/gz7m62/toronto_police_chief_resigns/" TargetMode="External"/><Relationship Id="rId4162" Type="http://schemas.openxmlformats.org/officeDocument/2006/relationships/hyperlink" Target="https://www.reddit.com/r/metacanada/comments/hdix1u/obama_declares_his_family_will_move_to_canada_if/" TargetMode="External"/><Relationship Id="rId5492" Type="http://schemas.openxmlformats.org/officeDocument/2006/relationships/hyperlink" Target="https://twitter.com/TheSpec/status/1270071898634948609" TargetMode="External"/><Relationship Id="rId4165" Type="http://schemas.openxmlformats.org/officeDocument/2006/relationships/hyperlink" Target="https://www.reddit.com/r/metacanada/comments/hawxw2/families_of_ns_shooting_victims_file_proposed/" TargetMode="External"/><Relationship Id="rId5497" Type="http://schemas.openxmlformats.org/officeDocument/2006/relationships/hyperlink" Target="https://www.reddit.com/r/metacanada/comments/hekc5n/but_its_ok_when_blm_does_it/" TargetMode="External"/><Relationship Id="rId4164" Type="http://schemas.openxmlformats.org/officeDocument/2006/relationships/hyperlink" Target="http://atlantic.ctvnews.ca" TargetMode="External"/><Relationship Id="rId5498" Type="http://schemas.openxmlformats.org/officeDocument/2006/relationships/hyperlink" Target="https://i.redd.it/23aje4magp651.png" TargetMode="External"/><Relationship Id="rId4167" Type="http://schemas.openxmlformats.org/officeDocument/2006/relationships/hyperlink" Target="http://np.reddit.com" TargetMode="External"/><Relationship Id="rId5495" Type="http://schemas.openxmlformats.org/officeDocument/2006/relationships/hyperlink" Target="https://i.redd.it/mmogb1d070451.gif" TargetMode="External"/><Relationship Id="rId4166" Type="http://schemas.openxmlformats.org/officeDocument/2006/relationships/hyperlink" Target="https://atlantic.ctvnews.ca/families-of-n-s-shooting-victims-file-proposed-class-action-lawsuit-against-rcmp-province-1.4988134" TargetMode="External"/><Relationship Id="rId5496" Type="http://schemas.openxmlformats.org/officeDocument/2006/relationships/hyperlink" Target="http://i.redd.it" TargetMode="External"/><Relationship Id="rId4169" Type="http://schemas.openxmlformats.org/officeDocument/2006/relationships/hyperlink" Target="https://np.reddit.com/r/canada/comments/hhgt09/_/" TargetMode="External"/><Relationship Id="rId4168" Type="http://schemas.openxmlformats.org/officeDocument/2006/relationships/hyperlink" Target="https://www.reddit.com/r/metacanada/comments/hhsyvs/rcan_mods_worried_about_discrimination_against/" TargetMode="External"/><Relationship Id="rId5499" Type="http://schemas.openxmlformats.org/officeDocument/2006/relationships/hyperlink" Target="http://i.redd.it" TargetMode="External"/><Relationship Id="rId4150" Type="http://schemas.openxmlformats.org/officeDocument/2006/relationships/hyperlink" Target="http://i.redd.it" TargetMode="External"/><Relationship Id="rId5482" Type="http://schemas.openxmlformats.org/officeDocument/2006/relationships/hyperlink" Target="https://www.reddit.com/r/metacanada/comments/gwn2kk/the_metacanada_pride_banner_the_mods_dont_want/" TargetMode="External"/><Relationship Id="rId5483" Type="http://schemas.openxmlformats.org/officeDocument/2006/relationships/hyperlink" Target="https://i.redd.it/vsq5pu20sx251.jpg" TargetMode="External"/><Relationship Id="rId4152" Type="http://schemas.openxmlformats.org/officeDocument/2006/relationships/hyperlink" Target="https://i.redd.it/5cts77qqat251.jpg" TargetMode="External"/><Relationship Id="rId5480" Type="http://schemas.openxmlformats.org/officeDocument/2006/relationships/hyperlink" Target="https://www.clickorlando.com/news/local/2020/06/09/teen-convicted-in-2016-winter-park-beating-death-arrested-for-breaking-curfew/" TargetMode="External"/><Relationship Id="rId4151" Type="http://schemas.openxmlformats.org/officeDocument/2006/relationships/hyperlink" Target="https://www.reddit.com/r/metacanada/comments/gw9819/one_think_is_clear_lack_of_positive_masculine/" TargetMode="External"/><Relationship Id="rId5481" Type="http://schemas.openxmlformats.org/officeDocument/2006/relationships/hyperlink" Target="http://i.redd.it" TargetMode="External"/><Relationship Id="rId4154" Type="http://schemas.openxmlformats.org/officeDocument/2006/relationships/hyperlink" Target="https://www.reddit.com/r/metacanada/comments/hiejsw/breaking_detroit_police_chief_defends_officers/" TargetMode="External"/><Relationship Id="rId5486" Type="http://schemas.openxmlformats.org/officeDocument/2006/relationships/hyperlink" Target="https://www.reddit.com/r/metacanada/comments/h86jbn/cbc_creating_news_as_they_look_at_what_renaming/" TargetMode="External"/><Relationship Id="rId4153" Type="http://schemas.openxmlformats.org/officeDocument/2006/relationships/hyperlink" Target="http://thepostmillennial.com" TargetMode="External"/><Relationship Id="rId5487" Type="http://schemas.openxmlformats.org/officeDocument/2006/relationships/hyperlink" Target="http://bc.ctvnews.ca" TargetMode="External"/><Relationship Id="rId4156" Type="http://schemas.openxmlformats.org/officeDocument/2006/relationships/hyperlink" Target="http://youtube.com" TargetMode="External"/><Relationship Id="rId5484" Type="http://schemas.openxmlformats.org/officeDocument/2006/relationships/hyperlink" Target="http://cbc.ca" TargetMode="External"/><Relationship Id="rId4155" Type="http://schemas.openxmlformats.org/officeDocument/2006/relationships/hyperlink" Target="https://thepostmillennial.com/detroit-police-chief-defends-officers-who-escaped-mob-in-their-vehicle" TargetMode="External"/><Relationship Id="rId5485" Type="http://schemas.openxmlformats.org/officeDocument/2006/relationships/hyperlink" Target="https://www.reddit.com/r/metacanada/comments/h86jbn/cbc_creating_news_as_they_look_at_what_renaming/" TargetMode="External"/><Relationship Id="rId4158" Type="http://schemas.openxmlformats.org/officeDocument/2006/relationships/hyperlink" Target="https://www.youtube.com/watch?v=nK5sb7MnTSw" TargetMode="External"/><Relationship Id="rId4157" Type="http://schemas.openxmlformats.org/officeDocument/2006/relationships/hyperlink" Target="https://www.reddit.com/r/metacanada/comments/hefwb4/david_menzies_assaulted_at_protest_targeting_sir/" TargetMode="External"/><Relationship Id="rId5488" Type="http://schemas.openxmlformats.org/officeDocument/2006/relationships/hyperlink" Target="https://www.reddit.com/r/metacanada/comments/he92we/thousands_are_calling_to_defund_the_vpd_please/" TargetMode="External"/><Relationship Id="rId4159" Type="http://schemas.openxmlformats.org/officeDocument/2006/relationships/hyperlink" Target="https://www.reddit.com/r/metacanada/comments/hcoxlm/around_63_of_canadians_believe_abortion_is/" TargetMode="External"/><Relationship Id="rId5489" Type="http://schemas.openxmlformats.org/officeDocument/2006/relationships/hyperlink" Target="https://bc.ctvnews.ca/thousands-are-calling-to-defund-the-vpd-here-s-what-that-might-look-like-1.4974637" TargetMode="External"/><Relationship Id="rId1910" Type="http://schemas.openxmlformats.org/officeDocument/2006/relationships/hyperlink" Target="https://www.reddit.com/r/metacanada/comments/gxil5t/trudeau_takes_a_knee_canada_is_done_put_a_fork_in/" TargetMode="External"/><Relationship Id="rId1911" Type="http://schemas.openxmlformats.org/officeDocument/2006/relationships/hyperlink" Target="https://www.breitbart.com/news/trudeau-takes-a-knee-with-canada-protestors-for-racial-justice/" TargetMode="External"/><Relationship Id="rId1912" Type="http://schemas.openxmlformats.org/officeDocument/2006/relationships/hyperlink" Target="http://thepostmillennial.com" TargetMode="External"/><Relationship Id="rId1913" Type="http://schemas.openxmlformats.org/officeDocument/2006/relationships/hyperlink" Target="https://www.reddit.com/r/metacanada/comments/hhjhso/hulu_pulls_racist_golden_girls_episode_featuring/" TargetMode="External"/><Relationship Id="rId1914" Type="http://schemas.openxmlformats.org/officeDocument/2006/relationships/hyperlink" Target="https://thepostmillennial.com/hulu-pulls-golden-girls-episode" TargetMode="External"/><Relationship Id="rId1915" Type="http://schemas.openxmlformats.org/officeDocument/2006/relationships/hyperlink" Target="http://youtu.be" TargetMode="External"/><Relationship Id="rId1916" Type="http://schemas.openxmlformats.org/officeDocument/2006/relationships/hyperlink" Target="https://www.reddit.com/r/metacanada/comments/gy2g5j/dinesh_dsouza_united_states_of_socialism_whos/" TargetMode="External"/><Relationship Id="rId1917" Type="http://schemas.openxmlformats.org/officeDocument/2006/relationships/hyperlink" Target="https://youtu.be/jeZRUt6dlR8?t=62" TargetMode="External"/><Relationship Id="rId1918" Type="http://schemas.openxmlformats.org/officeDocument/2006/relationships/hyperlink" Target="http://dailymail.co.uk" TargetMode="External"/><Relationship Id="rId1919" Type="http://schemas.openxmlformats.org/officeDocument/2006/relationships/hyperlink" Target="https://www.reddit.com/r/metacanada/comments/h8c813/blm_attack_robert_the_bruce_statue_in_scotland/" TargetMode="External"/><Relationship Id="rId4181" Type="http://schemas.openxmlformats.org/officeDocument/2006/relationships/hyperlink" Target="https://i.redd.it/8ajvg89bhx451.jpg" TargetMode="External"/><Relationship Id="rId4180" Type="http://schemas.openxmlformats.org/officeDocument/2006/relationships/hyperlink" Target="https://www.reddit.com/r/metacanada/comments/h9glj2/notorious_hacker_breaks_down_most_recent_police/" TargetMode="External"/><Relationship Id="rId4183" Type="http://schemas.openxmlformats.org/officeDocument/2006/relationships/hyperlink" Target="https://www.reddit.com/r/metacanada/comments/h9qq78/acquiescence_we_will_not_be_silenced_david_icke_3/" TargetMode="External"/><Relationship Id="rId4182" Type="http://schemas.openxmlformats.org/officeDocument/2006/relationships/hyperlink" Target="http://bitchute.com" TargetMode="External"/><Relationship Id="rId4185" Type="http://schemas.openxmlformats.org/officeDocument/2006/relationships/hyperlink" Target="https://www.reddit.com/r/metacanada/comments/h9r0az/acquiescence_we_will_not_be_silenced_david_icke_3/" TargetMode="External"/><Relationship Id="rId4184" Type="http://schemas.openxmlformats.org/officeDocument/2006/relationships/hyperlink" Target="https://www.bitchute.com/video/guxAqpAHyxoC/" TargetMode="External"/><Relationship Id="rId4187" Type="http://schemas.openxmlformats.org/officeDocument/2006/relationships/hyperlink" Target="https://www.reddit.com/r/metacanada/comments/hf6w7r/cabinet_minister_ahmed_hussen_on_his_fear_of/" TargetMode="External"/><Relationship Id="rId4186" Type="http://schemas.openxmlformats.org/officeDocument/2006/relationships/hyperlink" Target="http://ctvnews.ca" TargetMode="External"/><Relationship Id="rId4189" Type="http://schemas.openxmlformats.org/officeDocument/2006/relationships/hyperlink" Target="https://www.reddit.com/r/metacanada/comments/gz1f8o/anyone_remotely_conservative_needs_to_evacuate_to/" TargetMode="External"/><Relationship Id="rId4188" Type="http://schemas.openxmlformats.org/officeDocument/2006/relationships/hyperlink" Target="https://www.ctvnews.ca/politics/i-still-get-followed-around-in-stores-cabinet-minister-hussen-on-his-experiences-with-anti-black-racism-1.4964333" TargetMode="External"/><Relationship Id="rId1900" Type="http://schemas.openxmlformats.org/officeDocument/2006/relationships/hyperlink" Target="https://www.reddit.com/r/metacanada/comments/gz3nzc/how_george_floyd_was_killed_in_police_custody/" TargetMode="External"/><Relationship Id="rId1901" Type="http://schemas.openxmlformats.org/officeDocument/2006/relationships/hyperlink" Target="https://www.youtube.com/watch?v=vksEJR9EPQ8&amp;amp;bpctr=1591638106" TargetMode="External"/><Relationship Id="rId1902" Type="http://schemas.openxmlformats.org/officeDocument/2006/relationships/hyperlink" Target="http://theatlantic.com" TargetMode="External"/><Relationship Id="rId1903" Type="http://schemas.openxmlformats.org/officeDocument/2006/relationships/hyperlink" Target="https://www.reddit.com/r/metacanada/comments/gwbf3a/james_mattis_denounces_the_president_compares/" TargetMode="External"/><Relationship Id="rId1904" Type="http://schemas.openxmlformats.org/officeDocument/2006/relationships/hyperlink" Target="https://www.theatlantic.com/politics/archive/2020/06/james-mattis-denounces-trump-protests-militarization/612640/" TargetMode="External"/><Relationship Id="rId1905" Type="http://schemas.openxmlformats.org/officeDocument/2006/relationships/hyperlink" Target="https://www.reddit.com/r/metacanada/comments/gwuhy3/should_antifa_be_banned_by_canadian_government_as/" TargetMode="External"/><Relationship Id="rId1906" Type="http://schemas.openxmlformats.org/officeDocument/2006/relationships/hyperlink" Target="https://www.reddit.com/r/metacanada/comments/gwuhy3/should_antifa_be_banned_by_canadian_government_as/" TargetMode="External"/><Relationship Id="rId1907" Type="http://schemas.openxmlformats.org/officeDocument/2006/relationships/hyperlink" Target="https://www.reddit.com/r/metacanada/comments/h9ovti/should_you_discriminate_against_men_because_they/" TargetMode="External"/><Relationship Id="rId1908" Type="http://schemas.openxmlformats.org/officeDocument/2006/relationships/hyperlink" Target="https://www.reddit.com/r/metacanada/comments/h9ovti/should_you_discriminate_against_men_because_they/" TargetMode="External"/><Relationship Id="rId1909" Type="http://schemas.openxmlformats.org/officeDocument/2006/relationships/hyperlink" Target="http://breitbart.com" TargetMode="External"/><Relationship Id="rId4170" Type="http://schemas.openxmlformats.org/officeDocument/2006/relationships/hyperlink" Target="http://i.redd.it" TargetMode="External"/><Relationship Id="rId4172" Type="http://schemas.openxmlformats.org/officeDocument/2006/relationships/hyperlink" Target="https://i.redd.it/i3ed699n4w551.jpg" TargetMode="External"/><Relationship Id="rId4171" Type="http://schemas.openxmlformats.org/officeDocument/2006/relationships/hyperlink" Target="https://www.reddit.com/r/metacanada/comments/hc3ds9/lets_just_ignore_the_real_issue/" TargetMode="External"/><Relationship Id="rId4174" Type="http://schemas.openxmlformats.org/officeDocument/2006/relationships/hyperlink" Target="https://www.reddit.com/r/metacanada/comments/hc3ds8/lets_just_ignore_the_real_issue/" TargetMode="External"/><Relationship Id="rId4173" Type="http://schemas.openxmlformats.org/officeDocument/2006/relationships/hyperlink" Target="http://i.redd.it" TargetMode="External"/><Relationship Id="rId4176" Type="http://schemas.openxmlformats.org/officeDocument/2006/relationships/hyperlink" Target="http://v.redd.it" TargetMode="External"/><Relationship Id="rId4175" Type="http://schemas.openxmlformats.org/officeDocument/2006/relationships/hyperlink" Target="https://i.redd.it/i3ed699n4w551.jpg" TargetMode="External"/><Relationship Id="rId4178" Type="http://schemas.openxmlformats.org/officeDocument/2006/relationships/hyperlink" Target="https://v.redd.it/41qu7up21n251" TargetMode="External"/><Relationship Id="rId4177" Type="http://schemas.openxmlformats.org/officeDocument/2006/relationships/hyperlink" Target="https://www.reddit.com/r/metacanada/comments/gvw59l/unfortunate_place_to_find_but_cbc_at_its_prime/" TargetMode="External"/><Relationship Id="rId4179" Type="http://schemas.openxmlformats.org/officeDocument/2006/relationships/hyperlink" Target="http://i.redd.it" TargetMode="External"/><Relationship Id="rId4129" Type="http://schemas.openxmlformats.org/officeDocument/2006/relationships/hyperlink" Target="http://vancouversun.com" TargetMode="External"/><Relationship Id="rId4128" Type="http://schemas.openxmlformats.org/officeDocument/2006/relationships/hyperlink" Target="https://youtu.be/xiYZ__Ww02c" TargetMode="External"/><Relationship Id="rId5459" Type="http://schemas.openxmlformats.org/officeDocument/2006/relationships/hyperlink" Target="https://www.np.reddit.com/r/onguardforthee/comments/gv87yi/canada_and_rest_of_the_world_please_put_sanctions/" TargetMode="External"/><Relationship Id="rId6780" Type="http://schemas.openxmlformats.org/officeDocument/2006/relationships/hyperlink" Target="https://www.reddit.com/r/metacanada/comments/hgxtjy/shouldnt_you_fix_the_problems_going_on_in_this/" TargetMode="External"/><Relationship Id="rId5450" Type="http://schemas.openxmlformats.org/officeDocument/2006/relationships/hyperlink" Target="https://www.reddit.com/r/metacanada/comments/gz2ydi/motion_to_defund_the_toronto_police_headed_to/" TargetMode="External"/><Relationship Id="rId6781" Type="http://schemas.openxmlformats.org/officeDocument/2006/relationships/hyperlink" Target="http://panampost.com" TargetMode="External"/><Relationship Id="rId4121" Type="http://schemas.openxmlformats.org/officeDocument/2006/relationships/hyperlink" Target="http://i.redd.it" TargetMode="External"/><Relationship Id="rId5453" Type="http://schemas.openxmlformats.org/officeDocument/2006/relationships/hyperlink" Target="https://www.reddit.com/r/metacanada/comments/hhbind/blm_founder_delivers_thought_provoking_ted_talk/" TargetMode="External"/><Relationship Id="rId6784" Type="http://schemas.openxmlformats.org/officeDocument/2006/relationships/hyperlink" Target="https://www.reddit.com/r/metacanada/comments/ha4tzh/add_protesting_to_your_resume_the_mindset_of_the/" TargetMode="External"/><Relationship Id="rId4120" Type="http://schemas.openxmlformats.org/officeDocument/2006/relationships/hyperlink" Target="https://i.redd.it/f6arhrsy2d451.jpg" TargetMode="External"/><Relationship Id="rId5454" Type="http://schemas.openxmlformats.org/officeDocument/2006/relationships/hyperlink" Target="https://www.reddit.com/r/metacanada/comments/hhbind/blm_founder_delivers_thought_provoking_ted_talk/" TargetMode="External"/><Relationship Id="rId6785" Type="http://schemas.openxmlformats.org/officeDocument/2006/relationships/hyperlink" Target="https://www.reddit.com/r/metacanada/comments/ha4tzh/add_protesting_to_your_resume_the_mindset_of_the/" TargetMode="External"/><Relationship Id="rId4123" Type="http://schemas.openxmlformats.org/officeDocument/2006/relationships/hyperlink" Target="https://i.redd.it/ce37is6llq651.jpg" TargetMode="External"/><Relationship Id="rId5451" Type="http://schemas.openxmlformats.org/officeDocument/2006/relationships/hyperlink" Target="https://outline.com/NxsfaB" TargetMode="External"/><Relationship Id="rId6782" Type="http://schemas.openxmlformats.org/officeDocument/2006/relationships/hyperlink" Target="https://www.reddit.com/r/metacanada/comments/hetz8s/the_links_between_black_lives_matter_and_nicolas/" TargetMode="External"/><Relationship Id="rId4122" Type="http://schemas.openxmlformats.org/officeDocument/2006/relationships/hyperlink" Target="https://www.reddit.com/r/metacanada/comments/hexl5l/lol_pointing_out_facts_like_that_who_does_she/" TargetMode="External"/><Relationship Id="rId5452" Type="http://schemas.openxmlformats.org/officeDocument/2006/relationships/hyperlink" Target="http://youtu.be" TargetMode="External"/><Relationship Id="rId6783" Type="http://schemas.openxmlformats.org/officeDocument/2006/relationships/hyperlink" Target="https://panampost.com/panam-staff/2020/06/23/the-links-between-black-lives-matter-and-nicolas-maduro-revealed/" TargetMode="External"/><Relationship Id="rId4125" Type="http://schemas.openxmlformats.org/officeDocument/2006/relationships/hyperlink" Target="https://www.reddit.com/r/metacanada/comments/hahlxk/got_banned_from_blm_for_asking_about_their/" TargetMode="External"/><Relationship Id="rId5457" Type="http://schemas.openxmlformats.org/officeDocument/2006/relationships/hyperlink" Target="http://np.reddit.com" TargetMode="External"/><Relationship Id="rId6788" Type="http://schemas.openxmlformats.org/officeDocument/2006/relationships/hyperlink" Target="https://www.reddit.com/r/metacanada/comments/h7usxh/dear_god/" TargetMode="External"/><Relationship Id="rId4124" Type="http://schemas.openxmlformats.org/officeDocument/2006/relationships/hyperlink" Target="https://www.reddit.com/r/metacanada/comments/hahlxk/got_banned_from_blm_for_asking_about_their/" TargetMode="External"/><Relationship Id="rId5458" Type="http://schemas.openxmlformats.org/officeDocument/2006/relationships/hyperlink" Target="https://www.reddit.com/r/metacanada/comments/gvk5vf/ogft_suggests_putting_sanctions_on_the_us/" TargetMode="External"/><Relationship Id="rId6789" Type="http://schemas.openxmlformats.org/officeDocument/2006/relationships/hyperlink" Target="http://youtube.com" TargetMode="External"/><Relationship Id="rId4127" Type="http://schemas.openxmlformats.org/officeDocument/2006/relationships/hyperlink" Target="https://www.reddit.com/r/metacanada/comments/ha3s0g/how_to_sell_protest_footage_to_fox_and_cnn/" TargetMode="External"/><Relationship Id="rId5455" Type="http://schemas.openxmlformats.org/officeDocument/2006/relationships/hyperlink" Target="https://www.reddit.com/r/metacanada/comments/gxsk7m/simple_question_for_liberals/" TargetMode="External"/><Relationship Id="rId6786" Type="http://schemas.openxmlformats.org/officeDocument/2006/relationships/hyperlink" Target="http://i.redd.it" TargetMode="External"/><Relationship Id="rId4126" Type="http://schemas.openxmlformats.org/officeDocument/2006/relationships/hyperlink" Target="http://youtu.be" TargetMode="External"/><Relationship Id="rId5456" Type="http://schemas.openxmlformats.org/officeDocument/2006/relationships/hyperlink" Target="https://www.reddit.com/r/metacanada/comments/gxsk7m/simple_question_for_liberals/" TargetMode="External"/><Relationship Id="rId6787" Type="http://schemas.openxmlformats.org/officeDocument/2006/relationships/hyperlink" Target="https://www.reddit.com/r/metacanada/comments/h7usxh/dear_god/" TargetMode="External"/><Relationship Id="rId4118" Type="http://schemas.openxmlformats.org/officeDocument/2006/relationships/hyperlink" Target="http://i.redd.it" TargetMode="External"/><Relationship Id="rId4117" Type="http://schemas.openxmlformats.org/officeDocument/2006/relationships/hyperlink" Target="https://www.reuters.com/article/us-who-china-idUSKBN23N075" TargetMode="External"/><Relationship Id="rId5448" Type="http://schemas.openxmlformats.org/officeDocument/2006/relationships/hyperlink" Target="https://www.theglobeandmail.com/canada/article-hate-crimes-in-canada-surge-with-most-not-solved/" TargetMode="External"/><Relationship Id="rId6779" Type="http://schemas.openxmlformats.org/officeDocument/2006/relationships/hyperlink" Target="https://www.reddit.com/r/metacanada/comments/hgxtjy/shouldnt_you_fix_the_problems_going_on_in_this/" TargetMode="External"/><Relationship Id="rId4119" Type="http://schemas.openxmlformats.org/officeDocument/2006/relationships/hyperlink" Target="https://www.reddit.com/r/metacanada/comments/h78ocl/white_man_commuting_to_work_circa_2020_colorized/" TargetMode="External"/><Relationship Id="rId5449" Type="http://schemas.openxmlformats.org/officeDocument/2006/relationships/hyperlink" Target="http://outline.com" TargetMode="External"/><Relationship Id="rId6770" Type="http://schemas.openxmlformats.org/officeDocument/2006/relationships/hyperlink" Target="http://poetryfoundation.org" TargetMode="External"/><Relationship Id="rId4110" Type="http://schemas.openxmlformats.org/officeDocument/2006/relationships/hyperlink" Target="https://www.reddit.com/r/metacanada/comments/gw9wvn/every_corporations_brand_and_marketing_dept_right/" TargetMode="External"/><Relationship Id="rId5442" Type="http://schemas.openxmlformats.org/officeDocument/2006/relationships/hyperlink" Target="https://globalnews.ca/news/7083874/michael-kovrig-spavor-charged-china/" TargetMode="External"/><Relationship Id="rId6773" Type="http://schemas.openxmlformats.org/officeDocument/2006/relationships/hyperlink" Target="https://www.reddit.com/r/metacanada/comments/h80mbn/how_would_the_canadian_government_react_if_we_the/" TargetMode="External"/><Relationship Id="rId5443" Type="http://schemas.openxmlformats.org/officeDocument/2006/relationships/hyperlink" Target="http://v.redd.it" TargetMode="External"/><Relationship Id="rId6774" Type="http://schemas.openxmlformats.org/officeDocument/2006/relationships/hyperlink" Target="https://www.reddit.com/r/metacanada/comments/h80mbn/how_would_the_canadian_government_react_if_we_the/" TargetMode="External"/><Relationship Id="rId4112" Type="http://schemas.openxmlformats.org/officeDocument/2006/relationships/hyperlink" Target="http://i.redd.it" TargetMode="External"/><Relationship Id="rId5440" Type="http://schemas.openxmlformats.org/officeDocument/2006/relationships/hyperlink" Target="http://globalnews.ca" TargetMode="External"/><Relationship Id="rId6771" Type="http://schemas.openxmlformats.org/officeDocument/2006/relationships/hyperlink" Target="https://www.reddit.com/r/metacanada/comments/gv8ga4/high_school_poetry_very_relevant_even_helpful_at/" TargetMode="External"/><Relationship Id="rId4111" Type="http://schemas.openxmlformats.org/officeDocument/2006/relationships/hyperlink" Target="https://i.redd.it/n4z3t7w2jt251.jpg" TargetMode="External"/><Relationship Id="rId5441" Type="http://schemas.openxmlformats.org/officeDocument/2006/relationships/hyperlink" Target="https://www.reddit.com/r/metacanada/comments/hbv3ha/michael_kovrig_michael_spavor_formally_charged_by/" TargetMode="External"/><Relationship Id="rId6772" Type="http://schemas.openxmlformats.org/officeDocument/2006/relationships/hyperlink" Target="https://www.poetryfoundation.org/poems/46473/if---" TargetMode="External"/><Relationship Id="rId4114" Type="http://schemas.openxmlformats.org/officeDocument/2006/relationships/hyperlink" Target="https://i.redd.it/a2hayrxuit251.jpg" TargetMode="External"/><Relationship Id="rId5446" Type="http://schemas.openxmlformats.org/officeDocument/2006/relationships/hyperlink" Target="http://theglobeandmail.com" TargetMode="External"/><Relationship Id="rId6777" Type="http://schemas.openxmlformats.org/officeDocument/2006/relationships/hyperlink" Target="https://i.redd.it/vog40qaf5z251.png" TargetMode="External"/><Relationship Id="rId4113" Type="http://schemas.openxmlformats.org/officeDocument/2006/relationships/hyperlink" Target="https://www.reddit.com/r/metacanada/comments/gw9w8i/every_corporations_brand_and_marketing_dept_right/" TargetMode="External"/><Relationship Id="rId5447" Type="http://schemas.openxmlformats.org/officeDocument/2006/relationships/hyperlink" Target="https://www.reddit.com/r/metacanada/comments/gypnw7/hate_crimes_in_canada_increased_to_a_peak_in_2017/" TargetMode="External"/><Relationship Id="rId6778" Type="http://schemas.openxmlformats.org/officeDocument/2006/relationships/hyperlink" Target="http://i.redd.it" TargetMode="External"/><Relationship Id="rId4116" Type="http://schemas.openxmlformats.org/officeDocument/2006/relationships/hyperlink" Target="https://www.reddit.com/r/metacanada/comments/h9y7dh/who_chief_to_speak_at_top_chinese_university/" TargetMode="External"/><Relationship Id="rId5444" Type="http://schemas.openxmlformats.org/officeDocument/2006/relationships/hyperlink" Target="https://www.reddit.com/r/metacanada/comments/h7fcrn/compilation_of_leftists_condemning_the_peaceful/" TargetMode="External"/><Relationship Id="rId6775" Type="http://schemas.openxmlformats.org/officeDocument/2006/relationships/hyperlink" Target="http://i.redd.it" TargetMode="External"/><Relationship Id="rId4115" Type="http://schemas.openxmlformats.org/officeDocument/2006/relationships/hyperlink" Target="http://reuters.com" TargetMode="External"/><Relationship Id="rId5445" Type="http://schemas.openxmlformats.org/officeDocument/2006/relationships/hyperlink" Target="https://v.redd.it/rnkeb3k69f451" TargetMode="External"/><Relationship Id="rId6776" Type="http://schemas.openxmlformats.org/officeDocument/2006/relationships/hyperlink" Target="https://www.reddit.com/r/metacanada/comments/gwsgv8/reddit_allows_this/" TargetMode="External"/><Relationship Id="rId5471" Type="http://schemas.openxmlformats.org/officeDocument/2006/relationships/hyperlink" Target="https://i.redd.it/hwvb1897yv351.jpg" TargetMode="External"/><Relationship Id="rId5472" Type="http://schemas.openxmlformats.org/officeDocument/2006/relationships/hyperlink" Target="http://youtu.be" TargetMode="External"/><Relationship Id="rId4141" Type="http://schemas.openxmlformats.org/officeDocument/2006/relationships/hyperlink" Target="http://i.redd.it" TargetMode="External"/><Relationship Id="rId4140" Type="http://schemas.openxmlformats.org/officeDocument/2006/relationships/hyperlink" Target="https://i.redd.it/z2fapecoq4551.jpg" TargetMode="External"/><Relationship Id="rId5470" Type="http://schemas.openxmlformats.org/officeDocument/2006/relationships/hyperlink" Target="https://www.reddit.com/r/metacanada/comments/gzn14b/seen_in_the_wild_on_fb_at_least_this_one_is_honest/" TargetMode="External"/><Relationship Id="rId4143" Type="http://schemas.openxmlformats.org/officeDocument/2006/relationships/hyperlink" Target="https://i.redd.it/449rwpds5z251.jpg" TargetMode="External"/><Relationship Id="rId5475" Type="http://schemas.openxmlformats.org/officeDocument/2006/relationships/hyperlink" Target="http://i.redd.it" TargetMode="External"/><Relationship Id="rId4142" Type="http://schemas.openxmlformats.org/officeDocument/2006/relationships/hyperlink" Target="https://www.reddit.com/r/metacanada/comments/gwshy5/remember_who_we_are_remember_who_created_and/" TargetMode="External"/><Relationship Id="rId5476" Type="http://schemas.openxmlformats.org/officeDocument/2006/relationships/hyperlink" Target="https://www.reddit.com/r/metacanada/comments/habyrn/psychic_tam/" TargetMode="External"/><Relationship Id="rId4145" Type="http://schemas.openxmlformats.org/officeDocument/2006/relationships/hyperlink" Target="https://www.reddit.com/r/metacanada/comments/hh77iv/prepare_for_the_us_and_china_to_decouple_harvard/" TargetMode="External"/><Relationship Id="rId5473" Type="http://schemas.openxmlformats.org/officeDocument/2006/relationships/hyperlink" Target="https://www.reddit.com/r/metacanada/comments/gy39b5/toronto_police_taking_a_knee_for_blacklivesmatter/" TargetMode="External"/><Relationship Id="rId4144" Type="http://schemas.openxmlformats.org/officeDocument/2006/relationships/hyperlink" Target="http://hbr.org" TargetMode="External"/><Relationship Id="rId5474" Type="http://schemas.openxmlformats.org/officeDocument/2006/relationships/hyperlink" Target="https://youtu.be/bCFQn8Ij_cU" TargetMode="External"/><Relationship Id="rId4147" Type="http://schemas.openxmlformats.org/officeDocument/2006/relationships/hyperlink" Target="http://youtu.be" TargetMode="External"/><Relationship Id="rId5479" Type="http://schemas.openxmlformats.org/officeDocument/2006/relationships/hyperlink" Target="https://www.reddit.com/r/metacanada/comments/h01e2e/thanks_blm/" TargetMode="External"/><Relationship Id="rId4146" Type="http://schemas.openxmlformats.org/officeDocument/2006/relationships/hyperlink" Target="https://www.reddit.com/r/metacanada/comments/hh77iv/prepare_for_the_us_and_china_to_decouple_harvard/" TargetMode="External"/><Relationship Id="rId4149" Type="http://schemas.openxmlformats.org/officeDocument/2006/relationships/hyperlink" Target="https://youtu.be/ogG1lNp8GR8" TargetMode="External"/><Relationship Id="rId5477" Type="http://schemas.openxmlformats.org/officeDocument/2006/relationships/hyperlink" Target="https://i.redd.it/3w5oj5c60c551.jpg" TargetMode="External"/><Relationship Id="rId4148" Type="http://schemas.openxmlformats.org/officeDocument/2006/relationships/hyperlink" Target="https://www.reddit.com/r/metacanada/comments/hg5t9k/general_flynn_is_a_free_man_lawyer_explains/" TargetMode="External"/><Relationship Id="rId5478" Type="http://schemas.openxmlformats.org/officeDocument/2006/relationships/hyperlink" Target="http://clickorlando.com" TargetMode="External"/><Relationship Id="rId4139" Type="http://schemas.openxmlformats.org/officeDocument/2006/relationships/hyperlink" Target="https://www.reddit.com/r/metacanada/comments/h9nmus/confirmed_doug_ford_is_the_weakest_conservative/" TargetMode="External"/><Relationship Id="rId5460" Type="http://schemas.openxmlformats.org/officeDocument/2006/relationships/hyperlink" Target="http://buyandsell.gc.ca" TargetMode="External"/><Relationship Id="rId6791" Type="http://schemas.openxmlformats.org/officeDocument/2006/relationships/hyperlink" Target="https://www.youtube.com/watch?v=ZAn3JdtSrnY&amp;amp;list=PLRuUqsIyNeOF31KXmsT7QJ_zbRwB6qjLW&amp;amp;index=1" TargetMode="External"/><Relationship Id="rId5461" Type="http://schemas.openxmlformats.org/officeDocument/2006/relationships/hyperlink" Target="https://www.reddit.com/r/metacanada/comments/hg136w/defining_intersectional_genderbased_issues_in/" TargetMode="External"/><Relationship Id="rId6792" Type="http://schemas.openxmlformats.org/officeDocument/2006/relationships/hyperlink" Target="http://twitter.com" TargetMode="External"/><Relationship Id="rId4130" Type="http://schemas.openxmlformats.org/officeDocument/2006/relationships/hyperlink" Target="https://www.reddit.com/r/metacanada/comments/gxvpid/even_liking_a_conservative_page_on_social_media/" TargetMode="External"/><Relationship Id="rId6790" Type="http://schemas.openxmlformats.org/officeDocument/2006/relationships/hyperlink" Target="https://www.reddit.com/r/metacanada/comments/har4da/cancon_alvvays_archie_marry_me/" TargetMode="External"/><Relationship Id="rId4132" Type="http://schemas.openxmlformats.org/officeDocument/2006/relationships/hyperlink" Target="http://torontosun.com" TargetMode="External"/><Relationship Id="rId5464" Type="http://schemas.openxmlformats.org/officeDocument/2006/relationships/hyperlink" Target="https://www.reddit.com/r/metacanada/comments/hcevjd/whos_else_had_enough_of_the_blm_pop_message_on/" TargetMode="External"/><Relationship Id="rId6795" Type="http://schemas.openxmlformats.org/officeDocument/2006/relationships/hyperlink" Target="http://twitter.com" TargetMode="External"/><Relationship Id="rId4131" Type="http://schemas.openxmlformats.org/officeDocument/2006/relationships/hyperlink" Target="https://vancouversun.com/sports/university/former-ubc-basketball-assistant-coach-criticized-for-social-media-activity/wcm/c740a5df-71b3-4468-ba55-8133f0383aac/" TargetMode="External"/><Relationship Id="rId5465" Type="http://schemas.openxmlformats.org/officeDocument/2006/relationships/hyperlink" Target="https://i.redd.it/dhpy5acshz551.jpg" TargetMode="External"/><Relationship Id="rId6796" Type="http://schemas.openxmlformats.org/officeDocument/2006/relationships/hyperlink" Target="https://www.reddit.com/r/metacanada/comments/hb71me/no_title_needed/" TargetMode="External"/><Relationship Id="rId4134" Type="http://schemas.openxmlformats.org/officeDocument/2006/relationships/hyperlink" Target="https://torontosun.com/news/national/snc-lavalin-under-fire-for-getting-federal-contracts-despite-bid-rigging" TargetMode="External"/><Relationship Id="rId5462" Type="http://schemas.openxmlformats.org/officeDocument/2006/relationships/hyperlink" Target="https://buyandsell.gc.ca/procurement-data/tender-notice/PW-20-00918194" TargetMode="External"/><Relationship Id="rId6793" Type="http://schemas.openxmlformats.org/officeDocument/2006/relationships/hyperlink" Target="https://www.reddit.com/r/metacanada/comments/h7rpaq/i_wonder_if_blm_is_suddenly_going_to_start_caring/" TargetMode="External"/><Relationship Id="rId4133" Type="http://schemas.openxmlformats.org/officeDocument/2006/relationships/hyperlink" Target="https://www.reddit.com/r/metacanada/comments/hefklw/snclavalin_under_fire_for_getting_federal/" TargetMode="External"/><Relationship Id="rId5463" Type="http://schemas.openxmlformats.org/officeDocument/2006/relationships/hyperlink" Target="http://i.redd.it" TargetMode="External"/><Relationship Id="rId6794" Type="http://schemas.openxmlformats.org/officeDocument/2006/relationships/hyperlink" Target="https://www.reddit.com/r/metacanada/comments/h7rpaq/i_wonder_if_blm_is_suddenly_going_to_start_caring/" TargetMode="External"/><Relationship Id="rId4136" Type="http://schemas.openxmlformats.org/officeDocument/2006/relationships/hyperlink" Target="https://www.reddit.com/r/metacanada/comments/gy1lxc/justin_trudeau_shows_up_at_george_floyd_protest/" TargetMode="External"/><Relationship Id="rId5468" Type="http://schemas.openxmlformats.org/officeDocument/2006/relationships/hyperlink" Target="https://i.redd.it/c4sn935ivr351.jpg" TargetMode="External"/><Relationship Id="rId6799" Type="http://schemas.openxmlformats.org/officeDocument/2006/relationships/hyperlink" Target="https://www.reddit.com/r/metacanada/comments/h7vkjb/what_if_the_earth_was_actually_flat/" TargetMode="External"/><Relationship Id="rId4135" Type="http://schemas.openxmlformats.org/officeDocument/2006/relationships/hyperlink" Target="http://v.redd.it" TargetMode="External"/><Relationship Id="rId5469" Type="http://schemas.openxmlformats.org/officeDocument/2006/relationships/hyperlink" Target="http://i.redd.it" TargetMode="External"/><Relationship Id="rId4138" Type="http://schemas.openxmlformats.org/officeDocument/2006/relationships/hyperlink" Target="http://i.redd.it" TargetMode="External"/><Relationship Id="rId5466" Type="http://schemas.openxmlformats.org/officeDocument/2006/relationships/hyperlink" Target="http://i.redd.it" TargetMode="External"/><Relationship Id="rId6797" Type="http://schemas.openxmlformats.org/officeDocument/2006/relationships/hyperlink" Target="https://twitter.com/i/status/1273363903980986369" TargetMode="External"/><Relationship Id="rId4137" Type="http://schemas.openxmlformats.org/officeDocument/2006/relationships/hyperlink" Target="https://v.redd.it/8wsfst9zub351" TargetMode="External"/><Relationship Id="rId5467" Type="http://schemas.openxmlformats.org/officeDocument/2006/relationships/hyperlink" Target="https://www.reddit.com/r/metacanada/comments/gzb62i/mooses_for_a_democracy/" TargetMode="External"/><Relationship Id="rId6798" Type="http://schemas.openxmlformats.org/officeDocument/2006/relationships/hyperlink" Target="http://youtube.com" TargetMode="External"/><Relationship Id="rId1972" Type="http://schemas.openxmlformats.org/officeDocument/2006/relationships/hyperlink" Target="https://imgur.com/lzexe74" TargetMode="External"/><Relationship Id="rId1973" Type="http://schemas.openxmlformats.org/officeDocument/2006/relationships/hyperlink" Target="http://i.redd.it" TargetMode="External"/><Relationship Id="rId1974" Type="http://schemas.openxmlformats.org/officeDocument/2006/relationships/hyperlink" Target="https://www.reddit.com/r/metacanada/comments/hgk5wl/trump_signs_executive_order_to_protect_american/" TargetMode="External"/><Relationship Id="rId1975" Type="http://schemas.openxmlformats.org/officeDocument/2006/relationships/hyperlink" Target="https://www.reddit.com/r/metacanada/comments/hgk5wl/trump_signs_executive_order_to_protect_american/" TargetMode="External"/><Relationship Id="rId1976" Type="http://schemas.openxmlformats.org/officeDocument/2006/relationships/hyperlink" Target="http://archive.is" TargetMode="External"/><Relationship Id="rId1977" Type="http://schemas.openxmlformats.org/officeDocument/2006/relationships/hyperlink" Target="https://www.reddit.com/r/metacanada/comments/hfgik6/social_media_cancel_culture_and_maoist_shaming/" TargetMode="External"/><Relationship Id="rId1978" Type="http://schemas.openxmlformats.org/officeDocument/2006/relationships/hyperlink" Target="http://archive.is/AGFxb" TargetMode="External"/><Relationship Id="rId1979" Type="http://schemas.openxmlformats.org/officeDocument/2006/relationships/hyperlink" Target="http://cp24.com" TargetMode="External"/><Relationship Id="rId1970" Type="http://schemas.openxmlformats.org/officeDocument/2006/relationships/hyperlink" Target="http://imgur.com" TargetMode="External"/><Relationship Id="rId1971" Type="http://schemas.openxmlformats.org/officeDocument/2006/relationships/hyperlink" Target="https://www.reddit.com/r/metacanada/comments/gxv009/the_postmodernist_guide_to_defining_violence/" TargetMode="External"/><Relationship Id="rId1961" Type="http://schemas.openxmlformats.org/officeDocument/2006/relationships/hyperlink" Target="http://i.redd.it" TargetMode="External"/><Relationship Id="rId1962" Type="http://schemas.openxmlformats.org/officeDocument/2006/relationships/hyperlink" Target="https://www.reddit.com/r/metacanada/comments/heiods/aaww_shucksthat_cant_be_right/" TargetMode="External"/><Relationship Id="rId1963" Type="http://schemas.openxmlformats.org/officeDocument/2006/relationships/hyperlink" Target="https://i.redd.it/gmskgvau0p651.jpg" TargetMode="External"/><Relationship Id="rId1964" Type="http://schemas.openxmlformats.org/officeDocument/2006/relationships/hyperlink" Target="http://youtube.com" TargetMode="External"/><Relationship Id="rId1965" Type="http://schemas.openxmlformats.org/officeDocument/2006/relationships/hyperlink" Target="https://www.reddit.com/r/metacanada/comments/hau5fo/a_reminder_that_trudeaus_worst_nightmare_is/" TargetMode="External"/><Relationship Id="rId1966" Type="http://schemas.openxmlformats.org/officeDocument/2006/relationships/hyperlink" Target="https://www.youtube.com/watch?v=o3NQMDXW7mQ" TargetMode="External"/><Relationship Id="rId1967" Type="http://schemas.openxmlformats.org/officeDocument/2006/relationships/hyperlink" Target="http://i.redd.it" TargetMode="External"/><Relationship Id="rId1968" Type="http://schemas.openxmlformats.org/officeDocument/2006/relationships/hyperlink" Target="https://www.reddit.com/r/metacanada/comments/h85vtk/stop_systemic_racism_guys/" TargetMode="External"/><Relationship Id="rId1969" Type="http://schemas.openxmlformats.org/officeDocument/2006/relationships/hyperlink" Target="https://www.reddit.com/r/metacanada/comments/h85vtk/stop_systemic_racism_guys/" TargetMode="External"/><Relationship Id="rId1960" Type="http://schemas.openxmlformats.org/officeDocument/2006/relationships/hyperlink" Target="https://i.redd.it/mh1uahum4c651.png" TargetMode="External"/><Relationship Id="rId1994" Type="http://schemas.openxmlformats.org/officeDocument/2006/relationships/hyperlink" Target="https://www.reddit.com/r/metacanada/comments/h9o5b4/deportation_needs_to_be_excercised_else_we_will/" TargetMode="External"/><Relationship Id="rId1995" Type="http://schemas.openxmlformats.org/officeDocument/2006/relationships/hyperlink" Target="https://youtu.be/aTYC1IpC8d4" TargetMode="External"/><Relationship Id="rId1996" Type="http://schemas.openxmlformats.org/officeDocument/2006/relationships/hyperlink" Target="http://twitter.com" TargetMode="External"/><Relationship Id="rId1997" Type="http://schemas.openxmlformats.org/officeDocument/2006/relationships/hyperlink" Target="https://www.reddit.com/r/metacanada/comments/gwq7qs/i_got_banned_from_multiple_subreddits_for/" TargetMode="External"/><Relationship Id="rId1998" Type="http://schemas.openxmlformats.org/officeDocument/2006/relationships/hyperlink" Target="https://twitter.com/TheLancet/status/1268613313702891523" TargetMode="External"/><Relationship Id="rId1999" Type="http://schemas.openxmlformats.org/officeDocument/2006/relationships/hyperlink" Target="http://wcbe.org" TargetMode="External"/><Relationship Id="rId1990" Type="http://schemas.openxmlformats.org/officeDocument/2006/relationships/hyperlink" Target="http://i.imgur.com" TargetMode="External"/><Relationship Id="rId1991" Type="http://schemas.openxmlformats.org/officeDocument/2006/relationships/hyperlink" Target="https://www.reddit.com/r/metacanada/comments/gz2yhd/ahs_has_revealed_their_true_agenda_in_their_open/" TargetMode="External"/><Relationship Id="rId1992" Type="http://schemas.openxmlformats.org/officeDocument/2006/relationships/hyperlink" Target="https://i.imgur.com/O7lyc7a.png" TargetMode="External"/><Relationship Id="rId1993" Type="http://schemas.openxmlformats.org/officeDocument/2006/relationships/hyperlink" Target="http://youtu.be" TargetMode="External"/><Relationship Id="rId1983" Type="http://schemas.openxmlformats.org/officeDocument/2006/relationships/hyperlink" Target="https://www.reddit.com/r/metacanada/comments/hfj42r/some_people_need_to_be_locked_away_when_they/" TargetMode="External"/><Relationship Id="rId1984" Type="http://schemas.openxmlformats.org/officeDocument/2006/relationships/hyperlink" Target="https://www.reddit.com/r/toronto/comments/hex2h5/wife_was_superhero_devoted_husband_who_lost/?utm_medium=android_app&amp;amp;utm_source=share" TargetMode="External"/><Relationship Id="rId1985" Type="http://schemas.openxmlformats.org/officeDocument/2006/relationships/hyperlink" Target="http://freshdaily.ca" TargetMode="External"/><Relationship Id="rId1986" Type="http://schemas.openxmlformats.org/officeDocument/2006/relationships/hyperlink" Target="https://www.reddit.com/r/metacanada/comments/hd9lu8/canadian_tire_logo_under_fire_after_trump_caught/" TargetMode="External"/><Relationship Id="rId1987" Type="http://schemas.openxmlformats.org/officeDocument/2006/relationships/hyperlink" Target="https://www.freshdaily.ca/news/2020/06/canadian-tire-logo-trump-nazi-symbol/" TargetMode="External"/><Relationship Id="rId1988" Type="http://schemas.openxmlformats.org/officeDocument/2006/relationships/hyperlink" Target="https://www.reddit.com/r/metacanada/comments/hbh9s3/someone_like_jagmit_singh_is_the_leader_of_a/" TargetMode="External"/><Relationship Id="rId1989" Type="http://schemas.openxmlformats.org/officeDocument/2006/relationships/hyperlink" Target="https://www.reddit.com/r/metacanada/comments/hbh9s3/someone_like_jagmit_singh_is_the_leader_of_a/" TargetMode="External"/><Relationship Id="rId1980" Type="http://schemas.openxmlformats.org/officeDocument/2006/relationships/hyperlink" Target="https://www.reddit.com/r/metacanada/comments/gwwooh/ford_shames_antilockdown_protesters_silence_on/" TargetMode="External"/><Relationship Id="rId1981" Type="http://schemas.openxmlformats.org/officeDocument/2006/relationships/hyperlink" Target="https://www.cp24.com/news/mpp-who-took-part-in-anti-lockdown-rally-outside-queen-s-park-should-know-better-ford-says-1.4964915" TargetMode="External"/><Relationship Id="rId1982" Type="http://schemas.openxmlformats.org/officeDocument/2006/relationships/hyperlink" Target="http://reddit.com" TargetMode="External"/><Relationship Id="rId1930" Type="http://schemas.openxmlformats.org/officeDocument/2006/relationships/hyperlink" Target="https://www.reddit.com/r/metacanada/comments/gvpa7g/when_nothing_in_clownworld_makes_sense_everything/" TargetMode="External"/><Relationship Id="rId1931" Type="http://schemas.openxmlformats.org/officeDocument/2006/relationships/hyperlink" Target="https://i.imgur.com/rwV2huA.jpg" TargetMode="External"/><Relationship Id="rId1932" Type="http://schemas.openxmlformats.org/officeDocument/2006/relationships/hyperlink" Target="http://narcity.com" TargetMode="External"/><Relationship Id="rId1933" Type="http://schemas.openxmlformats.org/officeDocument/2006/relationships/hyperlink" Target="https://www.reddit.com/r/metacanada/comments/h0bokv/avoiding_marxist_brainwashing_may_no_longer_be/" TargetMode="External"/><Relationship Id="rId1934" Type="http://schemas.openxmlformats.org/officeDocument/2006/relationships/hyperlink" Target="https://www.narcity.com/news/ca/on/toronto/mandatory-anti-racism-courses-at-ontario-universities-need-to-be-a-thing-say-petitions" TargetMode="External"/><Relationship Id="rId1935" Type="http://schemas.openxmlformats.org/officeDocument/2006/relationships/hyperlink" Target="http://twitter.com" TargetMode="External"/><Relationship Id="rId1936" Type="http://schemas.openxmlformats.org/officeDocument/2006/relationships/hyperlink" Target="https://www.reddit.com/r/metacanada/comments/h9lye2/look_at_this_police_brutality_over_here/" TargetMode="External"/><Relationship Id="rId1937" Type="http://schemas.openxmlformats.org/officeDocument/2006/relationships/hyperlink" Target="https://twitter.com/Holbornlolz/status/1272560573658607616" TargetMode="External"/><Relationship Id="rId1938" Type="http://schemas.openxmlformats.org/officeDocument/2006/relationships/hyperlink" Target="http://huffingtonpost.ca" TargetMode="External"/><Relationship Id="rId1939" Type="http://schemas.openxmlformats.org/officeDocument/2006/relationships/hyperlink" Target="https://www.reddit.com/r/metacanada/comments/gvyayd/abolish_the_police_says_huffington_post_but/" TargetMode="External"/><Relationship Id="rId1920" Type="http://schemas.openxmlformats.org/officeDocument/2006/relationships/hyperlink" Target="https://www.reddit.com/r/metacanada/comments/h8c813/blm_attack_robert_the_bruce_statue_in_scotland/" TargetMode="External"/><Relationship Id="rId1921" Type="http://schemas.openxmlformats.org/officeDocument/2006/relationships/hyperlink" Target="https://www.reddit.com/r/metacanada/comments/gxzdzd/go_wild/" TargetMode="External"/><Relationship Id="rId1922" Type="http://schemas.openxmlformats.org/officeDocument/2006/relationships/hyperlink" Target="https://v.redd.it/rqe0jro0yc351" TargetMode="External"/><Relationship Id="rId1923" Type="http://schemas.openxmlformats.org/officeDocument/2006/relationships/hyperlink" Target="http://outline.com" TargetMode="External"/><Relationship Id="rId1924" Type="http://schemas.openxmlformats.org/officeDocument/2006/relationships/hyperlink" Target="https://www.reddit.com/r/metacanada/comments/gwnn06/al_sharpton_comments_on_blackface_trudeaus_pause/" TargetMode="External"/><Relationship Id="rId1925" Type="http://schemas.openxmlformats.org/officeDocument/2006/relationships/hyperlink" Target="https://outline.com/g2kfYh" TargetMode="External"/><Relationship Id="rId1926" Type="http://schemas.openxmlformats.org/officeDocument/2006/relationships/hyperlink" Target="http://camas.github.io" TargetMode="External"/><Relationship Id="rId1927" Type="http://schemas.openxmlformats.org/officeDocument/2006/relationships/hyperlink" Target="https://www.reddit.com/r/metacanada/comments/gz668e/this_is_exactly_what_is_wrong_with_reddit_mods/" TargetMode="External"/><Relationship Id="rId1928" Type="http://schemas.openxmlformats.org/officeDocument/2006/relationships/hyperlink" Target="https://camas.github.io/reddit-search/" TargetMode="External"/><Relationship Id="rId1929" Type="http://schemas.openxmlformats.org/officeDocument/2006/relationships/hyperlink" Target="http://i.imgur.com" TargetMode="External"/><Relationship Id="rId4190" Type="http://schemas.openxmlformats.org/officeDocument/2006/relationships/hyperlink" Target="https://www.reddit.com/r/metacanada/comments/gz1f8o/anyone_remotely_conservative_needs_to_evacuate_to/" TargetMode="External"/><Relationship Id="rId4192" Type="http://schemas.openxmlformats.org/officeDocument/2006/relationships/hyperlink" Target="https://www.reddit.com/r/metacanada/comments/gvopc0/what_after_pushing_stay_home_save_lives_theresa/" TargetMode="External"/><Relationship Id="rId4191" Type="http://schemas.openxmlformats.org/officeDocument/2006/relationships/hyperlink" Target="http://spencerfernando.com" TargetMode="External"/><Relationship Id="rId4194" Type="http://schemas.openxmlformats.org/officeDocument/2006/relationships/hyperlink" Target="http://economo.co.uk" TargetMode="External"/><Relationship Id="rId4193" Type="http://schemas.openxmlformats.org/officeDocument/2006/relationships/hyperlink" Target="https://www.spencerfernando.com/2020/06/01/what-after-pushing-stay-home-save-lives-theresa-tam-now-says-protests-are-just-fine/" TargetMode="External"/><Relationship Id="rId4196" Type="http://schemas.openxmlformats.org/officeDocument/2006/relationships/hyperlink" Target="http://www.economo.co.uk/vladimir-putin-proposed-to-raise-the-income-tax-of-rich-russians/" TargetMode="External"/><Relationship Id="rId4195" Type="http://schemas.openxmlformats.org/officeDocument/2006/relationships/hyperlink" Target="https://www.reddit.com/r/metacanada/comments/hfas94/vladimir_putin_proposed_to_raise_the_income_tax/" TargetMode="External"/><Relationship Id="rId4198" Type="http://schemas.openxmlformats.org/officeDocument/2006/relationships/hyperlink" Target="https://www.reddit.com/r/metacanada/comments/h0ksxj/imagine_being_these_people/" TargetMode="External"/><Relationship Id="rId4197" Type="http://schemas.openxmlformats.org/officeDocument/2006/relationships/hyperlink" Target="http://i.redd.it" TargetMode="External"/><Relationship Id="rId4199" Type="http://schemas.openxmlformats.org/officeDocument/2006/relationships/hyperlink" Target="https://i.redd.it/50usitovi5451.png" TargetMode="External"/><Relationship Id="rId1950" Type="http://schemas.openxmlformats.org/officeDocument/2006/relationships/hyperlink" Target="http://globalnews.ca" TargetMode="External"/><Relationship Id="rId1951" Type="http://schemas.openxmlformats.org/officeDocument/2006/relationships/hyperlink" Target="https://www.reddit.com/r/metacanada/comments/haif38/toronto_violence_man_airlifted_to_hospital_after/" TargetMode="External"/><Relationship Id="rId1952" Type="http://schemas.openxmlformats.org/officeDocument/2006/relationships/hyperlink" Target="https://globalnews.ca/news/7069209/shooting-malaga-road-oshawa/" TargetMode="External"/><Relationship Id="rId1953" Type="http://schemas.openxmlformats.org/officeDocument/2006/relationships/hyperlink" Target="https://www.reddit.com/r/metacanada/comments/gvnc8x/canada_gov_has_systemic_practices_of_ignoring/" TargetMode="External"/><Relationship Id="rId1954" Type="http://schemas.openxmlformats.org/officeDocument/2006/relationships/hyperlink" Target="https://www.reddit.com/r/metacanada/comments/gvnc8x/canada_gov_has_systemic_practices_of_ignoring/" TargetMode="External"/><Relationship Id="rId1955" Type="http://schemas.openxmlformats.org/officeDocument/2006/relationships/hyperlink" Target="http://montreal.ctvnews.ca" TargetMode="External"/><Relationship Id="rId1956" Type="http://schemas.openxmlformats.org/officeDocument/2006/relationships/hyperlink" Target="https://www.reddit.com/r/metacanada/comments/gviq32/theyre_guitars_not_human_lives_montreal_store/" TargetMode="External"/><Relationship Id="rId1957" Type="http://schemas.openxmlformats.org/officeDocument/2006/relationships/hyperlink" Target="https://montreal.ctvnews.ca/they-re-guitars-not-human-lives-montreal-store-owner-says-getting-looted-was-worth-it-to-fight-racism-1.4966339" TargetMode="External"/><Relationship Id="rId1958" Type="http://schemas.openxmlformats.org/officeDocument/2006/relationships/hyperlink" Target="http://i.redd.it" TargetMode="External"/><Relationship Id="rId1959" Type="http://schemas.openxmlformats.org/officeDocument/2006/relationships/hyperlink" Target="https://www.reddit.com/r/metacanada/comments/hdfebq/plutonium_red_pills_this_is_red_hot/" TargetMode="External"/><Relationship Id="rId1940" Type="http://schemas.openxmlformats.org/officeDocument/2006/relationships/hyperlink" Target="https://www.huffingtonpost.ca/entry/defund-police-canada-black-indigenous-lives_ca_5ed65eb2c5b6ccd7c56bdf7d" TargetMode="External"/><Relationship Id="rId1941" Type="http://schemas.openxmlformats.org/officeDocument/2006/relationships/hyperlink" Target="http://youtube.com" TargetMode="External"/><Relationship Id="rId1942" Type="http://schemas.openxmlformats.org/officeDocument/2006/relationships/hyperlink" Target="https://www.reddit.com/r/metacanada/comments/gv1hwy/this_is_how_nations_collapse_when_no_one_in/" TargetMode="External"/><Relationship Id="rId1943" Type="http://schemas.openxmlformats.org/officeDocument/2006/relationships/hyperlink" Target="https://www.youtube.com/watch?v=3n5_D59lSjc" TargetMode="External"/><Relationship Id="rId1944" Type="http://schemas.openxmlformats.org/officeDocument/2006/relationships/hyperlink" Target="http://twitter.com" TargetMode="External"/><Relationship Id="rId1945" Type="http://schemas.openxmlformats.org/officeDocument/2006/relationships/hyperlink" Target="https://www.reddit.com/r/metacanada/comments/h9551s/your_typical_breadtuber/" TargetMode="External"/><Relationship Id="rId1946" Type="http://schemas.openxmlformats.org/officeDocument/2006/relationships/hyperlink" Target="https://twitter.com/lporiginalg/status/1271109818267299840?s=20" TargetMode="External"/><Relationship Id="rId1947" Type="http://schemas.openxmlformats.org/officeDocument/2006/relationships/hyperlink" Target="http://audioboom.com" TargetMode="External"/><Relationship Id="rId1948" Type="http://schemas.openxmlformats.org/officeDocument/2006/relationships/hyperlink" Target="https://www.reddit.com/r/metacanada/comments/gwwp4o/canadas_greens_celebrate_oil_is_dead_mary_ogrady/" TargetMode="External"/><Relationship Id="rId1949" Type="http://schemas.openxmlformats.org/officeDocument/2006/relationships/hyperlink" Target="https://audioboom.com/posts/7599720-canada-s-greens-celebrate-oil-is-dead-mary-o-grady-maryanastasiaog" TargetMode="External"/><Relationship Id="rId509" Type="http://schemas.openxmlformats.org/officeDocument/2006/relationships/hyperlink" Target="http://youtube.com" TargetMode="External"/><Relationship Id="rId508" Type="http://schemas.openxmlformats.org/officeDocument/2006/relationships/hyperlink" Target="https://marcusbender.ca/?p=691" TargetMode="External"/><Relationship Id="rId503" Type="http://schemas.openxmlformats.org/officeDocument/2006/relationships/hyperlink" Target="http://bbc.com" TargetMode="External"/><Relationship Id="rId502" Type="http://schemas.openxmlformats.org/officeDocument/2006/relationships/hyperlink" Target="https://www.washingtontimes.com/news/2020/jun/22/shaun-king-says-jesus-images-a-form-of-white-supre/" TargetMode="External"/><Relationship Id="rId501" Type="http://schemas.openxmlformats.org/officeDocument/2006/relationships/hyperlink" Target="https://www.reddit.com/r/metacanada/comments/he2uhf/all_murals_and_stained_glass_windows_of_white/" TargetMode="External"/><Relationship Id="rId500" Type="http://schemas.openxmlformats.org/officeDocument/2006/relationships/hyperlink" Target="http://washingtontimes.com" TargetMode="External"/><Relationship Id="rId507" Type="http://schemas.openxmlformats.org/officeDocument/2006/relationships/hyperlink" Target="https://www.reddit.com/r/metacanada/comments/gy0bw9/pandemic_of_hypocrisy/" TargetMode="External"/><Relationship Id="rId506" Type="http://schemas.openxmlformats.org/officeDocument/2006/relationships/hyperlink" Target="http://marcusbender.ca" TargetMode="External"/><Relationship Id="rId505" Type="http://schemas.openxmlformats.org/officeDocument/2006/relationships/hyperlink" Target="https://www.bbc.com/news/uk-scotland-glasgow-west-53195939" TargetMode="External"/><Relationship Id="rId504" Type="http://schemas.openxmlformats.org/officeDocument/2006/relationships/hyperlink" Target="https://www.reddit.com/r/metacanada/comments/hgbsov/man_shot_dead_after_stabbing_in_glasgow_hotel/" TargetMode="External"/><Relationship Id="rId6803" Type="http://schemas.openxmlformats.org/officeDocument/2006/relationships/hyperlink" Target="https://i.redd.it/uv4b35j0bm351.jpg" TargetMode="External"/><Relationship Id="rId6804" Type="http://schemas.openxmlformats.org/officeDocument/2006/relationships/hyperlink" Target="http://youtu.be" TargetMode="External"/><Relationship Id="rId6801" Type="http://schemas.openxmlformats.org/officeDocument/2006/relationships/hyperlink" Target="http://i.redd.it" TargetMode="External"/><Relationship Id="rId6802" Type="http://schemas.openxmlformats.org/officeDocument/2006/relationships/hyperlink" Target="https://www.reddit.com/r/metacanada/comments/gysamg/only_in_canada/" TargetMode="External"/><Relationship Id="rId6807" Type="http://schemas.openxmlformats.org/officeDocument/2006/relationships/hyperlink" Target="http://seattletimes.com" TargetMode="External"/><Relationship Id="rId6808" Type="http://schemas.openxmlformats.org/officeDocument/2006/relationships/hyperlink" Target="https://www.reddit.com/r/metacanada/comments/h0m6q5/washington_state_snohomish_police_chief_demoted/" TargetMode="External"/><Relationship Id="rId6805" Type="http://schemas.openxmlformats.org/officeDocument/2006/relationships/hyperlink" Target="https://www.reddit.com/r/metacanada/comments/heo979/what_are_you_fighting_for/" TargetMode="External"/><Relationship Id="rId6806" Type="http://schemas.openxmlformats.org/officeDocument/2006/relationships/hyperlink" Target="https://youtu.be/NUutUF3RYQ0" TargetMode="External"/><Relationship Id="rId6809" Type="http://schemas.openxmlformats.org/officeDocument/2006/relationships/hyperlink" Target="https://www.seattletimes.com/seattle-news/times-watchdog/snohomish-police-chief-reassigned-after-antifa-rumors-spurred-armed-response/" TargetMode="External"/><Relationship Id="rId525" Type="http://schemas.openxmlformats.org/officeDocument/2006/relationships/hyperlink" Target="https://www.reddit.com/r/metacanada/comments/hgtahu/looks_like_a_typical_hollywood_sex_party/" TargetMode="External"/><Relationship Id="rId524" Type="http://schemas.openxmlformats.org/officeDocument/2006/relationships/hyperlink" Target="https://www.reddit.com/r/metacanada/comments/hgtahu/looks_like_a_typical_hollywood_sex_party/" TargetMode="External"/><Relationship Id="rId523" Type="http://schemas.openxmlformats.org/officeDocument/2006/relationships/hyperlink" Target="http://i.redd.it" TargetMode="External"/><Relationship Id="rId522" Type="http://schemas.openxmlformats.org/officeDocument/2006/relationships/hyperlink" Target="https://www.reddit.com/r/metacanada/comments/h82fdl/how_the_fight_over_transgender_kids_got_a_leading/" TargetMode="External"/><Relationship Id="rId529" Type="http://schemas.openxmlformats.org/officeDocument/2006/relationships/hyperlink" Target="http://i.imgur.com" TargetMode="External"/><Relationship Id="rId528" Type="http://schemas.openxmlformats.org/officeDocument/2006/relationships/hyperlink" Target="https://theprovince.com/pmn/news-pmn/canada-news-pmn/newsalert-toronto-cop-convicted-of-assault-in-beating-dafonte-miller/wcm/35cf0791-da32-457b-8d51-ce188d66dff4" TargetMode="External"/><Relationship Id="rId527" Type="http://schemas.openxmlformats.org/officeDocument/2006/relationships/hyperlink" Target="https://www.reddit.com/r/metacanada/comments/hgcvn4/judge_brings_down_verdict_that_trolls_all/" TargetMode="External"/><Relationship Id="rId526" Type="http://schemas.openxmlformats.org/officeDocument/2006/relationships/hyperlink" Target="http://theprovince.com" TargetMode="External"/><Relationship Id="rId521" Type="http://schemas.openxmlformats.org/officeDocument/2006/relationships/hyperlink" Target="https://www.reddit.com/r/metacanada/comments/h82fdl/how_the_fight_over_transgender_kids_got_a_leading/" TargetMode="External"/><Relationship Id="rId520" Type="http://schemas.openxmlformats.org/officeDocument/2006/relationships/hyperlink" Target="http://thecut.com" TargetMode="External"/><Relationship Id="rId6800" Type="http://schemas.openxmlformats.org/officeDocument/2006/relationships/hyperlink" Target="https://www.reddit.com/r/metacanada/comments/h7vkjb/what_if_the_earth_was_actually_flat/" TargetMode="External"/><Relationship Id="rId519" Type="http://schemas.openxmlformats.org/officeDocument/2006/relationships/hyperlink" Target="https://www.reddit.com/r/metacanada/comments/h919v1/are_there_any_white_folks_here_who_would_u_ever/" TargetMode="External"/><Relationship Id="rId514" Type="http://schemas.openxmlformats.org/officeDocument/2006/relationships/hyperlink" Target="https://mobile.twitter.com/SamParkerSenate/status/1273485537970540544" TargetMode="External"/><Relationship Id="rId513" Type="http://schemas.openxmlformats.org/officeDocument/2006/relationships/hyperlink" Target="https://www.reddit.com/r/metacanada/comments/hf62x0/but_bruh_blacks_are_innocent_bruh_black_lives/" TargetMode="External"/><Relationship Id="rId512" Type="http://schemas.openxmlformats.org/officeDocument/2006/relationships/hyperlink" Target="http://mobile.twitter.com" TargetMode="External"/><Relationship Id="rId511" Type="http://schemas.openxmlformats.org/officeDocument/2006/relationships/hyperlink" Target="https://www.youtube.com/watch?v=xZ-xA6oksQo" TargetMode="External"/><Relationship Id="rId518" Type="http://schemas.openxmlformats.org/officeDocument/2006/relationships/hyperlink" Target="https://www.reddit.com/r/metacanada/comments/h919v1/are_there_any_white_folks_here_who_would_u_ever/" TargetMode="External"/><Relationship Id="rId517" Type="http://schemas.openxmlformats.org/officeDocument/2006/relationships/hyperlink" Target="https://mobile.twitter.com/maximebernier/status/1267951631951372291" TargetMode="External"/><Relationship Id="rId516" Type="http://schemas.openxmlformats.org/officeDocument/2006/relationships/hyperlink" Target="https://www.reddit.com/r/metacanada/comments/gw39xp/max_bernier_calls_out_leftist_hypocrisy/" TargetMode="External"/><Relationship Id="rId515" Type="http://schemas.openxmlformats.org/officeDocument/2006/relationships/hyperlink" Target="http://mobile.twitter.com" TargetMode="External"/><Relationship Id="rId510" Type="http://schemas.openxmlformats.org/officeDocument/2006/relationships/hyperlink" Target="https://www.reddit.com/r/metacanada/comments/hbeb74/black_people_are_4_times_more_susceptible_to/" TargetMode="External"/><Relationship Id="rId4206" Type="http://schemas.openxmlformats.org/officeDocument/2006/relationships/hyperlink" Target="http://imgur.com" TargetMode="External"/><Relationship Id="rId5538" Type="http://schemas.openxmlformats.org/officeDocument/2006/relationships/hyperlink" Target="https://www.reddit.com/r/metacanada/comments/gwulpb/this_is_whats_being_taught_in_our_schools/" TargetMode="External"/><Relationship Id="rId6869" Type="http://schemas.openxmlformats.org/officeDocument/2006/relationships/hyperlink" Target="http://twitter.com" TargetMode="External"/><Relationship Id="rId4205" Type="http://schemas.openxmlformats.org/officeDocument/2006/relationships/hyperlink" Target="https://www.weforum.org/agenda/2020/04/covid-19-coronavirus-could-double-acute-hunger-un-warns/" TargetMode="External"/><Relationship Id="rId5539" Type="http://schemas.openxmlformats.org/officeDocument/2006/relationships/hyperlink" Target="https://i.redd.it/v6tcp9xprz251.png" TargetMode="External"/><Relationship Id="rId4208" Type="http://schemas.openxmlformats.org/officeDocument/2006/relationships/hyperlink" Target="https://imgur.com/a/NvuAEOC" TargetMode="External"/><Relationship Id="rId5536" Type="http://schemas.openxmlformats.org/officeDocument/2006/relationships/hyperlink" Target="https://www.youtube.com/watch?time_continue=7&amp;amp;v=-fhGV1LxeKQ&amp;amp;feature=emb_logo" TargetMode="External"/><Relationship Id="rId6867" Type="http://schemas.openxmlformats.org/officeDocument/2006/relationships/hyperlink" Target="https://www.reddit.com/r/metacanada/comments/gy5b91/new_poll_finds_some_canadians_would_prefer_trump/" TargetMode="External"/><Relationship Id="rId4207" Type="http://schemas.openxmlformats.org/officeDocument/2006/relationships/hyperlink" Target="https://www.reddit.com/r/metacanada/comments/guf1ri/openly_plotting_civil_war_on_twitter_now/" TargetMode="External"/><Relationship Id="rId5537" Type="http://schemas.openxmlformats.org/officeDocument/2006/relationships/hyperlink" Target="http://i.redd.it" TargetMode="External"/><Relationship Id="rId6868" Type="http://schemas.openxmlformats.org/officeDocument/2006/relationships/hyperlink" Target="https://thepostmillennial.com/new-poll-finds-some-canadians-would-prefer-trump-over-trudeau" TargetMode="External"/><Relationship Id="rId590" Type="http://schemas.openxmlformats.org/officeDocument/2006/relationships/hyperlink" Target="https://np.reddit.com/r/ontario/comments/hhyseg/ontario_wants_uscanada_border_to_remain_closed_to/" TargetMode="External"/><Relationship Id="rId4209" Type="http://schemas.openxmlformats.org/officeDocument/2006/relationships/hyperlink" Target="http://v.redd.it" TargetMode="External"/><Relationship Id="rId589" Type="http://schemas.openxmlformats.org/officeDocument/2006/relationships/hyperlink" Target="https://www.reddit.com/r/metacanada/comments/hi1aik/ontarians_reveal_their_moral_hypocrisy/" TargetMode="External"/><Relationship Id="rId588" Type="http://schemas.openxmlformats.org/officeDocument/2006/relationships/hyperlink" Target="http://np.reddit.com" TargetMode="External"/><Relationship Id="rId583" Type="http://schemas.openxmlformats.org/officeDocument/2006/relationships/hyperlink" Target="https://www.reddit.com/r/metacanada/comments/gunxb1/white_people_rolling_up_handing_black_men_bricks/" TargetMode="External"/><Relationship Id="rId5530" Type="http://schemas.openxmlformats.org/officeDocument/2006/relationships/hyperlink" Target="https://www.reddit.com/r/metacanada/comments/h7ybaf/truck_drivers_say_they_wont_deliver_to_cities/" TargetMode="External"/><Relationship Id="rId6861" Type="http://schemas.openxmlformats.org/officeDocument/2006/relationships/hyperlink" Target="https://www.reddit.com/r/metacanada/comments/h7xvic/banned_from_rtoronto_from_pointing_out_facts/" TargetMode="External"/><Relationship Id="rId582" Type="http://schemas.openxmlformats.org/officeDocument/2006/relationships/hyperlink" Target="http://twitter.com" TargetMode="External"/><Relationship Id="rId5531" Type="http://schemas.openxmlformats.org/officeDocument/2006/relationships/hyperlink" Target="http://thepostmillennial.com" TargetMode="External"/><Relationship Id="rId6862" Type="http://schemas.openxmlformats.org/officeDocument/2006/relationships/hyperlink" Target="https://www.reddit.com/r/metacanada/comments/h7xvic/banned_from_rtoronto_from_pointing_out_facts/" TargetMode="External"/><Relationship Id="rId581" Type="http://schemas.openxmlformats.org/officeDocument/2006/relationships/hyperlink" Target="https://nationalpost.com/news/world/who-was-henry-dundas-and-why-do-two-cities-no-longer-want-to-honour-his-memory" TargetMode="External"/><Relationship Id="rId4200" Type="http://schemas.openxmlformats.org/officeDocument/2006/relationships/hyperlink" Target="http://i.redd.it" TargetMode="External"/><Relationship Id="rId580" Type="http://schemas.openxmlformats.org/officeDocument/2006/relationships/hyperlink" Target="https://www.reddit.com/r/metacanada/comments/h79etb/dundas_street_to_be_renamed_do_dicksuckula_street/" TargetMode="External"/><Relationship Id="rId6860" Type="http://schemas.openxmlformats.org/officeDocument/2006/relationships/hyperlink" Target="https://www.youtube.com/watch?v=mJhUWj60vMM" TargetMode="External"/><Relationship Id="rId587" Type="http://schemas.openxmlformats.org/officeDocument/2006/relationships/hyperlink" Target="https://i.imgur.com/CXkLj9w.gif" TargetMode="External"/><Relationship Id="rId4202" Type="http://schemas.openxmlformats.org/officeDocument/2006/relationships/hyperlink" Target="https://i.redd.it/5pnbdf87tb751.gif" TargetMode="External"/><Relationship Id="rId5534" Type="http://schemas.openxmlformats.org/officeDocument/2006/relationships/hyperlink" Target="http://youtube.com" TargetMode="External"/><Relationship Id="rId6865" Type="http://schemas.openxmlformats.org/officeDocument/2006/relationships/hyperlink" Target="https://i.redd.it/tx11eljv5r351.jpg" TargetMode="External"/><Relationship Id="rId586" Type="http://schemas.openxmlformats.org/officeDocument/2006/relationships/hyperlink" Target="https://www.reddit.com/r/metacanada/comments/hhrwas/mfw_cuckimous_prime_comes_for_meta/" TargetMode="External"/><Relationship Id="rId4201" Type="http://schemas.openxmlformats.org/officeDocument/2006/relationships/hyperlink" Target="https://www.reddit.com/r/metacanada/comments/hhm8e0/with_rumours_of_a_mass_banning_of_right_wing/" TargetMode="External"/><Relationship Id="rId5535" Type="http://schemas.openxmlformats.org/officeDocument/2006/relationships/hyperlink" Target="https://www.reddit.com/r/metacanada/comments/hhrdy0/covid911_insurgency/" TargetMode="External"/><Relationship Id="rId6866" Type="http://schemas.openxmlformats.org/officeDocument/2006/relationships/hyperlink" Target="http://thepostmillennial.com" TargetMode="External"/><Relationship Id="rId585" Type="http://schemas.openxmlformats.org/officeDocument/2006/relationships/hyperlink" Target="http://i.imgur.com" TargetMode="External"/><Relationship Id="rId4204" Type="http://schemas.openxmlformats.org/officeDocument/2006/relationships/hyperlink" Target="https://www.reddit.com/r/metacanada/comments/gwnayx/coronavirus_lockdown_could_trigger_hunger_pandemic/" TargetMode="External"/><Relationship Id="rId5532" Type="http://schemas.openxmlformats.org/officeDocument/2006/relationships/hyperlink" Target="https://www.reddit.com/r/metacanada/comments/hb8f6d/activists_call_to_change_provincial_name_of/" TargetMode="External"/><Relationship Id="rId6863" Type="http://schemas.openxmlformats.org/officeDocument/2006/relationships/hyperlink" Target="http://i.redd.it" TargetMode="External"/><Relationship Id="rId584" Type="http://schemas.openxmlformats.org/officeDocument/2006/relationships/hyperlink" Target="https://twitter.com/JaValle/status/1267250753422241792" TargetMode="External"/><Relationship Id="rId4203" Type="http://schemas.openxmlformats.org/officeDocument/2006/relationships/hyperlink" Target="http://weforum.org" TargetMode="External"/><Relationship Id="rId5533" Type="http://schemas.openxmlformats.org/officeDocument/2006/relationships/hyperlink" Target="https://thepostmillennial.com/activists-ask-to-change-name-of-british-columbia-because-of-colonial-past" TargetMode="External"/><Relationship Id="rId6864" Type="http://schemas.openxmlformats.org/officeDocument/2006/relationships/hyperlink" Target="https://www.reddit.com/r/metacanada/comments/gz8cmn/seriously_wondering/" TargetMode="External"/><Relationship Id="rId5527" Type="http://schemas.openxmlformats.org/officeDocument/2006/relationships/hyperlink" Target="http://archive.is/kDpPs" TargetMode="External"/><Relationship Id="rId6858" Type="http://schemas.openxmlformats.org/officeDocument/2006/relationships/hyperlink" Target="http://youtube.com" TargetMode="External"/><Relationship Id="rId5528" Type="http://schemas.openxmlformats.org/officeDocument/2006/relationships/hyperlink" Target="http://cdllife.com" TargetMode="External"/><Relationship Id="rId6859" Type="http://schemas.openxmlformats.org/officeDocument/2006/relationships/hyperlink" Target="https://www.reddit.com/r/metacanada/comments/hazz6d/we_need_a_rightwing_counter_culture/" TargetMode="External"/><Relationship Id="rId5525" Type="http://schemas.openxmlformats.org/officeDocument/2006/relationships/hyperlink" Target="http://archive.is" TargetMode="External"/><Relationship Id="rId6856" Type="http://schemas.openxmlformats.org/officeDocument/2006/relationships/hyperlink" Target="https://www.reddit.com/r/metacanada/comments/hgkka8/since_we_are_all_furries_now/" TargetMode="External"/><Relationship Id="rId5526" Type="http://schemas.openxmlformats.org/officeDocument/2006/relationships/hyperlink" Target="https://www.reddit.com/r/metacanada/comments/h9nbxc/girlfriend_of_ns_shooter_renounces_claim_to/" TargetMode="External"/><Relationship Id="rId6857" Type="http://schemas.openxmlformats.org/officeDocument/2006/relationships/hyperlink" Target="https://www.reddit.com/r/metacanada/comments/hgkka8/since_we_are_all_furries_now/" TargetMode="External"/><Relationship Id="rId5529" Type="http://schemas.openxmlformats.org/officeDocument/2006/relationships/hyperlink" Target="https://www.reddit.com/r/metacanada/comments/h7ybaf/truck_drivers_say_they_wont_deliver_to_cities/" TargetMode="External"/><Relationship Id="rId579" Type="http://schemas.openxmlformats.org/officeDocument/2006/relationships/hyperlink" Target="http://nationalpost.com" TargetMode="External"/><Relationship Id="rId578" Type="http://schemas.openxmlformats.org/officeDocument/2006/relationships/hyperlink" Target="https://imgur.com/a/7Mji7qj" TargetMode="External"/><Relationship Id="rId577" Type="http://schemas.openxmlformats.org/officeDocument/2006/relationships/hyperlink" Target="https://www.reddit.com/r/metacanada/comments/gzbsr2/wtf/" TargetMode="External"/><Relationship Id="rId572" Type="http://schemas.openxmlformats.org/officeDocument/2006/relationships/hyperlink" Target="https://www.cbc.ca/news/politics/trudeau-anti-black-racism-1.5593395" TargetMode="External"/><Relationship Id="rId6850" Type="http://schemas.openxmlformats.org/officeDocument/2006/relationships/hyperlink" Target="https://imgur.com/MdE3Jp1" TargetMode="External"/><Relationship Id="rId571" Type="http://schemas.openxmlformats.org/officeDocument/2006/relationships/hyperlink" Target="https://www.reddit.com/r/metacanada/comments/gv4xjr/man_with_history_of_serial_blackface_says/" TargetMode="External"/><Relationship Id="rId5520" Type="http://schemas.openxmlformats.org/officeDocument/2006/relationships/hyperlink" Target="https://twitter.com/scoopercooper/status/1270898290016616452" TargetMode="External"/><Relationship Id="rId6851" Type="http://schemas.openxmlformats.org/officeDocument/2006/relationships/hyperlink" Target="https://www.reddit.com/r/metacanada/comments/hfzw7c/and_this_is_why_as_a_canadian_i_love_america/" TargetMode="External"/><Relationship Id="rId570" Type="http://schemas.openxmlformats.org/officeDocument/2006/relationships/hyperlink" Target="http://cbc.ca" TargetMode="External"/><Relationship Id="rId576" Type="http://schemas.openxmlformats.org/officeDocument/2006/relationships/hyperlink" Target="http://imgur.com" TargetMode="External"/><Relationship Id="rId5523" Type="http://schemas.openxmlformats.org/officeDocument/2006/relationships/hyperlink" Target="https://www.reddit.com/r/metacanada/comments/he2fch/confirmation_trudeau_has_been_indicted_from/" TargetMode="External"/><Relationship Id="rId6854" Type="http://schemas.openxmlformats.org/officeDocument/2006/relationships/hyperlink" Target="https://www.reddit.com/r/metacanada/comments/h8egad/picture_sums_up_patriots_concerned_about_their/" TargetMode="External"/><Relationship Id="rId575" Type="http://schemas.openxmlformats.org/officeDocument/2006/relationships/hyperlink" Target="https://i.redd.it/avbygc75dc351.png" TargetMode="External"/><Relationship Id="rId5524" Type="http://schemas.openxmlformats.org/officeDocument/2006/relationships/hyperlink" Target="https://files.catbox.moe/ex1q47.jpeg" TargetMode="External"/><Relationship Id="rId6855" Type="http://schemas.openxmlformats.org/officeDocument/2006/relationships/hyperlink" Target="https://www.reddit.com/r/metacanada/comments/h8egad/picture_sums_up_patriots_concerned_about_their/" TargetMode="External"/><Relationship Id="rId574" Type="http://schemas.openxmlformats.org/officeDocument/2006/relationships/hyperlink" Target="https://www.reddit.com/r/metacanada/comments/gxxdg2/random_black_person_post_upvote_or_youre_racist/" TargetMode="External"/><Relationship Id="rId5521" Type="http://schemas.openxmlformats.org/officeDocument/2006/relationships/hyperlink" Target="https://www.reddit.com/r/metacanada/comments/he4o4f/confirmation_trudeau_has_been_indicted_from/" TargetMode="External"/><Relationship Id="rId6852" Type="http://schemas.openxmlformats.org/officeDocument/2006/relationships/hyperlink" Target="https://v.redd.it/0q13zwz586751" TargetMode="External"/><Relationship Id="rId573" Type="http://schemas.openxmlformats.org/officeDocument/2006/relationships/hyperlink" Target="http://i.redd.it" TargetMode="External"/><Relationship Id="rId5522" Type="http://schemas.openxmlformats.org/officeDocument/2006/relationships/hyperlink" Target="https://files.catbox.moe/ex1q47.jpeg" TargetMode="External"/><Relationship Id="rId6853" Type="http://schemas.openxmlformats.org/officeDocument/2006/relationships/hyperlink" Target="http://i.redd.it" TargetMode="External"/><Relationship Id="rId4228" Type="http://schemas.openxmlformats.org/officeDocument/2006/relationships/hyperlink" Target="https://www.reddit.com/r/metacanada/comments/gvg7p6/europe_has_fallen/" TargetMode="External"/><Relationship Id="rId4227" Type="http://schemas.openxmlformats.org/officeDocument/2006/relationships/hyperlink" Target="http://twitter.com" TargetMode="External"/><Relationship Id="rId5558" Type="http://schemas.openxmlformats.org/officeDocument/2006/relationships/hyperlink" Target="http://np.reddit.com" TargetMode="External"/><Relationship Id="rId6889" Type="http://schemas.openxmlformats.org/officeDocument/2006/relationships/hyperlink" Target="http://youtube.com" TargetMode="External"/><Relationship Id="rId4229" Type="http://schemas.openxmlformats.org/officeDocument/2006/relationships/hyperlink" Target="https://twitter.com/jeromeroos/status/1267909349453807616?s=21" TargetMode="External"/><Relationship Id="rId5559" Type="http://schemas.openxmlformats.org/officeDocument/2006/relationships/hyperlink" Target="https://www.reddit.com/r/metacanada/comments/gxfzun/the_ride_was_for_the_time_it_lasted/" TargetMode="External"/><Relationship Id="rId6880" Type="http://schemas.openxmlformats.org/officeDocument/2006/relationships/hyperlink" Target="https://governmentofbc.maps.arcgis.com/apps/opsdashboard/index.html" TargetMode="External"/><Relationship Id="rId4220" Type="http://schemas.openxmlformats.org/officeDocument/2006/relationships/hyperlink" Target="https://imgur.com/a/asbpiUm" TargetMode="External"/><Relationship Id="rId5552" Type="http://schemas.openxmlformats.org/officeDocument/2006/relationships/hyperlink" Target="http://archive.is" TargetMode="External"/><Relationship Id="rId6883" Type="http://schemas.openxmlformats.org/officeDocument/2006/relationships/hyperlink" Target="http://aljazeera.com" TargetMode="External"/><Relationship Id="rId5553" Type="http://schemas.openxmlformats.org/officeDocument/2006/relationships/hyperlink" Target="https://www.reddit.com/r/metacanada/comments/halots/kingston_teen_accused_in_terror_plot_to_plead/" TargetMode="External"/><Relationship Id="rId6884" Type="http://schemas.openxmlformats.org/officeDocument/2006/relationships/hyperlink" Target="https://www.reddit.com/r/metacanada/comments/gun4pd/do_you_want_this_to_be_your_next_prime_minister/" TargetMode="External"/><Relationship Id="rId4222" Type="http://schemas.openxmlformats.org/officeDocument/2006/relationships/hyperlink" Target="https://www.reddit.com/r/metacanada/comments/hfy4jt/so_this_is_what_gerry_butts_has_been_up_to/" TargetMode="External"/><Relationship Id="rId5550" Type="http://schemas.openxmlformats.org/officeDocument/2006/relationships/hyperlink" Target="https://www.reddit.com/r/metacanada/comments/guzlkq/canadian_unit_of_measurement/" TargetMode="External"/><Relationship Id="rId6881" Type="http://schemas.openxmlformats.org/officeDocument/2006/relationships/hyperlink" Target="https://www.reddit.com/r/metacanada/comments/gw7t91/canada_changed_the_most_under_stephen_harper/" TargetMode="External"/><Relationship Id="rId4221" Type="http://schemas.openxmlformats.org/officeDocument/2006/relationships/hyperlink" Target="http://cultmtl.com" TargetMode="External"/><Relationship Id="rId5551" Type="http://schemas.openxmlformats.org/officeDocument/2006/relationships/hyperlink" Target="https://i.redd.it/jk5xjbwn0f251.jpg" TargetMode="External"/><Relationship Id="rId6882" Type="http://schemas.openxmlformats.org/officeDocument/2006/relationships/hyperlink" Target="https://www.reddit.com/r/metacanada/comments/gw7t91/canada_changed_the_most_under_stephen_harper/" TargetMode="External"/><Relationship Id="rId4224" Type="http://schemas.openxmlformats.org/officeDocument/2006/relationships/hyperlink" Target="http://i.redd.it" TargetMode="External"/><Relationship Id="rId5556" Type="http://schemas.openxmlformats.org/officeDocument/2006/relationships/hyperlink" Target="https://www.reddit.com/r/metacanada/comments/gw0pol/remember_when_obama_walked_through_riots/" TargetMode="External"/><Relationship Id="rId6887" Type="http://schemas.openxmlformats.org/officeDocument/2006/relationships/hyperlink" Target="https://www.reddit.com/r/metacanada/comments/h9s9uo/map_of_world_civilizations_updated/" TargetMode="External"/><Relationship Id="rId4223" Type="http://schemas.openxmlformats.org/officeDocument/2006/relationships/hyperlink" Target="https://cultmtl.com/2020/06/canada-offensive-tweet-alert-gerald-butts-vs-usa-map-twitter-apology/" TargetMode="External"/><Relationship Id="rId5557" Type="http://schemas.openxmlformats.org/officeDocument/2006/relationships/hyperlink" Target="https://twitter.com/markmobility/status/1267890952934391809?s=20" TargetMode="External"/><Relationship Id="rId6888" Type="http://schemas.openxmlformats.org/officeDocument/2006/relationships/hyperlink" Target="https://i.imgur.com/ayEVm8F.png" TargetMode="External"/><Relationship Id="rId4226" Type="http://schemas.openxmlformats.org/officeDocument/2006/relationships/hyperlink" Target="https://i.redd.it/a5v7wxd1xv751.jpg" TargetMode="External"/><Relationship Id="rId5554" Type="http://schemas.openxmlformats.org/officeDocument/2006/relationships/hyperlink" Target="http://archive.is/vZxbf" TargetMode="External"/><Relationship Id="rId6885" Type="http://schemas.openxmlformats.org/officeDocument/2006/relationships/hyperlink" Target="https://www.aljazeera.com/mritems/imagecache/mbdxxlarge/mritems/Images/2019/10/9/d44034a6ae3a440fb8438949f64cecc8_18.jpg" TargetMode="External"/><Relationship Id="rId4225" Type="http://schemas.openxmlformats.org/officeDocument/2006/relationships/hyperlink" Target="https://www.reddit.com/r/metacanada/comments/hi4ciq/but_muh_real_ban_wave/" TargetMode="External"/><Relationship Id="rId5555" Type="http://schemas.openxmlformats.org/officeDocument/2006/relationships/hyperlink" Target="http://twitter.com" TargetMode="External"/><Relationship Id="rId6886" Type="http://schemas.openxmlformats.org/officeDocument/2006/relationships/hyperlink" Target="http://i.imgur.com" TargetMode="External"/><Relationship Id="rId4217" Type="http://schemas.openxmlformats.org/officeDocument/2006/relationships/hyperlink" Target="https://montreal.ctvnews.ca/mobile/police-investigating-disturbing-and-patently-racist-video-shared-by-montreal-teens-1.4985391" TargetMode="External"/><Relationship Id="rId5549" Type="http://schemas.openxmlformats.org/officeDocument/2006/relationships/hyperlink" Target="http://i.redd.it" TargetMode="External"/><Relationship Id="rId4216" Type="http://schemas.openxmlformats.org/officeDocument/2006/relationships/hyperlink" Target="https://www.reddit.com/r/metacanada/comments/habcin/investigate_2_girls_trudy_gets_reelected/" TargetMode="External"/><Relationship Id="rId4219" Type="http://schemas.openxmlformats.org/officeDocument/2006/relationships/hyperlink" Target="https://www.reddit.com/r/metacanada/comments/h04x0d/guess_you_better_take_them_seriously_now_when_it/" TargetMode="External"/><Relationship Id="rId5547" Type="http://schemas.openxmlformats.org/officeDocument/2006/relationships/hyperlink" Target="https://www.reddit.com/r/metacanada/comments/h9n0dv/canadian_curriculum_openly_teaches_socialism/" TargetMode="External"/><Relationship Id="rId6878" Type="http://schemas.openxmlformats.org/officeDocument/2006/relationships/hyperlink" Target="http://governmentofbc.maps.arcgis.com" TargetMode="External"/><Relationship Id="rId4218" Type="http://schemas.openxmlformats.org/officeDocument/2006/relationships/hyperlink" Target="http://imgur.com" TargetMode="External"/><Relationship Id="rId5548" Type="http://schemas.openxmlformats.org/officeDocument/2006/relationships/hyperlink" Target="https://i.redd.it/vs4o2x2vj4551.jpg" TargetMode="External"/><Relationship Id="rId6879" Type="http://schemas.openxmlformats.org/officeDocument/2006/relationships/hyperlink" Target="https://www.reddit.com/r/metacanada/comments/gyek3y/bc_wuflu_1_new_case_21_in_hospital_5_in_icu/" TargetMode="External"/><Relationship Id="rId599" Type="http://schemas.openxmlformats.org/officeDocument/2006/relationships/hyperlink" Target="https://www.americanthinker.com/blog/2020/06/the_supreme_court_confuses_mental_illness_with_sex.html" TargetMode="External"/><Relationship Id="rId594" Type="http://schemas.openxmlformats.org/officeDocument/2006/relationships/hyperlink" Target="http://thepostmillennial.com" TargetMode="External"/><Relationship Id="rId5541" Type="http://schemas.openxmlformats.org/officeDocument/2006/relationships/hyperlink" Target="https://www.reddit.com/r/metacanada/comments/hcn48x/who_will_enforce_human_rights_tribunal_decisions/" TargetMode="External"/><Relationship Id="rId6872" Type="http://schemas.openxmlformats.org/officeDocument/2006/relationships/hyperlink" Target="http://i.redd.it" TargetMode="External"/><Relationship Id="rId593" Type="http://schemas.openxmlformats.org/officeDocument/2006/relationships/hyperlink" Target="https://medium.com/p/ddaee51d3e47/responses/show" TargetMode="External"/><Relationship Id="rId5542" Type="http://schemas.openxmlformats.org/officeDocument/2006/relationships/hyperlink" Target="https://i.redd.it/p3rdx8brr2651.jpg" TargetMode="External"/><Relationship Id="rId6873" Type="http://schemas.openxmlformats.org/officeDocument/2006/relationships/hyperlink" Target="https://www.reddit.com/r/metacanada/comments/guip9y/doug_ford_would_like_to_wish_you_a_happy_pride/" TargetMode="External"/><Relationship Id="rId592" Type="http://schemas.openxmlformats.org/officeDocument/2006/relationships/hyperlink" Target="https://www.reddit.com/r/metacanada/comments/h0h79d/read_the_comments_on_the_clowns_over_at_the/" TargetMode="External"/><Relationship Id="rId4211" Type="http://schemas.openxmlformats.org/officeDocument/2006/relationships/hyperlink" Target="https://v.redd.it/e7umjtkfqt251" TargetMode="External"/><Relationship Id="rId6870" Type="http://schemas.openxmlformats.org/officeDocument/2006/relationships/hyperlink" Target="https://www.reddit.com/r/metacanada/comments/hcet1l/breaking_erin_otooles_campaign_has_just_accused/" TargetMode="External"/><Relationship Id="rId591" Type="http://schemas.openxmlformats.org/officeDocument/2006/relationships/hyperlink" Target="http://medium.com" TargetMode="External"/><Relationship Id="rId4210" Type="http://schemas.openxmlformats.org/officeDocument/2006/relationships/hyperlink" Target="https://www.reddit.com/r/metacanada/comments/gxuddc/that_is_how_trudeauadmired_regimes_police_treat/" TargetMode="External"/><Relationship Id="rId5540" Type="http://schemas.openxmlformats.org/officeDocument/2006/relationships/hyperlink" Target="http://i.redd.it" TargetMode="External"/><Relationship Id="rId6871" Type="http://schemas.openxmlformats.org/officeDocument/2006/relationships/hyperlink" Target="https://twitter.com/TheRealKeean/status/1274174720108183552" TargetMode="External"/><Relationship Id="rId598" Type="http://schemas.openxmlformats.org/officeDocument/2006/relationships/hyperlink" Target="https://www.reddit.com/r/metacanada/comments/ha6vcz/the_supreme_court_confuses_mental_illness_with_sex/" TargetMode="External"/><Relationship Id="rId4213" Type="http://schemas.openxmlformats.org/officeDocument/2006/relationships/hyperlink" Target="https://www.reddit.com/r/metacanada/comments/hc6eis/lauren_southern_returns_why_i_left_and_why_im_back/" TargetMode="External"/><Relationship Id="rId5545" Type="http://schemas.openxmlformats.org/officeDocument/2006/relationships/hyperlink" Target="https://i.redd.it/8pchw3j377751.jpg" TargetMode="External"/><Relationship Id="rId6876" Type="http://schemas.openxmlformats.org/officeDocument/2006/relationships/hyperlink" Target="https://www.reddit.com/r/metacanada/comments/gzregu/george_floyd_was_no_angel_despite_his_funeral/" TargetMode="External"/><Relationship Id="rId597" Type="http://schemas.openxmlformats.org/officeDocument/2006/relationships/hyperlink" Target="http://americanthinker.com" TargetMode="External"/><Relationship Id="rId4212" Type="http://schemas.openxmlformats.org/officeDocument/2006/relationships/hyperlink" Target="http://youtube.com" TargetMode="External"/><Relationship Id="rId5546" Type="http://schemas.openxmlformats.org/officeDocument/2006/relationships/hyperlink" Target="http://i.redd.it" TargetMode="External"/><Relationship Id="rId6877" Type="http://schemas.openxmlformats.org/officeDocument/2006/relationships/hyperlink" Target="https://www.vox.com/2020/6/6/21282622/george-floyd-memorial-service-protests-worldwide" TargetMode="External"/><Relationship Id="rId596" Type="http://schemas.openxmlformats.org/officeDocument/2006/relationships/hyperlink" Target="https://thepostmillennial.com/dr-theresa-tam-predicts-just" TargetMode="External"/><Relationship Id="rId4215" Type="http://schemas.openxmlformats.org/officeDocument/2006/relationships/hyperlink" Target="http://montreal.ctvnews.ca" TargetMode="External"/><Relationship Id="rId5543" Type="http://schemas.openxmlformats.org/officeDocument/2006/relationships/hyperlink" Target="http://i.redd.it" TargetMode="External"/><Relationship Id="rId6874" Type="http://schemas.openxmlformats.org/officeDocument/2006/relationships/hyperlink" Target="https://i.redd.it/o3sjpwui7a251.jpg" TargetMode="External"/><Relationship Id="rId595" Type="http://schemas.openxmlformats.org/officeDocument/2006/relationships/hyperlink" Target="https://www.reddit.com/r/metacanada/comments/hiuebc/epidemiologist_calls_trudeaus_top_doctors/" TargetMode="External"/><Relationship Id="rId4214" Type="http://schemas.openxmlformats.org/officeDocument/2006/relationships/hyperlink" Target="https://www.youtube.com/watch?v=2YhyNqXWqiU" TargetMode="External"/><Relationship Id="rId5544" Type="http://schemas.openxmlformats.org/officeDocument/2006/relationships/hyperlink" Target="https://www.reddit.com/r/metacanada/comments/hg2ezo/i_thought_that_trudeaus_hirsute_look_seemed/" TargetMode="External"/><Relationship Id="rId6875" Type="http://schemas.openxmlformats.org/officeDocument/2006/relationships/hyperlink" Target="http://vox.com" TargetMode="External"/><Relationship Id="rId6825" Type="http://schemas.openxmlformats.org/officeDocument/2006/relationships/hyperlink" Target="http://archive.is" TargetMode="External"/><Relationship Id="rId6826" Type="http://schemas.openxmlformats.org/officeDocument/2006/relationships/hyperlink" Target="https://www.reddit.com/r/metacanada/comments/hhjkpb/canadas_surprising_history_and_questionable/" TargetMode="External"/><Relationship Id="rId6823" Type="http://schemas.openxmlformats.org/officeDocument/2006/relationships/hyperlink" Target="https://www.reddit.com/r/metacanada/comments/hgiwjn/canadas_surprising_history_and_questionable/" TargetMode="External"/><Relationship Id="rId6824" Type="http://schemas.openxmlformats.org/officeDocument/2006/relationships/hyperlink" Target="https://www.reddit.com/r/metacanada/comments/hgiwjn/canadas_surprising_history_and_questionable/" TargetMode="External"/><Relationship Id="rId6829" Type="http://schemas.openxmlformats.org/officeDocument/2006/relationships/hyperlink" Target="https://www.reddit.com/r/metacanada/comments/hd2ony/anyone_else_get_one_of_these_in_the_mail/" TargetMode="External"/><Relationship Id="rId6827" Type="http://schemas.openxmlformats.org/officeDocument/2006/relationships/hyperlink" Target="http://archive.is/Nq51Y" TargetMode="External"/><Relationship Id="rId6828" Type="http://schemas.openxmlformats.org/officeDocument/2006/relationships/hyperlink" Target="http://i.redd.it" TargetMode="External"/><Relationship Id="rId547" Type="http://schemas.openxmlformats.org/officeDocument/2006/relationships/hyperlink" Target="http://theblaze.com" TargetMode="External"/><Relationship Id="rId546" Type="http://schemas.openxmlformats.org/officeDocument/2006/relationships/hyperlink" Target="https://www.reddit.com/r/metacanada/comments/h7mpc8/immigrant_descended_rappers_openly_declare_war/" TargetMode="External"/><Relationship Id="rId545" Type="http://schemas.openxmlformats.org/officeDocument/2006/relationships/hyperlink" Target="https://www.reddit.com/r/metacanada/comments/h7mpc8/immigrant_descended_rappers_openly_declare_war/" TargetMode="External"/><Relationship Id="rId544" Type="http://schemas.openxmlformats.org/officeDocument/2006/relationships/hyperlink" Target="http://eurocanadian.ca" TargetMode="External"/><Relationship Id="rId549" Type="http://schemas.openxmlformats.org/officeDocument/2006/relationships/hyperlink" Target="https://www.theblaze.com/news/chaz-video-black-man-american-flag" TargetMode="External"/><Relationship Id="rId548" Type="http://schemas.openxmlformats.org/officeDocument/2006/relationships/hyperlink" Target="https://www.reddit.com/r/metacanada/comments/h9b9rj/chaz_citizens_torment_black_man_holding_american/" TargetMode="External"/><Relationship Id="rId543" Type="http://schemas.openxmlformats.org/officeDocument/2006/relationships/hyperlink" Target="https://www.youtube.com/watch?v=2u2cYA48Lbw&amp;amp;feature=youtu.be" TargetMode="External"/><Relationship Id="rId6821" Type="http://schemas.openxmlformats.org/officeDocument/2006/relationships/hyperlink" Target="https://www.reddit.com/r/metacanada/comments/hh5tb0/whats_the_bet_this_sub_is_targeted/" TargetMode="External"/><Relationship Id="rId542" Type="http://schemas.openxmlformats.org/officeDocument/2006/relationships/hyperlink" Target="https://www.reddit.com/r/metacanada/comments/gz7ifp/bearded_guy_speaks_the_truth_about_liberal/" TargetMode="External"/><Relationship Id="rId6822" Type="http://schemas.openxmlformats.org/officeDocument/2006/relationships/hyperlink" Target="http://nationalpost.com" TargetMode="External"/><Relationship Id="rId541" Type="http://schemas.openxmlformats.org/officeDocument/2006/relationships/hyperlink" Target="http://youtube.com" TargetMode="External"/><Relationship Id="rId540" Type="http://schemas.openxmlformats.org/officeDocument/2006/relationships/hyperlink" Target="https://outline.com/aCSpJB" TargetMode="External"/><Relationship Id="rId6820" Type="http://schemas.openxmlformats.org/officeDocument/2006/relationships/hyperlink" Target="https://www.reddit.com/r/metacanada/comments/hh5tb0/whats_the_bet_this_sub_is_targeted/" TargetMode="External"/><Relationship Id="rId6814" Type="http://schemas.openxmlformats.org/officeDocument/2006/relationships/hyperlink" Target="http://youtube.com" TargetMode="External"/><Relationship Id="rId6815" Type="http://schemas.openxmlformats.org/officeDocument/2006/relationships/hyperlink" Target="https://www.reddit.com/r/metacanada/comments/hforaz/cancon_sweeney_todd_roxy_roller/" TargetMode="External"/><Relationship Id="rId6812" Type="http://schemas.openxmlformats.org/officeDocument/2006/relationships/hyperlink" Target="https://www.reddit.com/r/metacanada/comments/hdo1i2/anyone_know_of_any_right_wing_groups_innear/" TargetMode="External"/><Relationship Id="rId6813" Type="http://schemas.openxmlformats.org/officeDocument/2006/relationships/hyperlink" Target="https://www.reddit.com/r/metacanada/comments/hdo1i2/anyone_know_of_any_right_wing_groups_innear/" TargetMode="External"/><Relationship Id="rId6818" Type="http://schemas.openxmlformats.org/officeDocument/2006/relationships/hyperlink" Target="https://www.reddit.com/r/metacanada/comments/gvokda/george_floyd_and_the_cop_worked_together_for/" TargetMode="External"/><Relationship Id="rId6819" Type="http://schemas.openxmlformats.org/officeDocument/2006/relationships/hyperlink" Target="https://archive.is/G7HpB" TargetMode="External"/><Relationship Id="rId6816" Type="http://schemas.openxmlformats.org/officeDocument/2006/relationships/hyperlink" Target="https://www.youtube.com/watch?v=di3rPBH4Ep0" TargetMode="External"/><Relationship Id="rId6817" Type="http://schemas.openxmlformats.org/officeDocument/2006/relationships/hyperlink" Target="http://archive.is" TargetMode="External"/><Relationship Id="rId536" Type="http://schemas.openxmlformats.org/officeDocument/2006/relationships/hyperlink" Target="https://www.reddit.com/r/metacanada/comments/gz32en/trumps_attacks_on_antifa_are_attacks_on_jews/" TargetMode="External"/><Relationship Id="rId535" Type="http://schemas.openxmlformats.org/officeDocument/2006/relationships/hyperlink" Target="http://haaretz.com" TargetMode="External"/><Relationship Id="rId534" Type="http://schemas.openxmlformats.org/officeDocument/2006/relationships/hyperlink" Target="https://www.facebook.com/701122209989352/posts/2660485227386364/" TargetMode="External"/><Relationship Id="rId533" Type="http://schemas.openxmlformats.org/officeDocument/2006/relationships/hyperlink" Target="https://www.reddit.com/r/metacanada/comments/gz9ury/toronto_police_stacking_rocks_on_route_of_protest/" TargetMode="External"/><Relationship Id="rId539" Type="http://schemas.openxmlformats.org/officeDocument/2006/relationships/hyperlink" Target="https://www.reddit.com/r/metacanada/comments/hi0xkz/cant_paint_him_as_a_racist_since_he_killed_white/" TargetMode="External"/><Relationship Id="rId538" Type="http://schemas.openxmlformats.org/officeDocument/2006/relationships/hyperlink" Target="http://outline.com" TargetMode="External"/><Relationship Id="rId537" Type="http://schemas.openxmlformats.org/officeDocument/2006/relationships/hyperlink" Target="https://www.haaretz.com/amp/us-news/.premium-attacks-on-antifa-are-attacks-on-jews-1.8902330?__twitter_impression=true" TargetMode="External"/><Relationship Id="rId532" Type="http://schemas.openxmlformats.org/officeDocument/2006/relationships/hyperlink" Target="http://facebook.com" TargetMode="External"/><Relationship Id="rId6810" Type="http://schemas.openxmlformats.org/officeDocument/2006/relationships/hyperlink" Target="https://www.reddit.com/r/metacanada/comments/gze9x3/new_banner_is_awesome/" TargetMode="External"/><Relationship Id="rId531" Type="http://schemas.openxmlformats.org/officeDocument/2006/relationships/hyperlink" Target="https://i.imgur.com/CcjZsvg.jpg" TargetMode="External"/><Relationship Id="rId6811" Type="http://schemas.openxmlformats.org/officeDocument/2006/relationships/hyperlink" Target="https://www.reddit.com/r/metacanada/comments/gze9x3/new_banner_is_awesome/" TargetMode="External"/><Relationship Id="rId530" Type="http://schemas.openxmlformats.org/officeDocument/2006/relationships/hyperlink" Target="https://www.reddit.com/r/metacanada/comments/gyxw84/more_destruction_of_private_property_at_the/" TargetMode="External"/><Relationship Id="rId5516" Type="http://schemas.openxmlformats.org/officeDocument/2006/relationships/hyperlink" Target="https://www.reddit.com/r/metacanada/comments/h0czhr/conservative_candidate_leslyn_lewis_shares/" TargetMode="External"/><Relationship Id="rId6847" Type="http://schemas.openxmlformats.org/officeDocument/2006/relationships/hyperlink" Target="https://i.redd.it/pjxb4dxhvc451.jpg" TargetMode="External"/><Relationship Id="rId5517" Type="http://schemas.openxmlformats.org/officeDocument/2006/relationships/hyperlink" Target="https://cdnpoli.news/2020/06/10/conservative-candidate-leslyn-lewis-shares-comments-on-political-correctness-that-cbc-edited-out/" TargetMode="External"/><Relationship Id="rId6848" Type="http://schemas.openxmlformats.org/officeDocument/2006/relationships/hyperlink" Target="http://imgur.com" TargetMode="External"/><Relationship Id="rId5514" Type="http://schemas.openxmlformats.org/officeDocument/2006/relationships/hyperlink" Target="https://www.reddit.com/r/metacanada/comments/gxgopy/as_trudeau_panders_to_the_crowd_today_i_want_to/" TargetMode="External"/><Relationship Id="rId6845" Type="http://schemas.openxmlformats.org/officeDocument/2006/relationships/hyperlink" Target="http://i.redd.it" TargetMode="External"/><Relationship Id="rId5515" Type="http://schemas.openxmlformats.org/officeDocument/2006/relationships/hyperlink" Target="https://i.redd.it/ggd7kw12q6351.jpg" TargetMode="External"/><Relationship Id="rId6846" Type="http://schemas.openxmlformats.org/officeDocument/2006/relationships/hyperlink" Target="https://www.reddit.com/r/metacanada/comments/h77w00/will_the_left_take_down_this_statue/" TargetMode="External"/><Relationship Id="rId5518" Type="http://schemas.openxmlformats.org/officeDocument/2006/relationships/hyperlink" Target="http://twitter.com" TargetMode="External"/><Relationship Id="rId6849" Type="http://schemas.openxmlformats.org/officeDocument/2006/relationships/hyperlink" Target="https://www.reddit.com/r/metacanada/comments/hakmjp/how_a_second_wave_sparks_renewed_fears/" TargetMode="External"/><Relationship Id="rId5519" Type="http://schemas.openxmlformats.org/officeDocument/2006/relationships/hyperlink" Target="https://www.reddit.com/r/metacanada/comments/h0q7dk/foreign_affairs_minister_has_two_mortgages_with/" TargetMode="External"/><Relationship Id="rId569" Type="http://schemas.openxmlformats.org/officeDocument/2006/relationships/hyperlink" Target="https://www.reddit.com/r/metacanada/comments/hfquh3/are_millennials_scientifically_retarded_they_have/" TargetMode="External"/><Relationship Id="rId568" Type="http://schemas.openxmlformats.org/officeDocument/2006/relationships/hyperlink" Target="https://www.reddit.com/r/metacanada/comments/hfquh3/are_millennials_scientifically_retarded_they_have/" TargetMode="External"/><Relationship Id="rId567" Type="http://schemas.openxmlformats.org/officeDocument/2006/relationships/hyperlink" Target="https://twitter.com/MatthewGreenNDP/status/1267925434316046336" TargetMode="External"/><Relationship Id="rId566" Type="http://schemas.openxmlformats.org/officeDocument/2006/relationships/hyperlink" Target="https://www.reddit.com/r/metacanada/comments/gxizwr/hey_matt_what_about_blacks_killing_other_blacks/" TargetMode="External"/><Relationship Id="rId561" Type="http://schemas.openxmlformats.org/officeDocument/2006/relationships/hyperlink" Target="https://i.redd.it/vnlunyjfnx251.jpg" TargetMode="External"/><Relationship Id="rId560" Type="http://schemas.openxmlformats.org/officeDocument/2006/relationships/hyperlink" Target="https://www.reddit.com/r/metacanada/comments/gwmk30/these_types_of_arguments_are_amoral_and/" TargetMode="External"/><Relationship Id="rId6840" Type="http://schemas.openxmlformats.org/officeDocument/2006/relationships/hyperlink" Target="https://www.reddit.com/r/metacanada/comments/h7tuxt/ontario_build_your_social_circle_wisely_as_you/" TargetMode="External"/><Relationship Id="rId565" Type="http://schemas.openxmlformats.org/officeDocument/2006/relationships/hyperlink" Target="http://twitter.com" TargetMode="External"/><Relationship Id="rId5512" Type="http://schemas.openxmlformats.org/officeDocument/2006/relationships/hyperlink" Target="https://www.reddit.com/r/metacanada/comments/gwuznt/go_on_rontario_and_mention_that_the_average_age/" TargetMode="External"/><Relationship Id="rId6843" Type="http://schemas.openxmlformats.org/officeDocument/2006/relationships/hyperlink" Target="https://www.reddit.com/r/metacanada/comments/gv9wy2/do_milk/" TargetMode="External"/><Relationship Id="rId564" Type="http://schemas.openxmlformats.org/officeDocument/2006/relationships/hyperlink" Target="https://www.reddit.com/r/metacanada/comments/h8lwqk/fall_asleep_in_a_drive_thru_fail_sobriety_test/" TargetMode="External"/><Relationship Id="rId5513" Type="http://schemas.openxmlformats.org/officeDocument/2006/relationships/hyperlink" Target="http://i.redd.it" TargetMode="External"/><Relationship Id="rId6844" Type="http://schemas.openxmlformats.org/officeDocument/2006/relationships/hyperlink" Target="https://i.redd.it/gi0b0k00si251.jpg" TargetMode="External"/><Relationship Id="rId563" Type="http://schemas.openxmlformats.org/officeDocument/2006/relationships/hyperlink" Target="https://www.reddit.com/r/metacanada/comments/h8lwqk/fall_asleep_in_a_drive_thru_fail_sobriety_test/" TargetMode="External"/><Relationship Id="rId5510" Type="http://schemas.openxmlformats.org/officeDocument/2006/relationships/hyperlink" Target="https://i.redd.it/bgwzow6f4g351.png" TargetMode="External"/><Relationship Id="rId6841" Type="http://schemas.openxmlformats.org/officeDocument/2006/relationships/hyperlink" Target="https://www.reddit.com/r/metacanada/comments/h7tuxt/ontario_build_your_social_circle_wisely_as_you/" TargetMode="External"/><Relationship Id="rId562" Type="http://schemas.openxmlformats.org/officeDocument/2006/relationships/hyperlink" Target="http://twitter.com" TargetMode="External"/><Relationship Id="rId5511" Type="http://schemas.openxmlformats.org/officeDocument/2006/relationships/hyperlink" Target="https://www.reddit.com/r/metacanada/comments/gwuznt/go_on_rontario_and_mention_that_the_average_age/" TargetMode="External"/><Relationship Id="rId6842" Type="http://schemas.openxmlformats.org/officeDocument/2006/relationships/hyperlink" Target="http://i.redd.it" TargetMode="External"/><Relationship Id="rId5505" Type="http://schemas.openxmlformats.org/officeDocument/2006/relationships/hyperlink" Target="http://youtu.be" TargetMode="External"/><Relationship Id="rId6836" Type="http://schemas.openxmlformats.org/officeDocument/2006/relationships/hyperlink" Target="http://youtube.com" TargetMode="External"/><Relationship Id="rId5506" Type="http://schemas.openxmlformats.org/officeDocument/2006/relationships/hyperlink" Target="https://www.reddit.com/r/metacanada/comments/h7ctho/coming_soon_to_a_loblaws_near_you_cant_even_get/" TargetMode="External"/><Relationship Id="rId6837" Type="http://schemas.openxmlformats.org/officeDocument/2006/relationships/hyperlink" Target="https://www.reddit.com/r/metacanada/comments/gzwnpf/bring_in_the_auditors/" TargetMode="External"/><Relationship Id="rId5503" Type="http://schemas.openxmlformats.org/officeDocument/2006/relationships/hyperlink" Target="https://www.reddit.com/r/metacanada/comments/h01qah/ontario_testing_migrant_farm_workers_after/" TargetMode="External"/><Relationship Id="rId6834" Type="http://schemas.openxmlformats.org/officeDocument/2006/relationships/hyperlink" Target="https://www.reddit.com/r/metacanada/comments/hfi2fv/canadian_protestors_misinterpret_the_issues_of/" TargetMode="External"/><Relationship Id="rId5504" Type="http://schemas.openxmlformats.org/officeDocument/2006/relationships/hyperlink" Target="https://ca.reuters.com/article/topNews/idCAKBN23G33D" TargetMode="External"/><Relationship Id="rId6835" Type="http://schemas.openxmlformats.org/officeDocument/2006/relationships/hyperlink" Target="https://www.reddit.com/r/metacanada/comments/hfi2fv/canadian_protestors_misinterpret_the_issues_of/" TargetMode="External"/><Relationship Id="rId5509" Type="http://schemas.openxmlformats.org/officeDocument/2006/relationships/hyperlink" Target="https://www.reddit.com/r/metacanada/comments/gy8cwk/a_legend_is_born/" TargetMode="External"/><Relationship Id="rId5507" Type="http://schemas.openxmlformats.org/officeDocument/2006/relationships/hyperlink" Target="https://youtu.be/MwmMlSbIlRY" TargetMode="External"/><Relationship Id="rId6838" Type="http://schemas.openxmlformats.org/officeDocument/2006/relationships/hyperlink" Target="https://www.youtube.com/watch?v=ITiPMh9nbnM" TargetMode="External"/><Relationship Id="rId5508" Type="http://schemas.openxmlformats.org/officeDocument/2006/relationships/hyperlink" Target="http://i.redd.it" TargetMode="External"/><Relationship Id="rId6839" Type="http://schemas.openxmlformats.org/officeDocument/2006/relationships/hyperlink" Target="http://cbc.ca" TargetMode="External"/><Relationship Id="rId558" Type="http://schemas.openxmlformats.org/officeDocument/2006/relationships/hyperlink" Target="https://np.reddit.com/u/cadthrowaway101" TargetMode="External"/><Relationship Id="rId557" Type="http://schemas.openxmlformats.org/officeDocument/2006/relationships/hyperlink" Target="https://www.reddit.com/r/metacanada/comments/hfk8t8/why_are_all_leftists_pedophiles_this_one_had/" TargetMode="External"/><Relationship Id="rId556" Type="http://schemas.openxmlformats.org/officeDocument/2006/relationships/hyperlink" Target="http://np.reddit.com" TargetMode="External"/><Relationship Id="rId555" Type="http://schemas.openxmlformats.org/officeDocument/2006/relationships/hyperlink" Target="https://np.reddit.com/r/blackpeopletwitter/comments/h9wb79/_/" TargetMode="External"/><Relationship Id="rId559" Type="http://schemas.openxmlformats.org/officeDocument/2006/relationships/hyperlink" Target="http://i.redd.it" TargetMode="External"/><Relationship Id="rId550" Type="http://schemas.openxmlformats.org/officeDocument/2006/relationships/hyperlink" Target="http://i.redd.it" TargetMode="External"/><Relationship Id="rId554" Type="http://schemas.openxmlformats.org/officeDocument/2006/relationships/hyperlink" Target="https://www.reddit.com/r/metacanada/comments/ha2k0h/black_redditors_he_fell_asleep_got_murdered_the/" TargetMode="External"/><Relationship Id="rId5501" Type="http://schemas.openxmlformats.org/officeDocument/2006/relationships/hyperlink" Target="https://i.redd.it/ga471v43qp651.jpg" TargetMode="External"/><Relationship Id="rId6832" Type="http://schemas.openxmlformats.org/officeDocument/2006/relationships/hyperlink" Target="https://www.reddit.com/r/metacanada/comments/hds8iv/no_joe/" TargetMode="External"/><Relationship Id="rId553" Type="http://schemas.openxmlformats.org/officeDocument/2006/relationships/hyperlink" Target="http://np.reddit.com" TargetMode="External"/><Relationship Id="rId5502" Type="http://schemas.openxmlformats.org/officeDocument/2006/relationships/hyperlink" Target="http://ca.reuters.com" TargetMode="External"/><Relationship Id="rId6833" Type="http://schemas.openxmlformats.org/officeDocument/2006/relationships/hyperlink" Target="https://i.redd.it/qgbrzhiy69651.png" TargetMode="External"/><Relationship Id="rId552" Type="http://schemas.openxmlformats.org/officeDocument/2006/relationships/hyperlink" Target="https://i.redd.it/z4dvfwhp8v451.png" TargetMode="External"/><Relationship Id="rId6830" Type="http://schemas.openxmlformats.org/officeDocument/2006/relationships/hyperlink" Target="https://i.redd.it/waheby0ys7651.jpg" TargetMode="External"/><Relationship Id="rId551" Type="http://schemas.openxmlformats.org/officeDocument/2006/relationships/hyperlink" Target="https://www.reddit.com/r/metacanada/comments/h9gbdz/recruiting_losers_since_inception/" TargetMode="External"/><Relationship Id="rId5500" Type="http://schemas.openxmlformats.org/officeDocument/2006/relationships/hyperlink" Target="https://www.reddit.com/r/metacanada/comments/heldyw/jagmeet_has_done_to_the_ndp_what_justins_done_to/" TargetMode="External"/><Relationship Id="rId6831" Type="http://schemas.openxmlformats.org/officeDocument/2006/relationships/hyperlink" Target="http://i.redd.it" TargetMode="External"/><Relationship Id="rId4280" Type="http://schemas.openxmlformats.org/officeDocument/2006/relationships/hyperlink" Target="https://www.cnbc.com/2020/06/02/dr-anthony-fauci-says-theres-a-chance-coronavirus-vaccine-may-not-provide-immunity-for-very-long.html" TargetMode="External"/><Relationship Id="rId4282" Type="http://schemas.openxmlformats.org/officeDocument/2006/relationships/hyperlink" Target="https://www.reddit.com/r/metacanada/comments/gxc96v/black_lives_matter_are_the_stats_accurate/" TargetMode="External"/><Relationship Id="rId4281" Type="http://schemas.openxmlformats.org/officeDocument/2006/relationships/hyperlink" Target="http://youtube.com" TargetMode="External"/><Relationship Id="rId4284" Type="http://schemas.openxmlformats.org/officeDocument/2006/relationships/hyperlink" Target="https://www.reddit.com/r/metacanada/comments/gyfm0z/the_media_has_become_dangerous_in_the_west/" TargetMode="External"/><Relationship Id="rId4283" Type="http://schemas.openxmlformats.org/officeDocument/2006/relationships/hyperlink" Target="https://www.youtube.com/watch?v=4bt88SbZWmY&amp;amp;feature=emb_title" TargetMode="External"/><Relationship Id="rId4286" Type="http://schemas.openxmlformats.org/officeDocument/2006/relationships/hyperlink" Target="http://twitter.com" TargetMode="External"/><Relationship Id="rId4285" Type="http://schemas.openxmlformats.org/officeDocument/2006/relationships/hyperlink" Target="https://www.reddit.com/r/metacanada/comments/gyfm0z/the_media_has_become_dangerous_in_the_west/" TargetMode="External"/><Relationship Id="rId4288" Type="http://schemas.openxmlformats.org/officeDocument/2006/relationships/hyperlink" Target="https://twitter.com/thehill/status/1272944779542831106?s=21" TargetMode="External"/><Relationship Id="rId4287" Type="http://schemas.openxmlformats.org/officeDocument/2006/relationships/hyperlink" Target="https://www.reddit.com/r/metacanada/comments/haco5v/us_senator_thinks_the_united_states_created/" TargetMode="External"/><Relationship Id="rId4289" Type="http://schemas.openxmlformats.org/officeDocument/2006/relationships/hyperlink" Target="http://cbc.ca" TargetMode="External"/><Relationship Id="rId4271" Type="http://schemas.openxmlformats.org/officeDocument/2006/relationships/hyperlink" Target="https://www.cp24.com/news/toronto-police-increase-reward-for-suspect-in-2018-playground-shooting-to-75-000-1.4984199" TargetMode="External"/><Relationship Id="rId4270" Type="http://schemas.openxmlformats.org/officeDocument/2006/relationships/hyperlink" Target="https://www.reddit.com/r/metacanada/comments/h9lw4j/toronto_police_increase_reward_for_suspect_in/" TargetMode="External"/><Relationship Id="rId4273" Type="http://schemas.openxmlformats.org/officeDocument/2006/relationships/hyperlink" Target="https://www.reddit.com/r/metacanada/comments/gwq1gj/jagmeet_singh_was_gifted_two_rolex_watches_and_it/" TargetMode="External"/><Relationship Id="rId4272" Type="http://schemas.openxmlformats.org/officeDocument/2006/relationships/hyperlink" Target="http://torontolife.com" TargetMode="External"/><Relationship Id="rId4275" Type="http://schemas.openxmlformats.org/officeDocument/2006/relationships/hyperlink" Target="http://youtu.be" TargetMode="External"/><Relationship Id="rId4274" Type="http://schemas.openxmlformats.org/officeDocument/2006/relationships/hyperlink" Target="https://torontolife.com/city/life/behind-the-scenes-with-jagmeet-singh/" TargetMode="External"/><Relationship Id="rId4277" Type="http://schemas.openxmlformats.org/officeDocument/2006/relationships/hyperlink" Target="https://youtu.be/MwN-Pdfd-Qo" TargetMode="External"/><Relationship Id="rId4276" Type="http://schemas.openxmlformats.org/officeDocument/2006/relationships/hyperlink" Target="https://www.reddit.com/r/metacanada/comments/hi7iss/the_privilege_they_erased_from_history/" TargetMode="External"/><Relationship Id="rId4279" Type="http://schemas.openxmlformats.org/officeDocument/2006/relationships/hyperlink" Target="https://www.reddit.com/r/metacanada/comments/gy21fo/fauci_warns_each_dose_of_the_new_chinavirus/" TargetMode="External"/><Relationship Id="rId4278" Type="http://schemas.openxmlformats.org/officeDocument/2006/relationships/hyperlink" Target="http://cnbc.com" TargetMode="External"/><Relationship Id="rId4291" Type="http://schemas.openxmlformats.org/officeDocument/2006/relationships/hyperlink" Target="https://www.cbc.ca/news/politics/trudeau-disappointed-spavor-kovrig-1.5619084" TargetMode="External"/><Relationship Id="rId4290" Type="http://schemas.openxmlformats.org/officeDocument/2006/relationships/hyperlink" Target="https://www.reddit.com/r/metacanada/comments/hc7t3q/trudeau_says_hes_disappointed_after_china_charges/" TargetMode="External"/><Relationship Id="rId4293" Type="http://schemas.openxmlformats.org/officeDocument/2006/relationships/hyperlink" Target="https://www.reddit.com/r/metacanada/comments/hi6wv0/the_liberal_party_has_been_put_on_notice/" TargetMode="External"/><Relationship Id="rId4292" Type="http://schemas.openxmlformats.org/officeDocument/2006/relationships/hyperlink" Target="http://mobile.twitter.com" TargetMode="External"/><Relationship Id="rId4295" Type="http://schemas.openxmlformats.org/officeDocument/2006/relationships/hyperlink" Target="http://i.redd.it" TargetMode="External"/><Relationship Id="rId4294" Type="http://schemas.openxmlformats.org/officeDocument/2006/relationships/hyperlink" Target="https://mobile.twitter.com/ThomasSowell/status/1277602327411806209" TargetMode="External"/><Relationship Id="rId4297" Type="http://schemas.openxmlformats.org/officeDocument/2006/relationships/hyperlink" Target="https://i.redd.it/ro0r73wzok351.png" TargetMode="External"/><Relationship Id="rId4296" Type="http://schemas.openxmlformats.org/officeDocument/2006/relationships/hyperlink" Target="https://www.reddit.com/r/metacanada/comments/gyncq6/time_to_pick_up_and_get_out_of_cities/" TargetMode="External"/><Relationship Id="rId4299" Type="http://schemas.openxmlformats.org/officeDocument/2006/relationships/hyperlink" Target="https://tnc.news/2020/06/03/liberal-failure-to-stockpile-medical-supplies-to-cost-taxpayers-1-8-billion/" TargetMode="External"/><Relationship Id="rId4298" Type="http://schemas.openxmlformats.org/officeDocument/2006/relationships/hyperlink" Target="https://www.reddit.com/r/metacanada/comments/gvzo7f/liberal_failure_to_stockpile_medical_supplies_to/" TargetMode="External"/><Relationship Id="rId4249" Type="http://schemas.openxmlformats.org/officeDocument/2006/relationships/hyperlink" Target="https://www.reddit.com/r/metacanada/comments/ha91la/russian_telco_hijacks_internet_traffic_for_google/" TargetMode="External"/><Relationship Id="rId5570" Type="http://schemas.openxmlformats.org/officeDocument/2006/relationships/hyperlink" Target="http://i.redd.it" TargetMode="External"/><Relationship Id="rId5571" Type="http://schemas.openxmlformats.org/officeDocument/2006/relationships/hyperlink" Target="https://www.reddit.com/r/metacanada/comments/hc9f9z/trudeaus_its_in_their_dna/" TargetMode="External"/><Relationship Id="rId4240" Type="http://schemas.openxmlformats.org/officeDocument/2006/relationships/hyperlink" Target="https://www.reddit.com/r/metacanada/comments/h9gl2e/the_liberal_elites_vs_western_civilization/" TargetMode="External"/><Relationship Id="rId4242" Type="http://schemas.openxmlformats.org/officeDocument/2006/relationships/hyperlink" Target="http://i.imgur.com" TargetMode="External"/><Relationship Id="rId5574" Type="http://schemas.openxmlformats.org/officeDocument/2006/relationships/hyperlink" Target="https://www.reddit.com/r/metacanada/comments/hfnzbo/yesterday_csis_says_china_has_captured_canadas/" TargetMode="External"/><Relationship Id="rId4241" Type="http://schemas.openxmlformats.org/officeDocument/2006/relationships/hyperlink" Target="https://youtu.be/SZS2XaB9t2A" TargetMode="External"/><Relationship Id="rId5575" Type="http://schemas.openxmlformats.org/officeDocument/2006/relationships/hyperlink" Target="http://i.redd.it" TargetMode="External"/><Relationship Id="rId4244" Type="http://schemas.openxmlformats.org/officeDocument/2006/relationships/hyperlink" Target="https://i.imgur.com/KsGkWOY.png" TargetMode="External"/><Relationship Id="rId5572" Type="http://schemas.openxmlformats.org/officeDocument/2006/relationships/hyperlink" Target="https://i.redd.it/dmql1x0trx551.jpg" TargetMode="External"/><Relationship Id="rId4243" Type="http://schemas.openxmlformats.org/officeDocument/2006/relationships/hyperlink" Target="https://www.reddit.com/r/metacanada/comments/hg0564/god_save_the_queen_canadian_caption_well_at_least/" TargetMode="External"/><Relationship Id="rId5573" Type="http://schemas.openxmlformats.org/officeDocument/2006/relationships/hyperlink" Target="https://www.reddit.com/r/metacanada/comments/hfnzbo/yesterday_csis_says_china_has_captured_canadas/" TargetMode="External"/><Relationship Id="rId4246" Type="http://schemas.openxmlformats.org/officeDocument/2006/relationships/hyperlink" Target="https://www.reddit.com/r/metacanada/comments/gz58gl/the_canadian_adaptation_would_require_xi_to_be_in/" TargetMode="External"/><Relationship Id="rId5578" Type="http://schemas.openxmlformats.org/officeDocument/2006/relationships/hyperlink" Target="http://dailyhive.com" TargetMode="External"/><Relationship Id="rId4245" Type="http://schemas.openxmlformats.org/officeDocument/2006/relationships/hyperlink" Target="http://i.redd.it" TargetMode="External"/><Relationship Id="rId5579" Type="http://schemas.openxmlformats.org/officeDocument/2006/relationships/hyperlink" Target="https://www.reddit.com/r/metacanada/comments/hib1p5/a_cancel_canada_day_march_is_taking_place_this/" TargetMode="External"/><Relationship Id="rId4248" Type="http://schemas.openxmlformats.org/officeDocument/2006/relationships/hyperlink" Target="http://zdnet.com" TargetMode="External"/><Relationship Id="rId5576" Type="http://schemas.openxmlformats.org/officeDocument/2006/relationships/hyperlink" Target="https://www.reddit.com/r/metacanada/comments/h13slw/a_little_something_for_our_marxist_friends/" TargetMode="External"/><Relationship Id="rId4247" Type="http://schemas.openxmlformats.org/officeDocument/2006/relationships/hyperlink" Target="https://i.redd.it/hrly72ak2p351.jpg" TargetMode="External"/><Relationship Id="rId5577" Type="http://schemas.openxmlformats.org/officeDocument/2006/relationships/hyperlink" Target="https://i.redd.it/jb3dt3kbgb451.jpg" TargetMode="External"/><Relationship Id="rId4239" Type="http://schemas.openxmlformats.org/officeDocument/2006/relationships/hyperlink" Target="http://youtu.be" TargetMode="External"/><Relationship Id="rId4238" Type="http://schemas.openxmlformats.org/officeDocument/2006/relationships/hyperlink" Target="https://i.redd.it/1znuec90rb351.jpg" TargetMode="External"/><Relationship Id="rId5569" Type="http://schemas.openxmlformats.org/officeDocument/2006/relationships/hyperlink" Target="https://i.redd.it/ogbkpllxzv751.gif" TargetMode="External"/><Relationship Id="rId6890" Type="http://schemas.openxmlformats.org/officeDocument/2006/relationships/hyperlink" Target="https://www.reddit.com/r/metacanada/comments/haszy6/til_there_are_6_classes_of_canadian_can_you_guess/" TargetMode="External"/><Relationship Id="rId5560" Type="http://schemas.openxmlformats.org/officeDocument/2006/relationships/hyperlink" Target="http://np.reddit.com/r/announcements/comments/gxas21/upcoming_changes_to_our_content_policy_our_board/" TargetMode="External"/><Relationship Id="rId6891" Type="http://schemas.openxmlformats.org/officeDocument/2006/relationships/hyperlink" Target="https://www.youtube.com/watch?v=PGGl-oDqLlE&amp;amp;feature=share" TargetMode="External"/><Relationship Id="rId495" Type="http://schemas.openxmlformats.org/officeDocument/2006/relationships/hyperlink" Target="http://npr.org" TargetMode="External"/><Relationship Id="rId4231" Type="http://schemas.openxmlformats.org/officeDocument/2006/relationships/hyperlink" Target="https://www.reddit.com/r/metacanada/comments/gxc8yz/trudeau_protests_with_blm_but_no_parliament_due/" TargetMode="External"/><Relationship Id="rId5563" Type="http://schemas.openxmlformats.org/officeDocument/2006/relationships/hyperlink" Target="https://i.redd.it/13t3nsy7pt251.jpg" TargetMode="External"/><Relationship Id="rId6894" Type="http://schemas.openxmlformats.org/officeDocument/2006/relationships/hyperlink" Target="https://youtu.be/GFB-d-8_bvY?t=45" TargetMode="External"/><Relationship Id="rId494" Type="http://schemas.openxmlformats.org/officeDocument/2006/relationships/hyperlink" Target="https://www.youtube.com/watch?v=KLdDmeyMJls&amp;amp;feature=youtu.be" TargetMode="External"/><Relationship Id="rId4230" Type="http://schemas.openxmlformats.org/officeDocument/2006/relationships/hyperlink" Target="http://theglobeandmail.com" TargetMode="External"/><Relationship Id="rId5564" Type="http://schemas.openxmlformats.org/officeDocument/2006/relationships/hyperlink" Target="http://cbc.ca" TargetMode="External"/><Relationship Id="rId6895" Type="http://schemas.openxmlformats.org/officeDocument/2006/relationships/hyperlink" Target="http://i.redd.it" TargetMode="External"/><Relationship Id="rId493" Type="http://schemas.openxmlformats.org/officeDocument/2006/relationships/hyperlink" Target="https://www.reddit.com/r/metacanada/comments/hhlne3/i_wish_we_had_listened_to_this_canadian_immigrant/" TargetMode="External"/><Relationship Id="rId4233" Type="http://schemas.openxmlformats.org/officeDocument/2006/relationships/hyperlink" Target="http://archive.is" TargetMode="External"/><Relationship Id="rId5561" Type="http://schemas.openxmlformats.org/officeDocument/2006/relationships/hyperlink" Target="http://i.redd.it" TargetMode="External"/><Relationship Id="rId6892" Type="http://schemas.openxmlformats.org/officeDocument/2006/relationships/hyperlink" Target="http://youtu.be" TargetMode="External"/><Relationship Id="rId492" Type="http://schemas.openxmlformats.org/officeDocument/2006/relationships/hyperlink" Target="http://youtube.com" TargetMode="External"/><Relationship Id="rId4232" Type="http://schemas.openxmlformats.org/officeDocument/2006/relationships/hyperlink" Target="https://www.theglobeandmail.com/canada/article-trudeau-joins-anti-racism-protest/" TargetMode="External"/><Relationship Id="rId5562" Type="http://schemas.openxmlformats.org/officeDocument/2006/relationships/hyperlink" Target="https://www.reddit.com/r/metacanada/comments/gwaeza/brand_has_a_very_important_message_for_you/" TargetMode="External"/><Relationship Id="rId6893" Type="http://schemas.openxmlformats.org/officeDocument/2006/relationships/hyperlink" Target="https://www.reddit.com/r/metacanada/comments/gz5zsl/cancon_joni_mitchell_big_yellow_taxi_both_sides/" TargetMode="External"/><Relationship Id="rId499" Type="http://schemas.openxmlformats.org/officeDocument/2006/relationships/hyperlink" Target="https://www.reddit.com/r/metacanada/comments/hdlxpw/is_ronguardforthee_retarded/" TargetMode="External"/><Relationship Id="rId4235" Type="http://schemas.openxmlformats.org/officeDocument/2006/relationships/hyperlink" Target="http://archive.is/0QPpH" TargetMode="External"/><Relationship Id="rId5567" Type="http://schemas.openxmlformats.org/officeDocument/2006/relationships/hyperlink" Target="http://i.redd.it" TargetMode="External"/><Relationship Id="rId6898" Type="http://schemas.openxmlformats.org/officeDocument/2006/relationships/hyperlink" Target="http://i.redd.it" TargetMode="External"/><Relationship Id="rId498" Type="http://schemas.openxmlformats.org/officeDocument/2006/relationships/hyperlink" Target="https://www.reddit.com/r/metacanada/comments/hdlxpw/is_ronguardforthee_retarded/" TargetMode="External"/><Relationship Id="rId4234" Type="http://schemas.openxmlformats.org/officeDocument/2006/relationships/hyperlink" Target="https://www.reddit.com/r/metacanada/comments/hhrbyf/mississippi_lawmakers_vote_to_remove_confederate/" TargetMode="External"/><Relationship Id="rId5568" Type="http://schemas.openxmlformats.org/officeDocument/2006/relationships/hyperlink" Target="https://www.reddit.com/r/metacanada/comments/hi4opo/mrw_onguardforthee_tries_so_hard_to_get_us_banned/" TargetMode="External"/><Relationship Id="rId6899" Type="http://schemas.openxmlformats.org/officeDocument/2006/relationships/hyperlink" Target="https://www.reddit.com/r/metacanada/comments/h91b0q/i_am_okay_with_this/" TargetMode="External"/><Relationship Id="rId497" Type="http://schemas.openxmlformats.org/officeDocument/2006/relationships/hyperlink" Target="https://www.npr.org/2020/06/09/873375416/there-is-no-neutral-nice-white-people-can-still-be-complicit-in-a-racist-society" TargetMode="External"/><Relationship Id="rId4237" Type="http://schemas.openxmlformats.org/officeDocument/2006/relationships/hyperlink" Target="https://www.reddit.com/r/metacanada/comments/gxv494/you_dont_need_an_ar_15/" TargetMode="External"/><Relationship Id="rId5565" Type="http://schemas.openxmlformats.org/officeDocument/2006/relationships/hyperlink" Target="https://www.reddit.com/r/metacanada/comments/gxy0aj/something_not_about_blm_or_covid/" TargetMode="External"/><Relationship Id="rId6896" Type="http://schemas.openxmlformats.org/officeDocument/2006/relationships/hyperlink" Target="https://www.reddit.com/r/metacanada/comments/he2x3w/behold_new_jesus/" TargetMode="External"/><Relationship Id="rId496" Type="http://schemas.openxmlformats.org/officeDocument/2006/relationships/hyperlink" Target="https://www.reddit.com/r/metacanada/comments/h95kvy/go_to_work_volunteer_pay_your_taxes_and_keep_your/" TargetMode="External"/><Relationship Id="rId4236" Type="http://schemas.openxmlformats.org/officeDocument/2006/relationships/hyperlink" Target="http://i.redd.it" TargetMode="External"/><Relationship Id="rId5566" Type="http://schemas.openxmlformats.org/officeDocument/2006/relationships/hyperlink" Target="https://www.cbc.ca/news/canada/hamilton/peart-1.5600017" TargetMode="External"/><Relationship Id="rId6897" Type="http://schemas.openxmlformats.org/officeDocument/2006/relationships/hyperlink" Target="https://i.redd.it/8i1dw7jvlj651.jpg" TargetMode="External"/><Relationship Id="rId4260" Type="http://schemas.openxmlformats.org/officeDocument/2006/relationships/hyperlink" Target="http://ctvnews.ca" TargetMode="External"/><Relationship Id="rId5592" Type="http://schemas.openxmlformats.org/officeDocument/2006/relationships/hyperlink" Target="http://youtu.be" TargetMode="External"/><Relationship Id="rId5593" Type="http://schemas.openxmlformats.org/officeDocument/2006/relationships/hyperlink" Target="https://www.reddit.com/r/metacanada/comments/gz55zw/the_corona_virus_doesnt_spread_in_gatherings_i/" TargetMode="External"/><Relationship Id="rId4262" Type="http://schemas.openxmlformats.org/officeDocument/2006/relationships/hyperlink" Target="https://www.ctvnews.ca/canada/defund-the-police-movement-gathers-momentum-in-canada-1.4974625" TargetMode="External"/><Relationship Id="rId5590" Type="http://schemas.openxmlformats.org/officeDocument/2006/relationships/hyperlink" Target="https://www.reddit.com/r/metacanada/comments/gx1qwr/gobaldforblm/" TargetMode="External"/><Relationship Id="rId4261" Type="http://schemas.openxmlformats.org/officeDocument/2006/relationships/hyperlink" Target="https://www.reddit.com/r/metacanada/comments/gza1wb/defund_the_police_movement_gathers_momentum_in/" TargetMode="External"/><Relationship Id="rId5591" Type="http://schemas.openxmlformats.org/officeDocument/2006/relationships/hyperlink" Target="https://i.redd.it/gag930s9f2351.jpg" TargetMode="External"/><Relationship Id="rId4264" Type="http://schemas.openxmlformats.org/officeDocument/2006/relationships/hyperlink" Target="https://www.reddit.com/r/metacanada/comments/gwc46z/nothing_of_value_was_lost/" TargetMode="External"/><Relationship Id="rId5596" Type="http://schemas.openxmlformats.org/officeDocument/2006/relationships/hyperlink" Target="https://www.reddit.com/r/metacanada/comments/gzi48t/the_corona_virus_doesnt_spread_in_gatherings_i/" TargetMode="External"/><Relationship Id="rId4263" Type="http://schemas.openxmlformats.org/officeDocument/2006/relationships/hyperlink" Target="http://i.redd.it" TargetMode="External"/><Relationship Id="rId5597" Type="http://schemas.openxmlformats.org/officeDocument/2006/relationships/hyperlink" Target="https://youtube.com/watch?v=xpbrvWe3xFk" TargetMode="External"/><Relationship Id="rId4266" Type="http://schemas.openxmlformats.org/officeDocument/2006/relationships/hyperlink" Target="http://i.redd.it" TargetMode="External"/><Relationship Id="rId5594" Type="http://schemas.openxmlformats.org/officeDocument/2006/relationships/hyperlink" Target="https://youtu.be/xpbrvWe3xFk" TargetMode="External"/><Relationship Id="rId4265" Type="http://schemas.openxmlformats.org/officeDocument/2006/relationships/hyperlink" Target="https://i.redd.it/0jql7h68bu251.jpg" TargetMode="External"/><Relationship Id="rId5595" Type="http://schemas.openxmlformats.org/officeDocument/2006/relationships/hyperlink" Target="http://youtube.com" TargetMode="External"/><Relationship Id="rId4268" Type="http://schemas.openxmlformats.org/officeDocument/2006/relationships/hyperlink" Target="https://i.redd.it/l5utlgu5b5451.png" TargetMode="External"/><Relationship Id="rId4267" Type="http://schemas.openxmlformats.org/officeDocument/2006/relationships/hyperlink" Target="https://www.reddit.com/r/metacanada/comments/h0jwo0/the_antifa_capitalhillautonomouszone_in_seattle/" TargetMode="External"/><Relationship Id="rId5598" Type="http://schemas.openxmlformats.org/officeDocument/2006/relationships/hyperlink" Target="http://i.redd.it" TargetMode="External"/><Relationship Id="rId4269" Type="http://schemas.openxmlformats.org/officeDocument/2006/relationships/hyperlink" Target="http://cp24.com" TargetMode="External"/><Relationship Id="rId5599" Type="http://schemas.openxmlformats.org/officeDocument/2006/relationships/hyperlink" Target="https://www.reddit.com/r/metacanada/comments/hcrpgm/keep_drinking_the_kool_aid/" TargetMode="External"/><Relationship Id="rId5581" Type="http://schemas.openxmlformats.org/officeDocument/2006/relationships/hyperlink" Target="https://www.reddit.com/r/metacanada/comments/guw03x/its_time_to_grow_up/" TargetMode="External"/><Relationship Id="rId5582" Type="http://schemas.openxmlformats.org/officeDocument/2006/relationships/hyperlink" Target="https://www.reddit.com/r/metacanada/comments/guw03x/its_time_to_grow_up/" TargetMode="External"/><Relationship Id="rId4251" Type="http://schemas.openxmlformats.org/officeDocument/2006/relationships/hyperlink" Target="http://twitter.com" TargetMode="External"/><Relationship Id="rId4250" Type="http://schemas.openxmlformats.org/officeDocument/2006/relationships/hyperlink" Target="https://www.zdnet.com/article/russian-telco-hijacks-internet-traffic-for-google-aws-cloudflare-and-others/" TargetMode="External"/><Relationship Id="rId5580" Type="http://schemas.openxmlformats.org/officeDocument/2006/relationships/hyperlink" Target="https://dailyhive.com/vancouver/cancel-canada-day-march-vancouver-july-1-2020" TargetMode="External"/><Relationship Id="rId4253" Type="http://schemas.openxmlformats.org/officeDocument/2006/relationships/hyperlink" Target="https://twitter.com/JustinGrayWSB/status/1272603350584963073" TargetMode="External"/><Relationship Id="rId5585" Type="http://schemas.openxmlformats.org/officeDocument/2006/relationships/hyperlink" Target="https://youtu.be/UpwwC993y0o?list=TLPQMTgwNjIwMjDKKczIkQtVHQ" TargetMode="External"/><Relationship Id="rId4252" Type="http://schemas.openxmlformats.org/officeDocument/2006/relationships/hyperlink" Target="https://www.reddit.com/r/metacanada/comments/h9qkct/19_atlanta_police_officers_have_resigned_morale/" TargetMode="External"/><Relationship Id="rId5586" Type="http://schemas.openxmlformats.org/officeDocument/2006/relationships/hyperlink" Target="http://i.redd.it" TargetMode="External"/><Relationship Id="rId4255" Type="http://schemas.openxmlformats.org/officeDocument/2006/relationships/hyperlink" Target="https://www.reddit.com/r/metacanada/comments/gz6f0v/bush_nytimes_article_claiming_he_wont_be_voting/" TargetMode="External"/><Relationship Id="rId5583" Type="http://schemas.openxmlformats.org/officeDocument/2006/relationships/hyperlink" Target="http://youtu.be" TargetMode="External"/><Relationship Id="rId4254" Type="http://schemas.openxmlformats.org/officeDocument/2006/relationships/hyperlink" Target="http://dailycaller.com" TargetMode="External"/><Relationship Id="rId5584" Type="http://schemas.openxmlformats.org/officeDocument/2006/relationships/hyperlink" Target="https://www.reddit.com/r/metacanada/comments/hbm2tj/its_called_winning_peter_mackay_tells_rebel_news/" TargetMode="External"/><Relationship Id="rId4257" Type="http://schemas.openxmlformats.org/officeDocument/2006/relationships/hyperlink" Target="http://v.redd.it" TargetMode="External"/><Relationship Id="rId5589" Type="http://schemas.openxmlformats.org/officeDocument/2006/relationships/hyperlink" Target="http://i.redd.it" TargetMode="External"/><Relationship Id="rId4256" Type="http://schemas.openxmlformats.org/officeDocument/2006/relationships/hyperlink" Target="https://dailycaller.com/2020/06/08/george-w-bush-spokesman-new-york-times-article-donald-trump/" TargetMode="External"/><Relationship Id="rId4259" Type="http://schemas.openxmlformats.org/officeDocument/2006/relationships/hyperlink" Target="https://v.redd.it/86t5492s3c251" TargetMode="External"/><Relationship Id="rId5587" Type="http://schemas.openxmlformats.org/officeDocument/2006/relationships/hyperlink" Target="https://www.reddit.com/r/metacanada/comments/hgjoye/give_that_a_yiff/" TargetMode="External"/><Relationship Id="rId4258" Type="http://schemas.openxmlformats.org/officeDocument/2006/relationships/hyperlink" Target="https://www.reddit.com/r/metacanada/comments/guu3zo/if_this_happened_in_here_these_guys_would/" TargetMode="External"/><Relationship Id="rId5588" Type="http://schemas.openxmlformats.org/officeDocument/2006/relationships/hyperlink" Target="https://www.reddit.com/r/metacanada/comments/hgjoye/give_that_a_yiff/" TargetMode="External"/><Relationship Id="rId6902" Type="http://schemas.openxmlformats.org/officeDocument/2006/relationships/hyperlink" Target="https://www.reddit.com/r/metacanada/comments/gutzmi/is_this_what_dominating_looks_like/" TargetMode="External"/><Relationship Id="rId6903" Type="http://schemas.openxmlformats.org/officeDocument/2006/relationships/hyperlink" Target="https://i.redd.it/73lm36mmed251.jpg" TargetMode="External"/><Relationship Id="rId6900" Type="http://schemas.openxmlformats.org/officeDocument/2006/relationships/hyperlink" Target="https://i.redd.it/51w4bmb4tx451.png" TargetMode="External"/><Relationship Id="rId6901" Type="http://schemas.openxmlformats.org/officeDocument/2006/relationships/hyperlink" Target="http://i.redd.it" TargetMode="External"/><Relationship Id="rId6906" Type="http://schemas.openxmlformats.org/officeDocument/2006/relationships/hyperlink" Target="http://youtube.com" TargetMode="External"/><Relationship Id="rId6907" Type="http://schemas.openxmlformats.org/officeDocument/2006/relationships/hyperlink" Target="https://www.reddit.com/r/metacanada/comments/hi0wza/bee_gees_stayin_alive/" TargetMode="External"/><Relationship Id="rId6904" Type="http://schemas.openxmlformats.org/officeDocument/2006/relationships/hyperlink" Target="https://www.reddit.com/r/metacanada/comments/h06iiu/why_am_i_being_censored/" TargetMode="External"/><Relationship Id="rId6905" Type="http://schemas.openxmlformats.org/officeDocument/2006/relationships/hyperlink" Target="https://www.reddit.com/r/metacanada/comments/h06iiu/why_am_i_being_censored/" TargetMode="External"/><Relationship Id="rId6908" Type="http://schemas.openxmlformats.org/officeDocument/2006/relationships/hyperlink" Target="https://www.youtube.com/watch?v=fNFzfwLM72c" TargetMode="External"/><Relationship Id="rId6909" Type="http://schemas.openxmlformats.org/officeDocument/2006/relationships/hyperlink" Target="http://i.redd.it" TargetMode="External"/><Relationship Id="rId6924" Type="http://schemas.openxmlformats.org/officeDocument/2006/relationships/hyperlink" Target="http://twitter.com" TargetMode="External"/><Relationship Id="rId6925" Type="http://schemas.openxmlformats.org/officeDocument/2006/relationships/hyperlink" Target="https://www.reddit.com/r/metacanada/comments/h7pmsf/is_this_for_real/" TargetMode="External"/><Relationship Id="rId6922" Type="http://schemas.openxmlformats.org/officeDocument/2006/relationships/hyperlink" Target="https://www.reddit.com/r/metacanada/comments/hb0397/with_a_principled_prodemocracy_foreign_policy/" TargetMode="External"/><Relationship Id="rId6923" Type="http://schemas.openxmlformats.org/officeDocument/2006/relationships/hyperlink" Target="https://twitter.com/ezralevant/status/1273351254476021765" TargetMode="External"/><Relationship Id="rId6928" Type="http://schemas.openxmlformats.org/officeDocument/2006/relationships/hyperlink" Target="https://www.reddit.com/r/metacanada/comments/hgd2vt/if_i_made_a_band_called_please_gibs_whats/" TargetMode="External"/><Relationship Id="rId6929" Type="http://schemas.openxmlformats.org/officeDocument/2006/relationships/hyperlink" Target="http://twitter.com" TargetMode="External"/><Relationship Id="rId6926" Type="http://schemas.openxmlformats.org/officeDocument/2006/relationships/hyperlink" Target="https://www.reddit.com/r/metacanada/comments/h7pmsf/is_this_for_real/" TargetMode="External"/><Relationship Id="rId6927" Type="http://schemas.openxmlformats.org/officeDocument/2006/relationships/hyperlink" Target="https://www.reddit.com/r/metacanada/comments/hgd2vt/if_i_made_a_band_called_please_gibs_whats/" TargetMode="External"/><Relationship Id="rId409" Type="http://schemas.openxmlformats.org/officeDocument/2006/relationships/hyperlink" Target="https://www.reddit.com/r/metacanada/comments/hag8qe/tshirt_cancel_culture_has_commenced_time_to_dump/" TargetMode="External"/><Relationship Id="rId404" Type="http://schemas.openxmlformats.org/officeDocument/2006/relationships/hyperlink" Target="https://i.redd.it/v1ur50bg3s551.jpg" TargetMode="External"/><Relationship Id="rId403" Type="http://schemas.openxmlformats.org/officeDocument/2006/relationships/hyperlink" Target="https://www.reddit.com/r/metacanada/comments/hbser1/when_someone_tells_you_only_whites_are_racist_hit/" TargetMode="External"/><Relationship Id="rId402" Type="http://schemas.openxmlformats.org/officeDocument/2006/relationships/hyperlink" Target="http://i.redd.it" TargetMode="External"/><Relationship Id="rId401" Type="http://schemas.openxmlformats.org/officeDocument/2006/relationships/hyperlink" Target="https://www.reddit.com/r/metacanada/comments/h7rlkf/4_years_ago_today_an_islamic_terrorist_murdered/" TargetMode="External"/><Relationship Id="rId408" Type="http://schemas.openxmlformats.org/officeDocument/2006/relationships/hyperlink" Target="http://twitter.com" TargetMode="External"/><Relationship Id="rId407" Type="http://schemas.openxmlformats.org/officeDocument/2006/relationships/hyperlink" Target="https://www.bbc.com/news/technology-52992676" TargetMode="External"/><Relationship Id="rId406" Type="http://schemas.openxmlformats.org/officeDocument/2006/relationships/hyperlink" Target="https://www.reddit.com/r/metacanada/comments/h0f6do/reddit_ireland_turns_off_at_midnight_to_stop/" TargetMode="External"/><Relationship Id="rId405" Type="http://schemas.openxmlformats.org/officeDocument/2006/relationships/hyperlink" Target="http://bbc.com" TargetMode="External"/><Relationship Id="rId400" Type="http://schemas.openxmlformats.org/officeDocument/2006/relationships/hyperlink" Target="https://www.reddit.com/r/metacanada/comments/h7rlkf/4_years_ago_today_an_islamic_terrorist_murdered/" TargetMode="External"/><Relationship Id="rId6920" Type="http://schemas.openxmlformats.org/officeDocument/2006/relationships/hyperlink" Target="https://www.youtube.com/watch?v=NUutUF3RYQ0&amp;amp;feature=share" TargetMode="External"/><Relationship Id="rId6921" Type="http://schemas.openxmlformats.org/officeDocument/2006/relationships/hyperlink" Target="http://twitter.com" TargetMode="External"/><Relationship Id="rId6913" Type="http://schemas.openxmlformats.org/officeDocument/2006/relationships/hyperlink" Target="https://www.reddit.com/r/metacanada/comments/h7f3f4/full_video_of_rcmp_altercation_with_chief_allen/" TargetMode="External"/><Relationship Id="rId6914" Type="http://schemas.openxmlformats.org/officeDocument/2006/relationships/hyperlink" Target="https://www.cbc.ca/news/canada/edmonton/rcmp-dash-cam-video-shows-officer-tackling-punching-chief-allan-adam-during-arrest-1.5608472" TargetMode="External"/><Relationship Id="rId6911" Type="http://schemas.openxmlformats.org/officeDocument/2006/relationships/hyperlink" Target="https://i.redd.it/ak50lxj8hd451.jpg" TargetMode="External"/><Relationship Id="rId6912" Type="http://schemas.openxmlformats.org/officeDocument/2006/relationships/hyperlink" Target="http://cbc.ca" TargetMode="External"/><Relationship Id="rId6917" Type="http://schemas.openxmlformats.org/officeDocument/2006/relationships/hyperlink" Target="https://www.reddit.com/r/metacanada/comments/hgxmqh/individuals_who_have_died_with_covid19_but_not_as/" TargetMode="External"/><Relationship Id="rId6918" Type="http://schemas.openxmlformats.org/officeDocument/2006/relationships/hyperlink" Target="http://youtube.com" TargetMode="External"/><Relationship Id="rId6915" Type="http://schemas.openxmlformats.org/officeDocument/2006/relationships/hyperlink" Target="http://mobile.twitter.com" TargetMode="External"/><Relationship Id="rId6916" Type="http://schemas.openxmlformats.org/officeDocument/2006/relationships/hyperlink" Target="https://www.reddit.com/r/metacanada/comments/hgxmqh/individuals_who_have_died_with_covid19_but_not_as/" TargetMode="External"/><Relationship Id="rId6919" Type="http://schemas.openxmlformats.org/officeDocument/2006/relationships/hyperlink" Target="https://www.reddit.com/r/metacanada/comments/gvb89s/what_are_you_fighting_for/" TargetMode="External"/><Relationship Id="rId6910" Type="http://schemas.openxmlformats.org/officeDocument/2006/relationships/hyperlink" Target="https://www.reddit.com/r/metacanada/comments/h7a2nn/ohhhhhh_looks_like/" TargetMode="External"/><Relationship Id="rId4327" Type="http://schemas.openxmlformats.org/officeDocument/2006/relationships/hyperlink" Target="http://youtu.be" TargetMode="External"/><Relationship Id="rId5659" Type="http://schemas.openxmlformats.org/officeDocument/2006/relationships/hyperlink" Target="https://youtu.be/Tb5o2-ER5ME" TargetMode="External"/><Relationship Id="rId4326" Type="http://schemas.openxmlformats.org/officeDocument/2006/relationships/hyperlink" Target="https://youtu.be/Yv0P1-gpEFc" TargetMode="External"/><Relationship Id="rId4329" Type="http://schemas.openxmlformats.org/officeDocument/2006/relationships/hyperlink" Target="https://youtu.be/J7nLzUpqNS0" TargetMode="External"/><Relationship Id="rId5657" Type="http://schemas.openxmlformats.org/officeDocument/2006/relationships/hyperlink" Target="http://youtu.be" TargetMode="External"/><Relationship Id="rId6988" Type="http://schemas.openxmlformats.org/officeDocument/2006/relationships/hyperlink" Target="https://www.reddit.com/r/metacanada/comments/hfayam/in_an_effort_to_prevent_racial_profiling_one/" TargetMode="External"/><Relationship Id="rId4328" Type="http://schemas.openxmlformats.org/officeDocument/2006/relationships/hyperlink" Target="https://www.reddit.com/r/metacanada/comments/hg1qk3/nancy_pelosi_taste_tests_tide_pods/" TargetMode="External"/><Relationship Id="rId5658" Type="http://schemas.openxmlformats.org/officeDocument/2006/relationships/hyperlink" Target="https://www.reddit.com/r/metacanada/comments/gzq7uv/defunding_the_police/" TargetMode="External"/><Relationship Id="rId6989" Type="http://schemas.openxmlformats.org/officeDocument/2006/relationships/hyperlink" Target="https://www.kron4.com/health/coronavirus/oregon-county-issues-face-mask-order-exempting-non-white-people/amp/?__twitter_impression=true" TargetMode="External"/><Relationship Id="rId469" Type="http://schemas.openxmlformats.org/officeDocument/2006/relationships/hyperlink" Target="http://archive.is" TargetMode="External"/><Relationship Id="rId468" Type="http://schemas.openxmlformats.org/officeDocument/2006/relationships/hyperlink" Target="https://youtu.be/ItopNgRQiuY" TargetMode="External"/><Relationship Id="rId467" Type="http://schemas.openxmlformats.org/officeDocument/2006/relationships/hyperlink" Target="https://www.reddit.com/r/metacanada/comments/gv7uqs/black_woman_blm_is_a_joke/" TargetMode="External"/><Relationship Id="rId462" Type="http://schemas.openxmlformats.org/officeDocument/2006/relationships/hyperlink" Target="https://ucr.fbi.gov/crime-in-the-u.s/2017/crime-in-the-u.s.-2017/tables/table-43" TargetMode="External"/><Relationship Id="rId5651" Type="http://schemas.openxmlformats.org/officeDocument/2006/relationships/hyperlink" Target="http://outline.com" TargetMode="External"/><Relationship Id="rId6982" Type="http://schemas.openxmlformats.org/officeDocument/2006/relationships/hyperlink" Target="https://www.reddit.com/r/metacanada/comments/hck6k2/massey_college_reviewing_margaret_wente/" TargetMode="External"/><Relationship Id="rId461" Type="http://schemas.openxmlformats.org/officeDocument/2006/relationships/hyperlink" Target="https://www.reddit.com/r/metacanada/comments/hcvhad/fbi_black_men_make_up_only_6_of_us_population_but/" TargetMode="External"/><Relationship Id="rId5652" Type="http://schemas.openxmlformats.org/officeDocument/2006/relationships/hyperlink" Target="https://www.reddit.com/r/metacanada/comments/h7jesp/canadian_museum_for_human_rights_not_woke_enough/" TargetMode="External"/><Relationship Id="rId6983" Type="http://schemas.openxmlformats.org/officeDocument/2006/relationships/hyperlink" Target="https://outline.com/7ZS2Gd" TargetMode="External"/><Relationship Id="rId460" Type="http://schemas.openxmlformats.org/officeDocument/2006/relationships/hyperlink" Target="http://ucr.fbi.gov" TargetMode="External"/><Relationship Id="rId4321" Type="http://schemas.openxmlformats.org/officeDocument/2006/relationships/hyperlink" Target="http://outline.com" TargetMode="External"/><Relationship Id="rId6980" Type="http://schemas.openxmlformats.org/officeDocument/2006/relationships/hyperlink" Target="https://www.reddit.com/r/metacanada/comments/gvw8er/outpouring_of_nonblack_support_on_blackout/" TargetMode="External"/><Relationship Id="rId4320" Type="http://schemas.openxmlformats.org/officeDocument/2006/relationships/hyperlink" Target="https://i.redd.it/x4edtb1vya251.png" TargetMode="External"/><Relationship Id="rId5650" Type="http://schemas.openxmlformats.org/officeDocument/2006/relationships/hyperlink" Target="https://i.redd.it/3fv6s73dox351.png" TargetMode="External"/><Relationship Id="rId6981" Type="http://schemas.openxmlformats.org/officeDocument/2006/relationships/hyperlink" Target="http://outline.com" TargetMode="External"/><Relationship Id="rId466" Type="http://schemas.openxmlformats.org/officeDocument/2006/relationships/hyperlink" Target="http://youtu.be" TargetMode="External"/><Relationship Id="rId4323" Type="http://schemas.openxmlformats.org/officeDocument/2006/relationships/hyperlink" Target="https://outline.com/w5DZs5" TargetMode="External"/><Relationship Id="rId5655" Type="http://schemas.openxmlformats.org/officeDocument/2006/relationships/hyperlink" Target="https://www.reddit.com/r/metacanada/comments/gv6f88/mark_schatzker_teachers_unions_are_blocking/" TargetMode="External"/><Relationship Id="rId6986" Type="http://schemas.openxmlformats.org/officeDocument/2006/relationships/hyperlink" Target="https://twitter.com/realjameswoods/status/1272928070333161472?s=21" TargetMode="External"/><Relationship Id="rId465" Type="http://schemas.openxmlformats.org/officeDocument/2006/relationships/hyperlink" Target="https://pitchfork.com/news/justin-bieber-accused-of-sexual-assault-by-two-women-issues-denial/" TargetMode="External"/><Relationship Id="rId4322" Type="http://schemas.openxmlformats.org/officeDocument/2006/relationships/hyperlink" Target="https://www.reddit.com/r/metacanada/comments/h0kt3g/thousands_sign_petition_to_rename_torontos_dundas/" TargetMode="External"/><Relationship Id="rId5656" Type="http://schemas.openxmlformats.org/officeDocument/2006/relationships/hyperlink" Target="https://nationalpost.com/opinion/opinion-teachers-unions-are-blocking-better-education-during-the-pandemic" TargetMode="External"/><Relationship Id="rId6987" Type="http://schemas.openxmlformats.org/officeDocument/2006/relationships/hyperlink" Target="http://kron4.com" TargetMode="External"/><Relationship Id="rId464" Type="http://schemas.openxmlformats.org/officeDocument/2006/relationships/hyperlink" Target="https://www.reddit.com/r/metacanada/comments/hdmzet/two_women_accuse_justin_bieber_of_sexual_assault/" TargetMode="External"/><Relationship Id="rId4325" Type="http://schemas.openxmlformats.org/officeDocument/2006/relationships/hyperlink" Target="https://www.reddit.com/r/metacanada/comments/hhroe0/new_rule_the_guardians_of_gotcha_real_time_with/" TargetMode="External"/><Relationship Id="rId5653" Type="http://schemas.openxmlformats.org/officeDocument/2006/relationships/hyperlink" Target="https://outline.com/MFTpYu" TargetMode="External"/><Relationship Id="rId6984" Type="http://schemas.openxmlformats.org/officeDocument/2006/relationships/hyperlink" Target="http://twitter.com" TargetMode="External"/><Relationship Id="rId463" Type="http://schemas.openxmlformats.org/officeDocument/2006/relationships/hyperlink" Target="http://pitchfork.com" TargetMode="External"/><Relationship Id="rId4324" Type="http://schemas.openxmlformats.org/officeDocument/2006/relationships/hyperlink" Target="http://youtu.be" TargetMode="External"/><Relationship Id="rId5654" Type="http://schemas.openxmlformats.org/officeDocument/2006/relationships/hyperlink" Target="http://nationalpost.com" TargetMode="External"/><Relationship Id="rId6985" Type="http://schemas.openxmlformats.org/officeDocument/2006/relationships/hyperlink" Target="https://www.reddit.com/r/metacanada/comments/ha7ajq/white_silence_violence/" TargetMode="External"/><Relationship Id="rId4316" Type="http://schemas.openxmlformats.org/officeDocument/2006/relationships/hyperlink" Target="https://www.reddit.com/r/metacanada/comments/gzlqh0/ceos_bank_big_bonuses_as_oil_companies_go/" TargetMode="External"/><Relationship Id="rId5648" Type="http://schemas.openxmlformats.org/officeDocument/2006/relationships/hyperlink" Target="http://i.redd.it" TargetMode="External"/><Relationship Id="rId6979" Type="http://schemas.openxmlformats.org/officeDocument/2006/relationships/hyperlink" Target="https://www.reddit.com/r/metacanada/comments/gvw8er/outpouring_of_nonblack_support_on_blackout/" TargetMode="External"/><Relationship Id="rId4315" Type="http://schemas.openxmlformats.org/officeDocument/2006/relationships/hyperlink" Target="http://zerohedge.com" TargetMode="External"/><Relationship Id="rId5649" Type="http://schemas.openxmlformats.org/officeDocument/2006/relationships/hyperlink" Target="https://www.reddit.com/r/metacanada/comments/gzts5o/hiding_evidence_of_their_true_intentions/" TargetMode="External"/><Relationship Id="rId4318" Type="http://schemas.openxmlformats.org/officeDocument/2006/relationships/hyperlink" Target="http://i.redd.it" TargetMode="External"/><Relationship Id="rId5646" Type="http://schemas.openxmlformats.org/officeDocument/2006/relationships/hyperlink" Target="https://www.reddit.com/r/metacanada/comments/gydjnt/patty_hadju_health_minister_of_canada_rules_for/" TargetMode="External"/><Relationship Id="rId6977" Type="http://schemas.openxmlformats.org/officeDocument/2006/relationships/hyperlink" Target="https://www.reddit.com/r/metacanada/comments/gvblra/told_everybody_to_social_distance_and_handed_out/" TargetMode="External"/><Relationship Id="rId4317" Type="http://schemas.openxmlformats.org/officeDocument/2006/relationships/hyperlink" Target="https://www.zerohedge.com/energy/ceos-bank-big-bonuses-oil-companies-go-bankrupt" TargetMode="External"/><Relationship Id="rId5647" Type="http://schemas.openxmlformats.org/officeDocument/2006/relationships/hyperlink" Target="https://imgur.com/a/KsFbLaa" TargetMode="External"/><Relationship Id="rId6978" Type="http://schemas.openxmlformats.org/officeDocument/2006/relationships/hyperlink" Target="https://i.redd.it/wm2nfnul7j251.jpg" TargetMode="External"/><Relationship Id="rId4319" Type="http://schemas.openxmlformats.org/officeDocument/2006/relationships/hyperlink" Target="https://www.reddit.com/r/metacanada/comments/gukvx7/the_good_fight/" TargetMode="External"/><Relationship Id="rId459" Type="http://schemas.openxmlformats.org/officeDocument/2006/relationships/hyperlink" Target="https://www.zerohedge.com/political/luongo-john-bolton-resistance-hero-or-traitor-common-decency" TargetMode="External"/><Relationship Id="rId458" Type="http://schemas.openxmlformats.org/officeDocument/2006/relationships/hyperlink" Target="https://www.reddit.com/r/metacanada/comments/hieecg/luongo_calls_bolton_a_cretinand_hes_right/" TargetMode="External"/><Relationship Id="rId457" Type="http://schemas.openxmlformats.org/officeDocument/2006/relationships/hyperlink" Target="http://zerohedge.com" TargetMode="External"/><Relationship Id="rId456" Type="http://schemas.openxmlformats.org/officeDocument/2006/relationships/hyperlink" Target="https://www.bitchute.com/video/IS5d10onuTDD/" TargetMode="External"/><Relationship Id="rId451" Type="http://schemas.openxmlformats.org/officeDocument/2006/relationships/hyperlink" Target="http://youtu.be" TargetMode="External"/><Relationship Id="rId5640" Type="http://schemas.openxmlformats.org/officeDocument/2006/relationships/hyperlink" Target="https://i.redd.it/48dr7942ga451.jpg" TargetMode="External"/><Relationship Id="rId6971" Type="http://schemas.openxmlformats.org/officeDocument/2006/relationships/hyperlink" Target="https://www.reddit.com/r/metacanada/comments/gxd41g/live_video_from_toronto_protest/" TargetMode="External"/><Relationship Id="rId450" Type="http://schemas.openxmlformats.org/officeDocument/2006/relationships/hyperlink" Target="https://torontosun.com/news/crime/woman-blockaded-balcony-door-before-deadly-fall-sources" TargetMode="External"/><Relationship Id="rId5641" Type="http://schemas.openxmlformats.org/officeDocument/2006/relationships/hyperlink" Target="https://www.reddit.com/r/metacanada/comments/gwz4ff/liberals/" TargetMode="External"/><Relationship Id="rId6972" Type="http://schemas.openxmlformats.org/officeDocument/2006/relationships/hyperlink" Target="https://twitter.com/M2Madness/status/1268725348033757186" TargetMode="External"/><Relationship Id="rId4310" Type="http://schemas.openxmlformats.org/officeDocument/2006/relationships/hyperlink" Target="https://www.reddit.com/r/metacanada/comments/hf0lta/radical_imam_with_controversial_history_is_behind/" TargetMode="External"/><Relationship Id="rId6970" Type="http://schemas.openxmlformats.org/officeDocument/2006/relationships/hyperlink" Target="http://twitter.com" TargetMode="External"/><Relationship Id="rId455" Type="http://schemas.openxmlformats.org/officeDocument/2006/relationships/hyperlink" Target="https://www.reddit.com/r/metacanada/comments/hhp5gz/scum_episode_3/" TargetMode="External"/><Relationship Id="rId4312" Type="http://schemas.openxmlformats.org/officeDocument/2006/relationships/hyperlink" Target="http://youtu.be" TargetMode="External"/><Relationship Id="rId5644" Type="http://schemas.openxmlformats.org/officeDocument/2006/relationships/hyperlink" Target="https://www.reddit.com/r/metacanada/comments/gypo90/the_bread_and_cereal_product_industry_in_slovenia/" TargetMode="External"/><Relationship Id="rId6975" Type="http://schemas.openxmlformats.org/officeDocument/2006/relationships/hyperlink" Target="https://www.ctvnews.ca/business/air-canada-racks-up-more-refund-complaints-than-any-foreign-airline-in-u-s-1.5004242" TargetMode="External"/><Relationship Id="rId454" Type="http://schemas.openxmlformats.org/officeDocument/2006/relationships/hyperlink" Target="http://bitchute.com" TargetMode="External"/><Relationship Id="rId4311" Type="http://schemas.openxmlformats.org/officeDocument/2006/relationships/hyperlink" Target="https://mobile.twitter.com/Hindy500" TargetMode="External"/><Relationship Id="rId5645" Type="http://schemas.openxmlformats.org/officeDocument/2006/relationships/hyperlink" Target="http://imgur.com" TargetMode="External"/><Relationship Id="rId6976" Type="http://schemas.openxmlformats.org/officeDocument/2006/relationships/hyperlink" Target="http://i.redd.it" TargetMode="External"/><Relationship Id="rId453" Type="http://schemas.openxmlformats.org/officeDocument/2006/relationships/hyperlink" Target="https://youtu.be/G2OPOjEA8xc" TargetMode="External"/><Relationship Id="rId4314" Type="http://schemas.openxmlformats.org/officeDocument/2006/relationships/hyperlink" Target="https://youtu.be/ti2HiZ41C_w" TargetMode="External"/><Relationship Id="rId5642" Type="http://schemas.openxmlformats.org/officeDocument/2006/relationships/hyperlink" Target="https://www.reddit.com/r/metacanada/comments/gwz4ff/liberals/" TargetMode="External"/><Relationship Id="rId6973" Type="http://schemas.openxmlformats.org/officeDocument/2006/relationships/hyperlink" Target="http://ctvnews.ca" TargetMode="External"/><Relationship Id="rId452" Type="http://schemas.openxmlformats.org/officeDocument/2006/relationships/hyperlink" Target="https://www.reddit.com/r/metacanada/comments/gw652t/doug_ford_is_such_a_disappointment_he_is_no_rob/" TargetMode="External"/><Relationship Id="rId4313" Type="http://schemas.openxmlformats.org/officeDocument/2006/relationships/hyperlink" Target="https://www.reddit.com/r/metacanada/comments/hhzpt6/til_in_the_80s_a_communist_soviet_defector_warned/" TargetMode="External"/><Relationship Id="rId5643" Type="http://schemas.openxmlformats.org/officeDocument/2006/relationships/hyperlink" Target="https://www.reddit.com/r/metacanada/comments/gypo90/the_bread_and_cereal_product_industry_in_slovenia/" TargetMode="External"/><Relationship Id="rId6974" Type="http://schemas.openxmlformats.org/officeDocument/2006/relationships/hyperlink" Target="https://www.reddit.com/r/metacanada/comments/hidyov/air_canada_racks_up_more_refund_complaints_than/" TargetMode="External"/><Relationship Id="rId3018" Type="http://schemas.openxmlformats.org/officeDocument/2006/relationships/hyperlink" Target="https://www.reddit.com/r/metacanada/comments/haifhr/toronto_violence_man_injured_in_central/" TargetMode="External"/><Relationship Id="rId4349" Type="http://schemas.openxmlformats.org/officeDocument/2006/relationships/hyperlink" Target="https://youtu.be/zZLH077cE7Y" TargetMode="External"/><Relationship Id="rId3017" Type="http://schemas.openxmlformats.org/officeDocument/2006/relationships/hyperlink" Target="http://cp24.com" TargetMode="External"/><Relationship Id="rId4348" Type="http://schemas.openxmlformats.org/officeDocument/2006/relationships/hyperlink" Target="https://www.reddit.com/r/metacanada/comments/hahjk1/google_tries_to_censor_content_it_disagrees_with/" TargetMode="External"/><Relationship Id="rId5679" Type="http://schemas.openxmlformats.org/officeDocument/2006/relationships/hyperlink" Target="https://www.reddit.com/r/metacanada/comments/h8mmnr/memes_for_the_uk/" TargetMode="External"/><Relationship Id="rId3019" Type="http://schemas.openxmlformats.org/officeDocument/2006/relationships/hyperlink" Target="https://www.cp24.com/news/man-injured-in-central-mississauga-shooting-paramedics-1.4984963" TargetMode="External"/><Relationship Id="rId491" Type="http://schemas.openxmlformats.org/officeDocument/2006/relationships/hyperlink" Target="https://twitter.com/stillgray/status/1277983378478755841" TargetMode="External"/><Relationship Id="rId490" Type="http://schemas.openxmlformats.org/officeDocument/2006/relationships/hyperlink" Target="https://www.reddit.com/r/metacanada/comments/hitzm8/white_supremacists_attack_black_man_trying_to/" TargetMode="External"/><Relationship Id="rId489" Type="http://schemas.openxmlformats.org/officeDocument/2006/relationships/hyperlink" Target="http://twitter.com" TargetMode="External"/><Relationship Id="rId5670" Type="http://schemas.openxmlformats.org/officeDocument/2006/relationships/hyperlink" Target="https://www.reddit.com/r/metacanada/comments/h0bur6/americas_withdrawal_from_the_open_skies_treaty/" TargetMode="External"/><Relationship Id="rId484" Type="http://schemas.openxmlformats.org/officeDocument/2006/relationships/hyperlink" Target="https://www.reddit.com/r/metacanada/comments/gvygxk/white_woman_told_to_get_on_her_knees_and/" TargetMode="External"/><Relationship Id="rId3010" Type="http://schemas.openxmlformats.org/officeDocument/2006/relationships/hyperlink" Target="https://thefederalist.com/2020/06/23/everywhere-statues-are-torn-down-by-the-mob-history-promises-people-are-next/" TargetMode="External"/><Relationship Id="rId4341" Type="http://schemas.openxmlformats.org/officeDocument/2006/relationships/hyperlink" Target="http://thepostmillennial.com" TargetMode="External"/><Relationship Id="rId5673" Type="http://schemas.openxmlformats.org/officeDocument/2006/relationships/hyperlink" Target="https://www.reddit.com/r/metacanada/comments/hg9b0a/ontario_premier_adamant_he_wants_us_border_closed/" TargetMode="External"/><Relationship Id="rId483" Type="http://schemas.openxmlformats.org/officeDocument/2006/relationships/hyperlink" Target="http://v.redd.it" TargetMode="External"/><Relationship Id="rId4340" Type="http://schemas.openxmlformats.org/officeDocument/2006/relationships/hyperlink" Target="https://www.lifesitenews.com/news/conservative-party-leadership-candidate-otoole-defends-abortion?utm_content=bufferd78f4&amp;amp;utm_medium=LSN%2Bbuffer&amp;amp;utm_source=facebook&amp;amp;utm_campaign=LSN" TargetMode="External"/><Relationship Id="rId5674" Type="http://schemas.openxmlformats.org/officeDocument/2006/relationships/hyperlink" Target="https://toronto.ctvnews.ca/ontario-premier-adamant-he-wants-u-s-border-closed-fears-opening-it-will-spark-second-wave-1.4999257" TargetMode="External"/><Relationship Id="rId482" Type="http://schemas.openxmlformats.org/officeDocument/2006/relationships/hyperlink" Target="https://www.reddit.com/r/metacanada/comments/gw6xnv/debunking_the_lie_americas_cops_are_racist/" TargetMode="External"/><Relationship Id="rId3012" Type="http://schemas.openxmlformats.org/officeDocument/2006/relationships/hyperlink" Target="https://www.reddit.com/r/metacanada/comments/herdes/go_ahead_trudy_make_my_day/" TargetMode="External"/><Relationship Id="rId4343" Type="http://schemas.openxmlformats.org/officeDocument/2006/relationships/hyperlink" Target="https://thepostmillennial.com/us-department-of-justice-aims-to-remove-protections-for-social-media-companies" TargetMode="External"/><Relationship Id="rId5671" Type="http://schemas.openxmlformats.org/officeDocument/2006/relationships/hyperlink" Target="https://nationalinterest.org/feature/america%E2%80%99s-withdrawal-open-skies-treaty-undermines-euro-atlantic-security-160611" TargetMode="External"/><Relationship Id="rId481" Type="http://schemas.openxmlformats.org/officeDocument/2006/relationships/hyperlink" Target="https://www.reddit.com/r/metacanada/comments/gw6xnv/debunking_the_lie_americas_cops_are_racist/" TargetMode="External"/><Relationship Id="rId3011" Type="http://schemas.openxmlformats.org/officeDocument/2006/relationships/hyperlink" Target="http://i.redd.it" TargetMode="External"/><Relationship Id="rId4342" Type="http://schemas.openxmlformats.org/officeDocument/2006/relationships/hyperlink" Target="https://www.reddit.com/r/metacanada/comments/hawylm/us_department_of_justice_aims_to_remove/" TargetMode="External"/><Relationship Id="rId5672" Type="http://schemas.openxmlformats.org/officeDocument/2006/relationships/hyperlink" Target="http://toronto.ctvnews.ca" TargetMode="External"/><Relationship Id="rId488" Type="http://schemas.openxmlformats.org/officeDocument/2006/relationships/hyperlink" Target="https://www.youtube.com/watch?v=yE8TvNxir2s&amp;amp;feature=share" TargetMode="External"/><Relationship Id="rId3014" Type="http://schemas.openxmlformats.org/officeDocument/2006/relationships/hyperlink" Target="http://toronto.citynews.ca" TargetMode="External"/><Relationship Id="rId4345" Type="http://schemas.openxmlformats.org/officeDocument/2006/relationships/hyperlink" Target="https://www.reddit.com/r/metacanada/comments/hg2am9/dont_waste_a_good_crisis_experts_push_governments/" TargetMode="External"/><Relationship Id="rId5677" Type="http://schemas.openxmlformats.org/officeDocument/2006/relationships/hyperlink" Target="https://nationalpost.com/opinion/rex-murphy-maybe-chazistan-will-give-canada-a-seat-2" TargetMode="External"/><Relationship Id="rId487" Type="http://schemas.openxmlformats.org/officeDocument/2006/relationships/hyperlink" Target="https://www.reddit.com/r/metacanada/comments/hecpr9/dear_black_people_probably_worth_a_watch_before/" TargetMode="External"/><Relationship Id="rId3013" Type="http://schemas.openxmlformats.org/officeDocument/2006/relationships/hyperlink" Target="https://i.redd.it/14fr2fqder651.jpg" TargetMode="External"/><Relationship Id="rId4344" Type="http://schemas.openxmlformats.org/officeDocument/2006/relationships/hyperlink" Target="http://archive.is" TargetMode="External"/><Relationship Id="rId5678" Type="http://schemas.openxmlformats.org/officeDocument/2006/relationships/hyperlink" Target="http://i.redd.it" TargetMode="External"/><Relationship Id="rId486" Type="http://schemas.openxmlformats.org/officeDocument/2006/relationships/hyperlink" Target="http://youtube.com" TargetMode="External"/><Relationship Id="rId3016" Type="http://schemas.openxmlformats.org/officeDocument/2006/relationships/hyperlink" Target="https://toronto.citynews.ca/2020/06/22/china-to-canada-pm-stop-irresponsible-remarks-on-spy-case/" TargetMode="External"/><Relationship Id="rId4347" Type="http://schemas.openxmlformats.org/officeDocument/2006/relationships/hyperlink" Target="http://youtu.be" TargetMode="External"/><Relationship Id="rId5675" Type="http://schemas.openxmlformats.org/officeDocument/2006/relationships/hyperlink" Target="http://nationalpost.com" TargetMode="External"/><Relationship Id="rId485" Type="http://schemas.openxmlformats.org/officeDocument/2006/relationships/hyperlink" Target="https://v.redd.it/8fohrogvwm251" TargetMode="External"/><Relationship Id="rId3015" Type="http://schemas.openxmlformats.org/officeDocument/2006/relationships/hyperlink" Target="https://www.reddit.com/r/metacanada/comments/hdwjqr/china_to_trudeau_stop_irresponsible_remarks_on/" TargetMode="External"/><Relationship Id="rId4346" Type="http://schemas.openxmlformats.org/officeDocument/2006/relationships/hyperlink" Target="http://archive.is/o3ljA" TargetMode="External"/><Relationship Id="rId5676" Type="http://schemas.openxmlformats.org/officeDocument/2006/relationships/hyperlink" Target="https://www.reddit.com/r/metacanada/comments/hck9fn/rex_murphy_maybe_chazistan_will_give_canada_a/" TargetMode="External"/><Relationship Id="rId3007" Type="http://schemas.openxmlformats.org/officeDocument/2006/relationships/hyperlink" Target="https://www.weforum.org/great-reset/" TargetMode="External"/><Relationship Id="rId4338" Type="http://schemas.openxmlformats.org/officeDocument/2006/relationships/hyperlink" Target="http://lifesitenews.com" TargetMode="External"/><Relationship Id="rId3006" Type="http://schemas.openxmlformats.org/officeDocument/2006/relationships/hyperlink" Target="https://www.reddit.com/r/metacanada/comments/hdncnk/the_great_reset_is_the_globalists_plan_for_you/" TargetMode="External"/><Relationship Id="rId4337" Type="http://schemas.openxmlformats.org/officeDocument/2006/relationships/hyperlink" Target="https://www.reddit.com/r/metacanada/comments/gvhibk/any_time_anyone_mentions_trudeaus_blackface_on/" TargetMode="External"/><Relationship Id="rId3009" Type="http://schemas.openxmlformats.org/officeDocument/2006/relationships/hyperlink" Target="https://www.reddit.com/r/metacanada/comments/hem7vy/everywhere_statues_are_torn_down_by_the_mob/" TargetMode="External"/><Relationship Id="rId5668" Type="http://schemas.openxmlformats.org/officeDocument/2006/relationships/hyperlink" Target="https://i.redd.it/fxyeucsg0xz41.png" TargetMode="External"/><Relationship Id="rId6999" Type="http://schemas.openxmlformats.org/officeDocument/2006/relationships/hyperlink" Target="https://www.reddit.com/r/metacanada/comments/h0qb3z/ae_cancels_live_pd_despite_being_one_of_their/" TargetMode="External"/><Relationship Id="rId3008" Type="http://schemas.openxmlformats.org/officeDocument/2006/relationships/hyperlink" Target="http://thefederalist.com" TargetMode="External"/><Relationship Id="rId4339" Type="http://schemas.openxmlformats.org/officeDocument/2006/relationships/hyperlink" Target="https://www.reddit.com/r/metacanada/comments/hdqcng/conservative_party_leadership_candidate_otoole/" TargetMode="External"/><Relationship Id="rId5669" Type="http://schemas.openxmlformats.org/officeDocument/2006/relationships/hyperlink" Target="http://nationalinterest.org" TargetMode="External"/><Relationship Id="rId480" Type="http://schemas.openxmlformats.org/officeDocument/2006/relationships/hyperlink" Target="https://www.youtube.com/watch?v=SnntI9SHuZQ" TargetMode="External"/><Relationship Id="rId479" Type="http://schemas.openxmlformats.org/officeDocument/2006/relationships/hyperlink" Target="https://www.reddit.com/r/metacanada/comments/gxid4p/hi_my_name_is_sam_and_im_a_15_year_old/" TargetMode="External"/><Relationship Id="rId478" Type="http://schemas.openxmlformats.org/officeDocument/2006/relationships/hyperlink" Target="http://youtube.com" TargetMode="External"/><Relationship Id="rId6990" Type="http://schemas.openxmlformats.org/officeDocument/2006/relationships/hyperlink" Target="https://www.reddit.com/r/metacanada/comments/h8zeg9/being_a_rebel_in_2020/" TargetMode="External"/><Relationship Id="rId473" Type="http://schemas.openxmlformats.org/officeDocument/2006/relationships/hyperlink" Target="https://www.reddit.com/r/metacanada/comments/h8cxsg/chaz_seattle_autonomous_zone_warlord_says_as_old/" TargetMode="External"/><Relationship Id="rId4330" Type="http://schemas.openxmlformats.org/officeDocument/2006/relationships/hyperlink" Target="http://torontosun.com" TargetMode="External"/><Relationship Id="rId5662" Type="http://schemas.openxmlformats.org/officeDocument/2006/relationships/hyperlink" Target="https://www.msn.com/en-us/news/politics/trump-pleaded-with-chinas-president-to-buy-us-agricultural-products-to-help-him-win-the-2020-election-john-boltons-new-book-says/ar-BB15COca" TargetMode="External"/><Relationship Id="rId6993" Type="http://schemas.openxmlformats.org/officeDocument/2006/relationships/hyperlink" Target="https://www.reddit.com/r/metacanada/comments/gzn6tn/as_far_as_the_eye_can_see/" TargetMode="External"/><Relationship Id="rId472" Type="http://schemas.openxmlformats.org/officeDocument/2006/relationships/hyperlink" Target="http://twitter.com" TargetMode="External"/><Relationship Id="rId5663" Type="http://schemas.openxmlformats.org/officeDocument/2006/relationships/hyperlink" Target="http://cnn.com" TargetMode="External"/><Relationship Id="rId6994" Type="http://schemas.openxmlformats.org/officeDocument/2006/relationships/hyperlink" Target="https://i.redd.it/a9oclspwzv351.png" TargetMode="External"/><Relationship Id="rId471" Type="http://schemas.openxmlformats.org/officeDocument/2006/relationships/hyperlink" Target="http://archive.is/GMwf1" TargetMode="External"/><Relationship Id="rId3001" Type="http://schemas.openxmlformats.org/officeDocument/2006/relationships/hyperlink" Target="https://www.reddit.com/r/metacanada/comments/h7urs7/why_are_canadians_americanizing_themselves_so/" TargetMode="External"/><Relationship Id="rId4332" Type="http://schemas.openxmlformats.org/officeDocument/2006/relationships/hyperlink" Target="https://torontosun.com/opinion/columnists/goldstein-cancel-culture-is-the-new-name-for-censorship" TargetMode="External"/><Relationship Id="rId5660" Type="http://schemas.openxmlformats.org/officeDocument/2006/relationships/hyperlink" Target="http://msn.com" TargetMode="External"/><Relationship Id="rId6991" Type="http://schemas.openxmlformats.org/officeDocument/2006/relationships/hyperlink" Target="https://www.reddit.com/r/metacanada/comments/h8zeg9/being_a_rebel_in_2020/" TargetMode="External"/><Relationship Id="rId470" Type="http://schemas.openxmlformats.org/officeDocument/2006/relationships/hyperlink" Target="https://www.reddit.com/r/metacanada/comments/hayo3i/justine_trudey_spends_2_mil_vying_for_useless/" TargetMode="External"/><Relationship Id="rId3000" Type="http://schemas.openxmlformats.org/officeDocument/2006/relationships/hyperlink" Target="https://www.reddit.com/r/metacanada/comments/h7urs7/why_are_canadians_americanizing_themselves_so/" TargetMode="External"/><Relationship Id="rId4331" Type="http://schemas.openxmlformats.org/officeDocument/2006/relationships/hyperlink" Target="https://www.reddit.com/r/metacanada/comments/hgc6e7/goldstein_cancel_culture_is_the_new_name_for/" TargetMode="External"/><Relationship Id="rId5661" Type="http://schemas.openxmlformats.org/officeDocument/2006/relationships/hyperlink" Target="https://www.reddit.com/r/metacanada/comments/hbl3au/trump_pleaded_with_chinas_president_to_buy_us/" TargetMode="External"/><Relationship Id="rId6992" Type="http://schemas.openxmlformats.org/officeDocument/2006/relationships/hyperlink" Target="http://i.redd.it" TargetMode="External"/><Relationship Id="rId477" Type="http://schemas.openxmlformats.org/officeDocument/2006/relationships/hyperlink" Target="https://twitter.com/AaronRosenberg_/status/1270549125034061826" TargetMode="External"/><Relationship Id="rId3003" Type="http://schemas.openxmlformats.org/officeDocument/2006/relationships/hyperlink" Target="https://www.reddit.com/r/metacanada/comments/guqck7/based_hyacinth_bucket/" TargetMode="External"/><Relationship Id="rId4334" Type="http://schemas.openxmlformats.org/officeDocument/2006/relationships/hyperlink" Target="https://www.reddit.com/r/metacanada/comments/gxuoj6/parliament_too_dangerous_big_protests_totally_safe/" TargetMode="External"/><Relationship Id="rId5666" Type="http://schemas.openxmlformats.org/officeDocument/2006/relationships/hyperlink" Target="http://i.redd.it" TargetMode="External"/><Relationship Id="rId6997" Type="http://schemas.openxmlformats.org/officeDocument/2006/relationships/hyperlink" Target="https://i.redd.it/6u2vkvnhu4351.jpg" TargetMode="External"/><Relationship Id="rId476" Type="http://schemas.openxmlformats.org/officeDocument/2006/relationships/hyperlink" Target="https://www.reddit.com/r/metacanada/comments/h0pkbt/enough_already_now_that_the_protests_are_calming/" TargetMode="External"/><Relationship Id="rId3002" Type="http://schemas.openxmlformats.org/officeDocument/2006/relationships/hyperlink" Target="http://breitbart.com" TargetMode="External"/><Relationship Id="rId4333" Type="http://schemas.openxmlformats.org/officeDocument/2006/relationships/hyperlink" Target="http://twitter.com" TargetMode="External"/><Relationship Id="rId5667" Type="http://schemas.openxmlformats.org/officeDocument/2006/relationships/hyperlink" Target="https://www.reddit.com/r/metacanada/comments/hcmgpw/workers_of_the_world_unite/" TargetMode="External"/><Relationship Id="rId6998" Type="http://schemas.openxmlformats.org/officeDocument/2006/relationships/hyperlink" Target="http://society-reviews.com" TargetMode="External"/><Relationship Id="rId475" Type="http://schemas.openxmlformats.org/officeDocument/2006/relationships/hyperlink" Target="http://twitter.com" TargetMode="External"/><Relationship Id="rId3005" Type="http://schemas.openxmlformats.org/officeDocument/2006/relationships/hyperlink" Target="http://weforum.org" TargetMode="External"/><Relationship Id="rId4336" Type="http://schemas.openxmlformats.org/officeDocument/2006/relationships/hyperlink" Target="https://www.reddit.com/r/metacanada/comments/gvhibk/any_time_anyone_mentions_trudeaus_blackface_on/" TargetMode="External"/><Relationship Id="rId5664" Type="http://schemas.openxmlformats.org/officeDocument/2006/relationships/hyperlink" Target="https://www.reddit.com/r/metacanada/comments/hgd8g0/real_systemic_change_continues/" TargetMode="External"/><Relationship Id="rId6995" Type="http://schemas.openxmlformats.org/officeDocument/2006/relationships/hyperlink" Target="http://i.redd.it" TargetMode="External"/><Relationship Id="rId474" Type="http://schemas.openxmlformats.org/officeDocument/2006/relationships/hyperlink" Target="https://www.reddit.com/r/metacanada/comments/h8cxsg/chaz_seattle_autonomous_zone_warlord_says_as_old/" TargetMode="External"/><Relationship Id="rId3004" Type="http://schemas.openxmlformats.org/officeDocument/2006/relationships/hyperlink" Target="https://www.breitbart.com/videos/v/JarakjGy/" TargetMode="External"/><Relationship Id="rId4335" Type="http://schemas.openxmlformats.org/officeDocument/2006/relationships/hyperlink" Target="https://twitter.com/BenWoodfinden/status/1269023124147798018?s=19" TargetMode="External"/><Relationship Id="rId5665" Type="http://schemas.openxmlformats.org/officeDocument/2006/relationships/hyperlink" Target="https://www.cnn.com/2020/06/25/us/master-houston-association-of-realtors-trnd/index.html" TargetMode="External"/><Relationship Id="rId6996" Type="http://schemas.openxmlformats.org/officeDocument/2006/relationships/hyperlink" Target="https://www.reddit.com/r/metacanada/comments/gx9rzg/liberal_mp_marwan_tabbara_faces_multiple_charges/" TargetMode="External"/><Relationship Id="rId5615" Type="http://schemas.openxmlformats.org/officeDocument/2006/relationships/hyperlink" Target="https://frankreport.com/2020/06/09/half-of-facebooks-censorship-board-has-ties-to-george-soros/" TargetMode="External"/><Relationship Id="rId6946" Type="http://schemas.openxmlformats.org/officeDocument/2006/relationships/hyperlink" Target="http://cbc.ca" TargetMode="External"/><Relationship Id="rId5616" Type="http://schemas.openxmlformats.org/officeDocument/2006/relationships/hyperlink" Target="http://twitter.com" TargetMode="External"/><Relationship Id="rId6947" Type="http://schemas.openxmlformats.org/officeDocument/2006/relationships/hyperlink" Target="https://www.reddit.com/r/metacanada/comments/hevtke/china_wants_canadian_shippers_to_sign_a/" TargetMode="External"/><Relationship Id="rId5613" Type="http://schemas.openxmlformats.org/officeDocument/2006/relationships/hyperlink" Target="http://frankreport.com" TargetMode="External"/><Relationship Id="rId6944" Type="http://schemas.openxmlformats.org/officeDocument/2006/relationships/hyperlink" Target="https://www.reddit.com/r/metacanada/comments/h7mwdt/statistics_canada_to_start_collecting_racebased/" TargetMode="External"/><Relationship Id="rId5614" Type="http://schemas.openxmlformats.org/officeDocument/2006/relationships/hyperlink" Target="https://www.reddit.com/r/metacanada/comments/h0g7hu/half_of_facebooks_censorship_board_has_ties_to/" TargetMode="External"/><Relationship Id="rId6945" Type="http://schemas.openxmlformats.org/officeDocument/2006/relationships/hyperlink" Target="https://www.reddit.com/r/metacanada/comments/h7mwdt/statistics_canada_to_start_collecting_racebased/" TargetMode="External"/><Relationship Id="rId5619" Type="http://schemas.openxmlformats.org/officeDocument/2006/relationships/hyperlink" Target="http://i.redd.it" TargetMode="External"/><Relationship Id="rId5617" Type="http://schemas.openxmlformats.org/officeDocument/2006/relationships/hyperlink" Target="https://www.reddit.com/r/metacanada/comments/h7c9kt/why_are_the_cbc_radio_free_europe_bbc_and/" TargetMode="External"/><Relationship Id="rId6948" Type="http://schemas.openxmlformats.org/officeDocument/2006/relationships/hyperlink" Target="https://www.cbc.ca/news/canada/nova-scotia/canada-china-lobster-covid-19-liability-1.5622829?__vfz=medium%3Dsharebar" TargetMode="External"/><Relationship Id="rId5618" Type="http://schemas.openxmlformats.org/officeDocument/2006/relationships/hyperlink" Target="https://twitter.com/RaniaKhalek/status/1271120318145462273?s=09" TargetMode="External"/><Relationship Id="rId6949" Type="http://schemas.openxmlformats.org/officeDocument/2006/relationships/hyperlink" Target="http://rt.com" TargetMode="External"/><Relationship Id="rId426" Type="http://schemas.openxmlformats.org/officeDocument/2006/relationships/hyperlink" Target="http://twitter.com" TargetMode="External"/><Relationship Id="rId425" Type="http://schemas.openxmlformats.org/officeDocument/2006/relationships/hyperlink" Target="https://www.reddit.com/r/metacanada/comments/gxxi1g/abolish_the_police_is_the_most_cuck_idea_in/" TargetMode="External"/><Relationship Id="rId424" Type="http://schemas.openxmlformats.org/officeDocument/2006/relationships/hyperlink" Target="https://youtu.be/--8990NaJ7o" TargetMode="External"/><Relationship Id="rId423" Type="http://schemas.openxmlformats.org/officeDocument/2006/relationships/hyperlink" Target="https://www.reddit.com/r/metacanada/comments/gupgl0/how_many_plane_loads_of_immigrants_continued/" TargetMode="External"/><Relationship Id="rId429" Type="http://schemas.openxmlformats.org/officeDocument/2006/relationships/hyperlink" Target="https://www.reddit.com/r/metacanada/comments/h0bf2b/the_comintern_shit_disturbers_played_themselves/" TargetMode="External"/><Relationship Id="rId428" Type="http://schemas.openxmlformats.org/officeDocument/2006/relationships/hyperlink" Target="https://twitter.com/JaredJo49932566/status/1269801144231931904" TargetMode="External"/><Relationship Id="rId427" Type="http://schemas.openxmlformats.org/officeDocument/2006/relationships/hyperlink" Target="https://www.reddit.com/r/metacanada/comments/gyrnbw/she_outed_trudeau_as_a_pedo_jared_johnson_video/" TargetMode="External"/><Relationship Id="rId422" Type="http://schemas.openxmlformats.org/officeDocument/2006/relationships/hyperlink" Target="http://youtu.be" TargetMode="External"/><Relationship Id="rId5611" Type="http://schemas.openxmlformats.org/officeDocument/2006/relationships/hyperlink" Target="https://www.reddit.com/r/metacanada/comments/gzv2ck/trudeau_proposes_a_new_national_anthem/" TargetMode="External"/><Relationship Id="rId6942" Type="http://schemas.openxmlformats.org/officeDocument/2006/relationships/hyperlink" Target="https://i.redd.it/134rx8jk2c251.jpg" TargetMode="External"/><Relationship Id="rId421" Type="http://schemas.openxmlformats.org/officeDocument/2006/relationships/hyperlink" Target="https://www.reddit.com/r/metacanada/comments/gzhbo4/black_lives_matter_is_a_terrorist_group/" TargetMode="External"/><Relationship Id="rId5612" Type="http://schemas.openxmlformats.org/officeDocument/2006/relationships/hyperlink" Target="https://www.youtube.com/watch?v=PMigXnXMhQ4" TargetMode="External"/><Relationship Id="rId6943" Type="http://schemas.openxmlformats.org/officeDocument/2006/relationships/hyperlink" Target="http://ca.reuters.com" TargetMode="External"/><Relationship Id="rId420" Type="http://schemas.openxmlformats.org/officeDocument/2006/relationships/hyperlink" Target="https://www.reddit.com/r/metacanada/comments/gzhbo4/black_lives_matter_is_a_terrorist_group/" TargetMode="External"/><Relationship Id="rId6940" Type="http://schemas.openxmlformats.org/officeDocument/2006/relationships/hyperlink" Target="http://i.redd.it" TargetMode="External"/><Relationship Id="rId5610" Type="http://schemas.openxmlformats.org/officeDocument/2006/relationships/hyperlink" Target="http://youtube.com" TargetMode="External"/><Relationship Id="rId6941" Type="http://schemas.openxmlformats.org/officeDocument/2006/relationships/hyperlink" Target="https://www.reddit.com/r/metacanada/comments/guot25/coming_soon_a_statement_from_brand/" TargetMode="External"/><Relationship Id="rId5604" Type="http://schemas.openxmlformats.org/officeDocument/2006/relationships/hyperlink" Target="http://i.redd.it" TargetMode="External"/><Relationship Id="rId6935" Type="http://schemas.openxmlformats.org/officeDocument/2006/relationships/hyperlink" Target="https://www.reddit.com/r/metacanada/comments/hglp0j/becoming_rcmp_at_18/" TargetMode="External"/><Relationship Id="rId5605" Type="http://schemas.openxmlformats.org/officeDocument/2006/relationships/hyperlink" Target="https://www.reddit.com/r/metacanada/comments/gypf0q/reason_1287_not_to_live_in_toronto/" TargetMode="External"/><Relationship Id="rId6936" Type="http://schemas.openxmlformats.org/officeDocument/2006/relationships/hyperlink" Target="https://www.reddit.com/r/metacanada/comments/hglp0j/becoming_rcmp_at_18/" TargetMode="External"/><Relationship Id="rId5602" Type="http://schemas.openxmlformats.org/officeDocument/2006/relationships/hyperlink" Target="https://www.reddit.com/r/metacanada/comments/havq4s/ladies_and_gentlemen_i_present_you_with_celebrity/" TargetMode="External"/><Relationship Id="rId6933" Type="http://schemas.openxmlformats.org/officeDocument/2006/relationships/hyperlink" Target="https://www.reddit.com/r/metacanada/comments/gw5mvr/surprised_the_toronto_star_left_their_comment/" TargetMode="External"/><Relationship Id="rId5603" Type="http://schemas.openxmlformats.org/officeDocument/2006/relationships/hyperlink" Target="https://i.redd.it/3c4kya1i8i551.jpg" TargetMode="External"/><Relationship Id="rId6934" Type="http://schemas.openxmlformats.org/officeDocument/2006/relationships/hyperlink" Target="https://youtu.be/gBf9WMTnge8" TargetMode="External"/><Relationship Id="rId5608" Type="http://schemas.openxmlformats.org/officeDocument/2006/relationships/hyperlink" Target="https://www.reddit.com/r/metacanada/comments/h7n2ln/bc_politicians_crying_on_tv_again_as_harm/" TargetMode="External"/><Relationship Id="rId6939" Type="http://schemas.openxmlformats.org/officeDocument/2006/relationships/hyperlink" Target="https://bagnews.github.io/" TargetMode="External"/><Relationship Id="rId5609" Type="http://schemas.openxmlformats.org/officeDocument/2006/relationships/hyperlink" Target="https://www.reddit.com/r/metacanada/comments/h7n2ln/bc_politicians_crying_on_tv_again_as_harm/" TargetMode="External"/><Relationship Id="rId5606" Type="http://schemas.openxmlformats.org/officeDocument/2006/relationships/hyperlink" Target="https://i.redd.it/edq5tg7tbl351.png" TargetMode="External"/><Relationship Id="rId6937" Type="http://schemas.openxmlformats.org/officeDocument/2006/relationships/hyperlink" Target="http://bagnews.github.io" TargetMode="External"/><Relationship Id="rId5607" Type="http://schemas.openxmlformats.org/officeDocument/2006/relationships/hyperlink" Target="http://globalnews.ca" TargetMode="External"/><Relationship Id="rId6938" Type="http://schemas.openxmlformats.org/officeDocument/2006/relationships/hyperlink" Target="https://www.reddit.com/r/metacanada/comments/gvnhzb/wip_cbc_news_without_the_cbc_news_website/" TargetMode="External"/><Relationship Id="rId415" Type="http://schemas.openxmlformats.org/officeDocument/2006/relationships/hyperlink" Target="https://www.reddit.com/r/metacanada/comments/gymxx9/indian_dude_points_out_the_sheer_hypocrisy_of_the/" TargetMode="External"/><Relationship Id="rId414" Type="http://schemas.openxmlformats.org/officeDocument/2006/relationships/hyperlink" Target="http://youtube.com" TargetMode="External"/><Relationship Id="rId413" Type="http://schemas.openxmlformats.org/officeDocument/2006/relationships/hyperlink" Target="https://www.reddit.com/r/metacanada/comments/hh4y7s/is_there_any_other_politician_around_the_world/" TargetMode="External"/><Relationship Id="rId412" Type="http://schemas.openxmlformats.org/officeDocument/2006/relationships/hyperlink" Target="https://www.reddit.com/r/metacanada/comments/hh4y7s/is_there_any_other_politician_around_the_world/" TargetMode="External"/><Relationship Id="rId419" Type="http://schemas.openxmlformats.org/officeDocument/2006/relationships/hyperlink" Target="https://i.redd.it/rcv2hi0ste251.jpg" TargetMode="External"/><Relationship Id="rId418" Type="http://schemas.openxmlformats.org/officeDocument/2006/relationships/hyperlink" Target="https://www.reddit.com/r/metacanada/comments/guyylb/as_weve_long_suspected_trudeau_comes_out_as_a/" TargetMode="External"/><Relationship Id="rId417" Type="http://schemas.openxmlformats.org/officeDocument/2006/relationships/hyperlink" Target="http://i.redd.it" TargetMode="External"/><Relationship Id="rId416" Type="http://schemas.openxmlformats.org/officeDocument/2006/relationships/hyperlink" Target="https://www.youtube.com/watch?v=2u2cYA48Lbw" TargetMode="External"/><Relationship Id="rId411" Type="http://schemas.openxmlformats.org/officeDocument/2006/relationships/hyperlink" Target="http://i.redd.it" TargetMode="External"/><Relationship Id="rId5600" Type="http://schemas.openxmlformats.org/officeDocument/2006/relationships/hyperlink" Target="https://i.redd.it/yjffmr3d44651.jpg" TargetMode="External"/><Relationship Id="rId6931" Type="http://schemas.openxmlformats.org/officeDocument/2006/relationships/hyperlink" Target="https://twitter.com/m_brandely/status/1267906601333207051" TargetMode="External"/><Relationship Id="rId410" Type="http://schemas.openxmlformats.org/officeDocument/2006/relationships/hyperlink" Target="https://twitter.com/CoachGundy/status/1273002885283020809" TargetMode="External"/><Relationship Id="rId5601" Type="http://schemas.openxmlformats.org/officeDocument/2006/relationships/hyperlink" Target="http://i.redd.it" TargetMode="External"/><Relationship Id="rId6932" Type="http://schemas.openxmlformats.org/officeDocument/2006/relationships/hyperlink" Target="http://youtu.be" TargetMode="External"/><Relationship Id="rId6930" Type="http://schemas.openxmlformats.org/officeDocument/2006/relationships/hyperlink" Target="https://www.reddit.com/r/metacanada/comments/gvhq3d/diversity_is_our_strength_paris_france/" TargetMode="External"/><Relationship Id="rId4305" Type="http://schemas.openxmlformats.org/officeDocument/2006/relationships/hyperlink" Target="https://toronto.citynews.ca/2020/06/01/bird-strike-might-have-caused-snowbird-crash-early-investigation-finds-2/" TargetMode="External"/><Relationship Id="rId5637" Type="http://schemas.openxmlformats.org/officeDocument/2006/relationships/hyperlink" Target="https://tnc.news/2020/06/10/canadians-want-pause-on-immigration/" TargetMode="External"/><Relationship Id="rId6968" Type="http://schemas.openxmlformats.org/officeDocument/2006/relationships/hyperlink" Target="https://www.reddit.com/r/metacanada/comments/gxkapv/so_this_happened_today_trump_slams_canadas/" TargetMode="External"/><Relationship Id="rId4304" Type="http://schemas.openxmlformats.org/officeDocument/2006/relationships/hyperlink" Target="https://www.reddit.com/r/metacanada/comments/gvb7ls/bird_strike_might_have_caused_snowbird_crash/" TargetMode="External"/><Relationship Id="rId5638" Type="http://schemas.openxmlformats.org/officeDocument/2006/relationships/hyperlink" Target="http://i.redd.it" TargetMode="External"/><Relationship Id="rId6969" Type="http://schemas.openxmlformats.org/officeDocument/2006/relationships/hyperlink" Target="https://youtu.be/IZ31-oDSJWc?t=3468" TargetMode="External"/><Relationship Id="rId4307" Type="http://schemas.openxmlformats.org/officeDocument/2006/relationships/hyperlink" Target="https://www.reddit.com/r/metacanada/comments/gxjt8z/exclusive_footage_of_justin_trudeau_at_the_riots/" TargetMode="External"/><Relationship Id="rId5635" Type="http://schemas.openxmlformats.org/officeDocument/2006/relationships/hyperlink" Target="https://www.reddit.com/r/metacanada/comments/hgjzxi/a_perfect_world_in_the_mind_of_trudy_the/" TargetMode="External"/><Relationship Id="rId6966" Type="http://schemas.openxmlformats.org/officeDocument/2006/relationships/hyperlink" Target="https://v.redd.it/pc9hvmstq5551" TargetMode="External"/><Relationship Id="rId4306" Type="http://schemas.openxmlformats.org/officeDocument/2006/relationships/hyperlink" Target="http://m.youtube.com" TargetMode="External"/><Relationship Id="rId5636" Type="http://schemas.openxmlformats.org/officeDocument/2006/relationships/hyperlink" Target="https://www.reddit.com/r/metacanada/comments/h0mgle/exclusive_76_of_canadians_want_a_total_pause_on/" TargetMode="External"/><Relationship Id="rId6967" Type="http://schemas.openxmlformats.org/officeDocument/2006/relationships/hyperlink" Target="http://youtu.be" TargetMode="External"/><Relationship Id="rId4309" Type="http://schemas.openxmlformats.org/officeDocument/2006/relationships/hyperlink" Target="http://mobile.twitter.com" TargetMode="External"/><Relationship Id="rId4308" Type="http://schemas.openxmlformats.org/officeDocument/2006/relationships/hyperlink" Target="https://m.youtube.com/watch?v=Im6xvLVawaY" TargetMode="External"/><Relationship Id="rId5639" Type="http://schemas.openxmlformats.org/officeDocument/2006/relationships/hyperlink" Target="https://www.reddit.com/r/metacanada/comments/h0zy9e/the_27_year_old_chaz_comrade/" TargetMode="External"/><Relationship Id="rId448" Type="http://schemas.openxmlformats.org/officeDocument/2006/relationships/hyperlink" Target="http://torontosun.com" TargetMode="External"/><Relationship Id="rId447" Type="http://schemas.openxmlformats.org/officeDocument/2006/relationships/hyperlink" Target="https://www.reddit.com/r/metacanada/comments/gzoof7/right_wing_gay_guy_ama/" TargetMode="External"/><Relationship Id="rId446" Type="http://schemas.openxmlformats.org/officeDocument/2006/relationships/hyperlink" Target="https://www.reddit.com/r/metacanada/comments/gzoof7/right_wing_gay_guy_ama/" TargetMode="External"/><Relationship Id="rId445" Type="http://schemas.openxmlformats.org/officeDocument/2006/relationships/hyperlink" Target="https://www.reddit.com/r/metacanada/comments/hgodo1/blm_youtuber_forced_white_girls_on_their_knees_to/" TargetMode="External"/><Relationship Id="rId449" Type="http://schemas.openxmlformats.org/officeDocument/2006/relationships/hyperlink" Target="https://www.reddit.com/r/metacanada/comments/gw16p5/i_mean_you_had_to_be_pretty_retarded_to_think_the/" TargetMode="External"/><Relationship Id="rId440" Type="http://schemas.openxmlformats.org/officeDocument/2006/relationships/hyperlink" Target="http://twitter.com" TargetMode="External"/><Relationship Id="rId6960" Type="http://schemas.openxmlformats.org/officeDocument/2006/relationships/hyperlink" Target="https://www.reddit.com/r/announcements/comments/gxas21/upcoming_changes_to_our_content_policy_our_board/" TargetMode="External"/><Relationship Id="rId5630" Type="http://schemas.openxmlformats.org/officeDocument/2006/relationships/hyperlink" Target="https://i.redd.it/o8m1kiof32851.png" TargetMode="External"/><Relationship Id="rId6961" Type="http://schemas.openxmlformats.org/officeDocument/2006/relationships/hyperlink" Target="http://nationalpost.com" TargetMode="External"/><Relationship Id="rId444" Type="http://schemas.openxmlformats.org/officeDocument/2006/relationships/hyperlink" Target="https://www.reddit.com/r/metacanada/comments/hgodo1/blm_youtuber_forced_white_girls_on_their_knees_to/" TargetMode="External"/><Relationship Id="rId4301" Type="http://schemas.openxmlformats.org/officeDocument/2006/relationships/hyperlink" Target="https://www.reddit.com/r/metacanada/comments/he49uh/venezuelans_recognize_signs_of_a_communist/" TargetMode="External"/><Relationship Id="rId5633" Type="http://schemas.openxmlformats.org/officeDocument/2006/relationships/hyperlink" Target="https://youtu.be/rI_MG3ZnDak" TargetMode="External"/><Relationship Id="rId6964" Type="http://schemas.openxmlformats.org/officeDocument/2006/relationships/hyperlink" Target="http://v.redd.it" TargetMode="External"/><Relationship Id="rId443" Type="http://schemas.openxmlformats.org/officeDocument/2006/relationships/hyperlink" Target="http://youtu.be" TargetMode="External"/><Relationship Id="rId4300" Type="http://schemas.openxmlformats.org/officeDocument/2006/relationships/hyperlink" Target="http://mobile.twitter.com" TargetMode="External"/><Relationship Id="rId5634" Type="http://schemas.openxmlformats.org/officeDocument/2006/relationships/hyperlink" Target="https://www.reddit.com/r/metacanada/comments/hgjzxi/a_perfect_world_in_the_mind_of_trudy_the/" TargetMode="External"/><Relationship Id="rId6965" Type="http://schemas.openxmlformats.org/officeDocument/2006/relationships/hyperlink" Target="https://www.reddit.com/r/metacanada/comments/hahly7/look_at_this/" TargetMode="External"/><Relationship Id="rId442" Type="http://schemas.openxmlformats.org/officeDocument/2006/relationships/hyperlink" Target="https://twitter.com/CoileainCuan/status/1269413938648752130" TargetMode="External"/><Relationship Id="rId4303" Type="http://schemas.openxmlformats.org/officeDocument/2006/relationships/hyperlink" Target="http://toronto.citynews.ca" TargetMode="External"/><Relationship Id="rId5631" Type="http://schemas.openxmlformats.org/officeDocument/2006/relationships/hyperlink" Target="http://youtu.be" TargetMode="External"/><Relationship Id="rId6962" Type="http://schemas.openxmlformats.org/officeDocument/2006/relationships/hyperlink" Target="https://www.reddit.com/r/metacanada/comments/hglyho/stephen_taylor_wexit_just_makes_life_easier_for/" TargetMode="External"/><Relationship Id="rId441" Type="http://schemas.openxmlformats.org/officeDocument/2006/relationships/hyperlink" Target="https://www.reddit.com/r/metacanada/comments/gzhsd5/graphic_another_irish_boy_terrorized_by_black/" TargetMode="External"/><Relationship Id="rId4302" Type="http://schemas.openxmlformats.org/officeDocument/2006/relationships/hyperlink" Target="https://mobile.twitter.com/PolitiKurd/status/1275156623317745669?s=20" TargetMode="External"/><Relationship Id="rId5632" Type="http://schemas.openxmlformats.org/officeDocument/2006/relationships/hyperlink" Target="https://www.reddit.com/r/metacanada/comments/gwtvmo/north_korean_stateowned_medias_covid19_coverage/" TargetMode="External"/><Relationship Id="rId6963" Type="http://schemas.openxmlformats.org/officeDocument/2006/relationships/hyperlink" Target="https://www.reddit.com/r/metacanada/comments/hglyho/stephen_taylor_wexit_just_makes_life_easier_for/" TargetMode="External"/><Relationship Id="rId5626" Type="http://schemas.openxmlformats.org/officeDocument/2006/relationships/hyperlink" Target="https://www.reddit.com/r/metacanada/comments/hgcdkl/tucker_president_trumps_hope_for_reelection/" TargetMode="External"/><Relationship Id="rId6957" Type="http://schemas.openxmlformats.org/officeDocument/2006/relationships/hyperlink" Target="https://www.japantimes.co.jp/opinion/2020/06/17/commentary/world-commentary/four-day-work-weeks-time-may/" TargetMode="External"/><Relationship Id="rId5627" Type="http://schemas.openxmlformats.org/officeDocument/2006/relationships/hyperlink" Target="https://youtu.be/nTOWOVjLY7c" TargetMode="External"/><Relationship Id="rId6958" Type="http://schemas.openxmlformats.org/officeDocument/2006/relationships/hyperlink" Target="http://reddit.com" TargetMode="External"/><Relationship Id="rId5624" Type="http://schemas.openxmlformats.org/officeDocument/2006/relationships/hyperlink" Target="https://i.redd.it/gmqgcbhsqs351.jpg" TargetMode="External"/><Relationship Id="rId6955" Type="http://schemas.openxmlformats.org/officeDocument/2006/relationships/hyperlink" Target="http://japantimes.co.jp" TargetMode="External"/><Relationship Id="rId5625" Type="http://schemas.openxmlformats.org/officeDocument/2006/relationships/hyperlink" Target="http://youtu.be" TargetMode="External"/><Relationship Id="rId6956" Type="http://schemas.openxmlformats.org/officeDocument/2006/relationships/hyperlink" Target="https://www.reddit.com/r/metacanada/comments/hask6s/the_fourday_work_weeks_time_may_be_here_gwynne/" TargetMode="External"/><Relationship Id="rId5628" Type="http://schemas.openxmlformats.org/officeDocument/2006/relationships/hyperlink" Target="http://i.redd.it" TargetMode="External"/><Relationship Id="rId6959" Type="http://schemas.openxmlformats.org/officeDocument/2006/relationships/hyperlink" Target="https://www.reddit.com/r/metacanada/comments/gxbic2/god_help_us_all/" TargetMode="External"/><Relationship Id="rId5629" Type="http://schemas.openxmlformats.org/officeDocument/2006/relationships/hyperlink" Target="https://www.reddit.com/r/metacanada/comments/hio7at/this_is_whats_wrong_with_the_caf/" TargetMode="External"/><Relationship Id="rId437" Type="http://schemas.openxmlformats.org/officeDocument/2006/relationships/hyperlink" Target="http://i.redd.it" TargetMode="External"/><Relationship Id="rId436" Type="http://schemas.openxmlformats.org/officeDocument/2006/relationships/hyperlink" Target="https://np.reddit.com/r/canada/comments/hdsmzw/_/fvnvk7m?context=1000" TargetMode="External"/><Relationship Id="rId435" Type="http://schemas.openxmlformats.org/officeDocument/2006/relationships/hyperlink" Target="https://www.reddit.com/r/metacanada/comments/he1qzf/i_wonder_what_would_be_enough_for_the_leftist_mob/" TargetMode="External"/><Relationship Id="rId434" Type="http://schemas.openxmlformats.org/officeDocument/2006/relationships/hyperlink" Target="http://np.reddit.com" TargetMode="External"/><Relationship Id="rId439" Type="http://schemas.openxmlformats.org/officeDocument/2006/relationships/hyperlink" Target="https://i.redd.it/tiwkea4oec351.png" TargetMode="External"/><Relationship Id="rId438" Type="http://schemas.openxmlformats.org/officeDocument/2006/relationships/hyperlink" Target="https://www.reddit.com/r/metacanada/comments/gxxjvt/reminder_that_these_losers_forced_us_to_nuke_the/" TargetMode="External"/><Relationship Id="rId6950" Type="http://schemas.openxmlformats.org/officeDocument/2006/relationships/hyperlink" Target="https://www.reddit.com/r/metacanada/comments/h129ay/meghan_harry_shift_focus_to_blm_now_does_anyone/" TargetMode="External"/><Relationship Id="rId433" Type="http://schemas.openxmlformats.org/officeDocument/2006/relationships/hyperlink" Target="https://www.spencerfernando.com/2020/06/18/hypocrite-after-epic-un-vote-failure-liberal-mp-slams-conservatives-for-gloating-only-to-be-reminded-of-his-tweets-attacking-harper-government-for-exact-same-thing/" TargetMode="External"/><Relationship Id="rId5622" Type="http://schemas.openxmlformats.org/officeDocument/2006/relationships/hyperlink" Target="http://i.redd.it" TargetMode="External"/><Relationship Id="rId6953" Type="http://schemas.openxmlformats.org/officeDocument/2006/relationships/hyperlink" Target="https://www.reddit.com/r/metacanada/comments/gxbkpm/god_help_us_all/" TargetMode="External"/><Relationship Id="rId432" Type="http://schemas.openxmlformats.org/officeDocument/2006/relationships/hyperlink" Target="https://www.reddit.com/r/metacanada/comments/hbnxom/hypocrite_after_epic_un_vote_failure_liberal_mp/" TargetMode="External"/><Relationship Id="rId5623" Type="http://schemas.openxmlformats.org/officeDocument/2006/relationships/hyperlink" Target="https://www.reddit.com/r/metacanada/comments/gze4xc/cmon_guys/" TargetMode="External"/><Relationship Id="rId6954" Type="http://schemas.openxmlformats.org/officeDocument/2006/relationships/hyperlink" Target="https://np.reddit.com/r/announcements/comments/gxas21/upcoming_changes_to_our_content_policy_our_board/" TargetMode="External"/><Relationship Id="rId431" Type="http://schemas.openxmlformats.org/officeDocument/2006/relationships/hyperlink" Target="http://spencerfernando.com" TargetMode="External"/><Relationship Id="rId5620" Type="http://schemas.openxmlformats.org/officeDocument/2006/relationships/hyperlink" Target="https://www.reddit.com/r/metacanada/comments/h8l740/next_up_climate_girl/" TargetMode="External"/><Relationship Id="rId6951" Type="http://schemas.openxmlformats.org/officeDocument/2006/relationships/hyperlink" Target="https://www.rt.com/op-ed/491547-meghan-harry-blm-movement/" TargetMode="External"/><Relationship Id="rId430" Type="http://schemas.openxmlformats.org/officeDocument/2006/relationships/hyperlink" Target="https://www.reddit.com/r/metacanada/comments/h0bf2b/the_comintern_shit_disturbers_played_themselves/" TargetMode="External"/><Relationship Id="rId5621" Type="http://schemas.openxmlformats.org/officeDocument/2006/relationships/hyperlink" Target="https://www.reddit.com/r/metacanada/comments/h8l740/next_up_climate_girl/" TargetMode="External"/><Relationship Id="rId6952" Type="http://schemas.openxmlformats.org/officeDocument/2006/relationships/hyperlink" Target="http://np.reddit.com" TargetMode="External"/><Relationship Id="rId6108" Type="http://schemas.openxmlformats.org/officeDocument/2006/relationships/hyperlink" Target="https://www.reddit.com/r/metacanada/comments/hi69js/elton_john_im_still_standing/" TargetMode="External"/><Relationship Id="rId6109" Type="http://schemas.openxmlformats.org/officeDocument/2006/relationships/hyperlink" Target="https://youtu.be/ZHwVBirqD2s" TargetMode="External"/><Relationship Id="rId7439" Type="http://schemas.openxmlformats.org/officeDocument/2006/relationships/hyperlink" Target="https://www.reddit.com/r/metacanada/comments/hdnsm1/ready_to_stream_on_amazon_and_itunes_when_it/" TargetMode="External"/><Relationship Id="rId7430" Type="http://schemas.openxmlformats.org/officeDocument/2006/relationships/hyperlink" Target="http://youtu.be" TargetMode="External"/><Relationship Id="rId6102" Type="http://schemas.openxmlformats.org/officeDocument/2006/relationships/hyperlink" Target="https://www.reddit.com/r/metacanada/comments/hb88v7/morneaus_snapshot/" TargetMode="External"/><Relationship Id="rId7434" Type="http://schemas.openxmlformats.org/officeDocument/2006/relationships/hyperlink" Target="https://www.reddit.com/r/metacanada/comments/gw2zn9/isnt_it_odd/" TargetMode="External"/><Relationship Id="rId6103" Type="http://schemas.openxmlformats.org/officeDocument/2006/relationships/hyperlink" Target="https://youtu.be/RdIQkaK5x-o" TargetMode="External"/><Relationship Id="rId7433" Type="http://schemas.openxmlformats.org/officeDocument/2006/relationships/hyperlink" Target="https://www.reddit.com/r/metacanada/comments/gw2zn9/isnt_it_odd/" TargetMode="External"/><Relationship Id="rId6100" Type="http://schemas.openxmlformats.org/officeDocument/2006/relationships/hyperlink" Target="https://pittsburgh.cbslocal.com/2020/06/25/joe-biden-talks-face-masks-coronavirus-and-rallies/" TargetMode="External"/><Relationship Id="rId7432" Type="http://schemas.openxmlformats.org/officeDocument/2006/relationships/hyperlink" Target="https://youtu.be/jXCAAZ8_fCM" TargetMode="External"/><Relationship Id="rId6101" Type="http://schemas.openxmlformats.org/officeDocument/2006/relationships/hyperlink" Target="http://youtu.be" TargetMode="External"/><Relationship Id="rId7431" Type="http://schemas.openxmlformats.org/officeDocument/2006/relationships/hyperlink" Target="https://www.reddit.com/r/metacanada/comments/hb4lvw/why_the_past_matters/" TargetMode="External"/><Relationship Id="rId6106" Type="http://schemas.openxmlformats.org/officeDocument/2006/relationships/hyperlink" Target="https://i.redd.it/hg60w86vux551.jpg" TargetMode="External"/><Relationship Id="rId7438" Type="http://schemas.openxmlformats.org/officeDocument/2006/relationships/hyperlink" Target="http://youtube.com" TargetMode="External"/><Relationship Id="rId6107" Type="http://schemas.openxmlformats.org/officeDocument/2006/relationships/hyperlink" Target="http://youtu.be" TargetMode="External"/><Relationship Id="rId7437" Type="http://schemas.openxmlformats.org/officeDocument/2006/relationships/hyperlink" Target="https://i.redd.it/z0a4od2rov751.png" TargetMode="External"/><Relationship Id="rId6104" Type="http://schemas.openxmlformats.org/officeDocument/2006/relationships/hyperlink" Target="http://i.redd.it" TargetMode="External"/><Relationship Id="rId7436" Type="http://schemas.openxmlformats.org/officeDocument/2006/relationships/hyperlink" Target="https://www.reddit.com/r/metacanada/comments/hi3dwb/cheeky_template/" TargetMode="External"/><Relationship Id="rId6105" Type="http://schemas.openxmlformats.org/officeDocument/2006/relationships/hyperlink" Target="https://www.reddit.com/r/metacanada/comments/hc9p8l/thats_more_like_it/" TargetMode="External"/><Relationship Id="rId7435" Type="http://schemas.openxmlformats.org/officeDocument/2006/relationships/hyperlink" Target="http://i.redd.it" TargetMode="External"/><Relationship Id="rId7429" Type="http://schemas.openxmlformats.org/officeDocument/2006/relationships/hyperlink" Target="https://i.redd.it/b0z2y8s5dj351.jpg" TargetMode="External"/><Relationship Id="rId7428" Type="http://schemas.openxmlformats.org/officeDocument/2006/relationships/hyperlink" Target="https://www.reddit.com/r/metacanada/comments/gyi62y/remember_kids/" TargetMode="External"/><Relationship Id="rId7423" Type="http://schemas.openxmlformats.org/officeDocument/2006/relationships/hyperlink" Target="https://youtu.be/jhi2icRXbHo?t=856" TargetMode="External"/><Relationship Id="rId7422" Type="http://schemas.openxmlformats.org/officeDocument/2006/relationships/hyperlink" Target="https://www.reddit.com/r/metacanada/comments/hbhxah/take_a_minute_to_listen_and_tell_me_this_doesnt/" TargetMode="External"/><Relationship Id="rId7421" Type="http://schemas.openxmlformats.org/officeDocument/2006/relationships/hyperlink" Target="http://youtu.be" TargetMode="External"/><Relationship Id="rId7420" Type="http://schemas.openxmlformats.org/officeDocument/2006/relationships/hyperlink" Target="https://www.reddit.com/r/metacanada/comments/gxhgsi/all_lives_matter/" TargetMode="External"/><Relationship Id="rId7427" Type="http://schemas.openxmlformats.org/officeDocument/2006/relationships/hyperlink" Target="http://i.redd.it" TargetMode="External"/><Relationship Id="rId7426" Type="http://schemas.openxmlformats.org/officeDocument/2006/relationships/hyperlink" Target="https://i.redd.it/2kje4n4gw6351.jpg" TargetMode="External"/><Relationship Id="rId7425" Type="http://schemas.openxmlformats.org/officeDocument/2006/relationships/hyperlink" Target="https://www.reddit.com/r/metacanada/comments/gxh9uk/i_just_want_to_play_call_of_duty/" TargetMode="External"/><Relationship Id="rId7424" Type="http://schemas.openxmlformats.org/officeDocument/2006/relationships/hyperlink" Target="http://i.redd.it" TargetMode="External"/><Relationship Id="rId6120" Type="http://schemas.openxmlformats.org/officeDocument/2006/relationships/hyperlink" Target="https://www.reddit.com/r/metacanada/comments/hfdr2p/nothing_else_so_perfect/" TargetMode="External"/><Relationship Id="rId7452" Type="http://schemas.openxmlformats.org/officeDocument/2006/relationships/hyperlink" Target="https://i.redd.it/rqkzidb6g5351.jpg" TargetMode="External"/><Relationship Id="rId6121" Type="http://schemas.openxmlformats.org/officeDocument/2006/relationships/hyperlink" Target="https://i.redd.it/ry5aw8x3py651.jpg" TargetMode="External"/><Relationship Id="rId7451" Type="http://schemas.openxmlformats.org/officeDocument/2006/relationships/hyperlink" Target="https://www.reddit.com/r/metacanada/comments/gxc41r/where_does_it_end/" TargetMode="External"/><Relationship Id="rId7450" Type="http://schemas.openxmlformats.org/officeDocument/2006/relationships/hyperlink" Target="http://i.redd.it" TargetMode="External"/><Relationship Id="rId6124" Type="http://schemas.openxmlformats.org/officeDocument/2006/relationships/hyperlink" Target="https://www.reddit.com/r/metacanada/comments/h7s8wv/haha/" TargetMode="External"/><Relationship Id="rId7456" Type="http://schemas.openxmlformats.org/officeDocument/2006/relationships/hyperlink" Target="https://www.reddit.com/r/metacanada/comments/gy3yab/for_measurement/" TargetMode="External"/><Relationship Id="rId6125" Type="http://schemas.openxmlformats.org/officeDocument/2006/relationships/hyperlink" Target="http://i.redd.it" TargetMode="External"/><Relationship Id="rId7455" Type="http://schemas.openxmlformats.org/officeDocument/2006/relationships/hyperlink" Target="http://archive.is/7g0U2" TargetMode="External"/><Relationship Id="rId6122" Type="http://schemas.openxmlformats.org/officeDocument/2006/relationships/hyperlink" Target="http://i.redd.it" TargetMode="External"/><Relationship Id="rId7454" Type="http://schemas.openxmlformats.org/officeDocument/2006/relationships/hyperlink" Target="https://www.reddit.com/r/metacanada/comments/hbj3i9/voluntary_nationwide_contact_tracing_app_coming/" TargetMode="External"/><Relationship Id="rId6123" Type="http://schemas.openxmlformats.org/officeDocument/2006/relationships/hyperlink" Target="https://www.reddit.com/r/metacanada/comments/h7s8wv/haha/" TargetMode="External"/><Relationship Id="rId7453" Type="http://schemas.openxmlformats.org/officeDocument/2006/relationships/hyperlink" Target="http://archive.is" TargetMode="External"/><Relationship Id="rId6128" Type="http://schemas.openxmlformats.org/officeDocument/2006/relationships/hyperlink" Target="http://youtu.be" TargetMode="External"/><Relationship Id="rId6129" Type="http://schemas.openxmlformats.org/officeDocument/2006/relationships/hyperlink" Target="https://www.reddit.com/r/metacanada/comments/hejxpp/welcome_to_toronto_chaz_chop_2020/" TargetMode="External"/><Relationship Id="rId7459" Type="http://schemas.openxmlformats.org/officeDocument/2006/relationships/hyperlink" Target="https://www.reddit.com/r/metacanada/comments/guuq3a/the_new_and_improved_desmond_is_amazing/" TargetMode="External"/><Relationship Id="rId6126" Type="http://schemas.openxmlformats.org/officeDocument/2006/relationships/hyperlink" Target="https://www.reddit.com/r/metacanada/comments/h79a5j/the_current_tv_show_airing_on_rogers_sportsnet/" TargetMode="External"/><Relationship Id="rId7458" Type="http://schemas.openxmlformats.org/officeDocument/2006/relationships/hyperlink" Target="http://i.redd.it" TargetMode="External"/><Relationship Id="rId6127" Type="http://schemas.openxmlformats.org/officeDocument/2006/relationships/hyperlink" Target="https://i.redd.it/8jj4vnh29d451.jpg" TargetMode="External"/><Relationship Id="rId7457" Type="http://schemas.openxmlformats.org/officeDocument/2006/relationships/hyperlink" Target="https://www.reddit.com/r/metacanada/comments/gy3yab/for_measurement/" TargetMode="External"/><Relationship Id="rId6119" Type="http://schemas.openxmlformats.org/officeDocument/2006/relationships/hyperlink" Target="http://i.redd.it" TargetMode="External"/><Relationship Id="rId7441" Type="http://schemas.openxmlformats.org/officeDocument/2006/relationships/hyperlink" Target="http://i.redd.it" TargetMode="External"/><Relationship Id="rId6110" Type="http://schemas.openxmlformats.org/officeDocument/2006/relationships/hyperlink" Target="http://i.redd.it" TargetMode="External"/><Relationship Id="rId7440" Type="http://schemas.openxmlformats.org/officeDocument/2006/relationships/hyperlink" Target="https://www.youtube.com/watch?v=EtF5THjCu0M&amp;amp;feature=share" TargetMode="External"/><Relationship Id="rId6113" Type="http://schemas.openxmlformats.org/officeDocument/2006/relationships/hyperlink" Target="http://i.redd.it" TargetMode="External"/><Relationship Id="rId7445" Type="http://schemas.openxmlformats.org/officeDocument/2006/relationships/hyperlink" Target="https://www.reddit.com/r/metacanada/comments/gy8edf/well_justin_i_cant_say_we_agree_with_you_but_at/" TargetMode="External"/><Relationship Id="rId6114" Type="http://schemas.openxmlformats.org/officeDocument/2006/relationships/hyperlink" Target="https://www.reddit.com/r/metacanada/comments/h8xldk/tfw_its_2040_and_trudeau_still_hasnt_resumed/" TargetMode="External"/><Relationship Id="rId7444" Type="http://schemas.openxmlformats.org/officeDocument/2006/relationships/hyperlink" Target="http://i.redd.it" TargetMode="External"/><Relationship Id="rId6111" Type="http://schemas.openxmlformats.org/officeDocument/2006/relationships/hyperlink" Target="https://www.reddit.com/r/metacanada/comments/h8u30m/sunny_ways/" TargetMode="External"/><Relationship Id="rId7443" Type="http://schemas.openxmlformats.org/officeDocument/2006/relationships/hyperlink" Target="https://i.redd.it/8mlq7ae0xd451.jpg" TargetMode="External"/><Relationship Id="rId6112" Type="http://schemas.openxmlformats.org/officeDocument/2006/relationships/hyperlink" Target="https://www.reddit.com/r/metacanada/comments/h8u30m/sunny_ways/" TargetMode="External"/><Relationship Id="rId7442" Type="http://schemas.openxmlformats.org/officeDocument/2006/relationships/hyperlink" Target="https://www.reddit.com/r/metacanada/comments/h7e61v/what_twisted_world_were_living_in/" TargetMode="External"/><Relationship Id="rId6117" Type="http://schemas.openxmlformats.org/officeDocument/2006/relationships/hyperlink" Target="https://www.reddit.com/r/metacanada/comments/hcouxq/guide_to_begin_researching_exposing_the_deep_state/" TargetMode="External"/><Relationship Id="rId7449" Type="http://schemas.openxmlformats.org/officeDocument/2006/relationships/hyperlink" Target="https://i.redd.it/aykny29ix7351.jpg" TargetMode="External"/><Relationship Id="rId6118" Type="http://schemas.openxmlformats.org/officeDocument/2006/relationships/hyperlink" Target="https://www.humorousmathematics.com/post/are-you-interested-in-learning-about-qanon-use-this-guide-to-get-started" TargetMode="External"/><Relationship Id="rId7448" Type="http://schemas.openxmlformats.org/officeDocument/2006/relationships/hyperlink" Target="https://www.reddit.com/r/metacanada/comments/gxkfcv/hey_you_yeah_you_did_you_post_online_today/" TargetMode="External"/><Relationship Id="rId6115" Type="http://schemas.openxmlformats.org/officeDocument/2006/relationships/hyperlink" Target="https://i.redd.it/bpcfzobrrw451.jpg" TargetMode="External"/><Relationship Id="rId7447" Type="http://schemas.openxmlformats.org/officeDocument/2006/relationships/hyperlink" Target="http://i.redd.it" TargetMode="External"/><Relationship Id="rId6116" Type="http://schemas.openxmlformats.org/officeDocument/2006/relationships/hyperlink" Target="http://humorousmathematics.com" TargetMode="External"/><Relationship Id="rId7446" Type="http://schemas.openxmlformats.org/officeDocument/2006/relationships/hyperlink" Target="https://i.redd.it/395m4xh45g351.png" TargetMode="External"/><Relationship Id="rId1" Type="http://schemas.openxmlformats.org/officeDocument/2006/relationships/hyperlink" Target="https://www.reddit.com/r/metacanada/comments/gzayyl/new_banner_sucks_ass/" TargetMode="External"/><Relationship Id="rId2" Type="http://schemas.openxmlformats.org/officeDocument/2006/relationships/hyperlink" Target="https://www.reddit.com/r/metacanada/comments/gzayyl/new_banner_sucks_ass/" TargetMode="External"/><Relationship Id="rId3" Type="http://schemas.openxmlformats.org/officeDocument/2006/relationships/hyperlink" Target="http://i.redd.it" TargetMode="External"/><Relationship Id="rId4" Type="http://schemas.openxmlformats.org/officeDocument/2006/relationships/hyperlink" Target="https://www.reddit.com/r/metacanada/comments/guz6p5/peter_mackay_you_dirty_slut/" TargetMode="External"/><Relationship Id="rId9" Type="http://schemas.openxmlformats.org/officeDocument/2006/relationships/hyperlink" Target="http://i.redd.it" TargetMode="External"/><Relationship Id="rId5" Type="http://schemas.openxmlformats.org/officeDocument/2006/relationships/hyperlink" Target="https://i.redd.it/wdu3p7cnwe251.jpg" TargetMode="External"/><Relationship Id="rId6" Type="http://schemas.openxmlformats.org/officeDocument/2006/relationships/hyperlink" Target="http://twitter.com" TargetMode="External"/><Relationship Id="rId7" Type="http://schemas.openxmlformats.org/officeDocument/2006/relationships/hyperlink" Target="https://www.reddit.com/r/metacanada/comments/hcbdcr/toronto_blm_protesters_demand_that_toronto_police/" TargetMode="External"/><Relationship Id="rId8" Type="http://schemas.openxmlformats.org/officeDocument/2006/relationships/hyperlink" Target="https://twitter.com/TPostMillennial/status/1274058707345825796?s=20" TargetMode="External"/><Relationship Id="rId7419" Type="http://schemas.openxmlformats.org/officeDocument/2006/relationships/hyperlink" Target="https://www.reddit.com/r/metacanada/comments/gxhgsi/all_lives_matter/" TargetMode="External"/><Relationship Id="rId7418" Type="http://schemas.openxmlformats.org/officeDocument/2006/relationships/hyperlink" Target="https://www.reddit.com/r/metacanada/comments/hhvxim/its_109_am_pacific_standard_timeis_metastill_here/" TargetMode="External"/><Relationship Id="rId7417" Type="http://schemas.openxmlformats.org/officeDocument/2006/relationships/hyperlink" Target="https://www.reddit.com/r/metacanada/comments/hhvxim/its_109_am_pacific_standard_timeis_metastill_here/" TargetMode="External"/><Relationship Id="rId7412" Type="http://schemas.openxmlformats.org/officeDocument/2006/relationships/hyperlink" Target="https://www.reddit.com/r/metacanada/comments/gxc8oi/justin_trudeau_supports/" TargetMode="External"/><Relationship Id="rId7411" Type="http://schemas.openxmlformats.org/officeDocument/2006/relationships/hyperlink" Target="http://i.redd.it" TargetMode="External"/><Relationship Id="rId7410" Type="http://schemas.openxmlformats.org/officeDocument/2006/relationships/hyperlink" Target="https://www.cbc.ca/kidscbc2/the-feed/they-them-their-why-some-people-use-these-pronouns-instead-of-he-or-she" TargetMode="External"/><Relationship Id="rId7416" Type="http://schemas.openxmlformats.org/officeDocument/2006/relationships/hyperlink" Target="https://i.redd.it/bm8yr7qrm8051.jpg" TargetMode="External"/><Relationship Id="rId7415" Type="http://schemas.openxmlformats.org/officeDocument/2006/relationships/hyperlink" Target="https://www.reddit.com/r/metacanada/comments/gzzw8f/justin_trudeau_1/" TargetMode="External"/><Relationship Id="rId7414" Type="http://schemas.openxmlformats.org/officeDocument/2006/relationships/hyperlink" Target="http://i.redd.it" TargetMode="External"/><Relationship Id="rId7413" Type="http://schemas.openxmlformats.org/officeDocument/2006/relationships/hyperlink" Target="https://i.redd.it/b7fign2eh5351.jpg" TargetMode="External"/><Relationship Id="rId7409" Type="http://schemas.openxmlformats.org/officeDocument/2006/relationships/hyperlink" Target="https://www.reddit.com/r/metacanada/comments/gww41o/what_the_cbc_is_teaching_our_kids/" TargetMode="External"/><Relationship Id="rId7408" Type="http://schemas.openxmlformats.org/officeDocument/2006/relationships/hyperlink" Target="http://cbc.ca" TargetMode="External"/><Relationship Id="rId7407" Type="http://schemas.openxmlformats.org/officeDocument/2006/relationships/hyperlink" Target="https://v.redd.it/cque9fh7a2751" TargetMode="External"/><Relationship Id="rId7406" Type="http://schemas.openxmlformats.org/officeDocument/2006/relationships/hyperlink" Target="https://www.reddit.com/r/metacanada/comments/hfr8i1/lone_patriot_takes_on_chopchaz/" TargetMode="External"/><Relationship Id="rId7401" Type="http://schemas.openxmlformats.org/officeDocument/2006/relationships/hyperlink" Target="https://www.reddit.com/r/metacanada/comments/hgwghl/media_bias_in_canada/" TargetMode="External"/><Relationship Id="rId7400" Type="http://schemas.openxmlformats.org/officeDocument/2006/relationships/hyperlink" Target="https://www.reddit.com/r/metacanada/comments/hgwghl/media_bias_in_canada/" TargetMode="External"/><Relationship Id="rId7405" Type="http://schemas.openxmlformats.org/officeDocument/2006/relationships/hyperlink" Target="http://v.redd.it" TargetMode="External"/><Relationship Id="rId7404" Type="http://schemas.openxmlformats.org/officeDocument/2006/relationships/hyperlink" Target="https://i.redd.it/vcrb3vr3xw651.jpg" TargetMode="External"/><Relationship Id="rId7403" Type="http://schemas.openxmlformats.org/officeDocument/2006/relationships/hyperlink" Target="https://www.reddit.com/r/metacanada/comments/hf80l1/i_almost_forgot/" TargetMode="External"/><Relationship Id="rId7402" Type="http://schemas.openxmlformats.org/officeDocument/2006/relationships/hyperlink" Target="http://i.redd.it" TargetMode="External"/><Relationship Id="rId3911" Type="http://schemas.openxmlformats.org/officeDocument/2006/relationships/hyperlink" Target="https://www.reddit.com/r/metacanada/comments/h9l1wi/the_white_supremacist_that_drove_into_the_group/" TargetMode="External"/><Relationship Id="rId3910" Type="http://schemas.openxmlformats.org/officeDocument/2006/relationships/hyperlink" Target="http://i.redd.it" TargetMode="External"/><Relationship Id="rId3913" Type="http://schemas.openxmlformats.org/officeDocument/2006/relationships/hyperlink" Target="http://i.redd.it" TargetMode="External"/><Relationship Id="rId3912" Type="http://schemas.openxmlformats.org/officeDocument/2006/relationships/hyperlink" Target="https://i.redd.it/gywn7b2g13551.jpg" TargetMode="External"/><Relationship Id="rId3915" Type="http://schemas.openxmlformats.org/officeDocument/2006/relationships/hyperlink" Target="https://i.redd.it/39gwlqtkip251.jpg" TargetMode="External"/><Relationship Id="rId3914" Type="http://schemas.openxmlformats.org/officeDocument/2006/relationships/hyperlink" Target="https://www.reddit.com/r/metacanada/comments/gvv4ll/blacked/" TargetMode="External"/><Relationship Id="rId3917" Type="http://schemas.openxmlformats.org/officeDocument/2006/relationships/hyperlink" Target="https://www.reddit.com/r/metacanada/comments/hb33dt/lets_not_forget_all_your_money/" TargetMode="External"/><Relationship Id="rId3916" Type="http://schemas.openxmlformats.org/officeDocument/2006/relationships/hyperlink" Target="http://i.redd.it" TargetMode="External"/><Relationship Id="rId3919" Type="http://schemas.openxmlformats.org/officeDocument/2006/relationships/hyperlink" Target="https://www.reddit.com/r/metacanada/comments/gwjwe7/im_trying_to_find_video_of_trudeaus_awkward_long/" TargetMode="External"/><Relationship Id="rId3918" Type="http://schemas.openxmlformats.org/officeDocument/2006/relationships/hyperlink" Target="https://i.redd.it/9h2v59ep4k551.jpg" TargetMode="External"/><Relationship Id="rId6190" Type="http://schemas.openxmlformats.org/officeDocument/2006/relationships/hyperlink" Target="https://www.reddit.com/r/metacanada/comments/gw6fbq/ill_care_about_george_floyd_when_people_care/" TargetMode="External"/><Relationship Id="rId6182" Type="http://schemas.openxmlformats.org/officeDocument/2006/relationships/hyperlink" Target="https://news.sky.com/story/greta-thunberg-world-leaders-want-selfies-with-me-so-they-can-look-good-12016467" TargetMode="External"/><Relationship Id="rId6183" Type="http://schemas.openxmlformats.org/officeDocument/2006/relationships/hyperlink" Target="http://i.redd.it" TargetMode="External"/><Relationship Id="rId6180" Type="http://schemas.openxmlformats.org/officeDocument/2006/relationships/hyperlink" Target="http://news.sky.com" TargetMode="External"/><Relationship Id="rId6181" Type="http://schemas.openxmlformats.org/officeDocument/2006/relationships/hyperlink" Target="https://www.reddit.com/r/metacanada/comments/hhl9be/greta_thunberg_world_leaders_want_selfies_with_me/" TargetMode="External"/><Relationship Id="rId6186" Type="http://schemas.openxmlformats.org/officeDocument/2006/relationships/hyperlink" Target="http://ctvnews.ca" TargetMode="External"/><Relationship Id="rId6187" Type="http://schemas.openxmlformats.org/officeDocument/2006/relationships/hyperlink" Target="https://www.reddit.com/r/metacanada/comments/gwnjiq/tam_warns_of_explosive_second_covid19_wave_if/" TargetMode="External"/><Relationship Id="rId6184" Type="http://schemas.openxmlformats.org/officeDocument/2006/relationships/hyperlink" Target="https://www.reddit.com/r/metacanada/comments/gv74u5/ontario_on_the_downward_slope/" TargetMode="External"/><Relationship Id="rId6185" Type="http://schemas.openxmlformats.org/officeDocument/2006/relationships/hyperlink" Target="https://i.redd.it/7ies2rxpyh251.jpg" TargetMode="External"/><Relationship Id="rId6188" Type="http://schemas.openxmlformats.org/officeDocument/2006/relationships/hyperlink" Target="https://www.ctvnews.ca/health/coronavirus/tam-warns-of-explosive-second-covid-19-wave-if-reopening-mishandled-1.4968986" TargetMode="External"/><Relationship Id="rId6189" Type="http://schemas.openxmlformats.org/officeDocument/2006/relationships/hyperlink" Target="http://i.redd.it" TargetMode="External"/><Relationship Id="rId3900" Type="http://schemas.openxmlformats.org/officeDocument/2006/relationships/hyperlink" Target="https://www.thestar.com/news/crime/2020/06/10/police-id-leaside-shooting-victim-described-as-man-of-profound-character.html" TargetMode="External"/><Relationship Id="rId3902" Type="http://schemas.openxmlformats.org/officeDocument/2006/relationships/hyperlink" Target="https://www.reddit.com/r/metacanada/comments/hbufdh/theywhomustnotbenamed/" TargetMode="External"/><Relationship Id="rId3901" Type="http://schemas.openxmlformats.org/officeDocument/2006/relationships/hyperlink" Target="http://ctvnews.ca" TargetMode="External"/><Relationship Id="rId3904" Type="http://schemas.openxmlformats.org/officeDocument/2006/relationships/hyperlink" Target="http://youtube.com" TargetMode="External"/><Relationship Id="rId3903" Type="http://schemas.openxmlformats.org/officeDocument/2006/relationships/hyperlink" Target="https://www.ctvnews.ca/mobile/world/australia-hit-by-cyberattacks-from-unnamed-state-based-actor-says-pm-1.4990754" TargetMode="External"/><Relationship Id="rId3906" Type="http://schemas.openxmlformats.org/officeDocument/2006/relationships/hyperlink" Target="https://www.youtube.com/watch?v=p_t4mKKB6rQ" TargetMode="External"/><Relationship Id="rId3905" Type="http://schemas.openxmlformats.org/officeDocument/2006/relationships/hyperlink" Target="https://www.reddit.com/r/metacanada/comments/hi73kj/return_to_foodbenders_david_wants_to_buy_a/" TargetMode="External"/><Relationship Id="rId3908" Type="http://schemas.openxmlformats.org/officeDocument/2006/relationships/hyperlink" Target="https://www.reddit.com/r/metacanada/comments/h80bhf/rename_brantford_because_joseph_brant_owned_a/" TargetMode="External"/><Relationship Id="rId3907" Type="http://schemas.openxmlformats.org/officeDocument/2006/relationships/hyperlink" Target="http://insidehalton.com" TargetMode="External"/><Relationship Id="rId3909" Type="http://schemas.openxmlformats.org/officeDocument/2006/relationships/hyperlink" Target="https://www.reddit.com/r/metacanada/comments/h80bhf/rename_brantford_because_joseph_brant_owned_a/" TargetMode="External"/><Relationship Id="rId6171" Type="http://schemas.openxmlformats.org/officeDocument/2006/relationships/hyperlink" Target="http://youtu.be" TargetMode="External"/><Relationship Id="rId6172" Type="http://schemas.openxmlformats.org/officeDocument/2006/relationships/hyperlink" Target="https://www.reddit.com/r/metacanada/comments/guj2nv/protest_turned_into_a_riot_in_montreal/" TargetMode="External"/><Relationship Id="rId6170" Type="http://schemas.openxmlformats.org/officeDocument/2006/relationships/hyperlink" Target="https://i.redd.it/qwx2ff9jkf251.png" TargetMode="External"/><Relationship Id="rId6175" Type="http://schemas.openxmlformats.org/officeDocument/2006/relationships/hyperlink" Target="https://www.reddit.com/r/metacanada/comments/h9n1xz/the_average_recent_immigrant_in_canada_imposes_a/" TargetMode="External"/><Relationship Id="rId6176" Type="http://schemas.openxmlformats.org/officeDocument/2006/relationships/hyperlink" Target="https://outline.com/gmyg5m" TargetMode="External"/><Relationship Id="rId6173" Type="http://schemas.openxmlformats.org/officeDocument/2006/relationships/hyperlink" Target="https://youtu.be/YQvAZC7GTY4" TargetMode="External"/><Relationship Id="rId6174" Type="http://schemas.openxmlformats.org/officeDocument/2006/relationships/hyperlink" Target="http://outline.com" TargetMode="External"/><Relationship Id="rId6179" Type="http://schemas.openxmlformats.org/officeDocument/2006/relationships/hyperlink" Target="https://i.redd.it/1tiaxew1fp251.jpg" TargetMode="External"/><Relationship Id="rId6177" Type="http://schemas.openxmlformats.org/officeDocument/2006/relationships/hyperlink" Target="http://i.redd.it" TargetMode="External"/><Relationship Id="rId6178" Type="http://schemas.openxmlformats.org/officeDocument/2006/relationships/hyperlink" Target="https://www.reddit.com/r/metacanada/comments/gw51ht/media20_virus/" TargetMode="External"/><Relationship Id="rId3931" Type="http://schemas.openxmlformats.org/officeDocument/2006/relationships/hyperlink" Target="http://globalnews.ca" TargetMode="External"/><Relationship Id="rId2600" Type="http://schemas.openxmlformats.org/officeDocument/2006/relationships/hyperlink" Target="http://msn.com" TargetMode="External"/><Relationship Id="rId3930" Type="http://schemas.openxmlformats.org/officeDocument/2006/relationships/hyperlink" Target="https://snew.notabug.io/r/canada/comments/guqa7x/trudeau_says_antiblack_racism_is_alive_in_canada/" TargetMode="External"/><Relationship Id="rId2601" Type="http://schemas.openxmlformats.org/officeDocument/2006/relationships/hyperlink" Target="https://www.reddit.com/r/metacanada/comments/ha96ed/at_least_20_are_dead_after_indian_and_chinese/" TargetMode="External"/><Relationship Id="rId3933" Type="http://schemas.openxmlformats.org/officeDocument/2006/relationships/hyperlink" Target="https://www.reddit.com/r/metacanada/comments/h7tna6/get_ready_for_the_nonwhite_flood_ottawa_to_revamp/" TargetMode="External"/><Relationship Id="rId2602" Type="http://schemas.openxmlformats.org/officeDocument/2006/relationships/hyperlink" Target="https://www.msn.com/en-us/news/world/at-least-20-are-dead-after-indian-and-chinese-troops-fought-each-other-with-rocks-and-metal-rods-in-a-violent-border-dispute/ar-BB15yc8h" TargetMode="External"/><Relationship Id="rId3932" Type="http://schemas.openxmlformats.org/officeDocument/2006/relationships/hyperlink" Target="https://www.reddit.com/r/metacanada/comments/h7tna6/get_ready_for_the_nonwhite_flood_ottawa_to_revamp/" TargetMode="External"/><Relationship Id="rId2603" Type="http://schemas.openxmlformats.org/officeDocument/2006/relationships/hyperlink" Target="http://archive.is" TargetMode="External"/><Relationship Id="rId3935" Type="http://schemas.openxmlformats.org/officeDocument/2006/relationships/hyperlink" Target="https://www.reddit.com/r/metacanada/comments/gyzdy9/the_blacklivesmatter_uk_protests_were_violent/" TargetMode="External"/><Relationship Id="rId2604" Type="http://schemas.openxmlformats.org/officeDocument/2006/relationships/hyperlink" Target="https://www.reddit.com/r/metacanada/comments/hc5zd4/facebook_pulls_trump_campaign_ad_for_using_nazi/" TargetMode="External"/><Relationship Id="rId3934" Type="http://schemas.openxmlformats.org/officeDocument/2006/relationships/hyperlink" Target="http://youtube.com" TargetMode="External"/><Relationship Id="rId2605" Type="http://schemas.openxmlformats.org/officeDocument/2006/relationships/hyperlink" Target="http://archive.is/rmmCy" TargetMode="External"/><Relationship Id="rId3937" Type="http://schemas.openxmlformats.org/officeDocument/2006/relationships/hyperlink" Target="http://imgur.com" TargetMode="External"/><Relationship Id="rId2606" Type="http://schemas.openxmlformats.org/officeDocument/2006/relationships/hyperlink" Target="http://twitter.com" TargetMode="External"/><Relationship Id="rId3936" Type="http://schemas.openxmlformats.org/officeDocument/2006/relationships/hyperlink" Target="https://www.youtube.com/watch?v=zedirBi7dMY&amp;amp;feature=share" TargetMode="External"/><Relationship Id="rId808" Type="http://schemas.openxmlformats.org/officeDocument/2006/relationships/hyperlink" Target="http://calgaryherald.com" TargetMode="External"/><Relationship Id="rId2607" Type="http://schemas.openxmlformats.org/officeDocument/2006/relationships/hyperlink" Target="https://www.reddit.com/r/metacanada/comments/hcq8jg/peaceful_protesters/" TargetMode="External"/><Relationship Id="rId3939" Type="http://schemas.openxmlformats.org/officeDocument/2006/relationships/hyperlink" Target="https://imgur.com/cu9MR6Q" TargetMode="External"/><Relationship Id="rId807" Type="http://schemas.openxmlformats.org/officeDocument/2006/relationships/hyperlink" Target="https://www.reddit.com/r/metacanada/comments/h8n47u/donald_trump_finalizes_rule_defining_gender_as_a/" TargetMode="External"/><Relationship Id="rId2608" Type="http://schemas.openxmlformats.org/officeDocument/2006/relationships/hyperlink" Target="https://twitter.com/realjameswoods/status/1274384546725687296?s=21" TargetMode="External"/><Relationship Id="rId3938" Type="http://schemas.openxmlformats.org/officeDocument/2006/relationships/hyperlink" Target="https://www.reddit.com/r/metacanada/comments/gx4k56/because_black_lives_matter/" TargetMode="External"/><Relationship Id="rId806" Type="http://schemas.openxmlformats.org/officeDocument/2006/relationships/hyperlink" Target="https://www.reddit.com/r/metacanada/comments/h8n47u/donald_trump_finalizes_rule_defining_gender_as_a/" TargetMode="External"/><Relationship Id="rId2609" Type="http://schemas.openxmlformats.org/officeDocument/2006/relationships/hyperlink" Target="http://ndp.ca" TargetMode="External"/><Relationship Id="rId805" Type="http://schemas.openxmlformats.org/officeDocument/2006/relationships/hyperlink" Target="http://m.washingtontimes.com" TargetMode="External"/><Relationship Id="rId809" Type="http://schemas.openxmlformats.org/officeDocument/2006/relationships/hyperlink" Target="https://www.reddit.com/r/metacanada/comments/h8afir/calgary_female_officer_taken_to_mall_and_told_to/" TargetMode="External"/><Relationship Id="rId800" Type="http://schemas.openxmlformats.org/officeDocument/2006/relationships/hyperlink" Target="https://www.reddit.com/r/metacanada/comments/hagbrg/obey_or_die_principal_on_leave_for_saying_she/" TargetMode="External"/><Relationship Id="rId804" Type="http://schemas.openxmlformats.org/officeDocument/2006/relationships/hyperlink" Target="https://twitter.com/premekee/status/1275852967615365125?s=20" TargetMode="External"/><Relationship Id="rId803" Type="http://schemas.openxmlformats.org/officeDocument/2006/relationships/hyperlink" Target="https://www.reddit.com/r/metacanada/comments/hfd6s1/the_new_woke_is_being_racist_against_whites/" TargetMode="External"/><Relationship Id="rId802" Type="http://schemas.openxmlformats.org/officeDocument/2006/relationships/hyperlink" Target="http://twitter.com" TargetMode="External"/><Relationship Id="rId801" Type="http://schemas.openxmlformats.org/officeDocument/2006/relationships/hyperlink" Target="https://www.washingtonexaminer.com/news/principal-on-leave-for-saying-she-supports-black-lives-but-not-movements-coercive-measures" TargetMode="External"/><Relationship Id="rId3920" Type="http://schemas.openxmlformats.org/officeDocument/2006/relationships/hyperlink" Target="https://www.reddit.com/r/metacanada/comments/gwjwe7/im_trying_to_find_video_of_trudeaus_awkward_long/" TargetMode="External"/><Relationship Id="rId3922" Type="http://schemas.openxmlformats.org/officeDocument/2006/relationships/hyperlink" Target="https://www.reddit.com/r/metacanada/comments/hc7uqb/social_distancing_for_thee_but_not_for_me/" TargetMode="External"/><Relationship Id="rId3921" Type="http://schemas.openxmlformats.org/officeDocument/2006/relationships/hyperlink" Target="https://www.reddit.com/r/metacanada/comments/hc7uqb/social_distancing_for_thee_but_not_for_me/" TargetMode="External"/><Relationship Id="rId3924" Type="http://schemas.openxmlformats.org/officeDocument/2006/relationships/hyperlink" Target="https://www.reddit.com/r/metacanada/comments/hff1b4/why_csis_believes_canada_is_a_permissive_target/" TargetMode="External"/><Relationship Id="rId3923" Type="http://schemas.openxmlformats.org/officeDocument/2006/relationships/hyperlink" Target="http://globalnews.ca" TargetMode="External"/><Relationship Id="rId3926" Type="http://schemas.openxmlformats.org/officeDocument/2006/relationships/hyperlink" Target="https://www.reddit.com/r/metacanada/comments/hi4oeo/the_donald_cumtown_chaptraphouse_banned_plus/" TargetMode="External"/><Relationship Id="rId3925" Type="http://schemas.openxmlformats.org/officeDocument/2006/relationships/hyperlink" Target="https://globalnews.ca/news/7075248/canada-china-interference-permissive-target/" TargetMode="External"/><Relationship Id="rId3928" Type="http://schemas.openxmlformats.org/officeDocument/2006/relationships/hyperlink" Target="http://snew.notabug.io" TargetMode="External"/><Relationship Id="rId3927" Type="http://schemas.openxmlformats.org/officeDocument/2006/relationships/hyperlink" Target="https://www.reddit.com/r/metacanada/comments/hi4oeo/the_donald_cumtown_chaptraphouse_banned_plus/" TargetMode="External"/><Relationship Id="rId3929" Type="http://schemas.openxmlformats.org/officeDocument/2006/relationships/hyperlink" Target="https://www.reddit.com/r/metacanada/comments/gut34z/they_know_trudeau_has_lost_all_credibility_and/" TargetMode="External"/><Relationship Id="rId6193" Type="http://schemas.openxmlformats.org/officeDocument/2006/relationships/hyperlink" Target="https://www.reddit.com/r/metacanada/comments/gw6hgt/ill_care_about_george_floyd_when_people_care/" TargetMode="External"/><Relationship Id="rId6194" Type="http://schemas.openxmlformats.org/officeDocument/2006/relationships/hyperlink" Target="https://i.redd.it/cuvf2403kp251.jpg" TargetMode="External"/><Relationship Id="rId6191" Type="http://schemas.openxmlformats.org/officeDocument/2006/relationships/hyperlink" Target="https://i.redd.it/cuvf2403kp251.jpg" TargetMode="External"/><Relationship Id="rId6192" Type="http://schemas.openxmlformats.org/officeDocument/2006/relationships/hyperlink" Target="http://i.redd.it" TargetMode="External"/><Relationship Id="rId6197" Type="http://schemas.openxmlformats.org/officeDocument/2006/relationships/hyperlink" Target="https://youtu.be/2YhyNqXWqiU" TargetMode="External"/><Relationship Id="rId6198" Type="http://schemas.openxmlformats.org/officeDocument/2006/relationships/hyperlink" Target="https://www.reddit.com/r/metacanada/comments/haey3z/in_case_you_forgot/" TargetMode="External"/><Relationship Id="rId6195" Type="http://schemas.openxmlformats.org/officeDocument/2006/relationships/hyperlink" Target="http://youtu.be" TargetMode="External"/><Relationship Id="rId6196" Type="http://schemas.openxmlformats.org/officeDocument/2006/relationships/hyperlink" Target="https://www.reddit.com/r/metacanada/comments/hccw4o/lauren_southern_is_back/" TargetMode="External"/><Relationship Id="rId6199" Type="http://schemas.openxmlformats.org/officeDocument/2006/relationships/hyperlink" Target="https://www.reddit.com/r/metacanada/comments/haey3z/in_case_you_forgot/" TargetMode="External"/><Relationship Id="rId7470" Type="http://schemas.openxmlformats.org/officeDocument/2006/relationships/hyperlink" Target="http://np.reddit.com" TargetMode="External"/><Relationship Id="rId6142" Type="http://schemas.openxmlformats.org/officeDocument/2006/relationships/hyperlink" Target="https://www.youtube.com/watch?v=Z1EA2ohrt5Q" TargetMode="External"/><Relationship Id="rId7474" Type="http://schemas.openxmlformats.org/officeDocument/2006/relationships/hyperlink" Target="https://www.reddit.com/r/metacanada/comments/gzoabo/ottawa_a_few_weeks_ago_you_banned_window_visits/" TargetMode="External"/><Relationship Id="rId6143" Type="http://schemas.openxmlformats.org/officeDocument/2006/relationships/hyperlink" Target="http://spencerfernando.com" TargetMode="External"/><Relationship Id="rId7473" Type="http://schemas.openxmlformats.org/officeDocument/2006/relationships/hyperlink" Target="http://imgur.com" TargetMode="External"/><Relationship Id="rId6140" Type="http://schemas.openxmlformats.org/officeDocument/2006/relationships/hyperlink" Target="http://youtube.com" TargetMode="External"/><Relationship Id="rId7472" Type="http://schemas.openxmlformats.org/officeDocument/2006/relationships/hyperlink" Target="https://np.reddit.com/r/announcements/comments/gxas21/upcoming_changes_to_our_content_policy_our_board/" TargetMode="External"/><Relationship Id="rId6141" Type="http://schemas.openxmlformats.org/officeDocument/2006/relationships/hyperlink" Target="https://www.reddit.com/r/metacanada/comments/hfnmsh/methods_of_subversion/" TargetMode="External"/><Relationship Id="rId7471" Type="http://schemas.openxmlformats.org/officeDocument/2006/relationships/hyperlink" Target="https://www.reddit.com/r/metacanada/comments/gxbkbi/god_help_us_al/" TargetMode="External"/><Relationship Id="rId6146" Type="http://schemas.openxmlformats.org/officeDocument/2006/relationships/hyperlink" Target="http://i.redd.it" TargetMode="External"/><Relationship Id="rId7478" Type="http://schemas.openxmlformats.org/officeDocument/2006/relationships/hyperlink" Target="https://www.tasteatlas.com/most-popular-cakes-in-slovenia" TargetMode="External"/><Relationship Id="rId6147" Type="http://schemas.openxmlformats.org/officeDocument/2006/relationships/hyperlink" Target="https://www.reddit.com/r/metacanada/comments/gwv3x9/behold_30_minutes_of_work/" TargetMode="External"/><Relationship Id="rId7477" Type="http://schemas.openxmlformats.org/officeDocument/2006/relationships/hyperlink" Target="https://www.reddit.com/r/metacanada/comments/gyocuz/these_are_the_4_most_popular_slovenian_cakes/" TargetMode="External"/><Relationship Id="rId6144" Type="http://schemas.openxmlformats.org/officeDocument/2006/relationships/hyperlink" Target="https://www.reddit.com/r/metacanada/comments/hb22iu/fail_trudeau_got_fewer_un_votes_than_harper_did/" TargetMode="External"/><Relationship Id="rId7476" Type="http://schemas.openxmlformats.org/officeDocument/2006/relationships/hyperlink" Target="http://tasteatlas.com" TargetMode="External"/><Relationship Id="rId6145" Type="http://schemas.openxmlformats.org/officeDocument/2006/relationships/hyperlink" Target="https://www.spencerfernando.com/2020/06/17/fail-trudeau-got-fewer-un-votes-than-harper-did/" TargetMode="External"/><Relationship Id="rId7475" Type="http://schemas.openxmlformats.org/officeDocument/2006/relationships/hyperlink" Target="https://imgur.com/tWb0mlO" TargetMode="External"/><Relationship Id="rId6148" Type="http://schemas.openxmlformats.org/officeDocument/2006/relationships/hyperlink" Target="https://i.redd.it/6eemqwp7xz251.jpg" TargetMode="External"/><Relationship Id="rId6149" Type="http://schemas.openxmlformats.org/officeDocument/2006/relationships/hyperlink" Target="http://i.imgur.com" TargetMode="External"/><Relationship Id="rId7479" Type="http://schemas.openxmlformats.org/officeDocument/2006/relationships/hyperlink" Target="https://www.reddit.com/r/metacanada/comments/hi9333/doug_ford_backs_out_of_surfing_competition_has/" TargetMode="External"/><Relationship Id="rId6131" Type="http://schemas.openxmlformats.org/officeDocument/2006/relationships/hyperlink" Target="http://reuters.com" TargetMode="External"/><Relationship Id="rId7463" Type="http://schemas.openxmlformats.org/officeDocument/2006/relationships/hyperlink" Target="https://www.thestar.com/politics/federal/2020/06/02/canada-orders-37m-syringes-to-be-ready-for-covid-19-vaccinations.html" TargetMode="External"/><Relationship Id="rId6132" Type="http://schemas.openxmlformats.org/officeDocument/2006/relationships/hyperlink" Target="https://www.reddit.com/r/metacanada/comments/gvu4lc/canadian_telcos_tap_ericsson_nokia_for_5g_gear/" TargetMode="External"/><Relationship Id="rId7462" Type="http://schemas.openxmlformats.org/officeDocument/2006/relationships/hyperlink" Target="https://www.reddit.com/r/metacanada/comments/gw314d/canada_orders_37m_syringes_to_be_ready_for/" TargetMode="External"/><Relationship Id="rId7461" Type="http://schemas.openxmlformats.org/officeDocument/2006/relationships/hyperlink" Target="http://thestar.com" TargetMode="External"/><Relationship Id="rId6130" Type="http://schemas.openxmlformats.org/officeDocument/2006/relationships/hyperlink" Target="https://youtu.be/a9plnWuXyNw" TargetMode="External"/><Relationship Id="rId7460" Type="http://schemas.openxmlformats.org/officeDocument/2006/relationships/hyperlink" Target="https://i.redd.it/o2xdg45jld251.jpg" TargetMode="External"/><Relationship Id="rId6135" Type="http://schemas.openxmlformats.org/officeDocument/2006/relationships/hyperlink" Target="https://www.reddit.com/r/metacanada/comments/hgvuq3/just_flipping_through_the_weekend_version_of_the/" TargetMode="External"/><Relationship Id="rId7467" Type="http://schemas.openxmlformats.org/officeDocument/2006/relationships/hyperlink" Target="http://globalnews.ca" TargetMode="External"/><Relationship Id="rId6136" Type="http://schemas.openxmlformats.org/officeDocument/2006/relationships/hyperlink" Target="https://www.reddit.com/r/metacanada/comments/hgvuq3/just_flipping_through_the_weekend_version_of_the/" TargetMode="External"/><Relationship Id="rId7466" Type="http://schemas.openxmlformats.org/officeDocument/2006/relationships/hyperlink" Target="https://www.reddit.com/r/metacanada/comments/h8ncgj/no_need_for_a_title/" TargetMode="External"/><Relationship Id="rId6133" Type="http://schemas.openxmlformats.org/officeDocument/2006/relationships/hyperlink" Target="https://www.reuters.com/article/us-bell-canada-ericsson-5g-idUSKBN2391ZV" TargetMode="External"/><Relationship Id="rId7465" Type="http://schemas.openxmlformats.org/officeDocument/2006/relationships/hyperlink" Target="https://www.reddit.com/r/metacanada/comments/h8ncgj/no_need_for_a_title/" TargetMode="External"/><Relationship Id="rId6134" Type="http://schemas.openxmlformats.org/officeDocument/2006/relationships/hyperlink" Target="http://i.redd.it" TargetMode="External"/><Relationship Id="rId7464" Type="http://schemas.openxmlformats.org/officeDocument/2006/relationships/hyperlink" Target="http://i.redd.it" TargetMode="External"/><Relationship Id="rId6139" Type="http://schemas.openxmlformats.org/officeDocument/2006/relationships/hyperlink" Target="https://www.reddit.com/r/metacanada/comments/h8ub9m/phew_it_wasnt_covid19_it_was_just_ebola_the_rcmp/" TargetMode="External"/><Relationship Id="rId6137" Type="http://schemas.openxmlformats.org/officeDocument/2006/relationships/hyperlink" Target="http://cbc.ca" TargetMode="External"/><Relationship Id="rId7469" Type="http://schemas.openxmlformats.org/officeDocument/2006/relationships/hyperlink" Target="https://globalnews.ca/news/4775685/canada-national-wealth-real-estate/" TargetMode="External"/><Relationship Id="rId6138" Type="http://schemas.openxmlformats.org/officeDocument/2006/relationships/hyperlink" Target="https://www.reddit.com/r/metacanada/comments/h8ub9m/phew_it_wasnt_covid19_it_was_just_ebola_the_rcmp/" TargetMode="External"/><Relationship Id="rId7468" Type="http://schemas.openxmlformats.org/officeDocument/2006/relationships/hyperlink" Target="https://www.reddit.com/r/metacanada/comments/hfxgns/76_of_canadas_national_wealth_is_wrapped_up_in/" TargetMode="External"/><Relationship Id="rId6160" Type="http://schemas.openxmlformats.org/officeDocument/2006/relationships/hyperlink" Target="http://i.redd.it" TargetMode="External"/><Relationship Id="rId7492" Type="http://schemas.openxmlformats.org/officeDocument/2006/relationships/hyperlink" Target="https://www.reddit.com/r/metacanada/comments/hd9e8i/i_wonder_why/" TargetMode="External"/><Relationship Id="rId6161" Type="http://schemas.openxmlformats.org/officeDocument/2006/relationships/hyperlink" Target="https://www.reddit.com/r/metacanada/comments/hfdj3l/finally_a_brand_i_can_get_behind/" TargetMode="External"/><Relationship Id="rId7491" Type="http://schemas.openxmlformats.org/officeDocument/2006/relationships/hyperlink" Target="http://i.redd.it" TargetMode="External"/><Relationship Id="rId7490" Type="http://schemas.openxmlformats.org/officeDocument/2006/relationships/hyperlink" Target="https://www.thestar.com/news/gta/2020/05/31/toronto-police-chief-mark-saunders-praises-peaceful-justiceforregis-protest.html" TargetMode="External"/><Relationship Id="rId6164" Type="http://schemas.openxmlformats.org/officeDocument/2006/relationships/hyperlink" Target="https://www.reddit.com/r/metacanada/comments/gxyzcg/ya_like_jazzjaaaaaazzzzz/" TargetMode="External"/><Relationship Id="rId7496" Type="http://schemas.openxmlformats.org/officeDocument/2006/relationships/hyperlink" Target="https://www.reddit.com/r/metacanada/comments/gvbbm2/canada_just_ordered_37_million_syringes_for/" TargetMode="External"/><Relationship Id="rId6165" Type="http://schemas.openxmlformats.org/officeDocument/2006/relationships/hyperlink" Target="https://youtu.be/QEoQcVYZF1I" TargetMode="External"/><Relationship Id="rId7495" Type="http://schemas.openxmlformats.org/officeDocument/2006/relationships/hyperlink" Target="https://www.reddit.com/r/metacanada/comments/habkno/why_i_changed_my_mind_and_will_vote_for_trudeau/" TargetMode="External"/><Relationship Id="rId6162" Type="http://schemas.openxmlformats.org/officeDocument/2006/relationships/hyperlink" Target="https://i.redd.it/j7nvl1akmy651.jpg" TargetMode="External"/><Relationship Id="rId7494" Type="http://schemas.openxmlformats.org/officeDocument/2006/relationships/hyperlink" Target="https://www.reddit.com/r/metacanada/comments/habkno/why_i_changed_my_mind_and_will_vote_for_trudeau/" TargetMode="External"/><Relationship Id="rId6163" Type="http://schemas.openxmlformats.org/officeDocument/2006/relationships/hyperlink" Target="http://youtu.be" TargetMode="External"/><Relationship Id="rId7493" Type="http://schemas.openxmlformats.org/officeDocument/2006/relationships/hyperlink" Target="https://i.redd.it/jmx0ad0oea651.png" TargetMode="External"/><Relationship Id="rId6168" Type="http://schemas.openxmlformats.org/officeDocument/2006/relationships/hyperlink" Target="http://i.redd.it" TargetMode="External"/><Relationship Id="rId6169" Type="http://schemas.openxmlformats.org/officeDocument/2006/relationships/hyperlink" Target="https://www.reddit.com/r/metacanada/comments/gv12d5/well_done_google_number_one_result/" TargetMode="External"/><Relationship Id="rId7499" Type="http://schemas.openxmlformats.org/officeDocument/2006/relationships/hyperlink" Target="https://www.reddit.com/r/metacanada/comments/gzxjwt/where_are_the_conservatives/" TargetMode="External"/><Relationship Id="rId6166" Type="http://schemas.openxmlformats.org/officeDocument/2006/relationships/hyperlink" Target="https://www.reddit.com/r/metacanada/comments/guhdkf/the_china_equation/" TargetMode="External"/><Relationship Id="rId7498" Type="http://schemas.openxmlformats.org/officeDocument/2006/relationships/hyperlink" Target="https://www.reddit.com/r/metacanada/comments/gzxjwt/where_are_the_conservatives/" TargetMode="External"/><Relationship Id="rId6167" Type="http://schemas.openxmlformats.org/officeDocument/2006/relationships/hyperlink" Target="https://www.reddit.com/r/metacanada/comments/guhdkf/the_china_equation/" TargetMode="External"/><Relationship Id="rId7497" Type="http://schemas.openxmlformats.org/officeDocument/2006/relationships/hyperlink" Target="https://www.reddit.com/r/metacanada/comments/gvbbm2/canada_just_ordered_37_million_syringes_for/" TargetMode="External"/><Relationship Id="rId7481" Type="http://schemas.openxmlformats.org/officeDocument/2006/relationships/hyperlink" Target="http://twitter.com" TargetMode="External"/><Relationship Id="rId6150" Type="http://schemas.openxmlformats.org/officeDocument/2006/relationships/hyperlink" Target="https://www.reddit.com/r/metacanada/comments/hhgqef/its_been_a_pleasure_fellas/" TargetMode="External"/><Relationship Id="rId7480" Type="http://schemas.openxmlformats.org/officeDocument/2006/relationships/hyperlink" Target="https://unvarnished.webstarts.site/doug_ford_pussies_out_of_surfing_competition_has_fear_of_second_wave.html" TargetMode="External"/><Relationship Id="rId6153" Type="http://schemas.openxmlformats.org/officeDocument/2006/relationships/hyperlink" Target="https://www.reddit.com/r/metacanada/comments/hehz08/project_looking_glass_area_51s4_level_42/" TargetMode="External"/><Relationship Id="rId7485" Type="http://schemas.openxmlformats.org/officeDocument/2006/relationships/hyperlink" Target="https://www.reddit.com/r/metacanada/comments/h8w0il/if_the_us_and_canada_ever_unite_into_one_country/" TargetMode="External"/><Relationship Id="rId6154" Type="http://schemas.openxmlformats.org/officeDocument/2006/relationships/hyperlink" Target="https://www.humorousmathematics.com/post/project-looking-glass-area-51-s4-level-4-2" TargetMode="External"/><Relationship Id="rId7484" Type="http://schemas.openxmlformats.org/officeDocument/2006/relationships/hyperlink" Target="https://www.reddit.com/r/metacanada/comments/h8w0il/if_the_us_and_canada_ever_unite_into_one_country/" TargetMode="External"/><Relationship Id="rId6151" Type="http://schemas.openxmlformats.org/officeDocument/2006/relationships/hyperlink" Target="https://i.imgur.com/MxB2RbR.jpg" TargetMode="External"/><Relationship Id="rId7483" Type="http://schemas.openxmlformats.org/officeDocument/2006/relationships/hyperlink" Target="https://twitter.com/realjameswoods/status/1271306923652997121?s=21" TargetMode="External"/><Relationship Id="rId6152" Type="http://schemas.openxmlformats.org/officeDocument/2006/relationships/hyperlink" Target="http://humorousmathematics.com" TargetMode="External"/><Relationship Id="rId7482" Type="http://schemas.openxmlformats.org/officeDocument/2006/relationships/hyperlink" Target="https://www.reddit.com/r/metacanada/comments/h7em5z/still_think_the_protesters_are_peaceful/" TargetMode="External"/><Relationship Id="rId6157" Type="http://schemas.openxmlformats.org/officeDocument/2006/relationships/hyperlink" Target="http://google.ca" TargetMode="External"/><Relationship Id="rId7489" Type="http://schemas.openxmlformats.org/officeDocument/2006/relationships/hyperlink" Target="https://www.reddit.com/r/metacanada/comments/gvstnk/ok_based_rtoronto_just_read_the_comments/" TargetMode="External"/><Relationship Id="rId6158" Type="http://schemas.openxmlformats.org/officeDocument/2006/relationships/hyperlink" Target="https://www.reddit.com/r/metacanada/comments/gz53u9/toronto_police_chief_mark_saunders_to_resign/" TargetMode="External"/><Relationship Id="rId7488" Type="http://schemas.openxmlformats.org/officeDocument/2006/relationships/hyperlink" Target="http://thestar.com" TargetMode="External"/><Relationship Id="rId6155" Type="http://schemas.openxmlformats.org/officeDocument/2006/relationships/hyperlink" Target="https://www.reddit.com/r/metacanada/comments/hf35ra/wow_i_just_got_censored_on_metacanada/" TargetMode="External"/><Relationship Id="rId7487" Type="http://schemas.openxmlformats.org/officeDocument/2006/relationships/hyperlink" Target="https://www.reddit.com/r/metacanada/comments/hgm12d/cpc_are_imploding/" TargetMode="External"/><Relationship Id="rId6156" Type="http://schemas.openxmlformats.org/officeDocument/2006/relationships/hyperlink" Target="https://www.reddit.com/r/metacanada/comments/hf35ra/wow_i_just_got_censored_on_metacanada/" TargetMode="External"/><Relationship Id="rId7486" Type="http://schemas.openxmlformats.org/officeDocument/2006/relationships/hyperlink" Target="https://www.reddit.com/r/metacanada/comments/hgm12d/cpc_are_imploding/" TargetMode="External"/><Relationship Id="rId6159" Type="http://schemas.openxmlformats.org/officeDocument/2006/relationships/hyperlink" Target="https://www.google.ca/amp/s/torontosun.com/news/local-news/toronto-police-chief-mark-saunders-to-resign-source/amp" TargetMode="External"/><Relationship Id="rId1334" Type="http://schemas.openxmlformats.org/officeDocument/2006/relationships/hyperlink" Target="https://youtu.be/2InCnHpI3oU?t=11937" TargetMode="External"/><Relationship Id="rId2665" Type="http://schemas.openxmlformats.org/officeDocument/2006/relationships/hyperlink" Target="https://www.rt.com/op-ed/490552-instagram-narcissists-blackout-tuesday-george-floyd/" TargetMode="External"/><Relationship Id="rId3997" Type="http://schemas.openxmlformats.org/officeDocument/2006/relationships/hyperlink" Target="https://www.reddit.com/r/metacanada/comments/hgz9na/protesters_clash_with_dc_tour_guide_over_removal/" TargetMode="External"/><Relationship Id="rId1335" Type="http://schemas.openxmlformats.org/officeDocument/2006/relationships/hyperlink" Target="http://twitter.com" TargetMode="External"/><Relationship Id="rId2666" Type="http://schemas.openxmlformats.org/officeDocument/2006/relationships/hyperlink" Target="http://lifesitenews.com" TargetMode="External"/><Relationship Id="rId3996" Type="http://schemas.openxmlformats.org/officeDocument/2006/relationships/hyperlink" Target="https://www.reddit.com/r/metacanada/comments/hgz9na/protesters_clash_with_dc_tour_guide_over_removal/" TargetMode="External"/><Relationship Id="rId1336" Type="http://schemas.openxmlformats.org/officeDocument/2006/relationships/hyperlink" Target="https://www.reddit.com/r/metacanada/comments/hgafnd/black_lives_matter_leader_states_if_us_doesnt/" TargetMode="External"/><Relationship Id="rId2667" Type="http://schemas.openxmlformats.org/officeDocument/2006/relationships/hyperlink" Target="https://www.reddit.com/r/metacanada/comments/h7px9p/lefties_conspirators_rather_upset_about_trump/" TargetMode="External"/><Relationship Id="rId3999" Type="http://schemas.openxmlformats.org/officeDocument/2006/relationships/hyperlink" Target="https://www.reddit.com/r/metacanada/comments/hfawd1/charges_dropped_against_first_nations_chief_allan/" TargetMode="External"/><Relationship Id="rId1337" Type="http://schemas.openxmlformats.org/officeDocument/2006/relationships/hyperlink" Target="https://twitter.com/realDonaldTrump/status/1276205906338824192" TargetMode="External"/><Relationship Id="rId2668" Type="http://schemas.openxmlformats.org/officeDocument/2006/relationships/hyperlink" Target="https://www.reddit.com/r/metacanada/comments/h7px9p/lefties_conspirators_rather_upset_about_trump/" TargetMode="External"/><Relationship Id="rId3998" Type="http://schemas.openxmlformats.org/officeDocument/2006/relationships/hyperlink" Target="http://cbc.ca" TargetMode="External"/><Relationship Id="rId1338" Type="http://schemas.openxmlformats.org/officeDocument/2006/relationships/hyperlink" Target="http://i.redd.it" TargetMode="External"/><Relationship Id="rId2669" Type="http://schemas.openxmlformats.org/officeDocument/2006/relationships/hyperlink" Target="https://www.reddit.com/r/metacanada/comments/gx07qb/rev_al_sharpton_takes_shot_at_trudeaus_pregnant/" TargetMode="External"/><Relationship Id="rId1339" Type="http://schemas.openxmlformats.org/officeDocument/2006/relationships/hyperlink" Target="https://www.reddit.com/r/metacanada/comments/hbj3s0/we_did_it_folks_racism_is_over/" TargetMode="External"/><Relationship Id="rId745" Type="http://schemas.openxmlformats.org/officeDocument/2006/relationships/hyperlink" Target="https://globalnews.ca/news/7037440/liberals-jagmeet-singh-systemic-racism/" TargetMode="External"/><Relationship Id="rId744" Type="http://schemas.openxmlformats.org/officeDocument/2006/relationships/hyperlink" Target="https://www.reddit.com/r/metacanada/comments/gz44vc/jagmeet_singh_liberals_must_increase_systemic/" TargetMode="External"/><Relationship Id="rId743" Type="http://schemas.openxmlformats.org/officeDocument/2006/relationships/hyperlink" Target="http://globalnews.ca" TargetMode="External"/><Relationship Id="rId742" Type="http://schemas.openxmlformats.org/officeDocument/2006/relationships/hyperlink" Target="https://twitter.com/CANADALAND/status/1267922662724186112" TargetMode="External"/><Relationship Id="rId749" Type="http://schemas.openxmlformats.org/officeDocument/2006/relationships/hyperlink" Target="https://www.reddit.com/r/metacanada/comments/gy3bbq/the_protests_and_riots_arent_going_to_change_a/" TargetMode="External"/><Relationship Id="rId748" Type="http://schemas.openxmlformats.org/officeDocument/2006/relationships/hyperlink" Target="https://i.redd.it/synv5tilk6451.jpg" TargetMode="External"/><Relationship Id="rId747" Type="http://schemas.openxmlformats.org/officeDocument/2006/relationships/hyperlink" Target="https://www.reddit.com/r/metacanada/comments/h0ovfk/whites_have_privilege/" TargetMode="External"/><Relationship Id="rId746" Type="http://schemas.openxmlformats.org/officeDocument/2006/relationships/hyperlink" Target="http://i.redd.it" TargetMode="External"/><Relationship Id="rId3991" Type="http://schemas.openxmlformats.org/officeDocument/2006/relationships/hyperlink" Target="https://www.cbc.ca/news/canada/toronto/toronto-city-council-defund-police-1.5630983" TargetMode="External"/><Relationship Id="rId2660" Type="http://schemas.openxmlformats.org/officeDocument/2006/relationships/hyperlink" Target="http://i.redd.it" TargetMode="External"/><Relationship Id="rId3990" Type="http://schemas.openxmlformats.org/officeDocument/2006/relationships/hyperlink" Target="https://www.reddit.com/r/metacanada/comments/hiafc0/toronto_city_council_votes_against_police_budget/" TargetMode="External"/><Relationship Id="rId741" Type="http://schemas.openxmlformats.org/officeDocument/2006/relationships/hyperlink" Target="https://www.reddit.com/r/metacanada/comments/h00spl/canadaland_goes_after_cbcs_catherine_tait_after/" TargetMode="External"/><Relationship Id="rId1330" Type="http://schemas.openxmlformats.org/officeDocument/2006/relationships/hyperlink" Target="https://www.reddit.com/r/metacanada/comments/h0j9se/peaceful_protestors_take_turns_jumping_off_of_a/" TargetMode="External"/><Relationship Id="rId2661" Type="http://schemas.openxmlformats.org/officeDocument/2006/relationships/hyperlink" Target="https://www.reddit.com/r/metacanada/comments/gw2pug/justice_for_david_dorn_a_movement_i_could/" TargetMode="External"/><Relationship Id="rId3993" Type="http://schemas.openxmlformats.org/officeDocument/2006/relationships/hyperlink" Target="https://www.reddit.com/r/metacanada/comments/gyhete/please_explain_to_me_which_is_the_most_offensive/" TargetMode="External"/><Relationship Id="rId740" Type="http://schemas.openxmlformats.org/officeDocument/2006/relationships/hyperlink" Target="http://twitter.com" TargetMode="External"/><Relationship Id="rId1331" Type="http://schemas.openxmlformats.org/officeDocument/2006/relationships/hyperlink" Target="https://twitter.com/HustusMichael/status/1270658931044556800" TargetMode="External"/><Relationship Id="rId2662" Type="http://schemas.openxmlformats.org/officeDocument/2006/relationships/hyperlink" Target="https://i.redd.it/mvfkqzg4gr251.jpg" TargetMode="External"/><Relationship Id="rId3992" Type="http://schemas.openxmlformats.org/officeDocument/2006/relationships/hyperlink" Target="http://i.redd.it" TargetMode="External"/><Relationship Id="rId1332" Type="http://schemas.openxmlformats.org/officeDocument/2006/relationships/hyperlink" Target="http://youtu.be" TargetMode="External"/><Relationship Id="rId2663" Type="http://schemas.openxmlformats.org/officeDocument/2006/relationships/hyperlink" Target="http://rt.com" TargetMode="External"/><Relationship Id="rId3995" Type="http://schemas.openxmlformats.org/officeDocument/2006/relationships/hyperlink" Target="http://newsweek.com" TargetMode="External"/><Relationship Id="rId1333" Type="http://schemas.openxmlformats.org/officeDocument/2006/relationships/hyperlink" Target="https://www.reddit.com/r/metacanada/comments/gxmn4j/zombie_swarm_of_protestors_in_vancouver_surround/" TargetMode="External"/><Relationship Id="rId2664" Type="http://schemas.openxmlformats.org/officeDocument/2006/relationships/hyperlink" Target="https://www.reddit.com/r/metacanada/comments/gvt3ip/instagrammers_cavalcade_of_banality_internet/" TargetMode="External"/><Relationship Id="rId3994" Type="http://schemas.openxmlformats.org/officeDocument/2006/relationships/hyperlink" Target="https://i.redd.it/3o6lmxeq5j351.png" TargetMode="External"/><Relationship Id="rId1323" Type="http://schemas.openxmlformats.org/officeDocument/2006/relationships/hyperlink" Target="http://youtube.com" TargetMode="External"/><Relationship Id="rId2654" Type="http://schemas.openxmlformats.org/officeDocument/2006/relationships/hyperlink" Target="http://archive.is/JI9B2" TargetMode="External"/><Relationship Id="rId3986" Type="http://schemas.openxmlformats.org/officeDocument/2006/relationships/hyperlink" Target="http://i.redd.it" TargetMode="External"/><Relationship Id="rId1324" Type="http://schemas.openxmlformats.org/officeDocument/2006/relationships/hyperlink" Target="https://www.reddit.com/r/metacanada/comments/hhmap9/are_black_americans_being_hunted_by_the_police/" TargetMode="External"/><Relationship Id="rId2655" Type="http://schemas.openxmlformats.org/officeDocument/2006/relationships/hyperlink" Target="http://i.redd.it" TargetMode="External"/><Relationship Id="rId3985" Type="http://schemas.openxmlformats.org/officeDocument/2006/relationships/hyperlink" Target="https://www.thegatewaypundit.com/2020/06/85-shot-24-dead-chicagos-violent-weekend-following-leftist-riots-democrats-continue-call-defund-police/" TargetMode="External"/><Relationship Id="rId1325" Type="http://schemas.openxmlformats.org/officeDocument/2006/relationships/hyperlink" Target="https://www.youtube.com/watch?v=CMmB6h9SAEo" TargetMode="External"/><Relationship Id="rId2656" Type="http://schemas.openxmlformats.org/officeDocument/2006/relationships/hyperlink" Target="https://www.reddit.com/r/metacanada/comments/hh4a6j/such_disturbing_messaging_from_corporations_you/" TargetMode="External"/><Relationship Id="rId3988" Type="http://schemas.openxmlformats.org/officeDocument/2006/relationships/hyperlink" Target="https://www.reddit.com/r/metacanada/comments/h86efa/real_vs247_why_you_jelly_bruh/" TargetMode="External"/><Relationship Id="rId1326" Type="http://schemas.openxmlformats.org/officeDocument/2006/relationships/hyperlink" Target="http://youtube.com" TargetMode="External"/><Relationship Id="rId2657" Type="http://schemas.openxmlformats.org/officeDocument/2006/relationships/hyperlink" Target="https://www.reddit.com/r/metacanada/comments/hh4a6j/such_disturbing_messaging_from_corporations_you/" TargetMode="External"/><Relationship Id="rId3987" Type="http://schemas.openxmlformats.org/officeDocument/2006/relationships/hyperlink" Target="https://www.reddit.com/r/metacanada/comments/h86efa/real_vs247_why_you_jelly_bruh/" TargetMode="External"/><Relationship Id="rId1327" Type="http://schemas.openxmlformats.org/officeDocument/2006/relationships/hyperlink" Target="https://www.reddit.com/r/metacanada/comments/gvlyus/george_floyd_killed_george_floyd/" TargetMode="External"/><Relationship Id="rId2658" Type="http://schemas.openxmlformats.org/officeDocument/2006/relationships/hyperlink" Target="https://www.reddit.com/r/metacanada/comments/h0yrvj/hong_kong_protests_blm_riots/" TargetMode="External"/><Relationship Id="rId1328" Type="http://schemas.openxmlformats.org/officeDocument/2006/relationships/hyperlink" Target="https://www.youtube.com/watch?v=bY6Zb7TTc3s" TargetMode="External"/><Relationship Id="rId2659" Type="http://schemas.openxmlformats.org/officeDocument/2006/relationships/hyperlink" Target="https://www.reddit.com/r/metacanada/comments/h0yrvj/hong_kong_protests_blm_riots/" TargetMode="External"/><Relationship Id="rId3989" Type="http://schemas.openxmlformats.org/officeDocument/2006/relationships/hyperlink" Target="http://cbc.ca" TargetMode="External"/><Relationship Id="rId1329" Type="http://schemas.openxmlformats.org/officeDocument/2006/relationships/hyperlink" Target="http://twitter.com" TargetMode="External"/><Relationship Id="rId739" Type="http://schemas.openxmlformats.org/officeDocument/2006/relationships/hyperlink" Target="https://v.redd.it/rc8zfpjsn7451" TargetMode="External"/><Relationship Id="rId734" Type="http://schemas.openxmlformats.org/officeDocument/2006/relationships/hyperlink" Target="http://v.redd.it" TargetMode="External"/><Relationship Id="rId733" Type="http://schemas.openxmlformats.org/officeDocument/2006/relationships/hyperlink" Target="https://www.youtube.com/watch?v=KQYFGlL_DOU" TargetMode="External"/><Relationship Id="rId732" Type="http://schemas.openxmlformats.org/officeDocument/2006/relationships/hyperlink" Target="https://www.reddit.com/r/metacanada/comments/hibjij/cbc_continues_to_suck_off_china_with_public_funds/" TargetMode="External"/><Relationship Id="rId731" Type="http://schemas.openxmlformats.org/officeDocument/2006/relationships/hyperlink" Target="http://youtube.com" TargetMode="External"/><Relationship Id="rId738" Type="http://schemas.openxmlformats.org/officeDocument/2006/relationships/hyperlink" Target="https://www.reddit.com/r/metacanada/comments/h0svkr/there_is_no_evidence_that_police_target_black/" TargetMode="External"/><Relationship Id="rId737" Type="http://schemas.openxmlformats.org/officeDocument/2006/relationships/hyperlink" Target="http://v.redd.it" TargetMode="External"/><Relationship Id="rId736" Type="http://schemas.openxmlformats.org/officeDocument/2006/relationships/hyperlink" Target="https://v.redd.it/7nm1cfwk8j651" TargetMode="External"/><Relationship Id="rId735" Type="http://schemas.openxmlformats.org/officeDocument/2006/relationships/hyperlink" Target="https://www.reddit.com/r/metacanada/comments/he1p4t/certain_people_busy_with_emotions_invaded_a/" TargetMode="External"/><Relationship Id="rId3980" Type="http://schemas.openxmlformats.org/officeDocument/2006/relationships/hyperlink" Target="http://ymusic.io" TargetMode="External"/><Relationship Id="rId730" Type="http://schemas.openxmlformats.org/officeDocument/2006/relationships/hyperlink" Target="https://www.youtube.com/watch?v=tGA1xAoqDyk&amp;amp;feature=emb_title" TargetMode="External"/><Relationship Id="rId2650" Type="http://schemas.openxmlformats.org/officeDocument/2006/relationships/hyperlink" Target="https://www.reddit.com/r/metacanada/comments/gzommb/the_protests_the_media_ignores/" TargetMode="External"/><Relationship Id="rId3982" Type="http://schemas.openxmlformats.org/officeDocument/2006/relationships/hyperlink" Target="https://ymusic.io/watch?v=8YaBU1Dp8dw" TargetMode="External"/><Relationship Id="rId1320" Type="http://schemas.openxmlformats.org/officeDocument/2006/relationships/hyperlink" Target="http://i.redd.it" TargetMode="External"/><Relationship Id="rId2651" Type="http://schemas.openxmlformats.org/officeDocument/2006/relationships/hyperlink" Target="https://www.youtube.com/watch?v=h2pWt9HSKds" TargetMode="External"/><Relationship Id="rId3981" Type="http://schemas.openxmlformats.org/officeDocument/2006/relationships/hyperlink" Target="https://www.reddit.com/r/metacanada/comments/h8zflt/this_video_seems_relevant_if_not_completely/" TargetMode="External"/><Relationship Id="rId1321" Type="http://schemas.openxmlformats.org/officeDocument/2006/relationships/hyperlink" Target="https://www.reddit.com/r/metacanada/comments/gxwkqe/wokeness_is_a_death_cult/" TargetMode="External"/><Relationship Id="rId2652" Type="http://schemas.openxmlformats.org/officeDocument/2006/relationships/hyperlink" Target="http://archive.is" TargetMode="External"/><Relationship Id="rId3984" Type="http://schemas.openxmlformats.org/officeDocument/2006/relationships/hyperlink" Target="https://www.reddit.com/r/metacanada/comments/gzhmrt/85_shot_24_dead_in_chicago_as_city_sees_deadliest/" TargetMode="External"/><Relationship Id="rId1322" Type="http://schemas.openxmlformats.org/officeDocument/2006/relationships/hyperlink" Target="https://i.redd.it/ud77064b5c351.jpg" TargetMode="External"/><Relationship Id="rId2653" Type="http://schemas.openxmlformats.org/officeDocument/2006/relationships/hyperlink" Target="https://www.reddit.com/r/metacanada/comments/heislt/shopify_moves_to_poach_foreign_talent_blocked_by/" TargetMode="External"/><Relationship Id="rId3983" Type="http://schemas.openxmlformats.org/officeDocument/2006/relationships/hyperlink" Target="http://thegatewaypundit.com" TargetMode="External"/><Relationship Id="rId1356" Type="http://schemas.openxmlformats.org/officeDocument/2006/relationships/hyperlink" Target="https://www.reddit.com/r/metacanada/comments/gxu7g1/what_is_wrong_with_white_supremacy/" TargetMode="External"/><Relationship Id="rId2687" Type="http://schemas.openxmlformats.org/officeDocument/2006/relationships/hyperlink" Target="http://dailycaller.com" TargetMode="External"/><Relationship Id="rId1357" Type="http://schemas.openxmlformats.org/officeDocument/2006/relationships/hyperlink" Target="http://thepostmillennial.com" TargetMode="External"/><Relationship Id="rId2688" Type="http://schemas.openxmlformats.org/officeDocument/2006/relationships/hyperlink" Target="https://www.reddit.com/r/metacanada/comments/gzsfma/lawyer_who_dressed_as_grim_reaper_to_warn_florida/" TargetMode="External"/><Relationship Id="rId1358" Type="http://schemas.openxmlformats.org/officeDocument/2006/relationships/hyperlink" Target="https://www.reddit.com/r/metacanada/comments/hazlle/trudeau_says_opposition_parties_calling_him_a/" TargetMode="External"/><Relationship Id="rId2689" Type="http://schemas.openxmlformats.org/officeDocument/2006/relationships/hyperlink" Target="https://dailycaller.com/2020/06/08/daniel-uhlfelder-attorney-florida-beach-grim-reaper-coronavirus-pandemic-george-floyd/" TargetMode="External"/><Relationship Id="rId1359" Type="http://schemas.openxmlformats.org/officeDocument/2006/relationships/hyperlink" Target="https://thepostmillennial.com/breaking-trudeau-says-opposition-parties-calling-him-a-dictator-is-irresponsible" TargetMode="External"/><Relationship Id="rId767" Type="http://schemas.openxmlformats.org/officeDocument/2006/relationships/hyperlink" Target="http://v.redd.it" TargetMode="External"/><Relationship Id="rId766" Type="http://schemas.openxmlformats.org/officeDocument/2006/relationships/hyperlink" Target="https://www.rt.com/op-ed/492939-abc-chess-racist-australia/" TargetMode="External"/><Relationship Id="rId765" Type="http://schemas.openxmlformats.org/officeDocument/2006/relationships/hyperlink" Target="https://www.reddit.com/r/metacanada/comments/hg1eus/now_chess_is_being_called_racist_because_white/" TargetMode="External"/><Relationship Id="rId764" Type="http://schemas.openxmlformats.org/officeDocument/2006/relationships/hyperlink" Target="http://rt.com" TargetMode="External"/><Relationship Id="rId769" Type="http://schemas.openxmlformats.org/officeDocument/2006/relationships/hyperlink" Target="https://v.redd.it/f04lu6ikt8651" TargetMode="External"/><Relationship Id="rId768" Type="http://schemas.openxmlformats.org/officeDocument/2006/relationships/hyperlink" Target="https://www.reddit.com/r/metacanada/comments/hd9ryq/white_man_beaten_by_blm_mob_for_defending_business/" TargetMode="External"/><Relationship Id="rId2680" Type="http://schemas.openxmlformats.org/officeDocument/2006/relationships/hyperlink" Target="https://i.redd.it/g0l5qau715551.jpg" TargetMode="External"/><Relationship Id="rId1350" Type="http://schemas.openxmlformats.org/officeDocument/2006/relationships/hyperlink" Target="https://www.reddit.com/r/metacanada/comments/gw9rtr/inb4_facts_are_racist/" TargetMode="External"/><Relationship Id="rId2681" Type="http://schemas.openxmlformats.org/officeDocument/2006/relationships/hyperlink" Target="http://youtube.com" TargetMode="External"/><Relationship Id="rId1351" Type="http://schemas.openxmlformats.org/officeDocument/2006/relationships/hyperlink" Target="https://i.redd.it/g0mxnpffht251.png" TargetMode="External"/><Relationship Id="rId2682" Type="http://schemas.openxmlformats.org/officeDocument/2006/relationships/hyperlink" Target="https://www.reddit.com/r/metacanada/comments/hio4xq/the_earlier_nofx_post_inspired_me_to_post_this/" TargetMode="External"/><Relationship Id="rId763" Type="http://schemas.openxmlformats.org/officeDocument/2006/relationships/hyperlink" Target="https://www.youtube.com/watch?v=j_Q4KlZkcZU&amp;amp;feature=share" TargetMode="External"/><Relationship Id="rId1352" Type="http://schemas.openxmlformats.org/officeDocument/2006/relationships/hyperlink" Target="http://i.redd.it" TargetMode="External"/><Relationship Id="rId2683" Type="http://schemas.openxmlformats.org/officeDocument/2006/relationships/hyperlink" Target="https://www.youtube.com/watch?v=bq0suL_TJds" TargetMode="External"/><Relationship Id="rId762" Type="http://schemas.openxmlformats.org/officeDocument/2006/relationships/hyperlink" Target="https://www.reddit.com/r/metacanada/comments/har24d/blm_antifa_death_of_the_american_city/" TargetMode="External"/><Relationship Id="rId1353" Type="http://schemas.openxmlformats.org/officeDocument/2006/relationships/hyperlink" Target="https://www.reddit.com/r/metacanada/comments/gvlf82/so_apparently_white_supremacy_contributes_to/" TargetMode="External"/><Relationship Id="rId2684" Type="http://schemas.openxmlformats.org/officeDocument/2006/relationships/hyperlink" Target="http://youtube.com" TargetMode="External"/><Relationship Id="rId761" Type="http://schemas.openxmlformats.org/officeDocument/2006/relationships/hyperlink" Target="http://youtube.com" TargetMode="External"/><Relationship Id="rId1354" Type="http://schemas.openxmlformats.org/officeDocument/2006/relationships/hyperlink" Target="https://i.redd.it/aru4o5fixl251.png" TargetMode="External"/><Relationship Id="rId2685" Type="http://schemas.openxmlformats.org/officeDocument/2006/relationships/hyperlink" Target="https://www.reddit.com/r/metacanada/comments/hil17o/black_lives_matter_has_now_reached_greece/" TargetMode="External"/><Relationship Id="rId760" Type="http://schemas.openxmlformats.org/officeDocument/2006/relationships/hyperlink" Target="https://i.redd.it/ucrl87bjyz551.jpg" TargetMode="External"/><Relationship Id="rId1355" Type="http://schemas.openxmlformats.org/officeDocument/2006/relationships/hyperlink" Target="https://www.reddit.com/r/metacanada/comments/gxu7g1/what_is_wrong_with_white_supremacy/" TargetMode="External"/><Relationship Id="rId2686" Type="http://schemas.openxmlformats.org/officeDocument/2006/relationships/hyperlink" Target="https://www.youtube.com/watch?v=cXqOf5JCrUY" TargetMode="External"/><Relationship Id="rId1345" Type="http://schemas.openxmlformats.org/officeDocument/2006/relationships/hyperlink" Target="https://www.reddit.com/r/metacanada/comments/hixlh5/black_lives_matter_cofounder_appears_to_label/" TargetMode="External"/><Relationship Id="rId2676" Type="http://schemas.openxmlformats.org/officeDocument/2006/relationships/hyperlink" Target="https://www.reddit.com/r/metacanada/comments/gvzsi9/these_are_targeted_racial_attacks_video_does_not/" TargetMode="External"/><Relationship Id="rId1346" Type="http://schemas.openxmlformats.org/officeDocument/2006/relationships/hyperlink" Target="https://torontosun.com/2017/02/11/black-lives-matter-co-founder-appears-to-label-white-people-defects/wcm/2748a714-f567-4344-8c08-decfe73d1e52" TargetMode="External"/><Relationship Id="rId2677" Type="http://schemas.openxmlformats.org/officeDocument/2006/relationships/hyperlink" Target="https://www.youtube.com/watch?v=3n5_D59lSjc&amp;amp;feature=share" TargetMode="External"/><Relationship Id="rId1347" Type="http://schemas.openxmlformats.org/officeDocument/2006/relationships/hyperlink" Target="https://www.reddit.com/r/metacanada/comments/har8jy/please_report_all_racism_on_the_subreddit/" TargetMode="External"/><Relationship Id="rId2678" Type="http://schemas.openxmlformats.org/officeDocument/2006/relationships/hyperlink" Target="http://i.redd.it" TargetMode="External"/><Relationship Id="rId1348" Type="http://schemas.openxmlformats.org/officeDocument/2006/relationships/hyperlink" Target="https://www.reddit.com/r/metacanada/comments/gul7ph/mkultra_victim_organ_trafficking_survivor_pedro/" TargetMode="External"/><Relationship Id="rId2679" Type="http://schemas.openxmlformats.org/officeDocument/2006/relationships/hyperlink" Target="https://www.reddit.com/r/metacanada/comments/h9os5c/so_a_dude_who_has_a_past_history_of_cruelty_to/" TargetMode="External"/><Relationship Id="rId1349" Type="http://schemas.openxmlformats.org/officeDocument/2006/relationships/hyperlink" Target="http://i.redd.it" TargetMode="External"/><Relationship Id="rId756" Type="http://schemas.openxmlformats.org/officeDocument/2006/relationships/hyperlink" Target="https://www.cbc.ca/news/world/russia-gay-marriage-referendum-canada-1.5631879" TargetMode="External"/><Relationship Id="rId755" Type="http://schemas.openxmlformats.org/officeDocument/2006/relationships/hyperlink" Target="https://www.reddit.com/r/metacanada/comments/hiluso/putin_allies_accuse_canada_of_interfering_with/" TargetMode="External"/><Relationship Id="rId754" Type="http://schemas.openxmlformats.org/officeDocument/2006/relationships/hyperlink" Target="http://cbc.ca" TargetMode="External"/><Relationship Id="rId753" Type="http://schemas.openxmlformats.org/officeDocument/2006/relationships/hyperlink" Target="https://www.cbc.ca/news/world/russia-gay-marriage-referendum-canada-1.5631879" TargetMode="External"/><Relationship Id="rId759" Type="http://schemas.openxmlformats.org/officeDocument/2006/relationships/hyperlink" Target="https://www.reddit.com/r/metacanada/comments/hcg3al/if_you_dont_like_my_syrup_you_aint_black/" TargetMode="External"/><Relationship Id="rId758" Type="http://schemas.openxmlformats.org/officeDocument/2006/relationships/hyperlink" Target="http://i.redd.it" TargetMode="External"/><Relationship Id="rId757" Type="http://schemas.openxmlformats.org/officeDocument/2006/relationships/hyperlink" Target="https://www.reddit.com/r/metacanada/comments/h91sax/madlad_informs_hooker_subreddit_that_no_black_men/" TargetMode="External"/><Relationship Id="rId2670" Type="http://schemas.openxmlformats.org/officeDocument/2006/relationships/hyperlink" Target="https://www.reddit.com/r/metacanada/comments/gx07qb/rev_al_sharpton_takes_shot_at_trudeaus_pregnant/" TargetMode="External"/><Relationship Id="rId1340" Type="http://schemas.openxmlformats.org/officeDocument/2006/relationships/hyperlink" Target="https://i.redd.it/8r1bzgliep551.png" TargetMode="External"/><Relationship Id="rId2671" Type="http://schemas.openxmlformats.org/officeDocument/2006/relationships/hyperlink" Target="http://i.redd.it" TargetMode="External"/><Relationship Id="rId752" Type="http://schemas.openxmlformats.org/officeDocument/2006/relationships/hyperlink" Target="https://www.reddit.com/r/metacanada/comments/hiw2p7/putin_allies_accuse_canada_of_interfering_with/" TargetMode="External"/><Relationship Id="rId1341" Type="http://schemas.openxmlformats.org/officeDocument/2006/relationships/hyperlink" Target="http://dailymail.co.uk" TargetMode="External"/><Relationship Id="rId2672" Type="http://schemas.openxmlformats.org/officeDocument/2006/relationships/hyperlink" Target="https://www.reddit.com/r/metacanada/comments/gxel00/i_didnt_think_it_was_racist_at_the_time/" TargetMode="External"/><Relationship Id="rId751" Type="http://schemas.openxmlformats.org/officeDocument/2006/relationships/hyperlink" Target="http://cbc.ca" TargetMode="External"/><Relationship Id="rId1342" Type="http://schemas.openxmlformats.org/officeDocument/2006/relationships/hyperlink" Target="https://www.reddit.com/r/metacanada/comments/hd0zmf/i_wonder_if_white_lives_matter_and_well_see/" TargetMode="External"/><Relationship Id="rId2673" Type="http://schemas.openxmlformats.org/officeDocument/2006/relationships/hyperlink" Target="https://i.redd.it/w9b9u72246351.png" TargetMode="External"/><Relationship Id="rId750" Type="http://schemas.openxmlformats.org/officeDocument/2006/relationships/hyperlink" Target="https://www.reddit.com/r/metacanada/comments/gy3bbq/the_protests_and_riots_arent_going_to_change_a/" TargetMode="External"/><Relationship Id="rId1343" Type="http://schemas.openxmlformats.org/officeDocument/2006/relationships/hyperlink" Target="https://www.dailymail.co.uk/news/article-8443319/Multiple-people-reportedly-stabbed-Reading-park-police-air-ambulance-rush-scene.html" TargetMode="External"/><Relationship Id="rId2674" Type="http://schemas.openxmlformats.org/officeDocument/2006/relationships/hyperlink" Target="https://www.reddit.com/r/metacanada/comments/hbcqiz/school_principal_fired_for_saying_just_because_i/" TargetMode="External"/><Relationship Id="rId1344" Type="http://schemas.openxmlformats.org/officeDocument/2006/relationships/hyperlink" Target="http://torontosun.com" TargetMode="External"/><Relationship Id="rId2675" Type="http://schemas.openxmlformats.org/officeDocument/2006/relationships/hyperlink" Target="http://youtube.com" TargetMode="External"/><Relationship Id="rId2621" Type="http://schemas.openxmlformats.org/officeDocument/2006/relationships/hyperlink" Target="https://www.reddit.com/r/metacanada/comments/gxiomo/reminder_that_the_donald_got_quarantined_for/" TargetMode="External"/><Relationship Id="rId3953" Type="http://schemas.openxmlformats.org/officeDocument/2006/relationships/hyperlink" Target="https://www.reddit.com/r/metacanada/comments/gw04ax/media_did_this_reupload/" TargetMode="External"/><Relationship Id="rId2622" Type="http://schemas.openxmlformats.org/officeDocument/2006/relationships/hyperlink" Target="https://www.reddit.com/r/metacanada/comments/gxiomo/reminder_that_the_donald_got_quarantined_for/" TargetMode="External"/><Relationship Id="rId3952" Type="http://schemas.openxmlformats.org/officeDocument/2006/relationships/hyperlink" Target="http://youtube.com" TargetMode="External"/><Relationship Id="rId2623" Type="http://schemas.openxmlformats.org/officeDocument/2006/relationships/hyperlink" Target="http://torontosun.com" TargetMode="External"/><Relationship Id="rId3955" Type="http://schemas.openxmlformats.org/officeDocument/2006/relationships/hyperlink" Target="http://globalnews.ca" TargetMode="External"/><Relationship Id="rId2624" Type="http://schemas.openxmlformats.org/officeDocument/2006/relationships/hyperlink" Target="https://www.reddit.com/r/metacanada/comments/h7txck/toronto_cop_among_10_charged_in_human_trafficking/" TargetMode="External"/><Relationship Id="rId3954" Type="http://schemas.openxmlformats.org/officeDocument/2006/relationships/hyperlink" Target="https://www.youtube.com/watch?v=-jI93pA7Q28&amp;amp;feature=share" TargetMode="External"/><Relationship Id="rId2625" Type="http://schemas.openxmlformats.org/officeDocument/2006/relationships/hyperlink" Target="https://www.reddit.com/r/metacanada/comments/h7txck/toronto_cop_among_10_charged_in_human_trafficking/" TargetMode="External"/><Relationship Id="rId3957" Type="http://schemas.openxmlformats.org/officeDocument/2006/relationships/hyperlink" Target="https://globalnews.ca/news/7109030/teachers-association-vancouver-school-trustee-slo/" TargetMode="External"/><Relationship Id="rId2626" Type="http://schemas.openxmlformats.org/officeDocument/2006/relationships/hyperlink" Target="http://i.redd.it" TargetMode="External"/><Relationship Id="rId3956" Type="http://schemas.openxmlformats.org/officeDocument/2006/relationships/hyperlink" Target="https://www.reddit.com/r/metacanada/comments/hfxul2/vancouver_school_trustee_urged_to_resign_after/" TargetMode="External"/><Relationship Id="rId2627" Type="http://schemas.openxmlformats.org/officeDocument/2006/relationships/hyperlink" Target="https://www.reddit.com/r/metacanada/comments/hiwvgw/for_the_lols/" TargetMode="External"/><Relationship Id="rId3959" Type="http://schemas.openxmlformats.org/officeDocument/2006/relationships/hyperlink" Target="https://www.reddit.com/r/metacanada/comments/h87yss/im_a_bit_conflicted_i_want_your_honest_opinion/" TargetMode="External"/><Relationship Id="rId2628" Type="http://schemas.openxmlformats.org/officeDocument/2006/relationships/hyperlink" Target="https://i.redd.it/c1m7ofmn94851.jpg" TargetMode="External"/><Relationship Id="rId3958" Type="http://schemas.openxmlformats.org/officeDocument/2006/relationships/hyperlink" Target="http://v.redd.it" TargetMode="External"/><Relationship Id="rId709" Type="http://schemas.openxmlformats.org/officeDocument/2006/relationships/hyperlink" Target="https://redstatenation.com/rapper-black-lives-matter-is-not-our-movement-it-belongs-to-george-soros-and-his-fcking-boys-video/" TargetMode="External"/><Relationship Id="rId2629" Type="http://schemas.openxmlformats.org/officeDocument/2006/relationships/hyperlink" Target="http://torontosun.com" TargetMode="External"/><Relationship Id="rId708" Type="http://schemas.openxmlformats.org/officeDocument/2006/relationships/hyperlink" Target="https://www.reddit.com/r/metacanada/comments/hdsj8c/rapper_black_lives_matter_is_not_our_movement_it/" TargetMode="External"/><Relationship Id="rId707" Type="http://schemas.openxmlformats.org/officeDocument/2006/relationships/hyperlink" Target="http://redstatenation.com" TargetMode="External"/><Relationship Id="rId706" Type="http://schemas.openxmlformats.org/officeDocument/2006/relationships/hyperlink" Target="https://www.reddit.com/r/metacanada/comments/hhcxtr/it_is_a_curse_to_be_born_in_an_islamic_country/" TargetMode="External"/><Relationship Id="rId701" Type="http://schemas.openxmlformats.org/officeDocument/2006/relationships/hyperlink" Target="http://youtu.be" TargetMode="External"/><Relationship Id="rId700" Type="http://schemas.openxmlformats.org/officeDocument/2006/relationships/hyperlink" Target="https://www.youtube.com/watch?v=AOuZmD7AFGg" TargetMode="External"/><Relationship Id="rId705" Type="http://schemas.openxmlformats.org/officeDocument/2006/relationships/hyperlink" Target="https://www.reddit.com/r/metacanada/comments/hhcxtr/it_is_a_curse_to_be_born_in_an_islamic_country/" TargetMode="External"/><Relationship Id="rId704" Type="http://schemas.openxmlformats.org/officeDocument/2006/relationships/hyperlink" Target="http://v.redd.it" TargetMode="External"/><Relationship Id="rId703" Type="http://schemas.openxmlformats.org/officeDocument/2006/relationships/hyperlink" Target="https://youtu.be/J7YpVEO9uvo" TargetMode="External"/><Relationship Id="rId702" Type="http://schemas.openxmlformats.org/officeDocument/2006/relationships/hyperlink" Target="https://www.reddit.com/r/metacanada/comments/hfjye2/local_black_guy_has_had_enough_of_chazchop/" TargetMode="External"/><Relationship Id="rId3951" Type="http://schemas.openxmlformats.org/officeDocument/2006/relationships/hyperlink" Target="https://worldnewsdailyreport.com/new-childhood-pictures-of-justin-trudeau-come-back-to-haunt-him/" TargetMode="External"/><Relationship Id="rId2620" Type="http://schemas.openxmlformats.org/officeDocument/2006/relationships/hyperlink" Target="https://twitter.com/wypipo_h8/status/1275228765941977089?s=21" TargetMode="External"/><Relationship Id="rId3950" Type="http://schemas.openxmlformats.org/officeDocument/2006/relationships/hyperlink" Target="https://www.reddit.com/r/metacanada/comments/gw9lnm/new_childhood_pictures_of_justin_trudeau_come/" TargetMode="External"/><Relationship Id="rId2610" Type="http://schemas.openxmlformats.org/officeDocument/2006/relationships/hyperlink" Target="https://www.reddit.com/r/metacanada/comments/hbr9nm/ndp_crying_about_how_their_leader_got_kicked_out/" TargetMode="External"/><Relationship Id="rId3942" Type="http://schemas.openxmlformats.org/officeDocument/2006/relationships/hyperlink" Target="https://www.youtube.com/watch?v=rosJEPJCrYs&amp;amp;feature=youtu.be&amp;amp;fbclid=IwAR30oDOmUq0YC3CDGUH15yus7ZWhMvEMIIj0rUMgsfL8sUlQHDuEJ3MG2A4" TargetMode="External"/><Relationship Id="rId2611" Type="http://schemas.openxmlformats.org/officeDocument/2006/relationships/hyperlink" Target="https://www.ndp.ca/racism" TargetMode="External"/><Relationship Id="rId3941" Type="http://schemas.openxmlformats.org/officeDocument/2006/relationships/hyperlink" Target="https://www.reddit.com/r/metacanada/comments/h9m3s3/did_you_know_cloning_centers_are_real_utilized_by/" TargetMode="External"/><Relationship Id="rId2612" Type="http://schemas.openxmlformats.org/officeDocument/2006/relationships/hyperlink" Target="http://archive.li" TargetMode="External"/><Relationship Id="rId3944" Type="http://schemas.openxmlformats.org/officeDocument/2006/relationships/hyperlink" Target="https://www.reddit.com/r/metacanada/comments/hhjj6v/princeton_to_remove_former_us_president_woodrow/" TargetMode="External"/><Relationship Id="rId2613" Type="http://schemas.openxmlformats.org/officeDocument/2006/relationships/hyperlink" Target="https://www.reddit.com/r/metacanada/comments/ha9gy5/lol_illegal_aliens_jumping_the_fence_into_canada/" TargetMode="External"/><Relationship Id="rId3943" Type="http://schemas.openxmlformats.org/officeDocument/2006/relationships/hyperlink" Target="http://archive.is" TargetMode="External"/><Relationship Id="rId2614" Type="http://schemas.openxmlformats.org/officeDocument/2006/relationships/hyperlink" Target="http://archive.li/jPLP0" TargetMode="External"/><Relationship Id="rId3946" Type="http://schemas.openxmlformats.org/officeDocument/2006/relationships/hyperlink" Target="http://toronto.citynews.ca" TargetMode="External"/><Relationship Id="rId2615" Type="http://schemas.openxmlformats.org/officeDocument/2006/relationships/hyperlink" Target="http://fcpp.org" TargetMode="External"/><Relationship Id="rId3945" Type="http://schemas.openxmlformats.org/officeDocument/2006/relationships/hyperlink" Target="http://archive.is/tI7v3" TargetMode="External"/><Relationship Id="rId2616" Type="http://schemas.openxmlformats.org/officeDocument/2006/relationships/hyperlink" Target="https://www.reddit.com/r/metacanada/comments/hby588/why_canadas_gun_ban_wont_stop_shootings/" TargetMode="External"/><Relationship Id="rId3948" Type="http://schemas.openxmlformats.org/officeDocument/2006/relationships/hyperlink" Target="https://toronto.citynews.ca/2020/06/23/hate-crime-unit-investigating-after-2-nooses-found-at-hospital-construction-site/" TargetMode="External"/><Relationship Id="rId2617" Type="http://schemas.openxmlformats.org/officeDocument/2006/relationships/hyperlink" Target="https://fcpp.org/2020/06/19/why-canadas-gun-ban-wont-stop-shootings/" TargetMode="External"/><Relationship Id="rId3947" Type="http://schemas.openxmlformats.org/officeDocument/2006/relationships/hyperlink" Target="https://www.reddit.com/r/metacanada/comments/heq1n2/hate_crime_unit_investigating_after_2_nooses/" TargetMode="External"/><Relationship Id="rId2618" Type="http://schemas.openxmlformats.org/officeDocument/2006/relationships/hyperlink" Target="http://twitter.com" TargetMode="External"/><Relationship Id="rId2619" Type="http://schemas.openxmlformats.org/officeDocument/2006/relationships/hyperlink" Target="https://www.reddit.com/r/metacanada/comments/hekdh2/is_this_woman_a_karen_or_is_she_being_harassed/" TargetMode="External"/><Relationship Id="rId3949" Type="http://schemas.openxmlformats.org/officeDocument/2006/relationships/hyperlink" Target="http://worldnewsdailyreport.com" TargetMode="External"/><Relationship Id="rId3940" Type="http://schemas.openxmlformats.org/officeDocument/2006/relationships/hyperlink" Target="http://youtube.com" TargetMode="External"/><Relationship Id="rId1312" Type="http://schemas.openxmlformats.org/officeDocument/2006/relationships/hyperlink" Target="https://www.reddit.com/r/metacanada/comments/guwqbc/suggestion_change_the_downvote_icon_to_blackface/" TargetMode="External"/><Relationship Id="rId2643" Type="http://schemas.openxmlformats.org/officeDocument/2006/relationships/hyperlink" Target="http://outline.com" TargetMode="External"/><Relationship Id="rId3975" Type="http://schemas.openxmlformats.org/officeDocument/2006/relationships/hyperlink" Target="https://www.reddit.com/r/metacanada/comments/gxnowy/this_tweet_didnt_age_wellontario_mp_marwan/" TargetMode="External"/><Relationship Id="rId1313" Type="http://schemas.openxmlformats.org/officeDocument/2006/relationships/hyperlink" Target="http://youtube.com" TargetMode="External"/><Relationship Id="rId2644" Type="http://schemas.openxmlformats.org/officeDocument/2006/relationships/hyperlink" Target="https://www.reddit.com/r/metacanada/comments/gufj9a/a_tanker_truck_drove_into_a_throng_of_protesters/" TargetMode="External"/><Relationship Id="rId3974" Type="http://schemas.openxmlformats.org/officeDocument/2006/relationships/hyperlink" Target="http://i.redd.it" TargetMode="External"/><Relationship Id="rId1314" Type="http://schemas.openxmlformats.org/officeDocument/2006/relationships/hyperlink" Target="https://www.reddit.com/r/metacanada/comments/gvl5at/we_warned_you_expose2020/" TargetMode="External"/><Relationship Id="rId2645" Type="http://schemas.openxmlformats.org/officeDocument/2006/relationships/hyperlink" Target="https://outline.com/9YMjNd" TargetMode="External"/><Relationship Id="rId3977" Type="http://schemas.openxmlformats.org/officeDocument/2006/relationships/hyperlink" Target="http://i.redd.it" TargetMode="External"/><Relationship Id="rId1315" Type="http://schemas.openxmlformats.org/officeDocument/2006/relationships/hyperlink" Target="https://www.youtube.com/watch?v=apDe89rMEjo" TargetMode="External"/><Relationship Id="rId2646" Type="http://schemas.openxmlformats.org/officeDocument/2006/relationships/hyperlink" Target="http://i.redd.it" TargetMode="External"/><Relationship Id="rId3976" Type="http://schemas.openxmlformats.org/officeDocument/2006/relationships/hyperlink" Target="https://i.redd.it/ndq9c3o9b9351.jpg" TargetMode="External"/><Relationship Id="rId1316" Type="http://schemas.openxmlformats.org/officeDocument/2006/relationships/hyperlink" Target="https://www.reddit.com/r/metacanada/comments/h90569/imagine_being_a_white_liberal/" TargetMode="External"/><Relationship Id="rId2647" Type="http://schemas.openxmlformats.org/officeDocument/2006/relationships/hyperlink" Target="https://www.reddit.com/r/metacanada/comments/hh3uo2/kinder_morgan_punishment/" TargetMode="External"/><Relationship Id="rId3979" Type="http://schemas.openxmlformats.org/officeDocument/2006/relationships/hyperlink" Target="https://i.redd.it/o2evj6a5av651.jpg" TargetMode="External"/><Relationship Id="rId1317" Type="http://schemas.openxmlformats.org/officeDocument/2006/relationships/hyperlink" Target="https://www.reddit.com/r/metacanada/comments/h90569/imagine_being_a_white_liberal/" TargetMode="External"/><Relationship Id="rId2648" Type="http://schemas.openxmlformats.org/officeDocument/2006/relationships/hyperlink" Target="https://www.reddit.com/r/metacanada/comments/hh3uo2/kinder_morgan_punishment/" TargetMode="External"/><Relationship Id="rId3978" Type="http://schemas.openxmlformats.org/officeDocument/2006/relationships/hyperlink" Target="https://www.reddit.com/r/metacanada/comments/hf1tk0/mfw_im_a_liberal_and_the_media_gives_me_a_freebie/" TargetMode="External"/><Relationship Id="rId1318" Type="http://schemas.openxmlformats.org/officeDocument/2006/relationships/hyperlink" Target="https://www.reddit.com/r/metacanada/comments/gynsrj/ogft_accuses_canada_of_having_nazi_mods_again/" TargetMode="External"/><Relationship Id="rId2649" Type="http://schemas.openxmlformats.org/officeDocument/2006/relationships/hyperlink" Target="http://youtube.com" TargetMode="External"/><Relationship Id="rId1319" Type="http://schemas.openxmlformats.org/officeDocument/2006/relationships/hyperlink" Target="https://www.reddit.com/r/metacanada/comments/gynsrj/ogft_accuses_canada_of_having_nazi_mods_again/" TargetMode="External"/><Relationship Id="rId729" Type="http://schemas.openxmlformats.org/officeDocument/2006/relationships/hyperlink" Target="https://www.reddit.com/r/metacanada/comments/hcwziz/barack_obama_funded_the_african_slave_trade/" TargetMode="External"/><Relationship Id="rId728" Type="http://schemas.openxmlformats.org/officeDocument/2006/relationships/hyperlink" Target="http://youtube.com" TargetMode="External"/><Relationship Id="rId723" Type="http://schemas.openxmlformats.org/officeDocument/2006/relationships/hyperlink" Target="https://www.reddit.com/r/metacanada/comments/his185/when_you_accidentally_admit_gay_men_are_attracted/" TargetMode="External"/><Relationship Id="rId722" Type="http://schemas.openxmlformats.org/officeDocument/2006/relationships/hyperlink" Target="http://imgur.com" TargetMode="External"/><Relationship Id="rId721" Type="http://schemas.openxmlformats.org/officeDocument/2006/relationships/hyperlink" Target="https://twitter.com/intothemelwoods/status/1272586214038626305/photo/1" TargetMode="External"/><Relationship Id="rId720" Type="http://schemas.openxmlformats.org/officeDocument/2006/relationships/hyperlink" Target="https://www.reddit.com/r/metacanada/comments/haajk1/cult_of_the_mask_gets_10_more_retarded_with_each/" TargetMode="External"/><Relationship Id="rId727" Type="http://schemas.openxmlformats.org/officeDocument/2006/relationships/hyperlink" Target="https://twitter.com/DerekSloanCPC/status/1274837048017420290" TargetMode="External"/><Relationship Id="rId726" Type="http://schemas.openxmlformats.org/officeDocument/2006/relationships/hyperlink" Target="https://www.reddit.com/r/metacanada/comments/hdj0qo/antifa_promotes_lawlessness_and_violence_as_prime/" TargetMode="External"/><Relationship Id="rId725" Type="http://schemas.openxmlformats.org/officeDocument/2006/relationships/hyperlink" Target="http://twitter.com" TargetMode="External"/><Relationship Id="rId724" Type="http://schemas.openxmlformats.org/officeDocument/2006/relationships/hyperlink" Target="https://imgur.com/a/OruUzJx" TargetMode="External"/><Relationship Id="rId3971" Type="http://schemas.openxmlformats.org/officeDocument/2006/relationships/hyperlink" Target="https://i.redd.it/qc3syi0fx0851.jpg" TargetMode="External"/><Relationship Id="rId2640" Type="http://schemas.openxmlformats.org/officeDocument/2006/relationships/hyperlink" Target="https://www.reddit.com/r/metacanada/comments/gvafq6/separation_and_segregation_of_ethnicity_is/" TargetMode="External"/><Relationship Id="rId3970" Type="http://schemas.openxmlformats.org/officeDocument/2006/relationships/hyperlink" Target="https://www.reddit.com/r/metacanada/comments/hikp59/reparations/" TargetMode="External"/><Relationship Id="rId1310" Type="http://schemas.openxmlformats.org/officeDocument/2006/relationships/hyperlink" Target="https://www.theglobeandmail.com/life/the-hot-button/study-links-low-intelligence-with-right-wing-beliefs/article543361/" TargetMode="External"/><Relationship Id="rId2641" Type="http://schemas.openxmlformats.org/officeDocument/2006/relationships/hyperlink" Target="https://www.reddit.com/r/metacanada/comments/h9tntp/get_off_the_beach/" TargetMode="External"/><Relationship Id="rId3973" Type="http://schemas.openxmlformats.org/officeDocument/2006/relationships/hyperlink" Target="https://i.maga.host/zqwOfAp.jpg" TargetMode="External"/><Relationship Id="rId1311" Type="http://schemas.openxmlformats.org/officeDocument/2006/relationships/hyperlink" Target="https://www.reddit.com/r/metacanada/comments/guwqbc/suggestion_change_the_downvote_icon_to_blackface/" TargetMode="External"/><Relationship Id="rId2642" Type="http://schemas.openxmlformats.org/officeDocument/2006/relationships/hyperlink" Target="https://www.reddit.com/r/metacanada/comments/h9tntp/get_off_the_beach/" TargetMode="External"/><Relationship Id="rId3972" Type="http://schemas.openxmlformats.org/officeDocument/2006/relationships/hyperlink" Target="https://www.reddit.com/r/metacanada/comments/hayxit/in_sharp_contrast_to_nationalist_ideals_which/" TargetMode="External"/><Relationship Id="rId1301" Type="http://schemas.openxmlformats.org/officeDocument/2006/relationships/hyperlink" Target="https://i.maga.host/Uj94XXz.png" TargetMode="External"/><Relationship Id="rId2632" Type="http://schemas.openxmlformats.org/officeDocument/2006/relationships/hyperlink" Target="http://i.redd.it" TargetMode="External"/><Relationship Id="rId3964" Type="http://schemas.openxmlformats.org/officeDocument/2006/relationships/hyperlink" Target="http://outline.com" TargetMode="External"/><Relationship Id="rId1302" Type="http://schemas.openxmlformats.org/officeDocument/2006/relationships/hyperlink" Target="http://secure.avaaz.org" TargetMode="External"/><Relationship Id="rId2633" Type="http://schemas.openxmlformats.org/officeDocument/2006/relationships/hyperlink" Target="https://www.reddit.com/r/metacanada/comments/hdx467/oppress_me_comrade/" TargetMode="External"/><Relationship Id="rId3963" Type="http://schemas.openxmlformats.org/officeDocument/2006/relationships/hyperlink" Target="https://i.redd.it/pfqv8t6pnc451.jpg" TargetMode="External"/><Relationship Id="rId1303" Type="http://schemas.openxmlformats.org/officeDocument/2006/relationships/hyperlink" Target="https://www.reddit.com/r/metacanada/comments/gzgyvw/sign_blm_is_a_terrorist_group/" TargetMode="External"/><Relationship Id="rId2634" Type="http://schemas.openxmlformats.org/officeDocument/2006/relationships/hyperlink" Target="https://i.redd.it/kbmidcgc2i651.jpg" TargetMode="External"/><Relationship Id="rId3966" Type="http://schemas.openxmlformats.org/officeDocument/2006/relationships/hyperlink" Target="https://outline.com/LkSpqn" TargetMode="External"/><Relationship Id="rId1304" Type="http://schemas.openxmlformats.org/officeDocument/2006/relationships/hyperlink" Target="https://secure.avaaz.org/en/community_petitions/all_lives_matter__black_lives_matter_is_terrorist_group_/?ygXuRqb" TargetMode="External"/><Relationship Id="rId2635" Type="http://schemas.openxmlformats.org/officeDocument/2006/relationships/hyperlink" Target="https://www.reddit.com/r/metacanada/comments/hip7n3/i_think_ronguardforthee_screwed_the_results_of/" TargetMode="External"/><Relationship Id="rId3965" Type="http://schemas.openxmlformats.org/officeDocument/2006/relationships/hyperlink" Target="https://www.reddit.com/r/metacanada/comments/gvb5y6/twitter_suspends_account_of_major_nyc_police/" TargetMode="External"/><Relationship Id="rId1305" Type="http://schemas.openxmlformats.org/officeDocument/2006/relationships/hyperlink" Target="http://twitter.com" TargetMode="External"/><Relationship Id="rId2636" Type="http://schemas.openxmlformats.org/officeDocument/2006/relationships/hyperlink" Target="http://archive.is" TargetMode="External"/><Relationship Id="rId3968" Type="http://schemas.openxmlformats.org/officeDocument/2006/relationships/hyperlink" Target="https://www.reddit.com/r/metacanada/comments/gvtsaf/hows_everyone_feeling_about_the_blacked_out/" TargetMode="External"/><Relationship Id="rId1306" Type="http://schemas.openxmlformats.org/officeDocument/2006/relationships/hyperlink" Target="https://www.reddit.com/r/metacanada/comments/hfbgyr/karlos_dillard_typop_h8_harasses_women_regularly/" TargetMode="External"/><Relationship Id="rId2637" Type="http://schemas.openxmlformats.org/officeDocument/2006/relationships/hyperlink" Target="https://www.reddit.com/r/metacanada/comments/hgnd7m/student_labelled_most_likely_to_become_wanted/" TargetMode="External"/><Relationship Id="rId3967" Type="http://schemas.openxmlformats.org/officeDocument/2006/relationships/hyperlink" Target="https://www.reddit.com/r/metacanada/comments/gvtsaf/hows_everyone_feeling_about_the_blacked_out/" TargetMode="External"/><Relationship Id="rId1307" Type="http://schemas.openxmlformats.org/officeDocument/2006/relationships/hyperlink" Target="https://twitter.com/wypipo_h8/status/1275228765941977089" TargetMode="External"/><Relationship Id="rId2638" Type="http://schemas.openxmlformats.org/officeDocument/2006/relationships/hyperlink" Target="https://www.reddit.com/r/metacanada/comments/hgnd7m/student_labelled_most_likely_to_become_wanted/" TargetMode="External"/><Relationship Id="rId1308" Type="http://schemas.openxmlformats.org/officeDocument/2006/relationships/hyperlink" Target="http://theglobeandmail.com" TargetMode="External"/><Relationship Id="rId2639" Type="http://schemas.openxmlformats.org/officeDocument/2006/relationships/hyperlink" Target="https://www.reddit.com/r/metacanada/comments/gvafq6/separation_and_segregation_of_ethnicity_is/" TargetMode="External"/><Relationship Id="rId3969" Type="http://schemas.openxmlformats.org/officeDocument/2006/relationships/hyperlink" Target="http://i.redd.it" TargetMode="External"/><Relationship Id="rId1309" Type="http://schemas.openxmlformats.org/officeDocument/2006/relationships/hyperlink" Target="https://www.reddit.com/r/metacanada/comments/guwrku/study_links_low_intelligence_with_rightwing/" TargetMode="External"/><Relationship Id="rId719" Type="http://schemas.openxmlformats.org/officeDocument/2006/relationships/hyperlink" Target="http://twitter.com" TargetMode="External"/><Relationship Id="rId718" Type="http://schemas.openxmlformats.org/officeDocument/2006/relationships/hyperlink" Target="https://www.rollingstone.com/music/music-news/neil-young-letter-trump-954835/" TargetMode="External"/><Relationship Id="rId717" Type="http://schemas.openxmlformats.org/officeDocument/2006/relationships/hyperlink" Target="https://www.reddit.com/r/metacanada/comments/hd09cx/neil_young_pens_open_letter_to_donald_trump_you/" TargetMode="External"/><Relationship Id="rId712" Type="http://schemas.openxmlformats.org/officeDocument/2006/relationships/hyperlink" Target="https://i.redd.it/yvzobykogk251.jpg" TargetMode="External"/><Relationship Id="rId711" Type="http://schemas.openxmlformats.org/officeDocument/2006/relationships/hyperlink" Target="https://www.reddit.com/r/metacanada/comments/gvgikm/reminder_racism_was_defeated_in_2018_when_canada/" TargetMode="External"/><Relationship Id="rId710" Type="http://schemas.openxmlformats.org/officeDocument/2006/relationships/hyperlink" Target="http://i.redd.it" TargetMode="External"/><Relationship Id="rId716" Type="http://schemas.openxmlformats.org/officeDocument/2006/relationships/hyperlink" Target="http://rollingstone.com" TargetMode="External"/><Relationship Id="rId715" Type="http://schemas.openxmlformats.org/officeDocument/2006/relationships/hyperlink" Target="https://thepostmillennial.com/disgraced-trudeau-advisor-posts-then-deletes-racist-and-sexist-meme" TargetMode="External"/><Relationship Id="rId714" Type="http://schemas.openxmlformats.org/officeDocument/2006/relationships/hyperlink" Target="https://www.reddit.com/r/metacanada/comments/hfu3cu/disgraced_trudeau_advisor_gerald_butts_posts_then/" TargetMode="External"/><Relationship Id="rId713" Type="http://schemas.openxmlformats.org/officeDocument/2006/relationships/hyperlink" Target="http://thepostmillennial.com" TargetMode="External"/><Relationship Id="rId3960" Type="http://schemas.openxmlformats.org/officeDocument/2006/relationships/hyperlink" Target="https://www.reddit.com/r/metacanada/comments/h87yss/im_a_bit_conflicted_i_want_your_honest_opinion/" TargetMode="External"/><Relationship Id="rId2630" Type="http://schemas.openxmlformats.org/officeDocument/2006/relationships/hyperlink" Target="https://www.reddit.com/r/metacanada/comments/gz1ajj/we_need_to_to_show_crime_statistics_to_illustrate/" TargetMode="External"/><Relationship Id="rId3962" Type="http://schemas.openxmlformats.org/officeDocument/2006/relationships/hyperlink" Target="https://www.reddit.com/r/metacanada/comments/h7711w/we_are_the_karens/" TargetMode="External"/><Relationship Id="rId1300" Type="http://schemas.openxmlformats.org/officeDocument/2006/relationships/hyperlink" Target="https://www.reddit.com/r/metacanada/comments/h0jkyt/reddit_has_not_yet_banned_a_sub_where_domestic/" TargetMode="External"/><Relationship Id="rId2631" Type="http://schemas.openxmlformats.org/officeDocument/2006/relationships/hyperlink" Target="https://torontosun.com/opinion/editorials/editorial-race-crime-stats-must-be-objective" TargetMode="External"/><Relationship Id="rId3961" Type="http://schemas.openxmlformats.org/officeDocument/2006/relationships/hyperlink" Target="http://i.redd.it" TargetMode="External"/><Relationship Id="rId1378" Type="http://schemas.openxmlformats.org/officeDocument/2006/relationships/hyperlink" Target="https://www.reddit.com/r/metacanada/comments/h12u5u/anarchists_topple_statue_of_roman_emperor_who/" TargetMode="External"/><Relationship Id="rId1379" Type="http://schemas.openxmlformats.org/officeDocument/2006/relationships/hyperlink" Target="https://www.reddit.com/r/metacanada/comments/h12u5u/anarchists_topple_statue_of_roman_emperor_who/" TargetMode="External"/><Relationship Id="rId789" Type="http://schemas.openxmlformats.org/officeDocument/2006/relationships/hyperlink" Target="https://www.youtube.com/watch?v=Txc4oRUasOI" TargetMode="External"/><Relationship Id="rId788" Type="http://schemas.openxmlformats.org/officeDocument/2006/relationships/hyperlink" Target="https://www.reddit.com/r/metacanada/comments/gy6unc/live_streamer_at_black_lives_matter_protest_in/" TargetMode="External"/><Relationship Id="rId787" Type="http://schemas.openxmlformats.org/officeDocument/2006/relationships/hyperlink" Target="http://youtube.com" TargetMode="External"/><Relationship Id="rId786" Type="http://schemas.openxmlformats.org/officeDocument/2006/relationships/hyperlink" Target="https://www.reddit.com/r/metacanada/comments/gvd5iw/if_you_put_up_a_sign_on_your_business_saying_that/" TargetMode="External"/><Relationship Id="rId781" Type="http://schemas.openxmlformats.org/officeDocument/2006/relationships/hyperlink" Target="https://www.activistpost.com/2020/06/refuse-to-social-distance-new-study-says-you-may-be-a-psychopath.html" TargetMode="External"/><Relationship Id="rId1370" Type="http://schemas.openxmlformats.org/officeDocument/2006/relationships/hyperlink" Target="https://www.reddit.com/r/metacanada/comments/gz88x9/kelowna_rcmp_wasting_their_time_over_nazi_salute/" TargetMode="External"/><Relationship Id="rId780" Type="http://schemas.openxmlformats.org/officeDocument/2006/relationships/hyperlink" Target="https://www.reddit.com/r/metacanada/comments/hfkvkl/refuse_to_social_distance_new_study_says_you_may/" TargetMode="External"/><Relationship Id="rId1371" Type="http://schemas.openxmlformats.org/officeDocument/2006/relationships/hyperlink" Target="https://www.castanet.net/news/Kelowna/302143/Kelowna-RCMP-investigate-Nazi-salute-incident-at-BLM-rally" TargetMode="External"/><Relationship Id="rId1372" Type="http://schemas.openxmlformats.org/officeDocument/2006/relationships/hyperlink" Target="http://i.redd.it" TargetMode="External"/><Relationship Id="rId1373" Type="http://schemas.openxmlformats.org/officeDocument/2006/relationships/hyperlink" Target="https://www.reddit.com/r/metacanada/comments/gwly3o/black_lives_matter_for_leftists_until_the_election/" TargetMode="External"/><Relationship Id="rId785" Type="http://schemas.openxmlformats.org/officeDocument/2006/relationships/hyperlink" Target="https://www.reddit.com/r/metacanada/comments/gvd5iw/if_you_put_up_a_sign_on_your_business_saying_that/" TargetMode="External"/><Relationship Id="rId1374" Type="http://schemas.openxmlformats.org/officeDocument/2006/relationships/hyperlink" Target="https://i.redd.it/9c6qx6qphx251.jpg" TargetMode="External"/><Relationship Id="rId784" Type="http://schemas.openxmlformats.org/officeDocument/2006/relationships/hyperlink" Target="https://www.reddit.com/r/metacanada/comments/h8bac2/hypocrisy_at_its_core/" TargetMode="External"/><Relationship Id="rId1375" Type="http://schemas.openxmlformats.org/officeDocument/2006/relationships/hyperlink" Target="http://amazon.ca" TargetMode="External"/><Relationship Id="rId783" Type="http://schemas.openxmlformats.org/officeDocument/2006/relationships/hyperlink" Target="https://www.reddit.com/r/metacanada/comments/h8bac2/hypocrisy_at_its_core/" TargetMode="External"/><Relationship Id="rId1376" Type="http://schemas.openxmlformats.org/officeDocument/2006/relationships/hyperlink" Target="https://www.reddit.com/r/metacanada/comments/hiph06/amazon_blatantly_profits_from_white_supremacy/" TargetMode="External"/><Relationship Id="rId782" Type="http://schemas.openxmlformats.org/officeDocument/2006/relationships/hyperlink" Target="http://i.redd.it" TargetMode="External"/><Relationship Id="rId1377" Type="http://schemas.openxmlformats.org/officeDocument/2006/relationships/hyperlink" Target="https://www.amazon.ca/gp/product/B01FFWKHY6?ie=UTF8&amp;amp;tag=y8fe8yfb9qfby9-20&amp;amp;camp=15121&amp;amp;linkCode=xm2&amp;amp;creativeASIN=B01FFWKHY6&amp;amp;th=1" TargetMode="External"/><Relationship Id="rId1367" Type="http://schemas.openxmlformats.org/officeDocument/2006/relationships/hyperlink" Target="https://www.reddit.com/r/metacanada/comments/hc6913/trump_dislikes_trudeau_and_once_ordered_staff_to/" TargetMode="External"/><Relationship Id="rId2698" Type="http://schemas.openxmlformats.org/officeDocument/2006/relationships/hyperlink" Target="http://i.redd.it" TargetMode="External"/><Relationship Id="rId1368" Type="http://schemas.openxmlformats.org/officeDocument/2006/relationships/hyperlink" Target="http://archive.is/ilJUf" TargetMode="External"/><Relationship Id="rId2699" Type="http://schemas.openxmlformats.org/officeDocument/2006/relationships/hyperlink" Target="https://www.reddit.com/r/metacanada/comments/hgtyye/hits_the_nail_on_the_head_id_say/" TargetMode="External"/><Relationship Id="rId1369" Type="http://schemas.openxmlformats.org/officeDocument/2006/relationships/hyperlink" Target="http://castanet.net" TargetMode="External"/><Relationship Id="rId778" Type="http://schemas.openxmlformats.org/officeDocument/2006/relationships/hyperlink" Target="https://i.redd.it/x9aqumc2t2651.jpg" TargetMode="External"/><Relationship Id="rId777" Type="http://schemas.openxmlformats.org/officeDocument/2006/relationships/hyperlink" Target="https://www.reddit.com/r/metacanada/comments/hcn87i/that_did_not_take_long_rcanada_bans_me_for/" TargetMode="External"/><Relationship Id="rId776" Type="http://schemas.openxmlformats.org/officeDocument/2006/relationships/hyperlink" Target="http://i.redd.it" TargetMode="External"/><Relationship Id="rId775" Type="http://schemas.openxmlformats.org/officeDocument/2006/relationships/hyperlink" Target="https://twitter.com/GoomShill/status/1277560979639984129" TargetMode="External"/><Relationship Id="rId779" Type="http://schemas.openxmlformats.org/officeDocument/2006/relationships/hyperlink" Target="http://activistpost.com" TargetMode="External"/><Relationship Id="rId770" Type="http://schemas.openxmlformats.org/officeDocument/2006/relationships/hyperlink" Target="http://youtube.com" TargetMode="External"/><Relationship Id="rId2690" Type="http://schemas.openxmlformats.org/officeDocument/2006/relationships/hyperlink" Target="http://i.redd.it" TargetMode="External"/><Relationship Id="rId1360" Type="http://schemas.openxmlformats.org/officeDocument/2006/relationships/hyperlink" Target="http://archive.is" TargetMode="External"/><Relationship Id="rId2691" Type="http://schemas.openxmlformats.org/officeDocument/2006/relationships/hyperlink" Target="https://www.reddit.com/r/metacanada/comments/hbrhs8/the_left_busy_shielding_jagmeet/" TargetMode="External"/><Relationship Id="rId1361" Type="http://schemas.openxmlformats.org/officeDocument/2006/relationships/hyperlink" Target="https://www.reddit.com/r/metacanada/comments/hf7vkz/man_gunned_down_in_london_ont_home_invasion/" TargetMode="External"/><Relationship Id="rId2692" Type="http://schemas.openxmlformats.org/officeDocument/2006/relationships/hyperlink" Target="https://i.redd.it/4enly1c3dm551.jpg" TargetMode="External"/><Relationship Id="rId1362" Type="http://schemas.openxmlformats.org/officeDocument/2006/relationships/hyperlink" Target="http://archive.is/Ge6Ka" TargetMode="External"/><Relationship Id="rId2693" Type="http://schemas.openxmlformats.org/officeDocument/2006/relationships/hyperlink" Target="http://outline.com" TargetMode="External"/><Relationship Id="rId774" Type="http://schemas.openxmlformats.org/officeDocument/2006/relationships/hyperlink" Target="https://www.reddit.com/r/metacanada/comments/hi3qtt/you_cant_make_this_stuff_up_chaz_border_security/" TargetMode="External"/><Relationship Id="rId1363" Type="http://schemas.openxmlformats.org/officeDocument/2006/relationships/hyperlink" Target="http://twitter.com" TargetMode="External"/><Relationship Id="rId2694" Type="http://schemas.openxmlformats.org/officeDocument/2006/relationships/hyperlink" Target="https://www.reddit.com/r/metacanada/comments/h0gb36/chinas_onechild_policy_caused_a_devastating/" TargetMode="External"/><Relationship Id="rId773" Type="http://schemas.openxmlformats.org/officeDocument/2006/relationships/hyperlink" Target="http://twitter.com" TargetMode="External"/><Relationship Id="rId1364" Type="http://schemas.openxmlformats.org/officeDocument/2006/relationships/hyperlink" Target="https://www.reddit.com/r/metacanada/comments/he41dm/wilfrid_laurier_banned_black_people_from_entering/" TargetMode="External"/><Relationship Id="rId2695" Type="http://schemas.openxmlformats.org/officeDocument/2006/relationships/hyperlink" Target="https://outline.com/BfhNMZ" TargetMode="External"/><Relationship Id="rId772" Type="http://schemas.openxmlformats.org/officeDocument/2006/relationships/hyperlink" Target="https://www.youtube.com/watch?v=krSxHLCdQpc" TargetMode="External"/><Relationship Id="rId1365" Type="http://schemas.openxmlformats.org/officeDocument/2006/relationships/hyperlink" Target="https://twitter.com/teethstrange/status/1275214935195336704?s=21" TargetMode="External"/><Relationship Id="rId2696" Type="http://schemas.openxmlformats.org/officeDocument/2006/relationships/hyperlink" Target="https://www.reddit.com/r/metacanada/comments/h7e01d/dae_feel_like_this_forced_white_guilt_will_only/" TargetMode="External"/><Relationship Id="rId771" Type="http://schemas.openxmlformats.org/officeDocument/2006/relationships/hyperlink" Target="https://www.reddit.com/r/metacanada/comments/gzogy5/ex_gang_member_tells_the_truth_shows_what_dignity/" TargetMode="External"/><Relationship Id="rId1366" Type="http://schemas.openxmlformats.org/officeDocument/2006/relationships/hyperlink" Target="http://archive.is" TargetMode="External"/><Relationship Id="rId2697" Type="http://schemas.openxmlformats.org/officeDocument/2006/relationships/hyperlink" Target="https://www.reddit.com/r/metacanada/comments/h7e01d/dae_feel_like_this_forced_white_guilt_will_only/" TargetMode="External"/><Relationship Id="rId1390" Type="http://schemas.openxmlformats.org/officeDocument/2006/relationships/hyperlink" Target="https://globalnews.ca/news/7016101/george-floyd-protests-hong-kong-iran-china/" TargetMode="External"/><Relationship Id="rId1391" Type="http://schemas.openxmlformats.org/officeDocument/2006/relationships/hyperlink" Target="http://youtube.com" TargetMode="External"/><Relationship Id="rId1392" Type="http://schemas.openxmlformats.org/officeDocument/2006/relationships/hyperlink" Target="https://www.reddit.com/r/metacanada/comments/hcieav/theres_nothing_more_racist_than_targeting_an/" TargetMode="External"/><Relationship Id="rId1393" Type="http://schemas.openxmlformats.org/officeDocument/2006/relationships/hyperlink" Target="https://www.youtube.com/watch?v=ChVtq7NCO1M" TargetMode="External"/><Relationship Id="rId1394" Type="http://schemas.openxmlformats.org/officeDocument/2006/relationships/hyperlink" Target="http://archive.is" TargetMode="External"/><Relationship Id="rId1395" Type="http://schemas.openxmlformats.org/officeDocument/2006/relationships/hyperlink" Target="https://www.reddit.com/r/metacanada/comments/haeng8/witch_hunt_montreal_cops_investigate_blackface/" TargetMode="External"/><Relationship Id="rId1396" Type="http://schemas.openxmlformats.org/officeDocument/2006/relationships/hyperlink" Target="http://archive.is/gItTD" TargetMode="External"/><Relationship Id="rId1397" Type="http://schemas.openxmlformats.org/officeDocument/2006/relationships/hyperlink" Target="http://dailymail.co.uk" TargetMode="External"/><Relationship Id="rId1398" Type="http://schemas.openxmlformats.org/officeDocument/2006/relationships/hyperlink" Target="https://www.reddit.com/r/metacanada/comments/h12fyl/racist_road_names_and_controversial_gravestones/" TargetMode="External"/><Relationship Id="rId1399" Type="http://schemas.openxmlformats.org/officeDocument/2006/relationships/hyperlink" Target="https://www.dailymail.co.uk/news/article-8410805/Racist-road-names-controversial-gravestones-covered-up.html" TargetMode="External"/><Relationship Id="rId1389" Type="http://schemas.openxmlformats.org/officeDocument/2006/relationships/hyperlink" Target="https://www.reddit.com/r/metacanada/comments/gwti7z/iran_and_china_mock_the_us_calls_trump_a/" TargetMode="External"/><Relationship Id="rId799" Type="http://schemas.openxmlformats.org/officeDocument/2006/relationships/hyperlink" Target="http://washingtonexaminer.com" TargetMode="External"/><Relationship Id="rId798" Type="http://schemas.openxmlformats.org/officeDocument/2006/relationships/hyperlink" Target="https://www.reddit.com/r/metacanada/comments/h7ybls/white_supremacists_are_getting_out_of_control/" TargetMode="External"/><Relationship Id="rId797" Type="http://schemas.openxmlformats.org/officeDocument/2006/relationships/hyperlink" Target="https://www.reddit.com/r/metacanada/comments/h7ybls/white_supremacists_are_getting_out_of_control/" TargetMode="External"/><Relationship Id="rId1380" Type="http://schemas.openxmlformats.org/officeDocument/2006/relationships/hyperlink" Target="http://cp24.com" TargetMode="External"/><Relationship Id="rId792" Type="http://schemas.openxmlformats.org/officeDocument/2006/relationships/hyperlink" Target="https://np.reddit.com/r/CapHillAutonomousZone/comments/hbjzcv/voices_from_chop_conservative_to_west_point_to/fvfpqsn/" TargetMode="External"/><Relationship Id="rId1381" Type="http://schemas.openxmlformats.org/officeDocument/2006/relationships/hyperlink" Target="https://www.reddit.com/r/metacanada/comments/gx9yy0/toronto_police_chief_gets_down_on_his_knees_and/" TargetMode="External"/><Relationship Id="rId791" Type="http://schemas.openxmlformats.org/officeDocument/2006/relationships/hyperlink" Target="https://www.reddit.com/r/metacanada/comments/hcz3rx/as_a_white_male_i_can_proudly_say_ive_paid_over/" TargetMode="External"/><Relationship Id="rId1382" Type="http://schemas.openxmlformats.org/officeDocument/2006/relationships/hyperlink" Target="https://www.cp24.com/news/saunders-kneels-with-anti-racism-protesters-downtown-1.4970609" TargetMode="External"/><Relationship Id="rId790" Type="http://schemas.openxmlformats.org/officeDocument/2006/relationships/hyperlink" Target="http://np.reddit.com" TargetMode="External"/><Relationship Id="rId1383" Type="http://schemas.openxmlformats.org/officeDocument/2006/relationships/hyperlink" Target="https://www.reddit.com/r/metacanada/comments/gwjou0/police_shoot_man_after_officer_stabbed_two_others/" TargetMode="External"/><Relationship Id="rId1384" Type="http://schemas.openxmlformats.org/officeDocument/2006/relationships/hyperlink" Target="https://www.reddit.com/r/metacanada/comments/gwjou0/police_shoot_man_after_officer_stabbed_two_others/" TargetMode="External"/><Relationship Id="rId796" Type="http://schemas.openxmlformats.org/officeDocument/2006/relationships/hyperlink" Target="http://twitter.com" TargetMode="External"/><Relationship Id="rId1385" Type="http://schemas.openxmlformats.org/officeDocument/2006/relationships/hyperlink" Target="http://bbc.com" TargetMode="External"/><Relationship Id="rId795" Type="http://schemas.openxmlformats.org/officeDocument/2006/relationships/hyperlink" Target="https://news.sky.com/story/burnley-fan-responsible-for-white-lives-matter-stunt-sacked-from-his-job-12014075" TargetMode="External"/><Relationship Id="rId1386" Type="http://schemas.openxmlformats.org/officeDocument/2006/relationships/hyperlink" Target="https://www.reddit.com/r/metacanada/comments/hcvl8m/three_dead_at_stabbing_in_uk_after_blm_protest/" TargetMode="External"/><Relationship Id="rId794" Type="http://schemas.openxmlformats.org/officeDocument/2006/relationships/hyperlink" Target="https://www.reddit.com/r/metacanada/comments/hfbeq2/burnley_fan_responsible_for_white_lives_matter/" TargetMode="External"/><Relationship Id="rId1387" Type="http://schemas.openxmlformats.org/officeDocument/2006/relationships/hyperlink" Target="https://www.bbc.com/news/uk-england-berkshire-53123975" TargetMode="External"/><Relationship Id="rId793" Type="http://schemas.openxmlformats.org/officeDocument/2006/relationships/hyperlink" Target="http://news.sky.com" TargetMode="External"/><Relationship Id="rId1388" Type="http://schemas.openxmlformats.org/officeDocument/2006/relationships/hyperlink" Target="http://globalnews.ca" TargetMode="External"/><Relationship Id="rId6229" Type="http://schemas.openxmlformats.org/officeDocument/2006/relationships/hyperlink" Target="http://business.financialpost.com" TargetMode="External"/><Relationship Id="rId7551" Type="http://schemas.openxmlformats.org/officeDocument/2006/relationships/hyperlink" Target="https://www.reddit.com/r/metacanada/comments/gze4ld/all_of_reddit_right_now/" TargetMode="External"/><Relationship Id="rId6220" Type="http://schemas.openxmlformats.org/officeDocument/2006/relationships/hyperlink" Target="http://dailymail.co.uk" TargetMode="External"/><Relationship Id="rId7550" Type="http://schemas.openxmlformats.org/officeDocument/2006/relationships/hyperlink" Target="http://i.redd.it" TargetMode="External"/><Relationship Id="rId6223" Type="http://schemas.openxmlformats.org/officeDocument/2006/relationships/hyperlink" Target="http://twitter.com" TargetMode="External"/><Relationship Id="rId7555" Type="http://schemas.openxmlformats.org/officeDocument/2006/relationships/hyperlink" Target="https://m.youtube.com/watch?v=daXTmtVioZU" TargetMode="External"/><Relationship Id="rId6224" Type="http://schemas.openxmlformats.org/officeDocument/2006/relationships/hyperlink" Target="https://www.reddit.com/r/metacanada/comments/guxnba/today_is_worldmilkday_i_raise_my_glass_to_all_the/" TargetMode="External"/><Relationship Id="rId7554" Type="http://schemas.openxmlformats.org/officeDocument/2006/relationships/hyperlink" Target="https://www.reddit.com/r/metacanada/comments/gxgm91/these_are_trying_times_are_you_sure_the_home/" TargetMode="External"/><Relationship Id="rId6221" Type="http://schemas.openxmlformats.org/officeDocument/2006/relationships/hyperlink" Target="https://www.reddit.com/r/metacanada/comments/h9tqrr/australian_kids_as_young_as_eight_in_public/" TargetMode="External"/><Relationship Id="rId7553" Type="http://schemas.openxmlformats.org/officeDocument/2006/relationships/hyperlink" Target="http://m.youtube.com" TargetMode="External"/><Relationship Id="rId6222" Type="http://schemas.openxmlformats.org/officeDocument/2006/relationships/hyperlink" Target="https://www.dailymail.co.uk/news/article-8419457/How-teenage-eco-warrior-Greta-Thunberg-teaching-Australian-kids-young-eight.html" TargetMode="External"/><Relationship Id="rId7552" Type="http://schemas.openxmlformats.org/officeDocument/2006/relationships/hyperlink" Target="https://i.redd.it/i9207aljqs351.jpg" TargetMode="External"/><Relationship Id="rId6227" Type="http://schemas.openxmlformats.org/officeDocument/2006/relationships/hyperlink" Target="https://www.reddit.com/r/metacanada/comments/hel5g6/ontario_government_unveils_new_math_curriculum/" TargetMode="External"/><Relationship Id="rId7559" Type="http://schemas.openxmlformats.org/officeDocument/2006/relationships/hyperlink" Target="http://youtube.com" TargetMode="External"/><Relationship Id="rId6228" Type="http://schemas.openxmlformats.org/officeDocument/2006/relationships/hyperlink" Target="https://toronto.ctvnews.ca/ontario-government-unveils-new-math-curriculum-for-elementary-school-students-1.4995890" TargetMode="External"/><Relationship Id="rId7558" Type="http://schemas.openxmlformats.org/officeDocument/2006/relationships/hyperlink" Target="https://i.redd.it/j9tz1reja5651.jpg" TargetMode="External"/><Relationship Id="rId6225" Type="http://schemas.openxmlformats.org/officeDocument/2006/relationships/hyperlink" Target="https://twitter.com/PeterMacKay/status/1267601394942513152?s=20" TargetMode="External"/><Relationship Id="rId7557" Type="http://schemas.openxmlformats.org/officeDocument/2006/relationships/hyperlink" Target="https://www.reddit.com/r/metacanada/comments/hcvlio/found_this_today/" TargetMode="External"/><Relationship Id="rId6226" Type="http://schemas.openxmlformats.org/officeDocument/2006/relationships/hyperlink" Target="http://toronto.ctvnews.ca" TargetMode="External"/><Relationship Id="rId7556" Type="http://schemas.openxmlformats.org/officeDocument/2006/relationships/hyperlink" Target="http://i.redd.it" TargetMode="External"/><Relationship Id="rId6218" Type="http://schemas.openxmlformats.org/officeDocument/2006/relationships/hyperlink" Target="https://www.reddit.com/r/metacanada/comments/h7pve8/is_this_in_any_way_social_distancing/" TargetMode="External"/><Relationship Id="rId6219" Type="http://schemas.openxmlformats.org/officeDocument/2006/relationships/hyperlink" Target="https://www.reddit.com/r/metacanada/comments/h7pve8/is_this_in_any_way_social_distancing/" TargetMode="External"/><Relationship Id="rId7549" Type="http://schemas.openxmlformats.org/officeDocument/2006/relationships/hyperlink" Target="https://medresearch.typeform.com/to/bVWzON" TargetMode="External"/><Relationship Id="rId7540" Type="http://schemas.openxmlformats.org/officeDocument/2006/relationships/hyperlink" Target="https://imgur.com/a/Erw5DWP" TargetMode="External"/><Relationship Id="rId6212" Type="http://schemas.openxmlformats.org/officeDocument/2006/relationships/hyperlink" Target="https://www.reddit.com/r/metacanada/comments/gymya0/sure_defund_the_police_but_no_more_taxation_no/" TargetMode="External"/><Relationship Id="rId7544" Type="http://schemas.openxmlformats.org/officeDocument/2006/relationships/hyperlink" Target="http://i.redd.it" TargetMode="External"/><Relationship Id="rId6213" Type="http://schemas.openxmlformats.org/officeDocument/2006/relationships/hyperlink" Target="https://www.youtube.com/watch?v=OR4V8Wko9sY" TargetMode="External"/><Relationship Id="rId7543" Type="http://schemas.openxmlformats.org/officeDocument/2006/relationships/hyperlink" Target="https://twitter.com/stillgray/status/1268280545873588224" TargetMode="External"/><Relationship Id="rId6210" Type="http://schemas.openxmlformats.org/officeDocument/2006/relationships/hyperlink" Target="https://www.youtube.com/watch?v=UcBeFM_267k" TargetMode="External"/><Relationship Id="rId7542" Type="http://schemas.openxmlformats.org/officeDocument/2006/relationships/hyperlink" Target="https://www.reddit.com/r/metacanada/comments/gw362q/kanye_west_updated_his_youtube_page_avatar_to_a/" TargetMode="External"/><Relationship Id="rId6211" Type="http://schemas.openxmlformats.org/officeDocument/2006/relationships/hyperlink" Target="http://youtube.com" TargetMode="External"/><Relationship Id="rId7541" Type="http://schemas.openxmlformats.org/officeDocument/2006/relationships/hyperlink" Target="http://twitter.com" TargetMode="External"/><Relationship Id="rId6216" Type="http://schemas.openxmlformats.org/officeDocument/2006/relationships/hyperlink" Target="https://m.youtube.com/watch?v=OR4V8Wko9sY" TargetMode="External"/><Relationship Id="rId7548" Type="http://schemas.openxmlformats.org/officeDocument/2006/relationships/hyperlink" Target="https://www.reddit.com/r/metacanada/comments/h7bf08/help_others_see_again_by_doing_this_5minute/" TargetMode="External"/><Relationship Id="rId6217" Type="http://schemas.openxmlformats.org/officeDocument/2006/relationships/hyperlink" Target="http://i.redd.it" TargetMode="External"/><Relationship Id="rId7547" Type="http://schemas.openxmlformats.org/officeDocument/2006/relationships/hyperlink" Target="http://medresearch.typeform.com" TargetMode="External"/><Relationship Id="rId6214" Type="http://schemas.openxmlformats.org/officeDocument/2006/relationships/hyperlink" Target="http://m.youtube.com" TargetMode="External"/><Relationship Id="rId7546" Type="http://schemas.openxmlformats.org/officeDocument/2006/relationships/hyperlink" Target="https://i.redd.it/8bzk1j8pgc651.jpg" TargetMode="External"/><Relationship Id="rId6215" Type="http://schemas.openxmlformats.org/officeDocument/2006/relationships/hyperlink" Target="https://www.reddit.com/r/metacanada/comments/gy46kv/sure_defund_the_police_but_no_more_taxation_no/" TargetMode="External"/><Relationship Id="rId7545" Type="http://schemas.openxmlformats.org/officeDocument/2006/relationships/hyperlink" Target="https://www.reddit.com/r/metacanada/comments/hdghv0/pearls_of_wisdom_of_a_toronto_mod/" TargetMode="External"/><Relationship Id="rId6241" Type="http://schemas.openxmlformats.org/officeDocument/2006/relationships/hyperlink" Target="http://macleans.ca" TargetMode="External"/><Relationship Id="rId7573" Type="http://schemas.openxmlformats.org/officeDocument/2006/relationships/hyperlink" Target="https://www.reddit.com/r/metacanada/comments/h7p4rg/its_about_time/" TargetMode="External"/><Relationship Id="rId6242" Type="http://schemas.openxmlformats.org/officeDocument/2006/relationships/hyperlink" Target="https://www.reddit.com/r/metacanada/comments/hd1rau/why_is_this_not_getting_a_huge_amount_of/" TargetMode="External"/><Relationship Id="rId7572" Type="http://schemas.openxmlformats.org/officeDocument/2006/relationships/hyperlink" Target="https://www.reddit.com/r/metacanada/comments/h7p4rg/its_about_time/" TargetMode="External"/><Relationship Id="rId7571" Type="http://schemas.openxmlformats.org/officeDocument/2006/relationships/hyperlink" Target="http://i.redd.it" TargetMode="External"/><Relationship Id="rId6240" Type="http://schemas.openxmlformats.org/officeDocument/2006/relationships/hyperlink" Target="https://i.redd.it/1wqtw1p4ow751.png" TargetMode="External"/><Relationship Id="rId7570" Type="http://schemas.openxmlformats.org/officeDocument/2006/relationships/hyperlink" Target="http://archive.is/RC8D1" TargetMode="External"/><Relationship Id="rId6245" Type="http://schemas.openxmlformats.org/officeDocument/2006/relationships/hyperlink" Target="https://www.reddit.com/r/metacanada/comments/he50or/take_notes_canada/" TargetMode="External"/><Relationship Id="rId7577" Type="http://schemas.openxmlformats.org/officeDocument/2006/relationships/hyperlink" Target="http://youtube.com" TargetMode="External"/><Relationship Id="rId6246" Type="http://schemas.openxmlformats.org/officeDocument/2006/relationships/hyperlink" Target="https://i.redd.it/i5lhbhey8k651.jpg" TargetMode="External"/><Relationship Id="rId7576" Type="http://schemas.openxmlformats.org/officeDocument/2006/relationships/hyperlink" Target="https://www.youtube.com/watch?v=DVrEB0tzZPk" TargetMode="External"/><Relationship Id="rId6243" Type="http://schemas.openxmlformats.org/officeDocument/2006/relationships/hyperlink" Target="https://www.macleans.ca/news/canada/the-nova-scotia-shooter-case-has-hallmarks-of-an-undercover-operation/" TargetMode="External"/><Relationship Id="rId7575" Type="http://schemas.openxmlformats.org/officeDocument/2006/relationships/hyperlink" Target="https://www.reddit.com/r/metacanada/comments/gz14br/hey_everyone_me_and_my_bro_wrote_our_first_song/" TargetMode="External"/><Relationship Id="rId6244" Type="http://schemas.openxmlformats.org/officeDocument/2006/relationships/hyperlink" Target="http://i.redd.it" TargetMode="External"/><Relationship Id="rId7574" Type="http://schemas.openxmlformats.org/officeDocument/2006/relationships/hyperlink" Target="http://youtube.com" TargetMode="External"/><Relationship Id="rId6249" Type="http://schemas.openxmlformats.org/officeDocument/2006/relationships/hyperlink" Target="https://www.theamericanconservative.com/state-of-the-union/how-interventionists-hijack-the-rhetoric-of-morality/" TargetMode="External"/><Relationship Id="rId6247" Type="http://schemas.openxmlformats.org/officeDocument/2006/relationships/hyperlink" Target="http://theamericanconservative.com" TargetMode="External"/><Relationship Id="rId7579" Type="http://schemas.openxmlformats.org/officeDocument/2006/relationships/hyperlink" Target="https://www.youtube.com/watch?v=ofIlP1gJ-Ho" TargetMode="External"/><Relationship Id="rId6248" Type="http://schemas.openxmlformats.org/officeDocument/2006/relationships/hyperlink" Target="https://www.reddit.com/r/metacanada/comments/h0bw6s/how_interventionists_like_stephen_harper_hijack/" TargetMode="External"/><Relationship Id="rId7578" Type="http://schemas.openxmlformats.org/officeDocument/2006/relationships/hyperlink" Target="https://www.reddit.com/r/metacanada/comments/gzci8q/when_youve_been_hiding_from_covid_for_the_last/" TargetMode="External"/><Relationship Id="rId6230" Type="http://schemas.openxmlformats.org/officeDocument/2006/relationships/hyperlink" Target="https://www.reddit.com/r/metacanada/comments/hdbsdf/uk_has_deep_concerns_about_chinas_charges_against/" TargetMode="External"/><Relationship Id="rId7562" Type="http://schemas.openxmlformats.org/officeDocument/2006/relationships/hyperlink" Target="http://i.redd.it" TargetMode="External"/><Relationship Id="rId6231" Type="http://schemas.openxmlformats.org/officeDocument/2006/relationships/hyperlink" Target="https://business.financialpost.com/pmn/business-pmn/u-k-has-deep-concerns-about-kovrig-spavor-china-charges-raab" TargetMode="External"/><Relationship Id="rId7561" Type="http://schemas.openxmlformats.org/officeDocument/2006/relationships/hyperlink" Target="https://www.youtube.com/watch?v=ysTRUGLYunU" TargetMode="External"/><Relationship Id="rId7560" Type="http://schemas.openxmlformats.org/officeDocument/2006/relationships/hyperlink" Target="https://www.reddit.com/r/metacanada/comments/gv6mio/a_gaming_channels_take_on_revolution_and_the/" TargetMode="External"/><Relationship Id="rId6234" Type="http://schemas.openxmlformats.org/officeDocument/2006/relationships/hyperlink" Target="https://www.youtube.com/watch?v=8SzFaEqbLRM&amp;amp;list=PLWNZCvOaOSmmoni6wmmFGmM6uvAWEVBWg" TargetMode="External"/><Relationship Id="rId7566" Type="http://schemas.openxmlformats.org/officeDocument/2006/relationships/hyperlink" Target="https://www.reddit.com/r/metacanada/comments/hb4j5g/the_message_is_clear/" TargetMode="External"/><Relationship Id="rId6235" Type="http://schemas.openxmlformats.org/officeDocument/2006/relationships/hyperlink" Target="http://buffalochronicle.com" TargetMode="External"/><Relationship Id="rId7565" Type="http://schemas.openxmlformats.org/officeDocument/2006/relationships/hyperlink" Target="http://i.ibb.co" TargetMode="External"/><Relationship Id="rId6232" Type="http://schemas.openxmlformats.org/officeDocument/2006/relationships/hyperlink" Target="http://youtube.com" TargetMode="External"/><Relationship Id="rId7564" Type="http://schemas.openxmlformats.org/officeDocument/2006/relationships/hyperlink" Target="https://i.redd.it/uaz5pvxp9v551.jpg" TargetMode="External"/><Relationship Id="rId6233" Type="http://schemas.openxmlformats.org/officeDocument/2006/relationships/hyperlink" Target="https://www.reddit.com/r/metacanada/comments/hipd2c/cancon_our_lady_peace_somewhere_out_there/" TargetMode="External"/><Relationship Id="rId7563" Type="http://schemas.openxmlformats.org/officeDocument/2006/relationships/hyperlink" Target="https://www.reddit.com/r/metacanada/comments/hc0u1q/peak_calgary/" TargetMode="External"/><Relationship Id="rId6238" Type="http://schemas.openxmlformats.org/officeDocument/2006/relationships/hyperlink" Target="http://i.redd.it" TargetMode="External"/><Relationship Id="rId6239" Type="http://schemas.openxmlformats.org/officeDocument/2006/relationships/hyperlink" Target="https://www.reddit.com/r/metacanada/comments/hi7ifa/so_maybe_we_are_not_safe_after_all/" TargetMode="External"/><Relationship Id="rId7569" Type="http://schemas.openxmlformats.org/officeDocument/2006/relationships/hyperlink" Target="https://www.reddit.com/r/metacanada/comments/hix32d/we_charity_cofounder_said_pmo_called_to_award/" TargetMode="External"/><Relationship Id="rId6236" Type="http://schemas.openxmlformats.org/officeDocument/2006/relationships/hyperlink" Target="https://www.reddit.com/r/metacanada/comments/gvaymd/buffalo_chronicle_reports_the_trudeaus_have/" TargetMode="External"/><Relationship Id="rId7568" Type="http://schemas.openxmlformats.org/officeDocument/2006/relationships/hyperlink" Target="http://archive.is" TargetMode="External"/><Relationship Id="rId6237" Type="http://schemas.openxmlformats.org/officeDocument/2006/relationships/hyperlink" Target="https://buffalochronicle.com/2020/05/14/sophie-gregoire-has-separated-from-justin-trudeau/" TargetMode="External"/><Relationship Id="rId7567" Type="http://schemas.openxmlformats.org/officeDocument/2006/relationships/hyperlink" Target="https://i.ibb.co/TLHqNz6/1592409976828.jpg" TargetMode="External"/><Relationship Id="rId7519" Type="http://schemas.openxmlformats.org/officeDocument/2006/relationships/hyperlink" Target="https://i.redd.it/z8ekh1z67q251.jpg" TargetMode="External"/><Relationship Id="rId7518" Type="http://schemas.openxmlformats.org/officeDocument/2006/relationships/hyperlink" Target="https://www.reddit.com/r/metacanada/comments/gvxo65/is_this_ok_now/" TargetMode="External"/><Relationship Id="rId7517" Type="http://schemas.openxmlformats.org/officeDocument/2006/relationships/hyperlink" Target="http://i.redd.it" TargetMode="External"/><Relationship Id="rId7516" Type="http://schemas.openxmlformats.org/officeDocument/2006/relationships/hyperlink" Target="https://i.redd.it/1zrmniombd351.jpg" TargetMode="External"/><Relationship Id="rId7511" Type="http://schemas.openxmlformats.org/officeDocument/2006/relationships/hyperlink" Target="http://i.redd.it" TargetMode="External"/><Relationship Id="rId7510" Type="http://schemas.openxmlformats.org/officeDocument/2006/relationships/hyperlink" Target="https://www.reddit.com/r/metacanada/comments/gx4mzr/no_agenda/" TargetMode="External"/><Relationship Id="rId7515" Type="http://schemas.openxmlformats.org/officeDocument/2006/relationships/hyperlink" Target="https://www.reddit.com/r/metacanada/comments/gy0lzk/well/" TargetMode="External"/><Relationship Id="rId7514" Type="http://schemas.openxmlformats.org/officeDocument/2006/relationships/hyperlink" Target="http://i.redd.it" TargetMode="External"/><Relationship Id="rId7513" Type="http://schemas.openxmlformats.org/officeDocument/2006/relationships/hyperlink" Target="https://i.redd.it/uwau2uq5ei551.jpg" TargetMode="External"/><Relationship Id="rId7512" Type="http://schemas.openxmlformats.org/officeDocument/2006/relationships/hyperlink" Target="https://www.reddit.com/r/metacanada/comments/hawczq/mastercard/" TargetMode="External"/><Relationship Id="rId7508" Type="http://schemas.openxmlformats.org/officeDocument/2006/relationships/hyperlink" Target="https://www.cbc.ca/news/canada/ottawa/confederate-flags-ontario-1.5607598" TargetMode="External"/><Relationship Id="rId7507" Type="http://schemas.openxmlformats.org/officeDocument/2006/relationships/hyperlink" Target="https://www.reddit.com/r/metacanada/comments/h8xu8j/freedom_of_expression_is_only_for_socially/" TargetMode="External"/><Relationship Id="rId7506" Type="http://schemas.openxmlformats.org/officeDocument/2006/relationships/hyperlink" Target="http://cbc.ca" TargetMode="External"/><Relationship Id="rId7505" Type="http://schemas.openxmlformats.org/officeDocument/2006/relationships/hyperlink" Target="https://i.redd.it/udrjqn32a2851.jpg" TargetMode="External"/><Relationship Id="rId7509" Type="http://schemas.openxmlformats.org/officeDocument/2006/relationships/hyperlink" Target="https://www.reddit.com/r/metacanada/comments/gx4mzr/no_agenda/" TargetMode="External"/><Relationship Id="rId7500" Type="http://schemas.openxmlformats.org/officeDocument/2006/relationships/hyperlink" Target="http://youtube.com" TargetMode="External"/><Relationship Id="rId7504" Type="http://schemas.openxmlformats.org/officeDocument/2006/relationships/hyperlink" Target="https://www.reddit.com/r/metacanada/comments/hiow0m/we_need_to_discuss_kenney/" TargetMode="External"/><Relationship Id="rId7503" Type="http://schemas.openxmlformats.org/officeDocument/2006/relationships/hyperlink" Target="http://i.redd.it" TargetMode="External"/><Relationship Id="rId7502" Type="http://schemas.openxmlformats.org/officeDocument/2006/relationships/hyperlink" Target="https://www.youtube.com/watch?v=6dDbnwQlCek" TargetMode="External"/><Relationship Id="rId7501" Type="http://schemas.openxmlformats.org/officeDocument/2006/relationships/hyperlink" Target="https://www.reddit.com/r/metacanada/comments/hi4tde/cancon_the_band_the_night_they_drove_old_dixie/" TargetMode="External"/><Relationship Id="rId6209" Type="http://schemas.openxmlformats.org/officeDocument/2006/relationships/hyperlink" Target="https://www.reddit.com/r/metacanada/comments/gxin8z/tucker_the_cultural_revolution_has_come_to_america/" TargetMode="External"/><Relationship Id="rId6207" Type="http://schemas.openxmlformats.org/officeDocument/2006/relationships/hyperlink" Target="https://www.reddit.com/r/metacanada/comments/hb35me/isnt_english_canada_just_the_51st_state_of_the_us/" TargetMode="External"/><Relationship Id="rId7539" Type="http://schemas.openxmlformats.org/officeDocument/2006/relationships/hyperlink" Target="https://www.reddit.com/r/metacanada/comments/gynzky/tbh_hes_got_a_point/" TargetMode="External"/><Relationship Id="rId6208" Type="http://schemas.openxmlformats.org/officeDocument/2006/relationships/hyperlink" Target="http://youtube.com" TargetMode="External"/><Relationship Id="rId7538" Type="http://schemas.openxmlformats.org/officeDocument/2006/relationships/hyperlink" Target="http://imgur.com" TargetMode="External"/><Relationship Id="rId6201" Type="http://schemas.openxmlformats.org/officeDocument/2006/relationships/hyperlink" Target="https://www.reddit.com/r/metacanada/comments/hfg70t/china_suggests_it_will_free_two_michaels_if/" TargetMode="External"/><Relationship Id="rId7533" Type="http://schemas.openxmlformats.org/officeDocument/2006/relationships/hyperlink" Target="https://www.reddit.com/r/metacanada/comments/h9s6i6/dennis_oland_plans_to_sell_ancestral_family_home/" TargetMode="External"/><Relationship Id="rId6202" Type="http://schemas.openxmlformats.org/officeDocument/2006/relationships/hyperlink" Target="https://www.theglobeandmail.com/politics/article-china-suggests-it-will-free-two-michaels-if-canada-allows-huawei/" TargetMode="External"/><Relationship Id="rId7532" Type="http://schemas.openxmlformats.org/officeDocument/2006/relationships/hyperlink" Target="http://archive.is" TargetMode="External"/><Relationship Id="rId7531" Type="http://schemas.openxmlformats.org/officeDocument/2006/relationships/hyperlink" Target="https://medresearch.typeform.com/to/bVWzON" TargetMode="External"/><Relationship Id="rId6200" Type="http://schemas.openxmlformats.org/officeDocument/2006/relationships/hyperlink" Target="http://theglobeandmail.com" TargetMode="External"/><Relationship Id="rId7530" Type="http://schemas.openxmlformats.org/officeDocument/2006/relationships/hyperlink" Target="https://www.reddit.com/r/metacanada/comments/gzgvgq/help_others_see_again_by_doing_this_5minute/" TargetMode="External"/><Relationship Id="rId6205" Type="http://schemas.openxmlformats.org/officeDocument/2006/relationships/hyperlink" Target="https://i.redd.it/nzegzhwe27651.png" TargetMode="External"/><Relationship Id="rId7537" Type="http://schemas.openxmlformats.org/officeDocument/2006/relationships/hyperlink" Target="https://twitter.com/BonnieCrombie/status/1277962894630465542" TargetMode="External"/><Relationship Id="rId6206" Type="http://schemas.openxmlformats.org/officeDocument/2006/relationships/hyperlink" Target="https://www.reddit.com/r/metacanada/comments/hb35me/isnt_english_canada_just_the_51st_state_of_the_us/" TargetMode="External"/><Relationship Id="rId7536" Type="http://schemas.openxmlformats.org/officeDocument/2006/relationships/hyperlink" Target="https://www.reddit.com/r/metacanada/comments/hio731/today_we_acted_on_the_advice_of_our_medical/" TargetMode="External"/><Relationship Id="rId6203" Type="http://schemas.openxmlformats.org/officeDocument/2006/relationships/hyperlink" Target="http://i.redd.it" TargetMode="External"/><Relationship Id="rId7535" Type="http://schemas.openxmlformats.org/officeDocument/2006/relationships/hyperlink" Target="http://twitter.com" TargetMode="External"/><Relationship Id="rId6204" Type="http://schemas.openxmlformats.org/officeDocument/2006/relationships/hyperlink" Target="https://www.reddit.com/r/metacanada/comments/hd7evj/an_unbreakable_alliance/" TargetMode="External"/><Relationship Id="rId7534" Type="http://schemas.openxmlformats.org/officeDocument/2006/relationships/hyperlink" Target="http://archive.is/Q08i7" TargetMode="External"/><Relationship Id="rId7529" Type="http://schemas.openxmlformats.org/officeDocument/2006/relationships/hyperlink" Target="http://medresearch.typeform.com" TargetMode="External"/><Relationship Id="rId7528" Type="http://schemas.openxmlformats.org/officeDocument/2006/relationships/hyperlink" Target="https://youtu.be/Il1ce0UplZI" TargetMode="External"/><Relationship Id="rId7527" Type="http://schemas.openxmlformats.org/officeDocument/2006/relationships/hyperlink" Target="https://www.reddit.com/r/metacanada/comments/gxsj3s/i_am_done/" TargetMode="External"/><Relationship Id="rId7522" Type="http://schemas.openxmlformats.org/officeDocument/2006/relationships/hyperlink" Target="https://www.msn.com/en-us/money/markets/us-slumps-to-10th-spot-in-world-competitiveness-rankings/ar-BB15yaKM" TargetMode="External"/><Relationship Id="rId7521" Type="http://schemas.openxmlformats.org/officeDocument/2006/relationships/hyperlink" Target="https://www.reddit.com/r/metacanada/comments/ha2jrj/what_has_made_canada_more_competitive/" TargetMode="External"/><Relationship Id="rId7520" Type="http://schemas.openxmlformats.org/officeDocument/2006/relationships/hyperlink" Target="http://msn.com" TargetMode="External"/><Relationship Id="rId7526" Type="http://schemas.openxmlformats.org/officeDocument/2006/relationships/hyperlink" Target="http://youtu.be" TargetMode="External"/><Relationship Id="rId7525" Type="http://schemas.openxmlformats.org/officeDocument/2006/relationships/hyperlink" Target="https://www.reddit.com/r/metacanada/comments/h8wk40/minneapolis_in_about_2_years/" TargetMode="External"/><Relationship Id="rId7524" Type="http://schemas.openxmlformats.org/officeDocument/2006/relationships/hyperlink" Target="https://www.reddit.com/r/metacanada/comments/h8wk40/minneapolis_in_about_2_years/" TargetMode="External"/><Relationship Id="rId7523" Type="http://schemas.openxmlformats.org/officeDocument/2006/relationships/hyperlink" Target="http://youtu.be" TargetMode="External"/><Relationship Id="rId2700" Type="http://schemas.openxmlformats.org/officeDocument/2006/relationships/hyperlink" Target="https://www.reddit.com/r/metacanada/comments/hgtyye/hits_the_nail_on_the_head_id_say/" TargetMode="External"/><Relationship Id="rId2701" Type="http://schemas.openxmlformats.org/officeDocument/2006/relationships/hyperlink" Target="http://youtube.com" TargetMode="External"/><Relationship Id="rId2702" Type="http://schemas.openxmlformats.org/officeDocument/2006/relationships/hyperlink" Target="https://www.reddit.com/r/metacanada/comments/hcrf9b/communists_use_racial_division_and_agitation_for/" TargetMode="External"/><Relationship Id="rId2703" Type="http://schemas.openxmlformats.org/officeDocument/2006/relationships/hyperlink" Target="https://www.youtube.com/watch?v=rziqh-KlRIA" TargetMode="External"/><Relationship Id="rId2704" Type="http://schemas.openxmlformats.org/officeDocument/2006/relationships/hyperlink" Target="http://i.redd.it" TargetMode="External"/><Relationship Id="rId2705" Type="http://schemas.openxmlformats.org/officeDocument/2006/relationships/hyperlink" Target="https://www.reddit.com/r/metacanada/comments/ha8lj5/gassy_jack_the_founder_of_vancouver_getting/" TargetMode="External"/><Relationship Id="rId2706" Type="http://schemas.openxmlformats.org/officeDocument/2006/relationships/hyperlink" Target="https://i.redd.it/tu37v2l98a551.jpg" TargetMode="External"/><Relationship Id="rId2707" Type="http://schemas.openxmlformats.org/officeDocument/2006/relationships/hyperlink" Target="http://i.redd.it" TargetMode="External"/><Relationship Id="rId2708" Type="http://schemas.openxmlformats.org/officeDocument/2006/relationships/hyperlink" Target="https://www.reddit.com/r/metacanada/comments/hc4nrd/young_communist_league_of_alberta_this_is_how/" TargetMode="External"/><Relationship Id="rId2709" Type="http://schemas.openxmlformats.org/officeDocument/2006/relationships/hyperlink" Target="https://i.redd.it/h48m8g9w0t551.jpg" TargetMode="External"/><Relationship Id="rId6292" Type="http://schemas.openxmlformats.org/officeDocument/2006/relationships/hyperlink" Target="http://streamable.com" TargetMode="External"/><Relationship Id="rId6293" Type="http://schemas.openxmlformats.org/officeDocument/2006/relationships/hyperlink" Target="https://www.reddit.com/r/metacanada/comments/hgkz8p/can_someone_please_provide_subtitles_for_this/" TargetMode="External"/><Relationship Id="rId6290" Type="http://schemas.openxmlformats.org/officeDocument/2006/relationships/hyperlink" Target="https://www.reddit.com/r/metacanada/comments/ha2ob3/cancon_basia_bulat_tall_tall_shadow/" TargetMode="External"/><Relationship Id="rId6291" Type="http://schemas.openxmlformats.org/officeDocument/2006/relationships/hyperlink" Target="https://www.youtube.com/watch?v=gIhbxOlUIqc" TargetMode="External"/><Relationship Id="rId6296" Type="http://schemas.openxmlformats.org/officeDocument/2006/relationships/hyperlink" Target="https://www.reddit.com/r/metacanada/comments/hhjanh/thomas_sowell_is_necessary_reading/" TargetMode="External"/><Relationship Id="rId6297" Type="http://schemas.openxmlformats.org/officeDocument/2006/relationships/hyperlink" Target="https://www.youtube.com/watch?v=4sM5sQIZXlg" TargetMode="External"/><Relationship Id="rId6294" Type="http://schemas.openxmlformats.org/officeDocument/2006/relationships/hyperlink" Target="https://www.reddit.com/r/metacanada/comments/hgkz8p/can_someone_please_provide_subtitles_for_this/" TargetMode="External"/><Relationship Id="rId6295" Type="http://schemas.openxmlformats.org/officeDocument/2006/relationships/hyperlink" Target="http://youtube.com" TargetMode="External"/><Relationship Id="rId6298" Type="http://schemas.openxmlformats.org/officeDocument/2006/relationships/hyperlink" Target="http://ctvnews.ca" TargetMode="External"/><Relationship Id="rId6299" Type="http://schemas.openxmlformats.org/officeDocument/2006/relationships/hyperlink" Target="https://www.reddit.com/r/metacanada/comments/ha57ea/pm_set_to_announce_cerb_being_extended_through/" TargetMode="External"/><Relationship Id="rId2720" Type="http://schemas.openxmlformats.org/officeDocument/2006/relationships/hyperlink" Target="https://www.reddit.com/r/metacanada/comments/hb231n/it_seems_the_mob_is_hard_at_work_editing_nancy/" TargetMode="External"/><Relationship Id="rId2721" Type="http://schemas.openxmlformats.org/officeDocument/2006/relationships/hyperlink" Target="http://archive.is" TargetMode="External"/><Relationship Id="rId2722" Type="http://schemas.openxmlformats.org/officeDocument/2006/relationships/hyperlink" Target="https://www.reddit.com/r/metacanada/comments/h8kn7l/antifa_tackles_chokes_unwelcome_immigrant_in/" TargetMode="External"/><Relationship Id="rId2723" Type="http://schemas.openxmlformats.org/officeDocument/2006/relationships/hyperlink" Target="https://www.reddit.com/r/metacanada/comments/h8kn7l/antifa_tackles_chokes_unwelcome_immigrant_in/" TargetMode="External"/><Relationship Id="rId2724" Type="http://schemas.openxmlformats.org/officeDocument/2006/relationships/hyperlink" Target="http://toronto.citynews.ca" TargetMode="External"/><Relationship Id="rId2725" Type="http://schemas.openxmlformats.org/officeDocument/2006/relationships/hyperlink" Target="https://www.reddit.com/r/metacanada/comments/h90239/migrant_workers_hold_virtual_rally_seeking_full/" TargetMode="External"/><Relationship Id="rId2726" Type="http://schemas.openxmlformats.org/officeDocument/2006/relationships/hyperlink" Target="https://toronto.citynews.ca/2020/06/14/migrant-workers-hold-virtual-rally-seeking-full-immigration-status/" TargetMode="External"/><Relationship Id="rId2727" Type="http://schemas.openxmlformats.org/officeDocument/2006/relationships/hyperlink" Target="http://i.imgur.com" TargetMode="External"/><Relationship Id="rId2728" Type="http://schemas.openxmlformats.org/officeDocument/2006/relationships/hyperlink" Target="https://www.reddit.com/r/metacanada/comments/gxf3ut/why_does_the_reddit_logo_look_like_its_about_to/" TargetMode="External"/><Relationship Id="rId2729" Type="http://schemas.openxmlformats.org/officeDocument/2006/relationships/hyperlink" Target="https://i.imgur.com/4ZXeaq8.png" TargetMode="External"/><Relationship Id="rId2710" Type="http://schemas.openxmlformats.org/officeDocument/2006/relationships/hyperlink" Target="http://nationalpost.com" TargetMode="External"/><Relationship Id="rId2711" Type="http://schemas.openxmlformats.org/officeDocument/2006/relationships/hyperlink" Target="https://www.reddit.com/r/metacanada/comments/gvbh7l/rex_murphy_canada_is_not_a_racist_country_despite/" TargetMode="External"/><Relationship Id="rId2712" Type="http://schemas.openxmlformats.org/officeDocument/2006/relationships/hyperlink" Target="https://nationalpost.com/opinion/rex-murphy-canada-is-not-a-racist-country-despite-what-the-liberals-say" TargetMode="External"/><Relationship Id="rId2713" Type="http://schemas.openxmlformats.org/officeDocument/2006/relationships/hyperlink" Target="http://outline.com" TargetMode="External"/><Relationship Id="rId2714" Type="http://schemas.openxmlformats.org/officeDocument/2006/relationships/hyperlink" Target="https://www.reddit.com/r/metacanada/comments/gvi0b8/rex_murphy_canada_is_not_a_racist_country_despite/" TargetMode="External"/><Relationship Id="rId2715" Type="http://schemas.openxmlformats.org/officeDocument/2006/relationships/hyperlink" Target="https://outline.com/5kEFMq" TargetMode="External"/><Relationship Id="rId2716" Type="http://schemas.openxmlformats.org/officeDocument/2006/relationships/hyperlink" Target="http://thepostmillennial.com" TargetMode="External"/><Relationship Id="rId2717" Type="http://schemas.openxmlformats.org/officeDocument/2006/relationships/hyperlink" Target="https://www.reddit.com/r/metacanada/comments/h90f4a/popular_antifa_covid19_portland_fundraiser/" TargetMode="External"/><Relationship Id="rId2718" Type="http://schemas.openxmlformats.org/officeDocument/2006/relationships/hyperlink" Target="https://thepostmillennial.com/popular-antifa-covid-19-portland-fundraiser-accused-of-being-a-scam" TargetMode="External"/><Relationship Id="rId2719" Type="http://schemas.openxmlformats.org/officeDocument/2006/relationships/hyperlink" Target="https://www.reddit.com/r/metacanada/comments/hb231n/it_seems_the_mob_is_hard_at_work_editing_nancy/" TargetMode="External"/><Relationship Id="rId7591" Type="http://schemas.openxmlformats.org/officeDocument/2006/relationships/hyperlink" Target="http://reddit.com" TargetMode="External"/><Relationship Id="rId6260" Type="http://schemas.openxmlformats.org/officeDocument/2006/relationships/hyperlink" Target="https://www.reddit.com/r/metacanada/comments/hijo4p/i_love_fishing_on_brigade_days/" TargetMode="External"/><Relationship Id="rId7590" Type="http://schemas.openxmlformats.org/officeDocument/2006/relationships/hyperlink" Target="https://www.reddit.com/r/metacanada/comments/gzp57c/a_lesson_for_the_21st_century_a_higher_fertility/" TargetMode="External"/><Relationship Id="rId6263" Type="http://schemas.openxmlformats.org/officeDocument/2006/relationships/hyperlink" Target="https://www.reddit.com/r/metacanada/comments/h7lrfq/almost_15_000_signatures_for_the_vote_of/" TargetMode="External"/><Relationship Id="rId7595" Type="http://schemas.openxmlformats.org/officeDocument/2006/relationships/hyperlink" Target="https://www.reddit.com/r/metacanada/comments/gycznq/i_just_wanted_to_take_the_time_and_congratulate/" TargetMode="External"/><Relationship Id="rId6264" Type="http://schemas.openxmlformats.org/officeDocument/2006/relationships/hyperlink" Target="https://www.change.org/p/canadians-impeach-trudeau-motion-of-no-confidence" TargetMode="External"/><Relationship Id="rId7594" Type="http://schemas.openxmlformats.org/officeDocument/2006/relationships/hyperlink" Target="http://i.redd.it" TargetMode="External"/><Relationship Id="rId6261" Type="http://schemas.openxmlformats.org/officeDocument/2006/relationships/hyperlink" Target="https://i.redd.it/sfiwk16ki0851.jpg" TargetMode="External"/><Relationship Id="rId7593" Type="http://schemas.openxmlformats.org/officeDocument/2006/relationships/hyperlink" Target="https://www.reddit.com/r/metacanada/comments/h81a70/interesting_comment_in_rworld_news_about_the/" TargetMode="External"/><Relationship Id="rId6262" Type="http://schemas.openxmlformats.org/officeDocument/2006/relationships/hyperlink" Target="http://change.org" TargetMode="External"/><Relationship Id="rId7592" Type="http://schemas.openxmlformats.org/officeDocument/2006/relationships/hyperlink" Target="https://www.reddit.com/r/metacanada/comments/h81a70/interesting_comment_in_rworld_news_about_the/" TargetMode="External"/><Relationship Id="rId6267" Type="http://schemas.openxmlformats.org/officeDocument/2006/relationships/hyperlink" Target="https://toronto.ctvnews.ca/guelph-police-defend-decision-not-to-publicize-ontario-mp-s-arrest-1.4980912" TargetMode="External"/><Relationship Id="rId7599" Type="http://schemas.openxmlformats.org/officeDocument/2006/relationships/hyperlink" Target="https://twitter.com/bennyjohnson/status/1275504592474836992" TargetMode="External"/><Relationship Id="rId6268" Type="http://schemas.openxmlformats.org/officeDocument/2006/relationships/hyperlink" Target="http://huffingtonpost.ca" TargetMode="External"/><Relationship Id="rId7598" Type="http://schemas.openxmlformats.org/officeDocument/2006/relationships/hyperlink" Target="https://www.reddit.com/r/metacanada/comments/hfe02i/political_debate_2020/" TargetMode="External"/><Relationship Id="rId6265" Type="http://schemas.openxmlformats.org/officeDocument/2006/relationships/hyperlink" Target="http://toronto.ctvnews.ca" TargetMode="External"/><Relationship Id="rId7597" Type="http://schemas.openxmlformats.org/officeDocument/2006/relationships/hyperlink" Target="http://twitter.com" TargetMode="External"/><Relationship Id="rId6266" Type="http://schemas.openxmlformats.org/officeDocument/2006/relationships/hyperlink" Target="https://www.reddit.com/r/metacanada/comments/h7lbb5/this_would_not_have_happened_if_it_was_a/" TargetMode="External"/><Relationship Id="rId7596" Type="http://schemas.openxmlformats.org/officeDocument/2006/relationships/hyperlink" Target="https://i.redd.it/fz2v5zj4wh351.png" TargetMode="External"/><Relationship Id="rId6269" Type="http://schemas.openxmlformats.org/officeDocument/2006/relationships/hyperlink" Target="https://www.reddit.com/r/metacanada/comments/gwrpv8/elizabeth_may_wants_canada_to_accept_us_asylum/" TargetMode="External"/><Relationship Id="rId7580" Type="http://schemas.openxmlformats.org/officeDocument/2006/relationships/hyperlink" Target="http://twitter.com" TargetMode="External"/><Relationship Id="rId6252" Type="http://schemas.openxmlformats.org/officeDocument/2006/relationships/hyperlink" Target="https://i.redd.it/htd2j1ft6y451.png" TargetMode="External"/><Relationship Id="rId7584" Type="http://schemas.openxmlformats.org/officeDocument/2006/relationships/hyperlink" Target="https://www.reddit.com/r/metacanada/comments/h043lv/fall_cabal_featuring_trudeau/" TargetMode="External"/><Relationship Id="rId6253" Type="http://schemas.openxmlformats.org/officeDocument/2006/relationships/hyperlink" Target="http://i.redd.it" TargetMode="External"/><Relationship Id="rId7583" Type="http://schemas.openxmlformats.org/officeDocument/2006/relationships/hyperlink" Target="http://youtu.be" TargetMode="External"/><Relationship Id="rId6250" Type="http://schemas.openxmlformats.org/officeDocument/2006/relationships/hyperlink" Target="http://i.redd.it" TargetMode="External"/><Relationship Id="rId7582" Type="http://schemas.openxmlformats.org/officeDocument/2006/relationships/hyperlink" Target="https://twitter.com/PrisonPlanet/status/1267823788143423489?s=09" TargetMode="External"/><Relationship Id="rId6251" Type="http://schemas.openxmlformats.org/officeDocument/2006/relationships/hyperlink" Target="https://www.reddit.com/r/metacanada/comments/h92s8s/before_strong_and_free_became_cower_and_flee/" TargetMode="External"/><Relationship Id="rId7581" Type="http://schemas.openxmlformats.org/officeDocument/2006/relationships/hyperlink" Target="https://www.reddit.com/r/metacanada/comments/gv8anz/and_they_say_they_are_the_good_guys_right/" TargetMode="External"/><Relationship Id="rId6256" Type="http://schemas.openxmlformats.org/officeDocument/2006/relationships/hyperlink" Target="http://twitter.com" TargetMode="External"/><Relationship Id="rId7588" Type="http://schemas.openxmlformats.org/officeDocument/2006/relationships/hyperlink" Target="https://outline.com/c4vTTn" TargetMode="External"/><Relationship Id="rId6257" Type="http://schemas.openxmlformats.org/officeDocument/2006/relationships/hyperlink" Target="https://www.reddit.com/r/metacanada/comments/h8h53m/womp_womp_they_tried_to_set_up_an_autonomous_zone/" TargetMode="External"/><Relationship Id="rId7587" Type="http://schemas.openxmlformats.org/officeDocument/2006/relationships/hyperlink" Target="https://www.reddit.com/r/metacanada/comments/gwy7yu/half_of_candidates_in_2019_federal_election/" TargetMode="External"/><Relationship Id="rId6254" Type="http://schemas.openxmlformats.org/officeDocument/2006/relationships/hyperlink" Target="https://www.reddit.com/r/metacanada/comments/h8wkh9/any_happening_in_the_us_canada_always_has_to_copy/" TargetMode="External"/><Relationship Id="rId7586" Type="http://schemas.openxmlformats.org/officeDocument/2006/relationships/hyperlink" Target="http://outline.com" TargetMode="External"/><Relationship Id="rId6255" Type="http://schemas.openxmlformats.org/officeDocument/2006/relationships/hyperlink" Target="https://www.reddit.com/r/metacanada/comments/h8wkh9/any_happening_in_the_us_canada_always_has_to_copy/" TargetMode="External"/><Relationship Id="rId7585" Type="http://schemas.openxmlformats.org/officeDocument/2006/relationships/hyperlink" Target="https://youtu.be/hN-imi34Mn8" TargetMode="External"/><Relationship Id="rId6258" Type="http://schemas.openxmlformats.org/officeDocument/2006/relationships/hyperlink" Target="https://www.reddit.com/r/metacanada/comments/h8h53m/womp_womp_they_tried_to_set_up_an_autonomous_zone/" TargetMode="External"/><Relationship Id="rId6259" Type="http://schemas.openxmlformats.org/officeDocument/2006/relationships/hyperlink" Target="http://i.redd.it" TargetMode="External"/><Relationship Id="rId7589" Type="http://schemas.openxmlformats.org/officeDocument/2006/relationships/hyperlink" Target="https://www.reddit.com/r/metacanada/comments/gzp57c/a_lesson_for_the_21st_century_a_higher_fertility/" TargetMode="External"/><Relationship Id="rId6281" Type="http://schemas.openxmlformats.org/officeDocument/2006/relationships/hyperlink" Target="https://www.reddit.com/r/metacanada/comments/h0qnpg/their_time_has_come_calls_increase_for_removal_of/" TargetMode="External"/><Relationship Id="rId6282" Type="http://schemas.openxmlformats.org/officeDocument/2006/relationships/hyperlink" Target="https://www.ctvnews.ca/canada/their-time-has-come-calls-increase-for-removal-of-statues-linked-to-colonial-legacy-1.4979262" TargetMode="External"/><Relationship Id="rId6280" Type="http://schemas.openxmlformats.org/officeDocument/2006/relationships/hyperlink" Target="http://ctvnews.ca" TargetMode="External"/><Relationship Id="rId6285" Type="http://schemas.openxmlformats.org/officeDocument/2006/relationships/hyperlink" Target="https://i.redd.it/geoypyhlbg251.jpg" TargetMode="External"/><Relationship Id="rId6286" Type="http://schemas.openxmlformats.org/officeDocument/2006/relationships/hyperlink" Target="http://youtu.be" TargetMode="External"/><Relationship Id="rId6283" Type="http://schemas.openxmlformats.org/officeDocument/2006/relationships/hyperlink" Target="http://i.redd.it" TargetMode="External"/><Relationship Id="rId6284" Type="http://schemas.openxmlformats.org/officeDocument/2006/relationships/hyperlink" Target="https://www.reddit.com/r/metacanada/comments/gv2yo3/libcons_at_its_finest/" TargetMode="External"/><Relationship Id="rId6289" Type="http://schemas.openxmlformats.org/officeDocument/2006/relationships/hyperlink" Target="http://youtube.com" TargetMode="External"/><Relationship Id="rId6287" Type="http://schemas.openxmlformats.org/officeDocument/2006/relationships/hyperlink" Target="https://www.reddit.com/r/metacanada/comments/hg1qby/canada_day_protest_update/" TargetMode="External"/><Relationship Id="rId6288" Type="http://schemas.openxmlformats.org/officeDocument/2006/relationships/hyperlink" Target="https://youtu.be/zmI-Wte0rlo" TargetMode="External"/><Relationship Id="rId6270" Type="http://schemas.openxmlformats.org/officeDocument/2006/relationships/hyperlink" Target="https://www.huffingtonpost.ca/entry/elizabeth-may-trump-asylum-seekers_ca_5ed7f7bcc5b6c0b2f10e3db4?guccounter=1&amp;amp;guce_referrer=aHR0cHM6Ly93d3cucmVkZGl0LmNvbS9yL3dvcmxkbmV3cy8&amp;amp;guce_referrer_sig=AQAAAGQUc3JO8bERpxtlJ_Cjls_8mX-A82xXX7VYAAvPnrFm4GK9toEs7EyEWLdtZ8Pt81EWw1FKf5XdaTOAldeTqHet9DrETzYjHa-eo4StfElssZEdjWE93GcvdjeEGdZy_oJlIV0zO_--LdjESDFhJhpOxcMoWla0du1S2C09O-3M" TargetMode="External"/><Relationship Id="rId6271" Type="http://schemas.openxmlformats.org/officeDocument/2006/relationships/hyperlink" Target="http://youtu.be" TargetMode="External"/><Relationship Id="rId6274" Type="http://schemas.openxmlformats.org/officeDocument/2006/relationships/hyperlink" Target="http://ibb.co" TargetMode="External"/><Relationship Id="rId6275" Type="http://schemas.openxmlformats.org/officeDocument/2006/relationships/hyperlink" Target="https://www.reddit.com/r/metacanada/comments/hgc4op/today_on_facebook_i_discovered_a_facebook_group/" TargetMode="External"/><Relationship Id="rId6272" Type="http://schemas.openxmlformats.org/officeDocument/2006/relationships/hyperlink" Target="https://www.reddit.com/r/metacanada/comments/gw2g5m/meanwhile_at_antifas_secret_underground/" TargetMode="External"/><Relationship Id="rId6273" Type="http://schemas.openxmlformats.org/officeDocument/2006/relationships/hyperlink" Target="https://youtu.be/GmpVDeFq1Aw" TargetMode="External"/><Relationship Id="rId6278" Type="http://schemas.openxmlformats.org/officeDocument/2006/relationships/hyperlink" Target="https://www.reddit.com/r/metacanada/comments/h9l537/quebec_has_never_done_anything_for_canada_youre/" TargetMode="External"/><Relationship Id="rId6279" Type="http://schemas.openxmlformats.org/officeDocument/2006/relationships/hyperlink" Target="https://i.redd.it/x5h7s9he34551.jpg" TargetMode="External"/><Relationship Id="rId6276" Type="http://schemas.openxmlformats.org/officeDocument/2006/relationships/hyperlink" Target="https://ibb.co/album/VWwTTJ" TargetMode="External"/><Relationship Id="rId6277" Type="http://schemas.openxmlformats.org/officeDocument/2006/relationships/hyperlink" Target="http://i.redd.it" TargetMode="External"/><Relationship Id="rId1455" Type="http://schemas.openxmlformats.org/officeDocument/2006/relationships/hyperlink" Target="https://www.reddit.com/r/metacanada/comments/h127ku/hey_guys_lets_put_our_tinfoil_hats_on_who_thinks/" TargetMode="External"/><Relationship Id="rId2786" Type="http://schemas.openxmlformats.org/officeDocument/2006/relationships/hyperlink" Target="https://www.reddit.com/r/metacanada/comments/gynlhq/onguardforthee_makes_with_the_r_canada_nazi_mod/" TargetMode="External"/><Relationship Id="rId1456" Type="http://schemas.openxmlformats.org/officeDocument/2006/relationships/hyperlink" Target="https://www.reddit.com/r/metacanada/comments/h127ku/hey_guys_lets_put_our_tinfoil_hats_on_who_thinks/" TargetMode="External"/><Relationship Id="rId2787" Type="http://schemas.openxmlformats.org/officeDocument/2006/relationships/hyperlink" Target="https://www.reddit.com/r/metacanada/comments/gynlhq/onguardforthee_makes_with_the_r_canada_nazi_mod/" TargetMode="External"/><Relationship Id="rId1457" Type="http://schemas.openxmlformats.org/officeDocument/2006/relationships/hyperlink" Target="http://youtu.be" TargetMode="External"/><Relationship Id="rId2788" Type="http://schemas.openxmlformats.org/officeDocument/2006/relationships/hyperlink" Target="https://www.reddit.com/r/metacanada/comments/gutish/this_is_a_logical_thinker_in_a_mass_of_sheep_can/" TargetMode="External"/><Relationship Id="rId1458" Type="http://schemas.openxmlformats.org/officeDocument/2006/relationships/hyperlink" Target="https://www.reddit.com/r/metacanada/comments/gut2iw/paul_harvey_if_i_were_the_devila_warning_from_1965/" TargetMode="External"/><Relationship Id="rId2789" Type="http://schemas.openxmlformats.org/officeDocument/2006/relationships/hyperlink" Target="http://spvm.qc.ca" TargetMode="External"/><Relationship Id="rId1459" Type="http://schemas.openxmlformats.org/officeDocument/2006/relationships/hyperlink" Target="https://youtu.be/S9NoQHgjM_0" TargetMode="External"/><Relationship Id="rId629" Type="http://schemas.openxmlformats.org/officeDocument/2006/relationships/hyperlink" Target="http://i.redd.it" TargetMode="External"/><Relationship Id="rId624" Type="http://schemas.openxmlformats.org/officeDocument/2006/relationships/hyperlink" Target="https://www.reddit.com/r/metacanada/comments/h8eebw/mother_of_black_man_shot_and_killed_in_kitchener/" TargetMode="External"/><Relationship Id="rId623" Type="http://schemas.openxmlformats.org/officeDocument/2006/relationships/hyperlink" Target="http://outline.com" TargetMode="External"/><Relationship Id="rId622" Type="http://schemas.openxmlformats.org/officeDocument/2006/relationships/hyperlink" Target="https://i.redd.it/b2cy85gke5351.jpg" TargetMode="External"/><Relationship Id="rId621" Type="http://schemas.openxmlformats.org/officeDocument/2006/relationships/hyperlink" Target="https://www.reddit.com/r/metacanada/comments/gxbxrv/doing_what_he_does_best_what_a_clown/" TargetMode="External"/><Relationship Id="rId628" Type="http://schemas.openxmlformats.org/officeDocument/2006/relationships/hyperlink" Target="https://streamable.com/1p1a70" TargetMode="External"/><Relationship Id="rId627" Type="http://schemas.openxmlformats.org/officeDocument/2006/relationships/hyperlink" Target="https://www.reddit.com/r/metacanada/comments/gztwhr/tfw_your_old_hoax_catfishes_your_new_hoax/" TargetMode="External"/><Relationship Id="rId626" Type="http://schemas.openxmlformats.org/officeDocument/2006/relationships/hyperlink" Target="http://streamable.com" TargetMode="External"/><Relationship Id="rId625" Type="http://schemas.openxmlformats.org/officeDocument/2006/relationships/hyperlink" Target="https://www.reddit.com/r/metacanada/comments/h8eebw/mother_of_black_man_shot_and_killed_in_kitchener/" TargetMode="External"/><Relationship Id="rId2780" Type="http://schemas.openxmlformats.org/officeDocument/2006/relationships/hyperlink" Target="http://youtube.com" TargetMode="External"/><Relationship Id="rId1450" Type="http://schemas.openxmlformats.org/officeDocument/2006/relationships/hyperlink" Target="https://www.reddit.com/r/metacanada/comments/hbf3iu/copped_a_2_week_ban_from_rcanada_for_being_racist/" TargetMode="External"/><Relationship Id="rId2781" Type="http://schemas.openxmlformats.org/officeDocument/2006/relationships/hyperlink" Target="https://www.reddit.com/r/metacanada/comments/h9rp74/tucker_carlson_interviews_erin_marie_olszewski/" TargetMode="External"/><Relationship Id="rId620" Type="http://schemas.openxmlformats.org/officeDocument/2006/relationships/hyperlink" Target="http://i.redd.it" TargetMode="External"/><Relationship Id="rId1451" Type="http://schemas.openxmlformats.org/officeDocument/2006/relationships/hyperlink" Target="https://i.redd.it/vv32cxs0do551.png" TargetMode="External"/><Relationship Id="rId2782" Type="http://schemas.openxmlformats.org/officeDocument/2006/relationships/hyperlink" Target="https://www.youtube.com/watch?v=SsSKrmrGyiE" TargetMode="External"/><Relationship Id="rId1452" Type="http://schemas.openxmlformats.org/officeDocument/2006/relationships/hyperlink" Target="http://i.redd.it" TargetMode="External"/><Relationship Id="rId2783" Type="http://schemas.openxmlformats.org/officeDocument/2006/relationships/hyperlink" Target="http://archive.is" TargetMode="External"/><Relationship Id="rId1453" Type="http://schemas.openxmlformats.org/officeDocument/2006/relationships/hyperlink" Target="https://www.reddit.com/r/metacanada/comments/heeahf/yeet_this_mf/" TargetMode="External"/><Relationship Id="rId2784" Type="http://schemas.openxmlformats.org/officeDocument/2006/relationships/hyperlink" Target="https://www.reddit.com/r/metacanada/comments/hcrfi4/canada_drops_to_12th_place_in_world_corruption/" TargetMode="External"/><Relationship Id="rId1454" Type="http://schemas.openxmlformats.org/officeDocument/2006/relationships/hyperlink" Target="https://i.redd.it/06z7fweisn651.jpg" TargetMode="External"/><Relationship Id="rId2785" Type="http://schemas.openxmlformats.org/officeDocument/2006/relationships/hyperlink" Target="http://archive.is/ilho6" TargetMode="External"/><Relationship Id="rId1444" Type="http://schemas.openxmlformats.org/officeDocument/2006/relationships/hyperlink" Target="https://www.reddit.com/r/metacanada/comments/gx89t1/honk_honk_is_your_neighbour_cheating_on_cerb/" TargetMode="External"/><Relationship Id="rId2775" Type="http://schemas.openxmlformats.org/officeDocument/2006/relationships/hyperlink" Target="https://www.reddit.com/r/metacanada/comments/gvszka/swedens_controversial_decision_not_to_impose_a/" TargetMode="External"/><Relationship Id="rId1445" Type="http://schemas.openxmlformats.org/officeDocument/2006/relationships/hyperlink" Target="https://outline.com/ZV47Rk" TargetMode="External"/><Relationship Id="rId2776" Type="http://schemas.openxmlformats.org/officeDocument/2006/relationships/hyperlink" Target="https://www.bbc.com/news/world-europe-52903717" TargetMode="External"/><Relationship Id="rId1446" Type="http://schemas.openxmlformats.org/officeDocument/2006/relationships/hyperlink" Target="http://i.redd.it" TargetMode="External"/><Relationship Id="rId2777" Type="http://schemas.openxmlformats.org/officeDocument/2006/relationships/hyperlink" Target="http://archive.is" TargetMode="External"/><Relationship Id="rId1447" Type="http://schemas.openxmlformats.org/officeDocument/2006/relationships/hyperlink" Target="https://www.reddit.com/r/metacanada/comments/h8p7vx/meet_the_toronto_police_constable_charged_with/" TargetMode="External"/><Relationship Id="rId2778" Type="http://schemas.openxmlformats.org/officeDocument/2006/relationships/hyperlink" Target="https://www.reddit.com/r/metacanada/comments/hi4xkh/he_quit_his_job_to_take_a_new_position_but_the/" TargetMode="External"/><Relationship Id="rId1448" Type="http://schemas.openxmlformats.org/officeDocument/2006/relationships/hyperlink" Target="https://www.reddit.com/r/metacanada/comments/h8p7vx/meet_the_toronto_police_constable_charged_with/" TargetMode="External"/><Relationship Id="rId2779" Type="http://schemas.openxmlformats.org/officeDocument/2006/relationships/hyperlink" Target="http://archive.is/qExMT" TargetMode="External"/><Relationship Id="rId1449" Type="http://schemas.openxmlformats.org/officeDocument/2006/relationships/hyperlink" Target="http://i.redd.it" TargetMode="External"/><Relationship Id="rId619" Type="http://schemas.openxmlformats.org/officeDocument/2006/relationships/hyperlink" Target="https://nextshark.com/charles-barkley-explains-why-most-black-people-will-never-be-successful/" TargetMode="External"/><Relationship Id="rId618" Type="http://schemas.openxmlformats.org/officeDocument/2006/relationships/hyperlink" Target="https://www.reddit.com/r/metacanada/comments/hdq80t/charles_barkley_explains_why_most_black_people/" TargetMode="External"/><Relationship Id="rId613" Type="http://schemas.openxmlformats.org/officeDocument/2006/relationships/hyperlink" Target="https://www.reddit.com/r/metacanada/comments/gyqdgd/i_had_a_chat_with_my_kids_about_how_to_stay_safe/" TargetMode="External"/><Relationship Id="rId612" Type="http://schemas.openxmlformats.org/officeDocument/2006/relationships/hyperlink" Target="https://www.reddit.com/r/metacanada/comments/gyqdgd/i_had_a_chat_with_my_kids_about_how_to_stay_safe/" TargetMode="External"/><Relationship Id="rId611" Type="http://schemas.openxmlformats.org/officeDocument/2006/relationships/hyperlink" Target="https://i.redd.it/noxyf8apjz251.jpg" TargetMode="External"/><Relationship Id="rId610" Type="http://schemas.openxmlformats.org/officeDocument/2006/relationships/hyperlink" Target="https://www.reddit.com/r/metacanada/comments/gwtv9e/s_p_i_c_y/" TargetMode="External"/><Relationship Id="rId617" Type="http://schemas.openxmlformats.org/officeDocument/2006/relationships/hyperlink" Target="http://nextshark.com" TargetMode="External"/><Relationship Id="rId616" Type="http://schemas.openxmlformats.org/officeDocument/2006/relationships/hyperlink" Target="https://twitter.com/haku_bogui/status/1275309938328231936?s=20" TargetMode="External"/><Relationship Id="rId615" Type="http://schemas.openxmlformats.org/officeDocument/2006/relationships/hyperlink" Target="https://www.reddit.com/r/metacanada/comments/hf5f0x/but_but_but_black_lives_matter/" TargetMode="External"/><Relationship Id="rId614" Type="http://schemas.openxmlformats.org/officeDocument/2006/relationships/hyperlink" Target="http://twitter.com" TargetMode="External"/><Relationship Id="rId2770" Type="http://schemas.openxmlformats.org/officeDocument/2006/relationships/hyperlink" Target="https://www.reddit.com/r/metacanada/comments/gxcr07/trudeau_takes_a_knee/" TargetMode="External"/><Relationship Id="rId1440" Type="http://schemas.openxmlformats.org/officeDocument/2006/relationships/hyperlink" Target="http://outline.com" TargetMode="External"/><Relationship Id="rId2771" Type="http://schemas.openxmlformats.org/officeDocument/2006/relationships/hyperlink" Target="https://www.reddit.com/r/metacanada/comments/gxcr07/trudeau_takes_a_knee/" TargetMode="External"/><Relationship Id="rId1441" Type="http://schemas.openxmlformats.org/officeDocument/2006/relationships/hyperlink" Target="https://www.reddit.com/r/metacanada/comments/h7foz1/jessica_mulroney_turfed_by_bell_media_after_white/" TargetMode="External"/><Relationship Id="rId2772" Type="http://schemas.openxmlformats.org/officeDocument/2006/relationships/hyperlink" Target="https://www.reddit.com/r/metacanada/comments/hdflrk/systemic_racism_is_not_an_actual_thing/" TargetMode="External"/><Relationship Id="rId1442" Type="http://schemas.openxmlformats.org/officeDocument/2006/relationships/hyperlink" Target="https://outline.com/r4wZ6u" TargetMode="External"/><Relationship Id="rId2773" Type="http://schemas.openxmlformats.org/officeDocument/2006/relationships/hyperlink" Target="https://stormhaven.blog/2020/06/21/systemic-racism-is-not-an-actual-thing/" TargetMode="External"/><Relationship Id="rId1443" Type="http://schemas.openxmlformats.org/officeDocument/2006/relationships/hyperlink" Target="http://outline.com" TargetMode="External"/><Relationship Id="rId2774" Type="http://schemas.openxmlformats.org/officeDocument/2006/relationships/hyperlink" Target="http://bbc.com" TargetMode="External"/><Relationship Id="rId1477" Type="http://schemas.openxmlformats.org/officeDocument/2006/relationships/hyperlink" Target="https://www.reddit.com/r/metacanada/comments/h8yx2v/apparently_this_is_proof_of_racism_in_canada/" TargetMode="External"/><Relationship Id="rId1478" Type="http://schemas.openxmlformats.org/officeDocument/2006/relationships/hyperlink" Target="https://i.redd.it/0ywyooandw451.jpg" TargetMode="External"/><Relationship Id="rId1479" Type="http://schemas.openxmlformats.org/officeDocument/2006/relationships/hyperlink" Target="http://i.redd.it" TargetMode="External"/><Relationship Id="rId646" Type="http://schemas.openxmlformats.org/officeDocument/2006/relationships/hyperlink" Target="https://www.reddit.com/r/metacanada/comments/h8d1hg/liberal_party_insider_facing_child_pornography/" TargetMode="External"/><Relationship Id="rId645" Type="http://schemas.openxmlformats.org/officeDocument/2006/relationships/hyperlink" Target="https://www.reddit.com/r/metacanada/comments/h8d1hg/liberal_party_insider_facing_child_pornography/" TargetMode="External"/><Relationship Id="rId644" Type="http://schemas.openxmlformats.org/officeDocument/2006/relationships/hyperlink" Target="http://thepostmillennial.com" TargetMode="External"/><Relationship Id="rId643" Type="http://schemas.openxmlformats.org/officeDocument/2006/relationships/hyperlink" Target="https://i.redd.it/1lcwinfk1c451.jpg" TargetMode="External"/><Relationship Id="rId649" Type="http://schemas.openxmlformats.org/officeDocument/2006/relationships/hyperlink" Target="http://www.informationliberation.com/?id=61568" TargetMode="External"/><Relationship Id="rId648" Type="http://schemas.openxmlformats.org/officeDocument/2006/relationships/hyperlink" Target="https://www.reddit.com/r/metacanada/comments/hixnf3/blm_rioters_blocking_traffic_surround_suv_and/" TargetMode="External"/><Relationship Id="rId647" Type="http://schemas.openxmlformats.org/officeDocument/2006/relationships/hyperlink" Target="http://informationliberation.com" TargetMode="External"/><Relationship Id="rId1470" Type="http://schemas.openxmlformats.org/officeDocument/2006/relationships/hyperlink" Target="https://mobile.twitter.com/TomFitton/status/1277667890913738753?s=20" TargetMode="External"/><Relationship Id="rId1471" Type="http://schemas.openxmlformats.org/officeDocument/2006/relationships/hyperlink" Target="http://youtube.com" TargetMode="External"/><Relationship Id="rId1472" Type="http://schemas.openxmlformats.org/officeDocument/2006/relationships/hyperlink" Target="https://www.reddit.com/r/metacanada/comments/gvytui/election_time_the_media_is_trying_to_inspire_a/" TargetMode="External"/><Relationship Id="rId642" Type="http://schemas.openxmlformats.org/officeDocument/2006/relationships/hyperlink" Target="https://www.reddit.com/r/metacanada/comments/h1689b/finding_out_what_a_racist_homophobe_che_was_has/" TargetMode="External"/><Relationship Id="rId1473" Type="http://schemas.openxmlformats.org/officeDocument/2006/relationships/hyperlink" Target="https://www.youtube.com/watch?v=VlXEOsP-BvU" TargetMode="External"/><Relationship Id="rId641" Type="http://schemas.openxmlformats.org/officeDocument/2006/relationships/hyperlink" Target="http://i.redd.it" TargetMode="External"/><Relationship Id="rId1474" Type="http://schemas.openxmlformats.org/officeDocument/2006/relationships/hyperlink" Target="https://www.reddit.com/r/metacanada/comments/h0cvh6/in_before_everything_is_racist/" TargetMode="External"/><Relationship Id="rId640" Type="http://schemas.openxmlformats.org/officeDocument/2006/relationships/hyperlink" Target="https://www.vice.com/en_ca/article/7kpxxb/canada-among-very-worst-white-supremacist-countries-report?utm_source=reddit.com" TargetMode="External"/><Relationship Id="rId1475" Type="http://schemas.openxmlformats.org/officeDocument/2006/relationships/hyperlink" Target="https://www.reddit.com/r/metacanada/comments/h0cvh6/in_before_everything_is_racist/" TargetMode="External"/><Relationship Id="rId1476" Type="http://schemas.openxmlformats.org/officeDocument/2006/relationships/hyperlink" Target="http://i.redd.it" TargetMode="External"/><Relationship Id="rId1466" Type="http://schemas.openxmlformats.org/officeDocument/2006/relationships/hyperlink" Target="https://www.reddit.com/r/metacanada/comments/guw0yg/doug_ford_calls_his_own_voters_yahoos_and_selfish/" TargetMode="External"/><Relationship Id="rId2797" Type="http://schemas.openxmlformats.org/officeDocument/2006/relationships/hyperlink" Target="http://archive.is/oARH0" TargetMode="External"/><Relationship Id="rId1467" Type="http://schemas.openxmlformats.org/officeDocument/2006/relationships/hyperlink" Target="https://www.reddit.com/r/metacanada/comments/guw0yg/doug_ford_calls_his_own_voters_yahoos_and_selfish/" TargetMode="External"/><Relationship Id="rId2798" Type="http://schemas.openxmlformats.org/officeDocument/2006/relationships/hyperlink" Target="http://i.redd.it" TargetMode="External"/><Relationship Id="rId1468" Type="http://schemas.openxmlformats.org/officeDocument/2006/relationships/hyperlink" Target="http://mobile.twitter.com" TargetMode="External"/><Relationship Id="rId2799" Type="http://schemas.openxmlformats.org/officeDocument/2006/relationships/hyperlink" Target="https://www.reddit.com/r/metacanada/comments/hawi2q/another_one_bites_the_dust/" TargetMode="External"/><Relationship Id="rId1469" Type="http://schemas.openxmlformats.org/officeDocument/2006/relationships/hyperlink" Target="https://www.reddit.com/r/metacanada/comments/hi9p0c/breaking_reddit_will_allow_racist_hate_speech/" TargetMode="External"/><Relationship Id="rId635" Type="http://schemas.openxmlformats.org/officeDocument/2006/relationships/hyperlink" Target="http://vice.com" TargetMode="External"/><Relationship Id="rId634" Type="http://schemas.openxmlformats.org/officeDocument/2006/relationships/hyperlink" Target="https://www.reddit.com/r/metacanada/comments/h7vbpf/exlocal_liberal_candidate_gerry_hawes_facing/" TargetMode="External"/><Relationship Id="rId633" Type="http://schemas.openxmlformats.org/officeDocument/2006/relationships/hyperlink" Target="https://www.reddit.com/r/metacanada/comments/h7vbpf/exlocal_liberal_candidate_gerry_hawes_facing/" TargetMode="External"/><Relationship Id="rId632" Type="http://schemas.openxmlformats.org/officeDocument/2006/relationships/hyperlink" Target="http://midlandtoday.ca" TargetMode="External"/><Relationship Id="rId639" Type="http://schemas.openxmlformats.org/officeDocument/2006/relationships/hyperlink" Target="https://www.reddit.com/r/metacanada/comments/hc36k6/canada_among_very_worst_white_supremacist/" TargetMode="External"/><Relationship Id="rId638" Type="http://schemas.openxmlformats.org/officeDocument/2006/relationships/hyperlink" Target="http://vice.com" TargetMode="External"/><Relationship Id="rId637" Type="http://schemas.openxmlformats.org/officeDocument/2006/relationships/hyperlink" Target="https://www.vice.com/en_us/article/7kpxxb/canada-among-very-worst-white-supremacist-countries-report?utm_source=reddit.com" TargetMode="External"/><Relationship Id="rId636" Type="http://schemas.openxmlformats.org/officeDocument/2006/relationships/hyperlink" Target="https://www.reddit.com/r/metacanada/comments/hdt7xg/canada_among_very_worst_white_supremacist/" TargetMode="External"/><Relationship Id="rId2790" Type="http://schemas.openxmlformats.org/officeDocument/2006/relationships/hyperlink" Target="https://www.reddit.com/r/metacanada/comments/h8b3q8/montreals_police_needs_your_help_to_identify/" TargetMode="External"/><Relationship Id="rId1460" Type="http://schemas.openxmlformats.org/officeDocument/2006/relationships/hyperlink" Target="http://thepostmillennial.com" TargetMode="External"/><Relationship Id="rId2791" Type="http://schemas.openxmlformats.org/officeDocument/2006/relationships/hyperlink" Target="https://www.reddit.com/r/metacanada/comments/h8b3q8/montreals_police_needs_your_help_to_identify/" TargetMode="External"/><Relationship Id="rId1461" Type="http://schemas.openxmlformats.org/officeDocument/2006/relationships/hyperlink" Target="https://www.reddit.com/r/metacanada/comments/hiue1t/iraniancanadian_man_fired_after_speaking_out/" TargetMode="External"/><Relationship Id="rId2792" Type="http://schemas.openxmlformats.org/officeDocument/2006/relationships/hyperlink" Target="http://archive.is" TargetMode="External"/><Relationship Id="rId631" Type="http://schemas.openxmlformats.org/officeDocument/2006/relationships/hyperlink" Target="https://i.redd.it/svasy0rykr551.png" TargetMode="External"/><Relationship Id="rId1462" Type="http://schemas.openxmlformats.org/officeDocument/2006/relationships/hyperlink" Target="https://thepostmillennial.com/man-fired-for-speaking-out-against-honour-killings" TargetMode="External"/><Relationship Id="rId2793" Type="http://schemas.openxmlformats.org/officeDocument/2006/relationships/hyperlink" Target="https://www.reddit.com/r/metacanada/comments/hi4x6w/pia_pakistans_national_airline_has_grounded_a/" TargetMode="External"/><Relationship Id="rId630" Type="http://schemas.openxmlformats.org/officeDocument/2006/relationships/hyperlink" Target="https://www.reddit.com/r/metacanada/comments/hbqsmh/we_wont_be_liberated_until_all_black_trans_women/" TargetMode="External"/><Relationship Id="rId1463" Type="http://schemas.openxmlformats.org/officeDocument/2006/relationships/hyperlink" Target="http://i.redd.it" TargetMode="External"/><Relationship Id="rId2794" Type="http://schemas.openxmlformats.org/officeDocument/2006/relationships/hyperlink" Target="http://archive.is/JmU3b" TargetMode="External"/><Relationship Id="rId1464" Type="http://schemas.openxmlformats.org/officeDocument/2006/relationships/hyperlink" Target="https://www.reddit.com/r/metacanada/comments/hazm7z/they_hate_us_anyway_so_why_pander/" TargetMode="External"/><Relationship Id="rId2795" Type="http://schemas.openxmlformats.org/officeDocument/2006/relationships/hyperlink" Target="http://archive.is" TargetMode="External"/><Relationship Id="rId1465" Type="http://schemas.openxmlformats.org/officeDocument/2006/relationships/hyperlink" Target="https://i.redd.it/2ug0bz014h551.jpg" TargetMode="External"/><Relationship Id="rId2796" Type="http://schemas.openxmlformats.org/officeDocument/2006/relationships/hyperlink" Target="https://www.reddit.com/r/metacanada/comments/gwgrud/black_lives_matter_what_we_believe_they_cant/" TargetMode="External"/><Relationship Id="rId1411" Type="http://schemas.openxmlformats.org/officeDocument/2006/relationships/hyperlink" Target="http://i.redd.it" TargetMode="External"/><Relationship Id="rId2742" Type="http://schemas.openxmlformats.org/officeDocument/2006/relationships/hyperlink" Target="http://i.redd.it" TargetMode="External"/><Relationship Id="rId1412" Type="http://schemas.openxmlformats.org/officeDocument/2006/relationships/hyperlink" Target="https://www.reddit.com/r/metacanada/comments/h0nowe/protest_in_your_backyard_lol/" TargetMode="External"/><Relationship Id="rId2743" Type="http://schemas.openxmlformats.org/officeDocument/2006/relationships/hyperlink" Target="https://www.reddit.com/r/metacanada/comments/hbsi30/history_of_slavery_for_leftists/" TargetMode="External"/><Relationship Id="rId1413" Type="http://schemas.openxmlformats.org/officeDocument/2006/relationships/hyperlink" Target="https://i.redd.it/p9ttzdgx86451.png" TargetMode="External"/><Relationship Id="rId2744" Type="http://schemas.openxmlformats.org/officeDocument/2006/relationships/hyperlink" Target="https://i.redd.it/9auytfrqko551.jpg" TargetMode="External"/><Relationship Id="rId1414" Type="http://schemas.openxmlformats.org/officeDocument/2006/relationships/hyperlink" Target="http://i.redd.it" TargetMode="External"/><Relationship Id="rId2745" Type="http://schemas.openxmlformats.org/officeDocument/2006/relationships/hyperlink" Target="http://i.redd.it" TargetMode="External"/><Relationship Id="rId1415" Type="http://schemas.openxmlformats.org/officeDocument/2006/relationships/hyperlink" Target="https://www.reddit.com/r/metacanada/comments/helt9l/send_in_the_mannequins/" TargetMode="External"/><Relationship Id="rId2746" Type="http://schemas.openxmlformats.org/officeDocument/2006/relationships/hyperlink" Target="https://i.redd.it/gddtmjapkj551.jpg" TargetMode="External"/><Relationship Id="rId1416" Type="http://schemas.openxmlformats.org/officeDocument/2006/relationships/hyperlink" Target="https://i.redd.it/rl599rz4up651.jpg" TargetMode="External"/><Relationship Id="rId2747" Type="http://schemas.openxmlformats.org/officeDocument/2006/relationships/hyperlink" Target="http://i.redd.it" TargetMode="External"/><Relationship Id="rId1417" Type="http://schemas.openxmlformats.org/officeDocument/2006/relationships/hyperlink" Target="https://www.reddit.com/r/metacanada/comments/hddsjj/hey_guys_if_you_come_across_any_good_white_guilt/" TargetMode="External"/><Relationship Id="rId2748" Type="http://schemas.openxmlformats.org/officeDocument/2006/relationships/hyperlink" Target="https://www.reddit.com/r/metacanada/comments/h7z1w4/_/" TargetMode="External"/><Relationship Id="rId1418" Type="http://schemas.openxmlformats.org/officeDocument/2006/relationships/hyperlink" Target="https://www.reddit.com/r/metacanada/comments/hddsjj/hey_guys_if_you_come_across_any_good_white_guilt/" TargetMode="External"/><Relationship Id="rId2749" Type="http://schemas.openxmlformats.org/officeDocument/2006/relationships/hyperlink" Target="https://www.reddit.com/r/metacanada/comments/h7z1w4/_/" TargetMode="External"/><Relationship Id="rId1419" Type="http://schemas.openxmlformats.org/officeDocument/2006/relationships/hyperlink" Target="http://eugenicsarchive.ca" TargetMode="External"/><Relationship Id="rId2740" Type="http://schemas.openxmlformats.org/officeDocument/2006/relationships/hyperlink" Target="https://www.reddit.com/r/metacanada/comments/gw8nbj/stockwell_day_canada_is_not_a_racist_countryour/" TargetMode="External"/><Relationship Id="rId1410" Type="http://schemas.openxmlformats.org/officeDocument/2006/relationships/hyperlink" Target="https://www.reddit.com/r/metacanada/comments/hdiyfr/i_was_racialized_all_my_life_i_am_a_white_male_btw/" TargetMode="External"/><Relationship Id="rId2741" Type="http://schemas.openxmlformats.org/officeDocument/2006/relationships/hyperlink" Target="https://youtu.be/ctEElkDafus?t=306" TargetMode="External"/><Relationship Id="rId1400" Type="http://schemas.openxmlformats.org/officeDocument/2006/relationships/hyperlink" Target="http://i.redd.it" TargetMode="External"/><Relationship Id="rId2731" Type="http://schemas.openxmlformats.org/officeDocument/2006/relationships/hyperlink" Target="https://www.reddit.com/r/metacanada/comments/hhf7b3/i_am_a_white_man_and_im_sorry/" TargetMode="External"/><Relationship Id="rId1401" Type="http://schemas.openxmlformats.org/officeDocument/2006/relationships/hyperlink" Target="https://www.reddit.com/r/metacanada/comments/h8pdld/hate_facts_incoming/" TargetMode="External"/><Relationship Id="rId2732" Type="http://schemas.openxmlformats.org/officeDocument/2006/relationships/hyperlink" Target="https://youtu.be/z5GHkljX-So" TargetMode="External"/><Relationship Id="rId1402" Type="http://schemas.openxmlformats.org/officeDocument/2006/relationships/hyperlink" Target="https://www.reddit.com/r/metacanada/comments/h8pdld/hate_facts_incoming/" TargetMode="External"/><Relationship Id="rId2733" Type="http://schemas.openxmlformats.org/officeDocument/2006/relationships/hyperlink" Target="http://breitbart.com" TargetMode="External"/><Relationship Id="rId1403" Type="http://schemas.openxmlformats.org/officeDocument/2006/relationships/hyperlink" Target="http://facebook.com" TargetMode="External"/><Relationship Id="rId2734" Type="http://schemas.openxmlformats.org/officeDocument/2006/relationships/hyperlink" Target="https://www.reddit.com/r/metacanada/comments/h16pj2/polish_president_vows_to_protect_children_from/" TargetMode="External"/><Relationship Id="rId1404" Type="http://schemas.openxmlformats.org/officeDocument/2006/relationships/hyperlink" Target="https://www.reddit.com/r/metacanada/comments/hfb71v/maps_are_racist_now/" TargetMode="External"/><Relationship Id="rId2735" Type="http://schemas.openxmlformats.org/officeDocument/2006/relationships/hyperlink" Target="https://www.breitbart.com/europe/2020/06/11/poland-protect-children-lgbt-ideology/" TargetMode="External"/><Relationship Id="rId1405" Type="http://schemas.openxmlformats.org/officeDocument/2006/relationships/hyperlink" Target="https://www.facebook.com/inthenow/videos/258516312255215/?vh=e" TargetMode="External"/><Relationship Id="rId2736" Type="http://schemas.openxmlformats.org/officeDocument/2006/relationships/hyperlink" Target="http://youtube.com" TargetMode="External"/><Relationship Id="rId1406" Type="http://schemas.openxmlformats.org/officeDocument/2006/relationships/hyperlink" Target="http://p.dw.com" TargetMode="External"/><Relationship Id="rId2737" Type="http://schemas.openxmlformats.org/officeDocument/2006/relationships/hyperlink" Target="https://www.reddit.com/r/metacanada/comments/heh9c5/trudeaus_failed_un_security_council_bid_explained/" TargetMode="External"/><Relationship Id="rId1407" Type="http://schemas.openxmlformats.org/officeDocument/2006/relationships/hyperlink" Target="https://www.reddit.com/r/metacanada/comments/hcn1jc/colonial_barbarians_belgiums_king_leopold_ii/" TargetMode="External"/><Relationship Id="rId2738" Type="http://schemas.openxmlformats.org/officeDocument/2006/relationships/hyperlink" Target="https://www.youtube.com/watch?v=Twc1C9cYpyM" TargetMode="External"/><Relationship Id="rId1408" Type="http://schemas.openxmlformats.org/officeDocument/2006/relationships/hyperlink" Target="https://p.dw.com/p/3e4Ez?maca=en-reddit-sharing" TargetMode="External"/><Relationship Id="rId2739" Type="http://schemas.openxmlformats.org/officeDocument/2006/relationships/hyperlink" Target="http://youtu.be" TargetMode="External"/><Relationship Id="rId1409" Type="http://schemas.openxmlformats.org/officeDocument/2006/relationships/hyperlink" Target="https://www.reddit.com/r/metacanada/comments/hdiyfr/i_was_racialized_all_my_life_i_am_a_white_male_btw/" TargetMode="External"/><Relationship Id="rId2730" Type="http://schemas.openxmlformats.org/officeDocument/2006/relationships/hyperlink" Target="http://youtu.be" TargetMode="External"/><Relationship Id="rId1433" Type="http://schemas.openxmlformats.org/officeDocument/2006/relationships/hyperlink" Target="https://i.redd.it/b2z68gi1sv251.jpg" TargetMode="External"/><Relationship Id="rId2764" Type="http://schemas.openxmlformats.org/officeDocument/2006/relationships/hyperlink" Target="http://archive.is" TargetMode="External"/><Relationship Id="rId1434" Type="http://schemas.openxmlformats.org/officeDocument/2006/relationships/hyperlink" Target="http://i.imgur.com" TargetMode="External"/><Relationship Id="rId2765" Type="http://schemas.openxmlformats.org/officeDocument/2006/relationships/hyperlink" Target="https://www.reddit.com/r/metacanada/comments/hff4fb/edmonton_school_trustee_forced_to_resign_after/" TargetMode="External"/><Relationship Id="rId1435" Type="http://schemas.openxmlformats.org/officeDocument/2006/relationships/hyperlink" Target="https://www.reddit.com/r/metacanada/comments/hfua45/the_best_of_the_worst_is_still_pretty_awful/" TargetMode="External"/><Relationship Id="rId2766" Type="http://schemas.openxmlformats.org/officeDocument/2006/relationships/hyperlink" Target="http://archive.is/VX2fE" TargetMode="External"/><Relationship Id="rId1436" Type="http://schemas.openxmlformats.org/officeDocument/2006/relationships/hyperlink" Target="https://i.imgur.com/s7Bg2y7.jpg" TargetMode="External"/><Relationship Id="rId2767" Type="http://schemas.openxmlformats.org/officeDocument/2006/relationships/hyperlink" Target="http://i.redd.it" TargetMode="External"/><Relationship Id="rId1437" Type="http://schemas.openxmlformats.org/officeDocument/2006/relationships/hyperlink" Target="http://foxnews.com" TargetMode="External"/><Relationship Id="rId2768" Type="http://schemas.openxmlformats.org/officeDocument/2006/relationships/hyperlink" Target="https://www.reddit.com/r/metacanada/comments/gxyjsi/covid19_vs_white_privilege_narrative_in_vancouver/" TargetMode="External"/><Relationship Id="rId1438" Type="http://schemas.openxmlformats.org/officeDocument/2006/relationships/hyperlink" Target="https://www.reddit.com/r/metacanada/comments/h7y0rj/philadelphia_woman_who_allegedly_ran_over_police/" TargetMode="External"/><Relationship Id="rId2769" Type="http://schemas.openxmlformats.org/officeDocument/2006/relationships/hyperlink" Target="https://i.redd.it/ylz8o5zwoc351.jpg" TargetMode="External"/><Relationship Id="rId1439" Type="http://schemas.openxmlformats.org/officeDocument/2006/relationships/hyperlink" Target="https://www.reddit.com/r/metacanada/comments/h7y0rj/philadelphia_woman_who_allegedly_ran_over_police/" TargetMode="External"/><Relationship Id="rId609" Type="http://schemas.openxmlformats.org/officeDocument/2006/relationships/hyperlink" Target="http://i.redd.it" TargetMode="External"/><Relationship Id="rId608" Type="http://schemas.openxmlformats.org/officeDocument/2006/relationships/hyperlink" Target="http://torontopolice.on.ca/newsreleases/47478" TargetMode="External"/><Relationship Id="rId607" Type="http://schemas.openxmlformats.org/officeDocument/2006/relationships/hyperlink" Target="https://www.reddit.com/r/metacanada/comments/hiukqw/mohamed_ahmed_arrested_for_sexual_assault_and/" TargetMode="External"/><Relationship Id="rId602" Type="http://schemas.openxmlformats.org/officeDocument/2006/relationships/hyperlink" Target="https://nationalpost.com/news/canada/ontarios-former-deputy-education-minister-sentenced-to-three-years-in-prison-for-child-porn" TargetMode="External"/><Relationship Id="rId601" Type="http://schemas.openxmlformats.org/officeDocument/2006/relationships/hyperlink" Target="https://www.reddit.com/r/metacanada/comments/gvngh7/just_a_reminder_that_ontario_liberals_hired_a/" TargetMode="External"/><Relationship Id="rId600" Type="http://schemas.openxmlformats.org/officeDocument/2006/relationships/hyperlink" Target="http://nationalpost.com" TargetMode="External"/><Relationship Id="rId606" Type="http://schemas.openxmlformats.org/officeDocument/2006/relationships/hyperlink" Target="http://torontopolice.on.ca" TargetMode="External"/><Relationship Id="rId605" Type="http://schemas.openxmlformats.org/officeDocument/2006/relationships/hyperlink" Target="https://www.sbs.com.au/news/new-zealanders-are-on-track-to-elect-the-gayest-parliament-in-the-world" TargetMode="External"/><Relationship Id="rId604" Type="http://schemas.openxmlformats.org/officeDocument/2006/relationships/hyperlink" Target="https://www.reddit.com/r/metacanada/comments/hhhrgo/new_zealanders_are_on_track_to_elect_the_gayest/" TargetMode="External"/><Relationship Id="rId603" Type="http://schemas.openxmlformats.org/officeDocument/2006/relationships/hyperlink" Target="http://sbs.com.au" TargetMode="External"/><Relationship Id="rId2760" Type="http://schemas.openxmlformats.org/officeDocument/2006/relationships/hyperlink" Target="https://www.reddit.com/r/metacanada/comments/hfeljw/canada_loses_aaa_rating_fitch_downgrades_amid/" TargetMode="External"/><Relationship Id="rId1430" Type="http://schemas.openxmlformats.org/officeDocument/2006/relationships/hyperlink" Target="https://i.redd.it/tf91zwjjdm651.png" TargetMode="External"/><Relationship Id="rId2761" Type="http://schemas.openxmlformats.org/officeDocument/2006/relationships/hyperlink" Target="https://www.bnnbloomberg.ca/canada-loses-aaa-rating-fitch-downgrades-amid-virus-costs-1.1455645" TargetMode="External"/><Relationship Id="rId1431" Type="http://schemas.openxmlformats.org/officeDocument/2006/relationships/hyperlink" Target="http://i.redd.it" TargetMode="External"/><Relationship Id="rId2762" Type="http://schemas.openxmlformats.org/officeDocument/2006/relationships/hyperlink" Target="https://www.reddit.com/r/metacanada/comments/hglfkj/omaga_canada_is_uncanadian_and_proamerican/" TargetMode="External"/><Relationship Id="rId1432" Type="http://schemas.openxmlformats.org/officeDocument/2006/relationships/hyperlink" Target="https://www.reddit.com/r/metacanada/comments/gwjn80/enraged_italians_abandon_masks_denounce_pandemic/" TargetMode="External"/><Relationship Id="rId2763" Type="http://schemas.openxmlformats.org/officeDocument/2006/relationships/hyperlink" Target="https://www.reddit.com/r/metacanada/comments/hglfkj/omaga_canada_is_uncanadian_and_proamerican/" TargetMode="External"/><Relationship Id="rId1422" Type="http://schemas.openxmlformats.org/officeDocument/2006/relationships/hyperlink" Target="http://youtu.be" TargetMode="External"/><Relationship Id="rId2753" Type="http://schemas.openxmlformats.org/officeDocument/2006/relationships/hyperlink" Target="http://change.org" TargetMode="External"/><Relationship Id="rId1423" Type="http://schemas.openxmlformats.org/officeDocument/2006/relationships/hyperlink" Target="https://www.reddit.com/r/metacanada/comments/gvjs3q/the_justice_system_is_the_most_corrupt/" TargetMode="External"/><Relationship Id="rId2754" Type="http://schemas.openxmlformats.org/officeDocument/2006/relationships/hyperlink" Target="https://www.reddit.com/r/metacanada/comments/gzgf5k/petition_to_close_confucius_institutes_in_bc_stop/" TargetMode="External"/><Relationship Id="rId1424" Type="http://schemas.openxmlformats.org/officeDocument/2006/relationships/hyperlink" Target="https://youtu.be/SKjp6UjJijY" TargetMode="External"/><Relationship Id="rId2755" Type="http://schemas.openxmlformats.org/officeDocument/2006/relationships/hyperlink" Target="https://www.change.org/p/bc-minister-of-education-close-the-last-confucius-institutes-in-bc-stop-communist-party-s-propaganda-in-canada-ca48ad25-cefb-43b6-8513-4563492044e1" TargetMode="External"/><Relationship Id="rId1425" Type="http://schemas.openxmlformats.org/officeDocument/2006/relationships/hyperlink" Target="http://cbc.ca" TargetMode="External"/><Relationship Id="rId2756" Type="http://schemas.openxmlformats.org/officeDocument/2006/relationships/hyperlink" Target="http://i.redd.it" TargetMode="External"/><Relationship Id="rId1426" Type="http://schemas.openxmlformats.org/officeDocument/2006/relationships/hyperlink" Target="https://www.reddit.com/r/metacanada/comments/hhm4q4/justin_bieber_files_20m_defamation_lawsuit_over/" TargetMode="External"/><Relationship Id="rId2757" Type="http://schemas.openxmlformats.org/officeDocument/2006/relationships/hyperlink" Target="https://www.reddit.com/r/metacanada/comments/gxldd9/why_am_i_not_surprised_that_this_guy_is_front_and/" TargetMode="External"/><Relationship Id="rId1427" Type="http://schemas.openxmlformats.org/officeDocument/2006/relationships/hyperlink" Target="https://www.cbc.ca/news/entertainment/justin-bieber-defamation-lawsuit-sexual-misconduct-1.5629552" TargetMode="External"/><Relationship Id="rId2758" Type="http://schemas.openxmlformats.org/officeDocument/2006/relationships/hyperlink" Target="https://i.redd.it/346vrvapa8351.png" TargetMode="External"/><Relationship Id="rId1428" Type="http://schemas.openxmlformats.org/officeDocument/2006/relationships/hyperlink" Target="http://i.redd.it" TargetMode="External"/><Relationship Id="rId2759" Type="http://schemas.openxmlformats.org/officeDocument/2006/relationships/hyperlink" Target="http://bnnbloomberg.ca" TargetMode="External"/><Relationship Id="rId1429" Type="http://schemas.openxmlformats.org/officeDocument/2006/relationships/hyperlink" Target="https://www.reddit.com/r/metacanada/comments/hefy1r/an_absolute_disgrace_cant_make_this_up/" TargetMode="External"/><Relationship Id="rId2750" Type="http://schemas.openxmlformats.org/officeDocument/2006/relationships/hyperlink" Target="http://vanityfair.com" TargetMode="External"/><Relationship Id="rId1420" Type="http://schemas.openxmlformats.org/officeDocument/2006/relationships/hyperlink" Target="https://www.reddit.com/r/metacanada/comments/hbqte9/whats_this_the_founder_of_the_ndp_tommy_douglas/" TargetMode="External"/><Relationship Id="rId2751" Type="http://schemas.openxmlformats.org/officeDocument/2006/relationships/hyperlink" Target="https://www.reddit.com/r/metacanada/comments/hfchaw/prince_harrys_ancestor_reportedly_executed_meghan/" TargetMode="External"/><Relationship Id="rId1421" Type="http://schemas.openxmlformats.org/officeDocument/2006/relationships/hyperlink" Target="http://eugenicsarchive.ca/discover/tree/5172ee91eed5c60000000022" TargetMode="External"/><Relationship Id="rId2752" Type="http://schemas.openxmlformats.org/officeDocument/2006/relationships/hyperlink" Target="https://www.vanityfair.com/style/2017/11/prince-harry-meghan-markle-ancestors-execution" TargetMode="External"/><Relationship Id="rId699" Type="http://schemas.openxmlformats.org/officeDocument/2006/relationships/hyperlink" Target="https://www.reddit.com/r/metacanada/comments/hivu3f/cultural_revolution_cbc_is_constantly/" TargetMode="External"/><Relationship Id="rId698" Type="http://schemas.openxmlformats.org/officeDocument/2006/relationships/hyperlink" Target="http://youtube.com" TargetMode="External"/><Relationship Id="rId693" Type="http://schemas.openxmlformats.org/officeDocument/2006/relationships/hyperlink" Target="https://www.reddit.com/r/metacanada/comments/hfqvw3/cambridge_university_defends_and_promotes/" TargetMode="External"/><Relationship Id="rId692" Type="http://schemas.openxmlformats.org/officeDocument/2006/relationships/hyperlink" Target="http://washingtonexaminer.com" TargetMode="External"/><Relationship Id="rId691" Type="http://schemas.openxmlformats.org/officeDocument/2006/relationships/hyperlink" Target="https://twitter.com/stillgray/status/1273985168898813955" TargetMode="External"/><Relationship Id="rId690" Type="http://schemas.openxmlformats.org/officeDocument/2006/relationships/hyperlink" Target="https://www.reddit.com/r/metacanada/comments/hcb93v/nothing_to_see_here_just_a_bunch_of_leftists/" TargetMode="External"/><Relationship Id="rId697" Type="http://schemas.openxmlformats.org/officeDocument/2006/relationships/hyperlink" Target="https://twitter.com/TrueNorthCentre/status/1269057162988249089" TargetMode="External"/><Relationship Id="rId696" Type="http://schemas.openxmlformats.org/officeDocument/2006/relationships/hyperlink" Target="https://www.reddit.com/r/metacanada/comments/gxj1s4/doug_fords_hypocrisy_on_protests/" TargetMode="External"/><Relationship Id="rId695" Type="http://schemas.openxmlformats.org/officeDocument/2006/relationships/hyperlink" Target="http://twitter.com" TargetMode="External"/><Relationship Id="rId694" Type="http://schemas.openxmlformats.org/officeDocument/2006/relationships/hyperlink" Target="https://www.washingtonexaminer.com/news/cambridge-university-defends-and-promotes-professor-who-says-white-lives-dont-matter" TargetMode="External"/><Relationship Id="rId7618" Type="http://schemas.openxmlformats.org/officeDocument/2006/relationships/hyperlink" Target="http://i.redd.it" TargetMode="External"/><Relationship Id="rId7617" Type="http://schemas.openxmlformats.org/officeDocument/2006/relationships/hyperlink" Target="https://i.redd.it/5fvbcilwpy751.png" TargetMode="External"/><Relationship Id="rId7616" Type="http://schemas.openxmlformats.org/officeDocument/2006/relationships/hyperlink" Target="https://www.reddit.com/r/metacanada/comments/hiex7o/august_is_the_conservative_party_leadership_race/" TargetMode="External"/><Relationship Id="rId7615" Type="http://schemas.openxmlformats.org/officeDocument/2006/relationships/hyperlink" Target="http://i.redd.it" TargetMode="External"/><Relationship Id="rId7619" Type="http://schemas.openxmlformats.org/officeDocument/2006/relationships/hyperlink" Target="https://www.reddit.com/r/metacanada/comments/hiezkq/august_is_the_conservative_party_leadership_race/" TargetMode="External"/><Relationship Id="rId7610" Type="http://schemas.openxmlformats.org/officeDocument/2006/relationships/hyperlink" Target="https://www.reddit.com/r/metacanada/comments/hfanpn/its_good_to_be_the_chief/" TargetMode="External"/><Relationship Id="rId7614" Type="http://schemas.openxmlformats.org/officeDocument/2006/relationships/hyperlink" Target="https://twitter.com/joe_warmington/status/1276465204851871746?s=21" TargetMode="External"/><Relationship Id="rId7613" Type="http://schemas.openxmlformats.org/officeDocument/2006/relationships/hyperlink" Target="https://www.reddit.com/r/metacanada/comments/hg5tit/protestors_set_up_autonomous_zone_outside_toronto/" TargetMode="External"/><Relationship Id="rId7612" Type="http://schemas.openxmlformats.org/officeDocument/2006/relationships/hyperlink" Target="http://twitter.com" TargetMode="External"/><Relationship Id="rId7611" Type="http://schemas.openxmlformats.org/officeDocument/2006/relationships/hyperlink" Target="https://outline.com/pb4JE8" TargetMode="External"/><Relationship Id="rId7607" Type="http://schemas.openxmlformats.org/officeDocument/2006/relationships/hyperlink" Target="https://www.reddit.com/r/metacanada/comments/h9k8an/cancon_barenaked_ladies_brian_wilson/" TargetMode="External"/><Relationship Id="rId7606" Type="http://schemas.openxmlformats.org/officeDocument/2006/relationships/hyperlink" Target="http://youtube.com" TargetMode="External"/><Relationship Id="rId7605" Type="http://schemas.openxmlformats.org/officeDocument/2006/relationships/hyperlink" Target="http://archive.is/JWVOX" TargetMode="External"/><Relationship Id="rId7604" Type="http://schemas.openxmlformats.org/officeDocument/2006/relationships/hyperlink" Target="https://www.reddit.com/r/metacanada/comments/heihx2/eight_more_weeks_of_cerb_to_cost_179_billion/" TargetMode="External"/><Relationship Id="rId7609" Type="http://schemas.openxmlformats.org/officeDocument/2006/relationships/hyperlink" Target="http://outline.com" TargetMode="External"/><Relationship Id="rId7608" Type="http://schemas.openxmlformats.org/officeDocument/2006/relationships/hyperlink" Target="https://www.youtube.com/watch?v=Ch84fmOa414" TargetMode="External"/><Relationship Id="rId7603" Type="http://schemas.openxmlformats.org/officeDocument/2006/relationships/hyperlink" Target="http://archive.is" TargetMode="External"/><Relationship Id="rId7602" Type="http://schemas.openxmlformats.org/officeDocument/2006/relationships/hyperlink" Target="https://i.redd.it/7nlavmw7lo751.jpg" TargetMode="External"/><Relationship Id="rId7601" Type="http://schemas.openxmlformats.org/officeDocument/2006/relationships/hyperlink" Target="https://www.reddit.com/r/metacanada/comments/hhrwcl/its_just_1/" TargetMode="External"/><Relationship Id="rId7600" Type="http://schemas.openxmlformats.org/officeDocument/2006/relationships/hyperlink" Target="http://i.redd.it" TargetMode="External"/><Relationship Id="rId1499" Type="http://schemas.openxmlformats.org/officeDocument/2006/relationships/hyperlink" Target="https://thepostmillennial.com/the-nyc-school-system-is-teaching-my-10-year-old-son-that-hes-racist" TargetMode="External"/><Relationship Id="rId668" Type="http://schemas.openxmlformats.org/officeDocument/2006/relationships/hyperlink" Target="http://change.org" TargetMode="External"/><Relationship Id="rId667" Type="http://schemas.openxmlformats.org/officeDocument/2006/relationships/hyperlink" Target="https://youtu.be/uPPPpOn3znc" TargetMode="External"/><Relationship Id="rId666" Type="http://schemas.openxmlformats.org/officeDocument/2006/relationships/hyperlink" Target="https://www.reddit.com/r/metacanada/comments/hfaa84/lawlessness_muslim_protesters_harass_police_and/" TargetMode="External"/><Relationship Id="rId665" Type="http://schemas.openxmlformats.org/officeDocument/2006/relationships/hyperlink" Target="http://youtu.be" TargetMode="External"/><Relationship Id="rId669" Type="http://schemas.openxmlformats.org/officeDocument/2006/relationships/hyperlink" Target="https://www.reddit.com/r/metacanada/comments/hfeur1/petition_to_have_racist_cambridge_university/" TargetMode="External"/><Relationship Id="rId1490" Type="http://schemas.openxmlformats.org/officeDocument/2006/relationships/hyperlink" Target="https://www.breitbart.com/politics/2020/06/24/protesters-topple-forward-statue-outside-of-wisconsin-state-capitol/" TargetMode="External"/><Relationship Id="rId660" Type="http://schemas.openxmlformats.org/officeDocument/2006/relationships/hyperlink" Target="https://www.reddit.com/r/metacanada/comments/h12mzr/how_nonwhites_think_it_is_being_white/" TargetMode="External"/><Relationship Id="rId1491" Type="http://schemas.openxmlformats.org/officeDocument/2006/relationships/hyperlink" Target="http://wionews.com" TargetMode="External"/><Relationship Id="rId1492" Type="http://schemas.openxmlformats.org/officeDocument/2006/relationships/hyperlink" Target="https://www.reddit.com/r/metacanada/comments/gvem9t/anonymous_hacktivists_launch_cyberwar_against/" TargetMode="External"/><Relationship Id="rId1493" Type="http://schemas.openxmlformats.org/officeDocument/2006/relationships/hyperlink" Target="https://www.wionews.com/world/anonymous-hacktivists-launch-cyberwar-against-minneapolis-police-department-over-george-floyds-murder-302409" TargetMode="External"/><Relationship Id="rId1494" Type="http://schemas.openxmlformats.org/officeDocument/2006/relationships/hyperlink" Target="http://cbc.ca" TargetMode="External"/><Relationship Id="rId664" Type="http://schemas.openxmlformats.org/officeDocument/2006/relationships/hyperlink" Target="https://i.redd.it/0qxbqg18nw251.jpg" TargetMode="External"/><Relationship Id="rId1495" Type="http://schemas.openxmlformats.org/officeDocument/2006/relationships/hyperlink" Target="https://www.reddit.com/r/metacanada/comments/gzncrl/italian_man_killed_by_police_not_tan_enough_for/" TargetMode="External"/><Relationship Id="rId663" Type="http://schemas.openxmlformats.org/officeDocument/2006/relationships/hyperlink" Target="https://www.reddit.com/r/metacanada/comments/gwinmq/the_communist_degenerates_in_my_city_are_at_it/" TargetMode="External"/><Relationship Id="rId1496" Type="http://schemas.openxmlformats.org/officeDocument/2006/relationships/hyperlink" Target="https://www.cbc.ca/news/canada/toronto/york-police-vaughan-siu-male-dead-1.5604215" TargetMode="External"/><Relationship Id="rId662" Type="http://schemas.openxmlformats.org/officeDocument/2006/relationships/hyperlink" Target="http://i.redd.it" TargetMode="External"/><Relationship Id="rId1497" Type="http://schemas.openxmlformats.org/officeDocument/2006/relationships/hyperlink" Target="http://thepostmillennial.com" TargetMode="External"/><Relationship Id="rId661" Type="http://schemas.openxmlformats.org/officeDocument/2006/relationships/hyperlink" Target="https://i.imgur.com/oNdMf5O.jpg" TargetMode="External"/><Relationship Id="rId1498" Type="http://schemas.openxmlformats.org/officeDocument/2006/relationships/hyperlink" Target="https://www.reddit.com/r/metacanada/comments/ha7cnr/the_nyc_school_system_is_teaching_my_tenyearold/" TargetMode="External"/><Relationship Id="rId1488" Type="http://schemas.openxmlformats.org/officeDocument/2006/relationships/hyperlink" Target="http://breitbart.com" TargetMode="External"/><Relationship Id="rId1489" Type="http://schemas.openxmlformats.org/officeDocument/2006/relationships/hyperlink" Target="https://www.reddit.com/r/metacanada/comments/hf77dj/protesters_topple_forward_statue_along_with/" TargetMode="External"/><Relationship Id="rId657" Type="http://schemas.openxmlformats.org/officeDocument/2006/relationships/hyperlink" Target="https://www.reddit.com/r/metacanada/comments/gwhprq/antifa_are_trash/" TargetMode="External"/><Relationship Id="rId656" Type="http://schemas.openxmlformats.org/officeDocument/2006/relationships/hyperlink" Target="http://i.redd.it" TargetMode="External"/><Relationship Id="rId655" Type="http://schemas.openxmlformats.org/officeDocument/2006/relationships/hyperlink" Target="https://edmontonjournal.com/news/local-news/thousands-expected-at-edmonton-protest-triggered-by-u-s-in-custody-death-of-george-floyd" TargetMode="External"/><Relationship Id="rId654" Type="http://schemas.openxmlformats.org/officeDocument/2006/relationships/hyperlink" Target="https://www.reddit.com/r/metacanada/comments/gxlq1j/just_so_were_clear_grandma_black_lives_matter/" TargetMode="External"/><Relationship Id="rId659" Type="http://schemas.openxmlformats.org/officeDocument/2006/relationships/hyperlink" Target="http://i.imgur.com" TargetMode="External"/><Relationship Id="rId658" Type="http://schemas.openxmlformats.org/officeDocument/2006/relationships/hyperlink" Target="https://i.redd.it/0rwujmuwdw251.jpg" TargetMode="External"/><Relationship Id="rId1480" Type="http://schemas.openxmlformats.org/officeDocument/2006/relationships/hyperlink" Target="https://www.reddit.com/r/metacanada/comments/gy7tyk/what_black_liberation_would_look_like_in_canada/" TargetMode="External"/><Relationship Id="rId1481" Type="http://schemas.openxmlformats.org/officeDocument/2006/relationships/hyperlink" Target="https://i.redd.it/de4nawuqof351.jpg" TargetMode="External"/><Relationship Id="rId1482" Type="http://schemas.openxmlformats.org/officeDocument/2006/relationships/hyperlink" Target="http://ctvnews.ca" TargetMode="External"/><Relationship Id="rId1483" Type="http://schemas.openxmlformats.org/officeDocument/2006/relationships/hyperlink" Target="https://www.reddit.com/r/metacanada/comments/gyq6kr/oh_great_the_globalists_plan_to_sink_our_military/" TargetMode="External"/><Relationship Id="rId653" Type="http://schemas.openxmlformats.org/officeDocument/2006/relationships/hyperlink" Target="http://edmontonjournal.com" TargetMode="External"/><Relationship Id="rId1484" Type="http://schemas.openxmlformats.org/officeDocument/2006/relationships/hyperlink" Target="https://www.ctvnews.ca/canada/defence-minister-says-joining-military-taught-him-how-intense-racism-can-be-1.4973407" TargetMode="External"/><Relationship Id="rId652" Type="http://schemas.openxmlformats.org/officeDocument/2006/relationships/hyperlink" Target="https://i.redd.it/e6c94h5b03751.jpg" TargetMode="External"/><Relationship Id="rId1485" Type="http://schemas.openxmlformats.org/officeDocument/2006/relationships/hyperlink" Target="http://youtube.com" TargetMode="External"/><Relationship Id="rId651" Type="http://schemas.openxmlformats.org/officeDocument/2006/relationships/hyperlink" Target="https://www.reddit.com/r/metacanada/comments/hfoy9f/saw_this_today_at_queen_and_dufferin_just_wait/" TargetMode="External"/><Relationship Id="rId1486" Type="http://schemas.openxmlformats.org/officeDocument/2006/relationships/hyperlink" Target="https://www.reddit.com/r/metacanada/comments/hd5qaj/drugs_stabbings_and_death_inside_torontos_tent/" TargetMode="External"/><Relationship Id="rId650" Type="http://schemas.openxmlformats.org/officeDocument/2006/relationships/hyperlink" Target="http://i.redd.it" TargetMode="External"/><Relationship Id="rId1487" Type="http://schemas.openxmlformats.org/officeDocument/2006/relationships/hyperlink" Target="https://www.youtube.com/watch?v=v4zCCd7tNJQ" TargetMode="External"/><Relationship Id="rId689" Type="http://schemas.openxmlformats.org/officeDocument/2006/relationships/hyperlink" Target="http://twitter.com" TargetMode="External"/><Relationship Id="rId688" Type="http://schemas.openxmlformats.org/officeDocument/2006/relationships/hyperlink" Target="https://i.redd.it/dmvfbbdp5j251.jpg" TargetMode="External"/><Relationship Id="rId687" Type="http://schemas.openxmlformats.org/officeDocument/2006/relationships/hyperlink" Target="https://www.reddit.com/r/metacanada/comments/gvbeds/i_have_compiled_an_extensive_list_of_all_the/" TargetMode="External"/><Relationship Id="rId682" Type="http://schemas.openxmlformats.org/officeDocument/2006/relationships/hyperlink" Target="https://i.redd.it/qk2t4qx2dj651.jpg" TargetMode="External"/><Relationship Id="rId681" Type="http://schemas.openxmlformats.org/officeDocument/2006/relationships/hyperlink" Target="https://www.reddit.com/r/metacanada/comments/he22em/lazy_ubi_pumpers/" TargetMode="External"/><Relationship Id="rId680" Type="http://schemas.openxmlformats.org/officeDocument/2006/relationships/hyperlink" Target="http://i.redd.it" TargetMode="External"/><Relationship Id="rId686" Type="http://schemas.openxmlformats.org/officeDocument/2006/relationships/hyperlink" Target="http://i.redd.it" TargetMode="External"/><Relationship Id="rId685" Type="http://schemas.openxmlformats.org/officeDocument/2006/relationships/hyperlink" Target="https://thepostmillennial.com/race-baiting-grifter-shaun-king-wants-to-detroy-churches-jesus" TargetMode="External"/><Relationship Id="rId684" Type="http://schemas.openxmlformats.org/officeDocument/2006/relationships/hyperlink" Target="https://www.reddit.com/r/metacanada/comments/he5wvu/racebaiting_grifter_shaun_king_calls_for/" TargetMode="External"/><Relationship Id="rId683" Type="http://schemas.openxmlformats.org/officeDocument/2006/relationships/hyperlink" Target="http://thepostmillennial.com" TargetMode="External"/><Relationship Id="rId679" Type="http://schemas.openxmlformats.org/officeDocument/2006/relationships/hyperlink" Target="https://i.redd.it/58dezkcq8k351.jpg" TargetMode="External"/><Relationship Id="rId678" Type="http://schemas.openxmlformats.org/officeDocument/2006/relationships/hyperlink" Target="https://www.reddit.com/r/metacanada/comments/gyll3d/if_covid_cases_spike_then_it_is_most_obviously/" TargetMode="External"/><Relationship Id="rId677" Type="http://schemas.openxmlformats.org/officeDocument/2006/relationships/hyperlink" Target="http://i.redd.it" TargetMode="External"/><Relationship Id="rId676" Type="http://schemas.openxmlformats.org/officeDocument/2006/relationships/hyperlink" Target="https://youtu.be/kRi-3ReSTMs" TargetMode="External"/><Relationship Id="rId671" Type="http://schemas.openxmlformats.org/officeDocument/2006/relationships/hyperlink" Target="http://pressprogress.ca" TargetMode="External"/><Relationship Id="rId670" Type="http://schemas.openxmlformats.org/officeDocument/2006/relationships/hyperlink" Target="https://www.change.org/p/cambridge-university-fire-cambridge-professor-for-racism?fbclid=IwAR1Ri6exjf2lHM1e7hCavShdblJJeu9ioK2Get6Zdr1Eieo4eEb0ih4AZGc" TargetMode="External"/><Relationship Id="rId675" Type="http://schemas.openxmlformats.org/officeDocument/2006/relationships/hyperlink" Target="https://www.reddit.com/r/metacanada/comments/hg02ms/blm_protesters_occupy_dc_restaurant_sorry_for/" TargetMode="External"/><Relationship Id="rId674" Type="http://schemas.openxmlformats.org/officeDocument/2006/relationships/hyperlink" Target="http://youtu.be" TargetMode="External"/><Relationship Id="rId673" Type="http://schemas.openxmlformats.org/officeDocument/2006/relationships/hyperlink" Target="https://pressprogress.ca/bc-business-council-says-frontline-workers-nurses-and-school-teachers-are-the-least-productive-in-canada/" TargetMode="External"/><Relationship Id="rId672" Type="http://schemas.openxmlformats.org/officeDocument/2006/relationships/hyperlink" Target="https://www.reddit.com/r/metacanada/comments/gvg2d9/lmfao_liberals_heads_explode_read_who_the_most/" TargetMode="External"/><Relationship Id="rId5019" Type="http://schemas.openxmlformats.org/officeDocument/2006/relationships/hyperlink" Target="https://www.reddit.com/r/metacanada/comments/gwwmyv/whos_the_biggest_victim/" TargetMode="External"/><Relationship Id="rId6340" Type="http://schemas.openxmlformats.org/officeDocument/2006/relationships/hyperlink" Target="https://www.reddit.com/r/metacanada/comments/gx0mgr/mps_from_eight_countries_form_new_global/" TargetMode="External"/><Relationship Id="rId7672" Type="http://schemas.openxmlformats.org/officeDocument/2006/relationships/hyperlink" Target="http://archive.is" TargetMode="External"/><Relationship Id="rId5010" Type="http://schemas.openxmlformats.org/officeDocument/2006/relationships/hyperlink" Target="https://www.reddit.com/r/metacanada/comments/h0e1a8/get_your_popcorn_here_popcorn/" TargetMode="External"/><Relationship Id="rId6341" Type="http://schemas.openxmlformats.org/officeDocument/2006/relationships/hyperlink" Target="https://www.smh.com.au/world/europe/mps-from-eight-countries-form-new-global-coalition-to-counter-china-20200604-p54zqj.html" TargetMode="External"/><Relationship Id="rId7671" Type="http://schemas.openxmlformats.org/officeDocument/2006/relationships/hyperlink" Target="https://i.redd.it/ykvnr324tw351.jpg" TargetMode="External"/><Relationship Id="rId7670" Type="http://schemas.openxmlformats.org/officeDocument/2006/relationships/hyperlink" Target="https://www.reddit.com/r/metacanada/comments/gzq8tq/exceptions_have_been_made/" TargetMode="External"/><Relationship Id="rId5013" Type="http://schemas.openxmlformats.org/officeDocument/2006/relationships/hyperlink" Target="https://www.reddit.com/r/metacanada/comments/gv81wh/china_could_keep_dual_citizenship_canadians_from/" TargetMode="External"/><Relationship Id="rId6344" Type="http://schemas.openxmlformats.org/officeDocument/2006/relationships/hyperlink" Target="https://translate.google.ca/translate?sl=auto&amp;amp;tl=en&amp;amp;u=https%3A%2F%2Fwww.tvanouvelles.ca%2F2020%2F06%2F17%2Fdes-milliards-de-dollars-pour-un-projet-unique-1" TargetMode="External"/><Relationship Id="rId7676" Type="http://schemas.openxmlformats.org/officeDocument/2006/relationships/hyperlink" Target="https://www.reddit.com/r/metacanada/comments/hgbrjq/scheer_proposes_back_to_work_bonus_says_trudeaus/" TargetMode="External"/><Relationship Id="rId5014" Type="http://schemas.openxmlformats.org/officeDocument/2006/relationships/hyperlink" Target="https://globalnews.ca/news/7013357/china-dual-canadians-hong-kong-protests/" TargetMode="External"/><Relationship Id="rId6345" Type="http://schemas.openxmlformats.org/officeDocument/2006/relationships/hyperlink" Target="http://youtu.be" TargetMode="External"/><Relationship Id="rId7675" Type="http://schemas.openxmlformats.org/officeDocument/2006/relationships/hyperlink" Target="http://thepostmillennial.com" TargetMode="External"/><Relationship Id="rId5011" Type="http://schemas.openxmlformats.org/officeDocument/2006/relationships/hyperlink" Target="https://np.reddit.com/r/CapHillAutonomousZone/" TargetMode="External"/><Relationship Id="rId6342" Type="http://schemas.openxmlformats.org/officeDocument/2006/relationships/hyperlink" Target="http://translate.google.ca" TargetMode="External"/><Relationship Id="rId7674" Type="http://schemas.openxmlformats.org/officeDocument/2006/relationships/hyperlink" Target="http://archive.is/qEnge" TargetMode="External"/><Relationship Id="rId5012" Type="http://schemas.openxmlformats.org/officeDocument/2006/relationships/hyperlink" Target="http://globalnews.ca" TargetMode="External"/><Relationship Id="rId6343" Type="http://schemas.openxmlformats.org/officeDocument/2006/relationships/hyperlink" Target="https://www.reddit.com/r/metacanada/comments/hap6i3/what_could_possibly_go_wrong_quebec_going_full/" TargetMode="External"/><Relationship Id="rId7673" Type="http://schemas.openxmlformats.org/officeDocument/2006/relationships/hyperlink" Target="https://www.reddit.com/r/metacanada/comments/hbj38j/canadas_3_million_richest_families_have_87/" TargetMode="External"/><Relationship Id="rId5017" Type="http://schemas.openxmlformats.org/officeDocument/2006/relationships/hyperlink" Target="https://www.newsweek.com/immigration-migration-asylum-travel-covid-19-borders-home-office-1507025" TargetMode="External"/><Relationship Id="rId6348" Type="http://schemas.openxmlformats.org/officeDocument/2006/relationships/hyperlink" Target="http://i.redd.it" TargetMode="External"/><Relationship Id="rId5018" Type="http://schemas.openxmlformats.org/officeDocument/2006/relationships/hyperlink" Target="http://i.redd.it" TargetMode="External"/><Relationship Id="rId6349" Type="http://schemas.openxmlformats.org/officeDocument/2006/relationships/hyperlink" Target="https://www.reddit.com/r/metacanada/comments/h0hubo/lol_at_the_antifa_gatekeepers_of_rcanada_this_was/" TargetMode="External"/><Relationship Id="rId7679" Type="http://schemas.openxmlformats.org/officeDocument/2006/relationships/hyperlink" Target="https://media.thedonald.win/thedonald/post/znr2XlIO.jpeg" TargetMode="External"/><Relationship Id="rId5015" Type="http://schemas.openxmlformats.org/officeDocument/2006/relationships/hyperlink" Target="http://newsweek.com" TargetMode="External"/><Relationship Id="rId6346" Type="http://schemas.openxmlformats.org/officeDocument/2006/relationships/hyperlink" Target="https://www.reddit.com/r/metacanada/comments/hfo5l6/yall_are_sophisticated_group_that_will_understand/" TargetMode="External"/><Relationship Id="rId7678" Type="http://schemas.openxmlformats.org/officeDocument/2006/relationships/hyperlink" Target="https://www.reddit.com/r/metacanada/comments/hf6y21/congratulations_bubba/" TargetMode="External"/><Relationship Id="rId5016" Type="http://schemas.openxmlformats.org/officeDocument/2006/relationships/hyperlink" Target="https://www.reddit.com/r/metacanada/comments/gyxt8w/immigration_into_uk_nearly_vanishes_with_covid19/" TargetMode="External"/><Relationship Id="rId6347" Type="http://schemas.openxmlformats.org/officeDocument/2006/relationships/hyperlink" Target="https://youtu.be/qkDRZrZhE-Y" TargetMode="External"/><Relationship Id="rId7677" Type="http://schemas.openxmlformats.org/officeDocument/2006/relationships/hyperlink" Target="https://thepostmillennial.com/scheer-proposes-back-to-work-bonus-says-trudeaus-system-discourages-employees-from-returning-to-work" TargetMode="External"/><Relationship Id="rId5008" Type="http://schemas.openxmlformats.org/officeDocument/2006/relationships/hyperlink" Target="https://i.redd.it/06ber4ku93851.jpg" TargetMode="External"/><Relationship Id="rId6339" Type="http://schemas.openxmlformats.org/officeDocument/2006/relationships/hyperlink" Target="http://smh.com.au" TargetMode="External"/><Relationship Id="rId5009" Type="http://schemas.openxmlformats.org/officeDocument/2006/relationships/hyperlink" Target="http://np.reddit.com" TargetMode="External"/><Relationship Id="rId7661" Type="http://schemas.openxmlformats.org/officeDocument/2006/relationships/hyperlink" Target="http://youtu.be" TargetMode="External"/><Relationship Id="rId6330" Type="http://schemas.openxmlformats.org/officeDocument/2006/relationships/hyperlink" Target="http://campferal.org" TargetMode="External"/><Relationship Id="rId7660" Type="http://schemas.openxmlformats.org/officeDocument/2006/relationships/hyperlink" Target="https://i.redd.it/owp0kv1yxc451.jpg" TargetMode="External"/><Relationship Id="rId5002" Type="http://schemas.openxmlformats.org/officeDocument/2006/relationships/hyperlink" Target="https://www.reddit.com/r/metacanada/comments/h89doo/average_british_citizens_including_veterans_are/" TargetMode="External"/><Relationship Id="rId6333" Type="http://schemas.openxmlformats.org/officeDocument/2006/relationships/hyperlink" Target="http://i.redd.it" TargetMode="External"/><Relationship Id="rId7665" Type="http://schemas.openxmlformats.org/officeDocument/2006/relationships/hyperlink" Target="https://www.reddit.com/r/metacanada/comments/h0cdfp/cancon_gino_vannelli_wild_horses/" TargetMode="External"/><Relationship Id="rId5003" Type="http://schemas.openxmlformats.org/officeDocument/2006/relationships/hyperlink" Target="http://i.redd.it" TargetMode="External"/><Relationship Id="rId6334" Type="http://schemas.openxmlformats.org/officeDocument/2006/relationships/hyperlink" Target="https://www.reddit.com/r/metacanada/comments/hep0cz/zoolander_there_only_can_be_one/" TargetMode="External"/><Relationship Id="rId7664" Type="http://schemas.openxmlformats.org/officeDocument/2006/relationships/hyperlink" Target="http://youtube.com" TargetMode="External"/><Relationship Id="rId5000" Type="http://schemas.openxmlformats.org/officeDocument/2006/relationships/hyperlink" Target="http://globalnews.ca" TargetMode="External"/><Relationship Id="rId6331" Type="http://schemas.openxmlformats.org/officeDocument/2006/relationships/hyperlink" Target="https://www.reddit.com/r/metacanada/comments/gum47c/canadas_premier_furry_summer_camp_has_officially/" TargetMode="External"/><Relationship Id="rId7663" Type="http://schemas.openxmlformats.org/officeDocument/2006/relationships/hyperlink" Target="https://youtu.be/LBGe4F7Q3Ok" TargetMode="External"/><Relationship Id="rId5001" Type="http://schemas.openxmlformats.org/officeDocument/2006/relationships/hyperlink" Target="https://www.reddit.com/r/metacanada/comments/h89doo/average_british_citizens_including_veterans_are/" TargetMode="External"/><Relationship Id="rId6332" Type="http://schemas.openxmlformats.org/officeDocument/2006/relationships/hyperlink" Target="https://campferal.org" TargetMode="External"/><Relationship Id="rId7662" Type="http://schemas.openxmlformats.org/officeDocument/2006/relationships/hyperlink" Target="https://www.reddit.com/r/metacanada/comments/gzywdk/psychology/" TargetMode="External"/><Relationship Id="rId5006" Type="http://schemas.openxmlformats.org/officeDocument/2006/relationships/hyperlink" Target="http://i.redd.it" TargetMode="External"/><Relationship Id="rId6337" Type="http://schemas.openxmlformats.org/officeDocument/2006/relationships/hyperlink" Target="https://www.reddit.com/r/metacanada/comments/he1tpc/american_taxi_driver_mary_ann_transports_asylum/" TargetMode="External"/><Relationship Id="rId7669" Type="http://schemas.openxmlformats.org/officeDocument/2006/relationships/hyperlink" Target="http://i.redd.it" TargetMode="External"/><Relationship Id="rId5007" Type="http://schemas.openxmlformats.org/officeDocument/2006/relationships/hyperlink" Target="https://www.reddit.com/r/metacanada/comments/histlc/ah_yes_outrage_over_a_shirt_seems_about_right/" TargetMode="External"/><Relationship Id="rId6338" Type="http://schemas.openxmlformats.org/officeDocument/2006/relationships/hyperlink" Target="https://youtu.be/k9EC6CZ1T5U" TargetMode="External"/><Relationship Id="rId7668" Type="http://schemas.openxmlformats.org/officeDocument/2006/relationships/hyperlink" Target="https://www.reddit.com/r/metacanada/comments/hbsksu/who_won_tonights_conservative_leadership_debate/" TargetMode="External"/><Relationship Id="rId5004" Type="http://schemas.openxmlformats.org/officeDocument/2006/relationships/hyperlink" Target="https://www.reddit.com/r/metacanada/comments/hishlq/ah_yes_outrage_over_a_shirt_seems_about_right/" TargetMode="External"/><Relationship Id="rId6335" Type="http://schemas.openxmlformats.org/officeDocument/2006/relationships/hyperlink" Target="https://i.redd.it/50s9ie5qoq651.jpg" TargetMode="External"/><Relationship Id="rId7667" Type="http://schemas.openxmlformats.org/officeDocument/2006/relationships/hyperlink" Target="https://www.reddit.com/r/metacanada/comments/hbsksu/who_won_tonights_conservative_leadership_debate/" TargetMode="External"/><Relationship Id="rId5005" Type="http://schemas.openxmlformats.org/officeDocument/2006/relationships/hyperlink" Target="https://i.redd.it/hfbdiynv63851.jpg" TargetMode="External"/><Relationship Id="rId6336" Type="http://schemas.openxmlformats.org/officeDocument/2006/relationships/hyperlink" Target="http://youtu.be" TargetMode="External"/><Relationship Id="rId7666" Type="http://schemas.openxmlformats.org/officeDocument/2006/relationships/hyperlink" Target="https://www.youtube.com/watch?v=zD77kyQYifc" TargetMode="External"/><Relationship Id="rId7690" Type="http://schemas.openxmlformats.org/officeDocument/2006/relationships/hyperlink" Target="https://i.redd.it/giy5nb06ie251.png" TargetMode="External"/><Relationship Id="rId5031" Type="http://schemas.openxmlformats.org/officeDocument/2006/relationships/hyperlink" Target="https://www.reddit.com/r/metacanada/comments/guq19l/covid_losing_its_potency/" TargetMode="External"/><Relationship Id="rId6362" Type="http://schemas.openxmlformats.org/officeDocument/2006/relationships/hyperlink" Target="http://twitter.com" TargetMode="External"/><Relationship Id="rId7694" Type="http://schemas.openxmlformats.org/officeDocument/2006/relationships/hyperlink" Target="http://i.redd.it" TargetMode="External"/><Relationship Id="rId5032" Type="http://schemas.openxmlformats.org/officeDocument/2006/relationships/hyperlink" Target="https://nationalpost.com/pmn/health-pmn/new-coronavirus-losing-potency-top-italian-doctor-says-2" TargetMode="External"/><Relationship Id="rId6363" Type="http://schemas.openxmlformats.org/officeDocument/2006/relationships/hyperlink" Target="https://www.reddit.com/r/metacanada/comments/hf92h8/oxygen_test_with_mask_wearing_this_is_why_masks/" TargetMode="External"/><Relationship Id="rId7693" Type="http://schemas.openxmlformats.org/officeDocument/2006/relationships/hyperlink" Target="https://i.redd.it/dlo4tpeh0v551.jpg" TargetMode="External"/><Relationship Id="rId6360" Type="http://schemas.openxmlformats.org/officeDocument/2006/relationships/hyperlink" Target="https://www.reddit.com/r/metacanada/comments/hdwhti/gun_controls_hardly_accomplish_what_advocates/" TargetMode="External"/><Relationship Id="rId7692" Type="http://schemas.openxmlformats.org/officeDocument/2006/relationships/hyperlink" Target="https://www.reddit.com/r/metacanada/comments/hbzpk3/what_did_he_mean_by_this/" TargetMode="External"/><Relationship Id="rId5030" Type="http://schemas.openxmlformats.org/officeDocument/2006/relationships/hyperlink" Target="http://nationalpost.com" TargetMode="External"/><Relationship Id="rId6361" Type="http://schemas.openxmlformats.org/officeDocument/2006/relationships/hyperlink" Target="http://archive.is/NBfHn" TargetMode="External"/><Relationship Id="rId7691" Type="http://schemas.openxmlformats.org/officeDocument/2006/relationships/hyperlink" Target="http://i.redd.it" TargetMode="External"/><Relationship Id="rId5035" Type="http://schemas.openxmlformats.org/officeDocument/2006/relationships/hyperlink" Target="https://twitter.com/julio_rosas11/status/1275225615583588352?s=21" TargetMode="External"/><Relationship Id="rId6366" Type="http://schemas.openxmlformats.org/officeDocument/2006/relationships/hyperlink" Target="https://www.reddit.com/r/metacanada/comments/h830vx/colorado_bill_requires_reeducation_for_parents/" TargetMode="External"/><Relationship Id="rId7698" Type="http://schemas.openxmlformats.org/officeDocument/2006/relationships/hyperlink" Target="https://www.reddit.com/r/metacanada/comments/he5z4z/christmas_in_april_may_june_july_august/" TargetMode="External"/><Relationship Id="rId5036" Type="http://schemas.openxmlformats.org/officeDocument/2006/relationships/hyperlink" Target="https://www.reddit.com/r/metacanada/comments/gyfzfc/nyc_to_defund_police/" TargetMode="External"/><Relationship Id="rId6367" Type="http://schemas.openxmlformats.org/officeDocument/2006/relationships/hyperlink" Target="https://www.reddit.com/r/metacanada/comments/h830vx/colorado_bill_requires_reeducation_for_parents/" TargetMode="External"/><Relationship Id="rId7697" Type="http://schemas.openxmlformats.org/officeDocument/2006/relationships/hyperlink" Target="http://i.redd.it" TargetMode="External"/><Relationship Id="rId5033" Type="http://schemas.openxmlformats.org/officeDocument/2006/relationships/hyperlink" Target="http://twitter.com" TargetMode="External"/><Relationship Id="rId6364" Type="http://schemas.openxmlformats.org/officeDocument/2006/relationships/hyperlink" Target="https://twitter.com/MdKnightBabe/status/1275537902009675776" TargetMode="External"/><Relationship Id="rId7696" Type="http://schemas.openxmlformats.org/officeDocument/2006/relationships/hyperlink" Target="https://i.redd.it/qktwjibavs351.jpg" TargetMode="External"/><Relationship Id="rId5034" Type="http://schemas.openxmlformats.org/officeDocument/2006/relationships/hyperlink" Target="https://www.reddit.com/r/metacanada/comments/he6c5f/more_awfl_blm_protesters_why_do_they_always_look/" TargetMode="External"/><Relationship Id="rId6365" Type="http://schemas.openxmlformats.org/officeDocument/2006/relationships/hyperlink" Target="http://zerohedge.com" TargetMode="External"/><Relationship Id="rId7695" Type="http://schemas.openxmlformats.org/officeDocument/2006/relationships/hyperlink" Target="https://www.reddit.com/r/metacanada/comments/gzekmw/oh_deer/" TargetMode="External"/><Relationship Id="rId5039" Type="http://schemas.openxmlformats.org/officeDocument/2006/relationships/hyperlink" Target="https://www.reddit.com/r/metacanada/comments/hhtd9w/disney_panders_to_the_woke_mob_again_splash/" TargetMode="External"/><Relationship Id="rId5037" Type="http://schemas.openxmlformats.org/officeDocument/2006/relationships/hyperlink" Target="https://www.reddit.com/r/metacanada/comments/gyfzfc/nyc_to_defund_police/" TargetMode="External"/><Relationship Id="rId6368" Type="http://schemas.openxmlformats.org/officeDocument/2006/relationships/hyperlink" Target="http://youtube.com" TargetMode="External"/><Relationship Id="rId5038" Type="http://schemas.openxmlformats.org/officeDocument/2006/relationships/hyperlink" Target="http://youtu.be" TargetMode="External"/><Relationship Id="rId6369" Type="http://schemas.openxmlformats.org/officeDocument/2006/relationships/hyperlink" Target="https://www.reddit.com/r/metacanada/comments/hc7ioe/how_much_did_the_government_spend_to_lose_a_un/" TargetMode="External"/><Relationship Id="rId7699" Type="http://schemas.openxmlformats.org/officeDocument/2006/relationships/hyperlink" Target="https://i.redd.it/hzyug93vjk651.jpg" TargetMode="External"/><Relationship Id="rId5020" Type="http://schemas.openxmlformats.org/officeDocument/2006/relationships/hyperlink" Target="https://i.redd.it/tsbxt86de0351.jpg" TargetMode="External"/><Relationship Id="rId6351" Type="http://schemas.openxmlformats.org/officeDocument/2006/relationships/hyperlink" Target="http://buffalochronicle.com" TargetMode="External"/><Relationship Id="rId7683" Type="http://schemas.openxmlformats.org/officeDocument/2006/relationships/hyperlink" Target="https://www.reddit.com/r/metacanada/comments/hdvizg/when_did_trudeau_first_year_about_covid_19/" TargetMode="External"/><Relationship Id="rId5021" Type="http://schemas.openxmlformats.org/officeDocument/2006/relationships/hyperlink" Target="http://c2cjournal.ca" TargetMode="External"/><Relationship Id="rId6352" Type="http://schemas.openxmlformats.org/officeDocument/2006/relationships/hyperlink" Target="https://www.reddit.com/r/metacanada/comments/hcks7t/sophie_gregoire_has_separated_from_justin_trudeau/" TargetMode="External"/><Relationship Id="rId7682" Type="http://schemas.openxmlformats.org/officeDocument/2006/relationships/hyperlink" Target="https://i.redd.it/69xpg8vwqk251.jpg" TargetMode="External"/><Relationship Id="rId7681" Type="http://schemas.openxmlformats.org/officeDocument/2006/relationships/hyperlink" Target="https://www.reddit.com/r/metacanada/comments/gvhkm1/same_in_canada/" TargetMode="External"/><Relationship Id="rId6350" Type="http://schemas.openxmlformats.org/officeDocument/2006/relationships/hyperlink" Target="https://i.redd.it/9rno6pjut4451.jpg" TargetMode="External"/><Relationship Id="rId7680" Type="http://schemas.openxmlformats.org/officeDocument/2006/relationships/hyperlink" Target="http://i.redd.it" TargetMode="External"/><Relationship Id="rId5024" Type="http://schemas.openxmlformats.org/officeDocument/2006/relationships/hyperlink" Target="https://www.reddit.com/r/metacanada/comments/h12fp6/an_african_warlord_has_take_over_the_capitol_hill/" TargetMode="External"/><Relationship Id="rId6355" Type="http://schemas.openxmlformats.org/officeDocument/2006/relationships/hyperlink" Target="https://www.reddit.com/r/metacanada/comments/hgdesa/the_left_want_you_to_believe_theyre_better_at/" TargetMode="External"/><Relationship Id="rId7687" Type="http://schemas.openxmlformats.org/officeDocument/2006/relationships/hyperlink" Target="https://imgur.com/h4KDu6W" TargetMode="External"/><Relationship Id="rId5025" Type="http://schemas.openxmlformats.org/officeDocument/2006/relationships/hyperlink" Target="https://www.reddit.com/r/metacanada/comments/h12fp6/an_african_warlord_has_take_over_the_capitol_hill/" TargetMode="External"/><Relationship Id="rId6356" Type="http://schemas.openxmlformats.org/officeDocument/2006/relationships/hyperlink" Target="http://i.redd.it" TargetMode="External"/><Relationship Id="rId7686" Type="http://schemas.openxmlformats.org/officeDocument/2006/relationships/hyperlink" Target="https://www.reddit.com/r/metacanada/comments/hhqbmz/this_just_in_trudeau_announces_new_flag_just_in/" TargetMode="External"/><Relationship Id="rId5022" Type="http://schemas.openxmlformats.org/officeDocument/2006/relationships/hyperlink" Target="https://www.reddit.com/r/metacanada/comments/hav6jv/the_lockdown_contrarians_were_right/" TargetMode="External"/><Relationship Id="rId6353" Type="http://schemas.openxmlformats.org/officeDocument/2006/relationships/hyperlink" Target="https://buffalochronicle.com/2020/05/14/sophie-gregoire-has-separated-from-justin-trudeau/" TargetMode="External"/><Relationship Id="rId7685" Type="http://schemas.openxmlformats.org/officeDocument/2006/relationships/hyperlink" Target="http://imgur.com" TargetMode="External"/><Relationship Id="rId5023" Type="http://schemas.openxmlformats.org/officeDocument/2006/relationships/hyperlink" Target="https://c2cjournal.ca/2020/06/the-lockdown-contrarians-were-right/" TargetMode="External"/><Relationship Id="rId6354" Type="http://schemas.openxmlformats.org/officeDocument/2006/relationships/hyperlink" Target="https://www.reddit.com/r/metacanada/comments/hgdesa/the_left_want_you_to_believe_theyre_better_at/" TargetMode="External"/><Relationship Id="rId7684" Type="http://schemas.openxmlformats.org/officeDocument/2006/relationships/hyperlink" Target="https://www.reddit.com/r/metacanada/comments/hdvizg/when_did_trudeau_first_year_about_covid_19/" TargetMode="External"/><Relationship Id="rId5028" Type="http://schemas.openxmlformats.org/officeDocument/2006/relationships/hyperlink" Target="https://postimg.cc/gallery/2Bs7r73" TargetMode="External"/><Relationship Id="rId6359" Type="http://schemas.openxmlformats.org/officeDocument/2006/relationships/hyperlink" Target="http://archive.is" TargetMode="External"/><Relationship Id="rId5029" Type="http://schemas.openxmlformats.org/officeDocument/2006/relationships/hyperlink" Target="https://www.reddit.com/r/metacanada/comments/hbdz3n/people_need_to_prevent_this_defunding_toronto/" TargetMode="External"/><Relationship Id="rId5026" Type="http://schemas.openxmlformats.org/officeDocument/2006/relationships/hyperlink" Target="http://postimg.cc" TargetMode="External"/><Relationship Id="rId6357" Type="http://schemas.openxmlformats.org/officeDocument/2006/relationships/hyperlink" Target="https://www.reddit.com/r/metacanada/comments/h7vebk/canadian_vs_american_immigration/" TargetMode="External"/><Relationship Id="rId7689" Type="http://schemas.openxmlformats.org/officeDocument/2006/relationships/hyperlink" Target="https://www.reddit.com/r/metacanada/comments/guxvmy/what_did_he_mean_by_this/" TargetMode="External"/><Relationship Id="rId5027" Type="http://schemas.openxmlformats.org/officeDocument/2006/relationships/hyperlink" Target="https://www.reddit.com/r/metacanada/comments/gzrkv7/calgary_sjw_bloggers_before_sjw_was_popular/" TargetMode="External"/><Relationship Id="rId6358" Type="http://schemas.openxmlformats.org/officeDocument/2006/relationships/hyperlink" Target="https://www.reddit.com/r/metacanada/comments/h7vebk/canadian_vs_american_immigration/" TargetMode="External"/><Relationship Id="rId7688" Type="http://schemas.openxmlformats.org/officeDocument/2006/relationships/hyperlink" Target="http://i.redd.it" TargetMode="External"/><Relationship Id="rId6308" Type="http://schemas.openxmlformats.org/officeDocument/2006/relationships/hyperlink" Target="https://www.reddit.com/r/metacanada/comments/he1lqs/otoole_campaign_believes_alleged_hack_came_from/" TargetMode="External"/><Relationship Id="rId6309" Type="http://schemas.openxmlformats.org/officeDocument/2006/relationships/hyperlink" Target="http://archive.is/Jwhlz" TargetMode="External"/><Relationship Id="rId7639" Type="http://schemas.openxmlformats.org/officeDocument/2006/relationships/hyperlink" Target="https://www.reddit.com/r/metacanada/comments/gvl8y4/pearl_clutching_intensifies/" TargetMode="External"/><Relationship Id="rId6306" Type="http://schemas.openxmlformats.org/officeDocument/2006/relationships/hyperlink" Target="https://i.redd.it/kxs39bcbnw551.png" TargetMode="External"/><Relationship Id="rId7638" Type="http://schemas.openxmlformats.org/officeDocument/2006/relationships/hyperlink" Target="http://twitter.com" TargetMode="External"/><Relationship Id="rId6307" Type="http://schemas.openxmlformats.org/officeDocument/2006/relationships/hyperlink" Target="http://archive.is" TargetMode="External"/><Relationship Id="rId7637" Type="http://schemas.openxmlformats.org/officeDocument/2006/relationships/hyperlink" Target="https://i.redd.it/jn6wwo5852551.png" TargetMode="External"/><Relationship Id="rId6300" Type="http://schemas.openxmlformats.org/officeDocument/2006/relationships/hyperlink" Target="https://www.ctvnews.ca/mobile/politics/pm-set-to-announce-cerb-being-extended-through-the-summer-1.4986062" TargetMode="External"/><Relationship Id="rId7632" Type="http://schemas.openxmlformats.org/officeDocument/2006/relationships/hyperlink" Target="https://www150.statcan.gc.ca/n1/daily-quotidien/200605/dq200605a-eng.htm" TargetMode="External"/><Relationship Id="rId6301" Type="http://schemas.openxmlformats.org/officeDocument/2006/relationships/hyperlink" Target="http://twitter.com" TargetMode="External"/><Relationship Id="rId7631" Type="http://schemas.openxmlformats.org/officeDocument/2006/relationships/hyperlink" Target="https://www.reddit.com/r/metacanada/comments/gx69br/labour_force_survey_may_2020_unemployment_climbs/" TargetMode="External"/><Relationship Id="rId7630" Type="http://schemas.openxmlformats.org/officeDocument/2006/relationships/hyperlink" Target="http://statcan.gc.ca" TargetMode="External"/><Relationship Id="rId6304" Type="http://schemas.openxmlformats.org/officeDocument/2006/relationships/hyperlink" Target="http://i.redd.it" TargetMode="External"/><Relationship Id="rId7636" Type="http://schemas.openxmlformats.org/officeDocument/2006/relationships/hyperlink" Target="https://www.reddit.com/r/metacanada/comments/h9u0vn/academic_transforms_his_fiscal_self_and/" TargetMode="External"/><Relationship Id="rId6305" Type="http://schemas.openxmlformats.org/officeDocument/2006/relationships/hyperlink" Target="https://www.reddit.com/r/metacanada/comments/hc5aie/north_america_immigration_map/" TargetMode="External"/><Relationship Id="rId7635" Type="http://schemas.openxmlformats.org/officeDocument/2006/relationships/hyperlink" Target="http://i.redd.it" TargetMode="External"/><Relationship Id="rId6302" Type="http://schemas.openxmlformats.org/officeDocument/2006/relationships/hyperlink" Target="https://www.reddit.com/r/metacanada/comments/gxx68d/we_must_stop_funding_all_universities_that_teach/" TargetMode="External"/><Relationship Id="rId7634" Type="http://schemas.openxmlformats.org/officeDocument/2006/relationships/hyperlink" Target="https://www.reddit.com/r/metacanada/comments/hfzbrf/banned_from_rcanada_for_suggesting_meng_gets_the/" TargetMode="External"/><Relationship Id="rId6303" Type="http://schemas.openxmlformats.org/officeDocument/2006/relationships/hyperlink" Target="https://twitter.com/Defender_Ed/status/1267917259084832768" TargetMode="External"/><Relationship Id="rId7633" Type="http://schemas.openxmlformats.org/officeDocument/2006/relationships/hyperlink" Target="https://www.reddit.com/r/metacanada/comments/hfzbrf/banned_from_rcanada_for_suggesting_meng_gets_the/" TargetMode="External"/><Relationship Id="rId7629" Type="http://schemas.openxmlformats.org/officeDocument/2006/relationships/hyperlink" Target="https://www.youtube.com/watch?v=2gO3XWklXPA" TargetMode="External"/><Relationship Id="rId7628" Type="http://schemas.openxmlformats.org/officeDocument/2006/relationships/hyperlink" Target="https://www.reddit.com/r/metacanada/comments/gzpmue/well_vancouver_is_a_very_ndp_city/" TargetMode="External"/><Relationship Id="rId7627" Type="http://schemas.openxmlformats.org/officeDocument/2006/relationships/hyperlink" Target="http://youtube.com" TargetMode="External"/><Relationship Id="rId7626" Type="http://schemas.openxmlformats.org/officeDocument/2006/relationships/hyperlink" Target="https://www.reddit.com/r/metacanada/comments/h7u8u3/no_pressure/" TargetMode="External"/><Relationship Id="rId7621" Type="http://schemas.openxmlformats.org/officeDocument/2006/relationships/hyperlink" Target="http://i.redd.it" TargetMode="External"/><Relationship Id="rId7620" Type="http://schemas.openxmlformats.org/officeDocument/2006/relationships/hyperlink" Target="https://i.redd.it/llaztzs3ry751.png" TargetMode="External"/><Relationship Id="rId7625" Type="http://schemas.openxmlformats.org/officeDocument/2006/relationships/hyperlink" Target="https://www.reddit.com/r/metacanada/comments/h7u8u3/no_pressure/" TargetMode="External"/><Relationship Id="rId7624" Type="http://schemas.openxmlformats.org/officeDocument/2006/relationships/hyperlink" Target="http://i.redd.it" TargetMode="External"/><Relationship Id="rId7623" Type="http://schemas.openxmlformats.org/officeDocument/2006/relationships/hyperlink" Target="https://i.redd.it/h0i3t5qnar551.png" TargetMode="External"/><Relationship Id="rId7622" Type="http://schemas.openxmlformats.org/officeDocument/2006/relationships/hyperlink" Target="https://www.reddit.com/r/metacanada/comments/hbpvbt/how_did_the_mainstream_media_miss_these/" TargetMode="External"/><Relationship Id="rId6328" Type="http://schemas.openxmlformats.org/officeDocument/2006/relationships/hyperlink" Target="https://www.reddit.com/r/metacanada/comments/h7q6tu/geralds_wife/" TargetMode="External"/><Relationship Id="rId6329" Type="http://schemas.openxmlformats.org/officeDocument/2006/relationships/hyperlink" Target="https://www.reddit.com/r/metacanada/comments/h7q6tu/geralds_wife/" TargetMode="External"/><Relationship Id="rId7659" Type="http://schemas.openxmlformats.org/officeDocument/2006/relationships/hyperlink" Target="https://www.reddit.com/r/metacanada/comments/h785wc/hes_up_there_in_heaven_helping_diversity_quotas/" TargetMode="External"/><Relationship Id="rId7650" Type="http://schemas.openxmlformats.org/officeDocument/2006/relationships/hyperlink" Target="https://www.reddit.com/r/metacanada/comments/hbml6r/like_father_like_hmm_son/" TargetMode="External"/><Relationship Id="rId6322" Type="http://schemas.openxmlformats.org/officeDocument/2006/relationships/hyperlink" Target="https://www.reddit.com/r/metacanada/comments/gxg1sy/4_years_nordvpn_for_180/" TargetMode="External"/><Relationship Id="rId7654" Type="http://schemas.openxmlformats.org/officeDocument/2006/relationships/hyperlink" Target="https://www.cbc.ca/player/play/1748298819944" TargetMode="External"/><Relationship Id="rId6323" Type="http://schemas.openxmlformats.org/officeDocument/2006/relationships/hyperlink" Target="https://www.reddit.com/r/metacanada/comments/gxg1sy/4_years_nordvpn_for_180/" TargetMode="External"/><Relationship Id="rId7653" Type="http://schemas.openxmlformats.org/officeDocument/2006/relationships/hyperlink" Target="https://www.reddit.com/r/metacanada/comments/h0mo9a/defund_the_cbc/" TargetMode="External"/><Relationship Id="rId6320" Type="http://schemas.openxmlformats.org/officeDocument/2006/relationships/hyperlink" Target="https://www.reddit.com/r/metacanada/comments/hghtl4/huzzah_an_expression_or_shout_of_acclaim_often/" TargetMode="External"/><Relationship Id="rId7652" Type="http://schemas.openxmlformats.org/officeDocument/2006/relationships/hyperlink" Target="http://cbc.ca" TargetMode="External"/><Relationship Id="rId6321" Type="http://schemas.openxmlformats.org/officeDocument/2006/relationships/hyperlink" Target="https://www.reddit.com/r/metacanada/comments/hghtl4/huzzah_an_expression_or_shout_of_acclaim_often/" TargetMode="External"/><Relationship Id="rId7651" Type="http://schemas.openxmlformats.org/officeDocument/2006/relationships/hyperlink" Target="https://i.redd.it/g6iw7s77dq551.jpg" TargetMode="External"/><Relationship Id="rId6326" Type="http://schemas.openxmlformats.org/officeDocument/2006/relationships/hyperlink" Target="http://fathers.com/statistics-and-research/the-consequences-of-fatherlessness/" TargetMode="External"/><Relationship Id="rId7658" Type="http://schemas.openxmlformats.org/officeDocument/2006/relationships/hyperlink" Target="http://i.redd.it" TargetMode="External"/><Relationship Id="rId6327" Type="http://schemas.openxmlformats.org/officeDocument/2006/relationships/hyperlink" Target="http://i.redd.it" TargetMode="External"/><Relationship Id="rId7657" Type="http://schemas.openxmlformats.org/officeDocument/2006/relationships/hyperlink" Target="https://business.financialpost.com/personal-finance/taxes/what-you-need-to-know-about-the-new-june-1-tax-filing-deadline" TargetMode="External"/><Relationship Id="rId6324" Type="http://schemas.openxmlformats.org/officeDocument/2006/relationships/hyperlink" Target="http://fathers.com" TargetMode="External"/><Relationship Id="rId7656" Type="http://schemas.openxmlformats.org/officeDocument/2006/relationships/hyperlink" Target="https://www.reddit.com/r/metacanada/comments/gwnitw/what_you_need_to_know_about_the_new_june_1/" TargetMode="External"/><Relationship Id="rId6325" Type="http://schemas.openxmlformats.org/officeDocument/2006/relationships/hyperlink" Target="https://www.reddit.com/r/metacanada/comments/hfuhui/the_data_they_dont_want_to_see/" TargetMode="External"/><Relationship Id="rId7655" Type="http://schemas.openxmlformats.org/officeDocument/2006/relationships/hyperlink" Target="http://business.financialpost.com" TargetMode="External"/><Relationship Id="rId6319" Type="http://schemas.openxmlformats.org/officeDocument/2006/relationships/hyperlink" Target="http://twitter.com" TargetMode="External"/><Relationship Id="rId6317" Type="http://schemas.openxmlformats.org/officeDocument/2006/relationships/hyperlink" Target="https://www.reddit.com/r/metacanada/comments/heqsex/the_all_lives_matter_guy/" TargetMode="External"/><Relationship Id="rId7649" Type="http://schemas.openxmlformats.org/officeDocument/2006/relationships/hyperlink" Target="http://i.redd.it" TargetMode="External"/><Relationship Id="rId6318" Type="http://schemas.openxmlformats.org/officeDocument/2006/relationships/hyperlink" Target="https://i.redd.it/xxnweqgn7r651.jpg" TargetMode="External"/><Relationship Id="rId7648" Type="http://schemas.openxmlformats.org/officeDocument/2006/relationships/hyperlink" Target="https://i.redd.it/57pb6bjcxq751.png" TargetMode="External"/><Relationship Id="rId6311" Type="http://schemas.openxmlformats.org/officeDocument/2006/relationships/hyperlink" Target="https://www.reddit.com/r/metacanada/comments/h07xty/survival_of_the_fittest_entrepreneurs_improvise/" TargetMode="External"/><Relationship Id="rId7643" Type="http://schemas.openxmlformats.org/officeDocument/2006/relationships/hyperlink" Target="https://outline.com/GFRreC" TargetMode="External"/><Relationship Id="rId6312" Type="http://schemas.openxmlformats.org/officeDocument/2006/relationships/hyperlink" Target="https://www.cbc.ca/news/business/covid-19-entrepreneurs-business-economy-1.5603163" TargetMode="External"/><Relationship Id="rId7642" Type="http://schemas.openxmlformats.org/officeDocument/2006/relationships/hyperlink" Target="https://www.reddit.com/r/metacanada/comments/gz2pgb/us_authorities_officially_request_to_speak_with/" TargetMode="External"/><Relationship Id="rId7641" Type="http://schemas.openxmlformats.org/officeDocument/2006/relationships/hyperlink" Target="http://outline.com" TargetMode="External"/><Relationship Id="rId6310" Type="http://schemas.openxmlformats.org/officeDocument/2006/relationships/hyperlink" Target="http://cbc.ca" TargetMode="External"/><Relationship Id="rId7640" Type="http://schemas.openxmlformats.org/officeDocument/2006/relationships/hyperlink" Target="https://twitter.com/thalegaacyy/status/1267919650773274625?s=21" TargetMode="External"/><Relationship Id="rId6315" Type="http://schemas.openxmlformats.org/officeDocument/2006/relationships/hyperlink" Target="https://twitter.com/MaximeBernier/status/1277211572755193857?s=19" TargetMode="External"/><Relationship Id="rId7647" Type="http://schemas.openxmlformats.org/officeDocument/2006/relationships/hyperlink" Target="https://www.reddit.com/r/metacanada/comments/hhq1zn/science_fiction_meets_reality/" TargetMode="External"/><Relationship Id="rId6316" Type="http://schemas.openxmlformats.org/officeDocument/2006/relationships/hyperlink" Target="http://i.redd.it" TargetMode="External"/><Relationship Id="rId7646" Type="http://schemas.openxmlformats.org/officeDocument/2006/relationships/hyperlink" Target="http://i.redd.it" TargetMode="External"/><Relationship Id="rId6313" Type="http://schemas.openxmlformats.org/officeDocument/2006/relationships/hyperlink" Target="http://twitter.com" TargetMode="External"/><Relationship Id="rId7645" Type="http://schemas.openxmlformats.org/officeDocument/2006/relationships/hyperlink" Target="https://www.reddit.com/r/metacanada/comments/gyellg/defund_universities/" TargetMode="External"/><Relationship Id="rId6314" Type="http://schemas.openxmlformats.org/officeDocument/2006/relationships/hyperlink" Target="https://www.reddit.com/r/metacanada/comments/hhrta4/trudeau_gives_another_300m_to_an_organization/" TargetMode="External"/><Relationship Id="rId7644" Type="http://schemas.openxmlformats.org/officeDocument/2006/relationships/hyperlink" Target="https://www.reddit.com/r/metacanada/comments/gyellg/defund_universities/" TargetMode="External"/><Relationship Id="rId2820" Type="http://schemas.openxmlformats.org/officeDocument/2006/relationships/hyperlink" Target="https://www.cbc.ca/kidsnews/post/watch-why-the-twostepsforward-meme-has-people-talking-about-white-privilege" TargetMode="External"/><Relationship Id="rId2821" Type="http://schemas.openxmlformats.org/officeDocument/2006/relationships/hyperlink" Target="https://www.reddit.com/r/metacanada/comments/gzub2o/discovered_a_bluecheck_neckbeard_in_the_wild/" TargetMode="External"/><Relationship Id="rId2822" Type="http://schemas.openxmlformats.org/officeDocument/2006/relationships/hyperlink" Target="https://www.reddit.com/r/metacanada/comments/gzub2o/discovered_a_bluecheck_neckbeard_in_the_wild/" TargetMode="External"/><Relationship Id="rId2823" Type="http://schemas.openxmlformats.org/officeDocument/2006/relationships/hyperlink" Target="https://www.reddit.com/r/metacanada/comments/gwg9mr/evidence_of_systemic_racism_in_canada/" TargetMode="External"/><Relationship Id="rId2824" Type="http://schemas.openxmlformats.org/officeDocument/2006/relationships/hyperlink" Target="https://www.reddit.com/r/metacanada/comments/gwg9mr/evidence_of_systemic_racism_in_canada/" TargetMode="External"/><Relationship Id="rId2825" Type="http://schemas.openxmlformats.org/officeDocument/2006/relationships/hyperlink" Target="http://archive.is" TargetMode="External"/><Relationship Id="rId2826" Type="http://schemas.openxmlformats.org/officeDocument/2006/relationships/hyperlink" Target="https://www.reddit.com/r/metacanada/comments/hbgzl2/canadian_museum_for_human_rights_employees_say/" TargetMode="External"/><Relationship Id="rId2827" Type="http://schemas.openxmlformats.org/officeDocument/2006/relationships/hyperlink" Target="http://archive.is/ZNpJV" TargetMode="External"/><Relationship Id="rId2828" Type="http://schemas.openxmlformats.org/officeDocument/2006/relationships/hyperlink" Target="http://archive.is" TargetMode="External"/><Relationship Id="rId2829" Type="http://schemas.openxmlformats.org/officeDocument/2006/relationships/hyperlink" Target="https://www.reddit.com/r/metacanada/comments/hfxpi8/kenney_resists_calls_to_fire_speechwriter_who/" TargetMode="External"/><Relationship Id="rId5093" Type="http://schemas.openxmlformats.org/officeDocument/2006/relationships/hyperlink" Target="https://www.reddit.com/r/metacanada/comments/gulc0c/is_this_leftist_humor/" TargetMode="External"/><Relationship Id="rId5094" Type="http://schemas.openxmlformats.org/officeDocument/2006/relationships/hyperlink" Target="https://twitter.com/Toronto_TODAY5/status/1267426324777443328" TargetMode="External"/><Relationship Id="rId5091" Type="http://schemas.openxmlformats.org/officeDocument/2006/relationships/hyperlink" Target="https://i.redd.it/edxs4aba6q251.jpg" TargetMode="External"/><Relationship Id="rId5092" Type="http://schemas.openxmlformats.org/officeDocument/2006/relationships/hyperlink" Target="http://twitter.com" TargetMode="External"/><Relationship Id="rId5097" Type="http://schemas.openxmlformats.org/officeDocument/2006/relationships/hyperlink" Target="https://www.youtube.com/watch?v=1KCUA6AD6xg" TargetMode="External"/><Relationship Id="rId5098" Type="http://schemas.openxmlformats.org/officeDocument/2006/relationships/hyperlink" Target="http://calgary.ctvnews.ca" TargetMode="External"/><Relationship Id="rId5095" Type="http://schemas.openxmlformats.org/officeDocument/2006/relationships/hyperlink" Target="http://youtube.com" TargetMode="External"/><Relationship Id="rId5096" Type="http://schemas.openxmlformats.org/officeDocument/2006/relationships/hyperlink" Target="https://www.reddit.com/r/metacanada/comments/gvci27/era_of_easy_joe_rogan/" TargetMode="External"/><Relationship Id="rId5099" Type="http://schemas.openxmlformats.org/officeDocument/2006/relationships/hyperlink" Target="https://www.reddit.com/r/metacanada/comments/hhk0og/controversial_black_lives_matter_gelato_pulled/" TargetMode="External"/><Relationship Id="rId2810" Type="http://schemas.openxmlformats.org/officeDocument/2006/relationships/hyperlink" Target="http://archive.is" TargetMode="External"/><Relationship Id="rId2811" Type="http://schemas.openxmlformats.org/officeDocument/2006/relationships/hyperlink" Target="https://www.reddit.com/r/metacanada/comments/hgfqjd/disgraced_cinar_founder_ronald_weinberg_received/" TargetMode="External"/><Relationship Id="rId2812" Type="http://schemas.openxmlformats.org/officeDocument/2006/relationships/hyperlink" Target="http://archive.is/7t6NX" TargetMode="External"/><Relationship Id="rId2813" Type="http://schemas.openxmlformats.org/officeDocument/2006/relationships/hyperlink" Target="http://mobile.twitter.com" TargetMode="External"/><Relationship Id="rId2814" Type="http://schemas.openxmlformats.org/officeDocument/2006/relationships/hyperlink" Target="https://www.reddit.com/r/metacanada/comments/h8gp7x/black_friday_sale_or_blm_protest/" TargetMode="External"/><Relationship Id="rId2815" Type="http://schemas.openxmlformats.org/officeDocument/2006/relationships/hyperlink" Target="https://www.reddit.com/r/metacanada/comments/h8gp7x/black_friday_sale_or_blm_protest/" TargetMode="External"/><Relationship Id="rId2816" Type="http://schemas.openxmlformats.org/officeDocument/2006/relationships/hyperlink" Target="https://www.reddit.com/r/metacanada/comments/hie4k8/glad_to_see_reddit_respecting_transgender_rights/" TargetMode="External"/><Relationship Id="rId2817" Type="http://schemas.openxmlformats.org/officeDocument/2006/relationships/hyperlink" Target="https://www.reddit.com/r/metacanada/comments/hie4k8/glad_to_see_reddit_respecting_transgender_rights/" TargetMode="External"/><Relationship Id="rId2818" Type="http://schemas.openxmlformats.org/officeDocument/2006/relationships/hyperlink" Target="http://cbc.ca" TargetMode="External"/><Relationship Id="rId2819" Type="http://schemas.openxmlformats.org/officeDocument/2006/relationships/hyperlink" Target="https://www.reddit.com/r/metacanada/comments/hfg736/cbc_kids_news_why_the_twostepsforward_meme_has/" TargetMode="External"/><Relationship Id="rId5090" Type="http://schemas.openxmlformats.org/officeDocument/2006/relationships/hyperlink" Target="https://www.reddit.com/r/metacanada/comments/gwbswg/what_trudeauadmired_regime_done_31_years_ago/" TargetMode="External"/><Relationship Id="rId5082" Type="http://schemas.openxmlformats.org/officeDocument/2006/relationships/hyperlink" Target="https://www.reddit.com/r/metacanada/comments/gw4rlz/catherine_mckenna_on_her_instagram/" TargetMode="External"/><Relationship Id="rId5083" Type="http://schemas.openxmlformats.org/officeDocument/2006/relationships/hyperlink" Target="https://i.redd.it/kg9iwmbxyr251.jpg" TargetMode="External"/><Relationship Id="rId5080" Type="http://schemas.openxmlformats.org/officeDocument/2006/relationships/hyperlink" Target="https://www.zerohedge.com/markets/canada-loses-its-aaa-rating" TargetMode="External"/><Relationship Id="rId5081" Type="http://schemas.openxmlformats.org/officeDocument/2006/relationships/hyperlink" Target="http://i.redd.it" TargetMode="External"/><Relationship Id="rId5086" Type="http://schemas.openxmlformats.org/officeDocument/2006/relationships/hyperlink" Target="https://thefederalist.com/2020/06/18/hillsdale-college-refuses-to-bow-to-the-totalitarian-mob/" TargetMode="External"/><Relationship Id="rId5087" Type="http://schemas.openxmlformats.org/officeDocument/2006/relationships/hyperlink" Target="https://www.reddit.com/r/metacanada/comments/gupti0/the_left_has_become_completely_militant_in_their/" TargetMode="External"/><Relationship Id="rId5084" Type="http://schemas.openxmlformats.org/officeDocument/2006/relationships/hyperlink" Target="http://thefederalist.com" TargetMode="External"/><Relationship Id="rId5085" Type="http://schemas.openxmlformats.org/officeDocument/2006/relationships/hyperlink" Target="https://www.reddit.com/r/metacanada/comments/hbt4k2/hillsdale_college_refuses_to_bow_to_the/" TargetMode="External"/><Relationship Id="rId5088" Type="http://schemas.openxmlformats.org/officeDocument/2006/relationships/hyperlink" Target="https://www.reddit.com/r/metacanada/comments/gupti0/the_left_has_become_completely_militant_in_their/" TargetMode="External"/><Relationship Id="rId5089" Type="http://schemas.openxmlformats.org/officeDocument/2006/relationships/hyperlink" Target="http://i.redd.it" TargetMode="External"/><Relationship Id="rId1510" Type="http://schemas.openxmlformats.org/officeDocument/2006/relationships/hyperlink" Target="https://www.reddit.com/r/metacanada/comments/h048xq/it_couldnt_be_more_clear_that_white_supremacy_is/" TargetMode="External"/><Relationship Id="rId2841" Type="http://schemas.openxmlformats.org/officeDocument/2006/relationships/hyperlink" Target="https://www.youtube.com/watch?v=sAi4f_6VCV8&amp;amp;feature=youtu.be" TargetMode="External"/><Relationship Id="rId1511" Type="http://schemas.openxmlformats.org/officeDocument/2006/relationships/hyperlink" Target="http://i.redd.it" TargetMode="External"/><Relationship Id="rId2842" Type="http://schemas.openxmlformats.org/officeDocument/2006/relationships/hyperlink" Target="http://youtube.com" TargetMode="External"/><Relationship Id="rId1512" Type="http://schemas.openxmlformats.org/officeDocument/2006/relationships/hyperlink" Target="https://www.reddit.com/r/metacanada/comments/gwq1rh/developers_build_convoluted_and_absurd_tales/" TargetMode="External"/><Relationship Id="rId2843" Type="http://schemas.openxmlformats.org/officeDocument/2006/relationships/hyperlink" Target="https://www.reddit.com/r/metacanada/comments/gvv677/joe_biden_caught_lying_in_a_church_top_biden/" TargetMode="External"/><Relationship Id="rId1513" Type="http://schemas.openxmlformats.org/officeDocument/2006/relationships/hyperlink" Target="https://i.redd.it/75ug7d7uiy251.png" TargetMode="External"/><Relationship Id="rId2844" Type="http://schemas.openxmlformats.org/officeDocument/2006/relationships/hyperlink" Target="https://www.youtube.com/watch?v=sAi4f_6VCV8&amp;amp;feature=youtu.be" TargetMode="External"/><Relationship Id="rId1514" Type="http://schemas.openxmlformats.org/officeDocument/2006/relationships/hyperlink" Target="http://v.redd.it" TargetMode="External"/><Relationship Id="rId2845" Type="http://schemas.openxmlformats.org/officeDocument/2006/relationships/hyperlink" Target="http://youtube.com" TargetMode="External"/><Relationship Id="rId1515" Type="http://schemas.openxmlformats.org/officeDocument/2006/relationships/hyperlink" Target="https://www.reddit.com/r/metacanada/comments/guzttq/black_protest_leaders_in_tears_begging_antifa_to/" TargetMode="External"/><Relationship Id="rId2846" Type="http://schemas.openxmlformats.org/officeDocument/2006/relationships/hyperlink" Target="https://www.reddit.com/r/metacanada/comments/h8xvl1/when_liberals_pretend_to_be_critical_thinkers/" TargetMode="External"/><Relationship Id="rId1516" Type="http://schemas.openxmlformats.org/officeDocument/2006/relationships/hyperlink" Target="https://v.redd.it/w8cfy6kk0e251" TargetMode="External"/><Relationship Id="rId2847" Type="http://schemas.openxmlformats.org/officeDocument/2006/relationships/hyperlink" Target="https://www.youtube.com/watch?v=NmwZlNwPU9o" TargetMode="External"/><Relationship Id="rId1517" Type="http://schemas.openxmlformats.org/officeDocument/2006/relationships/hyperlink" Target="http://i.redd.it" TargetMode="External"/><Relationship Id="rId2848" Type="http://schemas.openxmlformats.org/officeDocument/2006/relationships/hyperlink" Target="http://youtu.be" TargetMode="External"/><Relationship Id="rId1518" Type="http://schemas.openxmlformats.org/officeDocument/2006/relationships/hyperlink" Target="https://www.reddit.com/r/metacanada/comments/herbe3/juicy/" TargetMode="External"/><Relationship Id="rId2849" Type="http://schemas.openxmlformats.org/officeDocument/2006/relationships/hyperlink" Target="https://www.reddit.com/r/metacanada/comments/hf4ozj/tucker_is_such_an_amazing_voice_dont_take_this/" TargetMode="External"/><Relationship Id="rId1519" Type="http://schemas.openxmlformats.org/officeDocument/2006/relationships/hyperlink" Target="https://i.redd.it/vna042spdr651.jpg" TargetMode="External"/><Relationship Id="rId2840" Type="http://schemas.openxmlformats.org/officeDocument/2006/relationships/hyperlink" Target="https://www.reddit.com/r/metacanada/comments/gvv64m/joe_biden_caught_lying_in_a_church_top_biden/" TargetMode="External"/><Relationship Id="rId2830" Type="http://schemas.openxmlformats.org/officeDocument/2006/relationships/hyperlink" Target="http://archive.is/OB2Fx" TargetMode="External"/><Relationship Id="rId1500" Type="http://schemas.openxmlformats.org/officeDocument/2006/relationships/hyperlink" Target="http://youtu.be" TargetMode="External"/><Relationship Id="rId2831" Type="http://schemas.openxmlformats.org/officeDocument/2006/relationships/hyperlink" Target="http://np.reddit.com" TargetMode="External"/><Relationship Id="rId1501" Type="http://schemas.openxmlformats.org/officeDocument/2006/relationships/hyperlink" Target="https://www.reddit.com/r/metacanada/comments/hg36xk/black_lives_matter_thug_loses_a_stareoff_with/" TargetMode="External"/><Relationship Id="rId2832" Type="http://schemas.openxmlformats.org/officeDocument/2006/relationships/hyperlink" Target="https://www.reddit.com/r/metacanada/comments/gxmpws/hahaha_i_have_the_highest_rated_comment_in_this/" TargetMode="External"/><Relationship Id="rId1502" Type="http://schemas.openxmlformats.org/officeDocument/2006/relationships/hyperlink" Target="https://youtu.be/9k0NXf_0T8s" TargetMode="External"/><Relationship Id="rId2833" Type="http://schemas.openxmlformats.org/officeDocument/2006/relationships/hyperlink" Target="http://np.reddit.com/r/canada/comments/gww7dt/bc_lions_players_burnham_johnson_admit_they_feel/" TargetMode="External"/><Relationship Id="rId1503" Type="http://schemas.openxmlformats.org/officeDocument/2006/relationships/hyperlink" Target="http://youtu.be" TargetMode="External"/><Relationship Id="rId2834" Type="http://schemas.openxmlformats.org/officeDocument/2006/relationships/hyperlink" Target="http://i.redd.it" TargetMode="External"/><Relationship Id="rId1504" Type="http://schemas.openxmlformats.org/officeDocument/2006/relationships/hyperlink" Target="https://www.reddit.com/r/metacanada/comments/h00ydr/why_its_unpopular_among_african_americans/" TargetMode="External"/><Relationship Id="rId2835" Type="http://schemas.openxmlformats.org/officeDocument/2006/relationships/hyperlink" Target="https://www.reddit.com/r/metacanada/comments/gwv8u9/bring_out_the_gimp/" TargetMode="External"/><Relationship Id="rId1505" Type="http://schemas.openxmlformats.org/officeDocument/2006/relationships/hyperlink" Target="https://youtu.be/s8VOM8ET1WU" TargetMode="External"/><Relationship Id="rId2836" Type="http://schemas.openxmlformats.org/officeDocument/2006/relationships/hyperlink" Target="https://i.redd.it/uodyb6ksyz251.jpg" TargetMode="External"/><Relationship Id="rId1506" Type="http://schemas.openxmlformats.org/officeDocument/2006/relationships/hyperlink" Target="http://i.redd.it" TargetMode="External"/><Relationship Id="rId2837" Type="http://schemas.openxmlformats.org/officeDocument/2006/relationships/hyperlink" Target="https://www.reddit.com/r/metacanada/comments/hcgzby/what_do_politically_correct_ameriphillic_left/" TargetMode="External"/><Relationship Id="rId1507" Type="http://schemas.openxmlformats.org/officeDocument/2006/relationships/hyperlink" Target="https://www.reddit.com/r/metacanada/comments/haypf7/racism_at_its_finest/" TargetMode="External"/><Relationship Id="rId2838" Type="http://schemas.openxmlformats.org/officeDocument/2006/relationships/hyperlink" Target="https://www.reddit.com/r/metacanada/comments/hcgzby/what_do_politically_correct_ameriphillic_left/" TargetMode="External"/><Relationship Id="rId1508" Type="http://schemas.openxmlformats.org/officeDocument/2006/relationships/hyperlink" Target="https://i.redd.it/yqvu20ityi551.png" TargetMode="External"/><Relationship Id="rId2839" Type="http://schemas.openxmlformats.org/officeDocument/2006/relationships/hyperlink" Target="http://youtube.com" TargetMode="External"/><Relationship Id="rId1509" Type="http://schemas.openxmlformats.org/officeDocument/2006/relationships/hyperlink" Target="https://www.reddit.com/r/metacanada/comments/h048xq/it_couldnt_be_more_clear_that_white_supremacy_is/" TargetMode="External"/><Relationship Id="rId6380" Type="http://schemas.openxmlformats.org/officeDocument/2006/relationships/hyperlink" Target="https://www.reddit.com/r/metacanada/comments/guxw2u/dr_tam_now_says_to_go_out_and_protest/" TargetMode="External"/><Relationship Id="rId5050" Type="http://schemas.openxmlformats.org/officeDocument/2006/relationships/hyperlink" Target="http://wattsupwiththat.com" TargetMode="External"/><Relationship Id="rId6381" Type="http://schemas.openxmlformats.org/officeDocument/2006/relationships/hyperlink" Target="https://www.reddit.com/r/metacanada/comments/guxw2u/dr_tam_now_says_to_go_out_and_protest/" TargetMode="External"/><Relationship Id="rId5053" Type="http://schemas.openxmlformats.org/officeDocument/2006/relationships/hyperlink" Target="http://canoe.com" TargetMode="External"/><Relationship Id="rId6384" Type="http://schemas.openxmlformats.org/officeDocument/2006/relationships/hyperlink" Target="http://archive.is/N8Kwq" TargetMode="External"/><Relationship Id="rId5054" Type="http://schemas.openxmlformats.org/officeDocument/2006/relationships/hyperlink" Target="https://www.reddit.com/r/metacanada/comments/gxj15a/57_buffalo_cops_quit_tactical_unit_in_protest_at/" TargetMode="External"/><Relationship Id="rId6385" Type="http://schemas.openxmlformats.org/officeDocument/2006/relationships/hyperlink" Target="http://i.redd.it" TargetMode="External"/><Relationship Id="rId5051" Type="http://schemas.openxmlformats.org/officeDocument/2006/relationships/hyperlink" Target="https://www.reddit.com/r/metacanada/comments/haegr8/un_loses_mind_covid19_climate_change_and_racial/" TargetMode="External"/><Relationship Id="rId6382" Type="http://schemas.openxmlformats.org/officeDocument/2006/relationships/hyperlink" Target="http://archive.is" TargetMode="External"/><Relationship Id="rId5052" Type="http://schemas.openxmlformats.org/officeDocument/2006/relationships/hyperlink" Target="https://wattsupwiththat.com/2020/06/15/un-covid-19-climate-change-and-racial-justice-are-all-linked/" TargetMode="External"/><Relationship Id="rId6383" Type="http://schemas.openxmlformats.org/officeDocument/2006/relationships/hyperlink" Target="https://www.reddit.com/r/metacanada/comments/hg227d/disney_changing_splash_mountain_ride_tied_to_jim/" TargetMode="External"/><Relationship Id="rId5057" Type="http://schemas.openxmlformats.org/officeDocument/2006/relationships/hyperlink" Target="https://www.reddit.com/r/metacanada/comments/haqplu/hal_johnson_photo_manipulation/" TargetMode="External"/><Relationship Id="rId6388" Type="http://schemas.openxmlformats.org/officeDocument/2006/relationships/hyperlink" Target="http://i.redd.it" TargetMode="External"/><Relationship Id="rId5058" Type="http://schemas.openxmlformats.org/officeDocument/2006/relationships/hyperlink" Target="http://cicnews.com" TargetMode="External"/><Relationship Id="rId6389" Type="http://schemas.openxmlformats.org/officeDocument/2006/relationships/hyperlink" Target="https://www.reddit.com/r/metacanada/comments/gxhz1l/i_know_this_doesnt_fit_in_this_sub_but_i_dont/" TargetMode="External"/><Relationship Id="rId5055" Type="http://schemas.openxmlformats.org/officeDocument/2006/relationships/hyperlink" Target="https://canoe.com/news/world/buffalo-cops-quit-tactical-unit-in-protest-at-officers-suspension-reports" TargetMode="External"/><Relationship Id="rId6386" Type="http://schemas.openxmlformats.org/officeDocument/2006/relationships/hyperlink" Target="https://www.reddit.com/r/metacanada/comments/h9ngiy/we_need_equality/" TargetMode="External"/><Relationship Id="rId5056" Type="http://schemas.openxmlformats.org/officeDocument/2006/relationships/hyperlink" Target="https://www.reddit.com/r/metacanada/comments/haqplu/hal_johnson_photo_manipulation/" TargetMode="External"/><Relationship Id="rId6387" Type="http://schemas.openxmlformats.org/officeDocument/2006/relationships/hyperlink" Target="https://i.redd.it/y8aa1if0p4551.jpg" TargetMode="External"/><Relationship Id="rId5059" Type="http://schemas.openxmlformats.org/officeDocument/2006/relationships/hyperlink" Target="https://www.reddit.com/r/metacanada/comments/h9nxvr/where_are_canadas_immigrants_coming_from_in_2020/" TargetMode="External"/><Relationship Id="rId6370" Type="http://schemas.openxmlformats.org/officeDocument/2006/relationships/hyperlink" Target="https://www.youtube.com/watch?v=jeV49vmxeXg&amp;amp;feature=share" TargetMode="External"/><Relationship Id="rId5042" Type="http://schemas.openxmlformats.org/officeDocument/2006/relationships/hyperlink" Target="https://www.reddit.com/r/metacanada/comments/gygqa6/antifa_are_just_like_the_soldiers_who_stormed_the/" TargetMode="External"/><Relationship Id="rId6373" Type="http://schemas.openxmlformats.org/officeDocument/2006/relationships/hyperlink" Target="https://www.vancouverisawesome.com/vancouver-news/explicit-flyers-anti-abortion-delivered-burnaby-bc-2517982" TargetMode="External"/><Relationship Id="rId5043" Type="http://schemas.openxmlformats.org/officeDocument/2006/relationships/hyperlink" Target="https://twitter.com/dawkinsreturns/status/1269661639869153281?s=21" TargetMode="External"/><Relationship Id="rId6374" Type="http://schemas.openxmlformats.org/officeDocument/2006/relationships/hyperlink" Target="http://cbc.ca" TargetMode="External"/><Relationship Id="rId5040" Type="http://schemas.openxmlformats.org/officeDocument/2006/relationships/hyperlink" Target="https://youtu.be/7dOoxEFgoG4" TargetMode="External"/><Relationship Id="rId6371" Type="http://schemas.openxmlformats.org/officeDocument/2006/relationships/hyperlink" Target="http://vancouverisawesome.com" TargetMode="External"/><Relationship Id="rId5041" Type="http://schemas.openxmlformats.org/officeDocument/2006/relationships/hyperlink" Target="http://twitter.com" TargetMode="External"/><Relationship Id="rId6372" Type="http://schemas.openxmlformats.org/officeDocument/2006/relationships/hyperlink" Target="https://www.reddit.com/r/metacanada/comments/hg8z6h/ok_keith_funny_burnaby_dad_outraged_by_explicit/" TargetMode="External"/><Relationship Id="rId5046" Type="http://schemas.openxmlformats.org/officeDocument/2006/relationships/hyperlink" Target="https://www.youtube.com/watch?v=n-H2D1eDvfo" TargetMode="External"/><Relationship Id="rId6377" Type="http://schemas.openxmlformats.org/officeDocument/2006/relationships/hyperlink" Target="http://youtu.be" TargetMode="External"/><Relationship Id="rId5047" Type="http://schemas.openxmlformats.org/officeDocument/2006/relationships/hyperlink" Target="http://i.redd.it" TargetMode="External"/><Relationship Id="rId6378" Type="http://schemas.openxmlformats.org/officeDocument/2006/relationships/hyperlink" Target="https://www.reddit.com/r/metacanada/comments/gy0irs/i_wish_they_would/" TargetMode="External"/><Relationship Id="rId5044" Type="http://schemas.openxmlformats.org/officeDocument/2006/relationships/hyperlink" Target="http://youtube.com" TargetMode="External"/><Relationship Id="rId6375" Type="http://schemas.openxmlformats.org/officeDocument/2006/relationships/hyperlink" Target="https://www.reddit.com/r/metacanada/comments/h8zzql/cbc_asking_the_tough_questions_as_usual/" TargetMode="External"/><Relationship Id="rId5045" Type="http://schemas.openxmlformats.org/officeDocument/2006/relationships/hyperlink" Target="https://www.reddit.com/r/metacanada/comments/gzf4bl/merica_transition_from_dancing_tik_tok_nurses_to/" TargetMode="External"/><Relationship Id="rId6376" Type="http://schemas.openxmlformats.org/officeDocument/2006/relationships/hyperlink" Target="https://www.cbc.ca/news/canada/british-columbia/polyamory-pandemic-1.5608920" TargetMode="External"/><Relationship Id="rId5048" Type="http://schemas.openxmlformats.org/officeDocument/2006/relationships/hyperlink" Target="https://www.reddit.com/r/metacanada/comments/gztxyw/flashback_jogging_trudeau_dont_care/" TargetMode="External"/><Relationship Id="rId6379" Type="http://schemas.openxmlformats.org/officeDocument/2006/relationships/hyperlink" Target="https://youtu.be/b5lQFBZjN5M" TargetMode="External"/><Relationship Id="rId5049" Type="http://schemas.openxmlformats.org/officeDocument/2006/relationships/hyperlink" Target="https://i.redd.it/tbslchj0qx351.jpg" TargetMode="External"/><Relationship Id="rId2800" Type="http://schemas.openxmlformats.org/officeDocument/2006/relationships/hyperlink" Target="https://i.redd.it/ne4z1dtdfi551.jpg" TargetMode="External"/><Relationship Id="rId2801" Type="http://schemas.openxmlformats.org/officeDocument/2006/relationships/hyperlink" Target="http://nbcnews.com" TargetMode="External"/><Relationship Id="rId2802" Type="http://schemas.openxmlformats.org/officeDocument/2006/relationships/hyperlink" Target="https://www.reddit.com/r/metacanada/comments/hasp51/aunt_jemima_brand_to_change_name_remove_image/" TargetMode="External"/><Relationship Id="rId2803" Type="http://schemas.openxmlformats.org/officeDocument/2006/relationships/hyperlink" Target="https://www.nbcnews.com/news/amp/ncna1231260" TargetMode="External"/><Relationship Id="rId2804" Type="http://schemas.openxmlformats.org/officeDocument/2006/relationships/hyperlink" Target="http://i.redd.it" TargetMode="External"/><Relationship Id="rId2805" Type="http://schemas.openxmlformats.org/officeDocument/2006/relationships/hyperlink" Target="https://www.reddit.com/r/metacanada/comments/h0yrno/why_are_they_worshipping_this_guy_around_the_world/" TargetMode="External"/><Relationship Id="rId2806" Type="http://schemas.openxmlformats.org/officeDocument/2006/relationships/hyperlink" Target="https://i.redd.it/x5n9b1z43a451.jpg" TargetMode="External"/><Relationship Id="rId2807" Type="http://schemas.openxmlformats.org/officeDocument/2006/relationships/hyperlink" Target="http://huffingtonpost.ca" TargetMode="External"/><Relationship Id="rId2808" Type="http://schemas.openxmlformats.org/officeDocument/2006/relationships/hyperlink" Target="https://www.reddit.com/r/metacanada/comments/hgimax/syrian_refugees_get_put_up_in_same_hotel_as/" TargetMode="External"/><Relationship Id="rId2809" Type="http://schemas.openxmlformats.org/officeDocument/2006/relationships/hyperlink" Target="https://www.reddit.com/r/metacanada/comments/hgimax/syrian_refugees_get_put_up_in_same_hotel_as/" TargetMode="External"/><Relationship Id="rId5071" Type="http://schemas.openxmlformats.org/officeDocument/2006/relationships/hyperlink" Target="https://i.redd.it/97dag81x1u251.jpg" TargetMode="External"/><Relationship Id="rId5072" Type="http://schemas.openxmlformats.org/officeDocument/2006/relationships/hyperlink" Target="http://youtube.com" TargetMode="External"/><Relationship Id="rId5070" Type="http://schemas.openxmlformats.org/officeDocument/2006/relationships/hyperlink" Target="https://www.reddit.com/r/metacanada/comments/gwbewv/never_forget_what_trudeau_admired_basic/" TargetMode="External"/><Relationship Id="rId5075" Type="http://schemas.openxmlformats.org/officeDocument/2006/relationships/hyperlink" Target="http://google.com" TargetMode="External"/><Relationship Id="rId5076" Type="http://schemas.openxmlformats.org/officeDocument/2006/relationships/hyperlink" Target="https://www.reddit.com/r/metacanada/comments/hiwju8/ontario_map_of_sharia_law_enforcing_businesses_to/" TargetMode="External"/><Relationship Id="rId5073" Type="http://schemas.openxmlformats.org/officeDocument/2006/relationships/hyperlink" Target="https://www.reddit.com/r/metacanada/comments/heeran/cancon_loverboy_lovin_every_minute_of_it/" TargetMode="External"/><Relationship Id="rId5074" Type="http://schemas.openxmlformats.org/officeDocument/2006/relationships/hyperlink" Target="https://www.youtube.com/watch?v=bohVV_KlSHw" TargetMode="External"/><Relationship Id="rId5079" Type="http://schemas.openxmlformats.org/officeDocument/2006/relationships/hyperlink" Target="https://www.reddit.com/r/metacanada/comments/hf5n22/canada_loses_its_aaa_rating/" TargetMode="External"/><Relationship Id="rId5077" Type="http://schemas.openxmlformats.org/officeDocument/2006/relationships/hyperlink" Target="https://www.google.com/maps/d/viewer?mid=1dd2njP_w6rb8FSJHR8DCrMAwTOBh_MKJ&amp;amp;hl=en" TargetMode="External"/><Relationship Id="rId5078" Type="http://schemas.openxmlformats.org/officeDocument/2006/relationships/hyperlink" Target="http://zerohedge.com" TargetMode="External"/><Relationship Id="rId5060" Type="http://schemas.openxmlformats.org/officeDocument/2006/relationships/hyperlink" Target="https://www.cicnews.com/2020/06/where-are-canadas-immigrants-coming-from-in-2020-0614659.html" TargetMode="External"/><Relationship Id="rId6391" Type="http://schemas.openxmlformats.org/officeDocument/2006/relationships/hyperlink" Target="http://business.financialpost.com" TargetMode="External"/><Relationship Id="rId5061" Type="http://schemas.openxmlformats.org/officeDocument/2006/relationships/hyperlink" Target="http://youtube.com" TargetMode="External"/><Relationship Id="rId6392" Type="http://schemas.openxmlformats.org/officeDocument/2006/relationships/hyperlink" Target="https://www.reddit.com/r/metacanada/comments/h16n3p/joe_oliver_brace_yourself_for_brutal_tax_hikes/" TargetMode="External"/><Relationship Id="rId6390" Type="http://schemas.openxmlformats.org/officeDocument/2006/relationships/hyperlink" Target="https://i.redd.it/i5cq2bib47351.png" TargetMode="External"/><Relationship Id="rId5064" Type="http://schemas.openxmlformats.org/officeDocument/2006/relationships/hyperlink" Target="http://youtube.com" TargetMode="External"/><Relationship Id="rId6395" Type="http://schemas.openxmlformats.org/officeDocument/2006/relationships/hyperlink" Target="https://www.reddit.com/r/metacanada/comments/hhfqkk/half_of_canadians_would_support_30hour_work_week/" TargetMode="External"/><Relationship Id="rId5065" Type="http://schemas.openxmlformats.org/officeDocument/2006/relationships/hyperlink" Target="https://www.reddit.com/r/metacanada/comments/gvm1x1/shock_rebel_news_reporter_arrested_in_new_york/" TargetMode="External"/><Relationship Id="rId6396" Type="http://schemas.openxmlformats.org/officeDocument/2006/relationships/hyperlink" Target="https://www.rcinet.ca/en/2020/06/26/half-of-canadians-would-support-30-hour-work-week-poll/" TargetMode="External"/><Relationship Id="rId5062" Type="http://schemas.openxmlformats.org/officeDocument/2006/relationships/hyperlink" Target="https://www.reddit.com/r/metacanada/comments/gzpiqy/tucker_carlson_black_lives_matter_is_now_a/" TargetMode="External"/><Relationship Id="rId6393" Type="http://schemas.openxmlformats.org/officeDocument/2006/relationships/hyperlink" Target="https://business.financialpost.com/opinion/joe-oliver-brace-yourself-for-brutal-tax-hikes-and-not-just-for-the-rich" TargetMode="External"/><Relationship Id="rId5063" Type="http://schemas.openxmlformats.org/officeDocument/2006/relationships/hyperlink" Target="https://www.youtube.com/watch?v=l7aQ02YX7qo" TargetMode="External"/><Relationship Id="rId6394" Type="http://schemas.openxmlformats.org/officeDocument/2006/relationships/hyperlink" Target="http://rcinet.ca" TargetMode="External"/><Relationship Id="rId5068" Type="http://schemas.openxmlformats.org/officeDocument/2006/relationships/hyperlink" Target="https://v.redd.it/0sfmlzm3cs251" TargetMode="External"/><Relationship Id="rId6399" Type="http://schemas.openxmlformats.org/officeDocument/2006/relationships/hyperlink" Target="https://outline.com/q4vqSF" TargetMode="External"/><Relationship Id="rId5069" Type="http://schemas.openxmlformats.org/officeDocument/2006/relationships/hyperlink" Target="http://i.redd.it" TargetMode="External"/><Relationship Id="rId5066" Type="http://schemas.openxmlformats.org/officeDocument/2006/relationships/hyperlink" Target="https://www.youtube.com/watch?v=Q9deyDya8EM&amp;amp;feature=emb_logo" TargetMode="External"/><Relationship Id="rId6397" Type="http://schemas.openxmlformats.org/officeDocument/2006/relationships/hyperlink" Target="http://outline.com" TargetMode="External"/><Relationship Id="rId5067" Type="http://schemas.openxmlformats.org/officeDocument/2006/relationships/hyperlink" Target="https://www.reddit.com/r/metacanada/comments/gw652b/sound_of_silence_edition_man_o_pause/" TargetMode="External"/><Relationship Id="rId6398" Type="http://schemas.openxmlformats.org/officeDocument/2006/relationships/hyperlink" Target="https://www.reddit.com/r/metacanada/comments/gvyfas/home_sales_bounce_back_in_toronto_vancouver_after/" TargetMode="External"/><Relationship Id="rId1576" Type="http://schemas.openxmlformats.org/officeDocument/2006/relationships/hyperlink" Target="https://www.reddit.com/r/metacanada/comments/h94uom/the_dirty_money_labyrinth_a_story_of_how/" TargetMode="External"/><Relationship Id="rId1577" Type="http://schemas.openxmlformats.org/officeDocument/2006/relationships/hyperlink" Target="https://marcusbender.ca/?p=573" TargetMode="External"/><Relationship Id="rId1578" Type="http://schemas.openxmlformats.org/officeDocument/2006/relationships/hyperlink" Target="http://np.reddit.com" TargetMode="External"/><Relationship Id="rId1579" Type="http://schemas.openxmlformats.org/officeDocument/2006/relationships/hyperlink" Target="https://www.reddit.com/r/metacanada/comments/gwbr32/the_chimpout_it_coming/" TargetMode="External"/><Relationship Id="rId987" Type="http://schemas.openxmlformats.org/officeDocument/2006/relationships/hyperlink" Target="https://www.reddit.com/r/metacanada/comments/gzus56/asian_racism/" TargetMode="External"/><Relationship Id="rId986" Type="http://schemas.openxmlformats.org/officeDocument/2006/relationships/hyperlink" Target="https://www.youtube.com/watch?v=PPYGWKJlwi8&amp;amp;list=PLK5OripDLf_4kE4CTRiYBKFj13efCr4YP" TargetMode="External"/><Relationship Id="rId985" Type="http://schemas.openxmlformats.org/officeDocument/2006/relationships/hyperlink" Target="https://www.reddit.com/r/metacanada/comments/gxz5ak/face_to_face_with_the_real_antifascists/" TargetMode="External"/><Relationship Id="rId984" Type="http://schemas.openxmlformats.org/officeDocument/2006/relationships/hyperlink" Target="http://youtube.com" TargetMode="External"/><Relationship Id="rId989" Type="http://schemas.openxmlformats.org/officeDocument/2006/relationships/hyperlink" Target="http://imgur.com" TargetMode="External"/><Relationship Id="rId988" Type="http://schemas.openxmlformats.org/officeDocument/2006/relationships/hyperlink" Target="https://www.reddit.com/r/metacanada/comments/gzus56/asian_racism/" TargetMode="External"/><Relationship Id="rId1570" Type="http://schemas.openxmlformats.org/officeDocument/2006/relationships/hyperlink" Target="https://www.reddit.com/r/metacanada/comments/h931ro/jussie_smollett_double_jeopardy_fighting_dirty/" TargetMode="External"/><Relationship Id="rId1571" Type="http://schemas.openxmlformats.org/officeDocument/2006/relationships/hyperlink" Target="https://www.youtube.com/watch?v=ALlZ_uFsxVg" TargetMode="External"/><Relationship Id="rId983" Type="http://schemas.openxmlformats.org/officeDocument/2006/relationships/hyperlink" Target="https://i.redd.it/9pwh9qybpr551.png" TargetMode="External"/><Relationship Id="rId1572" Type="http://schemas.openxmlformats.org/officeDocument/2006/relationships/hyperlink" Target="http://youtube.com" TargetMode="External"/><Relationship Id="rId982" Type="http://schemas.openxmlformats.org/officeDocument/2006/relationships/hyperlink" Target="https://www.reddit.com/r/metacanada/comments/hbr6vk/there_are_6018728_racists_in_canada_whove_awarded/" TargetMode="External"/><Relationship Id="rId1573" Type="http://schemas.openxmlformats.org/officeDocument/2006/relationships/hyperlink" Target="https://www.reddit.com/r/metacanada/comments/gyrjz1/dan_dicks_the_georgefloydmemorial_is_a_slap_in/" TargetMode="External"/><Relationship Id="rId981" Type="http://schemas.openxmlformats.org/officeDocument/2006/relationships/hyperlink" Target="http://i.redd.it" TargetMode="External"/><Relationship Id="rId1574" Type="http://schemas.openxmlformats.org/officeDocument/2006/relationships/hyperlink" Target="https://www.youtube.com/watch?v=HnjhPF8ulcQ" TargetMode="External"/><Relationship Id="rId980" Type="http://schemas.openxmlformats.org/officeDocument/2006/relationships/hyperlink" Target="https://www.reddit.com/r/metacanada/comments/h8l6nf/all_white_people_are_required_to_give_10_to_one/" TargetMode="External"/><Relationship Id="rId1575" Type="http://schemas.openxmlformats.org/officeDocument/2006/relationships/hyperlink" Target="http://marcusbender.ca" TargetMode="External"/><Relationship Id="rId1565" Type="http://schemas.openxmlformats.org/officeDocument/2006/relationships/hyperlink" Target="https://imgur.com/BypOP6d" TargetMode="External"/><Relationship Id="rId2896" Type="http://schemas.openxmlformats.org/officeDocument/2006/relationships/hyperlink" Target="http://cbc.ca" TargetMode="External"/><Relationship Id="rId1566" Type="http://schemas.openxmlformats.org/officeDocument/2006/relationships/hyperlink" Target="http://cp24.com" TargetMode="External"/><Relationship Id="rId2897" Type="http://schemas.openxmlformats.org/officeDocument/2006/relationships/hyperlink" Target="https://www.reddit.com/r/metacanada/comments/hhbxav/in_a_time_of_protest_black_lgbtq_voices_rise/" TargetMode="External"/><Relationship Id="rId1567" Type="http://schemas.openxmlformats.org/officeDocument/2006/relationships/hyperlink" Target="https://www.reddit.com/r/metacanada/comments/hc8a4j/toronto_violence_one_victim_dead_after_daylight/" TargetMode="External"/><Relationship Id="rId2898" Type="http://schemas.openxmlformats.org/officeDocument/2006/relationships/hyperlink" Target="https://www.reddit.com/r/metacanada/comments/hhbxav/in_a_time_of_protest_black_lgbtq_voices_rise/" TargetMode="External"/><Relationship Id="rId1568" Type="http://schemas.openxmlformats.org/officeDocument/2006/relationships/hyperlink" Target="https://www.cp24.com/news/suspect-was-lying-in-wait-for-man-gunned-down-in-targeted-killing-in-corso-italia-police-1.4991571" TargetMode="External"/><Relationship Id="rId2899" Type="http://schemas.openxmlformats.org/officeDocument/2006/relationships/hyperlink" Target="http://i.redd.it" TargetMode="External"/><Relationship Id="rId1569" Type="http://schemas.openxmlformats.org/officeDocument/2006/relationships/hyperlink" Target="http://youtube.com" TargetMode="External"/><Relationship Id="rId976" Type="http://schemas.openxmlformats.org/officeDocument/2006/relationships/hyperlink" Target="https://www.reddit.com/r/metacanada/comments/hccz3i/so_the_cofounder_of_blm_admits_this_has_nothing/" TargetMode="External"/><Relationship Id="rId975" Type="http://schemas.openxmlformats.org/officeDocument/2006/relationships/hyperlink" Target="http://twitter.com" TargetMode="External"/><Relationship Id="rId974" Type="http://schemas.openxmlformats.org/officeDocument/2006/relationships/hyperlink" Target="https://i.redd.it/proygmb0t5351.png" TargetMode="External"/><Relationship Id="rId973" Type="http://schemas.openxmlformats.org/officeDocument/2006/relationships/hyperlink" Target="https://www.reddit.com/r/metacanada/comments/gxdh1q/black_lives_dont_matter_if_youre_a_police_officer/" TargetMode="External"/><Relationship Id="rId979" Type="http://schemas.openxmlformats.org/officeDocument/2006/relationships/hyperlink" Target="https://www.reddit.com/r/metacanada/comments/h8l6nf/all_white_people_are_required_to_give_10_to_one/" TargetMode="External"/><Relationship Id="rId978" Type="http://schemas.openxmlformats.org/officeDocument/2006/relationships/hyperlink" Target="http://twitter.com" TargetMode="External"/><Relationship Id="rId977" Type="http://schemas.openxmlformats.org/officeDocument/2006/relationships/hyperlink" Target="https://twitter.com/TheLeadCNN/status/1274076999192018945" TargetMode="External"/><Relationship Id="rId2890" Type="http://schemas.openxmlformats.org/officeDocument/2006/relationships/hyperlink" Target="http://globalnews.ca" TargetMode="External"/><Relationship Id="rId1560" Type="http://schemas.openxmlformats.org/officeDocument/2006/relationships/hyperlink" Target="http://youtube.com" TargetMode="External"/><Relationship Id="rId2891" Type="http://schemas.openxmlformats.org/officeDocument/2006/relationships/hyperlink" Target="https://www.reddit.com/r/metacanada/comments/gz1hu8/rcmp_sending_out_strange_press_releases_about/" TargetMode="External"/><Relationship Id="rId972" Type="http://schemas.openxmlformats.org/officeDocument/2006/relationships/hyperlink" Target="http://i.redd.it" TargetMode="External"/><Relationship Id="rId1561" Type="http://schemas.openxmlformats.org/officeDocument/2006/relationships/hyperlink" Target="https://www.reddit.com/r/metacanada/comments/gxzaba/the_west_is_crumbling_because_our_culture_breeds/" TargetMode="External"/><Relationship Id="rId2892" Type="http://schemas.openxmlformats.org/officeDocument/2006/relationships/hyperlink" Target="https://globalnews.ca/news/7021882/rcmp-incel-terrorism-guide/" TargetMode="External"/><Relationship Id="rId971" Type="http://schemas.openxmlformats.org/officeDocument/2006/relationships/hyperlink" Target="https://i.redd.it/z0gqvkg1k1751.jpg" TargetMode="External"/><Relationship Id="rId1562" Type="http://schemas.openxmlformats.org/officeDocument/2006/relationships/hyperlink" Target="https://www.youtube.com/watch?v=ZQZ1B4eAQX4" TargetMode="External"/><Relationship Id="rId2893" Type="http://schemas.openxmlformats.org/officeDocument/2006/relationships/hyperlink" Target="http://archive.is" TargetMode="External"/><Relationship Id="rId970" Type="http://schemas.openxmlformats.org/officeDocument/2006/relationships/hyperlink" Target="https://www.reddit.com/r/metacanada/comments/hfkf47/killer_cuomo/" TargetMode="External"/><Relationship Id="rId1563" Type="http://schemas.openxmlformats.org/officeDocument/2006/relationships/hyperlink" Target="http://imgur.com" TargetMode="External"/><Relationship Id="rId2894" Type="http://schemas.openxmlformats.org/officeDocument/2006/relationships/hyperlink" Target="https://www.reddit.com/r/metacanada/comments/hem2io/video_in_civil_claim_shows_rcmp_officer_dragging/" TargetMode="External"/><Relationship Id="rId1564" Type="http://schemas.openxmlformats.org/officeDocument/2006/relationships/hyperlink" Target="https://www.reddit.com/r/metacanada/comments/h97g6u/the_most_antiimmigrant_european_countries/" TargetMode="External"/><Relationship Id="rId2895" Type="http://schemas.openxmlformats.org/officeDocument/2006/relationships/hyperlink" Target="http://archive.is/I6jhU" TargetMode="External"/><Relationship Id="rId1598" Type="http://schemas.openxmlformats.org/officeDocument/2006/relationships/hyperlink" Target="https://www.reddit.com/r/metacanada/comments/hb2dwc/national_war_memorial_man_charged_after/" TargetMode="External"/><Relationship Id="rId1599" Type="http://schemas.openxmlformats.org/officeDocument/2006/relationships/hyperlink" Target="http://archive.is/kVtEt" TargetMode="External"/><Relationship Id="rId1590" Type="http://schemas.openxmlformats.org/officeDocument/2006/relationships/hyperlink" Target="https://www.youtube.com/watch?v=9sPLzXtnJ_c" TargetMode="External"/><Relationship Id="rId1591" Type="http://schemas.openxmlformats.org/officeDocument/2006/relationships/hyperlink" Target="http://i.redd.it" TargetMode="External"/><Relationship Id="rId1592" Type="http://schemas.openxmlformats.org/officeDocument/2006/relationships/hyperlink" Target="https://www.reddit.com/r/metacanada/comments/heeru2/shared_by_a_white_girl_on_facebook_so_basically/" TargetMode="External"/><Relationship Id="rId1593" Type="http://schemas.openxmlformats.org/officeDocument/2006/relationships/hyperlink" Target="https://i.redd.it/j8siafg2yn651.jpg" TargetMode="External"/><Relationship Id="rId1594" Type="http://schemas.openxmlformats.org/officeDocument/2006/relationships/hyperlink" Target="http://i.redd.it" TargetMode="External"/><Relationship Id="rId1595" Type="http://schemas.openxmlformats.org/officeDocument/2006/relationships/hyperlink" Target="https://www.reddit.com/r/metacanada/comments/gyigbc/so_boris_is_a_shill_we_got_fooled/" TargetMode="External"/><Relationship Id="rId1596" Type="http://schemas.openxmlformats.org/officeDocument/2006/relationships/hyperlink" Target="https://i.redd.it/vbyh6lvqfj351.png" TargetMode="External"/><Relationship Id="rId1597" Type="http://schemas.openxmlformats.org/officeDocument/2006/relationships/hyperlink" Target="http://archive.is" TargetMode="External"/><Relationship Id="rId1587" Type="http://schemas.openxmlformats.org/officeDocument/2006/relationships/hyperlink" Target="https://www.sprucegroveexaminer.com/opinion/columnists/braid-partisan-attacks-and-denials-have-no-place-in-the-debate-about-canadian-racism/wcm/372eca3e-5407-468e-96d2-9e1a40320e01" TargetMode="External"/><Relationship Id="rId1588" Type="http://schemas.openxmlformats.org/officeDocument/2006/relationships/hyperlink" Target="http://youtube.com" TargetMode="External"/><Relationship Id="rId1589" Type="http://schemas.openxmlformats.org/officeDocument/2006/relationships/hyperlink" Target="https://www.reddit.com/r/metacanada/comments/gvl66f/europe_is_an_islamic_continent_whos_next_in_line/" TargetMode="External"/><Relationship Id="rId998" Type="http://schemas.openxmlformats.org/officeDocument/2006/relationships/hyperlink" Target="https://www.reddit.com/r/metacanada/comments/gy0295/man_shows_up_in_blackface_to_toronto_protest_and/" TargetMode="External"/><Relationship Id="rId997" Type="http://schemas.openxmlformats.org/officeDocument/2006/relationships/hyperlink" Target="http://blogto.com" TargetMode="External"/><Relationship Id="rId996" Type="http://schemas.openxmlformats.org/officeDocument/2006/relationships/hyperlink" Target="http://archive.is/VEm7a" TargetMode="External"/><Relationship Id="rId995" Type="http://schemas.openxmlformats.org/officeDocument/2006/relationships/hyperlink" Target="https://www.reddit.com/r/metacanada/comments/hdmp84/uk_park_stabbings_that_killed_3_was_a_terror/" TargetMode="External"/><Relationship Id="rId999" Type="http://schemas.openxmlformats.org/officeDocument/2006/relationships/hyperlink" Target="https://www.blogto.com/city/2020/06/man-blackface-toronto-protest-police/" TargetMode="External"/><Relationship Id="rId990" Type="http://schemas.openxmlformats.org/officeDocument/2006/relationships/hyperlink" Target="https://www.reddit.com/r/metacanada/comments/h7sinz/in_case_you_didnt_think_liberalism_was_a_mental/" TargetMode="External"/><Relationship Id="rId1580" Type="http://schemas.openxmlformats.org/officeDocument/2006/relationships/hyperlink" Target="https://www.np.reddit.com/r/PublicFreakout/comments/gvty0y/canadian_police_beat_16yo_boy_on_ground_for/" TargetMode="External"/><Relationship Id="rId1581" Type="http://schemas.openxmlformats.org/officeDocument/2006/relationships/hyperlink" Target="https://www.reddit.com/r/metacanada/comments/gxzqq6/what_are_the_sjws_gonna_do_when_like_real_actual/" TargetMode="External"/><Relationship Id="rId1582" Type="http://schemas.openxmlformats.org/officeDocument/2006/relationships/hyperlink" Target="https://www.reddit.com/r/metacanada/comments/gxzqq6/what_are_the_sjws_gonna_do_when_like_real_actual/" TargetMode="External"/><Relationship Id="rId994" Type="http://schemas.openxmlformats.org/officeDocument/2006/relationships/hyperlink" Target="http://archive.is" TargetMode="External"/><Relationship Id="rId1583" Type="http://schemas.openxmlformats.org/officeDocument/2006/relationships/hyperlink" Target="https://www.reddit.com/r/metacanada/comments/gygtzm/demonrats_then_now/" TargetMode="External"/><Relationship Id="rId993" Type="http://schemas.openxmlformats.org/officeDocument/2006/relationships/hyperlink" Target="https://www.reddit.com/r/metacanada/comments/hgl3hx/to_all_the_brown_and_black_people_in_canada_i_am/" TargetMode="External"/><Relationship Id="rId1584" Type="http://schemas.openxmlformats.org/officeDocument/2006/relationships/hyperlink" Target="https://files.catbox.moe/mipm47.jpeg" TargetMode="External"/><Relationship Id="rId992" Type="http://schemas.openxmlformats.org/officeDocument/2006/relationships/hyperlink" Target="https://www.reddit.com/r/metacanada/comments/hgl3hx/to_all_the_brown_and_black_people_in_canada_i_am/" TargetMode="External"/><Relationship Id="rId1585" Type="http://schemas.openxmlformats.org/officeDocument/2006/relationships/hyperlink" Target="http://sprucegroveexaminer.com" TargetMode="External"/><Relationship Id="rId991" Type="http://schemas.openxmlformats.org/officeDocument/2006/relationships/hyperlink" Target="https://www.reddit.com/r/metacanada/comments/h7sinz/in_case_you_didnt_think_liberalism_was_a_mental/" TargetMode="External"/><Relationship Id="rId1586" Type="http://schemas.openxmlformats.org/officeDocument/2006/relationships/hyperlink" Target="https://www.reddit.com/r/metacanada/comments/hhl2qy/a_guilty_conscience_mpp_randy_hillier_mocks/" TargetMode="External"/><Relationship Id="rId1532" Type="http://schemas.openxmlformats.org/officeDocument/2006/relationships/hyperlink" Target="http://toronto.citynews.ca" TargetMode="External"/><Relationship Id="rId2863" Type="http://schemas.openxmlformats.org/officeDocument/2006/relationships/hyperlink" Target="http://apnews.com" TargetMode="External"/><Relationship Id="rId1533" Type="http://schemas.openxmlformats.org/officeDocument/2006/relationships/hyperlink" Target="https://www.reddit.com/r/metacanada/comments/hfuwpk/mother_of_teen_boy_targeted_in_racist_video_made/" TargetMode="External"/><Relationship Id="rId2864" Type="http://schemas.openxmlformats.org/officeDocument/2006/relationships/hyperlink" Target="https://www.reddit.com/r/metacanada/comments/hdryt1/china_to_canada_pm_stop_irresponsible_remarks_on/" TargetMode="External"/><Relationship Id="rId1534" Type="http://schemas.openxmlformats.org/officeDocument/2006/relationships/hyperlink" Target="https://toronto.citynews.ca/2020/06/25/mother-of-teen-boy-targeted-in-racist-video-files-quebec-human-rights-complaint/" TargetMode="External"/><Relationship Id="rId2865" Type="http://schemas.openxmlformats.org/officeDocument/2006/relationships/hyperlink" Target="https://apnews.com/87d84e764f9d84c0b377c0261916a249" TargetMode="External"/><Relationship Id="rId1535" Type="http://schemas.openxmlformats.org/officeDocument/2006/relationships/hyperlink" Target="http://i.redd.it" TargetMode="External"/><Relationship Id="rId2866" Type="http://schemas.openxmlformats.org/officeDocument/2006/relationships/hyperlink" Target="http://twitter.com" TargetMode="External"/><Relationship Id="rId1536" Type="http://schemas.openxmlformats.org/officeDocument/2006/relationships/hyperlink" Target="https://www.reddit.com/r/metacanada/comments/hb06jo/i_was_out_on_probation_in_jan_for_cruelty_to_kids/" TargetMode="External"/><Relationship Id="rId2867" Type="http://schemas.openxmlformats.org/officeDocument/2006/relationships/hyperlink" Target="https://www.reddit.com/r/metacanada/comments/hb8gjy/man_assaulted_at_store/" TargetMode="External"/><Relationship Id="rId1537" Type="http://schemas.openxmlformats.org/officeDocument/2006/relationships/hyperlink" Target="https://i.redd.it/0kvdlzvtaj551.jpg" TargetMode="External"/><Relationship Id="rId2868" Type="http://schemas.openxmlformats.org/officeDocument/2006/relationships/hyperlink" Target="https://twitter.com/tariqnasheed/status/1273092750699720709?s=09" TargetMode="External"/><Relationship Id="rId1538" Type="http://schemas.openxmlformats.org/officeDocument/2006/relationships/hyperlink" Target="http://zerohedge.com" TargetMode="External"/><Relationship Id="rId2869" Type="http://schemas.openxmlformats.org/officeDocument/2006/relationships/hyperlink" Target="http://globalnews.ca" TargetMode="External"/><Relationship Id="rId1539" Type="http://schemas.openxmlformats.org/officeDocument/2006/relationships/hyperlink" Target="https://www.reddit.com/r/metacanada/comments/gx53cp/students_demand_lax_grading_for_black_students/" TargetMode="External"/><Relationship Id="rId949" Type="http://schemas.openxmlformats.org/officeDocument/2006/relationships/hyperlink" Target="http://youtube.com" TargetMode="External"/><Relationship Id="rId948" Type="http://schemas.openxmlformats.org/officeDocument/2006/relationships/hyperlink" Target="https://youtu.be/P2JZm1nJaeo" TargetMode="External"/><Relationship Id="rId943" Type="http://schemas.openxmlformats.org/officeDocument/2006/relationships/hyperlink" Target="http://v.redd.it" TargetMode="External"/><Relationship Id="rId942" Type="http://schemas.openxmlformats.org/officeDocument/2006/relationships/hyperlink" Target="https://i.redd.it/zvmb42caak251.jpg" TargetMode="External"/><Relationship Id="rId941" Type="http://schemas.openxmlformats.org/officeDocument/2006/relationships/hyperlink" Target="https://www.reddit.com/r/metacanada/comments/gvfsof/america_became_super_racist_really_quickly/" TargetMode="External"/><Relationship Id="rId940" Type="http://schemas.openxmlformats.org/officeDocument/2006/relationships/hyperlink" Target="http://i.redd.it" TargetMode="External"/><Relationship Id="rId947" Type="http://schemas.openxmlformats.org/officeDocument/2006/relationships/hyperlink" Target="https://www.reddit.com/r/metacanada/comments/gwkqb8/hate_crime_detectives/" TargetMode="External"/><Relationship Id="rId946" Type="http://schemas.openxmlformats.org/officeDocument/2006/relationships/hyperlink" Target="http://youtu.be" TargetMode="External"/><Relationship Id="rId945" Type="http://schemas.openxmlformats.org/officeDocument/2006/relationships/hyperlink" Target="https://v.redd.it/xcuu52k74x551" TargetMode="External"/><Relationship Id="rId944" Type="http://schemas.openxmlformats.org/officeDocument/2006/relationships/hyperlink" Target="https://www.reddit.com/r/metacanada/comments/hc713r/blm_checks_white_mans_privilege/" TargetMode="External"/><Relationship Id="rId2860" Type="http://schemas.openxmlformats.org/officeDocument/2006/relationships/hyperlink" Target="http://outline.com" TargetMode="External"/><Relationship Id="rId1530" Type="http://schemas.openxmlformats.org/officeDocument/2006/relationships/hyperlink" Target="https://www.reddit.com/r/metacanada/comments/gwqnhy/the_interim_head_of_the_green_party_is_calling_on/" TargetMode="External"/><Relationship Id="rId2861" Type="http://schemas.openxmlformats.org/officeDocument/2006/relationships/hyperlink" Target="https://www.reddit.com/r/metacanada/comments/h15cnj/fraud_and_error_under_cerb_may_be_even_worse_than/" TargetMode="External"/><Relationship Id="rId1531" Type="http://schemas.openxmlformats.org/officeDocument/2006/relationships/hyperlink" Target="https://i.redd.it/noqa18h9oy251.png" TargetMode="External"/><Relationship Id="rId2862" Type="http://schemas.openxmlformats.org/officeDocument/2006/relationships/hyperlink" Target="https://outline.com/pBSF7E" TargetMode="External"/><Relationship Id="rId1521" Type="http://schemas.openxmlformats.org/officeDocument/2006/relationships/hyperlink" Target="https://www.reddit.com/r/metacanada/comments/herwfw/juicy/" TargetMode="External"/><Relationship Id="rId2852" Type="http://schemas.openxmlformats.org/officeDocument/2006/relationships/hyperlink" Target="https://www.reddit.com/r/metacanada/comments/hg6wru/college_removes_offensive_word_freedom_from_id/" TargetMode="External"/><Relationship Id="rId1522" Type="http://schemas.openxmlformats.org/officeDocument/2006/relationships/hyperlink" Target="https://i.redd.it/ghoif2bhkr651.jpg" TargetMode="External"/><Relationship Id="rId2853" Type="http://schemas.openxmlformats.org/officeDocument/2006/relationships/hyperlink" Target="https://www.campusreform.org/?ID=15103" TargetMode="External"/><Relationship Id="rId1523" Type="http://schemas.openxmlformats.org/officeDocument/2006/relationships/hyperlink" Target="http://boloprogram.org" TargetMode="External"/><Relationship Id="rId2854" Type="http://schemas.openxmlformats.org/officeDocument/2006/relationships/hyperlink" Target="http://np.reddit.com" TargetMode="External"/><Relationship Id="rId1524" Type="http://schemas.openxmlformats.org/officeDocument/2006/relationships/hyperlink" Target="https://www.reddit.com/r/metacanada/comments/h9e11i/tquan_robertson_sewer_rat_who_shot_up_playground/" TargetMode="External"/><Relationship Id="rId2855" Type="http://schemas.openxmlformats.org/officeDocument/2006/relationships/hyperlink" Target="https://www.reddit.com/r/metacanada/comments/gz5z8u/tomaplelaughs_says_that_all_the_pricks_from_india/" TargetMode="External"/><Relationship Id="rId1525" Type="http://schemas.openxmlformats.org/officeDocument/2006/relationships/hyperlink" Target="https://www.boloprogram.org/robertson/" TargetMode="External"/><Relationship Id="rId2856" Type="http://schemas.openxmlformats.org/officeDocument/2006/relationships/hyperlink" Target="https://np.reddit.com/r/metacanada/comments/gtiq1o/needless_to_say_this_did_not_last_long_on_twitter/fsguaur/?context=3" TargetMode="External"/><Relationship Id="rId1526" Type="http://schemas.openxmlformats.org/officeDocument/2006/relationships/hyperlink" Target="http://twitter.com" TargetMode="External"/><Relationship Id="rId2857" Type="http://schemas.openxmlformats.org/officeDocument/2006/relationships/hyperlink" Target="http://ottawa.ctvnews.ca" TargetMode="External"/><Relationship Id="rId1527" Type="http://schemas.openxmlformats.org/officeDocument/2006/relationships/hyperlink" Target="https://www.reddit.com/r/metacanada/comments/gv05qc/marc_emery_on_racism_in_canada/" TargetMode="External"/><Relationship Id="rId2858" Type="http://schemas.openxmlformats.org/officeDocument/2006/relationships/hyperlink" Target="https://www.reddit.com/r/metacanada/comments/habwnw/ottawa_board_of_health_recognizes_racism_as/" TargetMode="External"/><Relationship Id="rId1528" Type="http://schemas.openxmlformats.org/officeDocument/2006/relationships/hyperlink" Target="https://twitter.com/MarcScottEmery/status/1267657553493835776" TargetMode="External"/><Relationship Id="rId2859" Type="http://schemas.openxmlformats.org/officeDocument/2006/relationships/hyperlink" Target="https://ottawa.ctvnews.ca/mobile/ottawa-board-of-health-recognizes-racism-as-public-health-issue-1.4983807" TargetMode="External"/><Relationship Id="rId1529" Type="http://schemas.openxmlformats.org/officeDocument/2006/relationships/hyperlink" Target="http://i.redd.it" TargetMode="External"/><Relationship Id="rId939" Type="http://schemas.openxmlformats.org/officeDocument/2006/relationships/hyperlink" Target="https://www.reddit.com/r/metacanada/comments/hhq5kf/call_me_a_simp_if_you_must_but_i_actually_like/" TargetMode="External"/><Relationship Id="rId938" Type="http://schemas.openxmlformats.org/officeDocument/2006/relationships/hyperlink" Target="https://www.reddit.com/r/metacanada/comments/hhq5kf/call_me_a_simp_if_you_must_but_i_actually_like/" TargetMode="External"/><Relationship Id="rId937" Type="http://schemas.openxmlformats.org/officeDocument/2006/relationships/hyperlink" Target="https://toronto.citynews.ca/2020/06/08/anti-black-racism-public-health-crisis/" TargetMode="External"/><Relationship Id="rId932" Type="http://schemas.openxmlformats.org/officeDocument/2006/relationships/hyperlink" Target="http://imgur.com" TargetMode="External"/><Relationship Id="rId931" Type="http://schemas.openxmlformats.org/officeDocument/2006/relationships/hyperlink" Target="https://i.imgur.com/cDAIq80.jpg" TargetMode="External"/><Relationship Id="rId930" Type="http://schemas.openxmlformats.org/officeDocument/2006/relationships/hyperlink" Target="https://www.reddit.com/r/metacanada/comments/gwbqqs/which_one_of_you_white_supremacist_did_this/" TargetMode="External"/><Relationship Id="rId936" Type="http://schemas.openxmlformats.org/officeDocument/2006/relationships/hyperlink" Target="https://www.reddit.com/r/metacanada/comments/gzhi6c/board_of_health_votes_to_recognize_antiblack/" TargetMode="External"/><Relationship Id="rId935" Type="http://schemas.openxmlformats.org/officeDocument/2006/relationships/hyperlink" Target="http://toronto.citynews.ca" TargetMode="External"/><Relationship Id="rId934" Type="http://schemas.openxmlformats.org/officeDocument/2006/relationships/hyperlink" Target="https://imgur.com/13gB9Jg" TargetMode="External"/><Relationship Id="rId933" Type="http://schemas.openxmlformats.org/officeDocument/2006/relationships/hyperlink" Target="https://www.reddit.com/r/metacanada/comments/hc878m/this_is_getting_ridiculous/" TargetMode="External"/><Relationship Id="rId2850" Type="http://schemas.openxmlformats.org/officeDocument/2006/relationships/hyperlink" Target="https://youtu.be/cxxHV5vu1Mo" TargetMode="External"/><Relationship Id="rId1520" Type="http://schemas.openxmlformats.org/officeDocument/2006/relationships/hyperlink" Target="http://i.redd.it" TargetMode="External"/><Relationship Id="rId2851" Type="http://schemas.openxmlformats.org/officeDocument/2006/relationships/hyperlink" Target="http://campusreform.org" TargetMode="External"/><Relationship Id="rId1554" Type="http://schemas.openxmlformats.org/officeDocument/2006/relationships/hyperlink" Target="http://cp24.com" TargetMode="External"/><Relationship Id="rId2885" Type="http://schemas.openxmlformats.org/officeDocument/2006/relationships/hyperlink" Target="https://www.reddit.com/r/metacanada/comments/gvbtw8/lol_why_rmetacanada_is_a_joke_you_guys_are/" TargetMode="External"/><Relationship Id="rId1555" Type="http://schemas.openxmlformats.org/officeDocument/2006/relationships/hyperlink" Target="https://www.reddit.com/r/metacanada/comments/hblcrs/hate_crime_pierre_trudeau_stutue_painted_in_black/" TargetMode="External"/><Relationship Id="rId2886" Type="http://schemas.openxmlformats.org/officeDocument/2006/relationships/hyperlink" Target="https://i.redd.it/0e7izuxm9j251.jpg" TargetMode="External"/><Relationship Id="rId1556" Type="http://schemas.openxmlformats.org/officeDocument/2006/relationships/hyperlink" Target="https://www.cp24.com/video?clipId=1980271" TargetMode="External"/><Relationship Id="rId2887" Type="http://schemas.openxmlformats.org/officeDocument/2006/relationships/hyperlink" Target="http://thepostmillennial.com" TargetMode="External"/><Relationship Id="rId1557" Type="http://schemas.openxmlformats.org/officeDocument/2006/relationships/hyperlink" Target="http://i.redd.it" TargetMode="External"/><Relationship Id="rId2888" Type="http://schemas.openxmlformats.org/officeDocument/2006/relationships/hyperlink" Target="https://www.reddit.com/r/metacanada/comments/h0ccaq/watch_man_at_toronto_black_lives_matter_protest/" TargetMode="External"/><Relationship Id="rId1558" Type="http://schemas.openxmlformats.org/officeDocument/2006/relationships/hyperlink" Target="https://www.reddit.com/r/metacanada/comments/gwv68n/white_replacement_is_a_myth_bigot/" TargetMode="External"/><Relationship Id="rId2889" Type="http://schemas.openxmlformats.org/officeDocument/2006/relationships/hyperlink" Target="https://thepostmillennial.com/watch-man-at-toronto-black-lives-matter-protest-calls-for-destruction-of-winston-churchill-statue" TargetMode="External"/><Relationship Id="rId1559" Type="http://schemas.openxmlformats.org/officeDocument/2006/relationships/hyperlink" Target="https://i.redd.it/gc2yuj8zxz251.jpg" TargetMode="External"/><Relationship Id="rId965" Type="http://schemas.openxmlformats.org/officeDocument/2006/relationships/hyperlink" Target="https://i.redd.it/ld84pvevxp351.jpg" TargetMode="External"/><Relationship Id="rId964" Type="http://schemas.openxmlformats.org/officeDocument/2006/relationships/hyperlink" Target="https://www.reddit.com/r/metacanada/comments/gz3btp/take_a_bath_hippy/" TargetMode="External"/><Relationship Id="rId963" Type="http://schemas.openxmlformats.org/officeDocument/2006/relationships/hyperlink" Target="http://i.redd.it" TargetMode="External"/><Relationship Id="rId962" Type="http://schemas.openxmlformats.org/officeDocument/2006/relationships/hyperlink" Target="https://v.redd.it/alp9pr7vij251" TargetMode="External"/><Relationship Id="rId969" Type="http://schemas.openxmlformats.org/officeDocument/2006/relationships/hyperlink" Target="http://i.redd.it" TargetMode="External"/><Relationship Id="rId968" Type="http://schemas.openxmlformats.org/officeDocument/2006/relationships/hyperlink" Target="https://www.youtube.com/watch?v=-Wz69m4hKsw&amp;amp;t" TargetMode="External"/><Relationship Id="rId967" Type="http://schemas.openxmlformats.org/officeDocument/2006/relationships/hyperlink" Target="https://www.reddit.com/r/metacanada/comments/gvegjo/minneapolis_police_show_up_to_rescue_a_black/" TargetMode="External"/><Relationship Id="rId966" Type="http://schemas.openxmlformats.org/officeDocument/2006/relationships/hyperlink" Target="http://youtube.com" TargetMode="External"/><Relationship Id="rId2880" Type="http://schemas.openxmlformats.org/officeDocument/2006/relationships/hyperlink" Target="https://i.redd.it/dop9lnv9tw251.jpg" TargetMode="External"/><Relationship Id="rId961" Type="http://schemas.openxmlformats.org/officeDocument/2006/relationships/hyperlink" Target="https://www.reddit.com/r/metacanada/comments/gvcubm/nothing_scares_a_corrupt_government_more_than_a/" TargetMode="External"/><Relationship Id="rId1550" Type="http://schemas.openxmlformats.org/officeDocument/2006/relationships/hyperlink" Target="https://globalnews.ca/news/7056045/arrests-houdini-memorial-shooting-toronto/" TargetMode="External"/><Relationship Id="rId2881" Type="http://schemas.openxmlformats.org/officeDocument/2006/relationships/hyperlink" Target="http://vice.com" TargetMode="External"/><Relationship Id="rId960" Type="http://schemas.openxmlformats.org/officeDocument/2006/relationships/hyperlink" Target="http://v.redd.it" TargetMode="External"/><Relationship Id="rId1551" Type="http://schemas.openxmlformats.org/officeDocument/2006/relationships/hyperlink" Target="http://i.redd.it" TargetMode="External"/><Relationship Id="rId2882" Type="http://schemas.openxmlformats.org/officeDocument/2006/relationships/hyperlink" Target="https://www.reddit.com/r/metacanada/comments/h8c8bc/national_post_journalists_demand_rex_murphy_stop/" TargetMode="External"/><Relationship Id="rId1552" Type="http://schemas.openxmlformats.org/officeDocument/2006/relationships/hyperlink" Target="https://www.reddit.com/r/metacanada/comments/hczerj/hey_guys_i_know_the_reddit_app_is_black_and_td/" TargetMode="External"/><Relationship Id="rId2883" Type="http://schemas.openxmlformats.org/officeDocument/2006/relationships/hyperlink" Target="https://www.reddit.com/r/metacanada/comments/h8c8bc/national_post_journalists_demand_rex_murphy_stop/" TargetMode="External"/><Relationship Id="rId1553" Type="http://schemas.openxmlformats.org/officeDocument/2006/relationships/hyperlink" Target="https://i.redd.it/j8jm0sj4h6651.jpg" TargetMode="External"/><Relationship Id="rId2884" Type="http://schemas.openxmlformats.org/officeDocument/2006/relationships/hyperlink" Target="http://i.redd.it" TargetMode="External"/><Relationship Id="rId1543" Type="http://schemas.openxmlformats.org/officeDocument/2006/relationships/hyperlink" Target="https://i.imgur.com/nHHr7T8.jpg" TargetMode="External"/><Relationship Id="rId2874" Type="http://schemas.openxmlformats.org/officeDocument/2006/relationships/hyperlink" Target="https://globalnews.ca/news/7032198/justin-trudeau-anti-black-racism-protest/" TargetMode="External"/><Relationship Id="rId1544" Type="http://schemas.openxmlformats.org/officeDocument/2006/relationships/hyperlink" Target="https://www.reddit.com/r/metacanada/comments/h88hb0/ontario_liberal_insider_former_trudeau_candidate/" TargetMode="External"/><Relationship Id="rId2875" Type="http://schemas.openxmlformats.org/officeDocument/2006/relationships/hyperlink" Target="http://uk.reuters.com" TargetMode="External"/><Relationship Id="rId1545" Type="http://schemas.openxmlformats.org/officeDocument/2006/relationships/hyperlink" Target="https://www.reddit.com/r/metacanada/comments/h88hb0/ontario_liberal_insider_former_trudeau_candidate/" TargetMode="External"/><Relationship Id="rId2876" Type="http://schemas.openxmlformats.org/officeDocument/2006/relationships/hyperlink" Target="https://www.reddit.com/r/metacanada/comments/h111wj/zoom_suspends_usbased_activists_account_after/" TargetMode="External"/><Relationship Id="rId1546" Type="http://schemas.openxmlformats.org/officeDocument/2006/relationships/hyperlink" Target="https://www.reddit.com/r/metacanada/comments/hbqqqe/attempted_fraud_call_from_service_canada_to_get/" TargetMode="External"/><Relationship Id="rId2877" Type="http://schemas.openxmlformats.org/officeDocument/2006/relationships/hyperlink" Target="https://uk.reuters.com/article/uk-zoom-video-commn-china/zoom-suspends-u-s-based-activists-account-after-tiananmen-event-idUKKBN23I0G9" TargetMode="External"/><Relationship Id="rId1547" Type="http://schemas.openxmlformats.org/officeDocument/2006/relationships/hyperlink" Target="https://3speak.online/watch?v=vladtepesblog/hhxawoqr&amp;amp;jwsource=rdt" TargetMode="External"/><Relationship Id="rId2878" Type="http://schemas.openxmlformats.org/officeDocument/2006/relationships/hyperlink" Target="http://i.redd.it" TargetMode="External"/><Relationship Id="rId1548" Type="http://schemas.openxmlformats.org/officeDocument/2006/relationships/hyperlink" Target="http://globalnews.ca" TargetMode="External"/><Relationship Id="rId2879" Type="http://schemas.openxmlformats.org/officeDocument/2006/relationships/hyperlink" Target="https://www.reddit.com/r/metacanada/comments/gwjamj/2020_oppression_olympics_biggest_victim_wins/" TargetMode="External"/><Relationship Id="rId1549" Type="http://schemas.openxmlformats.org/officeDocument/2006/relationships/hyperlink" Target="https://www.reddit.com/r/metacanada/comments/h7k6h4/memorial_back_alley_60_rounds_7_guns_and_a_bunch/" TargetMode="External"/><Relationship Id="rId959" Type="http://schemas.openxmlformats.org/officeDocument/2006/relationships/hyperlink" Target="https://www.reddit.com/r/metacanada/comments/ha8xie/why_am_i_working_while_my_peers_sit_at_home/" TargetMode="External"/><Relationship Id="rId954" Type="http://schemas.openxmlformats.org/officeDocument/2006/relationships/hyperlink" Target="https://i.redd.it/d7h3r3x9r8251.png" TargetMode="External"/><Relationship Id="rId953" Type="http://schemas.openxmlformats.org/officeDocument/2006/relationships/hyperlink" Target="https://www.reddit.com/r/metacanada/comments/guf8qc/based_alert_watch_his_videos_for_nobs_unfiltered/" TargetMode="External"/><Relationship Id="rId952" Type="http://schemas.openxmlformats.org/officeDocument/2006/relationships/hyperlink" Target="http://i.redd.it" TargetMode="External"/><Relationship Id="rId951" Type="http://schemas.openxmlformats.org/officeDocument/2006/relationships/hyperlink" Target="https://www.youtube.com/watch?v=oL1qAyxnabo" TargetMode="External"/><Relationship Id="rId958" Type="http://schemas.openxmlformats.org/officeDocument/2006/relationships/hyperlink" Target="https://www.reddit.com/r/metacanada/comments/ha8xie/why_am_i_working_while_my_peers_sit_at_home/" TargetMode="External"/><Relationship Id="rId957" Type="http://schemas.openxmlformats.org/officeDocument/2006/relationships/hyperlink" Target="https://nypost.com/2020/06/20/muhammad-alis-son-says-he-wouldve-hated-black-lives-matters/" TargetMode="External"/><Relationship Id="rId956" Type="http://schemas.openxmlformats.org/officeDocument/2006/relationships/hyperlink" Target="https://www.reddit.com/r/metacanada/comments/hcvyif/muhammad_alis_son_says_dad_would_have_hated/" TargetMode="External"/><Relationship Id="rId955" Type="http://schemas.openxmlformats.org/officeDocument/2006/relationships/hyperlink" Target="http://nypost.com" TargetMode="External"/><Relationship Id="rId950" Type="http://schemas.openxmlformats.org/officeDocument/2006/relationships/hyperlink" Target="https://www.reddit.com/r/metacanada/comments/hiomfo/black_lives_matter_thugs_attack_conservative/" TargetMode="External"/><Relationship Id="rId2870" Type="http://schemas.openxmlformats.org/officeDocument/2006/relationships/hyperlink" Target="https://www.reddit.com/r/metacanada/comments/h9fy97/he_is_not_violent_oblivious_chief_says_about_man/" TargetMode="External"/><Relationship Id="rId1540" Type="http://schemas.openxmlformats.org/officeDocument/2006/relationships/hyperlink" Target="https://www.zerohedge.com/political/students-demand-lax-grading-black-students-university-agrees" TargetMode="External"/><Relationship Id="rId2871" Type="http://schemas.openxmlformats.org/officeDocument/2006/relationships/hyperlink" Target="https://globalnews.ca/news/7062792/new-brunswick-indigenous-man-is-victim-of-rcmp-involved-fatal-shooting-chief/" TargetMode="External"/><Relationship Id="rId1541" Type="http://schemas.openxmlformats.org/officeDocument/2006/relationships/hyperlink" Target="http://i.imgur.com" TargetMode="External"/><Relationship Id="rId2872" Type="http://schemas.openxmlformats.org/officeDocument/2006/relationships/hyperlink" Target="http://globalnews.ca" TargetMode="External"/><Relationship Id="rId1542" Type="http://schemas.openxmlformats.org/officeDocument/2006/relationships/hyperlink" Target="https://www.reddit.com/r/metacanada/comments/gwn5j7/i_deserve_to_be_banned_for_posting_this_here_lol/" TargetMode="External"/><Relationship Id="rId2873" Type="http://schemas.openxmlformats.org/officeDocument/2006/relationships/hyperlink" Target="https://www.reddit.com/r/metacanada/comments/gxdz73/our_strong_and_fearless_prime_minster_taking_a/" TargetMode="External"/><Relationship Id="rId7717" Type="http://schemas.openxmlformats.org/officeDocument/2006/relationships/hyperlink" Target="https://youtu.be/9aVxaWLBi94" TargetMode="External"/><Relationship Id="rId7716" Type="http://schemas.openxmlformats.org/officeDocument/2006/relationships/hyperlink" Target="https://www.reddit.com/r/metacanada/comments/gxaykm/here_we_go/" TargetMode="External"/><Relationship Id="rId7715" Type="http://schemas.openxmlformats.org/officeDocument/2006/relationships/hyperlink" Target="http://youtu.be" TargetMode="External"/><Relationship Id="rId7714" Type="http://schemas.openxmlformats.org/officeDocument/2006/relationships/hyperlink" Target="https://i.redd.it/6050dopv63351.jpg" TargetMode="External"/><Relationship Id="rId7719" Type="http://schemas.openxmlformats.org/officeDocument/2006/relationships/hyperlink" Target="https://www.reddit.com/r/metacanada/comments/haflye/here_we_go/" TargetMode="External"/><Relationship Id="rId7718" Type="http://schemas.openxmlformats.org/officeDocument/2006/relationships/hyperlink" Target="http://dailymail.co.uk" TargetMode="External"/><Relationship Id="rId7713" Type="http://schemas.openxmlformats.org/officeDocument/2006/relationships/hyperlink" Target="https://www.reddit.com/r/metacanada/comments/gx6dij/here_we_go/" TargetMode="External"/><Relationship Id="rId7712" Type="http://schemas.openxmlformats.org/officeDocument/2006/relationships/hyperlink" Target="http://i.redd.it" TargetMode="External"/><Relationship Id="rId7711" Type="http://schemas.openxmlformats.org/officeDocument/2006/relationships/hyperlink" Target="http://archive.is/JMSDg" TargetMode="External"/><Relationship Id="rId7710" Type="http://schemas.openxmlformats.org/officeDocument/2006/relationships/hyperlink" Target="https://www.reddit.com/r/metacanada/comments/h902jn/covid19_resurges_in_beijing_after_outbreak_at_one/" TargetMode="External"/><Relationship Id="rId7706" Type="http://schemas.openxmlformats.org/officeDocument/2006/relationships/hyperlink" Target="http://np.reddit.com" TargetMode="External"/><Relationship Id="rId7705" Type="http://schemas.openxmlformats.org/officeDocument/2006/relationships/hyperlink" Target="https://i.redd.it/zgx6tynqpm351.jpg" TargetMode="External"/><Relationship Id="rId7704" Type="http://schemas.openxmlformats.org/officeDocument/2006/relationships/hyperlink" Target="https://www.reddit.com/r/metacanada/comments/gytk6v/didnt_see_that_coming/" TargetMode="External"/><Relationship Id="rId7703" Type="http://schemas.openxmlformats.org/officeDocument/2006/relationships/hyperlink" Target="http://i.redd.it" TargetMode="External"/><Relationship Id="rId7709" Type="http://schemas.openxmlformats.org/officeDocument/2006/relationships/hyperlink" Target="http://archive.is" TargetMode="External"/><Relationship Id="rId7708" Type="http://schemas.openxmlformats.org/officeDocument/2006/relationships/hyperlink" Target="https://np.reddit.com/r/canada/comments/gvut1n/a_fourday_work_week_in_canada_is_viable_by/" TargetMode="External"/><Relationship Id="rId7707" Type="http://schemas.openxmlformats.org/officeDocument/2006/relationships/hyperlink" Target="https://www.reddit.com/r/metacanada/comments/gw2amy/rcanada_likes_the_fraser_institute_now/" TargetMode="External"/><Relationship Id="rId7702" Type="http://schemas.openxmlformats.org/officeDocument/2006/relationships/hyperlink" Target="https://www.reddit.com/r/metacanada/comments/he5z4z/christmas_in_april_may_june_july_august/?utm_source=ifttt" TargetMode="External"/><Relationship Id="rId7701" Type="http://schemas.openxmlformats.org/officeDocument/2006/relationships/hyperlink" Target="https://www.reddit.com/r/metacanada/comments/he650v/christmas_in_april_may_june_july_august/" TargetMode="External"/><Relationship Id="rId7700" Type="http://schemas.openxmlformats.org/officeDocument/2006/relationships/hyperlink" Target="http://reddit.com" TargetMode="External"/><Relationship Id="rId6407" Type="http://schemas.openxmlformats.org/officeDocument/2006/relationships/hyperlink" Target="https://www.reddit.com/r/metacanada/comments/gw4170/we_did_it_guys/" TargetMode="External"/><Relationship Id="rId7739" Type="http://schemas.openxmlformats.org/officeDocument/2006/relationships/hyperlink" Target="https://www.reddit.com/r/metacanada/comments/h92yw1/we_got_played/" TargetMode="External"/><Relationship Id="rId6408" Type="http://schemas.openxmlformats.org/officeDocument/2006/relationships/hyperlink" Target="https://i.redd.it/o3i2blwrrr251.png" TargetMode="External"/><Relationship Id="rId7738" Type="http://schemas.openxmlformats.org/officeDocument/2006/relationships/hyperlink" Target="http://twincities.com" TargetMode="External"/><Relationship Id="rId6405" Type="http://schemas.openxmlformats.org/officeDocument/2006/relationships/hyperlink" Target="https://i.redd.it/cz4g0o7565351.png" TargetMode="External"/><Relationship Id="rId7737" Type="http://schemas.openxmlformats.org/officeDocument/2006/relationships/hyperlink" Target="https://www.reddit.com/r/metacanada/comments/hhjsxb/why_is_the_media_only_talking_about_cases_now/" TargetMode="External"/><Relationship Id="rId6406" Type="http://schemas.openxmlformats.org/officeDocument/2006/relationships/hyperlink" Target="http://i.redd.it" TargetMode="External"/><Relationship Id="rId7736" Type="http://schemas.openxmlformats.org/officeDocument/2006/relationships/hyperlink" Target="https://www.reddit.com/r/metacanada/comments/hhjsxb/why_is_the_media_only_talking_about_cases_now/" TargetMode="External"/><Relationship Id="rId6409" Type="http://schemas.openxmlformats.org/officeDocument/2006/relationships/hyperlink" Target="https://www.reddit.com/r/metacanada/comments/h0p4bs/blm_prayer_oc/" TargetMode="External"/><Relationship Id="rId7731" Type="http://schemas.openxmlformats.org/officeDocument/2006/relationships/hyperlink" Target="https://www.reddit.com/r/metacanada/comments/gxezwd/great_fathers_day_idea/" TargetMode="External"/><Relationship Id="rId6400" Type="http://schemas.openxmlformats.org/officeDocument/2006/relationships/hyperlink" Target="http://reuters.com" TargetMode="External"/><Relationship Id="rId7730" Type="http://schemas.openxmlformats.org/officeDocument/2006/relationships/hyperlink" Target="http://i.imgur.com" TargetMode="External"/><Relationship Id="rId6403" Type="http://schemas.openxmlformats.org/officeDocument/2006/relationships/hyperlink" Target="http://i.redd.it" TargetMode="External"/><Relationship Id="rId7735" Type="http://schemas.openxmlformats.org/officeDocument/2006/relationships/hyperlink" Target="https://www.reddit.com/r/metacanada/comments/h8x8ic/films_aiming_to_win_oscars_will_need_to_meet/" TargetMode="External"/><Relationship Id="rId6404" Type="http://schemas.openxmlformats.org/officeDocument/2006/relationships/hyperlink" Target="https://www.reddit.com/r/metacanada/comments/gxb1fo/was_reminded_of_a_10_month_old_youtube_comment/" TargetMode="External"/><Relationship Id="rId7734" Type="http://schemas.openxmlformats.org/officeDocument/2006/relationships/hyperlink" Target="https://www.reddit.com/r/metacanada/comments/h8x8ic/films_aiming_to_win_oscars_will_need_to_meet/" TargetMode="External"/><Relationship Id="rId6401" Type="http://schemas.openxmlformats.org/officeDocument/2006/relationships/hyperlink" Target="https://www.reddit.com/r/metacanada/comments/hier5m/cansinos_covid19_vaccine_candidate_approved_for/" TargetMode="External"/><Relationship Id="rId7733" Type="http://schemas.openxmlformats.org/officeDocument/2006/relationships/hyperlink" Target="http://ca.reuters.com" TargetMode="External"/><Relationship Id="rId6402" Type="http://schemas.openxmlformats.org/officeDocument/2006/relationships/hyperlink" Target="https://www.reuters.com/article/us-health-coronavirus-china-vaccine-idUSKBN2400DZ" TargetMode="External"/><Relationship Id="rId7732" Type="http://schemas.openxmlformats.org/officeDocument/2006/relationships/hyperlink" Target="https://i.imgur.com/kQHVRVy.jpg" TargetMode="External"/><Relationship Id="rId7728" Type="http://schemas.openxmlformats.org/officeDocument/2006/relationships/hyperlink" Target="https://www.reddit.com/r/metacanada/comments/hb0997/yeah_now_return_those_campaign_funds_back_to_our/" TargetMode="External"/><Relationship Id="rId7727" Type="http://schemas.openxmlformats.org/officeDocument/2006/relationships/hyperlink" Target="http://ctvnews.ca" TargetMode="External"/><Relationship Id="rId7726" Type="http://schemas.openxmlformats.org/officeDocument/2006/relationships/hyperlink" Target="https://i.redd.it/6tzqwu5inj651.png" TargetMode="External"/><Relationship Id="rId7725" Type="http://schemas.openxmlformats.org/officeDocument/2006/relationships/hyperlink" Target="https://www.reddit.com/r/metacanada/comments/he343c/last_nightjune_1_the_victims_of_communism/" TargetMode="External"/><Relationship Id="rId7729" Type="http://schemas.openxmlformats.org/officeDocument/2006/relationships/hyperlink" Target="https://www.ctvnews.ca/politics/canada-loses-bid-for-seat-on-the-united-nations-security-council-1.4988540" TargetMode="External"/><Relationship Id="rId7720" Type="http://schemas.openxmlformats.org/officeDocument/2006/relationships/hyperlink" Target="https://www.dailymail.co.uk/news/article-8425311/China-reimposes-travel-restrictions-amid-fresh-outbreak.html" TargetMode="External"/><Relationship Id="rId7724" Type="http://schemas.openxmlformats.org/officeDocument/2006/relationships/hyperlink" Target="http://i.redd.it" TargetMode="External"/><Relationship Id="rId7723" Type="http://schemas.openxmlformats.org/officeDocument/2006/relationships/hyperlink" Target="https://i.redd.it/wi1zkn8qx4351.png" TargetMode="External"/><Relationship Id="rId7722" Type="http://schemas.openxmlformats.org/officeDocument/2006/relationships/hyperlink" Target="https://www.reddit.com/r/metacanada/comments/gxa41d/interesting_how_that_works/" TargetMode="External"/><Relationship Id="rId7721" Type="http://schemas.openxmlformats.org/officeDocument/2006/relationships/hyperlink" Target="http://i.redd.it" TargetMode="External"/><Relationship Id="rId5130" Type="http://schemas.openxmlformats.org/officeDocument/2006/relationships/hyperlink" Target="http://twitter.com" TargetMode="External"/><Relationship Id="rId6461" Type="http://schemas.openxmlformats.org/officeDocument/2006/relationships/hyperlink" Target="http://imgur.com" TargetMode="External"/><Relationship Id="rId7793" Type="http://schemas.openxmlformats.org/officeDocument/2006/relationships/hyperlink" Target="https://www.reddit.com/r/metacanada/comments/hfmcow/this_is_the_imd_ranking_for_most_competitive/" TargetMode="External"/><Relationship Id="rId5131" Type="http://schemas.openxmlformats.org/officeDocument/2006/relationships/hyperlink" Target="https://www.reddit.com/r/metacanada/comments/h0pbo2/the_ppc_is_the_only_party_in_favour_of_lower/" TargetMode="External"/><Relationship Id="rId6462" Type="http://schemas.openxmlformats.org/officeDocument/2006/relationships/hyperlink" Target="https://www.reddit.com/r/metacanada/comments/gxs92m/ontario_doctor_social_distancing_for_thee_but_not/" TargetMode="External"/><Relationship Id="rId7792" Type="http://schemas.openxmlformats.org/officeDocument/2006/relationships/hyperlink" Target="http://i.redd.it" TargetMode="External"/><Relationship Id="rId7791" Type="http://schemas.openxmlformats.org/officeDocument/2006/relationships/hyperlink" Target="https://www.reddit.com/r/metacanada/comments/hcgq2v/a_modest_election_reform_proposal_because_beers/" TargetMode="External"/><Relationship Id="rId6460" Type="http://schemas.openxmlformats.org/officeDocument/2006/relationships/hyperlink" Target="https://outline.com/XyA5t5" TargetMode="External"/><Relationship Id="rId7790" Type="http://schemas.openxmlformats.org/officeDocument/2006/relationships/hyperlink" Target="https://www.reddit.com/r/metacanada/comments/hcgq2v/a_modest_election_reform_proposal_because_beers/" TargetMode="External"/><Relationship Id="rId5134" Type="http://schemas.openxmlformats.org/officeDocument/2006/relationships/hyperlink" Target="http://outline.com" TargetMode="External"/><Relationship Id="rId6465" Type="http://schemas.openxmlformats.org/officeDocument/2006/relationships/hyperlink" Target="https://www.reddit.com/r/metacanada/comments/gy5p4a/wanna_know_how_i_know_this_isnt_a_real_revolution/" TargetMode="External"/><Relationship Id="rId7797" Type="http://schemas.openxmlformats.org/officeDocument/2006/relationships/hyperlink" Target="https://i.redd.it/4r02o6z6wo351.jpg" TargetMode="External"/><Relationship Id="rId5135" Type="http://schemas.openxmlformats.org/officeDocument/2006/relationships/hyperlink" Target="https://www.reddit.com/r/metacanada/comments/gwng67/george_floyd_had_covid19_autopsy_reveals_tests/" TargetMode="External"/><Relationship Id="rId6466" Type="http://schemas.openxmlformats.org/officeDocument/2006/relationships/hyperlink" Target="http://politico.com" TargetMode="External"/><Relationship Id="rId7796" Type="http://schemas.openxmlformats.org/officeDocument/2006/relationships/hyperlink" Target="https://www.reddit.com/r/metacanada/comments/gyzh3y/calgary_last_week/" TargetMode="External"/><Relationship Id="rId5132" Type="http://schemas.openxmlformats.org/officeDocument/2006/relationships/hyperlink" Target="https://twitter.com/MaximeBernier/status/1270822294311579650?s=19" TargetMode="External"/><Relationship Id="rId6463" Type="http://schemas.openxmlformats.org/officeDocument/2006/relationships/hyperlink" Target="https://imgur.com/gallery/BT72EaK" TargetMode="External"/><Relationship Id="rId7795" Type="http://schemas.openxmlformats.org/officeDocument/2006/relationships/hyperlink" Target="http://i.redd.it" TargetMode="External"/><Relationship Id="rId5133" Type="http://schemas.openxmlformats.org/officeDocument/2006/relationships/hyperlink" Target="https://www.reddit.com/r/metacanada/comments/hinny9/it_is_time_for_reddexit/" TargetMode="External"/><Relationship Id="rId6464" Type="http://schemas.openxmlformats.org/officeDocument/2006/relationships/hyperlink" Target="https://www.reddit.com/r/metacanada/comments/gy5p4a/wanna_know_how_i_know_this_isnt_a_real_revolution/" TargetMode="External"/><Relationship Id="rId7794" Type="http://schemas.openxmlformats.org/officeDocument/2006/relationships/hyperlink" Target="https://i.redd.it/tm4oj9e192751.jpg" TargetMode="External"/><Relationship Id="rId5138" Type="http://schemas.openxmlformats.org/officeDocument/2006/relationships/hyperlink" Target="https://www.reddit.com/r/metacanada/comments/haig82/toronto_violence_man_arrested_after_shooting_near/" TargetMode="External"/><Relationship Id="rId6469" Type="http://schemas.openxmlformats.org/officeDocument/2006/relationships/hyperlink" Target="http://emergenie.co.uk" TargetMode="External"/><Relationship Id="rId5139" Type="http://schemas.openxmlformats.org/officeDocument/2006/relationships/hyperlink" Target="https://www.cbc.ca/news/canada/hamilton/shooting-kenora-avenue-1.5614074" TargetMode="External"/><Relationship Id="rId5136" Type="http://schemas.openxmlformats.org/officeDocument/2006/relationships/hyperlink" Target="https://outline.com/3yshGz" TargetMode="External"/><Relationship Id="rId6467" Type="http://schemas.openxmlformats.org/officeDocument/2006/relationships/hyperlink" Target="https://www.reddit.com/r/metacanada/comments/hcd40b/everything_is_being_done_trudeau_pushes_china/" TargetMode="External"/><Relationship Id="rId7799" Type="http://schemas.openxmlformats.org/officeDocument/2006/relationships/hyperlink" Target="https://www.reddit.com/r/metacanada/comments/h07tqi/calgary_last_week/" TargetMode="External"/><Relationship Id="rId5137" Type="http://schemas.openxmlformats.org/officeDocument/2006/relationships/hyperlink" Target="http://cbc.ca" TargetMode="External"/><Relationship Id="rId6468" Type="http://schemas.openxmlformats.org/officeDocument/2006/relationships/hyperlink" Target="https://www.politico.com/news/2020/06/19/trudeau-china-2-canadians-charged-spying-329803" TargetMode="External"/><Relationship Id="rId7798" Type="http://schemas.openxmlformats.org/officeDocument/2006/relationships/hyperlink" Target="http://i.redd.it" TargetMode="External"/><Relationship Id="rId5129" Type="http://schemas.openxmlformats.org/officeDocument/2006/relationships/hyperlink" Target="http://archive.is/GruLF" TargetMode="External"/><Relationship Id="rId6450" Type="http://schemas.openxmlformats.org/officeDocument/2006/relationships/hyperlink" Target="https://www.reddit.com/r/metacanada/comments/gz0z8g/i_guess_free_speech_is_a_one_way_street/" TargetMode="External"/><Relationship Id="rId7782" Type="http://schemas.openxmlformats.org/officeDocument/2006/relationships/hyperlink" Target="https://www.reddit.com/r/metacanada/comments/gwi49a/defund_the_cbc_now/" TargetMode="External"/><Relationship Id="rId5120" Type="http://schemas.openxmlformats.org/officeDocument/2006/relationships/hyperlink" Target="https://www.reddit.com/r/metacanada/comments/h8310q/the_taxpayer_is_funding_research_on_gender/" TargetMode="External"/><Relationship Id="rId6451" Type="http://schemas.openxmlformats.org/officeDocument/2006/relationships/hyperlink" Target="https://i.redd.it/0pftv78mbp351.jpg" TargetMode="External"/><Relationship Id="rId7781" Type="http://schemas.openxmlformats.org/officeDocument/2006/relationships/hyperlink" Target="http://twitter.com" TargetMode="External"/><Relationship Id="rId7780" Type="http://schemas.openxmlformats.org/officeDocument/2006/relationships/hyperlink" Target="https://i.redd.it/a3b1otwxhj651.png" TargetMode="External"/><Relationship Id="rId5123" Type="http://schemas.openxmlformats.org/officeDocument/2006/relationships/hyperlink" Target="https://i.redd.it/qj2yy8dqga451.png" TargetMode="External"/><Relationship Id="rId6454" Type="http://schemas.openxmlformats.org/officeDocument/2006/relationships/hyperlink" Target="https://i.redd.it/6wzs0cpyyw751.jpg" TargetMode="External"/><Relationship Id="rId7786" Type="http://schemas.openxmlformats.org/officeDocument/2006/relationships/hyperlink" Target="https://www.youtube.com/watch?v=4HpYXF__Gy0&amp;amp;feature=share" TargetMode="External"/><Relationship Id="rId5124" Type="http://schemas.openxmlformats.org/officeDocument/2006/relationships/hyperlink" Target="http://cbc.ca" TargetMode="External"/><Relationship Id="rId6455" Type="http://schemas.openxmlformats.org/officeDocument/2006/relationships/hyperlink" Target="http://imgur.com" TargetMode="External"/><Relationship Id="rId7785" Type="http://schemas.openxmlformats.org/officeDocument/2006/relationships/hyperlink" Target="https://www.reddit.com/r/metacanada/comments/guq540/gta_series_videos_gta_5_story_mode_pc_gta_5_greek/" TargetMode="External"/><Relationship Id="rId5121" Type="http://schemas.openxmlformats.org/officeDocument/2006/relationships/hyperlink" Target="http://i.redd.it" TargetMode="External"/><Relationship Id="rId6452" Type="http://schemas.openxmlformats.org/officeDocument/2006/relationships/hyperlink" Target="http://i.redd.it" TargetMode="External"/><Relationship Id="rId7784" Type="http://schemas.openxmlformats.org/officeDocument/2006/relationships/hyperlink" Target="http://youtube.com" TargetMode="External"/><Relationship Id="rId5122" Type="http://schemas.openxmlformats.org/officeDocument/2006/relationships/hyperlink" Target="https://www.reddit.com/r/metacanada/comments/h100j9/anonymous_letter_from_a_professor_at_berkeley/" TargetMode="External"/><Relationship Id="rId6453" Type="http://schemas.openxmlformats.org/officeDocument/2006/relationships/hyperlink" Target="https://www.reddit.com/r/metacanada/comments/hi8s78/whats_the_point_of_even_having_a_sub_on_reddit_if/" TargetMode="External"/><Relationship Id="rId7783" Type="http://schemas.openxmlformats.org/officeDocument/2006/relationships/hyperlink" Target="https://twitter.com/jonkay/status/1268538333321400323" TargetMode="External"/><Relationship Id="rId5127" Type="http://schemas.openxmlformats.org/officeDocument/2006/relationships/hyperlink" Target="http://archive.is" TargetMode="External"/><Relationship Id="rId6458" Type="http://schemas.openxmlformats.org/officeDocument/2006/relationships/hyperlink" Target="http://outline.com" TargetMode="External"/><Relationship Id="rId5128" Type="http://schemas.openxmlformats.org/officeDocument/2006/relationships/hyperlink" Target="https://www.reddit.com/r/metacanada/comments/hfao7q/former_parliamentarians_diplomats_pen_letter/" TargetMode="External"/><Relationship Id="rId6459" Type="http://schemas.openxmlformats.org/officeDocument/2006/relationships/hyperlink" Target="https://www.reddit.com/r/metacanada/comments/gvc4tf/cirque_de_soleil_founder_cant_recover_41m_spent/" TargetMode="External"/><Relationship Id="rId7789" Type="http://schemas.openxmlformats.org/officeDocument/2006/relationships/hyperlink" Target="http://www.cicnews.com/2020/06/where-are-canadas-immigrants-coming-from-in-2020-0614659.html" TargetMode="External"/><Relationship Id="rId5125" Type="http://schemas.openxmlformats.org/officeDocument/2006/relationships/hyperlink" Target="https://www.reddit.com/r/metacanada/comments/hfeyhw/former_parliamentarians_diplomats_pen_letter/" TargetMode="External"/><Relationship Id="rId6456" Type="http://schemas.openxmlformats.org/officeDocument/2006/relationships/hyperlink" Target="https://www.reddit.com/r/metacanada/comments/hieavs/it_was_this_big/" TargetMode="External"/><Relationship Id="rId7788" Type="http://schemas.openxmlformats.org/officeDocument/2006/relationships/hyperlink" Target="https://www.reddit.com/r/metacanada/comments/h9p5aq/great/" TargetMode="External"/><Relationship Id="rId5126" Type="http://schemas.openxmlformats.org/officeDocument/2006/relationships/hyperlink" Target="https://www.cbc.ca/news/politics/letter-release-meng-1.5625669" TargetMode="External"/><Relationship Id="rId6457" Type="http://schemas.openxmlformats.org/officeDocument/2006/relationships/hyperlink" Target="http://imgur.com/gallery/dCTYEhE" TargetMode="External"/><Relationship Id="rId7787" Type="http://schemas.openxmlformats.org/officeDocument/2006/relationships/hyperlink" Target="http://cicnews.com" TargetMode="External"/><Relationship Id="rId6480" Type="http://schemas.openxmlformats.org/officeDocument/2006/relationships/hyperlink" Target="http://toronto.citynews.ca" TargetMode="External"/><Relationship Id="rId5152" Type="http://schemas.openxmlformats.org/officeDocument/2006/relationships/hyperlink" Target="https://www.theglobeandmail.com/politics/article-brian-mulroney-calls-for-bold-social-changes-to-prepare-canada-for-a/" TargetMode="External"/><Relationship Id="rId6483" Type="http://schemas.openxmlformats.org/officeDocument/2006/relationships/hyperlink" Target="http://archive.is" TargetMode="External"/><Relationship Id="rId5153" Type="http://schemas.openxmlformats.org/officeDocument/2006/relationships/hyperlink" Target="http://imgur.com" TargetMode="External"/><Relationship Id="rId6484" Type="http://schemas.openxmlformats.org/officeDocument/2006/relationships/hyperlink" Target="https://www.reddit.com/r/metacanada/comments/hiclvr/records_show_charity_closely_linked_to_trudeau/" TargetMode="External"/><Relationship Id="rId5150" Type="http://schemas.openxmlformats.org/officeDocument/2006/relationships/hyperlink" Target="http://theglobeandmail.com" TargetMode="External"/><Relationship Id="rId6481" Type="http://schemas.openxmlformats.org/officeDocument/2006/relationships/hyperlink" Target="https://www.reddit.com/r/metacanada/comments/gzz3n7/toronto_councillor_michael_ford_tests_positive/" TargetMode="External"/><Relationship Id="rId5151" Type="http://schemas.openxmlformats.org/officeDocument/2006/relationships/hyperlink" Target="https://www.reddit.com/r/metacanada/comments/hitb8w/brian_mulroney_proposes_doubling_canadas/" TargetMode="External"/><Relationship Id="rId6482" Type="http://schemas.openxmlformats.org/officeDocument/2006/relationships/hyperlink" Target="https://toronto.citynews.ca/2020/06/09/toronto-councillor-michael-ford-tests-positive-for-the-coronavirus/" TargetMode="External"/><Relationship Id="rId5156" Type="http://schemas.openxmlformats.org/officeDocument/2006/relationships/hyperlink" Target="http://v.redd.it" TargetMode="External"/><Relationship Id="rId6487" Type="http://schemas.openxmlformats.org/officeDocument/2006/relationships/hyperlink" Target="http://youtube.com" TargetMode="External"/><Relationship Id="rId5157" Type="http://schemas.openxmlformats.org/officeDocument/2006/relationships/hyperlink" Target="https://www.reddit.com/r/metacanada/comments/hchbx1/fake_news_wont_report_that/" TargetMode="External"/><Relationship Id="rId6488" Type="http://schemas.openxmlformats.org/officeDocument/2006/relationships/hyperlink" Target="https://www.reddit.com/r/metacanada/comments/gutstg/how_to_become_prime_minister_of_canada_a_guide/" TargetMode="External"/><Relationship Id="rId5154" Type="http://schemas.openxmlformats.org/officeDocument/2006/relationships/hyperlink" Target="https://www.reddit.com/r/metacanada/comments/gy9lj8/in_case_anyone_needed_a_hidef_reminder/" TargetMode="External"/><Relationship Id="rId6485" Type="http://schemas.openxmlformats.org/officeDocument/2006/relationships/hyperlink" Target="http://archive.is/enRgn" TargetMode="External"/><Relationship Id="rId5155" Type="http://schemas.openxmlformats.org/officeDocument/2006/relationships/hyperlink" Target="https://imgur.com/a/W55946T" TargetMode="External"/><Relationship Id="rId6486" Type="http://schemas.openxmlformats.org/officeDocument/2006/relationships/hyperlink" Target="https://www.reddit.com/r/metacanada/comments/hdac6s/rsino_posts_truthful_image_of_the_difference/" TargetMode="External"/><Relationship Id="rId5158" Type="http://schemas.openxmlformats.org/officeDocument/2006/relationships/hyperlink" Target="https://v.redd.it/gh3vwn9vg0651" TargetMode="External"/><Relationship Id="rId6489" Type="http://schemas.openxmlformats.org/officeDocument/2006/relationships/hyperlink" Target="https://www.youtube.com/watch?v=ltRSZgeAl0c" TargetMode="External"/><Relationship Id="rId5159" Type="http://schemas.openxmlformats.org/officeDocument/2006/relationships/hyperlink" Target="http://i.redd.it" TargetMode="External"/><Relationship Id="rId5141" Type="http://schemas.openxmlformats.org/officeDocument/2006/relationships/hyperlink" Target="https://www.reddit.com/r/metacanada/comments/hddiz9/welcome_to_communism/" TargetMode="External"/><Relationship Id="rId6472" Type="http://schemas.openxmlformats.org/officeDocument/2006/relationships/hyperlink" Target="https://www.reddit.com/r/metacanada/comments/hab2e4/conservative_leadership_debate/" TargetMode="External"/><Relationship Id="rId5142" Type="http://schemas.openxmlformats.org/officeDocument/2006/relationships/hyperlink" Target="https://twitter.com/Breaking911/status/1274782260756185088" TargetMode="External"/><Relationship Id="rId6473" Type="http://schemas.openxmlformats.org/officeDocument/2006/relationships/hyperlink" Target="https://www.reddit.com/r/metacanada/comments/hab2e4/conservative_leadership_debate/" TargetMode="External"/><Relationship Id="rId6470" Type="http://schemas.openxmlformats.org/officeDocument/2006/relationships/hyperlink" Target="https://www.reddit.com/r/metacanada/comments/h7xra9/emergency_drainage_callout_24hrs_near_me/" TargetMode="External"/><Relationship Id="rId5140" Type="http://schemas.openxmlformats.org/officeDocument/2006/relationships/hyperlink" Target="http://twitter.com" TargetMode="External"/><Relationship Id="rId6471" Type="http://schemas.openxmlformats.org/officeDocument/2006/relationships/hyperlink" Target="https://www.reddit.com/r/metacanada/comments/h7xra9/emergency_drainage_callout_24hrs_near_me/" TargetMode="External"/><Relationship Id="rId5145" Type="http://schemas.openxmlformats.org/officeDocument/2006/relationships/hyperlink" Target="https://www.youtube.com/watch?v=8AReU2zUTgs" TargetMode="External"/><Relationship Id="rId6476" Type="http://schemas.openxmlformats.org/officeDocument/2006/relationships/hyperlink" Target="https://i.redd.it/hsye0qimq2751.jpg" TargetMode="External"/><Relationship Id="rId5146" Type="http://schemas.openxmlformats.org/officeDocument/2006/relationships/hyperlink" Target="https://www.reddit.com/r/metacanada/comments/hiq9xw/heartwarming_2_men_enable_woman_to_fulfill_her/" TargetMode="External"/><Relationship Id="rId6477" Type="http://schemas.openxmlformats.org/officeDocument/2006/relationships/hyperlink" Target="http://i.redd.it" TargetMode="External"/><Relationship Id="rId5143" Type="http://schemas.openxmlformats.org/officeDocument/2006/relationships/hyperlink" Target="http://youtube.com" TargetMode="External"/><Relationship Id="rId6474" Type="http://schemas.openxmlformats.org/officeDocument/2006/relationships/hyperlink" Target="http://i.redd.it" TargetMode="External"/><Relationship Id="rId5144" Type="http://schemas.openxmlformats.org/officeDocument/2006/relationships/hyperlink" Target="https://www.reddit.com/r/metacanada/comments/h0zeui/cancon_burton_cummings_break_it_to_them_gently/" TargetMode="External"/><Relationship Id="rId6475" Type="http://schemas.openxmlformats.org/officeDocument/2006/relationships/hyperlink" Target="https://www.reddit.com/r/metacanada/comments/hfnz3i/spread_far_and_wide_formatted_for_easy_printing/" TargetMode="External"/><Relationship Id="rId5149" Type="http://schemas.openxmlformats.org/officeDocument/2006/relationships/hyperlink" Target="https://www.reddit.com/r/metacanada/comments/hghtz2/this_quebec_furry_group_is_fighting_the_far_right/" TargetMode="External"/><Relationship Id="rId5147" Type="http://schemas.openxmlformats.org/officeDocument/2006/relationships/hyperlink" Target="http://vice.com" TargetMode="External"/><Relationship Id="rId6478" Type="http://schemas.openxmlformats.org/officeDocument/2006/relationships/hyperlink" Target="https://www.reddit.com/r/metacanada/comments/h0mv9l/watch_out_theres_agenda_erry_wer/" TargetMode="External"/><Relationship Id="rId5148" Type="http://schemas.openxmlformats.org/officeDocument/2006/relationships/hyperlink" Target="https://www.reddit.com/r/metacanada/comments/hghtz2/this_quebec_furry_group_is_fighting_the_far_right/" TargetMode="External"/><Relationship Id="rId6479" Type="http://schemas.openxmlformats.org/officeDocument/2006/relationships/hyperlink" Target="https://i.redd.it/v5k25did16451.jpg" TargetMode="External"/><Relationship Id="rId6429" Type="http://schemas.openxmlformats.org/officeDocument/2006/relationships/hyperlink" Target="http://potica.com" TargetMode="External"/><Relationship Id="rId6427" Type="http://schemas.openxmlformats.org/officeDocument/2006/relationships/hyperlink" Target="https://www.reddit.com/r/metacanada/comments/haw10u/how_i_was_kicked_out_of_the_society_for_classical/" TargetMode="External"/><Relationship Id="rId7759" Type="http://schemas.openxmlformats.org/officeDocument/2006/relationships/hyperlink" Target="https://www.reddit.com/r/metacanada/comments/heg5xx/margaret_wente_resigns_massey_college_appointment/" TargetMode="External"/><Relationship Id="rId6428" Type="http://schemas.openxmlformats.org/officeDocument/2006/relationships/hyperlink" Target="https://quillette.com/2019/02/26/how-i-was-kicked-out-of-the-society-for-classical-studies-annual-meeting/" TargetMode="External"/><Relationship Id="rId7758" Type="http://schemas.openxmlformats.org/officeDocument/2006/relationships/hyperlink" Target="http://torontosun.com" TargetMode="External"/><Relationship Id="rId6421" Type="http://schemas.openxmlformats.org/officeDocument/2006/relationships/hyperlink" Target="https://www.reddit.com/r/metacanada/comments/har948/tfw_you_realize_chaz_was_founded_and_max_lost_the/" TargetMode="External"/><Relationship Id="rId7753" Type="http://schemas.openxmlformats.org/officeDocument/2006/relationships/hyperlink" Target="https://www.reddit.com/r/metacanada/comments/hfe2v6/albertans_feeling_like_they_are_being_excluded/" TargetMode="External"/><Relationship Id="rId6422" Type="http://schemas.openxmlformats.org/officeDocument/2006/relationships/hyperlink" Target="https://www.youtube.com/watch?v=E1BcHJ_AVqQ" TargetMode="External"/><Relationship Id="rId7752" Type="http://schemas.openxmlformats.org/officeDocument/2006/relationships/hyperlink" Target="http://cbc.ca" TargetMode="External"/><Relationship Id="rId7751" Type="http://schemas.openxmlformats.org/officeDocument/2006/relationships/hyperlink" Target="https://www.therebel.media/they-cant-stop-us" TargetMode="External"/><Relationship Id="rId6420" Type="http://schemas.openxmlformats.org/officeDocument/2006/relationships/hyperlink" Target="http://youtube.com" TargetMode="External"/><Relationship Id="rId7750" Type="http://schemas.openxmlformats.org/officeDocument/2006/relationships/hyperlink" Target="https://www.reddit.com/r/metacanada/comments/hi2gdy/remember_when_rebel_raised_19809238_for_an_app/" TargetMode="External"/><Relationship Id="rId6425" Type="http://schemas.openxmlformats.org/officeDocument/2006/relationships/hyperlink" Target="https://i.redd.it/tmy8jnqlpy251.jpg" TargetMode="External"/><Relationship Id="rId7757" Type="http://schemas.openxmlformats.org/officeDocument/2006/relationships/hyperlink" Target="https://i.redd.it/mtxy17ra2i251.jpg" TargetMode="External"/><Relationship Id="rId6426" Type="http://schemas.openxmlformats.org/officeDocument/2006/relationships/hyperlink" Target="http://quillette.com" TargetMode="External"/><Relationship Id="rId7756" Type="http://schemas.openxmlformats.org/officeDocument/2006/relationships/hyperlink" Target="https://www.reddit.com/r/metacanada/comments/gvh0y4/what_is_he_hiding/" TargetMode="External"/><Relationship Id="rId6423" Type="http://schemas.openxmlformats.org/officeDocument/2006/relationships/hyperlink" Target="http://i.redd.it" TargetMode="External"/><Relationship Id="rId7755" Type="http://schemas.openxmlformats.org/officeDocument/2006/relationships/hyperlink" Target="http://i.redd.it" TargetMode="External"/><Relationship Id="rId6424" Type="http://schemas.openxmlformats.org/officeDocument/2006/relationships/hyperlink" Target="https://www.reddit.com/r/metacanada/comments/gwqshs/my_name_isnt_calbert_and_im_canadian/" TargetMode="External"/><Relationship Id="rId7754" Type="http://schemas.openxmlformats.org/officeDocument/2006/relationships/hyperlink" Target="https://www.cbc.ca/news/canada/calgary/alberta-fair-deal-panel-trevor-tombe-1.5622060" TargetMode="External"/><Relationship Id="rId6418" Type="http://schemas.openxmlformats.org/officeDocument/2006/relationships/hyperlink" Target="https://www.reddit.com/r/metacanada/comments/gzwxra/wasnt_long_ago/" TargetMode="External"/><Relationship Id="rId6419" Type="http://schemas.openxmlformats.org/officeDocument/2006/relationships/hyperlink" Target="https://i.redd.it/3xl4ztlffy351.jpg" TargetMode="External"/><Relationship Id="rId7749" Type="http://schemas.openxmlformats.org/officeDocument/2006/relationships/hyperlink" Target="https://www.youtube.com/watch?v=xAnJw9Ctqkc&amp;amp;list=PLZx7LtG6geHhBDmIO_sTGwLxJdi4m8Py4&amp;amp;index=4" TargetMode="External"/><Relationship Id="rId6416" Type="http://schemas.openxmlformats.org/officeDocument/2006/relationships/hyperlink" Target="https://youtu.be/SvAUa1FcvDk" TargetMode="External"/><Relationship Id="rId7748" Type="http://schemas.openxmlformats.org/officeDocument/2006/relationships/hyperlink" Target="https://www.reddit.com/r/metacanada/comments/hbyv1x/cancon_blue_rodeo_lost_together/" TargetMode="External"/><Relationship Id="rId6417" Type="http://schemas.openxmlformats.org/officeDocument/2006/relationships/hyperlink" Target="http://i.redd.it" TargetMode="External"/><Relationship Id="rId7747" Type="http://schemas.openxmlformats.org/officeDocument/2006/relationships/hyperlink" Target="http://youtube.com" TargetMode="External"/><Relationship Id="rId6410" Type="http://schemas.openxmlformats.org/officeDocument/2006/relationships/hyperlink" Target="https://www.reddit.com/r/metacanada/comments/h0p4bs/blm_prayer_oc/" TargetMode="External"/><Relationship Id="rId7742" Type="http://schemas.openxmlformats.org/officeDocument/2006/relationships/hyperlink" Target="https://www.reddit.com/r/metacanada/comments/hfbzco/are_we_there_yet/" TargetMode="External"/><Relationship Id="rId6411" Type="http://schemas.openxmlformats.org/officeDocument/2006/relationships/hyperlink" Target="http://i.redd.it" TargetMode="External"/><Relationship Id="rId7741" Type="http://schemas.openxmlformats.org/officeDocument/2006/relationships/hyperlink" Target="http://i.redd.it" TargetMode="External"/><Relationship Id="rId7740" Type="http://schemas.openxmlformats.org/officeDocument/2006/relationships/hyperlink" Target="https://www.twincities.com/2020/06/12/mn-coronavirus-george-floyd-early-test-results-show-few-protesters/" TargetMode="External"/><Relationship Id="rId6414" Type="http://schemas.openxmlformats.org/officeDocument/2006/relationships/hyperlink" Target="http://youtu.be" TargetMode="External"/><Relationship Id="rId7746" Type="http://schemas.openxmlformats.org/officeDocument/2006/relationships/hyperlink" Target="https://youtu.be/Qy9_lfjQopU" TargetMode="External"/><Relationship Id="rId6415" Type="http://schemas.openxmlformats.org/officeDocument/2006/relationships/hyperlink" Target="https://www.reddit.com/r/metacanada/comments/gus7x4/pedogate_2020_pt_ll_tom_hanx/" TargetMode="External"/><Relationship Id="rId7745" Type="http://schemas.openxmlformats.org/officeDocument/2006/relationships/hyperlink" Target="https://www.reddit.com/r/metacanada/comments/hhwzla/so_long_farewell/" TargetMode="External"/><Relationship Id="rId6412" Type="http://schemas.openxmlformats.org/officeDocument/2006/relationships/hyperlink" Target="https://www.reddit.com/r/metacanada/comments/hiwn55/i_cant_blink/" TargetMode="External"/><Relationship Id="rId7744" Type="http://schemas.openxmlformats.org/officeDocument/2006/relationships/hyperlink" Target="http://youtu.be" TargetMode="External"/><Relationship Id="rId6413" Type="http://schemas.openxmlformats.org/officeDocument/2006/relationships/hyperlink" Target="https://i.redd.it/p43ujo6i74851.jpg" TargetMode="External"/><Relationship Id="rId7743" Type="http://schemas.openxmlformats.org/officeDocument/2006/relationships/hyperlink" Target="https://i.redd.it/fh9u5ntj1y651.jpg" TargetMode="External"/><Relationship Id="rId5118" Type="http://schemas.openxmlformats.org/officeDocument/2006/relationships/hyperlink" Target="http://i.redd.it" TargetMode="External"/><Relationship Id="rId6449" Type="http://schemas.openxmlformats.org/officeDocument/2006/relationships/hyperlink" Target="http://i.redd.it" TargetMode="External"/><Relationship Id="rId5119" Type="http://schemas.openxmlformats.org/officeDocument/2006/relationships/hyperlink" Target="https://www.reddit.com/r/metacanada/comments/h8310q/the_taxpayer_is_funding_research_on_gender/" TargetMode="External"/><Relationship Id="rId7771" Type="http://schemas.openxmlformats.org/officeDocument/2006/relationships/hyperlink" Target="http://i.redd.it" TargetMode="External"/><Relationship Id="rId6440" Type="http://schemas.openxmlformats.org/officeDocument/2006/relationships/hyperlink" Target="http://zerohedge.com" TargetMode="External"/><Relationship Id="rId7770" Type="http://schemas.openxmlformats.org/officeDocument/2006/relationships/hyperlink" Target="https://youtu.be/cdQ0aLWcGU8" TargetMode="External"/><Relationship Id="rId5112" Type="http://schemas.openxmlformats.org/officeDocument/2006/relationships/hyperlink" Target="https://www.reddit.com/r/metacanada/comments/hgjf60/i_dont_think_the_mods_are_ok/" TargetMode="External"/><Relationship Id="rId6443" Type="http://schemas.openxmlformats.org/officeDocument/2006/relationships/hyperlink" Target="http://youtu.be" TargetMode="External"/><Relationship Id="rId7775" Type="http://schemas.openxmlformats.org/officeDocument/2006/relationships/hyperlink" Target="https://www.reddit.com/r/metacanada/comments/gy4sv0/anyone_remember_when_the_post_was_conservative/" TargetMode="External"/><Relationship Id="rId5113" Type="http://schemas.openxmlformats.org/officeDocument/2006/relationships/hyperlink" Target="https://www.reddit.com/r/metacanada/comments/gwo5oj/nova_scotia_rcmp_confirm_firearms_used_in_april/" TargetMode="External"/><Relationship Id="rId6444" Type="http://schemas.openxmlformats.org/officeDocument/2006/relationships/hyperlink" Target="https://www.reddit.com/r/metacanada/comments/h7n1t4/minor_threat_guilty_of_being_white_recorded_in/" TargetMode="External"/><Relationship Id="rId7774" Type="http://schemas.openxmlformats.org/officeDocument/2006/relationships/hyperlink" Target="https://www.reddit.com/r/metacanada/comments/gy4sv0/anyone_remember_when_the_post_was_conservative/" TargetMode="External"/><Relationship Id="rId5110" Type="http://schemas.openxmlformats.org/officeDocument/2006/relationships/hyperlink" Target="http://i.redd.it" TargetMode="External"/><Relationship Id="rId6441" Type="http://schemas.openxmlformats.org/officeDocument/2006/relationships/hyperlink" Target="https://www.reddit.com/r/metacanada/comments/he7qgl/canadian_college_exec_apologizes_resigns_after/" TargetMode="External"/><Relationship Id="rId7773" Type="http://schemas.openxmlformats.org/officeDocument/2006/relationships/hyperlink" Target="https://www.reddit.com/r/metacanada/comments/h8txjo/allan_adam_the_community_centre_karate_master/" TargetMode="External"/><Relationship Id="rId5111" Type="http://schemas.openxmlformats.org/officeDocument/2006/relationships/hyperlink" Target="https://www.reddit.com/r/metacanada/comments/hgjf60/i_dont_think_the_mods_are_ok/" TargetMode="External"/><Relationship Id="rId6442" Type="http://schemas.openxmlformats.org/officeDocument/2006/relationships/hyperlink" Target="https://www.zerohedge.com/political/canadian-college-exec-apologizes-resigns-after-liking-conservative-tweets" TargetMode="External"/><Relationship Id="rId7772" Type="http://schemas.openxmlformats.org/officeDocument/2006/relationships/hyperlink" Target="https://www.reddit.com/r/metacanada/comments/h8txjo/allan_adam_the_community_centre_karate_master/" TargetMode="External"/><Relationship Id="rId5116" Type="http://schemas.openxmlformats.org/officeDocument/2006/relationships/hyperlink" Target="https://www.reddit.com/r/metacanada/comments/hef1ic/i_have_authorized_the_federal_government_to/" TargetMode="External"/><Relationship Id="rId6447" Type="http://schemas.openxmlformats.org/officeDocument/2006/relationships/hyperlink" Target="https://www.reddit.com/r/metacanada/comments/gvfkxj/bell_canada_and_telus_to_use_ericsson_and_nokia/" TargetMode="External"/><Relationship Id="rId7779" Type="http://schemas.openxmlformats.org/officeDocument/2006/relationships/hyperlink" Target="https://www.reddit.com/r/metacanada/comments/he2ki2/wortman_sure_does_pop_up_a_lot_in_blue_leaks_and/" TargetMode="External"/><Relationship Id="rId5117" Type="http://schemas.openxmlformats.org/officeDocument/2006/relationships/hyperlink" Target="https://twitter.com/realDonaldTrump/status/1275379758021390336" TargetMode="External"/><Relationship Id="rId6448" Type="http://schemas.openxmlformats.org/officeDocument/2006/relationships/hyperlink" Target="https://www.theglobeandmail.com/business/article-bce-taps-ericsson-as-5g-supplier/" TargetMode="External"/><Relationship Id="rId7778" Type="http://schemas.openxmlformats.org/officeDocument/2006/relationships/hyperlink" Target="http://i.redd.it" TargetMode="External"/><Relationship Id="rId5114" Type="http://schemas.openxmlformats.org/officeDocument/2006/relationships/hyperlink" Target="https://cdnpoli.news/2020/06/04/ns-rcmp-confirm-firearms-used-in-april-tragedy-were-obtained-illegally/" TargetMode="External"/><Relationship Id="rId6445" Type="http://schemas.openxmlformats.org/officeDocument/2006/relationships/hyperlink" Target="https://www.reddit.com/r/metacanada/comments/h7n1t4/minor_threat_guilty_of_being_white_recorded_in/" TargetMode="External"/><Relationship Id="rId7777" Type="http://schemas.openxmlformats.org/officeDocument/2006/relationships/hyperlink" Target="https://www.reddit.com/r/metacanada/comments/gyraxj/byward_market_restaurant_fined_for_opening_patio/" TargetMode="External"/><Relationship Id="rId5115" Type="http://schemas.openxmlformats.org/officeDocument/2006/relationships/hyperlink" Target="http://twitter.com" TargetMode="External"/><Relationship Id="rId6446" Type="http://schemas.openxmlformats.org/officeDocument/2006/relationships/hyperlink" Target="http://theglobeandmail.com" TargetMode="External"/><Relationship Id="rId7776" Type="http://schemas.openxmlformats.org/officeDocument/2006/relationships/hyperlink" Target="https://www.reddit.com/r/metacanada/comments/gyraxj/byward_market_restaurant_fined_for_opening_patio/" TargetMode="External"/><Relationship Id="rId5109" Type="http://schemas.openxmlformats.org/officeDocument/2006/relationships/hyperlink" Target="https://www.youtube.com/watch?v=SiRFm9xf45o" TargetMode="External"/><Relationship Id="rId5107" Type="http://schemas.openxmlformats.org/officeDocument/2006/relationships/hyperlink" Target="http://youtube.com" TargetMode="External"/><Relationship Id="rId6438" Type="http://schemas.openxmlformats.org/officeDocument/2006/relationships/hyperlink" Target="https://www.reddit.com/r/metacanada/comments/hb4zez/timeline_of_canadian_history/" TargetMode="External"/><Relationship Id="rId5108" Type="http://schemas.openxmlformats.org/officeDocument/2006/relationships/hyperlink" Target="https://www.reddit.com/r/metacanada/comments/hiimxg/reddits_new_rules_internet_animal_farm/" TargetMode="External"/><Relationship Id="rId6439" Type="http://schemas.openxmlformats.org/officeDocument/2006/relationships/hyperlink" Target="https://youtu.be/X0955rYXIO0" TargetMode="External"/><Relationship Id="rId7769" Type="http://schemas.openxmlformats.org/officeDocument/2006/relationships/hyperlink" Target="https://www.reddit.com/r/metacanada/comments/gxj6ab/james_corden_has_questions_for_pm_justin_trudeau/" TargetMode="External"/><Relationship Id="rId7760" Type="http://schemas.openxmlformats.org/officeDocument/2006/relationships/hyperlink" Target="https://torontosun.com/news/local-news/margaret-wente-resigns-contentious-toronto-college-appointment-after-uproar" TargetMode="External"/><Relationship Id="rId5101" Type="http://schemas.openxmlformats.org/officeDocument/2006/relationships/hyperlink" Target="https://www.reddit.com/r/metacanada/comments/haeeea/post_got_removed_from_unpopular_opinion_since_it/" TargetMode="External"/><Relationship Id="rId6432" Type="http://schemas.openxmlformats.org/officeDocument/2006/relationships/hyperlink" Target="https://www.reddit.com/r/metacanada/comments/heohln/can_someone_please_explain_this/" TargetMode="External"/><Relationship Id="rId7764" Type="http://schemas.openxmlformats.org/officeDocument/2006/relationships/hyperlink" Target="https://twitter.com/Phil4gop26/status/1273228626369093632" TargetMode="External"/><Relationship Id="rId5102" Type="http://schemas.openxmlformats.org/officeDocument/2006/relationships/hyperlink" Target="http://i.redd.it" TargetMode="External"/><Relationship Id="rId6433" Type="http://schemas.openxmlformats.org/officeDocument/2006/relationships/hyperlink" Target="https://www.reddit.com/r/metacanada/comments/heohln/can_someone_please_explain_this/" TargetMode="External"/><Relationship Id="rId7763" Type="http://schemas.openxmlformats.org/officeDocument/2006/relationships/hyperlink" Target="https://www.reddit.com/r/metacanada/comments/haxqlh/with_aunt_jemima_being_canceled_wonder_if_trudeau/" TargetMode="External"/><Relationship Id="rId6430" Type="http://schemas.openxmlformats.org/officeDocument/2006/relationships/hyperlink" Target="https://www.reddit.com/r/metacanada/comments/gyot9y/here_is_a_recipe_for_traditional_slovenian_cake/" TargetMode="External"/><Relationship Id="rId7762" Type="http://schemas.openxmlformats.org/officeDocument/2006/relationships/hyperlink" Target="http://twitter.com" TargetMode="External"/><Relationship Id="rId5100" Type="http://schemas.openxmlformats.org/officeDocument/2006/relationships/hyperlink" Target="https://calgary.ctvnews.ca/controversial-black-lives-matter-gelato-pulled-calgary-company-apologizes-1.4983137" TargetMode="External"/><Relationship Id="rId6431" Type="http://schemas.openxmlformats.org/officeDocument/2006/relationships/hyperlink" Target="https://www.potica.com/tag/traditional-slovenian-cake/" TargetMode="External"/><Relationship Id="rId7761" Type="http://schemas.openxmlformats.org/officeDocument/2006/relationships/hyperlink" Target="https://www.reddit.com/r/metacanada/comments/hag625/someone_spoke_the_truth/" TargetMode="External"/><Relationship Id="rId5105" Type="http://schemas.openxmlformats.org/officeDocument/2006/relationships/hyperlink" Target="https://www.reddit.com/r/metacanada/comments/gxz0x6/do_you_approve_of_the_assault_rifle_ban/" TargetMode="External"/><Relationship Id="rId6436" Type="http://schemas.openxmlformats.org/officeDocument/2006/relationships/hyperlink" Target="https://www.reddit.com/r/metacanada/comments/h7sjfx/stand_up/" TargetMode="External"/><Relationship Id="rId7768" Type="http://schemas.openxmlformats.org/officeDocument/2006/relationships/hyperlink" Target="http://youtu.be" TargetMode="External"/><Relationship Id="rId5106" Type="http://schemas.openxmlformats.org/officeDocument/2006/relationships/hyperlink" Target="https://www.reddit.com/r/metacanada/comments/gxz0x6/do_you_approve_of_the_assault_rifle_ban/" TargetMode="External"/><Relationship Id="rId6437" Type="http://schemas.openxmlformats.org/officeDocument/2006/relationships/hyperlink" Target="http://youtu.be" TargetMode="External"/><Relationship Id="rId7767" Type="http://schemas.openxmlformats.org/officeDocument/2006/relationships/hyperlink" Target="https://thepostmillennial.com/cbc-watched-by-only-three" TargetMode="External"/><Relationship Id="rId5103" Type="http://schemas.openxmlformats.org/officeDocument/2006/relationships/hyperlink" Target="https://www.reddit.com/r/metacanada/comments/hc66kb/ironic_isnt_it_he_could_save_others_from_death/" TargetMode="External"/><Relationship Id="rId6434" Type="http://schemas.openxmlformats.org/officeDocument/2006/relationships/hyperlink" Target="http://youtu.be" TargetMode="External"/><Relationship Id="rId7766" Type="http://schemas.openxmlformats.org/officeDocument/2006/relationships/hyperlink" Target="https://www.reddit.com/r/metacanada/comments/hfciza/cbc_watched_by_only_3_of_canadians_yet_funded_by/" TargetMode="External"/><Relationship Id="rId5104" Type="http://schemas.openxmlformats.org/officeDocument/2006/relationships/hyperlink" Target="https://i.redd.it/as7040jwvw551.jpg" TargetMode="External"/><Relationship Id="rId6435" Type="http://schemas.openxmlformats.org/officeDocument/2006/relationships/hyperlink" Target="https://www.reddit.com/r/metacanada/comments/h7sjfx/stand_up/" TargetMode="External"/><Relationship Id="rId7765" Type="http://schemas.openxmlformats.org/officeDocument/2006/relationships/hyperlink" Target="http://thepostmillennial.com" TargetMode="External"/><Relationship Id="rId2940" Type="http://schemas.openxmlformats.org/officeDocument/2006/relationships/hyperlink" Target="https://www.reddit.com/r/metacanada/comments/h7qdia/virtuo_realitee/" TargetMode="External"/><Relationship Id="rId1610" Type="http://schemas.openxmlformats.org/officeDocument/2006/relationships/hyperlink" Target="https://i.redd.it/eqpzyadwww551.jpg" TargetMode="External"/><Relationship Id="rId2941" Type="http://schemas.openxmlformats.org/officeDocument/2006/relationships/hyperlink" Target="http://i.redd.it" TargetMode="External"/><Relationship Id="rId1611" Type="http://schemas.openxmlformats.org/officeDocument/2006/relationships/hyperlink" Target="http://youtu.be" TargetMode="External"/><Relationship Id="rId2942" Type="http://schemas.openxmlformats.org/officeDocument/2006/relationships/hyperlink" Target="https://www.reddit.com/r/metacanada/comments/gufa7n/trudeau_is_the_manifestation_of_kali_yuga/" TargetMode="External"/><Relationship Id="rId1612" Type="http://schemas.openxmlformats.org/officeDocument/2006/relationships/hyperlink" Target="https://www.reddit.com/r/metacanada/comments/hfua8r/leftist_socialists_erasing_free_speech_and/" TargetMode="External"/><Relationship Id="rId2943" Type="http://schemas.openxmlformats.org/officeDocument/2006/relationships/hyperlink" Target="https://i.redd.it/l5pvredwr8251.jpg" TargetMode="External"/><Relationship Id="rId1613" Type="http://schemas.openxmlformats.org/officeDocument/2006/relationships/hyperlink" Target="https://youtu.be/l7o4A16QCxE" TargetMode="External"/><Relationship Id="rId2944" Type="http://schemas.openxmlformats.org/officeDocument/2006/relationships/hyperlink" Target="http://change.org" TargetMode="External"/><Relationship Id="rId1614" Type="http://schemas.openxmlformats.org/officeDocument/2006/relationships/hyperlink" Target="https://www.reddit.com/r/metacanada/comments/h039yp/man_charged_after_showing_up_to_toronto/" TargetMode="External"/><Relationship Id="rId2945" Type="http://schemas.openxmlformats.org/officeDocument/2006/relationships/hyperlink" Target="https://www.reddit.com/r/metacanada/comments/guygl9/please_make_sure_these_people_do_not_destroy_our/" TargetMode="External"/><Relationship Id="rId1615" Type="http://schemas.openxmlformats.org/officeDocument/2006/relationships/hyperlink" Target="https://www.reddit.com/r/metacanada/comments/h039yp/man_charged_after_showing_up_to_toronto/" TargetMode="External"/><Relationship Id="rId2946" Type="http://schemas.openxmlformats.org/officeDocument/2006/relationships/hyperlink" Target="https://www.change.org/p/justin-trudeau-make-trudeau-declare-antifa-a-domestic-terrorist-organization/starter_phone_ask?just_created=true&amp;amp;tag_selected=human_rights" TargetMode="External"/><Relationship Id="rId1616" Type="http://schemas.openxmlformats.org/officeDocument/2006/relationships/hyperlink" Target="http://edmonton.ctvnews.ca" TargetMode="External"/><Relationship Id="rId2947" Type="http://schemas.openxmlformats.org/officeDocument/2006/relationships/hyperlink" Target="http://i.redd.it" TargetMode="External"/><Relationship Id="rId907" Type="http://schemas.openxmlformats.org/officeDocument/2006/relationships/hyperlink" Target="https://www.reddit.com/r/metacanada/comments/hcvtuc/i_have_a_lot_more_respect_for_black_conservatives/" TargetMode="External"/><Relationship Id="rId1617" Type="http://schemas.openxmlformats.org/officeDocument/2006/relationships/hyperlink" Target="https://www.reddit.com/r/metacanada/comments/hd0rj9/as_neighbourhood_outrage_grows_edmonton_police/" TargetMode="External"/><Relationship Id="rId2948" Type="http://schemas.openxmlformats.org/officeDocument/2006/relationships/hyperlink" Target="https://www.reddit.com/r/metacanada/comments/ha6a4u/social_conservatives_dont_understand_how/" TargetMode="External"/><Relationship Id="rId906" Type="http://schemas.openxmlformats.org/officeDocument/2006/relationships/hyperlink" Target="https://www.reddit.com/r/metacanada/comments/hcvtuc/i_have_a_lot_more_respect_for_black_conservatives/" TargetMode="External"/><Relationship Id="rId1618" Type="http://schemas.openxmlformats.org/officeDocument/2006/relationships/hyperlink" Target="https://edmonton.ctvnews.ca/as-neighbourhood-outrage-grows-edmonton-police-remove-tweet-about-sexual-assault-suspect-on-bail-1.4992325" TargetMode="External"/><Relationship Id="rId2949" Type="http://schemas.openxmlformats.org/officeDocument/2006/relationships/hyperlink" Target="https://i.redd.it/idslnioaka551.jpg" TargetMode="External"/><Relationship Id="rId905" Type="http://schemas.openxmlformats.org/officeDocument/2006/relationships/hyperlink" Target="https://www.ctvnews.ca/health/new-influenza-strain-identified-in-pigs-has-essential-hallmarks-of-a-pandemic-virus-1.5005198" TargetMode="External"/><Relationship Id="rId1619" Type="http://schemas.openxmlformats.org/officeDocument/2006/relationships/hyperlink" Target="http://youtube.com" TargetMode="External"/><Relationship Id="rId904" Type="http://schemas.openxmlformats.org/officeDocument/2006/relationships/hyperlink" Target="https://www.reddit.com/r/metacanada/comments/hihi3v/if_at_first_you_dont_succeed_researchers_in_china/" TargetMode="External"/><Relationship Id="rId909" Type="http://schemas.openxmlformats.org/officeDocument/2006/relationships/hyperlink" Target="https://www.reddit.com/r/metacanada/comments/gxwsvw/there_are_like_5_black_people_that_live_herehonk/" TargetMode="External"/><Relationship Id="rId908" Type="http://schemas.openxmlformats.org/officeDocument/2006/relationships/hyperlink" Target="http://rmotoday.com" TargetMode="External"/><Relationship Id="rId903" Type="http://schemas.openxmlformats.org/officeDocument/2006/relationships/hyperlink" Target="http://ctvnews.ca" TargetMode="External"/><Relationship Id="rId902" Type="http://schemas.openxmlformats.org/officeDocument/2006/relationships/hyperlink" Target="https://globalnews.ca/news/7091836/ben-mulroney-quits-etalk/?utm_medium=Facebook&amp;amp;utm_source=GlobalNews" TargetMode="External"/><Relationship Id="rId901" Type="http://schemas.openxmlformats.org/officeDocument/2006/relationships/hyperlink" Target="https://www.reddit.com/r/metacanada/comments/hdtv8q/too_many_white_male_hosts_on_etalk_daily/" TargetMode="External"/><Relationship Id="rId900" Type="http://schemas.openxmlformats.org/officeDocument/2006/relationships/hyperlink" Target="http://globalnews.ca" TargetMode="External"/><Relationship Id="rId2930" Type="http://schemas.openxmlformats.org/officeDocument/2006/relationships/hyperlink" Target="https://www.reddit.com/r/metacanada/comments/higizd/kgb_defector_yuri_bezmenovs_warning_to_america/" TargetMode="External"/><Relationship Id="rId1600" Type="http://schemas.openxmlformats.org/officeDocument/2006/relationships/hyperlink" Target="https://www.reddit.com/r/metacanada/comments/gxqshw/apex_legends_joined_the_bandwagon_i_just_want_to/" TargetMode="External"/><Relationship Id="rId2931" Type="http://schemas.openxmlformats.org/officeDocument/2006/relationships/hyperlink" Target="https://youtu.be/bX3EZCVj2XA" TargetMode="External"/><Relationship Id="rId1601" Type="http://schemas.openxmlformats.org/officeDocument/2006/relationships/hyperlink" Target="https://www.reddit.com/r/metacanada/comments/gxqshw/apex_legends_joined_the_bandwagon_i_just_want_to/" TargetMode="External"/><Relationship Id="rId2932" Type="http://schemas.openxmlformats.org/officeDocument/2006/relationships/hyperlink" Target="http://thestar.com" TargetMode="External"/><Relationship Id="rId1602" Type="http://schemas.openxmlformats.org/officeDocument/2006/relationships/hyperlink" Target="http://i.redd.it" TargetMode="External"/><Relationship Id="rId2933" Type="http://schemas.openxmlformats.org/officeDocument/2006/relationships/hyperlink" Target="https://www.reddit.com/r/metacanada/comments/hcqwpy/black_lives_matter_toronto_issues_27_demands_for/" TargetMode="External"/><Relationship Id="rId1603" Type="http://schemas.openxmlformats.org/officeDocument/2006/relationships/hyperlink" Target="https://www.reddit.com/r/metacanada/comments/gya96p/why_is_she_supporting_fascists/" TargetMode="External"/><Relationship Id="rId2934" Type="http://schemas.openxmlformats.org/officeDocument/2006/relationships/hyperlink" Target="https://www.thestar.com/news/gta/2020/06/19/we-demand-better-we-demand-our-lives-black-lives-matter-toronto-protesters-call-for-defudning-of-police.html" TargetMode="External"/><Relationship Id="rId1604" Type="http://schemas.openxmlformats.org/officeDocument/2006/relationships/hyperlink" Target="https://i.redd.it/gd5nf537ue351.jpg" TargetMode="External"/><Relationship Id="rId2935" Type="http://schemas.openxmlformats.org/officeDocument/2006/relationships/hyperlink" Target="http://informationliberation.com" TargetMode="External"/><Relationship Id="rId1605" Type="http://schemas.openxmlformats.org/officeDocument/2006/relationships/hyperlink" Target="http://hilltimes.com" TargetMode="External"/><Relationship Id="rId2936" Type="http://schemas.openxmlformats.org/officeDocument/2006/relationships/hyperlink" Target="https://www.reddit.com/r/metacanada/comments/hds98x/reddit_starts_banning_users_for_their_upvotes/" TargetMode="External"/><Relationship Id="rId1606" Type="http://schemas.openxmlformats.org/officeDocument/2006/relationships/hyperlink" Target="https://www.reddit.com/r/metacanada/comments/hayh7s/black_conservatives_urge_more_engagement_action/" TargetMode="External"/><Relationship Id="rId2937" Type="http://schemas.openxmlformats.org/officeDocument/2006/relationships/hyperlink" Target="http://www.informationliberation.com/?id=61546" TargetMode="External"/><Relationship Id="rId1607" Type="http://schemas.openxmlformats.org/officeDocument/2006/relationships/hyperlink" Target="https://www.hilltimes.com/2020/06/17/black-conservatives-urge-more-engagement-action-from-cpc-and-beyond-after-endorsement-flop/252872" TargetMode="External"/><Relationship Id="rId2938" Type="http://schemas.openxmlformats.org/officeDocument/2006/relationships/hyperlink" Target="http://i.redd.it" TargetMode="External"/><Relationship Id="rId1608" Type="http://schemas.openxmlformats.org/officeDocument/2006/relationships/hyperlink" Target="http://i.redd.it" TargetMode="External"/><Relationship Id="rId2939" Type="http://schemas.openxmlformats.org/officeDocument/2006/relationships/hyperlink" Target="https://www.reddit.com/r/metacanada/comments/h7qdia/virtuo_realitee/" TargetMode="External"/><Relationship Id="rId1609" Type="http://schemas.openxmlformats.org/officeDocument/2006/relationships/hyperlink" Target="https://www.reddit.com/r/metacanada/comments/hc6aar/i_bet_the_canadian_stats_would_be_even_more/" TargetMode="External"/><Relationship Id="rId1631" Type="http://schemas.openxmlformats.org/officeDocument/2006/relationships/hyperlink" Target="http://twitter.com" TargetMode="External"/><Relationship Id="rId2962" Type="http://schemas.openxmlformats.org/officeDocument/2006/relationships/hyperlink" Target="http://archive.is" TargetMode="External"/><Relationship Id="rId1632" Type="http://schemas.openxmlformats.org/officeDocument/2006/relationships/hyperlink" Target="https://www.reddit.com/r/metacanada/comments/hbrub6/fake_news_is_the_enemy/" TargetMode="External"/><Relationship Id="rId2963" Type="http://schemas.openxmlformats.org/officeDocument/2006/relationships/hyperlink" Target="https://www.reddit.com/r/metacanada/comments/he98os/public_service_video_featuring_only_white/" TargetMode="External"/><Relationship Id="rId1633" Type="http://schemas.openxmlformats.org/officeDocument/2006/relationships/hyperlink" Target="https://twitter.com/realDonaldTrump/status/1273770669214490626" TargetMode="External"/><Relationship Id="rId2964" Type="http://schemas.openxmlformats.org/officeDocument/2006/relationships/hyperlink" Target="http://archive.is/mFsgV" TargetMode="External"/><Relationship Id="rId1634" Type="http://schemas.openxmlformats.org/officeDocument/2006/relationships/hyperlink" Target="http://twitter.com" TargetMode="External"/><Relationship Id="rId2965" Type="http://schemas.openxmlformats.org/officeDocument/2006/relationships/hyperlink" Target="http://youtu.be" TargetMode="External"/><Relationship Id="rId1635" Type="http://schemas.openxmlformats.org/officeDocument/2006/relationships/hyperlink" Target="https://www.reddit.com/r/metacanada/comments/gwjtmu/its_now_racist_to_clean_up_graffiti/" TargetMode="External"/><Relationship Id="rId2966" Type="http://schemas.openxmlformats.org/officeDocument/2006/relationships/hyperlink" Target="https://www.reddit.com/r/metacanada/comments/haxa5u/antilockdown_and_more_money_for_health_care/" TargetMode="External"/><Relationship Id="rId1636" Type="http://schemas.openxmlformats.org/officeDocument/2006/relationships/hyperlink" Target="https://twitter.com/digitalforests/status/1268363871661838338?s=21" TargetMode="External"/><Relationship Id="rId2967" Type="http://schemas.openxmlformats.org/officeDocument/2006/relationships/hyperlink" Target="https://youtu.be/Dlb8EfBm1QQ" TargetMode="External"/><Relationship Id="rId1637" Type="http://schemas.openxmlformats.org/officeDocument/2006/relationships/hyperlink" Target="http://bostonglobe.com" TargetMode="External"/><Relationship Id="rId2968" Type="http://schemas.openxmlformats.org/officeDocument/2006/relationships/hyperlink" Target="http://zerohedge.com" TargetMode="External"/><Relationship Id="rId1638" Type="http://schemas.openxmlformats.org/officeDocument/2006/relationships/hyperlink" Target="https://www.reddit.com/r/metacanada/comments/hhaqte/the_statistical_paradox_of_police_killings/" TargetMode="External"/><Relationship Id="rId2969" Type="http://schemas.openxmlformats.org/officeDocument/2006/relationships/hyperlink" Target="https://www.reddit.com/r/metacanada/comments/gwlfel/cnn_white_children_dont_deserve_innocence/" TargetMode="External"/><Relationship Id="rId929" Type="http://schemas.openxmlformats.org/officeDocument/2006/relationships/hyperlink" Target="http://i.imgur.com" TargetMode="External"/><Relationship Id="rId1639" Type="http://schemas.openxmlformats.org/officeDocument/2006/relationships/hyperlink" Target="https://www.reddit.com/r/metacanada/comments/hhaqte/the_statistical_paradox_of_police_killings/" TargetMode="External"/><Relationship Id="rId928" Type="http://schemas.openxmlformats.org/officeDocument/2006/relationships/hyperlink" Target="http://archive.vn/qO6Gc" TargetMode="External"/><Relationship Id="rId927" Type="http://schemas.openxmlformats.org/officeDocument/2006/relationships/hyperlink" Target="https://www.reddit.com/r/metacanada/comments/gzhnh1/sophie_trudeaus_cousin_alleges_a_wideranging/" TargetMode="External"/><Relationship Id="rId926" Type="http://schemas.openxmlformats.org/officeDocument/2006/relationships/hyperlink" Target="http://archive.vn" TargetMode="External"/><Relationship Id="rId921" Type="http://schemas.openxmlformats.org/officeDocument/2006/relationships/hyperlink" Target="https://www.reddit.com/r/metacanada/comments/h8w2dr/612_female_student_kneeled_on_head_by_riot_police/" TargetMode="External"/><Relationship Id="rId920" Type="http://schemas.openxmlformats.org/officeDocument/2006/relationships/hyperlink" Target="http://v.redd.it" TargetMode="External"/><Relationship Id="rId925" Type="http://schemas.openxmlformats.org/officeDocument/2006/relationships/hyperlink" Target="https://www.cbc.ca/news/canada/edmonton/edmonton-football-homophobic-tweet-1.5630546" TargetMode="External"/><Relationship Id="rId924" Type="http://schemas.openxmlformats.org/officeDocument/2006/relationships/hyperlink" Target="https://www.reddit.com/r/metacanada/comments/hhnm3u/blacklivesmatter_unless_they_have_wrongspeak/" TargetMode="External"/><Relationship Id="rId923" Type="http://schemas.openxmlformats.org/officeDocument/2006/relationships/hyperlink" Target="http://cbc.ca" TargetMode="External"/><Relationship Id="rId922" Type="http://schemas.openxmlformats.org/officeDocument/2006/relationships/hyperlink" Target="https://www.reddit.com/r/metacanada/comments/h8w2dr/612_female_student_kneeled_on_head_by_riot_police/" TargetMode="External"/><Relationship Id="rId2960" Type="http://schemas.openxmlformats.org/officeDocument/2006/relationships/hyperlink" Target="https://www.reddit.com/r/metacanada/comments/gx8au2/children_of_exsaudi_intelligence_official_living/" TargetMode="External"/><Relationship Id="rId1630" Type="http://schemas.openxmlformats.org/officeDocument/2006/relationships/hyperlink" Target="https://np.reddit.com/r/PublicFreakout/comments/gvty0y/canadian_police_beat_16yo_boy_on_ground_for/" TargetMode="External"/><Relationship Id="rId2961" Type="http://schemas.openxmlformats.org/officeDocument/2006/relationships/hyperlink" Target="https://outline.com/PGVzjC" TargetMode="External"/><Relationship Id="rId1620" Type="http://schemas.openxmlformats.org/officeDocument/2006/relationships/hyperlink" Target="https://www.reddit.com/r/metacanada/comments/gwla3y/why_does_most_of_the_mainstream_media_never/" TargetMode="External"/><Relationship Id="rId2951" Type="http://schemas.openxmlformats.org/officeDocument/2006/relationships/hyperlink" Target="https://www.reddit.com/r/metacanada/comments/gv7r44/its_a_hard_knock_life_compilation_of_protestors/" TargetMode="External"/><Relationship Id="rId1621" Type="http://schemas.openxmlformats.org/officeDocument/2006/relationships/hyperlink" Target="https://www.youtube.com/watch?v=vjHW5WDIsuI" TargetMode="External"/><Relationship Id="rId2952" Type="http://schemas.openxmlformats.org/officeDocument/2006/relationships/hyperlink" Target="https://www.bitchute.com/video/eULjPt5ILgtx/" TargetMode="External"/><Relationship Id="rId1622" Type="http://schemas.openxmlformats.org/officeDocument/2006/relationships/hyperlink" Target="http://np.reddit.com" TargetMode="External"/><Relationship Id="rId2953" Type="http://schemas.openxmlformats.org/officeDocument/2006/relationships/hyperlink" Target="http://twitter.com" TargetMode="External"/><Relationship Id="rId1623" Type="http://schemas.openxmlformats.org/officeDocument/2006/relationships/hyperlink" Target="https://www.reddit.com/r/metacanada/comments/gwbrei/the_chimpout_is_coming/" TargetMode="External"/><Relationship Id="rId2954" Type="http://schemas.openxmlformats.org/officeDocument/2006/relationships/hyperlink" Target="https://www.reddit.com/r/metacanada/comments/h0m5c1/76_of_canadians_want_a_ban_on_immigration/" TargetMode="External"/><Relationship Id="rId1624" Type="http://schemas.openxmlformats.org/officeDocument/2006/relationships/hyperlink" Target="https://www.np.reddit.com/r/PublicFreakout/comments/gvty0y/canadian_police_beat_16yo_boy_on_ground_for/" TargetMode="External"/><Relationship Id="rId2955" Type="http://schemas.openxmlformats.org/officeDocument/2006/relationships/hyperlink" Target="https://twitter.com/CandiceMalcolm/status/1270719962634547201" TargetMode="External"/><Relationship Id="rId1625" Type="http://schemas.openxmlformats.org/officeDocument/2006/relationships/hyperlink" Target="http://reddit.com" TargetMode="External"/><Relationship Id="rId2956" Type="http://schemas.openxmlformats.org/officeDocument/2006/relationships/hyperlink" Target="http://i.imgur.com" TargetMode="External"/><Relationship Id="rId1626" Type="http://schemas.openxmlformats.org/officeDocument/2006/relationships/hyperlink" Target="https://www.reddit.com/r/metacanada/comments/gwbs8a/the_chimpout_is_coming/" TargetMode="External"/><Relationship Id="rId2957" Type="http://schemas.openxmlformats.org/officeDocument/2006/relationships/hyperlink" Target="https://www.reddit.com/r/metacanada/comments/gyxtsu/remember_covidiots/" TargetMode="External"/><Relationship Id="rId1627" Type="http://schemas.openxmlformats.org/officeDocument/2006/relationships/hyperlink" Target="https://www.reddit.com/r/PublicFreakout/comments/gvty0y/canadian_police_beat_16yo_boy_on_ground_for/" TargetMode="External"/><Relationship Id="rId2958" Type="http://schemas.openxmlformats.org/officeDocument/2006/relationships/hyperlink" Target="https://i.imgur.com/LHoB4Pj.jpg" TargetMode="External"/><Relationship Id="rId918" Type="http://schemas.openxmlformats.org/officeDocument/2006/relationships/hyperlink" Target="https://www.reddit.com/r/metacanada/comments/gv2gu7/can_someone_explain_to_me_why_signs_like_this_are/" TargetMode="External"/><Relationship Id="rId1628" Type="http://schemas.openxmlformats.org/officeDocument/2006/relationships/hyperlink" Target="http://np.reddit.com" TargetMode="External"/><Relationship Id="rId2959" Type="http://schemas.openxmlformats.org/officeDocument/2006/relationships/hyperlink" Target="http://outline.com" TargetMode="External"/><Relationship Id="rId917" Type="http://schemas.openxmlformats.org/officeDocument/2006/relationships/hyperlink" Target="http://i.redd.it" TargetMode="External"/><Relationship Id="rId1629" Type="http://schemas.openxmlformats.org/officeDocument/2006/relationships/hyperlink" Target="https://www.reddit.com/r/metacanada/comments/gwbvu9/the_chimpout_is_coming/" TargetMode="External"/><Relationship Id="rId916" Type="http://schemas.openxmlformats.org/officeDocument/2006/relationships/hyperlink" Target="https://np.reddit.com/r/whitepeopletwitter/comments/hed8bs/_/fvs985b?context=1000" TargetMode="External"/><Relationship Id="rId915" Type="http://schemas.openxmlformats.org/officeDocument/2006/relationships/hyperlink" Target="https://www.reddit.com/r/metacanada/comments/henapu/dae_trump_is_secretly_trying_to_kill_his/" TargetMode="External"/><Relationship Id="rId919" Type="http://schemas.openxmlformats.org/officeDocument/2006/relationships/hyperlink" Target="https://i.redd.it/gv31b4pa4g251.jpg" TargetMode="External"/><Relationship Id="rId910" Type="http://schemas.openxmlformats.org/officeDocument/2006/relationships/hyperlink" Target="https://www.rmotoday.com/canmore/black-lives-matter-vigils-planned-for-canmore-banff-2409535" TargetMode="External"/><Relationship Id="rId914" Type="http://schemas.openxmlformats.org/officeDocument/2006/relationships/hyperlink" Target="http://np.reddit.com" TargetMode="External"/><Relationship Id="rId913" Type="http://schemas.openxmlformats.org/officeDocument/2006/relationships/hyperlink" Target="https://www.bloomberg.com/news/articles/2020-06-15/china-warms-to-idea-of-four-more-years-of-trump-presidency" TargetMode="External"/><Relationship Id="rId912" Type="http://schemas.openxmlformats.org/officeDocument/2006/relationships/hyperlink" Target="https://www.reddit.com/r/metacanada/comments/h9myyr/lol_lol_you_thought_guys_like_trump_scare_china/" TargetMode="External"/><Relationship Id="rId911" Type="http://schemas.openxmlformats.org/officeDocument/2006/relationships/hyperlink" Target="http://bloomberg.com" TargetMode="External"/><Relationship Id="rId2950" Type="http://schemas.openxmlformats.org/officeDocument/2006/relationships/hyperlink" Target="http://bitchute.com" TargetMode="External"/><Relationship Id="rId2900" Type="http://schemas.openxmlformats.org/officeDocument/2006/relationships/hyperlink" Target="https://www.reddit.com/r/metacanada/comments/hd08t0/what_do_hitler_and_the_trudeaus_have_in_common/" TargetMode="External"/><Relationship Id="rId2901" Type="http://schemas.openxmlformats.org/officeDocument/2006/relationships/hyperlink" Target="https://i.redd.it/1rr9rezvr6651.jpg" TargetMode="External"/><Relationship Id="rId2902" Type="http://schemas.openxmlformats.org/officeDocument/2006/relationships/hyperlink" Target="http://i.redd.it" TargetMode="External"/><Relationship Id="rId2903" Type="http://schemas.openxmlformats.org/officeDocument/2006/relationships/hyperlink" Target="https://www.reddit.com/r/metacanada/comments/hb1d7h/jagmeet_live_from_the_hoc_moments_before_being/" TargetMode="External"/><Relationship Id="rId2904" Type="http://schemas.openxmlformats.org/officeDocument/2006/relationships/hyperlink" Target="https://i.redd.it/jjzq2nfonj551.jpg" TargetMode="External"/><Relationship Id="rId2905" Type="http://schemas.openxmlformats.org/officeDocument/2006/relationships/hyperlink" Target="http://twitter.com" TargetMode="External"/><Relationship Id="rId2906" Type="http://schemas.openxmlformats.org/officeDocument/2006/relationships/hyperlink" Target="https://www.reddit.com/r/metacanada/comments/guzbmt/theyre_running_over_police_and_dogs_now_everyone/" TargetMode="External"/><Relationship Id="rId2907" Type="http://schemas.openxmlformats.org/officeDocument/2006/relationships/hyperlink" Target="https://twitter.com/YousefNH2/status/1267637687554650112" TargetMode="External"/><Relationship Id="rId2908" Type="http://schemas.openxmlformats.org/officeDocument/2006/relationships/hyperlink" Target="http://youtu.be" TargetMode="External"/><Relationship Id="rId2909" Type="http://schemas.openxmlformats.org/officeDocument/2006/relationships/hyperlink" Target="https://www.reddit.com/r/metacanada/comments/gwl55m/steven_bannon_reads_the_new_federal_state_of/" TargetMode="External"/><Relationship Id="rId5170" Type="http://schemas.openxmlformats.org/officeDocument/2006/relationships/hyperlink" Target="https://www.reddit.com/r/metacanada/comments/h7jk2q/which_conservative_leadership_candidate_should_be/" TargetMode="External"/><Relationship Id="rId5171" Type="http://schemas.openxmlformats.org/officeDocument/2006/relationships/hyperlink" Target="https://www.reddit.com/r/metacanada/comments/h7jk2q/which_conservative_leadership_candidate_should_be/" TargetMode="External"/><Relationship Id="rId5174" Type="http://schemas.openxmlformats.org/officeDocument/2006/relationships/hyperlink" Target="https://i.redd.it/chkciy3wp9751.jpg" TargetMode="External"/><Relationship Id="rId5175" Type="http://schemas.openxmlformats.org/officeDocument/2006/relationships/hyperlink" Target="http://i.redd.it" TargetMode="External"/><Relationship Id="rId5172" Type="http://schemas.openxmlformats.org/officeDocument/2006/relationships/hyperlink" Target="http://i.redd.it" TargetMode="External"/><Relationship Id="rId5173" Type="http://schemas.openxmlformats.org/officeDocument/2006/relationships/hyperlink" Target="https://www.reddit.com/r/metacanada/comments/hg90mq/i_know_this_is_not_canada_but/" TargetMode="External"/><Relationship Id="rId5178" Type="http://schemas.openxmlformats.org/officeDocument/2006/relationships/hyperlink" Target="http://nst.com.my" TargetMode="External"/><Relationship Id="rId5179" Type="http://schemas.openxmlformats.org/officeDocument/2006/relationships/hyperlink" Target="https://www.reddit.com/r/metacanada/comments/h79vn1/gone_with_the_wind_is_gone/" TargetMode="External"/><Relationship Id="rId5176" Type="http://schemas.openxmlformats.org/officeDocument/2006/relationships/hyperlink" Target="https://www.reddit.com/r/metacanada/comments/hhglf1/parler_where_making_fun_of_marco_rubio_is/" TargetMode="External"/><Relationship Id="rId5177" Type="http://schemas.openxmlformats.org/officeDocument/2006/relationships/hyperlink" Target="https://i.redd.it/qkmqhu966o751.jpg" TargetMode="External"/><Relationship Id="rId6490" Type="http://schemas.openxmlformats.org/officeDocument/2006/relationships/hyperlink" Target="http://theatlantic.com" TargetMode="External"/><Relationship Id="rId5160" Type="http://schemas.openxmlformats.org/officeDocument/2006/relationships/hyperlink" Target="https://www.reddit.com/r/metacanada/comments/h17a6n/what_cnn_sees_when_they_watch_paw_patrol/" TargetMode="External"/><Relationship Id="rId6491" Type="http://schemas.openxmlformats.org/officeDocument/2006/relationships/hyperlink" Target="https://www.reddit.com/r/metacanada/comments/gvvmbj/old_article_about_the_10_steps_that_destroyed/" TargetMode="External"/><Relationship Id="rId5163" Type="http://schemas.openxmlformats.org/officeDocument/2006/relationships/hyperlink" Target="https://www.reddit.com/r/metacanada/comments/hdwhi5/ben_mulroney_to_step_down_from_etalk_to_make_room/" TargetMode="External"/><Relationship Id="rId6494" Type="http://schemas.openxmlformats.org/officeDocument/2006/relationships/hyperlink" Target="https://www.reddit.com/r/metacanada/comments/hcayn7/definitely_meta_reminder_if_you_comment_in_a_vice/" TargetMode="External"/><Relationship Id="rId5164" Type="http://schemas.openxmlformats.org/officeDocument/2006/relationships/hyperlink" Target="http://archive.is/NiwC1" TargetMode="External"/><Relationship Id="rId6495" Type="http://schemas.openxmlformats.org/officeDocument/2006/relationships/hyperlink" Target="http://i.redd.it" TargetMode="External"/><Relationship Id="rId5161" Type="http://schemas.openxmlformats.org/officeDocument/2006/relationships/hyperlink" Target="https://i.redd.it/y4ys989sbc451.jpg" TargetMode="External"/><Relationship Id="rId6492" Type="http://schemas.openxmlformats.org/officeDocument/2006/relationships/hyperlink" Target="https://www.theatlantic.com/magazine/archive/2003/12/how-to-kill-a-country/302845/" TargetMode="External"/><Relationship Id="rId5162" Type="http://schemas.openxmlformats.org/officeDocument/2006/relationships/hyperlink" Target="http://archive.is" TargetMode="External"/><Relationship Id="rId6493" Type="http://schemas.openxmlformats.org/officeDocument/2006/relationships/hyperlink" Target="https://www.reddit.com/r/metacanada/comments/hcayn7/definitely_meta_reminder_if_you_comment_in_a_vice/" TargetMode="External"/><Relationship Id="rId5167" Type="http://schemas.openxmlformats.org/officeDocument/2006/relationships/hyperlink" Target="https://imgur.com/gallery/IE7GVll" TargetMode="External"/><Relationship Id="rId6498" Type="http://schemas.openxmlformats.org/officeDocument/2006/relationships/hyperlink" Target="http://cbc.ca" TargetMode="External"/><Relationship Id="rId5168" Type="http://schemas.openxmlformats.org/officeDocument/2006/relationships/hyperlink" Target="https://www.reddit.com/r/metacanada/comments/gwofuf/a_week_ago_you_couldnt_visit_a_loved_one_dying/" TargetMode="External"/><Relationship Id="rId6499" Type="http://schemas.openxmlformats.org/officeDocument/2006/relationships/hyperlink" Target="https://www.reddit.com/r/metacanada/comments/hfuher/campaign_to_promote_bipocowned_brands_calls_on/" TargetMode="External"/><Relationship Id="rId5165" Type="http://schemas.openxmlformats.org/officeDocument/2006/relationships/hyperlink" Target="http://imgur.com" TargetMode="External"/><Relationship Id="rId6496" Type="http://schemas.openxmlformats.org/officeDocument/2006/relationships/hyperlink" Target="https://www.reddit.com/r/metacanada/comments/h0df5o/t_45_mins_until_i_get_banned_from_rcanada_will/" TargetMode="External"/><Relationship Id="rId5166" Type="http://schemas.openxmlformats.org/officeDocument/2006/relationships/hyperlink" Target="https://www.reddit.com/r/metacanada/comments/gx5q8a/mostly_brown_covidiots_at_brampton_party_think/" TargetMode="External"/><Relationship Id="rId6497" Type="http://schemas.openxmlformats.org/officeDocument/2006/relationships/hyperlink" Target="https://i.redd.it/40mbvxxur3451.jpg" TargetMode="External"/><Relationship Id="rId5169" Type="http://schemas.openxmlformats.org/officeDocument/2006/relationships/hyperlink" Target="https://www.reddit.com/r/metacanada/comments/gwofuf/a_week_ago_you_couldnt_visit_a_loved_one_dying/" TargetMode="External"/><Relationship Id="rId2920" Type="http://schemas.openxmlformats.org/officeDocument/2006/relationships/hyperlink" Target="http://twitter.com" TargetMode="External"/><Relationship Id="rId2921" Type="http://schemas.openxmlformats.org/officeDocument/2006/relationships/hyperlink" Target="https://www.reddit.com/r/metacanada/comments/gva3mg/not_in_my_backyard/" TargetMode="External"/><Relationship Id="rId2922" Type="http://schemas.openxmlformats.org/officeDocument/2006/relationships/hyperlink" Target="https://twitter.com/JackPosobiec/status/1267127192330346500?s=20" TargetMode="External"/><Relationship Id="rId2923" Type="http://schemas.openxmlformats.org/officeDocument/2006/relationships/hyperlink" Target="http://i.redd.it" TargetMode="External"/><Relationship Id="rId2924" Type="http://schemas.openxmlformats.org/officeDocument/2006/relationships/hyperlink" Target="https://www.reddit.com/r/metacanada/comments/gw04mb/rnfl_and_rnba_go_private_for_24_hours_to_complain/" TargetMode="External"/><Relationship Id="rId2925" Type="http://schemas.openxmlformats.org/officeDocument/2006/relationships/hyperlink" Target="https://i.redd.it/3d9szzevsq251.jpg" TargetMode="External"/><Relationship Id="rId2926" Type="http://schemas.openxmlformats.org/officeDocument/2006/relationships/hyperlink" Target="http://i.redd.it" TargetMode="External"/><Relationship Id="rId2927" Type="http://schemas.openxmlformats.org/officeDocument/2006/relationships/hyperlink" Target="https://www.reddit.com/r/metacanada/comments/h0ef48/deaf_people_complained_they_were_being_left_out/" TargetMode="External"/><Relationship Id="rId2928" Type="http://schemas.openxmlformats.org/officeDocument/2006/relationships/hyperlink" Target="https://i.redd.it/gdq22bhi14451.jpg" TargetMode="External"/><Relationship Id="rId2929" Type="http://schemas.openxmlformats.org/officeDocument/2006/relationships/hyperlink" Target="http://youtu.be" TargetMode="External"/><Relationship Id="rId5192" Type="http://schemas.openxmlformats.org/officeDocument/2006/relationships/hyperlink" Target="http://youtube.com" TargetMode="External"/><Relationship Id="rId5193" Type="http://schemas.openxmlformats.org/officeDocument/2006/relationships/hyperlink" Target="https://www.reddit.com/r/metacanada/comments/h0mory/watch_the_larping_in_real_time_live_feed_from_chaz/" TargetMode="External"/><Relationship Id="rId5190" Type="http://schemas.openxmlformats.org/officeDocument/2006/relationships/hyperlink" Target="https://www.reddit.com/r/metacanada/comments/heszww/canada_risks_being_outplayed_in_feud_over/" TargetMode="External"/><Relationship Id="rId5191" Type="http://schemas.openxmlformats.org/officeDocument/2006/relationships/hyperlink" Target="https://www.theguardian.com/world/2020/jun/23/canada-risks-being-outplayed-in-feud-over-citizens-jailed-in-china" TargetMode="External"/><Relationship Id="rId5196" Type="http://schemas.openxmlformats.org/officeDocument/2006/relationships/hyperlink" Target="https://www.reddit.com/r/metacanada/comments/gvxcaf/twitter_takes_a_day_off_to_virtue_signal/" TargetMode="External"/><Relationship Id="rId5197" Type="http://schemas.openxmlformats.org/officeDocument/2006/relationships/hyperlink" Target="https://i.redd.it/q0qd3lrt3q251.png" TargetMode="External"/><Relationship Id="rId5194" Type="http://schemas.openxmlformats.org/officeDocument/2006/relationships/hyperlink" Target="https://www.youtube.com/watch?v=t7nDkd3V2V0" TargetMode="External"/><Relationship Id="rId5195" Type="http://schemas.openxmlformats.org/officeDocument/2006/relationships/hyperlink" Target="http://i.redd.it" TargetMode="External"/><Relationship Id="rId5198" Type="http://schemas.openxmlformats.org/officeDocument/2006/relationships/hyperlink" Target="http://youtu.be" TargetMode="External"/><Relationship Id="rId5199" Type="http://schemas.openxmlformats.org/officeDocument/2006/relationships/hyperlink" Target="https://www.reddit.com/r/metacanada/comments/h8j7wd/the_mainstream_media_does_not_want_you_to_see_this/" TargetMode="External"/><Relationship Id="rId2910" Type="http://schemas.openxmlformats.org/officeDocument/2006/relationships/hyperlink" Target="https://youtu.be/hsv3OWUp0YU" TargetMode="External"/><Relationship Id="rId2911" Type="http://schemas.openxmlformats.org/officeDocument/2006/relationships/hyperlink" Target="http://toronto.ctvnews.ca" TargetMode="External"/><Relationship Id="rId2912" Type="http://schemas.openxmlformats.org/officeDocument/2006/relationships/hyperlink" Target="https://www.reddit.com/r/metacanada/comments/gutpf9/toronto_violence_suspect_sought_after_two_men/" TargetMode="External"/><Relationship Id="rId2913" Type="http://schemas.openxmlformats.org/officeDocument/2006/relationships/hyperlink" Target="https://toronto.ctvnews.ca/suspect-sought-after-two-men-shot-inside-oshawa-home-1.4963292" TargetMode="External"/><Relationship Id="rId2914" Type="http://schemas.openxmlformats.org/officeDocument/2006/relationships/hyperlink" Target="http://i.redd.it" TargetMode="External"/><Relationship Id="rId2915" Type="http://schemas.openxmlformats.org/officeDocument/2006/relationships/hyperlink" Target="https://www.reddit.com/r/metacanada/comments/hcdfbj/muh_bootlicker/" TargetMode="External"/><Relationship Id="rId2916" Type="http://schemas.openxmlformats.org/officeDocument/2006/relationships/hyperlink" Target="https://i.redd.it/6vmmzp4ffm551.jpg" TargetMode="External"/><Relationship Id="rId2917" Type="http://schemas.openxmlformats.org/officeDocument/2006/relationships/hyperlink" Target="http://regina.ctvnews.ca" TargetMode="External"/><Relationship Id="rId2918" Type="http://schemas.openxmlformats.org/officeDocument/2006/relationships/hyperlink" Target="https://www.reddit.com/r/metacanada/comments/gvm86n/everybody_needs_to_stand_up_regina_man_speaking/" TargetMode="External"/><Relationship Id="rId2919" Type="http://schemas.openxmlformats.org/officeDocument/2006/relationships/hyperlink" Target="https://regina.ctvnews.ca/everybody-needs-to-stand-up-regina-man-speaking-out-after-he-says-he-was-racially-profiled-1.4966758" TargetMode="External"/><Relationship Id="rId5181" Type="http://schemas.openxmlformats.org/officeDocument/2006/relationships/hyperlink" Target="http://edmonton.ctvnews.ca" TargetMode="External"/><Relationship Id="rId5182" Type="http://schemas.openxmlformats.org/officeDocument/2006/relationships/hyperlink" Target="https://www.reddit.com/r/metacanada/comments/gw6t3v/alberta_government_moving_to_defend_against/" TargetMode="External"/><Relationship Id="rId5180" Type="http://schemas.openxmlformats.org/officeDocument/2006/relationships/hyperlink" Target="https://www.nst.com.my/world/world/2020/06/599839/gone-wind-removed-hbo-max-after-racism-protests" TargetMode="External"/><Relationship Id="rId5185" Type="http://schemas.openxmlformats.org/officeDocument/2006/relationships/hyperlink" Target="https://www.reddit.com/r/metacanada/comments/hbqre3/c3rf_update_19_jun_2020/" TargetMode="External"/><Relationship Id="rId5186" Type="http://schemas.openxmlformats.org/officeDocument/2006/relationships/hyperlink" Target="http://i.redd.it" TargetMode="External"/><Relationship Id="rId5183" Type="http://schemas.openxmlformats.org/officeDocument/2006/relationships/hyperlink" Target="https://edmonton.ctvnews.ca/alberta-government-moving-to-defend-against-federal-gun-grab-1.4967049" TargetMode="External"/><Relationship Id="rId5184" Type="http://schemas.openxmlformats.org/officeDocument/2006/relationships/hyperlink" Target="https://www.reddit.com/r/metacanada/comments/hbqre3/c3rf_update_19_jun_2020/" TargetMode="External"/><Relationship Id="rId5189" Type="http://schemas.openxmlformats.org/officeDocument/2006/relationships/hyperlink" Target="http://theguardian.com" TargetMode="External"/><Relationship Id="rId5187" Type="http://schemas.openxmlformats.org/officeDocument/2006/relationships/hyperlink" Target="https://www.reddit.com/r/metacanada/comments/gw3nan/and_just_like_that_conservatives_became_liberals/" TargetMode="External"/><Relationship Id="rId5188" Type="http://schemas.openxmlformats.org/officeDocument/2006/relationships/hyperlink" Target="https://i.redd.it/74v9b54ior251.jpg" TargetMode="External"/><Relationship Id="rId1697" Type="http://schemas.openxmlformats.org/officeDocument/2006/relationships/hyperlink" Target="http://youtube.com" TargetMode="External"/><Relationship Id="rId1698" Type="http://schemas.openxmlformats.org/officeDocument/2006/relationships/hyperlink" Target="https://www.reddit.com/r/metacanada/comments/hehnqs/black_betty_blm/" TargetMode="External"/><Relationship Id="rId1699" Type="http://schemas.openxmlformats.org/officeDocument/2006/relationships/hyperlink" Target="https://www.youtube.com/watch?v=I_2D8Eo15wE" TargetMode="External"/><Relationship Id="rId866" Type="http://schemas.openxmlformats.org/officeDocument/2006/relationships/hyperlink" Target="http://cbc.ca" TargetMode="External"/><Relationship Id="rId865" Type="http://schemas.openxmlformats.org/officeDocument/2006/relationships/hyperlink" Target="https://www.reddit.com/r/metacanada/comments/gzhktr/black_lives_matter_all_lives_matter/" TargetMode="External"/><Relationship Id="rId864" Type="http://schemas.openxmlformats.org/officeDocument/2006/relationships/hyperlink" Target="https://www.reddit.com/r/metacanada/comments/gzhktr/black_lives_matter_all_lives_matter/" TargetMode="External"/><Relationship Id="rId863" Type="http://schemas.openxmlformats.org/officeDocument/2006/relationships/hyperlink" Target="https://edmonton.ctvnews.ca/mobile/christion-jones-released-by-edmonton-eskimos-after-anti-gay-and-lesbian-tweet-1.5003434" TargetMode="External"/><Relationship Id="rId869" Type="http://schemas.openxmlformats.org/officeDocument/2006/relationships/hyperlink" Target="http://ca.yahoo.com" TargetMode="External"/><Relationship Id="rId868" Type="http://schemas.openxmlformats.org/officeDocument/2006/relationships/hyperlink" Target="https://www.cbc.ca/news/canada/wendy-mesley-suspended-hosting-1.5604973" TargetMode="External"/><Relationship Id="rId867" Type="http://schemas.openxmlformats.org/officeDocument/2006/relationships/hyperlink" Target="https://www.reddit.com/r/metacanada/comments/h0dbu4/wendy_your_a_racist_mesley_suspended_from_hosting/" TargetMode="External"/><Relationship Id="rId1690" Type="http://schemas.openxmlformats.org/officeDocument/2006/relationships/hyperlink" Target="https://v.redd.it/5xlu6rn59i251" TargetMode="External"/><Relationship Id="rId1691" Type="http://schemas.openxmlformats.org/officeDocument/2006/relationships/hyperlink" Target="http://youtu.be" TargetMode="External"/><Relationship Id="rId1692" Type="http://schemas.openxmlformats.org/officeDocument/2006/relationships/hyperlink" Target="https://www.reddit.com/r/metacanada/comments/gz561l/former_black_communist_leonard_patterson_exposes/" TargetMode="External"/><Relationship Id="rId862" Type="http://schemas.openxmlformats.org/officeDocument/2006/relationships/hyperlink" Target="https://www.reddit.com/r/metacanada/comments/hi2buv/lgbt_crowd_managed_to_get_a_black_man_fired_blm/" TargetMode="External"/><Relationship Id="rId1693" Type="http://schemas.openxmlformats.org/officeDocument/2006/relationships/hyperlink" Target="https://youtu.be/h0ksHW1mnlA" TargetMode="External"/><Relationship Id="rId861" Type="http://schemas.openxmlformats.org/officeDocument/2006/relationships/hyperlink" Target="http://edmonton.ctvnews.ca" TargetMode="External"/><Relationship Id="rId1694" Type="http://schemas.openxmlformats.org/officeDocument/2006/relationships/hyperlink" Target="http://youtu.be" TargetMode="External"/><Relationship Id="rId860" Type="http://schemas.openxmlformats.org/officeDocument/2006/relationships/hyperlink" Target="https://mobile.twitter.com/ThomasSowell/status/1277323881167163393" TargetMode="External"/><Relationship Id="rId1695" Type="http://schemas.openxmlformats.org/officeDocument/2006/relationships/hyperlink" Target="https://www.reddit.com/r/metacanada/comments/hgmi48/when_pandering_backfires_minneapolis_mayor_booed/" TargetMode="External"/><Relationship Id="rId1696" Type="http://schemas.openxmlformats.org/officeDocument/2006/relationships/hyperlink" Target="https://www.reddit.com/r/metacanada/comments/hgmi48/when_pandering_backfires_minneapolis_mayor_booed/" TargetMode="External"/><Relationship Id="rId1686" Type="http://schemas.openxmlformats.org/officeDocument/2006/relationships/hyperlink" Target="https://www.reddit.com/r/metacanada/comments/h0kt4n/oops_after_shutting_parliament_liberals_find_its/" TargetMode="External"/><Relationship Id="rId1687" Type="http://schemas.openxmlformats.org/officeDocument/2006/relationships/hyperlink" Target="https://www.spencerfernando.com/2020/06/10/oops-after-shutting-parliament-liberals-find-its-tough-to-pass-legislation-through-parliament-when-parliament-is-shut/" TargetMode="External"/><Relationship Id="rId1688" Type="http://schemas.openxmlformats.org/officeDocument/2006/relationships/hyperlink" Target="http://v.redd.it" TargetMode="External"/><Relationship Id="rId1689" Type="http://schemas.openxmlformats.org/officeDocument/2006/relationships/hyperlink" Target="https://www.reddit.com/r/metacanada/comments/gv830b/trudeau_condemns_racism_in_canada/" TargetMode="External"/><Relationship Id="rId855" Type="http://schemas.openxmlformats.org/officeDocument/2006/relationships/hyperlink" Target="http://blogto.com" TargetMode="External"/><Relationship Id="rId854" Type="http://schemas.openxmlformats.org/officeDocument/2006/relationships/hyperlink" Target="https://pm.gc.ca/en/news/speeches/2020/06/02/prime-ministers-address-house-commons-anti-black-racism-canada" TargetMode="External"/><Relationship Id="rId853" Type="http://schemas.openxmlformats.org/officeDocument/2006/relationships/hyperlink" Target="https://www.reddit.com/r/metacanada/comments/gvlpne/prime_ministers_address_in_the_house_of_commons/" TargetMode="External"/><Relationship Id="rId852" Type="http://schemas.openxmlformats.org/officeDocument/2006/relationships/hyperlink" Target="http://pm.gc.ca" TargetMode="External"/><Relationship Id="rId859" Type="http://schemas.openxmlformats.org/officeDocument/2006/relationships/hyperlink" Target="https://www.reddit.com/r/metacanada/comments/hi6v1f/of_all_ignorance_the_ignorance_of_the_educated_is/" TargetMode="External"/><Relationship Id="rId858" Type="http://schemas.openxmlformats.org/officeDocument/2006/relationships/hyperlink" Target="http://mobile.twitter.com" TargetMode="External"/><Relationship Id="rId857" Type="http://schemas.openxmlformats.org/officeDocument/2006/relationships/hyperlink" Target="https://www.blogto.com/city/2020/06/regis-korchinski-paquet-toronto-family/" TargetMode="External"/><Relationship Id="rId856" Type="http://schemas.openxmlformats.org/officeDocument/2006/relationships/hyperlink" Target="https://www.reddit.com/r/metacanada/comments/gvtd5c/fraud_family_who_lied_about_racist_cops_throwing/" TargetMode="External"/><Relationship Id="rId1680" Type="http://schemas.openxmlformats.org/officeDocument/2006/relationships/hyperlink" Target="https://www.reddit.com/r/metacanada/comments/gwndkj/antifa_continues_a_totally_not_real_fake/" TargetMode="External"/><Relationship Id="rId1681" Type="http://schemas.openxmlformats.org/officeDocument/2006/relationships/hyperlink" Target="https://www.reddit.com/r/metacanada/comments/gwndkj/antifa_continues_a_totally_not_real_fake/" TargetMode="External"/><Relationship Id="rId851" Type="http://schemas.openxmlformats.org/officeDocument/2006/relationships/hyperlink" Target="https://reddit.com/user/xppigy/" TargetMode="External"/><Relationship Id="rId1682" Type="http://schemas.openxmlformats.org/officeDocument/2006/relationships/hyperlink" Target="http://huffingtonpost.ca" TargetMode="External"/><Relationship Id="rId850" Type="http://schemas.openxmlformats.org/officeDocument/2006/relationships/hyperlink" Target="https://www.reddit.com/r/metacanada/comments/hfmvwl/triggered_tranny_incel_obsessed_with_throwaway/" TargetMode="External"/><Relationship Id="rId1683" Type="http://schemas.openxmlformats.org/officeDocument/2006/relationships/hyperlink" Target="https://www.reddit.com/r/metacanada/comments/hfcq18/trudeau_just_cant_help_but_screw_this_country_over/" TargetMode="External"/><Relationship Id="rId1684" Type="http://schemas.openxmlformats.org/officeDocument/2006/relationships/hyperlink" Target="https://www.huffingtonpost.ca/entry/most-competitive-economies-canada-us_ca_5ef37537c5b6c5bf7c58ca36" TargetMode="External"/><Relationship Id="rId1685" Type="http://schemas.openxmlformats.org/officeDocument/2006/relationships/hyperlink" Target="http://spencerfernando.com" TargetMode="External"/><Relationship Id="rId888" Type="http://schemas.openxmlformats.org/officeDocument/2006/relationships/hyperlink" Target="https://www.youtube.com/watch?v=97-Zy29N4WA&amp;amp;t=245s" TargetMode="External"/><Relationship Id="rId887" Type="http://schemas.openxmlformats.org/officeDocument/2006/relationships/hyperlink" Target="https://www.reddit.com/r/metacanada/comments/gvf2q3/calgarys_midday_blm_march_supporter_defends/" TargetMode="External"/><Relationship Id="rId886" Type="http://schemas.openxmlformats.org/officeDocument/2006/relationships/hyperlink" Target="http://youtube.com" TargetMode="External"/><Relationship Id="rId885" Type="http://schemas.openxmlformats.org/officeDocument/2006/relationships/hyperlink" Target="https://cdnpoli.news/2020/06/07/global-news-reporter-implies-calgary-residents-who-vote-conservative-are-racist/" TargetMode="External"/><Relationship Id="rId889" Type="http://schemas.openxmlformats.org/officeDocument/2006/relationships/hyperlink" Target="http://i.redd.it" TargetMode="External"/><Relationship Id="rId880" Type="http://schemas.openxmlformats.org/officeDocument/2006/relationships/hyperlink" Target="https://www.bnnbloomberg.ca/minneapolis-officer-charge-upgraded-to-second-degree-murder-1.1445188" TargetMode="External"/><Relationship Id="rId884" Type="http://schemas.openxmlformats.org/officeDocument/2006/relationships/hyperlink" Target="https://www.reddit.com/r/metacanada/comments/gy5bdm/global_news_reporter_implies_calgary_residents/" TargetMode="External"/><Relationship Id="rId883" Type="http://schemas.openxmlformats.org/officeDocument/2006/relationships/hyperlink" Target="https://twitter.com/alexisohanian/status/1268943036228292608" TargetMode="External"/><Relationship Id="rId882" Type="http://schemas.openxmlformats.org/officeDocument/2006/relationships/hyperlink" Target="https://www.reddit.com/r/metacanada/comments/gxe41b/reddit_is_officially_dead/" TargetMode="External"/><Relationship Id="rId881" Type="http://schemas.openxmlformats.org/officeDocument/2006/relationships/hyperlink" Target="http://twitter.com" TargetMode="External"/><Relationship Id="rId877" Type="http://schemas.openxmlformats.org/officeDocument/2006/relationships/hyperlink" Target="https://thepostmillennial.com/detroit-police-officer-drives-suv-into-group-of-protestors" TargetMode="External"/><Relationship Id="rId876" Type="http://schemas.openxmlformats.org/officeDocument/2006/relationships/hyperlink" Target="https://www.reddit.com/r/metacanada/comments/hi8qqe/racist_whitecolor_suv_drives_into_group_of_blm/" TargetMode="External"/><Relationship Id="rId875" Type="http://schemas.openxmlformats.org/officeDocument/2006/relationships/hyperlink" Target="http://thepostmillennial.com" TargetMode="External"/><Relationship Id="rId874" Type="http://schemas.openxmlformats.org/officeDocument/2006/relationships/hyperlink" Target="https://toronto.citynews.ca/2020/06/16/trump-us-racism-poll/" TargetMode="External"/><Relationship Id="rId879" Type="http://schemas.openxmlformats.org/officeDocument/2006/relationships/hyperlink" Target="https://www.reddit.com/r/metacanada/comments/gw5dek/apparently_rioting_looting_and_murder_actually/" TargetMode="External"/><Relationship Id="rId878" Type="http://schemas.openxmlformats.org/officeDocument/2006/relationships/hyperlink" Target="http://bnnbloomberg.ca" TargetMode="External"/><Relationship Id="rId873" Type="http://schemas.openxmlformats.org/officeDocument/2006/relationships/hyperlink" Target="https://www.reddit.com/r/metacanada/comments/halvgy/strong_majority_of_canadians_view_trump_as_racist/" TargetMode="External"/><Relationship Id="rId872" Type="http://schemas.openxmlformats.org/officeDocument/2006/relationships/hyperlink" Target="http://toronto.citynews.ca" TargetMode="External"/><Relationship Id="rId871" Type="http://schemas.openxmlformats.org/officeDocument/2006/relationships/hyperlink" Target="https://ca.yahoo.com/news/canadian-professor-lambasted-diversity-article-201122310.html" TargetMode="External"/><Relationship Id="rId870" Type="http://schemas.openxmlformats.org/officeDocument/2006/relationships/hyperlink" Target="https://www.reddit.com/r/metacanada/comments/gzxvyk/canadian_professor_lambasted_for_criticizing/" TargetMode="External"/><Relationship Id="rId1653" Type="http://schemas.openxmlformats.org/officeDocument/2006/relationships/hyperlink" Target="https://www.reddit.com/r/metacanada/comments/gw69qm/canadian_police_are_getting_more_and_more/" TargetMode="External"/><Relationship Id="rId2984" Type="http://schemas.openxmlformats.org/officeDocument/2006/relationships/hyperlink" Target="https://www.reddit.com/r/metacanada/comments/guybvc/it_begins_canada_revenue_agency_opens_up_snitch/" TargetMode="External"/><Relationship Id="rId1654" Type="http://schemas.openxmlformats.org/officeDocument/2006/relationships/hyperlink" Target="https://v.redd.it/by4te8he5p251" TargetMode="External"/><Relationship Id="rId2985" Type="http://schemas.openxmlformats.org/officeDocument/2006/relationships/hyperlink" Target="https://nationalpost.com/news/politics/canada-revenue-agency-opens-up-snitch-line-to-information-about-federal-covid-19-aid-program-fraud" TargetMode="External"/><Relationship Id="rId1655" Type="http://schemas.openxmlformats.org/officeDocument/2006/relationships/hyperlink" Target="http://i.redd.it" TargetMode="External"/><Relationship Id="rId2986" Type="http://schemas.openxmlformats.org/officeDocument/2006/relationships/hyperlink" Target="http://youtube.com" TargetMode="External"/><Relationship Id="rId1656" Type="http://schemas.openxmlformats.org/officeDocument/2006/relationships/hyperlink" Target="https://www.reddit.com/r/metacanada/comments/gxx8lt/man_shows_up_to_toronto_protest_in_blackface_is/" TargetMode="External"/><Relationship Id="rId2987" Type="http://schemas.openxmlformats.org/officeDocument/2006/relationships/hyperlink" Target="https://www.reddit.com/r/metacanada/comments/gvga8x/muhammad_ali_racial_integration/" TargetMode="External"/><Relationship Id="rId1657" Type="http://schemas.openxmlformats.org/officeDocument/2006/relationships/hyperlink" Target="https://i.redd.it/yb3zkuoxbc351.jpg" TargetMode="External"/><Relationship Id="rId2988" Type="http://schemas.openxmlformats.org/officeDocument/2006/relationships/hyperlink" Target="https://www.youtube.com/watch?v=HqiWFLsgVi4" TargetMode="External"/><Relationship Id="rId1658" Type="http://schemas.openxmlformats.org/officeDocument/2006/relationships/hyperlink" Target="https://www.reddit.com/r/metacanada/comments/hip25i/join_my_new_subreddit_screw_reddit_bans_antic0/" TargetMode="External"/><Relationship Id="rId2989" Type="http://schemas.openxmlformats.org/officeDocument/2006/relationships/hyperlink" Target="http://i.redd.it" TargetMode="External"/><Relationship Id="rId1659" Type="http://schemas.openxmlformats.org/officeDocument/2006/relationships/hyperlink" Target="https://www.reddit.com/r/metacanada/comments/gullfc/did_african_americans_learn_nothing_from_their/" TargetMode="External"/><Relationship Id="rId829" Type="http://schemas.openxmlformats.org/officeDocument/2006/relationships/hyperlink" Target="https://www.reddit.com/r/metacanada/comments/hcu42e/toronto_doctor_gets_no_professional_penalty_for/" TargetMode="External"/><Relationship Id="rId828" Type="http://schemas.openxmlformats.org/officeDocument/2006/relationships/hyperlink" Target="http://thestar.com" TargetMode="External"/><Relationship Id="rId827" Type="http://schemas.openxmlformats.org/officeDocument/2006/relationships/hyperlink" Target="https://thepostmillennial.com/trump-runs-ads-using-a-symbol-used-by-nazis-drags-canadian-tire-into-controversy" TargetMode="External"/><Relationship Id="rId822" Type="http://schemas.openxmlformats.org/officeDocument/2006/relationships/hyperlink" Target="http://foxnews.com" TargetMode="External"/><Relationship Id="rId821" Type="http://schemas.openxmlformats.org/officeDocument/2006/relationships/hyperlink" Target="https://youtu.be/04uf-4GoS48" TargetMode="External"/><Relationship Id="rId820" Type="http://schemas.openxmlformats.org/officeDocument/2006/relationships/hyperlink" Target="https://www.reddit.com/r/metacanada/comments/gxsxpm/blm_publicly_stated_trudeau_is_a_white_supremicst/" TargetMode="External"/><Relationship Id="rId826" Type="http://schemas.openxmlformats.org/officeDocument/2006/relationships/hyperlink" Target="https://www.reddit.com/r/metacanada/comments/hc6dij/activists_claim_canadian_tire_uses_a_nazi_hate/" TargetMode="External"/><Relationship Id="rId825" Type="http://schemas.openxmlformats.org/officeDocument/2006/relationships/hyperlink" Target="http://thepostmillennial.com" TargetMode="External"/><Relationship Id="rId824" Type="http://schemas.openxmlformats.org/officeDocument/2006/relationships/hyperlink" Target="https://www.foxnews.com/us/rayshard-brooks-atlanta-officer-garrett-rolfe-murder-charges-death-penalty-eligible" TargetMode="External"/><Relationship Id="rId823" Type="http://schemas.openxmlformats.org/officeDocument/2006/relationships/hyperlink" Target="https://www.reddit.com/r/metacanada/comments/hayy60/rayshard_brooks_killing_former_atlanta_officer/" TargetMode="External"/><Relationship Id="rId2980" Type="http://schemas.openxmlformats.org/officeDocument/2006/relationships/hyperlink" Target="http://i.redd.it" TargetMode="External"/><Relationship Id="rId1650" Type="http://schemas.openxmlformats.org/officeDocument/2006/relationships/hyperlink" Target="https://www.reddit.com/r/metacanada/comments/ha5pg6/sheeptard_programming/" TargetMode="External"/><Relationship Id="rId2981" Type="http://schemas.openxmlformats.org/officeDocument/2006/relationships/hyperlink" Target="https://www.reddit.com/r/metacanada/comments/hbjier/from_the_same_journal_that_bought_you_the_dog/" TargetMode="External"/><Relationship Id="rId1651" Type="http://schemas.openxmlformats.org/officeDocument/2006/relationships/hyperlink" Target="https://files.catbox.moe/ksbs94.jpeg" TargetMode="External"/><Relationship Id="rId2982" Type="http://schemas.openxmlformats.org/officeDocument/2006/relationships/hyperlink" Target="https://i.redd.it/lj62myeqep551.png" TargetMode="External"/><Relationship Id="rId1652" Type="http://schemas.openxmlformats.org/officeDocument/2006/relationships/hyperlink" Target="http://v.redd.it" TargetMode="External"/><Relationship Id="rId2983" Type="http://schemas.openxmlformats.org/officeDocument/2006/relationships/hyperlink" Target="http://nationalpost.com" TargetMode="External"/><Relationship Id="rId1642" Type="http://schemas.openxmlformats.org/officeDocument/2006/relationships/hyperlink" Target="https://www.reddit.com/r/metacanada/comments/hbe2mg/i_aint_white_and_ive_never_felt_systemically/" TargetMode="External"/><Relationship Id="rId2973" Type="http://schemas.openxmlformats.org/officeDocument/2006/relationships/hyperlink" Target="https://www.zerohedge.com/political/cnn-white-children-dont-deserve-innocence" TargetMode="External"/><Relationship Id="rId1643" Type="http://schemas.openxmlformats.org/officeDocument/2006/relationships/hyperlink" Target="https://www.reddit.com/r/metacanada/comments/hbe2mg/i_aint_white_and_ive_never_felt_systemically/" TargetMode="External"/><Relationship Id="rId2974" Type="http://schemas.openxmlformats.org/officeDocument/2006/relationships/hyperlink" Target="http://twitter.com" TargetMode="External"/><Relationship Id="rId1644" Type="http://schemas.openxmlformats.org/officeDocument/2006/relationships/hyperlink" Target="http://youtube.com" TargetMode="External"/><Relationship Id="rId2975" Type="http://schemas.openxmlformats.org/officeDocument/2006/relationships/hyperlink" Target="https://www.reddit.com/r/metacanada/comments/gw6xcn/fake_news_cbc/" TargetMode="External"/><Relationship Id="rId1645" Type="http://schemas.openxmlformats.org/officeDocument/2006/relationships/hyperlink" Target="https://www.reddit.com/r/metacanada/comments/h7arw7/the_democratic_party_should_be_considered_a/" TargetMode="External"/><Relationship Id="rId2976" Type="http://schemas.openxmlformats.org/officeDocument/2006/relationships/hyperlink" Target="https://twitter.com/CBCNews/status/1268341771156717569" TargetMode="External"/><Relationship Id="rId1646" Type="http://schemas.openxmlformats.org/officeDocument/2006/relationships/hyperlink" Target="https://www.youtube.com/watch?v=d2L8BxZYsIc&amp;amp;feature=youtu.be" TargetMode="External"/><Relationship Id="rId2977" Type="http://schemas.openxmlformats.org/officeDocument/2006/relationships/hyperlink" Target="http://youtube.com" TargetMode="External"/><Relationship Id="rId1647" Type="http://schemas.openxmlformats.org/officeDocument/2006/relationships/hyperlink" Target="http://outline.com" TargetMode="External"/><Relationship Id="rId2978" Type="http://schemas.openxmlformats.org/officeDocument/2006/relationships/hyperlink" Target="https://www.reddit.com/r/metacanada/comments/gvmc73/bernie_sanders_campaign_worker_says_cities_will/" TargetMode="External"/><Relationship Id="rId1648" Type="http://schemas.openxmlformats.org/officeDocument/2006/relationships/hyperlink" Target="https://www.reddit.com/r/metacanada/comments/gv27ea/chris_selley_feel_free_to_roll_your_eyes_or_shake/" TargetMode="External"/><Relationship Id="rId2979" Type="http://schemas.openxmlformats.org/officeDocument/2006/relationships/hyperlink" Target="https://www.youtube.com/watch?v=i8IbYbThY5M" TargetMode="External"/><Relationship Id="rId1649" Type="http://schemas.openxmlformats.org/officeDocument/2006/relationships/hyperlink" Target="https://outline.com/EjfmB2" TargetMode="External"/><Relationship Id="rId819" Type="http://schemas.openxmlformats.org/officeDocument/2006/relationships/hyperlink" Target="http://youtu.be" TargetMode="External"/><Relationship Id="rId818" Type="http://schemas.openxmlformats.org/officeDocument/2006/relationships/hyperlink" Target="https://www.dailymail.co.uk/news/article-8404307/Professor-suspended-refusing-request-lenient-marking-black-students-assessments.html" TargetMode="External"/><Relationship Id="rId817" Type="http://schemas.openxmlformats.org/officeDocument/2006/relationships/hyperlink" Target="https://www.reddit.com/r/metacanada/comments/h0do4f/professor_suspended_and_under_police_watch_for/" TargetMode="External"/><Relationship Id="rId816" Type="http://schemas.openxmlformats.org/officeDocument/2006/relationships/hyperlink" Target="http://dailymail.co.uk" TargetMode="External"/><Relationship Id="rId811" Type="http://schemas.openxmlformats.org/officeDocument/2006/relationships/hyperlink" Target="http://i.redd.it" TargetMode="External"/><Relationship Id="rId810" Type="http://schemas.openxmlformats.org/officeDocument/2006/relationships/hyperlink" Target="https://www.reddit.com/r/metacanada/comments/h8afir/calgary_female_officer_taken_to_mall_and_told_to/" TargetMode="External"/><Relationship Id="rId815" Type="http://schemas.openxmlformats.org/officeDocument/2006/relationships/hyperlink" Target="https://www.reddit.com/r/metacanada/comments/h9w6p3/i_like_how_rmetacanada_is_full_of_whinie_white/" TargetMode="External"/><Relationship Id="rId814" Type="http://schemas.openxmlformats.org/officeDocument/2006/relationships/hyperlink" Target="https://www.reddit.com/r/metacanada/comments/h9w6p3/i_like_how_rmetacanada_is_full_of_whinie_white/" TargetMode="External"/><Relationship Id="rId813" Type="http://schemas.openxmlformats.org/officeDocument/2006/relationships/hyperlink" Target="https://i.redd.it/zc3ke2owlr551.png" TargetMode="External"/><Relationship Id="rId812" Type="http://schemas.openxmlformats.org/officeDocument/2006/relationships/hyperlink" Target="https://www.reddit.com/r/metacanada/comments/hbr5ub/there_are_6018728_racists_in_canada_whove_awarded/" TargetMode="External"/><Relationship Id="rId2970" Type="http://schemas.openxmlformats.org/officeDocument/2006/relationships/hyperlink" Target="https://www.zerohedge.com/political/cnn-white-children-dont-deserve-innocence" TargetMode="External"/><Relationship Id="rId1640" Type="http://schemas.openxmlformats.org/officeDocument/2006/relationships/hyperlink" Target="https://www.reddit.com/r/metacanada/comments/h7q65l/liberal_women_sometimes_hate_that_they_have_to_be/" TargetMode="External"/><Relationship Id="rId2971" Type="http://schemas.openxmlformats.org/officeDocument/2006/relationships/hyperlink" Target="http://zerohedge.com" TargetMode="External"/><Relationship Id="rId1641" Type="http://schemas.openxmlformats.org/officeDocument/2006/relationships/hyperlink" Target="https://www.reddit.com/r/metacanada/comments/h7q65l/liberal_women_sometimes_hate_that_they_have_to_be/" TargetMode="External"/><Relationship Id="rId2972" Type="http://schemas.openxmlformats.org/officeDocument/2006/relationships/hyperlink" Target="https://www.reddit.com/r/metacanada/comments/gwr4m9/cnn_white_children_dont_deserve_innocence/" TargetMode="External"/><Relationship Id="rId1675" Type="http://schemas.openxmlformats.org/officeDocument/2006/relationships/hyperlink" Target="https://www.reddit.com/r/metacanada/comments/h8e95i/football_hooligans_uniting_to_defend_statues_in/" TargetMode="External"/><Relationship Id="rId1676" Type="http://schemas.openxmlformats.org/officeDocument/2006/relationships/hyperlink" Target="https://www.reddit.com/r/metacanada/comments/h8e95i/football_hooligans_uniting_to_defend_statues_in/" TargetMode="External"/><Relationship Id="rId1677" Type="http://schemas.openxmlformats.org/officeDocument/2006/relationships/hyperlink" Target="http://twitter.com" TargetMode="External"/><Relationship Id="rId1678" Type="http://schemas.openxmlformats.org/officeDocument/2006/relationships/hyperlink" Target="https://www.reddit.com/r/metacanada/comments/gxwr8z/live_in_toronto_protestors_are_furious_at_the_man/" TargetMode="External"/><Relationship Id="rId1679" Type="http://schemas.openxmlformats.org/officeDocument/2006/relationships/hyperlink" Target="https://twitter.com/TPostMillennial/status/1269329918338445314" TargetMode="External"/><Relationship Id="rId849" Type="http://schemas.openxmlformats.org/officeDocument/2006/relationships/hyperlink" Target="http://reddit.com" TargetMode="External"/><Relationship Id="rId844" Type="http://schemas.openxmlformats.org/officeDocument/2006/relationships/hyperlink" Target="https://www.reddit.com/r/metacanada/comments/gx6hgm/look_at_the_respect_white_supremacists_show_each/" TargetMode="External"/><Relationship Id="rId843" Type="http://schemas.openxmlformats.org/officeDocument/2006/relationships/hyperlink" Target="http://v.redd.it" TargetMode="External"/><Relationship Id="rId842" Type="http://schemas.openxmlformats.org/officeDocument/2006/relationships/hyperlink" Target="https://nypost.com/2020/06/23/oregon-county-issues-face-mask-order-exempting-non-white-people/" TargetMode="External"/><Relationship Id="rId841" Type="http://schemas.openxmlformats.org/officeDocument/2006/relationships/hyperlink" Target="https://www.reddit.com/r/metacanada/comments/hgar1c/woke_white_trans_woman_in_position_of_authority/" TargetMode="External"/><Relationship Id="rId848" Type="http://schemas.openxmlformats.org/officeDocument/2006/relationships/hyperlink" Target="https://i.redd.it/voqgqil9we451.jpg" TargetMode="External"/><Relationship Id="rId847" Type="http://schemas.openxmlformats.org/officeDocument/2006/relationships/hyperlink" Target="https://www.reddit.com/r/metacanada/comments/h7h8xk/i_see_why_trudeau_wore_a_blackface/" TargetMode="External"/><Relationship Id="rId846" Type="http://schemas.openxmlformats.org/officeDocument/2006/relationships/hyperlink" Target="http://i.redd.it" TargetMode="External"/><Relationship Id="rId845" Type="http://schemas.openxmlformats.org/officeDocument/2006/relationships/hyperlink" Target="https://v.redd.it/1mdkx1ut13351" TargetMode="External"/><Relationship Id="rId1670" Type="http://schemas.openxmlformats.org/officeDocument/2006/relationships/hyperlink" Target="https://www.reddit.com/r/metacanada/comments/gvnxjt/exclusive_video_of_medics_saving_the_life_of_a/" TargetMode="External"/><Relationship Id="rId840" Type="http://schemas.openxmlformats.org/officeDocument/2006/relationships/hyperlink" Target="http://nypost.com" TargetMode="External"/><Relationship Id="rId1671" Type="http://schemas.openxmlformats.org/officeDocument/2006/relationships/hyperlink" Target="https://www.youtube.com/watch?v=ItZz9foDC1o" TargetMode="External"/><Relationship Id="rId1672" Type="http://schemas.openxmlformats.org/officeDocument/2006/relationships/hyperlink" Target="https://www.reddit.com/r/metacanada/comments/gxq6pm/rcans_mod_cites_proof_of_racism_in_canada/" TargetMode="External"/><Relationship Id="rId1673" Type="http://schemas.openxmlformats.org/officeDocument/2006/relationships/hyperlink" Target="https://www.reddit.com/r/metacanada/comments/gxq6pm/rcans_mod_cites_proof_of_racism_in_canada/" TargetMode="External"/><Relationship Id="rId1674" Type="http://schemas.openxmlformats.org/officeDocument/2006/relationships/hyperlink" Target="http://yorkshireeveningpost.co.uk" TargetMode="External"/><Relationship Id="rId1664" Type="http://schemas.openxmlformats.org/officeDocument/2006/relationships/hyperlink" Target="https://www.reddit.com/r/metacanada/comments/hals0i/when_trudy_did_it_the_liberals_said_oh_it_was_a/" TargetMode="External"/><Relationship Id="rId2995" Type="http://schemas.openxmlformats.org/officeDocument/2006/relationships/hyperlink" Target="https://www.reddit.com/r/metacanada/comments/gyaaxe/hong_kong_blm/" TargetMode="External"/><Relationship Id="rId1665" Type="http://schemas.openxmlformats.org/officeDocument/2006/relationships/hyperlink" Target="https://montreal.ctvnews.ca/police-investigating-disturbing-and-patently-racist-video-shared-by-montreal-teens-1.4985391" TargetMode="External"/><Relationship Id="rId2996" Type="http://schemas.openxmlformats.org/officeDocument/2006/relationships/hyperlink" Target="https://www.reddit.com/r/metacanada/comments/gyaaxe/hong_kong_blm/" TargetMode="External"/><Relationship Id="rId1666" Type="http://schemas.openxmlformats.org/officeDocument/2006/relationships/hyperlink" Target="http://i.redd.it" TargetMode="External"/><Relationship Id="rId2997" Type="http://schemas.openxmlformats.org/officeDocument/2006/relationships/hyperlink" Target="http://youtube.com" TargetMode="External"/><Relationship Id="rId1667" Type="http://schemas.openxmlformats.org/officeDocument/2006/relationships/hyperlink" Target="https://www.reddit.com/r/metacanada/comments/h9lczl/its_worse_when_this_is_a_friend_of_a_friend_and/" TargetMode="External"/><Relationship Id="rId2998" Type="http://schemas.openxmlformats.org/officeDocument/2006/relationships/hyperlink" Target="https://www.reddit.com/r/metacanada/comments/h0ebah/tucker_carlson_decries_the_rise_of_leftwing_rage/" TargetMode="External"/><Relationship Id="rId1668" Type="http://schemas.openxmlformats.org/officeDocument/2006/relationships/hyperlink" Target="https://i.redd.it/vdd9elmm54551.jpg" TargetMode="External"/><Relationship Id="rId2999" Type="http://schemas.openxmlformats.org/officeDocument/2006/relationships/hyperlink" Target="https://www.youtube.com/watch?v=fv6Y3a4BV6E" TargetMode="External"/><Relationship Id="rId1669" Type="http://schemas.openxmlformats.org/officeDocument/2006/relationships/hyperlink" Target="http://youtube.com" TargetMode="External"/><Relationship Id="rId839" Type="http://schemas.openxmlformats.org/officeDocument/2006/relationships/hyperlink" Target="https://www.dailymail.co.uk/news/article-8343421/Teenage-girl-says-grooming-gang-beat-burned-drugged-force-having-sex.html" TargetMode="External"/><Relationship Id="rId838" Type="http://schemas.openxmlformats.org/officeDocument/2006/relationships/hyperlink" Target="https://www.reddit.com/r/metacanada/comments/hhlut4/girl_19_charged_with_perverting_course_of_justice/" TargetMode="External"/><Relationship Id="rId833" Type="http://schemas.openxmlformats.org/officeDocument/2006/relationships/hyperlink" Target="https://www.thestar.com/news/gta/2020/06/19/toronto-doctor-gets-no-professional-penalty-for-sex-assault-on-16-year-old-after-panel-finds-he-was-struggling-to-express-gay-identity.html" TargetMode="External"/><Relationship Id="rId832" Type="http://schemas.openxmlformats.org/officeDocument/2006/relationships/hyperlink" Target="https://www.reddit.com/r/metacanada/comments/hc9g06/toronto_doctor_gets_no_professional_penalty_for/" TargetMode="External"/><Relationship Id="rId831" Type="http://schemas.openxmlformats.org/officeDocument/2006/relationships/hyperlink" Target="http://thestar.com" TargetMode="External"/><Relationship Id="rId830" Type="http://schemas.openxmlformats.org/officeDocument/2006/relationships/hyperlink" Target="https://www.thestar.com/news/gta/2020/06/19/toronto-doctor-gets-no-professional-penalty-for-sex-assault-on-16-year-old-after-panel-finds-he-was-struggling-to-express-gay-identity.html" TargetMode="External"/><Relationship Id="rId837" Type="http://schemas.openxmlformats.org/officeDocument/2006/relationships/hyperlink" Target="http://dailymail.co.uk" TargetMode="External"/><Relationship Id="rId836" Type="http://schemas.openxmlformats.org/officeDocument/2006/relationships/hyperlink" Target="https://outline.com/bn2u4j" TargetMode="External"/><Relationship Id="rId835" Type="http://schemas.openxmlformats.org/officeDocument/2006/relationships/hyperlink" Target="https://www.reddit.com/r/metacanada/comments/gw3vbk/this_black_guy_sold_three_pounds_of_pot_to_a/" TargetMode="External"/><Relationship Id="rId834" Type="http://schemas.openxmlformats.org/officeDocument/2006/relationships/hyperlink" Target="http://outline.com" TargetMode="External"/><Relationship Id="rId2990" Type="http://schemas.openxmlformats.org/officeDocument/2006/relationships/hyperlink" Target="https://www.reddit.com/r/metacanada/comments/hbt1s3/you_know_youve_reached_bottom_when/" TargetMode="External"/><Relationship Id="rId1660" Type="http://schemas.openxmlformats.org/officeDocument/2006/relationships/hyperlink" Target="https://www.reddit.com/r/metacanada/comments/gullfc/did_african_americans_learn_nothing_from_their/" TargetMode="External"/><Relationship Id="rId2991" Type="http://schemas.openxmlformats.org/officeDocument/2006/relationships/hyperlink" Target="https://i.redd.it/hpsbgpiabs551.jpg" TargetMode="External"/><Relationship Id="rId1661" Type="http://schemas.openxmlformats.org/officeDocument/2006/relationships/hyperlink" Target="https://www.reddit.com/r/metacanada/comments/gyzhge/demonrats_then_amp_now/" TargetMode="External"/><Relationship Id="rId2992" Type="http://schemas.openxmlformats.org/officeDocument/2006/relationships/hyperlink" Target="http://mynorthwest.com" TargetMode="External"/><Relationship Id="rId1662" Type="http://schemas.openxmlformats.org/officeDocument/2006/relationships/hyperlink" Target="https://files.catbox.moe/mipm47.jpeg" TargetMode="External"/><Relationship Id="rId2993" Type="http://schemas.openxmlformats.org/officeDocument/2006/relationships/hyperlink" Target="https://www.reddit.com/r/metacanada/comments/h0f0z8/ashamed_of_department_seattle_cop_explains_why/" TargetMode="External"/><Relationship Id="rId1663" Type="http://schemas.openxmlformats.org/officeDocument/2006/relationships/hyperlink" Target="http://montreal.ctvnews.ca" TargetMode="External"/><Relationship Id="rId2994" Type="http://schemas.openxmlformats.org/officeDocument/2006/relationships/hyperlink" Target="https://mynorthwest.com/1932903/rantz-seattle-cop-quitting-ashamed-protests/" TargetMode="External"/><Relationship Id="rId6506" Type="http://schemas.openxmlformats.org/officeDocument/2006/relationships/hyperlink" Target="http://i.redd.it" TargetMode="External"/><Relationship Id="rId7838" Type="http://schemas.openxmlformats.org/officeDocument/2006/relationships/hyperlink" Target="https://youtu.be/eQoOKDrVC5s" TargetMode="External"/><Relationship Id="rId6507" Type="http://schemas.openxmlformats.org/officeDocument/2006/relationships/hyperlink" Target="https://www.reddit.com/r/metacanada/comments/ha8tad/huawei_tries_to_distance_itself_from_the_chinese/" TargetMode="External"/><Relationship Id="rId7837" Type="http://schemas.openxmlformats.org/officeDocument/2006/relationships/hyperlink" Target="https://www.reddit.com/r/metacanada/comments/gzybpp/its_coming/" TargetMode="External"/><Relationship Id="rId6504" Type="http://schemas.openxmlformats.org/officeDocument/2006/relationships/hyperlink" Target="https://www.reddit.com/r/metacanada/comments/gznpw6/the_global_legacy_of_quebecs_subsidized_child/" TargetMode="External"/><Relationship Id="rId7836" Type="http://schemas.openxmlformats.org/officeDocument/2006/relationships/hyperlink" Target="http://youtu.be" TargetMode="External"/><Relationship Id="rId6505" Type="http://schemas.openxmlformats.org/officeDocument/2006/relationships/hyperlink" Target="https://getpocket.com/explore/item/the-global-legacy-of-quebec-s-subsidized-child-daycare?utm_source=pocket-newtab" TargetMode="External"/><Relationship Id="rId7835" Type="http://schemas.openxmlformats.org/officeDocument/2006/relationships/hyperlink" Target="https://twitter.com/realDonaldTrump/status/1273770669214490626" TargetMode="External"/><Relationship Id="rId6508" Type="http://schemas.openxmlformats.org/officeDocument/2006/relationships/hyperlink" Target="https://i.redd.it/ug7xnmlm7b551.png" TargetMode="External"/><Relationship Id="rId6509" Type="http://schemas.openxmlformats.org/officeDocument/2006/relationships/hyperlink" Target="http://hollydaydestination.blogspot.com" TargetMode="External"/><Relationship Id="rId7839" Type="http://schemas.openxmlformats.org/officeDocument/2006/relationships/hyperlink" Target="http://i.redd.it" TargetMode="External"/><Relationship Id="rId7830" Type="http://schemas.openxmlformats.org/officeDocument/2006/relationships/hyperlink" Target="http://nymag.com" TargetMode="External"/><Relationship Id="rId6502" Type="http://schemas.openxmlformats.org/officeDocument/2006/relationships/hyperlink" Target="https://cdnpoli.news/2020/06/06/poll-doug-fords-pcs-lead-ontario-liberals-by-17/" TargetMode="External"/><Relationship Id="rId7834" Type="http://schemas.openxmlformats.org/officeDocument/2006/relationships/hyperlink" Target="https://www.reddit.com/r/metacanada/comments/hbqvcc/he_went_there/" TargetMode="External"/><Relationship Id="rId6503" Type="http://schemas.openxmlformats.org/officeDocument/2006/relationships/hyperlink" Target="http://getpocket.com" TargetMode="External"/><Relationship Id="rId7833" Type="http://schemas.openxmlformats.org/officeDocument/2006/relationships/hyperlink" Target="http://twitter.com" TargetMode="External"/><Relationship Id="rId6500" Type="http://schemas.openxmlformats.org/officeDocument/2006/relationships/hyperlink" Target="https://www.cbc.ca/news/business/15-per-cent-pledge-canada-1.5626943" TargetMode="External"/><Relationship Id="rId7832" Type="http://schemas.openxmlformats.org/officeDocument/2006/relationships/hyperlink" Target="https://nymag.com/intelligencer/2015/05/new-study-shows-riots-make-america-conservative.html" TargetMode="External"/><Relationship Id="rId6501" Type="http://schemas.openxmlformats.org/officeDocument/2006/relationships/hyperlink" Target="https://www.reddit.com/r/metacanada/comments/gy2hu8/poll_based_fords_pcs_lead_ontario_liberals_by_17/" TargetMode="External"/><Relationship Id="rId7831" Type="http://schemas.openxmlformats.org/officeDocument/2006/relationships/hyperlink" Target="https://www.reddit.com/r/metacanada/comments/gum5k3/good_news/" TargetMode="External"/><Relationship Id="rId7827" Type="http://schemas.openxmlformats.org/officeDocument/2006/relationships/hyperlink" Target="https://i.redd.it/5pnbdf87tb751.gif" TargetMode="External"/><Relationship Id="rId7826" Type="http://schemas.openxmlformats.org/officeDocument/2006/relationships/hyperlink" Target="https://www.reddit.com/r/metacanada/comments/hggybh/_/" TargetMode="External"/><Relationship Id="rId7825" Type="http://schemas.openxmlformats.org/officeDocument/2006/relationships/hyperlink" Target="http://i.redd.it" TargetMode="External"/><Relationship Id="rId7824" Type="http://schemas.openxmlformats.org/officeDocument/2006/relationships/hyperlink" Target="https://thewirereport.ca/2020/06/16/govt-to-introduce-web-giant-cancon-legislation-in-fall-guilbeault/" TargetMode="External"/><Relationship Id="rId7829" Type="http://schemas.openxmlformats.org/officeDocument/2006/relationships/hyperlink" Target="https://files.catbox.moe/jwv2pa.jpeg" TargetMode="External"/><Relationship Id="rId7828" Type="http://schemas.openxmlformats.org/officeDocument/2006/relationships/hyperlink" Target="https://www.reddit.com/r/metacanada/comments/ha52h3/do_you_feel_it_yet/" TargetMode="External"/><Relationship Id="rId7823" Type="http://schemas.openxmlformats.org/officeDocument/2006/relationships/hyperlink" Target="https://www.reddit.com/r/metacanada/comments/hadfkp/legislation_is_coming_this_fall_requiring_web/" TargetMode="External"/><Relationship Id="rId7822" Type="http://schemas.openxmlformats.org/officeDocument/2006/relationships/hyperlink" Target="http://thewirereport.ca" TargetMode="External"/><Relationship Id="rId7821" Type="http://schemas.openxmlformats.org/officeDocument/2006/relationships/hyperlink" Target="https://i.redd.it/d2iooyk67h651.jpg" TargetMode="External"/><Relationship Id="rId7820" Type="http://schemas.openxmlformats.org/officeDocument/2006/relationships/hyperlink" Target="https://www.reddit.com/r/metacanada/comments/hdtub4/2020_newspeak/" TargetMode="External"/><Relationship Id="rId6528" Type="http://schemas.openxmlformats.org/officeDocument/2006/relationships/hyperlink" Target="http://v.redd.it" TargetMode="External"/><Relationship Id="rId6529" Type="http://schemas.openxmlformats.org/officeDocument/2006/relationships/hyperlink" Target="https://www.reddit.com/r/metacanada/comments/gur9ip/awesome_message_from_the_manliest_man_out_there/" TargetMode="External"/><Relationship Id="rId7859" Type="http://schemas.openxmlformats.org/officeDocument/2006/relationships/hyperlink" Target="https://www.reddit.com/r/metacanada/comments/h7r0w1/corporate_passover/" TargetMode="External"/><Relationship Id="rId6526" Type="http://schemas.openxmlformats.org/officeDocument/2006/relationships/hyperlink" Target="https://www.reddit.com/r/metacanada/comments/h1321f/ucp_shouldnt_take_handouts/" TargetMode="External"/><Relationship Id="rId7858" Type="http://schemas.openxmlformats.org/officeDocument/2006/relationships/hyperlink" Target="https://www.reddit.com/r/metacanada/comments/h7r0w1/corporate_passover/" TargetMode="External"/><Relationship Id="rId6527" Type="http://schemas.openxmlformats.org/officeDocument/2006/relationships/hyperlink" Target="https://southpeacenews.com/ucp-shouldnt-take-handouts/" TargetMode="External"/><Relationship Id="rId7857" Type="http://schemas.openxmlformats.org/officeDocument/2006/relationships/hyperlink" Target="http://i.redd.it" TargetMode="External"/><Relationship Id="rId6520" Type="http://schemas.openxmlformats.org/officeDocument/2006/relationships/hyperlink" Target="https://www.reddit.com/r/metacanada/comments/h81uh6/abandon_ship_minneapolis_sees_huge_spike_of/" TargetMode="External"/><Relationship Id="rId7852" Type="http://schemas.openxmlformats.org/officeDocument/2006/relationships/hyperlink" Target="https://www.reddit.com/r/metacanada/comments/gxlvho/covid19_vs_white_privilege_narrative_in_vancouver/" TargetMode="External"/><Relationship Id="rId6521" Type="http://schemas.openxmlformats.org/officeDocument/2006/relationships/hyperlink" Target="https://www.reddit.com/r/metacanada/comments/h81uh6/abandon_ship_minneapolis_sees_huge_spike_of/" TargetMode="External"/><Relationship Id="rId7851" Type="http://schemas.openxmlformats.org/officeDocument/2006/relationships/hyperlink" Target="http://i.redd.it" TargetMode="External"/><Relationship Id="rId7850" Type="http://schemas.openxmlformats.org/officeDocument/2006/relationships/hyperlink" Target="https://i.redd.it/f48jovh98r251.jpg" TargetMode="External"/><Relationship Id="rId6524" Type="http://schemas.openxmlformats.org/officeDocument/2006/relationships/hyperlink" Target="https://imgur.com/a/J0sPhuO" TargetMode="External"/><Relationship Id="rId7856" Type="http://schemas.openxmlformats.org/officeDocument/2006/relationships/hyperlink" Target="https://i.redd.it/4keaag43n6451.jpg" TargetMode="External"/><Relationship Id="rId6525" Type="http://schemas.openxmlformats.org/officeDocument/2006/relationships/hyperlink" Target="http://southpeacenews.com" TargetMode="External"/><Relationship Id="rId7855" Type="http://schemas.openxmlformats.org/officeDocument/2006/relationships/hyperlink" Target="https://www.reddit.com/r/metacanada/comments/h0p430/21_seconds_pass/" TargetMode="External"/><Relationship Id="rId6522" Type="http://schemas.openxmlformats.org/officeDocument/2006/relationships/hyperlink" Target="http://imgur.com" TargetMode="External"/><Relationship Id="rId7854" Type="http://schemas.openxmlformats.org/officeDocument/2006/relationships/hyperlink" Target="http://i.redd.it" TargetMode="External"/><Relationship Id="rId6523" Type="http://schemas.openxmlformats.org/officeDocument/2006/relationships/hyperlink" Target="https://www.reddit.com/r/metacanada/comments/hdurf0/democrats_evidently_2_ahead_in_new_york/" TargetMode="External"/><Relationship Id="rId7853" Type="http://schemas.openxmlformats.org/officeDocument/2006/relationships/hyperlink" Target="https://i.redd.it/lpkwpusei8351.jpg" TargetMode="External"/><Relationship Id="rId6517" Type="http://schemas.openxmlformats.org/officeDocument/2006/relationships/hyperlink" Target="https://www.reddit.com/r/metacanada/comments/gwp9ft/louder_for_the_people_in_the_back/" TargetMode="External"/><Relationship Id="rId7849" Type="http://schemas.openxmlformats.org/officeDocument/2006/relationships/hyperlink" Target="https://www.reddit.com/r/metacanada/comments/gw2kn2/woke/" TargetMode="External"/><Relationship Id="rId6518" Type="http://schemas.openxmlformats.org/officeDocument/2006/relationships/hyperlink" Target="https://i.redd.it/8hsl8c5oby251.jpg" TargetMode="External"/><Relationship Id="rId7848" Type="http://schemas.openxmlformats.org/officeDocument/2006/relationships/hyperlink" Target="http://i.redd.it" TargetMode="External"/><Relationship Id="rId6515" Type="http://schemas.openxmlformats.org/officeDocument/2006/relationships/hyperlink" Target="https://www.reddit.com/r/metacanada/comments/gx09zv/nls_financial_situation_deteriorated_further_in/" TargetMode="External"/><Relationship Id="rId7847" Type="http://schemas.openxmlformats.org/officeDocument/2006/relationships/hyperlink" Target="https://i.redd.it/q92wmwg7ai251.jpg" TargetMode="External"/><Relationship Id="rId6516" Type="http://schemas.openxmlformats.org/officeDocument/2006/relationships/hyperlink" Target="http://i.redd.it" TargetMode="External"/><Relationship Id="rId7846" Type="http://schemas.openxmlformats.org/officeDocument/2006/relationships/hyperlink" Target="https://www.reddit.com/r/metacanada/comments/gv86ji/what_is_everyone_thinking_about_the_blackout/" TargetMode="External"/><Relationship Id="rId6519" Type="http://schemas.openxmlformats.org/officeDocument/2006/relationships/hyperlink" Target="http://twitter.com" TargetMode="External"/><Relationship Id="rId7841" Type="http://schemas.openxmlformats.org/officeDocument/2006/relationships/hyperlink" Target="https://i.redd.it/p87kb7re1q651.png" TargetMode="External"/><Relationship Id="rId6510" Type="http://schemas.openxmlformats.org/officeDocument/2006/relationships/hyperlink" Target="https://www.reddit.com/r/metacanada/comments/hblc73/best_places_to_visit_in_istanbul_turkey/" TargetMode="External"/><Relationship Id="rId7840" Type="http://schemas.openxmlformats.org/officeDocument/2006/relationships/hyperlink" Target="https://www.reddit.com/r/metacanada/comments/hemkyg/of_course_it_was/" TargetMode="External"/><Relationship Id="rId6513" Type="http://schemas.openxmlformats.org/officeDocument/2006/relationships/hyperlink" Target="https://www.reddit.com/r/metacanada/comments/gvtr7z/whos_to_blame/" TargetMode="External"/><Relationship Id="rId7845" Type="http://schemas.openxmlformats.org/officeDocument/2006/relationships/hyperlink" Target="http://i.redd.it" TargetMode="External"/><Relationship Id="rId6514" Type="http://schemas.openxmlformats.org/officeDocument/2006/relationships/hyperlink" Target="https://www.reddit.com/r/metacanada/comments/gx09zv/nls_financial_situation_deteriorated_further_in/" TargetMode="External"/><Relationship Id="rId7844" Type="http://schemas.openxmlformats.org/officeDocument/2006/relationships/hyperlink" Target="https://i.redd.it/blg0k3b8lp551.jpg" TargetMode="External"/><Relationship Id="rId6511" Type="http://schemas.openxmlformats.org/officeDocument/2006/relationships/hyperlink" Target="https://hollydaydestination.blogspot.com/2019/10/23-best-places-to-istanbul-turkey.html" TargetMode="External"/><Relationship Id="rId7843" Type="http://schemas.openxmlformats.org/officeDocument/2006/relationships/hyperlink" Target="https://www.reddit.com/r/metacanada/comments/hbjsci/ahhhhh_makes_sense_now/" TargetMode="External"/><Relationship Id="rId6512" Type="http://schemas.openxmlformats.org/officeDocument/2006/relationships/hyperlink" Target="https://www.reddit.com/r/metacanada/comments/gvtr7z/whos_to_blame/" TargetMode="External"/><Relationship Id="rId7842" Type="http://schemas.openxmlformats.org/officeDocument/2006/relationships/hyperlink" Target="http://i.redd.it" TargetMode="External"/><Relationship Id="rId899" Type="http://schemas.openxmlformats.org/officeDocument/2006/relationships/hyperlink" Target="https://i.redd.it/edo5kovo1x351.jpg" TargetMode="External"/><Relationship Id="rId898" Type="http://schemas.openxmlformats.org/officeDocument/2006/relationships/hyperlink" Target="https://www.reddit.com/r/metacanada/comments/gzr6d2/during_this_difficult_time_its_important_to/" TargetMode="External"/><Relationship Id="rId897" Type="http://schemas.openxmlformats.org/officeDocument/2006/relationships/hyperlink" Target="http://i.redd.it" TargetMode="External"/><Relationship Id="rId896" Type="http://schemas.openxmlformats.org/officeDocument/2006/relationships/hyperlink" Target="https://www.reddit.com/r/metacanada/comments/gyrasa/isnt_this_racist_uber_eats_stops_charging/" TargetMode="External"/><Relationship Id="rId891" Type="http://schemas.openxmlformats.org/officeDocument/2006/relationships/hyperlink" Target="https://i.redd.it/d6twar9s0w551.jpg" TargetMode="External"/><Relationship Id="rId890" Type="http://schemas.openxmlformats.org/officeDocument/2006/relationships/hyperlink" Target="https://www.reddit.com/r/metacanada/comments/hc2zj5/stpid_trudau/" TargetMode="External"/><Relationship Id="rId895" Type="http://schemas.openxmlformats.org/officeDocument/2006/relationships/hyperlink" Target="https://www.reddit.com/r/metacanada/comments/gyrasa/isnt_this_racist_uber_eats_stops_charging/" TargetMode="External"/><Relationship Id="rId894" Type="http://schemas.openxmlformats.org/officeDocument/2006/relationships/hyperlink" Target="https://www.youtube.com/watch?v=_sNUYTStcRs" TargetMode="External"/><Relationship Id="rId893" Type="http://schemas.openxmlformats.org/officeDocument/2006/relationships/hyperlink" Target="https://www.reddit.com/r/metacanada/comments/h7fp65/why_black_lives_matter_is_a_scam_blacklivesmatter/" TargetMode="External"/><Relationship Id="rId892" Type="http://schemas.openxmlformats.org/officeDocument/2006/relationships/hyperlink" Target="http://youtube.com" TargetMode="External"/><Relationship Id="rId7816" Type="http://schemas.openxmlformats.org/officeDocument/2006/relationships/hyperlink" Target="http://np.reddit.com" TargetMode="External"/><Relationship Id="rId7815" Type="http://schemas.openxmlformats.org/officeDocument/2006/relationships/hyperlink" Target="https://www.youtube.com/watch?v=HsM_VmN6ytk" TargetMode="External"/><Relationship Id="rId7814" Type="http://schemas.openxmlformats.org/officeDocument/2006/relationships/hyperlink" Target="https://www.reddit.com/r/metacanada/comments/hhuvux/just_in_case_meta/" TargetMode="External"/><Relationship Id="rId7813" Type="http://schemas.openxmlformats.org/officeDocument/2006/relationships/hyperlink" Target="http://youtube.com" TargetMode="External"/><Relationship Id="rId7819" Type="http://schemas.openxmlformats.org/officeDocument/2006/relationships/hyperlink" Target="http://i.redd.it" TargetMode="External"/><Relationship Id="rId7818" Type="http://schemas.openxmlformats.org/officeDocument/2006/relationships/hyperlink" Target="https://www.reddit.com/r/metacanada/comments/h7w6qc/12_m_on_two_london_properties_is_nothing_rcanada/" TargetMode="External"/><Relationship Id="rId7817" Type="http://schemas.openxmlformats.org/officeDocument/2006/relationships/hyperlink" Target="https://www.reddit.com/r/metacanada/comments/h7w6qc/12_m_on_two_london_properties_is_nothing_rcanada/" TargetMode="External"/><Relationship Id="rId7812" Type="http://schemas.openxmlformats.org/officeDocument/2006/relationships/hyperlink" Target="https://i.redd.it/w034nhzhnu551.jpg" TargetMode="External"/><Relationship Id="rId7811" Type="http://schemas.openxmlformats.org/officeDocument/2006/relationships/hyperlink" Target="https://www.reddit.com/r/metacanada/comments/hbyrul/blazing/" TargetMode="External"/><Relationship Id="rId7810" Type="http://schemas.openxmlformats.org/officeDocument/2006/relationships/hyperlink" Target="http://i.redd.it" TargetMode="External"/><Relationship Id="rId7805" Type="http://schemas.openxmlformats.org/officeDocument/2006/relationships/hyperlink" Target="https://www.reddit.com/r/metacanada/comments/gylt2f/best_constitution_ever/" TargetMode="External"/><Relationship Id="rId7804" Type="http://schemas.openxmlformats.org/officeDocument/2006/relationships/hyperlink" Target="http://laws-lois.justice.gc.ca" TargetMode="External"/><Relationship Id="rId7803" Type="http://schemas.openxmlformats.org/officeDocument/2006/relationships/hyperlink" Target="https://i.redd.it/rjqliri6ri351.jpg" TargetMode="External"/><Relationship Id="rId7802" Type="http://schemas.openxmlformats.org/officeDocument/2006/relationships/hyperlink" Target="https://www.reddit.com/r/metacanada/comments/gyfz4i/double_speak_in_full_force/" TargetMode="External"/><Relationship Id="rId7809" Type="http://schemas.openxmlformats.org/officeDocument/2006/relationships/hyperlink" Target="https://i.redd.it/1fni3um89c451.gif" TargetMode="External"/><Relationship Id="rId7808" Type="http://schemas.openxmlformats.org/officeDocument/2006/relationships/hyperlink" Target="https://www.reddit.com/r/metacanada/comments/h16zya/le_epic_u_strangeteeth_may_may_loooolllolol/" TargetMode="External"/><Relationship Id="rId7807" Type="http://schemas.openxmlformats.org/officeDocument/2006/relationships/hyperlink" Target="http://i.redd.it" TargetMode="External"/><Relationship Id="rId7806" Type="http://schemas.openxmlformats.org/officeDocument/2006/relationships/hyperlink" Target="https://laws-lois.justice.gc.ca/eng/const/page-15.html" TargetMode="External"/><Relationship Id="rId7801" Type="http://schemas.openxmlformats.org/officeDocument/2006/relationships/hyperlink" Target="http://i.redd.it" TargetMode="External"/><Relationship Id="rId7800" Type="http://schemas.openxmlformats.org/officeDocument/2006/relationships/hyperlink" Target="https://i.redd.it/ol93xdf932451.jp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i.imgur.com/wSwmjmL.png" TargetMode="External"/><Relationship Id="rId2" Type="http://schemas.openxmlformats.org/officeDocument/2006/relationships/hyperlink" Target="https://i.redd.it/1r9x1k7glng01.png" TargetMode="External"/><Relationship Id="rId3" Type="http://schemas.openxmlformats.org/officeDocument/2006/relationships/hyperlink" Target="https://np.reddit.com/r/metacanada/comments/gtyxo4/sorry_but_their_anger_has_no_legitimacy/fsfobg8/" TargetMode="External"/><Relationship Id="rId4" Type="http://schemas.openxmlformats.org/officeDocument/2006/relationships/hyperlink" Target="https://twitter.com/KonstantinKisin/status/1271162402160214019?s=20" TargetMode="External"/><Relationship Id="rId5" Type="http://schemas.openxmlformats.org/officeDocument/2006/relationships/hyperlink" Target="https://twitter.com/MarkDice/status/1275305809832849408?s=20" TargetMode="External"/><Relationship Id="rId6" Type="http://schemas.openxmlformats.org/officeDocument/2006/relationships/hyperlink" Target="https://youtu.be/dl78PQGJpiI?t=21" TargetMode="External"/><Relationship Id="rId7"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0" Type="http://schemas.openxmlformats.org/officeDocument/2006/relationships/hyperlink" Target="https://youtu.be/6-DU8vBsKHk" TargetMode="External"/><Relationship Id="rId22" Type="http://schemas.openxmlformats.org/officeDocument/2006/relationships/hyperlink" Target="https://www.youtube.com/watch?v=jNGZo5gn_tc" TargetMode="External"/><Relationship Id="rId21" Type="http://schemas.openxmlformats.org/officeDocument/2006/relationships/hyperlink" Target="https://outline.com/www.google.ca/amp/s/www.cbc.ca/amp/1.5624000" TargetMode="External"/><Relationship Id="rId24" Type="http://schemas.openxmlformats.org/officeDocument/2006/relationships/hyperlink" Target="https://i.redd.it/l6a1jm2r8s351.jpg" TargetMode="External"/><Relationship Id="rId23" Type="http://schemas.openxmlformats.org/officeDocument/2006/relationships/hyperlink" Target="https://outline.com/www.google.ca/amp/s/www.cbc.ca/amp/1.5628979" TargetMode="External"/><Relationship Id="rId26" Type="http://schemas.openxmlformats.org/officeDocument/2006/relationships/hyperlink" Target="https://youtu.be/uffHb6JgoiQ" TargetMode="External"/><Relationship Id="rId25" Type="http://schemas.openxmlformats.org/officeDocument/2006/relationships/hyperlink" Target="https://i.imgur.com/so0w1qZ.jpg" TargetMode="External"/><Relationship Id="rId28" Type="http://schemas.openxmlformats.org/officeDocument/2006/relationships/hyperlink" Target="https://i.imgur.com/oM5vIbE.jpg" TargetMode="External"/><Relationship Id="rId27" Type="http://schemas.openxmlformats.org/officeDocument/2006/relationships/hyperlink" Target="https://www.investors.com/wp-content/uploads/2017/10/extremes.jpg" TargetMode="External"/><Relationship Id="rId29" Type="http://schemas.openxmlformats.org/officeDocument/2006/relationships/drawing" Target="../drawings/drawing5.xml"/><Relationship Id="rId11" Type="http://schemas.openxmlformats.org/officeDocument/2006/relationships/hyperlink" Target="http://voat.co" TargetMode="External"/><Relationship Id="rId10" Type="http://schemas.openxmlformats.org/officeDocument/2006/relationships/hyperlink" Target="https://www.google.ca/amp/s/beta.ctvnews.ca/national/coronavirus/2020/6/16/1_4986729.html" TargetMode="External"/><Relationship Id="rId13" Type="http://schemas.openxmlformats.org/officeDocument/2006/relationships/hyperlink" Target="https://www.huffingtonpost.ca/entry/most-competitive-economies-canada-us_ca_5ef37537c5b6c5bf7c58ca36" TargetMode="External"/><Relationship Id="rId12" Type="http://schemas.openxmlformats.org/officeDocument/2006/relationships/hyperlink" Target="https://np.reddit.com/r/TrueOffMyChest/comments/gulna2/i_used_to_teach_in_a_black_inner_city_school/" TargetMode="External"/><Relationship Id="rId15" Type="http://schemas.openxmlformats.org/officeDocument/2006/relationships/hyperlink" Target="https://np.reddit.com/r/RightwingLGBT/comments/guocx2/corporations_on_june_1st/" TargetMode="External"/><Relationship Id="rId14" Type="http://schemas.openxmlformats.org/officeDocument/2006/relationships/hyperlink" Target="https://im2.ezgif.com/tmp/ezgif-2-7a38dabe3d0c.gif" TargetMode="External"/><Relationship Id="rId17" Type="http://schemas.openxmlformats.org/officeDocument/2006/relationships/hyperlink" Target="https://www.youtube.com/watch?v=T3wcxHiorJ4" TargetMode="External"/><Relationship Id="rId16" Type="http://schemas.openxmlformats.org/officeDocument/2006/relationships/hyperlink" Target="https://ppcstore.ca/products/max-mize-canada-cap" TargetMode="External"/><Relationship Id="rId19" Type="http://schemas.openxmlformats.org/officeDocument/2006/relationships/hyperlink" Target="https://www.google.ca/amp/s/www.cbc.ca/amp/1.5610355" TargetMode="External"/><Relationship Id="rId18" Type="http://schemas.openxmlformats.org/officeDocument/2006/relationships/hyperlink" Target="https://imgur.com/Iy642yv" TargetMode="External"/><Relationship Id="rId1" Type="http://schemas.openxmlformats.org/officeDocument/2006/relationships/hyperlink" Target="http://www.edrants.com/when-is-a-karen-not-a-karen-the-cruelty-and-lies-of-karlos-dillard/" TargetMode="External"/><Relationship Id="rId2" Type="http://schemas.openxmlformats.org/officeDocument/2006/relationships/hyperlink" Target="https://www.theguardian.com/world/2013/apr/02/americans-obama-anti-christ-conspiracy-theories" TargetMode="External"/><Relationship Id="rId3" Type="http://schemas.openxmlformats.org/officeDocument/2006/relationships/hyperlink" Target="https://www.blogto.com/city/2020/06/man-blackface-toronto-protest-police/" TargetMode="External"/><Relationship Id="rId4" Type="http://schemas.openxmlformats.org/officeDocument/2006/relationships/hyperlink" Target="https://www.youtube.com/watch?v=_wCOYkIJRfc&amp;t=767s" TargetMode="External"/><Relationship Id="rId9" Type="http://schemas.openxmlformats.org/officeDocument/2006/relationships/hyperlink" Target="https://twitter.com/gmbutts/status/1276186858989420545" TargetMode="External"/><Relationship Id="rId5" Type="http://schemas.openxmlformats.org/officeDocument/2006/relationships/hyperlink" Target="https://web.archive.org/web/20200611032819/https://video.twimg.com/ext_tw_video/1270658674579701760/pu/vid/320x376/n0sycbc9RRFXmb__.mp4?tag=10" TargetMode="External"/><Relationship Id="rId6" Type="http://schemas.openxmlformats.org/officeDocument/2006/relationships/hyperlink" Target="https://wjla.com/amp/news/business/-aunt-jemima-s-heirs-sue-product-makers-for-2-billion-allege-racial-discrimination-107871" TargetMode="External"/><Relationship Id="rId7" Type="http://schemas.openxmlformats.org/officeDocument/2006/relationships/hyperlink" Target="https://www.wsj.com/articles/the-culture-wars-and-the-street-wars-11591560660" TargetMode="External"/><Relationship Id="rId8" Type="http://schemas.openxmlformats.org/officeDocument/2006/relationships/hyperlink" Target="http://archive.vn/jxf5Y"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i.redd.it/m0w9hudb33651.jpg" TargetMode="External"/><Relationship Id="rId42" Type="http://schemas.openxmlformats.org/officeDocument/2006/relationships/hyperlink" Target="https://i.redd.it/mgx2961m70351.png" TargetMode="External"/><Relationship Id="rId41" Type="http://schemas.openxmlformats.org/officeDocument/2006/relationships/hyperlink" Target="https://i.redd.it/mgx2961m70351.png" TargetMode="External"/><Relationship Id="rId44" Type="http://schemas.openxmlformats.org/officeDocument/2006/relationships/hyperlink" Target="https://i.redd.it/nqhgkzl2ac251.png" TargetMode="External"/><Relationship Id="rId43" Type="http://schemas.openxmlformats.org/officeDocument/2006/relationships/hyperlink" Target="https://i.redd.it/nqhgkzl2ac251.png" TargetMode="External"/><Relationship Id="rId46" Type="http://schemas.openxmlformats.org/officeDocument/2006/relationships/hyperlink" Target="https://i.redd.it/ns9qkntuth351.jpg" TargetMode="External"/><Relationship Id="rId45" Type="http://schemas.openxmlformats.org/officeDocument/2006/relationships/hyperlink" Target="https://i.redd.it/ns9qkntuth351.jpg" TargetMode="External"/><Relationship Id="rId48" Type="http://schemas.openxmlformats.org/officeDocument/2006/relationships/hyperlink" Target="https://i.redd.it/q2p02d5ojw351.jpg" TargetMode="External"/><Relationship Id="rId47" Type="http://schemas.openxmlformats.org/officeDocument/2006/relationships/hyperlink" Target="https://i.redd.it/q2p02d5ojw351.jpg" TargetMode="External"/><Relationship Id="rId49" Type="http://schemas.openxmlformats.org/officeDocument/2006/relationships/hyperlink" Target="https://i.redd.it/vu9gmnt3qe251.png" TargetMode="External"/><Relationship Id="rId31" Type="http://schemas.openxmlformats.org/officeDocument/2006/relationships/hyperlink" Target="https://i.redd.it/f12je4hvha751.png" TargetMode="External"/><Relationship Id="rId30" Type="http://schemas.openxmlformats.org/officeDocument/2006/relationships/hyperlink" Target="https://i.redd.it/bftjnbngrw651.jpg" TargetMode="External"/><Relationship Id="rId33" Type="http://schemas.openxmlformats.org/officeDocument/2006/relationships/hyperlink" Target="https://i.redd.it/gft6pf76lj651.jpg" TargetMode="External"/><Relationship Id="rId32" Type="http://schemas.openxmlformats.org/officeDocument/2006/relationships/hyperlink" Target="https://i.redd.it/f12je4hvha751.png" TargetMode="External"/><Relationship Id="rId35" Type="http://schemas.openxmlformats.org/officeDocument/2006/relationships/hyperlink" Target="https://i.redd.it/k9jzx2wera251.jpg" TargetMode="External"/><Relationship Id="rId34" Type="http://schemas.openxmlformats.org/officeDocument/2006/relationships/hyperlink" Target="https://i.redd.it/gft6pf76lj651.jpg" TargetMode="External"/><Relationship Id="rId37" Type="http://schemas.openxmlformats.org/officeDocument/2006/relationships/hyperlink" Target="https://i.redd.it/l7vcowxmy3651.jpg" TargetMode="External"/><Relationship Id="rId36" Type="http://schemas.openxmlformats.org/officeDocument/2006/relationships/hyperlink" Target="https://i.redd.it/k9jzx2wera251.jpg" TargetMode="External"/><Relationship Id="rId39" Type="http://schemas.openxmlformats.org/officeDocument/2006/relationships/hyperlink" Target="https://i.redd.it/m0w9hudb33651.jpg" TargetMode="External"/><Relationship Id="rId38" Type="http://schemas.openxmlformats.org/officeDocument/2006/relationships/hyperlink" Target="https://i.redd.it/l7vcowxmy3651.jpg" TargetMode="External"/><Relationship Id="rId20" Type="http://schemas.openxmlformats.org/officeDocument/2006/relationships/hyperlink" Target="https://i.imgur.com/wSwmjmL.png" TargetMode="External"/><Relationship Id="rId22" Type="http://schemas.openxmlformats.org/officeDocument/2006/relationships/hyperlink" Target="https://i.imgur.com/WtKoEhc.png" TargetMode="External"/><Relationship Id="rId21" Type="http://schemas.openxmlformats.org/officeDocument/2006/relationships/hyperlink" Target="https://i.imgur.com/WtKoEhc.png" TargetMode="External"/><Relationship Id="rId24" Type="http://schemas.openxmlformats.org/officeDocument/2006/relationships/hyperlink" Target="https://i.redd.it/18gk8m7wur451.jpg" TargetMode="External"/><Relationship Id="rId23" Type="http://schemas.openxmlformats.org/officeDocument/2006/relationships/hyperlink" Target="https://i.redd.it/18gk8m7wur451.jpg" TargetMode="External"/><Relationship Id="rId26" Type="http://schemas.openxmlformats.org/officeDocument/2006/relationships/hyperlink" Target="https://i.redd.it/5kmokz7ty1551.jpg" TargetMode="External"/><Relationship Id="rId25" Type="http://schemas.openxmlformats.org/officeDocument/2006/relationships/hyperlink" Target="https://i.redd.it/5kmokz7ty1551.jpg" TargetMode="External"/><Relationship Id="rId28" Type="http://schemas.openxmlformats.org/officeDocument/2006/relationships/hyperlink" Target="https://i.redd.it/b6xe6pgxep351.jpg" TargetMode="External"/><Relationship Id="rId27" Type="http://schemas.openxmlformats.org/officeDocument/2006/relationships/hyperlink" Target="https://i.redd.it/b6xe6pgxep351.jpg" TargetMode="External"/><Relationship Id="rId29" Type="http://schemas.openxmlformats.org/officeDocument/2006/relationships/hyperlink" Target="https://i.redd.it/bftjnbngrw651.jpg" TargetMode="External"/><Relationship Id="rId11" Type="http://schemas.openxmlformats.org/officeDocument/2006/relationships/hyperlink" Target="https://i.imgur.com/EDERLuj.png" TargetMode="External"/><Relationship Id="rId10" Type="http://schemas.openxmlformats.org/officeDocument/2006/relationships/hyperlink" Target="https://i.imgur.com/d0JmkUQ.gif" TargetMode="External"/><Relationship Id="rId13" Type="http://schemas.openxmlformats.org/officeDocument/2006/relationships/hyperlink" Target="https://i.imgur.com/kq4V9ab.gif" TargetMode="External"/><Relationship Id="rId12" Type="http://schemas.openxmlformats.org/officeDocument/2006/relationships/hyperlink" Target="https://i.imgur.com/EDERLuj.png" TargetMode="External"/><Relationship Id="rId15" Type="http://schemas.openxmlformats.org/officeDocument/2006/relationships/hyperlink" Target="https://i.imgur.com/pTvewQW.jpg" TargetMode="External"/><Relationship Id="rId14" Type="http://schemas.openxmlformats.org/officeDocument/2006/relationships/hyperlink" Target="https://i.imgur.com/kq4V9ab.gif" TargetMode="External"/><Relationship Id="rId17" Type="http://schemas.openxmlformats.org/officeDocument/2006/relationships/hyperlink" Target="https://i.imgur.com/QgBjDKH.png" TargetMode="External"/><Relationship Id="rId16" Type="http://schemas.openxmlformats.org/officeDocument/2006/relationships/hyperlink" Target="https://i.imgur.com/pTvewQW.jpg" TargetMode="External"/><Relationship Id="rId19" Type="http://schemas.openxmlformats.org/officeDocument/2006/relationships/hyperlink" Target="https://i.imgur.com/wSwmjmL.png" TargetMode="External"/><Relationship Id="rId18" Type="http://schemas.openxmlformats.org/officeDocument/2006/relationships/hyperlink" Target="https://i.imgur.com/QgBjDKH.png" TargetMode="External"/><Relationship Id="rId62" Type="http://schemas.openxmlformats.org/officeDocument/2006/relationships/drawing" Target="../drawings/drawing7.xml"/><Relationship Id="rId61" Type="http://schemas.openxmlformats.org/officeDocument/2006/relationships/hyperlink" Target="https://i.imgur.com/YM9wd0P.png" TargetMode="External"/><Relationship Id="rId60" Type="http://schemas.openxmlformats.org/officeDocument/2006/relationships/hyperlink" Target="https://i.redd.it/q2p02d5ojw351.jpg" TargetMode="External"/><Relationship Id="rId51" Type="http://schemas.openxmlformats.org/officeDocument/2006/relationships/hyperlink" Target="https://i.redd.it/w10oxg63dx351.jpg" TargetMode="External"/><Relationship Id="rId50" Type="http://schemas.openxmlformats.org/officeDocument/2006/relationships/hyperlink" Target="https://i.redd.it/vu9gmnt3qe251.png" TargetMode="External"/><Relationship Id="rId53" Type="http://schemas.openxmlformats.org/officeDocument/2006/relationships/hyperlink" Target="https://i.redd.it/wt7dva5q1w551.jpg" TargetMode="External"/><Relationship Id="rId52" Type="http://schemas.openxmlformats.org/officeDocument/2006/relationships/hyperlink" Target="https://i.redd.it/w10oxg63dx351.jpg" TargetMode="External"/><Relationship Id="rId55" Type="http://schemas.openxmlformats.org/officeDocument/2006/relationships/hyperlink" Target="https://i.redd.it/ykxf9sxu7b451.jpg" TargetMode="External"/><Relationship Id="rId54" Type="http://schemas.openxmlformats.org/officeDocument/2006/relationships/hyperlink" Target="https://i.redd.it/wt7dva5q1w551.jpg" TargetMode="External"/><Relationship Id="rId57" Type="http://schemas.openxmlformats.org/officeDocument/2006/relationships/hyperlink" Target="https://ichef.bbci.co.uk/news/660/media/images/68253000/jpg/_68253915_meir-dagan-photo.jpg" TargetMode="External"/><Relationship Id="rId56" Type="http://schemas.openxmlformats.org/officeDocument/2006/relationships/hyperlink" Target="https://i.redd.it/ykxf9sxu7b451.jpg" TargetMode="External"/><Relationship Id="rId59" Type="http://schemas.openxmlformats.org/officeDocument/2006/relationships/hyperlink" Target="https://imgur.com/a/uLQMoCb.jpeg" TargetMode="External"/><Relationship Id="rId58" Type="http://schemas.openxmlformats.org/officeDocument/2006/relationships/hyperlink" Target="https://ichef.bbci.co.uk/news/660/media/images/68253000/jpg/_68253915_meir-dagan-photo.jpg" TargetMode="External"/><Relationship Id="rId1" Type="http://schemas.openxmlformats.org/officeDocument/2006/relationships/hyperlink" Target="https://i.imgur.com/4mhtTO7.png" TargetMode="External"/><Relationship Id="rId2" Type="http://schemas.openxmlformats.org/officeDocument/2006/relationships/hyperlink" Target="https://i.imgur.com/4mhtTO7.png" TargetMode="External"/><Relationship Id="rId3" Type="http://schemas.openxmlformats.org/officeDocument/2006/relationships/hyperlink" Target="https://i.imgur.com/4SkY9si.png" TargetMode="External"/><Relationship Id="rId4" Type="http://schemas.openxmlformats.org/officeDocument/2006/relationships/hyperlink" Target="https://i.imgur.com/4SkY9si.png" TargetMode="External"/><Relationship Id="rId9" Type="http://schemas.openxmlformats.org/officeDocument/2006/relationships/hyperlink" Target="https://i.imgur.com/d0JmkUQ.gif" TargetMode="External"/><Relationship Id="rId5" Type="http://schemas.openxmlformats.org/officeDocument/2006/relationships/hyperlink" Target="https://i.imgur.com/d0JmkUQ.gif" TargetMode="External"/><Relationship Id="rId6" Type="http://schemas.openxmlformats.org/officeDocument/2006/relationships/hyperlink" Target="https://i.imgur.com/d0JmkUQ.gif" TargetMode="External"/><Relationship Id="rId7" Type="http://schemas.openxmlformats.org/officeDocument/2006/relationships/hyperlink" Target="https://i.imgur.com/d0JmkUQ.gif" TargetMode="External"/><Relationship Id="rId8" Type="http://schemas.openxmlformats.org/officeDocument/2006/relationships/hyperlink" Target="https://i.imgur.com/d0JmkUQ.gif"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i.redd.it/921ktgpku5551.png" TargetMode="External"/><Relationship Id="rId194" Type="http://schemas.openxmlformats.org/officeDocument/2006/relationships/hyperlink" Target="https://i.redd.it/99ry2s22ni551.jpg" TargetMode="External"/><Relationship Id="rId193" Type="http://schemas.openxmlformats.org/officeDocument/2006/relationships/hyperlink" Target="https://i.redd.it/986ei65rka451.jpg" TargetMode="External"/><Relationship Id="rId192" Type="http://schemas.openxmlformats.org/officeDocument/2006/relationships/hyperlink" Target="https://i.redd.it/97hlh2r2h9351.jpg" TargetMode="External"/><Relationship Id="rId191" Type="http://schemas.openxmlformats.org/officeDocument/2006/relationships/hyperlink" Target="https://i.redd.it/97dag81x1u251.jpg" TargetMode="External"/><Relationship Id="rId187" Type="http://schemas.openxmlformats.org/officeDocument/2006/relationships/hyperlink" Target="https://i.redd.it/8r1bzgliep551.png" TargetMode="External"/><Relationship Id="rId186" Type="http://schemas.openxmlformats.org/officeDocument/2006/relationships/hyperlink" Target="https://i.redd.it/8pi2csupzw351.jpg" TargetMode="External"/><Relationship Id="rId185" Type="http://schemas.openxmlformats.org/officeDocument/2006/relationships/hyperlink" Target="https://i.redd.it/8pchw3j377751.jpg" TargetMode="External"/><Relationship Id="rId184" Type="http://schemas.openxmlformats.org/officeDocument/2006/relationships/hyperlink" Target="https://i.redd.it/8o9shsh7zj251.jpg" TargetMode="External"/><Relationship Id="rId189" Type="http://schemas.openxmlformats.org/officeDocument/2006/relationships/hyperlink" Target="https://i.redd.it/8xv5r1ojld451.png" TargetMode="External"/><Relationship Id="rId188" Type="http://schemas.openxmlformats.org/officeDocument/2006/relationships/hyperlink" Target="https://i.redd.it/8wrvbj2o6c651.jpg" TargetMode="External"/><Relationship Id="rId183" Type="http://schemas.openxmlformats.org/officeDocument/2006/relationships/hyperlink" Target="https://i.redd.it/8mlq7ae0xd451.jpg" TargetMode="External"/><Relationship Id="rId182" Type="http://schemas.openxmlformats.org/officeDocument/2006/relationships/hyperlink" Target="https://i.redd.it/8jj4vnh29d451.jpg" TargetMode="External"/><Relationship Id="rId181" Type="http://schemas.openxmlformats.org/officeDocument/2006/relationships/hyperlink" Target="https://i.redd.it/8i1dw7jvlj651.jpg" TargetMode="External"/><Relationship Id="rId180" Type="http://schemas.openxmlformats.org/officeDocument/2006/relationships/hyperlink" Target="https://i.redd.it/8hsl8c5oby251.jpg" TargetMode="External"/><Relationship Id="rId176" Type="http://schemas.openxmlformats.org/officeDocument/2006/relationships/hyperlink" Target="https://i.redd.it/8ajvg89bhx451.jpg" TargetMode="External"/><Relationship Id="rId175" Type="http://schemas.openxmlformats.org/officeDocument/2006/relationships/hyperlink" Target="https://i.redd.it/883eu7sykf351.png" TargetMode="External"/><Relationship Id="rId174" Type="http://schemas.openxmlformats.org/officeDocument/2006/relationships/hyperlink" Target="https://i.redd.it/87la6p4x7f251.jpg" TargetMode="External"/><Relationship Id="rId173" Type="http://schemas.openxmlformats.org/officeDocument/2006/relationships/hyperlink" Target="https://i.redd.it/84us5lpa6p651.jpg" TargetMode="External"/><Relationship Id="rId179" Type="http://schemas.openxmlformats.org/officeDocument/2006/relationships/hyperlink" Target="https://i.redd.it/8h8mzhdoxa551.jpg" TargetMode="External"/><Relationship Id="rId178" Type="http://schemas.openxmlformats.org/officeDocument/2006/relationships/hyperlink" Target="https://i.redd.it/8cg6x99r8k351.png" TargetMode="External"/><Relationship Id="rId177" Type="http://schemas.openxmlformats.org/officeDocument/2006/relationships/hyperlink" Target="https://i.redd.it/8bzk1j8pgc651.jpg" TargetMode="External"/><Relationship Id="rId198" Type="http://schemas.openxmlformats.org/officeDocument/2006/relationships/hyperlink" Target="https://i.redd.it/9h2v59ep4k551.jpg" TargetMode="External"/><Relationship Id="rId197" Type="http://schemas.openxmlformats.org/officeDocument/2006/relationships/hyperlink" Target="https://i.redd.it/9fz0nvwaoi251.png" TargetMode="External"/><Relationship Id="rId196" Type="http://schemas.openxmlformats.org/officeDocument/2006/relationships/hyperlink" Target="https://i.redd.it/9c6qx6qphx251.jpg" TargetMode="External"/><Relationship Id="rId195" Type="http://schemas.openxmlformats.org/officeDocument/2006/relationships/hyperlink" Target="https://i.redd.it/9auytfrqko551.jpg" TargetMode="External"/><Relationship Id="rId199" Type="http://schemas.openxmlformats.org/officeDocument/2006/relationships/hyperlink" Target="https://i.redd.it/9pwh9qybpr551.png" TargetMode="External"/><Relationship Id="rId150" Type="http://schemas.openxmlformats.org/officeDocument/2006/relationships/hyperlink" Target="https://i.redd.it/6vmmzp4ffm551.jpg" TargetMode="External"/><Relationship Id="rId149" Type="http://schemas.openxmlformats.org/officeDocument/2006/relationships/hyperlink" Target="https://i.redd.it/6u2vkvnhu4351.jpg" TargetMode="External"/><Relationship Id="rId148" Type="http://schemas.openxmlformats.org/officeDocument/2006/relationships/hyperlink" Target="https://i.redd.it/6tzqwu5inj651.png" TargetMode="External"/><Relationship Id="rId143" Type="http://schemas.openxmlformats.org/officeDocument/2006/relationships/hyperlink" Target="https://i.redd.it/6eemqwp7xz251.jpg" TargetMode="External"/><Relationship Id="rId142" Type="http://schemas.openxmlformats.org/officeDocument/2006/relationships/hyperlink" Target="https://i.redd.it/69xpg8vwqk251.jpg" TargetMode="External"/><Relationship Id="rId141" Type="http://schemas.openxmlformats.org/officeDocument/2006/relationships/hyperlink" Target="https://i.redd.it/688cm1pu77551.png" TargetMode="External"/><Relationship Id="rId140" Type="http://schemas.openxmlformats.org/officeDocument/2006/relationships/hyperlink" Target="https://i.redd.it/60uw69xpn5751.jpg" TargetMode="External"/><Relationship Id="rId147" Type="http://schemas.openxmlformats.org/officeDocument/2006/relationships/hyperlink" Target="https://i.redd.it/6rt1jaymlr551.png" TargetMode="External"/><Relationship Id="rId146" Type="http://schemas.openxmlformats.org/officeDocument/2006/relationships/hyperlink" Target="https://i.redd.it/6pvdfshowc351.png" TargetMode="External"/><Relationship Id="rId145" Type="http://schemas.openxmlformats.org/officeDocument/2006/relationships/hyperlink" Target="https://i.redd.it/6m20w2518k251.jpg" TargetMode="External"/><Relationship Id="rId144" Type="http://schemas.openxmlformats.org/officeDocument/2006/relationships/hyperlink" Target="https://i.redd.it/6kumt458lh251.jpg" TargetMode="External"/><Relationship Id="rId139" Type="http://schemas.openxmlformats.org/officeDocument/2006/relationships/hyperlink" Target="https://i.redd.it/6050dopv63351.jpg" TargetMode="External"/><Relationship Id="rId138" Type="http://schemas.openxmlformats.org/officeDocument/2006/relationships/hyperlink" Target="https://i.redd.it/5xub2amysl251.jpg" TargetMode="External"/><Relationship Id="rId137" Type="http://schemas.openxmlformats.org/officeDocument/2006/relationships/hyperlink" Target="https://i.redd.it/5rysfdz06f251.jpg" TargetMode="External"/><Relationship Id="rId132" Type="http://schemas.openxmlformats.org/officeDocument/2006/relationships/hyperlink" Target="https://i.redd.it/5j72gxanw6451.jpg" TargetMode="External"/><Relationship Id="rId131" Type="http://schemas.openxmlformats.org/officeDocument/2006/relationships/hyperlink" Target="https://i.redd.it/5hzbr2w2b3651.jpg" TargetMode="External"/><Relationship Id="rId130" Type="http://schemas.openxmlformats.org/officeDocument/2006/relationships/hyperlink" Target="https://i.redd.it/5gpx5n6gqx751.png" TargetMode="External"/><Relationship Id="rId136" Type="http://schemas.openxmlformats.org/officeDocument/2006/relationships/hyperlink" Target="https://i.redd.it/5pu510zg1h651.png" TargetMode="External"/><Relationship Id="rId135" Type="http://schemas.openxmlformats.org/officeDocument/2006/relationships/hyperlink" Target="https://i.redd.it/5pnbdf87tb751.gif" TargetMode="External"/><Relationship Id="rId134" Type="http://schemas.openxmlformats.org/officeDocument/2006/relationships/hyperlink" Target="https://i.redd.it/5pnbdf87tb751.gif" TargetMode="External"/><Relationship Id="rId133" Type="http://schemas.openxmlformats.org/officeDocument/2006/relationships/hyperlink" Target="https://i.redd.it/5pf9h079pw751.jpg" TargetMode="External"/><Relationship Id="rId172" Type="http://schemas.openxmlformats.org/officeDocument/2006/relationships/hyperlink" Target="https://i.redd.it/80ld4ckoyx651.jpg" TargetMode="External"/><Relationship Id="rId171" Type="http://schemas.openxmlformats.org/officeDocument/2006/relationships/hyperlink" Target="https://i.redd.it/80gbexcw2c251.jpg" TargetMode="External"/><Relationship Id="rId170" Type="http://schemas.openxmlformats.org/officeDocument/2006/relationships/hyperlink" Target="https://i.redd.it/7u1smihvvg651.jpg" TargetMode="External"/><Relationship Id="rId165" Type="http://schemas.openxmlformats.org/officeDocument/2006/relationships/hyperlink" Target="https://i.redd.it/7ies2rxpyh251.jpg" TargetMode="External"/><Relationship Id="rId164" Type="http://schemas.openxmlformats.org/officeDocument/2006/relationships/hyperlink" Target="https://i.redd.it/7ho6f313oc351.jpg" TargetMode="External"/><Relationship Id="rId163" Type="http://schemas.openxmlformats.org/officeDocument/2006/relationships/hyperlink" Target="https://i.redd.it/7g49oevsmi251.jpg" TargetMode="External"/><Relationship Id="rId162" Type="http://schemas.openxmlformats.org/officeDocument/2006/relationships/hyperlink" Target="https://i.redd.it/7g2zabqp7r251.jpg" TargetMode="External"/><Relationship Id="rId169" Type="http://schemas.openxmlformats.org/officeDocument/2006/relationships/hyperlink" Target="https://i.redd.it/7qd5gh625t651.png" TargetMode="External"/><Relationship Id="rId168" Type="http://schemas.openxmlformats.org/officeDocument/2006/relationships/hyperlink" Target="https://i.redd.it/7nlavmw7lo751.jpg" TargetMode="External"/><Relationship Id="rId167" Type="http://schemas.openxmlformats.org/officeDocument/2006/relationships/hyperlink" Target="https://i.redd.it/7kvhydr9bj651.png" TargetMode="External"/><Relationship Id="rId166" Type="http://schemas.openxmlformats.org/officeDocument/2006/relationships/hyperlink" Target="https://i.redd.it/7iu7hzfnsd351.jpg" TargetMode="External"/><Relationship Id="rId161" Type="http://schemas.openxmlformats.org/officeDocument/2006/relationships/hyperlink" Target="https://i.redd.it/7f3evrhn5e551.jpg" TargetMode="External"/><Relationship Id="rId160" Type="http://schemas.openxmlformats.org/officeDocument/2006/relationships/hyperlink" Target="https://i.redd.it/7dmxrzngdc651.png" TargetMode="External"/><Relationship Id="rId159" Type="http://schemas.openxmlformats.org/officeDocument/2006/relationships/hyperlink" Target="https://i.redd.it/7c7vdes9n7351.jpg" TargetMode="External"/><Relationship Id="rId154" Type="http://schemas.openxmlformats.org/officeDocument/2006/relationships/hyperlink" Target="https://i.redd.it/74v9b54ior251.jpg" TargetMode="External"/><Relationship Id="rId153" Type="http://schemas.openxmlformats.org/officeDocument/2006/relationships/hyperlink" Target="https://i.redd.it/73lm36mmed251.jpg" TargetMode="External"/><Relationship Id="rId152" Type="http://schemas.openxmlformats.org/officeDocument/2006/relationships/hyperlink" Target="https://i.redd.it/711gltteop251.jpg" TargetMode="External"/><Relationship Id="rId151" Type="http://schemas.openxmlformats.org/officeDocument/2006/relationships/hyperlink" Target="https://i.redd.it/6wzs0cpyyw751.jpg" TargetMode="External"/><Relationship Id="rId158" Type="http://schemas.openxmlformats.org/officeDocument/2006/relationships/hyperlink" Target="https://i.redd.it/7b59yggcqz351.jpg" TargetMode="External"/><Relationship Id="rId157" Type="http://schemas.openxmlformats.org/officeDocument/2006/relationships/hyperlink" Target="https://i.redd.it/75ug7d7uiy251.png" TargetMode="External"/><Relationship Id="rId156" Type="http://schemas.openxmlformats.org/officeDocument/2006/relationships/hyperlink" Target="https://i.redd.it/75pmrchal3351.jpg" TargetMode="External"/><Relationship Id="rId155" Type="http://schemas.openxmlformats.org/officeDocument/2006/relationships/hyperlink" Target="https://i.redd.it/75nujb6q1k351.jpg" TargetMode="External"/><Relationship Id="rId107" Type="http://schemas.openxmlformats.org/officeDocument/2006/relationships/hyperlink" Target="https://i.redd.it/49re21pirl351.jpg" TargetMode="External"/><Relationship Id="rId106" Type="http://schemas.openxmlformats.org/officeDocument/2006/relationships/hyperlink" Target="https://i.redd.it/49k3uie0sg551.jpg" TargetMode="External"/><Relationship Id="rId105" Type="http://schemas.openxmlformats.org/officeDocument/2006/relationships/hyperlink" Target="https://i.redd.it/48dr7942ga451.jpg" TargetMode="External"/><Relationship Id="rId104" Type="http://schemas.openxmlformats.org/officeDocument/2006/relationships/hyperlink" Target="https://i.redd.it/44lwp9v0ic351.png" TargetMode="External"/><Relationship Id="rId109" Type="http://schemas.openxmlformats.org/officeDocument/2006/relationships/hyperlink" Target="https://i.redd.it/4enly1c3dm551.jpg" TargetMode="External"/><Relationship Id="rId108" Type="http://schemas.openxmlformats.org/officeDocument/2006/relationships/hyperlink" Target="https://i.redd.it/4dxqs3kqp0451.png" TargetMode="External"/><Relationship Id="rId103" Type="http://schemas.openxmlformats.org/officeDocument/2006/relationships/hyperlink" Target="https://i.redd.it/44fl0hrzvq651.jpg" TargetMode="External"/><Relationship Id="rId102" Type="http://schemas.openxmlformats.org/officeDocument/2006/relationships/hyperlink" Target="https://i.redd.it/449rwpds5z251.jpg" TargetMode="External"/><Relationship Id="rId101" Type="http://schemas.openxmlformats.org/officeDocument/2006/relationships/hyperlink" Target="https://i.redd.it/40mbvxxur3451.jpg" TargetMode="External"/><Relationship Id="rId100" Type="http://schemas.openxmlformats.org/officeDocument/2006/relationships/hyperlink" Target="https://i.redd.it/3zgj1e8r78451.jpg" TargetMode="External"/><Relationship Id="rId129" Type="http://schemas.openxmlformats.org/officeDocument/2006/relationships/hyperlink" Target="https://i.redd.it/5fvbcilwpy751.png" TargetMode="External"/><Relationship Id="rId128" Type="http://schemas.openxmlformats.org/officeDocument/2006/relationships/hyperlink" Target="https://i.redd.it/5ey1dhd15w351.jpg" TargetMode="External"/><Relationship Id="rId127" Type="http://schemas.openxmlformats.org/officeDocument/2006/relationships/hyperlink" Target="https://i.redd.it/5dn9cyirvm551.jpg" TargetMode="External"/><Relationship Id="rId126" Type="http://schemas.openxmlformats.org/officeDocument/2006/relationships/hyperlink" Target="https://i.redd.it/5cts77qqat251.jpg" TargetMode="External"/><Relationship Id="rId121" Type="http://schemas.openxmlformats.org/officeDocument/2006/relationships/hyperlink" Target="https://i.redd.it/50usitovi5451.png" TargetMode="External"/><Relationship Id="rId120" Type="http://schemas.openxmlformats.org/officeDocument/2006/relationships/hyperlink" Target="https://i.redd.it/50s9ie5qoq651.jpg" TargetMode="External"/><Relationship Id="rId125" Type="http://schemas.openxmlformats.org/officeDocument/2006/relationships/hyperlink" Target="https://i.redd.it/58dezkcq8k351.jpg" TargetMode="External"/><Relationship Id="rId124" Type="http://schemas.openxmlformats.org/officeDocument/2006/relationships/hyperlink" Target="https://i.redd.it/57pb6bjcxq751.png" TargetMode="External"/><Relationship Id="rId123" Type="http://schemas.openxmlformats.org/officeDocument/2006/relationships/hyperlink" Target="https://i.redd.it/51w4bmb4tx451.png" TargetMode="External"/><Relationship Id="rId122" Type="http://schemas.openxmlformats.org/officeDocument/2006/relationships/hyperlink" Target="https://i.redd.it/50wxz5s35y251.jpg" TargetMode="External"/><Relationship Id="rId118" Type="http://schemas.openxmlformats.org/officeDocument/2006/relationships/hyperlink" Target="https://i.redd.it/4yx8crpzeh351.png" TargetMode="External"/><Relationship Id="rId117" Type="http://schemas.openxmlformats.org/officeDocument/2006/relationships/hyperlink" Target="https://i.redd.it/4vhllo31ez651.jpg" TargetMode="External"/><Relationship Id="rId116" Type="http://schemas.openxmlformats.org/officeDocument/2006/relationships/hyperlink" Target="https://i.redd.it/4r02o6z6wo351.jpg" TargetMode="External"/><Relationship Id="rId115" Type="http://schemas.openxmlformats.org/officeDocument/2006/relationships/hyperlink" Target="https://i.redd.it/4qnh3m6bfs651.jpg" TargetMode="External"/><Relationship Id="rId119" Type="http://schemas.openxmlformats.org/officeDocument/2006/relationships/hyperlink" Target="https://i.redd.it/4zviu553vg651.png" TargetMode="External"/><Relationship Id="rId110" Type="http://schemas.openxmlformats.org/officeDocument/2006/relationships/hyperlink" Target="https://i.redd.it/4fxzqu5oap251.jpg" TargetMode="External"/><Relationship Id="rId114" Type="http://schemas.openxmlformats.org/officeDocument/2006/relationships/hyperlink" Target="https://i.redd.it/4olbvvzs0h351.jpg" TargetMode="External"/><Relationship Id="rId113" Type="http://schemas.openxmlformats.org/officeDocument/2006/relationships/hyperlink" Target="https://i.redd.it/4li9mn0qvu751.jpg" TargetMode="External"/><Relationship Id="rId112" Type="http://schemas.openxmlformats.org/officeDocument/2006/relationships/hyperlink" Target="https://i.redd.it/4keaag43n6451.jpg" TargetMode="External"/><Relationship Id="rId111" Type="http://schemas.openxmlformats.org/officeDocument/2006/relationships/hyperlink" Target="https://i.redd.it/4ijrn29afu251.png" TargetMode="External"/><Relationship Id="rId392" Type="http://schemas.openxmlformats.org/officeDocument/2006/relationships/hyperlink" Target="https://i.redd.it/kmf6qvr2ho251.jpg" TargetMode="External"/><Relationship Id="rId391" Type="http://schemas.openxmlformats.org/officeDocument/2006/relationships/hyperlink" Target="https://i.redd.it/klg2vxmmsy651.jpg" TargetMode="External"/><Relationship Id="rId390" Type="http://schemas.openxmlformats.org/officeDocument/2006/relationships/hyperlink" Target="https://i.redd.it/kk75kbfkjp551.jpg" TargetMode="External"/><Relationship Id="rId385" Type="http://schemas.openxmlformats.org/officeDocument/2006/relationships/hyperlink" Target="https://i.redd.it/kefkdvbvgq551.jpg" TargetMode="External"/><Relationship Id="rId384" Type="http://schemas.openxmlformats.org/officeDocument/2006/relationships/hyperlink" Target="https://i.redd.it/kduxnlj31l651.png" TargetMode="External"/><Relationship Id="rId383" Type="http://schemas.openxmlformats.org/officeDocument/2006/relationships/hyperlink" Target="https://i.redd.it/kbmidcgc2i651.jpg" TargetMode="External"/><Relationship Id="rId382" Type="http://schemas.openxmlformats.org/officeDocument/2006/relationships/hyperlink" Target="https://i.redd.it/k7xooll6sw251.png" TargetMode="External"/><Relationship Id="rId389" Type="http://schemas.openxmlformats.org/officeDocument/2006/relationships/hyperlink" Target="https://i.redd.it/kgfbzt6y1s551.jpg" TargetMode="External"/><Relationship Id="rId388" Type="http://schemas.openxmlformats.org/officeDocument/2006/relationships/hyperlink" Target="https://i.redd.it/kga5a4n1ht751.jpg" TargetMode="External"/><Relationship Id="rId387" Type="http://schemas.openxmlformats.org/officeDocument/2006/relationships/hyperlink" Target="https://i.redd.it/kg9iwmbxyr251.jpg" TargetMode="External"/><Relationship Id="rId386" Type="http://schemas.openxmlformats.org/officeDocument/2006/relationships/hyperlink" Target="https://i.redd.it/kf68z1w2bk251.png" TargetMode="External"/><Relationship Id="rId381" Type="http://schemas.openxmlformats.org/officeDocument/2006/relationships/hyperlink" Target="https://i.redd.it/jyb61lrh4d251.jpg" TargetMode="External"/><Relationship Id="rId380" Type="http://schemas.openxmlformats.org/officeDocument/2006/relationships/hyperlink" Target="https://i.redd.it/jy678imh2c551.jpg" TargetMode="External"/><Relationship Id="rId379" Type="http://schemas.openxmlformats.org/officeDocument/2006/relationships/hyperlink" Target="https://i.redd.it/jtfarnrlbk251.jpg" TargetMode="External"/><Relationship Id="rId374" Type="http://schemas.openxmlformats.org/officeDocument/2006/relationships/hyperlink" Target="https://i.redd.it/jk5xjbwn0f251.jpg" TargetMode="External"/><Relationship Id="rId373" Type="http://schemas.openxmlformats.org/officeDocument/2006/relationships/hyperlink" Target="https://i.redd.it/jjzq2nfonj551.jpg" TargetMode="External"/><Relationship Id="rId372" Type="http://schemas.openxmlformats.org/officeDocument/2006/relationships/hyperlink" Target="https://i.redd.it/jbgme15oli551.jpg" TargetMode="External"/><Relationship Id="rId371" Type="http://schemas.openxmlformats.org/officeDocument/2006/relationships/hyperlink" Target="https://i.redd.it/jb3dt3kbgb451.jpg" TargetMode="External"/><Relationship Id="rId378" Type="http://schemas.openxmlformats.org/officeDocument/2006/relationships/hyperlink" Target="https://i.redd.it/jnp798fzyg651.jpg" TargetMode="External"/><Relationship Id="rId377" Type="http://schemas.openxmlformats.org/officeDocument/2006/relationships/hyperlink" Target="https://i.redd.it/jn6wwo5852551.png" TargetMode="External"/><Relationship Id="rId376" Type="http://schemas.openxmlformats.org/officeDocument/2006/relationships/hyperlink" Target="https://i.redd.it/jmx0ad0oea651.png" TargetMode="External"/><Relationship Id="rId375" Type="http://schemas.openxmlformats.org/officeDocument/2006/relationships/hyperlink" Target="https://i.redd.it/jlcw3mwsy9351.jpg" TargetMode="External"/><Relationship Id="rId396" Type="http://schemas.openxmlformats.org/officeDocument/2006/relationships/hyperlink" Target="https://i.redd.it/l5utlgu5b5451.png" TargetMode="External"/><Relationship Id="rId395" Type="http://schemas.openxmlformats.org/officeDocument/2006/relationships/hyperlink" Target="https://i.redd.it/l5pvredwr8251.jpg" TargetMode="External"/><Relationship Id="rId394" Type="http://schemas.openxmlformats.org/officeDocument/2006/relationships/hyperlink" Target="https://i.redd.it/l35qpa8lfi251.gif" TargetMode="External"/><Relationship Id="rId393" Type="http://schemas.openxmlformats.org/officeDocument/2006/relationships/hyperlink" Target="https://i.redd.it/kxs39bcbnw551.png" TargetMode="External"/><Relationship Id="rId399" Type="http://schemas.openxmlformats.org/officeDocument/2006/relationships/hyperlink" Target="https://i.redd.it/ld35n9te7p551.jpg" TargetMode="External"/><Relationship Id="rId398" Type="http://schemas.openxmlformats.org/officeDocument/2006/relationships/hyperlink" Target="https://i.redd.it/l8iofm18ie251.png" TargetMode="External"/><Relationship Id="rId397" Type="http://schemas.openxmlformats.org/officeDocument/2006/relationships/hyperlink" Target="https://i.redd.it/l6alkxrfo3351.png" TargetMode="External"/><Relationship Id="rId40" Type="http://schemas.openxmlformats.org/officeDocument/2006/relationships/hyperlink" Target="https://i.redd.it/08imr265w5351.png" TargetMode="External"/><Relationship Id="rId42" Type="http://schemas.openxmlformats.org/officeDocument/2006/relationships/hyperlink" Target="https://i.redd.it/0isr1zyook251.jpg" TargetMode="External"/><Relationship Id="rId41" Type="http://schemas.openxmlformats.org/officeDocument/2006/relationships/hyperlink" Target="https://i.redd.it/0e7izuxm9j251.jpg" TargetMode="External"/><Relationship Id="rId44" Type="http://schemas.openxmlformats.org/officeDocument/2006/relationships/hyperlink" Target="https://i.redd.it/0kvdlzvtaj551.jpg" TargetMode="External"/><Relationship Id="rId43" Type="http://schemas.openxmlformats.org/officeDocument/2006/relationships/hyperlink" Target="https://i.redd.it/0jql7h68bu251.jpg" TargetMode="External"/><Relationship Id="rId46" Type="http://schemas.openxmlformats.org/officeDocument/2006/relationships/hyperlink" Target="https://i.redd.it/0qxbqg18nw251.jpg" TargetMode="External"/><Relationship Id="rId45" Type="http://schemas.openxmlformats.org/officeDocument/2006/relationships/hyperlink" Target="https://i.redd.it/0pftv78mbp351.jpg" TargetMode="External"/><Relationship Id="rId48" Type="http://schemas.openxmlformats.org/officeDocument/2006/relationships/hyperlink" Target="https://i.redd.it/0xj1q6ocpr351.jpg" TargetMode="External"/><Relationship Id="rId47" Type="http://schemas.openxmlformats.org/officeDocument/2006/relationships/hyperlink" Target="https://i.redd.it/0rwujmuwdw251.jpg" TargetMode="External"/><Relationship Id="rId49" Type="http://schemas.openxmlformats.org/officeDocument/2006/relationships/hyperlink" Target="https://i.redd.it/0ywyooandw451.jpg" TargetMode="External"/><Relationship Id="rId31" Type="http://schemas.openxmlformats.org/officeDocument/2006/relationships/hyperlink" Target="https://i.imgur.com/wIssYTa.jpg" TargetMode="External"/><Relationship Id="rId30" Type="http://schemas.openxmlformats.org/officeDocument/2006/relationships/hyperlink" Target="https://i.imgur.com/vO36OcJ.jpg" TargetMode="External"/><Relationship Id="rId33" Type="http://schemas.openxmlformats.org/officeDocument/2006/relationships/hyperlink" Target="https://i.imgur.com/ZnxWcE9.jpg" TargetMode="External"/><Relationship Id="rId32" Type="http://schemas.openxmlformats.org/officeDocument/2006/relationships/hyperlink" Target="https://i.imgur.com/WoG3cZI.jpg" TargetMode="External"/><Relationship Id="rId35" Type="http://schemas.openxmlformats.org/officeDocument/2006/relationships/hyperlink" Target="https://i.kym-cdn.com/photos/images/newsfeed/001/570/557/db0.png" TargetMode="External"/><Relationship Id="rId34" Type="http://schemas.openxmlformats.org/officeDocument/2006/relationships/hyperlink" Target="https://i.imgur.com/ZQtCeGG.jpg" TargetMode="External"/><Relationship Id="rId37" Type="http://schemas.openxmlformats.org/officeDocument/2006/relationships/hyperlink" Target="https://i.maga.host/zqwOfAp.jpg" TargetMode="External"/><Relationship Id="rId36" Type="http://schemas.openxmlformats.org/officeDocument/2006/relationships/hyperlink" Target="https://i.maga.host/Uj94XXz.png" TargetMode="External"/><Relationship Id="rId39" Type="http://schemas.openxmlformats.org/officeDocument/2006/relationships/hyperlink" Target="https://i.redd.it/06z7fweisn651.jpg" TargetMode="External"/><Relationship Id="rId38" Type="http://schemas.openxmlformats.org/officeDocument/2006/relationships/hyperlink" Target="https://i.redd.it/06ber4ku93851.jpg" TargetMode="External"/><Relationship Id="rId20" Type="http://schemas.openxmlformats.org/officeDocument/2006/relationships/hyperlink" Target="https://i.imgur.com/MxB2RbR.jpg" TargetMode="External"/><Relationship Id="rId22" Type="http://schemas.openxmlformats.org/officeDocument/2006/relationships/hyperlink" Target="https://i.imgur.com/O7lyc7a.png" TargetMode="External"/><Relationship Id="rId21" Type="http://schemas.openxmlformats.org/officeDocument/2006/relationships/hyperlink" Target="https://i.imgur.com/nHHr7T8.jpg" TargetMode="External"/><Relationship Id="rId24" Type="http://schemas.openxmlformats.org/officeDocument/2006/relationships/hyperlink" Target="https://i.imgur.com/otesg6p.jpg" TargetMode="External"/><Relationship Id="rId23" Type="http://schemas.openxmlformats.org/officeDocument/2006/relationships/hyperlink" Target="https://i.imgur.com/oNdMf5O.jpg" TargetMode="External"/><Relationship Id="rId26" Type="http://schemas.openxmlformats.org/officeDocument/2006/relationships/hyperlink" Target="https://i.imgur.com/rwV2huA.jpg" TargetMode="External"/><Relationship Id="rId25" Type="http://schemas.openxmlformats.org/officeDocument/2006/relationships/hyperlink" Target="https://i.imgur.com/qrSnxpw.jpg" TargetMode="External"/><Relationship Id="rId28" Type="http://schemas.openxmlformats.org/officeDocument/2006/relationships/hyperlink" Target="https://i.imgur.com/SDvzgXC.jpg" TargetMode="External"/><Relationship Id="rId27" Type="http://schemas.openxmlformats.org/officeDocument/2006/relationships/hyperlink" Target="https://i.imgur.com/s7Bg2y7.jpg" TargetMode="External"/><Relationship Id="rId29" Type="http://schemas.openxmlformats.org/officeDocument/2006/relationships/hyperlink" Target="https://i.imgur.com/sFhw2WE.jpg" TargetMode="External"/><Relationship Id="rId11" Type="http://schemas.openxmlformats.org/officeDocument/2006/relationships/hyperlink" Target="https://i.imgur.com/hQGp5l9.png" TargetMode="External"/><Relationship Id="rId10" Type="http://schemas.openxmlformats.org/officeDocument/2006/relationships/hyperlink" Target="https://i.imgur.com/gxKJHzB.png" TargetMode="External"/><Relationship Id="rId13" Type="http://schemas.openxmlformats.org/officeDocument/2006/relationships/hyperlink" Target="https://i.imgur.com/kcATgEY.gifv" TargetMode="External"/><Relationship Id="rId12" Type="http://schemas.openxmlformats.org/officeDocument/2006/relationships/hyperlink" Target="https://i.imgur.com/j8I7Tcx.png" TargetMode="External"/><Relationship Id="rId15" Type="http://schemas.openxmlformats.org/officeDocument/2006/relationships/hyperlink" Target="https://i.imgur.com/KsGkWOY.png" TargetMode="External"/><Relationship Id="rId14" Type="http://schemas.openxmlformats.org/officeDocument/2006/relationships/hyperlink" Target="https://i.imgur.com/kQHVRVy.jpg" TargetMode="External"/><Relationship Id="rId17" Type="http://schemas.openxmlformats.org/officeDocument/2006/relationships/hyperlink" Target="https://i.imgur.com/l0PV1Mo.png" TargetMode="External"/><Relationship Id="rId16" Type="http://schemas.openxmlformats.org/officeDocument/2006/relationships/hyperlink" Target="https://i.imgur.com/KVEd7sC.jpg" TargetMode="External"/><Relationship Id="rId19" Type="http://schemas.openxmlformats.org/officeDocument/2006/relationships/hyperlink" Target="https://i.imgur.com/LHoB4Pj.jpg" TargetMode="External"/><Relationship Id="rId18" Type="http://schemas.openxmlformats.org/officeDocument/2006/relationships/hyperlink" Target="https://i.imgur.com/l0PV1Mo.png" TargetMode="External"/><Relationship Id="rId84" Type="http://schemas.openxmlformats.org/officeDocument/2006/relationships/hyperlink" Target="https://i.redd.it/2zoiur7ljh251.jpg" TargetMode="External"/><Relationship Id="rId83" Type="http://schemas.openxmlformats.org/officeDocument/2006/relationships/hyperlink" Target="https://i.redd.it/2ug0bz014h551.jpg" TargetMode="External"/><Relationship Id="rId86" Type="http://schemas.openxmlformats.org/officeDocument/2006/relationships/hyperlink" Target="https://i.redd.it/395m4xh45g351.png" TargetMode="External"/><Relationship Id="rId85" Type="http://schemas.openxmlformats.org/officeDocument/2006/relationships/hyperlink" Target="https://i.redd.it/346vrvapa8351.png" TargetMode="External"/><Relationship Id="rId88" Type="http://schemas.openxmlformats.org/officeDocument/2006/relationships/hyperlink" Target="https://i.redd.it/39gwlqtkip251.jpg" TargetMode="External"/><Relationship Id="rId87" Type="http://schemas.openxmlformats.org/officeDocument/2006/relationships/hyperlink" Target="https://i.redd.it/39atrnnap8351.png" TargetMode="External"/><Relationship Id="rId89" Type="http://schemas.openxmlformats.org/officeDocument/2006/relationships/hyperlink" Target="https://i.redd.it/3c4kya1i8i551.jpg" TargetMode="External"/><Relationship Id="rId80" Type="http://schemas.openxmlformats.org/officeDocument/2006/relationships/hyperlink" Target="https://i.redd.it/2qdyr19pi0351.jpg" TargetMode="External"/><Relationship Id="rId82" Type="http://schemas.openxmlformats.org/officeDocument/2006/relationships/hyperlink" Target="https://i.redd.it/2srhqnb5eb251.png" TargetMode="External"/><Relationship Id="rId81" Type="http://schemas.openxmlformats.org/officeDocument/2006/relationships/hyperlink" Target="https://i.redd.it/2qw7tljd79651.png" TargetMode="External"/><Relationship Id="rId73" Type="http://schemas.openxmlformats.org/officeDocument/2006/relationships/hyperlink" Target="https://i.redd.it/2bmhxhflhj251.jpg" TargetMode="External"/><Relationship Id="rId72" Type="http://schemas.openxmlformats.org/officeDocument/2006/relationships/hyperlink" Target="https://i.redd.it/2aiydxx9vd451.jpg" TargetMode="External"/><Relationship Id="rId75" Type="http://schemas.openxmlformats.org/officeDocument/2006/relationships/hyperlink" Target="https://i.redd.it/2jgnbagyku751.png" TargetMode="External"/><Relationship Id="rId74" Type="http://schemas.openxmlformats.org/officeDocument/2006/relationships/hyperlink" Target="https://i.redd.it/2ezbjiv6nf251.png" TargetMode="External"/><Relationship Id="rId77" Type="http://schemas.openxmlformats.org/officeDocument/2006/relationships/hyperlink" Target="https://i.redd.it/2kpaicqvd4751.jpg" TargetMode="External"/><Relationship Id="rId76" Type="http://schemas.openxmlformats.org/officeDocument/2006/relationships/hyperlink" Target="https://i.redd.it/2kje4n4gw6351.jpg" TargetMode="External"/><Relationship Id="rId79" Type="http://schemas.openxmlformats.org/officeDocument/2006/relationships/hyperlink" Target="https://i.redd.it/2onsbn6sja251.jpg" TargetMode="External"/><Relationship Id="rId78" Type="http://schemas.openxmlformats.org/officeDocument/2006/relationships/hyperlink" Target="https://i.redd.it/2onq2emd03651.jpg" TargetMode="External"/><Relationship Id="rId71" Type="http://schemas.openxmlformats.org/officeDocument/2006/relationships/hyperlink" Target="https://i.redd.it/2a0xuul09j651.jpg" TargetMode="External"/><Relationship Id="rId70" Type="http://schemas.openxmlformats.org/officeDocument/2006/relationships/hyperlink" Target="https://i.redd.it/29l5ffhq0y351.jpg" TargetMode="External"/><Relationship Id="rId62" Type="http://schemas.openxmlformats.org/officeDocument/2006/relationships/hyperlink" Target="https://i.redd.it/1tiaxew1fp251.jpg" TargetMode="External"/><Relationship Id="rId61" Type="http://schemas.openxmlformats.org/officeDocument/2006/relationships/hyperlink" Target="https://i.redd.it/1rr9rezvr6651.jpg" TargetMode="External"/><Relationship Id="rId64" Type="http://schemas.openxmlformats.org/officeDocument/2006/relationships/hyperlink" Target="https://i.redd.it/1wqtw1p4ow751.png" TargetMode="External"/><Relationship Id="rId63" Type="http://schemas.openxmlformats.org/officeDocument/2006/relationships/hyperlink" Target="https://i.redd.it/1wh7g5y126651.gif" TargetMode="External"/><Relationship Id="rId66" Type="http://schemas.openxmlformats.org/officeDocument/2006/relationships/hyperlink" Target="https://i.redd.it/1zrmniombd351.jpg" TargetMode="External"/><Relationship Id="rId65" Type="http://schemas.openxmlformats.org/officeDocument/2006/relationships/hyperlink" Target="https://i.redd.it/1znuec90rb351.jpg" TargetMode="External"/><Relationship Id="rId68" Type="http://schemas.openxmlformats.org/officeDocument/2006/relationships/hyperlink" Target="https://i.redd.it/25u8ol6zki251.png" TargetMode="External"/><Relationship Id="rId67" Type="http://schemas.openxmlformats.org/officeDocument/2006/relationships/hyperlink" Target="https://i.redd.it/23aje4magp651.png" TargetMode="External"/><Relationship Id="rId60" Type="http://schemas.openxmlformats.org/officeDocument/2006/relationships/hyperlink" Target="https://i.redd.it/1rjpq4y696351.jpg" TargetMode="External"/><Relationship Id="rId69" Type="http://schemas.openxmlformats.org/officeDocument/2006/relationships/hyperlink" Target="https://i.redd.it/28qg2b697t251.jpg" TargetMode="External"/><Relationship Id="rId51" Type="http://schemas.openxmlformats.org/officeDocument/2006/relationships/hyperlink" Target="https://i.redd.it/134rx8jk2c251.jpg" TargetMode="External"/><Relationship Id="rId50" Type="http://schemas.openxmlformats.org/officeDocument/2006/relationships/hyperlink" Target="https://i.redd.it/12k70obi9v651.jpg" TargetMode="External"/><Relationship Id="rId53" Type="http://schemas.openxmlformats.org/officeDocument/2006/relationships/hyperlink" Target="https://i.redd.it/14fr2fqder651.jpg" TargetMode="External"/><Relationship Id="rId52" Type="http://schemas.openxmlformats.org/officeDocument/2006/relationships/hyperlink" Target="https://i.redd.it/13t3nsy7pt251.jpg" TargetMode="External"/><Relationship Id="rId55" Type="http://schemas.openxmlformats.org/officeDocument/2006/relationships/hyperlink" Target="https://i.redd.it/1fni3um89c451.gif" TargetMode="External"/><Relationship Id="rId54" Type="http://schemas.openxmlformats.org/officeDocument/2006/relationships/hyperlink" Target="https://i.redd.it/1fb24u1dd2751.png" TargetMode="External"/><Relationship Id="rId57" Type="http://schemas.openxmlformats.org/officeDocument/2006/relationships/hyperlink" Target="https://i.redd.it/1lcwinfk1c451.jpg" TargetMode="External"/><Relationship Id="rId56" Type="http://schemas.openxmlformats.org/officeDocument/2006/relationships/hyperlink" Target="https://i.redd.it/1j8lmhkloz251.jpg" TargetMode="External"/><Relationship Id="rId59" Type="http://schemas.openxmlformats.org/officeDocument/2006/relationships/hyperlink" Target="https://i.redd.it/1pr7cxf128351.jpg" TargetMode="External"/><Relationship Id="rId58" Type="http://schemas.openxmlformats.org/officeDocument/2006/relationships/hyperlink" Target="https://i.redd.it/1ngb4nu0v7351.png" TargetMode="External"/><Relationship Id="rId349" Type="http://schemas.openxmlformats.org/officeDocument/2006/relationships/hyperlink" Target="https://i.redd.it/htjye7gqqb251.png" TargetMode="External"/><Relationship Id="rId348" Type="http://schemas.openxmlformats.org/officeDocument/2006/relationships/hyperlink" Target="https://i.redd.it/htd2j1ft6y451.png" TargetMode="External"/><Relationship Id="rId347" Type="http://schemas.openxmlformats.org/officeDocument/2006/relationships/hyperlink" Target="https://i.redd.it/hsye0qimq2751.jpg" TargetMode="External"/><Relationship Id="rId346" Type="http://schemas.openxmlformats.org/officeDocument/2006/relationships/hyperlink" Target="https://i.redd.it/hrly72ak2p351.jpg" TargetMode="External"/><Relationship Id="rId341" Type="http://schemas.openxmlformats.org/officeDocument/2006/relationships/hyperlink" Target="https://i.redd.it/hgyfk4f1rw751.jpg" TargetMode="External"/><Relationship Id="rId340" Type="http://schemas.openxmlformats.org/officeDocument/2006/relationships/hyperlink" Target="https://i.redd.it/hg60w86vux551.jpg" TargetMode="External"/><Relationship Id="rId345" Type="http://schemas.openxmlformats.org/officeDocument/2006/relationships/hyperlink" Target="https://i.redd.it/hpsbgpiabs551.jpg" TargetMode="External"/><Relationship Id="rId344" Type="http://schemas.openxmlformats.org/officeDocument/2006/relationships/hyperlink" Target="https://i.redd.it/hmjw7k4e7o551.png" TargetMode="External"/><Relationship Id="rId343" Type="http://schemas.openxmlformats.org/officeDocument/2006/relationships/hyperlink" Target="https://i.redd.it/hk5hae5g50351.jpg" TargetMode="External"/><Relationship Id="rId342" Type="http://schemas.openxmlformats.org/officeDocument/2006/relationships/hyperlink" Target="https://i.redd.it/hj5qrojypx451.jpg" TargetMode="External"/><Relationship Id="rId338" Type="http://schemas.openxmlformats.org/officeDocument/2006/relationships/hyperlink" Target="https://i.redd.it/heyi5zj2rr751.jpg" TargetMode="External"/><Relationship Id="rId337" Type="http://schemas.openxmlformats.org/officeDocument/2006/relationships/hyperlink" Target="https://i.redd.it/hdqy1agipe251.png" TargetMode="External"/><Relationship Id="rId336" Type="http://schemas.openxmlformats.org/officeDocument/2006/relationships/hyperlink" Target="https://i.redd.it/hbqcu7rbsv451.jpg" TargetMode="External"/><Relationship Id="rId335" Type="http://schemas.openxmlformats.org/officeDocument/2006/relationships/hyperlink" Target="https://i.redd.it/h9vrur62cb551.jpg" TargetMode="External"/><Relationship Id="rId339" Type="http://schemas.openxmlformats.org/officeDocument/2006/relationships/hyperlink" Target="https://i.redd.it/hfbdiynv63851.jpg" TargetMode="External"/><Relationship Id="rId330" Type="http://schemas.openxmlformats.org/officeDocument/2006/relationships/hyperlink" Target="https://i.redd.it/gtw2hz1r3l251.png" TargetMode="External"/><Relationship Id="rId334" Type="http://schemas.openxmlformats.org/officeDocument/2006/relationships/hyperlink" Target="https://i.redd.it/h48m8g9w0t551.jpg" TargetMode="External"/><Relationship Id="rId333" Type="http://schemas.openxmlformats.org/officeDocument/2006/relationships/hyperlink" Target="https://i.redd.it/h0i3t5qnar551.png" TargetMode="External"/><Relationship Id="rId332" Type="http://schemas.openxmlformats.org/officeDocument/2006/relationships/hyperlink" Target="https://i.redd.it/gywn7b2g13551.jpg" TargetMode="External"/><Relationship Id="rId331" Type="http://schemas.openxmlformats.org/officeDocument/2006/relationships/hyperlink" Target="https://i.redd.it/gv31b4pa4g251.jpg" TargetMode="External"/><Relationship Id="rId370" Type="http://schemas.openxmlformats.org/officeDocument/2006/relationships/hyperlink" Target="https://i.redd.it/ja9yf1gjxd351.png" TargetMode="External"/><Relationship Id="rId369" Type="http://schemas.openxmlformats.org/officeDocument/2006/relationships/hyperlink" Target="https://i.redd.it/j9tz1reja5651.jpg" TargetMode="External"/><Relationship Id="rId368" Type="http://schemas.openxmlformats.org/officeDocument/2006/relationships/hyperlink" Target="https://i.redd.it/j9bxydj1kw751.png" TargetMode="External"/><Relationship Id="rId363" Type="http://schemas.openxmlformats.org/officeDocument/2006/relationships/hyperlink" Target="https://i.redd.it/ivopon7miu551.jpg" TargetMode="External"/><Relationship Id="rId362" Type="http://schemas.openxmlformats.org/officeDocument/2006/relationships/hyperlink" Target="https://i.redd.it/ikacycl42p351.jpg" TargetMode="External"/><Relationship Id="rId361" Type="http://schemas.openxmlformats.org/officeDocument/2006/relationships/hyperlink" Target="https://i.redd.it/ihadlhn5n3351.jpg" TargetMode="External"/><Relationship Id="rId360" Type="http://schemas.openxmlformats.org/officeDocument/2006/relationships/hyperlink" Target="https://i.redd.it/idslnioaka551.jpg" TargetMode="External"/><Relationship Id="rId367" Type="http://schemas.openxmlformats.org/officeDocument/2006/relationships/hyperlink" Target="https://i.redd.it/j8siafg2yn651.jpg" TargetMode="External"/><Relationship Id="rId366" Type="http://schemas.openxmlformats.org/officeDocument/2006/relationships/hyperlink" Target="https://i.redd.it/j8jm0sj4h6651.jpg" TargetMode="External"/><Relationship Id="rId365" Type="http://schemas.openxmlformats.org/officeDocument/2006/relationships/hyperlink" Target="https://i.redd.it/j7nvl1akmy651.jpg" TargetMode="External"/><Relationship Id="rId364" Type="http://schemas.openxmlformats.org/officeDocument/2006/relationships/hyperlink" Target="https://i.redd.it/ix8rv10wuw351.png" TargetMode="External"/><Relationship Id="rId95" Type="http://schemas.openxmlformats.org/officeDocument/2006/relationships/hyperlink" Target="https://i.redd.it/3k4jleg8ja551.jpg" TargetMode="External"/><Relationship Id="rId94" Type="http://schemas.openxmlformats.org/officeDocument/2006/relationships/hyperlink" Target="https://i.redd.it/3jqsmbtkzj551.jpg" TargetMode="External"/><Relationship Id="rId97" Type="http://schemas.openxmlformats.org/officeDocument/2006/relationships/hyperlink" Target="https://i.redd.it/3w5oj5c60c551.jpg" TargetMode="External"/><Relationship Id="rId96" Type="http://schemas.openxmlformats.org/officeDocument/2006/relationships/hyperlink" Target="https://i.redd.it/3o6lmxeq5j351.png" TargetMode="External"/><Relationship Id="rId99" Type="http://schemas.openxmlformats.org/officeDocument/2006/relationships/hyperlink" Target="https://i.redd.it/3xl4ztlffy351.jpg" TargetMode="External"/><Relationship Id="rId98" Type="http://schemas.openxmlformats.org/officeDocument/2006/relationships/hyperlink" Target="https://i.redd.it/3wrmi20lxn651.jpg" TargetMode="External"/><Relationship Id="rId91" Type="http://schemas.openxmlformats.org/officeDocument/2006/relationships/hyperlink" Target="https://i.redd.it/3fv6s73dox351.png" TargetMode="External"/><Relationship Id="rId90" Type="http://schemas.openxmlformats.org/officeDocument/2006/relationships/hyperlink" Target="https://i.redd.it/3d9szzevsq251.jpg" TargetMode="External"/><Relationship Id="rId93" Type="http://schemas.openxmlformats.org/officeDocument/2006/relationships/hyperlink" Target="https://i.redd.it/3ihd5g5yc1451.png" TargetMode="External"/><Relationship Id="rId92" Type="http://schemas.openxmlformats.org/officeDocument/2006/relationships/hyperlink" Target="https://i.redd.it/3fvmpjrt0t551.jpg" TargetMode="External"/><Relationship Id="rId359" Type="http://schemas.openxmlformats.org/officeDocument/2006/relationships/hyperlink" Target="https://i.redd.it/i9207aljqs351.jpg" TargetMode="External"/><Relationship Id="rId358" Type="http://schemas.openxmlformats.org/officeDocument/2006/relationships/hyperlink" Target="https://i.redd.it/i5lhbhey8k651.jpg" TargetMode="External"/><Relationship Id="rId357" Type="http://schemas.openxmlformats.org/officeDocument/2006/relationships/hyperlink" Target="https://i.redd.it/i5cq2bib47351.png" TargetMode="External"/><Relationship Id="rId352" Type="http://schemas.openxmlformats.org/officeDocument/2006/relationships/hyperlink" Target="https://i.redd.it/hz8aenvl8l351.jpg" TargetMode="External"/><Relationship Id="rId351" Type="http://schemas.openxmlformats.org/officeDocument/2006/relationships/hyperlink" Target="https://i.redd.it/hwvb1897yv351.jpg" TargetMode="External"/><Relationship Id="rId350" Type="http://schemas.openxmlformats.org/officeDocument/2006/relationships/hyperlink" Target="https://i.redd.it/hwpiby75al551.png" TargetMode="External"/><Relationship Id="rId356" Type="http://schemas.openxmlformats.org/officeDocument/2006/relationships/hyperlink" Target="https://i.redd.it/i3ed699n4w551.jpg" TargetMode="External"/><Relationship Id="rId355" Type="http://schemas.openxmlformats.org/officeDocument/2006/relationships/hyperlink" Target="https://i.redd.it/i3ed699n4w551.jpg" TargetMode="External"/><Relationship Id="rId354" Type="http://schemas.openxmlformats.org/officeDocument/2006/relationships/hyperlink" Target="https://i.redd.it/i07o71353w751.jpg" TargetMode="External"/><Relationship Id="rId353" Type="http://schemas.openxmlformats.org/officeDocument/2006/relationships/hyperlink" Target="https://i.redd.it/hzyug93vjk651.jpg" TargetMode="External"/><Relationship Id="rId305" Type="http://schemas.openxmlformats.org/officeDocument/2006/relationships/hyperlink" Target="https://i.redd.it/fxyeucsg0xz41.png" TargetMode="External"/><Relationship Id="rId304" Type="http://schemas.openxmlformats.org/officeDocument/2006/relationships/hyperlink" Target="https://i.redd.it/fwguxob9zy251.jpg" TargetMode="External"/><Relationship Id="rId303" Type="http://schemas.openxmlformats.org/officeDocument/2006/relationships/hyperlink" Target="https://i.redd.it/fttmk52ku0851.jpg" TargetMode="External"/><Relationship Id="rId302" Type="http://schemas.openxmlformats.org/officeDocument/2006/relationships/hyperlink" Target="https://i.redd.it/fsgmlqxr6p551.png" TargetMode="External"/><Relationship Id="rId309" Type="http://schemas.openxmlformats.org/officeDocument/2006/relationships/hyperlink" Target="https://i.redd.it/g017q529yc251.jpg" TargetMode="External"/><Relationship Id="rId308" Type="http://schemas.openxmlformats.org/officeDocument/2006/relationships/hyperlink" Target="https://i.redd.it/fzuotn3jyb751.jpg" TargetMode="External"/><Relationship Id="rId307" Type="http://schemas.openxmlformats.org/officeDocument/2006/relationships/hyperlink" Target="https://i.redd.it/fz2v5zj4wh351.png" TargetMode="External"/><Relationship Id="rId306" Type="http://schemas.openxmlformats.org/officeDocument/2006/relationships/hyperlink" Target="https://i.redd.it/fytjen2oga451.jpg" TargetMode="External"/><Relationship Id="rId301" Type="http://schemas.openxmlformats.org/officeDocument/2006/relationships/hyperlink" Target="https://i.redd.it/fpqqy2gbz4551.jpg" TargetMode="External"/><Relationship Id="rId300" Type="http://schemas.openxmlformats.org/officeDocument/2006/relationships/hyperlink" Target="https://i.redd.it/fjj12e2fd2751.png" TargetMode="External"/><Relationship Id="rId327" Type="http://schemas.openxmlformats.org/officeDocument/2006/relationships/hyperlink" Target="https://i.redd.it/gmqgcbhsqs351.jpg" TargetMode="External"/><Relationship Id="rId326" Type="http://schemas.openxmlformats.org/officeDocument/2006/relationships/hyperlink" Target="https://i.redd.it/gmg0hby2ga451.jpg" TargetMode="External"/><Relationship Id="rId325" Type="http://schemas.openxmlformats.org/officeDocument/2006/relationships/hyperlink" Target="https://i.redd.it/gm72u6j5sb351.jpg" TargetMode="External"/><Relationship Id="rId324" Type="http://schemas.openxmlformats.org/officeDocument/2006/relationships/hyperlink" Target="https://i.redd.it/giy5nb06ie251.png" TargetMode="External"/><Relationship Id="rId329" Type="http://schemas.openxmlformats.org/officeDocument/2006/relationships/hyperlink" Target="https://i.redd.it/gpagg24xjx551.jpg" TargetMode="External"/><Relationship Id="rId328" Type="http://schemas.openxmlformats.org/officeDocument/2006/relationships/hyperlink" Target="https://i.redd.it/gmskgvau0p651.jpg" TargetMode="External"/><Relationship Id="rId323" Type="http://schemas.openxmlformats.org/officeDocument/2006/relationships/hyperlink" Target="https://i.redd.it/gi0b0k00si251.jpg" TargetMode="External"/><Relationship Id="rId322" Type="http://schemas.openxmlformats.org/officeDocument/2006/relationships/hyperlink" Target="https://i.redd.it/ghoif2bhkr651.jpg" TargetMode="External"/><Relationship Id="rId321" Type="http://schemas.openxmlformats.org/officeDocument/2006/relationships/hyperlink" Target="https://i.redd.it/ggd7kw12q6351.jpg" TargetMode="External"/><Relationship Id="rId320" Type="http://schemas.openxmlformats.org/officeDocument/2006/relationships/hyperlink" Target="https://i.redd.it/geoypyhlbg251.jpg" TargetMode="External"/><Relationship Id="rId316" Type="http://schemas.openxmlformats.org/officeDocument/2006/relationships/hyperlink" Target="https://i.redd.it/gc2yuj8zxz251.jpg" TargetMode="External"/><Relationship Id="rId315" Type="http://schemas.openxmlformats.org/officeDocument/2006/relationships/hyperlink" Target="https://i.redd.it/gag930s9f2351.jpg" TargetMode="External"/><Relationship Id="rId314" Type="http://schemas.openxmlformats.org/officeDocument/2006/relationships/hyperlink" Target="https://i.redd.it/ga471v43qp651.jpg" TargetMode="External"/><Relationship Id="rId313" Type="http://schemas.openxmlformats.org/officeDocument/2006/relationships/hyperlink" Target="https://i.redd.it/g7lxsfiwo8251.jpg" TargetMode="External"/><Relationship Id="rId319" Type="http://schemas.openxmlformats.org/officeDocument/2006/relationships/hyperlink" Target="https://i.redd.it/gdq22bhi14451.jpg" TargetMode="External"/><Relationship Id="rId318" Type="http://schemas.openxmlformats.org/officeDocument/2006/relationships/hyperlink" Target="https://i.redd.it/gddtmjapkj551.jpg" TargetMode="External"/><Relationship Id="rId317" Type="http://schemas.openxmlformats.org/officeDocument/2006/relationships/hyperlink" Target="https://i.redd.it/gd5nf537ue351.jpg" TargetMode="External"/><Relationship Id="rId312" Type="http://schemas.openxmlformats.org/officeDocument/2006/relationships/hyperlink" Target="https://i.redd.it/g6iw7s77dq551.jpg" TargetMode="External"/><Relationship Id="rId311" Type="http://schemas.openxmlformats.org/officeDocument/2006/relationships/hyperlink" Target="https://i.redd.it/g0mxnpffht251.png" TargetMode="External"/><Relationship Id="rId310" Type="http://schemas.openxmlformats.org/officeDocument/2006/relationships/hyperlink" Target="https://i.redd.it/g0l5qau715551.jpg" TargetMode="External"/><Relationship Id="rId297" Type="http://schemas.openxmlformats.org/officeDocument/2006/relationships/hyperlink" Target="https://i.redd.it/fbtsr8n2kc351.png" TargetMode="External"/><Relationship Id="rId296" Type="http://schemas.openxmlformats.org/officeDocument/2006/relationships/hyperlink" Target="https://i.redd.it/faax7dfw2t551.png" TargetMode="External"/><Relationship Id="rId295" Type="http://schemas.openxmlformats.org/officeDocument/2006/relationships/hyperlink" Target="https://i.redd.it/fa3ykhvfel251.jpg" TargetMode="External"/><Relationship Id="rId294" Type="http://schemas.openxmlformats.org/officeDocument/2006/relationships/hyperlink" Target="https://i.redd.it/f9p8bwowig651.jpg" TargetMode="External"/><Relationship Id="rId299" Type="http://schemas.openxmlformats.org/officeDocument/2006/relationships/hyperlink" Target="https://i.redd.it/fh9u5ntj1y651.jpg" TargetMode="External"/><Relationship Id="rId298" Type="http://schemas.openxmlformats.org/officeDocument/2006/relationships/hyperlink" Target="https://i.redd.it/fgdhd3gsaj351.png" TargetMode="External"/><Relationship Id="rId271" Type="http://schemas.openxmlformats.org/officeDocument/2006/relationships/hyperlink" Target="https://i.redd.it/duvf682b8c651.png" TargetMode="External"/><Relationship Id="rId270" Type="http://schemas.openxmlformats.org/officeDocument/2006/relationships/hyperlink" Target="https://i.redd.it/dtybo5lo58351.jpg" TargetMode="External"/><Relationship Id="rId269" Type="http://schemas.openxmlformats.org/officeDocument/2006/relationships/hyperlink" Target="https://i.redd.it/dt0kqwexwd451.jpg" TargetMode="External"/><Relationship Id="rId264" Type="http://schemas.openxmlformats.org/officeDocument/2006/relationships/hyperlink" Target="https://i.redd.it/dlo4tpeh0v551.jpg" TargetMode="External"/><Relationship Id="rId263" Type="http://schemas.openxmlformats.org/officeDocument/2006/relationships/hyperlink" Target="https://i.redd.it/djj1fm01hs551.jpg" TargetMode="External"/><Relationship Id="rId262" Type="http://schemas.openxmlformats.org/officeDocument/2006/relationships/hyperlink" Target="https://i.redd.it/dhpy5acshz551.jpg" TargetMode="External"/><Relationship Id="rId261" Type="http://schemas.openxmlformats.org/officeDocument/2006/relationships/hyperlink" Target="https://i.redd.it/dg8c3jycnz351.jpg" TargetMode="External"/><Relationship Id="rId268" Type="http://schemas.openxmlformats.org/officeDocument/2006/relationships/hyperlink" Target="https://i.redd.it/dop9lnv9tw251.jpg" TargetMode="External"/><Relationship Id="rId267" Type="http://schemas.openxmlformats.org/officeDocument/2006/relationships/hyperlink" Target="https://i.redd.it/do6fq3xmd6551.jpg" TargetMode="External"/><Relationship Id="rId266" Type="http://schemas.openxmlformats.org/officeDocument/2006/relationships/hyperlink" Target="https://i.redd.it/dmvfbbdp5j251.jpg" TargetMode="External"/><Relationship Id="rId265" Type="http://schemas.openxmlformats.org/officeDocument/2006/relationships/hyperlink" Target="https://i.redd.it/dmql1x0trx551.jpg" TargetMode="External"/><Relationship Id="rId260" Type="http://schemas.openxmlformats.org/officeDocument/2006/relationships/hyperlink" Target="https://i.redd.it/de4nawuqof351.jpg" TargetMode="External"/><Relationship Id="rId259" Type="http://schemas.openxmlformats.org/officeDocument/2006/relationships/hyperlink" Target="https://i.redd.it/dd421fwi9h351.jpg" TargetMode="External"/><Relationship Id="rId258" Type="http://schemas.openxmlformats.org/officeDocument/2006/relationships/hyperlink" Target="https://i.redd.it/dc5l1vudft351.jpg" TargetMode="External"/><Relationship Id="rId253" Type="http://schemas.openxmlformats.org/officeDocument/2006/relationships/hyperlink" Target="https://i.redd.it/d2iooyk67h651.jpg" TargetMode="External"/><Relationship Id="rId252" Type="http://schemas.openxmlformats.org/officeDocument/2006/relationships/hyperlink" Target="https://i.redd.it/cz4g0o7565351.png" TargetMode="External"/><Relationship Id="rId251" Type="http://schemas.openxmlformats.org/officeDocument/2006/relationships/hyperlink" Target="https://i.redd.it/cuvf2403kp251.jpg" TargetMode="External"/><Relationship Id="rId250" Type="http://schemas.openxmlformats.org/officeDocument/2006/relationships/hyperlink" Target="https://i.redd.it/cuvf2403kp251.jpg" TargetMode="External"/><Relationship Id="rId257" Type="http://schemas.openxmlformats.org/officeDocument/2006/relationships/hyperlink" Target="https://i.redd.it/dbbpskk2yp251.png" TargetMode="External"/><Relationship Id="rId256" Type="http://schemas.openxmlformats.org/officeDocument/2006/relationships/hyperlink" Target="https://i.redd.it/d7h3r3x9r8251.png" TargetMode="External"/><Relationship Id="rId255" Type="http://schemas.openxmlformats.org/officeDocument/2006/relationships/hyperlink" Target="https://i.redd.it/d7aykjkwfn251.jpg" TargetMode="External"/><Relationship Id="rId254" Type="http://schemas.openxmlformats.org/officeDocument/2006/relationships/hyperlink" Target="https://i.redd.it/d6twar9s0w551.jpg" TargetMode="External"/><Relationship Id="rId293" Type="http://schemas.openxmlformats.org/officeDocument/2006/relationships/hyperlink" Target="https://i.redd.it/f6arhrsy2d451.jpg" TargetMode="External"/><Relationship Id="rId292" Type="http://schemas.openxmlformats.org/officeDocument/2006/relationships/hyperlink" Target="https://i.redd.it/f5xuvozu9j251.png" TargetMode="External"/><Relationship Id="rId291" Type="http://schemas.openxmlformats.org/officeDocument/2006/relationships/hyperlink" Target="https://i.redd.it/f48jovh98r251.jpg" TargetMode="External"/><Relationship Id="rId290" Type="http://schemas.openxmlformats.org/officeDocument/2006/relationships/hyperlink" Target="https://i.redd.it/exmkit2kup251.jpg" TargetMode="External"/><Relationship Id="rId286" Type="http://schemas.openxmlformats.org/officeDocument/2006/relationships/hyperlink" Target="https://i.redd.it/enpe8w1obl351.jpg" TargetMode="External"/><Relationship Id="rId285" Type="http://schemas.openxmlformats.org/officeDocument/2006/relationships/hyperlink" Target="https://i.redd.it/emxcls5sqg651.png" TargetMode="External"/><Relationship Id="rId284" Type="http://schemas.openxmlformats.org/officeDocument/2006/relationships/hyperlink" Target="https://i.redd.it/em9q1zueqr551.png" TargetMode="External"/><Relationship Id="rId283" Type="http://schemas.openxmlformats.org/officeDocument/2006/relationships/hyperlink" Target="https://i.redd.it/ejyhx04tke651.png" TargetMode="External"/><Relationship Id="rId289" Type="http://schemas.openxmlformats.org/officeDocument/2006/relationships/hyperlink" Target="https://i.redd.it/ev32iy9hn3551.jpg" TargetMode="External"/><Relationship Id="rId288" Type="http://schemas.openxmlformats.org/officeDocument/2006/relationships/hyperlink" Target="https://i.redd.it/eqpzyadwww551.jpg" TargetMode="External"/><Relationship Id="rId287" Type="http://schemas.openxmlformats.org/officeDocument/2006/relationships/hyperlink" Target="https://i.redd.it/enx0vhh2zy751.jpg" TargetMode="External"/><Relationship Id="rId282" Type="http://schemas.openxmlformats.org/officeDocument/2006/relationships/hyperlink" Target="https://i.redd.it/ejnu3x0q1q351.jpg" TargetMode="External"/><Relationship Id="rId281" Type="http://schemas.openxmlformats.org/officeDocument/2006/relationships/hyperlink" Target="https://i.redd.it/ei3vsiwnlx551.png" TargetMode="External"/><Relationship Id="rId280" Type="http://schemas.openxmlformats.org/officeDocument/2006/relationships/hyperlink" Target="https://i.redd.it/edxs4aba6q251.jpg" TargetMode="External"/><Relationship Id="rId275" Type="http://schemas.openxmlformats.org/officeDocument/2006/relationships/hyperlink" Target="https://i.redd.it/dyj0tgf6ie451.png" TargetMode="External"/><Relationship Id="rId274" Type="http://schemas.openxmlformats.org/officeDocument/2006/relationships/hyperlink" Target="https://i.redd.it/dyd3bjsyz9651.jpg" TargetMode="External"/><Relationship Id="rId273" Type="http://schemas.openxmlformats.org/officeDocument/2006/relationships/hyperlink" Target="https://i.redd.it/dy5g4x0ugy551.jpg" TargetMode="External"/><Relationship Id="rId272" Type="http://schemas.openxmlformats.org/officeDocument/2006/relationships/hyperlink" Target="https://i.redd.it/duxy5mjo7y551.jpg" TargetMode="External"/><Relationship Id="rId279" Type="http://schemas.openxmlformats.org/officeDocument/2006/relationships/hyperlink" Target="https://i.redd.it/edq5tg7tbl351.png" TargetMode="External"/><Relationship Id="rId278" Type="http://schemas.openxmlformats.org/officeDocument/2006/relationships/hyperlink" Target="https://i.redd.it/edo5kovo1x351.jpg" TargetMode="External"/><Relationship Id="rId277" Type="http://schemas.openxmlformats.org/officeDocument/2006/relationships/hyperlink" Target="https://i.redd.it/e6c94h5b03751.jpg" TargetMode="External"/><Relationship Id="rId276" Type="http://schemas.openxmlformats.org/officeDocument/2006/relationships/hyperlink" Target="https://i.redd.it/e2marru8z4351.png" TargetMode="External"/><Relationship Id="rId228" Type="http://schemas.openxmlformats.org/officeDocument/2006/relationships/hyperlink" Target="https://i.redd.it/b0z2y8s5dj351.jpg" TargetMode="External"/><Relationship Id="rId227" Type="http://schemas.openxmlformats.org/officeDocument/2006/relationships/hyperlink" Target="https://i.redd.it/azqcaic8q3751.jpg" TargetMode="External"/><Relationship Id="rId226" Type="http://schemas.openxmlformats.org/officeDocument/2006/relationships/hyperlink" Target="https://i.redd.it/aykny29ix7351.jpg" TargetMode="External"/><Relationship Id="rId225" Type="http://schemas.openxmlformats.org/officeDocument/2006/relationships/hyperlink" Target="https://i.redd.it/ax2m3g4mzv751.jpg" TargetMode="External"/><Relationship Id="rId229" Type="http://schemas.openxmlformats.org/officeDocument/2006/relationships/hyperlink" Target="https://i.redd.it/b1vj5fi28w751.png" TargetMode="External"/><Relationship Id="rId220" Type="http://schemas.openxmlformats.org/officeDocument/2006/relationships/hyperlink" Target="https://i.redd.it/as7040jwvw551.jpg" TargetMode="External"/><Relationship Id="rId224" Type="http://schemas.openxmlformats.org/officeDocument/2006/relationships/hyperlink" Target="https://i.redd.it/aw8bm9q9i9751.jpg" TargetMode="External"/><Relationship Id="rId223" Type="http://schemas.openxmlformats.org/officeDocument/2006/relationships/hyperlink" Target="https://i.redd.it/avs7oossdb251.jpg" TargetMode="External"/><Relationship Id="rId222" Type="http://schemas.openxmlformats.org/officeDocument/2006/relationships/hyperlink" Target="https://i.redd.it/avfc4pzv1p551.jpg" TargetMode="External"/><Relationship Id="rId221" Type="http://schemas.openxmlformats.org/officeDocument/2006/relationships/hyperlink" Target="https://i.redd.it/avbygc75dc351.png" TargetMode="External"/><Relationship Id="rId217" Type="http://schemas.openxmlformats.org/officeDocument/2006/relationships/hyperlink" Target="https://i.redd.it/ar8lqt21hw651.jpg" TargetMode="External"/><Relationship Id="rId216" Type="http://schemas.openxmlformats.org/officeDocument/2006/relationships/hyperlink" Target="https://i.redd.it/ap309si19l251.jpg" TargetMode="External"/><Relationship Id="rId215" Type="http://schemas.openxmlformats.org/officeDocument/2006/relationships/hyperlink" Target="https://i.redd.it/ap0gx1tdqv551.jpg" TargetMode="External"/><Relationship Id="rId214" Type="http://schemas.openxmlformats.org/officeDocument/2006/relationships/hyperlink" Target="https://i.redd.it/am7plr5d7l651.jpg" TargetMode="External"/><Relationship Id="rId219" Type="http://schemas.openxmlformats.org/officeDocument/2006/relationships/hyperlink" Target="https://i.redd.it/aru4o5fixl251.png" TargetMode="External"/><Relationship Id="rId218" Type="http://schemas.openxmlformats.org/officeDocument/2006/relationships/hyperlink" Target="https://i.redd.it/arg023ty2q651.jpg" TargetMode="External"/><Relationship Id="rId213" Type="http://schemas.openxmlformats.org/officeDocument/2006/relationships/hyperlink" Target="https://i.redd.it/ak50lxj8hd451.jpg" TargetMode="External"/><Relationship Id="rId212" Type="http://schemas.openxmlformats.org/officeDocument/2006/relationships/hyperlink" Target="https://i.redd.it/adqo745xe7451.png" TargetMode="External"/><Relationship Id="rId211" Type="http://schemas.openxmlformats.org/officeDocument/2006/relationships/hyperlink" Target="https://i.redd.it/adh5jg5c4l251.jpg" TargetMode="External"/><Relationship Id="rId210" Type="http://schemas.openxmlformats.org/officeDocument/2006/relationships/hyperlink" Target="https://i.redd.it/abs5qxfeay551.jpg" TargetMode="External"/><Relationship Id="rId249" Type="http://schemas.openxmlformats.org/officeDocument/2006/relationships/hyperlink" Target="https://i.redd.it/crru2yebbr651.jpg" TargetMode="External"/><Relationship Id="rId248" Type="http://schemas.openxmlformats.org/officeDocument/2006/relationships/hyperlink" Target="https://i.redd.it/ck7h26vva1851.jpg" TargetMode="External"/><Relationship Id="rId247" Type="http://schemas.openxmlformats.org/officeDocument/2006/relationships/hyperlink" Target="https://i.redd.it/chkciy3wp9751.jpg" TargetMode="External"/><Relationship Id="rId242" Type="http://schemas.openxmlformats.org/officeDocument/2006/relationships/hyperlink" Target="https://i.redd.it/c4sn935ivr351.jpg" TargetMode="External"/><Relationship Id="rId241" Type="http://schemas.openxmlformats.org/officeDocument/2006/relationships/hyperlink" Target="https://i.redd.it/c1m7ofmn94851.jpg" TargetMode="External"/><Relationship Id="rId240" Type="http://schemas.openxmlformats.org/officeDocument/2006/relationships/hyperlink" Target="https://i.redd.it/c110ay89lw551.jpg" TargetMode="External"/><Relationship Id="rId246" Type="http://schemas.openxmlformats.org/officeDocument/2006/relationships/hyperlink" Target="https://i.redd.it/ce37is6llq651.jpg" TargetMode="External"/><Relationship Id="rId245" Type="http://schemas.openxmlformats.org/officeDocument/2006/relationships/hyperlink" Target="https://i.redd.it/ccse75lij3451.jpg" TargetMode="External"/><Relationship Id="rId244" Type="http://schemas.openxmlformats.org/officeDocument/2006/relationships/hyperlink" Target="https://i.redd.it/cclim3e61r551.png" TargetMode="External"/><Relationship Id="rId243" Type="http://schemas.openxmlformats.org/officeDocument/2006/relationships/hyperlink" Target="https://i.redd.it/c8cpyap7ix251.jpg" TargetMode="External"/><Relationship Id="rId239" Type="http://schemas.openxmlformats.org/officeDocument/2006/relationships/hyperlink" Target="https://i.redd.it/bvmnmvx1vh351.jpg" TargetMode="External"/><Relationship Id="rId238" Type="http://schemas.openxmlformats.org/officeDocument/2006/relationships/hyperlink" Target="https://i.redd.it/bpcfzobrrw451.jpg" TargetMode="External"/><Relationship Id="rId237" Type="http://schemas.openxmlformats.org/officeDocument/2006/relationships/hyperlink" Target="https://i.redd.it/bm8yr7qrm8051.jpg" TargetMode="External"/><Relationship Id="rId236" Type="http://schemas.openxmlformats.org/officeDocument/2006/relationships/hyperlink" Target="https://i.redd.it/blg0k3b8lp551.jpg" TargetMode="External"/><Relationship Id="rId231" Type="http://schemas.openxmlformats.org/officeDocument/2006/relationships/hyperlink" Target="https://i.redd.it/b2z68gi1sv251.jpg" TargetMode="External"/><Relationship Id="rId230" Type="http://schemas.openxmlformats.org/officeDocument/2006/relationships/hyperlink" Target="https://i.redd.it/b2cy85gke5351.jpg" TargetMode="External"/><Relationship Id="rId235" Type="http://schemas.openxmlformats.org/officeDocument/2006/relationships/hyperlink" Target="https://i.redd.it/bkvv2r43nh351.jpg" TargetMode="External"/><Relationship Id="rId234" Type="http://schemas.openxmlformats.org/officeDocument/2006/relationships/hyperlink" Target="https://i.redd.it/bgwzow6f4g351.png" TargetMode="External"/><Relationship Id="rId233" Type="http://schemas.openxmlformats.org/officeDocument/2006/relationships/hyperlink" Target="https://i.redd.it/b7fign2eh5351.jpg" TargetMode="External"/><Relationship Id="rId232" Type="http://schemas.openxmlformats.org/officeDocument/2006/relationships/hyperlink" Target="https://i.redd.it/b5yavdc9nz651.jpg" TargetMode="External"/><Relationship Id="rId206" Type="http://schemas.openxmlformats.org/officeDocument/2006/relationships/hyperlink" Target="https://i.redd.it/a5v7wxd1xv751.jpg" TargetMode="External"/><Relationship Id="rId205" Type="http://schemas.openxmlformats.org/officeDocument/2006/relationships/hyperlink" Target="https://i.redd.it/a3b1otwxhj651.png" TargetMode="External"/><Relationship Id="rId204" Type="http://schemas.openxmlformats.org/officeDocument/2006/relationships/hyperlink" Target="https://i.redd.it/a2hayrxuit251.jpg" TargetMode="External"/><Relationship Id="rId203" Type="http://schemas.openxmlformats.org/officeDocument/2006/relationships/hyperlink" Target="https://i.redd.it/a1hmddy1iv351.jpg" TargetMode="External"/><Relationship Id="rId209" Type="http://schemas.openxmlformats.org/officeDocument/2006/relationships/hyperlink" Target="https://i.redd.it/ab4gkflcai251.jpg" TargetMode="External"/><Relationship Id="rId208" Type="http://schemas.openxmlformats.org/officeDocument/2006/relationships/hyperlink" Target="https://i.redd.it/aa1upx1mc5651.jpg" TargetMode="External"/><Relationship Id="rId207" Type="http://schemas.openxmlformats.org/officeDocument/2006/relationships/hyperlink" Target="https://i.redd.it/a9oclspwzv351.png" TargetMode="External"/><Relationship Id="rId202" Type="http://schemas.openxmlformats.org/officeDocument/2006/relationships/hyperlink" Target="https://i.redd.it/9ufe8keedu651.jpg" TargetMode="External"/><Relationship Id="rId201" Type="http://schemas.openxmlformats.org/officeDocument/2006/relationships/hyperlink" Target="https://i.redd.it/9rno6pjut4451.jpg" TargetMode="External"/><Relationship Id="rId200" Type="http://schemas.openxmlformats.org/officeDocument/2006/relationships/hyperlink" Target="https://i.redd.it/9r5c1ow1jq251.jpg" TargetMode="External"/><Relationship Id="rId509" Type="http://schemas.openxmlformats.org/officeDocument/2006/relationships/hyperlink" Target="https://i.redd.it/synv5tilk6451.jpg" TargetMode="External"/><Relationship Id="rId508" Type="http://schemas.openxmlformats.org/officeDocument/2006/relationships/hyperlink" Target="https://i.redd.it/sy5zm1fnv7551.jpg" TargetMode="External"/><Relationship Id="rId503" Type="http://schemas.openxmlformats.org/officeDocument/2006/relationships/hyperlink" Target="https://i.redd.it/sn3vtqdwvo651.jpg" TargetMode="External"/><Relationship Id="rId502" Type="http://schemas.openxmlformats.org/officeDocument/2006/relationships/hyperlink" Target="https://i.redd.it/sij3ssq29i351.jpg" TargetMode="External"/><Relationship Id="rId501" Type="http://schemas.openxmlformats.org/officeDocument/2006/relationships/hyperlink" Target="https://i.redd.it/sfiwk16ki0851.jpg" TargetMode="External"/><Relationship Id="rId500" Type="http://schemas.openxmlformats.org/officeDocument/2006/relationships/hyperlink" Target="https://i.redd.it/sf0mdcd5f6451.jpg" TargetMode="External"/><Relationship Id="rId507" Type="http://schemas.openxmlformats.org/officeDocument/2006/relationships/hyperlink" Target="https://i.redd.it/svasy0rykr551.png" TargetMode="External"/><Relationship Id="rId506" Type="http://schemas.openxmlformats.org/officeDocument/2006/relationships/hyperlink" Target="https://i.redd.it/ss6mpm9mci351.jpg" TargetMode="External"/><Relationship Id="rId505" Type="http://schemas.openxmlformats.org/officeDocument/2006/relationships/hyperlink" Target="https://i.redd.it/spkib38ji5451.jpg" TargetMode="External"/><Relationship Id="rId504" Type="http://schemas.openxmlformats.org/officeDocument/2006/relationships/hyperlink" Target="https://i.redd.it/snv7bvk7bi551.jpg" TargetMode="External"/><Relationship Id="rId525" Type="http://schemas.openxmlformats.org/officeDocument/2006/relationships/hyperlink" Target="https://i.redd.it/tx11eljv5r351.jpg" TargetMode="External"/><Relationship Id="rId524" Type="http://schemas.openxmlformats.org/officeDocument/2006/relationships/hyperlink" Target="https://i.redd.it/tu37v2l98a551.jpg" TargetMode="External"/><Relationship Id="rId523" Type="http://schemas.openxmlformats.org/officeDocument/2006/relationships/hyperlink" Target="https://i.redd.it/tsoa49q9hw551.png" TargetMode="External"/><Relationship Id="rId522" Type="http://schemas.openxmlformats.org/officeDocument/2006/relationships/hyperlink" Target="https://i.redd.it/tsbxt86de0351.jpg" TargetMode="External"/><Relationship Id="rId529" Type="http://schemas.openxmlformats.org/officeDocument/2006/relationships/hyperlink" Target="https://i.redd.it/ud77064b5c351.jpg" TargetMode="External"/><Relationship Id="rId528" Type="http://schemas.openxmlformats.org/officeDocument/2006/relationships/hyperlink" Target="https://i.redd.it/ucrl87bjyz551.jpg" TargetMode="External"/><Relationship Id="rId527" Type="http://schemas.openxmlformats.org/officeDocument/2006/relationships/hyperlink" Target="https://i.redd.it/uaz5pvxp9v551.jpg" TargetMode="External"/><Relationship Id="rId526" Type="http://schemas.openxmlformats.org/officeDocument/2006/relationships/hyperlink" Target="https://i.redd.it/u3ep1jqbjb251.jpg" TargetMode="External"/><Relationship Id="rId521" Type="http://schemas.openxmlformats.org/officeDocument/2006/relationships/hyperlink" Target="https://i.redd.it/tob07967cn351.jpg" TargetMode="External"/><Relationship Id="rId520" Type="http://schemas.openxmlformats.org/officeDocument/2006/relationships/hyperlink" Target="https://i.redd.it/tmy8jnqlpy251.jpg" TargetMode="External"/><Relationship Id="rId519" Type="http://schemas.openxmlformats.org/officeDocument/2006/relationships/hyperlink" Target="https://i.redd.it/tm4oj9e192751.jpg" TargetMode="External"/><Relationship Id="rId514" Type="http://schemas.openxmlformats.org/officeDocument/2006/relationships/hyperlink" Target="https://i.redd.it/tbslchj0qx351.jpg" TargetMode="External"/><Relationship Id="rId513" Type="http://schemas.openxmlformats.org/officeDocument/2006/relationships/hyperlink" Target="https://i.redd.it/t8tdadisxq551.jpg" TargetMode="External"/><Relationship Id="rId512" Type="http://schemas.openxmlformats.org/officeDocument/2006/relationships/hyperlink" Target="https://i.redd.it/t3f1eptjyo551.png" TargetMode="External"/><Relationship Id="rId511" Type="http://schemas.openxmlformats.org/officeDocument/2006/relationships/hyperlink" Target="https://i.redd.it/t2l6xundet251.jpg" TargetMode="External"/><Relationship Id="rId518" Type="http://schemas.openxmlformats.org/officeDocument/2006/relationships/hyperlink" Target="https://i.redd.it/tiwkea4oec351.png" TargetMode="External"/><Relationship Id="rId517" Type="http://schemas.openxmlformats.org/officeDocument/2006/relationships/hyperlink" Target="https://i.redd.it/thxcrvdeqt351.png" TargetMode="External"/><Relationship Id="rId516" Type="http://schemas.openxmlformats.org/officeDocument/2006/relationships/hyperlink" Target="https://i.redd.it/tgy9rqqa63851.png" TargetMode="External"/><Relationship Id="rId515" Type="http://schemas.openxmlformats.org/officeDocument/2006/relationships/hyperlink" Target="https://i.redd.it/tf91zwjjdm651.png" TargetMode="External"/><Relationship Id="rId510" Type="http://schemas.openxmlformats.org/officeDocument/2006/relationships/hyperlink" Target="https://i.redd.it/t0ebin3sa4651.png" TargetMode="External"/><Relationship Id="rId590" Type="http://schemas.openxmlformats.org/officeDocument/2006/relationships/hyperlink" Target="https://i.redd.it/xu57lsqva4751.jpg" TargetMode="External"/><Relationship Id="rId589" Type="http://schemas.openxmlformats.org/officeDocument/2006/relationships/hyperlink" Target="https://i.redd.it/xo4pcw7qo6551.jpg" TargetMode="External"/><Relationship Id="rId588" Type="http://schemas.openxmlformats.org/officeDocument/2006/relationships/hyperlink" Target="https://i.redd.it/xjcu6s75ca751.jpg" TargetMode="External"/><Relationship Id="rId583" Type="http://schemas.openxmlformats.org/officeDocument/2006/relationships/hyperlink" Target="https://i.redd.it/x5h7s9he34551.jpg" TargetMode="External"/><Relationship Id="rId582" Type="http://schemas.openxmlformats.org/officeDocument/2006/relationships/hyperlink" Target="https://i.redd.it/x4edtb1vya251.png" TargetMode="External"/><Relationship Id="rId581" Type="http://schemas.openxmlformats.org/officeDocument/2006/relationships/hyperlink" Target="https://i.redd.it/x1yh88l86x751.jpg" TargetMode="External"/><Relationship Id="rId580" Type="http://schemas.openxmlformats.org/officeDocument/2006/relationships/hyperlink" Target="https://i.redd.it/x0oslu4piq751.png" TargetMode="External"/><Relationship Id="rId587" Type="http://schemas.openxmlformats.org/officeDocument/2006/relationships/hyperlink" Target="https://i.redd.it/xe7gdcwhsq651.jpg" TargetMode="External"/><Relationship Id="rId586" Type="http://schemas.openxmlformats.org/officeDocument/2006/relationships/hyperlink" Target="https://i.redd.it/x9aqumc2t2651.jpg" TargetMode="External"/><Relationship Id="rId585" Type="http://schemas.openxmlformats.org/officeDocument/2006/relationships/hyperlink" Target="https://i.redd.it/x5tr4r1gix251.jpg" TargetMode="External"/><Relationship Id="rId584" Type="http://schemas.openxmlformats.org/officeDocument/2006/relationships/hyperlink" Target="https://i.redd.it/x5n9b1z43a451.jpg" TargetMode="External"/><Relationship Id="rId579" Type="http://schemas.openxmlformats.org/officeDocument/2006/relationships/hyperlink" Target="https://i.redd.it/wxs660vpcw551.jpg" TargetMode="External"/><Relationship Id="rId578" Type="http://schemas.openxmlformats.org/officeDocument/2006/relationships/hyperlink" Target="https://i.redd.it/wv8uvh1ish251.jpg" TargetMode="External"/><Relationship Id="rId577" Type="http://schemas.openxmlformats.org/officeDocument/2006/relationships/hyperlink" Target="https://i.redd.it/wqznlh8a2u551.jpg" TargetMode="External"/><Relationship Id="rId572" Type="http://schemas.openxmlformats.org/officeDocument/2006/relationships/hyperlink" Target="https://i.redd.it/whciwbrr9k551.jpg" TargetMode="External"/><Relationship Id="rId571" Type="http://schemas.openxmlformats.org/officeDocument/2006/relationships/hyperlink" Target="https://i.redd.it/wgzcnz5itx651.jpg" TargetMode="External"/><Relationship Id="rId570" Type="http://schemas.openxmlformats.org/officeDocument/2006/relationships/hyperlink" Target="https://i.redd.it/wgqgvqakdp251.png" TargetMode="External"/><Relationship Id="rId576" Type="http://schemas.openxmlformats.org/officeDocument/2006/relationships/hyperlink" Target="https://i.redd.it/wn33ztfccl251.png" TargetMode="External"/><Relationship Id="rId575" Type="http://schemas.openxmlformats.org/officeDocument/2006/relationships/hyperlink" Target="https://i.redd.it/wm2nfnul7j251.jpg" TargetMode="External"/><Relationship Id="rId574" Type="http://schemas.openxmlformats.org/officeDocument/2006/relationships/hyperlink" Target="https://i.redd.it/wi1zkn8qx4351.png" TargetMode="External"/><Relationship Id="rId573" Type="http://schemas.openxmlformats.org/officeDocument/2006/relationships/hyperlink" Target="https://i.redd.it/whu7kpzigz551.jpg" TargetMode="External"/><Relationship Id="rId599" Type="http://schemas.openxmlformats.org/officeDocument/2006/relationships/hyperlink" Target="https://i.redd.it/y8aa1if0p4551.jpg" TargetMode="External"/><Relationship Id="rId594" Type="http://schemas.openxmlformats.org/officeDocument/2006/relationships/hyperlink" Target="https://i.redd.it/y0r9mgqqgw651.png" TargetMode="External"/><Relationship Id="rId593" Type="http://schemas.openxmlformats.org/officeDocument/2006/relationships/hyperlink" Target="https://i.redd.it/y008dwq1qe251.jpg" TargetMode="External"/><Relationship Id="rId592" Type="http://schemas.openxmlformats.org/officeDocument/2006/relationships/hyperlink" Target="https://i.redd.it/xxnweqgn7r651.jpg" TargetMode="External"/><Relationship Id="rId591" Type="http://schemas.openxmlformats.org/officeDocument/2006/relationships/hyperlink" Target="https://i.redd.it/xuurk478mq551.jpg" TargetMode="External"/><Relationship Id="rId598" Type="http://schemas.openxmlformats.org/officeDocument/2006/relationships/hyperlink" Target="https://i.redd.it/y60julyuwi251.jpg" TargetMode="External"/><Relationship Id="rId597" Type="http://schemas.openxmlformats.org/officeDocument/2006/relationships/hyperlink" Target="https://i.redd.it/y4ys989sbc451.jpg" TargetMode="External"/><Relationship Id="rId596" Type="http://schemas.openxmlformats.org/officeDocument/2006/relationships/hyperlink" Target="https://i.redd.it/y4vla2zc19351.jpg" TargetMode="External"/><Relationship Id="rId595" Type="http://schemas.openxmlformats.org/officeDocument/2006/relationships/hyperlink" Target="https://i.redd.it/y3vcz0xsii351.jpg" TargetMode="External"/><Relationship Id="rId547" Type="http://schemas.openxmlformats.org/officeDocument/2006/relationships/hyperlink" Target="https://i.redd.it/vdd9elmm54551.jpg" TargetMode="External"/><Relationship Id="rId546" Type="http://schemas.openxmlformats.org/officeDocument/2006/relationships/hyperlink" Target="https://i.redd.it/vcrb3vr3xw651.jpg" TargetMode="External"/><Relationship Id="rId545" Type="http://schemas.openxmlformats.org/officeDocument/2006/relationships/hyperlink" Target="https://i.redd.it/vc3n4cm32y251.jpg" TargetMode="External"/><Relationship Id="rId544" Type="http://schemas.openxmlformats.org/officeDocument/2006/relationships/hyperlink" Target="https://i.redd.it/vbyh6lvqfj351.png" TargetMode="External"/><Relationship Id="rId549" Type="http://schemas.openxmlformats.org/officeDocument/2006/relationships/hyperlink" Target="https://i.redd.it/viqy84r0u3551.jpg" TargetMode="External"/><Relationship Id="rId548" Type="http://schemas.openxmlformats.org/officeDocument/2006/relationships/hyperlink" Target="https://i.redd.it/vikbrmf7iy251.jpg" TargetMode="External"/><Relationship Id="rId543" Type="http://schemas.openxmlformats.org/officeDocument/2006/relationships/hyperlink" Target="https://i.redd.it/vaaf0zl4hp551.png" TargetMode="External"/><Relationship Id="rId542" Type="http://schemas.openxmlformats.org/officeDocument/2006/relationships/hyperlink" Target="https://i.redd.it/v7oqua9gwd451.jpg" TargetMode="External"/><Relationship Id="rId541" Type="http://schemas.openxmlformats.org/officeDocument/2006/relationships/hyperlink" Target="https://i.redd.it/v6tcp9xprz251.png" TargetMode="External"/><Relationship Id="rId540" Type="http://schemas.openxmlformats.org/officeDocument/2006/relationships/hyperlink" Target="https://i.redd.it/v5k25did16451.jpg" TargetMode="External"/><Relationship Id="rId536" Type="http://schemas.openxmlformats.org/officeDocument/2006/relationships/hyperlink" Target="https://i.redd.it/uurhl3iwqy551.png" TargetMode="External"/><Relationship Id="rId535" Type="http://schemas.openxmlformats.org/officeDocument/2006/relationships/hyperlink" Target="https://i.redd.it/usxh12bmq5351.jpg" TargetMode="External"/><Relationship Id="rId534" Type="http://schemas.openxmlformats.org/officeDocument/2006/relationships/hyperlink" Target="https://i.redd.it/uodyb6ksyz251.jpg" TargetMode="External"/><Relationship Id="rId533" Type="http://schemas.openxmlformats.org/officeDocument/2006/relationships/hyperlink" Target="https://i.redd.it/unm5x4olva451.jpg" TargetMode="External"/><Relationship Id="rId539" Type="http://schemas.openxmlformats.org/officeDocument/2006/relationships/hyperlink" Target="https://i.redd.it/v1ur50bg3s551.jpg" TargetMode="External"/><Relationship Id="rId538" Type="http://schemas.openxmlformats.org/officeDocument/2006/relationships/hyperlink" Target="https://i.redd.it/uwau2uq5ei551.jpg" TargetMode="External"/><Relationship Id="rId537" Type="http://schemas.openxmlformats.org/officeDocument/2006/relationships/hyperlink" Target="https://i.redd.it/uv4b35j0bm351.jpg" TargetMode="External"/><Relationship Id="rId532" Type="http://schemas.openxmlformats.org/officeDocument/2006/relationships/hyperlink" Target="https://i.redd.it/ulpkjta3qd351.jpg" TargetMode="External"/><Relationship Id="rId531" Type="http://schemas.openxmlformats.org/officeDocument/2006/relationships/hyperlink" Target="https://i.redd.it/ug7xnmlm7b551.png" TargetMode="External"/><Relationship Id="rId530" Type="http://schemas.openxmlformats.org/officeDocument/2006/relationships/hyperlink" Target="https://i.redd.it/udrjqn32a2851.jpg" TargetMode="External"/><Relationship Id="rId569" Type="http://schemas.openxmlformats.org/officeDocument/2006/relationships/hyperlink" Target="https://i.redd.it/wfafm5prms351.jpg" TargetMode="External"/><Relationship Id="rId568" Type="http://schemas.openxmlformats.org/officeDocument/2006/relationships/hyperlink" Target="https://i.redd.it/wdu3p7cnwe251.jpg" TargetMode="External"/><Relationship Id="rId567" Type="http://schemas.openxmlformats.org/officeDocument/2006/relationships/hyperlink" Target="https://i.redd.it/waq3bfmyyb451.jpg" TargetMode="External"/><Relationship Id="rId566" Type="http://schemas.openxmlformats.org/officeDocument/2006/relationships/hyperlink" Target="https://i.redd.it/waheby0ys7651.jpg" TargetMode="External"/><Relationship Id="rId561" Type="http://schemas.openxmlformats.org/officeDocument/2006/relationships/hyperlink" Target="https://i.redd.it/vx0v8py4rr251.jpg" TargetMode="External"/><Relationship Id="rId560" Type="http://schemas.openxmlformats.org/officeDocument/2006/relationships/hyperlink" Target="https://i.redd.it/vv32cxs0do551.png" TargetMode="External"/><Relationship Id="rId565" Type="http://schemas.openxmlformats.org/officeDocument/2006/relationships/hyperlink" Target="https://i.redd.it/w9b9u72246351.png" TargetMode="External"/><Relationship Id="rId564" Type="http://schemas.openxmlformats.org/officeDocument/2006/relationships/hyperlink" Target="https://i.redd.it/w69xku3o6c251.png" TargetMode="External"/><Relationship Id="rId563" Type="http://schemas.openxmlformats.org/officeDocument/2006/relationships/hyperlink" Target="https://i.redd.it/w0la7pd6lo651.jpg" TargetMode="External"/><Relationship Id="rId562" Type="http://schemas.openxmlformats.org/officeDocument/2006/relationships/hyperlink" Target="https://i.redd.it/w034nhzhnu551.jpg" TargetMode="External"/><Relationship Id="rId558" Type="http://schemas.openxmlformats.org/officeDocument/2006/relationships/hyperlink" Target="https://i.redd.it/vu1qbyegrr651.jpg" TargetMode="External"/><Relationship Id="rId557" Type="http://schemas.openxmlformats.org/officeDocument/2006/relationships/hyperlink" Target="https://i.redd.it/vtzbecrsqo251.jpg" TargetMode="External"/><Relationship Id="rId556" Type="http://schemas.openxmlformats.org/officeDocument/2006/relationships/hyperlink" Target="https://i.redd.it/vsq5pu20sx251.jpg" TargetMode="External"/><Relationship Id="rId555" Type="http://schemas.openxmlformats.org/officeDocument/2006/relationships/hyperlink" Target="https://i.redd.it/vs4o2x2vj4551.jpg" TargetMode="External"/><Relationship Id="rId559" Type="http://schemas.openxmlformats.org/officeDocument/2006/relationships/hyperlink" Target="https://i.redd.it/vutz7aq0db551.jpg" TargetMode="External"/><Relationship Id="rId550" Type="http://schemas.openxmlformats.org/officeDocument/2006/relationships/hyperlink" Target="https://i.redd.it/vna042spdr651.jpg" TargetMode="External"/><Relationship Id="rId554" Type="http://schemas.openxmlformats.org/officeDocument/2006/relationships/hyperlink" Target="https://i.redd.it/vq9736rr4n751.jpg" TargetMode="External"/><Relationship Id="rId553" Type="http://schemas.openxmlformats.org/officeDocument/2006/relationships/hyperlink" Target="https://i.redd.it/voqgqil9we451.jpg" TargetMode="External"/><Relationship Id="rId552" Type="http://schemas.openxmlformats.org/officeDocument/2006/relationships/hyperlink" Target="https://i.redd.it/vog40qaf5z251.png" TargetMode="External"/><Relationship Id="rId551" Type="http://schemas.openxmlformats.org/officeDocument/2006/relationships/hyperlink" Target="https://i.redd.it/vnlunyjfnx251.jpg" TargetMode="External"/><Relationship Id="rId495" Type="http://schemas.openxmlformats.org/officeDocument/2006/relationships/hyperlink" Target="https://i.redd.it/rl599rz4up651.jpg" TargetMode="External"/><Relationship Id="rId494" Type="http://schemas.openxmlformats.org/officeDocument/2006/relationships/hyperlink" Target="https://i.redd.it/rkb45c62gb751.png" TargetMode="External"/><Relationship Id="rId493" Type="http://schemas.openxmlformats.org/officeDocument/2006/relationships/hyperlink" Target="https://i.redd.it/rjqliri6ri351.jpg" TargetMode="External"/><Relationship Id="rId492" Type="http://schemas.openxmlformats.org/officeDocument/2006/relationships/hyperlink" Target="https://i.redd.it/repqkmi39d251.gif" TargetMode="External"/><Relationship Id="rId499" Type="http://schemas.openxmlformats.org/officeDocument/2006/relationships/hyperlink" Target="https://i.redd.it/ry5aw8x3py651.jpg" TargetMode="External"/><Relationship Id="rId498" Type="http://schemas.openxmlformats.org/officeDocument/2006/relationships/hyperlink" Target="https://i.redd.it/rw5ikzf45r251.jpg" TargetMode="External"/><Relationship Id="rId497" Type="http://schemas.openxmlformats.org/officeDocument/2006/relationships/hyperlink" Target="https://i.redd.it/rqkzidb6g5351.jpg" TargetMode="External"/><Relationship Id="rId496" Type="http://schemas.openxmlformats.org/officeDocument/2006/relationships/hyperlink" Target="https://i.redd.it/ro0r73wzok351.png" TargetMode="External"/><Relationship Id="rId409" Type="http://schemas.openxmlformats.org/officeDocument/2006/relationships/hyperlink" Target="https://i.redd.it/m1c1pa7gsw351.jpg" TargetMode="External"/><Relationship Id="rId404" Type="http://schemas.openxmlformats.org/officeDocument/2006/relationships/hyperlink" Target="https://i.redd.it/llaztzs3ry751.png" TargetMode="External"/><Relationship Id="rId403" Type="http://schemas.openxmlformats.org/officeDocument/2006/relationships/hyperlink" Target="https://i.redd.it/lkz56h4kvs251.jpg" TargetMode="External"/><Relationship Id="rId402" Type="http://schemas.openxmlformats.org/officeDocument/2006/relationships/hyperlink" Target="https://i.redd.it/lj62myeqep551.png" TargetMode="External"/><Relationship Id="rId401" Type="http://schemas.openxmlformats.org/officeDocument/2006/relationships/hyperlink" Target="https://i.redd.it/lg6fwb4uob251.png" TargetMode="External"/><Relationship Id="rId408" Type="http://schemas.openxmlformats.org/officeDocument/2006/relationships/hyperlink" Target="https://i.redd.it/m12360myob451.png" TargetMode="External"/><Relationship Id="rId407" Type="http://schemas.openxmlformats.org/officeDocument/2006/relationships/hyperlink" Target="https://i.redd.it/lxb7tr4t6y251.jpg" TargetMode="External"/><Relationship Id="rId406" Type="http://schemas.openxmlformats.org/officeDocument/2006/relationships/hyperlink" Target="https://i.redd.it/lpkwpusei8351.jpg" TargetMode="External"/><Relationship Id="rId405" Type="http://schemas.openxmlformats.org/officeDocument/2006/relationships/hyperlink" Target="https://i.redd.it/lm6jooo8ay551.png" TargetMode="External"/><Relationship Id="rId400" Type="http://schemas.openxmlformats.org/officeDocument/2006/relationships/hyperlink" Target="https://i.redd.it/ld84pvevxp351.jpg" TargetMode="External"/><Relationship Id="rId469" Type="http://schemas.openxmlformats.org/officeDocument/2006/relationships/hyperlink" Target="https://i.redd.it/q92wmwg7ai251.jpg" TargetMode="External"/><Relationship Id="rId468" Type="http://schemas.openxmlformats.org/officeDocument/2006/relationships/hyperlink" Target="https://i.redd.it/q8gd6w8xys551.jpg" TargetMode="External"/><Relationship Id="rId467" Type="http://schemas.openxmlformats.org/officeDocument/2006/relationships/hyperlink" Target="https://i.redd.it/q30c6u5m6r651.jpg" TargetMode="External"/><Relationship Id="rId462" Type="http://schemas.openxmlformats.org/officeDocument/2006/relationships/hyperlink" Target="https://i.redd.it/ptgmcjzcvx351.jpg" TargetMode="External"/><Relationship Id="rId461" Type="http://schemas.openxmlformats.org/officeDocument/2006/relationships/hyperlink" Target="https://i.redd.it/proygmb0t5351.png" TargetMode="External"/><Relationship Id="rId460" Type="http://schemas.openxmlformats.org/officeDocument/2006/relationships/hyperlink" Target="https://i.redd.it/ppnda63iq5351.jpg" TargetMode="External"/><Relationship Id="rId466" Type="http://schemas.openxmlformats.org/officeDocument/2006/relationships/hyperlink" Target="https://i.redd.it/q0qd3lrt3q251.png" TargetMode="External"/><Relationship Id="rId465" Type="http://schemas.openxmlformats.org/officeDocument/2006/relationships/hyperlink" Target="https://i.redd.it/q0nrvcvi8v651.jpg" TargetMode="External"/><Relationship Id="rId464" Type="http://schemas.openxmlformats.org/officeDocument/2006/relationships/hyperlink" Target="https://i.redd.it/q0nrvcvi8v651.jpg" TargetMode="External"/><Relationship Id="rId463" Type="http://schemas.openxmlformats.org/officeDocument/2006/relationships/hyperlink" Target="https://i.redd.it/q024fnezwe251.jpg" TargetMode="External"/><Relationship Id="rId459" Type="http://schemas.openxmlformats.org/officeDocument/2006/relationships/hyperlink" Target="https://i.redd.it/pk8hijq9p5551.jpg" TargetMode="External"/><Relationship Id="rId458" Type="http://schemas.openxmlformats.org/officeDocument/2006/relationships/hyperlink" Target="https://i.redd.it/pjxb4dxhvc451.jpg" TargetMode="External"/><Relationship Id="rId457" Type="http://schemas.openxmlformats.org/officeDocument/2006/relationships/hyperlink" Target="https://i.redd.it/pfqv8t6pnc451.jpg" TargetMode="External"/><Relationship Id="rId456" Type="http://schemas.openxmlformats.org/officeDocument/2006/relationships/hyperlink" Target="https://i.redd.it/pcb6zl7zlw751.jpg" TargetMode="External"/><Relationship Id="rId451" Type="http://schemas.openxmlformats.org/officeDocument/2006/relationships/hyperlink" Target="https://i.redd.it/p3rdx8brr2651.jpg" TargetMode="External"/><Relationship Id="rId450" Type="http://schemas.openxmlformats.org/officeDocument/2006/relationships/hyperlink" Target="https://i.redd.it/owp0kv1yxc451.jpg" TargetMode="External"/><Relationship Id="rId455" Type="http://schemas.openxmlformats.org/officeDocument/2006/relationships/hyperlink" Target="https://i.redd.it/p9ttzdgx86451.png" TargetMode="External"/><Relationship Id="rId454" Type="http://schemas.openxmlformats.org/officeDocument/2006/relationships/hyperlink" Target="https://i.redd.it/p8flcywcu1751.jpg" TargetMode="External"/><Relationship Id="rId453" Type="http://schemas.openxmlformats.org/officeDocument/2006/relationships/hyperlink" Target="https://i.redd.it/p87kb7re1q651.png" TargetMode="External"/><Relationship Id="rId452" Type="http://schemas.openxmlformats.org/officeDocument/2006/relationships/hyperlink" Target="https://i.redd.it/p43ujo6i74851.jpg" TargetMode="External"/><Relationship Id="rId491" Type="http://schemas.openxmlformats.org/officeDocument/2006/relationships/hyperlink" Target="https://i.redd.it/rdkhscl8s1851.png" TargetMode="External"/><Relationship Id="rId490" Type="http://schemas.openxmlformats.org/officeDocument/2006/relationships/hyperlink" Target="https://i.redd.it/rcv2hi0ste251.jpg" TargetMode="External"/><Relationship Id="rId489" Type="http://schemas.openxmlformats.org/officeDocument/2006/relationships/hyperlink" Target="https://i.redd.it/ratgtectpu751.jpg" TargetMode="External"/><Relationship Id="rId484" Type="http://schemas.openxmlformats.org/officeDocument/2006/relationships/hyperlink" Target="https://i.redd.it/qwx2ff9jkf251.png" TargetMode="External"/><Relationship Id="rId483" Type="http://schemas.openxmlformats.org/officeDocument/2006/relationships/hyperlink" Target="https://i.redd.it/qou0s4noz9251.jpg" TargetMode="External"/><Relationship Id="rId482" Type="http://schemas.openxmlformats.org/officeDocument/2006/relationships/hyperlink" Target="https://i.redd.it/qll7ynj1db451.jpg" TargetMode="External"/><Relationship Id="rId481" Type="http://schemas.openxmlformats.org/officeDocument/2006/relationships/hyperlink" Target="https://i.redd.it/ql3n8cti9y651.jpg" TargetMode="External"/><Relationship Id="rId488" Type="http://schemas.openxmlformats.org/officeDocument/2006/relationships/hyperlink" Target="https://i.redd.it/r7dir69yuo351.jpg" TargetMode="External"/><Relationship Id="rId487" Type="http://schemas.openxmlformats.org/officeDocument/2006/relationships/hyperlink" Target="https://i.redd.it/r2gxg87k1e251.png" TargetMode="External"/><Relationship Id="rId486" Type="http://schemas.openxmlformats.org/officeDocument/2006/relationships/hyperlink" Target="https://i.redd.it/qzl83mlgzc551.png" TargetMode="External"/><Relationship Id="rId485" Type="http://schemas.openxmlformats.org/officeDocument/2006/relationships/hyperlink" Target="https://i.redd.it/qx002ixsjd251.jpg" TargetMode="External"/><Relationship Id="rId480" Type="http://schemas.openxmlformats.org/officeDocument/2006/relationships/hyperlink" Target="https://i.redd.it/qktwjibavs351.jpg" TargetMode="External"/><Relationship Id="rId479" Type="http://schemas.openxmlformats.org/officeDocument/2006/relationships/hyperlink" Target="https://i.redd.it/qkmqhu966o751.jpg" TargetMode="External"/><Relationship Id="rId478" Type="http://schemas.openxmlformats.org/officeDocument/2006/relationships/hyperlink" Target="https://i.redd.it/qk2t4qx2dj651.jpg" TargetMode="External"/><Relationship Id="rId473" Type="http://schemas.openxmlformats.org/officeDocument/2006/relationships/hyperlink" Target="https://i.redd.it/qep6e63mge351.jpg" TargetMode="External"/><Relationship Id="rId472" Type="http://schemas.openxmlformats.org/officeDocument/2006/relationships/hyperlink" Target="https://i.redd.it/qdixsrr7jc251.jpg" TargetMode="External"/><Relationship Id="rId471" Type="http://schemas.openxmlformats.org/officeDocument/2006/relationships/hyperlink" Target="https://i.redd.it/qc3syi0fx0851.jpg" TargetMode="External"/><Relationship Id="rId470" Type="http://schemas.openxmlformats.org/officeDocument/2006/relationships/hyperlink" Target="https://i.redd.it/qafgz07ubp351.jpg" TargetMode="External"/><Relationship Id="rId477" Type="http://schemas.openxmlformats.org/officeDocument/2006/relationships/hyperlink" Target="https://i.redd.it/qj2yy8dqga451.png" TargetMode="External"/><Relationship Id="rId476" Type="http://schemas.openxmlformats.org/officeDocument/2006/relationships/hyperlink" Target="https://i.redd.it/qi29om33vw651.jpg" TargetMode="External"/><Relationship Id="rId475" Type="http://schemas.openxmlformats.org/officeDocument/2006/relationships/hyperlink" Target="https://i.redd.it/qhd4xnmozm251.png" TargetMode="External"/><Relationship Id="rId474" Type="http://schemas.openxmlformats.org/officeDocument/2006/relationships/hyperlink" Target="https://i.redd.it/qgbrzhiy69651.png" TargetMode="External"/><Relationship Id="rId426" Type="http://schemas.openxmlformats.org/officeDocument/2006/relationships/hyperlink" Target="https://i.redd.it/ngfgu8zk5h651.png" TargetMode="External"/><Relationship Id="rId425" Type="http://schemas.openxmlformats.org/officeDocument/2006/relationships/hyperlink" Target="https://i.redd.it/ne4z1dtdfi551.jpg" TargetMode="External"/><Relationship Id="rId424" Type="http://schemas.openxmlformats.org/officeDocument/2006/relationships/hyperlink" Target="https://i.redd.it/ndq9c3o9b9351.jpg" TargetMode="External"/><Relationship Id="rId423" Type="http://schemas.openxmlformats.org/officeDocument/2006/relationships/hyperlink" Target="https://i.redd.it/n4z3t7w2jt251.jpg" TargetMode="External"/><Relationship Id="rId429" Type="http://schemas.openxmlformats.org/officeDocument/2006/relationships/hyperlink" Target="https://i.redd.it/nt14b1e40u251.jpg" TargetMode="External"/><Relationship Id="rId428" Type="http://schemas.openxmlformats.org/officeDocument/2006/relationships/hyperlink" Target="https://i.redd.it/noxyf8apjz251.jpg" TargetMode="External"/><Relationship Id="rId427" Type="http://schemas.openxmlformats.org/officeDocument/2006/relationships/hyperlink" Target="https://i.redd.it/noqa18h9oy251.png" TargetMode="External"/><Relationship Id="rId422" Type="http://schemas.openxmlformats.org/officeDocument/2006/relationships/hyperlink" Target="https://i.redd.it/n44kknqruq751.jpg" TargetMode="External"/><Relationship Id="rId421" Type="http://schemas.openxmlformats.org/officeDocument/2006/relationships/hyperlink" Target="https://i.redd.it/n13uqvpbha751.jpg" TargetMode="External"/><Relationship Id="rId420" Type="http://schemas.openxmlformats.org/officeDocument/2006/relationships/hyperlink" Target="https://i.redd.it/my7shme3xo251.jpg" TargetMode="External"/><Relationship Id="rId415" Type="http://schemas.openxmlformats.org/officeDocument/2006/relationships/hyperlink" Target="https://i.redd.it/mmmqbs00ld351.jpg" TargetMode="External"/><Relationship Id="rId414" Type="http://schemas.openxmlformats.org/officeDocument/2006/relationships/hyperlink" Target="https://i.redd.it/mm1x04d1l2j41.jpg" TargetMode="External"/><Relationship Id="rId413" Type="http://schemas.openxmlformats.org/officeDocument/2006/relationships/hyperlink" Target="https://i.redd.it/mj70bi85na651.png" TargetMode="External"/><Relationship Id="rId412" Type="http://schemas.openxmlformats.org/officeDocument/2006/relationships/hyperlink" Target="https://i.redd.it/mh1uahum4c651.png" TargetMode="External"/><Relationship Id="rId419" Type="http://schemas.openxmlformats.org/officeDocument/2006/relationships/hyperlink" Target="https://i.redd.it/mvfkqzg4gr251.jpg" TargetMode="External"/><Relationship Id="rId418" Type="http://schemas.openxmlformats.org/officeDocument/2006/relationships/hyperlink" Target="https://i.redd.it/mtxy17ra2i251.jpg" TargetMode="External"/><Relationship Id="rId417" Type="http://schemas.openxmlformats.org/officeDocument/2006/relationships/hyperlink" Target="https://i.redd.it/ms9ctyrrk6451.jpg" TargetMode="External"/><Relationship Id="rId416" Type="http://schemas.openxmlformats.org/officeDocument/2006/relationships/hyperlink" Target="https://i.redd.it/mmogb1d070451.gif" TargetMode="External"/><Relationship Id="rId411" Type="http://schemas.openxmlformats.org/officeDocument/2006/relationships/hyperlink" Target="https://i.redd.it/mfv2ghaqqy451.jpg" TargetMode="External"/><Relationship Id="rId410" Type="http://schemas.openxmlformats.org/officeDocument/2006/relationships/hyperlink" Target="https://i.redd.it/mbpzruop4b451.jpg" TargetMode="External"/><Relationship Id="rId448" Type="http://schemas.openxmlformats.org/officeDocument/2006/relationships/hyperlink" Target="https://i.redd.it/opga58dcq3851.png" TargetMode="External"/><Relationship Id="rId447" Type="http://schemas.openxmlformats.org/officeDocument/2006/relationships/hyperlink" Target="https://i.redd.it/omd8gkkod4851.jpg" TargetMode="External"/><Relationship Id="rId446" Type="http://schemas.openxmlformats.org/officeDocument/2006/relationships/hyperlink" Target="https://i.redd.it/om64mj1k4ry41.jpg" TargetMode="External"/><Relationship Id="rId445" Type="http://schemas.openxmlformats.org/officeDocument/2006/relationships/hyperlink" Target="https://i.redd.it/ol93xdf932451.jpg" TargetMode="External"/><Relationship Id="rId449" Type="http://schemas.openxmlformats.org/officeDocument/2006/relationships/hyperlink" Target="https://i.redd.it/otbcmn8sav351.jpg" TargetMode="External"/><Relationship Id="rId440" Type="http://schemas.openxmlformats.org/officeDocument/2006/relationships/hyperlink" Target="https://i.redd.it/o7ur8g0bwy751.jpg" TargetMode="External"/><Relationship Id="rId444" Type="http://schemas.openxmlformats.org/officeDocument/2006/relationships/hyperlink" Target="https://i.redd.it/ogbkpllxzv751.gif" TargetMode="External"/><Relationship Id="rId443" Type="http://schemas.openxmlformats.org/officeDocument/2006/relationships/hyperlink" Target="https://i.redd.it/ofsmzjikt3651.gif" TargetMode="External"/><Relationship Id="rId442" Type="http://schemas.openxmlformats.org/officeDocument/2006/relationships/hyperlink" Target="https://i.redd.it/ob9f51cw6d351.jpg" TargetMode="External"/><Relationship Id="rId441" Type="http://schemas.openxmlformats.org/officeDocument/2006/relationships/hyperlink" Target="https://i.redd.it/o8m1kiof32851.png" TargetMode="External"/><Relationship Id="rId437" Type="http://schemas.openxmlformats.org/officeDocument/2006/relationships/hyperlink" Target="https://i.redd.it/o6qrhcgbwp351.jpg" TargetMode="External"/><Relationship Id="rId436" Type="http://schemas.openxmlformats.org/officeDocument/2006/relationships/hyperlink" Target="https://i.redd.it/o3sjpwui7a251.jpg" TargetMode="External"/><Relationship Id="rId435" Type="http://schemas.openxmlformats.org/officeDocument/2006/relationships/hyperlink" Target="https://i.redd.it/o3i2blwrrr251.png" TargetMode="External"/><Relationship Id="rId434" Type="http://schemas.openxmlformats.org/officeDocument/2006/relationships/hyperlink" Target="https://i.redd.it/o2xdg45jld251.jpg" TargetMode="External"/><Relationship Id="rId439" Type="http://schemas.openxmlformats.org/officeDocument/2006/relationships/hyperlink" Target="https://i.redd.it/o7n2n6c45a551.jpg" TargetMode="External"/><Relationship Id="rId438" Type="http://schemas.openxmlformats.org/officeDocument/2006/relationships/hyperlink" Target="https://i.redd.it/o6suiay4vw551.jpg" TargetMode="External"/><Relationship Id="rId433" Type="http://schemas.openxmlformats.org/officeDocument/2006/relationships/hyperlink" Target="https://i.redd.it/o2evj6a5av651.jpg" TargetMode="External"/><Relationship Id="rId432" Type="http://schemas.openxmlformats.org/officeDocument/2006/relationships/hyperlink" Target="https://i.redd.it/o296bm84zm251.png" TargetMode="External"/><Relationship Id="rId431" Type="http://schemas.openxmlformats.org/officeDocument/2006/relationships/hyperlink" Target="https://i.redd.it/nzegzhwe27651.png" TargetMode="External"/><Relationship Id="rId430" Type="http://schemas.openxmlformats.org/officeDocument/2006/relationships/hyperlink" Target="https://i.redd.it/nywx4q2qmg351.png" TargetMode="External"/><Relationship Id="rId1" Type="http://schemas.openxmlformats.org/officeDocument/2006/relationships/hyperlink" Target="https://i.ibb.co/TLHqNz6/1592409976828.jpg" TargetMode="External"/><Relationship Id="rId2" Type="http://schemas.openxmlformats.org/officeDocument/2006/relationships/hyperlink" Target="https://i.imgur.com/1bM71oz.jpg" TargetMode="External"/><Relationship Id="rId3" Type="http://schemas.openxmlformats.org/officeDocument/2006/relationships/hyperlink" Target="https://i.imgur.com/1e2syBX.jpg" TargetMode="External"/><Relationship Id="rId4" Type="http://schemas.openxmlformats.org/officeDocument/2006/relationships/hyperlink" Target="https://i.imgur.com/4ZXeaq8.png" TargetMode="External"/><Relationship Id="rId9" Type="http://schemas.openxmlformats.org/officeDocument/2006/relationships/hyperlink" Target="https://i.imgur.com/CXkLj9w.gif" TargetMode="External"/><Relationship Id="rId5" Type="http://schemas.openxmlformats.org/officeDocument/2006/relationships/hyperlink" Target="https://i.imgur.com/ayEVm8F.png" TargetMode="External"/><Relationship Id="rId6" Type="http://schemas.openxmlformats.org/officeDocument/2006/relationships/hyperlink" Target="https://i.imgur.com/CcjZsvg.jpg" TargetMode="External"/><Relationship Id="rId7" Type="http://schemas.openxmlformats.org/officeDocument/2006/relationships/hyperlink" Target="https://i.imgur.com/cDAIq80.jpg" TargetMode="External"/><Relationship Id="rId8" Type="http://schemas.openxmlformats.org/officeDocument/2006/relationships/hyperlink" Target="https://i.imgur.com/Clk8UQe.png" TargetMode="External"/><Relationship Id="rId629" Type="http://schemas.openxmlformats.org/officeDocument/2006/relationships/drawing" Target="../drawings/drawing8.xml"/><Relationship Id="rId624" Type="http://schemas.openxmlformats.org/officeDocument/2006/relationships/hyperlink" Target="https://i.redd.it/zp2x8uqevd351.jpg" TargetMode="External"/><Relationship Id="rId623" Type="http://schemas.openxmlformats.org/officeDocument/2006/relationships/hyperlink" Target="https://i.redd.it/zo9ou73yly251.jpg" TargetMode="External"/><Relationship Id="rId622" Type="http://schemas.openxmlformats.org/officeDocument/2006/relationships/hyperlink" Target="https://i.redd.it/zmynfueqha451.png" TargetMode="External"/><Relationship Id="rId621" Type="http://schemas.openxmlformats.org/officeDocument/2006/relationships/hyperlink" Target="https://i.redd.it/zm9rtk8yay551.png" TargetMode="External"/><Relationship Id="rId628" Type="http://schemas.openxmlformats.org/officeDocument/2006/relationships/hyperlink" Target="https://i.redd.it/zyqgri72u5651.jpg" TargetMode="External"/><Relationship Id="rId627" Type="http://schemas.openxmlformats.org/officeDocument/2006/relationships/hyperlink" Target="https://i.redd.it/zwibpht9qq651.jpg" TargetMode="External"/><Relationship Id="rId626" Type="http://schemas.openxmlformats.org/officeDocument/2006/relationships/hyperlink" Target="https://i.redd.it/zw1occwwmo651.png" TargetMode="External"/><Relationship Id="rId625" Type="http://schemas.openxmlformats.org/officeDocument/2006/relationships/hyperlink" Target="https://i.redd.it/zvmb42caak251.jpg" TargetMode="External"/><Relationship Id="rId620" Type="http://schemas.openxmlformats.org/officeDocument/2006/relationships/hyperlink" Target="https://i.redd.it/zizjem0hno751.jpg" TargetMode="External"/><Relationship Id="rId619" Type="http://schemas.openxmlformats.org/officeDocument/2006/relationships/hyperlink" Target="https://i.redd.it/zgx6tynqpm351.jpg" TargetMode="External"/><Relationship Id="rId618" Type="http://schemas.openxmlformats.org/officeDocument/2006/relationships/hyperlink" Target="https://i.redd.it/zc3ke2owlr551.png" TargetMode="External"/><Relationship Id="rId613" Type="http://schemas.openxmlformats.org/officeDocument/2006/relationships/hyperlink" Target="https://i.redd.it/z1voqbry85651.jpg" TargetMode="External"/><Relationship Id="rId612" Type="http://schemas.openxmlformats.org/officeDocument/2006/relationships/hyperlink" Target="https://i.redd.it/z0gqvkg1k1751.jpg" TargetMode="External"/><Relationship Id="rId611" Type="http://schemas.openxmlformats.org/officeDocument/2006/relationships/hyperlink" Target="https://i.redd.it/z0a4od2rov751.png" TargetMode="External"/><Relationship Id="rId610" Type="http://schemas.openxmlformats.org/officeDocument/2006/relationships/hyperlink" Target="https://i.redd.it/z012vixt3t351.png" TargetMode="External"/><Relationship Id="rId617" Type="http://schemas.openxmlformats.org/officeDocument/2006/relationships/hyperlink" Target="https://i.redd.it/zc0vbzvh0q251.png" TargetMode="External"/><Relationship Id="rId616" Type="http://schemas.openxmlformats.org/officeDocument/2006/relationships/hyperlink" Target="https://i.redd.it/z8ekh1z67q251.jpg" TargetMode="External"/><Relationship Id="rId615" Type="http://schemas.openxmlformats.org/officeDocument/2006/relationships/hyperlink" Target="https://i.redd.it/z4dvfwhp8v451.png" TargetMode="External"/><Relationship Id="rId614" Type="http://schemas.openxmlformats.org/officeDocument/2006/relationships/hyperlink" Target="https://i.redd.it/z2fapecoq4551.jpg" TargetMode="External"/><Relationship Id="rId609" Type="http://schemas.openxmlformats.org/officeDocument/2006/relationships/hyperlink" Target="https://i.redd.it/yvzobykogk251.jpg" TargetMode="External"/><Relationship Id="rId608" Type="http://schemas.openxmlformats.org/officeDocument/2006/relationships/hyperlink" Target="https://i.redd.it/yuscnmq7np351.jpg" TargetMode="External"/><Relationship Id="rId607" Type="http://schemas.openxmlformats.org/officeDocument/2006/relationships/hyperlink" Target="https://i.redd.it/yqvu20ityi551.png" TargetMode="External"/><Relationship Id="rId602" Type="http://schemas.openxmlformats.org/officeDocument/2006/relationships/hyperlink" Target="https://i.redd.it/yb3zkuoxbc351.jpg" TargetMode="External"/><Relationship Id="rId601" Type="http://schemas.openxmlformats.org/officeDocument/2006/relationships/hyperlink" Target="https://i.redd.it/y9izx865il551.png" TargetMode="External"/><Relationship Id="rId600" Type="http://schemas.openxmlformats.org/officeDocument/2006/relationships/hyperlink" Target="https://i.redd.it/y8y3fwbkby251.jpg" TargetMode="External"/><Relationship Id="rId606" Type="http://schemas.openxmlformats.org/officeDocument/2006/relationships/hyperlink" Target="https://i.redd.it/ymx082hzso551.jpg" TargetMode="External"/><Relationship Id="rId605" Type="http://schemas.openxmlformats.org/officeDocument/2006/relationships/hyperlink" Target="https://i.redd.it/ylz8o5zwoc351.jpg" TargetMode="External"/><Relationship Id="rId604" Type="http://schemas.openxmlformats.org/officeDocument/2006/relationships/hyperlink" Target="https://i.redd.it/ykvnr324tw351.jpg" TargetMode="External"/><Relationship Id="rId603" Type="http://schemas.openxmlformats.org/officeDocument/2006/relationships/hyperlink" Target="https://i.redd.it/yjffmr3d44651.jp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86"/>
    <col customWidth="1" min="4" max="4" width="34.14"/>
    <col customWidth="1" min="6" max="6" width="21.0"/>
    <col customWidth="1" min="9" max="9" width="16.0"/>
    <col customWidth="1" min="11" max="11" width="30.86"/>
  </cols>
  <sheetData>
    <row r="1">
      <c r="A1" s="1" t="s">
        <v>0</v>
      </c>
      <c r="B1" s="1" t="s">
        <v>1</v>
      </c>
      <c r="C1" s="1" t="s">
        <v>2</v>
      </c>
      <c r="D1" s="2" t="s">
        <v>3</v>
      </c>
      <c r="E1" s="1" t="s">
        <v>4</v>
      </c>
      <c r="F1" s="1" t="s">
        <v>5</v>
      </c>
      <c r="G1" s="1" t="s">
        <v>6</v>
      </c>
      <c r="H1" s="1" t="s">
        <v>7</v>
      </c>
      <c r="I1" s="1" t="s">
        <v>8</v>
      </c>
      <c r="J1" s="3" t="s">
        <v>9</v>
      </c>
      <c r="K1" s="4"/>
    </row>
    <row r="2">
      <c r="A2" s="5" t="s">
        <v>10</v>
      </c>
      <c r="B2" s="6" t="s">
        <v>11</v>
      </c>
      <c r="C2" s="7">
        <v>1.591045929E9</v>
      </c>
      <c r="D2" s="8">
        <f t="shared" ref="D2:D203" si="1">(C2/86400)+25569+(-5/24)</f>
        <v>43983.6751</v>
      </c>
      <c r="E2" s="9" t="s">
        <v>12</v>
      </c>
      <c r="F2" s="9" t="s">
        <v>13</v>
      </c>
      <c r="G2" s="6" t="s">
        <v>14</v>
      </c>
      <c r="H2" s="7">
        <v>4.0</v>
      </c>
      <c r="I2" s="9" t="s">
        <v>15</v>
      </c>
      <c r="J2" s="10">
        <v>0.01286689</v>
      </c>
      <c r="K2" s="10"/>
      <c r="L2" s="11"/>
      <c r="M2" s="11"/>
      <c r="N2" s="11"/>
      <c r="O2" s="11"/>
      <c r="P2" s="11"/>
      <c r="Q2" s="11"/>
      <c r="R2" s="11"/>
      <c r="S2" s="11"/>
      <c r="T2" s="11"/>
      <c r="U2" s="11"/>
    </row>
    <row r="3">
      <c r="A3" s="6" t="s">
        <v>16</v>
      </c>
      <c r="B3" s="6" t="s">
        <v>11</v>
      </c>
      <c r="C3" s="7">
        <v>1.591972242E9</v>
      </c>
      <c r="D3" s="8">
        <f t="shared" si="1"/>
        <v>43994.39632</v>
      </c>
      <c r="E3" s="9" t="s">
        <v>17</v>
      </c>
      <c r="F3" s="9" t="s">
        <v>18</v>
      </c>
      <c r="G3" s="6" t="s">
        <v>19</v>
      </c>
      <c r="H3" s="7">
        <v>0.0</v>
      </c>
      <c r="I3" s="9" t="s">
        <v>20</v>
      </c>
      <c r="J3" s="10">
        <v>0.02289834</v>
      </c>
      <c r="K3" s="10"/>
      <c r="L3" s="11"/>
      <c r="M3" s="11"/>
      <c r="N3" s="11"/>
      <c r="O3" s="11"/>
      <c r="P3" s="11"/>
      <c r="Q3" s="11"/>
      <c r="R3" s="11"/>
      <c r="S3" s="11"/>
      <c r="T3" s="11"/>
      <c r="U3" s="11"/>
    </row>
    <row r="4">
      <c r="A4" s="6" t="s">
        <v>21</v>
      </c>
      <c r="B4" s="6" t="s">
        <v>22</v>
      </c>
      <c r="C4" s="7">
        <v>1.591936491E9</v>
      </c>
      <c r="D4" s="8">
        <f t="shared" si="1"/>
        <v>43993.98253</v>
      </c>
      <c r="E4" s="9" t="s">
        <v>23</v>
      </c>
      <c r="F4" s="9" t="s">
        <v>24</v>
      </c>
      <c r="G4" s="6" t="s">
        <v>25</v>
      </c>
      <c r="H4" s="7">
        <v>0.0</v>
      </c>
      <c r="I4" s="9" t="s">
        <v>26</v>
      </c>
      <c r="J4" s="10">
        <v>0.02384289</v>
      </c>
      <c r="K4" s="10"/>
      <c r="L4" s="11"/>
      <c r="M4" s="11"/>
      <c r="N4" s="11"/>
      <c r="O4" s="11"/>
      <c r="P4" s="11"/>
      <c r="Q4" s="11"/>
      <c r="R4" s="11"/>
      <c r="S4" s="11"/>
      <c r="T4" s="11"/>
      <c r="U4" s="11"/>
    </row>
    <row r="5">
      <c r="A5" s="6" t="s">
        <v>27</v>
      </c>
      <c r="B5" s="6" t="s">
        <v>22</v>
      </c>
      <c r="C5" s="7">
        <v>1.593133027E9</v>
      </c>
      <c r="D5" s="8">
        <f t="shared" si="1"/>
        <v>44007.83133</v>
      </c>
      <c r="E5" s="9" t="s">
        <v>17</v>
      </c>
      <c r="F5" s="9" t="s">
        <v>28</v>
      </c>
      <c r="G5" s="6" t="s">
        <v>29</v>
      </c>
      <c r="H5" s="7">
        <v>4.0</v>
      </c>
      <c r="I5" s="9" t="s">
        <v>30</v>
      </c>
      <c r="J5" s="10">
        <v>0.03150701</v>
      </c>
      <c r="K5" s="10"/>
      <c r="L5" s="11"/>
      <c r="M5" s="11"/>
      <c r="N5" s="11"/>
      <c r="O5" s="11"/>
      <c r="P5" s="11"/>
      <c r="Q5" s="11"/>
      <c r="R5" s="11"/>
      <c r="S5" s="11"/>
      <c r="T5" s="11"/>
      <c r="U5" s="11"/>
    </row>
    <row r="6">
      <c r="A6" s="6" t="s">
        <v>31</v>
      </c>
      <c r="B6" s="6" t="s">
        <v>22</v>
      </c>
      <c r="C6" s="7">
        <v>1.592746575E9</v>
      </c>
      <c r="D6" s="8">
        <f t="shared" si="1"/>
        <v>44003.35851</v>
      </c>
      <c r="E6" s="6" t="s">
        <v>32</v>
      </c>
      <c r="F6" s="9" t="s">
        <v>33</v>
      </c>
      <c r="G6" s="6" t="s">
        <v>34</v>
      </c>
      <c r="H6" s="7">
        <v>13.0</v>
      </c>
      <c r="I6" s="9" t="s">
        <v>33</v>
      </c>
      <c r="J6" s="10">
        <v>0.03171624</v>
      </c>
      <c r="K6" s="10"/>
      <c r="L6" s="11"/>
      <c r="M6" s="11"/>
      <c r="N6" s="11"/>
      <c r="O6" s="11"/>
      <c r="P6" s="11"/>
      <c r="Q6" s="11"/>
      <c r="R6" s="11"/>
      <c r="S6" s="11"/>
      <c r="T6" s="11"/>
      <c r="U6" s="11"/>
    </row>
    <row r="7">
      <c r="A7" s="6" t="s">
        <v>35</v>
      </c>
      <c r="B7" s="6" t="s">
        <v>11</v>
      </c>
      <c r="C7" s="7">
        <v>1.591887941E9</v>
      </c>
      <c r="D7" s="8">
        <f t="shared" si="1"/>
        <v>43993.42061</v>
      </c>
      <c r="E7" s="9" t="s">
        <v>36</v>
      </c>
      <c r="F7" s="9" t="s">
        <v>37</v>
      </c>
      <c r="G7" s="6" t="s">
        <v>38</v>
      </c>
      <c r="H7" s="7">
        <v>20.0</v>
      </c>
      <c r="I7" s="9" t="s">
        <v>39</v>
      </c>
      <c r="J7" s="10">
        <v>0.03341881</v>
      </c>
      <c r="K7" s="10"/>
      <c r="L7" s="11"/>
      <c r="M7" s="11"/>
      <c r="N7" s="11"/>
      <c r="O7" s="11"/>
      <c r="P7" s="11"/>
      <c r="Q7" s="11"/>
      <c r="R7" s="11"/>
      <c r="S7" s="11"/>
      <c r="T7" s="11"/>
      <c r="U7" s="11"/>
    </row>
    <row r="8">
      <c r="A8" s="6" t="s">
        <v>40</v>
      </c>
      <c r="B8" s="6" t="s">
        <v>11</v>
      </c>
      <c r="C8" s="7">
        <v>1.591306889E9</v>
      </c>
      <c r="D8" s="8">
        <f t="shared" si="1"/>
        <v>43986.69547</v>
      </c>
      <c r="E8" s="9" t="s">
        <v>12</v>
      </c>
      <c r="F8" s="9" t="s">
        <v>41</v>
      </c>
      <c r="G8" s="6" t="s">
        <v>42</v>
      </c>
      <c r="H8" s="7">
        <v>2.0</v>
      </c>
      <c r="I8" s="9" t="s">
        <v>43</v>
      </c>
      <c r="J8" s="10">
        <v>0.03967588</v>
      </c>
      <c r="K8" s="10"/>
      <c r="L8" s="11"/>
      <c r="M8" s="11"/>
      <c r="N8" s="11"/>
      <c r="O8" s="11"/>
      <c r="P8" s="11"/>
      <c r="Q8" s="11"/>
      <c r="R8" s="11"/>
      <c r="S8" s="11"/>
      <c r="T8" s="11"/>
      <c r="U8" s="11"/>
    </row>
    <row r="9">
      <c r="A9" s="6" t="s">
        <v>44</v>
      </c>
      <c r="B9" s="6" t="s">
        <v>11</v>
      </c>
      <c r="C9" s="7">
        <v>1.591278912E9</v>
      </c>
      <c r="D9" s="8">
        <f t="shared" si="1"/>
        <v>43986.37167</v>
      </c>
      <c r="E9" s="9" t="s">
        <v>36</v>
      </c>
      <c r="F9" s="9" t="s">
        <v>45</v>
      </c>
      <c r="G9" s="6" t="s">
        <v>46</v>
      </c>
      <c r="H9" s="7">
        <v>12.0</v>
      </c>
      <c r="I9" s="9" t="s">
        <v>47</v>
      </c>
      <c r="J9" s="10">
        <v>0.04527027</v>
      </c>
      <c r="K9" s="10"/>
      <c r="L9" s="11"/>
      <c r="M9" s="11"/>
      <c r="N9" s="11"/>
      <c r="O9" s="11"/>
      <c r="P9" s="11"/>
      <c r="Q9" s="11"/>
      <c r="R9" s="11"/>
      <c r="S9" s="11"/>
      <c r="T9" s="11"/>
      <c r="U9" s="11"/>
    </row>
    <row r="10">
      <c r="A10" s="5" t="s">
        <v>48</v>
      </c>
      <c r="B10" s="6" t="s">
        <v>11</v>
      </c>
      <c r="C10" s="7">
        <v>1.591726781E9</v>
      </c>
      <c r="D10" s="8">
        <f t="shared" si="1"/>
        <v>43991.55534</v>
      </c>
      <c r="E10" s="9" t="s">
        <v>12</v>
      </c>
      <c r="F10" s="9" t="s">
        <v>49</v>
      </c>
      <c r="G10" s="6" t="s">
        <v>50</v>
      </c>
      <c r="H10" s="7">
        <v>16.0</v>
      </c>
      <c r="I10" s="9" t="s">
        <v>51</v>
      </c>
      <c r="J10" s="10">
        <v>0.04640626</v>
      </c>
      <c r="K10" s="10"/>
      <c r="L10" s="11"/>
      <c r="M10" s="11"/>
      <c r="N10" s="11"/>
      <c r="O10" s="11"/>
      <c r="P10" s="11"/>
      <c r="Q10" s="11"/>
      <c r="R10" s="11"/>
      <c r="S10" s="11"/>
      <c r="T10" s="11"/>
      <c r="U10" s="11"/>
    </row>
    <row r="11">
      <c r="A11" s="6" t="s">
        <v>52</v>
      </c>
      <c r="B11" s="6" t="s">
        <v>22</v>
      </c>
      <c r="C11" s="7">
        <v>1.591660051E9</v>
      </c>
      <c r="D11" s="8">
        <f t="shared" si="1"/>
        <v>43990.783</v>
      </c>
      <c r="E11" s="9" t="s">
        <v>23</v>
      </c>
      <c r="F11" s="9" t="s">
        <v>53</v>
      </c>
      <c r="G11" s="6" t="s">
        <v>54</v>
      </c>
      <c r="H11" s="7">
        <v>4.0</v>
      </c>
      <c r="I11" s="9" t="s">
        <v>55</v>
      </c>
      <c r="J11" s="10">
        <v>0.0507055</v>
      </c>
      <c r="K11" s="10"/>
      <c r="L11" s="11"/>
      <c r="M11" s="11"/>
      <c r="N11" s="11"/>
      <c r="O11" s="11"/>
      <c r="P11" s="11"/>
      <c r="Q11" s="11"/>
      <c r="R11" s="11"/>
      <c r="S11" s="11"/>
      <c r="T11" s="11"/>
      <c r="U11" s="11"/>
    </row>
    <row r="12">
      <c r="A12" s="6" t="s">
        <v>56</v>
      </c>
      <c r="B12" s="6" t="s">
        <v>22</v>
      </c>
      <c r="C12" s="7">
        <v>1.591279662E9</v>
      </c>
      <c r="D12" s="8">
        <f t="shared" si="1"/>
        <v>43986.38035</v>
      </c>
      <c r="E12" s="9" t="s">
        <v>57</v>
      </c>
      <c r="F12" s="9" t="s">
        <v>58</v>
      </c>
      <c r="G12" s="6" t="s">
        <v>59</v>
      </c>
      <c r="H12" s="7">
        <v>1.0</v>
      </c>
      <c r="I12" s="9" t="s">
        <v>60</v>
      </c>
      <c r="J12" s="10">
        <v>0.05163628</v>
      </c>
      <c r="K12" s="10"/>
      <c r="L12" s="11"/>
      <c r="M12" s="11"/>
      <c r="N12" s="11"/>
      <c r="O12" s="11"/>
      <c r="P12" s="11"/>
      <c r="Q12" s="11"/>
      <c r="R12" s="11"/>
      <c r="S12" s="11"/>
      <c r="T12" s="11"/>
      <c r="U12" s="11"/>
    </row>
    <row r="13">
      <c r="A13" s="6" t="s">
        <v>61</v>
      </c>
      <c r="B13" s="6" t="s">
        <v>22</v>
      </c>
      <c r="C13" s="7">
        <v>1.592054765E9</v>
      </c>
      <c r="D13" s="8">
        <f t="shared" si="1"/>
        <v>43995.35145</v>
      </c>
      <c r="E13" s="9" t="s">
        <v>23</v>
      </c>
      <c r="F13" s="9" t="s">
        <v>62</v>
      </c>
      <c r="G13" s="6" t="s">
        <v>63</v>
      </c>
      <c r="H13" s="7">
        <v>15.0</v>
      </c>
      <c r="I13" s="9" t="s">
        <v>62</v>
      </c>
      <c r="J13" s="10">
        <v>0.05188386</v>
      </c>
      <c r="K13" s="10"/>
      <c r="L13" s="11"/>
      <c r="M13" s="11"/>
      <c r="N13" s="11"/>
      <c r="O13" s="11"/>
      <c r="P13" s="11"/>
      <c r="Q13" s="11"/>
      <c r="R13" s="11"/>
      <c r="S13" s="11"/>
      <c r="T13" s="11"/>
      <c r="U13" s="11"/>
    </row>
    <row r="14">
      <c r="A14" s="6" t="s">
        <v>64</v>
      </c>
      <c r="B14" s="6" t="s">
        <v>11</v>
      </c>
      <c r="C14" s="7">
        <v>1.591584944E9</v>
      </c>
      <c r="D14" s="8">
        <f t="shared" si="1"/>
        <v>43989.9137</v>
      </c>
      <c r="E14" s="9" t="s">
        <v>36</v>
      </c>
      <c r="F14" s="9" t="s">
        <v>65</v>
      </c>
      <c r="G14" s="6" t="s">
        <v>66</v>
      </c>
      <c r="H14" s="7">
        <v>8.0</v>
      </c>
      <c r="I14" s="9" t="s">
        <v>67</v>
      </c>
      <c r="J14" s="10">
        <v>0.05205352</v>
      </c>
      <c r="K14" s="10"/>
      <c r="L14" s="11"/>
      <c r="M14" s="11"/>
      <c r="N14" s="11"/>
      <c r="O14" s="11"/>
      <c r="P14" s="11"/>
      <c r="Q14" s="11"/>
      <c r="R14" s="11"/>
      <c r="S14" s="11"/>
      <c r="T14" s="11"/>
      <c r="U14" s="11"/>
    </row>
    <row r="15">
      <c r="A15" s="6" t="s">
        <v>68</v>
      </c>
      <c r="B15" s="6" t="s">
        <v>22</v>
      </c>
      <c r="C15" s="7">
        <v>1.592622043E9</v>
      </c>
      <c r="D15" s="8">
        <f t="shared" si="1"/>
        <v>44001.91716</v>
      </c>
      <c r="E15" s="9" t="s">
        <v>23</v>
      </c>
      <c r="F15" s="9" t="s">
        <v>69</v>
      </c>
      <c r="G15" s="6" t="s">
        <v>70</v>
      </c>
      <c r="H15" s="7">
        <v>2.0</v>
      </c>
      <c r="I15" s="9" t="s">
        <v>71</v>
      </c>
      <c r="J15" s="10">
        <v>0.05256676</v>
      </c>
      <c r="K15" s="10"/>
      <c r="L15" s="11"/>
      <c r="M15" s="11"/>
      <c r="N15" s="11"/>
      <c r="O15" s="11"/>
      <c r="P15" s="11"/>
      <c r="Q15" s="11"/>
      <c r="R15" s="11"/>
      <c r="S15" s="11"/>
      <c r="T15" s="11"/>
      <c r="U15" s="11"/>
    </row>
    <row r="16">
      <c r="A16" s="6" t="s">
        <v>72</v>
      </c>
      <c r="B16" s="6" t="s">
        <v>11</v>
      </c>
      <c r="C16" s="7">
        <v>1.591916214E9</v>
      </c>
      <c r="D16" s="8">
        <f t="shared" si="1"/>
        <v>43993.74785</v>
      </c>
      <c r="E16" s="9" t="s">
        <v>36</v>
      </c>
      <c r="F16" s="9" t="s">
        <v>73</v>
      </c>
      <c r="G16" s="6" t="s">
        <v>74</v>
      </c>
      <c r="H16" s="7">
        <v>12.0</v>
      </c>
      <c r="I16" s="9" t="s">
        <v>75</v>
      </c>
      <c r="J16" s="10">
        <v>0.05272521</v>
      </c>
      <c r="K16" s="10"/>
      <c r="L16" s="11"/>
      <c r="M16" s="11"/>
      <c r="N16" s="11"/>
      <c r="O16" s="11"/>
      <c r="P16" s="11"/>
      <c r="Q16" s="11"/>
      <c r="R16" s="11"/>
      <c r="S16" s="11"/>
      <c r="T16" s="11"/>
      <c r="U16" s="11"/>
    </row>
    <row r="17">
      <c r="A17" s="6" t="s">
        <v>76</v>
      </c>
      <c r="B17" s="6" t="s">
        <v>22</v>
      </c>
      <c r="C17" s="7">
        <v>1.59269809E9</v>
      </c>
      <c r="D17" s="8">
        <f t="shared" si="1"/>
        <v>44002.79734</v>
      </c>
      <c r="E17" s="6" t="s">
        <v>77</v>
      </c>
      <c r="F17" s="9" t="s">
        <v>78</v>
      </c>
      <c r="G17" s="6" t="s">
        <v>79</v>
      </c>
      <c r="H17" s="7">
        <v>0.0</v>
      </c>
      <c r="I17" s="6" t="s">
        <v>80</v>
      </c>
      <c r="J17" s="10">
        <v>0.05860534</v>
      </c>
      <c r="K17" s="10"/>
      <c r="L17" s="11"/>
      <c r="M17" s="11"/>
      <c r="N17" s="11"/>
      <c r="O17" s="11"/>
      <c r="P17" s="11"/>
      <c r="Q17" s="11"/>
      <c r="R17" s="11"/>
      <c r="S17" s="11"/>
      <c r="T17" s="11"/>
      <c r="U17" s="11"/>
    </row>
    <row r="18">
      <c r="A18" s="6" t="s">
        <v>81</v>
      </c>
      <c r="B18" s="6" t="s">
        <v>11</v>
      </c>
      <c r="C18" s="7">
        <v>1.591209336E9</v>
      </c>
      <c r="D18" s="8">
        <f t="shared" si="1"/>
        <v>43985.56639</v>
      </c>
      <c r="E18" s="9" t="s">
        <v>82</v>
      </c>
      <c r="F18" s="9" t="s">
        <v>83</v>
      </c>
      <c r="G18" s="6" t="s">
        <v>84</v>
      </c>
      <c r="H18" s="7">
        <v>1.0</v>
      </c>
      <c r="I18" s="9" t="s">
        <v>85</v>
      </c>
      <c r="J18" s="10">
        <v>0.05867034</v>
      </c>
      <c r="K18" s="10"/>
      <c r="L18" s="11"/>
      <c r="M18" s="11"/>
      <c r="N18" s="11"/>
      <c r="O18" s="11"/>
      <c r="P18" s="11"/>
      <c r="Q18" s="11"/>
      <c r="R18" s="11"/>
      <c r="S18" s="11"/>
      <c r="T18" s="11"/>
      <c r="U18" s="11"/>
    </row>
    <row r="19">
      <c r="A19" s="6" t="s">
        <v>86</v>
      </c>
      <c r="B19" s="6" t="s">
        <v>22</v>
      </c>
      <c r="C19" s="7">
        <v>1.593114948E9</v>
      </c>
      <c r="D19" s="8">
        <f t="shared" si="1"/>
        <v>44007.62208</v>
      </c>
      <c r="E19" s="9" t="s">
        <v>87</v>
      </c>
      <c r="F19" s="9" t="s">
        <v>88</v>
      </c>
      <c r="G19" s="6" t="s">
        <v>89</v>
      </c>
      <c r="H19" s="7">
        <v>1.0</v>
      </c>
      <c r="I19" s="9" t="s">
        <v>90</v>
      </c>
      <c r="J19" s="10">
        <v>0.05890563</v>
      </c>
      <c r="K19" s="10"/>
      <c r="L19" s="11"/>
      <c r="M19" s="11"/>
      <c r="N19" s="11"/>
      <c r="O19" s="11"/>
      <c r="P19" s="11"/>
      <c r="Q19" s="11"/>
      <c r="R19" s="11"/>
      <c r="S19" s="11"/>
      <c r="T19" s="11"/>
      <c r="U19" s="11"/>
    </row>
    <row r="20">
      <c r="A20" s="6" t="s">
        <v>91</v>
      </c>
      <c r="B20" s="6" t="s">
        <v>22</v>
      </c>
      <c r="C20" s="7">
        <v>1.591663954E9</v>
      </c>
      <c r="D20" s="8">
        <f t="shared" si="1"/>
        <v>43990.82817</v>
      </c>
      <c r="E20" s="9" t="s">
        <v>92</v>
      </c>
      <c r="F20" s="9" t="s">
        <v>93</v>
      </c>
      <c r="G20" s="6" t="s">
        <v>94</v>
      </c>
      <c r="H20" s="7">
        <v>0.0</v>
      </c>
      <c r="I20" s="9" t="s">
        <v>95</v>
      </c>
      <c r="J20" s="10">
        <v>0.05968345</v>
      </c>
      <c r="K20" s="10"/>
      <c r="L20" s="11"/>
      <c r="M20" s="11"/>
      <c r="N20" s="11"/>
      <c r="O20" s="11"/>
      <c r="P20" s="11"/>
      <c r="Q20" s="11"/>
      <c r="R20" s="11"/>
      <c r="S20" s="11"/>
      <c r="T20" s="11"/>
      <c r="U20" s="11"/>
    </row>
    <row r="21">
      <c r="A21" s="6" t="s">
        <v>96</v>
      </c>
      <c r="B21" s="6" t="s">
        <v>22</v>
      </c>
      <c r="C21" s="7">
        <v>1.592412102E9</v>
      </c>
      <c r="D21" s="8">
        <f t="shared" si="1"/>
        <v>43999.48729</v>
      </c>
      <c r="E21" s="9" t="s">
        <v>97</v>
      </c>
      <c r="F21" s="9" t="s">
        <v>98</v>
      </c>
      <c r="G21" s="6" t="s">
        <v>99</v>
      </c>
      <c r="H21" s="7">
        <v>2.0</v>
      </c>
      <c r="I21" s="9" t="s">
        <v>100</v>
      </c>
      <c r="J21" s="10">
        <v>0.0605466</v>
      </c>
      <c r="K21" s="10"/>
      <c r="L21" s="11"/>
      <c r="M21" s="11"/>
      <c r="N21" s="11"/>
      <c r="O21" s="11"/>
      <c r="P21" s="11"/>
      <c r="Q21" s="11"/>
      <c r="R21" s="11"/>
      <c r="S21" s="11"/>
      <c r="T21" s="11"/>
      <c r="U21" s="11"/>
    </row>
    <row r="22">
      <c r="A22" s="6" t="s">
        <v>101</v>
      </c>
      <c r="B22" s="6" t="s">
        <v>22</v>
      </c>
      <c r="C22" s="7">
        <v>1.592252084E9</v>
      </c>
      <c r="D22" s="8">
        <f t="shared" si="1"/>
        <v>43997.63523</v>
      </c>
      <c r="E22" s="9" t="s">
        <v>23</v>
      </c>
      <c r="F22" s="9" t="s">
        <v>102</v>
      </c>
      <c r="G22" s="6" t="s">
        <v>103</v>
      </c>
      <c r="H22" s="7">
        <v>2.0</v>
      </c>
      <c r="I22" s="9" t="s">
        <v>104</v>
      </c>
      <c r="J22" s="10">
        <v>0.06181926</v>
      </c>
      <c r="K22" s="10"/>
      <c r="L22" s="11"/>
      <c r="M22" s="11"/>
      <c r="N22" s="11"/>
      <c r="O22" s="11"/>
      <c r="P22" s="11"/>
      <c r="Q22" s="11"/>
      <c r="R22" s="11"/>
      <c r="S22" s="11"/>
      <c r="T22" s="11"/>
      <c r="U22" s="11"/>
    </row>
    <row r="23">
      <c r="A23" s="6" t="s">
        <v>105</v>
      </c>
      <c r="B23" s="6" t="s">
        <v>11</v>
      </c>
      <c r="C23" s="7">
        <v>1.592691028E9</v>
      </c>
      <c r="D23" s="8">
        <f t="shared" si="1"/>
        <v>44002.7156</v>
      </c>
      <c r="E23" s="9" t="s">
        <v>106</v>
      </c>
      <c r="F23" s="9" t="s">
        <v>107</v>
      </c>
      <c r="G23" s="6" t="s">
        <v>108</v>
      </c>
      <c r="H23" s="7">
        <v>1.0</v>
      </c>
      <c r="I23" s="9" t="s">
        <v>109</v>
      </c>
      <c r="J23" s="10">
        <v>0.06217133</v>
      </c>
      <c r="K23" s="10"/>
      <c r="L23" s="11"/>
      <c r="M23" s="11"/>
      <c r="N23" s="11"/>
      <c r="O23" s="11"/>
      <c r="P23" s="11"/>
      <c r="Q23" s="11"/>
      <c r="R23" s="11"/>
      <c r="S23" s="11"/>
      <c r="T23" s="11"/>
      <c r="U23" s="11"/>
    </row>
    <row r="24">
      <c r="A24" s="6" t="s">
        <v>110</v>
      </c>
      <c r="B24" s="6" t="s">
        <v>22</v>
      </c>
      <c r="C24" s="7">
        <v>1.59202292E9</v>
      </c>
      <c r="D24" s="8">
        <f t="shared" si="1"/>
        <v>43994.98287</v>
      </c>
      <c r="E24" s="9" t="s">
        <v>111</v>
      </c>
      <c r="F24" s="9" t="s">
        <v>112</v>
      </c>
      <c r="G24" s="6" t="s">
        <v>113</v>
      </c>
      <c r="H24" s="7">
        <v>2.0</v>
      </c>
      <c r="I24" s="9" t="s">
        <v>112</v>
      </c>
      <c r="J24" s="10">
        <v>0.06674718</v>
      </c>
      <c r="K24" s="10"/>
      <c r="L24" s="11"/>
      <c r="M24" s="11"/>
      <c r="N24" s="11"/>
      <c r="O24" s="11"/>
      <c r="P24" s="11"/>
      <c r="Q24" s="11"/>
      <c r="R24" s="11"/>
      <c r="S24" s="11"/>
      <c r="T24" s="11"/>
      <c r="U24" s="11"/>
    </row>
    <row r="25">
      <c r="A25" s="6" t="s">
        <v>114</v>
      </c>
      <c r="B25" s="6" t="s">
        <v>11</v>
      </c>
      <c r="C25" s="7">
        <v>1.591745996E9</v>
      </c>
      <c r="D25" s="8">
        <f t="shared" si="1"/>
        <v>43991.77773</v>
      </c>
      <c r="E25" s="9" t="s">
        <v>23</v>
      </c>
      <c r="F25" s="9" t="s">
        <v>115</v>
      </c>
      <c r="G25" s="6" t="s">
        <v>116</v>
      </c>
      <c r="H25" s="7">
        <v>11.0</v>
      </c>
      <c r="I25" s="9" t="s">
        <v>117</v>
      </c>
      <c r="J25" s="10">
        <v>0.06894986</v>
      </c>
      <c r="K25" s="10"/>
      <c r="L25" s="11"/>
      <c r="M25" s="11"/>
      <c r="N25" s="11"/>
      <c r="O25" s="11"/>
      <c r="P25" s="11"/>
      <c r="Q25" s="11"/>
      <c r="R25" s="11"/>
      <c r="S25" s="11"/>
      <c r="T25" s="11"/>
      <c r="U25" s="11"/>
    </row>
    <row r="26">
      <c r="A26" s="6" t="s">
        <v>118</v>
      </c>
      <c r="B26" s="6" t="s">
        <v>22</v>
      </c>
      <c r="C26" s="7">
        <v>1.592402543E9</v>
      </c>
      <c r="D26" s="8">
        <f t="shared" si="1"/>
        <v>43999.37666</v>
      </c>
      <c r="E26" s="9" t="s">
        <v>119</v>
      </c>
      <c r="F26" s="9" t="s">
        <v>120</v>
      </c>
      <c r="G26" s="6" t="s">
        <v>121</v>
      </c>
      <c r="H26" s="7">
        <v>3.0</v>
      </c>
      <c r="I26" s="9" t="s">
        <v>122</v>
      </c>
      <c r="J26" s="10">
        <v>0.07113436</v>
      </c>
      <c r="K26" s="10"/>
      <c r="L26" s="11"/>
      <c r="M26" s="11"/>
      <c r="N26" s="11"/>
      <c r="O26" s="11"/>
      <c r="P26" s="11"/>
      <c r="Q26" s="11"/>
      <c r="R26" s="11"/>
      <c r="S26" s="11"/>
      <c r="T26" s="11"/>
      <c r="U26" s="11"/>
    </row>
    <row r="27">
      <c r="A27" s="6" t="s">
        <v>123</v>
      </c>
      <c r="B27" s="6" t="s">
        <v>22</v>
      </c>
      <c r="C27" s="7">
        <v>1.592836928E9</v>
      </c>
      <c r="D27" s="8">
        <f t="shared" si="1"/>
        <v>44004.40426</v>
      </c>
      <c r="E27" s="9" t="s">
        <v>97</v>
      </c>
      <c r="F27" s="9" t="s">
        <v>124</v>
      </c>
      <c r="G27" s="6" t="s">
        <v>125</v>
      </c>
      <c r="H27" s="7">
        <v>2.0</v>
      </c>
      <c r="I27" s="9" t="s">
        <v>126</v>
      </c>
      <c r="J27" s="10">
        <v>0.07231767</v>
      </c>
      <c r="K27" s="10"/>
      <c r="L27" s="11"/>
      <c r="M27" s="11"/>
      <c r="N27" s="11"/>
      <c r="O27" s="11"/>
      <c r="P27" s="11"/>
      <c r="Q27" s="11"/>
      <c r="R27" s="11"/>
      <c r="S27" s="11"/>
      <c r="T27" s="11"/>
      <c r="U27" s="11"/>
    </row>
    <row r="28">
      <c r="A28" s="6" t="s">
        <v>127</v>
      </c>
      <c r="B28" s="6" t="s">
        <v>22</v>
      </c>
      <c r="C28" s="7">
        <v>1.591201741E9</v>
      </c>
      <c r="D28" s="8">
        <f t="shared" si="1"/>
        <v>43985.47848</v>
      </c>
      <c r="E28" s="6" t="s">
        <v>32</v>
      </c>
      <c r="F28" s="9" t="s">
        <v>128</v>
      </c>
      <c r="G28" s="6" t="s">
        <v>129</v>
      </c>
      <c r="H28" s="7">
        <v>2.0</v>
      </c>
      <c r="I28" s="9" t="s">
        <v>128</v>
      </c>
      <c r="J28" s="10">
        <v>0.07243523</v>
      </c>
      <c r="K28" s="10"/>
      <c r="L28" s="11"/>
      <c r="M28" s="11"/>
      <c r="N28" s="11"/>
      <c r="O28" s="11"/>
      <c r="P28" s="11"/>
      <c r="Q28" s="11"/>
      <c r="R28" s="11"/>
      <c r="S28" s="11"/>
      <c r="T28" s="11"/>
      <c r="U28" s="11"/>
    </row>
    <row r="29">
      <c r="A29" s="6" t="s">
        <v>130</v>
      </c>
      <c r="B29" s="6" t="s">
        <v>22</v>
      </c>
      <c r="C29" s="7">
        <v>1.59258647E9</v>
      </c>
      <c r="D29" s="8">
        <f t="shared" si="1"/>
        <v>44001.50544</v>
      </c>
      <c r="E29" s="9" t="s">
        <v>131</v>
      </c>
      <c r="F29" s="9" t="s">
        <v>132</v>
      </c>
      <c r="G29" s="6" t="s">
        <v>133</v>
      </c>
      <c r="H29" s="7">
        <v>1.0</v>
      </c>
      <c r="I29" s="9" t="s">
        <v>134</v>
      </c>
      <c r="J29" s="10">
        <v>0.07270994</v>
      </c>
      <c r="K29" s="10"/>
      <c r="L29" s="11"/>
      <c r="M29" s="11"/>
      <c r="N29" s="11"/>
      <c r="O29" s="11"/>
      <c r="P29" s="11"/>
      <c r="Q29" s="11"/>
      <c r="R29" s="11"/>
      <c r="S29" s="11"/>
      <c r="T29" s="11"/>
      <c r="U29" s="11"/>
    </row>
    <row r="30">
      <c r="A30" s="6" t="s">
        <v>135</v>
      </c>
      <c r="B30" s="6" t="s">
        <v>11</v>
      </c>
      <c r="C30" s="7">
        <v>1.591296987E9</v>
      </c>
      <c r="D30" s="8">
        <f t="shared" si="1"/>
        <v>43986.58087</v>
      </c>
      <c r="E30" s="9" t="s">
        <v>97</v>
      </c>
      <c r="F30" s="9" t="s">
        <v>136</v>
      </c>
      <c r="G30" s="6" t="s">
        <v>137</v>
      </c>
      <c r="H30" s="7">
        <v>3.0</v>
      </c>
      <c r="I30" s="9" t="s">
        <v>138</v>
      </c>
      <c r="J30" s="10">
        <v>0.07290928</v>
      </c>
      <c r="K30" s="10"/>
      <c r="L30" s="11"/>
      <c r="M30" s="11"/>
      <c r="N30" s="11"/>
      <c r="O30" s="11"/>
      <c r="P30" s="11"/>
      <c r="Q30" s="11"/>
      <c r="R30" s="11"/>
      <c r="S30" s="11"/>
      <c r="T30" s="11"/>
      <c r="U30" s="11"/>
    </row>
    <row r="31">
      <c r="A31" s="6" t="s">
        <v>139</v>
      </c>
      <c r="B31" s="6" t="s">
        <v>11</v>
      </c>
      <c r="C31" s="7">
        <v>1.592166199E9</v>
      </c>
      <c r="D31" s="8">
        <f t="shared" si="1"/>
        <v>43996.64119</v>
      </c>
      <c r="E31" s="6" t="s">
        <v>140</v>
      </c>
      <c r="F31" s="9" t="s">
        <v>141</v>
      </c>
      <c r="G31" s="6" t="s">
        <v>142</v>
      </c>
      <c r="H31" s="7">
        <v>2.0</v>
      </c>
      <c r="I31" s="9" t="s">
        <v>143</v>
      </c>
      <c r="J31" s="10">
        <v>0.07332281</v>
      </c>
      <c r="K31" s="10"/>
      <c r="L31" s="11"/>
      <c r="M31" s="11"/>
      <c r="N31" s="11"/>
      <c r="O31" s="11"/>
      <c r="P31" s="11"/>
      <c r="Q31" s="11"/>
      <c r="R31" s="11"/>
      <c r="S31" s="11"/>
      <c r="T31" s="11"/>
      <c r="U31" s="11"/>
    </row>
    <row r="32">
      <c r="A32" s="5" t="s">
        <v>144</v>
      </c>
      <c r="B32" s="6" t="s">
        <v>22</v>
      </c>
      <c r="C32" s="7">
        <v>1.593442045E9</v>
      </c>
      <c r="D32" s="8">
        <f t="shared" si="1"/>
        <v>44011.40793</v>
      </c>
      <c r="E32" s="9" t="s">
        <v>145</v>
      </c>
      <c r="F32" s="9" t="s">
        <v>146</v>
      </c>
      <c r="G32" s="6" t="s">
        <v>147</v>
      </c>
      <c r="H32" s="7">
        <v>10.0</v>
      </c>
      <c r="I32" s="9" t="s">
        <v>148</v>
      </c>
      <c r="J32" s="10">
        <v>0.07421579</v>
      </c>
      <c r="K32" s="10"/>
      <c r="L32" s="11"/>
      <c r="M32" s="11"/>
      <c r="N32" s="11"/>
      <c r="O32" s="11"/>
      <c r="P32" s="11"/>
      <c r="Q32" s="11"/>
      <c r="R32" s="11"/>
      <c r="S32" s="11"/>
      <c r="T32" s="11"/>
      <c r="U32" s="11"/>
    </row>
    <row r="33">
      <c r="A33" s="6" t="s">
        <v>149</v>
      </c>
      <c r="B33" s="6" t="s">
        <v>11</v>
      </c>
      <c r="C33" s="7">
        <v>1.591918989E9</v>
      </c>
      <c r="D33" s="8">
        <f t="shared" si="1"/>
        <v>43993.77997</v>
      </c>
      <c r="E33" s="9" t="s">
        <v>12</v>
      </c>
      <c r="F33" s="9" t="s">
        <v>150</v>
      </c>
      <c r="G33" s="6" t="s">
        <v>151</v>
      </c>
      <c r="H33" s="7">
        <v>2.0</v>
      </c>
      <c r="I33" s="9" t="s">
        <v>152</v>
      </c>
      <c r="J33" s="10">
        <v>0.07426009</v>
      </c>
      <c r="K33" s="10"/>
      <c r="L33" s="11"/>
      <c r="M33" s="11"/>
      <c r="N33" s="11"/>
      <c r="O33" s="11"/>
      <c r="P33" s="11"/>
      <c r="Q33" s="11"/>
      <c r="R33" s="11"/>
      <c r="S33" s="11"/>
      <c r="T33" s="11"/>
      <c r="U33" s="11"/>
    </row>
    <row r="34">
      <c r="A34" s="6" t="s">
        <v>153</v>
      </c>
      <c r="B34" s="6" t="s">
        <v>11</v>
      </c>
      <c r="C34" s="7">
        <v>1.593208803E9</v>
      </c>
      <c r="D34" s="8">
        <f t="shared" si="1"/>
        <v>44008.70837</v>
      </c>
      <c r="E34" s="6" t="s">
        <v>154</v>
      </c>
      <c r="F34" s="9" t="s">
        <v>155</v>
      </c>
      <c r="G34" s="6" t="s">
        <v>156</v>
      </c>
      <c r="H34" s="7">
        <v>29.0</v>
      </c>
      <c r="I34" s="9" t="s">
        <v>157</v>
      </c>
      <c r="J34" s="10">
        <v>0.07440037</v>
      </c>
      <c r="K34" s="10"/>
      <c r="L34" s="11"/>
      <c r="M34" s="11"/>
      <c r="N34" s="11"/>
      <c r="O34" s="11"/>
      <c r="P34" s="11"/>
      <c r="Q34" s="11"/>
      <c r="R34" s="11"/>
      <c r="S34" s="11"/>
      <c r="T34" s="11"/>
      <c r="U34" s="11"/>
    </row>
    <row r="35">
      <c r="A35" s="6" t="s">
        <v>158</v>
      </c>
      <c r="B35" s="6" t="s">
        <v>22</v>
      </c>
      <c r="C35" s="7">
        <v>1.5919225E9</v>
      </c>
      <c r="D35" s="8">
        <f t="shared" si="1"/>
        <v>43993.8206</v>
      </c>
      <c r="E35" s="9" t="s">
        <v>159</v>
      </c>
      <c r="F35" s="9" t="s">
        <v>160</v>
      </c>
      <c r="G35" s="6" t="s">
        <v>161</v>
      </c>
      <c r="H35" s="7">
        <v>0.0</v>
      </c>
      <c r="I35" s="9" t="s">
        <v>162</v>
      </c>
      <c r="J35" s="10">
        <v>0.07445788</v>
      </c>
      <c r="K35" s="10"/>
      <c r="L35" s="11"/>
      <c r="M35" s="11"/>
      <c r="N35" s="11"/>
      <c r="O35" s="11"/>
      <c r="P35" s="11"/>
      <c r="Q35" s="11"/>
      <c r="R35" s="11"/>
      <c r="S35" s="11"/>
      <c r="T35" s="11"/>
      <c r="U35" s="11"/>
    </row>
    <row r="36">
      <c r="A36" s="6" t="s">
        <v>163</v>
      </c>
      <c r="B36" s="6" t="s">
        <v>11</v>
      </c>
      <c r="C36" s="7">
        <v>1.591120112E9</v>
      </c>
      <c r="D36" s="8">
        <f t="shared" si="1"/>
        <v>43984.5337</v>
      </c>
      <c r="E36" s="9" t="s">
        <v>36</v>
      </c>
      <c r="F36" s="9" t="s">
        <v>164</v>
      </c>
      <c r="G36" s="6" t="s">
        <v>165</v>
      </c>
      <c r="H36" s="7">
        <v>1.0</v>
      </c>
      <c r="I36" s="9" t="s">
        <v>166</v>
      </c>
      <c r="J36" s="10">
        <v>0.07448679</v>
      </c>
      <c r="K36" s="10"/>
      <c r="L36" s="11"/>
      <c r="M36" s="11"/>
      <c r="N36" s="11"/>
      <c r="O36" s="11"/>
      <c r="P36" s="11"/>
      <c r="Q36" s="11"/>
      <c r="R36" s="11"/>
      <c r="S36" s="11"/>
      <c r="T36" s="11"/>
      <c r="U36" s="11"/>
    </row>
    <row r="37">
      <c r="A37" s="6" t="s">
        <v>167</v>
      </c>
      <c r="B37" s="6" t="s">
        <v>168</v>
      </c>
      <c r="C37" s="7">
        <v>1.591064506E9</v>
      </c>
      <c r="D37" s="8">
        <f t="shared" si="1"/>
        <v>43983.89012</v>
      </c>
      <c r="E37" s="9" t="s">
        <v>23</v>
      </c>
      <c r="F37" s="9" t="s">
        <v>169</v>
      </c>
      <c r="G37" s="6" t="s">
        <v>170</v>
      </c>
      <c r="H37" s="7">
        <v>3.0</v>
      </c>
      <c r="I37" s="9" t="s">
        <v>171</v>
      </c>
      <c r="J37" s="10">
        <v>0.07457785</v>
      </c>
      <c r="K37" s="10"/>
      <c r="L37" s="11"/>
      <c r="M37" s="11"/>
      <c r="N37" s="11"/>
      <c r="O37" s="11"/>
      <c r="P37" s="11"/>
      <c r="Q37" s="11"/>
      <c r="R37" s="11"/>
      <c r="S37" s="11"/>
      <c r="T37" s="11"/>
      <c r="U37" s="11"/>
    </row>
    <row r="38">
      <c r="A38" s="6" t="s">
        <v>172</v>
      </c>
      <c r="B38" s="6" t="s">
        <v>22</v>
      </c>
      <c r="C38" s="7">
        <v>1.593115088E9</v>
      </c>
      <c r="D38" s="8">
        <f t="shared" si="1"/>
        <v>44007.6237</v>
      </c>
      <c r="E38" s="9" t="s">
        <v>173</v>
      </c>
      <c r="F38" s="9" t="s">
        <v>174</v>
      </c>
      <c r="G38" s="6" t="s">
        <v>175</v>
      </c>
      <c r="H38" s="7">
        <v>1.0</v>
      </c>
      <c r="I38" s="9" t="s">
        <v>176</v>
      </c>
      <c r="J38" s="10">
        <v>0.07481939</v>
      </c>
      <c r="K38" s="10"/>
      <c r="L38" s="11"/>
      <c r="M38" s="11"/>
      <c r="N38" s="11"/>
      <c r="O38" s="11"/>
      <c r="P38" s="11"/>
      <c r="Q38" s="11"/>
      <c r="R38" s="11"/>
      <c r="S38" s="11"/>
      <c r="T38" s="11"/>
      <c r="U38" s="11"/>
    </row>
    <row r="39">
      <c r="A39" s="6" t="s">
        <v>177</v>
      </c>
      <c r="B39" s="6" t="s">
        <v>22</v>
      </c>
      <c r="C39" s="7">
        <v>1.592329307E9</v>
      </c>
      <c r="D39" s="8">
        <f t="shared" si="1"/>
        <v>43998.52902</v>
      </c>
      <c r="E39" s="6" t="s">
        <v>32</v>
      </c>
      <c r="F39" s="9" t="s">
        <v>178</v>
      </c>
      <c r="G39" s="6" t="s">
        <v>179</v>
      </c>
      <c r="H39" s="7">
        <v>4.0</v>
      </c>
      <c r="I39" s="9" t="s">
        <v>178</v>
      </c>
      <c r="J39" s="10">
        <v>0.07496516</v>
      </c>
      <c r="K39" s="10"/>
      <c r="L39" s="11"/>
      <c r="M39" s="11"/>
      <c r="N39" s="11"/>
      <c r="O39" s="11"/>
      <c r="P39" s="11"/>
      <c r="Q39" s="11"/>
      <c r="R39" s="11"/>
      <c r="S39" s="11"/>
      <c r="T39" s="11"/>
      <c r="U39" s="11"/>
    </row>
    <row r="40">
      <c r="A40" s="6" t="s">
        <v>180</v>
      </c>
      <c r="B40" s="6" t="s">
        <v>168</v>
      </c>
      <c r="C40" s="7">
        <v>1.593397325E9</v>
      </c>
      <c r="D40" s="8">
        <f t="shared" si="1"/>
        <v>44010.89034</v>
      </c>
      <c r="E40" s="9" t="s">
        <v>181</v>
      </c>
      <c r="F40" s="9" t="s">
        <v>182</v>
      </c>
      <c r="G40" s="6" t="s">
        <v>183</v>
      </c>
      <c r="H40" s="7">
        <v>10.0</v>
      </c>
      <c r="I40" s="9" t="s">
        <v>184</v>
      </c>
      <c r="J40" s="10">
        <v>0.07517201</v>
      </c>
      <c r="K40" s="10"/>
      <c r="L40" s="11"/>
      <c r="M40" s="11"/>
      <c r="N40" s="11"/>
      <c r="O40" s="11"/>
      <c r="P40" s="11"/>
      <c r="Q40" s="11"/>
      <c r="R40" s="11"/>
      <c r="S40" s="11"/>
      <c r="T40" s="11"/>
      <c r="U40" s="11"/>
    </row>
    <row r="41">
      <c r="A41" s="6" t="s">
        <v>185</v>
      </c>
      <c r="B41" s="6" t="s">
        <v>11</v>
      </c>
      <c r="C41" s="7">
        <v>1.593037983E9</v>
      </c>
      <c r="D41" s="8">
        <f t="shared" si="1"/>
        <v>44006.73128</v>
      </c>
      <c r="E41" s="9" t="s">
        <v>23</v>
      </c>
      <c r="F41" s="9" t="s">
        <v>186</v>
      </c>
      <c r="G41" s="6" t="s">
        <v>187</v>
      </c>
      <c r="H41" s="7">
        <v>2.0</v>
      </c>
      <c r="I41" s="9" t="s">
        <v>188</v>
      </c>
      <c r="J41" s="10">
        <v>0.07570351</v>
      </c>
      <c r="K41" s="10"/>
      <c r="L41" s="11"/>
      <c r="M41" s="11"/>
      <c r="N41" s="11"/>
      <c r="O41" s="11"/>
      <c r="P41" s="11"/>
      <c r="Q41" s="11"/>
      <c r="R41" s="11"/>
      <c r="S41" s="11"/>
      <c r="T41" s="11"/>
      <c r="U41" s="11"/>
    </row>
    <row r="42">
      <c r="A42" s="6" t="s">
        <v>189</v>
      </c>
      <c r="B42" s="6" t="s">
        <v>11</v>
      </c>
      <c r="C42" s="7">
        <v>1.593046585E9</v>
      </c>
      <c r="D42" s="8">
        <f t="shared" si="1"/>
        <v>44006.83084</v>
      </c>
      <c r="E42" s="6" t="s">
        <v>140</v>
      </c>
      <c r="F42" s="9" t="s">
        <v>190</v>
      </c>
      <c r="G42" s="6" t="s">
        <v>191</v>
      </c>
      <c r="H42" s="7">
        <v>21.0</v>
      </c>
      <c r="I42" s="9" t="s">
        <v>192</v>
      </c>
      <c r="J42" s="10">
        <v>0.07594854</v>
      </c>
      <c r="K42" s="10"/>
      <c r="L42" s="11"/>
      <c r="M42" s="11"/>
      <c r="N42" s="11"/>
      <c r="O42" s="11"/>
      <c r="P42" s="11"/>
      <c r="Q42" s="11"/>
      <c r="R42" s="11"/>
      <c r="S42" s="11"/>
      <c r="T42" s="11"/>
      <c r="U42" s="11"/>
    </row>
    <row r="43">
      <c r="A43" s="6" t="s">
        <v>193</v>
      </c>
      <c r="B43" s="6" t="s">
        <v>22</v>
      </c>
      <c r="C43" s="7">
        <v>1.593125788E9</v>
      </c>
      <c r="D43" s="8">
        <f t="shared" si="1"/>
        <v>44007.74755</v>
      </c>
      <c r="E43" s="9" t="s">
        <v>194</v>
      </c>
      <c r="F43" s="9" t="s">
        <v>195</v>
      </c>
      <c r="G43" s="6" t="s">
        <v>196</v>
      </c>
      <c r="H43" s="7">
        <v>2.0</v>
      </c>
      <c r="I43" s="9" t="s">
        <v>197</v>
      </c>
      <c r="J43" s="10">
        <v>0.0760637</v>
      </c>
      <c r="K43" s="10"/>
      <c r="L43" s="11"/>
      <c r="M43" s="11"/>
      <c r="N43" s="11"/>
      <c r="O43" s="11"/>
      <c r="P43" s="11"/>
      <c r="Q43" s="11"/>
      <c r="R43" s="11"/>
      <c r="S43" s="11"/>
      <c r="T43" s="11"/>
      <c r="U43" s="11"/>
    </row>
    <row r="44">
      <c r="A44" s="6" t="s">
        <v>198</v>
      </c>
      <c r="B44" s="6" t="s">
        <v>22</v>
      </c>
      <c r="C44" s="7">
        <v>1.592155667E9</v>
      </c>
      <c r="D44" s="8">
        <f t="shared" si="1"/>
        <v>43996.51929</v>
      </c>
      <c r="E44" s="9" t="s">
        <v>194</v>
      </c>
      <c r="F44" s="9" t="s">
        <v>199</v>
      </c>
      <c r="G44" s="6" t="s">
        <v>200</v>
      </c>
      <c r="H44" s="7">
        <v>4.0</v>
      </c>
      <c r="I44" s="9" t="s">
        <v>201</v>
      </c>
      <c r="J44" s="10">
        <v>0.07634249</v>
      </c>
      <c r="K44" s="10"/>
      <c r="L44" s="11"/>
      <c r="M44" s="11"/>
      <c r="N44" s="11"/>
      <c r="O44" s="11"/>
      <c r="P44" s="11"/>
      <c r="Q44" s="11"/>
      <c r="R44" s="11"/>
      <c r="S44" s="11"/>
      <c r="T44" s="11"/>
      <c r="U44" s="11"/>
    </row>
    <row r="45">
      <c r="A45" s="6" t="s">
        <v>202</v>
      </c>
      <c r="B45" s="6" t="s">
        <v>11</v>
      </c>
      <c r="C45" s="7">
        <v>1.59268013E9</v>
      </c>
      <c r="D45" s="8">
        <f t="shared" si="1"/>
        <v>44002.58947</v>
      </c>
      <c r="E45" s="9" t="s">
        <v>17</v>
      </c>
      <c r="F45" s="9" t="s">
        <v>203</v>
      </c>
      <c r="G45" s="6" t="s">
        <v>204</v>
      </c>
      <c r="H45" s="7">
        <v>2.0</v>
      </c>
      <c r="I45" s="9" t="s">
        <v>205</v>
      </c>
      <c r="J45" s="10">
        <v>0.07873958</v>
      </c>
      <c r="K45" s="10"/>
      <c r="L45" s="11"/>
      <c r="M45" s="11"/>
      <c r="N45" s="11"/>
      <c r="O45" s="11"/>
      <c r="P45" s="11"/>
      <c r="Q45" s="11"/>
      <c r="R45" s="11"/>
      <c r="S45" s="11"/>
      <c r="T45" s="11"/>
      <c r="U45" s="11"/>
    </row>
    <row r="46">
      <c r="A46" s="6" t="s">
        <v>206</v>
      </c>
      <c r="B46" s="6" t="s">
        <v>22</v>
      </c>
      <c r="C46" s="7">
        <v>1.592837272E9</v>
      </c>
      <c r="D46" s="8">
        <f t="shared" si="1"/>
        <v>44004.40824</v>
      </c>
      <c r="E46" s="9" t="s">
        <v>97</v>
      </c>
      <c r="F46" s="9" t="s">
        <v>207</v>
      </c>
      <c r="G46" s="6" t="s">
        <v>208</v>
      </c>
      <c r="H46" s="7">
        <v>3.0</v>
      </c>
      <c r="I46" s="9" t="s">
        <v>209</v>
      </c>
      <c r="J46" s="10">
        <v>0.07963681</v>
      </c>
      <c r="K46" s="10"/>
      <c r="L46" s="11"/>
      <c r="M46" s="11"/>
      <c r="N46" s="11"/>
      <c r="O46" s="11"/>
      <c r="P46" s="11"/>
      <c r="Q46" s="11"/>
      <c r="R46" s="11"/>
      <c r="S46" s="11"/>
      <c r="T46" s="11"/>
      <c r="U46" s="11"/>
    </row>
    <row r="47">
      <c r="A47" s="6" t="s">
        <v>210</v>
      </c>
      <c r="B47" s="6" t="s">
        <v>11</v>
      </c>
      <c r="C47" s="7">
        <v>1.593192548E9</v>
      </c>
      <c r="D47" s="8">
        <f t="shared" si="1"/>
        <v>44008.52023</v>
      </c>
      <c r="E47" s="9" t="s">
        <v>23</v>
      </c>
      <c r="F47" s="9" t="s">
        <v>211</v>
      </c>
      <c r="G47" s="6" t="s">
        <v>212</v>
      </c>
      <c r="H47" s="7">
        <v>10.0</v>
      </c>
      <c r="I47" s="9" t="s">
        <v>213</v>
      </c>
      <c r="J47" s="10">
        <v>0.07982221</v>
      </c>
      <c r="K47" s="10"/>
      <c r="L47" s="11"/>
      <c r="M47" s="11"/>
      <c r="N47" s="11"/>
      <c r="O47" s="11"/>
      <c r="P47" s="11"/>
      <c r="Q47" s="11"/>
      <c r="R47" s="11"/>
      <c r="S47" s="11"/>
      <c r="T47" s="11"/>
      <c r="U47" s="11"/>
    </row>
    <row r="48">
      <c r="A48" s="6" t="s">
        <v>214</v>
      </c>
      <c r="B48" s="6" t="s">
        <v>22</v>
      </c>
      <c r="C48" s="7">
        <v>1.591279839E9</v>
      </c>
      <c r="D48" s="8">
        <f t="shared" si="1"/>
        <v>43986.3824</v>
      </c>
      <c r="E48" s="9" t="s">
        <v>12</v>
      </c>
      <c r="F48" s="9" t="s">
        <v>215</v>
      </c>
      <c r="G48" s="6" t="s">
        <v>216</v>
      </c>
      <c r="H48" s="7">
        <v>1.0</v>
      </c>
      <c r="I48" s="9" t="s">
        <v>217</v>
      </c>
      <c r="J48" s="10">
        <v>0.08032303</v>
      </c>
      <c r="K48" s="10"/>
      <c r="L48" s="11"/>
      <c r="M48" s="11"/>
      <c r="N48" s="11"/>
      <c r="O48" s="11"/>
      <c r="P48" s="11"/>
      <c r="Q48" s="11"/>
      <c r="R48" s="11"/>
      <c r="S48" s="11"/>
      <c r="T48" s="11"/>
      <c r="U48" s="11"/>
    </row>
    <row r="49">
      <c r="A49" s="6" t="s">
        <v>218</v>
      </c>
      <c r="B49" s="6" t="s">
        <v>22</v>
      </c>
      <c r="C49" s="7">
        <v>1.592697934E9</v>
      </c>
      <c r="D49" s="8">
        <f t="shared" si="1"/>
        <v>44002.79553</v>
      </c>
      <c r="E49" s="6" t="s">
        <v>32</v>
      </c>
      <c r="F49" s="9" t="s">
        <v>219</v>
      </c>
      <c r="G49" s="6" t="s">
        <v>220</v>
      </c>
      <c r="H49" s="7">
        <v>3.0</v>
      </c>
      <c r="I49" s="9" t="s">
        <v>219</v>
      </c>
      <c r="J49" s="10">
        <v>0.08075415</v>
      </c>
      <c r="K49" s="10"/>
      <c r="L49" s="11"/>
      <c r="M49" s="11"/>
      <c r="N49" s="11"/>
      <c r="O49" s="11"/>
      <c r="P49" s="11"/>
      <c r="Q49" s="11"/>
      <c r="R49" s="11"/>
      <c r="S49" s="11"/>
      <c r="T49" s="11"/>
      <c r="U49" s="11"/>
    </row>
    <row r="50">
      <c r="A50" s="5" t="s">
        <v>221</v>
      </c>
      <c r="B50" s="6" t="s">
        <v>22</v>
      </c>
      <c r="C50" s="7">
        <v>1.592702678E9</v>
      </c>
      <c r="D50" s="8">
        <f t="shared" si="1"/>
        <v>44002.85044</v>
      </c>
      <c r="E50" s="9" t="s">
        <v>222</v>
      </c>
      <c r="F50" s="9" t="s">
        <v>223</v>
      </c>
      <c r="G50" s="6" t="s">
        <v>224</v>
      </c>
      <c r="H50" s="7">
        <v>5.0</v>
      </c>
      <c r="I50" s="9" t="s">
        <v>225</v>
      </c>
      <c r="J50" s="10">
        <v>0.08084199</v>
      </c>
      <c r="K50" s="10"/>
      <c r="L50" s="11"/>
      <c r="M50" s="11"/>
      <c r="N50" s="11"/>
      <c r="O50" s="11"/>
      <c r="P50" s="11"/>
      <c r="Q50" s="11"/>
      <c r="R50" s="11"/>
      <c r="S50" s="11"/>
      <c r="T50" s="11"/>
      <c r="U50" s="11"/>
    </row>
    <row r="51">
      <c r="A51" s="6" t="s">
        <v>226</v>
      </c>
      <c r="B51" s="6" t="s">
        <v>22</v>
      </c>
      <c r="C51" s="7">
        <v>1.592157889E9</v>
      </c>
      <c r="D51" s="8">
        <f t="shared" si="1"/>
        <v>43996.54501</v>
      </c>
      <c r="E51" s="9" t="s">
        <v>227</v>
      </c>
      <c r="F51" s="9" t="s">
        <v>228</v>
      </c>
      <c r="G51" s="6" t="s">
        <v>229</v>
      </c>
      <c r="H51" s="7">
        <v>6.0</v>
      </c>
      <c r="I51" s="9" t="s">
        <v>230</v>
      </c>
      <c r="J51" s="10">
        <v>0.08130858</v>
      </c>
      <c r="K51" s="10"/>
      <c r="L51" s="11"/>
      <c r="M51" s="11"/>
      <c r="N51" s="11"/>
      <c r="O51" s="11"/>
      <c r="P51" s="11"/>
      <c r="Q51" s="11"/>
      <c r="R51" s="11"/>
      <c r="S51" s="11"/>
      <c r="T51" s="11"/>
      <c r="U51" s="11"/>
    </row>
    <row r="52">
      <c r="A52" s="6" t="s">
        <v>231</v>
      </c>
      <c r="B52" s="6" t="s">
        <v>22</v>
      </c>
      <c r="C52" s="7">
        <v>1.593218535E9</v>
      </c>
      <c r="D52" s="8">
        <f t="shared" si="1"/>
        <v>44008.82101</v>
      </c>
      <c r="E52" s="9" t="s">
        <v>23</v>
      </c>
      <c r="F52" s="9" t="s">
        <v>232</v>
      </c>
      <c r="G52" s="6" t="s">
        <v>233</v>
      </c>
      <c r="H52" s="7">
        <v>6.0</v>
      </c>
      <c r="I52" s="9" t="s">
        <v>232</v>
      </c>
      <c r="J52" s="10">
        <v>0.08140395</v>
      </c>
      <c r="K52" s="10"/>
      <c r="L52" s="11"/>
      <c r="M52" s="11"/>
      <c r="N52" s="11"/>
      <c r="O52" s="11"/>
      <c r="P52" s="11"/>
      <c r="Q52" s="11"/>
      <c r="R52" s="11"/>
      <c r="S52" s="11"/>
      <c r="T52" s="11"/>
      <c r="U52" s="11"/>
    </row>
    <row r="53">
      <c r="A53" s="6" t="s">
        <v>234</v>
      </c>
      <c r="B53" s="6" t="s">
        <v>22</v>
      </c>
      <c r="C53" s="7">
        <v>1.591370227E9</v>
      </c>
      <c r="D53" s="8">
        <f t="shared" si="1"/>
        <v>43987.42855</v>
      </c>
      <c r="E53" s="6" t="s">
        <v>32</v>
      </c>
      <c r="F53" s="9" t="s">
        <v>235</v>
      </c>
      <c r="G53" s="6" t="s">
        <v>236</v>
      </c>
      <c r="H53" s="7">
        <v>5.0</v>
      </c>
      <c r="I53" s="9" t="s">
        <v>235</v>
      </c>
      <c r="J53" s="10">
        <v>0.08180817</v>
      </c>
      <c r="K53" s="10"/>
      <c r="L53" s="11"/>
      <c r="M53" s="11"/>
      <c r="N53" s="11"/>
      <c r="O53" s="11"/>
      <c r="P53" s="11"/>
      <c r="Q53" s="11"/>
      <c r="R53" s="11"/>
      <c r="S53" s="11"/>
      <c r="T53" s="11"/>
      <c r="U53" s="11"/>
    </row>
    <row r="54">
      <c r="A54" s="6" t="s">
        <v>237</v>
      </c>
      <c r="B54" s="6" t="s">
        <v>22</v>
      </c>
      <c r="C54" s="7">
        <v>1.593300433E9</v>
      </c>
      <c r="D54" s="8">
        <f t="shared" si="1"/>
        <v>44009.7689</v>
      </c>
      <c r="E54" s="9" t="s">
        <v>194</v>
      </c>
      <c r="F54" s="9" t="s">
        <v>238</v>
      </c>
      <c r="G54" s="6" t="s">
        <v>239</v>
      </c>
      <c r="H54" s="7">
        <v>2.0</v>
      </c>
      <c r="I54" s="9" t="s">
        <v>238</v>
      </c>
      <c r="J54" s="10">
        <v>0.08215843</v>
      </c>
      <c r="K54" s="10"/>
      <c r="L54" s="11"/>
      <c r="M54" s="11"/>
      <c r="N54" s="11"/>
      <c r="O54" s="11"/>
      <c r="P54" s="11"/>
      <c r="Q54" s="11"/>
      <c r="R54" s="11"/>
      <c r="S54" s="11"/>
      <c r="T54" s="11"/>
      <c r="U54" s="11"/>
    </row>
    <row r="55">
      <c r="A55" s="6" t="s">
        <v>240</v>
      </c>
      <c r="B55" s="6" t="s">
        <v>22</v>
      </c>
      <c r="C55" s="7">
        <v>1.591056283E9</v>
      </c>
      <c r="D55" s="8">
        <f t="shared" si="1"/>
        <v>43983.79494</v>
      </c>
      <c r="E55" s="9" t="s">
        <v>241</v>
      </c>
      <c r="F55" s="9" t="s">
        <v>242</v>
      </c>
      <c r="G55" s="6" t="s">
        <v>243</v>
      </c>
      <c r="H55" s="7">
        <v>1.0</v>
      </c>
      <c r="I55" s="9" t="s">
        <v>244</v>
      </c>
      <c r="J55" s="10">
        <v>0.08223833</v>
      </c>
      <c r="K55" s="10"/>
      <c r="L55" s="11"/>
      <c r="M55" s="11"/>
      <c r="N55" s="11"/>
      <c r="O55" s="11"/>
      <c r="P55" s="11"/>
      <c r="Q55" s="11"/>
      <c r="R55" s="11"/>
      <c r="S55" s="11"/>
      <c r="T55" s="11"/>
      <c r="U55" s="11"/>
    </row>
    <row r="56">
      <c r="A56" s="6" t="s">
        <v>245</v>
      </c>
      <c r="B56" s="6" t="s">
        <v>22</v>
      </c>
      <c r="C56" s="7">
        <v>1.591901775E9</v>
      </c>
      <c r="D56" s="8">
        <f t="shared" si="1"/>
        <v>43993.58073</v>
      </c>
      <c r="E56" s="9" t="s">
        <v>97</v>
      </c>
      <c r="F56" s="9" t="s">
        <v>246</v>
      </c>
      <c r="G56" s="6" t="s">
        <v>247</v>
      </c>
      <c r="H56" s="7">
        <v>3.0</v>
      </c>
      <c r="I56" s="9" t="s">
        <v>248</v>
      </c>
      <c r="J56" s="10">
        <v>0.08284999</v>
      </c>
      <c r="K56" s="10"/>
      <c r="L56" s="11"/>
      <c r="M56" s="11"/>
      <c r="N56" s="11"/>
      <c r="O56" s="11"/>
      <c r="P56" s="11"/>
      <c r="Q56" s="11"/>
      <c r="R56" s="11"/>
      <c r="S56" s="11"/>
      <c r="T56" s="11"/>
      <c r="U56" s="11"/>
    </row>
    <row r="57">
      <c r="A57" s="6" t="s">
        <v>249</v>
      </c>
      <c r="B57" s="6" t="s">
        <v>22</v>
      </c>
      <c r="C57" s="7">
        <v>1.593299107E9</v>
      </c>
      <c r="D57" s="8">
        <f t="shared" si="1"/>
        <v>44009.75355</v>
      </c>
      <c r="E57" s="9" t="s">
        <v>97</v>
      </c>
      <c r="F57" s="9" t="s">
        <v>250</v>
      </c>
      <c r="G57" s="6" t="s">
        <v>251</v>
      </c>
      <c r="H57" s="7">
        <v>1.0</v>
      </c>
      <c r="I57" s="9" t="s">
        <v>250</v>
      </c>
      <c r="J57" s="10">
        <v>0.08456983</v>
      </c>
      <c r="K57" s="10"/>
      <c r="L57" s="11"/>
      <c r="M57" s="11"/>
      <c r="N57" s="11"/>
      <c r="O57" s="11"/>
      <c r="P57" s="11"/>
      <c r="Q57" s="11"/>
      <c r="R57" s="11"/>
      <c r="S57" s="11"/>
      <c r="T57" s="11"/>
      <c r="U57" s="11"/>
    </row>
    <row r="58">
      <c r="A58" s="6" t="s">
        <v>252</v>
      </c>
      <c r="B58" s="6" t="s">
        <v>11</v>
      </c>
      <c r="C58" s="7">
        <v>1.591655224E9</v>
      </c>
      <c r="D58" s="8">
        <f t="shared" si="1"/>
        <v>43990.72713</v>
      </c>
      <c r="E58" s="9" t="s">
        <v>36</v>
      </c>
      <c r="F58" s="9" t="s">
        <v>253</v>
      </c>
      <c r="G58" s="6" t="s">
        <v>254</v>
      </c>
      <c r="H58" s="7">
        <v>5.0</v>
      </c>
      <c r="I58" s="9" t="s">
        <v>255</v>
      </c>
      <c r="J58" s="10">
        <v>0.0851448</v>
      </c>
      <c r="K58" s="10"/>
      <c r="L58" s="11"/>
      <c r="M58" s="11"/>
      <c r="N58" s="11"/>
      <c r="O58" s="11"/>
      <c r="P58" s="11"/>
      <c r="Q58" s="11"/>
      <c r="R58" s="11"/>
      <c r="S58" s="11"/>
      <c r="T58" s="11"/>
      <c r="U58" s="11"/>
    </row>
    <row r="59">
      <c r="A59" s="6" t="s">
        <v>256</v>
      </c>
      <c r="B59" s="6" t="s">
        <v>22</v>
      </c>
      <c r="C59" s="7">
        <v>1.591876704E9</v>
      </c>
      <c r="D59" s="8">
        <f t="shared" si="1"/>
        <v>43993.29056</v>
      </c>
      <c r="E59" s="9" t="s">
        <v>17</v>
      </c>
      <c r="F59" s="9" t="s">
        <v>257</v>
      </c>
      <c r="G59" s="6" t="s">
        <v>258</v>
      </c>
      <c r="H59" s="7">
        <v>2.0</v>
      </c>
      <c r="I59" s="9" t="s">
        <v>259</v>
      </c>
      <c r="J59" s="10">
        <v>0.08811925</v>
      </c>
      <c r="K59" s="10"/>
      <c r="L59" s="11"/>
      <c r="M59" s="11"/>
      <c r="N59" s="11"/>
      <c r="O59" s="11"/>
      <c r="P59" s="11"/>
      <c r="Q59" s="11"/>
      <c r="R59" s="11"/>
      <c r="S59" s="11"/>
      <c r="T59" s="11"/>
      <c r="U59" s="11"/>
    </row>
    <row r="60">
      <c r="A60" s="5" t="s">
        <v>260</v>
      </c>
      <c r="B60" s="6" t="s">
        <v>22</v>
      </c>
      <c r="C60" s="7">
        <v>1.592054632E9</v>
      </c>
      <c r="D60" s="8">
        <f t="shared" si="1"/>
        <v>43995.34991</v>
      </c>
      <c r="E60" s="9" t="s">
        <v>194</v>
      </c>
      <c r="F60" s="9" t="s">
        <v>261</v>
      </c>
      <c r="G60" s="6" t="s">
        <v>262</v>
      </c>
      <c r="H60" s="7">
        <v>7.0</v>
      </c>
      <c r="I60" s="9" t="s">
        <v>261</v>
      </c>
      <c r="J60" s="10">
        <v>0.08816258</v>
      </c>
      <c r="K60" s="10"/>
      <c r="L60" s="11"/>
      <c r="M60" s="11"/>
      <c r="N60" s="11"/>
      <c r="O60" s="11"/>
      <c r="P60" s="11"/>
      <c r="Q60" s="11"/>
      <c r="R60" s="11"/>
      <c r="S60" s="11"/>
      <c r="T60" s="11"/>
      <c r="U60" s="11"/>
    </row>
    <row r="61">
      <c r="A61" s="6" t="s">
        <v>263</v>
      </c>
      <c r="B61" s="6" t="s">
        <v>22</v>
      </c>
      <c r="C61" s="7">
        <v>1.59287416E9</v>
      </c>
      <c r="D61" s="8">
        <f t="shared" si="1"/>
        <v>44004.83519</v>
      </c>
      <c r="E61" s="9" t="s">
        <v>264</v>
      </c>
      <c r="F61" s="9" t="s">
        <v>265</v>
      </c>
      <c r="G61" s="6" t="s">
        <v>266</v>
      </c>
      <c r="H61" s="7">
        <v>0.0</v>
      </c>
      <c r="I61" s="9" t="s">
        <v>267</v>
      </c>
      <c r="J61" s="10">
        <v>0.09156131</v>
      </c>
      <c r="K61" s="10"/>
      <c r="L61" s="11"/>
      <c r="M61" s="11"/>
      <c r="N61" s="11"/>
      <c r="O61" s="11"/>
      <c r="P61" s="11"/>
      <c r="Q61" s="11"/>
      <c r="R61" s="11"/>
      <c r="S61" s="11"/>
      <c r="T61" s="11"/>
      <c r="U61" s="11"/>
    </row>
    <row r="62">
      <c r="A62" s="6" t="s">
        <v>268</v>
      </c>
      <c r="B62" s="6" t="s">
        <v>22</v>
      </c>
      <c r="C62" s="7">
        <v>1.592402289E9</v>
      </c>
      <c r="D62" s="8">
        <f t="shared" si="1"/>
        <v>43999.37372</v>
      </c>
      <c r="E62" s="9" t="s">
        <v>269</v>
      </c>
      <c r="F62" s="9" t="s">
        <v>270</v>
      </c>
      <c r="G62" s="6" t="s">
        <v>271</v>
      </c>
      <c r="H62" s="7">
        <v>2.0</v>
      </c>
      <c r="I62" s="9" t="s">
        <v>272</v>
      </c>
      <c r="J62" s="10">
        <v>0.09197716</v>
      </c>
      <c r="K62" s="10"/>
      <c r="L62" s="11"/>
      <c r="M62" s="11"/>
      <c r="N62" s="11"/>
      <c r="O62" s="11"/>
      <c r="P62" s="11"/>
      <c r="Q62" s="11"/>
      <c r="R62" s="11"/>
      <c r="S62" s="11"/>
      <c r="T62" s="11"/>
      <c r="U62" s="11"/>
    </row>
    <row r="63">
      <c r="A63" s="6" t="s">
        <v>273</v>
      </c>
      <c r="B63" s="6" t="s">
        <v>22</v>
      </c>
      <c r="C63" s="7">
        <v>1.591590554E9</v>
      </c>
      <c r="D63" s="8">
        <f t="shared" si="1"/>
        <v>43989.97863</v>
      </c>
      <c r="E63" s="9" t="s">
        <v>274</v>
      </c>
      <c r="F63" s="9" t="s">
        <v>275</v>
      </c>
      <c r="G63" s="6" t="s">
        <v>276</v>
      </c>
      <c r="H63" s="7">
        <v>1.0</v>
      </c>
      <c r="I63" s="9" t="s">
        <v>277</v>
      </c>
      <c r="J63" s="10">
        <v>0.09260546</v>
      </c>
      <c r="K63" s="10"/>
      <c r="L63" s="11"/>
      <c r="M63" s="11"/>
      <c r="N63" s="11"/>
      <c r="O63" s="11"/>
      <c r="P63" s="11"/>
      <c r="Q63" s="11"/>
      <c r="R63" s="11"/>
      <c r="S63" s="11"/>
      <c r="T63" s="11"/>
      <c r="U63" s="11"/>
    </row>
    <row r="64">
      <c r="A64" s="6" t="s">
        <v>278</v>
      </c>
      <c r="B64" s="6" t="s">
        <v>168</v>
      </c>
      <c r="C64" s="7">
        <v>1.592583991E9</v>
      </c>
      <c r="D64" s="8">
        <f t="shared" si="1"/>
        <v>44001.47675</v>
      </c>
      <c r="E64" s="9" t="s">
        <v>36</v>
      </c>
      <c r="F64" s="9" t="s">
        <v>279</v>
      </c>
      <c r="G64" s="6" t="s">
        <v>280</v>
      </c>
      <c r="H64" s="7">
        <v>17.0</v>
      </c>
      <c r="I64" s="9" t="s">
        <v>281</v>
      </c>
      <c r="J64" s="10">
        <v>0.09589245</v>
      </c>
      <c r="K64" s="10"/>
      <c r="L64" s="11"/>
      <c r="M64" s="11"/>
      <c r="N64" s="11"/>
      <c r="O64" s="11"/>
      <c r="P64" s="11"/>
      <c r="Q64" s="11"/>
      <c r="R64" s="11"/>
      <c r="S64" s="11"/>
      <c r="T64" s="11"/>
      <c r="U64" s="11"/>
    </row>
    <row r="65">
      <c r="A65" s="6" t="s">
        <v>282</v>
      </c>
      <c r="B65" s="6" t="s">
        <v>22</v>
      </c>
      <c r="C65" s="7">
        <v>1.591681627E9</v>
      </c>
      <c r="D65" s="8">
        <f t="shared" si="1"/>
        <v>43991.03272</v>
      </c>
      <c r="E65" s="9" t="s">
        <v>283</v>
      </c>
      <c r="F65" s="9" t="s">
        <v>284</v>
      </c>
      <c r="G65" s="6" t="s">
        <v>285</v>
      </c>
      <c r="H65" s="7">
        <v>4.0</v>
      </c>
      <c r="I65" s="9" t="s">
        <v>286</v>
      </c>
      <c r="J65" s="10">
        <v>0.09675853</v>
      </c>
      <c r="K65" s="10"/>
      <c r="L65" s="11"/>
      <c r="M65" s="11"/>
      <c r="N65" s="11"/>
      <c r="O65" s="11"/>
      <c r="P65" s="11"/>
      <c r="Q65" s="11"/>
      <c r="R65" s="11"/>
      <c r="S65" s="11"/>
      <c r="T65" s="11"/>
      <c r="U65" s="11"/>
    </row>
    <row r="66">
      <c r="A66" s="6" t="s">
        <v>287</v>
      </c>
      <c r="B66" s="6" t="s">
        <v>22</v>
      </c>
      <c r="C66" s="7">
        <v>1.593301044E9</v>
      </c>
      <c r="D66" s="8">
        <f t="shared" si="1"/>
        <v>44009.77597</v>
      </c>
      <c r="E66" s="9" t="s">
        <v>97</v>
      </c>
      <c r="F66" s="9" t="s">
        <v>288</v>
      </c>
      <c r="G66" s="6" t="s">
        <v>289</v>
      </c>
      <c r="H66" s="7">
        <v>2.0</v>
      </c>
      <c r="I66" s="9" t="s">
        <v>288</v>
      </c>
      <c r="J66" s="10">
        <v>0.09897686</v>
      </c>
      <c r="K66" s="10"/>
      <c r="L66" s="11"/>
      <c r="M66" s="11"/>
      <c r="N66" s="11"/>
      <c r="O66" s="11"/>
      <c r="P66" s="11"/>
      <c r="Q66" s="11"/>
      <c r="R66" s="11"/>
      <c r="S66" s="11"/>
      <c r="T66" s="11"/>
      <c r="U66" s="11"/>
    </row>
    <row r="67">
      <c r="A67" s="6" t="s">
        <v>290</v>
      </c>
      <c r="B67" s="6" t="s">
        <v>11</v>
      </c>
      <c r="C67" s="7">
        <v>1.591104004E9</v>
      </c>
      <c r="D67" s="8">
        <f t="shared" si="1"/>
        <v>43984.34727</v>
      </c>
      <c r="E67" s="9" t="s">
        <v>291</v>
      </c>
      <c r="F67" s="9" t="s">
        <v>292</v>
      </c>
      <c r="G67" s="6" t="s">
        <v>293</v>
      </c>
      <c r="H67" s="7">
        <v>14.0</v>
      </c>
      <c r="I67" s="9" t="s">
        <v>294</v>
      </c>
      <c r="J67" s="10">
        <v>0.09899279</v>
      </c>
      <c r="K67" s="10"/>
      <c r="L67" s="11"/>
      <c r="M67" s="11"/>
      <c r="N67" s="11"/>
      <c r="O67" s="11"/>
      <c r="P67" s="11"/>
      <c r="Q67" s="11"/>
      <c r="R67" s="11"/>
      <c r="S67" s="11"/>
      <c r="T67" s="11"/>
      <c r="U67" s="11"/>
    </row>
    <row r="68">
      <c r="A68" s="6" t="s">
        <v>295</v>
      </c>
      <c r="B68" s="6" t="s">
        <v>22</v>
      </c>
      <c r="C68" s="7">
        <v>1.592897843E9</v>
      </c>
      <c r="D68" s="8">
        <f t="shared" si="1"/>
        <v>44005.10929</v>
      </c>
      <c r="E68" s="9" t="s">
        <v>194</v>
      </c>
      <c r="F68" s="9" t="s">
        <v>296</v>
      </c>
      <c r="G68" s="6" t="s">
        <v>297</v>
      </c>
      <c r="H68" s="7">
        <v>6.0</v>
      </c>
      <c r="I68" s="9" t="s">
        <v>298</v>
      </c>
      <c r="J68" s="10">
        <v>0.09977418</v>
      </c>
      <c r="K68" s="10"/>
      <c r="L68" s="11"/>
      <c r="M68" s="11"/>
      <c r="N68" s="11"/>
      <c r="O68" s="11"/>
      <c r="P68" s="11"/>
      <c r="Q68" s="11"/>
      <c r="R68" s="11"/>
      <c r="S68" s="11"/>
      <c r="T68" s="11"/>
      <c r="U68" s="11"/>
    </row>
    <row r="69">
      <c r="A69" s="6" t="s">
        <v>299</v>
      </c>
      <c r="B69" s="6" t="s">
        <v>22</v>
      </c>
      <c r="C69" s="7">
        <v>1.592748209E9</v>
      </c>
      <c r="D69" s="8">
        <f t="shared" si="1"/>
        <v>44003.37742</v>
      </c>
      <c r="E69" s="9" t="s">
        <v>12</v>
      </c>
      <c r="F69" s="9" t="s">
        <v>300</v>
      </c>
      <c r="G69" s="6" t="s">
        <v>301</v>
      </c>
      <c r="H69" s="7">
        <v>6.0</v>
      </c>
      <c r="I69" s="9" t="s">
        <v>302</v>
      </c>
      <c r="J69" s="10">
        <v>0.10525916</v>
      </c>
      <c r="K69" s="10"/>
      <c r="L69" s="11"/>
      <c r="M69" s="11"/>
      <c r="N69" s="11"/>
      <c r="O69" s="11"/>
      <c r="P69" s="11"/>
      <c r="Q69" s="11"/>
      <c r="R69" s="11"/>
      <c r="S69" s="11"/>
      <c r="T69" s="11"/>
      <c r="U69" s="11"/>
    </row>
    <row r="70">
      <c r="A70" s="6" t="s">
        <v>303</v>
      </c>
      <c r="B70" s="6" t="s">
        <v>22</v>
      </c>
      <c r="C70" s="7">
        <v>1.591110223E9</v>
      </c>
      <c r="D70" s="8">
        <f t="shared" si="1"/>
        <v>43984.41925</v>
      </c>
      <c r="E70" s="6" t="s">
        <v>32</v>
      </c>
      <c r="F70" s="9" t="s">
        <v>304</v>
      </c>
      <c r="G70" s="6" t="s">
        <v>305</v>
      </c>
      <c r="H70" s="7">
        <v>2.0</v>
      </c>
      <c r="I70" s="9" t="s">
        <v>304</v>
      </c>
      <c r="J70" s="10">
        <v>0.10598712</v>
      </c>
      <c r="K70" s="10"/>
      <c r="L70" s="11"/>
      <c r="M70" s="11"/>
      <c r="N70" s="11"/>
      <c r="O70" s="11"/>
      <c r="P70" s="11"/>
      <c r="Q70" s="11"/>
      <c r="R70" s="11"/>
      <c r="S70" s="11"/>
      <c r="T70" s="11"/>
      <c r="U70" s="11"/>
    </row>
    <row r="71">
      <c r="A71" s="6" t="s">
        <v>306</v>
      </c>
      <c r="B71" s="6" t="s">
        <v>11</v>
      </c>
      <c r="C71" s="7">
        <v>1.592954114E9</v>
      </c>
      <c r="D71" s="8">
        <f t="shared" si="1"/>
        <v>44005.76058</v>
      </c>
      <c r="E71" s="9" t="s">
        <v>307</v>
      </c>
      <c r="F71" s="9" t="s">
        <v>308</v>
      </c>
      <c r="G71" s="6" t="s">
        <v>309</v>
      </c>
      <c r="H71" s="7">
        <v>2.0</v>
      </c>
      <c r="I71" s="9" t="s">
        <v>310</v>
      </c>
      <c r="J71" s="10">
        <v>0.10943425</v>
      </c>
      <c r="K71" s="10"/>
      <c r="L71" s="11"/>
      <c r="M71" s="11"/>
      <c r="N71" s="11"/>
      <c r="O71" s="11"/>
      <c r="P71" s="11"/>
      <c r="Q71" s="11"/>
      <c r="R71" s="11"/>
      <c r="S71" s="11"/>
      <c r="T71" s="11"/>
      <c r="U71" s="11"/>
    </row>
    <row r="72">
      <c r="A72" s="6" t="s">
        <v>311</v>
      </c>
      <c r="B72" s="6" t="s">
        <v>22</v>
      </c>
      <c r="C72" s="7">
        <v>1.593127707E9</v>
      </c>
      <c r="D72" s="8">
        <f t="shared" si="1"/>
        <v>44007.76976</v>
      </c>
      <c r="E72" s="9" t="s">
        <v>17</v>
      </c>
      <c r="F72" s="9" t="s">
        <v>312</v>
      </c>
      <c r="G72" s="6" t="s">
        <v>313</v>
      </c>
      <c r="H72" s="7">
        <v>0.0</v>
      </c>
      <c r="I72" s="9" t="s">
        <v>314</v>
      </c>
      <c r="J72" s="10">
        <v>0.11057371</v>
      </c>
      <c r="K72" s="10"/>
      <c r="L72" s="11"/>
      <c r="M72" s="11"/>
      <c r="N72" s="11"/>
      <c r="O72" s="11"/>
      <c r="P72" s="11"/>
      <c r="Q72" s="11"/>
      <c r="R72" s="11"/>
      <c r="S72" s="11"/>
      <c r="T72" s="11"/>
      <c r="U72" s="11"/>
    </row>
    <row r="73">
      <c r="A73" s="6" t="s">
        <v>315</v>
      </c>
      <c r="B73" s="6" t="s">
        <v>11</v>
      </c>
      <c r="C73" s="7">
        <v>1.591037963E9</v>
      </c>
      <c r="D73" s="8">
        <f t="shared" si="1"/>
        <v>43983.58291</v>
      </c>
      <c r="E73" s="9" t="s">
        <v>316</v>
      </c>
      <c r="F73" s="9" t="s">
        <v>317</v>
      </c>
      <c r="G73" s="6" t="s">
        <v>318</v>
      </c>
      <c r="H73" s="7">
        <v>9.0</v>
      </c>
      <c r="I73" s="9" t="s">
        <v>319</v>
      </c>
      <c r="J73" s="10">
        <v>0.11098487</v>
      </c>
      <c r="K73" s="10"/>
      <c r="L73" s="11"/>
      <c r="M73" s="11"/>
      <c r="N73" s="11"/>
      <c r="O73" s="11"/>
      <c r="P73" s="11"/>
      <c r="Q73" s="11"/>
      <c r="R73" s="11"/>
      <c r="S73" s="11"/>
      <c r="T73" s="11"/>
      <c r="U73" s="11"/>
    </row>
    <row r="74">
      <c r="A74" s="6" t="s">
        <v>320</v>
      </c>
      <c r="B74" s="6" t="s">
        <v>22</v>
      </c>
      <c r="C74" s="7">
        <v>1.592403777E9</v>
      </c>
      <c r="D74" s="8">
        <f t="shared" si="1"/>
        <v>43999.39094</v>
      </c>
      <c r="E74" s="9" t="s">
        <v>321</v>
      </c>
      <c r="F74" s="9" t="s">
        <v>322</v>
      </c>
      <c r="G74" s="6" t="s">
        <v>323</v>
      </c>
      <c r="H74" s="7">
        <v>4.0</v>
      </c>
      <c r="I74" s="9" t="s">
        <v>324</v>
      </c>
      <c r="J74" s="10">
        <v>0.11155964</v>
      </c>
      <c r="K74" s="10"/>
      <c r="L74" s="11"/>
      <c r="M74" s="11"/>
      <c r="N74" s="11"/>
      <c r="O74" s="11"/>
      <c r="P74" s="11"/>
      <c r="Q74" s="11"/>
      <c r="R74" s="11"/>
      <c r="S74" s="11"/>
      <c r="T74" s="11"/>
      <c r="U74" s="11"/>
    </row>
    <row r="75">
      <c r="A75" s="6" t="s">
        <v>325</v>
      </c>
      <c r="B75" s="6" t="s">
        <v>11</v>
      </c>
      <c r="C75" s="7">
        <v>1.59104425E9</v>
      </c>
      <c r="D75" s="8">
        <f t="shared" si="1"/>
        <v>43983.65567</v>
      </c>
      <c r="E75" s="9" t="s">
        <v>23</v>
      </c>
      <c r="F75" s="9" t="s">
        <v>326</v>
      </c>
      <c r="G75" s="6" t="s">
        <v>327</v>
      </c>
      <c r="H75" s="7">
        <v>15.0</v>
      </c>
      <c r="I75" s="9" t="s">
        <v>328</v>
      </c>
      <c r="J75" s="10">
        <v>0.11224322</v>
      </c>
      <c r="K75" s="10"/>
      <c r="L75" s="11"/>
      <c r="M75" s="11"/>
      <c r="N75" s="11"/>
      <c r="O75" s="11"/>
      <c r="P75" s="11"/>
      <c r="Q75" s="11"/>
      <c r="R75" s="11"/>
      <c r="S75" s="11"/>
      <c r="T75" s="11"/>
      <c r="U75" s="11"/>
    </row>
    <row r="76">
      <c r="A76" s="6" t="s">
        <v>329</v>
      </c>
      <c r="B76" s="6" t="s">
        <v>22</v>
      </c>
      <c r="C76" s="7">
        <v>1.59296456E9</v>
      </c>
      <c r="D76" s="8">
        <f t="shared" si="1"/>
        <v>44005.88148</v>
      </c>
      <c r="E76" s="9" t="s">
        <v>97</v>
      </c>
      <c r="F76" s="9" t="s">
        <v>330</v>
      </c>
      <c r="G76" s="6" t="s">
        <v>331</v>
      </c>
      <c r="H76" s="7">
        <v>2.0</v>
      </c>
      <c r="I76" s="9" t="s">
        <v>332</v>
      </c>
      <c r="J76" s="10">
        <v>0.11238133</v>
      </c>
      <c r="K76" s="10"/>
      <c r="L76" s="11"/>
      <c r="M76" s="11"/>
      <c r="N76" s="11"/>
      <c r="O76" s="11"/>
      <c r="P76" s="11"/>
      <c r="Q76" s="11"/>
      <c r="R76" s="11"/>
      <c r="S76" s="11"/>
      <c r="T76" s="11"/>
      <c r="U76" s="11"/>
    </row>
    <row r="77">
      <c r="A77" s="6" t="s">
        <v>333</v>
      </c>
      <c r="B77" s="6" t="s">
        <v>22</v>
      </c>
      <c r="C77" s="7">
        <v>1.592259572E9</v>
      </c>
      <c r="D77" s="8">
        <f t="shared" si="1"/>
        <v>43997.7219</v>
      </c>
      <c r="E77" s="9" t="s">
        <v>17</v>
      </c>
      <c r="F77" s="9" t="s">
        <v>334</v>
      </c>
      <c r="G77" s="6" t="s">
        <v>335</v>
      </c>
      <c r="H77" s="7">
        <v>0.0</v>
      </c>
      <c r="I77" s="9" t="s">
        <v>336</v>
      </c>
      <c r="J77" s="10">
        <v>0.11256712</v>
      </c>
      <c r="K77" s="10"/>
      <c r="L77" s="11"/>
      <c r="M77" s="11"/>
      <c r="N77" s="11"/>
      <c r="O77" s="11"/>
      <c r="P77" s="11"/>
      <c r="Q77" s="11"/>
      <c r="R77" s="11"/>
      <c r="S77" s="11"/>
      <c r="T77" s="11"/>
      <c r="U77" s="11"/>
    </row>
    <row r="78">
      <c r="A78" s="6" t="s">
        <v>337</v>
      </c>
      <c r="B78" s="6" t="s">
        <v>22</v>
      </c>
      <c r="C78" s="7">
        <v>1.591974271E9</v>
      </c>
      <c r="D78" s="8">
        <f t="shared" si="1"/>
        <v>43994.4198</v>
      </c>
      <c r="E78" s="9" t="s">
        <v>97</v>
      </c>
      <c r="F78" s="9" t="s">
        <v>338</v>
      </c>
      <c r="G78" s="6" t="s">
        <v>339</v>
      </c>
      <c r="H78" s="7">
        <v>4.0</v>
      </c>
      <c r="I78" s="9" t="s">
        <v>338</v>
      </c>
      <c r="J78" s="10">
        <v>0.11426</v>
      </c>
      <c r="K78" s="10"/>
      <c r="L78" s="11"/>
      <c r="M78" s="11"/>
      <c r="N78" s="11"/>
      <c r="O78" s="11"/>
      <c r="P78" s="11"/>
      <c r="Q78" s="11"/>
      <c r="R78" s="11"/>
      <c r="S78" s="11"/>
      <c r="T78" s="11"/>
      <c r="U78" s="11"/>
    </row>
    <row r="79">
      <c r="A79" s="6" t="s">
        <v>340</v>
      </c>
      <c r="B79" s="6" t="s">
        <v>11</v>
      </c>
      <c r="C79" s="7">
        <v>1.593283709E9</v>
      </c>
      <c r="D79" s="8">
        <f t="shared" si="1"/>
        <v>44009.57534</v>
      </c>
      <c r="E79" s="9" t="s">
        <v>173</v>
      </c>
      <c r="F79" s="9" t="s">
        <v>341</v>
      </c>
      <c r="G79" s="6" t="s">
        <v>342</v>
      </c>
      <c r="H79" s="7">
        <v>5.0</v>
      </c>
      <c r="I79" s="9" t="s">
        <v>341</v>
      </c>
      <c r="J79" s="10">
        <v>0.11479987</v>
      </c>
      <c r="K79" s="10"/>
      <c r="L79" s="11"/>
      <c r="M79" s="11"/>
      <c r="N79" s="11"/>
      <c r="O79" s="11"/>
      <c r="P79" s="11"/>
      <c r="Q79" s="11"/>
      <c r="R79" s="11"/>
      <c r="S79" s="11"/>
      <c r="T79" s="11"/>
      <c r="U79" s="11"/>
    </row>
    <row r="80">
      <c r="A80" s="6" t="s">
        <v>343</v>
      </c>
      <c r="B80" s="6" t="s">
        <v>22</v>
      </c>
      <c r="C80" s="7">
        <v>1.592250357E9</v>
      </c>
      <c r="D80" s="8">
        <f t="shared" si="1"/>
        <v>43997.61524</v>
      </c>
      <c r="E80" s="9" t="s">
        <v>23</v>
      </c>
      <c r="F80" s="9" t="s">
        <v>344</v>
      </c>
      <c r="G80" s="6" t="s">
        <v>345</v>
      </c>
      <c r="H80" s="7">
        <v>2.0</v>
      </c>
      <c r="I80" s="9" t="s">
        <v>346</v>
      </c>
      <c r="J80" s="10">
        <v>0.11548927</v>
      </c>
      <c r="K80" s="10"/>
      <c r="L80" s="11"/>
      <c r="M80" s="11"/>
      <c r="N80" s="11"/>
      <c r="O80" s="11"/>
      <c r="P80" s="11"/>
      <c r="Q80" s="11"/>
      <c r="R80" s="11"/>
      <c r="S80" s="11"/>
      <c r="T80" s="11"/>
      <c r="U80" s="11"/>
    </row>
    <row r="81">
      <c r="A81" s="6" t="s">
        <v>347</v>
      </c>
      <c r="B81" s="6" t="s">
        <v>22</v>
      </c>
      <c r="C81" s="7">
        <v>1.591225157E9</v>
      </c>
      <c r="D81" s="8">
        <f t="shared" si="1"/>
        <v>43985.7495</v>
      </c>
      <c r="E81" s="9" t="s">
        <v>348</v>
      </c>
      <c r="F81" s="9" t="s">
        <v>349</v>
      </c>
      <c r="G81" s="6" t="s">
        <v>350</v>
      </c>
      <c r="H81" s="7">
        <v>0.0</v>
      </c>
      <c r="I81" s="9" t="s">
        <v>351</v>
      </c>
      <c r="J81" s="10">
        <v>0.11569687</v>
      </c>
      <c r="K81" s="10"/>
      <c r="L81" s="11"/>
      <c r="M81" s="11"/>
      <c r="N81" s="11"/>
      <c r="O81" s="11"/>
      <c r="P81" s="11"/>
      <c r="Q81" s="11"/>
      <c r="R81" s="11"/>
      <c r="S81" s="11"/>
      <c r="T81" s="11"/>
      <c r="U81" s="11"/>
    </row>
    <row r="82">
      <c r="A82" s="6" t="s">
        <v>352</v>
      </c>
      <c r="B82" s="6" t="s">
        <v>22</v>
      </c>
      <c r="C82" s="7">
        <v>1.593386889E9</v>
      </c>
      <c r="D82" s="8">
        <f t="shared" si="1"/>
        <v>44010.76955</v>
      </c>
      <c r="E82" s="9" t="s">
        <v>353</v>
      </c>
      <c r="F82" s="9" t="s">
        <v>354</v>
      </c>
      <c r="G82" s="6" t="s">
        <v>355</v>
      </c>
      <c r="H82" s="7">
        <v>6.0</v>
      </c>
      <c r="I82" s="9" t="s">
        <v>356</v>
      </c>
      <c r="J82" s="10">
        <v>0.11583019</v>
      </c>
      <c r="K82" s="10"/>
      <c r="L82" s="11"/>
      <c r="M82" s="11"/>
      <c r="N82" s="11"/>
      <c r="O82" s="11"/>
      <c r="P82" s="11"/>
      <c r="Q82" s="11"/>
      <c r="R82" s="11"/>
      <c r="S82" s="11"/>
      <c r="T82" s="11"/>
      <c r="U82" s="11"/>
    </row>
    <row r="83">
      <c r="A83" s="6" t="s">
        <v>357</v>
      </c>
      <c r="B83" s="6" t="s">
        <v>11</v>
      </c>
      <c r="C83" s="7">
        <v>1.591399095E9</v>
      </c>
      <c r="D83" s="8">
        <f t="shared" si="1"/>
        <v>43987.76267</v>
      </c>
      <c r="E83" s="9" t="s">
        <v>12</v>
      </c>
      <c r="F83" s="9" t="s">
        <v>358</v>
      </c>
      <c r="G83" s="6" t="s">
        <v>359</v>
      </c>
      <c r="H83" s="7">
        <v>6.0</v>
      </c>
      <c r="I83" s="9" t="s">
        <v>360</v>
      </c>
      <c r="J83" s="10">
        <v>0.11766061</v>
      </c>
      <c r="K83" s="10"/>
      <c r="L83" s="11"/>
      <c r="M83" s="11"/>
      <c r="N83" s="11"/>
      <c r="O83" s="11"/>
      <c r="P83" s="11"/>
      <c r="Q83" s="11"/>
      <c r="R83" s="11"/>
      <c r="S83" s="11"/>
      <c r="T83" s="11"/>
      <c r="U83" s="11"/>
    </row>
    <row r="84">
      <c r="A84" s="6" t="s">
        <v>361</v>
      </c>
      <c r="B84" s="6" t="s">
        <v>22</v>
      </c>
      <c r="C84" s="7">
        <v>1.592353679E9</v>
      </c>
      <c r="D84" s="8">
        <f t="shared" si="1"/>
        <v>43998.8111</v>
      </c>
      <c r="E84" s="9" t="s">
        <v>97</v>
      </c>
      <c r="F84" s="9" t="s">
        <v>362</v>
      </c>
      <c r="G84" s="6" t="s">
        <v>363</v>
      </c>
      <c r="H84" s="7">
        <v>5.0</v>
      </c>
      <c r="I84" s="9" t="s">
        <v>364</v>
      </c>
      <c r="J84" s="10">
        <v>0.11815874</v>
      </c>
      <c r="K84" s="10"/>
      <c r="L84" s="11"/>
      <c r="M84" s="11"/>
      <c r="N84" s="11"/>
      <c r="O84" s="11"/>
      <c r="P84" s="11"/>
      <c r="Q84" s="11"/>
      <c r="R84" s="11"/>
      <c r="S84" s="11"/>
      <c r="T84" s="11"/>
      <c r="U84" s="11"/>
    </row>
    <row r="85">
      <c r="A85" s="6" t="s">
        <v>365</v>
      </c>
      <c r="B85" s="6" t="s">
        <v>22</v>
      </c>
      <c r="C85" s="7">
        <v>1.591741663E9</v>
      </c>
      <c r="D85" s="8">
        <f t="shared" si="1"/>
        <v>43991.72758</v>
      </c>
      <c r="E85" s="9" t="s">
        <v>23</v>
      </c>
      <c r="F85" s="9" t="s">
        <v>366</v>
      </c>
      <c r="G85" s="6" t="s">
        <v>367</v>
      </c>
      <c r="H85" s="7">
        <v>11.0</v>
      </c>
      <c r="I85" s="9" t="s">
        <v>368</v>
      </c>
      <c r="J85" s="10">
        <v>0.11874314</v>
      </c>
      <c r="K85" s="10"/>
      <c r="L85" s="11"/>
      <c r="M85" s="11"/>
      <c r="N85" s="11"/>
      <c r="O85" s="11"/>
      <c r="P85" s="11"/>
      <c r="Q85" s="11"/>
      <c r="R85" s="11"/>
      <c r="S85" s="11"/>
      <c r="T85" s="11"/>
      <c r="U85" s="11"/>
    </row>
    <row r="86">
      <c r="A86" s="6" t="s">
        <v>369</v>
      </c>
      <c r="B86" s="6" t="s">
        <v>168</v>
      </c>
      <c r="C86" s="7">
        <v>1.593451934E9</v>
      </c>
      <c r="D86" s="8">
        <f t="shared" si="1"/>
        <v>44011.52238</v>
      </c>
      <c r="E86" s="9" t="s">
        <v>36</v>
      </c>
      <c r="F86" s="9" t="s">
        <v>370</v>
      </c>
      <c r="G86" s="6" t="s">
        <v>371</v>
      </c>
      <c r="H86" s="7">
        <v>51.0</v>
      </c>
      <c r="I86" s="9" t="s">
        <v>372</v>
      </c>
      <c r="J86" s="10">
        <v>0.12106001</v>
      </c>
      <c r="K86" s="10"/>
      <c r="L86" s="11"/>
      <c r="M86" s="11"/>
      <c r="N86" s="11"/>
      <c r="O86" s="11"/>
      <c r="P86" s="11"/>
      <c r="Q86" s="11"/>
      <c r="R86" s="11"/>
      <c r="S86" s="11"/>
      <c r="T86" s="11"/>
      <c r="U86" s="11"/>
    </row>
    <row r="87">
      <c r="A87" s="6" t="s">
        <v>373</v>
      </c>
      <c r="B87" s="6" t="s">
        <v>22</v>
      </c>
      <c r="C87" s="7">
        <v>1.591568545E9</v>
      </c>
      <c r="D87" s="8">
        <f t="shared" si="1"/>
        <v>43989.7239</v>
      </c>
      <c r="E87" s="6" t="s">
        <v>32</v>
      </c>
      <c r="F87" s="9" t="s">
        <v>374</v>
      </c>
      <c r="G87" s="6" t="s">
        <v>375</v>
      </c>
      <c r="H87" s="7">
        <v>6.0</v>
      </c>
      <c r="I87" s="9" t="s">
        <v>374</v>
      </c>
      <c r="J87" s="10">
        <v>0.12236808</v>
      </c>
      <c r="K87" s="10"/>
      <c r="L87" s="11"/>
      <c r="M87" s="11"/>
      <c r="N87" s="11"/>
      <c r="O87" s="11"/>
      <c r="P87" s="11"/>
      <c r="Q87" s="11"/>
      <c r="R87" s="11"/>
      <c r="S87" s="11"/>
      <c r="T87" s="11"/>
      <c r="U87" s="11"/>
    </row>
    <row r="88">
      <c r="A88" s="6" t="s">
        <v>376</v>
      </c>
      <c r="B88" s="6" t="s">
        <v>22</v>
      </c>
      <c r="C88" s="7">
        <v>1.593015984E9</v>
      </c>
      <c r="D88" s="8">
        <f t="shared" si="1"/>
        <v>44006.47667</v>
      </c>
      <c r="E88" s="9" t="s">
        <v>377</v>
      </c>
      <c r="F88" s="9" t="s">
        <v>378</v>
      </c>
      <c r="G88" s="6" t="s">
        <v>379</v>
      </c>
      <c r="H88" s="7">
        <v>2.0</v>
      </c>
      <c r="I88" s="9" t="s">
        <v>380</v>
      </c>
      <c r="J88" s="10">
        <v>0.12283681</v>
      </c>
      <c r="K88" s="10"/>
      <c r="L88" s="11"/>
      <c r="M88" s="11"/>
      <c r="N88" s="11"/>
      <c r="O88" s="11"/>
      <c r="P88" s="11"/>
      <c r="Q88" s="11"/>
      <c r="R88" s="11"/>
      <c r="S88" s="11"/>
      <c r="T88" s="11"/>
      <c r="U88" s="11"/>
    </row>
    <row r="89">
      <c r="A89" s="6" t="s">
        <v>381</v>
      </c>
      <c r="B89" s="6" t="s">
        <v>11</v>
      </c>
      <c r="C89" s="7">
        <v>1.59312594E9</v>
      </c>
      <c r="D89" s="8">
        <f t="shared" si="1"/>
        <v>44007.74931</v>
      </c>
      <c r="E89" s="9" t="s">
        <v>12</v>
      </c>
      <c r="F89" s="9" t="s">
        <v>382</v>
      </c>
      <c r="G89" s="6" t="s">
        <v>383</v>
      </c>
      <c r="H89" s="7">
        <v>9.0</v>
      </c>
      <c r="I89" s="9" t="s">
        <v>384</v>
      </c>
      <c r="J89" s="10">
        <v>0.12292736</v>
      </c>
      <c r="K89" s="10"/>
      <c r="L89" s="11"/>
      <c r="M89" s="11"/>
      <c r="N89" s="11"/>
      <c r="O89" s="11"/>
      <c r="P89" s="11"/>
      <c r="Q89" s="11"/>
      <c r="R89" s="11"/>
      <c r="S89" s="11"/>
      <c r="T89" s="11"/>
      <c r="U89" s="11"/>
    </row>
    <row r="90">
      <c r="A90" s="6" t="s">
        <v>385</v>
      </c>
      <c r="B90" s="6" t="s">
        <v>22</v>
      </c>
      <c r="C90" s="7">
        <v>1.593298939E9</v>
      </c>
      <c r="D90" s="8">
        <f t="shared" si="1"/>
        <v>44009.75161</v>
      </c>
      <c r="E90" s="9" t="s">
        <v>97</v>
      </c>
      <c r="F90" s="9" t="s">
        <v>386</v>
      </c>
      <c r="G90" s="6" t="s">
        <v>387</v>
      </c>
      <c r="H90" s="7">
        <v>1.0</v>
      </c>
      <c r="I90" s="9" t="s">
        <v>386</v>
      </c>
      <c r="J90" s="10">
        <v>0.12490593</v>
      </c>
      <c r="K90" s="10"/>
      <c r="L90" s="11"/>
      <c r="M90" s="11"/>
      <c r="N90" s="11"/>
      <c r="O90" s="11"/>
      <c r="P90" s="11"/>
      <c r="Q90" s="11"/>
      <c r="R90" s="11"/>
      <c r="S90" s="11"/>
      <c r="T90" s="11"/>
      <c r="U90" s="11"/>
    </row>
    <row r="91">
      <c r="A91" s="6" t="s">
        <v>388</v>
      </c>
      <c r="B91" s="6" t="s">
        <v>22</v>
      </c>
      <c r="C91" s="7">
        <v>1.59159186E9</v>
      </c>
      <c r="D91" s="8">
        <f t="shared" si="1"/>
        <v>43989.99375</v>
      </c>
      <c r="E91" s="9" t="s">
        <v>97</v>
      </c>
      <c r="F91" s="9" t="s">
        <v>389</v>
      </c>
      <c r="G91" s="6" t="s">
        <v>390</v>
      </c>
      <c r="H91" s="7">
        <v>2.0</v>
      </c>
      <c r="I91" s="9" t="s">
        <v>391</v>
      </c>
      <c r="J91" s="10">
        <v>0.12603861</v>
      </c>
      <c r="K91" s="10"/>
      <c r="L91" s="11"/>
      <c r="M91" s="11"/>
      <c r="N91" s="11"/>
      <c r="O91" s="11"/>
      <c r="P91" s="11"/>
      <c r="Q91" s="11"/>
      <c r="R91" s="11"/>
      <c r="S91" s="11"/>
      <c r="T91" s="11"/>
      <c r="U91" s="11"/>
    </row>
    <row r="92">
      <c r="A92" s="6" t="s">
        <v>392</v>
      </c>
      <c r="B92" s="6" t="s">
        <v>11</v>
      </c>
      <c r="C92" s="7">
        <v>1.591582742E9</v>
      </c>
      <c r="D92" s="8">
        <f t="shared" si="1"/>
        <v>43989.88822</v>
      </c>
      <c r="E92" s="9" t="s">
        <v>393</v>
      </c>
      <c r="F92" s="9" t="s">
        <v>394</v>
      </c>
      <c r="G92" s="6" t="s">
        <v>395</v>
      </c>
      <c r="H92" s="7">
        <v>8.0</v>
      </c>
      <c r="I92" s="9" t="s">
        <v>396</v>
      </c>
      <c r="J92" s="10">
        <v>0.12803248</v>
      </c>
      <c r="K92" s="10"/>
      <c r="L92" s="11"/>
      <c r="M92" s="11"/>
      <c r="N92" s="11"/>
      <c r="O92" s="11"/>
      <c r="P92" s="11"/>
      <c r="Q92" s="11"/>
      <c r="R92" s="11"/>
      <c r="S92" s="11"/>
      <c r="T92" s="11"/>
      <c r="U92" s="11"/>
    </row>
    <row r="93">
      <c r="A93" s="6" t="s">
        <v>397</v>
      </c>
      <c r="B93" s="6" t="s">
        <v>22</v>
      </c>
      <c r="C93" s="7">
        <v>1.592927801E9</v>
      </c>
      <c r="D93" s="8">
        <f t="shared" si="1"/>
        <v>44005.45603</v>
      </c>
      <c r="E93" s="6" t="s">
        <v>32</v>
      </c>
      <c r="F93" s="9" t="s">
        <v>398</v>
      </c>
      <c r="G93" s="6" t="s">
        <v>399</v>
      </c>
      <c r="H93" s="7">
        <v>3.0</v>
      </c>
      <c r="I93" s="9" t="s">
        <v>398</v>
      </c>
      <c r="J93" s="10">
        <v>0.13050616</v>
      </c>
      <c r="K93" s="10"/>
      <c r="L93" s="11"/>
      <c r="M93" s="11"/>
      <c r="N93" s="11"/>
      <c r="O93" s="11"/>
      <c r="P93" s="11"/>
      <c r="Q93" s="11"/>
      <c r="R93" s="11"/>
      <c r="S93" s="11"/>
      <c r="T93" s="11"/>
      <c r="U93" s="11"/>
    </row>
    <row r="94">
      <c r="A94" s="6" t="s">
        <v>400</v>
      </c>
      <c r="B94" s="6" t="s">
        <v>11</v>
      </c>
      <c r="C94" s="7">
        <v>1.591052527E9</v>
      </c>
      <c r="D94" s="8">
        <f t="shared" si="1"/>
        <v>43983.75147</v>
      </c>
      <c r="E94" s="6" t="s">
        <v>32</v>
      </c>
      <c r="F94" s="9" t="s">
        <v>401</v>
      </c>
      <c r="G94" s="6" t="s">
        <v>402</v>
      </c>
      <c r="H94" s="7">
        <v>4.0</v>
      </c>
      <c r="I94" s="9" t="s">
        <v>401</v>
      </c>
      <c r="J94" s="10">
        <v>0.13647799</v>
      </c>
      <c r="K94" s="10"/>
      <c r="L94" s="11"/>
      <c r="M94" s="11"/>
      <c r="N94" s="11"/>
      <c r="O94" s="11"/>
      <c r="P94" s="11"/>
      <c r="Q94" s="11"/>
      <c r="R94" s="11"/>
      <c r="S94" s="11"/>
      <c r="T94" s="11"/>
      <c r="U94" s="11"/>
    </row>
    <row r="95">
      <c r="A95" s="6" t="s">
        <v>403</v>
      </c>
      <c r="B95" s="6" t="s">
        <v>11</v>
      </c>
      <c r="C95" s="7">
        <v>1.592751568E9</v>
      </c>
      <c r="D95" s="8">
        <f t="shared" si="1"/>
        <v>44003.4163</v>
      </c>
      <c r="E95" s="9" t="s">
        <v>173</v>
      </c>
      <c r="F95" s="9" t="s">
        <v>404</v>
      </c>
      <c r="G95" s="6" t="s">
        <v>405</v>
      </c>
      <c r="H95" s="7">
        <v>0.0</v>
      </c>
      <c r="I95" s="9" t="s">
        <v>406</v>
      </c>
      <c r="J95" s="10">
        <v>0.13743237</v>
      </c>
      <c r="K95" s="10"/>
      <c r="L95" s="11"/>
      <c r="M95" s="11"/>
      <c r="N95" s="11"/>
      <c r="O95" s="11"/>
      <c r="P95" s="11"/>
      <c r="Q95" s="11"/>
      <c r="R95" s="11"/>
      <c r="S95" s="11"/>
      <c r="T95" s="11"/>
      <c r="U95" s="11"/>
    </row>
    <row r="96">
      <c r="A96" s="6" t="s">
        <v>407</v>
      </c>
      <c r="B96" s="6" t="s">
        <v>11</v>
      </c>
      <c r="C96" s="7">
        <v>1.592414804E9</v>
      </c>
      <c r="D96" s="8">
        <f t="shared" si="1"/>
        <v>43999.51856</v>
      </c>
      <c r="E96" s="9" t="s">
        <v>408</v>
      </c>
      <c r="F96" s="9" t="s">
        <v>409</v>
      </c>
      <c r="G96" s="6" t="s">
        <v>410</v>
      </c>
      <c r="H96" s="7">
        <v>1.0</v>
      </c>
      <c r="I96" s="9" t="s">
        <v>411</v>
      </c>
      <c r="J96" s="10">
        <v>0.14066932</v>
      </c>
      <c r="K96" s="10"/>
      <c r="L96" s="11"/>
      <c r="M96" s="11"/>
      <c r="N96" s="11"/>
      <c r="O96" s="11"/>
      <c r="P96" s="11"/>
      <c r="Q96" s="11"/>
      <c r="R96" s="11"/>
      <c r="S96" s="11"/>
      <c r="T96" s="11"/>
      <c r="U96" s="11"/>
    </row>
    <row r="97">
      <c r="A97" s="6" t="s">
        <v>412</v>
      </c>
      <c r="B97" s="6" t="s">
        <v>11</v>
      </c>
      <c r="C97" s="7">
        <v>1.591569633E9</v>
      </c>
      <c r="D97" s="8">
        <f t="shared" si="1"/>
        <v>43989.73649</v>
      </c>
      <c r="E97" s="9" t="s">
        <v>413</v>
      </c>
      <c r="F97" s="9" t="s">
        <v>414</v>
      </c>
      <c r="G97" s="6" t="s">
        <v>415</v>
      </c>
      <c r="H97" s="7">
        <v>3.0</v>
      </c>
      <c r="I97" s="9" t="s">
        <v>416</v>
      </c>
      <c r="J97" s="10">
        <v>0.14462717</v>
      </c>
      <c r="K97" s="10"/>
      <c r="L97" s="11"/>
      <c r="M97" s="11"/>
      <c r="N97" s="11"/>
      <c r="O97" s="11"/>
      <c r="P97" s="11"/>
      <c r="Q97" s="11"/>
      <c r="R97" s="11"/>
      <c r="S97" s="11"/>
      <c r="T97" s="11"/>
      <c r="U97" s="11"/>
    </row>
    <row r="98">
      <c r="A98" s="5" t="s">
        <v>417</v>
      </c>
      <c r="B98" s="6" t="s">
        <v>22</v>
      </c>
      <c r="C98" s="7">
        <v>1.591411145E9</v>
      </c>
      <c r="D98" s="8">
        <f t="shared" si="1"/>
        <v>43987.90214</v>
      </c>
      <c r="E98" s="9" t="s">
        <v>418</v>
      </c>
      <c r="F98" s="9" t="s">
        <v>419</v>
      </c>
      <c r="G98" s="6" t="s">
        <v>420</v>
      </c>
      <c r="H98" s="7">
        <v>0.0</v>
      </c>
      <c r="I98" s="9" t="s">
        <v>421</v>
      </c>
      <c r="J98" s="10">
        <v>0.14739475</v>
      </c>
      <c r="K98" s="10"/>
      <c r="L98" s="11"/>
      <c r="M98" s="11"/>
      <c r="N98" s="11"/>
      <c r="O98" s="11"/>
      <c r="P98" s="11"/>
      <c r="Q98" s="11"/>
      <c r="R98" s="11"/>
      <c r="S98" s="11"/>
      <c r="T98" s="11"/>
      <c r="U98" s="11"/>
    </row>
    <row r="99">
      <c r="A99" s="6" t="s">
        <v>422</v>
      </c>
      <c r="B99" s="6" t="s">
        <v>11</v>
      </c>
      <c r="C99" s="7">
        <v>1.59165199E9</v>
      </c>
      <c r="D99" s="8">
        <f t="shared" si="1"/>
        <v>43990.6897</v>
      </c>
      <c r="E99" s="9" t="s">
        <v>17</v>
      </c>
      <c r="F99" s="9" t="s">
        <v>423</v>
      </c>
      <c r="G99" s="6" t="s">
        <v>424</v>
      </c>
      <c r="H99" s="7">
        <v>5.0</v>
      </c>
      <c r="I99" s="9" t="s">
        <v>425</v>
      </c>
      <c r="J99" s="10">
        <v>0.14834194</v>
      </c>
      <c r="K99" s="10"/>
      <c r="L99" s="11"/>
      <c r="M99" s="11"/>
      <c r="N99" s="11"/>
      <c r="O99" s="11"/>
      <c r="P99" s="11"/>
      <c r="Q99" s="11"/>
      <c r="R99" s="11"/>
      <c r="S99" s="11"/>
      <c r="T99" s="11"/>
      <c r="U99" s="11"/>
    </row>
    <row r="100">
      <c r="A100" s="6" t="s">
        <v>426</v>
      </c>
      <c r="B100" s="6" t="s">
        <v>22</v>
      </c>
      <c r="C100" s="7">
        <v>1.591281899E9</v>
      </c>
      <c r="D100" s="8">
        <f t="shared" si="1"/>
        <v>43986.40624</v>
      </c>
      <c r="E100" s="9" t="s">
        <v>92</v>
      </c>
      <c r="F100" s="9" t="s">
        <v>427</v>
      </c>
      <c r="G100" s="6" t="s">
        <v>428</v>
      </c>
      <c r="H100" s="7">
        <v>5.0</v>
      </c>
      <c r="I100" s="9" t="s">
        <v>429</v>
      </c>
      <c r="J100" s="10">
        <v>0.14855756</v>
      </c>
      <c r="K100" s="10"/>
      <c r="L100" s="11"/>
      <c r="M100" s="11"/>
      <c r="N100" s="11"/>
      <c r="O100" s="11"/>
      <c r="P100" s="11"/>
      <c r="Q100" s="11"/>
      <c r="R100" s="11"/>
      <c r="S100" s="11"/>
      <c r="T100" s="11"/>
      <c r="U100" s="11"/>
    </row>
    <row r="101">
      <c r="A101" s="6" t="s">
        <v>430</v>
      </c>
      <c r="B101" s="6" t="s">
        <v>22</v>
      </c>
      <c r="C101" s="7">
        <v>1.59287055E9</v>
      </c>
      <c r="D101" s="8">
        <f t="shared" si="1"/>
        <v>44004.7934</v>
      </c>
      <c r="E101" s="9" t="s">
        <v>17</v>
      </c>
      <c r="F101" s="9" t="s">
        <v>431</v>
      </c>
      <c r="G101" s="6" t="s">
        <v>432</v>
      </c>
      <c r="H101" s="7">
        <v>1.0</v>
      </c>
      <c r="I101" s="9" t="s">
        <v>433</v>
      </c>
      <c r="J101" s="10">
        <v>0.15000236</v>
      </c>
      <c r="K101" s="10"/>
      <c r="L101" s="11"/>
      <c r="M101" s="11"/>
      <c r="N101" s="11"/>
      <c r="O101" s="11"/>
      <c r="P101" s="11"/>
      <c r="Q101" s="11"/>
      <c r="R101" s="11"/>
      <c r="S101" s="11"/>
      <c r="T101" s="11"/>
      <c r="U101" s="11"/>
    </row>
    <row r="102">
      <c r="A102" s="6" t="s">
        <v>434</v>
      </c>
      <c r="B102" s="6" t="s">
        <v>22</v>
      </c>
      <c r="C102" s="7">
        <v>1.591283588E9</v>
      </c>
      <c r="D102" s="8">
        <f t="shared" si="1"/>
        <v>43986.42579</v>
      </c>
      <c r="E102" s="9" t="s">
        <v>274</v>
      </c>
      <c r="F102" s="9" t="s">
        <v>435</v>
      </c>
      <c r="G102" s="6" t="s">
        <v>436</v>
      </c>
      <c r="H102" s="7">
        <v>3.0</v>
      </c>
      <c r="I102" s="9" t="s">
        <v>437</v>
      </c>
      <c r="J102" s="10">
        <v>0.15067643</v>
      </c>
      <c r="K102" s="10"/>
      <c r="L102" s="11"/>
      <c r="M102" s="11"/>
      <c r="N102" s="11"/>
      <c r="O102" s="11"/>
      <c r="P102" s="11"/>
      <c r="Q102" s="11"/>
      <c r="R102" s="11"/>
      <c r="S102" s="11"/>
      <c r="T102" s="11"/>
      <c r="U102" s="11"/>
    </row>
    <row r="103">
      <c r="A103" s="6" t="s">
        <v>438</v>
      </c>
      <c r="B103" s="6" t="s">
        <v>11</v>
      </c>
      <c r="C103" s="7">
        <v>1.591919103E9</v>
      </c>
      <c r="D103" s="8">
        <f t="shared" si="1"/>
        <v>43993.78128</v>
      </c>
      <c r="E103" s="9" t="s">
        <v>12</v>
      </c>
      <c r="F103" s="9" t="s">
        <v>439</v>
      </c>
      <c r="G103" s="6" t="s">
        <v>440</v>
      </c>
      <c r="H103" s="7">
        <v>11.0</v>
      </c>
      <c r="I103" s="9" t="s">
        <v>441</v>
      </c>
      <c r="J103" s="10">
        <v>0.15080453</v>
      </c>
      <c r="K103" s="10"/>
      <c r="L103" s="11"/>
      <c r="M103" s="11"/>
      <c r="N103" s="11"/>
      <c r="O103" s="11"/>
      <c r="P103" s="11"/>
      <c r="Q103" s="11"/>
      <c r="R103" s="11"/>
      <c r="S103" s="11"/>
      <c r="T103" s="11"/>
      <c r="U103" s="11"/>
    </row>
    <row r="104">
      <c r="A104" s="6" t="s">
        <v>442</v>
      </c>
      <c r="B104" s="6" t="s">
        <v>168</v>
      </c>
      <c r="C104" s="7">
        <v>1.591324651E9</v>
      </c>
      <c r="D104" s="8">
        <f t="shared" si="1"/>
        <v>43986.90105</v>
      </c>
      <c r="E104" s="9" t="s">
        <v>23</v>
      </c>
      <c r="F104" s="9" t="s">
        <v>443</v>
      </c>
      <c r="G104" s="6" t="s">
        <v>444</v>
      </c>
      <c r="H104" s="7">
        <v>15.0</v>
      </c>
      <c r="I104" s="9" t="s">
        <v>445</v>
      </c>
      <c r="J104" s="10">
        <v>0.15198115</v>
      </c>
      <c r="K104" s="10"/>
      <c r="L104" s="11"/>
      <c r="M104" s="11"/>
      <c r="N104" s="11"/>
      <c r="O104" s="11"/>
      <c r="P104" s="11"/>
      <c r="Q104" s="11"/>
      <c r="R104" s="11"/>
      <c r="S104" s="11"/>
      <c r="T104" s="11"/>
      <c r="U104" s="11"/>
    </row>
    <row r="105">
      <c r="A105" s="6" t="s">
        <v>446</v>
      </c>
      <c r="B105" s="6" t="s">
        <v>11</v>
      </c>
      <c r="C105" s="7">
        <v>1.59105712E9</v>
      </c>
      <c r="D105" s="8">
        <f t="shared" si="1"/>
        <v>43983.80463</v>
      </c>
      <c r="E105" s="9" t="s">
        <v>12</v>
      </c>
      <c r="F105" s="9" t="s">
        <v>447</v>
      </c>
      <c r="G105" s="6" t="s">
        <v>448</v>
      </c>
      <c r="H105" s="7">
        <v>3.0</v>
      </c>
      <c r="I105" s="9" t="s">
        <v>449</v>
      </c>
      <c r="J105" s="10">
        <v>0.15316266</v>
      </c>
      <c r="K105" s="10"/>
      <c r="L105" s="11"/>
      <c r="M105" s="11"/>
      <c r="N105" s="11"/>
      <c r="O105" s="11"/>
      <c r="P105" s="11"/>
      <c r="Q105" s="11"/>
      <c r="R105" s="11"/>
      <c r="S105" s="11"/>
      <c r="T105" s="11"/>
      <c r="U105" s="11"/>
    </row>
    <row r="106">
      <c r="A106" s="6" t="s">
        <v>450</v>
      </c>
      <c r="B106" s="6" t="s">
        <v>22</v>
      </c>
      <c r="C106" s="7">
        <v>1.592408161E9</v>
      </c>
      <c r="D106" s="8">
        <f t="shared" si="1"/>
        <v>43999.44168</v>
      </c>
      <c r="E106" s="9" t="s">
        <v>194</v>
      </c>
      <c r="F106" s="9" t="s">
        <v>451</v>
      </c>
      <c r="G106" s="6" t="s">
        <v>452</v>
      </c>
      <c r="H106" s="7">
        <v>2.0</v>
      </c>
      <c r="I106" s="9" t="s">
        <v>453</v>
      </c>
      <c r="J106" s="10">
        <v>0.15326801</v>
      </c>
      <c r="K106" s="10"/>
      <c r="L106" s="11"/>
      <c r="M106" s="11"/>
      <c r="N106" s="11"/>
      <c r="O106" s="11"/>
      <c r="P106" s="11"/>
      <c r="Q106" s="11"/>
      <c r="R106" s="11"/>
      <c r="S106" s="11"/>
      <c r="T106" s="11"/>
      <c r="U106" s="11"/>
    </row>
    <row r="107">
      <c r="A107" s="6" t="s">
        <v>454</v>
      </c>
      <c r="B107" s="6" t="s">
        <v>22</v>
      </c>
      <c r="C107" s="7">
        <v>1.593110721E9</v>
      </c>
      <c r="D107" s="8">
        <f t="shared" si="1"/>
        <v>44007.57316</v>
      </c>
      <c r="E107" s="9" t="s">
        <v>17</v>
      </c>
      <c r="F107" s="9" t="s">
        <v>455</v>
      </c>
      <c r="G107" s="6" t="s">
        <v>456</v>
      </c>
      <c r="H107" s="7">
        <v>4.0</v>
      </c>
      <c r="I107" s="9" t="s">
        <v>457</v>
      </c>
      <c r="J107" s="10">
        <v>0.1540022</v>
      </c>
      <c r="K107" s="10"/>
      <c r="L107" s="11"/>
      <c r="M107" s="11"/>
      <c r="N107" s="11"/>
      <c r="O107" s="11"/>
      <c r="P107" s="11"/>
      <c r="Q107" s="11"/>
      <c r="R107" s="11"/>
      <c r="S107" s="11"/>
      <c r="T107" s="11"/>
      <c r="U107" s="11"/>
    </row>
    <row r="108">
      <c r="A108" s="6" t="s">
        <v>458</v>
      </c>
      <c r="B108" s="6" t="s">
        <v>11</v>
      </c>
      <c r="C108" s="7">
        <v>1.593437197E9</v>
      </c>
      <c r="D108" s="8">
        <f t="shared" si="1"/>
        <v>44011.35182</v>
      </c>
      <c r="E108" s="9" t="s">
        <v>459</v>
      </c>
      <c r="F108" s="9" t="s">
        <v>460</v>
      </c>
      <c r="G108" s="6" t="s">
        <v>461</v>
      </c>
      <c r="H108" s="7">
        <v>3.0</v>
      </c>
      <c r="I108" s="9" t="s">
        <v>462</v>
      </c>
      <c r="J108" s="10">
        <v>0.15484075</v>
      </c>
      <c r="K108" s="10"/>
      <c r="L108" s="11"/>
      <c r="M108" s="11"/>
      <c r="N108" s="11"/>
      <c r="O108" s="11"/>
      <c r="P108" s="11"/>
      <c r="Q108" s="11"/>
      <c r="R108" s="11"/>
      <c r="S108" s="11"/>
      <c r="T108" s="11"/>
      <c r="U108" s="11"/>
    </row>
    <row r="109">
      <c r="A109" s="6" t="s">
        <v>463</v>
      </c>
      <c r="B109" s="6" t="s">
        <v>22</v>
      </c>
      <c r="C109" s="7">
        <v>1.592478545E9</v>
      </c>
      <c r="D109" s="8">
        <f t="shared" si="1"/>
        <v>44000.25631</v>
      </c>
      <c r="E109" s="9" t="s">
        <v>464</v>
      </c>
      <c r="F109" s="9" t="s">
        <v>465</v>
      </c>
      <c r="G109" s="6" t="s">
        <v>466</v>
      </c>
      <c r="H109" s="7">
        <v>10.0</v>
      </c>
      <c r="I109" s="9" t="s">
        <v>467</v>
      </c>
      <c r="J109" s="10">
        <v>0.15505582</v>
      </c>
      <c r="K109" s="10"/>
      <c r="L109" s="11"/>
      <c r="M109" s="11"/>
      <c r="N109" s="11"/>
      <c r="O109" s="11"/>
      <c r="P109" s="11"/>
      <c r="Q109" s="11"/>
      <c r="R109" s="11"/>
      <c r="S109" s="11"/>
      <c r="T109" s="11"/>
      <c r="U109" s="11"/>
    </row>
    <row r="110">
      <c r="A110" s="6" t="s">
        <v>468</v>
      </c>
      <c r="B110" s="6" t="s">
        <v>22</v>
      </c>
      <c r="C110" s="7">
        <v>1.593442503E9</v>
      </c>
      <c r="D110" s="8">
        <f t="shared" si="1"/>
        <v>44011.41323</v>
      </c>
      <c r="E110" s="9" t="s">
        <v>274</v>
      </c>
      <c r="F110" s="9" t="s">
        <v>469</v>
      </c>
      <c r="G110" s="6" t="s">
        <v>470</v>
      </c>
      <c r="H110" s="7">
        <v>3.0</v>
      </c>
      <c r="I110" s="9" t="s">
        <v>471</v>
      </c>
      <c r="J110" s="10">
        <v>0.15533283</v>
      </c>
      <c r="K110" s="10"/>
      <c r="L110" s="11"/>
      <c r="M110" s="11"/>
      <c r="N110" s="11"/>
      <c r="O110" s="11"/>
      <c r="P110" s="11"/>
      <c r="Q110" s="11"/>
      <c r="R110" s="11"/>
      <c r="S110" s="11"/>
      <c r="T110" s="11"/>
      <c r="U110" s="11"/>
    </row>
    <row r="111">
      <c r="A111" s="6" t="s">
        <v>472</v>
      </c>
      <c r="B111" s="6" t="s">
        <v>22</v>
      </c>
      <c r="C111" s="7">
        <v>1.592698781E9</v>
      </c>
      <c r="D111" s="8">
        <f t="shared" si="1"/>
        <v>44002.80534</v>
      </c>
      <c r="E111" s="9" t="s">
        <v>23</v>
      </c>
      <c r="F111" s="9" t="s">
        <v>473</v>
      </c>
      <c r="G111" s="6" t="s">
        <v>474</v>
      </c>
      <c r="H111" s="7">
        <v>3.0</v>
      </c>
      <c r="I111" s="9" t="s">
        <v>475</v>
      </c>
      <c r="J111" s="10">
        <v>0.15745154</v>
      </c>
      <c r="K111" s="10"/>
      <c r="L111" s="11"/>
      <c r="M111" s="11"/>
      <c r="N111" s="11"/>
      <c r="O111" s="11"/>
      <c r="P111" s="11"/>
      <c r="Q111" s="11"/>
      <c r="R111" s="11"/>
      <c r="S111" s="11"/>
      <c r="T111" s="11"/>
      <c r="U111" s="11"/>
    </row>
    <row r="112">
      <c r="A112" s="6" t="s">
        <v>476</v>
      </c>
      <c r="B112" s="6" t="s">
        <v>22</v>
      </c>
      <c r="C112" s="7">
        <v>1.592457355E9</v>
      </c>
      <c r="D112" s="8">
        <f t="shared" si="1"/>
        <v>44000.01105</v>
      </c>
      <c r="E112" s="9" t="s">
        <v>477</v>
      </c>
      <c r="F112" s="9" t="s">
        <v>478</v>
      </c>
      <c r="G112" s="6" t="s">
        <v>479</v>
      </c>
      <c r="H112" s="7">
        <v>1.0</v>
      </c>
      <c r="I112" s="9" t="s">
        <v>480</v>
      </c>
      <c r="J112" s="10">
        <v>0.16081381</v>
      </c>
      <c r="K112" s="10"/>
      <c r="L112" s="11"/>
      <c r="M112" s="11"/>
      <c r="N112" s="11"/>
      <c r="O112" s="11"/>
      <c r="P112" s="11"/>
      <c r="Q112" s="11"/>
      <c r="R112" s="11"/>
      <c r="S112" s="11"/>
      <c r="T112" s="11"/>
      <c r="U112" s="11"/>
    </row>
    <row r="113">
      <c r="A113" s="6" t="s">
        <v>481</v>
      </c>
      <c r="B113" s="6" t="s">
        <v>22</v>
      </c>
      <c r="C113" s="7">
        <v>1.591031354E9</v>
      </c>
      <c r="D113" s="8">
        <f t="shared" si="1"/>
        <v>43983.50641</v>
      </c>
      <c r="E113" s="9" t="s">
        <v>23</v>
      </c>
      <c r="F113" s="9" t="s">
        <v>482</v>
      </c>
      <c r="G113" s="6" t="s">
        <v>483</v>
      </c>
      <c r="H113" s="7">
        <v>4.0</v>
      </c>
      <c r="I113" s="9" t="s">
        <v>484</v>
      </c>
      <c r="J113" s="10">
        <v>0.16704483</v>
      </c>
      <c r="K113" s="10"/>
      <c r="L113" s="11"/>
      <c r="M113" s="11"/>
      <c r="N113" s="11"/>
      <c r="O113" s="11"/>
      <c r="P113" s="11"/>
      <c r="Q113" s="11"/>
      <c r="R113" s="11"/>
      <c r="S113" s="11"/>
      <c r="T113" s="11"/>
      <c r="U113" s="11"/>
    </row>
    <row r="114">
      <c r="A114" s="6" t="s">
        <v>485</v>
      </c>
      <c r="B114" s="6" t="s">
        <v>11</v>
      </c>
      <c r="C114" s="7">
        <v>1.592947348E9</v>
      </c>
      <c r="D114" s="8">
        <f t="shared" si="1"/>
        <v>44005.68227</v>
      </c>
      <c r="E114" s="9" t="s">
        <v>486</v>
      </c>
      <c r="F114" s="9" t="s">
        <v>487</v>
      </c>
      <c r="G114" s="6" t="s">
        <v>488</v>
      </c>
      <c r="H114" s="7">
        <v>5.0</v>
      </c>
      <c r="I114" s="9" t="s">
        <v>489</v>
      </c>
      <c r="J114" s="10">
        <v>0.17111424</v>
      </c>
      <c r="K114" s="10"/>
      <c r="L114" s="11"/>
      <c r="M114" s="11"/>
      <c r="N114" s="11"/>
      <c r="O114" s="11"/>
      <c r="P114" s="11"/>
      <c r="Q114" s="11"/>
      <c r="R114" s="11"/>
      <c r="S114" s="11"/>
      <c r="T114" s="11"/>
      <c r="U114" s="11"/>
    </row>
    <row r="115">
      <c r="A115" s="6" t="s">
        <v>490</v>
      </c>
      <c r="B115" s="6" t="s">
        <v>22</v>
      </c>
      <c r="C115" s="7">
        <v>1.592152598E9</v>
      </c>
      <c r="D115" s="8">
        <f t="shared" si="1"/>
        <v>43996.48377</v>
      </c>
      <c r="E115" s="9" t="s">
        <v>17</v>
      </c>
      <c r="F115" s="9" t="s">
        <v>491</v>
      </c>
      <c r="G115" s="6" t="s">
        <v>492</v>
      </c>
      <c r="H115" s="7">
        <v>1.0</v>
      </c>
      <c r="I115" s="9" t="s">
        <v>491</v>
      </c>
      <c r="J115" s="10">
        <v>0.17137699</v>
      </c>
      <c r="K115" s="10"/>
      <c r="L115" s="11"/>
      <c r="M115" s="11"/>
      <c r="N115" s="11"/>
      <c r="O115" s="11"/>
      <c r="P115" s="11"/>
      <c r="Q115" s="11"/>
      <c r="R115" s="11"/>
      <c r="S115" s="11"/>
      <c r="T115" s="11"/>
      <c r="U115" s="11"/>
    </row>
    <row r="116">
      <c r="A116" s="6" t="s">
        <v>493</v>
      </c>
      <c r="B116" s="6" t="s">
        <v>11</v>
      </c>
      <c r="C116" s="7">
        <v>1.592751622E9</v>
      </c>
      <c r="D116" s="8">
        <f t="shared" si="1"/>
        <v>44003.41692</v>
      </c>
      <c r="E116" s="9" t="s">
        <v>173</v>
      </c>
      <c r="F116" s="9" t="s">
        <v>494</v>
      </c>
      <c r="G116" s="6" t="s">
        <v>495</v>
      </c>
      <c r="H116" s="7">
        <v>5.0</v>
      </c>
      <c r="I116" s="9" t="s">
        <v>406</v>
      </c>
      <c r="J116" s="10">
        <v>0.17225236</v>
      </c>
      <c r="K116" s="10"/>
      <c r="L116" s="11"/>
      <c r="M116" s="11"/>
      <c r="N116" s="11"/>
      <c r="O116" s="11"/>
      <c r="P116" s="11"/>
      <c r="Q116" s="11"/>
      <c r="R116" s="11"/>
      <c r="S116" s="11"/>
      <c r="T116" s="11"/>
      <c r="U116" s="11"/>
    </row>
    <row r="117">
      <c r="A117" s="6" t="s">
        <v>496</v>
      </c>
      <c r="B117" s="6" t="s">
        <v>22</v>
      </c>
      <c r="C117" s="7">
        <v>1.592158186E9</v>
      </c>
      <c r="D117" s="8">
        <f t="shared" si="1"/>
        <v>43996.54845</v>
      </c>
      <c r="E117" s="9" t="s">
        <v>497</v>
      </c>
      <c r="F117" s="9" t="s">
        <v>498</v>
      </c>
      <c r="G117" s="6" t="s">
        <v>499</v>
      </c>
      <c r="H117" s="7">
        <v>0.0</v>
      </c>
      <c r="I117" s="9" t="s">
        <v>500</v>
      </c>
      <c r="J117" s="10">
        <v>0.17230164</v>
      </c>
      <c r="K117" s="10"/>
      <c r="L117" s="11"/>
      <c r="M117" s="11"/>
      <c r="N117" s="11"/>
      <c r="O117" s="11"/>
      <c r="P117" s="11"/>
      <c r="Q117" s="11"/>
      <c r="R117" s="11"/>
      <c r="S117" s="11"/>
      <c r="T117" s="11"/>
      <c r="U117" s="11"/>
    </row>
    <row r="118">
      <c r="A118" s="6" t="s">
        <v>501</v>
      </c>
      <c r="B118" s="6" t="s">
        <v>22</v>
      </c>
      <c r="C118" s="7">
        <v>1.593358425E9</v>
      </c>
      <c r="D118" s="8">
        <f t="shared" si="1"/>
        <v>44010.4401</v>
      </c>
      <c r="E118" s="9" t="s">
        <v>97</v>
      </c>
      <c r="F118" s="9" t="s">
        <v>502</v>
      </c>
      <c r="G118" s="6" t="s">
        <v>503</v>
      </c>
      <c r="H118" s="7">
        <v>8.0</v>
      </c>
      <c r="I118" s="9" t="s">
        <v>504</v>
      </c>
      <c r="J118" s="10">
        <v>0.17482574</v>
      </c>
      <c r="K118" s="10"/>
      <c r="L118" s="11"/>
      <c r="M118" s="11"/>
      <c r="N118" s="11"/>
      <c r="O118" s="11"/>
      <c r="P118" s="11"/>
      <c r="Q118" s="11"/>
      <c r="R118" s="11"/>
      <c r="S118" s="11"/>
      <c r="T118" s="11"/>
      <c r="U118" s="11"/>
    </row>
    <row r="119">
      <c r="A119" s="6" t="s">
        <v>505</v>
      </c>
      <c r="B119" s="6" t="s">
        <v>22</v>
      </c>
      <c r="C119" s="7">
        <v>1.593105156E9</v>
      </c>
      <c r="D119" s="8">
        <f t="shared" si="1"/>
        <v>44007.50875</v>
      </c>
      <c r="E119" s="9" t="s">
        <v>97</v>
      </c>
      <c r="F119" s="9" t="s">
        <v>506</v>
      </c>
      <c r="G119" s="6" t="s">
        <v>507</v>
      </c>
      <c r="H119" s="7">
        <v>3.0</v>
      </c>
      <c r="I119" s="9" t="s">
        <v>508</v>
      </c>
      <c r="J119" s="10">
        <v>0.18012065</v>
      </c>
      <c r="K119" s="10"/>
      <c r="L119" s="11"/>
      <c r="M119" s="11"/>
      <c r="N119" s="11"/>
      <c r="O119" s="11"/>
      <c r="P119" s="11"/>
      <c r="Q119" s="11"/>
      <c r="R119" s="11"/>
      <c r="S119" s="11"/>
      <c r="T119" s="11"/>
      <c r="U119" s="11"/>
    </row>
    <row r="120">
      <c r="A120" s="6" t="s">
        <v>509</v>
      </c>
      <c r="B120" s="6" t="s">
        <v>11</v>
      </c>
      <c r="C120" s="7">
        <v>1.591390422E9</v>
      </c>
      <c r="D120" s="8">
        <f t="shared" si="1"/>
        <v>43987.66229</v>
      </c>
      <c r="E120" s="9" t="s">
        <v>510</v>
      </c>
      <c r="F120" s="9" t="s">
        <v>511</v>
      </c>
      <c r="G120" s="6" t="s">
        <v>512</v>
      </c>
      <c r="H120" s="7">
        <v>4.0</v>
      </c>
      <c r="I120" s="9" t="s">
        <v>513</v>
      </c>
      <c r="J120" s="10">
        <v>0.18024273</v>
      </c>
      <c r="K120" s="10"/>
      <c r="L120" s="11"/>
      <c r="M120" s="11"/>
      <c r="N120" s="11"/>
      <c r="O120" s="11"/>
      <c r="P120" s="11"/>
      <c r="Q120" s="11"/>
      <c r="R120" s="11"/>
      <c r="S120" s="11"/>
      <c r="T120" s="11"/>
      <c r="U120" s="11"/>
    </row>
    <row r="121">
      <c r="A121" s="6" t="s">
        <v>514</v>
      </c>
      <c r="B121" s="6" t="s">
        <v>11</v>
      </c>
      <c r="C121" s="7">
        <v>1.591406116E9</v>
      </c>
      <c r="D121" s="8">
        <f t="shared" si="1"/>
        <v>43987.84394</v>
      </c>
      <c r="E121" s="9" t="s">
        <v>12</v>
      </c>
      <c r="F121" s="9" t="s">
        <v>515</v>
      </c>
      <c r="G121" s="6" t="s">
        <v>516</v>
      </c>
      <c r="H121" s="7">
        <v>4.0</v>
      </c>
      <c r="I121" s="9" t="s">
        <v>517</v>
      </c>
      <c r="J121" s="10">
        <v>0.1829055</v>
      </c>
      <c r="K121" s="10"/>
      <c r="L121" s="11"/>
      <c r="M121" s="11"/>
      <c r="N121" s="11"/>
      <c r="O121" s="11"/>
      <c r="P121" s="11"/>
      <c r="Q121" s="11"/>
      <c r="R121" s="11"/>
      <c r="S121" s="11"/>
      <c r="T121" s="11"/>
      <c r="U121" s="11"/>
    </row>
    <row r="122">
      <c r="A122" s="6" t="s">
        <v>518</v>
      </c>
      <c r="B122" s="6" t="s">
        <v>22</v>
      </c>
      <c r="C122" s="7">
        <v>1.591948375E9</v>
      </c>
      <c r="D122" s="8">
        <f t="shared" si="1"/>
        <v>43994.12008</v>
      </c>
      <c r="E122" s="9" t="s">
        <v>194</v>
      </c>
      <c r="F122" s="9" t="s">
        <v>519</v>
      </c>
      <c r="G122" s="6" t="s">
        <v>520</v>
      </c>
      <c r="H122" s="7">
        <v>0.0</v>
      </c>
      <c r="I122" s="9" t="s">
        <v>521</v>
      </c>
      <c r="J122" s="10">
        <v>0.18428624</v>
      </c>
      <c r="K122" s="10"/>
      <c r="L122" s="11"/>
      <c r="M122" s="11"/>
      <c r="N122" s="11"/>
      <c r="O122" s="11"/>
      <c r="P122" s="11"/>
      <c r="Q122" s="11"/>
      <c r="R122" s="11"/>
      <c r="S122" s="11"/>
      <c r="T122" s="11"/>
      <c r="U122" s="11"/>
    </row>
    <row r="123">
      <c r="A123" s="6" t="s">
        <v>522</v>
      </c>
      <c r="B123" s="6" t="s">
        <v>22</v>
      </c>
      <c r="C123" s="7">
        <v>1.592271069E9</v>
      </c>
      <c r="D123" s="8">
        <f t="shared" si="1"/>
        <v>43997.85497</v>
      </c>
      <c r="E123" s="9" t="s">
        <v>17</v>
      </c>
      <c r="F123" s="9" t="s">
        <v>523</v>
      </c>
      <c r="G123" s="6" t="s">
        <v>524</v>
      </c>
      <c r="H123" s="7">
        <v>2.0</v>
      </c>
      <c r="I123" s="9" t="s">
        <v>525</v>
      </c>
      <c r="J123" s="10">
        <v>0.18784335</v>
      </c>
      <c r="K123" s="10"/>
      <c r="L123" s="11"/>
      <c r="M123" s="11"/>
      <c r="N123" s="11"/>
      <c r="O123" s="11"/>
      <c r="P123" s="11"/>
      <c r="Q123" s="11"/>
      <c r="R123" s="11"/>
      <c r="S123" s="11"/>
      <c r="T123" s="11"/>
      <c r="U123" s="11"/>
    </row>
    <row r="124">
      <c r="A124" s="6" t="s">
        <v>526</v>
      </c>
      <c r="B124" s="6" t="s">
        <v>22</v>
      </c>
      <c r="C124" s="7">
        <v>1.592172616E9</v>
      </c>
      <c r="D124" s="8">
        <f t="shared" si="1"/>
        <v>43996.71546</v>
      </c>
      <c r="E124" s="6" t="s">
        <v>32</v>
      </c>
      <c r="F124" s="9" t="s">
        <v>527</v>
      </c>
      <c r="G124" s="6" t="s">
        <v>528</v>
      </c>
      <c r="H124" s="7">
        <v>17.0</v>
      </c>
      <c r="I124" s="9" t="s">
        <v>527</v>
      </c>
      <c r="J124" s="10">
        <v>0.18803602</v>
      </c>
      <c r="K124" s="10"/>
      <c r="L124" s="11"/>
      <c r="M124" s="11"/>
      <c r="N124" s="11"/>
      <c r="O124" s="11"/>
      <c r="P124" s="11"/>
      <c r="Q124" s="11"/>
      <c r="R124" s="11"/>
      <c r="S124" s="11"/>
      <c r="T124" s="11"/>
      <c r="U124" s="11"/>
    </row>
    <row r="125">
      <c r="A125" s="6" t="s">
        <v>529</v>
      </c>
      <c r="B125" s="6" t="s">
        <v>11</v>
      </c>
      <c r="C125" s="7">
        <v>1.592941086E9</v>
      </c>
      <c r="D125" s="8">
        <f t="shared" si="1"/>
        <v>44005.60979</v>
      </c>
      <c r="E125" s="9" t="s">
        <v>530</v>
      </c>
      <c r="F125" s="9" t="s">
        <v>531</v>
      </c>
      <c r="G125" s="6" t="s">
        <v>532</v>
      </c>
      <c r="H125" s="7">
        <v>14.0</v>
      </c>
      <c r="I125" s="9" t="s">
        <v>533</v>
      </c>
      <c r="J125" s="10">
        <v>0.18846123</v>
      </c>
      <c r="K125" s="10"/>
      <c r="L125" s="11"/>
      <c r="M125" s="11"/>
      <c r="N125" s="11"/>
      <c r="O125" s="11"/>
      <c r="P125" s="11"/>
      <c r="Q125" s="11"/>
      <c r="R125" s="11"/>
      <c r="S125" s="11"/>
      <c r="T125" s="11"/>
      <c r="U125" s="11"/>
    </row>
    <row r="126">
      <c r="A126" s="6" t="s">
        <v>534</v>
      </c>
      <c r="B126" s="6" t="s">
        <v>22</v>
      </c>
      <c r="C126" s="7">
        <v>1.591326938E9</v>
      </c>
      <c r="D126" s="8">
        <f t="shared" si="1"/>
        <v>43986.92752</v>
      </c>
      <c r="E126" s="9" t="s">
        <v>17</v>
      </c>
      <c r="F126" s="9" t="s">
        <v>535</v>
      </c>
      <c r="G126" s="6" t="s">
        <v>536</v>
      </c>
      <c r="H126" s="7">
        <v>0.0</v>
      </c>
      <c r="I126" s="9" t="s">
        <v>537</v>
      </c>
      <c r="J126" s="10">
        <v>0.19010092</v>
      </c>
      <c r="K126" s="10"/>
      <c r="L126" s="11"/>
      <c r="M126" s="11"/>
      <c r="N126" s="11"/>
      <c r="O126" s="11"/>
      <c r="P126" s="11"/>
      <c r="Q126" s="11"/>
      <c r="R126" s="11"/>
      <c r="S126" s="11"/>
      <c r="T126" s="11"/>
      <c r="U126" s="11"/>
    </row>
    <row r="127">
      <c r="A127" s="6" t="s">
        <v>538</v>
      </c>
      <c r="B127" s="6" t="s">
        <v>22</v>
      </c>
      <c r="C127" s="7">
        <v>1.592849009E9</v>
      </c>
      <c r="D127" s="8">
        <f t="shared" si="1"/>
        <v>44004.54409</v>
      </c>
      <c r="E127" s="9" t="s">
        <v>539</v>
      </c>
      <c r="F127" s="9" t="s">
        <v>540</v>
      </c>
      <c r="G127" s="6" t="s">
        <v>541</v>
      </c>
      <c r="H127" s="7">
        <v>3.0</v>
      </c>
      <c r="I127" s="9" t="s">
        <v>542</v>
      </c>
      <c r="J127" s="10">
        <v>0.20458852</v>
      </c>
      <c r="K127" s="10"/>
      <c r="L127" s="11"/>
      <c r="M127" s="11"/>
      <c r="N127" s="11"/>
      <c r="O127" s="11"/>
      <c r="P127" s="11"/>
      <c r="Q127" s="11"/>
      <c r="R127" s="11"/>
      <c r="S127" s="11"/>
      <c r="T127" s="11"/>
      <c r="U127" s="11"/>
    </row>
    <row r="128">
      <c r="A128" s="6" t="s">
        <v>543</v>
      </c>
      <c r="B128" s="6" t="s">
        <v>168</v>
      </c>
      <c r="C128" s="7">
        <v>1.593027919E9</v>
      </c>
      <c r="D128" s="8">
        <f t="shared" si="1"/>
        <v>44006.6148</v>
      </c>
      <c r="E128" s="9" t="s">
        <v>36</v>
      </c>
      <c r="F128" s="9" t="s">
        <v>544</v>
      </c>
      <c r="G128" s="6" t="s">
        <v>545</v>
      </c>
      <c r="H128" s="7">
        <v>30.0</v>
      </c>
      <c r="I128" s="9" t="s">
        <v>281</v>
      </c>
      <c r="J128" s="10">
        <v>0.20938301</v>
      </c>
      <c r="K128" s="10"/>
      <c r="L128" s="11"/>
      <c r="M128" s="11"/>
      <c r="N128" s="11"/>
      <c r="O128" s="11"/>
      <c r="P128" s="11"/>
      <c r="Q128" s="11"/>
      <c r="R128" s="11"/>
      <c r="S128" s="11"/>
      <c r="T128" s="11"/>
      <c r="U128" s="11"/>
    </row>
    <row r="129">
      <c r="A129" s="6" t="s">
        <v>546</v>
      </c>
      <c r="B129" s="6" t="s">
        <v>11</v>
      </c>
      <c r="C129" s="7">
        <v>1.591477125E9</v>
      </c>
      <c r="D129" s="8">
        <f t="shared" si="1"/>
        <v>43988.6658</v>
      </c>
      <c r="E129" s="9" t="s">
        <v>274</v>
      </c>
      <c r="F129" s="9" t="s">
        <v>547</v>
      </c>
      <c r="G129" s="6" t="s">
        <v>548</v>
      </c>
      <c r="H129" s="7">
        <v>0.0</v>
      </c>
      <c r="I129" s="9" t="s">
        <v>549</v>
      </c>
      <c r="J129" s="10">
        <v>0.21823949</v>
      </c>
      <c r="K129" s="10"/>
      <c r="L129" s="11"/>
      <c r="M129" s="11"/>
      <c r="N129" s="11"/>
      <c r="O129" s="11"/>
      <c r="P129" s="11"/>
      <c r="Q129" s="11"/>
      <c r="R129" s="11"/>
      <c r="S129" s="11"/>
      <c r="T129" s="11"/>
      <c r="U129" s="11"/>
    </row>
    <row r="130">
      <c r="A130" s="6" t="s">
        <v>550</v>
      </c>
      <c r="B130" s="6" t="s">
        <v>11</v>
      </c>
      <c r="C130" s="7">
        <v>1.591743778E9</v>
      </c>
      <c r="D130" s="8">
        <f t="shared" si="1"/>
        <v>43991.75206</v>
      </c>
      <c r="E130" s="9" t="s">
        <v>413</v>
      </c>
      <c r="F130" s="9" t="s">
        <v>551</v>
      </c>
      <c r="G130" s="6" t="s">
        <v>552</v>
      </c>
      <c r="H130" s="7">
        <v>3.0</v>
      </c>
      <c r="I130" s="9" t="s">
        <v>553</v>
      </c>
      <c r="J130" s="10">
        <v>0.23266025</v>
      </c>
      <c r="K130" s="10"/>
      <c r="L130" s="11"/>
      <c r="M130" s="11"/>
      <c r="N130" s="11"/>
      <c r="O130" s="11"/>
      <c r="P130" s="11"/>
      <c r="Q130" s="11"/>
      <c r="R130" s="11"/>
      <c r="S130" s="11"/>
      <c r="T130" s="11"/>
      <c r="U130" s="11"/>
    </row>
    <row r="131">
      <c r="A131" s="6" t="s">
        <v>554</v>
      </c>
      <c r="B131" s="6" t="s">
        <v>22</v>
      </c>
      <c r="C131" s="7">
        <v>1.591062158E9</v>
      </c>
      <c r="D131" s="8">
        <f t="shared" si="1"/>
        <v>43983.86294</v>
      </c>
      <c r="E131" s="9" t="s">
        <v>17</v>
      </c>
      <c r="F131" s="9" t="s">
        <v>555</v>
      </c>
      <c r="G131" s="6" t="s">
        <v>556</v>
      </c>
      <c r="H131" s="7">
        <v>0.0</v>
      </c>
      <c r="I131" s="9" t="s">
        <v>557</v>
      </c>
      <c r="J131" s="10">
        <v>0.24101965</v>
      </c>
      <c r="K131" s="10"/>
      <c r="L131" s="11"/>
      <c r="M131" s="11"/>
      <c r="N131" s="11"/>
      <c r="O131" s="11"/>
      <c r="P131" s="11"/>
      <c r="Q131" s="11"/>
      <c r="R131" s="11"/>
      <c r="S131" s="11"/>
      <c r="T131" s="11"/>
      <c r="U131" s="11"/>
    </row>
    <row r="132">
      <c r="A132" s="6" t="s">
        <v>558</v>
      </c>
      <c r="B132" s="6" t="s">
        <v>22</v>
      </c>
      <c r="C132" s="7">
        <v>1.592102208E9</v>
      </c>
      <c r="D132" s="8">
        <f t="shared" si="1"/>
        <v>43995.90056</v>
      </c>
      <c r="E132" s="9" t="s">
        <v>23</v>
      </c>
      <c r="F132" s="9" t="s">
        <v>559</v>
      </c>
      <c r="G132" s="6" t="s">
        <v>560</v>
      </c>
      <c r="H132" s="7">
        <v>6.0</v>
      </c>
      <c r="I132" s="9" t="s">
        <v>559</v>
      </c>
      <c r="J132" s="10">
        <v>0.2410233</v>
      </c>
      <c r="K132" s="10"/>
      <c r="L132" s="11"/>
      <c r="M132" s="11"/>
      <c r="N132" s="11"/>
      <c r="O132" s="11"/>
      <c r="P132" s="11"/>
      <c r="Q132" s="11"/>
      <c r="R132" s="11"/>
      <c r="S132" s="11"/>
      <c r="T132" s="11"/>
      <c r="U132" s="11"/>
    </row>
    <row r="133">
      <c r="A133" s="6" t="s">
        <v>561</v>
      </c>
      <c r="B133" s="6" t="s">
        <v>11</v>
      </c>
      <c r="C133" s="7">
        <v>1.591390371E9</v>
      </c>
      <c r="D133" s="8">
        <f t="shared" si="1"/>
        <v>43987.6617</v>
      </c>
      <c r="E133" s="9" t="s">
        <v>510</v>
      </c>
      <c r="F133" s="9" t="s">
        <v>562</v>
      </c>
      <c r="G133" s="6" t="s">
        <v>563</v>
      </c>
      <c r="H133" s="7">
        <v>0.0</v>
      </c>
      <c r="I133" s="9" t="s">
        <v>513</v>
      </c>
      <c r="J133" s="10">
        <v>0.24194981</v>
      </c>
      <c r="K133" s="10"/>
      <c r="L133" s="11"/>
      <c r="M133" s="11"/>
      <c r="N133" s="11"/>
      <c r="O133" s="11"/>
      <c r="P133" s="11"/>
      <c r="Q133" s="11"/>
      <c r="R133" s="11"/>
      <c r="S133" s="11"/>
      <c r="T133" s="11"/>
      <c r="U133" s="11"/>
    </row>
    <row r="134">
      <c r="A134" s="6" t="s">
        <v>564</v>
      </c>
      <c r="B134" s="6" t="s">
        <v>22</v>
      </c>
      <c r="C134" s="7">
        <v>1.593556064E9</v>
      </c>
      <c r="D134" s="8">
        <f t="shared" si="1"/>
        <v>44012.72759</v>
      </c>
      <c r="E134" s="9" t="s">
        <v>565</v>
      </c>
      <c r="F134" s="9" t="s">
        <v>566</v>
      </c>
      <c r="G134" s="6" t="s">
        <v>567</v>
      </c>
      <c r="H134" s="7">
        <v>1.0</v>
      </c>
      <c r="I134" s="9" t="s">
        <v>568</v>
      </c>
      <c r="J134" s="10">
        <v>0.24300365</v>
      </c>
      <c r="K134" s="10"/>
      <c r="L134" s="11"/>
      <c r="M134" s="11"/>
      <c r="N134" s="11"/>
      <c r="O134" s="11"/>
      <c r="P134" s="11"/>
      <c r="Q134" s="11"/>
      <c r="R134" s="11"/>
      <c r="S134" s="11"/>
      <c r="T134" s="11"/>
      <c r="U134" s="11"/>
    </row>
    <row r="135">
      <c r="A135" s="6" t="s">
        <v>569</v>
      </c>
      <c r="B135" s="6" t="s">
        <v>11</v>
      </c>
      <c r="C135" s="7">
        <v>1.593443707E9</v>
      </c>
      <c r="D135" s="8">
        <f t="shared" si="1"/>
        <v>44011.42716</v>
      </c>
      <c r="E135" s="9" t="s">
        <v>97</v>
      </c>
      <c r="F135" s="9" t="s">
        <v>570</v>
      </c>
      <c r="G135" s="6" t="s">
        <v>571</v>
      </c>
      <c r="H135" s="7">
        <v>2.0</v>
      </c>
      <c r="I135" s="9" t="s">
        <v>572</v>
      </c>
      <c r="J135" s="10">
        <v>0.24702992</v>
      </c>
      <c r="K135" s="10"/>
      <c r="L135" s="11"/>
      <c r="M135" s="11"/>
      <c r="N135" s="11"/>
      <c r="O135" s="11"/>
      <c r="P135" s="11"/>
      <c r="Q135" s="11"/>
      <c r="R135" s="11"/>
      <c r="S135" s="11"/>
      <c r="T135" s="11"/>
      <c r="U135" s="11"/>
    </row>
    <row r="136">
      <c r="A136" s="6" t="s">
        <v>573</v>
      </c>
      <c r="B136" s="6" t="s">
        <v>11</v>
      </c>
      <c r="C136" s="7">
        <v>1.592846136E9</v>
      </c>
      <c r="D136" s="8">
        <f t="shared" si="1"/>
        <v>44004.51083</v>
      </c>
      <c r="E136" s="9" t="s">
        <v>97</v>
      </c>
      <c r="F136" s="9" t="s">
        <v>574</v>
      </c>
      <c r="G136" s="6" t="s">
        <v>575</v>
      </c>
      <c r="H136" s="7">
        <v>13.0</v>
      </c>
      <c r="I136" s="9" t="s">
        <v>576</v>
      </c>
      <c r="J136" s="10">
        <v>0.26429215</v>
      </c>
      <c r="K136" s="10"/>
      <c r="L136" s="11"/>
      <c r="M136" s="11"/>
      <c r="N136" s="11"/>
      <c r="O136" s="11"/>
      <c r="P136" s="11"/>
      <c r="Q136" s="11"/>
      <c r="R136" s="11"/>
      <c r="S136" s="11"/>
      <c r="T136" s="11"/>
      <c r="U136" s="11"/>
    </row>
    <row r="137">
      <c r="A137" s="6" t="s">
        <v>577</v>
      </c>
      <c r="B137" s="6" t="s">
        <v>11</v>
      </c>
      <c r="C137" s="7">
        <v>1.591219859E9</v>
      </c>
      <c r="D137" s="8">
        <f t="shared" si="1"/>
        <v>43985.68818</v>
      </c>
      <c r="E137" s="9" t="s">
        <v>97</v>
      </c>
      <c r="F137" s="9" t="s">
        <v>578</v>
      </c>
      <c r="G137" s="6" t="s">
        <v>579</v>
      </c>
      <c r="H137" s="7">
        <v>2.0</v>
      </c>
      <c r="I137" s="9" t="s">
        <v>580</v>
      </c>
      <c r="J137" s="10">
        <v>0.2749483</v>
      </c>
      <c r="K137" s="10"/>
      <c r="L137" s="11"/>
      <c r="M137" s="11"/>
      <c r="N137" s="11"/>
      <c r="O137" s="11"/>
      <c r="P137" s="11"/>
      <c r="Q137" s="11"/>
      <c r="R137" s="11"/>
      <c r="S137" s="11"/>
      <c r="T137" s="11"/>
      <c r="U137" s="11"/>
    </row>
    <row r="138">
      <c r="A138" s="6" t="s">
        <v>581</v>
      </c>
      <c r="B138" s="6" t="s">
        <v>22</v>
      </c>
      <c r="C138" s="7">
        <v>1.591659637E9</v>
      </c>
      <c r="D138" s="8">
        <f t="shared" si="1"/>
        <v>43990.77821</v>
      </c>
      <c r="E138" s="9" t="s">
        <v>97</v>
      </c>
      <c r="F138" s="9" t="s">
        <v>582</v>
      </c>
      <c r="G138" s="6" t="s">
        <v>583</v>
      </c>
      <c r="H138" s="7">
        <v>5.0</v>
      </c>
      <c r="I138" s="9" t="s">
        <v>584</v>
      </c>
      <c r="J138" s="10">
        <v>0.27752972</v>
      </c>
      <c r="K138" s="10"/>
      <c r="L138" s="11"/>
      <c r="M138" s="11"/>
      <c r="N138" s="11"/>
      <c r="O138" s="11"/>
      <c r="P138" s="11"/>
      <c r="Q138" s="11"/>
      <c r="R138" s="11"/>
      <c r="S138" s="11"/>
      <c r="T138" s="11"/>
      <c r="U138" s="11"/>
    </row>
    <row r="139">
      <c r="A139" s="6" t="s">
        <v>585</v>
      </c>
      <c r="B139" s="6" t="s">
        <v>22</v>
      </c>
      <c r="C139" s="7">
        <v>1.593308688E9</v>
      </c>
      <c r="D139" s="8">
        <f t="shared" si="1"/>
        <v>44009.86444</v>
      </c>
      <c r="E139" s="9" t="s">
        <v>17</v>
      </c>
      <c r="F139" s="9" t="s">
        <v>586</v>
      </c>
      <c r="G139" s="6" t="s">
        <v>587</v>
      </c>
      <c r="H139" s="7">
        <v>6.0</v>
      </c>
      <c r="I139" s="9" t="s">
        <v>586</v>
      </c>
      <c r="J139" s="10">
        <v>0.28833604</v>
      </c>
      <c r="K139" s="10"/>
      <c r="L139" s="11"/>
      <c r="M139" s="11"/>
      <c r="N139" s="11"/>
      <c r="O139" s="11"/>
      <c r="P139" s="11"/>
      <c r="Q139" s="11"/>
      <c r="R139" s="11"/>
      <c r="S139" s="11"/>
      <c r="T139" s="11"/>
      <c r="U139" s="11"/>
    </row>
    <row r="140">
      <c r="A140" s="6" t="s">
        <v>588</v>
      </c>
      <c r="B140" s="6" t="s">
        <v>22</v>
      </c>
      <c r="C140" s="7">
        <v>1.593530777E9</v>
      </c>
      <c r="D140" s="8">
        <f t="shared" si="1"/>
        <v>44012.43492</v>
      </c>
      <c r="E140" s="9" t="s">
        <v>17</v>
      </c>
      <c r="F140" s="9" t="s">
        <v>589</v>
      </c>
      <c r="G140" s="6" t="s">
        <v>590</v>
      </c>
      <c r="H140" s="7">
        <v>1.0</v>
      </c>
      <c r="I140" s="9" t="s">
        <v>591</v>
      </c>
      <c r="J140" s="10">
        <v>0.30234492</v>
      </c>
      <c r="K140" s="10"/>
      <c r="L140" s="11"/>
      <c r="M140" s="11"/>
      <c r="N140" s="11"/>
      <c r="O140" s="11"/>
      <c r="P140" s="11"/>
      <c r="Q140" s="11"/>
      <c r="R140" s="11"/>
      <c r="S140" s="11"/>
      <c r="T140" s="11"/>
      <c r="U140" s="11"/>
    </row>
    <row r="141">
      <c r="A141" s="6" t="s">
        <v>592</v>
      </c>
      <c r="B141" s="6" t="s">
        <v>22</v>
      </c>
      <c r="C141" s="7">
        <v>1.592838001E9</v>
      </c>
      <c r="D141" s="8">
        <f t="shared" si="1"/>
        <v>44004.41668</v>
      </c>
      <c r="E141" s="9" t="s">
        <v>593</v>
      </c>
      <c r="F141" s="9" t="s">
        <v>594</v>
      </c>
      <c r="G141" s="6" t="s">
        <v>595</v>
      </c>
      <c r="H141" s="7">
        <v>1.0</v>
      </c>
      <c r="I141" s="9" t="s">
        <v>596</v>
      </c>
      <c r="J141" s="10">
        <v>0.31089434</v>
      </c>
      <c r="K141" s="10"/>
      <c r="L141" s="11"/>
      <c r="M141" s="11"/>
      <c r="N141" s="11"/>
      <c r="O141" s="11"/>
      <c r="P141" s="11"/>
      <c r="Q141" s="11"/>
      <c r="R141" s="11"/>
      <c r="S141" s="11"/>
      <c r="T141" s="11"/>
      <c r="U141" s="11"/>
    </row>
    <row r="142">
      <c r="A142" s="12" t="s">
        <v>597</v>
      </c>
      <c r="B142" s="6" t="s">
        <v>22</v>
      </c>
      <c r="C142" s="7">
        <v>1.592943967E9</v>
      </c>
      <c r="D142" s="8">
        <f t="shared" si="1"/>
        <v>44005.64314</v>
      </c>
      <c r="E142" s="9" t="s">
        <v>264</v>
      </c>
      <c r="F142" s="9" t="s">
        <v>598</v>
      </c>
      <c r="G142" s="6" t="s">
        <v>599</v>
      </c>
      <c r="H142" s="7">
        <v>3.0</v>
      </c>
      <c r="I142" s="9" t="s">
        <v>600</v>
      </c>
      <c r="J142" s="10">
        <v>0.31089434</v>
      </c>
      <c r="K142" s="10"/>
      <c r="L142" s="11"/>
      <c r="M142" s="11"/>
      <c r="N142" s="11"/>
      <c r="O142" s="11"/>
      <c r="P142" s="11"/>
      <c r="Q142" s="11"/>
      <c r="R142" s="11"/>
      <c r="S142" s="11"/>
      <c r="T142" s="11"/>
      <c r="U142" s="11"/>
    </row>
    <row r="143">
      <c r="A143" s="6" t="s">
        <v>601</v>
      </c>
      <c r="B143" s="6" t="s">
        <v>11</v>
      </c>
      <c r="C143" s="7">
        <v>1.591986309E9</v>
      </c>
      <c r="D143" s="8">
        <f t="shared" si="1"/>
        <v>43994.55913</v>
      </c>
      <c r="E143" s="6" t="s">
        <v>602</v>
      </c>
      <c r="F143" s="9" t="s">
        <v>603</v>
      </c>
      <c r="G143" s="6" t="s">
        <v>604</v>
      </c>
      <c r="H143" s="7">
        <v>2.0</v>
      </c>
      <c r="I143" s="9" t="s">
        <v>603</v>
      </c>
      <c r="J143" s="10">
        <v>0.31089434</v>
      </c>
      <c r="K143" s="10"/>
      <c r="L143" s="11"/>
      <c r="M143" s="11"/>
      <c r="N143" s="11"/>
      <c r="O143" s="11"/>
      <c r="P143" s="11"/>
      <c r="Q143" s="11"/>
      <c r="R143" s="11"/>
      <c r="S143" s="11"/>
      <c r="T143" s="11"/>
      <c r="U143" s="11"/>
    </row>
    <row r="144">
      <c r="A144" s="6" t="s">
        <v>605</v>
      </c>
      <c r="B144" s="6" t="s">
        <v>11</v>
      </c>
      <c r="C144" s="7">
        <v>1.592713496E9</v>
      </c>
      <c r="D144" s="8">
        <f t="shared" si="1"/>
        <v>44002.97565</v>
      </c>
      <c r="E144" s="9" t="s">
        <v>12</v>
      </c>
      <c r="F144" s="9" t="s">
        <v>606</v>
      </c>
      <c r="G144" s="6" t="s">
        <v>607</v>
      </c>
      <c r="H144" s="7">
        <v>17.0</v>
      </c>
      <c r="I144" s="9" t="s">
        <v>608</v>
      </c>
      <c r="J144" s="10">
        <v>0.31089434</v>
      </c>
      <c r="K144" s="10"/>
      <c r="L144" s="11"/>
      <c r="M144" s="11"/>
      <c r="N144" s="11"/>
      <c r="O144" s="11"/>
      <c r="P144" s="11"/>
      <c r="Q144" s="11"/>
      <c r="R144" s="11"/>
      <c r="S144" s="11"/>
      <c r="T144" s="11"/>
      <c r="U144" s="11"/>
    </row>
    <row r="145">
      <c r="A145" s="6" t="s">
        <v>609</v>
      </c>
      <c r="B145" s="6" t="s">
        <v>11</v>
      </c>
      <c r="C145" s="7">
        <v>1.59114608E9</v>
      </c>
      <c r="D145" s="8">
        <f t="shared" si="1"/>
        <v>43984.83426</v>
      </c>
      <c r="E145" s="9" t="s">
        <v>413</v>
      </c>
      <c r="F145" s="9" t="s">
        <v>610</v>
      </c>
      <c r="G145" s="6" t="s">
        <v>611</v>
      </c>
      <c r="H145" s="7">
        <v>0.0</v>
      </c>
      <c r="I145" s="9" t="s">
        <v>612</v>
      </c>
      <c r="J145" s="10">
        <v>0.3114981</v>
      </c>
      <c r="K145" s="10"/>
      <c r="L145" s="11"/>
      <c r="M145" s="11"/>
      <c r="N145" s="11"/>
      <c r="O145" s="11"/>
      <c r="P145" s="11"/>
      <c r="Q145" s="11"/>
      <c r="R145" s="11"/>
      <c r="S145" s="11"/>
      <c r="T145" s="11"/>
      <c r="U145" s="11"/>
    </row>
    <row r="146">
      <c r="A146" s="6" t="s">
        <v>613</v>
      </c>
      <c r="B146" s="6" t="s">
        <v>22</v>
      </c>
      <c r="C146" s="7">
        <v>1.593138679E9</v>
      </c>
      <c r="D146" s="8">
        <f t="shared" si="1"/>
        <v>44007.89675</v>
      </c>
      <c r="E146" s="9" t="s">
        <v>97</v>
      </c>
      <c r="F146" s="9" t="s">
        <v>614</v>
      </c>
      <c r="G146" s="6" t="s">
        <v>615</v>
      </c>
      <c r="H146" s="7">
        <v>8.0</v>
      </c>
      <c r="I146" s="9" t="s">
        <v>616</v>
      </c>
      <c r="J146" s="10">
        <v>0.31704432</v>
      </c>
      <c r="K146" s="10"/>
      <c r="L146" s="11"/>
      <c r="M146" s="11"/>
      <c r="N146" s="11"/>
      <c r="O146" s="11"/>
      <c r="P146" s="11"/>
      <c r="Q146" s="11"/>
      <c r="R146" s="11"/>
      <c r="S146" s="11"/>
      <c r="T146" s="11"/>
      <c r="U146" s="11"/>
    </row>
    <row r="147">
      <c r="A147" s="6" t="s">
        <v>617</v>
      </c>
      <c r="B147" s="6" t="s">
        <v>11</v>
      </c>
      <c r="C147" s="7">
        <v>1.591380073E9</v>
      </c>
      <c r="D147" s="8">
        <f t="shared" si="1"/>
        <v>43987.54251</v>
      </c>
      <c r="E147" s="9" t="s">
        <v>618</v>
      </c>
      <c r="F147" s="9" t="s">
        <v>619</v>
      </c>
      <c r="G147" s="6" t="s">
        <v>620</v>
      </c>
      <c r="H147" s="7">
        <v>3.0</v>
      </c>
      <c r="I147" s="9" t="s">
        <v>621</v>
      </c>
      <c r="J147" s="10">
        <v>0.31936714</v>
      </c>
      <c r="K147" s="10"/>
      <c r="L147" s="11"/>
      <c r="M147" s="11"/>
      <c r="N147" s="11"/>
      <c r="O147" s="11"/>
      <c r="P147" s="11"/>
      <c r="Q147" s="11"/>
      <c r="R147" s="11"/>
      <c r="S147" s="11"/>
      <c r="T147" s="11"/>
      <c r="U147" s="11"/>
    </row>
    <row r="148">
      <c r="A148" s="5" t="s">
        <v>622</v>
      </c>
      <c r="B148" s="6" t="s">
        <v>22</v>
      </c>
      <c r="C148" s="7">
        <v>1.591384877E9</v>
      </c>
      <c r="D148" s="8">
        <f t="shared" si="1"/>
        <v>43987.59811</v>
      </c>
      <c r="E148" s="9" t="s">
        <v>623</v>
      </c>
      <c r="F148" s="9" t="s">
        <v>624</v>
      </c>
      <c r="G148" s="6" t="s">
        <v>625</v>
      </c>
      <c r="H148" s="7">
        <v>3.0</v>
      </c>
      <c r="I148" s="9" t="s">
        <v>626</v>
      </c>
      <c r="J148" s="10">
        <v>0.3263862</v>
      </c>
      <c r="K148" s="10"/>
      <c r="L148" s="11"/>
      <c r="M148" s="11"/>
      <c r="N148" s="11"/>
      <c r="O148" s="11"/>
      <c r="P148" s="11"/>
      <c r="Q148" s="11"/>
      <c r="R148" s="11"/>
      <c r="S148" s="11"/>
      <c r="T148" s="11"/>
      <c r="U148" s="11"/>
    </row>
    <row r="149">
      <c r="A149" s="6" t="s">
        <v>627</v>
      </c>
      <c r="B149" s="6" t="s">
        <v>11</v>
      </c>
      <c r="C149" s="7">
        <v>1.592342502E9</v>
      </c>
      <c r="D149" s="8">
        <f t="shared" si="1"/>
        <v>43998.68174</v>
      </c>
      <c r="E149" s="9" t="s">
        <v>413</v>
      </c>
      <c r="F149" s="9" t="s">
        <v>628</v>
      </c>
      <c r="G149" s="6" t="s">
        <v>629</v>
      </c>
      <c r="H149" s="7">
        <v>2.0</v>
      </c>
      <c r="I149" s="9" t="s">
        <v>630</v>
      </c>
      <c r="J149" s="10">
        <v>0.3272187</v>
      </c>
      <c r="K149" s="10"/>
      <c r="L149" s="11"/>
      <c r="M149" s="11"/>
      <c r="N149" s="11"/>
      <c r="O149" s="11"/>
      <c r="P149" s="11"/>
      <c r="Q149" s="11"/>
      <c r="R149" s="11"/>
      <c r="S149" s="11"/>
      <c r="T149" s="11"/>
      <c r="U149" s="11"/>
    </row>
    <row r="150">
      <c r="A150" s="6" t="s">
        <v>631</v>
      </c>
      <c r="B150" s="6" t="s">
        <v>22</v>
      </c>
      <c r="C150" s="7">
        <v>1.591445316E9</v>
      </c>
      <c r="D150" s="8">
        <f t="shared" si="1"/>
        <v>43988.29764</v>
      </c>
      <c r="E150" s="9" t="s">
        <v>17</v>
      </c>
      <c r="F150" s="9" t="s">
        <v>632</v>
      </c>
      <c r="G150" s="6" t="s">
        <v>633</v>
      </c>
      <c r="H150" s="7">
        <v>0.0</v>
      </c>
      <c r="I150" s="9" t="s">
        <v>634</v>
      </c>
      <c r="J150" s="10">
        <v>0.32879093</v>
      </c>
      <c r="K150" s="10"/>
      <c r="L150" s="11"/>
      <c r="M150" s="11"/>
      <c r="N150" s="11"/>
      <c r="O150" s="11"/>
      <c r="P150" s="11"/>
      <c r="Q150" s="11"/>
      <c r="R150" s="11"/>
      <c r="S150" s="11"/>
      <c r="T150" s="11"/>
      <c r="U150" s="11"/>
    </row>
    <row r="151">
      <c r="A151" s="6" t="s">
        <v>635</v>
      </c>
      <c r="B151" s="6" t="s">
        <v>22</v>
      </c>
      <c r="C151" s="7">
        <v>1.591679413E9</v>
      </c>
      <c r="D151" s="8">
        <f t="shared" si="1"/>
        <v>43991.00709</v>
      </c>
      <c r="E151" s="9" t="s">
        <v>636</v>
      </c>
      <c r="F151" s="9" t="s">
        <v>637</v>
      </c>
      <c r="G151" s="6" t="s">
        <v>638</v>
      </c>
      <c r="H151" s="7">
        <v>1.0</v>
      </c>
      <c r="I151" s="9" t="s">
        <v>639</v>
      </c>
      <c r="J151" s="10">
        <v>0.3304319</v>
      </c>
      <c r="K151" s="10"/>
      <c r="L151" s="11"/>
      <c r="M151" s="11"/>
      <c r="N151" s="11"/>
      <c r="O151" s="11"/>
      <c r="P151" s="11"/>
      <c r="Q151" s="11"/>
      <c r="R151" s="11"/>
      <c r="S151" s="11"/>
      <c r="T151" s="11"/>
      <c r="U151" s="11"/>
    </row>
    <row r="152">
      <c r="A152" s="6" t="s">
        <v>640</v>
      </c>
      <c r="B152" s="6" t="s">
        <v>22</v>
      </c>
      <c r="C152" s="7">
        <v>1.592331751E9</v>
      </c>
      <c r="D152" s="8">
        <f t="shared" si="1"/>
        <v>43998.5573</v>
      </c>
      <c r="E152" s="9" t="s">
        <v>222</v>
      </c>
      <c r="F152" s="9" t="s">
        <v>641</v>
      </c>
      <c r="G152" s="6" t="s">
        <v>642</v>
      </c>
      <c r="H152" s="7">
        <v>1.0</v>
      </c>
      <c r="I152" s="9" t="s">
        <v>643</v>
      </c>
      <c r="J152" s="10">
        <v>0.3348296</v>
      </c>
      <c r="K152" s="10"/>
      <c r="L152" s="11"/>
      <c r="M152" s="11"/>
      <c r="N152" s="11"/>
      <c r="O152" s="11"/>
      <c r="P152" s="11"/>
      <c r="Q152" s="11"/>
      <c r="R152" s="11"/>
      <c r="S152" s="11"/>
      <c r="T152" s="11"/>
      <c r="U152" s="11"/>
    </row>
    <row r="153">
      <c r="A153" s="6" t="s">
        <v>644</v>
      </c>
      <c r="B153" s="6" t="s">
        <v>11</v>
      </c>
      <c r="C153" s="7">
        <v>1.591911776E9</v>
      </c>
      <c r="D153" s="8">
        <f t="shared" si="1"/>
        <v>43993.69648</v>
      </c>
      <c r="E153" s="9" t="s">
        <v>645</v>
      </c>
      <c r="F153" s="9" t="s">
        <v>646</v>
      </c>
      <c r="G153" s="6" t="s">
        <v>647</v>
      </c>
      <c r="H153" s="7">
        <v>6.0</v>
      </c>
      <c r="I153" s="9" t="s">
        <v>648</v>
      </c>
      <c r="J153" s="10">
        <v>0.3387587</v>
      </c>
      <c r="K153" s="10"/>
      <c r="L153" s="11"/>
      <c r="M153" s="11"/>
      <c r="N153" s="11"/>
      <c r="O153" s="11"/>
      <c r="P153" s="11"/>
      <c r="Q153" s="11"/>
      <c r="R153" s="11"/>
      <c r="S153" s="11"/>
      <c r="T153" s="11"/>
      <c r="U153" s="11"/>
    </row>
    <row r="154">
      <c r="A154" s="6" t="s">
        <v>649</v>
      </c>
      <c r="B154" s="6" t="s">
        <v>22</v>
      </c>
      <c r="C154" s="7">
        <v>1.593356822E9</v>
      </c>
      <c r="D154" s="8">
        <f t="shared" si="1"/>
        <v>44010.42155</v>
      </c>
      <c r="E154" s="9" t="s">
        <v>650</v>
      </c>
      <c r="F154" s="9" t="s">
        <v>651</v>
      </c>
      <c r="G154" s="6" t="s">
        <v>652</v>
      </c>
      <c r="H154" s="7">
        <v>4.0</v>
      </c>
      <c r="I154" s="9" t="s">
        <v>653</v>
      </c>
      <c r="J154" s="10">
        <v>0.34359875</v>
      </c>
      <c r="K154" s="10"/>
      <c r="L154" s="11"/>
      <c r="M154" s="11"/>
      <c r="N154" s="11"/>
      <c r="O154" s="11"/>
      <c r="P154" s="11"/>
      <c r="Q154" s="11"/>
      <c r="R154" s="11"/>
      <c r="S154" s="11"/>
      <c r="T154" s="11"/>
      <c r="U154" s="11"/>
    </row>
    <row r="155">
      <c r="A155" s="5" t="s">
        <v>654</v>
      </c>
      <c r="B155" s="6" t="s">
        <v>22</v>
      </c>
      <c r="C155" s="7">
        <v>1.593444241E9</v>
      </c>
      <c r="D155" s="8">
        <f t="shared" si="1"/>
        <v>44011.43334</v>
      </c>
      <c r="E155" s="9" t="s">
        <v>655</v>
      </c>
      <c r="F155" s="9" t="s">
        <v>656</v>
      </c>
      <c r="G155" s="6" t="s">
        <v>657</v>
      </c>
      <c r="H155" s="7">
        <v>1.0</v>
      </c>
      <c r="I155" s="9" t="s">
        <v>658</v>
      </c>
      <c r="J155" s="10">
        <v>0.34483743</v>
      </c>
      <c r="K155" s="10"/>
      <c r="L155" s="11"/>
      <c r="M155" s="11"/>
      <c r="N155" s="11"/>
      <c r="O155" s="11"/>
      <c r="P155" s="11"/>
      <c r="Q155" s="11"/>
      <c r="R155" s="11"/>
      <c r="S155" s="11"/>
      <c r="T155" s="11"/>
      <c r="U155" s="11"/>
    </row>
    <row r="156">
      <c r="A156" s="6" t="s">
        <v>659</v>
      </c>
      <c r="B156" s="6" t="s">
        <v>11</v>
      </c>
      <c r="C156" s="7">
        <v>1.591245667E9</v>
      </c>
      <c r="D156" s="8">
        <f t="shared" si="1"/>
        <v>43985.98689</v>
      </c>
      <c r="E156" s="9" t="s">
        <v>12</v>
      </c>
      <c r="F156" s="9" t="s">
        <v>660</v>
      </c>
      <c r="G156" s="6" t="s">
        <v>661</v>
      </c>
      <c r="H156" s="7">
        <v>2.0</v>
      </c>
      <c r="I156" s="9" t="s">
        <v>662</v>
      </c>
      <c r="J156" s="10">
        <v>0.3551272</v>
      </c>
      <c r="K156" s="10"/>
      <c r="L156" s="11"/>
      <c r="M156" s="11"/>
      <c r="N156" s="11"/>
      <c r="O156" s="11"/>
      <c r="P156" s="11"/>
      <c r="Q156" s="11"/>
      <c r="R156" s="11"/>
      <c r="S156" s="11"/>
      <c r="T156" s="11"/>
      <c r="U156" s="11"/>
    </row>
    <row r="157">
      <c r="A157" s="6" t="s">
        <v>663</v>
      </c>
      <c r="B157" s="6" t="s">
        <v>22</v>
      </c>
      <c r="C157" s="7">
        <v>1.591445932E9</v>
      </c>
      <c r="D157" s="8">
        <f t="shared" si="1"/>
        <v>43988.30477</v>
      </c>
      <c r="E157" s="9" t="s">
        <v>17</v>
      </c>
      <c r="F157" s="9" t="s">
        <v>664</v>
      </c>
      <c r="G157" s="6" t="s">
        <v>665</v>
      </c>
      <c r="H157" s="7">
        <v>14.0</v>
      </c>
      <c r="I157" s="9" t="s">
        <v>634</v>
      </c>
      <c r="J157" s="10">
        <v>0.3625463</v>
      </c>
      <c r="K157" s="10"/>
      <c r="L157" s="11"/>
      <c r="M157" s="11"/>
      <c r="N157" s="11"/>
      <c r="O157" s="11"/>
      <c r="P157" s="11"/>
      <c r="Q157" s="11"/>
      <c r="R157" s="11"/>
      <c r="S157" s="11"/>
      <c r="T157" s="11"/>
      <c r="U157" s="11"/>
    </row>
    <row r="158">
      <c r="A158" s="6" t="s">
        <v>666</v>
      </c>
      <c r="B158" s="6" t="s">
        <v>11</v>
      </c>
      <c r="C158" s="7">
        <v>1.591570918E9</v>
      </c>
      <c r="D158" s="8">
        <f t="shared" si="1"/>
        <v>43989.75137</v>
      </c>
      <c r="E158" s="9" t="s">
        <v>667</v>
      </c>
      <c r="F158" s="9" t="s">
        <v>668</v>
      </c>
      <c r="G158" s="6" t="s">
        <v>669</v>
      </c>
      <c r="H158" s="7">
        <v>8.0</v>
      </c>
      <c r="I158" s="9" t="s">
        <v>670</v>
      </c>
      <c r="J158" s="10">
        <v>0.3672415</v>
      </c>
      <c r="K158" s="10"/>
      <c r="L158" s="11"/>
      <c r="M158" s="11"/>
      <c r="N158" s="11"/>
      <c r="O158" s="11"/>
      <c r="P158" s="11"/>
      <c r="Q158" s="11"/>
      <c r="R158" s="11"/>
      <c r="S158" s="11"/>
      <c r="T158" s="11"/>
      <c r="U158" s="11"/>
    </row>
    <row r="159">
      <c r="A159" s="6" t="s">
        <v>671</v>
      </c>
      <c r="B159" s="6" t="s">
        <v>11</v>
      </c>
      <c r="C159" s="7">
        <v>1.591386284E9</v>
      </c>
      <c r="D159" s="8">
        <f t="shared" si="1"/>
        <v>43987.6144</v>
      </c>
      <c r="E159" s="9" t="s">
        <v>12</v>
      </c>
      <c r="F159" s="9" t="s">
        <v>672</v>
      </c>
      <c r="G159" s="6" t="s">
        <v>673</v>
      </c>
      <c r="H159" s="7">
        <v>5.0</v>
      </c>
      <c r="I159" s="9" t="s">
        <v>674</v>
      </c>
      <c r="J159" s="10">
        <v>0.36952037</v>
      </c>
      <c r="K159" s="10"/>
      <c r="L159" s="11"/>
      <c r="M159" s="11"/>
      <c r="N159" s="11"/>
      <c r="O159" s="11"/>
      <c r="P159" s="11"/>
      <c r="Q159" s="11"/>
      <c r="R159" s="11"/>
      <c r="S159" s="11"/>
      <c r="T159" s="11"/>
      <c r="U159" s="11"/>
    </row>
    <row r="160">
      <c r="A160" s="6" t="s">
        <v>675</v>
      </c>
      <c r="B160" s="6" t="s">
        <v>22</v>
      </c>
      <c r="C160" s="7">
        <v>1.592934563E9</v>
      </c>
      <c r="D160" s="8">
        <f t="shared" si="1"/>
        <v>44005.53429</v>
      </c>
      <c r="E160" s="6" t="s">
        <v>32</v>
      </c>
      <c r="F160" s="9" t="s">
        <v>676</v>
      </c>
      <c r="G160" s="6" t="s">
        <v>677</v>
      </c>
      <c r="H160" s="7">
        <v>3.0</v>
      </c>
      <c r="I160" s="9" t="s">
        <v>676</v>
      </c>
      <c r="J160" s="10">
        <v>0.37190393</v>
      </c>
      <c r="K160" s="10"/>
      <c r="L160" s="11"/>
      <c r="M160" s="11"/>
      <c r="N160" s="11"/>
      <c r="O160" s="11"/>
      <c r="P160" s="11"/>
      <c r="Q160" s="11"/>
      <c r="R160" s="11"/>
      <c r="S160" s="11"/>
      <c r="T160" s="11"/>
      <c r="U160" s="11"/>
    </row>
    <row r="161">
      <c r="A161" s="5" t="s">
        <v>678</v>
      </c>
      <c r="B161" s="6" t="s">
        <v>11</v>
      </c>
      <c r="C161" s="7">
        <v>1.591280786E9</v>
      </c>
      <c r="D161" s="8">
        <f t="shared" si="1"/>
        <v>43986.39336</v>
      </c>
      <c r="E161" s="9" t="s">
        <v>12</v>
      </c>
      <c r="F161" s="9" t="s">
        <v>679</v>
      </c>
      <c r="G161" s="6" t="s">
        <v>680</v>
      </c>
      <c r="H161" s="7">
        <v>9.0</v>
      </c>
      <c r="I161" s="9" t="s">
        <v>681</v>
      </c>
      <c r="J161" s="10">
        <v>0.39231402</v>
      </c>
      <c r="K161" s="10"/>
      <c r="L161" s="11"/>
      <c r="M161" s="11"/>
      <c r="N161" s="11"/>
      <c r="O161" s="11"/>
      <c r="P161" s="11"/>
      <c r="Q161" s="11"/>
      <c r="R161" s="11"/>
      <c r="S161" s="11"/>
      <c r="T161" s="11"/>
      <c r="U161" s="11"/>
    </row>
    <row r="162">
      <c r="A162" s="6" t="s">
        <v>682</v>
      </c>
      <c r="B162" s="6" t="s">
        <v>11</v>
      </c>
      <c r="C162" s="7">
        <v>1.591130428E9</v>
      </c>
      <c r="D162" s="8">
        <f t="shared" si="1"/>
        <v>43984.6531</v>
      </c>
      <c r="E162" s="9" t="s">
        <v>12</v>
      </c>
      <c r="F162" s="9" t="s">
        <v>683</v>
      </c>
      <c r="G162" s="6" t="s">
        <v>684</v>
      </c>
      <c r="H162" s="7">
        <v>3.0</v>
      </c>
      <c r="I162" s="9" t="s">
        <v>685</v>
      </c>
      <c r="J162" s="10">
        <v>0.40312633</v>
      </c>
      <c r="K162" s="10"/>
      <c r="L162" s="11"/>
      <c r="M162" s="11"/>
      <c r="N162" s="11"/>
      <c r="O162" s="11"/>
      <c r="P162" s="11"/>
      <c r="Q162" s="11"/>
      <c r="R162" s="11"/>
      <c r="S162" s="11"/>
      <c r="T162" s="11"/>
      <c r="U162" s="11"/>
    </row>
    <row r="163">
      <c r="A163" s="6" t="s">
        <v>686</v>
      </c>
      <c r="B163" s="6" t="s">
        <v>22</v>
      </c>
      <c r="C163" s="7">
        <v>1.59210332E9</v>
      </c>
      <c r="D163" s="8">
        <f t="shared" si="1"/>
        <v>43995.91343</v>
      </c>
      <c r="E163" s="9" t="s">
        <v>36</v>
      </c>
      <c r="F163" s="9" t="s">
        <v>687</v>
      </c>
      <c r="G163" s="6" t="s">
        <v>688</v>
      </c>
      <c r="H163" s="7">
        <v>0.0</v>
      </c>
      <c r="I163" s="9" t="s">
        <v>687</v>
      </c>
      <c r="J163" s="10">
        <v>0.40317512</v>
      </c>
      <c r="K163" s="10"/>
      <c r="L163" s="11"/>
      <c r="M163" s="11"/>
      <c r="N163" s="11"/>
      <c r="O163" s="11"/>
      <c r="P163" s="11"/>
      <c r="Q163" s="11"/>
      <c r="R163" s="11"/>
      <c r="S163" s="11"/>
      <c r="T163" s="11"/>
      <c r="U163" s="11"/>
    </row>
    <row r="164">
      <c r="A164" s="6" t="s">
        <v>689</v>
      </c>
      <c r="B164" s="6" t="s">
        <v>22</v>
      </c>
      <c r="C164" s="7">
        <v>1.592513273E9</v>
      </c>
      <c r="D164" s="8">
        <f t="shared" si="1"/>
        <v>44000.65825</v>
      </c>
      <c r="E164" s="9" t="s">
        <v>194</v>
      </c>
      <c r="F164" s="9" t="s">
        <v>690</v>
      </c>
      <c r="G164" s="6" t="s">
        <v>691</v>
      </c>
      <c r="H164" s="7">
        <v>1.0</v>
      </c>
      <c r="I164" s="9" t="s">
        <v>692</v>
      </c>
      <c r="J164" s="10">
        <v>0.40322965</v>
      </c>
      <c r="K164" s="10"/>
      <c r="L164" s="11"/>
      <c r="M164" s="11"/>
      <c r="N164" s="11"/>
      <c r="O164" s="11"/>
      <c r="P164" s="11"/>
      <c r="Q164" s="11"/>
      <c r="R164" s="11"/>
      <c r="S164" s="11"/>
      <c r="T164" s="11"/>
      <c r="U164" s="11"/>
    </row>
    <row r="165">
      <c r="A165" s="6" t="s">
        <v>693</v>
      </c>
      <c r="B165" s="6" t="s">
        <v>11</v>
      </c>
      <c r="C165" s="7">
        <v>1.591396944E9</v>
      </c>
      <c r="D165" s="8">
        <f t="shared" si="1"/>
        <v>43987.73778</v>
      </c>
      <c r="E165" s="9" t="s">
        <v>694</v>
      </c>
      <c r="F165" s="9" t="s">
        <v>695</v>
      </c>
      <c r="G165" s="6" t="s">
        <v>696</v>
      </c>
      <c r="H165" s="7">
        <v>2.0</v>
      </c>
      <c r="I165" s="9" t="s">
        <v>697</v>
      </c>
      <c r="J165" s="10">
        <v>0.40324035</v>
      </c>
      <c r="K165" s="10"/>
      <c r="L165" s="11"/>
      <c r="M165" s="11"/>
      <c r="N165" s="11"/>
      <c r="O165" s="11"/>
      <c r="P165" s="11"/>
      <c r="Q165" s="11"/>
      <c r="R165" s="11"/>
      <c r="S165" s="11"/>
      <c r="T165" s="11"/>
      <c r="U165" s="11"/>
    </row>
    <row r="166">
      <c r="A166" s="6" t="s">
        <v>698</v>
      </c>
      <c r="B166" s="6" t="s">
        <v>168</v>
      </c>
      <c r="C166" s="7">
        <v>1.593194219E9</v>
      </c>
      <c r="D166" s="8">
        <f t="shared" si="1"/>
        <v>44008.53957</v>
      </c>
      <c r="E166" s="9" t="s">
        <v>12</v>
      </c>
      <c r="F166" s="9" t="s">
        <v>699</v>
      </c>
      <c r="G166" s="6" t="s">
        <v>700</v>
      </c>
      <c r="H166" s="7">
        <v>3.0</v>
      </c>
      <c r="I166" s="9" t="s">
        <v>701</v>
      </c>
      <c r="J166" s="10">
        <v>0.40330797</v>
      </c>
      <c r="K166" s="10"/>
      <c r="L166" s="11"/>
      <c r="M166" s="11"/>
      <c r="N166" s="11"/>
      <c r="O166" s="11"/>
      <c r="P166" s="11"/>
      <c r="Q166" s="11"/>
      <c r="R166" s="11"/>
      <c r="S166" s="11"/>
      <c r="T166" s="11"/>
      <c r="U166" s="11"/>
    </row>
    <row r="167">
      <c r="A167" s="6" t="s">
        <v>702</v>
      </c>
      <c r="B167" s="6" t="s">
        <v>11</v>
      </c>
      <c r="C167" s="7">
        <v>1.591231921E9</v>
      </c>
      <c r="D167" s="8">
        <f t="shared" si="1"/>
        <v>43985.82779</v>
      </c>
      <c r="E167" s="9" t="s">
        <v>12</v>
      </c>
      <c r="F167" s="9" t="s">
        <v>703</v>
      </c>
      <c r="G167" s="6" t="s">
        <v>704</v>
      </c>
      <c r="H167" s="7">
        <v>1.0</v>
      </c>
      <c r="I167" s="9" t="s">
        <v>705</v>
      </c>
      <c r="J167" s="10">
        <v>0.41457564</v>
      </c>
      <c r="K167" s="10"/>
      <c r="L167" s="11"/>
      <c r="M167" s="11"/>
      <c r="N167" s="11"/>
      <c r="O167" s="11"/>
      <c r="P167" s="11"/>
      <c r="Q167" s="11"/>
      <c r="R167" s="11"/>
      <c r="S167" s="11"/>
      <c r="T167" s="11"/>
      <c r="U167" s="11"/>
    </row>
    <row r="168">
      <c r="A168" s="6" t="s">
        <v>706</v>
      </c>
      <c r="B168" s="6" t="s">
        <v>22</v>
      </c>
      <c r="C168" s="7">
        <v>1.591921138E9</v>
      </c>
      <c r="D168" s="8">
        <f t="shared" si="1"/>
        <v>43993.80484</v>
      </c>
      <c r="E168" s="9" t="s">
        <v>97</v>
      </c>
      <c r="F168" s="9" t="s">
        <v>707</v>
      </c>
      <c r="G168" s="6" t="s">
        <v>708</v>
      </c>
      <c r="H168" s="7">
        <v>2.0</v>
      </c>
      <c r="I168" s="9" t="s">
        <v>709</v>
      </c>
      <c r="J168" s="10">
        <v>0.41913888</v>
      </c>
      <c r="K168" s="10"/>
      <c r="L168" s="11"/>
      <c r="M168" s="11"/>
      <c r="N168" s="11"/>
      <c r="O168" s="11"/>
      <c r="P168" s="11"/>
      <c r="Q168" s="11"/>
      <c r="R168" s="11"/>
      <c r="S168" s="11"/>
      <c r="T168" s="11"/>
      <c r="U168" s="11"/>
    </row>
    <row r="169">
      <c r="A169" s="6" t="s">
        <v>710</v>
      </c>
      <c r="B169" s="6" t="s">
        <v>11</v>
      </c>
      <c r="C169" s="7">
        <v>1.591192761E9</v>
      </c>
      <c r="D169" s="8">
        <f t="shared" si="1"/>
        <v>43985.37455</v>
      </c>
      <c r="E169" s="9" t="s">
        <v>12</v>
      </c>
      <c r="F169" s="9" t="s">
        <v>711</v>
      </c>
      <c r="G169" s="6" t="s">
        <v>712</v>
      </c>
      <c r="H169" s="7">
        <v>7.0</v>
      </c>
      <c r="I169" s="9" t="s">
        <v>713</v>
      </c>
      <c r="J169" s="10">
        <v>0.4421268</v>
      </c>
      <c r="K169" s="10"/>
      <c r="L169" s="11"/>
      <c r="M169" s="11"/>
      <c r="N169" s="11"/>
      <c r="O169" s="11"/>
      <c r="P169" s="11"/>
      <c r="Q169" s="11"/>
      <c r="R169" s="11"/>
      <c r="S169" s="11"/>
      <c r="T169" s="11"/>
      <c r="U169" s="11"/>
    </row>
    <row r="170">
      <c r="A170" s="6" t="s">
        <v>714</v>
      </c>
      <c r="B170" s="6" t="s">
        <v>22</v>
      </c>
      <c r="C170" s="7">
        <v>1.591923499E9</v>
      </c>
      <c r="D170" s="8">
        <f t="shared" si="1"/>
        <v>43993.83216</v>
      </c>
      <c r="E170" s="9" t="s">
        <v>264</v>
      </c>
      <c r="F170" s="9" t="s">
        <v>715</v>
      </c>
      <c r="G170" s="6" t="s">
        <v>716</v>
      </c>
      <c r="H170" s="7">
        <v>2.0</v>
      </c>
      <c r="I170" s="9" t="s">
        <v>717</v>
      </c>
      <c r="J170" s="10">
        <v>0.44741017</v>
      </c>
      <c r="K170" s="10"/>
      <c r="L170" s="11"/>
      <c r="M170" s="11"/>
      <c r="N170" s="11"/>
      <c r="O170" s="11"/>
      <c r="P170" s="11"/>
      <c r="Q170" s="11"/>
      <c r="R170" s="11"/>
      <c r="S170" s="11"/>
      <c r="T170" s="11"/>
      <c r="U170" s="11"/>
    </row>
    <row r="171">
      <c r="A171" s="6" t="s">
        <v>718</v>
      </c>
      <c r="B171" s="6" t="s">
        <v>22</v>
      </c>
      <c r="C171" s="7">
        <v>1.592596881E9</v>
      </c>
      <c r="D171" s="8">
        <f t="shared" si="1"/>
        <v>44001.62594</v>
      </c>
      <c r="E171" s="9" t="s">
        <v>97</v>
      </c>
      <c r="F171" s="9" t="s">
        <v>719</v>
      </c>
      <c r="G171" s="6" t="s">
        <v>720</v>
      </c>
      <c r="H171" s="7">
        <v>3.0</v>
      </c>
      <c r="I171" s="9" t="s">
        <v>721</v>
      </c>
      <c r="J171" s="10">
        <v>0.4665841</v>
      </c>
      <c r="K171" s="10"/>
      <c r="L171" s="11"/>
      <c r="M171" s="11"/>
      <c r="N171" s="11"/>
      <c r="O171" s="11"/>
      <c r="P171" s="11"/>
      <c r="Q171" s="11"/>
      <c r="R171" s="11"/>
      <c r="S171" s="11"/>
      <c r="T171" s="11"/>
      <c r="U171" s="11"/>
    </row>
    <row r="172">
      <c r="A172" s="6" t="s">
        <v>722</v>
      </c>
      <c r="B172" s="6" t="s">
        <v>22</v>
      </c>
      <c r="C172" s="7">
        <v>1.592693812E9</v>
      </c>
      <c r="D172" s="8">
        <f t="shared" si="1"/>
        <v>44002.74782</v>
      </c>
      <c r="E172" s="9" t="s">
        <v>723</v>
      </c>
      <c r="F172" s="9" t="s">
        <v>724</v>
      </c>
      <c r="G172" s="6" t="s">
        <v>725</v>
      </c>
      <c r="H172" s="7">
        <v>7.0</v>
      </c>
      <c r="I172" s="9" t="s">
        <v>726</v>
      </c>
      <c r="J172" s="10">
        <v>0.47085014</v>
      </c>
      <c r="K172" s="10"/>
      <c r="L172" s="11"/>
      <c r="M172" s="11"/>
      <c r="N172" s="11"/>
      <c r="O172" s="11"/>
      <c r="P172" s="11"/>
      <c r="Q172" s="11"/>
      <c r="R172" s="11"/>
      <c r="S172" s="11"/>
      <c r="T172" s="11"/>
      <c r="U172" s="11"/>
    </row>
    <row r="173">
      <c r="A173" s="6" t="s">
        <v>727</v>
      </c>
      <c r="B173" s="6" t="s">
        <v>11</v>
      </c>
      <c r="C173" s="7">
        <v>1.592858079E9</v>
      </c>
      <c r="D173" s="8">
        <f t="shared" si="1"/>
        <v>44004.64906</v>
      </c>
      <c r="E173" s="9" t="s">
        <v>173</v>
      </c>
      <c r="F173" s="9" t="s">
        <v>728</v>
      </c>
      <c r="G173" s="6" t="s">
        <v>729</v>
      </c>
      <c r="H173" s="7">
        <v>1.0</v>
      </c>
      <c r="I173" s="9" t="s">
        <v>730</v>
      </c>
      <c r="J173" s="10">
        <v>0.47273093</v>
      </c>
      <c r="K173" s="10"/>
      <c r="L173" s="11"/>
      <c r="M173" s="11"/>
      <c r="N173" s="11"/>
      <c r="O173" s="11"/>
      <c r="P173" s="11"/>
      <c r="Q173" s="11"/>
      <c r="R173" s="11"/>
      <c r="S173" s="11"/>
      <c r="T173" s="11"/>
      <c r="U173" s="11"/>
    </row>
    <row r="174">
      <c r="A174" s="6" t="s">
        <v>731</v>
      </c>
      <c r="B174" s="6" t="s">
        <v>11</v>
      </c>
      <c r="C174" s="7">
        <v>1.592342534E9</v>
      </c>
      <c r="D174" s="8">
        <f t="shared" si="1"/>
        <v>43998.68211</v>
      </c>
      <c r="E174" s="9" t="s">
        <v>732</v>
      </c>
      <c r="F174" s="9" t="s">
        <v>733</v>
      </c>
      <c r="G174" s="6" t="s">
        <v>734</v>
      </c>
      <c r="H174" s="7">
        <v>2.0</v>
      </c>
      <c r="I174" s="9" t="s">
        <v>735</v>
      </c>
      <c r="J174" s="10">
        <v>0.50287515</v>
      </c>
      <c r="K174" s="10"/>
      <c r="L174" s="11"/>
      <c r="M174" s="11"/>
      <c r="N174" s="11"/>
      <c r="O174" s="11"/>
      <c r="P174" s="11"/>
      <c r="Q174" s="11"/>
      <c r="R174" s="11"/>
      <c r="S174" s="11"/>
      <c r="T174" s="11"/>
      <c r="U174" s="11"/>
    </row>
    <row r="175">
      <c r="A175" s="6" t="s">
        <v>736</v>
      </c>
      <c r="B175" s="6" t="s">
        <v>11</v>
      </c>
      <c r="C175" s="7">
        <v>1.591492918E9</v>
      </c>
      <c r="D175" s="8">
        <f t="shared" si="1"/>
        <v>43988.84859</v>
      </c>
      <c r="E175" s="9" t="s">
        <v>36</v>
      </c>
      <c r="F175" s="9" t="s">
        <v>737</v>
      </c>
      <c r="G175" s="6" t="s">
        <v>738</v>
      </c>
      <c r="H175" s="7">
        <v>7.0</v>
      </c>
      <c r="I175" s="9" t="s">
        <v>739</v>
      </c>
      <c r="J175" s="10">
        <v>0.5154597</v>
      </c>
      <c r="K175" s="10"/>
      <c r="L175" s="11"/>
      <c r="M175" s="11"/>
      <c r="N175" s="11"/>
      <c r="O175" s="11"/>
      <c r="P175" s="11"/>
      <c r="Q175" s="11"/>
      <c r="R175" s="11"/>
      <c r="S175" s="11"/>
      <c r="T175" s="11"/>
      <c r="U175" s="11"/>
    </row>
    <row r="176">
      <c r="A176" s="5" t="s">
        <v>740</v>
      </c>
      <c r="B176" s="6" t="s">
        <v>11</v>
      </c>
      <c r="C176" s="7">
        <v>1.593107239E9</v>
      </c>
      <c r="D176" s="8">
        <f t="shared" si="1"/>
        <v>44007.53286</v>
      </c>
      <c r="E176" s="9" t="s">
        <v>12</v>
      </c>
      <c r="F176" s="9" t="s">
        <v>741</v>
      </c>
      <c r="G176" s="6" t="s">
        <v>742</v>
      </c>
      <c r="H176" s="7">
        <v>9.0</v>
      </c>
      <c r="I176" s="9" t="s">
        <v>743</v>
      </c>
      <c r="J176" s="10">
        <v>0.5154597</v>
      </c>
      <c r="K176" s="10"/>
      <c r="L176" s="11"/>
      <c r="M176" s="11"/>
      <c r="N176" s="11"/>
      <c r="O176" s="11"/>
      <c r="P176" s="11"/>
      <c r="Q176" s="11"/>
      <c r="R176" s="11"/>
      <c r="S176" s="11"/>
      <c r="T176" s="11"/>
      <c r="U176" s="11"/>
    </row>
    <row r="177">
      <c r="A177" s="5" t="s">
        <v>744</v>
      </c>
      <c r="B177" s="6" t="s">
        <v>11</v>
      </c>
      <c r="C177" s="7">
        <v>1.593468706E9</v>
      </c>
      <c r="D177" s="8">
        <f t="shared" si="1"/>
        <v>44011.7165</v>
      </c>
      <c r="E177" s="9" t="s">
        <v>173</v>
      </c>
      <c r="F177" s="9" t="s">
        <v>745</v>
      </c>
      <c r="G177" s="6" t="s">
        <v>746</v>
      </c>
      <c r="H177" s="7">
        <v>2.0</v>
      </c>
      <c r="I177" s="9" t="s">
        <v>747</v>
      </c>
      <c r="J177" s="10">
        <v>0.53173506</v>
      </c>
      <c r="K177" s="10"/>
      <c r="L177" s="11"/>
      <c r="M177" s="11"/>
      <c r="N177" s="11"/>
      <c r="O177" s="11"/>
      <c r="P177" s="11"/>
      <c r="Q177" s="11"/>
      <c r="R177" s="11"/>
      <c r="S177" s="11"/>
      <c r="T177" s="11"/>
      <c r="U177" s="11"/>
    </row>
    <row r="178">
      <c r="A178" s="6" t="s">
        <v>748</v>
      </c>
      <c r="B178" s="6" t="s">
        <v>11</v>
      </c>
      <c r="C178" s="7">
        <v>1.591147234E9</v>
      </c>
      <c r="D178" s="8">
        <f t="shared" si="1"/>
        <v>43984.84762</v>
      </c>
      <c r="E178" s="9" t="s">
        <v>12</v>
      </c>
      <c r="F178" s="9" t="s">
        <v>749</v>
      </c>
      <c r="G178" s="6" t="s">
        <v>750</v>
      </c>
      <c r="H178" s="7">
        <v>11.0</v>
      </c>
      <c r="I178" s="9" t="s">
        <v>751</v>
      </c>
      <c r="J178" s="10">
        <v>0.53490317</v>
      </c>
      <c r="K178" s="10"/>
      <c r="L178" s="11"/>
      <c r="M178" s="11"/>
      <c r="N178" s="11"/>
      <c r="O178" s="11"/>
      <c r="P178" s="11"/>
      <c r="Q178" s="11"/>
      <c r="R178" s="11"/>
      <c r="S178" s="11"/>
      <c r="T178" s="11"/>
      <c r="U178" s="11"/>
    </row>
    <row r="179">
      <c r="A179" s="6" t="s">
        <v>752</v>
      </c>
      <c r="B179" s="6" t="s">
        <v>11</v>
      </c>
      <c r="C179" s="7">
        <v>1.591572195E9</v>
      </c>
      <c r="D179" s="8">
        <f t="shared" si="1"/>
        <v>43989.76615</v>
      </c>
      <c r="E179" s="9" t="s">
        <v>36</v>
      </c>
      <c r="F179" s="9" t="s">
        <v>753</v>
      </c>
      <c r="G179" s="6" t="s">
        <v>754</v>
      </c>
      <c r="H179" s="7">
        <v>1.0</v>
      </c>
      <c r="I179" s="9" t="s">
        <v>281</v>
      </c>
      <c r="J179" s="10">
        <v>0.53490317</v>
      </c>
      <c r="K179" s="10"/>
      <c r="L179" s="11"/>
      <c r="M179" s="11"/>
      <c r="N179" s="11"/>
      <c r="O179" s="11"/>
      <c r="P179" s="11"/>
      <c r="Q179" s="11"/>
      <c r="R179" s="11"/>
      <c r="S179" s="11"/>
      <c r="T179" s="11"/>
      <c r="U179" s="11"/>
    </row>
    <row r="180">
      <c r="A180" s="6" t="s">
        <v>755</v>
      </c>
      <c r="B180" s="6" t="s">
        <v>11</v>
      </c>
      <c r="C180" s="7">
        <v>1.591903856E9</v>
      </c>
      <c r="D180" s="8">
        <f t="shared" si="1"/>
        <v>43993.60481</v>
      </c>
      <c r="E180" s="9" t="s">
        <v>12</v>
      </c>
      <c r="F180" s="9" t="s">
        <v>756</v>
      </c>
      <c r="G180" s="6" t="s">
        <v>757</v>
      </c>
      <c r="H180" s="7">
        <v>1.0</v>
      </c>
      <c r="I180" s="9" t="s">
        <v>758</v>
      </c>
      <c r="J180" s="10">
        <v>0.57648784</v>
      </c>
      <c r="K180" s="10"/>
      <c r="L180" s="11"/>
      <c r="M180" s="11"/>
      <c r="N180" s="11"/>
      <c r="O180" s="11"/>
      <c r="P180" s="11"/>
      <c r="Q180" s="11"/>
      <c r="R180" s="11"/>
      <c r="S180" s="11"/>
      <c r="T180" s="11"/>
      <c r="U180" s="11"/>
    </row>
    <row r="181">
      <c r="A181" s="6" t="s">
        <v>759</v>
      </c>
      <c r="B181" s="6" t="s">
        <v>22</v>
      </c>
      <c r="C181" s="7">
        <v>1.593357309E9</v>
      </c>
      <c r="D181" s="8">
        <f t="shared" si="1"/>
        <v>44010.42719</v>
      </c>
      <c r="E181" s="9" t="s">
        <v>274</v>
      </c>
      <c r="F181" s="9" t="s">
        <v>760</v>
      </c>
      <c r="G181" s="6" t="s">
        <v>761</v>
      </c>
      <c r="H181" s="7">
        <v>2.0</v>
      </c>
      <c r="I181" s="9" t="s">
        <v>762</v>
      </c>
      <c r="J181" s="10">
        <v>0.58669716</v>
      </c>
      <c r="K181" s="10"/>
      <c r="L181" s="11"/>
      <c r="M181" s="11"/>
      <c r="N181" s="11"/>
      <c r="O181" s="11"/>
      <c r="P181" s="11"/>
      <c r="Q181" s="11"/>
      <c r="R181" s="11"/>
      <c r="S181" s="11"/>
      <c r="T181" s="11"/>
      <c r="U181" s="11"/>
    </row>
    <row r="182">
      <c r="A182" s="6" t="s">
        <v>763</v>
      </c>
      <c r="B182" s="6" t="s">
        <v>22</v>
      </c>
      <c r="C182" s="7">
        <v>1.592250448E9</v>
      </c>
      <c r="D182" s="8">
        <f t="shared" si="1"/>
        <v>43997.6163</v>
      </c>
      <c r="E182" s="9" t="s">
        <v>764</v>
      </c>
      <c r="F182" s="9" t="s">
        <v>765</v>
      </c>
      <c r="G182" s="6" t="s">
        <v>766</v>
      </c>
      <c r="H182" s="7">
        <v>3.0</v>
      </c>
      <c r="I182" s="9" t="s">
        <v>767</v>
      </c>
      <c r="J182" s="10">
        <v>0.5920247</v>
      </c>
      <c r="K182" s="10"/>
      <c r="L182" s="11"/>
      <c r="M182" s="11"/>
      <c r="N182" s="11"/>
      <c r="O182" s="11"/>
      <c r="P182" s="11"/>
      <c r="Q182" s="11"/>
      <c r="R182" s="11"/>
      <c r="S182" s="11"/>
      <c r="T182" s="11"/>
      <c r="U182" s="11"/>
    </row>
    <row r="183">
      <c r="A183" s="6" t="s">
        <v>768</v>
      </c>
      <c r="B183" s="6" t="s">
        <v>11</v>
      </c>
      <c r="C183" s="7">
        <v>1.592232475E9</v>
      </c>
      <c r="D183" s="8">
        <f t="shared" si="1"/>
        <v>43997.40828</v>
      </c>
      <c r="E183" s="6" t="s">
        <v>32</v>
      </c>
      <c r="F183" s="9" t="s">
        <v>769</v>
      </c>
      <c r="G183" s="6" t="s">
        <v>770</v>
      </c>
      <c r="H183" s="7">
        <v>10.0</v>
      </c>
      <c r="I183" s="9" t="s">
        <v>769</v>
      </c>
      <c r="J183" s="10">
        <v>0.6047739</v>
      </c>
      <c r="K183" s="10"/>
      <c r="L183" s="11"/>
      <c r="M183" s="11"/>
      <c r="N183" s="11"/>
      <c r="O183" s="11"/>
      <c r="P183" s="11"/>
      <c r="Q183" s="11"/>
      <c r="R183" s="11"/>
      <c r="S183" s="11"/>
      <c r="T183" s="11"/>
      <c r="U183" s="11"/>
    </row>
    <row r="184">
      <c r="A184" s="6" t="s">
        <v>771</v>
      </c>
      <c r="B184" s="6" t="s">
        <v>11</v>
      </c>
      <c r="C184" s="7">
        <v>1.591109001E9</v>
      </c>
      <c r="D184" s="8">
        <f t="shared" si="1"/>
        <v>43984.4051</v>
      </c>
      <c r="E184" s="9" t="s">
        <v>12</v>
      </c>
      <c r="F184" s="9" t="s">
        <v>772</v>
      </c>
      <c r="G184" s="6" t="s">
        <v>773</v>
      </c>
      <c r="H184" s="7">
        <v>11.0</v>
      </c>
      <c r="I184" s="9" t="s">
        <v>774</v>
      </c>
      <c r="J184" s="10">
        <v>0.60502875</v>
      </c>
      <c r="K184" s="10"/>
      <c r="L184" s="11"/>
      <c r="M184" s="11"/>
      <c r="N184" s="11"/>
      <c r="O184" s="11"/>
      <c r="P184" s="11"/>
      <c r="Q184" s="11"/>
      <c r="R184" s="11"/>
      <c r="S184" s="11"/>
      <c r="T184" s="11"/>
      <c r="U184" s="11"/>
    </row>
    <row r="185">
      <c r="A185" s="6" t="s">
        <v>775</v>
      </c>
      <c r="B185" s="6" t="s">
        <v>22</v>
      </c>
      <c r="C185" s="7">
        <v>1.592312667E9</v>
      </c>
      <c r="D185" s="8">
        <f t="shared" si="1"/>
        <v>43998.33642</v>
      </c>
      <c r="E185" s="9" t="s">
        <v>97</v>
      </c>
      <c r="F185" s="9" t="s">
        <v>776</v>
      </c>
      <c r="G185" s="6" t="s">
        <v>777</v>
      </c>
      <c r="H185" s="7">
        <v>8.0</v>
      </c>
      <c r="I185" s="9" t="s">
        <v>778</v>
      </c>
      <c r="J185" s="10">
        <v>0.6305974</v>
      </c>
      <c r="K185" s="10"/>
      <c r="L185" s="11"/>
      <c r="M185" s="11"/>
      <c r="N185" s="11"/>
      <c r="O185" s="11"/>
      <c r="P185" s="11"/>
      <c r="Q185" s="11"/>
      <c r="R185" s="11"/>
      <c r="S185" s="11"/>
      <c r="T185" s="11"/>
      <c r="U185" s="11"/>
    </row>
    <row r="186">
      <c r="A186" s="6" t="s">
        <v>779</v>
      </c>
      <c r="B186" s="6" t="s">
        <v>22</v>
      </c>
      <c r="C186" s="7">
        <v>1.592939433E9</v>
      </c>
      <c r="D186" s="8">
        <f t="shared" si="1"/>
        <v>44005.59066</v>
      </c>
      <c r="E186" s="9" t="s">
        <v>97</v>
      </c>
      <c r="F186" s="9" t="s">
        <v>780</v>
      </c>
      <c r="G186" s="6" t="s">
        <v>781</v>
      </c>
      <c r="H186" s="7">
        <v>3.0</v>
      </c>
      <c r="I186" s="9" t="s">
        <v>782</v>
      </c>
      <c r="J186" s="10">
        <v>0.6364068</v>
      </c>
      <c r="K186" s="10"/>
      <c r="L186" s="11"/>
      <c r="M186" s="11"/>
      <c r="N186" s="11"/>
      <c r="O186" s="11"/>
      <c r="P186" s="11"/>
      <c r="Q186" s="11"/>
      <c r="R186" s="11"/>
      <c r="S186" s="11"/>
      <c r="T186" s="11"/>
      <c r="U186" s="11"/>
    </row>
    <row r="187">
      <c r="A187" s="6" t="s">
        <v>783</v>
      </c>
      <c r="B187" s="6" t="s">
        <v>11</v>
      </c>
      <c r="C187" s="7">
        <v>1.592348008E9</v>
      </c>
      <c r="D187" s="8">
        <f t="shared" si="1"/>
        <v>43998.74546</v>
      </c>
      <c r="E187" s="9" t="s">
        <v>784</v>
      </c>
      <c r="F187" s="9" t="s">
        <v>785</v>
      </c>
      <c r="G187" s="6" t="s">
        <v>786</v>
      </c>
      <c r="H187" s="7">
        <v>5.0</v>
      </c>
      <c r="I187" s="9" t="s">
        <v>787</v>
      </c>
      <c r="J187" s="10">
        <v>0.6364068</v>
      </c>
      <c r="K187" s="10"/>
      <c r="L187" s="11"/>
      <c r="M187" s="11"/>
      <c r="N187" s="11"/>
      <c r="O187" s="11"/>
      <c r="P187" s="11"/>
      <c r="Q187" s="11"/>
      <c r="R187" s="11"/>
      <c r="S187" s="11"/>
      <c r="T187" s="11"/>
      <c r="U187" s="11"/>
    </row>
    <row r="188">
      <c r="A188" s="6" t="s">
        <v>788</v>
      </c>
      <c r="B188" s="6" t="s">
        <v>22</v>
      </c>
      <c r="C188" s="7">
        <v>1.592427607E9</v>
      </c>
      <c r="D188" s="8">
        <f t="shared" si="1"/>
        <v>43999.66675</v>
      </c>
      <c r="E188" s="9" t="s">
        <v>274</v>
      </c>
      <c r="F188" s="9" t="s">
        <v>789</v>
      </c>
      <c r="G188" s="6" t="s">
        <v>790</v>
      </c>
      <c r="H188" s="7">
        <v>6.0</v>
      </c>
      <c r="I188" s="9" t="s">
        <v>791</v>
      </c>
      <c r="J188" s="10">
        <v>0.66313094</v>
      </c>
      <c r="K188" s="10"/>
      <c r="L188" s="11"/>
      <c r="M188" s="11"/>
      <c r="N188" s="11"/>
      <c r="O188" s="11"/>
      <c r="P188" s="11"/>
      <c r="Q188" s="11"/>
      <c r="R188" s="11"/>
      <c r="S188" s="11"/>
      <c r="T188" s="11"/>
      <c r="U188" s="11"/>
    </row>
    <row r="189">
      <c r="A189" s="6" t="s">
        <v>792</v>
      </c>
      <c r="B189" s="6" t="s">
        <v>11</v>
      </c>
      <c r="C189" s="7">
        <v>1.592760845E9</v>
      </c>
      <c r="D189" s="8">
        <f t="shared" si="1"/>
        <v>44003.52367</v>
      </c>
      <c r="E189" s="9" t="s">
        <v>12</v>
      </c>
      <c r="F189" s="9" t="s">
        <v>793</v>
      </c>
      <c r="G189" s="6" t="s">
        <v>794</v>
      </c>
      <c r="H189" s="7">
        <v>9.0</v>
      </c>
      <c r="I189" s="9" t="s">
        <v>795</v>
      </c>
      <c r="J189" s="10">
        <v>0.6650489</v>
      </c>
      <c r="K189" s="10"/>
      <c r="L189" s="11"/>
      <c r="M189" s="11"/>
      <c r="N189" s="11"/>
      <c r="O189" s="11"/>
      <c r="P189" s="11"/>
      <c r="Q189" s="11"/>
      <c r="R189" s="11"/>
      <c r="S189" s="11"/>
      <c r="T189" s="11"/>
      <c r="U189" s="11"/>
    </row>
    <row r="190">
      <c r="A190" s="6" t="s">
        <v>796</v>
      </c>
      <c r="B190" s="6" t="s">
        <v>11</v>
      </c>
      <c r="C190" s="7">
        <v>1.593019757E9</v>
      </c>
      <c r="D190" s="8">
        <f t="shared" si="1"/>
        <v>44006.52034</v>
      </c>
      <c r="E190" s="9" t="s">
        <v>111</v>
      </c>
      <c r="F190" s="9" t="s">
        <v>797</v>
      </c>
      <c r="G190" s="6" t="s">
        <v>798</v>
      </c>
      <c r="H190" s="7">
        <v>7.0</v>
      </c>
      <c r="I190" s="9" t="s">
        <v>799</v>
      </c>
      <c r="J190" s="10">
        <v>0.66868395</v>
      </c>
      <c r="K190" s="10"/>
      <c r="L190" s="11"/>
      <c r="M190" s="11"/>
      <c r="N190" s="11"/>
      <c r="O190" s="11"/>
      <c r="P190" s="11"/>
      <c r="Q190" s="11"/>
      <c r="R190" s="11"/>
      <c r="S190" s="11"/>
      <c r="T190" s="11"/>
      <c r="U190" s="11"/>
    </row>
    <row r="191">
      <c r="A191" s="6" t="s">
        <v>800</v>
      </c>
      <c r="B191" s="6" t="s">
        <v>11</v>
      </c>
      <c r="C191" s="7">
        <v>1.593457621E9</v>
      </c>
      <c r="D191" s="8">
        <f t="shared" si="1"/>
        <v>44011.58821</v>
      </c>
      <c r="E191" s="9" t="s">
        <v>413</v>
      </c>
      <c r="F191" s="9" t="s">
        <v>801</v>
      </c>
      <c r="G191" s="6" t="s">
        <v>802</v>
      </c>
      <c r="H191" s="7">
        <v>4.0</v>
      </c>
      <c r="I191" s="9" t="s">
        <v>803</v>
      </c>
      <c r="J191" s="10">
        <v>0.69542736</v>
      </c>
      <c r="K191" s="10"/>
      <c r="L191" s="11"/>
      <c r="M191" s="11"/>
      <c r="N191" s="11"/>
      <c r="O191" s="11"/>
      <c r="P191" s="11"/>
      <c r="Q191" s="11"/>
      <c r="R191" s="11"/>
      <c r="S191" s="11"/>
      <c r="T191" s="11"/>
      <c r="U191" s="11"/>
    </row>
    <row r="192">
      <c r="A192" s="6" t="s">
        <v>804</v>
      </c>
      <c r="B192" s="6" t="s">
        <v>11</v>
      </c>
      <c r="C192" s="7">
        <v>1.591397915E9</v>
      </c>
      <c r="D192" s="8">
        <f t="shared" si="1"/>
        <v>43987.74902</v>
      </c>
      <c r="E192" s="9" t="s">
        <v>12</v>
      </c>
      <c r="F192" s="9" t="s">
        <v>805</v>
      </c>
      <c r="G192" s="6" t="s">
        <v>806</v>
      </c>
      <c r="H192" s="7">
        <v>5.0</v>
      </c>
      <c r="I192" s="9" t="s">
        <v>807</v>
      </c>
      <c r="J192" s="10">
        <v>0.6965724</v>
      </c>
      <c r="K192" s="10"/>
      <c r="L192" s="11"/>
      <c r="M192" s="11"/>
      <c r="N192" s="11"/>
      <c r="O192" s="11"/>
      <c r="P192" s="11"/>
      <c r="Q192" s="11"/>
      <c r="R192" s="11"/>
      <c r="S192" s="11"/>
      <c r="T192" s="11"/>
      <c r="U192" s="11"/>
    </row>
    <row r="193">
      <c r="A193" s="6" t="s">
        <v>808</v>
      </c>
      <c r="B193" s="6" t="s">
        <v>22</v>
      </c>
      <c r="C193" s="7">
        <v>1.59268392E9</v>
      </c>
      <c r="D193" s="8">
        <f t="shared" si="1"/>
        <v>44002.63333</v>
      </c>
      <c r="E193" s="9" t="s">
        <v>23</v>
      </c>
      <c r="F193" s="9" t="s">
        <v>809</v>
      </c>
      <c r="G193" s="6" t="s">
        <v>810</v>
      </c>
      <c r="H193" s="7">
        <v>2.0</v>
      </c>
      <c r="I193" s="9" t="s">
        <v>811</v>
      </c>
      <c r="J193" s="10">
        <v>0.7017776</v>
      </c>
      <c r="K193" s="10"/>
      <c r="L193" s="11"/>
      <c r="M193" s="11"/>
      <c r="N193" s="11"/>
      <c r="O193" s="11"/>
      <c r="P193" s="11"/>
      <c r="Q193" s="11"/>
      <c r="R193" s="11"/>
      <c r="S193" s="11"/>
      <c r="T193" s="11"/>
      <c r="U193" s="11"/>
    </row>
    <row r="194">
      <c r="A194" s="5" t="s">
        <v>812</v>
      </c>
      <c r="B194" s="6" t="s">
        <v>22</v>
      </c>
      <c r="C194" s="7">
        <v>1.591005198E9</v>
      </c>
      <c r="D194" s="8">
        <f t="shared" si="1"/>
        <v>43983.20368</v>
      </c>
      <c r="E194" s="9" t="s">
        <v>353</v>
      </c>
      <c r="F194" s="9" t="s">
        <v>813</v>
      </c>
      <c r="G194" s="6" t="s">
        <v>814</v>
      </c>
      <c r="H194" s="7">
        <v>2.0</v>
      </c>
      <c r="I194" s="9" t="s">
        <v>815</v>
      </c>
      <c r="J194" s="10">
        <v>0.7410966</v>
      </c>
      <c r="K194" s="10"/>
      <c r="L194" s="11"/>
      <c r="M194" s="11"/>
      <c r="N194" s="11"/>
      <c r="O194" s="11"/>
      <c r="P194" s="11"/>
      <c r="Q194" s="11"/>
      <c r="R194" s="11"/>
      <c r="S194" s="11"/>
      <c r="T194" s="11"/>
      <c r="U194" s="11"/>
    </row>
    <row r="195">
      <c r="A195" s="6" t="s">
        <v>816</v>
      </c>
      <c r="B195" s="6" t="s">
        <v>11</v>
      </c>
      <c r="C195" s="7">
        <v>1.591731932E9</v>
      </c>
      <c r="D195" s="8">
        <f t="shared" si="1"/>
        <v>43991.61495</v>
      </c>
      <c r="E195" s="9" t="s">
        <v>17</v>
      </c>
      <c r="F195" s="9" t="s">
        <v>817</v>
      </c>
      <c r="G195" s="6" t="s">
        <v>818</v>
      </c>
      <c r="H195" s="7">
        <v>3.0</v>
      </c>
      <c r="I195" s="9" t="s">
        <v>819</v>
      </c>
      <c r="J195" s="10">
        <v>0.77186364</v>
      </c>
      <c r="K195" s="10"/>
      <c r="L195" s="11"/>
      <c r="M195" s="11"/>
      <c r="N195" s="11"/>
      <c r="O195" s="11"/>
      <c r="P195" s="11"/>
      <c r="Q195" s="11"/>
      <c r="R195" s="11"/>
      <c r="S195" s="11"/>
      <c r="T195" s="11"/>
      <c r="U195" s="11"/>
    </row>
    <row r="196">
      <c r="A196" s="6" t="s">
        <v>820</v>
      </c>
      <c r="B196" s="6" t="s">
        <v>11</v>
      </c>
      <c r="C196" s="7">
        <v>1.591834932E9</v>
      </c>
      <c r="D196" s="8">
        <f t="shared" si="1"/>
        <v>43992.80708</v>
      </c>
      <c r="E196" s="9" t="s">
        <v>17</v>
      </c>
      <c r="F196" s="9" t="s">
        <v>821</v>
      </c>
      <c r="G196" s="6" t="s">
        <v>822</v>
      </c>
      <c r="H196" s="7">
        <v>2.0</v>
      </c>
      <c r="I196" s="9" t="s">
        <v>823</v>
      </c>
      <c r="J196" s="10">
        <v>0.77281356</v>
      </c>
      <c r="K196" s="10"/>
      <c r="L196" s="11"/>
      <c r="M196" s="11"/>
      <c r="N196" s="11"/>
      <c r="O196" s="11"/>
      <c r="P196" s="11"/>
      <c r="Q196" s="11"/>
      <c r="R196" s="11"/>
      <c r="S196" s="11"/>
      <c r="T196" s="11"/>
      <c r="U196" s="11"/>
    </row>
    <row r="197">
      <c r="A197" s="6" t="s">
        <v>824</v>
      </c>
      <c r="B197" s="6" t="s">
        <v>22</v>
      </c>
      <c r="C197" s="7">
        <v>1.592057135E9</v>
      </c>
      <c r="D197" s="8">
        <f t="shared" si="1"/>
        <v>43995.37888</v>
      </c>
      <c r="E197" s="9" t="s">
        <v>825</v>
      </c>
      <c r="F197" s="9" t="s">
        <v>826</v>
      </c>
      <c r="G197" s="6" t="s">
        <v>827</v>
      </c>
      <c r="H197" s="7">
        <v>4.0</v>
      </c>
      <c r="I197" s="9" t="s">
        <v>826</v>
      </c>
      <c r="J197" s="10">
        <v>0.8606264</v>
      </c>
      <c r="K197" s="10"/>
      <c r="L197" s="11"/>
      <c r="M197" s="11"/>
      <c r="N197" s="11"/>
      <c r="O197" s="11"/>
      <c r="P197" s="11"/>
      <c r="Q197" s="11"/>
      <c r="R197" s="11"/>
      <c r="S197" s="11"/>
      <c r="T197" s="11"/>
      <c r="U197" s="11"/>
    </row>
    <row r="198">
      <c r="A198" s="6" t="s">
        <v>828</v>
      </c>
      <c r="B198" s="6" t="s">
        <v>11</v>
      </c>
      <c r="C198" s="7">
        <v>1.591721295E9</v>
      </c>
      <c r="D198" s="8">
        <f t="shared" si="1"/>
        <v>43991.49184</v>
      </c>
      <c r="E198" s="6" t="s">
        <v>32</v>
      </c>
      <c r="F198" s="9" t="s">
        <v>829</v>
      </c>
      <c r="G198" s="6" t="s">
        <v>830</v>
      </c>
      <c r="H198" s="7">
        <v>42.0</v>
      </c>
      <c r="I198" s="9" t="s">
        <v>829</v>
      </c>
      <c r="J198" s="10">
        <v>0.8606264</v>
      </c>
      <c r="K198" s="10"/>
      <c r="L198" s="11"/>
      <c r="M198" s="11"/>
      <c r="N198" s="11"/>
      <c r="O198" s="11"/>
      <c r="P198" s="11"/>
      <c r="Q198" s="11"/>
      <c r="R198" s="11"/>
      <c r="S198" s="11"/>
      <c r="T198" s="11"/>
      <c r="U198" s="11"/>
    </row>
    <row r="199">
      <c r="A199" s="6" t="s">
        <v>831</v>
      </c>
      <c r="B199" s="6" t="s">
        <v>11</v>
      </c>
      <c r="C199" s="7">
        <v>1.593044879E9</v>
      </c>
      <c r="D199" s="8">
        <f t="shared" si="1"/>
        <v>44006.8111</v>
      </c>
      <c r="E199" s="9" t="s">
        <v>784</v>
      </c>
      <c r="F199" s="9" t="s">
        <v>832</v>
      </c>
      <c r="G199" s="6" t="s">
        <v>833</v>
      </c>
      <c r="H199" s="7">
        <v>1.0</v>
      </c>
      <c r="I199" s="9" t="s">
        <v>834</v>
      </c>
      <c r="J199" s="10">
        <v>0.8785311</v>
      </c>
      <c r="K199" s="10"/>
      <c r="L199" s="11"/>
      <c r="M199" s="11"/>
      <c r="N199" s="11"/>
      <c r="O199" s="11"/>
      <c r="P199" s="11"/>
      <c r="Q199" s="11"/>
      <c r="R199" s="11"/>
      <c r="S199" s="11"/>
      <c r="T199" s="11"/>
      <c r="U199" s="11"/>
    </row>
    <row r="200">
      <c r="A200" s="5" t="s">
        <v>835</v>
      </c>
      <c r="B200" s="6" t="s">
        <v>22</v>
      </c>
      <c r="C200" s="7">
        <v>1.591572419E9</v>
      </c>
      <c r="D200" s="8">
        <f t="shared" si="1"/>
        <v>43989.76874</v>
      </c>
      <c r="E200" s="9" t="s">
        <v>23</v>
      </c>
      <c r="F200" s="9" t="s">
        <v>836</v>
      </c>
      <c r="G200" s="6" t="s">
        <v>837</v>
      </c>
      <c r="H200" s="7">
        <v>2.0</v>
      </c>
      <c r="I200" s="9" t="s">
        <v>838</v>
      </c>
      <c r="J200" s="10">
        <v>0.88824683</v>
      </c>
      <c r="K200" s="10"/>
      <c r="L200" s="11"/>
      <c r="M200" s="11"/>
      <c r="N200" s="11"/>
      <c r="O200" s="11"/>
      <c r="P200" s="11"/>
      <c r="Q200" s="11"/>
      <c r="R200" s="11"/>
      <c r="S200" s="11"/>
      <c r="T200" s="11"/>
      <c r="U200" s="11"/>
    </row>
    <row r="201">
      <c r="A201" s="6" t="s">
        <v>839</v>
      </c>
      <c r="B201" s="6" t="s">
        <v>11</v>
      </c>
      <c r="C201" s="7">
        <v>1.593027032E9</v>
      </c>
      <c r="D201" s="8">
        <f t="shared" si="1"/>
        <v>44006.60454</v>
      </c>
      <c r="E201" s="9" t="s">
        <v>173</v>
      </c>
      <c r="F201" s="9" t="s">
        <v>840</v>
      </c>
      <c r="G201" s="6" t="s">
        <v>841</v>
      </c>
      <c r="H201" s="7">
        <v>1.0</v>
      </c>
      <c r="I201" s="9" t="s">
        <v>842</v>
      </c>
      <c r="J201" s="10">
        <v>0.91539305</v>
      </c>
      <c r="K201" s="10"/>
      <c r="L201" s="11"/>
      <c r="M201" s="11"/>
      <c r="N201" s="11"/>
      <c r="O201" s="11"/>
      <c r="P201" s="11"/>
      <c r="Q201" s="11"/>
      <c r="R201" s="11"/>
      <c r="S201" s="11"/>
      <c r="T201" s="11"/>
      <c r="U201" s="11"/>
    </row>
    <row r="202">
      <c r="A202" s="6" t="s">
        <v>843</v>
      </c>
      <c r="B202" s="6" t="s">
        <v>11</v>
      </c>
      <c r="C202" s="7">
        <v>1.592229204E9</v>
      </c>
      <c r="D202" s="8">
        <f t="shared" si="1"/>
        <v>43997.37042</v>
      </c>
      <c r="E202" s="9" t="s">
        <v>17</v>
      </c>
      <c r="F202" s="9" t="s">
        <v>844</v>
      </c>
      <c r="G202" s="6" t="s">
        <v>845</v>
      </c>
      <c r="H202" s="7">
        <v>13.0</v>
      </c>
      <c r="I202" s="9" t="s">
        <v>846</v>
      </c>
      <c r="J202" s="10">
        <v>0.9424805</v>
      </c>
      <c r="K202" s="10"/>
      <c r="L202" s="11"/>
      <c r="M202" s="11"/>
      <c r="N202" s="11"/>
      <c r="O202" s="11"/>
      <c r="P202" s="11"/>
      <c r="Q202" s="11"/>
      <c r="R202" s="11"/>
      <c r="S202" s="11"/>
      <c r="T202" s="11"/>
      <c r="U202" s="11"/>
    </row>
    <row r="203">
      <c r="A203" s="6" t="s">
        <v>847</v>
      </c>
      <c r="B203" s="6" t="s">
        <v>11</v>
      </c>
      <c r="C203" s="7">
        <v>1.592879985E9</v>
      </c>
      <c r="D203" s="8">
        <f t="shared" si="1"/>
        <v>44004.9026</v>
      </c>
      <c r="E203" s="9" t="s">
        <v>23</v>
      </c>
      <c r="F203" s="9" t="s">
        <v>848</v>
      </c>
      <c r="G203" s="6" t="s">
        <v>849</v>
      </c>
      <c r="H203" s="7">
        <v>25.0</v>
      </c>
      <c r="I203" s="9" t="s">
        <v>850</v>
      </c>
      <c r="J203" s="10">
        <v>0.9854892</v>
      </c>
      <c r="K203" s="10"/>
      <c r="L203" s="11"/>
      <c r="M203" s="11"/>
      <c r="N203" s="11"/>
      <c r="O203" s="11"/>
      <c r="P203" s="11"/>
      <c r="Q203" s="11"/>
      <c r="R203" s="11"/>
      <c r="S203" s="11"/>
      <c r="T203" s="11"/>
      <c r="U203" s="11"/>
    </row>
    <row r="204">
      <c r="K204" s="10"/>
    </row>
  </sheetData>
  <autoFilter ref="$A$1:$J$203">
    <sortState ref="A1:J203">
      <sortCondition ref="J1:J203"/>
    </sortState>
  </autoFilter>
  <hyperlinks>
    <hyperlink r:id="rId1" ref="E2"/>
    <hyperlink r:id="rId2" ref="F2"/>
    <hyperlink r:id="rId3" ref="I2"/>
    <hyperlink r:id="rId4" ref="E3"/>
    <hyperlink r:id="rId5" ref="F3"/>
    <hyperlink r:id="rId6" ref="I3"/>
    <hyperlink r:id="rId7" ref="E4"/>
    <hyperlink r:id="rId8" ref="F4"/>
    <hyperlink r:id="rId9" ref="I4"/>
    <hyperlink r:id="rId10" ref="E5"/>
    <hyperlink r:id="rId11" ref="F5"/>
    <hyperlink r:id="rId12" ref="I5"/>
    <hyperlink r:id="rId13" ref="F6"/>
    <hyperlink r:id="rId14" ref="I6"/>
    <hyperlink r:id="rId15" ref="E7"/>
    <hyperlink r:id="rId16" ref="F7"/>
    <hyperlink r:id="rId17" ref="I7"/>
    <hyperlink r:id="rId18" ref="E8"/>
    <hyperlink r:id="rId19" ref="F8"/>
    <hyperlink r:id="rId20" ref="I8"/>
    <hyperlink r:id="rId21" ref="E9"/>
    <hyperlink r:id="rId22" ref="F9"/>
    <hyperlink r:id="rId23" ref="I9"/>
    <hyperlink r:id="rId24" ref="E10"/>
    <hyperlink r:id="rId25" ref="F10"/>
    <hyperlink r:id="rId26" ref="I10"/>
    <hyperlink r:id="rId27" ref="E11"/>
    <hyperlink r:id="rId28" ref="F11"/>
    <hyperlink r:id="rId29" ref="I11"/>
    <hyperlink r:id="rId30" ref="E12"/>
    <hyperlink r:id="rId31" ref="F12"/>
    <hyperlink r:id="rId32" ref="I12"/>
    <hyperlink r:id="rId33" ref="E13"/>
    <hyperlink r:id="rId34" ref="F13"/>
    <hyperlink r:id="rId35" ref="I13"/>
    <hyperlink r:id="rId36" ref="E14"/>
    <hyperlink r:id="rId37" ref="F14"/>
    <hyperlink r:id="rId38" ref="I14"/>
    <hyperlink r:id="rId39" ref="E15"/>
    <hyperlink r:id="rId40" ref="F15"/>
    <hyperlink r:id="rId41" ref="I15"/>
    <hyperlink r:id="rId42" ref="E16"/>
    <hyperlink r:id="rId43" ref="F16"/>
    <hyperlink r:id="rId44" ref="I16"/>
    <hyperlink r:id="rId45" ref="F17"/>
    <hyperlink r:id="rId46" ref="E18"/>
    <hyperlink r:id="rId47" ref="F18"/>
    <hyperlink r:id="rId48" ref="I18"/>
    <hyperlink r:id="rId49" ref="E19"/>
    <hyperlink r:id="rId50" ref="F19"/>
    <hyperlink r:id="rId51" ref="I19"/>
    <hyperlink r:id="rId52" ref="E20"/>
    <hyperlink r:id="rId53" ref="F20"/>
    <hyperlink r:id="rId54" ref="I20"/>
    <hyperlink r:id="rId55" ref="E21"/>
    <hyperlink r:id="rId56" ref="F21"/>
    <hyperlink r:id="rId57" ref="I21"/>
    <hyperlink r:id="rId58" ref="E22"/>
    <hyperlink r:id="rId59" ref="F22"/>
    <hyperlink r:id="rId60" ref="I22"/>
    <hyperlink r:id="rId61" ref="E23"/>
    <hyperlink r:id="rId62" ref="F23"/>
    <hyperlink r:id="rId63" ref="I23"/>
    <hyperlink r:id="rId64" ref="E24"/>
    <hyperlink r:id="rId65" ref="F24"/>
    <hyperlink r:id="rId66" ref="I24"/>
    <hyperlink r:id="rId67" ref="E25"/>
    <hyperlink r:id="rId68" ref="F25"/>
    <hyperlink r:id="rId69" ref="I25"/>
    <hyperlink r:id="rId70" ref="E26"/>
    <hyperlink r:id="rId71" ref="F26"/>
    <hyperlink r:id="rId72" ref="I26"/>
    <hyperlink r:id="rId73" ref="E27"/>
    <hyperlink r:id="rId74" ref="F27"/>
    <hyperlink r:id="rId75" ref="I27"/>
    <hyperlink r:id="rId76" ref="F28"/>
    <hyperlink r:id="rId77" ref="I28"/>
    <hyperlink r:id="rId78" ref="E29"/>
    <hyperlink r:id="rId79" ref="F29"/>
    <hyperlink r:id="rId80" ref="I29"/>
    <hyperlink r:id="rId81" ref="E30"/>
    <hyperlink r:id="rId82" ref="F30"/>
    <hyperlink r:id="rId83" ref="I30"/>
    <hyperlink r:id="rId84" ref="F31"/>
    <hyperlink r:id="rId85" ref="I31"/>
    <hyperlink r:id="rId86" ref="E32"/>
    <hyperlink r:id="rId87" ref="F32"/>
    <hyperlink r:id="rId88" ref="I32"/>
    <hyperlink r:id="rId89" ref="E33"/>
    <hyperlink r:id="rId90" ref="F33"/>
    <hyperlink r:id="rId91" ref="I33"/>
    <hyperlink r:id="rId92" ref="F34"/>
    <hyperlink r:id="rId93" ref="I34"/>
    <hyperlink r:id="rId94" ref="E35"/>
    <hyperlink r:id="rId95" ref="F35"/>
    <hyperlink r:id="rId96" ref="I35"/>
    <hyperlink r:id="rId97" ref="E36"/>
    <hyperlink r:id="rId98" ref="F36"/>
    <hyperlink r:id="rId99" ref="I36"/>
    <hyperlink r:id="rId100" ref="E37"/>
    <hyperlink r:id="rId101" ref="F37"/>
    <hyperlink r:id="rId102" ref="I37"/>
    <hyperlink r:id="rId103" ref="E38"/>
    <hyperlink r:id="rId104" ref="F38"/>
    <hyperlink r:id="rId105" ref="I38"/>
    <hyperlink r:id="rId106" ref="F39"/>
    <hyperlink r:id="rId107" ref="I39"/>
    <hyperlink r:id="rId108" ref="E40"/>
    <hyperlink r:id="rId109" ref="F40"/>
    <hyperlink r:id="rId110" ref="I40"/>
    <hyperlink r:id="rId111" ref="E41"/>
    <hyperlink r:id="rId112" ref="F41"/>
    <hyperlink r:id="rId113" ref="I41"/>
    <hyperlink r:id="rId114" ref="F42"/>
    <hyperlink r:id="rId115" ref="I42"/>
    <hyperlink r:id="rId116" ref="E43"/>
    <hyperlink r:id="rId117" ref="F43"/>
    <hyperlink r:id="rId118" ref="I43"/>
    <hyperlink r:id="rId119" ref="E44"/>
    <hyperlink r:id="rId120" ref="F44"/>
    <hyperlink r:id="rId121" ref="I44"/>
    <hyperlink r:id="rId122" ref="E45"/>
    <hyperlink r:id="rId123" ref="F45"/>
    <hyperlink r:id="rId124" ref="I45"/>
    <hyperlink r:id="rId125" ref="E46"/>
    <hyperlink r:id="rId126" ref="F46"/>
    <hyperlink r:id="rId127" ref="I46"/>
    <hyperlink r:id="rId128" ref="E47"/>
    <hyperlink r:id="rId129" ref="F47"/>
    <hyperlink r:id="rId130" ref="I47"/>
    <hyperlink r:id="rId131" ref="E48"/>
    <hyperlink r:id="rId132" ref="F48"/>
    <hyperlink r:id="rId133" ref="I48"/>
    <hyperlink r:id="rId134" ref="F49"/>
    <hyperlink r:id="rId135" ref="I49"/>
    <hyperlink r:id="rId136" ref="E50"/>
    <hyperlink r:id="rId137" ref="F50"/>
    <hyperlink r:id="rId138" ref="I50"/>
    <hyperlink r:id="rId139" ref="E51"/>
    <hyperlink r:id="rId140" ref="F51"/>
    <hyperlink r:id="rId141" ref="I51"/>
    <hyperlink r:id="rId142" ref="E52"/>
    <hyperlink r:id="rId143" ref="F52"/>
    <hyperlink r:id="rId144" ref="I52"/>
    <hyperlink r:id="rId145" ref="F53"/>
    <hyperlink r:id="rId146" ref="I53"/>
    <hyperlink r:id="rId147" ref="E54"/>
    <hyperlink r:id="rId148" ref="F54"/>
    <hyperlink r:id="rId149" ref="I54"/>
    <hyperlink r:id="rId150" ref="E55"/>
    <hyperlink r:id="rId151" ref="F55"/>
    <hyperlink r:id="rId152" ref="I55"/>
    <hyperlink r:id="rId153" ref="E56"/>
    <hyperlink r:id="rId154" ref="F56"/>
    <hyperlink r:id="rId155" ref="I56"/>
    <hyperlink r:id="rId156" ref="E57"/>
    <hyperlink r:id="rId157" ref="F57"/>
    <hyperlink r:id="rId158" ref="I57"/>
    <hyperlink r:id="rId159" ref="E58"/>
    <hyperlink r:id="rId160" ref="F58"/>
    <hyperlink r:id="rId161" ref="I58"/>
    <hyperlink r:id="rId162" ref="E59"/>
    <hyperlink r:id="rId163" ref="F59"/>
    <hyperlink r:id="rId164" ref="I59"/>
    <hyperlink r:id="rId165" ref="E60"/>
    <hyperlink r:id="rId166" ref="F60"/>
    <hyperlink r:id="rId167" ref="I60"/>
    <hyperlink r:id="rId168" ref="E61"/>
    <hyperlink r:id="rId169" ref="F61"/>
    <hyperlink r:id="rId170" ref="I61"/>
    <hyperlink r:id="rId171" ref="E62"/>
    <hyperlink r:id="rId172" ref="F62"/>
    <hyperlink r:id="rId173" ref="I62"/>
    <hyperlink r:id="rId174" ref="E63"/>
    <hyperlink r:id="rId175" ref="F63"/>
    <hyperlink r:id="rId176" ref="I63"/>
    <hyperlink r:id="rId177" ref="E64"/>
    <hyperlink r:id="rId178" ref="F64"/>
    <hyperlink r:id="rId179" ref="I64"/>
    <hyperlink r:id="rId180" ref="E65"/>
    <hyperlink r:id="rId181" ref="F65"/>
    <hyperlink r:id="rId182" ref="I65"/>
    <hyperlink r:id="rId183" ref="E66"/>
    <hyperlink r:id="rId184" ref="F66"/>
    <hyperlink r:id="rId185" ref="I66"/>
    <hyperlink r:id="rId186" ref="E67"/>
    <hyperlink r:id="rId187" ref="F67"/>
    <hyperlink r:id="rId188" ref="I67"/>
    <hyperlink r:id="rId189" ref="E68"/>
    <hyperlink r:id="rId190" ref="F68"/>
    <hyperlink r:id="rId191" ref="I68"/>
    <hyperlink r:id="rId192" ref="E69"/>
    <hyperlink r:id="rId193" ref="F69"/>
    <hyperlink r:id="rId194" ref="I69"/>
    <hyperlink r:id="rId195" ref="F70"/>
    <hyperlink r:id="rId196" ref="I70"/>
    <hyperlink r:id="rId197" ref="E71"/>
    <hyperlink r:id="rId198" ref="F71"/>
    <hyperlink r:id="rId199" ref="I71"/>
    <hyperlink r:id="rId200" ref="E72"/>
    <hyperlink r:id="rId201" ref="F72"/>
    <hyperlink r:id="rId202" ref="I72"/>
    <hyperlink r:id="rId203" ref="E73"/>
    <hyperlink r:id="rId204" ref="F73"/>
    <hyperlink r:id="rId205" ref="I73"/>
    <hyperlink r:id="rId206" ref="E74"/>
    <hyperlink r:id="rId207" ref="F74"/>
    <hyperlink r:id="rId208" ref="I74"/>
    <hyperlink r:id="rId209" ref="E75"/>
    <hyperlink r:id="rId210" ref="F75"/>
    <hyperlink r:id="rId211" ref="I75"/>
    <hyperlink r:id="rId212" ref="E76"/>
    <hyperlink r:id="rId213" ref="F76"/>
    <hyperlink r:id="rId214" ref="I76"/>
    <hyperlink r:id="rId215" ref="E77"/>
    <hyperlink r:id="rId216" ref="F77"/>
    <hyperlink r:id="rId217" ref="I77"/>
    <hyperlink r:id="rId218" ref="E78"/>
    <hyperlink r:id="rId219" ref="F78"/>
    <hyperlink r:id="rId220" ref="I78"/>
    <hyperlink r:id="rId221" ref="E79"/>
    <hyperlink r:id="rId222" ref="F79"/>
    <hyperlink r:id="rId223" ref="I79"/>
    <hyperlink r:id="rId224" ref="E80"/>
    <hyperlink r:id="rId225" ref="F80"/>
    <hyperlink r:id="rId226" ref="I80"/>
    <hyperlink r:id="rId227" ref="E81"/>
    <hyperlink r:id="rId228" ref="F81"/>
    <hyperlink r:id="rId229" ref="I81"/>
    <hyperlink r:id="rId230" ref="E82"/>
    <hyperlink r:id="rId231" ref="F82"/>
    <hyperlink r:id="rId232" ref="I82"/>
    <hyperlink r:id="rId233" ref="E83"/>
    <hyperlink r:id="rId234" ref="F83"/>
    <hyperlink r:id="rId235" ref="I83"/>
    <hyperlink r:id="rId236" ref="E84"/>
    <hyperlink r:id="rId237" ref="F84"/>
    <hyperlink r:id="rId238" ref="I84"/>
    <hyperlink r:id="rId239" ref="E85"/>
    <hyperlink r:id="rId240" ref="F85"/>
    <hyperlink r:id="rId241" ref="I85"/>
    <hyperlink r:id="rId242" ref="E86"/>
    <hyperlink r:id="rId243" ref="F86"/>
    <hyperlink r:id="rId244" ref="I86"/>
    <hyperlink r:id="rId245" ref="F87"/>
    <hyperlink r:id="rId246" ref="I87"/>
    <hyperlink r:id="rId247" ref="E88"/>
    <hyperlink r:id="rId248" ref="F88"/>
    <hyperlink r:id="rId249" ref="I88"/>
    <hyperlink r:id="rId250" ref="E89"/>
    <hyperlink r:id="rId251" ref="F89"/>
    <hyperlink r:id="rId252" ref="I89"/>
    <hyperlink r:id="rId253" ref="E90"/>
    <hyperlink r:id="rId254" ref="F90"/>
    <hyperlink r:id="rId255" ref="I90"/>
    <hyperlink r:id="rId256" ref="E91"/>
    <hyperlink r:id="rId257" ref="F91"/>
    <hyperlink r:id="rId258" ref="I91"/>
    <hyperlink r:id="rId259" ref="E92"/>
    <hyperlink r:id="rId260" ref="F92"/>
    <hyperlink r:id="rId261" ref="I92"/>
    <hyperlink r:id="rId262" ref="F93"/>
    <hyperlink r:id="rId263" ref="I93"/>
    <hyperlink r:id="rId264" ref="F94"/>
    <hyperlink r:id="rId265" ref="I94"/>
    <hyperlink r:id="rId266" ref="E95"/>
    <hyperlink r:id="rId267" ref="F95"/>
    <hyperlink r:id="rId268" ref="I95"/>
    <hyperlink r:id="rId269" ref="E96"/>
    <hyperlink r:id="rId270" ref="F96"/>
    <hyperlink r:id="rId271" ref="I96"/>
    <hyperlink r:id="rId272" ref="E97"/>
    <hyperlink r:id="rId273" ref="F97"/>
    <hyperlink r:id="rId274" ref="I97"/>
    <hyperlink r:id="rId275" ref="E98"/>
    <hyperlink r:id="rId276" ref="F98"/>
    <hyperlink r:id="rId277" ref="I98"/>
    <hyperlink r:id="rId278" ref="E99"/>
    <hyperlink r:id="rId279" ref="F99"/>
    <hyperlink r:id="rId280" ref="I99"/>
    <hyperlink r:id="rId281" ref="E100"/>
    <hyperlink r:id="rId282" ref="F100"/>
    <hyperlink r:id="rId283" ref="I100"/>
    <hyperlink r:id="rId284" ref="E101"/>
    <hyperlink r:id="rId285" ref="F101"/>
    <hyperlink r:id="rId286" ref="I101"/>
    <hyperlink r:id="rId287" ref="E102"/>
    <hyperlink r:id="rId288" ref="F102"/>
    <hyperlink r:id="rId289" ref="I102"/>
    <hyperlink r:id="rId290" ref="E103"/>
    <hyperlink r:id="rId291" ref="F103"/>
    <hyperlink r:id="rId292" ref="I103"/>
    <hyperlink r:id="rId293" ref="E104"/>
    <hyperlink r:id="rId294" ref="F104"/>
    <hyperlink r:id="rId295" ref="I104"/>
    <hyperlink r:id="rId296" ref="E105"/>
    <hyperlink r:id="rId297" ref="F105"/>
    <hyperlink r:id="rId298" ref="I105"/>
    <hyperlink r:id="rId299" ref="E106"/>
    <hyperlink r:id="rId300" ref="F106"/>
    <hyperlink r:id="rId301" ref="I106"/>
    <hyperlink r:id="rId302" ref="E107"/>
    <hyperlink r:id="rId303" ref="F107"/>
    <hyperlink r:id="rId304" ref="I107"/>
    <hyperlink r:id="rId305" ref="E108"/>
    <hyperlink r:id="rId306" ref="F108"/>
    <hyperlink r:id="rId307" ref="I108"/>
    <hyperlink r:id="rId308" ref="E109"/>
    <hyperlink r:id="rId309" ref="F109"/>
    <hyperlink r:id="rId310" ref="I109"/>
    <hyperlink r:id="rId311" ref="E110"/>
    <hyperlink r:id="rId312" ref="F110"/>
    <hyperlink r:id="rId313" ref="I110"/>
    <hyperlink r:id="rId314" ref="E111"/>
    <hyperlink r:id="rId315" ref="F111"/>
    <hyperlink r:id="rId316" ref="I111"/>
    <hyperlink r:id="rId317" ref="E112"/>
    <hyperlink r:id="rId318" ref="F112"/>
    <hyperlink r:id="rId319" ref="I112"/>
    <hyperlink r:id="rId320" ref="E113"/>
    <hyperlink r:id="rId321" ref="F113"/>
    <hyperlink r:id="rId322" ref="I113"/>
    <hyperlink r:id="rId323" ref="E114"/>
    <hyperlink r:id="rId324" ref="F114"/>
    <hyperlink r:id="rId325" ref="I114"/>
    <hyperlink r:id="rId326" ref="E115"/>
    <hyperlink r:id="rId327" ref="F115"/>
    <hyperlink r:id="rId328" ref="I115"/>
    <hyperlink r:id="rId329" ref="E116"/>
    <hyperlink r:id="rId330" ref="F116"/>
    <hyperlink r:id="rId331" ref="I116"/>
    <hyperlink r:id="rId332" ref="E117"/>
    <hyperlink r:id="rId333" ref="F117"/>
    <hyperlink r:id="rId334" ref="I117"/>
    <hyperlink r:id="rId335" ref="E118"/>
    <hyperlink r:id="rId336" ref="F118"/>
    <hyperlink r:id="rId337" ref="I118"/>
    <hyperlink r:id="rId338" ref="E119"/>
    <hyperlink r:id="rId339" ref="F119"/>
    <hyperlink r:id="rId340" ref="I119"/>
    <hyperlink r:id="rId341" ref="E120"/>
    <hyperlink r:id="rId342" ref="F120"/>
    <hyperlink r:id="rId343" ref="I120"/>
    <hyperlink r:id="rId344" ref="E121"/>
    <hyperlink r:id="rId345" ref="F121"/>
    <hyperlink r:id="rId346" ref="I121"/>
    <hyperlink r:id="rId347" ref="E122"/>
    <hyperlink r:id="rId348" ref="F122"/>
    <hyperlink r:id="rId349" ref="I122"/>
    <hyperlink r:id="rId350" ref="E123"/>
    <hyperlink r:id="rId351" ref="F123"/>
    <hyperlink r:id="rId352" ref="I123"/>
    <hyperlink r:id="rId353" ref="F124"/>
    <hyperlink r:id="rId354" ref="I124"/>
    <hyperlink r:id="rId355" ref="E125"/>
    <hyperlink r:id="rId356" ref="F125"/>
    <hyperlink r:id="rId357" ref="I125"/>
    <hyperlink r:id="rId358" ref="E126"/>
    <hyperlink r:id="rId359" ref="F126"/>
    <hyperlink r:id="rId360" ref="I126"/>
    <hyperlink r:id="rId361" ref="E127"/>
    <hyperlink r:id="rId362" ref="F127"/>
    <hyperlink r:id="rId363" location="3d514cc54eb6" ref="I127"/>
    <hyperlink r:id="rId364" ref="E128"/>
    <hyperlink r:id="rId365" ref="F128"/>
    <hyperlink r:id="rId366" ref="I128"/>
    <hyperlink r:id="rId367" ref="E129"/>
    <hyperlink r:id="rId368" ref="F129"/>
    <hyperlink r:id="rId369" ref="I129"/>
    <hyperlink r:id="rId370" ref="E130"/>
    <hyperlink r:id="rId371" ref="F130"/>
    <hyperlink r:id="rId372" location="selection-615.0-619.37" ref="I130"/>
    <hyperlink r:id="rId373" ref="E131"/>
    <hyperlink r:id="rId374" ref="F131"/>
    <hyperlink r:id="rId375" ref="I131"/>
    <hyperlink r:id="rId376" ref="E132"/>
    <hyperlink r:id="rId377" ref="F132"/>
    <hyperlink r:id="rId378" ref="I132"/>
    <hyperlink r:id="rId379" ref="E133"/>
    <hyperlink r:id="rId380" ref="F133"/>
    <hyperlink r:id="rId381" ref="I133"/>
    <hyperlink r:id="rId382" ref="E134"/>
    <hyperlink r:id="rId383" ref="F134"/>
    <hyperlink r:id="rId384" ref="I134"/>
    <hyperlink r:id="rId385" ref="E135"/>
    <hyperlink r:id="rId386" ref="F135"/>
    <hyperlink r:id="rId387" ref="I135"/>
    <hyperlink r:id="rId388" ref="E136"/>
    <hyperlink r:id="rId389" ref="F136"/>
    <hyperlink r:id="rId390" ref="I136"/>
    <hyperlink r:id="rId391" ref="E137"/>
    <hyperlink r:id="rId392" ref="F137"/>
    <hyperlink r:id="rId393" ref="I137"/>
    <hyperlink r:id="rId394" ref="E138"/>
    <hyperlink r:id="rId395" ref="F138"/>
    <hyperlink r:id="rId396" ref="I138"/>
    <hyperlink r:id="rId397" ref="E139"/>
    <hyperlink r:id="rId398" ref="F139"/>
    <hyperlink r:id="rId399" ref="I139"/>
    <hyperlink r:id="rId400" ref="E140"/>
    <hyperlink r:id="rId401" ref="F140"/>
    <hyperlink r:id="rId402" ref="I140"/>
    <hyperlink r:id="rId403" ref="E141"/>
    <hyperlink r:id="rId404" ref="F141"/>
    <hyperlink r:id="rId405" ref="I141"/>
    <hyperlink r:id="rId406" ref="E142"/>
    <hyperlink r:id="rId407" ref="F142"/>
    <hyperlink r:id="rId408" ref="I142"/>
    <hyperlink r:id="rId409" ref="F143"/>
    <hyperlink r:id="rId410" ref="I143"/>
    <hyperlink r:id="rId411" ref="E144"/>
    <hyperlink r:id="rId412" ref="F144"/>
    <hyperlink r:id="rId413" ref="I144"/>
    <hyperlink r:id="rId414" ref="E145"/>
    <hyperlink r:id="rId415" ref="F145"/>
    <hyperlink r:id="rId416" ref="I145"/>
    <hyperlink r:id="rId417" ref="E146"/>
    <hyperlink r:id="rId418" ref="F146"/>
    <hyperlink r:id="rId419" ref="I146"/>
    <hyperlink r:id="rId420" ref="E147"/>
    <hyperlink r:id="rId421" ref="F147"/>
    <hyperlink r:id="rId422" ref="I147"/>
    <hyperlink r:id="rId423" ref="E148"/>
    <hyperlink r:id="rId424" ref="F148"/>
    <hyperlink r:id="rId425" ref="I148"/>
    <hyperlink r:id="rId426" ref="E149"/>
    <hyperlink r:id="rId427" ref="F149"/>
    <hyperlink r:id="rId428" ref="I149"/>
    <hyperlink r:id="rId429" ref="E150"/>
    <hyperlink r:id="rId430" ref="F150"/>
    <hyperlink r:id="rId431" ref="I150"/>
    <hyperlink r:id="rId432" ref="E151"/>
    <hyperlink r:id="rId433" ref="F151"/>
    <hyperlink r:id="rId434" ref="I151"/>
    <hyperlink r:id="rId435" ref="E152"/>
    <hyperlink r:id="rId436" ref="F152"/>
    <hyperlink r:id="rId437" ref="I152"/>
    <hyperlink r:id="rId438" ref="E153"/>
    <hyperlink r:id="rId439" ref="F153"/>
    <hyperlink r:id="rId440" ref="I153"/>
    <hyperlink r:id="rId441" ref="E154"/>
    <hyperlink r:id="rId442" ref="F154"/>
    <hyperlink r:id="rId443" ref="I154"/>
    <hyperlink r:id="rId444" ref="E155"/>
    <hyperlink r:id="rId445" ref="F155"/>
    <hyperlink r:id="rId446" ref="I155"/>
    <hyperlink r:id="rId447" ref="E156"/>
    <hyperlink r:id="rId448" ref="F156"/>
    <hyperlink r:id="rId449" ref="I156"/>
    <hyperlink r:id="rId450" ref="E157"/>
    <hyperlink r:id="rId451" ref="F157"/>
    <hyperlink r:id="rId452" ref="I157"/>
    <hyperlink r:id="rId453" ref="E158"/>
    <hyperlink r:id="rId454" ref="F158"/>
    <hyperlink r:id="rId455" ref="I158"/>
    <hyperlink r:id="rId456" ref="E159"/>
    <hyperlink r:id="rId457" ref="F159"/>
    <hyperlink r:id="rId458" ref="I159"/>
    <hyperlink r:id="rId459" ref="F160"/>
    <hyperlink r:id="rId460" ref="I160"/>
    <hyperlink r:id="rId461" ref="E161"/>
    <hyperlink r:id="rId462" ref="F161"/>
    <hyperlink r:id="rId463" ref="I161"/>
    <hyperlink r:id="rId464" ref="E162"/>
    <hyperlink r:id="rId465" ref="F162"/>
    <hyperlink r:id="rId466" ref="I162"/>
    <hyperlink r:id="rId467" ref="E163"/>
    <hyperlink r:id="rId468" ref="F163"/>
    <hyperlink r:id="rId469" ref="I163"/>
    <hyperlink r:id="rId470" ref="E164"/>
    <hyperlink r:id="rId471" ref="F164"/>
    <hyperlink r:id="rId472" ref="I164"/>
    <hyperlink r:id="rId473" ref="E165"/>
    <hyperlink r:id="rId474" ref="F165"/>
    <hyperlink r:id="rId475" ref="I165"/>
    <hyperlink r:id="rId476" ref="E166"/>
    <hyperlink r:id="rId477" ref="F166"/>
    <hyperlink r:id="rId478" ref="I166"/>
    <hyperlink r:id="rId479" ref="E167"/>
    <hyperlink r:id="rId480" ref="F167"/>
    <hyperlink r:id="rId481" ref="I167"/>
    <hyperlink r:id="rId482" ref="E168"/>
    <hyperlink r:id="rId483" ref="F168"/>
    <hyperlink r:id="rId484" ref="I168"/>
    <hyperlink r:id="rId485" ref="E169"/>
    <hyperlink r:id="rId486" ref="F169"/>
    <hyperlink r:id="rId487" ref="I169"/>
    <hyperlink r:id="rId488" ref="E170"/>
    <hyperlink r:id="rId489" ref="F170"/>
    <hyperlink r:id="rId490" ref="I170"/>
    <hyperlink r:id="rId491" ref="E171"/>
    <hyperlink r:id="rId492" ref="F171"/>
    <hyperlink r:id="rId493" ref="I171"/>
    <hyperlink r:id="rId494" ref="E172"/>
    <hyperlink r:id="rId495" ref="F172"/>
    <hyperlink r:id="rId496" ref="I172"/>
    <hyperlink r:id="rId497" ref="E173"/>
    <hyperlink r:id="rId498" ref="F173"/>
    <hyperlink r:id="rId499" ref="I173"/>
    <hyperlink r:id="rId500" ref="E174"/>
    <hyperlink r:id="rId501" ref="F174"/>
    <hyperlink r:id="rId502" ref="I174"/>
    <hyperlink r:id="rId503" ref="E175"/>
    <hyperlink r:id="rId504" ref="F175"/>
    <hyperlink r:id="rId505" ref="I175"/>
    <hyperlink r:id="rId506" ref="E176"/>
    <hyperlink r:id="rId507" ref="F176"/>
    <hyperlink r:id="rId508" ref="I176"/>
    <hyperlink r:id="rId509" ref="E177"/>
    <hyperlink r:id="rId510" ref="F177"/>
    <hyperlink r:id="rId511" ref="I177"/>
    <hyperlink r:id="rId512" ref="E178"/>
    <hyperlink r:id="rId513" ref="F178"/>
    <hyperlink r:id="rId514" ref="I178"/>
    <hyperlink r:id="rId515" ref="E179"/>
    <hyperlink r:id="rId516" ref="F179"/>
    <hyperlink r:id="rId517" ref="I179"/>
    <hyperlink r:id="rId518" ref="E180"/>
    <hyperlink r:id="rId519" ref="F180"/>
    <hyperlink r:id="rId520" ref="I180"/>
    <hyperlink r:id="rId521" ref="E181"/>
    <hyperlink r:id="rId522" ref="F181"/>
    <hyperlink r:id="rId523" ref="I181"/>
    <hyperlink r:id="rId524" ref="E182"/>
    <hyperlink r:id="rId525" ref="F182"/>
    <hyperlink r:id="rId526" ref="I182"/>
    <hyperlink r:id="rId527" ref="F183"/>
    <hyperlink r:id="rId528" ref="I183"/>
    <hyperlink r:id="rId529" ref="E184"/>
    <hyperlink r:id="rId530" ref="F184"/>
    <hyperlink r:id="rId531" ref="I184"/>
    <hyperlink r:id="rId532" ref="E185"/>
    <hyperlink r:id="rId533" ref="F185"/>
    <hyperlink r:id="rId534" ref="I185"/>
    <hyperlink r:id="rId535" ref="E186"/>
    <hyperlink r:id="rId536" ref="F186"/>
    <hyperlink r:id="rId537" ref="I186"/>
    <hyperlink r:id="rId538" ref="E187"/>
    <hyperlink r:id="rId539" ref="F187"/>
    <hyperlink r:id="rId540" ref="I187"/>
    <hyperlink r:id="rId541" ref="E188"/>
    <hyperlink r:id="rId542" ref="F188"/>
    <hyperlink r:id="rId543" ref="I188"/>
    <hyperlink r:id="rId544" ref="E189"/>
    <hyperlink r:id="rId545" ref="F189"/>
    <hyperlink r:id="rId546" ref="I189"/>
    <hyperlink r:id="rId547" ref="E190"/>
    <hyperlink r:id="rId548" ref="F190"/>
    <hyperlink r:id="rId549" ref="I190"/>
    <hyperlink r:id="rId550" ref="E191"/>
    <hyperlink r:id="rId551" ref="F191"/>
    <hyperlink r:id="rId552" location="selection-185.0-185.219" ref="I191"/>
    <hyperlink r:id="rId553" ref="E192"/>
    <hyperlink r:id="rId554" ref="F192"/>
    <hyperlink r:id="rId555" ref="I192"/>
    <hyperlink r:id="rId556" ref="E193"/>
    <hyperlink r:id="rId557" ref="F193"/>
    <hyperlink r:id="rId558" ref="I193"/>
    <hyperlink r:id="rId559" ref="E194"/>
    <hyperlink r:id="rId560" ref="F194"/>
    <hyperlink r:id="rId561" ref="I194"/>
    <hyperlink r:id="rId562" ref="E195"/>
    <hyperlink r:id="rId563" ref="F195"/>
    <hyperlink r:id="rId564" ref="I195"/>
    <hyperlink r:id="rId565" ref="E196"/>
    <hyperlink r:id="rId566" ref="F196"/>
    <hyperlink r:id="rId567" ref="I196"/>
    <hyperlink r:id="rId568" ref="E197"/>
    <hyperlink r:id="rId569" ref="F197"/>
    <hyperlink r:id="rId570" ref="I197"/>
    <hyperlink r:id="rId571" ref="F198"/>
    <hyperlink r:id="rId572" ref="I198"/>
    <hyperlink r:id="rId573" ref="E199"/>
    <hyperlink r:id="rId574" ref="F199"/>
    <hyperlink r:id="rId575" ref="I199"/>
    <hyperlink r:id="rId576" ref="E200"/>
    <hyperlink r:id="rId577" ref="F200"/>
    <hyperlink r:id="rId578" ref="I200"/>
    <hyperlink r:id="rId579" ref="E201"/>
    <hyperlink r:id="rId580" ref="F201"/>
    <hyperlink r:id="rId581" ref="I201"/>
    <hyperlink r:id="rId582" ref="E202"/>
    <hyperlink r:id="rId583" ref="F202"/>
    <hyperlink r:id="rId584" ref="I202"/>
    <hyperlink r:id="rId585" ref="E203"/>
    <hyperlink r:id="rId586" ref="F203"/>
    <hyperlink r:id="rId587" ref="I203"/>
  </hyperlinks>
  <drawing r:id="rId58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86"/>
    <col customWidth="1" min="2" max="2" width="22.29"/>
    <col customWidth="1" min="4" max="4" width="25.57"/>
  </cols>
  <sheetData>
    <row r="1">
      <c r="A1" s="1" t="s">
        <v>0</v>
      </c>
      <c r="B1" s="1" t="s">
        <v>1</v>
      </c>
      <c r="C1" s="1" t="s">
        <v>2</v>
      </c>
      <c r="D1" s="2" t="s">
        <v>3</v>
      </c>
      <c r="E1" s="1" t="s">
        <v>4</v>
      </c>
      <c r="F1" s="1" t="s">
        <v>5</v>
      </c>
      <c r="G1" s="1" t="s">
        <v>6</v>
      </c>
      <c r="H1" s="1" t="s">
        <v>7</v>
      </c>
      <c r="I1" s="1" t="s">
        <v>8</v>
      </c>
      <c r="J1" s="13" t="s">
        <v>851</v>
      </c>
      <c r="K1" s="4" t="str">
        <f>IFERROR(__xludf.DUMMYFUNCTION("unique(B1:B11302)"),"Username")</f>
        <v>Username</v>
      </c>
    </row>
    <row r="2">
      <c r="A2" s="6" t="s">
        <v>852</v>
      </c>
      <c r="B2" s="6" t="s">
        <v>853</v>
      </c>
      <c r="C2" s="7">
        <v>1.591658944E9</v>
      </c>
      <c r="D2" s="8">
        <f t="shared" ref="D2:D2849" si="1">(C2/86400)+25569+(-5/24)</f>
        <v>43990.77019</v>
      </c>
      <c r="E2" s="6" t="s">
        <v>32</v>
      </c>
      <c r="F2" s="9" t="s">
        <v>854</v>
      </c>
      <c r="G2" s="6" t="s">
        <v>855</v>
      </c>
      <c r="H2" s="14" t="b">
        <v>1</v>
      </c>
      <c r="I2" s="9" t="s">
        <v>854</v>
      </c>
      <c r="J2" s="10">
        <v>0.9897058</v>
      </c>
      <c r="K2" s="15" t="str">
        <f>IFERROR(__xludf.DUMMYFUNCTION("""COMPUTED_VALUE"""),"REAL_VS247")</f>
        <v>REAL_VS247</v>
      </c>
    </row>
    <row r="3">
      <c r="A3" s="6" t="s">
        <v>856</v>
      </c>
      <c r="B3" s="6" t="s">
        <v>857</v>
      </c>
      <c r="C3" s="7">
        <v>1.591066802E9</v>
      </c>
      <c r="D3" s="8">
        <f t="shared" si="1"/>
        <v>43983.91669</v>
      </c>
      <c r="E3" s="9" t="s">
        <v>23</v>
      </c>
      <c r="F3" s="9" t="s">
        <v>858</v>
      </c>
      <c r="G3" s="6" t="s">
        <v>859</v>
      </c>
      <c r="H3" s="14" t="b">
        <v>0</v>
      </c>
      <c r="I3" s="9" t="s">
        <v>860</v>
      </c>
      <c r="J3" s="10">
        <v>0.9855224</v>
      </c>
      <c r="K3" s="15" t="str">
        <f>IFERROR(__xludf.DUMMYFUNCTION("""COMPUTED_VALUE"""),"thatguyinshortshorts")</f>
        <v>thatguyinshortshorts</v>
      </c>
    </row>
    <row r="4">
      <c r="A4" s="6" t="s">
        <v>861</v>
      </c>
      <c r="B4" s="6" t="s">
        <v>862</v>
      </c>
      <c r="C4" s="7">
        <v>1.59260953E9</v>
      </c>
      <c r="D4" s="8">
        <f t="shared" si="1"/>
        <v>44001.77234</v>
      </c>
      <c r="E4" s="9" t="s">
        <v>12</v>
      </c>
      <c r="F4" s="9" t="s">
        <v>863</v>
      </c>
      <c r="G4" s="6" t="s">
        <v>864</v>
      </c>
      <c r="H4" s="14" t="b">
        <v>0</v>
      </c>
      <c r="I4" s="9" t="s">
        <v>865</v>
      </c>
      <c r="J4" s="10">
        <v>0.98334664</v>
      </c>
      <c r="K4" s="15" t="str">
        <f>IFERROR(__xludf.DUMMYFUNCTION("""COMPUTED_VALUE"""),"NorthComrade2860")</f>
        <v>NorthComrade2860</v>
      </c>
    </row>
    <row r="5">
      <c r="A5" s="6" t="s">
        <v>866</v>
      </c>
      <c r="B5" s="6" t="s">
        <v>867</v>
      </c>
      <c r="C5" s="7">
        <v>1.591040691E9</v>
      </c>
      <c r="D5" s="8">
        <f t="shared" si="1"/>
        <v>43983.61448</v>
      </c>
      <c r="E5" s="9" t="s">
        <v>23</v>
      </c>
      <c r="F5" s="9" t="s">
        <v>868</v>
      </c>
      <c r="G5" s="6" t="s">
        <v>869</v>
      </c>
      <c r="H5" s="14" t="b">
        <v>0</v>
      </c>
      <c r="I5" s="9" t="s">
        <v>870</v>
      </c>
      <c r="J5" s="10">
        <v>0.982572</v>
      </c>
      <c r="K5" s="15" t="str">
        <f>IFERROR(__xludf.DUMMYFUNCTION("""COMPUTED_VALUE"""),"deathknight5000")</f>
        <v>deathknight5000</v>
      </c>
    </row>
    <row r="6">
      <c r="A6" s="6" t="s">
        <v>871</v>
      </c>
      <c r="B6" s="6" t="s">
        <v>872</v>
      </c>
      <c r="C6" s="7">
        <v>1.593107203E9</v>
      </c>
      <c r="D6" s="8">
        <f t="shared" si="1"/>
        <v>44007.53244</v>
      </c>
      <c r="E6" s="9" t="s">
        <v>873</v>
      </c>
      <c r="F6" s="9" t="s">
        <v>874</v>
      </c>
      <c r="G6" s="6" t="s">
        <v>875</v>
      </c>
      <c r="H6" s="14" t="b">
        <v>0</v>
      </c>
      <c r="I6" s="9" t="s">
        <v>876</v>
      </c>
      <c r="J6" s="10">
        <v>0.97557324</v>
      </c>
      <c r="K6" s="15" t="str">
        <f>IFERROR(__xludf.DUMMYFUNCTION("""COMPUTED_VALUE"""),"AlphacideXXX")</f>
        <v>AlphacideXXX</v>
      </c>
    </row>
    <row r="7">
      <c r="A7" s="6" t="s">
        <v>877</v>
      </c>
      <c r="B7" s="6" t="s">
        <v>878</v>
      </c>
      <c r="C7" s="7">
        <v>1.592151999E9</v>
      </c>
      <c r="D7" s="8">
        <f t="shared" si="1"/>
        <v>43996.47684</v>
      </c>
      <c r="E7" s="6" t="s">
        <v>32</v>
      </c>
      <c r="F7" s="9" t="s">
        <v>879</v>
      </c>
      <c r="G7" s="6" t="s">
        <v>880</v>
      </c>
      <c r="H7" s="14" t="b">
        <v>1</v>
      </c>
      <c r="I7" s="9" t="s">
        <v>879</v>
      </c>
      <c r="J7" s="10">
        <v>0.9715342</v>
      </c>
      <c r="K7" s="15" t="str">
        <f>IFERROR(__xludf.DUMMYFUNCTION("""COMPUTED_VALUE"""),"dbombsagain")</f>
        <v>dbombsagain</v>
      </c>
    </row>
    <row r="8">
      <c r="A8" s="6" t="s">
        <v>881</v>
      </c>
      <c r="B8" s="6" t="s">
        <v>882</v>
      </c>
      <c r="C8" s="7">
        <v>1.59140768E9</v>
      </c>
      <c r="D8" s="8">
        <f t="shared" si="1"/>
        <v>43987.86204</v>
      </c>
      <c r="E8" s="6" t="s">
        <v>32</v>
      </c>
      <c r="F8" s="9" t="s">
        <v>883</v>
      </c>
      <c r="G8" s="6" t="s">
        <v>884</v>
      </c>
      <c r="H8" s="14" t="b">
        <v>1</v>
      </c>
      <c r="I8" s="9" t="s">
        <v>883</v>
      </c>
      <c r="J8" s="10">
        <v>0.9685708</v>
      </c>
      <c r="K8" s="15" t="str">
        <f>IFERROR(__xludf.DUMMYFUNCTION("""COMPUTED_VALUE"""),"Insecurebaldwhiteguy")</f>
        <v>Insecurebaldwhiteguy</v>
      </c>
    </row>
    <row r="9">
      <c r="A9" s="6" t="s">
        <v>885</v>
      </c>
      <c r="B9" s="6" t="s">
        <v>886</v>
      </c>
      <c r="C9" s="7">
        <v>1.592000741E9</v>
      </c>
      <c r="D9" s="8">
        <f t="shared" si="1"/>
        <v>43994.72617</v>
      </c>
      <c r="E9" s="6" t="s">
        <v>32</v>
      </c>
      <c r="F9" s="9" t="s">
        <v>887</v>
      </c>
      <c r="G9" s="6" t="s">
        <v>888</v>
      </c>
      <c r="H9" s="14" t="b">
        <v>1</v>
      </c>
      <c r="I9" s="9" t="s">
        <v>887</v>
      </c>
      <c r="J9" s="10">
        <v>0.9633752</v>
      </c>
      <c r="K9" s="15" t="str">
        <f>IFERROR(__xludf.DUMMYFUNCTION("""COMPUTED_VALUE"""),"CDN_Rattus")</f>
        <v>CDN_Rattus</v>
      </c>
    </row>
    <row r="10">
      <c r="A10" s="6" t="s">
        <v>889</v>
      </c>
      <c r="B10" s="6" t="s">
        <v>890</v>
      </c>
      <c r="C10" s="7">
        <v>1.59114193E9</v>
      </c>
      <c r="D10" s="8">
        <f t="shared" si="1"/>
        <v>43984.78623</v>
      </c>
      <c r="E10" s="9" t="s">
        <v>23</v>
      </c>
      <c r="F10" s="9" t="s">
        <v>891</v>
      </c>
      <c r="G10" s="6" t="s">
        <v>892</v>
      </c>
      <c r="H10" s="14" t="b">
        <v>0</v>
      </c>
      <c r="I10" s="9" t="s">
        <v>893</v>
      </c>
      <c r="J10" s="10">
        <v>0.95959294</v>
      </c>
      <c r="K10" s="15" t="str">
        <f>IFERROR(__xludf.DUMMYFUNCTION("""COMPUTED_VALUE"""),"sechkt")</f>
        <v>sechkt</v>
      </c>
    </row>
    <row r="11">
      <c r="A11" s="6" t="s">
        <v>894</v>
      </c>
      <c r="B11" s="6" t="s">
        <v>895</v>
      </c>
      <c r="C11" s="7">
        <v>1.592619543E9</v>
      </c>
      <c r="D11" s="8">
        <f t="shared" si="1"/>
        <v>44001.88823</v>
      </c>
      <c r="E11" s="9" t="s">
        <v>23</v>
      </c>
      <c r="F11" s="9" t="s">
        <v>896</v>
      </c>
      <c r="G11" s="6" t="s">
        <v>897</v>
      </c>
      <c r="H11" s="14" t="b">
        <v>0</v>
      </c>
      <c r="I11" s="9" t="s">
        <v>898</v>
      </c>
      <c r="J11" s="10">
        <v>0.9592192</v>
      </c>
      <c r="K11" s="15" t="str">
        <f>IFERROR(__xludf.DUMMYFUNCTION("""COMPUTED_VALUE"""),"xisqq")</f>
        <v>xisqq</v>
      </c>
    </row>
    <row r="12">
      <c r="A12" s="6" t="s">
        <v>899</v>
      </c>
      <c r="B12" s="6" t="s">
        <v>886</v>
      </c>
      <c r="C12" s="7">
        <v>1.591928093E9</v>
      </c>
      <c r="D12" s="8">
        <f t="shared" si="1"/>
        <v>43993.88534</v>
      </c>
      <c r="E12" s="9" t="s">
        <v>23</v>
      </c>
      <c r="F12" s="9" t="s">
        <v>900</v>
      </c>
      <c r="G12" s="6" t="s">
        <v>901</v>
      </c>
      <c r="H12" s="14" t="b">
        <v>0</v>
      </c>
      <c r="I12" s="9" t="s">
        <v>902</v>
      </c>
      <c r="J12" s="10">
        <v>0.95910406</v>
      </c>
      <c r="K12" s="15" t="str">
        <f>IFERROR(__xludf.DUMMYFUNCTION("""COMPUTED_VALUE"""),"Lobby11095")</f>
        <v>Lobby11095</v>
      </c>
    </row>
    <row r="13">
      <c r="A13" s="6" t="s">
        <v>903</v>
      </c>
      <c r="B13" s="6" t="s">
        <v>904</v>
      </c>
      <c r="C13" s="7">
        <v>1.592231075E9</v>
      </c>
      <c r="D13" s="8">
        <f t="shared" si="1"/>
        <v>43997.39207</v>
      </c>
      <c r="E13" s="9" t="s">
        <v>905</v>
      </c>
      <c r="F13" s="9" t="s">
        <v>906</v>
      </c>
      <c r="G13" s="6" t="s">
        <v>907</v>
      </c>
      <c r="H13" s="14" t="b">
        <v>0</v>
      </c>
      <c r="I13" s="9" t="s">
        <v>908</v>
      </c>
      <c r="J13" s="10">
        <v>0.9590948</v>
      </c>
      <c r="K13" s="15" t="str">
        <f>IFERROR(__xludf.DUMMYFUNCTION("""COMPUTED_VALUE"""),"wrestlingisdead")</f>
        <v>wrestlingisdead</v>
      </c>
    </row>
    <row r="14">
      <c r="A14" s="5" t="s">
        <v>909</v>
      </c>
      <c r="B14" s="6" t="s">
        <v>910</v>
      </c>
      <c r="C14" s="7">
        <v>1.59149594E9</v>
      </c>
      <c r="D14" s="8">
        <f t="shared" si="1"/>
        <v>43988.88356</v>
      </c>
      <c r="E14" s="6" t="s">
        <v>32</v>
      </c>
      <c r="F14" s="9" t="s">
        <v>911</v>
      </c>
      <c r="G14" s="6" t="s">
        <v>912</v>
      </c>
      <c r="H14" s="14" t="b">
        <v>1</v>
      </c>
      <c r="I14" s="9" t="s">
        <v>911</v>
      </c>
      <c r="J14" s="10">
        <v>0.9587469</v>
      </c>
      <c r="K14" s="15" t="str">
        <f>IFERROR(__xludf.DUMMYFUNCTION("""COMPUTED_VALUE"""),"LoneLLLiberal")</f>
        <v>LoneLLLiberal</v>
      </c>
    </row>
    <row r="15">
      <c r="A15" s="6" t="s">
        <v>913</v>
      </c>
      <c r="B15" s="6" t="s">
        <v>914</v>
      </c>
      <c r="C15" s="7">
        <v>1.591200388E9</v>
      </c>
      <c r="D15" s="8">
        <f t="shared" si="1"/>
        <v>43985.46282</v>
      </c>
      <c r="E15" s="9" t="s">
        <v>23</v>
      </c>
      <c r="F15" s="9" t="s">
        <v>915</v>
      </c>
      <c r="G15" s="6" t="s">
        <v>916</v>
      </c>
      <c r="H15" s="14" t="b">
        <v>0</v>
      </c>
      <c r="I15" s="9" t="s">
        <v>917</v>
      </c>
      <c r="J15" s="10">
        <v>0.95867985</v>
      </c>
      <c r="K15" s="15" t="str">
        <f>IFERROR(__xludf.DUMMYFUNCTION("""COMPUTED_VALUE"""),"TragicOptimistic")</f>
        <v>TragicOptimistic</v>
      </c>
    </row>
    <row r="16">
      <c r="A16" s="6" t="s">
        <v>918</v>
      </c>
      <c r="B16" s="6" t="s">
        <v>919</v>
      </c>
      <c r="C16" s="7">
        <v>1.591081505E9</v>
      </c>
      <c r="D16" s="8">
        <f t="shared" si="1"/>
        <v>43984.08686</v>
      </c>
      <c r="E16" s="9" t="s">
        <v>920</v>
      </c>
      <c r="F16" s="9" t="s">
        <v>921</v>
      </c>
      <c r="G16" s="6" t="s">
        <v>922</v>
      </c>
      <c r="H16" s="14" t="b">
        <v>0</v>
      </c>
      <c r="I16" s="9" t="s">
        <v>923</v>
      </c>
      <c r="J16" s="10">
        <v>0.95110184</v>
      </c>
      <c r="K16" s="15" t="str">
        <f>IFERROR(__xludf.DUMMYFUNCTION("""COMPUTED_VALUE"""),"Madwack")</f>
        <v>Madwack</v>
      </c>
    </row>
    <row r="17">
      <c r="A17" s="6" t="s">
        <v>924</v>
      </c>
      <c r="B17" s="6" t="s">
        <v>925</v>
      </c>
      <c r="C17" s="7">
        <v>1.591155688E9</v>
      </c>
      <c r="D17" s="8">
        <f t="shared" si="1"/>
        <v>43984.94546</v>
      </c>
      <c r="E17" s="9" t="s">
        <v>36</v>
      </c>
      <c r="F17" s="9" t="s">
        <v>926</v>
      </c>
      <c r="G17" s="6" t="s">
        <v>927</v>
      </c>
      <c r="H17" s="14" t="b">
        <v>0</v>
      </c>
      <c r="I17" s="9" t="s">
        <v>928</v>
      </c>
      <c r="J17" s="10">
        <v>0.94992846</v>
      </c>
      <c r="K17" s="15" t="str">
        <f>IFERROR(__xludf.DUMMYFUNCTION("""COMPUTED_VALUE"""),"StartedGivingBlood")</f>
        <v>StartedGivingBlood</v>
      </c>
    </row>
    <row r="18">
      <c r="A18" s="6" t="s">
        <v>929</v>
      </c>
      <c r="B18" s="6" t="s">
        <v>930</v>
      </c>
      <c r="C18" s="7">
        <v>1.593022683E9</v>
      </c>
      <c r="D18" s="8">
        <f t="shared" si="1"/>
        <v>44006.5542</v>
      </c>
      <c r="E18" s="9" t="s">
        <v>23</v>
      </c>
      <c r="F18" s="9" t="s">
        <v>931</v>
      </c>
      <c r="G18" s="6" t="s">
        <v>932</v>
      </c>
      <c r="H18" s="14" t="b">
        <v>0</v>
      </c>
      <c r="I18" s="9" t="s">
        <v>933</v>
      </c>
      <c r="J18" s="10">
        <v>0.94992846</v>
      </c>
      <c r="K18" s="15" t="str">
        <f>IFERROR(__xludf.DUMMYFUNCTION("""COMPUTED_VALUE"""),"xppigy")</f>
        <v>xppigy</v>
      </c>
    </row>
    <row r="19">
      <c r="A19" s="6" t="s">
        <v>934</v>
      </c>
      <c r="B19" s="6" t="s">
        <v>935</v>
      </c>
      <c r="C19" s="7">
        <v>1.593267043E9</v>
      </c>
      <c r="D19" s="8">
        <f t="shared" si="1"/>
        <v>44009.38244</v>
      </c>
      <c r="E19" s="9" t="s">
        <v>784</v>
      </c>
      <c r="F19" s="9" t="s">
        <v>936</v>
      </c>
      <c r="G19" s="6" t="s">
        <v>937</v>
      </c>
      <c r="H19" s="14" t="b">
        <v>0</v>
      </c>
      <c r="I19" s="9" t="s">
        <v>936</v>
      </c>
      <c r="J19" s="10">
        <v>0.94992846</v>
      </c>
      <c r="K19" s="15" t="str">
        <f>IFERROR(__xludf.DUMMYFUNCTION("""COMPUTED_VALUE"""),"Hapaaer")</f>
        <v>Hapaaer</v>
      </c>
    </row>
    <row r="20">
      <c r="A20" s="6" t="s">
        <v>938</v>
      </c>
      <c r="B20" s="6" t="s">
        <v>939</v>
      </c>
      <c r="C20" s="7">
        <v>1.59114292E9</v>
      </c>
      <c r="D20" s="8">
        <f t="shared" si="1"/>
        <v>43984.79769</v>
      </c>
      <c r="E20" s="9" t="s">
        <v>940</v>
      </c>
      <c r="F20" s="9" t="s">
        <v>941</v>
      </c>
      <c r="G20" s="6" t="s">
        <v>942</v>
      </c>
      <c r="H20" s="14" t="b">
        <v>0</v>
      </c>
      <c r="I20" s="9" t="s">
        <v>943</v>
      </c>
      <c r="J20" s="10">
        <v>0.9480856</v>
      </c>
      <c r="K20" s="15" t="str">
        <f>IFERROR(__xludf.DUMMYFUNCTION("""COMPUTED_VALUE"""),"PlebbitorDestroyer")</f>
        <v>PlebbitorDestroyer</v>
      </c>
    </row>
    <row r="21">
      <c r="A21" s="5" t="s">
        <v>944</v>
      </c>
      <c r="B21" s="6" t="s">
        <v>945</v>
      </c>
      <c r="C21" s="7">
        <v>1.593187248E9</v>
      </c>
      <c r="D21" s="8">
        <f t="shared" si="1"/>
        <v>44008.45889</v>
      </c>
      <c r="E21" s="6" t="s">
        <v>946</v>
      </c>
      <c r="F21" s="9" t="s">
        <v>947</v>
      </c>
      <c r="G21" s="6" t="s">
        <v>948</v>
      </c>
      <c r="H21" s="14" t="b">
        <v>0</v>
      </c>
      <c r="I21" s="6" t="s">
        <v>949</v>
      </c>
      <c r="J21" s="10">
        <v>0.9480856</v>
      </c>
      <c r="K21" s="15" t="str">
        <f>IFERROR(__xludf.DUMMYFUNCTION("""COMPUTED_VALUE"""),"sebtheseal")</f>
        <v>sebtheseal</v>
      </c>
    </row>
    <row r="22">
      <c r="A22" s="5" t="s">
        <v>950</v>
      </c>
      <c r="B22" s="6" t="s">
        <v>951</v>
      </c>
      <c r="C22" s="7">
        <v>1.592887868E9</v>
      </c>
      <c r="D22" s="8">
        <f t="shared" si="1"/>
        <v>44004.99384</v>
      </c>
      <c r="E22" s="6" t="s">
        <v>32</v>
      </c>
      <c r="F22" s="9" t="s">
        <v>952</v>
      </c>
      <c r="G22" s="6" t="s">
        <v>953</v>
      </c>
      <c r="H22" s="14" t="b">
        <v>1</v>
      </c>
      <c r="I22" s="9" t="s">
        <v>952</v>
      </c>
      <c r="J22" s="10">
        <v>0.9480856</v>
      </c>
      <c r="K22" s="15" t="str">
        <f>IFERROR(__xludf.DUMMYFUNCTION("""COMPUTED_VALUE"""),"TrudeauGotPlattitude")</f>
        <v>TrudeauGotPlattitude</v>
      </c>
    </row>
    <row r="23">
      <c r="A23" s="6" t="s">
        <v>954</v>
      </c>
      <c r="B23" s="6" t="s">
        <v>857</v>
      </c>
      <c r="C23" s="7">
        <v>1.59149969E9</v>
      </c>
      <c r="D23" s="8">
        <f t="shared" si="1"/>
        <v>43988.92697</v>
      </c>
      <c r="E23" s="9" t="s">
        <v>12</v>
      </c>
      <c r="F23" s="9" t="s">
        <v>955</v>
      </c>
      <c r="G23" s="6" t="s">
        <v>956</v>
      </c>
      <c r="H23" s="14" t="b">
        <v>0</v>
      </c>
      <c r="I23" s="9" t="s">
        <v>957</v>
      </c>
      <c r="J23" s="10">
        <v>0.9480856</v>
      </c>
      <c r="K23" s="15" t="str">
        <f>IFERROR(__xludf.DUMMYFUNCTION("""COMPUTED_VALUE"""),"MissSoggyKnees")</f>
        <v>MissSoggyKnees</v>
      </c>
    </row>
    <row r="24">
      <c r="A24" s="5" t="s">
        <v>958</v>
      </c>
      <c r="B24" s="6" t="s">
        <v>959</v>
      </c>
      <c r="C24" s="7">
        <v>1.59220391E9</v>
      </c>
      <c r="D24" s="8">
        <f t="shared" si="1"/>
        <v>43997.07766</v>
      </c>
      <c r="E24" s="9" t="s">
        <v>960</v>
      </c>
      <c r="F24" s="9" t="s">
        <v>961</v>
      </c>
      <c r="G24" s="6" t="s">
        <v>962</v>
      </c>
      <c r="H24" s="14" t="b">
        <v>0</v>
      </c>
      <c r="I24" s="9" t="s">
        <v>963</v>
      </c>
      <c r="J24" s="10">
        <v>0.94055694</v>
      </c>
      <c r="K24" s="15" t="str">
        <f>IFERROR(__xludf.DUMMYFUNCTION("""COMPUTED_VALUE"""),"kkbaby93")</f>
        <v>kkbaby93</v>
      </c>
    </row>
    <row r="25">
      <c r="A25" s="5" t="s">
        <v>964</v>
      </c>
      <c r="B25" s="6" t="s">
        <v>904</v>
      </c>
      <c r="C25" s="7">
        <v>1.592150628E9</v>
      </c>
      <c r="D25" s="8">
        <f t="shared" si="1"/>
        <v>43996.46097</v>
      </c>
      <c r="E25" s="9" t="s">
        <v>194</v>
      </c>
      <c r="F25" s="9" t="s">
        <v>965</v>
      </c>
      <c r="G25" s="6" t="s">
        <v>966</v>
      </c>
      <c r="H25" s="14" t="b">
        <v>0</v>
      </c>
      <c r="I25" s="9" t="s">
        <v>965</v>
      </c>
      <c r="J25" s="10">
        <v>0.9326283</v>
      </c>
      <c r="K25" s="15" t="str">
        <f>IFERROR(__xludf.DUMMYFUNCTION("""COMPUTED_VALUE"""),"Organ_2001")</f>
        <v>Organ_2001</v>
      </c>
    </row>
    <row r="26">
      <c r="A26" s="6" t="s">
        <v>967</v>
      </c>
      <c r="B26" s="6" t="s">
        <v>968</v>
      </c>
      <c r="C26" s="7">
        <v>1.593117615E9</v>
      </c>
      <c r="D26" s="8">
        <f t="shared" si="1"/>
        <v>44007.65295</v>
      </c>
      <c r="E26" s="9" t="s">
        <v>23</v>
      </c>
      <c r="F26" s="9" t="s">
        <v>969</v>
      </c>
      <c r="G26" s="6" t="s">
        <v>970</v>
      </c>
      <c r="H26" s="14" t="b">
        <v>0</v>
      </c>
      <c r="I26" s="9" t="s">
        <v>971</v>
      </c>
      <c r="J26" s="10">
        <v>0.93251026</v>
      </c>
      <c r="K26" s="15" t="str">
        <f>IFERROR(__xludf.DUMMYFUNCTION("""COMPUTED_VALUE"""),"resting16")</f>
        <v>resting16</v>
      </c>
    </row>
    <row r="27">
      <c r="A27" s="5" t="s">
        <v>972</v>
      </c>
      <c r="B27" s="6" t="s">
        <v>973</v>
      </c>
      <c r="C27" s="7">
        <v>1.591628722E9</v>
      </c>
      <c r="D27" s="8">
        <f t="shared" si="1"/>
        <v>43990.42039</v>
      </c>
      <c r="E27" s="9" t="s">
        <v>23</v>
      </c>
      <c r="F27" s="9" t="s">
        <v>974</v>
      </c>
      <c r="G27" s="6" t="s">
        <v>975</v>
      </c>
      <c r="H27" s="14" t="b">
        <v>0</v>
      </c>
      <c r="I27" s="9" t="s">
        <v>976</v>
      </c>
      <c r="J27" s="10">
        <v>0.93232936</v>
      </c>
      <c r="K27" s="15" t="str">
        <f>IFERROR(__xludf.DUMMYFUNCTION("""COMPUTED_VALUE"""),"Strangeteeth_")</f>
        <v>Strangeteeth_</v>
      </c>
    </row>
    <row r="28">
      <c r="A28" s="5" t="s">
        <v>977</v>
      </c>
      <c r="B28" s="6" t="s">
        <v>978</v>
      </c>
      <c r="C28" s="7">
        <v>1.593039061E9</v>
      </c>
      <c r="D28" s="8">
        <f t="shared" si="1"/>
        <v>44006.74376</v>
      </c>
      <c r="E28" s="9" t="s">
        <v>23</v>
      </c>
      <c r="F28" s="9" t="s">
        <v>979</v>
      </c>
      <c r="G28" s="6" t="s">
        <v>980</v>
      </c>
      <c r="H28" s="14" t="b">
        <v>0</v>
      </c>
      <c r="I28" s="9" t="s">
        <v>981</v>
      </c>
      <c r="J28" s="10">
        <v>0.93232936</v>
      </c>
      <c r="K28" s="15" t="str">
        <f>IFERROR(__xludf.DUMMYFUNCTION("""COMPUTED_VALUE"""),"vaguelydecent")</f>
        <v>vaguelydecent</v>
      </c>
    </row>
    <row r="29">
      <c r="A29" s="6" t="s">
        <v>982</v>
      </c>
      <c r="B29" s="6" t="s">
        <v>983</v>
      </c>
      <c r="C29" s="7">
        <v>1.59331612E9</v>
      </c>
      <c r="D29" s="8">
        <f t="shared" si="1"/>
        <v>44009.95046</v>
      </c>
      <c r="E29" s="9" t="s">
        <v>92</v>
      </c>
      <c r="F29" s="9" t="s">
        <v>984</v>
      </c>
      <c r="G29" s="6" t="s">
        <v>985</v>
      </c>
      <c r="H29" s="14" t="b">
        <v>0</v>
      </c>
      <c r="I29" s="9" t="s">
        <v>984</v>
      </c>
      <c r="J29" s="10">
        <v>0.93232936</v>
      </c>
      <c r="K29" s="15" t="str">
        <f>IFERROR(__xludf.DUMMYFUNCTION("""COMPUTED_VALUE"""),"PHILMCGUTBUTTON")</f>
        <v>PHILMCGUTBUTTON</v>
      </c>
    </row>
    <row r="30">
      <c r="A30" s="5" t="s">
        <v>986</v>
      </c>
      <c r="B30" s="6" t="s">
        <v>987</v>
      </c>
      <c r="C30" s="7">
        <v>1.593281562E9</v>
      </c>
      <c r="D30" s="8">
        <f t="shared" si="1"/>
        <v>44009.55049</v>
      </c>
      <c r="E30" s="9" t="s">
        <v>23</v>
      </c>
      <c r="F30" s="9" t="s">
        <v>988</v>
      </c>
      <c r="G30" s="6" t="s">
        <v>989</v>
      </c>
      <c r="H30" s="14" t="b">
        <v>0</v>
      </c>
      <c r="I30" s="9" t="s">
        <v>988</v>
      </c>
      <c r="J30" s="10">
        <v>0.93232936</v>
      </c>
      <c r="K30" s="15" t="str">
        <f>IFERROR(__xludf.DUMMYFUNCTION("""COMPUTED_VALUE"""),"wayoftheroad4000")</f>
        <v>wayoftheroad4000</v>
      </c>
    </row>
    <row r="31">
      <c r="A31" s="6" t="s">
        <v>990</v>
      </c>
      <c r="B31" s="6" t="s">
        <v>991</v>
      </c>
      <c r="C31" s="7">
        <v>1.59171003E9</v>
      </c>
      <c r="D31" s="8">
        <f t="shared" si="1"/>
        <v>43991.36146</v>
      </c>
      <c r="E31" s="9" t="s">
        <v>97</v>
      </c>
      <c r="F31" s="9" t="s">
        <v>992</v>
      </c>
      <c r="G31" s="6" t="s">
        <v>993</v>
      </c>
      <c r="H31" s="14" t="b">
        <v>0</v>
      </c>
      <c r="I31" s="9" t="s">
        <v>994</v>
      </c>
      <c r="J31" s="10">
        <v>0.9289705</v>
      </c>
      <c r="K31" s="15" t="str">
        <f>IFERROR(__xludf.DUMMYFUNCTION("""COMPUTED_VALUE"""),"Fillupontacoz")</f>
        <v>Fillupontacoz</v>
      </c>
    </row>
    <row r="32">
      <c r="A32" s="6" t="s">
        <v>995</v>
      </c>
      <c r="B32" s="6" t="s">
        <v>996</v>
      </c>
      <c r="C32" s="7">
        <v>1.593181226E9</v>
      </c>
      <c r="D32" s="8">
        <f t="shared" si="1"/>
        <v>44008.38919</v>
      </c>
      <c r="E32" s="9" t="s">
        <v>997</v>
      </c>
      <c r="F32" s="9" t="s">
        <v>998</v>
      </c>
      <c r="G32" s="6" t="s">
        <v>999</v>
      </c>
      <c r="H32" s="14" t="b">
        <v>0</v>
      </c>
      <c r="I32" s="9" t="s">
        <v>1000</v>
      </c>
      <c r="J32" s="10">
        <v>0.9280145</v>
      </c>
      <c r="K32" s="15" t="str">
        <f>IFERROR(__xludf.DUMMYFUNCTION("""COMPUTED_VALUE"""),"BukakeBolsonaro")</f>
        <v>BukakeBolsonaro</v>
      </c>
    </row>
    <row r="33">
      <c r="A33" s="6" t="s">
        <v>1001</v>
      </c>
      <c r="B33" s="6" t="s">
        <v>1002</v>
      </c>
      <c r="C33" s="7">
        <v>1.593091979E9</v>
      </c>
      <c r="D33" s="8">
        <f t="shared" si="1"/>
        <v>44007.35624</v>
      </c>
      <c r="E33" s="9" t="s">
        <v>23</v>
      </c>
      <c r="F33" s="9" t="s">
        <v>1003</v>
      </c>
      <c r="G33" s="6" t="s">
        <v>1004</v>
      </c>
      <c r="H33" s="14" t="b">
        <v>0</v>
      </c>
      <c r="I33" s="9" t="s">
        <v>1005</v>
      </c>
      <c r="J33" s="10">
        <v>0.9180403</v>
      </c>
      <c r="K33" s="15" t="str">
        <f>IFERROR(__xludf.DUMMYFUNCTION("""COMPUTED_VALUE"""),"datavinci")</f>
        <v>datavinci</v>
      </c>
    </row>
    <row r="34">
      <c r="A34" s="6" t="s">
        <v>1006</v>
      </c>
      <c r="B34" s="6" t="s">
        <v>1007</v>
      </c>
      <c r="C34" s="7">
        <v>1.592177098E9</v>
      </c>
      <c r="D34" s="8">
        <f t="shared" si="1"/>
        <v>43996.76734</v>
      </c>
      <c r="E34" s="6" t="s">
        <v>1008</v>
      </c>
      <c r="F34" s="9" t="s">
        <v>1009</v>
      </c>
      <c r="G34" s="6" t="s">
        <v>1010</v>
      </c>
      <c r="H34" s="14" t="b">
        <v>0</v>
      </c>
      <c r="I34" s="9" t="s">
        <v>1011</v>
      </c>
      <c r="J34" s="10">
        <v>0.91719866</v>
      </c>
      <c r="K34" s="15" t="str">
        <f>IFERROR(__xludf.DUMMYFUNCTION("""COMPUTED_VALUE"""),"TheMonde")</f>
        <v>TheMonde</v>
      </c>
    </row>
    <row r="35">
      <c r="A35" s="6" t="s">
        <v>1012</v>
      </c>
      <c r="B35" s="6" t="s">
        <v>1013</v>
      </c>
      <c r="C35" s="7">
        <v>1.591143505E9</v>
      </c>
      <c r="D35" s="8">
        <f t="shared" si="1"/>
        <v>43984.80446</v>
      </c>
      <c r="E35" s="9" t="s">
        <v>23</v>
      </c>
      <c r="F35" s="9" t="s">
        <v>1014</v>
      </c>
      <c r="G35" s="6" t="s">
        <v>1015</v>
      </c>
      <c r="H35" s="14" t="b">
        <v>0</v>
      </c>
      <c r="I35" s="9" t="s">
        <v>1016</v>
      </c>
      <c r="J35" s="10">
        <v>0.9156528</v>
      </c>
      <c r="K35" s="15" t="str">
        <f>IFERROR(__xludf.DUMMYFUNCTION("""COMPUTED_VALUE"""),"enoughhysteria")</f>
        <v>enoughhysteria</v>
      </c>
    </row>
    <row r="36">
      <c r="A36" s="6" t="s">
        <v>1017</v>
      </c>
      <c r="B36" s="6" t="s">
        <v>1018</v>
      </c>
      <c r="C36" s="7">
        <v>1.591191653E9</v>
      </c>
      <c r="D36" s="8">
        <f t="shared" si="1"/>
        <v>43985.36172</v>
      </c>
      <c r="E36" s="9" t="s">
        <v>111</v>
      </c>
      <c r="F36" s="9" t="s">
        <v>1019</v>
      </c>
      <c r="G36" s="6" t="s">
        <v>1020</v>
      </c>
      <c r="H36" s="14" t="b">
        <v>0</v>
      </c>
      <c r="I36" s="9" t="s">
        <v>1021</v>
      </c>
      <c r="J36" s="10">
        <v>0.9156528</v>
      </c>
      <c r="K36" s="15" t="str">
        <f>IFERROR(__xludf.DUMMYFUNCTION("""COMPUTED_VALUE"""),"jaasman")</f>
        <v>jaasman</v>
      </c>
    </row>
    <row r="37">
      <c r="A37" s="6" t="s">
        <v>1022</v>
      </c>
      <c r="B37" s="6" t="s">
        <v>1023</v>
      </c>
      <c r="C37" s="7">
        <v>1.592981735E9</v>
      </c>
      <c r="D37" s="8">
        <f t="shared" si="1"/>
        <v>44006.08027</v>
      </c>
      <c r="E37" s="9" t="s">
        <v>1024</v>
      </c>
      <c r="F37" s="9" t="s">
        <v>1025</v>
      </c>
      <c r="G37" s="6" t="s">
        <v>1026</v>
      </c>
      <c r="H37" s="14" t="b">
        <v>0</v>
      </c>
      <c r="I37" s="9" t="s">
        <v>1027</v>
      </c>
      <c r="J37" s="10">
        <v>0.9156528</v>
      </c>
      <c r="K37" s="15" t="str">
        <f>IFERROR(__xludf.DUMMYFUNCTION("""COMPUTED_VALUE"""),"laybak")</f>
        <v>laybak</v>
      </c>
    </row>
    <row r="38">
      <c r="A38" s="6" t="s">
        <v>1028</v>
      </c>
      <c r="B38" s="6" t="s">
        <v>935</v>
      </c>
      <c r="C38" s="7">
        <v>1.592942202E9</v>
      </c>
      <c r="D38" s="8">
        <f t="shared" si="1"/>
        <v>44005.62271</v>
      </c>
      <c r="E38" s="9" t="s">
        <v>173</v>
      </c>
      <c r="F38" s="9" t="s">
        <v>1029</v>
      </c>
      <c r="G38" s="6" t="s">
        <v>1030</v>
      </c>
      <c r="H38" s="14" t="b">
        <v>0</v>
      </c>
      <c r="I38" s="9" t="s">
        <v>1031</v>
      </c>
      <c r="J38" s="10">
        <v>0.9156528</v>
      </c>
      <c r="K38" s="15" t="str">
        <f>IFERROR(__xludf.DUMMYFUNCTION("""COMPUTED_VALUE"""),"igottashare")</f>
        <v>igottashare</v>
      </c>
    </row>
    <row r="39">
      <c r="A39" s="6" t="s">
        <v>1032</v>
      </c>
      <c r="B39" s="6" t="s">
        <v>886</v>
      </c>
      <c r="C39" s="7">
        <v>1.591807696E9</v>
      </c>
      <c r="D39" s="8">
        <f t="shared" si="1"/>
        <v>43992.49185</v>
      </c>
      <c r="E39" s="6" t="s">
        <v>32</v>
      </c>
      <c r="F39" s="9" t="s">
        <v>1033</v>
      </c>
      <c r="G39" s="6" t="s">
        <v>1034</v>
      </c>
      <c r="H39" s="14" t="b">
        <v>1</v>
      </c>
      <c r="I39" s="9" t="s">
        <v>1033</v>
      </c>
      <c r="J39" s="10">
        <v>0.91532904</v>
      </c>
      <c r="K39" s="15" t="str">
        <f>IFERROR(__xludf.DUMMYFUNCTION("""COMPUTED_VALUE"""),"HotdogsforKessel")</f>
        <v>HotdogsforKessel</v>
      </c>
    </row>
    <row r="40">
      <c r="A40" s="6" t="s">
        <v>1035</v>
      </c>
      <c r="B40" s="6" t="s">
        <v>1036</v>
      </c>
      <c r="C40" s="7">
        <v>1.591475448E9</v>
      </c>
      <c r="D40" s="8">
        <f t="shared" si="1"/>
        <v>43988.64639</v>
      </c>
      <c r="E40" s="9" t="s">
        <v>23</v>
      </c>
      <c r="F40" s="9" t="s">
        <v>1037</v>
      </c>
      <c r="G40" s="6" t="s">
        <v>1038</v>
      </c>
      <c r="H40" s="14" t="b">
        <v>0</v>
      </c>
      <c r="I40" s="9" t="s">
        <v>1039</v>
      </c>
      <c r="J40" s="10">
        <v>0.9017099</v>
      </c>
      <c r="K40" s="15" t="str">
        <f>IFERROR(__xludf.DUMMYFUNCTION("""COMPUTED_VALUE"""),"LynSkynardSimpleMan")</f>
        <v>LynSkynardSimpleMan</v>
      </c>
    </row>
    <row r="41">
      <c r="A41" s="6" t="s">
        <v>1040</v>
      </c>
      <c r="B41" s="6" t="s">
        <v>1041</v>
      </c>
      <c r="C41" s="7">
        <v>1.592588385E9</v>
      </c>
      <c r="D41" s="8">
        <f t="shared" si="1"/>
        <v>44001.5276</v>
      </c>
      <c r="E41" s="9" t="s">
        <v>23</v>
      </c>
      <c r="F41" s="9" t="s">
        <v>1042</v>
      </c>
      <c r="G41" s="6" t="s">
        <v>1043</v>
      </c>
      <c r="H41" s="14" t="b">
        <v>0</v>
      </c>
      <c r="I41" s="9" t="s">
        <v>1044</v>
      </c>
      <c r="J41" s="10">
        <v>0.8996015</v>
      </c>
      <c r="K41" s="15" t="str">
        <f>IFERROR(__xludf.DUMMYFUNCTION("""COMPUTED_VALUE"""),"orangemanbad16")</f>
        <v>orangemanbad16</v>
      </c>
    </row>
    <row r="42">
      <c r="A42" s="6" t="s">
        <v>1045</v>
      </c>
      <c r="B42" s="6" t="s">
        <v>886</v>
      </c>
      <c r="C42" s="7">
        <v>1.592938501E9</v>
      </c>
      <c r="D42" s="8">
        <f t="shared" si="1"/>
        <v>44005.57987</v>
      </c>
      <c r="E42" s="9" t="s">
        <v>1046</v>
      </c>
      <c r="F42" s="9" t="s">
        <v>1047</v>
      </c>
      <c r="G42" s="6" t="s">
        <v>1048</v>
      </c>
      <c r="H42" s="14" t="b">
        <v>0</v>
      </c>
      <c r="I42" s="9" t="s">
        <v>1049</v>
      </c>
      <c r="J42" s="10">
        <v>0.89838827</v>
      </c>
      <c r="K42" s="15" t="str">
        <f>IFERROR(__xludf.DUMMYFUNCTION("""COMPUTED_VALUE"""),"LamboSVJ")</f>
        <v>LamboSVJ</v>
      </c>
    </row>
    <row r="43">
      <c r="A43" s="6" t="s">
        <v>1050</v>
      </c>
      <c r="B43" s="6" t="s">
        <v>1051</v>
      </c>
      <c r="C43" s="7">
        <v>1.592240444E9</v>
      </c>
      <c r="D43" s="8">
        <f t="shared" si="1"/>
        <v>43997.50051</v>
      </c>
      <c r="E43" s="9" t="s">
        <v>1052</v>
      </c>
      <c r="F43" s="9" t="s">
        <v>1053</v>
      </c>
      <c r="G43" s="6" t="s">
        <v>1054</v>
      </c>
      <c r="H43" s="14" t="b">
        <v>0</v>
      </c>
      <c r="I43" s="9" t="s">
        <v>1055</v>
      </c>
      <c r="J43" s="10">
        <v>0.89718026</v>
      </c>
      <c r="K43" s="15" t="str">
        <f>IFERROR(__xludf.DUMMYFUNCTION("""COMPUTED_VALUE"""),"sucemabite69")</f>
        <v>sucemabite69</v>
      </c>
    </row>
    <row r="44">
      <c r="A44" s="6" t="s">
        <v>1056</v>
      </c>
      <c r="B44" s="6" t="s">
        <v>1057</v>
      </c>
      <c r="C44" s="7">
        <v>1.591036538E9</v>
      </c>
      <c r="D44" s="8">
        <f t="shared" si="1"/>
        <v>43983.56641</v>
      </c>
      <c r="E44" s="9" t="s">
        <v>1058</v>
      </c>
      <c r="F44" s="9" t="s">
        <v>1059</v>
      </c>
      <c r="G44" s="6" t="s">
        <v>1060</v>
      </c>
      <c r="H44" s="14" t="b">
        <v>0</v>
      </c>
      <c r="I44" s="9" t="s">
        <v>1061</v>
      </c>
      <c r="J44" s="10">
        <v>0.895968</v>
      </c>
      <c r="K44" s="15" t="str">
        <f>IFERROR(__xludf.DUMMYFUNCTION("""COMPUTED_VALUE"""),"Truthrays")</f>
        <v>Truthrays</v>
      </c>
    </row>
    <row r="45">
      <c r="A45" s="6" t="s">
        <v>1062</v>
      </c>
      <c r="B45" s="6" t="s">
        <v>1063</v>
      </c>
      <c r="C45" s="7">
        <v>1.591022907E9</v>
      </c>
      <c r="D45" s="8">
        <f t="shared" si="1"/>
        <v>43983.40865</v>
      </c>
      <c r="E45" s="6" t="s">
        <v>32</v>
      </c>
      <c r="F45" s="9" t="s">
        <v>1064</v>
      </c>
      <c r="G45" s="6" t="s">
        <v>1065</v>
      </c>
      <c r="H45" s="14" t="b">
        <v>1</v>
      </c>
      <c r="I45" s="9" t="s">
        <v>1064</v>
      </c>
      <c r="J45" s="10">
        <v>0.89177763</v>
      </c>
      <c r="K45" s="15" t="str">
        <f>IFERROR(__xludf.DUMMYFUNCTION("""COMPUTED_VALUE"""),"throawayzero")</f>
        <v>throawayzero</v>
      </c>
    </row>
    <row r="46">
      <c r="A46" s="5" t="s">
        <v>1066</v>
      </c>
      <c r="B46" s="6" t="s">
        <v>1067</v>
      </c>
      <c r="C46" s="7">
        <v>1.591560591E9</v>
      </c>
      <c r="D46" s="8">
        <f t="shared" si="1"/>
        <v>43989.63184</v>
      </c>
      <c r="E46" s="9" t="s">
        <v>408</v>
      </c>
      <c r="F46" s="9" t="s">
        <v>1068</v>
      </c>
      <c r="G46" s="6" t="s">
        <v>1069</v>
      </c>
      <c r="H46" s="14" t="b">
        <v>0</v>
      </c>
      <c r="I46" s="9" t="s">
        <v>1070</v>
      </c>
      <c r="J46" s="10">
        <v>0.8906722</v>
      </c>
      <c r="K46" s="15" t="str">
        <f>IFERROR(__xludf.DUMMYFUNCTION("""COMPUTED_VALUE"""),"Less-Winter")</f>
        <v>Less-Winter</v>
      </c>
    </row>
    <row r="47">
      <c r="A47" s="6" t="s">
        <v>1071</v>
      </c>
      <c r="B47" s="6" t="s">
        <v>1072</v>
      </c>
      <c r="C47" s="7">
        <v>1.592047369E9</v>
      </c>
      <c r="D47" s="8">
        <f t="shared" si="1"/>
        <v>43995.26584</v>
      </c>
      <c r="E47" s="9" t="s">
        <v>1073</v>
      </c>
      <c r="F47" s="9" t="s">
        <v>1074</v>
      </c>
      <c r="G47" s="6" t="s">
        <v>1075</v>
      </c>
      <c r="H47" s="14" t="b">
        <v>0</v>
      </c>
      <c r="I47" s="9" t="s">
        <v>1074</v>
      </c>
      <c r="J47" s="10">
        <v>0.88861114</v>
      </c>
      <c r="K47" s="15" t="str">
        <f>IFERROR(__xludf.DUMMYFUNCTION("""COMPUTED_VALUE"""),"commentist")</f>
        <v>commentist</v>
      </c>
    </row>
    <row r="48">
      <c r="A48" s="6" t="s">
        <v>1076</v>
      </c>
      <c r="B48" s="6" t="s">
        <v>1077</v>
      </c>
      <c r="C48" s="7">
        <v>1.591300143E9</v>
      </c>
      <c r="D48" s="8">
        <f t="shared" si="1"/>
        <v>43986.6174</v>
      </c>
      <c r="E48" s="9" t="s">
        <v>23</v>
      </c>
      <c r="F48" s="9" t="s">
        <v>1078</v>
      </c>
      <c r="G48" s="6" t="s">
        <v>1079</v>
      </c>
      <c r="H48" s="14" t="b">
        <v>0</v>
      </c>
      <c r="I48" s="9" t="s">
        <v>1080</v>
      </c>
      <c r="J48" s="10">
        <v>0.88824683</v>
      </c>
      <c r="K48" s="15" t="str">
        <f>IFERROR(__xludf.DUMMYFUNCTION("""COMPUTED_VALUE"""),"godsgifttohumankind")</f>
        <v>godsgifttohumankind</v>
      </c>
    </row>
    <row r="49">
      <c r="A49" s="6" t="s">
        <v>1081</v>
      </c>
      <c r="B49" s="6" t="s">
        <v>1082</v>
      </c>
      <c r="C49" s="7">
        <v>1.591551826E9</v>
      </c>
      <c r="D49" s="8">
        <f t="shared" si="1"/>
        <v>43989.53039</v>
      </c>
      <c r="E49" s="6" t="s">
        <v>32</v>
      </c>
      <c r="F49" s="9" t="s">
        <v>1083</v>
      </c>
      <c r="G49" s="6" t="s">
        <v>1084</v>
      </c>
      <c r="H49" s="14" t="b">
        <v>1</v>
      </c>
      <c r="I49" s="9" t="s">
        <v>1083</v>
      </c>
      <c r="J49" s="10">
        <v>0.88824683</v>
      </c>
      <c r="K49" s="15" t="str">
        <f>IFERROR(__xludf.DUMMYFUNCTION("""COMPUTED_VALUE"""),"markwilliams007")</f>
        <v>markwilliams007</v>
      </c>
    </row>
    <row r="50">
      <c r="A50" s="6" t="s">
        <v>1085</v>
      </c>
      <c r="B50" s="6" t="s">
        <v>1086</v>
      </c>
      <c r="C50" s="7">
        <v>1.591881727E9</v>
      </c>
      <c r="D50" s="8">
        <f t="shared" si="1"/>
        <v>43993.34869</v>
      </c>
      <c r="E50" s="6" t="s">
        <v>32</v>
      </c>
      <c r="F50" s="9" t="s">
        <v>1087</v>
      </c>
      <c r="G50" s="6" t="s">
        <v>1088</v>
      </c>
      <c r="H50" s="14" t="b">
        <v>1</v>
      </c>
      <c r="I50" s="9" t="s">
        <v>1087</v>
      </c>
      <c r="J50" s="10">
        <v>0.88824683</v>
      </c>
      <c r="K50" s="15" t="str">
        <f>IFERROR(__xludf.DUMMYFUNCTION("""COMPUTED_VALUE"""),"Sierraandglenhaven")</f>
        <v>Sierraandglenhaven</v>
      </c>
    </row>
    <row r="51">
      <c r="A51" s="6" t="s">
        <v>1089</v>
      </c>
      <c r="B51" s="6" t="s">
        <v>1090</v>
      </c>
      <c r="C51" s="7">
        <v>1.592832694E9</v>
      </c>
      <c r="D51" s="8">
        <f t="shared" si="1"/>
        <v>44004.35525</v>
      </c>
      <c r="E51" s="9" t="s">
        <v>1091</v>
      </c>
      <c r="F51" s="9" t="s">
        <v>1092</v>
      </c>
      <c r="G51" s="6" t="s">
        <v>1093</v>
      </c>
      <c r="H51" s="14" t="b">
        <v>0</v>
      </c>
      <c r="I51" s="9" t="s">
        <v>1094</v>
      </c>
      <c r="J51" s="10">
        <v>0.88514805</v>
      </c>
      <c r="K51" s="15" t="str">
        <f>IFERROR(__xludf.DUMMYFUNCTION("""COMPUTED_VALUE"""),"Fartytarquare")</f>
        <v>Fartytarquare</v>
      </c>
    </row>
    <row r="52">
      <c r="A52" s="6" t="s">
        <v>1095</v>
      </c>
      <c r="B52" s="6" t="s">
        <v>1096</v>
      </c>
      <c r="C52" s="7">
        <v>1.591812925E9</v>
      </c>
      <c r="D52" s="8">
        <f t="shared" si="1"/>
        <v>43992.55237</v>
      </c>
      <c r="E52" s="6" t="s">
        <v>32</v>
      </c>
      <c r="F52" s="9" t="s">
        <v>1097</v>
      </c>
      <c r="G52" s="6" t="s">
        <v>1098</v>
      </c>
      <c r="H52" s="14" t="b">
        <v>1</v>
      </c>
      <c r="I52" s="9" t="s">
        <v>1097</v>
      </c>
      <c r="J52" s="10">
        <v>0.8850913</v>
      </c>
      <c r="K52" s="15" t="str">
        <f>IFERROR(__xludf.DUMMYFUNCTION("""COMPUTED_VALUE"""),"mistercynicism")</f>
        <v>mistercynicism</v>
      </c>
    </row>
    <row r="53">
      <c r="A53" s="6" t="s">
        <v>1099</v>
      </c>
      <c r="B53" s="6" t="s">
        <v>1041</v>
      </c>
      <c r="C53" s="7">
        <v>1.592490105E9</v>
      </c>
      <c r="D53" s="8">
        <f t="shared" si="1"/>
        <v>44000.3901</v>
      </c>
      <c r="E53" s="9" t="s">
        <v>17</v>
      </c>
      <c r="F53" s="9" t="s">
        <v>1100</v>
      </c>
      <c r="G53" s="6" t="s">
        <v>1101</v>
      </c>
      <c r="H53" s="14" t="b">
        <v>0</v>
      </c>
      <c r="I53" s="9" t="s">
        <v>1102</v>
      </c>
      <c r="J53" s="10">
        <v>0.8785311</v>
      </c>
      <c r="K53" s="15">
        <f>IFERROR(__xludf.DUMMYFUNCTION("""COMPUTED_VALUE"""),1.9830602E7)</f>
        <v>19830602</v>
      </c>
    </row>
    <row r="54">
      <c r="A54" s="5" t="s">
        <v>1103</v>
      </c>
      <c r="B54" s="6" t="s">
        <v>1023</v>
      </c>
      <c r="C54" s="7">
        <v>1.592981776E9</v>
      </c>
      <c r="D54" s="8">
        <f t="shared" si="1"/>
        <v>44006.08074</v>
      </c>
      <c r="E54" s="9" t="s">
        <v>1024</v>
      </c>
      <c r="F54" s="9" t="s">
        <v>1104</v>
      </c>
      <c r="G54" s="6" t="s">
        <v>1105</v>
      </c>
      <c r="H54" s="14" t="b">
        <v>0</v>
      </c>
      <c r="I54" s="9" t="s">
        <v>1027</v>
      </c>
      <c r="J54" s="10">
        <v>0.8785311</v>
      </c>
      <c r="K54" s="15" t="str">
        <f>IFERROR(__xludf.DUMMYFUNCTION("""COMPUTED_VALUE"""),"q2018fan")</f>
        <v>q2018fan</v>
      </c>
    </row>
    <row r="55">
      <c r="A55" s="5" t="s">
        <v>1103</v>
      </c>
      <c r="B55" s="6" t="s">
        <v>1023</v>
      </c>
      <c r="C55" s="7">
        <v>1.59298187E9</v>
      </c>
      <c r="D55" s="8">
        <f t="shared" si="1"/>
        <v>44006.08183</v>
      </c>
      <c r="E55" s="9" t="s">
        <v>1024</v>
      </c>
      <c r="F55" s="9" t="s">
        <v>1106</v>
      </c>
      <c r="G55" s="6" t="s">
        <v>1107</v>
      </c>
      <c r="H55" s="14" t="b">
        <v>0</v>
      </c>
      <c r="I55" s="9" t="s">
        <v>1027</v>
      </c>
      <c r="J55" s="10">
        <v>0.8785311</v>
      </c>
      <c r="K55" s="15" t="str">
        <f>IFERROR(__xludf.DUMMYFUNCTION("""COMPUTED_VALUE"""),"Joe_Rogan_is_bae")</f>
        <v>Joe_Rogan_is_bae</v>
      </c>
    </row>
    <row r="56">
      <c r="A56" s="6" t="s">
        <v>1108</v>
      </c>
      <c r="B56" s="6" t="s">
        <v>1002</v>
      </c>
      <c r="C56" s="7">
        <v>1.593006933E9</v>
      </c>
      <c r="D56" s="8">
        <f t="shared" si="1"/>
        <v>44006.37191</v>
      </c>
      <c r="E56" s="9" t="s">
        <v>23</v>
      </c>
      <c r="F56" s="9" t="s">
        <v>1109</v>
      </c>
      <c r="G56" s="6" t="s">
        <v>1110</v>
      </c>
      <c r="H56" s="14" t="b">
        <v>0</v>
      </c>
      <c r="I56" s="9" t="s">
        <v>1111</v>
      </c>
      <c r="J56" s="10">
        <v>0.8785311</v>
      </c>
      <c r="K56" s="15" t="str">
        <f>IFERROR(__xludf.DUMMYFUNCTION("""COMPUTED_VALUE"""),"CultistHeadpiece")</f>
        <v>CultistHeadpiece</v>
      </c>
    </row>
    <row r="57">
      <c r="A57" s="5" t="s">
        <v>1112</v>
      </c>
      <c r="B57" s="6" t="s">
        <v>1113</v>
      </c>
      <c r="C57" s="7">
        <v>1.591537118E9</v>
      </c>
      <c r="D57" s="8">
        <f t="shared" si="1"/>
        <v>43989.36016</v>
      </c>
      <c r="E57" s="9" t="s">
        <v>1114</v>
      </c>
      <c r="F57" s="9" t="s">
        <v>1115</v>
      </c>
      <c r="G57" s="6" t="s">
        <v>1116</v>
      </c>
      <c r="H57" s="14" t="b">
        <v>0</v>
      </c>
      <c r="I57" s="9" t="s">
        <v>1117</v>
      </c>
      <c r="J57" s="10">
        <v>0.8747202</v>
      </c>
      <c r="K57" s="15" t="str">
        <f>IFERROR(__xludf.DUMMYFUNCTION("""COMPUTED_VALUE"""),"thatcher69")</f>
        <v>thatcher69</v>
      </c>
    </row>
    <row r="58">
      <c r="A58" s="6" t="s">
        <v>1118</v>
      </c>
      <c r="B58" s="6" t="s">
        <v>1119</v>
      </c>
      <c r="C58" s="7">
        <v>1.592549148E9</v>
      </c>
      <c r="D58" s="8">
        <f t="shared" si="1"/>
        <v>44001.07347</v>
      </c>
      <c r="E58" s="9" t="s">
        <v>17</v>
      </c>
      <c r="F58" s="9" t="s">
        <v>1120</v>
      </c>
      <c r="G58" s="6" t="s">
        <v>1121</v>
      </c>
      <c r="H58" s="14" t="b">
        <v>0</v>
      </c>
      <c r="I58" s="9" t="s">
        <v>1122</v>
      </c>
      <c r="J58" s="10">
        <v>0.87111086</v>
      </c>
      <c r="K58" s="15" t="str">
        <f>IFERROR(__xludf.DUMMYFUNCTION("""COMPUTED_VALUE"""),"TrashHuman42")</f>
        <v>TrashHuman42</v>
      </c>
    </row>
    <row r="59">
      <c r="A59" s="6" t="s">
        <v>1123</v>
      </c>
      <c r="B59" s="6" t="s">
        <v>1007</v>
      </c>
      <c r="C59" s="7">
        <v>1.591996182E9</v>
      </c>
      <c r="D59" s="8">
        <f t="shared" si="1"/>
        <v>43994.6734</v>
      </c>
      <c r="E59" s="9" t="s">
        <v>1124</v>
      </c>
      <c r="F59" s="9" t="s">
        <v>1125</v>
      </c>
      <c r="G59" s="6" t="s">
        <v>1126</v>
      </c>
      <c r="H59" s="14" t="b">
        <v>0</v>
      </c>
      <c r="I59" s="9" t="s">
        <v>1125</v>
      </c>
      <c r="J59" s="10">
        <v>0.8606264</v>
      </c>
      <c r="K59" s="15" t="str">
        <f>IFERROR(__xludf.DUMMYFUNCTION("""COMPUTED_VALUE"""),"VariousAnteater8707")</f>
        <v>VariousAnteater8707</v>
      </c>
    </row>
    <row r="60">
      <c r="A60" s="5" t="s">
        <v>1127</v>
      </c>
      <c r="B60" s="6" t="s">
        <v>1128</v>
      </c>
      <c r="C60" s="7">
        <v>1.591434293E9</v>
      </c>
      <c r="D60" s="8">
        <f t="shared" si="1"/>
        <v>43988.17006</v>
      </c>
      <c r="E60" s="9" t="s">
        <v>111</v>
      </c>
      <c r="F60" s="9" t="s">
        <v>1129</v>
      </c>
      <c r="G60" s="6" t="s">
        <v>1130</v>
      </c>
      <c r="H60" s="14" t="b">
        <v>0</v>
      </c>
      <c r="I60" s="9" t="s">
        <v>1131</v>
      </c>
      <c r="J60" s="10">
        <v>0.8606264</v>
      </c>
      <c r="K60" s="15" t="str">
        <f>IFERROR(__xludf.DUMMYFUNCTION("""COMPUTED_VALUE"""),"AlbertanPanther")</f>
        <v>AlbertanPanther</v>
      </c>
    </row>
    <row r="61">
      <c r="A61" s="6" t="s">
        <v>1132</v>
      </c>
      <c r="B61" s="6" t="s">
        <v>1133</v>
      </c>
      <c r="C61" s="7">
        <v>1.593052243E9</v>
      </c>
      <c r="D61" s="8">
        <f t="shared" si="1"/>
        <v>44006.89633</v>
      </c>
      <c r="E61" s="9" t="s">
        <v>23</v>
      </c>
      <c r="F61" s="9" t="s">
        <v>1134</v>
      </c>
      <c r="G61" s="6" t="s">
        <v>1135</v>
      </c>
      <c r="H61" s="14" t="b">
        <v>0</v>
      </c>
      <c r="I61" s="9" t="s">
        <v>1136</v>
      </c>
      <c r="J61" s="10">
        <v>0.85815096</v>
      </c>
      <c r="K61" s="15" t="str">
        <f>IFERROR(__xludf.DUMMYFUNCTION("""COMPUTED_VALUE"""),"dubguin")</f>
        <v>dubguin</v>
      </c>
    </row>
    <row r="62">
      <c r="A62" s="6" t="s">
        <v>1132</v>
      </c>
      <c r="B62" s="6" t="s">
        <v>1133</v>
      </c>
      <c r="C62" s="7">
        <v>1.593009016E9</v>
      </c>
      <c r="D62" s="8">
        <f t="shared" si="1"/>
        <v>44006.39602</v>
      </c>
      <c r="E62" s="9" t="s">
        <v>23</v>
      </c>
      <c r="F62" s="9" t="s">
        <v>1137</v>
      </c>
      <c r="G62" s="6" t="s">
        <v>1138</v>
      </c>
      <c r="H62" s="14" t="b">
        <v>0</v>
      </c>
      <c r="I62" s="9" t="s">
        <v>1136</v>
      </c>
      <c r="J62" s="10">
        <v>0.8581509</v>
      </c>
      <c r="K62" s="15" t="str">
        <f>IFERROR(__xludf.DUMMYFUNCTION("""COMPUTED_VALUE"""),"iamthegatesofhell")</f>
        <v>iamthegatesofhell</v>
      </c>
    </row>
    <row r="63">
      <c r="A63" s="6" t="s">
        <v>1139</v>
      </c>
      <c r="B63" s="6" t="s">
        <v>1140</v>
      </c>
      <c r="C63" s="7">
        <v>1.592415457E9</v>
      </c>
      <c r="D63" s="8">
        <f t="shared" si="1"/>
        <v>43999.52612</v>
      </c>
      <c r="E63" s="9" t="s">
        <v>23</v>
      </c>
      <c r="F63" s="9" t="s">
        <v>1141</v>
      </c>
      <c r="G63" s="6" t="s">
        <v>1142</v>
      </c>
      <c r="H63" s="14" t="b">
        <v>0</v>
      </c>
      <c r="I63" s="9" t="s">
        <v>1143</v>
      </c>
      <c r="J63" s="10">
        <v>0.8544431</v>
      </c>
      <c r="K63" s="15" t="str">
        <f>IFERROR(__xludf.DUMMYFUNCTION("""COMPUTED_VALUE"""),"leftflanksucksdick")</f>
        <v>leftflanksucksdick</v>
      </c>
    </row>
    <row r="64">
      <c r="A64" s="6" t="s">
        <v>1144</v>
      </c>
      <c r="B64" s="6" t="s">
        <v>983</v>
      </c>
      <c r="C64" s="7">
        <v>1.593317474E9</v>
      </c>
      <c r="D64" s="8">
        <f t="shared" si="1"/>
        <v>44009.96613</v>
      </c>
      <c r="E64" s="9" t="s">
        <v>413</v>
      </c>
      <c r="F64" s="9" t="s">
        <v>1145</v>
      </c>
      <c r="G64" s="6" t="s">
        <v>1146</v>
      </c>
      <c r="H64" s="14" t="b">
        <v>0</v>
      </c>
      <c r="I64" s="9" t="s">
        <v>1145</v>
      </c>
      <c r="J64" s="10">
        <v>0.85385305</v>
      </c>
      <c r="K64" s="15" t="str">
        <f>IFERROR(__xludf.DUMMYFUNCTION("""COMPUTED_VALUE"""),"Pwner_Guy")</f>
        <v>Pwner_Guy</v>
      </c>
    </row>
    <row r="65">
      <c r="A65" s="6" t="s">
        <v>1147</v>
      </c>
      <c r="B65" s="6" t="s">
        <v>1148</v>
      </c>
      <c r="C65" s="7">
        <v>1.591130259E9</v>
      </c>
      <c r="D65" s="8">
        <f t="shared" si="1"/>
        <v>43984.65115</v>
      </c>
      <c r="E65" s="6" t="s">
        <v>32</v>
      </c>
      <c r="F65" s="9" t="s">
        <v>1149</v>
      </c>
      <c r="G65" s="6" t="s">
        <v>1150</v>
      </c>
      <c r="H65" s="14" t="b">
        <v>1</v>
      </c>
      <c r="I65" s="9" t="s">
        <v>1149</v>
      </c>
      <c r="J65" s="10">
        <v>0.85336626</v>
      </c>
      <c r="K65" s="15" t="str">
        <f>IFERROR(__xludf.DUMMYFUNCTION("""COMPUTED_VALUE"""),"FEGALEIN")</f>
        <v>FEGALEIN</v>
      </c>
    </row>
    <row r="66">
      <c r="A66" s="12" t="s">
        <v>1151</v>
      </c>
      <c r="B66" s="7">
        <v>1.9830602E7</v>
      </c>
      <c r="C66" s="7">
        <v>1.591503593E9</v>
      </c>
      <c r="D66" s="8">
        <f t="shared" si="1"/>
        <v>43988.97214</v>
      </c>
      <c r="E66" s="9" t="s">
        <v>17</v>
      </c>
      <c r="F66" s="9" t="s">
        <v>1152</v>
      </c>
      <c r="G66" s="6" t="s">
        <v>1153</v>
      </c>
      <c r="H66" s="14" t="b">
        <v>0</v>
      </c>
      <c r="I66" s="9" t="s">
        <v>1154</v>
      </c>
      <c r="J66" s="10">
        <v>0.8526057</v>
      </c>
      <c r="K66" s="15" t="str">
        <f>IFERROR(__xludf.DUMMYFUNCTION("""COMPUTED_VALUE"""),"X72Report")</f>
        <v>X72Report</v>
      </c>
    </row>
    <row r="67">
      <c r="A67" s="6" t="s">
        <v>1155</v>
      </c>
      <c r="B67" s="6" t="s">
        <v>1156</v>
      </c>
      <c r="C67" s="7">
        <v>1.592586995E9</v>
      </c>
      <c r="D67" s="8">
        <f t="shared" si="1"/>
        <v>44001.51152</v>
      </c>
      <c r="E67" s="9" t="s">
        <v>23</v>
      </c>
      <c r="F67" s="9" t="s">
        <v>1157</v>
      </c>
      <c r="G67" s="6" t="s">
        <v>1158</v>
      </c>
      <c r="H67" s="14" t="b">
        <v>0</v>
      </c>
      <c r="I67" s="9" t="s">
        <v>1159</v>
      </c>
      <c r="J67" s="10">
        <v>0.85007674</v>
      </c>
      <c r="K67" s="15" t="str">
        <f>IFERROR(__xludf.DUMMYFUNCTION("""COMPUTED_VALUE"""),"ChunkyArsenio")</f>
        <v>ChunkyArsenio</v>
      </c>
    </row>
    <row r="68">
      <c r="A68" s="6" t="s">
        <v>1160</v>
      </c>
      <c r="B68" s="6" t="s">
        <v>1161</v>
      </c>
      <c r="C68" s="7">
        <v>1.592643443E9</v>
      </c>
      <c r="D68" s="8">
        <f t="shared" si="1"/>
        <v>44002.16485</v>
      </c>
      <c r="E68" s="6" t="s">
        <v>32</v>
      </c>
      <c r="F68" s="9" t="s">
        <v>1162</v>
      </c>
      <c r="G68" s="6" t="s">
        <v>1163</v>
      </c>
      <c r="H68" s="14" t="b">
        <v>1</v>
      </c>
      <c r="I68" s="9" t="s">
        <v>1162</v>
      </c>
      <c r="J68" s="10">
        <v>0.84459305</v>
      </c>
      <c r="K68" s="15" t="str">
        <f>IFERROR(__xludf.DUMMYFUNCTION("""COMPUTED_VALUE"""),"Venus230")</f>
        <v>Venus230</v>
      </c>
    </row>
    <row r="69">
      <c r="A69" s="6" t="s">
        <v>1164</v>
      </c>
      <c r="B69" s="6" t="s">
        <v>1165</v>
      </c>
      <c r="C69" s="7">
        <v>1.59231032E9</v>
      </c>
      <c r="D69" s="8">
        <f t="shared" si="1"/>
        <v>43998.30926</v>
      </c>
      <c r="E69" s="9" t="s">
        <v>23</v>
      </c>
      <c r="F69" s="9" t="s">
        <v>1166</v>
      </c>
      <c r="G69" s="6" t="s">
        <v>1167</v>
      </c>
      <c r="H69" s="14" t="b">
        <v>0</v>
      </c>
      <c r="I69" s="9" t="s">
        <v>1168</v>
      </c>
      <c r="J69" s="10">
        <v>0.8434445</v>
      </c>
      <c r="K69" s="15" t="str">
        <f>IFERROR(__xludf.DUMMYFUNCTION("""COMPUTED_VALUE"""),"Licensedtoshill007")</f>
        <v>Licensedtoshill007</v>
      </c>
    </row>
    <row r="70">
      <c r="A70" s="6" t="s">
        <v>1169</v>
      </c>
      <c r="B70" s="6" t="s">
        <v>1170</v>
      </c>
      <c r="C70" s="7">
        <v>1.591063524E9</v>
      </c>
      <c r="D70" s="8">
        <f t="shared" si="1"/>
        <v>43983.87875</v>
      </c>
      <c r="E70" s="6" t="s">
        <v>1171</v>
      </c>
      <c r="F70" s="9" t="s">
        <v>1172</v>
      </c>
      <c r="G70" s="6" t="s">
        <v>1173</v>
      </c>
      <c r="H70" s="14" t="b">
        <v>0</v>
      </c>
      <c r="I70" s="9" t="s">
        <v>1174</v>
      </c>
      <c r="J70" s="10">
        <v>0.841789</v>
      </c>
      <c r="K70" s="15" t="str">
        <f>IFERROR(__xludf.DUMMYFUNCTION("""COMPUTED_VALUE"""),"DTtapeworm")</f>
        <v>DTtapeworm</v>
      </c>
    </row>
    <row r="71">
      <c r="A71" s="6" t="s">
        <v>1175</v>
      </c>
      <c r="B71" s="6" t="s">
        <v>1176</v>
      </c>
      <c r="C71" s="7">
        <v>1.592151095E9</v>
      </c>
      <c r="D71" s="8">
        <f t="shared" si="1"/>
        <v>43996.46638</v>
      </c>
      <c r="E71" s="9" t="s">
        <v>1177</v>
      </c>
      <c r="F71" s="9" t="s">
        <v>1178</v>
      </c>
      <c r="G71" s="6" t="s">
        <v>1179</v>
      </c>
      <c r="H71" s="14" t="b">
        <v>0</v>
      </c>
      <c r="I71" s="9" t="s">
        <v>1178</v>
      </c>
      <c r="J71" s="10">
        <v>0.8415332</v>
      </c>
      <c r="K71" s="15" t="str">
        <f>IFERROR(__xludf.DUMMYFUNCTION("""COMPUTED_VALUE"""),"High5assfuck")</f>
        <v>High5assfuck</v>
      </c>
    </row>
    <row r="72">
      <c r="A72" s="6" t="s">
        <v>1180</v>
      </c>
      <c r="B72" s="6" t="s">
        <v>1181</v>
      </c>
      <c r="C72" s="7">
        <v>1.592661731E9</v>
      </c>
      <c r="D72" s="8">
        <f t="shared" si="1"/>
        <v>44002.37652</v>
      </c>
      <c r="E72" s="9" t="s">
        <v>1182</v>
      </c>
      <c r="F72" s="9" t="s">
        <v>1183</v>
      </c>
      <c r="G72" s="6" t="s">
        <v>1184</v>
      </c>
      <c r="H72" s="14" t="b">
        <v>0</v>
      </c>
      <c r="I72" s="9" t="s">
        <v>1185</v>
      </c>
      <c r="J72" s="10">
        <v>0.8357294</v>
      </c>
      <c r="K72" s="15" t="str">
        <f>IFERROR(__xludf.DUMMYFUNCTION("""COMPUTED_VALUE"""),"HarvosMom")</f>
        <v>HarvosMom</v>
      </c>
    </row>
    <row r="73">
      <c r="A73" s="6" t="s">
        <v>1186</v>
      </c>
      <c r="B73" s="6" t="s">
        <v>1187</v>
      </c>
      <c r="C73" s="7">
        <v>1.591800799E9</v>
      </c>
      <c r="D73" s="8">
        <f t="shared" si="1"/>
        <v>43992.41203</v>
      </c>
      <c r="E73" s="9" t="s">
        <v>23</v>
      </c>
      <c r="F73" s="9" t="s">
        <v>1188</v>
      </c>
      <c r="G73" s="6" t="s">
        <v>1189</v>
      </c>
      <c r="H73" s="14" t="b">
        <v>0</v>
      </c>
      <c r="I73" s="9" t="s">
        <v>1190</v>
      </c>
      <c r="J73" s="10">
        <v>0.8355208</v>
      </c>
      <c r="K73" s="15" t="str">
        <f>IFERROR(__xludf.DUMMYFUNCTION("""COMPUTED_VALUE"""),"HighBudgetPorn")</f>
        <v>HighBudgetPorn</v>
      </c>
    </row>
    <row r="74">
      <c r="A74" s="6" t="s">
        <v>1191</v>
      </c>
      <c r="B74" s="6" t="s">
        <v>1192</v>
      </c>
      <c r="C74" s="7">
        <v>1.591902849E9</v>
      </c>
      <c r="D74" s="8">
        <f t="shared" si="1"/>
        <v>43993.59316</v>
      </c>
      <c r="E74" s="9" t="s">
        <v>23</v>
      </c>
      <c r="F74" s="9" t="s">
        <v>1193</v>
      </c>
      <c r="G74" s="6" t="s">
        <v>1194</v>
      </c>
      <c r="H74" s="14" t="b">
        <v>0</v>
      </c>
      <c r="I74" s="9" t="s">
        <v>1195</v>
      </c>
      <c r="J74" s="10">
        <v>0.8355208</v>
      </c>
      <c r="K74" s="15" t="str">
        <f>IFERROR(__xludf.DUMMYFUNCTION("""COMPUTED_VALUE"""),"Ghost_in_The_Trenchs")</f>
        <v>Ghost_in_The_Trenchs</v>
      </c>
    </row>
    <row r="75">
      <c r="A75" s="6" t="s">
        <v>1196</v>
      </c>
      <c r="B75" s="6" t="s">
        <v>987</v>
      </c>
      <c r="C75" s="7">
        <v>1.592945387E9</v>
      </c>
      <c r="D75" s="8">
        <f t="shared" si="1"/>
        <v>44005.65957</v>
      </c>
      <c r="E75" s="9" t="s">
        <v>23</v>
      </c>
      <c r="F75" s="9" t="s">
        <v>1197</v>
      </c>
      <c r="G75" s="6" t="s">
        <v>1198</v>
      </c>
      <c r="H75" s="14" t="b">
        <v>0</v>
      </c>
      <c r="I75" s="9" t="s">
        <v>1199</v>
      </c>
      <c r="J75" s="10">
        <v>0.8355208</v>
      </c>
      <c r="K75" s="15" t="str">
        <f>IFERROR(__xludf.DUMMYFUNCTION("""COMPUTED_VALUE"""),"GaymerTroll")</f>
        <v>GaymerTroll</v>
      </c>
    </row>
    <row r="76">
      <c r="A76" s="6" t="s">
        <v>1200</v>
      </c>
      <c r="B76" s="6" t="s">
        <v>1201</v>
      </c>
      <c r="C76" s="7">
        <v>1.591588191E9</v>
      </c>
      <c r="D76" s="8">
        <f t="shared" si="1"/>
        <v>43989.95128</v>
      </c>
      <c r="E76" s="9" t="s">
        <v>17</v>
      </c>
      <c r="F76" s="9" t="s">
        <v>1202</v>
      </c>
      <c r="G76" s="6" t="s">
        <v>1203</v>
      </c>
      <c r="H76" s="14" t="b">
        <v>0</v>
      </c>
      <c r="I76" s="9" t="s">
        <v>1204</v>
      </c>
      <c r="J76" s="10">
        <v>0.8345493</v>
      </c>
      <c r="K76" s="15" t="str">
        <f>IFERROR(__xludf.DUMMYFUNCTION("""COMPUTED_VALUE"""),"vigorous")</f>
        <v>vigorous</v>
      </c>
    </row>
    <row r="77">
      <c r="A77" s="6" t="s">
        <v>1205</v>
      </c>
      <c r="B77" s="6" t="s">
        <v>1206</v>
      </c>
      <c r="C77" s="7">
        <v>1.593473058E9</v>
      </c>
      <c r="D77" s="8">
        <f t="shared" si="1"/>
        <v>44011.76688</v>
      </c>
      <c r="E77" s="6" t="s">
        <v>32</v>
      </c>
      <c r="F77" s="9" t="s">
        <v>1207</v>
      </c>
      <c r="G77" s="6" t="s">
        <v>1208</v>
      </c>
      <c r="H77" s="14" t="b">
        <v>1</v>
      </c>
      <c r="I77" s="9" t="s">
        <v>1207</v>
      </c>
      <c r="J77" s="10">
        <v>0.8288224</v>
      </c>
      <c r="K77" s="15" t="str">
        <f>IFERROR(__xludf.DUMMYFUNCTION("""COMPUTED_VALUE"""),"MercyIsMyWaifu")</f>
        <v>MercyIsMyWaifu</v>
      </c>
    </row>
    <row r="78">
      <c r="A78" s="6" t="s">
        <v>1209</v>
      </c>
      <c r="B78" s="6" t="s">
        <v>1210</v>
      </c>
      <c r="C78" s="7">
        <v>1.59151075E9</v>
      </c>
      <c r="D78" s="8">
        <f t="shared" si="1"/>
        <v>43989.05498</v>
      </c>
      <c r="E78" s="9" t="s">
        <v>23</v>
      </c>
      <c r="F78" s="9" t="s">
        <v>1211</v>
      </c>
      <c r="G78" s="6" t="s">
        <v>1212</v>
      </c>
      <c r="H78" s="14" t="b">
        <v>0</v>
      </c>
      <c r="I78" s="9" t="s">
        <v>1213</v>
      </c>
      <c r="J78" s="10">
        <v>0.8282854</v>
      </c>
      <c r="K78" s="15" t="str">
        <f>IFERROR(__xludf.DUMMYFUNCTION("""COMPUTED_VALUE"""),"joetravers")</f>
        <v>joetravers</v>
      </c>
    </row>
    <row r="79">
      <c r="A79" s="6" t="s">
        <v>1214</v>
      </c>
      <c r="B79" s="6" t="s">
        <v>1215</v>
      </c>
      <c r="C79" s="7">
        <v>1.592837325E9</v>
      </c>
      <c r="D79" s="8">
        <f t="shared" si="1"/>
        <v>44004.40885</v>
      </c>
      <c r="E79" s="9" t="s">
        <v>23</v>
      </c>
      <c r="F79" s="9" t="s">
        <v>1216</v>
      </c>
      <c r="G79" s="6" t="s">
        <v>1217</v>
      </c>
      <c r="H79" s="14" t="b">
        <v>0</v>
      </c>
      <c r="I79" s="9" t="s">
        <v>1218</v>
      </c>
      <c r="J79" s="10">
        <v>0.826368</v>
      </c>
      <c r="K79" s="15" t="str">
        <f>IFERROR(__xludf.DUMMYFUNCTION("""COMPUTED_VALUE"""),"Jamc59473")</f>
        <v>Jamc59473</v>
      </c>
    </row>
    <row r="80">
      <c r="A80" s="6" t="s">
        <v>1219</v>
      </c>
      <c r="B80" s="6" t="s">
        <v>1220</v>
      </c>
      <c r="C80" s="7">
        <v>1.593190949E9</v>
      </c>
      <c r="D80" s="8">
        <f t="shared" si="1"/>
        <v>44008.50172</v>
      </c>
      <c r="E80" s="9" t="s">
        <v>12</v>
      </c>
      <c r="F80" s="9" t="s">
        <v>1221</v>
      </c>
      <c r="G80" s="6" t="s">
        <v>1222</v>
      </c>
      <c r="H80" s="14" t="b">
        <v>0</v>
      </c>
      <c r="I80" s="9" t="s">
        <v>1223</v>
      </c>
      <c r="J80" s="10">
        <v>0.82125694</v>
      </c>
      <c r="K80" s="15" t="str">
        <f>IFERROR(__xludf.DUMMYFUNCTION("""COMPUTED_VALUE"""),"FashyPkmnConspirator")</f>
        <v>FashyPkmnConspirator</v>
      </c>
    </row>
    <row r="81">
      <c r="A81" s="6" t="s">
        <v>1224</v>
      </c>
      <c r="B81" s="6" t="s">
        <v>1225</v>
      </c>
      <c r="C81" s="7">
        <v>1.59348813E9</v>
      </c>
      <c r="D81" s="8">
        <f t="shared" si="1"/>
        <v>44011.94132</v>
      </c>
      <c r="E81" s="9" t="s">
        <v>23</v>
      </c>
      <c r="F81" s="9" t="s">
        <v>1226</v>
      </c>
      <c r="G81" s="6" t="s">
        <v>1227</v>
      </c>
      <c r="H81" s="14" t="b">
        <v>0</v>
      </c>
      <c r="I81" s="9" t="s">
        <v>1228</v>
      </c>
      <c r="J81" s="10">
        <v>0.82050383</v>
      </c>
      <c r="K81" s="15" t="str">
        <f>IFERROR(__xludf.DUMMYFUNCTION("""COMPUTED_VALUE"""),"FarAwayForFar2Long")</f>
        <v>FarAwayForFar2Long</v>
      </c>
    </row>
    <row r="82">
      <c r="A82" s="6" t="s">
        <v>1229</v>
      </c>
      <c r="B82" s="6" t="s">
        <v>1225</v>
      </c>
      <c r="C82" s="7">
        <v>1.591404707E9</v>
      </c>
      <c r="D82" s="8">
        <f t="shared" si="1"/>
        <v>43987.82763</v>
      </c>
      <c r="E82" s="9" t="s">
        <v>111</v>
      </c>
      <c r="F82" s="9" t="s">
        <v>1230</v>
      </c>
      <c r="G82" s="6" t="s">
        <v>1231</v>
      </c>
      <c r="H82" s="14" t="b">
        <v>0</v>
      </c>
      <c r="I82" s="9" t="s">
        <v>1232</v>
      </c>
      <c r="J82" s="10">
        <v>0.8203129</v>
      </c>
      <c r="K82" s="15" t="str">
        <f>IFERROR(__xludf.DUMMYFUNCTION("""COMPUTED_VALUE"""),"Fenderben")</f>
        <v>Fenderben</v>
      </c>
    </row>
    <row r="83">
      <c r="A83" s="6" t="s">
        <v>1233</v>
      </c>
      <c r="B83" s="6" t="s">
        <v>1234</v>
      </c>
      <c r="C83" s="7">
        <v>1.592850744E9</v>
      </c>
      <c r="D83" s="8">
        <f t="shared" si="1"/>
        <v>44004.56417</v>
      </c>
      <c r="E83" s="9" t="s">
        <v>17</v>
      </c>
      <c r="F83" s="9" t="s">
        <v>1235</v>
      </c>
      <c r="G83" s="6" t="s">
        <v>1236</v>
      </c>
      <c r="H83" s="14" t="b">
        <v>0</v>
      </c>
      <c r="I83" s="9" t="s">
        <v>1237</v>
      </c>
      <c r="J83" s="10">
        <v>0.8199031</v>
      </c>
      <c r="K83" s="15" t="str">
        <f>IFERROR(__xludf.DUMMYFUNCTION("""COMPUTED_VALUE"""),"Jizzaldo")</f>
        <v>Jizzaldo</v>
      </c>
    </row>
    <row r="84">
      <c r="A84" s="6" t="s">
        <v>1238</v>
      </c>
      <c r="B84" s="6" t="s">
        <v>1239</v>
      </c>
      <c r="C84" s="7">
        <v>1.59154427E9</v>
      </c>
      <c r="D84" s="8">
        <f t="shared" si="1"/>
        <v>43989.44294</v>
      </c>
      <c r="E84" s="9" t="s">
        <v>23</v>
      </c>
      <c r="F84" s="9" t="s">
        <v>1240</v>
      </c>
      <c r="G84" s="6" t="s">
        <v>1241</v>
      </c>
      <c r="H84" s="14" t="b">
        <v>0</v>
      </c>
      <c r="I84" s="9" t="s">
        <v>1242</v>
      </c>
      <c r="J84" s="10">
        <v>0.8197229</v>
      </c>
      <c r="K84" s="15" t="str">
        <f>IFERROR(__xludf.DUMMYFUNCTION("""COMPUTED_VALUE"""),"ElectricCircusDJ")</f>
        <v>ElectricCircusDJ</v>
      </c>
    </row>
    <row r="85">
      <c r="A85" s="5" t="s">
        <v>1243</v>
      </c>
      <c r="B85" s="6" t="s">
        <v>1244</v>
      </c>
      <c r="C85" s="7">
        <v>1.592175445E9</v>
      </c>
      <c r="D85" s="8">
        <f t="shared" si="1"/>
        <v>43996.74821</v>
      </c>
      <c r="E85" s="9" t="s">
        <v>92</v>
      </c>
      <c r="F85" s="9" t="s">
        <v>1245</v>
      </c>
      <c r="G85" s="6" t="s">
        <v>1246</v>
      </c>
      <c r="H85" s="14" t="b">
        <v>0</v>
      </c>
      <c r="I85" s="9" t="s">
        <v>1247</v>
      </c>
      <c r="J85" s="10">
        <v>0.81925815</v>
      </c>
      <c r="K85" s="15" t="str">
        <f>IFERROR(__xludf.DUMMYFUNCTION("""COMPUTED_VALUE"""),"fequalma1")</f>
        <v>fequalma1</v>
      </c>
    </row>
    <row r="86">
      <c r="A86" s="6" t="s">
        <v>1248</v>
      </c>
      <c r="B86" s="6" t="s">
        <v>930</v>
      </c>
      <c r="C86" s="7">
        <v>1.591150223E9</v>
      </c>
      <c r="D86" s="8">
        <f t="shared" si="1"/>
        <v>43984.88221</v>
      </c>
      <c r="E86" s="9" t="s">
        <v>23</v>
      </c>
      <c r="F86" s="9" t="s">
        <v>1249</v>
      </c>
      <c r="G86" s="6" t="s">
        <v>1250</v>
      </c>
      <c r="H86" s="14" t="b">
        <v>0</v>
      </c>
      <c r="I86" s="9" t="s">
        <v>1251</v>
      </c>
      <c r="J86" s="10">
        <v>0.81793636</v>
      </c>
      <c r="K86" s="15" t="str">
        <f>IFERROR(__xludf.DUMMYFUNCTION("""COMPUTED_VALUE"""),"StarReaperStudio")</f>
        <v>StarReaperStudio</v>
      </c>
    </row>
    <row r="87">
      <c r="A87" s="6" t="s">
        <v>1252</v>
      </c>
      <c r="B87" s="6" t="s">
        <v>1253</v>
      </c>
      <c r="C87" s="7">
        <v>1.592588969E9</v>
      </c>
      <c r="D87" s="8">
        <f t="shared" si="1"/>
        <v>44001.53436</v>
      </c>
      <c r="E87" s="6" t="s">
        <v>32</v>
      </c>
      <c r="F87" s="9" t="s">
        <v>1254</v>
      </c>
      <c r="G87" s="6" t="s">
        <v>1255</v>
      </c>
      <c r="H87" s="14" t="b">
        <v>1</v>
      </c>
      <c r="I87" s="9" t="s">
        <v>1254</v>
      </c>
      <c r="J87" s="10">
        <v>0.8163503</v>
      </c>
      <c r="K87" s="15" t="str">
        <f>IFERROR(__xludf.DUMMYFUNCTION("""COMPUTED_VALUE"""),"BoondockSaint45")</f>
        <v>BoondockSaint45</v>
      </c>
    </row>
    <row r="88">
      <c r="A88" s="6" t="s">
        <v>1256</v>
      </c>
      <c r="B88" s="6" t="s">
        <v>1257</v>
      </c>
      <c r="C88" s="7">
        <v>1.592889492E9</v>
      </c>
      <c r="D88" s="8">
        <f t="shared" si="1"/>
        <v>44005.01264</v>
      </c>
      <c r="E88" s="9" t="s">
        <v>36</v>
      </c>
      <c r="F88" s="9" t="s">
        <v>1258</v>
      </c>
      <c r="G88" s="6" t="s">
        <v>1259</v>
      </c>
      <c r="H88" s="14" t="b">
        <v>0</v>
      </c>
      <c r="I88" s="9" t="s">
        <v>1260</v>
      </c>
      <c r="J88" s="10">
        <v>0.8060606</v>
      </c>
      <c r="K88" s="15" t="str">
        <f>IFERROR(__xludf.DUMMYFUNCTION("""COMPUTED_VALUE"""),"FrostyNovember")</f>
        <v>FrostyNovember</v>
      </c>
    </row>
    <row r="89">
      <c r="A89" s="6" t="s">
        <v>1261</v>
      </c>
      <c r="B89" s="6" t="s">
        <v>1262</v>
      </c>
      <c r="C89" s="7">
        <v>1.593128315E9</v>
      </c>
      <c r="D89" s="8">
        <f t="shared" si="1"/>
        <v>44007.77679</v>
      </c>
      <c r="E89" s="9" t="s">
        <v>97</v>
      </c>
      <c r="F89" s="9" t="s">
        <v>1263</v>
      </c>
      <c r="G89" s="6" t="s">
        <v>1264</v>
      </c>
      <c r="H89" s="14" t="b">
        <v>0</v>
      </c>
      <c r="I89" s="9" t="s">
        <v>1265</v>
      </c>
      <c r="J89" s="10">
        <v>0.8060606</v>
      </c>
      <c r="K89" s="15" t="str">
        <f>IFERROR(__xludf.DUMMYFUNCTION("""COMPUTED_VALUE"""),"noyoureright")</f>
        <v>noyoureright</v>
      </c>
    </row>
    <row r="90">
      <c r="A90" s="6" t="s">
        <v>1266</v>
      </c>
      <c r="B90" s="6" t="s">
        <v>1262</v>
      </c>
      <c r="C90" s="7">
        <v>1.593127328E9</v>
      </c>
      <c r="D90" s="8">
        <f t="shared" si="1"/>
        <v>44007.76537</v>
      </c>
      <c r="E90" s="9" t="s">
        <v>97</v>
      </c>
      <c r="F90" s="9" t="s">
        <v>1267</v>
      </c>
      <c r="G90" s="6" t="s">
        <v>1268</v>
      </c>
      <c r="H90" s="14" t="b">
        <v>0</v>
      </c>
      <c r="I90" s="9" t="s">
        <v>1265</v>
      </c>
      <c r="J90" s="10">
        <v>0.80580914</v>
      </c>
      <c r="K90" s="15" t="str">
        <f>IFERROR(__xludf.DUMMYFUNCTION("""COMPUTED_VALUE"""),"Paul_Bernardo")</f>
        <v>Paul_Bernardo</v>
      </c>
    </row>
    <row r="91">
      <c r="A91" s="6" t="s">
        <v>1269</v>
      </c>
      <c r="B91" s="6" t="s">
        <v>1270</v>
      </c>
      <c r="C91" s="7">
        <v>1.592596748E9</v>
      </c>
      <c r="D91" s="8">
        <f t="shared" si="1"/>
        <v>44001.6244</v>
      </c>
      <c r="E91" s="9" t="s">
        <v>1271</v>
      </c>
      <c r="F91" s="9" t="s">
        <v>1272</v>
      </c>
      <c r="G91" s="6" t="s">
        <v>1273</v>
      </c>
      <c r="H91" s="14" t="b">
        <v>0</v>
      </c>
      <c r="I91" s="9" t="s">
        <v>1274</v>
      </c>
      <c r="J91" s="10">
        <v>0.8053911</v>
      </c>
      <c r="K91" s="15" t="str">
        <f>IFERROR(__xludf.DUMMYFUNCTION("""COMPUTED_VALUE"""),"MacTCarnage")</f>
        <v>MacTCarnage</v>
      </c>
    </row>
    <row r="92">
      <c r="A92" s="6" t="s">
        <v>1275</v>
      </c>
      <c r="B92" s="6" t="s">
        <v>1276</v>
      </c>
      <c r="C92" s="7">
        <v>1.591197101E9</v>
      </c>
      <c r="D92" s="8">
        <f t="shared" si="1"/>
        <v>43985.42478</v>
      </c>
      <c r="E92" s="9" t="s">
        <v>23</v>
      </c>
      <c r="F92" s="9" t="s">
        <v>1277</v>
      </c>
      <c r="G92" s="6" t="s">
        <v>1278</v>
      </c>
      <c r="H92" s="14" t="b">
        <v>0</v>
      </c>
      <c r="I92" s="9" t="s">
        <v>1279</v>
      </c>
      <c r="J92" s="10">
        <v>0.80442894</v>
      </c>
      <c r="K92" s="15" t="str">
        <f>IFERROR(__xludf.DUMMYFUNCTION("""COMPUTED_VALUE"""),"VacationOnPluto")</f>
        <v>VacationOnPluto</v>
      </c>
    </row>
    <row r="93">
      <c r="A93" s="6" t="s">
        <v>1280</v>
      </c>
      <c r="B93" s="6" t="s">
        <v>1281</v>
      </c>
      <c r="C93" s="7">
        <v>1.592307757E9</v>
      </c>
      <c r="D93" s="8">
        <f t="shared" si="1"/>
        <v>43998.27959</v>
      </c>
      <c r="E93" s="9" t="s">
        <v>1282</v>
      </c>
      <c r="F93" s="9" t="s">
        <v>1283</v>
      </c>
      <c r="G93" s="6" t="s">
        <v>1284</v>
      </c>
      <c r="H93" s="14" t="b">
        <v>0</v>
      </c>
      <c r="I93" s="9" t="s">
        <v>1285</v>
      </c>
      <c r="J93" s="10">
        <v>0.8025129</v>
      </c>
      <c r="K93" s="15" t="str">
        <f>IFERROR(__xludf.DUMMYFUNCTION("""COMPUTED_VALUE"""),"ngyuhnang")</f>
        <v>ngyuhnang</v>
      </c>
    </row>
    <row r="94">
      <c r="A94" s="6" t="s">
        <v>1286</v>
      </c>
      <c r="B94" s="6" t="s">
        <v>1287</v>
      </c>
      <c r="C94" s="7">
        <v>1.592078507E9</v>
      </c>
      <c r="D94" s="8">
        <f t="shared" si="1"/>
        <v>43995.62624</v>
      </c>
      <c r="E94" s="9" t="s">
        <v>1288</v>
      </c>
      <c r="F94" s="9" t="s">
        <v>1289</v>
      </c>
      <c r="G94" s="6" t="s">
        <v>1290</v>
      </c>
      <c r="H94" s="14" t="b">
        <v>0</v>
      </c>
      <c r="I94" s="9" t="s">
        <v>1289</v>
      </c>
      <c r="J94" s="10">
        <v>0.8014117</v>
      </c>
      <c r="K94" s="15" t="str">
        <f>IFERROR(__xludf.DUMMYFUNCTION("""COMPUTED_VALUE"""),"BAD_MR_FROSTMAN")</f>
        <v>BAD_MR_FROSTMAN</v>
      </c>
    </row>
    <row r="95">
      <c r="A95" s="6" t="s">
        <v>1291</v>
      </c>
      <c r="B95" s="6" t="s">
        <v>1292</v>
      </c>
      <c r="C95" s="7">
        <v>1.591324139E9</v>
      </c>
      <c r="D95" s="8">
        <f t="shared" si="1"/>
        <v>43986.89513</v>
      </c>
      <c r="E95" s="9" t="s">
        <v>111</v>
      </c>
      <c r="F95" s="9" t="s">
        <v>1293</v>
      </c>
      <c r="G95" s="6" t="s">
        <v>1294</v>
      </c>
      <c r="H95" s="14" t="b">
        <v>0</v>
      </c>
      <c r="I95" s="9" t="s">
        <v>1295</v>
      </c>
      <c r="J95" s="10">
        <v>0.7997867</v>
      </c>
      <c r="K95" s="15" t="str">
        <f>IFERROR(__xludf.DUMMYFUNCTION("""COMPUTED_VALUE"""),"brettharvee")</f>
        <v>brettharvee</v>
      </c>
    </row>
    <row r="96">
      <c r="A96" s="6" t="s">
        <v>1296</v>
      </c>
      <c r="B96" s="6" t="s">
        <v>1297</v>
      </c>
      <c r="C96" s="7">
        <v>1.592532489E9</v>
      </c>
      <c r="D96" s="8">
        <f t="shared" si="1"/>
        <v>44000.88066</v>
      </c>
      <c r="E96" s="9" t="s">
        <v>1298</v>
      </c>
      <c r="F96" s="9" t="s">
        <v>1299</v>
      </c>
      <c r="G96" s="6" t="s">
        <v>1300</v>
      </c>
      <c r="H96" s="14" t="b">
        <v>0</v>
      </c>
      <c r="I96" s="9" t="s">
        <v>1301</v>
      </c>
      <c r="J96" s="10">
        <v>0.7985178</v>
      </c>
      <c r="K96" s="15" t="str">
        <f>IFERROR(__xludf.DUMMYFUNCTION("""COMPUTED_VALUE"""),"madly_aloof")</f>
        <v>madly_aloof</v>
      </c>
    </row>
    <row r="97">
      <c r="A97" s="6" t="s">
        <v>1302</v>
      </c>
      <c r="B97" s="6" t="s">
        <v>1303</v>
      </c>
      <c r="C97" s="7">
        <v>1.592954525E9</v>
      </c>
      <c r="D97" s="8">
        <f t="shared" si="1"/>
        <v>44005.76534</v>
      </c>
      <c r="E97" s="6" t="s">
        <v>32</v>
      </c>
      <c r="F97" s="9" t="s">
        <v>1304</v>
      </c>
      <c r="G97" s="6" t="s">
        <v>1305</v>
      </c>
      <c r="H97" s="14" t="b">
        <v>1</v>
      </c>
      <c r="I97" s="9" t="s">
        <v>1304</v>
      </c>
      <c r="J97" s="10">
        <v>0.7968307</v>
      </c>
      <c r="K97" s="15" t="str">
        <f>IFERROR(__xludf.DUMMYFUNCTION("""COMPUTED_VALUE"""),"Ask_My_Anus")</f>
        <v>Ask_My_Anus</v>
      </c>
    </row>
    <row r="98">
      <c r="A98" s="6" t="s">
        <v>1306</v>
      </c>
      <c r="B98" s="6" t="s">
        <v>1307</v>
      </c>
      <c r="C98" s="7">
        <v>1.592792367E9</v>
      </c>
      <c r="D98" s="8">
        <f t="shared" si="1"/>
        <v>44003.88851</v>
      </c>
      <c r="E98" s="9" t="s">
        <v>111</v>
      </c>
      <c r="F98" s="9" t="s">
        <v>1308</v>
      </c>
      <c r="G98" s="6" t="s">
        <v>1309</v>
      </c>
      <c r="H98" s="14" t="b">
        <v>0</v>
      </c>
      <c r="I98" s="9" t="s">
        <v>1310</v>
      </c>
      <c r="J98" s="10">
        <v>0.7964112</v>
      </c>
      <c r="K98" s="15" t="str">
        <f>IFERROR(__xludf.DUMMYFUNCTION("""COMPUTED_VALUE"""),"__urmomgay_")</f>
        <v>__urmomgay_</v>
      </c>
    </row>
    <row r="99">
      <c r="A99" s="6" t="s">
        <v>1311</v>
      </c>
      <c r="B99" s="6" t="s">
        <v>1312</v>
      </c>
      <c r="C99" s="7">
        <v>1.591240607E9</v>
      </c>
      <c r="D99" s="8">
        <f t="shared" si="1"/>
        <v>43985.92832</v>
      </c>
      <c r="E99" s="9" t="s">
        <v>12</v>
      </c>
      <c r="F99" s="9" t="s">
        <v>1313</v>
      </c>
      <c r="G99" s="6" t="s">
        <v>1314</v>
      </c>
      <c r="H99" s="14" t="b">
        <v>0</v>
      </c>
      <c r="I99" s="9" t="s">
        <v>1315</v>
      </c>
      <c r="J99" s="10">
        <v>0.7961322</v>
      </c>
      <c r="K99" s="15" t="str">
        <f>IFERROR(__xludf.DUMMYFUNCTION("""COMPUTED_VALUE"""),"Original_Dankster")</f>
        <v>Original_Dankster</v>
      </c>
    </row>
    <row r="100">
      <c r="A100" s="6" t="s">
        <v>1316</v>
      </c>
      <c r="B100" s="6" t="s">
        <v>1317</v>
      </c>
      <c r="C100" s="7">
        <v>1.592505637E9</v>
      </c>
      <c r="D100" s="8">
        <f t="shared" si="1"/>
        <v>44000.56987</v>
      </c>
      <c r="E100" s="9" t="s">
        <v>97</v>
      </c>
      <c r="F100" s="9" t="s">
        <v>1318</v>
      </c>
      <c r="G100" s="6" t="s">
        <v>1319</v>
      </c>
      <c r="H100" s="14" t="b">
        <v>0</v>
      </c>
      <c r="I100" s="9" t="s">
        <v>1320</v>
      </c>
      <c r="J100" s="10">
        <v>0.7953772</v>
      </c>
      <c r="K100" s="15" t="str">
        <f>IFERROR(__xludf.DUMMYFUNCTION("""COMPUTED_VALUE"""),"SpeedForceNirvana")</f>
        <v>SpeedForceNirvana</v>
      </c>
    </row>
    <row r="101">
      <c r="A101" s="6" t="s">
        <v>1321</v>
      </c>
      <c r="B101" s="6" t="s">
        <v>1165</v>
      </c>
      <c r="C101" s="7">
        <v>1.591770643E9</v>
      </c>
      <c r="D101" s="8">
        <f t="shared" si="1"/>
        <v>43992.063</v>
      </c>
      <c r="E101" s="6" t="s">
        <v>1322</v>
      </c>
      <c r="F101" s="9" t="s">
        <v>1323</v>
      </c>
      <c r="G101" s="6" t="s">
        <v>1324</v>
      </c>
      <c r="H101" s="14" t="b">
        <v>0</v>
      </c>
      <c r="I101" s="6" t="s">
        <v>1325</v>
      </c>
      <c r="J101" s="10">
        <v>0.7944475</v>
      </c>
      <c r="K101" s="15" t="str">
        <f>IFERROR(__xludf.DUMMYFUNCTION("""COMPUTED_VALUE"""),"j-Ki")</f>
        <v>j-Ki</v>
      </c>
    </row>
    <row r="102">
      <c r="A102" s="6" t="s">
        <v>1326</v>
      </c>
      <c r="B102" s="6" t="s">
        <v>1327</v>
      </c>
      <c r="C102" s="7">
        <v>1.59271846E9</v>
      </c>
      <c r="D102" s="8">
        <f t="shared" si="1"/>
        <v>44003.0331</v>
      </c>
      <c r="E102" s="9" t="s">
        <v>12</v>
      </c>
      <c r="F102" s="9" t="s">
        <v>1328</v>
      </c>
      <c r="G102" s="6" t="s">
        <v>1329</v>
      </c>
      <c r="H102" s="14" t="b">
        <v>0</v>
      </c>
      <c r="I102" s="9" t="s">
        <v>1330</v>
      </c>
      <c r="J102" s="10">
        <v>0.794439</v>
      </c>
      <c r="K102" s="15" t="str">
        <f>IFERROR(__xludf.DUMMYFUNCTION("""COMPUTED_VALUE"""),"ofcanada")</f>
        <v>ofcanada</v>
      </c>
    </row>
    <row r="103">
      <c r="A103" s="6" t="s">
        <v>1331</v>
      </c>
      <c r="B103" s="6" t="s">
        <v>1332</v>
      </c>
      <c r="C103" s="7">
        <v>1.591596646E9</v>
      </c>
      <c r="D103" s="8">
        <f t="shared" si="1"/>
        <v>43990.04914</v>
      </c>
      <c r="E103" s="6" t="s">
        <v>32</v>
      </c>
      <c r="F103" s="9" t="s">
        <v>1333</v>
      </c>
      <c r="G103" s="6" t="s">
        <v>1334</v>
      </c>
      <c r="H103" s="14" t="b">
        <v>1</v>
      </c>
      <c r="I103" s="9" t="s">
        <v>1333</v>
      </c>
      <c r="J103" s="10">
        <v>0.794439</v>
      </c>
      <c r="K103" s="15" t="str">
        <f>IFERROR(__xludf.DUMMYFUNCTION("""COMPUTED_VALUE"""),"lovelyPinkLipstick")</f>
        <v>lovelyPinkLipstick</v>
      </c>
    </row>
    <row r="104">
      <c r="A104" s="6" t="s">
        <v>1335</v>
      </c>
      <c r="B104" s="6" t="s">
        <v>1336</v>
      </c>
      <c r="C104" s="7">
        <v>1.591071841E9</v>
      </c>
      <c r="D104" s="8">
        <f t="shared" si="1"/>
        <v>43983.97501</v>
      </c>
      <c r="E104" s="9" t="s">
        <v>17</v>
      </c>
      <c r="F104" s="9" t="s">
        <v>1337</v>
      </c>
      <c r="G104" s="6" t="s">
        <v>1338</v>
      </c>
      <c r="H104" s="14" t="b">
        <v>0</v>
      </c>
      <c r="I104" s="9" t="s">
        <v>1339</v>
      </c>
      <c r="J104" s="10">
        <v>0.794439</v>
      </c>
      <c r="K104" s="15" t="str">
        <f>IFERROR(__xludf.DUMMYFUNCTION("""COMPUTED_VALUE"""),"ChristianWhiteShow")</f>
        <v>ChristianWhiteShow</v>
      </c>
    </row>
    <row r="105">
      <c r="A105" s="6" t="s">
        <v>1340</v>
      </c>
      <c r="B105" s="6" t="s">
        <v>987</v>
      </c>
      <c r="C105" s="7">
        <v>1.592941854E9</v>
      </c>
      <c r="D105" s="8">
        <f t="shared" si="1"/>
        <v>44005.61868</v>
      </c>
      <c r="E105" s="9" t="s">
        <v>12</v>
      </c>
      <c r="F105" s="9" t="s">
        <v>1341</v>
      </c>
      <c r="G105" s="6" t="s">
        <v>1342</v>
      </c>
      <c r="H105" s="14" t="b">
        <v>0</v>
      </c>
      <c r="I105" s="9" t="s">
        <v>1343</v>
      </c>
      <c r="J105" s="10">
        <v>0.794439</v>
      </c>
      <c r="K105" s="15" t="str">
        <f>IFERROR(__xludf.DUMMYFUNCTION("""COMPUTED_VALUE"""),"mejeeztwothree")</f>
        <v>mejeeztwothree</v>
      </c>
    </row>
    <row r="106">
      <c r="A106" s="6" t="s">
        <v>1344</v>
      </c>
      <c r="B106" s="6" t="s">
        <v>1345</v>
      </c>
      <c r="C106" s="7">
        <v>1.592188233E9</v>
      </c>
      <c r="D106" s="8">
        <f t="shared" si="1"/>
        <v>43996.89622</v>
      </c>
      <c r="E106" s="9" t="s">
        <v>111</v>
      </c>
      <c r="F106" s="9" t="s">
        <v>1346</v>
      </c>
      <c r="G106" s="6" t="s">
        <v>1347</v>
      </c>
      <c r="H106" s="14" t="b">
        <v>0</v>
      </c>
      <c r="I106" s="9" t="s">
        <v>1348</v>
      </c>
      <c r="J106" s="10">
        <v>0.79360557</v>
      </c>
      <c r="K106" s="15" t="str">
        <f>IFERROR(__xludf.DUMMYFUNCTION("""COMPUTED_VALUE"""),"dark-dare")</f>
        <v>dark-dare</v>
      </c>
    </row>
    <row r="107">
      <c r="A107" s="6" t="s">
        <v>1349</v>
      </c>
      <c r="B107" s="6" t="s">
        <v>1350</v>
      </c>
      <c r="C107" s="7">
        <v>1.59337708E9</v>
      </c>
      <c r="D107" s="8">
        <f t="shared" si="1"/>
        <v>44010.65602</v>
      </c>
      <c r="E107" s="9" t="s">
        <v>784</v>
      </c>
      <c r="F107" s="9" t="s">
        <v>1351</v>
      </c>
      <c r="G107" s="6" t="s">
        <v>1352</v>
      </c>
      <c r="H107" s="14" t="b">
        <v>0</v>
      </c>
      <c r="I107" s="9" t="s">
        <v>1353</v>
      </c>
      <c r="J107" s="10">
        <v>0.79187167</v>
      </c>
      <c r="K107" s="15" t="str">
        <f>IFERROR(__xludf.DUMMYFUNCTION("""COMPUTED_VALUE"""),"carbonedallas")</f>
        <v>carbonedallas</v>
      </c>
    </row>
    <row r="108">
      <c r="A108" s="5" t="s">
        <v>1354</v>
      </c>
      <c r="B108" s="6" t="s">
        <v>1355</v>
      </c>
      <c r="C108" s="7">
        <v>1.593238755E9</v>
      </c>
      <c r="D108" s="8">
        <f t="shared" si="1"/>
        <v>44009.05503</v>
      </c>
      <c r="E108" s="9" t="s">
        <v>23</v>
      </c>
      <c r="F108" s="9" t="s">
        <v>1356</v>
      </c>
      <c r="G108" s="6" t="s">
        <v>1357</v>
      </c>
      <c r="H108" s="14" t="b">
        <v>0</v>
      </c>
      <c r="I108" s="9" t="s">
        <v>1356</v>
      </c>
      <c r="J108" s="10">
        <v>0.7899949</v>
      </c>
      <c r="K108" s="15" t="str">
        <f>IFERROR(__xludf.DUMMYFUNCTION("""COMPUTED_VALUE"""),"bethnalgreen08")</f>
        <v>bethnalgreen08</v>
      </c>
    </row>
    <row r="109">
      <c r="A109" s="6" t="s">
        <v>1358</v>
      </c>
      <c r="B109" s="6" t="s">
        <v>1359</v>
      </c>
      <c r="C109" s="7">
        <v>1.591127432E9</v>
      </c>
      <c r="D109" s="8">
        <f t="shared" si="1"/>
        <v>43984.61843</v>
      </c>
      <c r="E109" s="9" t="s">
        <v>12</v>
      </c>
      <c r="F109" s="9" t="s">
        <v>1360</v>
      </c>
      <c r="G109" s="6" t="s">
        <v>1361</v>
      </c>
      <c r="H109" s="14" t="b">
        <v>0</v>
      </c>
      <c r="I109" s="9" t="s">
        <v>1362</v>
      </c>
      <c r="J109" s="10">
        <v>0.78658295</v>
      </c>
      <c r="K109" s="15" t="str">
        <f>IFERROR(__xludf.DUMMYFUNCTION("""COMPUTED_VALUE"""),"PuffTheMagicHobo")</f>
        <v>PuffTheMagicHobo</v>
      </c>
    </row>
    <row r="110">
      <c r="A110" s="6" t="s">
        <v>1363</v>
      </c>
      <c r="B110" s="6" t="s">
        <v>1364</v>
      </c>
      <c r="C110" s="7">
        <v>1.592200444E9</v>
      </c>
      <c r="D110" s="8">
        <f t="shared" si="1"/>
        <v>43997.03755</v>
      </c>
      <c r="E110" s="9" t="s">
        <v>17</v>
      </c>
      <c r="F110" s="9" t="s">
        <v>1365</v>
      </c>
      <c r="G110" s="6" t="s">
        <v>1366</v>
      </c>
      <c r="H110" s="14" t="b">
        <v>0</v>
      </c>
      <c r="I110" s="9" t="s">
        <v>1367</v>
      </c>
      <c r="J110" s="10">
        <v>0.78590196</v>
      </c>
      <c r="K110" s="15" t="str">
        <f>IFERROR(__xludf.DUMMYFUNCTION("""COMPUTED_VALUE"""),"tonka-malamute")</f>
        <v>tonka-malamute</v>
      </c>
    </row>
    <row r="111">
      <c r="A111" s="6" t="s">
        <v>1363</v>
      </c>
      <c r="B111" s="6" t="s">
        <v>1364</v>
      </c>
      <c r="C111" s="7">
        <v>1.592200429E9</v>
      </c>
      <c r="D111" s="8">
        <f t="shared" si="1"/>
        <v>43997.03737</v>
      </c>
      <c r="E111" s="9" t="s">
        <v>17</v>
      </c>
      <c r="F111" s="9" t="s">
        <v>1368</v>
      </c>
      <c r="G111" s="6" t="s">
        <v>1369</v>
      </c>
      <c r="H111" s="14" t="b">
        <v>0</v>
      </c>
      <c r="I111" s="9" t="s">
        <v>1370</v>
      </c>
      <c r="J111" s="10">
        <v>0.7859017</v>
      </c>
      <c r="K111" s="15" t="str">
        <f>IFERROR(__xludf.DUMMYFUNCTION("""COMPUTED_VALUE"""),"Hellobobbyb")</f>
        <v>Hellobobbyb</v>
      </c>
    </row>
    <row r="112">
      <c r="A112" s="6" t="s">
        <v>1371</v>
      </c>
      <c r="B112" s="6" t="s">
        <v>1372</v>
      </c>
      <c r="C112" s="7">
        <v>1.591507953E9</v>
      </c>
      <c r="D112" s="8">
        <f t="shared" si="1"/>
        <v>43989.0226</v>
      </c>
      <c r="E112" s="9" t="s">
        <v>17</v>
      </c>
      <c r="F112" s="9" t="s">
        <v>1373</v>
      </c>
      <c r="G112" s="6" t="s">
        <v>1374</v>
      </c>
      <c r="H112" s="14" t="b">
        <v>0</v>
      </c>
      <c r="I112" s="9" t="s">
        <v>1375</v>
      </c>
      <c r="J112" s="10">
        <v>0.78535664</v>
      </c>
      <c r="K112" s="15" t="str">
        <f>IFERROR(__xludf.DUMMYFUNCTION("""COMPUTED_VALUE"""),"dumdumexpress")</f>
        <v>dumdumexpress</v>
      </c>
    </row>
    <row r="113">
      <c r="A113" s="6" t="s">
        <v>1371</v>
      </c>
      <c r="B113" s="6" t="s">
        <v>1372</v>
      </c>
      <c r="C113" s="7">
        <v>1.591538317E9</v>
      </c>
      <c r="D113" s="8">
        <f t="shared" si="1"/>
        <v>43989.37404</v>
      </c>
      <c r="E113" s="9" t="s">
        <v>17</v>
      </c>
      <c r="F113" s="9" t="s">
        <v>1376</v>
      </c>
      <c r="G113" s="6" t="s">
        <v>1377</v>
      </c>
      <c r="H113" s="14" t="b">
        <v>0</v>
      </c>
      <c r="I113" s="9" t="s">
        <v>1375</v>
      </c>
      <c r="J113" s="10">
        <v>0.78535664</v>
      </c>
      <c r="K113" s="15" t="str">
        <f>IFERROR(__xludf.DUMMYFUNCTION("""COMPUTED_VALUE"""),"BoondockSaint333")</f>
        <v>BoondockSaint333</v>
      </c>
    </row>
    <row r="114">
      <c r="A114" s="5" t="s">
        <v>1378</v>
      </c>
      <c r="B114" s="6" t="s">
        <v>1379</v>
      </c>
      <c r="C114" s="7">
        <v>1.591170026E9</v>
      </c>
      <c r="D114" s="8">
        <f t="shared" si="1"/>
        <v>43985.11141</v>
      </c>
      <c r="E114" s="9" t="s">
        <v>23</v>
      </c>
      <c r="F114" s="9" t="s">
        <v>1380</v>
      </c>
      <c r="G114" s="6" t="s">
        <v>1381</v>
      </c>
      <c r="H114" s="14" t="b">
        <v>0</v>
      </c>
      <c r="I114" s="9" t="s">
        <v>1382</v>
      </c>
      <c r="J114" s="10">
        <v>0.7836548</v>
      </c>
      <c r="K114" s="15" t="str">
        <f>IFERROR(__xludf.DUMMYFUNCTION("""COMPUTED_VALUE"""),"BoboFromDaHood")</f>
        <v>BoboFromDaHood</v>
      </c>
    </row>
    <row r="115">
      <c r="A115" s="6" t="s">
        <v>1383</v>
      </c>
      <c r="B115" s="6" t="s">
        <v>1067</v>
      </c>
      <c r="C115" s="7">
        <v>1.59305813E9</v>
      </c>
      <c r="D115" s="8">
        <f t="shared" si="1"/>
        <v>44006.96447</v>
      </c>
      <c r="E115" s="9" t="s">
        <v>23</v>
      </c>
      <c r="F115" s="9" t="s">
        <v>1384</v>
      </c>
      <c r="G115" s="6" t="s">
        <v>1385</v>
      </c>
      <c r="H115" s="14" t="b">
        <v>0</v>
      </c>
      <c r="I115" s="9" t="s">
        <v>1386</v>
      </c>
      <c r="J115" s="10">
        <v>0.7827814</v>
      </c>
      <c r="K115" s="15" t="str">
        <f>IFERROR(__xludf.DUMMYFUNCTION("""COMPUTED_VALUE"""),"PKC_Man")</f>
        <v>PKC_Man</v>
      </c>
    </row>
    <row r="116">
      <c r="A116" s="6" t="s">
        <v>1387</v>
      </c>
      <c r="B116" s="6" t="s">
        <v>1023</v>
      </c>
      <c r="C116" s="7">
        <v>1.591268271E9</v>
      </c>
      <c r="D116" s="8">
        <f t="shared" si="1"/>
        <v>43986.24851</v>
      </c>
      <c r="E116" s="9" t="s">
        <v>1052</v>
      </c>
      <c r="F116" s="9" t="s">
        <v>1388</v>
      </c>
      <c r="G116" s="6" t="s">
        <v>1389</v>
      </c>
      <c r="H116" s="14" t="b">
        <v>0</v>
      </c>
      <c r="I116" s="9" t="s">
        <v>1390</v>
      </c>
      <c r="J116" s="10">
        <v>0.7824626</v>
      </c>
      <c r="K116" s="15" t="str">
        <f>IFERROR(__xludf.DUMMYFUNCTION("""COMPUTED_VALUE"""),"SuddenlyCoding")</f>
        <v>SuddenlyCoding</v>
      </c>
    </row>
    <row r="117">
      <c r="A117" s="6" t="s">
        <v>1391</v>
      </c>
      <c r="B117" s="6" t="s">
        <v>1239</v>
      </c>
      <c r="C117" s="7">
        <v>1.592772608E9</v>
      </c>
      <c r="D117" s="8">
        <f t="shared" si="1"/>
        <v>44003.65981</v>
      </c>
      <c r="E117" s="9" t="s">
        <v>97</v>
      </c>
      <c r="F117" s="9" t="s">
        <v>1392</v>
      </c>
      <c r="G117" s="6" t="s">
        <v>1393</v>
      </c>
      <c r="H117" s="14" t="b">
        <v>0</v>
      </c>
      <c r="I117" s="9" t="s">
        <v>1394</v>
      </c>
      <c r="J117" s="10">
        <v>0.78187114</v>
      </c>
      <c r="K117" s="15" t="str">
        <f>IFERROR(__xludf.DUMMYFUNCTION("""COMPUTED_VALUE"""),"Gritzollen")</f>
        <v>Gritzollen</v>
      </c>
    </row>
    <row r="118">
      <c r="A118" s="6" t="s">
        <v>1395</v>
      </c>
      <c r="B118" s="6" t="s">
        <v>1148</v>
      </c>
      <c r="C118" s="7">
        <v>1.592083641E9</v>
      </c>
      <c r="D118" s="8">
        <f t="shared" si="1"/>
        <v>43995.68566</v>
      </c>
      <c r="E118" s="9" t="s">
        <v>1396</v>
      </c>
      <c r="F118" s="9" t="s">
        <v>1397</v>
      </c>
      <c r="G118" s="6" t="s">
        <v>1398</v>
      </c>
      <c r="H118" s="14" t="b">
        <v>0</v>
      </c>
      <c r="I118" s="9" t="s">
        <v>1397</v>
      </c>
      <c r="J118" s="10">
        <v>0.7785458</v>
      </c>
      <c r="K118" s="15" t="str">
        <f>IFERROR(__xludf.DUMMYFUNCTION("""COMPUTED_VALUE"""),"Orange_Man-Bad")</f>
        <v>Orange_Man-Bad</v>
      </c>
    </row>
    <row r="119">
      <c r="A119" s="6" t="s">
        <v>1399</v>
      </c>
      <c r="B119" s="6" t="s">
        <v>991</v>
      </c>
      <c r="C119" s="7">
        <v>1.592722888E9</v>
      </c>
      <c r="D119" s="8">
        <f t="shared" si="1"/>
        <v>44003.08435</v>
      </c>
      <c r="E119" s="9" t="s">
        <v>1400</v>
      </c>
      <c r="F119" s="9" t="s">
        <v>1401</v>
      </c>
      <c r="G119" s="6" t="s">
        <v>1402</v>
      </c>
      <c r="H119" s="14" t="b">
        <v>0</v>
      </c>
      <c r="I119" s="9" t="s">
        <v>1403</v>
      </c>
      <c r="J119" s="10">
        <v>0.77674633</v>
      </c>
      <c r="K119" s="15" t="str">
        <f>IFERROR(__xludf.DUMMYFUNCTION("""COMPUTED_VALUE"""),"EthicsCommish")</f>
        <v>EthicsCommish</v>
      </c>
    </row>
    <row r="120">
      <c r="A120" s="6" t="s">
        <v>1404</v>
      </c>
      <c r="B120" s="6" t="s">
        <v>1239</v>
      </c>
      <c r="C120" s="7">
        <v>1.593434102E9</v>
      </c>
      <c r="D120" s="8">
        <f t="shared" si="1"/>
        <v>44011.316</v>
      </c>
      <c r="E120" s="9" t="s">
        <v>194</v>
      </c>
      <c r="F120" s="9" t="s">
        <v>1405</v>
      </c>
      <c r="G120" s="6" t="s">
        <v>1406</v>
      </c>
      <c r="H120" s="14" t="b">
        <v>0</v>
      </c>
      <c r="I120" s="9" t="s">
        <v>1407</v>
      </c>
      <c r="J120" s="10">
        <v>0.77476853</v>
      </c>
      <c r="K120" s="15" t="str">
        <f>IFERROR(__xludf.DUMMYFUNCTION("""COMPUTED_VALUE"""),"Rokman2012")</f>
        <v>Rokman2012</v>
      </c>
    </row>
    <row r="121">
      <c r="A121" s="6" t="s">
        <v>1408</v>
      </c>
      <c r="B121" s="6" t="s">
        <v>930</v>
      </c>
      <c r="C121" s="7">
        <v>1.59216414E9</v>
      </c>
      <c r="D121" s="8">
        <f t="shared" si="1"/>
        <v>43996.61736</v>
      </c>
      <c r="E121" s="9" t="s">
        <v>353</v>
      </c>
      <c r="F121" s="9" t="s">
        <v>1409</v>
      </c>
      <c r="G121" s="6" t="s">
        <v>1410</v>
      </c>
      <c r="H121" s="14" t="b">
        <v>0</v>
      </c>
      <c r="I121" s="9" t="s">
        <v>1411</v>
      </c>
      <c r="J121" s="10">
        <v>0.7740539</v>
      </c>
      <c r="K121" s="15" t="str">
        <f>IFERROR(__xludf.DUMMYFUNCTION("""COMPUTED_VALUE"""),"CravenMaurhead")</f>
        <v>CravenMaurhead</v>
      </c>
    </row>
    <row r="122">
      <c r="A122" s="6" t="s">
        <v>1412</v>
      </c>
      <c r="B122" s="6" t="s">
        <v>991</v>
      </c>
      <c r="C122" s="7">
        <v>1.593365887E9</v>
      </c>
      <c r="D122" s="8">
        <f t="shared" si="1"/>
        <v>44010.52647</v>
      </c>
      <c r="E122" s="9" t="s">
        <v>97</v>
      </c>
      <c r="F122" s="9" t="s">
        <v>1413</v>
      </c>
      <c r="G122" s="6" t="s">
        <v>1414</v>
      </c>
      <c r="H122" s="14" t="b">
        <v>0</v>
      </c>
      <c r="I122" s="9" t="s">
        <v>1415</v>
      </c>
      <c r="J122" s="10">
        <v>0.77057177</v>
      </c>
      <c r="K122" s="15" t="str">
        <f>IFERROR(__xludf.DUMMYFUNCTION("""COMPUTED_VALUE"""),"ActualStreet")</f>
        <v>ActualStreet</v>
      </c>
    </row>
    <row r="123">
      <c r="A123" s="6" t="s">
        <v>1416</v>
      </c>
      <c r="B123" s="6" t="s">
        <v>886</v>
      </c>
      <c r="C123" s="7">
        <v>1.591216425E9</v>
      </c>
      <c r="D123" s="8">
        <f t="shared" si="1"/>
        <v>43985.64844</v>
      </c>
      <c r="E123" s="9" t="s">
        <v>173</v>
      </c>
      <c r="F123" s="9" t="s">
        <v>1417</v>
      </c>
      <c r="G123" s="6" t="s">
        <v>1418</v>
      </c>
      <c r="H123" s="14" t="b">
        <v>0</v>
      </c>
      <c r="I123" s="9" t="s">
        <v>1419</v>
      </c>
      <c r="J123" s="10">
        <v>0.7698193</v>
      </c>
      <c r="K123" s="15" t="str">
        <f>IFERROR(__xludf.DUMMYFUNCTION("""COMPUTED_VALUE"""),"bmV2ZXJnb25uYWdpdmV5")</f>
        <v>bmV2ZXJnb25uYWdpdmV5</v>
      </c>
    </row>
    <row r="124">
      <c r="A124" s="6" t="s">
        <v>1420</v>
      </c>
      <c r="B124" s="6" t="s">
        <v>1312</v>
      </c>
      <c r="C124" s="7">
        <v>1.591310916E9</v>
      </c>
      <c r="D124" s="8">
        <f t="shared" si="1"/>
        <v>43986.74208</v>
      </c>
      <c r="E124" s="9" t="s">
        <v>194</v>
      </c>
      <c r="F124" s="9" t="s">
        <v>1421</v>
      </c>
      <c r="G124" s="6" t="s">
        <v>1422</v>
      </c>
      <c r="H124" s="14" t="b">
        <v>0</v>
      </c>
      <c r="I124" s="9" t="s">
        <v>1423</v>
      </c>
      <c r="J124" s="10">
        <v>0.7698028</v>
      </c>
      <c r="K124" s="15" t="str">
        <f>IFERROR(__xludf.DUMMYFUNCTION("""COMPUTED_VALUE"""),"CorrectHorsefoot")</f>
        <v>CorrectHorsefoot</v>
      </c>
    </row>
    <row r="125">
      <c r="A125" s="6" t="s">
        <v>1424</v>
      </c>
      <c r="B125" s="6" t="s">
        <v>1425</v>
      </c>
      <c r="C125" s="7">
        <v>1.593118555E9</v>
      </c>
      <c r="D125" s="8">
        <f t="shared" si="1"/>
        <v>44007.66383</v>
      </c>
      <c r="E125" s="9" t="s">
        <v>23</v>
      </c>
      <c r="F125" s="9" t="s">
        <v>1426</v>
      </c>
      <c r="G125" s="6" t="s">
        <v>1427</v>
      </c>
      <c r="H125" s="14" t="b">
        <v>0</v>
      </c>
      <c r="I125" s="9" t="s">
        <v>1428</v>
      </c>
      <c r="J125" s="10">
        <v>0.7697459</v>
      </c>
      <c r="K125" s="15" t="str">
        <f>IFERROR(__xludf.DUMMYFUNCTION("""COMPUTED_VALUE"""),"red_matrix")</f>
        <v>red_matrix</v>
      </c>
    </row>
    <row r="126">
      <c r="A126" s="6" t="s">
        <v>1429</v>
      </c>
      <c r="B126" s="6" t="s">
        <v>991</v>
      </c>
      <c r="C126" s="7">
        <v>1.592347711E9</v>
      </c>
      <c r="D126" s="8">
        <f t="shared" si="1"/>
        <v>43998.74203</v>
      </c>
      <c r="E126" s="9" t="s">
        <v>1430</v>
      </c>
      <c r="F126" s="9" t="s">
        <v>1431</v>
      </c>
      <c r="G126" s="6" t="s">
        <v>1432</v>
      </c>
      <c r="H126" s="14" t="b">
        <v>0</v>
      </c>
      <c r="I126" s="9" t="s">
        <v>1433</v>
      </c>
      <c r="J126" s="10">
        <v>0.7687364</v>
      </c>
      <c r="K126" s="15" t="str">
        <f>IFERROR(__xludf.DUMMYFUNCTION("""COMPUTED_VALUE"""),"a-single-aids")</f>
        <v>a-single-aids</v>
      </c>
    </row>
    <row r="127">
      <c r="A127" s="6" t="s">
        <v>1434</v>
      </c>
      <c r="B127" s="6" t="s">
        <v>1435</v>
      </c>
      <c r="C127" s="7">
        <v>1.591126796E9</v>
      </c>
      <c r="D127" s="8">
        <f t="shared" si="1"/>
        <v>43984.61106</v>
      </c>
      <c r="E127" s="9" t="s">
        <v>17</v>
      </c>
      <c r="F127" s="9" t="s">
        <v>1436</v>
      </c>
      <c r="G127" s="6" t="s">
        <v>1437</v>
      </c>
      <c r="H127" s="14" t="b">
        <v>0</v>
      </c>
      <c r="I127" s="9" t="s">
        <v>1438</v>
      </c>
      <c r="J127" s="10">
        <v>0.76842695</v>
      </c>
      <c r="K127" s="15" t="str">
        <f>IFERROR(__xludf.DUMMYFUNCTION("""COMPUTED_VALUE"""),"dbill333")</f>
        <v>dbill333</v>
      </c>
    </row>
    <row r="128">
      <c r="A128" s="6" t="s">
        <v>1439</v>
      </c>
      <c r="B128" s="6" t="s">
        <v>1345</v>
      </c>
      <c r="C128" s="7">
        <v>1.592088223E9</v>
      </c>
      <c r="D128" s="8">
        <f t="shared" si="1"/>
        <v>43995.73869</v>
      </c>
      <c r="E128" s="9" t="s">
        <v>23</v>
      </c>
      <c r="F128" s="9" t="s">
        <v>1440</v>
      </c>
      <c r="G128" s="6" t="s">
        <v>1441</v>
      </c>
      <c r="H128" s="14" t="b">
        <v>0</v>
      </c>
      <c r="I128" s="9" t="s">
        <v>1440</v>
      </c>
      <c r="J128" s="10">
        <v>0.76831436</v>
      </c>
      <c r="K128" s="15" t="str">
        <f>IFERROR(__xludf.DUMMYFUNCTION("""COMPUTED_VALUE"""),"left_flank")</f>
        <v>left_flank</v>
      </c>
    </row>
    <row r="129">
      <c r="A129" s="6" t="s">
        <v>1442</v>
      </c>
      <c r="B129" s="6" t="s">
        <v>1443</v>
      </c>
      <c r="C129" s="7">
        <v>1.592807906E9</v>
      </c>
      <c r="D129" s="8">
        <f t="shared" si="1"/>
        <v>44004.06836</v>
      </c>
      <c r="E129" s="9" t="s">
        <v>1444</v>
      </c>
      <c r="F129" s="9" t="s">
        <v>1445</v>
      </c>
      <c r="G129" s="6" t="s">
        <v>1446</v>
      </c>
      <c r="H129" s="14" t="b">
        <v>0</v>
      </c>
      <c r="I129" s="9" t="s">
        <v>1447</v>
      </c>
      <c r="J129" s="10">
        <v>0.7679466</v>
      </c>
      <c r="K129" s="15" t="str">
        <f>IFERROR(__xludf.DUMMYFUNCTION("""COMPUTED_VALUE"""),"WalkSecurely")</f>
        <v>WalkSecurely</v>
      </c>
    </row>
    <row r="130">
      <c r="A130" s="6" t="s">
        <v>1448</v>
      </c>
      <c r="B130" s="6" t="s">
        <v>1449</v>
      </c>
      <c r="C130" s="7">
        <v>1.591215699E9</v>
      </c>
      <c r="D130" s="8">
        <f t="shared" si="1"/>
        <v>43985.64003</v>
      </c>
      <c r="E130" s="9" t="s">
        <v>23</v>
      </c>
      <c r="F130" s="9" t="s">
        <v>1450</v>
      </c>
      <c r="G130" s="6" t="s">
        <v>1451</v>
      </c>
      <c r="H130" s="14" t="b">
        <v>0</v>
      </c>
      <c r="I130" s="9" t="s">
        <v>1452</v>
      </c>
      <c r="J130" s="10">
        <v>0.76666695</v>
      </c>
      <c r="K130" s="15" t="str">
        <f>IFERROR(__xludf.DUMMYFUNCTION("""COMPUTED_VALUE"""),"throwbackwow")</f>
        <v>throwbackwow</v>
      </c>
    </row>
    <row r="131">
      <c r="A131" s="6" t="s">
        <v>1453</v>
      </c>
      <c r="B131" s="6" t="s">
        <v>935</v>
      </c>
      <c r="C131" s="7">
        <v>1.592612788E9</v>
      </c>
      <c r="D131" s="8">
        <f t="shared" si="1"/>
        <v>44001.81005</v>
      </c>
      <c r="E131" s="9" t="s">
        <v>173</v>
      </c>
      <c r="F131" s="9" t="s">
        <v>1454</v>
      </c>
      <c r="G131" s="6" t="s">
        <v>1455</v>
      </c>
      <c r="H131" s="14" t="b">
        <v>0</v>
      </c>
      <c r="I131" s="9" t="s">
        <v>1456</v>
      </c>
      <c r="J131" s="10">
        <v>0.7637603</v>
      </c>
      <c r="K131" s="15" t="str">
        <f>IFERROR(__xludf.DUMMYFUNCTION("""COMPUTED_VALUE"""),"TrudeauFagClub")</f>
        <v>TrudeauFagClub</v>
      </c>
    </row>
    <row r="132">
      <c r="A132" s="6" t="s">
        <v>1457</v>
      </c>
      <c r="B132" s="6" t="s">
        <v>1234</v>
      </c>
      <c r="C132" s="7">
        <v>1.591545888E9</v>
      </c>
      <c r="D132" s="8">
        <f t="shared" si="1"/>
        <v>43989.46167</v>
      </c>
      <c r="E132" s="9" t="s">
        <v>1458</v>
      </c>
      <c r="F132" s="9" t="s">
        <v>1459</v>
      </c>
      <c r="G132" s="6" t="s">
        <v>1460</v>
      </c>
      <c r="H132" s="14" t="b">
        <v>0</v>
      </c>
      <c r="I132" s="9" t="s">
        <v>1461</v>
      </c>
      <c r="J132" s="10">
        <v>0.7636857</v>
      </c>
      <c r="K132" s="15" t="str">
        <f>IFERROR(__xludf.DUMMYFUNCTION("""COMPUTED_VALUE"""),"JustNySpace")</f>
        <v>JustNySpace</v>
      </c>
    </row>
    <row r="133">
      <c r="A133" s="6" t="s">
        <v>1462</v>
      </c>
      <c r="B133" s="6" t="s">
        <v>1463</v>
      </c>
      <c r="C133" s="7">
        <v>1.591892801E9</v>
      </c>
      <c r="D133" s="8">
        <f t="shared" si="1"/>
        <v>43993.47686</v>
      </c>
      <c r="E133" s="9" t="s">
        <v>1464</v>
      </c>
      <c r="F133" s="9" t="s">
        <v>1465</v>
      </c>
      <c r="G133" s="6" t="s">
        <v>1466</v>
      </c>
      <c r="H133" s="14" t="b">
        <v>0</v>
      </c>
      <c r="I133" s="9" t="s">
        <v>1467</v>
      </c>
      <c r="J133" s="10">
        <v>0.7636577</v>
      </c>
      <c r="K133" s="15" t="str">
        <f>IFERROR(__xludf.DUMMYFUNCTION("""COMPUTED_VALUE"""),"RegginLife")</f>
        <v>RegginLife</v>
      </c>
    </row>
    <row r="134">
      <c r="A134" s="5" t="s">
        <v>1468</v>
      </c>
      <c r="B134" s="6" t="s">
        <v>991</v>
      </c>
      <c r="C134" s="7">
        <v>1.592254344E9</v>
      </c>
      <c r="D134" s="8">
        <f t="shared" si="1"/>
        <v>43997.66139</v>
      </c>
      <c r="E134" s="6" t="s">
        <v>1469</v>
      </c>
      <c r="F134" s="9" t="s">
        <v>1470</v>
      </c>
      <c r="G134" s="6" t="s">
        <v>1471</v>
      </c>
      <c r="H134" s="14" t="b">
        <v>0</v>
      </c>
      <c r="I134" s="9" t="s">
        <v>1472</v>
      </c>
      <c r="J134" s="10">
        <v>0.7621777</v>
      </c>
      <c r="K134" s="15" t="str">
        <f>IFERROR(__xludf.DUMMYFUNCTION("""COMPUTED_VALUE"""),"Dizzymo")</f>
        <v>Dizzymo</v>
      </c>
    </row>
    <row r="135">
      <c r="A135" s="6" t="s">
        <v>1473</v>
      </c>
      <c r="B135" s="6" t="s">
        <v>1474</v>
      </c>
      <c r="C135" s="7">
        <v>1.59233731E9</v>
      </c>
      <c r="D135" s="8">
        <f t="shared" si="1"/>
        <v>43998.62164</v>
      </c>
      <c r="E135" s="9" t="s">
        <v>413</v>
      </c>
      <c r="F135" s="9" t="s">
        <v>1475</v>
      </c>
      <c r="G135" s="6" t="s">
        <v>1476</v>
      </c>
      <c r="H135" s="14" t="b">
        <v>0</v>
      </c>
      <c r="I135" s="9" t="s">
        <v>1477</v>
      </c>
      <c r="J135" s="10">
        <v>0.76111454</v>
      </c>
      <c r="K135" s="15" t="str">
        <f>IFERROR(__xludf.DUMMYFUNCTION("""COMPUTED_VALUE"""),"icantstopthinkin")</f>
        <v>icantstopthinkin</v>
      </c>
    </row>
    <row r="136">
      <c r="A136" s="6" t="s">
        <v>1478</v>
      </c>
      <c r="B136" s="6" t="s">
        <v>886</v>
      </c>
      <c r="C136" s="7">
        <v>1.592408833E9</v>
      </c>
      <c r="D136" s="8">
        <f t="shared" si="1"/>
        <v>43999.44946</v>
      </c>
      <c r="E136" s="9" t="s">
        <v>173</v>
      </c>
      <c r="F136" s="9" t="s">
        <v>1479</v>
      </c>
      <c r="G136" s="6" t="s">
        <v>1480</v>
      </c>
      <c r="H136" s="14" t="b">
        <v>0</v>
      </c>
      <c r="I136" s="9" t="s">
        <v>1481</v>
      </c>
      <c r="J136" s="10">
        <v>0.75952524</v>
      </c>
      <c r="K136" s="15" t="str">
        <f>IFERROR(__xludf.DUMMYFUNCTION("""COMPUTED_VALUE"""),"Goose905")</f>
        <v>Goose905</v>
      </c>
    </row>
    <row r="137">
      <c r="A137" s="6" t="s">
        <v>1482</v>
      </c>
      <c r="B137" s="6" t="s">
        <v>1483</v>
      </c>
      <c r="C137" s="7">
        <v>1.593202214E9</v>
      </c>
      <c r="D137" s="8">
        <f t="shared" si="1"/>
        <v>44008.63211</v>
      </c>
      <c r="E137" s="9" t="s">
        <v>408</v>
      </c>
      <c r="F137" s="9" t="s">
        <v>1484</v>
      </c>
      <c r="G137" s="6" t="s">
        <v>1485</v>
      </c>
      <c r="H137" s="14" t="b">
        <v>0</v>
      </c>
      <c r="I137" s="9" t="s">
        <v>1486</v>
      </c>
      <c r="J137" s="10">
        <v>0.75642717</v>
      </c>
      <c r="K137" s="15" t="str">
        <f>IFERROR(__xludf.DUMMYFUNCTION("""COMPUTED_VALUE"""),"greghutson")</f>
        <v>greghutson</v>
      </c>
    </row>
    <row r="138">
      <c r="A138" s="6" t="s">
        <v>1487</v>
      </c>
      <c r="B138" s="6" t="s">
        <v>1007</v>
      </c>
      <c r="C138" s="7">
        <v>1.592798385E9</v>
      </c>
      <c r="D138" s="8">
        <f t="shared" si="1"/>
        <v>44003.95816</v>
      </c>
      <c r="E138" s="6" t="s">
        <v>1008</v>
      </c>
      <c r="F138" s="9" t="s">
        <v>1488</v>
      </c>
      <c r="G138" s="6" t="s">
        <v>1489</v>
      </c>
      <c r="H138" s="14" t="b">
        <v>0</v>
      </c>
      <c r="I138" s="9" t="s">
        <v>1490</v>
      </c>
      <c r="J138" s="10">
        <v>0.75383437</v>
      </c>
      <c r="K138" s="15" t="str">
        <f>IFERROR(__xludf.DUMMYFUNCTION("""COMPUTED_VALUE"""),"Ceelic")</f>
        <v>Ceelic</v>
      </c>
    </row>
    <row r="139">
      <c r="A139" s="6" t="s">
        <v>1491</v>
      </c>
      <c r="B139" s="6" t="s">
        <v>1492</v>
      </c>
      <c r="C139" s="7">
        <v>1.593118538E9</v>
      </c>
      <c r="D139" s="8">
        <f t="shared" si="1"/>
        <v>44007.66363</v>
      </c>
      <c r="E139" s="9" t="s">
        <v>97</v>
      </c>
      <c r="F139" s="9" t="s">
        <v>1493</v>
      </c>
      <c r="G139" s="6" t="s">
        <v>1494</v>
      </c>
      <c r="H139" s="14" t="b">
        <v>0</v>
      </c>
      <c r="I139" s="9" t="s">
        <v>1495</v>
      </c>
      <c r="J139" s="10">
        <v>0.7499383</v>
      </c>
      <c r="K139" s="15" t="str">
        <f>IFERROR(__xludf.DUMMYFUNCTION("""COMPUTED_VALUE"""),"K-doe1")</f>
        <v>K-doe1</v>
      </c>
    </row>
    <row r="140">
      <c r="A140" s="6" t="s">
        <v>1496</v>
      </c>
      <c r="B140" s="6" t="s">
        <v>862</v>
      </c>
      <c r="C140" s="7">
        <v>1.592174077E9</v>
      </c>
      <c r="D140" s="8">
        <f t="shared" si="1"/>
        <v>43996.73237</v>
      </c>
      <c r="E140" s="9" t="s">
        <v>1124</v>
      </c>
      <c r="F140" s="9" t="s">
        <v>1497</v>
      </c>
      <c r="G140" s="6" t="s">
        <v>1498</v>
      </c>
      <c r="H140" s="14" t="b">
        <v>0</v>
      </c>
      <c r="I140" s="9" t="s">
        <v>1499</v>
      </c>
      <c r="J140" s="10">
        <v>0.7452591</v>
      </c>
      <c r="K140" s="15" t="str">
        <f>IFERROR(__xludf.DUMMYFUNCTION("""COMPUTED_VALUE"""),"UofThrowaway123")</f>
        <v>UofThrowaway123</v>
      </c>
    </row>
    <row r="141">
      <c r="A141" s="6" t="s">
        <v>1500</v>
      </c>
      <c r="B141" s="6" t="s">
        <v>1425</v>
      </c>
      <c r="C141" s="7">
        <v>1.591122359E9</v>
      </c>
      <c r="D141" s="8">
        <f t="shared" si="1"/>
        <v>43984.55971</v>
      </c>
      <c r="E141" s="9" t="s">
        <v>23</v>
      </c>
      <c r="F141" s="9" t="s">
        <v>1501</v>
      </c>
      <c r="G141" s="6" t="s">
        <v>1502</v>
      </c>
      <c r="H141" s="14" t="b">
        <v>0</v>
      </c>
      <c r="I141" s="9" t="s">
        <v>1503</v>
      </c>
      <c r="J141" s="10">
        <v>0.7451678</v>
      </c>
      <c r="K141" s="15" t="str">
        <f>IFERROR(__xludf.DUMMYFUNCTION("""COMPUTED_VALUE"""),"BlancFranc")</f>
        <v>BlancFranc</v>
      </c>
    </row>
    <row r="142">
      <c r="A142" s="5" t="s">
        <v>1504</v>
      </c>
      <c r="B142" s="6" t="s">
        <v>1505</v>
      </c>
      <c r="C142" s="7">
        <v>1.591145698E9</v>
      </c>
      <c r="D142" s="8">
        <f t="shared" si="1"/>
        <v>43984.82984</v>
      </c>
      <c r="E142" s="9" t="s">
        <v>12</v>
      </c>
      <c r="F142" s="9" t="s">
        <v>1506</v>
      </c>
      <c r="G142" s="6" t="s">
        <v>1507</v>
      </c>
      <c r="H142" s="14" t="b">
        <v>0</v>
      </c>
      <c r="I142" s="9" t="s">
        <v>1508</v>
      </c>
      <c r="J142" s="10">
        <v>0.7451122</v>
      </c>
      <c r="K142" s="15" t="str">
        <f>IFERROR(__xludf.DUMMYFUNCTION("""COMPUTED_VALUE"""),"ManOfTheInBetween")</f>
        <v>ManOfTheInBetween</v>
      </c>
    </row>
    <row r="143">
      <c r="A143" s="6" t="s">
        <v>1509</v>
      </c>
      <c r="B143" s="6" t="s">
        <v>1057</v>
      </c>
      <c r="C143" s="7">
        <v>1.591474484E9</v>
      </c>
      <c r="D143" s="8">
        <f t="shared" si="1"/>
        <v>43988.63523</v>
      </c>
      <c r="E143" s="6" t="s">
        <v>1510</v>
      </c>
      <c r="F143" s="9" t="s">
        <v>1511</v>
      </c>
      <c r="G143" s="6" t="s">
        <v>1512</v>
      </c>
      <c r="H143" s="14" t="b">
        <v>0</v>
      </c>
      <c r="I143" s="6" t="s">
        <v>1513</v>
      </c>
      <c r="J143" s="10">
        <v>0.7450995</v>
      </c>
      <c r="K143" s="15" t="str">
        <f>IFERROR(__xludf.DUMMYFUNCTION("""COMPUTED_VALUE"""),"NFTrot")</f>
        <v>NFTrot</v>
      </c>
    </row>
    <row r="144">
      <c r="A144" s="6" t="s">
        <v>1514</v>
      </c>
      <c r="B144" s="6" t="s">
        <v>1148</v>
      </c>
      <c r="C144" s="7">
        <v>1.591990873E9</v>
      </c>
      <c r="D144" s="8">
        <f t="shared" si="1"/>
        <v>43994.61196</v>
      </c>
      <c r="E144" s="6" t="s">
        <v>32</v>
      </c>
      <c r="F144" s="9" t="s">
        <v>1515</v>
      </c>
      <c r="G144" s="6" t="s">
        <v>1516</v>
      </c>
      <c r="H144" s="14" t="b">
        <v>1</v>
      </c>
      <c r="I144" s="9" t="s">
        <v>1515</v>
      </c>
      <c r="J144" s="10">
        <v>0.7450045</v>
      </c>
      <c r="K144" s="15" t="str">
        <f>IFERROR(__xludf.DUMMYFUNCTION("""COMPUTED_VALUE"""),"TopCold")</f>
        <v>TopCold</v>
      </c>
    </row>
    <row r="145">
      <c r="A145" s="6" t="s">
        <v>1517</v>
      </c>
      <c r="B145" s="6" t="s">
        <v>1041</v>
      </c>
      <c r="C145" s="7">
        <v>1.592533998E9</v>
      </c>
      <c r="D145" s="8">
        <f t="shared" si="1"/>
        <v>44000.89813</v>
      </c>
      <c r="E145" s="9" t="s">
        <v>23</v>
      </c>
      <c r="F145" s="9" t="s">
        <v>1518</v>
      </c>
      <c r="G145" s="6" t="s">
        <v>1519</v>
      </c>
      <c r="H145" s="14" t="b">
        <v>0</v>
      </c>
      <c r="I145" s="9" t="s">
        <v>1520</v>
      </c>
      <c r="J145" s="10">
        <v>0.7449856</v>
      </c>
      <c r="K145" s="15" t="str">
        <f>IFERROR(__xludf.DUMMYFUNCTION("""COMPUTED_VALUE"""),"ralphswanson")</f>
        <v>ralphswanson</v>
      </c>
    </row>
    <row r="146">
      <c r="A146" s="6" t="s">
        <v>1521</v>
      </c>
      <c r="B146" s="6" t="s">
        <v>1522</v>
      </c>
      <c r="C146" s="7">
        <v>1.591808997E9</v>
      </c>
      <c r="D146" s="8">
        <f t="shared" si="1"/>
        <v>43992.50691</v>
      </c>
      <c r="E146" s="9" t="s">
        <v>723</v>
      </c>
      <c r="F146" s="9" t="s">
        <v>1523</v>
      </c>
      <c r="G146" s="6" t="s">
        <v>1524</v>
      </c>
      <c r="H146" s="14" t="b">
        <v>0</v>
      </c>
      <c r="I146" s="9" t="s">
        <v>1525</v>
      </c>
      <c r="J146" s="10">
        <v>0.7448772</v>
      </c>
      <c r="K146" s="15" t="str">
        <f>IFERROR(__xludf.DUMMYFUNCTION("""COMPUTED_VALUE"""),"walkintheforest1")</f>
        <v>walkintheforest1</v>
      </c>
    </row>
    <row r="147">
      <c r="A147" s="5" t="s">
        <v>1526</v>
      </c>
      <c r="B147" s="6" t="s">
        <v>1522</v>
      </c>
      <c r="C147" s="7">
        <v>1.592353192E9</v>
      </c>
      <c r="D147" s="8">
        <f t="shared" si="1"/>
        <v>43998.80546</v>
      </c>
      <c r="E147" s="9" t="s">
        <v>12</v>
      </c>
      <c r="F147" s="9" t="s">
        <v>1527</v>
      </c>
      <c r="G147" s="6" t="s">
        <v>1528</v>
      </c>
      <c r="H147" s="14" t="b">
        <v>0</v>
      </c>
      <c r="I147" s="9" t="s">
        <v>1529</v>
      </c>
      <c r="J147" s="10">
        <v>0.74471194</v>
      </c>
      <c r="K147" s="15" t="str">
        <f>IFERROR(__xludf.DUMMYFUNCTION("""COMPUTED_VALUE"""),"whatdamaple")</f>
        <v>whatdamaple</v>
      </c>
    </row>
    <row r="148">
      <c r="A148" s="6" t="s">
        <v>1530</v>
      </c>
      <c r="B148" s="6" t="s">
        <v>1522</v>
      </c>
      <c r="C148" s="7">
        <v>1.593304058E9</v>
      </c>
      <c r="D148" s="8">
        <f t="shared" si="1"/>
        <v>44009.81086</v>
      </c>
      <c r="E148" s="9" t="s">
        <v>23</v>
      </c>
      <c r="F148" s="9" t="s">
        <v>1531</v>
      </c>
      <c r="G148" s="6" t="s">
        <v>1532</v>
      </c>
      <c r="H148" s="14" t="b">
        <v>0</v>
      </c>
      <c r="I148" s="9" t="s">
        <v>1531</v>
      </c>
      <c r="J148" s="10">
        <v>0.74461305</v>
      </c>
      <c r="K148" s="15" t="str">
        <f>IFERROR(__xludf.DUMMYFUNCTION("""COMPUTED_VALUE"""),"pete_EFF")</f>
        <v>pete_EFF</v>
      </c>
    </row>
    <row r="149">
      <c r="A149" s="6" t="s">
        <v>1533</v>
      </c>
      <c r="B149" s="6" t="s">
        <v>1522</v>
      </c>
      <c r="C149" s="7">
        <v>1.591571383E9</v>
      </c>
      <c r="D149" s="8">
        <f t="shared" si="1"/>
        <v>43989.75675</v>
      </c>
      <c r="E149" s="9" t="s">
        <v>17</v>
      </c>
      <c r="F149" s="9" t="s">
        <v>1534</v>
      </c>
      <c r="G149" s="6" t="s">
        <v>1535</v>
      </c>
      <c r="H149" s="14" t="b">
        <v>0</v>
      </c>
      <c r="I149" s="9" t="s">
        <v>1154</v>
      </c>
      <c r="J149" s="10">
        <v>0.74455476</v>
      </c>
      <c r="K149" s="15" t="str">
        <f>IFERROR(__xludf.DUMMYFUNCTION("""COMPUTED_VALUE"""),"spectrequeen")</f>
        <v>spectrequeen</v>
      </c>
    </row>
    <row r="150">
      <c r="A150" s="6" t="s">
        <v>1536</v>
      </c>
      <c r="B150" s="6" t="s">
        <v>1537</v>
      </c>
      <c r="C150" s="7">
        <v>1.591065885E9</v>
      </c>
      <c r="D150" s="8">
        <f t="shared" si="1"/>
        <v>43983.90608</v>
      </c>
      <c r="E150" s="9" t="s">
        <v>23</v>
      </c>
      <c r="F150" s="9" t="s">
        <v>1538</v>
      </c>
      <c r="G150" s="6" t="s">
        <v>1539</v>
      </c>
      <c r="H150" s="14" t="b">
        <v>0</v>
      </c>
      <c r="I150" s="9" t="s">
        <v>1540</v>
      </c>
      <c r="J150" s="10">
        <v>0.7409988</v>
      </c>
      <c r="K150" s="15" t="str">
        <f>IFERROR(__xludf.DUMMYFUNCTION("""COMPUTED_VALUE"""),"Lupinfujiko")</f>
        <v>Lupinfujiko</v>
      </c>
    </row>
    <row r="151">
      <c r="A151" s="6" t="s">
        <v>1541</v>
      </c>
      <c r="B151" s="6" t="s">
        <v>1542</v>
      </c>
      <c r="C151" s="7">
        <v>1.591683101E9</v>
      </c>
      <c r="D151" s="8">
        <f t="shared" si="1"/>
        <v>43991.04978</v>
      </c>
      <c r="E151" s="6" t="s">
        <v>32</v>
      </c>
      <c r="F151" s="9" t="s">
        <v>1543</v>
      </c>
      <c r="G151" s="6" t="s">
        <v>1544</v>
      </c>
      <c r="H151" s="14" t="b">
        <v>1</v>
      </c>
      <c r="I151" s="9" t="s">
        <v>1543</v>
      </c>
      <c r="J151" s="10">
        <v>0.74076873</v>
      </c>
      <c r="K151" s="15" t="str">
        <f>IFERROR(__xludf.DUMMYFUNCTION("""COMPUTED_VALUE"""),"Colinfood")</f>
        <v>Colinfood</v>
      </c>
    </row>
    <row r="152">
      <c r="A152" s="6" t="s">
        <v>1545</v>
      </c>
      <c r="B152" s="6" t="s">
        <v>1546</v>
      </c>
      <c r="C152" s="7">
        <v>1.59103452E9</v>
      </c>
      <c r="D152" s="8">
        <f t="shared" si="1"/>
        <v>43983.54306</v>
      </c>
      <c r="E152" s="9" t="s">
        <v>111</v>
      </c>
      <c r="F152" s="9" t="s">
        <v>1547</v>
      </c>
      <c r="G152" s="6" t="s">
        <v>1548</v>
      </c>
      <c r="H152" s="14" t="b">
        <v>0</v>
      </c>
      <c r="I152" s="9" t="s">
        <v>1549</v>
      </c>
      <c r="J152" s="10">
        <v>0.7398627</v>
      </c>
      <c r="K152" s="15" t="str">
        <f>IFERROR(__xludf.DUMMYFUNCTION("""COMPUTED_VALUE"""),"GunsNCrutches")</f>
        <v>GunsNCrutches</v>
      </c>
    </row>
    <row r="153">
      <c r="A153" s="6" t="s">
        <v>1550</v>
      </c>
      <c r="B153" s="6" t="s">
        <v>1345</v>
      </c>
      <c r="C153" s="7">
        <v>1.591472188E9</v>
      </c>
      <c r="D153" s="8">
        <f t="shared" si="1"/>
        <v>43988.60866</v>
      </c>
      <c r="E153" s="6" t="s">
        <v>1551</v>
      </c>
      <c r="F153" s="9" t="s">
        <v>1552</v>
      </c>
      <c r="G153" s="6" t="s">
        <v>1553</v>
      </c>
      <c r="H153" s="14" t="b">
        <v>0</v>
      </c>
      <c r="I153" s="6" t="s">
        <v>1554</v>
      </c>
      <c r="J153" s="10">
        <v>0.73821145</v>
      </c>
      <c r="K153" s="15" t="str">
        <f>IFERROR(__xludf.DUMMYFUNCTION("""COMPUTED_VALUE"""),"makingacanadian")</f>
        <v>makingacanadian</v>
      </c>
    </row>
    <row r="154">
      <c r="A154" s="6" t="s">
        <v>1555</v>
      </c>
      <c r="B154" s="6" t="s">
        <v>925</v>
      </c>
      <c r="C154" s="7">
        <v>1.591589398E9</v>
      </c>
      <c r="D154" s="8">
        <f t="shared" si="1"/>
        <v>43989.96525</v>
      </c>
      <c r="E154" s="9" t="s">
        <v>12</v>
      </c>
      <c r="F154" s="9" t="s">
        <v>1556</v>
      </c>
      <c r="G154" s="6" t="s">
        <v>1557</v>
      </c>
      <c r="H154" s="14" t="b">
        <v>0</v>
      </c>
      <c r="I154" s="9" t="s">
        <v>1558</v>
      </c>
      <c r="J154" s="10">
        <v>0.735846</v>
      </c>
      <c r="K154" s="15" t="str">
        <f>IFERROR(__xludf.DUMMYFUNCTION("""COMPUTED_VALUE"""),"throwaway2460o1e")</f>
        <v>throwaway2460o1e</v>
      </c>
    </row>
    <row r="155">
      <c r="A155" s="6" t="s">
        <v>1559</v>
      </c>
      <c r="B155" s="6" t="s">
        <v>1560</v>
      </c>
      <c r="C155" s="7">
        <v>1.591797183E9</v>
      </c>
      <c r="D155" s="8">
        <f t="shared" si="1"/>
        <v>43992.37017</v>
      </c>
      <c r="E155" s="6" t="s">
        <v>32</v>
      </c>
      <c r="F155" s="9" t="s">
        <v>1561</v>
      </c>
      <c r="G155" s="6" t="s">
        <v>1562</v>
      </c>
      <c r="H155" s="14" t="b">
        <v>1</v>
      </c>
      <c r="I155" s="9" t="s">
        <v>1561</v>
      </c>
      <c r="J155" s="10">
        <v>0.73550487</v>
      </c>
      <c r="K155" s="15" t="str">
        <f>IFERROR(__xludf.DUMMYFUNCTION("""COMPUTED_VALUE"""),"narf8h1")</f>
        <v>narf8h1</v>
      </c>
    </row>
    <row r="156">
      <c r="A156" s="6" t="s">
        <v>1563</v>
      </c>
      <c r="B156" s="6" t="s">
        <v>1564</v>
      </c>
      <c r="C156" s="7">
        <v>1.592517406E9</v>
      </c>
      <c r="D156" s="8">
        <f t="shared" si="1"/>
        <v>44000.70609</v>
      </c>
      <c r="E156" s="9" t="s">
        <v>1565</v>
      </c>
      <c r="F156" s="9" t="s">
        <v>1566</v>
      </c>
      <c r="G156" s="6" t="s">
        <v>1567</v>
      </c>
      <c r="H156" s="14" t="b">
        <v>0</v>
      </c>
      <c r="I156" s="9" t="s">
        <v>1568</v>
      </c>
      <c r="J156" s="10">
        <v>0.7354097</v>
      </c>
      <c r="K156" s="15" t="str">
        <f>IFERROR(__xludf.DUMMYFUNCTION("""COMPUTED_VALUE"""),"tylerpkeaton")</f>
        <v>tylerpkeaton</v>
      </c>
    </row>
    <row r="157">
      <c r="A157" s="6" t="s">
        <v>1569</v>
      </c>
      <c r="B157" s="6" t="s">
        <v>935</v>
      </c>
      <c r="C157" s="7">
        <v>1.59286302E9</v>
      </c>
      <c r="D157" s="8">
        <f t="shared" si="1"/>
        <v>44004.70625</v>
      </c>
      <c r="E157" s="9" t="s">
        <v>173</v>
      </c>
      <c r="F157" s="9" t="s">
        <v>1570</v>
      </c>
      <c r="G157" s="6" t="s">
        <v>1571</v>
      </c>
      <c r="H157" s="14" t="b">
        <v>0</v>
      </c>
      <c r="I157" s="9" t="s">
        <v>1572</v>
      </c>
      <c r="J157" s="10">
        <v>0.733013</v>
      </c>
      <c r="K157" s="15" t="str">
        <f>IFERROR(__xludf.DUMMYFUNCTION("""COMPUTED_VALUE"""),"kekkity69")</f>
        <v>kekkity69</v>
      </c>
    </row>
    <row r="158">
      <c r="A158" s="6" t="s">
        <v>1573</v>
      </c>
      <c r="B158" s="6" t="s">
        <v>1148</v>
      </c>
      <c r="C158" s="7">
        <v>1.591472351E9</v>
      </c>
      <c r="D158" s="8">
        <f t="shared" si="1"/>
        <v>43988.61054</v>
      </c>
      <c r="E158" s="9" t="s">
        <v>23</v>
      </c>
      <c r="F158" s="9" t="s">
        <v>1574</v>
      </c>
      <c r="G158" s="6" t="s">
        <v>1575</v>
      </c>
      <c r="H158" s="14" t="b">
        <v>0</v>
      </c>
      <c r="I158" s="9" t="s">
        <v>1576</v>
      </c>
      <c r="J158" s="10">
        <v>0.7324698</v>
      </c>
      <c r="K158" s="15" t="str">
        <f>IFERROR(__xludf.DUMMYFUNCTION("""COMPUTED_VALUE"""),"Andrenachrome")</f>
        <v>Andrenachrome</v>
      </c>
    </row>
    <row r="159">
      <c r="A159" s="6" t="s">
        <v>1577</v>
      </c>
      <c r="B159" s="6" t="s">
        <v>1578</v>
      </c>
      <c r="C159" s="7">
        <v>1.591685306E9</v>
      </c>
      <c r="D159" s="8">
        <f t="shared" si="1"/>
        <v>43991.0753</v>
      </c>
      <c r="E159" s="9" t="s">
        <v>12</v>
      </c>
      <c r="F159" s="9" t="s">
        <v>1579</v>
      </c>
      <c r="G159" s="6" t="s">
        <v>1580</v>
      </c>
      <c r="H159" s="14" t="b">
        <v>0</v>
      </c>
      <c r="I159" s="9" t="s">
        <v>1581</v>
      </c>
      <c r="J159" s="10">
        <v>0.73134905</v>
      </c>
      <c r="K159" s="15" t="str">
        <f>IFERROR(__xludf.DUMMYFUNCTION("""COMPUTED_VALUE"""),"Frosty_List")</f>
        <v>Frosty_List</v>
      </c>
    </row>
    <row r="160">
      <c r="A160" s="6" t="s">
        <v>1582</v>
      </c>
      <c r="B160" s="6" t="s">
        <v>1583</v>
      </c>
      <c r="C160" s="7">
        <v>1.593238556E9</v>
      </c>
      <c r="D160" s="8">
        <f t="shared" si="1"/>
        <v>44009.05273</v>
      </c>
      <c r="E160" s="9" t="s">
        <v>111</v>
      </c>
      <c r="F160" s="9" t="s">
        <v>1584</v>
      </c>
      <c r="G160" s="6" t="s">
        <v>1585</v>
      </c>
      <c r="H160" s="14" t="b">
        <v>0</v>
      </c>
      <c r="I160" s="9" t="s">
        <v>1584</v>
      </c>
      <c r="J160" s="10">
        <v>0.7300102</v>
      </c>
      <c r="K160" s="15" t="str">
        <f>IFERROR(__xludf.DUMMYFUNCTION("""COMPUTED_VALUE"""),"SilverBarnacle2")</f>
        <v>SilverBarnacle2</v>
      </c>
    </row>
    <row r="161">
      <c r="A161" s="6" t="s">
        <v>1586</v>
      </c>
      <c r="B161" s="6" t="s">
        <v>1587</v>
      </c>
      <c r="C161" s="7">
        <v>1.591714512E9</v>
      </c>
      <c r="D161" s="8">
        <f t="shared" si="1"/>
        <v>43991.41333</v>
      </c>
      <c r="E161" s="6" t="s">
        <v>32</v>
      </c>
      <c r="F161" s="9" t="s">
        <v>1588</v>
      </c>
      <c r="G161" s="6" t="s">
        <v>1589</v>
      </c>
      <c r="H161" s="14" t="b">
        <v>1</v>
      </c>
      <c r="I161" s="9" t="s">
        <v>1588</v>
      </c>
      <c r="J161" s="10">
        <v>0.7297714</v>
      </c>
      <c r="K161" s="15" t="str">
        <f>IFERROR(__xludf.DUMMYFUNCTION("""COMPUTED_VALUE"""),"AnnoymousName")</f>
        <v>AnnoymousName</v>
      </c>
    </row>
    <row r="162">
      <c r="A162" s="6" t="s">
        <v>1590</v>
      </c>
      <c r="B162" s="6" t="s">
        <v>1239</v>
      </c>
      <c r="C162" s="7">
        <v>1.591213827E9</v>
      </c>
      <c r="D162" s="8">
        <f t="shared" si="1"/>
        <v>43985.61837</v>
      </c>
      <c r="E162" s="9" t="s">
        <v>92</v>
      </c>
      <c r="F162" s="9" t="s">
        <v>1591</v>
      </c>
      <c r="G162" s="6" t="s">
        <v>1592</v>
      </c>
      <c r="H162" s="14" t="b">
        <v>0</v>
      </c>
      <c r="I162" s="9" t="s">
        <v>1593</v>
      </c>
      <c r="J162" s="10">
        <v>0.72967446</v>
      </c>
      <c r="K162" s="15" t="str">
        <f>IFERROR(__xludf.DUMMYFUNCTION("""COMPUTED_VALUE"""),"cadthrowaway101")</f>
        <v>cadthrowaway101</v>
      </c>
    </row>
    <row r="163">
      <c r="A163" s="6" t="s">
        <v>1594</v>
      </c>
      <c r="B163" s="6" t="s">
        <v>1595</v>
      </c>
      <c r="C163" s="7">
        <v>1.591229476E9</v>
      </c>
      <c r="D163" s="8">
        <f t="shared" si="1"/>
        <v>43985.79949</v>
      </c>
      <c r="E163" s="9" t="s">
        <v>111</v>
      </c>
      <c r="F163" s="9" t="s">
        <v>1596</v>
      </c>
      <c r="G163" s="6" t="s">
        <v>1597</v>
      </c>
      <c r="H163" s="14" t="b">
        <v>0</v>
      </c>
      <c r="I163" s="9" t="s">
        <v>1598</v>
      </c>
      <c r="J163" s="10">
        <v>0.72770894</v>
      </c>
      <c r="K163" s="15" t="str">
        <f>IFERROR(__xludf.DUMMYFUNCTION("""COMPUTED_VALUE"""),"chrisgaines69")</f>
        <v>chrisgaines69</v>
      </c>
    </row>
    <row r="164">
      <c r="A164" s="6" t="s">
        <v>1599</v>
      </c>
      <c r="B164" s="6" t="s">
        <v>1600</v>
      </c>
      <c r="C164" s="7">
        <v>1.593388068E9</v>
      </c>
      <c r="D164" s="8">
        <f t="shared" si="1"/>
        <v>44010.78319</v>
      </c>
      <c r="E164" s="9" t="s">
        <v>960</v>
      </c>
      <c r="F164" s="9" t="s">
        <v>1601</v>
      </c>
      <c r="G164" s="6" t="s">
        <v>1602</v>
      </c>
      <c r="H164" s="14" t="b">
        <v>0</v>
      </c>
      <c r="I164" s="9" t="s">
        <v>1603</v>
      </c>
      <c r="J164" s="10">
        <v>0.7249108</v>
      </c>
      <c r="K164" s="15" t="str">
        <f>IFERROR(__xludf.DUMMYFUNCTION("""COMPUTED_VALUE"""),"OrZ_Blu_Toad")</f>
        <v>OrZ_Blu_Toad</v>
      </c>
    </row>
    <row r="165">
      <c r="A165" s="6" t="s">
        <v>1604</v>
      </c>
      <c r="B165" s="6" t="s">
        <v>1281</v>
      </c>
      <c r="C165" s="7">
        <v>1.593483969E9</v>
      </c>
      <c r="D165" s="8">
        <f t="shared" si="1"/>
        <v>44011.89316</v>
      </c>
      <c r="E165" s="9" t="s">
        <v>1605</v>
      </c>
      <c r="F165" s="9" t="s">
        <v>1606</v>
      </c>
      <c r="G165" s="6" t="s">
        <v>1607</v>
      </c>
      <c r="H165" s="14" t="b">
        <v>0</v>
      </c>
      <c r="I165" s="9" t="s">
        <v>1608</v>
      </c>
      <c r="J165" s="10">
        <v>0.724476</v>
      </c>
      <c r="K165" s="15" t="str">
        <f>IFERROR(__xludf.DUMMYFUNCTION("""COMPUTED_VALUE"""),"CanadiaNationalist")</f>
        <v>CanadiaNationalist</v>
      </c>
    </row>
    <row r="166">
      <c r="A166" s="6" t="s">
        <v>1609</v>
      </c>
      <c r="B166" s="6" t="s">
        <v>1610</v>
      </c>
      <c r="C166" s="7">
        <v>1.592693261E9</v>
      </c>
      <c r="D166" s="8">
        <f t="shared" si="1"/>
        <v>44002.74145</v>
      </c>
      <c r="E166" s="9" t="s">
        <v>1611</v>
      </c>
      <c r="F166" s="9" t="s">
        <v>1612</v>
      </c>
      <c r="G166" s="6" t="s">
        <v>1613</v>
      </c>
      <c r="H166" s="14" t="b">
        <v>0</v>
      </c>
      <c r="I166" s="9" t="s">
        <v>1614</v>
      </c>
      <c r="J166" s="10">
        <v>0.72374713</v>
      </c>
      <c r="K166" s="15" t="str">
        <f>IFERROR(__xludf.DUMMYFUNCTION("""COMPUTED_VALUE"""),"paul--kemp")</f>
        <v>paul--kemp</v>
      </c>
    </row>
    <row r="167">
      <c r="A167" s="6" t="s">
        <v>1615</v>
      </c>
      <c r="B167" s="6" t="s">
        <v>1443</v>
      </c>
      <c r="C167" s="7">
        <v>1.592807821E9</v>
      </c>
      <c r="D167" s="8">
        <f t="shared" si="1"/>
        <v>44004.06737</v>
      </c>
      <c r="E167" s="9" t="s">
        <v>1444</v>
      </c>
      <c r="F167" s="9" t="s">
        <v>1616</v>
      </c>
      <c r="G167" s="6" t="s">
        <v>1617</v>
      </c>
      <c r="H167" s="14" t="b">
        <v>0</v>
      </c>
      <c r="I167" s="9" t="s">
        <v>1447</v>
      </c>
      <c r="J167" s="10">
        <v>0.7228332</v>
      </c>
      <c r="K167" s="15" t="str">
        <f>IFERROR(__xludf.DUMMYFUNCTION("""COMPUTED_VALUE"""),"RedPilledAB")</f>
        <v>RedPilledAB</v>
      </c>
    </row>
    <row r="168">
      <c r="A168" s="6" t="s">
        <v>1618</v>
      </c>
      <c r="B168" s="6" t="s">
        <v>1619</v>
      </c>
      <c r="C168" s="7">
        <v>1.591106444E9</v>
      </c>
      <c r="D168" s="8">
        <f t="shared" si="1"/>
        <v>43984.37551</v>
      </c>
      <c r="E168" s="9" t="s">
        <v>111</v>
      </c>
      <c r="F168" s="9" t="s">
        <v>1620</v>
      </c>
      <c r="G168" s="6" t="s">
        <v>1621</v>
      </c>
      <c r="H168" s="14" t="b">
        <v>0</v>
      </c>
      <c r="I168" s="9" t="s">
        <v>1622</v>
      </c>
      <c r="J168" s="10">
        <v>0.72021973</v>
      </c>
      <c r="K168" s="15" t="str">
        <f>IFERROR(__xludf.DUMMYFUNCTION("""COMPUTED_VALUE"""),"spicyconservative")</f>
        <v>spicyconservative</v>
      </c>
    </row>
    <row r="169">
      <c r="A169" s="6" t="s">
        <v>1623</v>
      </c>
      <c r="B169" s="6" t="s">
        <v>930</v>
      </c>
      <c r="C169" s="7">
        <v>1.592423283E9</v>
      </c>
      <c r="D169" s="8">
        <f t="shared" si="1"/>
        <v>43999.6167</v>
      </c>
      <c r="E169" s="9" t="s">
        <v>413</v>
      </c>
      <c r="F169" s="9" t="s">
        <v>1624</v>
      </c>
      <c r="G169" s="6" t="s">
        <v>1625</v>
      </c>
      <c r="H169" s="14" t="b">
        <v>0</v>
      </c>
      <c r="I169" s="9" t="s">
        <v>1626</v>
      </c>
      <c r="J169" s="10">
        <v>0.71790564</v>
      </c>
      <c r="K169" s="15" t="str">
        <f>IFERROR(__xludf.DUMMYFUNCTION("""COMPUTED_VALUE"""),"rexduke")</f>
        <v>rexduke</v>
      </c>
    </row>
    <row r="170">
      <c r="A170" s="5" t="s">
        <v>1627</v>
      </c>
      <c r="B170" s="6" t="s">
        <v>1522</v>
      </c>
      <c r="C170" s="7">
        <v>1.59207326E9</v>
      </c>
      <c r="D170" s="8">
        <f t="shared" si="1"/>
        <v>43995.56551</v>
      </c>
      <c r="E170" s="9" t="s">
        <v>12</v>
      </c>
      <c r="F170" s="9" t="s">
        <v>1628</v>
      </c>
      <c r="G170" s="6" t="s">
        <v>1629</v>
      </c>
      <c r="H170" s="14" t="b">
        <v>0</v>
      </c>
      <c r="I170" s="9" t="s">
        <v>1628</v>
      </c>
      <c r="J170" s="10">
        <v>0.7128458</v>
      </c>
      <c r="K170" s="15" t="str">
        <f>IFERROR(__xludf.DUMMYFUNCTION("""COMPUTED_VALUE"""),"redbastie")</f>
        <v>redbastie</v>
      </c>
    </row>
    <row r="171">
      <c r="A171" s="6" t="s">
        <v>1630</v>
      </c>
      <c r="B171" s="6" t="s">
        <v>991</v>
      </c>
      <c r="C171" s="7">
        <v>1.591840026E9</v>
      </c>
      <c r="D171" s="8">
        <f t="shared" si="1"/>
        <v>43992.86604</v>
      </c>
      <c r="E171" s="9" t="s">
        <v>12</v>
      </c>
      <c r="F171" s="9" t="s">
        <v>1631</v>
      </c>
      <c r="G171" s="6" t="s">
        <v>1632</v>
      </c>
      <c r="H171" s="14" t="b">
        <v>0</v>
      </c>
      <c r="I171" s="9" t="s">
        <v>1633</v>
      </c>
      <c r="J171" s="10">
        <v>0.7108938</v>
      </c>
      <c r="K171" s="15" t="str">
        <f>IFERROR(__xludf.DUMMYFUNCTION("""COMPUTED_VALUE"""),"TokingOfAppreciation")</f>
        <v>TokingOfAppreciation</v>
      </c>
    </row>
    <row r="172">
      <c r="A172" s="6" t="s">
        <v>1634</v>
      </c>
      <c r="B172" s="6" t="s">
        <v>1635</v>
      </c>
      <c r="C172" s="7">
        <v>1.591409785E9</v>
      </c>
      <c r="D172" s="8">
        <f t="shared" si="1"/>
        <v>43987.8864</v>
      </c>
      <c r="E172" s="9" t="s">
        <v>17</v>
      </c>
      <c r="F172" s="9" t="s">
        <v>1636</v>
      </c>
      <c r="G172" s="6" t="s">
        <v>1637</v>
      </c>
      <c r="H172" s="14" t="b">
        <v>0</v>
      </c>
      <c r="I172" s="9" t="s">
        <v>1638</v>
      </c>
      <c r="J172" s="10">
        <v>0.710112</v>
      </c>
      <c r="K172" s="15" t="str">
        <f>IFERROR(__xludf.DUMMYFUNCTION("""COMPUTED_VALUE"""),"_LeftofCenter_")</f>
        <v>_LeftofCenter_</v>
      </c>
    </row>
    <row r="173">
      <c r="A173" s="6" t="s">
        <v>1639</v>
      </c>
      <c r="B173" s="6" t="s">
        <v>1640</v>
      </c>
      <c r="C173" s="7">
        <v>1.591232353E9</v>
      </c>
      <c r="D173" s="8">
        <f t="shared" si="1"/>
        <v>43985.83279</v>
      </c>
      <c r="E173" s="6" t="s">
        <v>32</v>
      </c>
      <c r="F173" s="9" t="s">
        <v>1641</v>
      </c>
      <c r="G173" s="6" t="s">
        <v>1642</v>
      </c>
      <c r="H173" s="14" t="b">
        <v>1</v>
      </c>
      <c r="I173" s="9" t="s">
        <v>1641</v>
      </c>
      <c r="J173" s="10">
        <v>0.7093121</v>
      </c>
      <c r="K173" s="15" t="str">
        <f>IFERROR(__xludf.DUMMYFUNCTION("""COMPUTED_VALUE"""),"LouBagger")</f>
        <v>LouBagger</v>
      </c>
    </row>
    <row r="174">
      <c r="A174" s="6" t="s">
        <v>1643</v>
      </c>
      <c r="B174" s="6" t="s">
        <v>1041</v>
      </c>
      <c r="C174" s="7">
        <v>1.591205916E9</v>
      </c>
      <c r="D174" s="8">
        <f t="shared" si="1"/>
        <v>43985.52681</v>
      </c>
      <c r="E174" s="9" t="s">
        <v>1124</v>
      </c>
      <c r="F174" s="9" t="s">
        <v>1644</v>
      </c>
      <c r="G174" s="6" t="s">
        <v>1645</v>
      </c>
      <c r="H174" s="14" t="b">
        <v>0</v>
      </c>
      <c r="I174" s="9" t="s">
        <v>1646</v>
      </c>
      <c r="J174" s="10">
        <v>0.7093121</v>
      </c>
      <c r="K174" s="15" t="str">
        <f>IFERROR(__xludf.DUMMYFUNCTION("""COMPUTED_VALUE"""),"swansong19")</f>
        <v>swansong19</v>
      </c>
    </row>
    <row r="175">
      <c r="A175" s="6" t="s">
        <v>1647</v>
      </c>
      <c r="B175" s="6" t="s">
        <v>1041</v>
      </c>
      <c r="C175" s="7">
        <v>1.592910793E9</v>
      </c>
      <c r="D175" s="8">
        <f t="shared" si="1"/>
        <v>44005.25918</v>
      </c>
      <c r="E175" s="9" t="s">
        <v>17</v>
      </c>
      <c r="F175" s="9" t="s">
        <v>1648</v>
      </c>
      <c r="G175" s="6" t="s">
        <v>1649</v>
      </c>
      <c r="H175" s="14" t="b">
        <v>0</v>
      </c>
      <c r="I175" s="9" t="s">
        <v>1650</v>
      </c>
      <c r="J175" s="10">
        <v>0.7093121</v>
      </c>
      <c r="K175" s="15" t="str">
        <f>IFERROR(__xludf.DUMMYFUNCTION("""COMPUTED_VALUE"""),"ricosandarx")</f>
        <v>ricosandarx</v>
      </c>
    </row>
    <row r="176">
      <c r="A176" s="6" t="s">
        <v>1651</v>
      </c>
      <c r="B176" s="6" t="s">
        <v>1206</v>
      </c>
      <c r="C176" s="7">
        <v>1.593544312E9</v>
      </c>
      <c r="D176" s="8">
        <f t="shared" si="1"/>
        <v>44012.59157</v>
      </c>
      <c r="E176" s="9" t="s">
        <v>12</v>
      </c>
      <c r="F176" s="9" t="s">
        <v>1652</v>
      </c>
      <c r="G176" s="6" t="s">
        <v>1653</v>
      </c>
      <c r="H176" s="14" t="b">
        <v>0</v>
      </c>
      <c r="I176" s="9" t="s">
        <v>1654</v>
      </c>
      <c r="J176" s="10">
        <v>0.7093121</v>
      </c>
      <c r="K176" s="15" t="str">
        <f>IFERROR(__xludf.DUMMYFUNCTION("""COMPUTED_VALUE"""),"sokos")</f>
        <v>sokos</v>
      </c>
    </row>
    <row r="177">
      <c r="A177" s="6" t="s">
        <v>1655</v>
      </c>
      <c r="B177" s="6" t="s">
        <v>1656</v>
      </c>
      <c r="C177" s="7">
        <v>1.593375692E9</v>
      </c>
      <c r="D177" s="8">
        <f t="shared" si="1"/>
        <v>44010.63995</v>
      </c>
      <c r="E177" s="9" t="s">
        <v>17</v>
      </c>
      <c r="F177" s="9" t="s">
        <v>1657</v>
      </c>
      <c r="G177" s="6" t="s">
        <v>1658</v>
      </c>
      <c r="H177" s="14" t="b">
        <v>0</v>
      </c>
      <c r="I177" s="9" t="s">
        <v>1659</v>
      </c>
      <c r="J177" s="10">
        <v>0.7093121</v>
      </c>
      <c r="K177" s="15" t="str">
        <f>IFERROR(__xludf.DUMMYFUNCTION("""COMPUTED_VALUE"""),"daigosayonarabitch")</f>
        <v>daigosayonarabitch</v>
      </c>
    </row>
    <row r="178">
      <c r="A178" s="6" t="s">
        <v>1660</v>
      </c>
      <c r="B178" s="6" t="s">
        <v>1072</v>
      </c>
      <c r="C178" s="7">
        <v>1.592182E9</v>
      </c>
      <c r="D178" s="8">
        <f t="shared" si="1"/>
        <v>43996.82407</v>
      </c>
      <c r="E178" s="9" t="s">
        <v>291</v>
      </c>
      <c r="F178" s="9" t="s">
        <v>1661</v>
      </c>
      <c r="G178" s="6" t="s">
        <v>1662</v>
      </c>
      <c r="H178" s="14" t="b">
        <v>0</v>
      </c>
      <c r="I178" s="9" t="s">
        <v>1663</v>
      </c>
      <c r="J178" s="10">
        <v>0.7093121</v>
      </c>
      <c r="K178" s="15" t="str">
        <f>IFERROR(__xludf.DUMMYFUNCTION("""COMPUTED_VALUE"""),"Manly_Manspreader")</f>
        <v>Manly_Manspreader</v>
      </c>
    </row>
    <row r="179">
      <c r="A179" s="6" t="s">
        <v>1664</v>
      </c>
      <c r="B179" s="6" t="s">
        <v>951</v>
      </c>
      <c r="C179" s="7">
        <v>1.59280313E9</v>
      </c>
      <c r="D179" s="8">
        <f t="shared" si="1"/>
        <v>44004.01308</v>
      </c>
      <c r="E179" s="6" t="s">
        <v>32</v>
      </c>
      <c r="F179" s="9" t="s">
        <v>1665</v>
      </c>
      <c r="G179" s="6" t="s">
        <v>1666</v>
      </c>
      <c r="H179" s="14" t="b">
        <v>1</v>
      </c>
      <c r="I179" s="9" t="s">
        <v>1665</v>
      </c>
      <c r="J179" s="10">
        <v>0.7093121</v>
      </c>
      <c r="K179" s="15" t="str">
        <f>IFERROR(__xludf.DUMMYFUNCTION("""COMPUTED_VALUE"""),"FreeSpeechism")</f>
        <v>FreeSpeechism</v>
      </c>
    </row>
    <row r="180">
      <c r="A180" s="5" t="s">
        <v>1667</v>
      </c>
      <c r="B180" s="6" t="s">
        <v>991</v>
      </c>
      <c r="C180" s="7">
        <v>1.592866745E9</v>
      </c>
      <c r="D180" s="8">
        <f t="shared" si="1"/>
        <v>44004.74936</v>
      </c>
      <c r="E180" s="9" t="s">
        <v>1668</v>
      </c>
      <c r="F180" s="9" t="s">
        <v>1669</v>
      </c>
      <c r="G180" s="6" t="s">
        <v>1670</v>
      </c>
      <c r="H180" s="14" t="b">
        <v>0</v>
      </c>
      <c r="I180" s="9" t="s">
        <v>1671</v>
      </c>
      <c r="J180" s="10">
        <v>0.7093121</v>
      </c>
      <c r="K180" s="15" t="str">
        <f>IFERROR(__xludf.DUMMYFUNCTION("""COMPUTED_VALUE"""),"mylittlehandgun")</f>
        <v>mylittlehandgun</v>
      </c>
    </row>
    <row r="181">
      <c r="A181" s="6" t="s">
        <v>1672</v>
      </c>
      <c r="B181" s="6" t="s">
        <v>930</v>
      </c>
      <c r="C181" s="7">
        <v>1.593192036E9</v>
      </c>
      <c r="D181" s="8">
        <f t="shared" si="1"/>
        <v>44008.51431</v>
      </c>
      <c r="E181" s="9" t="s">
        <v>723</v>
      </c>
      <c r="F181" s="9" t="s">
        <v>1673</v>
      </c>
      <c r="G181" s="6" t="s">
        <v>1674</v>
      </c>
      <c r="H181" s="14" t="b">
        <v>0</v>
      </c>
      <c r="I181" s="9" t="s">
        <v>1675</v>
      </c>
      <c r="J181" s="10">
        <v>0.70724684</v>
      </c>
      <c r="K181" s="15" t="str">
        <f>IFERROR(__xludf.DUMMYFUNCTION("""COMPUTED_VALUE"""),"ddd202020")</f>
        <v>ddd202020</v>
      </c>
    </row>
    <row r="182">
      <c r="A182" s="6" t="s">
        <v>1676</v>
      </c>
      <c r="B182" s="6" t="s">
        <v>1677</v>
      </c>
      <c r="C182" s="7">
        <v>1.591482323E9</v>
      </c>
      <c r="D182" s="8">
        <f t="shared" si="1"/>
        <v>43988.72596</v>
      </c>
      <c r="E182" s="9" t="s">
        <v>1678</v>
      </c>
      <c r="F182" s="9" t="s">
        <v>1679</v>
      </c>
      <c r="G182" s="6" t="s">
        <v>1680</v>
      </c>
      <c r="H182" s="14" t="b">
        <v>0</v>
      </c>
      <c r="I182" s="9" t="s">
        <v>1681</v>
      </c>
      <c r="J182" s="10">
        <v>0.70584005</v>
      </c>
      <c r="K182" s="15" t="str">
        <f>IFERROR(__xludf.DUMMYFUNCTION("""COMPUTED_VALUE"""),"cole_miner")</f>
        <v>cole_miner</v>
      </c>
    </row>
    <row r="183">
      <c r="A183" s="6" t="s">
        <v>1682</v>
      </c>
      <c r="B183" s="6" t="s">
        <v>1683</v>
      </c>
      <c r="C183" s="7">
        <v>1.592485867E9</v>
      </c>
      <c r="D183" s="8">
        <f t="shared" si="1"/>
        <v>44000.34105</v>
      </c>
      <c r="E183" s="9" t="s">
        <v>17</v>
      </c>
      <c r="F183" s="9" t="s">
        <v>1684</v>
      </c>
      <c r="G183" s="6" t="s">
        <v>1685</v>
      </c>
      <c r="H183" s="14" t="b">
        <v>0</v>
      </c>
      <c r="I183" s="9" t="s">
        <v>1686</v>
      </c>
      <c r="J183" s="10">
        <v>0.7013406</v>
      </c>
      <c r="K183" s="15" t="str">
        <f>IFERROR(__xludf.DUMMYFUNCTION("""COMPUTED_VALUE"""),"FilthyTrucker")</f>
        <v>FilthyTrucker</v>
      </c>
    </row>
    <row r="184">
      <c r="A184" s="6" t="s">
        <v>1687</v>
      </c>
      <c r="B184" s="6" t="s">
        <v>1018</v>
      </c>
      <c r="C184" s="7">
        <v>1.593022219E9</v>
      </c>
      <c r="D184" s="8">
        <f t="shared" si="1"/>
        <v>44006.54883</v>
      </c>
      <c r="E184" s="9" t="s">
        <v>1688</v>
      </c>
      <c r="F184" s="9" t="s">
        <v>1689</v>
      </c>
      <c r="G184" s="6" t="s">
        <v>1690</v>
      </c>
      <c r="H184" s="14" t="b">
        <v>0</v>
      </c>
      <c r="I184" s="9" t="s">
        <v>1691</v>
      </c>
      <c r="J184" s="10">
        <v>0.700277</v>
      </c>
      <c r="K184" s="15" t="str">
        <f>IFERROR(__xludf.DUMMYFUNCTION("""COMPUTED_VALUE"""),"TommyHolefucker")</f>
        <v>TommyHolefucker</v>
      </c>
    </row>
    <row r="185">
      <c r="A185" s="6" t="s">
        <v>1692</v>
      </c>
      <c r="B185" s="6" t="s">
        <v>1148</v>
      </c>
      <c r="C185" s="7">
        <v>1.591220212E9</v>
      </c>
      <c r="D185" s="8">
        <f t="shared" si="1"/>
        <v>43985.69227</v>
      </c>
      <c r="E185" s="9" t="s">
        <v>1688</v>
      </c>
      <c r="F185" s="9" t="s">
        <v>1693</v>
      </c>
      <c r="G185" s="6" t="s">
        <v>1694</v>
      </c>
      <c r="H185" s="14" t="b">
        <v>0</v>
      </c>
      <c r="I185" s="9" t="s">
        <v>1695</v>
      </c>
      <c r="J185" s="10">
        <v>0.698293</v>
      </c>
      <c r="K185" s="15" t="str">
        <f>IFERROR(__xludf.DUMMYFUNCTION("""COMPUTED_VALUE"""),"toysjoe")</f>
        <v>toysjoe</v>
      </c>
    </row>
    <row r="186">
      <c r="A186" s="6" t="s">
        <v>1696</v>
      </c>
      <c r="B186" s="6" t="s">
        <v>1697</v>
      </c>
      <c r="C186" s="7">
        <v>1.592167142E9</v>
      </c>
      <c r="D186" s="8">
        <f t="shared" si="1"/>
        <v>43996.65211</v>
      </c>
      <c r="E186" s="6" t="s">
        <v>32</v>
      </c>
      <c r="F186" s="9" t="s">
        <v>1698</v>
      </c>
      <c r="G186" s="6" t="s">
        <v>1699</v>
      </c>
      <c r="H186" s="14" t="b">
        <v>1</v>
      </c>
      <c r="I186" s="9" t="s">
        <v>1698</v>
      </c>
      <c r="J186" s="10">
        <v>0.69609696</v>
      </c>
      <c r="K186" s="15" t="str">
        <f>IFERROR(__xludf.DUMMYFUNCTION("""COMPUTED_VALUE"""),"JohnStamosEnoughSaid")</f>
        <v>JohnStamosEnoughSaid</v>
      </c>
    </row>
    <row r="187">
      <c r="A187" s="6" t="s">
        <v>1700</v>
      </c>
      <c r="B187" s="6" t="s">
        <v>1701</v>
      </c>
      <c r="C187" s="7">
        <v>1.592031049E9</v>
      </c>
      <c r="D187" s="8">
        <f t="shared" si="1"/>
        <v>43995.07696</v>
      </c>
      <c r="E187" s="9" t="s">
        <v>1702</v>
      </c>
      <c r="F187" s="9" t="s">
        <v>1703</v>
      </c>
      <c r="G187" s="6" t="s">
        <v>1704</v>
      </c>
      <c r="H187" s="14" t="b">
        <v>0</v>
      </c>
      <c r="I187" s="9" t="s">
        <v>1703</v>
      </c>
      <c r="J187" s="10">
        <v>0.69542736</v>
      </c>
      <c r="K187" s="15" t="str">
        <f>IFERROR(__xludf.DUMMYFUNCTION("""COMPUTED_VALUE"""),"Yupa")</f>
        <v>Yupa</v>
      </c>
    </row>
    <row r="188">
      <c r="A188" s="6" t="s">
        <v>1705</v>
      </c>
      <c r="B188" s="6" t="s">
        <v>872</v>
      </c>
      <c r="C188" s="7">
        <v>1.59326368E9</v>
      </c>
      <c r="D188" s="8">
        <f t="shared" si="1"/>
        <v>44009.34352</v>
      </c>
      <c r="E188" s="9" t="s">
        <v>23</v>
      </c>
      <c r="F188" s="9" t="s">
        <v>1706</v>
      </c>
      <c r="G188" s="6" t="s">
        <v>1707</v>
      </c>
      <c r="H188" s="14" t="b">
        <v>0</v>
      </c>
      <c r="I188" s="9" t="s">
        <v>1706</v>
      </c>
      <c r="J188" s="10">
        <v>0.69542736</v>
      </c>
      <c r="K188" s="15" t="str">
        <f>IFERROR(__xludf.DUMMYFUNCTION("""COMPUTED_VALUE"""),"Boomdiddy")</f>
        <v>Boomdiddy</v>
      </c>
    </row>
    <row r="189">
      <c r="A189" s="6" t="s">
        <v>1708</v>
      </c>
      <c r="B189" s="6" t="s">
        <v>1709</v>
      </c>
      <c r="C189" s="7">
        <v>1.593195504E9</v>
      </c>
      <c r="D189" s="8">
        <f t="shared" si="1"/>
        <v>44008.55444</v>
      </c>
      <c r="E189" s="9" t="s">
        <v>1710</v>
      </c>
      <c r="F189" s="9" t="s">
        <v>1711</v>
      </c>
      <c r="G189" s="6" t="s">
        <v>1712</v>
      </c>
      <c r="H189" s="14" t="b">
        <v>0</v>
      </c>
      <c r="I189" s="9" t="s">
        <v>1713</v>
      </c>
      <c r="J189" s="10">
        <v>0.69542736</v>
      </c>
      <c r="K189" s="15" t="str">
        <f>IFERROR(__xludf.DUMMYFUNCTION("""COMPUTED_VALUE"""),"EggmanRises")</f>
        <v>EggmanRises</v>
      </c>
    </row>
    <row r="190">
      <c r="A190" s="6" t="s">
        <v>1714</v>
      </c>
      <c r="B190" s="6" t="s">
        <v>1715</v>
      </c>
      <c r="C190" s="7">
        <v>1.591617123E9</v>
      </c>
      <c r="D190" s="8">
        <f t="shared" si="1"/>
        <v>43990.28615</v>
      </c>
      <c r="E190" s="9" t="s">
        <v>36</v>
      </c>
      <c r="F190" s="9" t="s">
        <v>1716</v>
      </c>
      <c r="G190" s="6" t="s">
        <v>1717</v>
      </c>
      <c r="H190" s="14" t="b">
        <v>0</v>
      </c>
      <c r="I190" s="9" t="s">
        <v>1718</v>
      </c>
      <c r="J190" s="10">
        <v>0.69542736</v>
      </c>
      <c r="K190" s="15" t="str">
        <f>IFERROR(__xludf.DUMMYFUNCTION("""COMPUTED_VALUE"""),"jefffffffff")</f>
        <v>jefffffffff</v>
      </c>
    </row>
    <row r="191">
      <c r="A191" s="6" t="s">
        <v>1719</v>
      </c>
      <c r="B191" s="6" t="s">
        <v>1546</v>
      </c>
      <c r="C191" s="7">
        <v>1.591655316E9</v>
      </c>
      <c r="D191" s="8">
        <f t="shared" si="1"/>
        <v>43990.72819</v>
      </c>
      <c r="E191" s="9" t="s">
        <v>131</v>
      </c>
      <c r="F191" s="9" t="s">
        <v>1720</v>
      </c>
      <c r="G191" s="6" t="s">
        <v>1721</v>
      </c>
      <c r="H191" s="14" t="b">
        <v>0</v>
      </c>
      <c r="I191" s="9" t="s">
        <v>1722</v>
      </c>
      <c r="J191" s="10">
        <v>0.69542736</v>
      </c>
      <c r="K191" s="15" t="str">
        <f>IFERROR(__xludf.DUMMYFUNCTION("""COMPUTED_VALUE"""),"asymptoticessence")</f>
        <v>asymptoticessence</v>
      </c>
    </row>
    <row r="192">
      <c r="A192" s="6" t="s">
        <v>1723</v>
      </c>
      <c r="B192" s="6" t="s">
        <v>1057</v>
      </c>
      <c r="C192" s="7">
        <v>1.591635332E9</v>
      </c>
      <c r="D192" s="8">
        <f t="shared" si="1"/>
        <v>43990.4969</v>
      </c>
      <c r="E192" s="9" t="s">
        <v>1724</v>
      </c>
      <c r="F192" s="9" t="s">
        <v>1725</v>
      </c>
      <c r="G192" s="6" t="s">
        <v>1726</v>
      </c>
      <c r="H192" s="14" t="b">
        <v>0</v>
      </c>
      <c r="I192" s="9" t="s">
        <v>1727</v>
      </c>
      <c r="J192" s="10">
        <v>0.69542736</v>
      </c>
      <c r="K192" s="15" t="str">
        <f>IFERROR(__xludf.DUMMYFUNCTION("""COMPUTED_VALUE"""),"EternalEschaton")</f>
        <v>EternalEschaton</v>
      </c>
    </row>
    <row r="193">
      <c r="A193" s="6" t="s">
        <v>1728</v>
      </c>
      <c r="B193" s="6" t="s">
        <v>1067</v>
      </c>
      <c r="C193" s="7">
        <v>1.593441207E9</v>
      </c>
      <c r="D193" s="8">
        <f t="shared" si="1"/>
        <v>44011.39823</v>
      </c>
      <c r="E193" s="9" t="s">
        <v>348</v>
      </c>
      <c r="F193" s="9" t="s">
        <v>1729</v>
      </c>
      <c r="G193" s="6" t="s">
        <v>1730</v>
      </c>
      <c r="H193" s="14" t="b">
        <v>0</v>
      </c>
      <c r="I193" s="9" t="s">
        <v>1731</v>
      </c>
      <c r="J193" s="10">
        <v>0.69542736</v>
      </c>
      <c r="K193" s="15" t="str">
        <f>IFERROR(__xludf.DUMMYFUNCTION("""COMPUTED_VALUE"""),"LuneHermetique")</f>
        <v>LuneHermetique</v>
      </c>
    </row>
    <row r="194">
      <c r="A194" s="6" t="s">
        <v>1732</v>
      </c>
      <c r="B194" s="6" t="s">
        <v>1148</v>
      </c>
      <c r="C194" s="7">
        <v>1.591648665E9</v>
      </c>
      <c r="D194" s="8">
        <f t="shared" si="1"/>
        <v>43990.65122</v>
      </c>
      <c r="E194" s="9" t="s">
        <v>17</v>
      </c>
      <c r="F194" s="9" t="s">
        <v>1733</v>
      </c>
      <c r="G194" s="6" t="s">
        <v>1734</v>
      </c>
      <c r="H194" s="14" t="b">
        <v>0</v>
      </c>
      <c r="I194" s="9" t="s">
        <v>1735</v>
      </c>
      <c r="J194" s="10">
        <v>0.69542736</v>
      </c>
      <c r="K194" s="15" t="str">
        <f>IFERROR(__xludf.DUMMYFUNCTION("""COMPUTED_VALUE"""),"mintymjones")</f>
        <v>mintymjones</v>
      </c>
    </row>
    <row r="195">
      <c r="A195" s="6" t="s">
        <v>1736</v>
      </c>
      <c r="B195" s="6" t="s">
        <v>1737</v>
      </c>
      <c r="C195" s="7">
        <v>1.591975466E9</v>
      </c>
      <c r="D195" s="8">
        <f t="shared" si="1"/>
        <v>43994.43363</v>
      </c>
      <c r="E195" s="9" t="s">
        <v>1738</v>
      </c>
      <c r="F195" s="9" t="s">
        <v>1739</v>
      </c>
      <c r="G195" s="6" t="s">
        <v>1740</v>
      </c>
      <c r="H195" s="14" t="b">
        <v>0</v>
      </c>
      <c r="I195" s="9" t="s">
        <v>1739</v>
      </c>
      <c r="J195" s="10">
        <v>0.69542736</v>
      </c>
      <c r="K195" s="15" t="str">
        <f>IFERROR(__xludf.DUMMYFUNCTION("""COMPUTED_VALUE"""),"Ottawonian")</f>
        <v>Ottawonian</v>
      </c>
    </row>
    <row r="196">
      <c r="A196" s="6" t="s">
        <v>1741</v>
      </c>
      <c r="B196" s="6" t="s">
        <v>991</v>
      </c>
      <c r="C196" s="7">
        <v>1.592205743E9</v>
      </c>
      <c r="D196" s="8">
        <f t="shared" si="1"/>
        <v>43997.09888</v>
      </c>
      <c r="E196" s="9" t="s">
        <v>1742</v>
      </c>
      <c r="F196" s="9" t="s">
        <v>1743</v>
      </c>
      <c r="G196" s="6" t="s">
        <v>1744</v>
      </c>
      <c r="H196" s="14" t="b">
        <v>0</v>
      </c>
      <c r="I196" s="9" t="s">
        <v>1745</v>
      </c>
      <c r="J196" s="10">
        <v>0.69542736</v>
      </c>
      <c r="K196" s="15" t="str">
        <f>IFERROR(__xludf.DUMMYFUNCTION("""COMPUTED_VALUE"""),"peternorthstar")</f>
        <v>peternorthstar</v>
      </c>
    </row>
    <row r="197">
      <c r="A197" s="6" t="s">
        <v>1746</v>
      </c>
      <c r="B197" s="6" t="s">
        <v>1002</v>
      </c>
      <c r="C197" s="7">
        <v>1.592227575E9</v>
      </c>
      <c r="D197" s="8">
        <f t="shared" si="1"/>
        <v>43997.35156</v>
      </c>
      <c r="E197" s="9" t="s">
        <v>23</v>
      </c>
      <c r="F197" s="9" t="s">
        <v>1747</v>
      </c>
      <c r="G197" s="6" t="s">
        <v>1748</v>
      </c>
      <c r="H197" s="14" t="b">
        <v>0</v>
      </c>
      <c r="I197" s="9" t="s">
        <v>1749</v>
      </c>
      <c r="J197" s="10">
        <v>0.69542736</v>
      </c>
      <c r="K197" s="15" t="str">
        <f>IFERROR(__xludf.DUMMYFUNCTION("""COMPUTED_VALUE"""),"TrewishJanny")</f>
        <v>TrewishJanny</v>
      </c>
    </row>
    <row r="198">
      <c r="A198" s="6" t="s">
        <v>1750</v>
      </c>
      <c r="B198" s="6" t="s">
        <v>935</v>
      </c>
      <c r="C198" s="7">
        <v>1.592308577E9</v>
      </c>
      <c r="D198" s="8">
        <f t="shared" si="1"/>
        <v>43998.28909</v>
      </c>
      <c r="E198" s="9" t="s">
        <v>173</v>
      </c>
      <c r="F198" s="9" t="s">
        <v>1751</v>
      </c>
      <c r="G198" s="6" t="s">
        <v>1752</v>
      </c>
      <c r="H198" s="14" t="b">
        <v>0</v>
      </c>
      <c r="I198" s="9" t="s">
        <v>1753</v>
      </c>
      <c r="J198" s="10">
        <v>0.69542736</v>
      </c>
      <c r="K198" s="15" t="str">
        <f>IFERROR(__xludf.DUMMYFUNCTION("""COMPUTED_VALUE"""),"memototheworld")</f>
        <v>memototheworld</v>
      </c>
    </row>
    <row r="199">
      <c r="A199" s="6" t="s">
        <v>1754</v>
      </c>
      <c r="B199" s="6" t="s">
        <v>935</v>
      </c>
      <c r="C199" s="7">
        <v>1.593083399E9</v>
      </c>
      <c r="D199" s="8">
        <f t="shared" si="1"/>
        <v>44007.25693</v>
      </c>
      <c r="E199" s="9" t="s">
        <v>173</v>
      </c>
      <c r="F199" s="9" t="s">
        <v>1755</v>
      </c>
      <c r="G199" s="6" t="s">
        <v>1756</v>
      </c>
      <c r="H199" s="14" t="b">
        <v>0</v>
      </c>
      <c r="I199" s="9" t="s">
        <v>1757</v>
      </c>
      <c r="J199" s="10">
        <v>0.69542736</v>
      </c>
      <c r="K199" s="15" t="str">
        <f>IFERROR(__xludf.DUMMYFUNCTION("""COMPUTED_VALUE"""),"snehehsb")</f>
        <v>snehehsb</v>
      </c>
    </row>
    <row r="200">
      <c r="A200" s="6" t="s">
        <v>1758</v>
      </c>
      <c r="B200" s="6" t="s">
        <v>1355</v>
      </c>
      <c r="C200" s="7">
        <v>1.591293627E9</v>
      </c>
      <c r="D200" s="8">
        <f t="shared" si="1"/>
        <v>43986.54198</v>
      </c>
      <c r="E200" s="9" t="s">
        <v>23</v>
      </c>
      <c r="F200" s="9" t="s">
        <v>1759</v>
      </c>
      <c r="G200" s="6" t="s">
        <v>1760</v>
      </c>
      <c r="H200" s="14" t="b">
        <v>0</v>
      </c>
      <c r="I200" s="9" t="s">
        <v>1761</v>
      </c>
      <c r="J200" s="10">
        <v>0.69469523</v>
      </c>
      <c r="K200" s="15" t="str">
        <f>IFERROR(__xludf.DUMMYFUNCTION("""COMPUTED_VALUE"""),"Jumido730")</f>
        <v>Jumido730</v>
      </c>
    </row>
    <row r="201">
      <c r="A201" s="6" t="s">
        <v>1762</v>
      </c>
      <c r="B201" s="6" t="s">
        <v>1522</v>
      </c>
      <c r="C201" s="7">
        <v>1.592103531E9</v>
      </c>
      <c r="D201" s="8">
        <f t="shared" si="1"/>
        <v>43995.91587</v>
      </c>
      <c r="E201" s="9" t="s">
        <v>12</v>
      </c>
      <c r="F201" s="9" t="s">
        <v>1763</v>
      </c>
      <c r="G201" s="6" t="s">
        <v>1764</v>
      </c>
      <c r="H201" s="14" t="b">
        <v>0</v>
      </c>
      <c r="I201" s="9" t="s">
        <v>1763</v>
      </c>
      <c r="J201" s="10">
        <v>0.686596</v>
      </c>
      <c r="K201" s="15" t="str">
        <f>IFERROR(__xludf.DUMMYFUNCTION("""COMPUTED_VALUE"""),"Drumitar")</f>
        <v>Drumitar</v>
      </c>
    </row>
    <row r="202">
      <c r="A202" s="6" t="s">
        <v>1765</v>
      </c>
      <c r="B202" s="6" t="s">
        <v>1312</v>
      </c>
      <c r="C202" s="7">
        <v>1.591412225E9</v>
      </c>
      <c r="D202" s="8">
        <f t="shared" si="1"/>
        <v>43987.91464</v>
      </c>
      <c r="E202" s="9" t="s">
        <v>12</v>
      </c>
      <c r="F202" s="9" t="s">
        <v>1766</v>
      </c>
      <c r="G202" s="6" t="s">
        <v>1767</v>
      </c>
      <c r="H202" s="14" t="b">
        <v>0</v>
      </c>
      <c r="I202" s="9" t="s">
        <v>1768</v>
      </c>
      <c r="J202" s="10">
        <v>0.676845</v>
      </c>
      <c r="K202" s="15" t="str">
        <f>IFERROR(__xludf.DUMMYFUNCTION("""COMPUTED_VALUE"""),"WesternCanada1979")</f>
        <v>WesternCanada1979</v>
      </c>
    </row>
    <row r="203">
      <c r="A203" s="6" t="s">
        <v>1769</v>
      </c>
      <c r="B203" s="6" t="s">
        <v>886</v>
      </c>
      <c r="C203" s="7">
        <v>1.593108091E9</v>
      </c>
      <c r="D203" s="8">
        <f t="shared" si="1"/>
        <v>44007.54272</v>
      </c>
      <c r="E203" s="6" t="s">
        <v>32</v>
      </c>
      <c r="F203" s="9" t="s">
        <v>1770</v>
      </c>
      <c r="G203" s="6" t="s">
        <v>1771</v>
      </c>
      <c r="H203" s="14" t="b">
        <v>1</v>
      </c>
      <c r="I203" s="9" t="s">
        <v>1770</v>
      </c>
      <c r="J203" s="10">
        <v>0.6759091</v>
      </c>
      <c r="K203" s="15" t="str">
        <f>IFERROR(__xludf.DUMMYFUNCTION("""COMPUTED_VALUE"""),"bobbypolitic")</f>
        <v>bobbypolitic</v>
      </c>
    </row>
    <row r="204">
      <c r="A204" s="6" t="s">
        <v>1772</v>
      </c>
      <c r="B204" s="6" t="s">
        <v>987</v>
      </c>
      <c r="C204" s="7">
        <v>1.59109407E9</v>
      </c>
      <c r="D204" s="8">
        <f t="shared" si="1"/>
        <v>43984.23229</v>
      </c>
      <c r="E204" s="9" t="s">
        <v>97</v>
      </c>
      <c r="F204" s="9" t="s">
        <v>1773</v>
      </c>
      <c r="G204" s="6" t="s">
        <v>1774</v>
      </c>
      <c r="H204" s="14" t="b">
        <v>0</v>
      </c>
      <c r="I204" s="9" t="s">
        <v>1775</v>
      </c>
      <c r="J204" s="10">
        <v>0.6746656</v>
      </c>
      <c r="K204" s="15" t="str">
        <f>IFERROR(__xludf.DUMMYFUNCTION("""COMPUTED_VALUE"""),"truenorth77")</f>
        <v>truenorth77</v>
      </c>
    </row>
    <row r="205">
      <c r="A205" s="6" t="s">
        <v>1776</v>
      </c>
      <c r="B205" s="6" t="s">
        <v>1777</v>
      </c>
      <c r="C205" s="7">
        <v>1.591471792E9</v>
      </c>
      <c r="D205" s="8">
        <f t="shared" si="1"/>
        <v>43988.60407</v>
      </c>
      <c r="E205" s="9" t="s">
        <v>23</v>
      </c>
      <c r="F205" s="9" t="s">
        <v>1778</v>
      </c>
      <c r="G205" s="6" t="s">
        <v>1779</v>
      </c>
      <c r="H205" s="14" t="b">
        <v>0</v>
      </c>
      <c r="I205" s="9" t="s">
        <v>1780</v>
      </c>
      <c r="J205" s="10">
        <v>0.674066</v>
      </c>
      <c r="K205" s="15" t="str">
        <f>IFERROR(__xludf.DUMMYFUNCTION("""COMPUTED_VALUE"""),"blackmoose")</f>
        <v>blackmoose</v>
      </c>
    </row>
    <row r="206">
      <c r="A206" s="6" t="s">
        <v>1781</v>
      </c>
      <c r="B206" s="6" t="s">
        <v>1312</v>
      </c>
      <c r="C206" s="7">
        <v>1.591661722E9</v>
      </c>
      <c r="D206" s="8">
        <f t="shared" si="1"/>
        <v>43990.80234</v>
      </c>
      <c r="E206" s="9" t="s">
        <v>784</v>
      </c>
      <c r="F206" s="9" t="s">
        <v>1782</v>
      </c>
      <c r="G206" s="6" t="s">
        <v>1783</v>
      </c>
      <c r="H206" s="14" t="b">
        <v>0</v>
      </c>
      <c r="I206" s="9" t="s">
        <v>1784</v>
      </c>
      <c r="J206" s="10">
        <v>0.67318654</v>
      </c>
      <c r="K206" s="15" t="str">
        <f>IFERROR(__xludf.DUMMYFUNCTION("""COMPUTED_VALUE"""),"adiceg")</f>
        <v>adiceg</v>
      </c>
    </row>
    <row r="207">
      <c r="A207" s="6" t="s">
        <v>1785</v>
      </c>
      <c r="B207" s="6" t="s">
        <v>1610</v>
      </c>
      <c r="C207" s="7">
        <v>1.591918818E9</v>
      </c>
      <c r="D207" s="8">
        <f t="shared" si="1"/>
        <v>43993.77799</v>
      </c>
      <c r="E207" s="9" t="s">
        <v>264</v>
      </c>
      <c r="F207" s="9" t="s">
        <v>1786</v>
      </c>
      <c r="G207" s="6" t="s">
        <v>1787</v>
      </c>
      <c r="H207" s="14" t="b">
        <v>0</v>
      </c>
      <c r="I207" s="9" t="s">
        <v>1788</v>
      </c>
      <c r="J207" s="10">
        <v>0.67262894</v>
      </c>
      <c r="K207" s="15" t="str">
        <f>IFERROR(__xludf.DUMMYFUNCTION("""COMPUTED_VALUE"""),"charlegilbertbennett")</f>
        <v>charlegilbertbennett</v>
      </c>
    </row>
    <row r="208">
      <c r="A208" s="6" t="s">
        <v>1789</v>
      </c>
      <c r="B208" s="6" t="s">
        <v>1790</v>
      </c>
      <c r="C208" s="7">
        <v>1.591029674E9</v>
      </c>
      <c r="D208" s="8">
        <f t="shared" si="1"/>
        <v>43983.48697</v>
      </c>
      <c r="E208" s="9" t="s">
        <v>12</v>
      </c>
      <c r="F208" s="9" t="s">
        <v>1791</v>
      </c>
      <c r="G208" s="6" t="s">
        <v>1792</v>
      </c>
      <c r="H208" s="14" t="b">
        <v>0</v>
      </c>
      <c r="I208" s="9" t="s">
        <v>1793</v>
      </c>
      <c r="J208" s="10">
        <v>0.6719881</v>
      </c>
      <c r="K208" s="15" t="str">
        <f>IFERROR(__xludf.DUMMYFUNCTION("""COMPUTED_VALUE"""),"matrage")</f>
        <v>matrage</v>
      </c>
    </row>
    <row r="209">
      <c r="A209" s="6" t="s">
        <v>1794</v>
      </c>
      <c r="B209" s="6" t="s">
        <v>1795</v>
      </c>
      <c r="C209" s="7">
        <v>1.593398931E9</v>
      </c>
      <c r="D209" s="8">
        <f t="shared" si="1"/>
        <v>44010.90892</v>
      </c>
      <c r="E209" s="9" t="s">
        <v>36</v>
      </c>
      <c r="F209" s="9" t="s">
        <v>1796</v>
      </c>
      <c r="G209" s="6" t="s">
        <v>1797</v>
      </c>
      <c r="H209" s="14" t="b">
        <v>0</v>
      </c>
      <c r="I209" s="9" t="s">
        <v>1798</v>
      </c>
      <c r="J209" s="10">
        <v>0.670768</v>
      </c>
      <c r="K209" s="15" t="str">
        <f>IFERROR(__xludf.DUMMYFUNCTION("""COMPUTED_VALUE"""),"paranoidandroid0430")</f>
        <v>paranoidandroid0430</v>
      </c>
    </row>
    <row r="210">
      <c r="A210" s="6" t="s">
        <v>1799</v>
      </c>
      <c r="B210" s="6" t="s">
        <v>1800</v>
      </c>
      <c r="C210" s="7">
        <v>1.593442452E9</v>
      </c>
      <c r="D210" s="8">
        <f t="shared" si="1"/>
        <v>44011.41264</v>
      </c>
      <c r="E210" s="9" t="s">
        <v>173</v>
      </c>
      <c r="F210" s="9" t="s">
        <v>1801</v>
      </c>
      <c r="G210" s="6" t="s">
        <v>1802</v>
      </c>
      <c r="H210" s="14" t="b">
        <v>0</v>
      </c>
      <c r="I210" s="9" t="s">
        <v>1803</v>
      </c>
      <c r="J210" s="10">
        <v>0.6706721</v>
      </c>
      <c r="K210" s="15" t="str">
        <f>IFERROR(__xludf.DUMMYFUNCTION("""COMPUTED_VALUE"""),"Pindunderjeep69")</f>
        <v>Pindunderjeep69</v>
      </c>
    </row>
    <row r="211">
      <c r="A211" s="6" t="s">
        <v>1804</v>
      </c>
      <c r="B211" s="6" t="s">
        <v>1522</v>
      </c>
      <c r="C211" s="7">
        <v>1.591814589E9</v>
      </c>
      <c r="D211" s="8">
        <f t="shared" si="1"/>
        <v>43992.57163</v>
      </c>
      <c r="E211" s="9" t="s">
        <v>1288</v>
      </c>
      <c r="F211" s="9" t="s">
        <v>1805</v>
      </c>
      <c r="G211" s="6" t="s">
        <v>1806</v>
      </c>
      <c r="H211" s="14" t="b">
        <v>0</v>
      </c>
      <c r="I211" s="9" t="s">
        <v>1807</v>
      </c>
      <c r="J211" s="10">
        <v>0.67000914</v>
      </c>
      <c r="K211" s="15" t="str">
        <f>IFERROR(__xludf.DUMMYFUNCTION("""COMPUTED_VALUE"""),"ConscientiousCarol")</f>
        <v>ConscientiousCarol</v>
      </c>
    </row>
    <row r="212">
      <c r="A212" s="6" t="s">
        <v>1808</v>
      </c>
      <c r="B212" s="6" t="s">
        <v>930</v>
      </c>
      <c r="C212" s="7">
        <v>1.593545517E9</v>
      </c>
      <c r="D212" s="8">
        <f t="shared" si="1"/>
        <v>44012.60552</v>
      </c>
      <c r="E212" s="9" t="s">
        <v>353</v>
      </c>
      <c r="F212" s="9" t="s">
        <v>1809</v>
      </c>
      <c r="G212" s="6" t="s">
        <v>1810</v>
      </c>
      <c r="H212" s="14" t="b">
        <v>0</v>
      </c>
      <c r="I212" s="9" t="s">
        <v>1811</v>
      </c>
      <c r="J212" s="10">
        <v>0.66787946</v>
      </c>
      <c r="K212" s="15" t="str">
        <f>IFERROR(__xludf.DUMMYFUNCTION("""COMPUTED_VALUE"""),"Newuser3545")</f>
        <v>Newuser3545</v>
      </c>
    </row>
    <row r="213">
      <c r="A213" s="6" t="s">
        <v>1812</v>
      </c>
      <c r="B213" s="6" t="s">
        <v>1057</v>
      </c>
      <c r="C213" s="7">
        <v>1.59232356E9</v>
      </c>
      <c r="D213" s="8">
        <f t="shared" si="1"/>
        <v>43998.4625</v>
      </c>
      <c r="E213" s="9" t="s">
        <v>1813</v>
      </c>
      <c r="F213" s="9" t="s">
        <v>1814</v>
      </c>
      <c r="G213" s="6" t="s">
        <v>1815</v>
      </c>
      <c r="H213" s="14" t="b">
        <v>0</v>
      </c>
      <c r="I213" s="9" t="s">
        <v>1816</v>
      </c>
      <c r="J213" s="10">
        <v>0.66737753</v>
      </c>
      <c r="K213" s="15" t="str">
        <f>IFERROR(__xludf.DUMMYFUNCTION("""COMPUTED_VALUE"""),"wuhanflufromdazoo")</f>
        <v>wuhanflufromdazoo</v>
      </c>
    </row>
    <row r="214">
      <c r="A214" s="6" t="s">
        <v>1817</v>
      </c>
      <c r="B214" s="6" t="s">
        <v>1818</v>
      </c>
      <c r="C214" s="7">
        <v>1.591160616E9</v>
      </c>
      <c r="D214" s="8">
        <f t="shared" si="1"/>
        <v>43985.0025</v>
      </c>
      <c r="E214" s="9" t="s">
        <v>264</v>
      </c>
      <c r="F214" s="9" t="s">
        <v>1819</v>
      </c>
      <c r="G214" s="6" t="s">
        <v>1820</v>
      </c>
      <c r="H214" s="14" t="b">
        <v>0</v>
      </c>
      <c r="I214" s="9" t="s">
        <v>1821</v>
      </c>
      <c r="J214" s="10">
        <v>0.6656725</v>
      </c>
      <c r="K214" s="15" t="str">
        <f>IFERROR(__xludf.DUMMYFUNCTION("""COMPUTED_VALUE"""),"jlash0")</f>
        <v>jlash0</v>
      </c>
    </row>
    <row r="215">
      <c r="A215" s="5" t="s">
        <v>1822</v>
      </c>
      <c r="B215" s="6" t="s">
        <v>935</v>
      </c>
      <c r="C215" s="7">
        <v>1.593363074E9</v>
      </c>
      <c r="D215" s="8">
        <f t="shared" si="1"/>
        <v>44010.49391</v>
      </c>
      <c r="E215" s="9" t="s">
        <v>1823</v>
      </c>
      <c r="F215" s="9" t="s">
        <v>1824</v>
      </c>
      <c r="G215" s="6" t="s">
        <v>1825</v>
      </c>
      <c r="H215" s="14" t="b">
        <v>0</v>
      </c>
      <c r="I215" s="9" t="s">
        <v>1826</v>
      </c>
      <c r="J215" s="10">
        <v>0.6647431</v>
      </c>
      <c r="K215" s="15" t="str">
        <f>IFERROR(__xludf.DUMMYFUNCTION("""COMPUTED_VALUE"""),"midnightrambler108")</f>
        <v>midnightrambler108</v>
      </c>
    </row>
    <row r="216">
      <c r="A216" s="6" t="s">
        <v>1827</v>
      </c>
      <c r="B216" s="6" t="s">
        <v>1327</v>
      </c>
      <c r="C216" s="7">
        <v>1.59354604E9</v>
      </c>
      <c r="D216" s="8">
        <f t="shared" si="1"/>
        <v>44012.61157</v>
      </c>
      <c r="E216" s="9" t="s">
        <v>1828</v>
      </c>
      <c r="F216" s="9" t="s">
        <v>1829</v>
      </c>
      <c r="G216" s="6" t="s">
        <v>1830</v>
      </c>
      <c r="H216" s="14" t="b">
        <v>0</v>
      </c>
      <c r="I216" s="9" t="s">
        <v>1831</v>
      </c>
      <c r="J216" s="10">
        <v>0.66411155</v>
      </c>
      <c r="K216" s="15" t="str">
        <f>IFERROR(__xludf.DUMMYFUNCTION("""COMPUTED_VALUE"""),"epicgoober")</f>
        <v>epicgoober</v>
      </c>
    </row>
    <row r="217">
      <c r="A217" s="5" t="s">
        <v>1832</v>
      </c>
      <c r="B217" s="6" t="s">
        <v>872</v>
      </c>
      <c r="C217" s="7">
        <v>1.591316586E9</v>
      </c>
      <c r="D217" s="8">
        <f t="shared" si="1"/>
        <v>43986.80771</v>
      </c>
      <c r="E217" s="9" t="s">
        <v>23</v>
      </c>
      <c r="F217" s="9" t="s">
        <v>1833</v>
      </c>
      <c r="G217" s="6" t="s">
        <v>1834</v>
      </c>
      <c r="H217" s="14" t="b">
        <v>0</v>
      </c>
      <c r="I217" s="9" t="s">
        <v>1835</v>
      </c>
      <c r="J217" s="10">
        <v>0.66331685</v>
      </c>
      <c r="K217" s="15" t="str">
        <f>IFERROR(__xludf.DUMMYFUNCTION("""COMPUTED_VALUE"""),"PicklesCalling")</f>
        <v>PicklesCalling</v>
      </c>
    </row>
    <row r="218">
      <c r="A218" s="6" t="s">
        <v>1836</v>
      </c>
      <c r="B218" s="6" t="s">
        <v>1837</v>
      </c>
      <c r="C218" s="7">
        <v>1.591584164E9</v>
      </c>
      <c r="D218" s="8">
        <f t="shared" si="1"/>
        <v>43989.90468</v>
      </c>
      <c r="E218" s="6" t="s">
        <v>32</v>
      </c>
      <c r="F218" s="9" t="s">
        <v>1838</v>
      </c>
      <c r="G218" s="6" t="s">
        <v>1839</v>
      </c>
      <c r="H218" s="14" t="b">
        <v>1</v>
      </c>
      <c r="I218" s="9" t="s">
        <v>1838</v>
      </c>
      <c r="J218" s="10">
        <v>0.6629047</v>
      </c>
      <c r="K218" s="15" t="str">
        <f>IFERROR(__xludf.DUMMYFUNCTION("""COMPUTED_VALUE"""),"Popinz")</f>
        <v>Popinz</v>
      </c>
    </row>
    <row r="219">
      <c r="A219" s="6" t="s">
        <v>1840</v>
      </c>
      <c r="B219" s="6" t="s">
        <v>1018</v>
      </c>
      <c r="C219" s="7">
        <v>1.59302021E9</v>
      </c>
      <c r="D219" s="8">
        <f t="shared" si="1"/>
        <v>44006.52558</v>
      </c>
      <c r="E219" s="9" t="s">
        <v>12</v>
      </c>
      <c r="F219" s="9" t="s">
        <v>1841</v>
      </c>
      <c r="G219" s="6" t="s">
        <v>1842</v>
      </c>
      <c r="H219" s="14" t="b">
        <v>0</v>
      </c>
      <c r="I219" s="9" t="s">
        <v>1843</v>
      </c>
      <c r="J219" s="10">
        <v>0.6623256</v>
      </c>
      <c r="K219" s="15" t="str">
        <f>IFERROR(__xludf.DUMMYFUNCTION("""COMPUTED_VALUE"""),"Star_Drift")</f>
        <v>Star_Drift</v>
      </c>
    </row>
    <row r="220">
      <c r="A220" s="6" t="s">
        <v>1844</v>
      </c>
      <c r="B220" s="6" t="s">
        <v>1057</v>
      </c>
      <c r="C220" s="7">
        <v>1.592823359E9</v>
      </c>
      <c r="D220" s="8">
        <f t="shared" si="1"/>
        <v>44004.24721</v>
      </c>
      <c r="E220" s="9" t="s">
        <v>1458</v>
      </c>
      <c r="F220" s="9" t="s">
        <v>1845</v>
      </c>
      <c r="G220" s="6" t="s">
        <v>1846</v>
      </c>
      <c r="H220" s="14" t="b">
        <v>0</v>
      </c>
      <c r="I220" s="9" t="s">
        <v>1847</v>
      </c>
      <c r="J220" s="10">
        <v>0.6610844</v>
      </c>
      <c r="K220" s="15" t="str">
        <f>IFERROR(__xludf.DUMMYFUNCTION("""COMPUTED_VALUE"""),"sticks1984")</f>
        <v>sticks1984</v>
      </c>
    </row>
    <row r="221">
      <c r="A221" s="5" t="s">
        <v>1848</v>
      </c>
      <c r="B221" s="6" t="s">
        <v>1849</v>
      </c>
      <c r="C221" s="7">
        <v>1.5913875E9</v>
      </c>
      <c r="D221" s="8">
        <f t="shared" si="1"/>
        <v>43987.62847</v>
      </c>
      <c r="E221" s="9" t="s">
        <v>23</v>
      </c>
      <c r="F221" s="9" t="s">
        <v>1850</v>
      </c>
      <c r="G221" s="6" t="s">
        <v>1851</v>
      </c>
      <c r="H221" s="14" t="b">
        <v>0</v>
      </c>
      <c r="I221" s="9" t="s">
        <v>1852</v>
      </c>
      <c r="J221" s="10">
        <v>0.66104996</v>
      </c>
      <c r="K221" s="15" t="str">
        <f>IFERROR(__xludf.DUMMYFUNCTION("""COMPUTED_VALUE"""),"citationsbot")</f>
        <v>citationsbot</v>
      </c>
    </row>
    <row r="222">
      <c r="A222" s="6" t="s">
        <v>1853</v>
      </c>
      <c r="B222" s="6" t="s">
        <v>930</v>
      </c>
      <c r="C222" s="7">
        <v>1.592077855E9</v>
      </c>
      <c r="D222" s="8">
        <f t="shared" si="1"/>
        <v>43995.61869</v>
      </c>
      <c r="E222" s="9" t="s">
        <v>348</v>
      </c>
      <c r="F222" s="9" t="s">
        <v>1854</v>
      </c>
      <c r="G222" s="6" t="s">
        <v>1855</v>
      </c>
      <c r="H222" s="14" t="b">
        <v>0</v>
      </c>
      <c r="I222" s="9" t="s">
        <v>1854</v>
      </c>
      <c r="J222" s="10">
        <v>0.6603061</v>
      </c>
      <c r="K222" s="15" t="str">
        <f>IFERROR(__xludf.DUMMYFUNCTION("""COMPUTED_VALUE"""),"GlobalConcentrate7")</f>
        <v>GlobalConcentrate7</v>
      </c>
    </row>
    <row r="223">
      <c r="A223" s="6" t="s">
        <v>1856</v>
      </c>
      <c r="B223" s="6" t="s">
        <v>1522</v>
      </c>
      <c r="C223" s="7">
        <v>1.591730247E9</v>
      </c>
      <c r="D223" s="8">
        <f t="shared" si="1"/>
        <v>43991.59545</v>
      </c>
      <c r="E223" s="9" t="s">
        <v>1857</v>
      </c>
      <c r="F223" s="9" t="s">
        <v>1858</v>
      </c>
      <c r="G223" s="6" t="s">
        <v>1859</v>
      </c>
      <c r="H223" s="14" t="b">
        <v>0</v>
      </c>
      <c r="I223" s="9" t="s">
        <v>1860</v>
      </c>
      <c r="J223" s="10">
        <v>0.6597832</v>
      </c>
      <c r="K223" s="15" t="str">
        <f>IFERROR(__xludf.DUMMYFUNCTION("""COMPUTED_VALUE"""),"GMENTAL")</f>
        <v>GMENTAL</v>
      </c>
    </row>
    <row r="224">
      <c r="A224" s="6" t="s">
        <v>1861</v>
      </c>
      <c r="B224" s="6" t="s">
        <v>1862</v>
      </c>
      <c r="C224" s="7">
        <v>1.592527721E9</v>
      </c>
      <c r="D224" s="8">
        <f t="shared" si="1"/>
        <v>44000.82547</v>
      </c>
      <c r="E224" s="9" t="s">
        <v>23</v>
      </c>
      <c r="F224" s="9" t="s">
        <v>1863</v>
      </c>
      <c r="G224" s="6" t="s">
        <v>1864</v>
      </c>
      <c r="H224" s="14" t="b">
        <v>0</v>
      </c>
      <c r="I224" s="9" t="s">
        <v>1865</v>
      </c>
      <c r="J224" s="10">
        <v>0.6593786</v>
      </c>
      <c r="K224" s="15" t="str">
        <f>IFERROR(__xludf.DUMMYFUNCTION("""COMPUTED_VALUE"""),"BlueberryPollination")</f>
        <v>BlueberryPollination</v>
      </c>
    </row>
    <row r="225">
      <c r="A225" s="6" t="s">
        <v>1866</v>
      </c>
      <c r="B225" s="6" t="s">
        <v>1067</v>
      </c>
      <c r="C225" s="7">
        <v>1.59200318E9</v>
      </c>
      <c r="D225" s="8">
        <f t="shared" si="1"/>
        <v>43994.7544</v>
      </c>
      <c r="E225" s="9" t="s">
        <v>1867</v>
      </c>
      <c r="F225" s="9" t="s">
        <v>1868</v>
      </c>
      <c r="G225" s="6" t="s">
        <v>1869</v>
      </c>
      <c r="H225" s="14" t="b">
        <v>0</v>
      </c>
      <c r="I225" s="9" t="s">
        <v>1868</v>
      </c>
      <c r="J225" s="10">
        <v>0.6551031</v>
      </c>
      <c r="K225" s="15" t="str">
        <f>IFERROR(__xludf.DUMMYFUNCTION("""COMPUTED_VALUE"""),"MyBordersMyChoice")</f>
        <v>MyBordersMyChoice</v>
      </c>
    </row>
    <row r="226">
      <c r="A226" s="6" t="s">
        <v>1870</v>
      </c>
      <c r="B226" s="6" t="s">
        <v>1871</v>
      </c>
      <c r="C226" s="7">
        <v>1.592835701E9</v>
      </c>
      <c r="D226" s="8">
        <f t="shared" si="1"/>
        <v>44004.39006</v>
      </c>
      <c r="E226" s="9" t="s">
        <v>1872</v>
      </c>
      <c r="F226" s="9" t="s">
        <v>1873</v>
      </c>
      <c r="G226" s="6" t="s">
        <v>1874</v>
      </c>
      <c r="H226" s="14" t="b">
        <v>0</v>
      </c>
      <c r="I226" s="9" t="s">
        <v>1875</v>
      </c>
      <c r="J226" s="10">
        <v>0.6542779</v>
      </c>
      <c r="K226" s="15" t="str">
        <f>IFERROR(__xludf.DUMMYFUNCTION("""COMPUTED_VALUE"""),"Ketosis_Sam")</f>
        <v>Ketosis_Sam</v>
      </c>
    </row>
    <row r="227">
      <c r="A227" s="6" t="s">
        <v>1870</v>
      </c>
      <c r="B227" s="6" t="s">
        <v>1876</v>
      </c>
      <c r="C227" s="7">
        <v>1.592582121E9</v>
      </c>
      <c r="D227" s="8">
        <f t="shared" si="1"/>
        <v>44001.4551</v>
      </c>
      <c r="E227" s="9" t="s">
        <v>1872</v>
      </c>
      <c r="F227" s="9" t="s">
        <v>1877</v>
      </c>
      <c r="G227" s="6" t="s">
        <v>1878</v>
      </c>
      <c r="H227" s="14" t="b">
        <v>0</v>
      </c>
      <c r="I227" s="9" t="s">
        <v>1879</v>
      </c>
      <c r="J227" s="10">
        <v>0.6542779</v>
      </c>
      <c r="K227" s="15" t="str">
        <f>IFERROR(__xludf.DUMMYFUNCTION("""COMPUTED_VALUE"""),"fightingthegrays")</f>
        <v>fightingthegrays</v>
      </c>
    </row>
    <row r="228">
      <c r="A228" s="6" t="s">
        <v>1880</v>
      </c>
      <c r="B228" s="6" t="s">
        <v>1041</v>
      </c>
      <c r="C228" s="7">
        <v>1.591903952E9</v>
      </c>
      <c r="D228" s="8">
        <f t="shared" si="1"/>
        <v>43993.60593</v>
      </c>
      <c r="E228" s="9" t="s">
        <v>23</v>
      </c>
      <c r="F228" s="9" t="s">
        <v>1881</v>
      </c>
      <c r="G228" s="6" t="s">
        <v>1882</v>
      </c>
      <c r="H228" s="14" t="b">
        <v>0</v>
      </c>
      <c r="I228" s="9" t="s">
        <v>1883</v>
      </c>
      <c r="J228" s="10">
        <v>0.6542246</v>
      </c>
      <c r="K228" s="15" t="str">
        <f>IFERROR(__xludf.DUMMYFUNCTION("""COMPUTED_VALUE"""),"hammer979")</f>
        <v>hammer979</v>
      </c>
    </row>
    <row r="229">
      <c r="A229" s="6" t="s">
        <v>1884</v>
      </c>
      <c r="B229" s="6" t="s">
        <v>1522</v>
      </c>
      <c r="C229" s="7">
        <v>1.592073607E9</v>
      </c>
      <c r="D229" s="8">
        <f t="shared" si="1"/>
        <v>43995.56953</v>
      </c>
      <c r="E229" s="9" t="s">
        <v>353</v>
      </c>
      <c r="F229" s="9" t="s">
        <v>1885</v>
      </c>
      <c r="G229" s="6" t="s">
        <v>1886</v>
      </c>
      <c r="H229" s="14" t="b">
        <v>0</v>
      </c>
      <c r="I229" s="9" t="s">
        <v>1885</v>
      </c>
      <c r="J229" s="10">
        <v>0.6541702</v>
      </c>
      <c r="K229" s="15" t="str">
        <f>IFERROR(__xludf.DUMMYFUNCTION("""COMPUTED_VALUE"""),"PedoBearBiden")</f>
        <v>PedoBearBiden</v>
      </c>
    </row>
    <row r="230">
      <c r="A230" s="6" t="s">
        <v>1887</v>
      </c>
      <c r="B230" s="6" t="s">
        <v>1057</v>
      </c>
      <c r="C230" s="7">
        <v>1.593555605E9</v>
      </c>
      <c r="D230" s="8">
        <f t="shared" si="1"/>
        <v>44012.72228</v>
      </c>
      <c r="E230" s="9" t="s">
        <v>1888</v>
      </c>
      <c r="F230" s="9" t="s">
        <v>1889</v>
      </c>
      <c r="G230" s="6" t="s">
        <v>1890</v>
      </c>
      <c r="H230" s="14" t="b">
        <v>0</v>
      </c>
      <c r="I230" s="9" t="s">
        <v>1891</v>
      </c>
      <c r="J230" s="10">
        <v>0.64846843</v>
      </c>
      <c r="K230" s="15" t="str">
        <f>IFERROR(__xludf.DUMMYFUNCTION("""COMPUTED_VALUE"""),"_DelendaEst")</f>
        <v>_DelendaEst</v>
      </c>
    </row>
    <row r="231">
      <c r="A231" s="6" t="s">
        <v>1892</v>
      </c>
      <c r="B231" s="6" t="s">
        <v>1893</v>
      </c>
      <c r="C231" s="7">
        <v>1.593101887E9</v>
      </c>
      <c r="D231" s="8">
        <f t="shared" si="1"/>
        <v>44007.47091</v>
      </c>
      <c r="E231" s="9" t="s">
        <v>23</v>
      </c>
      <c r="F231" s="9" t="s">
        <v>1894</v>
      </c>
      <c r="G231" s="6" t="s">
        <v>1895</v>
      </c>
      <c r="H231" s="14" t="b">
        <v>0</v>
      </c>
      <c r="I231" s="9" t="s">
        <v>1896</v>
      </c>
      <c r="J231" s="10">
        <v>0.64199084</v>
      </c>
      <c r="K231" s="15" t="str">
        <f>IFERROR(__xludf.DUMMYFUNCTION("""COMPUTED_VALUE"""),"dunkp2")</f>
        <v>dunkp2</v>
      </c>
    </row>
    <row r="232">
      <c r="A232" s="6" t="s">
        <v>1897</v>
      </c>
      <c r="B232" s="6" t="s">
        <v>1239</v>
      </c>
      <c r="C232" s="7">
        <v>1.591424313E9</v>
      </c>
      <c r="D232" s="8">
        <f t="shared" si="1"/>
        <v>43988.05455</v>
      </c>
      <c r="E232" s="9" t="s">
        <v>1898</v>
      </c>
      <c r="F232" s="9" t="s">
        <v>1899</v>
      </c>
      <c r="G232" s="6" t="s">
        <v>1900</v>
      </c>
      <c r="H232" s="14" t="b">
        <v>0</v>
      </c>
      <c r="I232" s="9" t="s">
        <v>1901</v>
      </c>
      <c r="J232" s="10">
        <v>0.6408047</v>
      </c>
      <c r="K232" s="15" t="str">
        <f>IFERROR(__xludf.DUMMYFUNCTION("""COMPUTED_VALUE"""),"jordankdleis")</f>
        <v>jordankdleis</v>
      </c>
    </row>
    <row r="233">
      <c r="A233" s="6" t="s">
        <v>1902</v>
      </c>
      <c r="B233" s="6" t="s">
        <v>1903</v>
      </c>
      <c r="C233" s="7">
        <v>1.591278318E9</v>
      </c>
      <c r="D233" s="8">
        <f t="shared" si="1"/>
        <v>43986.36479</v>
      </c>
      <c r="E233" s="9" t="s">
        <v>23</v>
      </c>
      <c r="F233" s="9" t="s">
        <v>1904</v>
      </c>
      <c r="G233" s="6" t="s">
        <v>1905</v>
      </c>
      <c r="H233" s="14" t="b">
        <v>0</v>
      </c>
      <c r="I233" s="9" t="s">
        <v>1906</v>
      </c>
      <c r="J233" s="10">
        <v>0.63943976</v>
      </c>
      <c r="K233" s="15" t="str">
        <f>IFERROR(__xludf.DUMMYFUNCTION("""COMPUTED_VALUE"""),"n0remack")</f>
        <v>n0remack</v>
      </c>
    </row>
    <row r="234">
      <c r="A234" s="6" t="s">
        <v>1907</v>
      </c>
      <c r="B234" s="6" t="s">
        <v>1257</v>
      </c>
      <c r="C234" s="7">
        <v>1.591893052E9</v>
      </c>
      <c r="D234" s="8">
        <f t="shared" si="1"/>
        <v>43993.47977</v>
      </c>
      <c r="E234" s="9" t="s">
        <v>36</v>
      </c>
      <c r="F234" s="9" t="s">
        <v>1908</v>
      </c>
      <c r="G234" s="6" t="s">
        <v>1909</v>
      </c>
      <c r="H234" s="14" t="b">
        <v>0</v>
      </c>
      <c r="I234" s="9" t="s">
        <v>1910</v>
      </c>
      <c r="J234" s="10">
        <v>0.6389496</v>
      </c>
      <c r="K234" s="15" t="str">
        <f>IFERROR(__xludf.DUMMYFUNCTION("""COMPUTED_VALUE"""),"Digglord")</f>
        <v>Digglord</v>
      </c>
    </row>
    <row r="235">
      <c r="A235" s="6" t="s">
        <v>1911</v>
      </c>
      <c r="B235" s="6" t="s">
        <v>1912</v>
      </c>
      <c r="C235" s="7">
        <v>1.59128145E9</v>
      </c>
      <c r="D235" s="8">
        <f t="shared" si="1"/>
        <v>43986.40104</v>
      </c>
      <c r="E235" s="9" t="s">
        <v>23</v>
      </c>
      <c r="F235" s="9" t="s">
        <v>1913</v>
      </c>
      <c r="G235" s="6" t="s">
        <v>1914</v>
      </c>
      <c r="H235" s="14" t="b">
        <v>0</v>
      </c>
      <c r="I235" s="9" t="s">
        <v>1915</v>
      </c>
      <c r="J235" s="10">
        <v>0.6364068</v>
      </c>
      <c r="K235" s="15" t="str">
        <f>IFERROR(__xludf.DUMMYFUNCTION("""COMPUTED_VALUE"""),"Newtsnut")</f>
        <v>Newtsnut</v>
      </c>
    </row>
    <row r="236">
      <c r="A236" s="6" t="s">
        <v>1916</v>
      </c>
      <c r="B236" s="6" t="s">
        <v>1327</v>
      </c>
      <c r="C236" s="7">
        <v>1.593035422E9</v>
      </c>
      <c r="D236" s="8">
        <f t="shared" si="1"/>
        <v>44006.70164</v>
      </c>
      <c r="E236" s="9" t="s">
        <v>111</v>
      </c>
      <c r="F236" s="9" t="s">
        <v>1917</v>
      </c>
      <c r="G236" s="6" t="s">
        <v>1918</v>
      </c>
      <c r="H236" s="14" t="b">
        <v>0</v>
      </c>
      <c r="I236" s="9" t="s">
        <v>1919</v>
      </c>
      <c r="J236" s="10">
        <v>0.6364068</v>
      </c>
      <c r="K236" s="15" t="str">
        <f>IFERROR(__xludf.DUMMYFUNCTION("""COMPUTED_VALUE"""),"Kokanee-Virus")</f>
        <v>Kokanee-Virus</v>
      </c>
    </row>
    <row r="237">
      <c r="A237" s="6" t="s">
        <v>1920</v>
      </c>
      <c r="B237" s="6" t="s">
        <v>1057</v>
      </c>
      <c r="C237" s="7">
        <v>1.593054103E9</v>
      </c>
      <c r="D237" s="8">
        <f t="shared" si="1"/>
        <v>44006.91786</v>
      </c>
      <c r="E237" s="9" t="s">
        <v>1921</v>
      </c>
      <c r="F237" s="9" t="s">
        <v>1922</v>
      </c>
      <c r="G237" s="6" t="s">
        <v>1923</v>
      </c>
      <c r="H237" s="14" t="b">
        <v>0</v>
      </c>
      <c r="I237" s="9" t="s">
        <v>1924</v>
      </c>
      <c r="J237" s="10">
        <v>0.6364068</v>
      </c>
      <c r="K237" s="15" t="str">
        <f>IFERROR(__xludf.DUMMYFUNCTION("""COMPUTED_VALUE"""),"noseriousquestions")</f>
        <v>noseriousquestions</v>
      </c>
    </row>
    <row r="238">
      <c r="A238" s="6" t="s">
        <v>1925</v>
      </c>
      <c r="B238" s="6" t="s">
        <v>1926</v>
      </c>
      <c r="C238" s="7">
        <v>1.59113266E9</v>
      </c>
      <c r="D238" s="8">
        <f t="shared" si="1"/>
        <v>43984.67894</v>
      </c>
      <c r="E238" s="9" t="s">
        <v>565</v>
      </c>
      <c r="F238" s="9" t="s">
        <v>1927</v>
      </c>
      <c r="G238" s="6" t="s">
        <v>1928</v>
      </c>
      <c r="H238" s="14" t="b">
        <v>0</v>
      </c>
      <c r="I238" s="9" t="s">
        <v>1929</v>
      </c>
      <c r="J238" s="10">
        <v>0.6364068</v>
      </c>
      <c r="K238" s="15" t="str">
        <f>IFERROR(__xludf.DUMMYFUNCTION("""COMPUTED_VALUE"""),"myopinionokay")</f>
        <v>myopinionokay</v>
      </c>
    </row>
    <row r="239">
      <c r="A239" s="6" t="s">
        <v>1930</v>
      </c>
      <c r="B239" s="6" t="s">
        <v>1522</v>
      </c>
      <c r="C239" s="7">
        <v>1.593141683E9</v>
      </c>
      <c r="D239" s="8">
        <f t="shared" si="1"/>
        <v>44007.93152</v>
      </c>
      <c r="E239" s="9" t="s">
        <v>111</v>
      </c>
      <c r="F239" s="9" t="s">
        <v>1931</v>
      </c>
      <c r="G239" s="6" t="s">
        <v>1932</v>
      </c>
      <c r="H239" s="14" t="b">
        <v>0</v>
      </c>
      <c r="I239" s="9" t="s">
        <v>1933</v>
      </c>
      <c r="J239" s="10">
        <v>0.6364068</v>
      </c>
      <c r="K239" s="15" t="str">
        <f>IFERROR(__xludf.DUMMYFUNCTION("""COMPUTED_VALUE"""),"transcendit5")</f>
        <v>transcendit5</v>
      </c>
    </row>
    <row r="240">
      <c r="A240" s="5" t="s">
        <v>1934</v>
      </c>
      <c r="B240" s="6" t="s">
        <v>1355</v>
      </c>
      <c r="C240" s="7">
        <v>1.591567142E9</v>
      </c>
      <c r="D240" s="8">
        <f t="shared" si="1"/>
        <v>43989.70766</v>
      </c>
      <c r="E240" s="9" t="s">
        <v>23</v>
      </c>
      <c r="F240" s="9" t="s">
        <v>1935</v>
      </c>
      <c r="G240" s="6" t="s">
        <v>1936</v>
      </c>
      <c r="H240" s="14" t="b">
        <v>0</v>
      </c>
      <c r="I240" s="9" t="s">
        <v>1937</v>
      </c>
      <c r="J240" s="10">
        <v>0.6364068</v>
      </c>
      <c r="K240" s="15" t="str">
        <f>IFERROR(__xludf.DUMMYFUNCTION("""COMPUTED_VALUE"""),"King9BlackBeard")</f>
        <v>King9BlackBeard</v>
      </c>
    </row>
    <row r="241">
      <c r="A241" s="6" t="s">
        <v>1938</v>
      </c>
      <c r="B241" s="6" t="s">
        <v>930</v>
      </c>
      <c r="C241" s="7">
        <v>1.592864067E9</v>
      </c>
      <c r="D241" s="8">
        <f t="shared" si="1"/>
        <v>44004.71837</v>
      </c>
      <c r="E241" s="9" t="s">
        <v>23</v>
      </c>
      <c r="F241" s="9" t="s">
        <v>1939</v>
      </c>
      <c r="G241" s="6" t="s">
        <v>1940</v>
      </c>
      <c r="H241" s="14" t="b">
        <v>0</v>
      </c>
      <c r="I241" s="9" t="s">
        <v>1941</v>
      </c>
      <c r="J241" s="10">
        <v>0.6364068</v>
      </c>
      <c r="K241" s="15" t="str">
        <f>IFERROR(__xludf.DUMMYFUNCTION("""COMPUTED_VALUE"""),"JustToCallYouARetard")</f>
        <v>JustToCallYouARetard</v>
      </c>
    </row>
    <row r="242">
      <c r="A242" s="6" t="s">
        <v>1942</v>
      </c>
      <c r="B242" s="6" t="s">
        <v>930</v>
      </c>
      <c r="C242" s="7">
        <v>1.592878197E9</v>
      </c>
      <c r="D242" s="8">
        <f t="shared" si="1"/>
        <v>44004.88191</v>
      </c>
      <c r="E242" s="9" t="s">
        <v>353</v>
      </c>
      <c r="F242" s="9" t="s">
        <v>1943</v>
      </c>
      <c r="G242" s="6" t="s">
        <v>1944</v>
      </c>
      <c r="H242" s="14" t="b">
        <v>0</v>
      </c>
      <c r="I242" s="9" t="s">
        <v>1945</v>
      </c>
      <c r="J242" s="10">
        <v>0.6364068</v>
      </c>
      <c r="K242" s="15" t="str">
        <f>IFERROR(__xludf.DUMMYFUNCTION("""COMPUTED_VALUE"""),"Settler_Canadian")</f>
        <v>Settler_Canadian</v>
      </c>
    </row>
    <row r="243">
      <c r="A243" s="5" t="s">
        <v>1946</v>
      </c>
      <c r="B243" s="6" t="s">
        <v>1947</v>
      </c>
      <c r="C243" s="7">
        <v>1.591118169E9</v>
      </c>
      <c r="D243" s="8">
        <f t="shared" si="1"/>
        <v>43984.51122</v>
      </c>
      <c r="E243" s="9" t="s">
        <v>23</v>
      </c>
      <c r="F243" s="9" t="s">
        <v>1948</v>
      </c>
      <c r="G243" s="6" t="s">
        <v>1949</v>
      </c>
      <c r="H243" s="14" t="b">
        <v>0</v>
      </c>
      <c r="I243" s="9" t="s">
        <v>1950</v>
      </c>
      <c r="J243" s="10">
        <v>0.6364068</v>
      </c>
      <c r="K243" s="15" t="str">
        <f>IFERROR(__xludf.DUMMYFUNCTION("""COMPUTED_VALUE"""),"FrozenVagrant")</f>
        <v>FrozenVagrant</v>
      </c>
    </row>
    <row r="244">
      <c r="A244" s="6" t="s">
        <v>1951</v>
      </c>
      <c r="B244" s="6" t="s">
        <v>1148</v>
      </c>
      <c r="C244" s="7">
        <v>1.592609136E9</v>
      </c>
      <c r="D244" s="8">
        <f t="shared" si="1"/>
        <v>44001.76778</v>
      </c>
      <c r="E244" s="9" t="s">
        <v>12</v>
      </c>
      <c r="F244" s="9" t="s">
        <v>1952</v>
      </c>
      <c r="G244" s="6" t="s">
        <v>1953</v>
      </c>
      <c r="H244" s="14" t="b">
        <v>0</v>
      </c>
      <c r="I244" s="9" t="s">
        <v>1954</v>
      </c>
      <c r="J244" s="10">
        <v>0.63632065</v>
      </c>
      <c r="K244" s="15" t="str">
        <f>IFERROR(__xludf.DUMMYFUNCTION("""COMPUTED_VALUE"""),"gwairide")</f>
        <v>gwairide</v>
      </c>
    </row>
    <row r="245">
      <c r="A245" s="6" t="s">
        <v>1955</v>
      </c>
      <c r="B245" s="6" t="s">
        <v>1165</v>
      </c>
      <c r="C245" s="7">
        <v>1.593108216E9</v>
      </c>
      <c r="D245" s="8">
        <f t="shared" si="1"/>
        <v>44007.54417</v>
      </c>
      <c r="E245" s="9" t="s">
        <v>1956</v>
      </c>
      <c r="F245" s="9" t="s">
        <v>1957</v>
      </c>
      <c r="G245" s="6" t="s">
        <v>1958</v>
      </c>
      <c r="H245" s="14" t="b">
        <v>0</v>
      </c>
      <c r="I245" s="9" t="s">
        <v>1959</v>
      </c>
      <c r="J245" s="10">
        <v>0.634548</v>
      </c>
      <c r="K245" s="15" t="str">
        <f>IFERROR(__xludf.DUMMYFUNCTION("""COMPUTED_VALUE"""),"Unable_South")</f>
        <v>Unable_South</v>
      </c>
    </row>
    <row r="246">
      <c r="A246" s="6" t="s">
        <v>1960</v>
      </c>
      <c r="B246" s="6" t="s">
        <v>857</v>
      </c>
      <c r="C246" s="7">
        <v>1.591412419E9</v>
      </c>
      <c r="D246" s="8">
        <f t="shared" si="1"/>
        <v>43987.91689</v>
      </c>
      <c r="E246" s="9" t="s">
        <v>12</v>
      </c>
      <c r="F246" s="9" t="s">
        <v>1961</v>
      </c>
      <c r="G246" s="6" t="s">
        <v>1962</v>
      </c>
      <c r="H246" s="14" t="b">
        <v>0</v>
      </c>
      <c r="I246" s="9" t="s">
        <v>1963</v>
      </c>
      <c r="J246" s="10">
        <v>0.6339525</v>
      </c>
      <c r="K246" s="15" t="str">
        <f>IFERROR(__xludf.DUMMYFUNCTION("""COMPUTED_VALUE"""),"mob_rulez")</f>
        <v>mob_rulez</v>
      </c>
    </row>
    <row r="247">
      <c r="A247" s="6" t="s">
        <v>1964</v>
      </c>
      <c r="B247" s="6" t="s">
        <v>991</v>
      </c>
      <c r="C247" s="7">
        <v>1.593549714E9</v>
      </c>
      <c r="D247" s="8">
        <f t="shared" si="1"/>
        <v>44012.6541</v>
      </c>
      <c r="E247" s="9" t="s">
        <v>17</v>
      </c>
      <c r="F247" s="9" t="s">
        <v>1965</v>
      </c>
      <c r="G247" s="6" t="s">
        <v>1966</v>
      </c>
      <c r="H247" s="14" t="b">
        <v>0</v>
      </c>
      <c r="I247" s="9" t="s">
        <v>1967</v>
      </c>
      <c r="J247" s="10">
        <v>0.6327918</v>
      </c>
      <c r="K247" s="15" t="str">
        <f>IFERROR(__xludf.DUMMYFUNCTION("""COMPUTED_VALUE"""),"91143fd7dc4a5c4e7e74")</f>
        <v>91143fd7dc4a5c4e7e74</v>
      </c>
    </row>
    <row r="248">
      <c r="A248" s="6" t="s">
        <v>1968</v>
      </c>
      <c r="B248" s="6" t="s">
        <v>1619</v>
      </c>
      <c r="C248" s="7">
        <v>1.593081841E9</v>
      </c>
      <c r="D248" s="8">
        <f t="shared" si="1"/>
        <v>44007.2389</v>
      </c>
      <c r="E248" s="9" t="s">
        <v>111</v>
      </c>
      <c r="F248" s="9" t="s">
        <v>1969</v>
      </c>
      <c r="G248" s="6" t="s">
        <v>1970</v>
      </c>
      <c r="H248" s="14" t="b">
        <v>0</v>
      </c>
      <c r="I248" s="9" t="s">
        <v>1971</v>
      </c>
      <c r="J248" s="10">
        <v>0.6327618</v>
      </c>
      <c r="K248" s="15" t="str">
        <f>IFERROR(__xludf.DUMMYFUNCTION("""COMPUTED_VALUE"""),"emugamer222")</f>
        <v>emugamer222</v>
      </c>
    </row>
    <row r="249">
      <c r="A249" s="6" t="s">
        <v>1972</v>
      </c>
      <c r="B249" s="6" t="s">
        <v>1327</v>
      </c>
      <c r="C249" s="7">
        <v>1.593344137E9</v>
      </c>
      <c r="D249" s="8">
        <f t="shared" si="1"/>
        <v>44010.27473</v>
      </c>
      <c r="E249" s="9" t="s">
        <v>1124</v>
      </c>
      <c r="F249" s="9" t="s">
        <v>1973</v>
      </c>
      <c r="G249" s="6" t="s">
        <v>1974</v>
      </c>
      <c r="H249" s="14" t="b">
        <v>0</v>
      </c>
      <c r="I249" s="9" t="s">
        <v>1973</v>
      </c>
      <c r="J249" s="10">
        <v>0.632639</v>
      </c>
      <c r="K249" s="15" t="str">
        <f>IFERROR(__xludf.DUMMYFUNCTION("""COMPUTED_VALUE"""),"garybuseysawakening")</f>
        <v>garybuseysawakening</v>
      </c>
    </row>
    <row r="250">
      <c r="A250" s="5" t="s">
        <v>1975</v>
      </c>
      <c r="B250" s="6" t="s">
        <v>1007</v>
      </c>
      <c r="C250" s="7">
        <v>1.59283323E9</v>
      </c>
      <c r="D250" s="8">
        <f t="shared" si="1"/>
        <v>44004.36146</v>
      </c>
      <c r="E250" s="9" t="s">
        <v>1976</v>
      </c>
      <c r="F250" s="9" t="s">
        <v>1977</v>
      </c>
      <c r="G250" s="6" t="s">
        <v>1978</v>
      </c>
      <c r="H250" s="14" t="b">
        <v>0</v>
      </c>
      <c r="I250" s="9" t="s">
        <v>1979</v>
      </c>
      <c r="J250" s="10">
        <v>0.6325361</v>
      </c>
      <c r="K250" s="15" t="str">
        <f>IFERROR(__xludf.DUMMYFUNCTION("""COMPUTED_VALUE"""),"Truth1e")</f>
        <v>Truth1e</v>
      </c>
    </row>
    <row r="251">
      <c r="A251" s="6" t="s">
        <v>1980</v>
      </c>
      <c r="B251" s="6" t="s">
        <v>1239</v>
      </c>
      <c r="C251" s="7">
        <v>1.591134048E9</v>
      </c>
      <c r="D251" s="8">
        <f t="shared" si="1"/>
        <v>43984.695</v>
      </c>
      <c r="E251" s="9" t="s">
        <v>23</v>
      </c>
      <c r="F251" s="9" t="s">
        <v>1981</v>
      </c>
      <c r="G251" s="6" t="s">
        <v>1982</v>
      </c>
      <c r="H251" s="14" t="b">
        <v>0</v>
      </c>
      <c r="I251" s="9" t="s">
        <v>1983</v>
      </c>
      <c r="J251" s="10">
        <v>0.6321287</v>
      </c>
      <c r="K251" s="15" t="str">
        <f>IFERROR(__xludf.DUMMYFUNCTION("""COMPUTED_VALUE"""),"RoutineSeat22")</f>
        <v>RoutineSeat22</v>
      </c>
    </row>
    <row r="252">
      <c r="A252" s="6" t="s">
        <v>1984</v>
      </c>
      <c r="B252" s="6" t="s">
        <v>930</v>
      </c>
      <c r="C252" s="7">
        <v>1.593118906E9</v>
      </c>
      <c r="D252" s="8">
        <f t="shared" si="1"/>
        <v>44007.66789</v>
      </c>
      <c r="E252" s="9" t="s">
        <v>353</v>
      </c>
      <c r="F252" s="9" t="s">
        <v>1985</v>
      </c>
      <c r="G252" s="6" t="s">
        <v>1986</v>
      </c>
      <c r="H252" s="14" t="b">
        <v>0</v>
      </c>
      <c r="I252" s="9" t="s">
        <v>1987</v>
      </c>
      <c r="J252" s="10">
        <v>0.6291601</v>
      </c>
      <c r="K252" s="15" t="str">
        <f>IFERROR(__xludf.DUMMYFUNCTION("""COMPUTED_VALUE"""),"hornedviper9")</f>
        <v>hornedviper9</v>
      </c>
    </row>
    <row r="253">
      <c r="A253" s="6" t="s">
        <v>1988</v>
      </c>
      <c r="B253" s="6" t="s">
        <v>1989</v>
      </c>
      <c r="C253" s="7">
        <v>1.592711699E9</v>
      </c>
      <c r="D253" s="8">
        <f t="shared" si="1"/>
        <v>44002.95485</v>
      </c>
      <c r="E253" s="9" t="s">
        <v>1990</v>
      </c>
      <c r="F253" s="9" t="s">
        <v>1991</v>
      </c>
      <c r="G253" s="6" t="s">
        <v>1992</v>
      </c>
      <c r="H253" s="14" t="b">
        <v>0</v>
      </c>
      <c r="I253" s="9" t="s">
        <v>1993</v>
      </c>
      <c r="J253" s="10">
        <v>0.6290588</v>
      </c>
      <c r="K253" s="15" t="str">
        <f>IFERROR(__xludf.DUMMYFUNCTION("""COMPUTED_VALUE"""),"tdotohdot")</f>
        <v>tdotohdot</v>
      </c>
    </row>
    <row r="254">
      <c r="A254" s="6" t="s">
        <v>1994</v>
      </c>
      <c r="B254" s="6" t="s">
        <v>991</v>
      </c>
      <c r="C254" s="7">
        <v>1.592334766E9</v>
      </c>
      <c r="D254" s="8">
        <f t="shared" si="1"/>
        <v>43998.5922</v>
      </c>
      <c r="E254" s="9" t="s">
        <v>12</v>
      </c>
      <c r="F254" s="9" t="s">
        <v>1995</v>
      </c>
      <c r="G254" s="6" t="s">
        <v>1996</v>
      </c>
      <c r="H254" s="14" t="b">
        <v>0</v>
      </c>
      <c r="I254" s="9" t="s">
        <v>1997</v>
      </c>
      <c r="J254" s="10">
        <v>0.62693024</v>
      </c>
      <c r="K254" s="15" t="str">
        <f>IFERROR(__xludf.DUMMYFUNCTION("""COMPUTED_VALUE"""),"Throwaway_Datura")</f>
        <v>Throwaway_Datura</v>
      </c>
    </row>
    <row r="255">
      <c r="A255" s="5" t="s">
        <v>1998</v>
      </c>
      <c r="B255" s="6" t="s">
        <v>1999</v>
      </c>
      <c r="C255" s="7">
        <v>1.593538612E9</v>
      </c>
      <c r="D255" s="8">
        <f t="shared" si="1"/>
        <v>44012.5256</v>
      </c>
      <c r="E255" s="9" t="s">
        <v>784</v>
      </c>
      <c r="F255" s="9" t="s">
        <v>2000</v>
      </c>
      <c r="G255" s="6" t="s">
        <v>2001</v>
      </c>
      <c r="H255" s="14" t="b">
        <v>0</v>
      </c>
      <c r="I255" s="9" t="s">
        <v>2002</v>
      </c>
      <c r="J255" s="10">
        <v>0.6269274</v>
      </c>
      <c r="K255" s="15" t="str">
        <f>IFERROR(__xludf.DUMMYFUNCTION("""COMPUTED_VALUE"""),"CuzImAtWork")</f>
        <v>CuzImAtWork</v>
      </c>
    </row>
    <row r="256">
      <c r="A256" s="6" t="s">
        <v>2003</v>
      </c>
      <c r="B256" s="6" t="s">
        <v>1067</v>
      </c>
      <c r="C256" s="7">
        <v>1.59279064E9</v>
      </c>
      <c r="D256" s="8">
        <f t="shared" si="1"/>
        <v>44003.86852</v>
      </c>
      <c r="E256" s="9" t="s">
        <v>12</v>
      </c>
      <c r="F256" s="9" t="s">
        <v>2004</v>
      </c>
      <c r="G256" s="6" t="s">
        <v>2005</v>
      </c>
      <c r="H256" s="14" t="b">
        <v>0</v>
      </c>
      <c r="I256" s="9" t="s">
        <v>2006</v>
      </c>
      <c r="J256" s="10">
        <v>0.6242459</v>
      </c>
      <c r="K256" s="15" t="str">
        <f>IFERROR(__xludf.DUMMYFUNCTION("""COMPUTED_VALUE"""),"BokBokChickN")</f>
        <v>BokBokChickN</v>
      </c>
    </row>
    <row r="257">
      <c r="A257" s="6" t="s">
        <v>2007</v>
      </c>
      <c r="B257" s="6" t="s">
        <v>1443</v>
      </c>
      <c r="C257" s="7">
        <v>1.592698657E9</v>
      </c>
      <c r="D257" s="8">
        <f t="shared" si="1"/>
        <v>44002.8039</v>
      </c>
      <c r="E257" s="9" t="s">
        <v>17</v>
      </c>
      <c r="F257" s="9" t="s">
        <v>2008</v>
      </c>
      <c r="G257" s="6" t="s">
        <v>2009</v>
      </c>
      <c r="H257" s="14" t="b">
        <v>0</v>
      </c>
      <c r="I257" s="9" t="s">
        <v>2010</v>
      </c>
      <c r="J257" s="10">
        <v>0.61965317</v>
      </c>
      <c r="K257" s="15" t="str">
        <f>IFERROR(__xludf.DUMMYFUNCTION("""COMPUTED_VALUE"""),"Nobuuro")</f>
        <v>Nobuuro</v>
      </c>
    </row>
    <row r="258">
      <c r="A258" s="6" t="s">
        <v>2011</v>
      </c>
      <c r="B258" s="6" t="s">
        <v>2012</v>
      </c>
      <c r="C258" s="7">
        <v>1.593473484E9</v>
      </c>
      <c r="D258" s="8">
        <f t="shared" si="1"/>
        <v>44011.77181</v>
      </c>
      <c r="E258" s="9" t="s">
        <v>17</v>
      </c>
      <c r="F258" s="9" t="s">
        <v>2013</v>
      </c>
      <c r="G258" s="6" t="s">
        <v>2014</v>
      </c>
      <c r="H258" s="14" t="b">
        <v>0</v>
      </c>
      <c r="I258" s="9" t="s">
        <v>2015</v>
      </c>
      <c r="J258" s="10">
        <v>0.6180879</v>
      </c>
      <c r="K258" s="15" t="str">
        <f>IFERROR(__xludf.DUMMYFUNCTION("""COMPUTED_VALUE"""),"fadidi1")</f>
        <v>fadidi1</v>
      </c>
    </row>
    <row r="259">
      <c r="A259" s="6" t="s">
        <v>2016</v>
      </c>
      <c r="B259" s="6" t="s">
        <v>2017</v>
      </c>
      <c r="C259" s="7">
        <v>1.592862852E9</v>
      </c>
      <c r="D259" s="8">
        <f t="shared" si="1"/>
        <v>44004.70431</v>
      </c>
      <c r="E259" s="9" t="s">
        <v>1124</v>
      </c>
      <c r="F259" s="9" t="s">
        <v>2018</v>
      </c>
      <c r="G259" s="6" t="s">
        <v>2019</v>
      </c>
      <c r="H259" s="14" t="b">
        <v>0</v>
      </c>
      <c r="I259" s="9" t="s">
        <v>2020</v>
      </c>
      <c r="J259" s="10">
        <v>0.61775917</v>
      </c>
      <c r="K259" s="15" t="str">
        <f>IFERROR(__xludf.DUMMYFUNCTION("""COMPUTED_VALUE"""),"Jndst21")</f>
        <v>Jndst21</v>
      </c>
    </row>
    <row r="260">
      <c r="A260" s="6" t="s">
        <v>2021</v>
      </c>
      <c r="B260" s="6" t="s">
        <v>1165</v>
      </c>
      <c r="C260" s="7">
        <v>1.591853275E9</v>
      </c>
      <c r="D260" s="8">
        <f t="shared" si="1"/>
        <v>43993.01939</v>
      </c>
      <c r="E260" s="9" t="s">
        <v>1124</v>
      </c>
      <c r="F260" s="9" t="s">
        <v>2022</v>
      </c>
      <c r="G260" s="6" t="s">
        <v>2023</v>
      </c>
      <c r="H260" s="14" t="b">
        <v>0</v>
      </c>
      <c r="I260" s="9" t="s">
        <v>2024</v>
      </c>
      <c r="J260" s="10">
        <v>0.6148214</v>
      </c>
      <c r="K260" s="15" t="str">
        <f>IFERROR(__xludf.DUMMYFUNCTION("""COMPUTED_VALUE"""),"LloydWoodsonJr")</f>
        <v>LloydWoodsonJr</v>
      </c>
    </row>
    <row r="261">
      <c r="A261" s="5" t="s">
        <v>2025</v>
      </c>
      <c r="B261" s="6" t="s">
        <v>930</v>
      </c>
      <c r="C261" s="7">
        <v>1.591751632E9</v>
      </c>
      <c r="D261" s="8">
        <f t="shared" si="1"/>
        <v>43991.84296</v>
      </c>
      <c r="E261" s="9" t="s">
        <v>12</v>
      </c>
      <c r="F261" s="9" t="s">
        <v>2026</v>
      </c>
      <c r="G261" s="6" t="s">
        <v>2027</v>
      </c>
      <c r="H261" s="14" t="b">
        <v>0</v>
      </c>
      <c r="I261" s="9" t="s">
        <v>2028</v>
      </c>
      <c r="J261" s="10">
        <v>0.6147541</v>
      </c>
      <c r="K261" s="15" t="str">
        <f>IFERROR(__xludf.DUMMYFUNCTION("""COMPUTED_VALUE"""),"greasyhank")</f>
        <v>greasyhank</v>
      </c>
    </row>
    <row r="262">
      <c r="A262" s="6" t="s">
        <v>2029</v>
      </c>
      <c r="B262" s="6" t="s">
        <v>2030</v>
      </c>
      <c r="C262" s="7">
        <v>1.591638663E9</v>
      </c>
      <c r="D262" s="8">
        <f t="shared" si="1"/>
        <v>43990.53545</v>
      </c>
      <c r="E262" s="9" t="s">
        <v>194</v>
      </c>
      <c r="F262" s="9" t="s">
        <v>2031</v>
      </c>
      <c r="G262" s="6" t="s">
        <v>2032</v>
      </c>
      <c r="H262" s="14" t="b">
        <v>0</v>
      </c>
      <c r="I262" s="9" t="s">
        <v>2033</v>
      </c>
      <c r="J262" s="10">
        <v>0.60997576</v>
      </c>
      <c r="K262" s="15" t="str">
        <f>IFERROR(__xludf.DUMMYFUNCTION("""COMPUTED_VALUE"""),"MRA-automatron-2kb")</f>
        <v>MRA-automatron-2kb</v>
      </c>
    </row>
    <row r="263">
      <c r="A263" s="6" t="s">
        <v>2034</v>
      </c>
      <c r="B263" s="6" t="s">
        <v>2035</v>
      </c>
      <c r="C263" s="7">
        <v>1.591837485E9</v>
      </c>
      <c r="D263" s="8">
        <f t="shared" si="1"/>
        <v>43992.83663</v>
      </c>
      <c r="E263" s="9" t="s">
        <v>23</v>
      </c>
      <c r="F263" s="9" t="s">
        <v>2036</v>
      </c>
      <c r="G263" s="6" t="s">
        <v>2037</v>
      </c>
      <c r="H263" s="14" t="b">
        <v>0</v>
      </c>
      <c r="I263" s="9" t="s">
        <v>2038</v>
      </c>
      <c r="J263" s="10">
        <v>0.6051546</v>
      </c>
      <c r="K263" s="15" t="str">
        <f>IFERROR(__xludf.DUMMYFUNCTION("""COMPUTED_VALUE"""),"MapSpawn")</f>
        <v>MapSpawn</v>
      </c>
    </row>
    <row r="264">
      <c r="A264" s="6" t="s">
        <v>2039</v>
      </c>
      <c r="B264" s="6" t="s">
        <v>2040</v>
      </c>
      <c r="C264" s="7">
        <v>1.591493246E9</v>
      </c>
      <c r="D264" s="8">
        <f t="shared" si="1"/>
        <v>43988.85238</v>
      </c>
      <c r="E264" s="6" t="s">
        <v>32</v>
      </c>
      <c r="F264" s="9" t="s">
        <v>2041</v>
      </c>
      <c r="G264" s="6" t="s">
        <v>2042</v>
      </c>
      <c r="H264" s="14" t="b">
        <v>1</v>
      </c>
      <c r="I264" s="9" t="s">
        <v>2041</v>
      </c>
      <c r="J264" s="10">
        <v>0.605031</v>
      </c>
      <c r="K264" s="15" t="str">
        <f>IFERROR(__xludf.DUMMYFUNCTION("""COMPUTED_VALUE"""),"P35-HiPower")</f>
        <v>P35-HiPower</v>
      </c>
    </row>
    <row r="265">
      <c r="A265" s="6" t="s">
        <v>2043</v>
      </c>
      <c r="B265" s="6" t="s">
        <v>1206</v>
      </c>
      <c r="C265" s="7">
        <v>1.593550452E9</v>
      </c>
      <c r="D265" s="8">
        <f t="shared" si="1"/>
        <v>44012.66264</v>
      </c>
      <c r="E265" s="9" t="s">
        <v>97</v>
      </c>
      <c r="F265" s="9" t="s">
        <v>2044</v>
      </c>
      <c r="G265" s="6" t="s">
        <v>2045</v>
      </c>
      <c r="H265" s="14" t="b">
        <v>0</v>
      </c>
      <c r="I265" s="9" t="s">
        <v>2046</v>
      </c>
      <c r="J265" s="10">
        <v>0.60500425</v>
      </c>
      <c r="K265" s="15" t="str">
        <f>IFERROR(__xludf.DUMMYFUNCTION("""COMPUTED_VALUE"""),"elementary_1")</f>
        <v>elementary_1</v>
      </c>
    </row>
    <row r="266">
      <c r="A266" s="6" t="s">
        <v>2043</v>
      </c>
      <c r="B266" s="6" t="s">
        <v>987</v>
      </c>
      <c r="C266" s="7">
        <v>1.593517764E9</v>
      </c>
      <c r="D266" s="8">
        <f t="shared" si="1"/>
        <v>44012.28431</v>
      </c>
      <c r="E266" s="9" t="s">
        <v>97</v>
      </c>
      <c r="F266" s="9" t="s">
        <v>2047</v>
      </c>
      <c r="G266" s="6" t="s">
        <v>2048</v>
      </c>
      <c r="H266" s="14" t="b">
        <v>0</v>
      </c>
      <c r="I266" s="9" t="s">
        <v>2046</v>
      </c>
      <c r="J266" s="10">
        <v>0.60500425</v>
      </c>
      <c r="K266" s="15" t="str">
        <f>IFERROR(__xludf.DUMMYFUNCTION("""COMPUTED_VALUE"""),"HellfireDreadnought")</f>
        <v>HellfireDreadnought</v>
      </c>
    </row>
    <row r="267">
      <c r="A267" s="6" t="s">
        <v>2049</v>
      </c>
      <c r="B267" s="6" t="s">
        <v>2050</v>
      </c>
      <c r="C267" s="7">
        <v>1.592168898E9</v>
      </c>
      <c r="D267" s="8">
        <f t="shared" si="1"/>
        <v>43996.67243</v>
      </c>
      <c r="E267" s="6" t="s">
        <v>2051</v>
      </c>
      <c r="F267" s="9" t="s">
        <v>2052</v>
      </c>
      <c r="G267" s="6" t="s">
        <v>2053</v>
      </c>
      <c r="H267" s="14" t="b">
        <v>0</v>
      </c>
      <c r="I267" s="6" t="s">
        <v>2054</v>
      </c>
      <c r="J267" s="10">
        <v>0.60490924</v>
      </c>
      <c r="K267" s="15" t="str">
        <f>IFERROR(__xludf.DUMMYFUNCTION("""COMPUTED_VALUE"""),"proudbedwetter")</f>
        <v>proudbedwetter</v>
      </c>
    </row>
    <row r="268">
      <c r="A268" s="5" t="s">
        <v>2055</v>
      </c>
      <c r="B268" s="6" t="s">
        <v>2056</v>
      </c>
      <c r="C268" s="7">
        <v>1.592629119E9</v>
      </c>
      <c r="D268" s="8">
        <f t="shared" si="1"/>
        <v>44001.99906</v>
      </c>
      <c r="E268" s="9" t="s">
        <v>23</v>
      </c>
      <c r="F268" s="9" t="s">
        <v>2057</v>
      </c>
      <c r="G268" s="6" t="s">
        <v>2058</v>
      </c>
      <c r="H268" s="14" t="b">
        <v>0</v>
      </c>
      <c r="I268" s="9" t="s">
        <v>2059</v>
      </c>
      <c r="J268" s="10">
        <v>0.604906</v>
      </c>
      <c r="K268" s="15" t="str">
        <f>IFERROR(__xludf.DUMMYFUNCTION("""COMPUTED_VALUE"""),"ToryMcMurray")</f>
        <v>ToryMcMurray</v>
      </c>
    </row>
    <row r="269">
      <c r="A269" s="6" t="s">
        <v>2060</v>
      </c>
      <c r="B269" s="6" t="s">
        <v>1041</v>
      </c>
      <c r="C269" s="7">
        <v>1.592400283E9</v>
      </c>
      <c r="D269" s="8">
        <f t="shared" si="1"/>
        <v>43999.3505</v>
      </c>
      <c r="E269" s="9" t="s">
        <v>17</v>
      </c>
      <c r="F269" s="9" t="s">
        <v>2061</v>
      </c>
      <c r="G269" s="6" t="s">
        <v>2062</v>
      </c>
      <c r="H269" s="14" t="b">
        <v>0</v>
      </c>
      <c r="I269" s="9" t="s">
        <v>2063</v>
      </c>
      <c r="J269" s="10">
        <v>0.60490316</v>
      </c>
      <c r="K269" s="15" t="str">
        <f>IFERROR(__xludf.DUMMYFUNCTION("""COMPUTED_VALUE"""),"callmesnek")</f>
        <v>callmesnek</v>
      </c>
    </row>
    <row r="270">
      <c r="A270" s="5" t="s">
        <v>2064</v>
      </c>
      <c r="B270" s="6" t="s">
        <v>2065</v>
      </c>
      <c r="C270" s="7">
        <v>1.593147673E9</v>
      </c>
      <c r="D270" s="8">
        <f t="shared" si="1"/>
        <v>44008.00084</v>
      </c>
      <c r="E270" s="9" t="s">
        <v>1052</v>
      </c>
      <c r="F270" s="9" t="s">
        <v>2066</v>
      </c>
      <c r="G270" s="6" t="s">
        <v>2067</v>
      </c>
      <c r="H270" s="14" t="b">
        <v>0</v>
      </c>
      <c r="I270" s="9" t="s">
        <v>2068</v>
      </c>
      <c r="J270" s="10">
        <v>0.60483724</v>
      </c>
      <c r="K270" s="15" t="str">
        <f>IFERROR(__xludf.DUMMYFUNCTION("""COMPUTED_VALUE"""),"billyray105")</f>
        <v>billyray105</v>
      </c>
    </row>
    <row r="271">
      <c r="A271" s="6" t="s">
        <v>2069</v>
      </c>
      <c r="B271" s="6" t="s">
        <v>1327</v>
      </c>
      <c r="C271" s="7">
        <v>1.59275699E9</v>
      </c>
      <c r="D271" s="8">
        <f t="shared" si="1"/>
        <v>44003.47905</v>
      </c>
      <c r="E271" s="9" t="s">
        <v>1124</v>
      </c>
      <c r="F271" s="9" t="s">
        <v>2070</v>
      </c>
      <c r="G271" s="6" t="s">
        <v>2071</v>
      </c>
      <c r="H271" s="14" t="b">
        <v>0</v>
      </c>
      <c r="I271" s="9" t="s">
        <v>2072</v>
      </c>
      <c r="J271" s="10">
        <v>0.6048228</v>
      </c>
      <c r="K271" s="15" t="str">
        <f>IFERROR(__xludf.DUMMYFUNCTION("""COMPUTED_VALUE"""),"thisisthefinalstraw1")</f>
        <v>thisisthefinalstraw1</v>
      </c>
    </row>
    <row r="272">
      <c r="A272" s="6" t="s">
        <v>2073</v>
      </c>
      <c r="B272" s="6" t="s">
        <v>1522</v>
      </c>
      <c r="C272" s="7">
        <v>1.591713824E9</v>
      </c>
      <c r="D272" s="8">
        <f t="shared" si="1"/>
        <v>43991.40537</v>
      </c>
      <c r="E272" s="9" t="s">
        <v>17</v>
      </c>
      <c r="F272" s="9" t="s">
        <v>2074</v>
      </c>
      <c r="G272" s="6" t="s">
        <v>2075</v>
      </c>
      <c r="H272" s="14" t="b">
        <v>0</v>
      </c>
      <c r="I272" s="9" t="s">
        <v>2076</v>
      </c>
      <c r="J272" s="10">
        <v>0.60481626</v>
      </c>
      <c r="K272" s="15" t="str">
        <f>IFERROR(__xludf.DUMMYFUNCTION("""COMPUTED_VALUE"""),"NotoriousZMT")</f>
        <v>NotoriousZMT</v>
      </c>
    </row>
    <row r="273">
      <c r="A273" s="5" t="s">
        <v>2077</v>
      </c>
      <c r="B273" s="6" t="s">
        <v>2078</v>
      </c>
      <c r="C273" s="7">
        <v>1.593450187E9</v>
      </c>
      <c r="D273" s="8">
        <f t="shared" si="1"/>
        <v>44011.50216</v>
      </c>
      <c r="E273" s="9" t="s">
        <v>12</v>
      </c>
      <c r="F273" s="9" t="s">
        <v>2079</v>
      </c>
      <c r="G273" s="6" t="s">
        <v>2080</v>
      </c>
      <c r="H273" s="14" t="b">
        <v>0</v>
      </c>
      <c r="I273" s="9" t="s">
        <v>2081</v>
      </c>
      <c r="J273" s="10">
        <v>0.60477674</v>
      </c>
      <c r="K273" s="15" t="str">
        <f>IFERROR(__xludf.DUMMYFUNCTION("""COMPUTED_VALUE"""),"throwawayhfxstalker")</f>
        <v>throwawayhfxstalker</v>
      </c>
    </row>
    <row r="274">
      <c r="A274" s="5" t="s">
        <v>2082</v>
      </c>
      <c r="B274" s="6" t="s">
        <v>2083</v>
      </c>
      <c r="C274" s="7">
        <v>1.5926636E9</v>
      </c>
      <c r="D274" s="8">
        <f t="shared" si="1"/>
        <v>44002.39815</v>
      </c>
      <c r="E274" s="9" t="s">
        <v>23</v>
      </c>
      <c r="F274" s="9" t="s">
        <v>2084</v>
      </c>
      <c r="G274" s="6" t="s">
        <v>2085</v>
      </c>
      <c r="H274" s="14" t="b">
        <v>0</v>
      </c>
      <c r="I274" s="9" t="s">
        <v>2086</v>
      </c>
      <c r="J274" s="10">
        <v>0.6047026</v>
      </c>
      <c r="K274" s="15" t="str">
        <f>IFERROR(__xludf.DUMMYFUNCTION("""COMPUTED_VALUE"""),"ZsThrowawayAccount")</f>
        <v>ZsThrowawayAccount</v>
      </c>
    </row>
    <row r="275">
      <c r="A275" s="6" t="s">
        <v>2087</v>
      </c>
      <c r="B275" s="6" t="s">
        <v>1057</v>
      </c>
      <c r="C275" s="7">
        <v>1.593086533E9</v>
      </c>
      <c r="D275" s="8">
        <f t="shared" si="1"/>
        <v>44007.29321</v>
      </c>
      <c r="E275" s="9" t="s">
        <v>2088</v>
      </c>
      <c r="F275" s="9" t="s">
        <v>2089</v>
      </c>
      <c r="G275" s="6" t="s">
        <v>2090</v>
      </c>
      <c r="H275" s="14" t="b">
        <v>0</v>
      </c>
      <c r="I275" s="9" t="s">
        <v>2091</v>
      </c>
      <c r="J275" s="10">
        <v>0.6046509</v>
      </c>
      <c r="K275" s="15" t="str">
        <f>IFERROR(__xludf.DUMMYFUNCTION("""COMPUTED_VALUE"""),"TheStatelessMan")</f>
        <v>TheStatelessMan</v>
      </c>
    </row>
    <row r="276">
      <c r="A276" s="6" t="s">
        <v>2092</v>
      </c>
      <c r="B276" s="6" t="s">
        <v>2093</v>
      </c>
      <c r="C276" s="7">
        <v>1.592067854E9</v>
      </c>
      <c r="D276" s="8">
        <f t="shared" si="1"/>
        <v>43995.50294</v>
      </c>
      <c r="E276" s="9" t="s">
        <v>23</v>
      </c>
      <c r="F276" s="9" t="s">
        <v>2094</v>
      </c>
      <c r="G276" s="6" t="s">
        <v>2095</v>
      </c>
      <c r="H276" s="14" t="b">
        <v>0</v>
      </c>
      <c r="I276" s="9" t="s">
        <v>2094</v>
      </c>
      <c r="J276" s="10">
        <v>0.60462433</v>
      </c>
      <c r="K276" s="15" t="str">
        <f>IFERROR(__xludf.DUMMYFUNCTION("""COMPUTED_VALUE"""),"a_normal_human")</f>
        <v>a_normal_human</v>
      </c>
    </row>
    <row r="277">
      <c r="A277" s="6" t="s">
        <v>2096</v>
      </c>
      <c r="B277" s="6" t="s">
        <v>2097</v>
      </c>
      <c r="C277" s="7">
        <v>1.591123649E9</v>
      </c>
      <c r="D277" s="8">
        <f t="shared" si="1"/>
        <v>43984.57464</v>
      </c>
      <c r="E277" s="6" t="s">
        <v>32</v>
      </c>
      <c r="F277" s="9" t="s">
        <v>2098</v>
      </c>
      <c r="G277" s="6" t="s">
        <v>2099</v>
      </c>
      <c r="H277" s="14" t="b">
        <v>1</v>
      </c>
      <c r="I277" s="9" t="s">
        <v>2098</v>
      </c>
      <c r="J277" s="10">
        <v>0.6045978</v>
      </c>
      <c r="K277" s="15" t="str">
        <f>IFERROR(__xludf.DUMMYFUNCTION("""COMPUTED_VALUE"""),"-Sythen-")</f>
        <v>-Sythen-</v>
      </c>
    </row>
    <row r="278">
      <c r="A278" s="6" t="s">
        <v>2100</v>
      </c>
      <c r="B278" s="6" t="s">
        <v>2101</v>
      </c>
      <c r="C278" s="7">
        <v>1.591508965E9</v>
      </c>
      <c r="D278" s="8">
        <f t="shared" si="1"/>
        <v>43989.03432</v>
      </c>
      <c r="E278" s="9" t="s">
        <v>17</v>
      </c>
      <c r="F278" s="9" t="s">
        <v>2102</v>
      </c>
      <c r="G278" s="6" t="s">
        <v>2103</v>
      </c>
      <c r="H278" s="14" t="b">
        <v>0</v>
      </c>
      <c r="I278" s="9" t="s">
        <v>2104</v>
      </c>
      <c r="J278" s="10">
        <v>0.6045599</v>
      </c>
      <c r="K278" s="15" t="str">
        <f>IFERROR(__xludf.DUMMYFUNCTION("""COMPUTED_VALUE"""),"collymolotov")</f>
        <v>collymolotov</v>
      </c>
    </row>
    <row r="279">
      <c r="A279" s="6" t="s">
        <v>2105</v>
      </c>
      <c r="B279" s="6" t="s">
        <v>1257</v>
      </c>
      <c r="C279" s="7">
        <v>1.592706818E9</v>
      </c>
      <c r="D279" s="8">
        <f t="shared" si="1"/>
        <v>44002.89836</v>
      </c>
      <c r="E279" s="9" t="s">
        <v>173</v>
      </c>
      <c r="F279" s="9" t="s">
        <v>2106</v>
      </c>
      <c r="G279" s="6" t="s">
        <v>2107</v>
      </c>
      <c r="H279" s="14" t="b">
        <v>0</v>
      </c>
      <c r="I279" s="9" t="s">
        <v>2108</v>
      </c>
      <c r="J279" s="10">
        <v>0.60451925</v>
      </c>
      <c r="K279" s="15" t="str">
        <f>IFERROR(__xludf.DUMMYFUNCTION("""COMPUTED_VALUE"""),"Mod_Mox")</f>
        <v>Mod_Mox</v>
      </c>
    </row>
    <row r="280">
      <c r="A280" s="6" t="s">
        <v>2109</v>
      </c>
      <c r="B280" s="6" t="s">
        <v>991</v>
      </c>
      <c r="C280" s="7">
        <v>1.593039358E9</v>
      </c>
      <c r="D280" s="8">
        <f t="shared" si="1"/>
        <v>44006.7472</v>
      </c>
      <c r="E280" s="9" t="s">
        <v>2110</v>
      </c>
      <c r="F280" s="9" t="s">
        <v>2111</v>
      </c>
      <c r="G280" s="6" t="s">
        <v>2112</v>
      </c>
      <c r="H280" s="14" t="b">
        <v>0</v>
      </c>
      <c r="I280" s="9" t="s">
        <v>2113</v>
      </c>
      <c r="J280" s="10">
        <v>0.6044985</v>
      </c>
      <c r="K280" s="15" t="str">
        <f>IFERROR(__xludf.DUMMYFUNCTION("""COMPUTED_VALUE"""),"kirkstoupee")</f>
        <v>kirkstoupee</v>
      </c>
    </row>
    <row r="281">
      <c r="A281" s="6" t="s">
        <v>2114</v>
      </c>
      <c r="B281" s="6" t="s">
        <v>1522</v>
      </c>
      <c r="C281" s="7">
        <v>1.592013761E9</v>
      </c>
      <c r="D281" s="8">
        <f t="shared" si="1"/>
        <v>43994.87686</v>
      </c>
      <c r="E281" s="9" t="s">
        <v>12</v>
      </c>
      <c r="F281" s="9" t="s">
        <v>2115</v>
      </c>
      <c r="G281" s="6" t="s">
        <v>2116</v>
      </c>
      <c r="H281" s="14" t="b">
        <v>0</v>
      </c>
      <c r="I281" s="9" t="s">
        <v>2115</v>
      </c>
      <c r="J281" s="10">
        <v>0.60336095</v>
      </c>
      <c r="K281" s="15" t="str">
        <f>IFERROR(__xludf.DUMMYFUNCTION("""COMPUTED_VALUE"""),"Electric_Plankton")</f>
        <v>Electric_Plankton</v>
      </c>
    </row>
    <row r="282">
      <c r="A282" s="6" t="s">
        <v>2117</v>
      </c>
      <c r="B282" s="6" t="s">
        <v>1522</v>
      </c>
      <c r="C282" s="7">
        <v>1.592353505E9</v>
      </c>
      <c r="D282" s="8">
        <f t="shared" si="1"/>
        <v>43998.80909</v>
      </c>
      <c r="E282" s="9" t="s">
        <v>1956</v>
      </c>
      <c r="F282" s="9" t="s">
        <v>2118</v>
      </c>
      <c r="G282" s="6" t="s">
        <v>2119</v>
      </c>
      <c r="H282" s="14" t="b">
        <v>0</v>
      </c>
      <c r="I282" s="9" t="s">
        <v>2120</v>
      </c>
      <c r="J282" s="10">
        <v>0.60065025</v>
      </c>
      <c r="K282" s="15" t="str">
        <f>IFERROR(__xludf.DUMMYFUNCTION("""COMPUTED_VALUE"""),"PaulWalkersGhost69")</f>
        <v>PaulWalkersGhost69</v>
      </c>
    </row>
    <row r="283">
      <c r="A283" s="6" t="s">
        <v>2121</v>
      </c>
      <c r="B283" s="6" t="s">
        <v>2122</v>
      </c>
      <c r="C283" s="7">
        <v>1.593047493E9</v>
      </c>
      <c r="D283" s="8">
        <f t="shared" si="1"/>
        <v>44006.84135</v>
      </c>
      <c r="E283" s="9" t="s">
        <v>12</v>
      </c>
      <c r="F283" s="9" t="s">
        <v>2123</v>
      </c>
      <c r="G283" s="6" t="s">
        <v>2124</v>
      </c>
      <c r="H283" s="14" t="b">
        <v>0</v>
      </c>
      <c r="I283" s="9" t="s">
        <v>2125</v>
      </c>
      <c r="J283" s="10">
        <v>0.60029334</v>
      </c>
      <c r="K283" s="15" t="str">
        <f>IFERROR(__xludf.DUMMYFUNCTION("""COMPUTED_VALUE"""),"hncorrect")</f>
        <v>hncorrect</v>
      </c>
    </row>
    <row r="284">
      <c r="A284" s="6" t="s">
        <v>2126</v>
      </c>
      <c r="B284" s="6" t="s">
        <v>1057</v>
      </c>
      <c r="C284" s="7">
        <v>1.592108575E9</v>
      </c>
      <c r="D284" s="8">
        <f t="shared" si="1"/>
        <v>43995.97425</v>
      </c>
      <c r="E284" s="9" t="s">
        <v>2127</v>
      </c>
      <c r="F284" s="9" t="s">
        <v>2128</v>
      </c>
      <c r="G284" s="6" t="s">
        <v>2129</v>
      </c>
      <c r="H284" s="14" t="b">
        <v>0</v>
      </c>
      <c r="I284" s="9" t="s">
        <v>2128</v>
      </c>
      <c r="J284" s="10">
        <v>0.59757626</v>
      </c>
      <c r="K284" s="15" t="str">
        <f>IFERROR(__xludf.DUMMYFUNCTION("""COMPUTED_VALUE"""),"StarWarsMemer")</f>
        <v>StarWarsMemer</v>
      </c>
    </row>
    <row r="285">
      <c r="A285" s="5" t="s">
        <v>2130</v>
      </c>
      <c r="B285" s="6" t="s">
        <v>991</v>
      </c>
      <c r="C285" s="7">
        <v>1.592064992E9</v>
      </c>
      <c r="D285" s="8">
        <f t="shared" si="1"/>
        <v>43995.46981</v>
      </c>
      <c r="E285" s="9" t="s">
        <v>477</v>
      </c>
      <c r="F285" s="9" t="s">
        <v>2131</v>
      </c>
      <c r="G285" s="6" t="s">
        <v>2132</v>
      </c>
      <c r="H285" s="14" t="b">
        <v>0</v>
      </c>
      <c r="I285" s="9" t="s">
        <v>2131</v>
      </c>
      <c r="J285" s="10">
        <v>0.59748906</v>
      </c>
      <c r="K285" s="15" t="str">
        <f>IFERROR(__xludf.DUMMYFUNCTION("""COMPUTED_VALUE"""),"VirginWizard69")</f>
        <v>VirginWizard69</v>
      </c>
    </row>
    <row r="286">
      <c r="A286" s="6" t="s">
        <v>2133</v>
      </c>
      <c r="B286" s="6" t="s">
        <v>1443</v>
      </c>
      <c r="C286" s="7">
        <v>1.592529113E9</v>
      </c>
      <c r="D286" s="8">
        <f t="shared" si="1"/>
        <v>44000.84159</v>
      </c>
      <c r="E286" s="9" t="s">
        <v>23</v>
      </c>
      <c r="F286" s="9" t="s">
        <v>2134</v>
      </c>
      <c r="G286" s="6" t="s">
        <v>2135</v>
      </c>
      <c r="H286" s="14" t="b">
        <v>0</v>
      </c>
      <c r="I286" s="9" t="s">
        <v>2136</v>
      </c>
      <c r="J286" s="10">
        <v>0.59668857</v>
      </c>
      <c r="K286" s="15" t="str">
        <f>IFERROR(__xludf.DUMMYFUNCTION("""COMPUTED_VALUE"""),"slackeye")</f>
        <v>slackeye</v>
      </c>
    </row>
    <row r="287">
      <c r="A287" s="5" t="s">
        <v>2137</v>
      </c>
      <c r="B287" s="6" t="s">
        <v>2138</v>
      </c>
      <c r="C287" s="7">
        <v>1.59228017E9</v>
      </c>
      <c r="D287" s="8">
        <f t="shared" si="1"/>
        <v>43997.9603</v>
      </c>
      <c r="E287" s="6" t="s">
        <v>32</v>
      </c>
      <c r="F287" s="9" t="s">
        <v>2139</v>
      </c>
      <c r="G287" s="6" t="s">
        <v>2140</v>
      </c>
      <c r="H287" s="14" t="b">
        <v>1</v>
      </c>
      <c r="I287" s="9" t="s">
        <v>2139</v>
      </c>
      <c r="J287" s="10">
        <v>0.5966163</v>
      </c>
      <c r="K287" s="15" t="str">
        <f>IFERROR(__xludf.DUMMYFUNCTION("""COMPUTED_VALUE"""),"yukongold44")</f>
        <v>yukongold44</v>
      </c>
    </row>
    <row r="288">
      <c r="A288" s="6" t="s">
        <v>2141</v>
      </c>
      <c r="B288" s="6" t="s">
        <v>1051</v>
      </c>
      <c r="C288" s="7">
        <v>1.591804339E9</v>
      </c>
      <c r="D288" s="8">
        <f t="shared" si="1"/>
        <v>43992.453</v>
      </c>
      <c r="E288" s="9" t="s">
        <v>283</v>
      </c>
      <c r="F288" s="9" t="s">
        <v>2142</v>
      </c>
      <c r="G288" s="6" t="s">
        <v>2143</v>
      </c>
      <c r="H288" s="14" t="b">
        <v>0</v>
      </c>
      <c r="I288" s="9" t="s">
        <v>2144</v>
      </c>
      <c r="J288" s="10">
        <v>0.59482664</v>
      </c>
      <c r="K288" s="15" t="str">
        <f>IFERROR(__xludf.DUMMYFUNCTION("""COMPUTED_VALUE"""),"narbanna")</f>
        <v>narbanna</v>
      </c>
    </row>
    <row r="289">
      <c r="A289" s="6" t="s">
        <v>2145</v>
      </c>
      <c r="B289" s="6" t="s">
        <v>2146</v>
      </c>
      <c r="C289" s="7">
        <v>1.591457124E9</v>
      </c>
      <c r="D289" s="8">
        <f t="shared" si="1"/>
        <v>43988.43431</v>
      </c>
      <c r="E289" s="9" t="s">
        <v>111</v>
      </c>
      <c r="F289" s="9" t="s">
        <v>2147</v>
      </c>
      <c r="G289" s="6" t="s">
        <v>2148</v>
      </c>
      <c r="H289" s="14" t="b">
        <v>0</v>
      </c>
      <c r="I289" s="9" t="s">
        <v>2149</v>
      </c>
      <c r="J289" s="10">
        <v>0.5939419</v>
      </c>
      <c r="K289" s="15" t="str">
        <f>IFERROR(__xludf.DUMMYFUNCTION("""COMPUTED_VALUE"""),"OrzBlewFags")</f>
        <v>OrzBlewFags</v>
      </c>
    </row>
    <row r="290">
      <c r="A290" s="6" t="s">
        <v>2150</v>
      </c>
      <c r="B290" s="6" t="s">
        <v>1522</v>
      </c>
      <c r="C290" s="7">
        <v>1.592424169E9</v>
      </c>
      <c r="D290" s="8">
        <f t="shared" si="1"/>
        <v>43999.62696</v>
      </c>
      <c r="E290" s="9" t="s">
        <v>2151</v>
      </c>
      <c r="F290" s="9" t="s">
        <v>2152</v>
      </c>
      <c r="G290" s="6" t="s">
        <v>2153</v>
      </c>
      <c r="H290" s="14" t="b">
        <v>0</v>
      </c>
      <c r="I290" s="9" t="s">
        <v>2154</v>
      </c>
      <c r="J290" s="10">
        <v>0.59389347</v>
      </c>
      <c r="K290" s="15" t="str">
        <f>IFERROR(__xludf.DUMMYFUNCTION("""COMPUTED_VALUE"""),"Autopilot_Psychonaut")</f>
        <v>Autopilot_Psychonaut</v>
      </c>
    </row>
    <row r="291">
      <c r="A291" s="6" t="s">
        <v>2155</v>
      </c>
      <c r="B291" s="6" t="s">
        <v>930</v>
      </c>
      <c r="C291" s="7">
        <v>1.592592554E9</v>
      </c>
      <c r="D291" s="8">
        <f t="shared" si="1"/>
        <v>44001.57586</v>
      </c>
      <c r="E291" s="9" t="s">
        <v>353</v>
      </c>
      <c r="F291" s="9" t="s">
        <v>2156</v>
      </c>
      <c r="G291" s="6" t="s">
        <v>2157</v>
      </c>
      <c r="H291" s="14" t="b">
        <v>0</v>
      </c>
      <c r="I291" s="9" t="s">
        <v>2158</v>
      </c>
      <c r="J291" s="10">
        <v>0.59262896</v>
      </c>
      <c r="K291" s="15" t="str">
        <f>IFERROR(__xludf.DUMMYFUNCTION("""COMPUTED_VALUE"""),"The_High_Seraph")</f>
        <v>The_High_Seraph</v>
      </c>
    </row>
    <row r="292">
      <c r="A292" s="5" t="s">
        <v>2159</v>
      </c>
      <c r="B292" s="6" t="s">
        <v>2160</v>
      </c>
      <c r="C292" s="7">
        <v>1.592688404E9</v>
      </c>
      <c r="D292" s="8">
        <f t="shared" si="1"/>
        <v>44002.68523</v>
      </c>
      <c r="E292" s="9" t="s">
        <v>1182</v>
      </c>
      <c r="F292" s="9" t="s">
        <v>2161</v>
      </c>
      <c r="G292" s="6" t="s">
        <v>2162</v>
      </c>
      <c r="H292" s="14" t="b">
        <v>0</v>
      </c>
      <c r="I292" s="9" t="s">
        <v>2163</v>
      </c>
      <c r="J292" s="10">
        <v>0.5926054</v>
      </c>
      <c r="K292" s="15" t="str">
        <f>IFERROR(__xludf.DUMMYFUNCTION("""COMPUTED_VALUE"""),"AdamAbramovichZhukov")</f>
        <v>AdamAbramovichZhukov</v>
      </c>
    </row>
    <row r="293">
      <c r="A293" s="5" t="s">
        <v>2159</v>
      </c>
      <c r="B293" s="6" t="s">
        <v>2164</v>
      </c>
      <c r="C293" s="7">
        <v>1.592602846E9</v>
      </c>
      <c r="D293" s="8">
        <f t="shared" si="1"/>
        <v>44001.69498</v>
      </c>
      <c r="E293" s="9" t="s">
        <v>1182</v>
      </c>
      <c r="F293" s="9" t="s">
        <v>2165</v>
      </c>
      <c r="G293" s="6" t="s">
        <v>2166</v>
      </c>
      <c r="H293" s="14" t="b">
        <v>0</v>
      </c>
      <c r="I293" s="9" t="s">
        <v>2163</v>
      </c>
      <c r="J293" s="10">
        <v>0.5926054</v>
      </c>
      <c r="K293" s="15" t="str">
        <f>IFERROR(__xludf.DUMMYFUNCTION("""COMPUTED_VALUE"""),"HappyStephen")</f>
        <v>HappyStephen</v>
      </c>
    </row>
    <row r="294">
      <c r="A294" s="5" t="s">
        <v>2167</v>
      </c>
      <c r="B294" s="6" t="s">
        <v>930</v>
      </c>
      <c r="C294" s="7">
        <v>1.591222E9</v>
      </c>
      <c r="D294" s="8">
        <f t="shared" si="1"/>
        <v>43985.71296</v>
      </c>
      <c r="E294" s="9" t="s">
        <v>348</v>
      </c>
      <c r="F294" s="9" t="s">
        <v>2168</v>
      </c>
      <c r="G294" s="6" t="s">
        <v>2169</v>
      </c>
      <c r="H294" s="14" t="b">
        <v>0</v>
      </c>
      <c r="I294" s="9" t="s">
        <v>2170</v>
      </c>
      <c r="J294" s="10">
        <v>0.592067</v>
      </c>
      <c r="K294" s="15" t="str">
        <f>IFERROR(__xludf.DUMMYFUNCTION("""COMPUTED_VALUE"""),"ReeeeDrumpf")</f>
        <v>ReeeeDrumpf</v>
      </c>
    </row>
    <row r="295">
      <c r="A295" s="6" t="s">
        <v>2171</v>
      </c>
      <c r="B295" s="6" t="s">
        <v>1483</v>
      </c>
      <c r="C295" s="7">
        <v>1.593376375E9</v>
      </c>
      <c r="D295" s="8">
        <f t="shared" si="1"/>
        <v>44010.64786</v>
      </c>
      <c r="E295" s="9" t="s">
        <v>283</v>
      </c>
      <c r="F295" s="9" t="s">
        <v>2172</v>
      </c>
      <c r="G295" s="6" t="s">
        <v>2173</v>
      </c>
      <c r="H295" s="14" t="b">
        <v>0</v>
      </c>
      <c r="I295" s="9" t="s">
        <v>2174</v>
      </c>
      <c r="J295" s="10">
        <v>0.59174114</v>
      </c>
      <c r="K295" s="15" t="str">
        <f>IFERROR(__xludf.DUMMYFUNCTION("""COMPUTED_VALUE"""),"kushnerbobby")</f>
        <v>kushnerbobby</v>
      </c>
    </row>
    <row r="296">
      <c r="A296" s="6" t="s">
        <v>2175</v>
      </c>
      <c r="B296" s="6" t="s">
        <v>886</v>
      </c>
      <c r="C296" s="7">
        <v>1.593188764E9</v>
      </c>
      <c r="D296" s="8">
        <f t="shared" si="1"/>
        <v>44008.47644</v>
      </c>
      <c r="E296" s="9" t="s">
        <v>464</v>
      </c>
      <c r="F296" s="9" t="s">
        <v>2176</v>
      </c>
      <c r="G296" s="6" t="s">
        <v>2177</v>
      </c>
      <c r="H296" s="14" t="b">
        <v>0</v>
      </c>
      <c r="I296" s="9" t="s">
        <v>2178</v>
      </c>
      <c r="J296" s="10">
        <v>0.58871716</v>
      </c>
      <c r="K296" s="15" t="str">
        <f>IFERROR(__xludf.DUMMYFUNCTION("""COMPUTED_VALUE"""),"Felken77")</f>
        <v>Felken77</v>
      </c>
    </row>
    <row r="297">
      <c r="A297" s="6" t="s">
        <v>2179</v>
      </c>
      <c r="B297" s="6" t="s">
        <v>1128</v>
      </c>
      <c r="C297" s="7">
        <v>1.59137023E9</v>
      </c>
      <c r="D297" s="8">
        <f t="shared" si="1"/>
        <v>43987.42859</v>
      </c>
      <c r="E297" s="9" t="s">
        <v>1124</v>
      </c>
      <c r="F297" s="9" t="s">
        <v>2180</v>
      </c>
      <c r="G297" s="6" t="s">
        <v>2181</v>
      </c>
      <c r="H297" s="14" t="b">
        <v>0</v>
      </c>
      <c r="I297" s="9" t="s">
        <v>2182</v>
      </c>
      <c r="J297" s="10">
        <v>0.5885538</v>
      </c>
      <c r="K297" s="15" t="str">
        <f>IFERROR(__xludf.DUMMYFUNCTION("""COMPUTED_VALUE"""),"kylaa77")</f>
        <v>kylaa77</v>
      </c>
    </row>
    <row r="298">
      <c r="A298" s="6" t="s">
        <v>2183</v>
      </c>
      <c r="B298" s="6" t="s">
        <v>2184</v>
      </c>
      <c r="C298" s="7">
        <v>1.591952634E9</v>
      </c>
      <c r="D298" s="8">
        <f t="shared" si="1"/>
        <v>43994.16938</v>
      </c>
      <c r="E298" s="9" t="s">
        <v>23</v>
      </c>
      <c r="F298" s="9" t="s">
        <v>2185</v>
      </c>
      <c r="G298" s="6" t="s">
        <v>2186</v>
      </c>
      <c r="H298" s="14" t="b">
        <v>0</v>
      </c>
      <c r="I298" s="9" t="s">
        <v>2187</v>
      </c>
      <c r="J298" s="10">
        <v>0.5876557</v>
      </c>
      <c r="K298" s="15" t="str">
        <f>IFERROR(__xludf.DUMMYFUNCTION("""COMPUTED_VALUE"""),"everestLOC")</f>
        <v>everestLOC</v>
      </c>
    </row>
    <row r="299">
      <c r="A299" s="6" t="s">
        <v>2188</v>
      </c>
      <c r="B299" s="6" t="s">
        <v>2189</v>
      </c>
      <c r="C299" s="7">
        <v>1.593094754E9</v>
      </c>
      <c r="D299" s="8">
        <f t="shared" si="1"/>
        <v>44007.38836</v>
      </c>
      <c r="E299" s="9" t="s">
        <v>1271</v>
      </c>
      <c r="F299" s="9" t="s">
        <v>2190</v>
      </c>
      <c r="G299" s="6" t="s">
        <v>2191</v>
      </c>
      <c r="H299" s="14" t="b">
        <v>0</v>
      </c>
      <c r="I299" s="9" t="s">
        <v>2192</v>
      </c>
      <c r="J299" s="10">
        <v>0.5876557</v>
      </c>
      <c r="K299" s="15" t="str">
        <f>IFERROR(__xludf.DUMMYFUNCTION("""COMPUTED_VALUE"""),"Psymonn")</f>
        <v>Psymonn</v>
      </c>
    </row>
    <row r="300">
      <c r="A300" s="5" t="s">
        <v>2193</v>
      </c>
      <c r="B300" s="6" t="s">
        <v>2194</v>
      </c>
      <c r="C300" s="7">
        <v>1.591152982E9</v>
      </c>
      <c r="D300" s="8">
        <f t="shared" si="1"/>
        <v>43984.91414</v>
      </c>
      <c r="E300" s="9" t="s">
        <v>2195</v>
      </c>
      <c r="F300" s="9" t="s">
        <v>2196</v>
      </c>
      <c r="G300" s="6" t="s">
        <v>2197</v>
      </c>
      <c r="H300" s="14" t="b">
        <v>0</v>
      </c>
      <c r="I300" s="9" t="s">
        <v>2198</v>
      </c>
      <c r="J300" s="10">
        <v>0.5876557</v>
      </c>
      <c r="K300" s="15" t="str">
        <f>IFERROR(__xludf.DUMMYFUNCTION("""COMPUTED_VALUE"""),"IDislikeYourMeta")</f>
        <v>IDislikeYourMeta</v>
      </c>
    </row>
    <row r="301">
      <c r="A301" s="6" t="s">
        <v>2199</v>
      </c>
      <c r="B301" s="6" t="s">
        <v>1327</v>
      </c>
      <c r="C301" s="7">
        <v>1.591188674E9</v>
      </c>
      <c r="D301" s="8">
        <f t="shared" si="1"/>
        <v>43985.32725</v>
      </c>
      <c r="E301" s="9" t="s">
        <v>2200</v>
      </c>
      <c r="F301" s="9" t="s">
        <v>2201</v>
      </c>
      <c r="G301" s="6" t="s">
        <v>2202</v>
      </c>
      <c r="H301" s="14" t="b">
        <v>0</v>
      </c>
      <c r="I301" s="9" t="s">
        <v>2203</v>
      </c>
      <c r="J301" s="10">
        <v>0.5876557</v>
      </c>
      <c r="K301" s="15" t="str">
        <f>IFERROR(__xludf.DUMMYFUNCTION("""COMPUTED_VALUE"""),"zulu-yankee")</f>
        <v>zulu-yankee</v>
      </c>
    </row>
    <row r="302">
      <c r="A302" s="6" t="s">
        <v>2204</v>
      </c>
      <c r="B302" s="6" t="s">
        <v>1057</v>
      </c>
      <c r="C302" s="7">
        <v>1.593459142E9</v>
      </c>
      <c r="D302" s="8">
        <f t="shared" si="1"/>
        <v>44011.60581</v>
      </c>
      <c r="E302" s="9" t="s">
        <v>1688</v>
      </c>
      <c r="F302" s="9" t="s">
        <v>2205</v>
      </c>
      <c r="G302" s="6" t="s">
        <v>2206</v>
      </c>
      <c r="H302" s="14" t="b">
        <v>0</v>
      </c>
      <c r="I302" s="9" t="s">
        <v>2207</v>
      </c>
      <c r="J302" s="10">
        <v>0.5876557</v>
      </c>
      <c r="K302" s="15" t="str">
        <f>IFERROR(__xludf.DUMMYFUNCTION("""COMPUTED_VALUE"""),"talvins")</f>
        <v>talvins</v>
      </c>
    </row>
    <row r="303">
      <c r="A303" s="6" t="s">
        <v>2208</v>
      </c>
      <c r="B303" s="6" t="s">
        <v>1239</v>
      </c>
      <c r="C303" s="7">
        <v>1.593445835E9</v>
      </c>
      <c r="D303" s="8">
        <f t="shared" si="1"/>
        <v>44011.45179</v>
      </c>
      <c r="E303" s="9" t="s">
        <v>2209</v>
      </c>
      <c r="F303" s="9" t="s">
        <v>2210</v>
      </c>
      <c r="G303" s="6" t="s">
        <v>2211</v>
      </c>
      <c r="H303" s="14" t="b">
        <v>0</v>
      </c>
      <c r="I303" s="9" t="s">
        <v>2212</v>
      </c>
      <c r="J303" s="10">
        <v>0.5876557</v>
      </c>
      <c r="K303" s="15" t="str">
        <f>IFERROR(__xludf.DUMMYFUNCTION("""COMPUTED_VALUE"""),"qemist")</f>
        <v>qemist</v>
      </c>
    </row>
    <row r="304">
      <c r="A304" s="6" t="s">
        <v>2213</v>
      </c>
      <c r="B304" s="6" t="s">
        <v>1542</v>
      </c>
      <c r="C304" s="7">
        <v>1.591684294E9</v>
      </c>
      <c r="D304" s="8">
        <f t="shared" si="1"/>
        <v>43991.06359</v>
      </c>
      <c r="E304" s="6" t="s">
        <v>32</v>
      </c>
      <c r="F304" s="9" t="s">
        <v>2214</v>
      </c>
      <c r="G304" s="6" t="s">
        <v>2215</v>
      </c>
      <c r="H304" s="14" t="b">
        <v>1</v>
      </c>
      <c r="I304" s="9" t="s">
        <v>2214</v>
      </c>
      <c r="J304" s="10">
        <v>0.5876557</v>
      </c>
      <c r="K304" s="15" t="str">
        <f>IFERROR(__xludf.DUMMYFUNCTION("""COMPUTED_VALUE"""),"AnonUrban2")</f>
        <v>AnonUrban2</v>
      </c>
    </row>
    <row r="305">
      <c r="A305" s="6" t="s">
        <v>2216</v>
      </c>
      <c r="B305" s="6" t="s">
        <v>2217</v>
      </c>
      <c r="C305" s="7">
        <v>1.59180334E9</v>
      </c>
      <c r="D305" s="8">
        <f t="shared" si="1"/>
        <v>43992.44144</v>
      </c>
      <c r="E305" s="9" t="s">
        <v>97</v>
      </c>
      <c r="F305" s="9" t="s">
        <v>2218</v>
      </c>
      <c r="G305" s="6" t="s">
        <v>2219</v>
      </c>
      <c r="H305" s="14" t="b">
        <v>0</v>
      </c>
      <c r="I305" s="9" t="s">
        <v>2220</v>
      </c>
      <c r="J305" s="10">
        <v>0.5876557</v>
      </c>
      <c r="K305" s="15" t="str">
        <f>IFERROR(__xludf.DUMMYFUNCTION("""COMPUTED_VALUE"""),"letmelivedeep")</f>
        <v>letmelivedeep</v>
      </c>
    </row>
    <row r="306">
      <c r="A306" s="6" t="s">
        <v>2221</v>
      </c>
      <c r="B306" s="6" t="s">
        <v>2030</v>
      </c>
      <c r="C306" s="7">
        <v>1.591741719E9</v>
      </c>
      <c r="D306" s="8">
        <f t="shared" si="1"/>
        <v>43991.72823</v>
      </c>
      <c r="E306" s="9" t="s">
        <v>2222</v>
      </c>
      <c r="F306" s="9" t="s">
        <v>2223</v>
      </c>
      <c r="G306" s="6" t="s">
        <v>2224</v>
      </c>
      <c r="H306" s="14" t="b">
        <v>0</v>
      </c>
      <c r="I306" s="9" t="s">
        <v>2225</v>
      </c>
      <c r="J306" s="10">
        <v>0.5876557</v>
      </c>
      <c r="K306" s="15" t="str">
        <f>IFERROR(__xludf.DUMMYFUNCTION("""COMPUTED_VALUE"""),"Tokestra420")</f>
        <v>Tokestra420</v>
      </c>
    </row>
    <row r="307">
      <c r="A307" s="6" t="s">
        <v>2226</v>
      </c>
      <c r="B307" s="6" t="s">
        <v>930</v>
      </c>
      <c r="C307" s="7">
        <v>1.592375752E9</v>
      </c>
      <c r="D307" s="8">
        <f t="shared" si="1"/>
        <v>43999.06657</v>
      </c>
      <c r="E307" s="9" t="s">
        <v>2227</v>
      </c>
      <c r="F307" s="9" t="s">
        <v>2228</v>
      </c>
      <c r="G307" s="6" t="s">
        <v>2229</v>
      </c>
      <c r="H307" s="14" t="b">
        <v>0</v>
      </c>
      <c r="I307" s="9" t="s">
        <v>2230</v>
      </c>
      <c r="J307" s="10">
        <v>0.5876557</v>
      </c>
      <c r="K307" s="15" t="str">
        <f>IFERROR(__xludf.DUMMYFUNCTION("""COMPUTED_VALUE"""),"Plenty-Serve")</f>
        <v>Plenty-Serve</v>
      </c>
    </row>
    <row r="308">
      <c r="A308" s="6" t="s">
        <v>2231</v>
      </c>
      <c r="B308" s="6" t="s">
        <v>930</v>
      </c>
      <c r="C308" s="7">
        <v>1.593464572E9</v>
      </c>
      <c r="D308" s="8">
        <f t="shared" si="1"/>
        <v>44011.66866</v>
      </c>
      <c r="E308" s="9" t="s">
        <v>353</v>
      </c>
      <c r="F308" s="9" t="s">
        <v>2232</v>
      </c>
      <c r="G308" s="6" t="s">
        <v>2233</v>
      </c>
      <c r="H308" s="14" t="b">
        <v>0</v>
      </c>
      <c r="I308" s="9" t="s">
        <v>2234</v>
      </c>
      <c r="J308" s="10">
        <v>0.5876557</v>
      </c>
      <c r="K308" s="15" t="str">
        <f>IFERROR(__xludf.DUMMYFUNCTION("""COMPUTED_VALUE"""),"Zappa-")</f>
        <v>Zappa-</v>
      </c>
    </row>
    <row r="309">
      <c r="A309" s="6" t="s">
        <v>2235</v>
      </c>
      <c r="B309" s="6" t="s">
        <v>1312</v>
      </c>
      <c r="C309" s="7">
        <v>1.591226799E9</v>
      </c>
      <c r="D309" s="8">
        <f t="shared" si="1"/>
        <v>43985.76851</v>
      </c>
      <c r="E309" s="9" t="s">
        <v>1464</v>
      </c>
      <c r="F309" s="9" t="s">
        <v>2236</v>
      </c>
      <c r="G309" s="6" t="s">
        <v>2237</v>
      </c>
      <c r="H309" s="14" t="b">
        <v>0</v>
      </c>
      <c r="I309" s="9" t="s">
        <v>2238</v>
      </c>
      <c r="J309" s="10">
        <v>0.58765423</v>
      </c>
      <c r="K309" s="15" t="str">
        <f>IFERROR(__xludf.DUMMYFUNCTION("""COMPUTED_VALUE"""),"SeymourPant")</f>
        <v>SeymourPant</v>
      </c>
    </row>
    <row r="310">
      <c r="A310" s="6" t="s">
        <v>2239</v>
      </c>
      <c r="B310" s="6" t="s">
        <v>2240</v>
      </c>
      <c r="C310" s="7">
        <v>1.591394555E9</v>
      </c>
      <c r="D310" s="8">
        <f t="shared" si="1"/>
        <v>43987.71013</v>
      </c>
      <c r="E310" s="9" t="s">
        <v>12</v>
      </c>
      <c r="F310" s="9" t="s">
        <v>2241</v>
      </c>
      <c r="G310" s="6" t="s">
        <v>2242</v>
      </c>
      <c r="H310" s="14" t="b">
        <v>0</v>
      </c>
      <c r="I310" s="9" t="s">
        <v>2243</v>
      </c>
      <c r="J310" s="10">
        <v>0.5866684</v>
      </c>
      <c r="K310" s="15" t="str">
        <f>IFERROR(__xludf.DUMMYFUNCTION("""COMPUTED_VALUE"""),"johnruby")</f>
        <v>johnruby</v>
      </c>
    </row>
    <row r="311">
      <c r="A311" s="6" t="s">
        <v>2244</v>
      </c>
      <c r="B311" s="6" t="s">
        <v>2245</v>
      </c>
      <c r="C311" s="7">
        <v>1.591501563E9</v>
      </c>
      <c r="D311" s="8">
        <f t="shared" si="1"/>
        <v>43988.94865</v>
      </c>
      <c r="E311" s="6" t="s">
        <v>1171</v>
      </c>
      <c r="F311" s="9" t="s">
        <v>2246</v>
      </c>
      <c r="G311" s="6" t="s">
        <v>2247</v>
      </c>
      <c r="H311" s="14" t="b">
        <v>0</v>
      </c>
      <c r="I311" s="9" t="s">
        <v>2248</v>
      </c>
      <c r="J311" s="10">
        <v>0.5809587</v>
      </c>
      <c r="K311" s="15" t="str">
        <f>IFERROR(__xludf.DUMMYFUNCTION("""COMPUTED_VALUE"""),"Timelord343")</f>
        <v>Timelord343</v>
      </c>
    </row>
    <row r="312">
      <c r="A312" s="6" t="s">
        <v>2249</v>
      </c>
      <c r="B312" s="6" t="s">
        <v>2250</v>
      </c>
      <c r="C312" s="7">
        <v>1.591129593E9</v>
      </c>
      <c r="D312" s="8">
        <f t="shared" si="1"/>
        <v>43984.64344</v>
      </c>
      <c r="E312" s="9" t="s">
        <v>17</v>
      </c>
      <c r="F312" s="9" t="s">
        <v>2251</v>
      </c>
      <c r="G312" s="6" t="s">
        <v>2252</v>
      </c>
      <c r="H312" s="14" t="b">
        <v>0</v>
      </c>
      <c r="I312" s="9" t="s">
        <v>2253</v>
      </c>
      <c r="J312" s="10">
        <v>0.5792681</v>
      </c>
      <c r="K312" s="15" t="str">
        <f>IFERROR(__xludf.DUMMYFUNCTION("""COMPUTED_VALUE"""),"Hydro_iLy")</f>
        <v>Hydro_iLy</v>
      </c>
    </row>
    <row r="313">
      <c r="A313" s="6" t="s">
        <v>2254</v>
      </c>
      <c r="B313" s="6" t="s">
        <v>2255</v>
      </c>
      <c r="C313" s="7">
        <v>1.592581448E9</v>
      </c>
      <c r="D313" s="8">
        <f t="shared" si="1"/>
        <v>44001.44731</v>
      </c>
      <c r="E313" s="9" t="s">
        <v>23</v>
      </c>
      <c r="F313" s="9" t="s">
        <v>2256</v>
      </c>
      <c r="G313" s="6" t="s">
        <v>2257</v>
      </c>
      <c r="H313" s="14" t="b">
        <v>0</v>
      </c>
      <c r="I313" s="9" t="s">
        <v>2258</v>
      </c>
      <c r="J313" s="10">
        <v>0.57889634</v>
      </c>
      <c r="K313" s="15" t="str">
        <f>IFERROR(__xludf.DUMMYFUNCTION("""COMPUTED_VALUE"""),"doggydawg12345")</f>
        <v>doggydawg12345</v>
      </c>
    </row>
    <row r="314">
      <c r="A314" s="6" t="s">
        <v>2259</v>
      </c>
      <c r="B314" s="6" t="s">
        <v>2260</v>
      </c>
      <c r="C314" s="7">
        <v>1.591944431E9</v>
      </c>
      <c r="D314" s="8">
        <f t="shared" si="1"/>
        <v>43994.07443</v>
      </c>
      <c r="E314" s="9" t="s">
        <v>17</v>
      </c>
      <c r="F314" s="9" t="s">
        <v>2261</v>
      </c>
      <c r="G314" s="6" t="s">
        <v>2262</v>
      </c>
      <c r="H314" s="14" t="b">
        <v>0</v>
      </c>
      <c r="I314" s="9" t="s">
        <v>2263</v>
      </c>
      <c r="J314" s="10">
        <v>0.57349294</v>
      </c>
      <c r="K314" s="15" t="str">
        <f>IFERROR(__xludf.DUMMYFUNCTION("""COMPUTED_VALUE"""),"badhombrote")</f>
        <v>badhombrote</v>
      </c>
    </row>
    <row r="315">
      <c r="A315" s="6" t="s">
        <v>2264</v>
      </c>
      <c r="B315" s="6" t="s">
        <v>857</v>
      </c>
      <c r="C315" s="7">
        <v>1.59158789E9</v>
      </c>
      <c r="D315" s="8">
        <f t="shared" si="1"/>
        <v>43989.9478</v>
      </c>
      <c r="E315" s="6" t="s">
        <v>32</v>
      </c>
      <c r="F315" s="9" t="s">
        <v>2265</v>
      </c>
      <c r="G315" s="6" t="s">
        <v>2266</v>
      </c>
      <c r="H315" s="14" t="b">
        <v>1</v>
      </c>
      <c r="I315" s="9" t="s">
        <v>2265</v>
      </c>
      <c r="J315" s="10">
        <v>0.572765</v>
      </c>
      <c r="K315" s="15" t="str">
        <f>IFERROR(__xludf.DUMMYFUNCTION("""COMPUTED_VALUE"""),"definitelynotevading")</f>
        <v>definitelynotevading</v>
      </c>
    </row>
    <row r="316">
      <c r="A316" s="5" t="s">
        <v>2267</v>
      </c>
      <c r="B316" s="6" t="s">
        <v>987</v>
      </c>
      <c r="C316" s="7">
        <v>1.591722166E9</v>
      </c>
      <c r="D316" s="8">
        <f t="shared" si="1"/>
        <v>43991.50192</v>
      </c>
      <c r="E316" s="9" t="s">
        <v>23</v>
      </c>
      <c r="F316" s="9" t="s">
        <v>2268</v>
      </c>
      <c r="G316" s="6" t="s">
        <v>2269</v>
      </c>
      <c r="H316" s="14" t="b">
        <v>0</v>
      </c>
      <c r="I316" s="9" t="s">
        <v>2270</v>
      </c>
      <c r="J316" s="10">
        <v>0.57266325</v>
      </c>
      <c r="K316" s="15" t="str">
        <f>IFERROR(__xludf.DUMMYFUNCTION("""COMPUTED_VALUE"""),"robert-borden")</f>
        <v>robert-borden</v>
      </c>
    </row>
    <row r="317">
      <c r="A317" s="6" t="s">
        <v>2271</v>
      </c>
      <c r="B317" s="6" t="s">
        <v>1036</v>
      </c>
      <c r="C317" s="7">
        <v>1.592837934E9</v>
      </c>
      <c r="D317" s="8">
        <f t="shared" si="1"/>
        <v>44004.4159</v>
      </c>
      <c r="E317" s="9" t="s">
        <v>194</v>
      </c>
      <c r="F317" s="9" t="s">
        <v>2272</v>
      </c>
      <c r="G317" s="6" t="s">
        <v>2273</v>
      </c>
      <c r="H317" s="14" t="b">
        <v>0</v>
      </c>
      <c r="I317" s="9" t="s">
        <v>2274</v>
      </c>
      <c r="J317" s="10">
        <v>0.57193184</v>
      </c>
      <c r="K317" s="15" t="str">
        <f>IFERROR(__xludf.DUMMYFUNCTION("""COMPUTED_VALUE"""),"OsoBlanco69420")</f>
        <v>OsoBlanco69420</v>
      </c>
    </row>
    <row r="318">
      <c r="A318" s="6" t="s">
        <v>2275</v>
      </c>
      <c r="B318" s="6" t="s">
        <v>991</v>
      </c>
      <c r="C318" s="7">
        <v>1.593496916E9</v>
      </c>
      <c r="D318" s="8">
        <f t="shared" si="1"/>
        <v>44012.04301</v>
      </c>
      <c r="E318" s="9" t="s">
        <v>274</v>
      </c>
      <c r="F318" s="9" t="s">
        <v>2276</v>
      </c>
      <c r="G318" s="6" t="s">
        <v>2277</v>
      </c>
      <c r="H318" s="14" t="b">
        <v>0</v>
      </c>
      <c r="I318" s="9" t="s">
        <v>2278</v>
      </c>
      <c r="J318" s="10">
        <v>0.56945115</v>
      </c>
      <c r="K318" s="15" t="str">
        <f>IFERROR(__xludf.DUMMYFUNCTION("""COMPUTED_VALUE"""),"Analogbuckets")</f>
        <v>Analogbuckets</v>
      </c>
    </row>
    <row r="319">
      <c r="A319" s="6" t="s">
        <v>2279</v>
      </c>
      <c r="B319" s="6" t="s">
        <v>2280</v>
      </c>
      <c r="C319" s="7">
        <v>1.592694496E9</v>
      </c>
      <c r="D319" s="8">
        <f t="shared" si="1"/>
        <v>44002.75574</v>
      </c>
      <c r="E319" s="6" t="s">
        <v>32</v>
      </c>
      <c r="F319" s="9" t="s">
        <v>2281</v>
      </c>
      <c r="G319" s="6" t="s">
        <v>2282</v>
      </c>
      <c r="H319" s="14" t="b">
        <v>1</v>
      </c>
      <c r="I319" s="9" t="s">
        <v>2281</v>
      </c>
      <c r="J319" s="10">
        <v>0.5674785</v>
      </c>
      <c r="K319" s="15" t="str">
        <f>IFERROR(__xludf.DUMMYFUNCTION("""COMPUTED_VALUE"""),"WuFlu1991")</f>
        <v>WuFlu1991</v>
      </c>
    </row>
    <row r="320">
      <c r="A320" s="6" t="s">
        <v>2283</v>
      </c>
      <c r="B320" s="6" t="s">
        <v>2284</v>
      </c>
      <c r="C320" s="7">
        <v>1.591469901E9</v>
      </c>
      <c r="D320" s="8">
        <f t="shared" si="1"/>
        <v>43988.58219</v>
      </c>
      <c r="E320" s="9" t="s">
        <v>2285</v>
      </c>
      <c r="F320" s="9" t="s">
        <v>2286</v>
      </c>
      <c r="G320" s="6" t="s">
        <v>2287</v>
      </c>
      <c r="H320" s="14" t="b">
        <v>0</v>
      </c>
      <c r="I320" s="9" t="s">
        <v>2288</v>
      </c>
      <c r="J320" s="10">
        <v>0.56199294</v>
      </c>
      <c r="K320" s="15" t="str">
        <f>IFERROR(__xludf.DUMMYFUNCTION("""COMPUTED_VALUE"""),"RedditAdminsAreAss")</f>
        <v>RedditAdminsAreAss</v>
      </c>
    </row>
    <row r="321">
      <c r="A321" s="6" t="s">
        <v>2289</v>
      </c>
      <c r="B321" s="6" t="s">
        <v>1492</v>
      </c>
      <c r="C321" s="7">
        <v>1.592249068E9</v>
      </c>
      <c r="D321" s="8">
        <f t="shared" si="1"/>
        <v>43997.60032</v>
      </c>
      <c r="E321" s="9" t="s">
        <v>2290</v>
      </c>
      <c r="F321" s="9" t="s">
        <v>2291</v>
      </c>
      <c r="G321" s="6" t="s">
        <v>2292</v>
      </c>
      <c r="H321" s="14" t="b">
        <v>0</v>
      </c>
      <c r="I321" s="9" t="s">
        <v>2293</v>
      </c>
      <c r="J321" s="10">
        <v>0.56139004</v>
      </c>
      <c r="K321" s="15" t="str">
        <f>IFERROR(__xludf.DUMMYFUNCTION("""COMPUTED_VALUE"""),"sparkle_whore2")</f>
        <v>sparkle_whore2</v>
      </c>
    </row>
    <row r="322">
      <c r="A322" s="6" t="s">
        <v>2294</v>
      </c>
      <c r="B322" s="6" t="s">
        <v>935</v>
      </c>
      <c r="C322" s="7">
        <v>1.592947222E9</v>
      </c>
      <c r="D322" s="8">
        <f t="shared" si="1"/>
        <v>44005.68081</v>
      </c>
      <c r="E322" s="9" t="s">
        <v>173</v>
      </c>
      <c r="F322" s="9" t="s">
        <v>2295</v>
      </c>
      <c r="G322" s="6" t="s">
        <v>2296</v>
      </c>
      <c r="H322" s="14" t="b">
        <v>0</v>
      </c>
      <c r="I322" s="9" t="s">
        <v>2297</v>
      </c>
      <c r="J322" s="10">
        <v>0.5609339</v>
      </c>
      <c r="K322" s="15" t="str">
        <f>IFERROR(__xludf.DUMMYFUNCTION("""COMPUTED_VALUE"""),"JDWired")</f>
        <v>JDWired</v>
      </c>
    </row>
    <row r="323">
      <c r="A323" s="6" t="s">
        <v>2298</v>
      </c>
      <c r="B323" s="6" t="s">
        <v>1336</v>
      </c>
      <c r="C323" s="7">
        <v>1.591081395E9</v>
      </c>
      <c r="D323" s="8">
        <f t="shared" si="1"/>
        <v>43984.08559</v>
      </c>
      <c r="E323" s="9" t="s">
        <v>23</v>
      </c>
      <c r="F323" s="9" t="s">
        <v>2299</v>
      </c>
      <c r="G323" s="6" t="s">
        <v>2300</v>
      </c>
      <c r="H323" s="14" t="b">
        <v>0</v>
      </c>
      <c r="I323" s="9" t="s">
        <v>2301</v>
      </c>
      <c r="J323" s="10">
        <v>0.5609235</v>
      </c>
      <c r="K323" s="15" t="str">
        <f>IFERROR(__xludf.DUMMYFUNCTION("""COMPUTED_VALUE"""),"STea14")</f>
        <v>STea14</v>
      </c>
    </row>
    <row r="324">
      <c r="A324" s="6" t="s">
        <v>2302</v>
      </c>
      <c r="B324" s="6" t="s">
        <v>2303</v>
      </c>
      <c r="C324" s="7">
        <v>1.592149304E9</v>
      </c>
      <c r="D324" s="8">
        <f t="shared" si="1"/>
        <v>43996.44565</v>
      </c>
      <c r="E324" s="9" t="s">
        <v>1124</v>
      </c>
      <c r="F324" s="9" t="s">
        <v>2304</v>
      </c>
      <c r="G324" s="6" t="s">
        <v>2305</v>
      </c>
      <c r="H324" s="14" t="b">
        <v>0</v>
      </c>
      <c r="I324" s="9" t="s">
        <v>2304</v>
      </c>
      <c r="J324" s="10">
        <v>0.56083506</v>
      </c>
      <c r="K324" s="15" t="str">
        <f>IFERROR(__xludf.DUMMYFUNCTION("""COMPUTED_VALUE"""),"Skatesharpener911")</f>
        <v>Skatesharpener911</v>
      </c>
    </row>
    <row r="325">
      <c r="A325" s="5" t="s">
        <v>2306</v>
      </c>
      <c r="B325" s="6" t="s">
        <v>2307</v>
      </c>
      <c r="C325" s="7">
        <v>1.593382371E9</v>
      </c>
      <c r="D325" s="8">
        <f t="shared" si="1"/>
        <v>44010.71726</v>
      </c>
      <c r="E325" s="9" t="s">
        <v>97</v>
      </c>
      <c r="F325" s="9" t="s">
        <v>2308</v>
      </c>
      <c r="G325" s="6" t="s">
        <v>2309</v>
      </c>
      <c r="H325" s="14" t="b">
        <v>0</v>
      </c>
      <c r="I325" s="9" t="s">
        <v>2310</v>
      </c>
      <c r="J325" s="10">
        <v>0.5608224</v>
      </c>
      <c r="K325" s="15" t="str">
        <f>IFERROR(__xludf.DUMMYFUNCTION("""COMPUTED_VALUE"""),"plokoon005")</f>
        <v>plokoon005</v>
      </c>
    </row>
    <row r="326">
      <c r="A326" s="5" t="s">
        <v>2311</v>
      </c>
      <c r="B326" s="6" t="s">
        <v>2312</v>
      </c>
      <c r="C326" s="7">
        <v>1.591684649E9</v>
      </c>
      <c r="D326" s="8">
        <f t="shared" si="1"/>
        <v>43991.0677</v>
      </c>
      <c r="E326" s="9" t="s">
        <v>2313</v>
      </c>
      <c r="F326" s="9" t="s">
        <v>2314</v>
      </c>
      <c r="G326" s="6" t="s">
        <v>2315</v>
      </c>
      <c r="H326" s="14" t="b">
        <v>0</v>
      </c>
      <c r="I326" s="9" t="s">
        <v>2316</v>
      </c>
      <c r="J326" s="10">
        <v>0.56034184</v>
      </c>
      <c r="K326" s="15" t="str">
        <f>IFERROR(__xludf.DUMMYFUNCTION("""COMPUTED_VALUE"""),"humorousmath17")</f>
        <v>humorousmath17</v>
      </c>
    </row>
    <row r="327">
      <c r="A327" s="6" t="s">
        <v>2317</v>
      </c>
      <c r="B327" s="6" t="s">
        <v>2318</v>
      </c>
      <c r="C327" s="7">
        <v>1.591251495E9</v>
      </c>
      <c r="D327" s="8">
        <f t="shared" si="1"/>
        <v>43986.05434</v>
      </c>
      <c r="E327" s="9" t="s">
        <v>36</v>
      </c>
      <c r="F327" s="9" t="s">
        <v>2319</v>
      </c>
      <c r="G327" s="6" t="s">
        <v>2320</v>
      </c>
      <c r="H327" s="14" t="b">
        <v>0</v>
      </c>
      <c r="I327" s="9" t="s">
        <v>2321</v>
      </c>
      <c r="J327" s="10">
        <v>0.56000483</v>
      </c>
      <c r="K327" s="15" t="str">
        <f>IFERROR(__xludf.DUMMYFUNCTION("""COMPUTED_VALUE"""),"DistanceToEmpty")</f>
        <v>DistanceToEmpty</v>
      </c>
    </row>
    <row r="328">
      <c r="A328" s="6" t="s">
        <v>2322</v>
      </c>
      <c r="B328" s="6" t="s">
        <v>2323</v>
      </c>
      <c r="C328" s="7">
        <v>1.592598714E9</v>
      </c>
      <c r="D328" s="8">
        <f t="shared" si="1"/>
        <v>44001.64715</v>
      </c>
      <c r="E328" s="9" t="s">
        <v>784</v>
      </c>
      <c r="F328" s="9" t="s">
        <v>2324</v>
      </c>
      <c r="G328" s="6" t="s">
        <v>2325</v>
      </c>
      <c r="H328" s="14" t="b">
        <v>0</v>
      </c>
      <c r="I328" s="9" t="s">
        <v>2326</v>
      </c>
      <c r="J328" s="10">
        <v>0.55977124</v>
      </c>
      <c r="K328" s="15" t="str">
        <f>IFERROR(__xludf.DUMMYFUNCTION("""COMPUTED_VALUE"""),"mwmwmwmwmmdw")</f>
        <v>mwmwmwmwmmdw</v>
      </c>
    </row>
    <row r="329">
      <c r="A329" s="6" t="s">
        <v>2327</v>
      </c>
      <c r="B329" s="6" t="s">
        <v>930</v>
      </c>
      <c r="C329" s="7">
        <v>1.591683955E9</v>
      </c>
      <c r="D329" s="8">
        <f t="shared" si="1"/>
        <v>43991.05966</v>
      </c>
      <c r="E329" s="9" t="s">
        <v>2227</v>
      </c>
      <c r="F329" s="9" t="s">
        <v>2328</v>
      </c>
      <c r="G329" s="6" t="s">
        <v>2329</v>
      </c>
      <c r="H329" s="14" t="b">
        <v>0</v>
      </c>
      <c r="I329" s="9" t="s">
        <v>2330</v>
      </c>
      <c r="J329" s="10">
        <v>0.559698</v>
      </c>
      <c r="K329" s="15" t="str">
        <f>IFERROR(__xludf.DUMMYFUNCTION("""COMPUTED_VALUE"""),"observablething")</f>
        <v>observablething</v>
      </c>
    </row>
    <row r="330">
      <c r="A330" s="6" t="s">
        <v>2331</v>
      </c>
      <c r="B330" s="6" t="s">
        <v>886</v>
      </c>
      <c r="C330" s="7">
        <v>1.593391861E9</v>
      </c>
      <c r="D330" s="8">
        <f t="shared" si="1"/>
        <v>44010.82709</v>
      </c>
      <c r="E330" s="6" t="s">
        <v>32</v>
      </c>
      <c r="F330" s="9" t="s">
        <v>2332</v>
      </c>
      <c r="G330" s="6" t="s">
        <v>2333</v>
      </c>
      <c r="H330" s="14" t="b">
        <v>1</v>
      </c>
      <c r="I330" s="9" t="s">
        <v>2332</v>
      </c>
      <c r="J330" s="10">
        <v>0.5594591</v>
      </c>
      <c r="K330" s="15" t="str">
        <f>IFERROR(__xludf.DUMMYFUNCTION("""COMPUTED_VALUE"""),"piousfleacircus")</f>
        <v>piousfleacircus</v>
      </c>
    </row>
    <row r="331">
      <c r="A331" s="6" t="s">
        <v>2334</v>
      </c>
      <c r="B331" s="6" t="s">
        <v>2335</v>
      </c>
      <c r="C331" s="7">
        <v>1.591131834E9</v>
      </c>
      <c r="D331" s="8">
        <f t="shared" si="1"/>
        <v>43984.66938</v>
      </c>
      <c r="E331" s="9" t="s">
        <v>23</v>
      </c>
      <c r="F331" s="9" t="s">
        <v>2336</v>
      </c>
      <c r="G331" s="6" t="s">
        <v>2337</v>
      </c>
      <c r="H331" s="14" t="b">
        <v>0</v>
      </c>
      <c r="I331" s="9" t="s">
        <v>2338</v>
      </c>
      <c r="J331" s="10">
        <v>0.5586495</v>
      </c>
      <c r="K331" s="15" t="str">
        <f>IFERROR(__xludf.DUMMYFUNCTION("""COMPUTED_VALUE"""),"punditclass")</f>
        <v>punditclass</v>
      </c>
    </row>
    <row r="332">
      <c r="A332" s="6" t="s">
        <v>2339</v>
      </c>
      <c r="B332" s="6" t="s">
        <v>2340</v>
      </c>
      <c r="C332" s="7">
        <v>1.592594717E9</v>
      </c>
      <c r="D332" s="8">
        <f t="shared" si="1"/>
        <v>44001.60089</v>
      </c>
      <c r="E332" s="9" t="s">
        <v>1124</v>
      </c>
      <c r="F332" s="9" t="s">
        <v>2341</v>
      </c>
      <c r="G332" s="6" t="s">
        <v>2342</v>
      </c>
      <c r="H332" s="14" t="b">
        <v>0</v>
      </c>
      <c r="I332" s="9" t="s">
        <v>2343</v>
      </c>
      <c r="J332" s="10">
        <v>0.5579106</v>
      </c>
      <c r="K332" s="15" t="str">
        <f>IFERROR(__xludf.DUMMYFUNCTION("""COMPUTED_VALUE"""),"WhackDanielz")</f>
        <v>WhackDanielz</v>
      </c>
    </row>
    <row r="333">
      <c r="A333" s="6" t="s">
        <v>2344</v>
      </c>
      <c r="B333" s="6" t="s">
        <v>1292</v>
      </c>
      <c r="C333" s="7">
        <v>1.591288006E9</v>
      </c>
      <c r="D333" s="8">
        <f t="shared" si="1"/>
        <v>43986.47692</v>
      </c>
      <c r="E333" s="9" t="s">
        <v>111</v>
      </c>
      <c r="F333" s="9" t="s">
        <v>2345</v>
      </c>
      <c r="G333" s="6" t="s">
        <v>2346</v>
      </c>
      <c r="H333" s="14" t="b">
        <v>0</v>
      </c>
      <c r="I333" s="9" t="s">
        <v>2347</v>
      </c>
      <c r="J333" s="10">
        <v>0.55779266</v>
      </c>
      <c r="K333" s="15" t="str">
        <f>IFERROR(__xludf.DUMMYFUNCTION("""COMPUTED_VALUE"""),"libertarianets")</f>
        <v>libertarianets</v>
      </c>
    </row>
    <row r="334">
      <c r="A334" s="6" t="s">
        <v>2348</v>
      </c>
      <c r="B334" s="6" t="s">
        <v>2349</v>
      </c>
      <c r="C334" s="7">
        <v>1.593528113E9</v>
      </c>
      <c r="D334" s="8">
        <f t="shared" si="1"/>
        <v>44012.40409</v>
      </c>
      <c r="E334" s="9" t="s">
        <v>17</v>
      </c>
      <c r="F334" s="9" t="s">
        <v>2350</v>
      </c>
      <c r="G334" s="6" t="s">
        <v>2351</v>
      </c>
      <c r="H334" s="14" t="b">
        <v>0</v>
      </c>
      <c r="I334" s="9" t="s">
        <v>2352</v>
      </c>
      <c r="J334" s="10">
        <v>0.5568464</v>
      </c>
      <c r="K334" s="15" t="str">
        <f>IFERROR(__xludf.DUMMYFUNCTION("""COMPUTED_VALUE"""),"MyMoon0hMyMoon")</f>
        <v>MyMoon0hMyMoon</v>
      </c>
    </row>
    <row r="335">
      <c r="A335" s="6" t="s">
        <v>2353</v>
      </c>
      <c r="B335" s="6" t="s">
        <v>2354</v>
      </c>
      <c r="C335" s="7">
        <v>1.590992328E9</v>
      </c>
      <c r="D335" s="8">
        <f t="shared" si="1"/>
        <v>43983.05472</v>
      </c>
      <c r="E335" s="9" t="s">
        <v>23</v>
      </c>
      <c r="F335" s="9" t="s">
        <v>2355</v>
      </c>
      <c r="G335" s="6" t="s">
        <v>2356</v>
      </c>
      <c r="H335" s="14" t="b">
        <v>0</v>
      </c>
      <c r="I335" s="9" t="s">
        <v>2357</v>
      </c>
      <c r="J335" s="10">
        <v>0.5559722</v>
      </c>
      <c r="K335" s="15" t="str">
        <f>IFERROR(__xludf.DUMMYFUNCTION("""COMPUTED_VALUE"""),"lawthug69")</f>
        <v>lawthug69</v>
      </c>
    </row>
    <row r="336">
      <c r="A336" s="5" t="s">
        <v>2358</v>
      </c>
      <c r="B336" s="6" t="s">
        <v>1522</v>
      </c>
      <c r="C336" s="7">
        <v>1.592694955E9</v>
      </c>
      <c r="D336" s="8">
        <f t="shared" si="1"/>
        <v>44002.76105</v>
      </c>
      <c r="E336" s="9" t="s">
        <v>464</v>
      </c>
      <c r="F336" s="9" t="s">
        <v>2359</v>
      </c>
      <c r="G336" s="6" t="s">
        <v>2360</v>
      </c>
      <c r="H336" s="14" t="b">
        <v>0</v>
      </c>
      <c r="I336" s="9" t="s">
        <v>2361</v>
      </c>
      <c r="J336" s="10">
        <v>0.5557618</v>
      </c>
      <c r="K336" s="15" t="str">
        <f>IFERROR(__xludf.DUMMYFUNCTION("""COMPUTED_VALUE"""),"PizzaBoofer")</f>
        <v>PizzaBoofer</v>
      </c>
    </row>
    <row r="337">
      <c r="A337" s="6" t="s">
        <v>2362</v>
      </c>
      <c r="B337" s="6" t="s">
        <v>2363</v>
      </c>
      <c r="C337" s="7">
        <v>1.59232987E9</v>
      </c>
      <c r="D337" s="8">
        <f t="shared" si="1"/>
        <v>43998.53553</v>
      </c>
      <c r="E337" s="6" t="s">
        <v>32</v>
      </c>
      <c r="F337" s="9" t="s">
        <v>2364</v>
      </c>
      <c r="G337" s="6" t="s">
        <v>2365</v>
      </c>
      <c r="H337" s="14" t="b">
        <v>1</v>
      </c>
      <c r="I337" s="9" t="s">
        <v>2364</v>
      </c>
      <c r="J337" s="10">
        <v>0.55549586</v>
      </c>
      <c r="K337" s="15" t="str">
        <f>IFERROR(__xludf.DUMMYFUNCTION("""COMPUTED_VALUE"""),"beautiful_garbage")</f>
        <v>beautiful_garbage</v>
      </c>
    </row>
    <row r="338">
      <c r="A338" s="6" t="s">
        <v>2366</v>
      </c>
      <c r="B338" s="6" t="s">
        <v>2367</v>
      </c>
      <c r="C338" s="7">
        <v>1.59112266E9</v>
      </c>
      <c r="D338" s="8">
        <f t="shared" si="1"/>
        <v>43984.56319</v>
      </c>
      <c r="E338" s="9" t="s">
        <v>1124</v>
      </c>
      <c r="F338" s="9" t="s">
        <v>2368</v>
      </c>
      <c r="G338" s="6" t="s">
        <v>2369</v>
      </c>
      <c r="H338" s="14" t="b">
        <v>0</v>
      </c>
      <c r="I338" s="9" t="s">
        <v>2370</v>
      </c>
      <c r="J338" s="10">
        <v>0.5551384</v>
      </c>
      <c r="K338" s="15" t="str">
        <f>IFERROR(__xludf.DUMMYFUNCTION("""COMPUTED_VALUE"""),"BroJobBiggs")</f>
        <v>BroJobBiggs</v>
      </c>
    </row>
    <row r="339">
      <c r="A339" s="6" t="s">
        <v>2371</v>
      </c>
      <c r="B339" s="6" t="s">
        <v>2372</v>
      </c>
      <c r="C339" s="7">
        <v>1.591636133E9</v>
      </c>
      <c r="D339" s="8">
        <f t="shared" si="1"/>
        <v>43990.50617</v>
      </c>
      <c r="E339" s="9" t="s">
        <v>23</v>
      </c>
      <c r="F339" s="9" t="s">
        <v>2373</v>
      </c>
      <c r="G339" s="6" t="s">
        <v>2374</v>
      </c>
      <c r="H339" s="14" t="b">
        <v>0</v>
      </c>
      <c r="I339" s="9" t="s">
        <v>2375</v>
      </c>
      <c r="J339" s="10">
        <v>0.554597</v>
      </c>
      <c r="K339" s="15" t="str">
        <f>IFERROR(__xludf.DUMMYFUNCTION("""COMPUTED_VALUE"""),"Saving-for-a-GTR")</f>
        <v>Saving-for-a-GTR</v>
      </c>
    </row>
    <row r="340">
      <c r="A340" s="6" t="s">
        <v>2376</v>
      </c>
      <c r="B340" s="6" t="s">
        <v>1312</v>
      </c>
      <c r="C340" s="7">
        <v>1.591127657E9</v>
      </c>
      <c r="D340" s="8">
        <f t="shared" si="1"/>
        <v>43984.62103</v>
      </c>
      <c r="E340" s="9" t="s">
        <v>17</v>
      </c>
      <c r="F340" s="9" t="s">
        <v>2377</v>
      </c>
      <c r="G340" s="6" t="s">
        <v>2378</v>
      </c>
      <c r="H340" s="14" t="b">
        <v>0</v>
      </c>
      <c r="I340" s="9" t="s">
        <v>2379</v>
      </c>
      <c r="J340" s="10">
        <v>0.5545445</v>
      </c>
      <c r="K340" s="15" t="str">
        <f>IFERROR(__xludf.DUMMYFUNCTION("""COMPUTED_VALUE"""),"Anxious-Gene")</f>
        <v>Anxious-Gene</v>
      </c>
    </row>
    <row r="341">
      <c r="A341" s="6" t="s">
        <v>2380</v>
      </c>
      <c r="B341" s="6" t="s">
        <v>2381</v>
      </c>
      <c r="C341" s="7">
        <v>1.593084316E9</v>
      </c>
      <c r="D341" s="8">
        <f t="shared" si="1"/>
        <v>44007.26755</v>
      </c>
      <c r="E341" s="9" t="s">
        <v>23</v>
      </c>
      <c r="F341" s="9" t="s">
        <v>2382</v>
      </c>
      <c r="G341" s="6" t="s">
        <v>2383</v>
      </c>
      <c r="H341" s="14" t="b">
        <v>0</v>
      </c>
      <c r="I341" s="9" t="s">
        <v>2384</v>
      </c>
      <c r="J341" s="10">
        <v>0.5541411</v>
      </c>
      <c r="K341" s="15" t="str">
        <f>IFERROR(__xludf.DUMMYFUNCTION("""COMPUTED_VALUE"""),"SealClubbing4Fun")</f>
        <v>SealClubbing4Fun</v>
      </c>
    </row>
    <row r="342">
      <c r="A342" s="6" t="s">
        <v>2385</v>
      </c>
      <c r="B342" s="6" t="s">
        <v>2386</v>
      </c>
      <c r="C342" s="7">
        <v>1.591392405E9</v>
      </c>
      <c r="D342" s="8">
        <f t="shared" si="1"/>
        <v>43987.68524</v>
      </c>
      <c r="E342" s="9" t="s">
        <v>23</v>
      </c>
      <c r="F342" s="9" t="s">
        <v>2387</v>
      </c>
      <c r="G342" s="6" t="s">
        <v>2388</v>
      </c>
      <c r="H342" s="14" t="b">
        <v>0</v>
      </c>
      <c r="I342" s="9" t="s">
        <v>2389</v>
      </c>
      <c r="J342" s="10">
        <v>0.5539342</v>
      </c>
      <c r="K342" s="15" t="str">
        <f>IFERROR(__xludf.DUMMYFUNCTION("""COMPUTED_VALUE"""),"_knowmad")</f>
        <v>_knowmad</v>
      </c>
    </row>
    <row r="343">
      <c r="A343" s="6" t="s">
        <v>2390</v>
      </c>
      <c r="B343" s="6" t="s">
        <v>1522</v>
      </c>
      <c r="C343" s="7">
        <v>1.59261529E9</v>
      </c>
      <c r="D343" s="8">
        <f t="shared" si="1"/>
        <v>44001.839</v>
      </c>
      <c r="E343" s="9" t="s">
        <v>12</v>
      </c>
      <c r="F343" s="9" t="s">
        <v>2391</v>
      </c>
      <c r="G343" s="6" t="s">
        <v>2392</v>
      </c>
      <c r="H343" s="14" t="b">
        <v>0</v>
      </c>
      <c r="I343" s="9" t="s">
        <v>2393</v>
      </c>
      <c r="J343" s="10">
        <v>0.55382484</v>
      </c>
      <c r="K343" s="15" t="str">
        <f>IFERROR(__xludf.DUMMYFUNCTION("""COMPUTED_VALUE"""),"IsThisAlso")</f>
        <v>IsThisAlso</v>
      </c>
    </row>
    <row r="344">
      <c r="A344" s="6" t="s">
        <v>2394</v>
      </c>
      <c r="B344" s="6" t="s">
        <v>1522</v>
      </c>
      <c r="C344" s="7">
        <v>1.592100866E9</v>
      </c>
      <c r="D344" s="8">
        <f t="shared" si="1"/>
        <v>43995.88502</v>
      </c>
      <c r="E344" s="9" t="s">
        <v>12</v>
      </c>
      <c r="F344" s="9" t="s">
        <v>2395</v>
      </c>
      <c r="G344" s="6" t="s">
        <v>2396</v>
      </c>
      <c r="H344" s="14" t="b">
        <v>0</v>
      </c>
      <c r="I344" s="9" t="s">
        <v>2395</v>
      </c>
      <c r="J344" s="10">
        <v>0.55360675</v>
      </c>
      <c r="K344" s="15" t="str">
        <f>IFERROR(__xludf.DUMMYFUNCTION("""COMPUTED_VALUE"""),"theDankusMemeus")</f>
        <v>theDankusMemeus</v>
      </c>
    </row>
    <row r="345">
      <c r="A345" s="6" t="s">
        <v>2397</v>
      </c>
      <c r="B345" s="6" t="s">
        <v>1443</v>
      </c>
      <c r="C345" s="7">
        <v>1.592529229E9</v>
      </c>
      <c r="D345" s="8">
        <f t="shared" si="1"/>
        <v>44000.84293</v>
      </c>
      <c r="E345" s="9" t="s">
        <v>23</v>
      </c>
      <c r="F345" s="9" t="s">
        <v>2398</v>
      </c>
      <c r="G345" s="6" t="s">
        <v>2399</v>
      </c>
      <c r="H345" s="14" t="b">
        <v>0</v>
      </c>
      <c r="I345" s="9" t="s">
        <v>2400</v>
      </c>
      <c r="J345" s="10">
        <v>0.55319494</v>
      </c>
      <c r="K345" s="15" t="str">
        <f>IFERROR(__xludf.DUMMYFUNCTION("""COMPUTED_VALUE"""),"mgtow4ever")</f>
        <v>mgtow4ever</v>
      </c>
    </row>
    <row r="346">
      <c r="A346" s="6" t="s">
        <v>2401</v>
      </c>
      <c r="B346" s="6" t="s">
        <v>1790</v>
      </c>
      <c r="C346" s="7">
        <v>1.591477907E9</v>
      </c>
      <c r="D346" s="8">
        <f t="shared" si="1"/>
        <v>43988.67485</v>
      </c>
      <c r="E346" s="9" t="s">
        <v>17</v>
      </c>
      <c r="F346" s="9" t="s">
        <v>2402</v>
      </c>
      <c r="G346" s="6" t="s">
        <v>2403</v>
      </c>
      <c r="H346" s="14" t="b">
        <v>0</v>
      </c>
      <c r="I346" s="9" t="s">
        <v>2404</v>
      </c>
      <c r="J346" s="10">
        <v>0.5529862</v>
      </c>
      <c r="K346" s="15" t="str">
        <f>IFERROR(__xludf.DUMMYFUNCTION("""COMPUTED_VALUE"""),"notcitronella")</f>
        <v>notcitronella</v>
      </c>
    </row>
    <row r="347">
      <c r="A347" s="6" t="s">
        <v>2405</v>
      </c>
      <c r="B347" s="6" t="s">
        <v>2406</v>
      </c>
      <c r="C347" s="7">
        <v>1.591732776E9</v>
      </c>
      <c r="D347" s="8">
        <f t="shared" si="1"/>
        <v>43991.62472</v>
      </c>
      <c r="E347" s="6" t="s">
        <v>32</v>
      </c>
      <c r="F347" s="9" t="s">
        <v>2407</v>
      </c>
      <c r="G347" s="6" t="s">
        <v>2408</v>
      </c>
      <c r="H347" s="14" t="b">
        <v>1</v>
      </c>
      <c r="I347" s="9" t="s">
        <v>2407</v>
      </c>
      <c r="J347" s="10">
        <v>0.55297786</v>
      </c>
      <c r="K347" s="15" t="str">
        <f>IFERROR(__xludf.DUMMYFUNCTION("""COMPUTED_VALUE"""),"solarngunner")</f>
        <v>solarngunner</v>
      </c>
    </row>
    <row r="348">
      <c r="A348" s="6" t="s">
        <v>2409</v>
      </c>
      <c r="B348" s="6" t="s">
        <v>1007</v>
      </c>
      <c r="C348" s="7">
        <v>1.59199389E9</v>
      </c>
      <c r="D348" s="8">
        <f t="shared" si="1"/>
        <v>43994.64688</v>
      </c>
      <c r="E348" s="9" t="s">
        <v>784</v>
      </c>
      <c r="F348" s="9" t="s">
        <v>2410</v>
      </c>
      <c r="G348" s="6" t="s">
        <v>2411</v>
      </c>
      <c r="H348" s="14" t="b">
        <v>0</v>
      </c>
      <c r="I348" s="9" t="s">
        <v>2410</v>
      </c>
      <c r="J348" s="10">
        <v>0.552927</v>
      </c>
      <c r="K348" s="15" t="str">
        <f>IFERROR(__xludf.DUMMYFUNCTION("""COMPUTED_VALUE"""),"ilikefendi")</f>
        <v>ilikefendi</v>
      </c>
    </row>
    <row r="349">
      <c r="A349" s="6" t="s">
        <v>2412</v>
      </c>
      <c r="B349" s="6" t="s">
        <v>2413</v>
      </c>
      <c r="C349" s="7">
        <v>1.593223805E9</v>
      </c>
      <c r="D349" s="8">
        <f t="shared" si="1"/>
        <v>44008.882</v>
      </c>
      <c r="E349" s="6" t="s">
        <v>32</v>
      </c>
      <c r="F349" s="9" t="s">
        <v>2414</v>
      </c>
      <c r="G349" s="6" t="s">
        <v>2415</v>
      </c>
      <c r="H349" s="14" t="b">
        <v>1</v>
      </c>
      <c r="I349" s="9" t="s">
        <v>2414</v>
      </c>
      <c r="J349" s="10">
        <v>0.5526484</v>
      </c>
      <c r="K349" s="15" t="str">
        <f>IFERROR(__xludf.DUMMYFUNCTION("""COMPUTED_VALUE"""),"Iceman_Raikkonen")</f>
        <v>Iceman_Raikkonen</v>
      </c>
    </row>
    <row r="350">
      <c r="A350" s="6" t="s">
        <v>2416</v>
      </c>
      <c r="B350" s="6" t="s">
        <v>930</v>
      </c>
      <c r="C350" s="7">
        <v>1.592806498E9</v>
      </c>
      <c r="D350" s="8">
        <f t="shared" si="1"/>
        <v>44004.05206</v>
      </c>
      <c r="E350" s="9" t="s">
        <v>413</v>
      </c>
      <c r="F350" s="9" t="s">
        <v>2417</v>
      </c>
      <c r="G350" s="6" t="s">
        <v>2418</v>
      </c>
      <c r="H350" s="14" t="b">
        <v>0</v>
      </c>
      <c r="I350" s="9" t="s">
        <v>2419</v>
      </c>
      <c r="J350" s="10">
        <v>0.5525566</v>
      </c>
      <c r="K350" s="15" t="str">
        <f>IFERROR(__xludf.DUMMYFUNCTION("""COMPUTED_VALUE"""),"PureOkra1")</f>
        <v>PureOkra1</v>
      </c>
    </row>
    <row r="351">
      <c r="A351" s="6" t="s">
        <v>2420</v>
      </c>
      <c r="B351" s="6" t="s">
        <v>2065</v>
      </c>
      <c r="C351" s="7">
        <v>1.591481298E9</v>
      </c>
      <c r="D351" s="8">
        <f t="shared" si="1"/>
        <v>43988.7141</v>
      </c>
      <c r="E351" s="9" t="s">
        <v>2200</v>
      </c>
      <c r="F351" s="9" t="s">
        <v>2421</v>
      </c>
      <c r="G351" s="6" t="s">
        <v>2422</v>
      </c>
      <c r="H351" s="14" t="b">
        <v>0</v>
      </c>
      <c r="I351" s="9" t="s">
        <v>2423</v>
      </c>
      <c r="J351" s="10">
        <v>0.55187935</v>
      </c>
      <c r="K351" s="15" t="str">
        <f>IFERROR(__xludf.DUMMYFUNCTION("""COMPUTED_VALUE"""),"iLLNiSS")</f>
        <v>iLLNiSS</v>
      </c>
    </row>
    <row r="352">
      <c r="A352" s="6" t="s">
        <v>2424</v>
      </c>
      <c r="B352" s="6" t="s">
        <v>1372</v>
      </c>
      <c r="C352" s="7">
        <v>1.591972211E9</v>
      </c>
      <c r="D352" s="8">
        <f t="shared" si="1"/>
        <v>43994.39596</v>
      </c>
      <c r="E352" s="9" t="s">
        <v>17</v>
      </c>
      <c r="F352" s="9" t="s">
        <v>2425</v>
      </c>
      <c r="G352" s="6" t="s">
        <v>2426</v>
      </c>
      <c r="H352" s="14" t="b">
        <v>0</v>
      </c>
      <c r="I352" s="9" t="s">
        <v>2427</v>
      </c>
      <c r="J352" s="10">
        <v>0.5512643</v>
      </c>
      <c r="K352" s="15" t="str">
        <f>IFERROR(__xludf.DUMMYFUNCTION("""COMPUTED_VALUE"""),"x_babyyoda69_x")</f>
        <v>x_babyyoda69_x</v>
      </c>
    </row>
    <row r="353">
      <c r="A353" s="6" t="s">
        <v>2428</v>
      </c>
      <c r="B353" s="6" t="s">
        <v>1148</v>
      </c>
      <c r="C353" s="7">
        <v>1.591056278E9</v>
      </c>
      <c r="D353" s="8">
        <f t="shared" si="1"/>
        <v>43983.79488</v>
      </c>
      <c r="E353" s="9" t="s">
        <v>23</v>
      </c>
      <c r="F353" s="9" t="s">
        <v>2429</v>
      </c>
      <c r="G353" s="6" t="s">
        <v>2430</v>
      </c>
      <c r="H353" s="14" t="b">
        <v>0</v>
      </c>
      <c r="I353" s="9" t="s">
        <v>2431</v>
      </c>
      <c r="J353" s="10">
        <v>0.5508455</v>
      </c>
      <c r="K353" s="15" t="str">
        <f>IFERROR(__xludf.DUMMYFUNCTION("""COMPUTED_VALUE"""),"likelyresemble")</f>
        <v>likelyresemble</v>
      </c>
    </row>
    <row r="354">
      <c r="A354" s="6" t="s">
        <v>2432</v>
      </c>
      <c r="B354" s="6" t="s">
        <v>1244</v>
      </c>
      <c r="C354" s="7">
        <v>1.591119923E9</v>
      </c>
      <c r="D354" s="8">
        <f t="shared" si="1"/>
        <v>43984.53152</v>
      </c>
      <c r="E354" s="9" t="s">
        <v>17</v>
      </c>
      <c r="F354" s="9" t="s">
        <v>2433</v>
      </c>
      <c r="G354" s="6" t="s">
        <v>2434</v>
      </c>
      <c r="H354" s="14" t="b">
        <v>0</v>
      </c>
      <c r="I354" s="9" t="s">
        <v>2435</v>
      </c>
      <c r="J354" s="10">
        <v>0.5500787</v>
      </c>
      <c r="K354" s="15" t="str">
        <f>IFERROR(__xludf.DUMMYFUNCTION("""COMPUTED_VALUE"""),"Gabers49")</f>
        <v>Gabers49</v>
      </c>
    </row>
    <row r="355">
      <c r="A355" s="6" t="s">
        <v>2436</v>
      </c>
      <c r="B355" s="6" t="s">
        <v>930</v>
      </c>
      <c r="C355" s="7">
        <v>1.591811913E9</v>
      </c>
      <c r="D355" s="8">
        <f t="shared" si="1"/>
        <v>43992.54066</v>
      </c>
      <c r="E355" s="9" t="s">
        <v>348</v>
      </c>
      <c r="F355" s="9" t="s">
        <v>2437</v>
      </c>
      <c r="G355" s="6" t="s">
        <v>2438</v>
      </c>
      <c r="H355" s="14" t="b">
        <v>0</v>
      </c>
      <c r="I355" s="9" t="s">
        <v>2439</v>
      </c>
      <c r="J355" s="10">
        <v>0.5491633</v>
      </c>
      <c r="K355" s="15" t="str">
        <f>IFERROR(__xludf.DUMMYFUNCTION("""COMPUTED_VALUE"""),"Emerald_Triangle")</f>
        <v>Emerald_Triangle</v>
      </c>
    </row>
    <row r="356">
      <c r="A356" s="5" t="s">
        <v>2440</v>
      </c>
      <c r="B356" s="6" t="s">
        <v>1522</v>
      </c>
      <c r="C356" s="7">
        <v>1.592611853E9</v>
      </c>
      <c r="D356" s="8">
        <f t="shared" si="1"/>
        <v>44001.79922</v>
      </c>
      <c r="E356" s="9" t="s">
        <v>1182</v>
      </c>
      <c r="F356" s="9" t="s">
        <v>2441</v>
      </c>
      <c r="G356" s="6" t="s">
        <v>2442</v>
      </c>
      <c r="H356" s="14" t="b">
        <v>0</v>
      </c>
      <c r="I356" s="9" t="s">
        <v>2163</v>
      </c>
      <c r="J356" s="10">
        <v>0.545415</v>
      </c>
      <c r="K356" s="15" t="str">
        <f>IFERROR(__xludf.DUMMYFUNCTION("""COMPUTED_VALUE"""),"Gengent")</f>
        <v>Gengent</v>
      </c>
    </row>
    <row r="357">
      <c r="A357" s="6" t="s">
        <v>2443</v>
      </c>
      <c r="B357" s="6" t="s">
        <v>872</v>
      </c>
      <c r="C357" s="7">
        <v>1.592254068E9</v>
      </c>
      <c r="D357" s="8">
        <f t="shared" si="1"/>
        <v>43997.65819</v>
      </c>
      <c r="E357" s="9" t="s">
        <v>23</v>
      </c>
      <c r="F357" s="9" t="s">
        <v>2444</v>
      </c>
      <c r="G357" s="6" t="s">
        <v>2445</v>
      </c>
      <c r="H357" s="14" t="b">
        <v>0</v>
      </c>
      <c r="I357" s="9" t="s">
        <v>2446</v>
      </c>
      <c r="J357" s="10">
        <v>0.54508495</v>
      </c>
      <c r="K357" s="15" t="str">
        <f>IFERROR(__xludf.DUMMYFUNCTION("""COMPUTED_VALUE"""),"neron616")</f>
        <v>neron616</v>
      </c>
    </row>
    <row r="358">
      <c r="A358" s="6" t="s">
        <v>2447</v>
      </c>
      <c r="B358" s="6" t="s">
        <v>2448</v>
      </c>
      <c r="C358" s="7">
        <v>1.5912952E9</v>
      </c>
      <c r="D358" s="8">
        <f t="shared" si="1"/>
        <v>43986.56019</v>
      </c>
      <c r="E358" s="6" t="s">
        <v>32</v>
      </c>
      <c r="F358" s="9" t="s">
        <v>2449</v>
      </c>
      <c r="G358" s="6" t="s">
        <v>2450</v>
      </c>
      <c r="H358" s="14" t="b">
        <v>1</v>
      </c>
      <c r="I358" s="9" t="s">
        <v>2449</v>
      </c>
      <c r="J358" s="10">
        <v>0.54445297</v>
      </c>
      <c r="K358" s="15" t="str">
        <f>IFERROR(__xludf.DUMMYFUNCTION("""COMPUTED_VALUE"""),"_MostBeautifulWorld_")</f>
        <v>_MostBeautifulWorld_</v>
      </c>
    </row>
    <row r="359">
      <c r="A359" s="6" t="s">
        <v>2451</v>
      </c>
      <c r="B359" s="6" t="s">
        <v>1640</v>
      </c>
      <c r="C359" s="7">
        <v>1.591144105E9</v>
      </c>
      <c r="D359" s="8">
        <f t="shared" si="1"/>
        <v>43984.8114</v>
      </c>
      <c r="E359" s="9" t="s">
        <v>36</v>
      </c>
      <c r="F359" s="9" t="s">
        <v>2452</v>
      </c>
      <c r="G359" s="6" t="s">
        <v>2453</v>
      </c>
      <c r="H359" s="14" t="b">
        <v>0</v>
      </c>
      <c r="I359" s="9" t="s">
        <v>2454</v>
      </c>
      <c r="J359" s="10">
        <v>0.5442329</v>
      </c>
      <c r="K359" s="15" t="str">
        <f>IFERROR(__xludf.DUMMYFUNCTION("""COMPUTED_VALUE"""),"3rdTrumpAccount")</f>
        <v>3rdTrumpAccount</v>
      </c>
    </row>
    <row r="360">
      <c r="A360" s="6" t="s">
        <v>2455</v>
      </c>
      <c r="B360" s="6" t="s">
        <v>1128</v>
      </c>
      <c r="C360" s="7">
        <v>1.591249695E9</v>
      </c>
      <c r="D360" s="8">
        <f t="shared" si="1"/>
        <v>43986.03351</v>
      </c>
      <c r="E360" s="9" t="s">
        <v>23</v>
      </c>
      <c r="F360" s="9" t="s">
        <v>2456</v>
      </c>
      <c r="G360" s="6" t="s">
        <v>2457</v>
      </c>
      <c r="H360" s="14" t="b">
        <v>0</v>
      </c>
      <c r="I360" s="9" t="s">
        <v>2458</v>
      </c>
      <c r="J360" s="10">
        <v>0.54295415</v>
      </c>
      <c r="K360" s="15" t="str">
        <f>IFERROR(__xludf.DUMMYFUNCTION("""COMPUTED_VALUE"""),"DamakosT")</f>
        <v>DamakosT</v>
      </c>
    </row>
    <row r="361">
      <c r="A361" s="6" t="s">
        <v>2459</v>
      </c>
      <c r="B361" s="6" t="s">
        <v>2460</v>
      </c>
      <c r="C361" s="7">
        <v>1.592501727E9</v>
      </c>
      <c r="D361" s="8">
        <f t="shared" si="1"/>
        <v>44000.52462</v>
      </c>
      <c r="E361" s="6" t="s">
        <v>32</v>
      </c>
      <c r="F361" s="9" t="s">
        <v>2461</v>
      </c>
      <c r="G361" s="6" t="s">
        <v>2462</v>
      </c>
      <c r="H361" s="14" t="b">
        <v>1</v>
      </c>
      <c r="I361" s="9" t="s">
        <v>2461</v>
      </c>
      <c r="J361" s="10">
        <v>0.541626</v>
      </c>
      <c r="K361" s="15" t="str">
        <f>IFERROR(__xludf.DUMMYFUNCTION("""COMPUTED_VALUE"""),"shepd")</f>
        <v>shepd</v>
      </c>
    </row>
    <row r="362">
      <c r="A362" s="6" t="s">
        <v>2463</v>
      </c>
      <c r="B362" s="6" t="s">
        <v>930</v>
      </c>
      <c r="C362" s="7">
        <v>1.591901056E9</v>
      </c>
      <c r="D362" s="8">
        <f t="shared" si="1"/>
        <v>43993.57241</v>
      </c>
      <c r="E362" s="9" t="s">
        <v>2464</v>
      </c>
      <c r="F362" s="9" t="s">
        <v>2465</v>
      </c>
      <c r="G362" s="6" t="s">
        <v>2466</v>
      </c>
      <c r="H362" s="14" t="b">
        <v>0</v>
      </c>
      <c r="I362" s="9" t="s">
        <v>2467</v>
      </c>
      <c r="J362" s="10">
        <v>0.5413107</v>
      </c>
      <c r="K362" s="15" t="str">
        <f>IFERROR(__xludf.DUMMYFUNCTION("""COMPUTED_VALUE"""),"fareastofwest")</f>
        <v>fareastofwest</v>
      </c>
    </row>
    <row r="363">
      <c r="A363" s="6" t="s">
        <v>2468</v>
      </c>
      <c r="B363" s="6" t="s">
        <v>1041</v>
      </c>
      <c r="C363" s="7">
        <v>1.593224139E9</v>
      </c>
      <c r="D363" s="8">
        <f t="shared" si="1"/>
        <v>44008.88587</v>
      </c>
      <c r="E363" s="6" t="s">
        <v>32</v>
      </c>
      <c r="F363" s="9" t="s">
        <v>2469</v>
      </c>
      <c r="G363" s="6" t="s">
        <v>2470</v>
      </c>
      <c r="H363" s="14" t="b">
        <v>1</v>
      </c>
      <c r="I363" s="9" t="s">
        <v>2469</v>
      </c>
      <c r="J363" s="10">
        <v>0.54045224</v>
      </c>
      <c r="K363" s="15" t="str">
        <f>IFERROR(__xludf.DUMMYFUNCTION("""COMPUTED_VALUE"""),"bestdegreeisafake")</f>
        <v>bestdegreeisafake</v>
      </c>
    </row>
    <row r="364">
      <c r="A364" s="6" t="s">
        <v>2471</v>
      </c>
      <c r="B364" s="6" t="s">
        <v>1522</v>
      </c>
      <c r="C364" s="7">
        <v>1.592352141E9</v>
      </c>
      <c r="D364" s="8">
        <f t="shared" si="1"/>
        <v>43998.7933</v>
      </c>
      <c r="E364" s="9" t="s">
        <v>1857</v>
      </c>
      <c r="F364" s="9" t="s">
        <v>2472</v>
      </c>
      <c r="G364" s="6" t="s">
        <v>2473</v>
      </c>
      <c r="H364" s="14" t="b">
        <v>0</v>
      </c>
      <c r="I364" s="9" t="s">
        <v>2474</v>
      </c>
      <c r="J364" s="10">
        <v>0.54006547</v>
      </c>
      <c r="K364" s="15" t="str">
        <f>IFERROR(__xludf.DUMMYFUNCTION("""COMPUTED_VALUE"""),"CorleoneYoda")</f>
        <v>CorleoneYoda</v>
      </c>
    </row>
    <row r="365">
      <c r="A365" s="6" t="s">
        <v>2475</v>
      </c>
      <c r="B365" s="6" t="s">
        <v>1312</v>
      </c>
      <c r="C365" s="7">
        <v>1.591286E9</v>
      </c>
      <c r="D365" s="8">
        <f t="shared" si="1"/>
        <v>43986.4537</v>
      </c>
      <c r="E365" s="9" t="s">
        <v>2476</v>
      </c>
      <c r="F365" s="9" t="s">
        <v>2477</v>
      </c>
      <c r="G365" s="6" t="s">
        <v>2478</v>
      </c>
      <c r="H365" s="14" t="b">
        <v>0</v>
      </c>
      <c r="I365" s="9" t="s">
        <v>2479</v>
      </c>
      <c r="J365" s="10">
        <v>0.5383021</v>
      </c>
      <c r="K365" s="15" t="str">
        <f>IFERROR(__xludf.DUMMYFUNCTION("""COMPUTED_VALUE"""),"TruthISTruth46")</f>
        <v>TruthISTruth46</v>
      </c>
    </row>
    <row r="366">
      <c r="A366" s="6" t="s">
        <v>2480</v>
      </c>
      <c r="B366" s="6" t="s">
        <v>2481</v>
      </c>
      <c r="C366" s="7">
        <v>1.590992127E9</v>
      </c>
      <c r="D366" s="8">
        <f t="shared" si="1"/>
        <v>43983.0524</v>
      </c>
      <c r="E366" s="9" t="s">
        <v>17</v>
      </c>
      <c r="F366" s="9" t="s">
        <v>2482</v>
      </c>
      <c r="G366" s="6" t="s">
        <v>2483</v>
      </c>
      <c r="H366" s="14" t="b">
        <v>0</v>
      </c>
      <c r="I366" s="9" t="s">
        <v>2484</v>
      </c>
      <c r="J366" s="10">
        <v>0.5370845</v>
      </c>
      <c r="K366" s="15" t="str">
        <f>IFERROR(__xludf.DUMMYFUNCTION("""COMPUTED_VALUE"""),"mw3noobbuster")</f>
        <v>mw3noobbuster</v>
      </c>
    </row>
    <row r="367">
      <c r="A367" s="6" t="s">
        <v>2485</v>
      </c>
      <c r="B367" s="6" t="s">
        <v>991</v>
      </c>
      <c r="C367" s="7">
        <v>1.592205931E9</v>
      </c>
      <c r="D367" s="8">
        <f t="shared" si="1"/>
        <v>43997.10105</v>
      </c>
      <c r="E367" s="9" t="s">
        <v>2486</v>
      </c>
      <c r="F367" s="9" t="s">
        <v>2487</v>
      </c>
      <c r="G367" s="6" t="s">
        <v>2488</v>
      </c>
      <c r="H367" s="14" t="b">
        <v>0</v>
      </c>
      <c r="I367" s="9" t="s">
        <v>2489</v>
      </c>
      <c r="J367" s="10">
        <v>0.53698784</v>
      </c>
      <c r="K367" s="15" t="str">
        <f>IFERROR(__xludf.DUMMYFUNCTION("""COMPUTED_VALUE"""),"cutefish762")</f>
        <v>cutefish762</v>
      </c>
    </row>
    <row r="368">
      <c r="A368" s="6" t="s">
        <v>2490</v>
      </c>
      <c r="B368" s="6" t="s">
        <v>2491</v>
      </c>
      <c r="C368" s="7">
        <v>1.591657546E9</v>
      </c>
      <c r="D368" s="8">
        <f t="shared" si="1"/>
        <v>43990.754</v>
      </c>
      <c r="E368" s="6" t="s">
        <v>32</v>
      </c>
      <c r="F368" s="9" t="s">
        <v>2492</v>
      </c>
      <c r="G368" s="6" t="s">
        <v>2493</v>
      </c>
      <c r="H368" s="14" t="b">
        <v>1</v>
      </c>
      <c r="I368" s="9" t="s">
        <v>2492</v>
      </c>
      <c r="J368" s="10">
        <v>0.53490317</v>
      </c>
      <c r="K368" s="15" t="str">
        <f>IFERROR(__xludf.DUMMYFUNCTION("""COMPUTED_VALUE"""),"TheoBlanco")</f>
        <v>TheoBlanco</v>
      </c>
    </row>
    <row r="369">
      <c r="A369" s="6" t="s">
        <v>2494</v>
      </c>
      <c r="B369" s="6" t="s">
        <v>1327</v>
      </c>
      <c r="C369" s="7">
        <v>1.591277181E9</v>
      </c>
      <c r="D369" s="8">
        <f t="shared" si="1"/>
        <v>43986.35163</v>
      </c>
      <c r="E369" s="9" t="s">
        <v>2495</v>
      </c>
      <c r="F369" s="9" t="s">
        <v>2496</v>
      </c>
      <c r="G369" s="6" t="s">
        <v>2497</v>
      </c>
      <c r="H369" s="14" t="b">
        <v>0</v>
      </c>
      <c r="I369" s="9" t="s">
        <v>2498</v>
      </c>
      <c r="J369" s="10">
        <v>0.53490317</v>
      </c>
      <c r="K369" s="15" t="str">
        <f>IFERROR(__xludf.DUMMYFUNCTION("""COMPUTED_VALUE"""),"LuckySSCB")</f>
        <v>LuckySSCB</v>
      </c>
    </row>
    <row r="370">
      <c r="A370" s="6" t="s">
        <v>2499</v>
      </c>
      <c r="B370" s="6" t="s">
        <v>1327</v>
      </c>
      <c r="C370" s="7">
        <v>1.592574318E9</v>
      </c>
      <c r="D370" s="8">
        <f t="shared" si="1"/>
        <v>44001.36479</v>
      </c>
      <c r="E370" s="9" t="s">
        <v>2500</v>
      </c>
      <c r="F370" s="9" t="s">
        <v>2501</v>
      </c>
      <c r="G370" s="6" t="s">
        <v>2502</v>
      </c>
      <c r="H370" s="14" t="b">
        <v>0</v>
      </c>
      <c r="I370" s="9" t="s">
        <v>2503</v>
      </c>
      <c r="J370" s="10">
        <v>0.53490317</v>
      </c>
      <c r="K370" s="15" t="str">
        <f>IFERROR(__xludf.DUMMYFUNCTION("""COMPUTED_VALUE"""),"AlbertaStrong")</f>
        <v>AlbertaStrong</v>
      </c>
    </row>
    <row r="371">
      <c r="A371" s="6" t="s">
        <v>2504</v>
      </c>
      <c r="B371" s="6" t="s">
        <v>2505</v>
      </c>
      <c r="C371" s="7">
        <v>1.591252671E9</v>
      </c>
      <c r="D371" s="8">
        <f t="shared" si="1"/>
        <v>43986.06795</v>
      </c>
      <c r="E371" s="9" t="s">
        <v>2200</v>
      </c>
      <c r="F371" s="9" t="s">
        <v>2506</v>
      </c>
      <c r="G371" s="6" t="s">
        <v>2507</v>
      </c>
      <c r="H371" s="14" t="b">
        <v>0</v>
      </c>
      <c r="I371" s="9" t="s">
        <v>2508</v>
      </c>
      <c r="J371" s="10">
        <v>0.53490317</v>
      </c>
      <c r="K371" s="15" t="str">
        <f>IFERROR(__xludf.DUMMYFUNCTION("""COMPUTED_VALUE"""),"Redf6")</f>
        <v>Redf6</v>
      </c>
    </row>
    <row r="372">
      <c r="A372" s="6" t="s">
        <v>2509</v>
      </c>
      <c r="B372" s="6" t="s">
        <v>1257</v>
      </c>
      <c r="C372" s="7">
        <v>1.591488467E9</v>
      </c>
      <c r="D372" s="8">
        <f t="shared" si="1"/>
        <v>43988.79707</v>
      </c>
      <c r="E372" s="9" t="s">
        <v>17</v>
      </c>
      <c r="F372" s="9" t="s">
        <v>2510</v>
      </c>
      <c r="G372" s="6" t="s">
        <v>2511</v>
      </c>
      <c r="H372" s="14" t="b">
        <v>0</v>
      </c>
      <c r="I372" s="9" t="s">
        <v>1204</v>
      </c>
      <c r="J372" s="10">
        <v>0.53490317</v>
      </c>
      <c r="K372" s="15" t="str">
        <f>IFERROR(__xludf.DUMMYFUNCTION("""COMPUTED_VALUE"""),"Neutral_admin")</f>
        <v>Neutral_admin</v>
      </c>
    </row>
    <row r="373">
      <c r="A373" s="12" t="s">
        <v>2512</v>
      </c>
      <c r="B373" s="6" t="s">
        <v>1057</v>
      </c>
      <c r="C373" s="7">
        <v>1.593188524E9</v>
      </c>
      <c r="D373" s="8">
        <f t="shared" si="1"/>
        <v>44008.47366</v>
      </c>
      <c r="E373" s="9" t="s">
        <v>2513</v>
      </c>
      <c r="F373" s="9" t="s">
        <v>2514</v>
      </c>
      <c r="G373" s="6" t="s">
        <v>2515</v>
      </c>
      <c r="H373" s="14" t="b">
        <v>0</v>
      </c>
      <c r="I373" s="9" t="s">
        <v>2516</v>
      </c>
      <c r="J373" s="10">
        <v>0.53490317</v>
      </c>
      <c r="K373" s="15" t="str">
        <f>IFERROR(__xludf.DUMMYFUNCTION("""COMPUTED_VALUE"""),"therealanimalchin")</f>
        <v>therealanimalchin</v>
      </c>
    </row>
    <row r="374">
      <c r="A374" s="6" t="s">
        <v>2517</v>
      </c>
      <c r="B374" s="6" t="s">
        <v>1239</v>
      </c>
      <c r="C374" s="7">
        <v>1.593114643E9</v>
      </c>
      <c r="D374" s="8">
        <f t="shared" si="1"/>
        <v>44007.61855</v>
      </c>
      <c r="E374" s="9" t="s">
        <v>97</v>
      </c>
      <c r="F374" s="9" t="s">
        <v>2518</v>
      </c>
      <c r="G374" s="6" t="s">
        <v>2519</v>
      </c>
      <c r="H374" s="14" t="b">
        <v>0</v>
      </c>
      <c r="I374" s="9" t="s">
        <v>2520</v>
      </c>
      <c r="J374" s="10">
        <v>0.53490317</v>
      </c>
      <c r="K374" s="15" t="str">
        <f>IFERROR(__xludf.DUMMYFUNCTION("""COMPUTED_VALUE"""),"emptyuposhi")</f>
        <v>emptyuposhi</v>
      </c>
    </row>
    <row r="375">
      <c r="A375" s="6" t="s">
        <v>2521</v>
      </c>
      <c r="B375" s="6" t="s">
        <v>1522</v>
      </c>
      <c r="C375" s="7">
        <v>1.592592909E9</v>
      </c>
      <c r="D375" s="8">
        <f t="shared" si="1"/>
        <v>44001.57997</v>
      </c>
      <c r="E375" s="9" t="s">
        <v>111</v>
      </c>
      <c r="F375" s="9" t="s">
        <v>2522</v>
      </c>
      <c r="G375" s="6" t="s">
        <v>2523</v>
      </c>
      <c r="H375" s="14" t="b">
        <v>0</v>
      </c>
      <c r="I375" s="9" t="s">
        <v>2524</v>
      </c>
      <c r="J375" s="10">
        <v>0.53490317</v>
      </c>
      <c r="K375" s="15" t="str">
        <f>IFERROR(__xludf.DUMMYFUNCTION("""COMPUTED_VALUE"""),"MrCanoeHead_")</f>
        <v>MrCanoeHead_</v>
      </c>
    </row>
    <row r="376">
      <c r="A376" s="6" t="s">
        <v>2525</v>
      </c>
      <c r="B376" s="6" t="s">
        <v>1522</v>
      </c>
      <c r="C376" s="7">
        <v>1.592863465E9</v>
      </c>
      <c r="D376" s="8">
        <f t="shared" si="1"/>
        <v>44004.7114</v>
      </c>
      <c r="E376" s="9" t="s">
        <v>23</v>
      </c>
      <c r="F376" s="9" t="s">
        <v>2526</v>
      </c>
      <c r="G376" s="6" t="s">
        <v>2527</v>
      </c>
      <c r="H376" s="14" t="b">
        <v>0</v>
      </c>
      <c r="I376" s="9" t="s">
        <v>2528</v>
      </c>
      <c r="J376" s="10">
        <v>0.53490317</v>
      </c>
      <c r="K376" s="15" t="str">
        <f>IFERROR(__xludf.DUMMYFUNCTION("""COMPUTED_VALUE"""),"Frog_Refugee_2019")</f>
        <v>Frog_Refugee_2019</v>
      </c>
    </row>
    <row r="377">
      <c r="A377" s="6" t="s">
        <v>2529</v>
      </c>
      <c r="B377" s="6" t="s">
        <v>2530</v>
      </c>
      <c r="C377" s="7">
        <v>1.591573087E9</v>
      </c>
      <c r="D377" s="8">
        <f t="shared" si="1"/>
        <v>43989.77647</v>
      </c>
      <c r="E377" s="9" t="s">
        <v>173</v>
      </c>
      <c r="F377" s="9" t="s">
        <v>2531</v>
      </c>
      <c r="G377" s="6" t="s">
        <v>2532</v>
      </c>
      <c r="H377" s="14" t="b">
        <v>0</v>
      </c>
      <c r="I377" s="9" t="s">
        <v>2533</v>
      </c>
      <c r="J377" s="10">
        <v>0.53490317</v>
      </c>
      <c r="K377" s="15" t="str">
        <f>IFERROR(__xludf.DUMMYFUNCTION("""COMPUTED_VALUE"""),"Elfer")</f>
        <v>Elfer</v>
      </c>
    </row>
    <row r="378">
      <c r="A378" s="6" t="s">
        <v>2534</v>
      </c>
      <c r="B378" s="6" t="s">
        <v>2535</v>
      </c>
      <c r="C378" s="7">
        <v>1.593386597E9</v>
      </c>
      <c r="D378" s="8">
        <f t="shared" si="1"/>
        <v>44010.76617</v>
      </c>
      <c r="E378" s="9" t="s">
        <v>23</v>
      </c>
      <c r="F378" s="9" t="s">
        <v>2536</v>
      </c>
      <c r="G378" s="6" t="s">
        <v>2537</v>
      </c>
      <c r="H378" s="14" t="b">
        <v>0</v>
      </c>
      <c r="I378" s="9" t="s">
        <v>2538</v>
      </c>
      <c r="J378" s="10">
        <v>0.53490317</v>
      </c>
      <c r="K378" s="15" t="str">
        <f>IFERROR(__xludf.DUMMYFUNCTION("""COMPUTED_VALUE"""),"SomeOutdoorsGuy")</f>
        <v>SomeOutdoorsGuy</v>
      </c>
    </row>
    <row r="379">
      <c r="A379" s="6" t="s">
        <v>2539</v>
      </c>
      <c r="B379" s="6" t="s">
        <v>2540</v>
      </c>
      <c r="C379" s="7">
        <v>1.592750668E9</v>
      </c>
      <c r="D379" s="8">
        <f t="shared" si="1"/>
        <v>44003.40588</v>
      </c>
      <c r="E379" s="9" t="s">
        <v>23</v>
      </c>
      <c r="F379" s="9" t="s">
        <v>2541</v>
      </c>
      <c r="G379" s="6" t="s">
        <v>2542</v>
      </c>
      <c r="H379" s="14" t="b">
        <v>0</v>
      </c>
      <c r="I379" s="9" t="s">
        <v>2543</v>
      </c>
      <c r="J379" s="10">
        <v>0.53490317</v>
      </c>
      <c r="K379" s="15" t="str">
        <f>IFERROR(__xludf.DUMMYFUNCTION("""COMPUTED_VALUE"""),"digitalunperson")</f>
        <v>digitalunperson</v>
      </c>
    </row>
    <row r="380">
      <c r="A380" s="6" t="s">
        <v>2544</v>
      </c>
      <c r="B380" s="6" t="s">
        <v>2545</v>
      </c>
      <c r="C380" s="7">
        <v>1.591292367E9</v>
      </c>
      <c r="D380" s="8">
        <f t="shared" si="1"/>
        <v>43986.5274</v>
      </c>
      <c r="E380" s="6" t="s">
        <v>32</v>
      </c>
      <c r="F380" s="9" t="s">
        <v>2546</v>
      </c>
      <c r="G380" s="6" t="s">
        <v>2547</v>
      </c>
      <c r="H380" s="14" t="b">
        <v>1</v>
      </c>
      <c r="I380" s="9" t="s">
        <v>2546</v>
      </c>
      <c r="J380" s="10">
        <v>0.53490317</v>
      </c>
      <c r="K380" s="15" t="str">
        <f>IFERROR(__xludf.DUMMYFUNCTION("""COMPUTED_VALUE"""),"andrewsaysTV")</f>
        <v>andrewsaysTV</v>
      </c>
    </row>
    <row r="381">
      <c r="A381" s="6" t="s">
        <v>2548</v>
      </c>
      <c r="B381" s="6" t="s">
        <v>2549</v>
      </c>
      <c r="C381" s="7">
        <v>1.591650714E9</v>
      </c>
      <c r="D381" s="8">
        <f t="shared" si="1"/>
        <v>43990.67493</v>
      </c>
      <c r="E381" s="9" t="s">
        <v>2550</v>
      </c>
      <c r="F381" s="9" t="s">
        <v>2551</v>
      </c>
      <c r="G381" s="6" t="s">
        <v>2552</v>
      </c>
      <c r="H381" s="14" t="b">
        <v>0</v>
      </c>
      <c r="I381" s="9" t="s">
        <v>2553</v>
      </c>
      <c r="J381" s="10">
        <v>0.53490317</v>
      </c>
      <c r="K381" s="15" t="str">
        <f>IFERROR(__xludf.DUMMYFUNCTION("""COMPUTED_VALUE"""),"Fat-Indian")</f>
        <v>Fat-Indian</v>
      </c>
    </row>
    <row r="382">
      <c r="A382" s="6" t="s">
        <v>2554</v>
      </c>
      <c r="B382" s="6" t="s">
        <v>1372</v>
      </c>
      <c r="C382" s="7">
        <v>1.592173488E9</v>
      </c>
      <c r="D382" s="8">
        <f t="shared" si="1"/>
        <v>43996.72556</v>
      </c>
      <c r="E382" s="9" t="s">
        <v>17</v>
      </c>
      <c r="F382" s="9" t="s">
        <v>2555</v>
      </c>
      <c r="G382" s="6" t="s">
        <v>2556</v>
      </c>
      <c r="H382" s="14" t="b">
        <v>0</v>
      </c>
      <c r="I382" s="9" t="s">
        <v>2557</v>
      </c>
      <c r="J382" s="10">
        <v>0.53490317</v>
      </c>
      <c r="K382" s="15" t="str">
        <f>IFERROR(__xludf.DUMMYFUNCTION("""COMPUTED_VALUE"""),"popsathome")</f>
        <v>popsathome</v>
      </c>
    </row>
    <row r="383">
      <c r="A383" s="6" t="s">
        <v>2558</v>
      </c>
      <c r="B383" s="6" t="s">
        <v>991</v>
      </c>
      <c r="C383" s="7">
        <v>1.592845889E9</v>
      </c>
      <c r="D383" s="8">
        <f t="shared" si="1"/>
        <v>44004.50797</v>
      </c>
      <c r="E383" s="9" t="s">
        <v>12</v>
      </c>
      <c r="F383" s="9" t="s">
        <v>2559</v>
      </c>
      <c r="G383" s="6" t="s">
        <v>2560</v>
      </c>
      <c r="H383" s="14" t="b">
        <v>0</v>
      </c>
      <c r="I383" s="9" t="s">
        <v>2561</v>
      </c>
      <c r="J383" s="10">
        <v>0.53490317</v>
      </c>
      <c r="K383" s="15" t="str">
        <f>IFERROR(__xludf.DUMMYFUNCTION("""COMPUTED_VALUE"""),"angeloxicon")</f>
        <v>angeloxicon</v>
      </c>
    </row>
    <row r="384">
      <c r="A384" s="6" t="s">
        <v>2562</v>
      </c>
      <c r="B384" s="6" t="s">
        <v>935</v>
      </c>
      <c r="C384" s="7">
        <v>1.592862246E9</v>
      </c>
      <c r="D384" s="8">
        <f t="shared" si="1"/>
        <v>44004.69729</v>
      </c>
      <c r="E384" s="9" t="s">
        <v>264</v>
      </c>
      <c r="F384" s="9" t="s">
        <v>2563</v>
      </c>
      <c r="G384" s="6" t="s">
        <v>2564</v>
      </c>
      <c r="H384" s="14" t="b">
        <v>0</v>
      </c>
      <c r="I384" s="9" t="s">
        <v>2565</v>
      </c>
      <c r="J384" s="10">
        <v>0.53490317</v>
      </c>
      <c r="K384" s="15" t="str">
        <f>IFERROR(__xludf.DUMMYFUNCTION("""COMPUTED_VALUE"""),"SnakeAmethyst23")</f>
        <v>SnakeAmethyst23</v>
      </c>
    </row>
    <row r="385">
      <c r="A385" s="6" t="s">
        <v>2566</v>
      </c>
      <c r="B385" s="6" t="s">
        <v>2567</v>
      </c>
      <c r="C385" s="7">
        <v>1.592006005E9</v>
      </c>
      <c r="D385" s="8">
        <f t="shared" si="1"/>
        <v>43994.78709</v>
      </c>
      <c r="E385" s="9" t="s">
        <v>97</v>
      </c>
      <c r="F385" s="9" t="s">
        <v>2568</v>
      </c>
      <c r="G385" s="6" t="s">
        <v>2569</v>
      </c>
      <c r="H385" s="14" t="b">
        <v>0</v>
      </c>
      <c r="I385" s="9" t="s">
        <v>2568</v>
      </c>
      <c r="J385" s="10">
        <v>0.5334483</v>
      </c>
      <c r="K385" s="15" t="str">
        <f>IFERROR(__xludf.DUMMYFUNCTION("""COMPUTED_VALUE"""),"omnicorp_intl")</f>
        <v>omnicorp_intl</v>
      </c>
    </row>
    <row r="386">
      <c r="A386" s="6" t="s">
        <v>2570</v>
      </c>
      <c r="B386" s="6" t="s">
        <v>1148</v>
      </c>
      <c r="C386" s="7">
        <v>1.59318453E9</v>
      </c>
      <c r="D386" s="8">
        <f t="shared" si="1"/>
        <v>44008.42743</v>
      </c>
      <c r="E386" s="9" t="s">
        <v>97</v>
      </c>
      <c r="F386" s="9" t="s">
        <v>2571</v>
      </c>
      <c r="G386" s="6" t="s">
        <v>2572</v>
      </c>
      <c r="H386" s="14" t="b">
        <v>0</v>
      </c>
      <c r="I386" s="9" t="s">
        <v>2573</v>
      </c>
      <c r="J386" s="10">
        <v>0.5302356</v>
      </c>
      <c r="K386" s="15" t="str">
        <f>IFERROR(__xludf.DUMMYFUNCTION("""COMPUTED_VALUE"""),"Eleutherlothario")</f>
        <v>Eleutherlothario</v>
      </c>
    </row>
    <row r="387">
      <c r="A387" s="6" t="s">
        <v>2574</v>
      </c>
      <c r="B387" s="6" t="s">
        <v>2575</v>
      </c>
      <c r="C387" s="7">
        <v>1.593094188E9</v>
      </c>
      <c r="D387" s="8">
        <f t="shared" si="1"/>
        <v>44007.38181</v>
      </c>
      <c r="E387" s="9" t="s">
        <v>23</v>
      </c>
      <c r="F387" s="9" t="s">
        <v>2576</v>
      </c>
      <c r="G387" s="6" t="s">
        <v>2577</v>
      </c>
      <c r="H387" s="14" t="b">
        <v>0</v>
      </c>
      <c r="I387" s="9" t="s">
        <v>2578</v>
      </c>
      <c r="J387" s="10">
        <v>0.5287083</v>
      </c>
      <c r="K387" s="15" t="str">
        <f>IFERROR(__xludf.DUMMYFUNCTION("""COMPUTED_VALUE"""),"nerdyfarker")</f>
        <v>nerdyfarker</v>
      </c>
    </row>
    <row r="388">
      <c r="A388" s="6" t="s">
        <v>2579</v>
      </c>
      <c r="B388" s="6" t="s">
        <v>1215</v>
      </c>
      <c r="C388" s="7">
        <v>1.592527121E9</v>
      </c>
      <c r="D388" s="8">
        <f t="shared" si="1"/>
        <v>44000.81853</v>
      </c>
      <c r="E388" s="9" t="s">
        <v>2580</v>
      </c>
      <c r="F388" s="9" t="s">
        <v>2581</v>
      </c>
      <c r="G388" s="6" t="s">
        <v>2582</v>
      </c>
      <c r="H388" s="14" t="b">
        <v>0</v>
      </c>
      <c r="I388" s="9" t="s">
        <v>2583</v>
      </c>
      <c r="J388" s="10">
        <v>0.5278121</v>
      </c>
      <c r="K388" s="15" t="str">
        <f>IFERROR(__xludf.DUMMYFUNCTION("""COMPUTED_VALUE"""),"Trump---2024")</f>
        <v>Trump---2024</v>
      </c>
    </row>
    <row r="389">
      <c r="A389" s="5" t="s">
        <v>2584</v>
      </c>
      <c r="B389" s="6" t="s">
        <v>2585</v>
      </c>
      <c r="C389" s="7">
        <v>1.591393141E9</v>
      </c>
      <c r="D389" s="8">
        <f t="shared" si="1"/>
        <v>43987.69376</v>
      </c>
      <c r="E389" s="6" t="s">
        <v>32</v>
      </c>
      <c r="F389" s="9" t="s">
        <v>2586</v>
      </c>
      <c r="G389" s="6" t="s">
        <v>2587</v>
      </c>
      <c r="H389" s="14" t="b">
        <v>1</v>
      </c>
      <c r="I389" s="9" t="s">
        <v>2586</v>
      </c>
      <c r="J389" s="10">
        <v>0.5259167</v>
      </c>
      <c r="K389" s="15" t="str">
        <f>IFERROR(__xludf.DUMMYFUNCTION("""COMPUTED_VALUE"""),"SolerFlereTEE")</f>
        <v>SolerFlereTEE</v>
      </c>
    </row>
    <row r="390">
      <c r="A390" s="6" t="s">
        <v>2588</v>
      </c>
      <c r="B390" s="6" t="s">
        <v>1546</v>
      </c>
      <c r="C390" s="7">
        <v>1.591124967E9</v>
      </c>
      <c r="D390" s="8">
        <f t="shared" si="1"/>
        <v>43984.5899</v>
      </c>
      <c r="E390" s="9" t="s">
        <v>111</v>
      </c>
      <c r="F390" s="9" t="s">
        <v>2589</v>
      </c>
      <c r="G390" s="6" t="s">
        <v>2590</v>
      </c>
      <c r="H390" s="14" t="b">
        <v>0</v>
      </c>
      <c r="I390" s="9" t="s">
        <v>2591</v>
      </c>
      <c r="J390" s="10">
        <v>0.5253617</v>
      </c>
      <c r="K390" s="15" t="str">
        <f>IFERROR(__xludf.DUMMYFUNCTION("""COMPUTED_VALUE"""),"ZRWJ")</f>
        <v>ZRWJ</v>
      </c>
    </row>
    <row r="391">
      <c r="A391" s="6" t="s">
        <v>2592</v>
      </c>
      <c r="B391" s="6" t="s">
        <v>2593</v>
      </c>
      <c r="C391" s="7">
        <v>1.59147838E9</v>
      </c>
      <c r="D391" s="8">
        <f t="shared" si="1"/>
        <v>43988.68032</v>
      </c>
      <c r="E391" s="9" t="s">
        <v>23</v>
      </c>
      <c r="F391" s="9" t="s">
        <v>2594</v>
      </c>
      <c r="G391" s="6" t="s">
        <v>2595</v>
      </c>
      <c r="H391" s="14" t="b">
        <v>0</v>
      </c>
      <c r="I391" s="9" t="s">
        <v>2596</v>
      </c>
      <c r="J391" s="10">
        <v>0.524822</v>
      </c>
      <c r="K391" s="15" t="str">
        <f>IFERROR(__xludf.DUMMYFUNCTION("""COMPUTED_VALUE"""),"SierraNovember2")</f>
        <v>SierraNovember2</v>
      </c>
    </row>
    <row r="392">
      <c r="A392" s="6" t="s">
        <v>2597</v>
      </c>
      <c r="B392" s="6" t="s">
        <v>2598</v>
      </c>
      <c r="C392" s="7">
        <v>1.593390587E9</v>
      </c>
      <c r="D392" s="8">
        <f t="shared" si="1"/>
        <v>44010.81235</v>
      </c>
      <c r="E392" s="9" t="s">
        <v>23</v>
      </c>
      <c r="F392" s="9" t="s">
        <v>2599</v>
      </c>
      <c r="G392" s="6" t="s">
        <v>2600</v>
      </c>
      <c r="H392" s="14" t="b">
        <v>0</v>
      </c>
      <c r="I392" s="9" t="s">
        <v>2601</v>
      </c>
      <c r="J392" s="10">
        <v>0.52416384</v>
      </c>
      <c r="K392" s="15" t="str">
        <f>IFERROR(__xludf.DUMMYFUNCTION("""COMPUTED_VALUE"""),"agenderphobe")</f>
        <v>agenderphobe</v>
      </c>
    </row>
    <row r="393">
      <c r="A393" s="6" t="s">
        <v>2602</v>
      </c>
      <c r="B393" s="6" t="s">
        <v>2603</v>
      </c>
      <c r="C393" s="7">
        <v>1.592544508E9</v>
      </c>
      <c r="D393" s="8">
        <f t="shared" si="1"/>
        <v>44001.01977</v>
      </c>
      <c r="E393" s="9" t="s">
        <v>23</v>
      </c>
      <c r="F393" s="9" t="s">
        <v>2604</v>
      </c>
      <c r="G393" s="6" t="s">
        <v>2605</v>
      </c>
      <c r="H393" s="14" t="b">
        <v>0</v>
      </c>
      <c r="I393" s="9" t="s">
        <v>2606</v>
      </c>
      <c r="J393" s="10">
        <v>0.52377105</v>
      </c>
      <c r="K393" s="15" t="str">
        <f>IFERROR(__xludf.DUMMYFUNCTION("""COMPUTED_VALUE"""),"polakfury")</f>
        <v>polakfury</v>
      </c>
    </row>
    <row r="394">
      <c r="A394" s="5" t="s">
        <v>2607</v>
      </c>
      <c r="B394" s="6" t="s">
        <v>1128</v>
      </c>
      <c r="C394" s="7">
        <v>1.591256465E9</v>
      </c>
      <c r="D394" s="8">
        <f t="shared" si="1"/>
        <v>43986.11186</v>
      </c>
      <c r="E394" s="9" t="s">
        <v>1124</v>
      </c>
      <c r="F394" s="9" t="s">
        <v>2608</v>
      </c>
      <c r="G394" s="6" t="s">
        <v>2609</v>
      </c>
      <c r="H394" s="14" t="b">
        <v>0</v>
      </c>
      <c r="I394" s="9" t="s">
        <v>2610</v>
      </c>
      <c r="J394" s="10">
        <v>0.5205649</v>
      </c>
      <c r="K394" s="15" t="str">
        <f>IFERROR(__xludf.DUMMYFUNCTION("""COMPUTED_VALUE"""),"bornin88butalsoanazi")</f>
        <v>bornin88butalsoanazi</v>
      </c>
    </row>
    <row r="395">
      <c r="A395" s="6" t="s">
        <v>2611</v>
      </c>
      <c r="B395" s="6" t="s">
        <v>1595</v>
      </c>
      <c r="C395" s="7">
        <v>1.592069431E9</v>
      </c>
      <c r="D395" s="8">
        <f t="shared" si="1"/>
        <v>43995.52119</v>
      </c>
      <c r="E395" s="9" t="s">
        <v>111</v>
      </c>
      <c r="F395" s="9" t="s">
        <v>2612</v>
      </c>
      <c r="G395" s="6" t="s">
        <v>2613</v>
      </c>
      <c r="H395" s="14" t="b">
        <v>0</v>
      </c>
      <c r="I395" s="9" t="s">
        <v>2612</v>
      </c>
      <c r="J395" s="10">
        <v>0.52009684</v>
      </c>
      <c r="K395" s="15" t="str">
        <f>IFERROR(__xludf.DUMMYFUNCTION("""COMPUTED_VALUE"""),"flythmsn")</f>
        <v>flythmsn</v>
      </c>
    </row>
    <row r="396">
      <c r="A396" s="6" t="s">
        <v>2614</v>
      </c>
      <c r="B396" s="6" t="s">
        <v>930</v>
      </c>
      <c r="C396" s="7">
        <v>1.59261487E9</v>
      </c>
      <c r="D396" s="8">
        <f t="shared" si="1"/>
        <v>44001.83414</v>
      </c>
      <c r="E396" s="9" t="s">
        <v>413</v>
      </c>
      <c r="F396" s="9" t="s">
        <v>2615</v>
      </c>
      <c r="G396" s="6" t="s">
        <v>2616</v>
      </c>
      <c r="H396" s="14" t="b">
        <v>0</v>
      </c>
      <c r="I396" s="9" t="s">
        <v>2617</v>
      </c>
      <c r="J396" s="10">
        <v>0.51939327</v>
      </c>
      <c r="K396" s="15" t="str">
        <f>IFERROR(__xludf.DUMMYFUNCTION("""COMPUTED_VALUE"""),"prollyjerkingoff")</f>
        <v>prollyjerkingoff</v>
      </c>
    </row>
    <row r="397">
      <c r="A397" s="6" t="s">
        <v>2618</v>
      </c>
      <c r="B397" s="6" t="s">
        <v>862</v>
      </c>
      <c r="C397" s="7">
        <v>1.592704069E9</v>
      </c>
      <c r="D397" s="8">
        <f t="shared" si="1"/>
        <v>44002.86654</v>
      </c>
      <c r="E397" s="9" t="s">
        <v>97</v>
      </c>
      <c r="F397" s="9" t="s">
        <v>2619</v>
      </c>
      <c r="G397" s="6" t="s">
        <v>2620</v>
      </c>
      <c r="H397" s="14" t="b">
        <v>0</v>
      </c>
      <c r="I397" s="9" t="s">
        <v>2621</v>
      </c>
      <c r="J397" s="10">
        <v>0.518636</v>
      </c>
      <c r="K397" s="15" t="str">
        <f>IFERROR(__xludf.DUMMYFUNCTION("""COMPUTED_VALUE"""),"youaresomadLOLOL")</f>
        <v>youaresomadLOLOL</v>
      </c>
    </row>
    <row r="398">
      <c r="A398" s="6" t="s">
        <v>2622</v>
      </c>
      <c r="B398" s="6" t="s">
        <v>2623</v>
      </c>
      <c r="C398" s="7">
        <v>1.59137199E9</v>
      </c>
      <c r="D398" s="8">
        <f t="shared" si="1"/>
        <v>43987.44896</v>
      </c>
      <c r="E398" s="6" t="s">
        <v>32</v>
      </c>
      <c r="F398" s="9" t="s">
        <v>2624</v>
      </c>
      <c r="G398" s="6" t="s">
        <v>2625</v>
      </c>
      <c r="H398" s="14" t="b">
        <v>1</v>
      </c>
      <c r="I398" s="9" t="s">
        <v>2624</v>
      </c>
      <c r="J398" s="10">
        <v>0.5185788</v>
      </c>
      <c r="K398" s="15" t="str">
        <f>IFERROR(__xludf.DUMMYFUNCTION("""COMPUTED_VALUE"""),"Zarley9")</f>
        <v>Zarley9</v>
      </c>
    </row>
    <row r="399">
      <c r="A399" s="6" t="s">
        <v>2626</v>
      </c>
      <c r="B399" s="6" t="s">
        <v>2627</v>
      </c>
      <c r="C399" s="7">
        <v>1.591983373E9</v>
      </c>
      <c r="D399" s="8">
        <f t="shared" si="1"/>
        <v>43994.52515</v>
      </c>
      <c r="E399" s="6" t="s">
        <v>32</v>
      </c>
      <c r="F399" s="9" t="s">
        <v>2628</v>
      </c>
      <c r="G399" s="6" t="s">
        <v>2629</v>
      </c>
      <c r="H399" s="14" t="b">
        <v>1</v>
      </c>
      <c r="I399" s="9" t="s">
        <v>2628</v>
      </c>
      <c r="J399" s="10">
        <v>0.51799965</v>
      </c>
      <c r="K399" s="15" t="str">
        <f>IFERROR(__xludf.DUMMYFUNCTION("""COMPUTED_VALUE"""),"BookSlayer69")</f>
        <v>BookSlayer69</v>
      </c>
    </row>
    <row r="400">
      <c r="A400" s="6" t="s">
        <v>2630</v>
      </c>
      <c r="B400" s="6" t="s">
        <v>1253</v>
      </c>
      <c r="C400" s="7">
        <v>1.592250084E9</v>
      </c>
      <c r="D400" s="8">
        <f t="shared" si="1"/>
        <v>43997.61208</v>
      </c>
      <c r="E400" s="9" t="s">
        <v>2631</v>
      </c>
      <c r="F400" s="9" t="s">
        <v>2632</v>
      </c>
      <c r="G400" s="6" t="s">
        <v>2633</v>
      </c>
      <c r="H400" s="14" t="b">
        <v>0</v>
      </c>
      <c r="I400" s="9" t="s">
        <v>2634</v>
      </c>
      <c r="J400" s="10">
        <v>0.5174063</v>
      </c>
      <c r="K400" s="15" t="str">
        <f>IFERROR(__xludf.DUMMYFUNCTION("""COMPUTED_VALUE"""),"orvillethehermit")</f>
        <v>orvillethehermit</v>
      </c>
    </row>
    <row r="401">
      <c r="A401" s="6" t="s">
        <v>2635</v>
      </c>
      <c r="B401" s="6" t="s">
        <v>2636</v>
      </c>
      <c r="C401" s="7">
        <v>1.591420918E9</v>
      </c>
      <c r="D401" s="8">
        <f t="shared" si="1"/>
        <v>43988.01525</v>
      </c>
      <c r="E401" s="9" t="s">
        <v>12</v>
      </c>
      <c r="F401" s="9" t="s">
        <v>2637</v>
      </c>
      <c r="G401" s="6" t="s">
        <v>2638</v>
      </c>
      <c r="H401" s="14" t="b">
        <v>0</v>
      </c>
      <c r="I401" s="9" t="s">
        <v>2639</v>
      </c>
      <c r="J401" s="10">
        <v>0.51668715</v>
      </c>
      <c r="K401" s="15" t="str">
        <f>IFERROR(__xludf.DUMMYFUNCTION("""COMPUTED_VALUE"""),"41kamarafan")</f>
        <v>41kamarafan</v>
      </c>
    </row>
    <row r="402">
      <c r="A402" s="6" t="s">
        <v>2640</v>
      </c>
      <c r="B402" s="6" t="s">
        <v>1165</v>
      </c>
      <c r="C402" s="7">
        <v>1.592264816E9</v>
      </c>
      <c r="D402" s="8">
        <f t="shared" si="1"/>
        <v>43997.78259</v>
      </c>
      <c r="E402" s="9" t="s">
        <v>12</v>
      </c>
      <c r="F402" s="9" t="s">
        <v>2641</v>
      </c>
      <c r="G402" s="6" t="s">
        <v>2642</v>
      </c>
      <c r="H402" s="14" t="b">
        <v>0</v>
      </c>
      <c r="I402" s="9" t="s">
        <v>2643</v>
      </c>
      <c r="J402" s="10">
        <v>0.51591814</v>
      </c>
      <c r="K402" s="15" t="str">
        <f>IFERROR(__xludf.DUMMYFUNCTION("""COMPUTED_VALUE"""),"ZoomerDronePilot")</f>
        <v>ZoomerDronePilot</v>
      </c>
    </row>
    <row r="403">
      <c r="A403" s="6" t="s">
        <v>2644</v>
      </c>
      <c r="B403" s="6" t="s">
        <v>2645</v>
      </c>
      <c r="C403" s="7">
        <v>1.592094103E9</v>
      </c>
      <c r="D403" s="8">
        <f t="shared" si="1"/>
        <v>43995.80675</v>
      </c>
      <c r="E403" s="6" t="s">
        <v>32</v>
      </c>
      <c r="F403" s="9" t="s">
        <v>2646</v>
      </c>
      <c r="G403" s="6" t="s">
        <v>2647</v>
      </c>
      <c r="H403" s="14" t="b">
        <v>1</v>
      </c>
      <c r="I403" s="9" t="s">
        <v>2646</v>
      </c>
      <c r="J403" s="10">
        <v>0.5154597</v>
      </c>
      <c r="K403" s="15" t="str">
        <f>IFERROR(__xludf.DUMMYFUNCTION("""COMPUTED_VALUE"""),"js_customs581")</f>
        <v>js_customs581</v>
      </c>
    </row>
    <row r="404">
      <c r="A404" s="6" t="s">
        <v>2648</v>
      </c>
      <c r="B404" s="6" t="s">
        <v>1327</v>
      </c>
      <c r="C404" s="7">
        <v>1.592358171E9</v>
      </c>
      <c r="D404" s="8">
        <f t="shared" si="1"/>
        <v>43998.86309</v>
      </c>
      <c r="E404" s="9" t="s">
        <v>1857</v>
      </c>
      <c r="F404" s="9" t="s">
        <v>2649</v>
      </c>
      <c r="G404" s="6" t="s">
        <v>2650</v>
      </c>
      <c r="H404" s="14" t="b">
        <v>0</v>
      </c>
      <c r="I404" s="9" t="s">
        <v>2651</v>
      </c>
      <c r="J404" s="10">
        <v>0.5154597</v>
      </c>
      <c r="K404" s="15" t="str">
        <f>IFERROR(__xludf.DUMMYFUNCTION("""COMPUTED_VALUE"""),"OtterWRX")</f>
        <v>OtterWRX</v>
      </c>
    </row>
    <row r="405">
      <c r="A405" s="6" t="s">
        <v>2652</v>
      </c>
      <c r="B405" s="6" t="s">
        <v>1007</v>
      </c>
      <c r="C405" s="7">
        <v>1.591463789E9</v>
      </c>
      <c r="D405" s="8">
        <f t="shared" si="1"/>
        <v>43988.51145</v>
      </c>
      <c r="E405" s="6" t="s">
        <v>1008</v>
      </c>
      <c r="F405" s="9" t="s">
        <v>2653</v>
      </c>
      <c r="G405" s="6" t="s">
        <v>2654</v>
      </c>
      <c r="H405" s="14" t="b">
        <v>0</v>
      </c>
      <c r="I405" s="9" t="s">
        <v>2655</v>
      </c>
      <c r="J405" s="10">
        <v>0.5154597</v>
      </c>
      <c r="K405" s="15" t="str">
        <f>IFERROR(__xludf.DUMMYFUNCTION("""COMPUTED_VALUE"""),"fuzzyishlogic")</f>
        <v>fuzzyishlogic</v>
      </c>
    </row>
    <row r="406">
      <c r="A406" s="6" t="s">
        <v>2656</v>
      </c>
      <c r="B406" s="6" t="s">
        <v>1057</v>
      </c>
      <c r="C406" s="7">
        <v>1.591826299E9</v>
      </c>
      <c r="D406" s="8">
        <f t="shared" si="1"/>
        <v>43992.70716</v>
      </c>
      <c r="E406" s="9" t="s">
        <v>784</v>
      </c>
      <c r="F406" s="9" t="s">
        <v>2657</v>
      </c>
      <c r="G406" s="6" t="s">
        <v>2658</v>
      </c>
      <c r="H406" s="14" t="b">
        <v>0</v>
      </c>
      <c r="I406" s="9" t="s">
        <v>2659</v>
      </c>
      <c r="J406" s="10">
        <v>0.5154597</v>
      </c>
      <c r="K406" s="15" t="str">
        <f>IFERROR(__xludf.DUMMYFUNCTION("""COMPUTED_VALUE"""),"sklar_bang")</f>
        <v>sklar_bang</v>
      </c>
    </row>
    <row r="407">
      <c r="A407" s="5" t="s">
        <v>2660</v>
      </c>
      <c r="B407" s="6" t="s">
        <v>1443</v>
      </c>
      <c r="C407" s="7">
        <v>1.59253057E9</v>
      </c>
      <c r="D407" s="8">
        <f t="shared" si="1"/>
        <v>44000.85845</v>
      </c>
      <c r="E407" s="9" t="s">
        <v>23</v>
      </c>
      <c r="F407" s="9" t="s">
        <v>2661</v>
      </c>
      <c r="G407" s="6" t="s">
        <v>2662</v>
      </c>
      <c r="H407" s="14" t="b">
        <v>0</v>
      </c>
      <c r="I407" s="9" t="s">
        <v>2663</v>
      </c>
      <c r="J407" s="10">
        <v>0.5154597</v>
      </c>
      <c r="K407" s="15" t="str">
        <f>IFERROR(__xludf.DUMMYFUNCTION("""COMPUTED_VALUE"""),"mrpoopi")</f>
        <v>mrpoopi</v>
      </c>
    </row>
    <row r="408">
      <c r="A408" s="6" t="s">
        <v>2664</v>
      </c>
      <c r="B408" s="6" t="s">
        <v>2665</v>
      </c>
      <c r="C408" s="7">
        <v>1.593284268E9</v>
      </c>
      <c r="D408" s="8">
        <f t="shared" si="1"/>
        <v>44009.58181</v>
      </c>
      <c r="E408" s="9" t="s">
        <v>23</v>
      </c>
      <c r="F408" s="9" t="s">
        <v>2666</v>
      </c>
      <c r="G408" s="6" t="s">
        <v>2667</v>
      </c>
      <c r="H408" s="14" t="b">
        <v>0</v>
      </c>
      <c r="I408" s="9" t="s">
        <v>2666</v>
      </c>
      <c r="J408" s="10">
        <v>0.5154597</v>
      </c>
      <c r="K408" s="15" t="str">
        <f>IFERROR(__xludf.DUMMYFUNCTION("""COMPUTED_VALUE"""),"-malakatron-")</f>
        <v>-malakatron-</v>
      </c>
    </row>
    <row r="409">
      <c r="A409" s="6" t="s">
        <v>2668</v>
      </c>
      <c r="B409" s="6" t="s">
        <v>2669</v>
      </c>
      <c r="C409" s="7">
        <v>1.591476531E9</v>
      </c>
      <c r="D409" s="8">
        <f t="shared" si="1"/>
        <v>43988.65892</v>
      </c>
      <c r="E409" s="9" t="s">
        <v>111</v>
      </c>
      <c r="F409" s="9" t="s">
        <v>2670</v>
      </c>
      <c r="G409" s="6" t="s">
        <v>2671</v>
      </c>
      <c r="H409" s="14" t="b">
        <v>0</v>
      </c>
      <c r="I409" s="9" t="s">
        <v>2672</v>
      </c>
      <c r="J409" s="10">
        <v>0.5154597</v>
      </c>
      <c r="K409" s="15" t="str">
        <f>IFERROR(__xludf.DUMMYFUNCTION("""COMPUTED_VALUE"""),"BeggingChooser487")</f>
        <v>BeggingChooser487</v>
      </c>
    </row>
    <row r="410">
      <c r="A410" s="6" t="s">
        <v>2673</v>
      </c>
      <c r="B410" s="6" t="s">
        <v>2674</v>
      </c>
      <c r="C410" s="7">
        <v>1.59280615E9</v>
      </c>
      <c r="D410" s="8">
        <f t="shared" si="1"/>
        <v>44004.04803</v>
      </c>
      <c r="E410" s="9" t="s">
        <v>23</v>
      </c>
      <c r="F410" s="9" t="s">
        <v>2675</v>
      </c>
      <c r="G410" s="6" t="s">
        <v>2676</v>
      </c>
      <c r="H410" s="14" t="b">
        <v>0</v>
      </c>
      <c r="I410" s="9" t="s">
        <v>2677</v>
      </c>
      <c r="J410" s="10">
        <v>0.5154597</v>
      </c>
      <c r="K410" s="15" t="str">
        <f>IFERROR(__xludf.DUMMYFUNCTION("""COMPUTED_VALUE"""),"Bobby_Joe_90")</f>
        <v>Bobby_Joe_90</v>
      </c>
    </row>
    <row r="411">
      <c r="A411" s="6" t="s">
        <v>2678</v>
      </c>
      <c r="B411" s="6" t="s">
        <v>1737</v>
      </c>
      <c r="C411" s="7">
        <v>1.592451939E9</v>
      </c>
      <c r="D411" s="8">
        <f t="shared" si="1"/>
        <v>43999.94837</v>
      </c>
      <c r="E411" s="9" t="s">
        <v>12</v>
      </c>
      <c r="F411" s="9" t="s">
        <v>2679</v>
      </c>
      <c r="G411" s="6" t="s">
        <v>2680</v>
      </c>
      <c r="H411" s="14" t="b">
        <v>0</v>
      </c>
      <c r="I411" s="9" t="s">
        <v>2681</v>
      </c>
      <c r="J411" s="10">
        <v>0.5154597</v>
      </c>
      <c r="K411" s="15" t="str">
        <f>IFERROR(__xludf.DUMMYFUNCTION("""COMPUTED_VALUE"""),"TOMapleLaughs")</f>
        <v>TOMapleLaughs</v>
      </c>
    </row>
    <row r="412">
      <c r="A412" s="6" t="s">
        <v>2682</v>
      </c>
      <c r="B412" s="6" t="s">
        <v>890</v>
      </c>
      <c r="C412" s="7">
        <v>1.593437351E9</v>
      </c>
      <c r="D412" s="8">
        <f t="shared" si="1"/>
        <v>44011.3536</v>
      </c>
      <c r="E412" s="9" t="s">
        <v>23</v>
      </c>
      <c r="F412" s="9" t="s">
        <v>2683</v>
      </c>
      <c r="G412" s="6" t="s">
        <v>2684</v>
      </c>
      <c r="H412" s="14" t="b">
        <v>0</v>
      </c>
      <c r="I412" s="9" t="s">
        <v>2685</v>
      </c>
      <c r="J412" s="10">
        <v>0.5154597</v>
      </c>
      <c r="K412" s="15" t="str">
        <f>IFERROR(__xludf.DUMMYFUNCTION("""COMPUTED_VALUE"""),"buddhist-truth")</f>
        <v>buddhist-truth</v>
      </c>
    </row>
    <row r="413">
      <c r="A413" s="6" t="s">
        <v>2686</v>
      </c>
      <c r="B413" s="6" t="s">
        <v>930</v>
      </c>
      <c r="C413" s="7">
        <v>1.592602391E9</v>
      </c>
      <c r="D413" s="8">
        <f t="shared" si="1"/>
        <v>44001.68971</v>
      </c>
      <c r="E413" s="9" t="s">
        <v>413</v>
      </c>
      <c r="F413" s="9" t="s">
        <v>2687</v>
      </c>
      <c r="G413" s="6" t="s">
        <v>2688</v>
      </c>
      <c r="H413" s="14" t="b">
        <v>0</v>
      </c>
      <c r="I413" s="9" t="s">
        <v>2689</v>
      </c>
      <c r="J413" s="10">
        <v>0.5154597</v>
      </c>
      <c r="K413" s="15" t="str">
        <f>IFERROR(__xludf.DUMMYFUNCTION("""COMPUTED_VALUE"""),"memet1c")</f>
        <v>memet1c</v>
      </c>
    </row>
    <row r="414">
      <c r="A414" s="6" t="s">
        <v>2690</v>
      </c>
      <c r="B414" s="6" t="s">
        <v>1281</v>
      </c>
      <c r="C414" s="7">
        <v>1.591271871E9</v>
      </c>
      <c r="D414" s="8">
        <f t="shared" si="1"/>
        <v>43986.29017</v>
      </c>
      <c r="E414" s="9" t="s">
        <v>2691</v>
      </c>
      <c r="F414" s="9" t="s">
        <v>2692</v>
      </c>
      <c r="G414" s="6" t="s">
        <v>2693</v>
      </c>
      <c r="H414" s="14" t="b">
        <v>0</v>
      </c>
      <c r="I414" s="9" t="s">
        <v>2694</v>
      </c>
      <c r="J414" s="10">
        <v>0.5154597</v>
      </c>
      <c r="K414" s="15" t="str">
        <f>IFERROR(__xludf.DUMMYFUNCTION("""COMPUTED_VALUE"""),"PsySurgeon")</f>
        <v>PsySurgeon</v>
      </c>
    </row>
    <row r="415">
      <c r="A415" s="5" t="s">
        <v>2695</v>
      </c>
      <c r="B415" s="6" t="s">
        <v>1281</v>
      </c>
      <c r="C415" s="7">
        <v>1.593528018E9</v>
      </c>
      <c r="D415" s="8">
        <f t="shared" si="1"/>
        <v>44012.40299</v>
      </c>
      <c r="E415" s="6" t="s">
        <v>32</v>
      </c>
      <c r="F415" s="9" t="s">
        <v>2696</v>
      </c>
      <c r="G415" s="6" t="s">
        <v>2697</v>
      </c>
      <c r="H415" s="14" t="b">
        <v>1</v>
      </c>
      <c r="I415" s="11"/>
      <c r="J415" s="10">
        <v>0.5154597</v>
      </c>
      <c r="K415" s="15" t="str">
        <f>IFERROR(__xludf.DUMMYFUNCTION("""COMPUTED_VALUE"""),"Tyrone-da-toasta")</f>
        <v>Tyrone-da-toasta</v>
      </c>
    </row>
    <row r="416">
      <c r="A416" s="6" t="s">
        <v>2698</v>
      </c>
      <c r="B416" s="6" t="s">
        <v>1220</v>
      </c>
      <c r="C416" s="7">
        <v>1.593152612E9</v>
      </c>
      <c r="D416" s="8">
        <f t="shared" si="1"/>
        <v>44008.05801</v>
      </c>
      <c r="E416" s="9" t="s">
        <v>111</v>
      </c>
      <c r="F416" s="9" t="s">
        <v>2699</v>
      </c>
      <c r="G416" s="6" t="s">
        <v>2700</v>
      </c>
      <c r="H416" s="14" t="b">
        <v>0</v>
      </c>
      <c r="I416" s="9" t="s">
        <v>2701</v>
      </c>
      <c r="J416" s="10">
        <v>0.5154597</v>
      </c>
      <c r="K416" s="15" t="str">
        <f>IFERROR(__xludf.DUMMYFUNCTION("""COMPUTED_VALUE"""),"JustinCuckTrudeau")</f>
        <v>JustinCuckTrudeau</v>
      </c>
    </row>
    <row r="417">
      <c r="A417" s="6" t="s">
        <v>2702</v>
      </c>
      <c r="B417" s="6" t="s">
        <v>935</v>
      </c>
      <c r="C417" s="7">
        <v>1.592154431E9</v>
      </c>
      <c r="D417" s="8">
        <f t="shared" si="1"/>
        <v>43996.50499</v>
      </c>
      <c r="E417" s="6" t="s">
        <v>32</v>
      </c>
      <c r="F417" s="9" t="s">
        <v>2703</v>
      </c>
      <c r="G417" s="6" t="s">
        <v>2704</v>
      </c>
      <c r="H417" s="14" t="b">
        <v>1</v>
      </c>
      <c r="I417" s="9" t="s">
        <v>2703</v>
      </c>
      <c r="J417" s="10">
        <v>0.5154597</v>
      </c>
      <c r="K417" s="15" t="str">
        <f>IFERROR(__xludf.DUMMYFUNCTION("""COMPUTED_VALUE"""),"nagarduda")</f>
        <v>nagarduda</v>
      </c>
    </row>
    <row r="418">
      <c r="A418" s="6" t="s">
        <v>2705</v>
      </c>
      <c r="B418" s="6" t="s">
        <v>1790</v>
      </c>
      <c r="C418" s="7">
        <v>1.593545924E9</v>
      </c>
      <c r="D418" s="8">
        <f t="shared" si="1"/>
        <v>44012.61023</v>
      </c>
      <c r="E418" s="6" t="s">
        <v>32</v>
      </c>
      <c r="F418" s="9" t="s">
        <v>2706</v>
      </c>
      <c r="G418" s="6" t="s">
        <v>2707</v>
      </c>
      <c r="H418" s="14" t="b">
        <v>1</v>
      </c>
      <c r="I418" s="11"/>
      <c r="J418" s="10">
        <v>0.514539</v>
      </c>
      <c r="K418" s="15" t="str">
        <f>IFERROR(__xludf.DUMMYFUNCTION("""COMPUTED_VALUE"""),"ConservativeFish")</f>
        <v>ConservativeFish</v>
      </c>
    </row>
    <row r="419">
      <c r="A419" s="6" t="s">
        <v>2708</v>
      </c>
      <c r="B419" s="6" t="s">
        <v>2567</v>
      </c>
      <c r="C419" s="7">
        <v>1.591721919E9</v>
      </c>
      <c r="D419" s="8">
        <f t="shared" si="1"/>
        <v>43991.49906</v>
      </c>
      <c r="E419" s="6" t="s">
        <v>32</v>
      </c>
      <c r="F419" s="9" t="s">
        <v>2709</v>
      </c>
      <c r="G419" s="6" t="s">
        <v>2710</v>
      </c>
      <c r="H419" s="14" t="b">
        <v>1</v>
      </c>
      <c r="I419" s="9" t="s">
        <v>2709</v>
      </c>
      <c r="J419" s="10">
        <v>0.5145289</v>
      </c>
      <c r="K419" s="15" t="str">
        <f>IFERROR(__xludf.DUMMYFUNCTION("""COMPUTED_VALUE"""),"projectrisingspirit1")</f>
        <v>projectrisingspirit1</v>
      </c>
    </row>
    <row r="420">
      <c r="A420" s="5" t="s">
        <v>2711</v>
      </c>
      <c r="B420" s="6" t="s">
        <v>1522</v>
      </c>
      <c r="C420" s="7">
        <v>1.592595266E9</v>
      </c>
      <c r="D420" s="8">
        <f t="shared" si="1"/>
        <v>44001.60725</v>
      </c>
      <c r="E420" s="9" t="s">
        <v>12</v>
      </c>
      <c r="F420" s="9" t="s">
        <v>2712</v>
      </c>
      <c r="G420" s="6" t="s">
        <v>2713</v>
      </c>
      <c r="H420" s="14" t="b">
        <v>0</v>
      </c>
      <c r="I420" s="9" t="s">
        <v>2714</v>
      </c>
      <c r="J420" s="10">
        <v>0.5139961</v>
      </c>
      <c r="K420" s="15" t="str">
        <f>IFERROR(__xludf.DUMMYFUNCTION("""COMPUTED_VALUE"""),"MGUPPY1")</f>
        <v>MGUPPY1</v>
      </c>
    </row>
    <row r="421">
      <c r="A421" s="6" t="s">
        <v>2715</v>
      </c>
      <c r="B421" s="6" t="s">
        <v>2040</v>
      </c>
      <c r="C421" s="7">
        <v>1.591493481E9</v>
      </c>
      <c r="D421" s="8">
        <f t="shared" si="1"/>
        <v>43988.8551</v>
      </c>
      <c r="E421" s="6" t="s">
        <v>32</v>
      </c>
      <c r="F421" s="9" t="s">
        <v>2716</v>
      </c>
      <c r="G421" s="6" t="s">
        <v>2717</v>
      </c>
      <c r="H421" s="14" t="b">
        <v>1</v>
      </c>
      <c r="I421" s="9" t="s">
        <v>2716</v>
      </c>
      <c r="J421" s="10">
        <v>0.51341134</v>
      </c>
      <c r="K421" s="15" t="str">
        <f>IFERROR(__xludf.DUMMYFUNCTION("""COMPUTED_VALUE"""),"Freedom2speech")</f>
        <v>Freedom2speech</v>
      </c>
    </row>
    <row r="422">
      <c r="A422" s="6" t="s">
        <v>2718</v>
      </c>
      <c r="B422" s="6" t="s">
        <v>991</v>
      </c>
      <c r="C422" s="7">
        <v>1.59199733E9</v>
      </c>
      <c r="D422" s="8">
        <f t="shared" si="1"/>
        <v>43994.68669</v>
      </c>
      <c r="E422" s="9" t="s">
        <v>408</v>
      </c>
      <c r="F422" s="9" t="s">
        <v>2719</v>
      </c>
      <c r="G422" s="6" t="s">
        <v>2720</v>
      </c>
      <c r="H422" s="14" t="b">
        <v>0</v>
      </c>
      <c r="I422" s="9" t="s">
        <v>2719</v>
      </c>
      <c r="J422" s="10">
        <v>0.5129669</v>
      </c>
      <c r="K422" s="15" t="str">
        <f>IFERROR(__xludf.DUMMYFUNCTION("""COMPUTED_VALUE"""),"Snaaky")</f>
        <v>Snaaky</v>
      </c>
    </row>
    <row r="423">
      <c r="A423" s="6" t="s">
        <v>2721</v>
      </c>
      <c r="B423" s="6" t="s">
        <v>1041</v>
      </c>
      <c r="C423" s="7">
        <v>1.591886075E9</v>
      </c>
      <c r="D423" s="8">
        <f t="shared" si="1"/>
        <v>43993.39902</v>
      </c>
      <c r="E423" s="9" t="s">
        <v>23</v>
      </c>
      <c r="F423" s="9" t="s">
        <v>2722</v>
      </c>
      <c r="G423" s="6" t="s">
        <v>2723</v>
      </c>
      <c r="H423" s="14" t="b">
        <v>0</v>
      </c>
      <c r="I423" s="9" t="s">
        <v>2724</v>
      </c>
      <c r="J423" s="10">
        <v>0.51268035</v>
      </c>
      <c r="K423" s="15" t="str">
        <f>IFERROR(__xludf.DUMMYFUNCTION("""COMPUTED_VALUE"""),"jacquesandrock")</f>
        <v>jacquesandrock</v>
      </c>
    </row>
    <row r="424">
      <c r="A424" s="6" t="s">
        <v>2725</v>
      </c>
      <c r="B424" s="6" t="s">
        <v>2250</v>
      </c>
      <c r="C424" s="7">
        <v>1.591307955E9</v>
      </c>
      <c r="D424" s="8">
        <f t="shared" si="1"/>
        <v>43986.70781</v>
      </c>
      <c r="E424" s="9" t="s">
        <v>2726</v>
      </c>
      <c r="F424" s="9" t="s">
        <v>2727</v>
      </c>
      <c r="G424" s="6" t="s">
        <v>2728</v>
      </c>
      <c r="H424" s="14" t="b">
        <v>0</v>
      </c>
      <c r="I424" s="9" t="s">
        <v>2729</v>
      </c>
      <c r="J424" s="10">
        <v>0.5126395</v>
      </c>
      <c r="K424" s="15" t="str">
        <f>IFERROR(__xludf.DUMMYFUNCTION("""COMPUTED_VALUE"""),"IPegSpez")</f>
        <v>IPegSpez</v>
      </c>
    </row>
    <row r="425">
      <c r="A425" s="5" t="s">
        <v>2730</v>
      </c>
      <c r="B425" s="6" t="s">
        <v>2731</v>
      </c>
      <c r="C425" s="7">
        <v>1.593370183E9</v>
      </c>
      <c r="D425" s="8">
        <f t="shared" si="1"/>
        <v>44010.57619</v>
      </c>
      <c r="E425" s="9" t="s">
        <v>1182</v>
      </c>
      <c r="F425" s="9" t="s">
        <v>2732</v>
      </c>
      <c r="G425" s="6" t="s">
        <v>2733</v>
      </c>
      <c r="H425" s="14" t="b">
        <v>0</v>
      </c>
      <c r="I425" s="9" t="s">
        <v>2734</v>
      </c>
      <c r="J425" s="10">
        <v>0.5125167</v>
      </c>
      <c r="K425" s="15" t="str">
        <f>IFERROR(__xludf.DUMMYFUNCTION("""COMPUTED_VALUE"""),"X-Clavius")</f>
        <v>X-Clavius</v>
      </c>
    </row>
    <row r="426">
      <c r="A426" s="6" t="s">
        <v>2735</v>
      </c>
      <c r="B426" s="6" t="s">
        <v>862</v>
      </c>
      <c r="C426" s="7">
        <v>1.59199232E9</v>
      </c>
      <c r="D426" s="8">
        <f t="shared" si="1"/>
        <v>43994.6287</v>
      </c>
      <c r="E426" s="9" t="s">
        <v>111</v>
      </c>
      <c r="F426" s="9" t="s">
        <v>2736</v>
      </c>
      <c r="G426" s="6" t="s">
        <v>2737</v>
      </c>
      <c r="H426" s="14" t="b">
        <v>0</v>
      </c>
      <c r="I426" s="9" t="s">
        <v>2736</v>
      </c>
      <c r="J426" s="10">
        <v>0.50886726</v>
      </c>
      <c r="K426" s="15" t="str">
        <f>IFERROR(__xludf.DUMMYFUNCTION("""COMPUTED_VALUE"""),"TLMS")</f>
        <v>TLMS</v>
      </c>
    </row>
    <row r="427">
      <c r="A427" s="6" t="s">
        <v>2738</v>
      </c>
      <c r="B427" s="6" t="s">
        <v>1096</v>
      </c>
      <c r="C427" s="7">
        <v>1.591630839E9</v>
      </c>
      <c r="D427" s="8">
        <f t="shared" si="1"/>
        <v>43990.4449</v>
      </c>
      <c r="E427" s="6" t="s">
        <v>32</v>
      </c>
      <c r="F427" s="9" t="s">
        <v>2739</v>
      </c>
      <c r="G427" s="6" t="s">
        <v>2740</v>
      </c>
      <c r="H427" s="14" t="b">
        <v>1</v>
      </c>
      <c r="I427" s="9" t="s">
        <v>2739</v>
      </c>
      <c r="J427" s="10">
        <v>0.5085088</v>
      </c>
      <c r="K427" s="15" t="str">
        <f>IFERROR(__xludf.DUMMYFUNCTION("""COMPUTED_VALUE"""),"pinner52")</f>
        <v>pinner52</v>
      </c>
    </row>
    <row r="428">
      <c r="A428" s="5" t="s">
        <v>2741</v>
      </c>
      <c r="B428" s="6" t="s">
        <v>1449</v>
      </c>
      <c r="C428" s="7">
        <v>1.591299576E9</v>
      </c>
      <c r="D428" s="8">
        <f t="shared" si="1"/>
        <v>43986.61083</v>
      </c>
      <c r="E428" s="9" t="s">
        <v>23</v>
      </c>
      <c r="F428" s="9" t="s">
        <v>2742</v>
      </c>
      <c r="G428" s="6" t="s">
        <v>2743</v>
      </c>
      <c r="H428" s="14" t="b">
        <v>0</v>
      </c>
      <c r="I428" s="9" t="s">
        <v>2744</v>
      </c>
      <c r="J428" s="10">
        <v>0.5057016</v>
      </c>
      <c r="K428" s="15" t="str">
        <f>IFERROR(__xludf.DUMMYFUNCTION("""COMPUTED_VALUE"""),"Cingetorix")</f>
        <v>Cingetorix</v>
      </c>
    </row>
    <row r="429">
      <c r="A429" s="6" t="s">
        <v>2745</v>
      </c>
      <c r="B429" s="6" t="s">
        <v>2746</v>
      </c>
      <c r="C429" s="7">
        <v>1.592167371E9</v>
      </c>
      <c r="D429" s="8">
        <f t="shared" si="1"/>
        <v>43996.65476</v>
      </c>
      <c r="E429" s="6" t="s">
        <v>32</v>
      </c>
      <c r="F429" s="9" t="s">
        <v>2747</v>
      </c>
      <c r="G429" s="6" t="s">
        <v>2748</v>
      </c>
      <c r="H429" s="14" t="b">
        <v>1</v>
      </c>
      <c r="I429" s="9" t="s">
        <v>2747</v>
      </c>
      <c r="J429" s="10">
        <v>0.50533915</v>
      </c>
      <c r="K429" s="15" t="str">
        <f>IFERROR(__xludf.DUMMYFUNCTION("""COMPUTED_VALUE"""),"SonicSkunk")</f>
        <v>SonicSkunk</v>
      </c>
    </row>
    <row r="430">
      <c r="A430" s="6" t="s">
        <v>2749</v>
      </c>
      <c r="B430" s="6" t="s">
        <v>2750</v>
      </c>
      <c r="C430" s="7">
        <v>1.591457129E9</v>
      </c>
      <c r="D430" s="8">
        <f t="shared" si="1"/>
        <v>43988.43436</v>
      </c>
      <c r="E430" s="9" t="s">
        <v>173</v>
      </c>
      <c r="F430" s="9" t="s">
        <v>2751</v>
      </c>
      <c r="G430" s="6" t="s">
        <v>2752</v>
      </c>
      <c r="H430" s="14" t="b">
        <v>0</v>
      </c>
      <c r="I430" s="9" t="s">
        <v>2753</v>
      </c>
      <c r="J430" s="10">
        <v>0.5044179</v>
      </c>
      <c r="K430" s="15" t="str">
        <f>IFERROR(__xludf.DUMMYFUNCTION("""COMPUTED_VALUE"""),"SweetnSourCaveChickn")</f>
        <v>SweetnSourCaveChickn</v>
      </c>
    </row>
    <row r="431">
      <c r="A431" s="6" t="s">
        <v>2754</v>
      </c>
      <c r="B431" s="6" t="s">
        <v>1327</v>
      </c>
      <c r="C431" s="7">
        <v>1.592836187E9</v>
      </c>
      <c r="D431" s="8">
        <f t="shared" si="1"/>
        <v>44004.39568</v>
      </c>
      <c r="E431" s="9" t="s">
        <v>12</v>
      </c>
      <c r="F431" s="9" t="s">
        <v>2755</v>
      </c>
      <c r="G431" s="6" t="s">
        <v>2756</v>
      </c>
      <c r="H431" s="14" t="b">
        <v>0</v>
      </c>
      <c r="I431" s="9" t="s">
        <v>2757</v>
      </c>
      <c r="J431" s="10">
        <v>0.50376326</v>
      </c>
      <c r="K431" s="15" t="str">
        <f>IFERROR(__xludf.DUMMYFUNCTION("""COMPUTED_VALUE"""),"Leberkleister13")</f>
        <v>Leberkleister13</v>
      </c>
    </row>
    <row r="432">
      <c r="A432" s="6" t="s">
        <v>2758</v>
      </c>
      <c r="B432" s="6" t="s">
        <v>2759</v>
      </c>
      <c r="C432" s="7">
        <v>1.593023717E9</v>
      </c>
      <c r="D432" s="8">
        <f t="shared" si="1"/>
        <v>44006.56617</v>
      </c>
      <c r="E432" s="9" t="s">
        <v>97</v>
      </c>
      <c r="F432" s="9" t="s">
        <v>2760</v>
      </c>
      <c r="G432" s="6" t="s">
        <v>2761</v>
      </c>
      <c r="H432" s="14" t="b">
        <v>0</v>
      </c>
      <c r="I432" s="9" t="s">
        <v>2762</v>
      </c>
      <c r="J432" s="10">
        <v>0.5031378</v>
      </c>
      <c r="K432" s="15" t="str">
        <f>IFERROR(__xludf.DUMMYFUNCTION("""COMPUTED_VALUE"""),"upcomingDaddy")</f>
        <v>upcomingDaddy</v>
      </c>
    </row>
    <row r="433">
      <c r="A433" s="6" t="s">
        <v>2763</v>
      </c>
      <c r="B433" s="6" t="s">
        <v>1795</v>
      </c>
      <c r="C433" s="7">
        <v>1.593524115E9</v>
      </c>
      <c r="D433" s="8">
        <f t="shared" si="1"/>
        <v>44012.35781</v>
      </c>
      <c r="E433" s="9" t="s">
        <v>2764</v>
      </c>
      <c r="F433" s="9" t="s">
        <v>2765</v>
      </c>
      <c r="G433" s="6" t="s">
        <v>2766</v>
      </c>
      <c r="H433" s="14" t="b">
        <v>0</v>
      </c>
      <c r="I433" s="9" t="s">
        <v>2767</v>
      </c>
      <c r="J433" s="10">
        <v>0.49894217</v>
      </c>
      <c r="K433" s="15" t="str">
        <f>IFERROR(__xludf.DUMMYFUNCTION("""COMPUTED_VALUE"""),"oxymoron69")</f>
        <v>oxymoron69</v>
      </c>
    </row>
    <row r="434">
      <c r="A434" s="6" t="s">
        <v>2768</v>
      </c>
      <c r="B434" s="6" t="s">
        <v>2669</v>
      </c>
      <c r="C434" s="7">
        <v>1.591673268E9</v>
      </c>
      <c r="D434" s="8">
        <f t="shared" si="1"/>
        <v>43990.93597</v>
      </c>
      <c r="E434" s="9" t="s">
        <v>111</v>
      </c>
      <c r="F434" s="9" t="s">
        <v>2769</v>
      </c>
      <c r="G434" s="6" t="s">
        <v>2770</v>
      </c>
      <c r="H434" s="14" t="b">
        <v>0</v>
      </c>
      <c r="I434" s="9" t="s">
        <v>2771</v>
      </c>
      <c r="J434" s="10">
        <v>0.4962069</v>
      </c>
      <c r="K434" s="15" t="str">
        <f>IFERROR(__xludf.DUMMYFUNCTION("""COMPUTED_VALUE"""),"idunnohowididit")</f>
        <v>idunnohowididit</v>
      </c>
    </row>
    <row r="435">
      <c r="A435" s="6" t="s">
        <v>2772</v>
      </c>
      <c r="B435" s="6" t="s">
        <v>1312</v>
      </c>
      <c r="C435" s="7">
        <v>1.591904046E9</v>
      </c>
      <c r="D435" s="8">
        <f t="shared" si="1"/>
        <v>43993.60701</v>
      </c>
      <c r="E435" s="9" t="s">
        <v>173</v>
      </c>
      <c r="F435" s="9" t="s">
        <v>2773</v>
      </c>
      <c r="G435" s="6" t="s">
        <v>2774</v>
      </c>
      <c r="H435" s="14" t="b">
        <v>0</v>
      </c>
      <c r="I435" s="9" t="s">
        <v>2775</v>
      </c>
      <c r="J435" s="10">
        <v>0.49579415</v>
      </c>
      <c r="K435" s="15" t="str">
        <f>IFERROR(__xludf.DUMMYFUNCTION("""COMPUTED_VALUE"""),"bluespirit442")</f>
        <v>bluespirit442</v>
      </c>
    </row>
    <row r="436">
      <c r="A436" s="6" t="s">
        <v>2776</v>
      </c>
      <c r="B436" s="6" t="s">
        <v>1007</v>
      </c>
      <c r="C436" s="7">
        <v>1.592675237E9</v>
      </c>
      <c r="D436" s="8">
        <f t="shared" si="1"/>
        <v>44002.53284</v>
      </c>
      <c r="E436" s="9" t="s">
        <v>23</v>
      </c>
      <c r="F436" s="9" t="s">
        <v>2777</v>
      </c>
      <c r="G436" s="6" t="s">
        <v>2778</v>
      </c>
      <c r="H436" s="14" t="b">
        <v>0</v>
      </c>
      <c r="I436" s="9" t="s">
        <v>2779</v>
      </c>
      <c r="J436" s="10">
        <v>0.49552655</v>
      </c>
      <c r="K436" s="15" t="str">
        <f>IFERROR(__xludf.DUMMYFUNCTION("""COMPUTED_VALUE"""),"JoshDonaldsonTrump")</f>
        <v>JoshDonaldsonTrump</v>
      </c>
    </row>
    <row r="437">
      <c r="A437" s="6" t="s">
        <v>2780</v>
      </c>
      <c r="B437" s="6" t="s">
        <v>1239</v>
      </c>
      <c r="C437" s="7">
        <v>1.59174379E9</v>
      </c>
      <c r="D437" s="8">
        <f t="shared" si="1"/>
        <v>43991.7522</v>
      </c>
      <c r="E437" s="9" t="s">
        <v>2764</v>
      </c>
      <c r="F437" s="9" t="s">
        <v>2781</v>
      </c>
      <c r="G437" s="6" t="s">
        <v>2782</v>
      </c>
      <c r="H437" s="14" t="b">
        <v>0</v>
      </c>
      <c r="I437" s="9" t="s">
        <v>2783</v>
      </c>
      <c r="J437" s="10">
        <v>0.4950319</v>
      </c>
      <c r="K437" s="15" t="str">
        <f>IFERROR(__xludf.DUMMYFUNCTION("""COMPUTED_VALUE"""),"tbl44")</f>
        <v>tbl44</v>
      </c>
    </row>
    <row r="438">
      <c r="A438" s="6" t="s">
        <v>2784</v>
      </c>
      <c r="B438" s="6" t="s">
        <v>2785</v>
      </c>
      <c r="C438" s="7">
        <v>1.591393805E9</v>
      </c>
      <c r="D438" s="8">
        <f t="shared" si="1"/>
        <v>43987.70145</v>
      </c>
      <c r="E438" s="9" t="s">
        <v>17</v>
      </c>
      <c r="F438" s="9" t="s">
        <v>2786</v>
      </c>
      <c r="G438" s="6" t="s">
        <v>2787</v>
      </c>
      <c r="H438" s="14" t="b">
        <v>0</v>
      </c>
      <c r="I438" s="9" t="s">
        <v>2788</v>
      </c>
      <c r="J438" s="10">
        <v>0.4946378</v>
      </c>
      <c r="K438" s="15" t="str">
        <f>IFERROR(__xludf.DUMMYFUNCTION("""COMPUTED_VALUE"""),"eurocanadianmongrel")</f>
        <v>eurocanadianmongrel</v>
      </c>
    </row>
    <row r="439">
      <c r="A439" s="6" t="s">
        <v>2789</v>
      </c>
      <c r="B439" s="6" t="s">
        <v>2790</v>
      </c>
      <c r="C439" s="7">
        <v>1.591309711E9</v>
      </c>
      <c r="D439" s="8">
        <f t="shared" si="1"/>
        <v>43986.72814</v>
      </c>
      <c r="E439" s="9" t="s">
        <v>23</v>
      </c>
      <c r="F439" s="9" t="s">
        <v>2791</v>
      </c>
      <c r="G439" s="6" t="s">
        <v>2792</v>
      </c>
      <c r="H439" s="14" t="b">
        <v>0</v>
      </c>
      <c r="I439" s="9" t="s">
        <v>2793</v>
      </c>
      <c r="J439" s="10">
        <v>0.4946015</v>
      </c>
      <c r="K439" s="15" t="str">
        <f>IFERROR(__xludf.DUMMYFUNCTION("""COMPUTED_VALUE"""),"Ashlir")</f>
        <v>Ashlir</v>
      </c>
    </row>
    <row r="440">
      <c r="A440" s="5" t="s">
        <v>2794</v>
      </c>
      <c r="B440" s="6" t="s">
        <v>2795</v>
      </c>
      <c r="C440" s="7">
        <v>1.592233205E9</v>
      </c>
      <c r="D440" s="8">
        <f t="shared" si="1"/>
        <v>43997.41672</v>
      </c>
      <c r="E440" s="9" t="s">
        <v>173</v>
      </c>
      <c r="F440" s="9" t="s">
        <v>2796</v>
      </c>
      <c r="G440" s="6" t="s">
        <v>2797</v>
      </c>
      <c r="H440" s="14" t="b">
        <v>0</v>
      </c>
      <c r="I440" s="9" t="s">
        <v>2798</v>
      </c>
      <c r="J440" s="10">
        <v>0.49334747</v>
      </c>
      <c r="K440" s="15" t="str">
        <f>IFERROR(__xludf.DUMMYFUNCTION("""COMPUTED_VALUE"""),"Silvermischief")</f>
        <v>Silvermischief</v>
      </c>
    </row>
    <row r="441">
      <c r="A441" s="6" t="s">
        <v>2799</v>
      </c>
      <c r="B441" s="6" t="s">
        <v>2800</v>
      </c>
      <c r="C441" s="7">
        <v>1.593184445E9</v>
      </c>
      <c r="D441" s="8">
        <f t="shared" si="1"/>
        <v>44008.42645</v>
      </c>
      <c r="E441" s="9" t="s">
        <v>17</v>
      </c>
      <c r="F441" s="9" t="s">
        <v>2801</v>
      </c>
      <c r="G441" s="6" t="s">
        <v>2802</v>
      </c>
      <c r="H441" s="14" t="b">
        <v>0</v>
      </c>
      <c r="I441" s="9" t="s">
        <v>2803</v>
      </c>
      <c r="J441" s="10">
        <v>0.49316007</v>
      </c>
      <c r="K441" s="15" t="str">
        <f>IFERROR(__xludf.DUMMYFUNCTION("""COMPUTED_VALUE"""),"Raid_bugkiller")</f>
        <v>Raid_bugkiller</v>
      </c>
    </row>
    <row r="442">
      <c r="A442" s="6" t="s">
        <v>2804</v>
      </c>
      <c r="B442" s="6" t="s">
        <v>2805</v>
      </c>
      <c r="C442" s="7">
        <v>1.593554344E9</v>
      </c>
      <c r="D442" s="8">
        <f t="shared" si="1"/>
        <v>44012.70769</v>
      </c>
      <c r="E442" s="9" t="s">
        <v>23</v>
      </c>
      <c r="F442" s="9" t="s">
        <v>2806</v>
      </c>
      <c r="G442" s="6" t="s">
        <v>2807</v>
      </c>
      <c r="H442" s="14" t="b">
        <v>0</v>
      </c>
      <c r="I442" s="9" t="s">
        <v>2808</v>
      </c>
      <c r="J442" s="10">
        <v>0.49290755</v>
      </c>
      <c r="K442" s="15" t="str">
        <f>IFERROR(__xludf.DUMMYFUNCTION("""COMPUTED_VALUE"""),"blackface901")</f>
        <v>blackface901</v>
      </c>
    </row>
    <row r="443">
      <c r="A443" s="6" t="s">
        <v>2809</v>
      </c>
      <c r="B443" s="6" t="s">
        <v>2810</v>
      </c>
      <c r="C443" s="7">
        <v>1.592522669E9</v>
      </c>
      <c r="D443" s="8">
        <f t="shared" si="1"/>
        <v>44000.767</v>
      </c>
      <c r="E443" s="6" t="s">
        <v>1469</v>
      </c>
      <c r="F443" s="9" t="s">
        <v>2811</v>
      </c>
      <c r="G443" s="6" t="s">
        <v>2812</v>
      </c>
      <c r="H443" s="14" t="b">
        <v>0</v>
      </c>
      <c r="I443" s="9" t="s">
        <v>2813</v>
      </c>
      <c r="J443" s="10">
        <v>0.4925749</v>
      </c>
      <c r="K443" s="15" t="str">
        <f>IFERROR(__xludf.DUMMYFUNCTION("""COMPUTED_VALUE"""),"shitboi666999")</f>
        <v>shitboi666999</v>
      </c>
    </row>
    <row r="444">
      <c r="A444" s="6" t="s">
        <v>2814</v>
      </c>
      <c r="B444" s="6" t="s">
        <v>1041</v>
      </c>
      <c r="C444" s="7">
        <v>1.591117764E9</v>
      </c>
      <c r="D444" s="8">
        <f t="shared" si="1"/>
        <v>43984.50653</v>
      </c>
      <c r="E444" s="9" t="s">
        <v>17</v>
      </c>
      <c r="F444" s="9" t="s">
        <v>2815</v>
      </c>
      <c r="G444" s="6" t="s">
        <v>2816</v>
      </c>
      <c r="H444" s="14" t="b">
        <v>0</v>
      </c>
      <c r="I444" s="9" t="s">
        <v>2817</v>
      </c>
      <c r="J444" s="10">
        <v>0.49174678</v>
      </c>
      <c r="K444" s="15" t="str">
        <f>IFERROR(__xludf.DUMMYFUNCTION("""COMPUTED_VALUE"""),"SpaghettiKnows")</f>
        <v>SpaghettiKnows</v>
      </c>
    </row>
    <row r="445">
      <c r="A445" s="6" t="s">
        <v>2818</v>
      </c>
      <c r="B445" s="6" t="s">
        <v>2819</v>
      </c>
      <c r="C445" s="7">
        <v>1.592681942E9</v>
      </c>
      <c r="D445" s="8">
        <f t="shared" si="1"/>
        <v>44002.61044</v>
      </c>
      <c r="E445" s="9" t="s">
        <v>23</v>
      </c>
      <c r="F445" s="9" t="s">
        <v>2820</v>
      </c>
      <c r="G445" s="6" t="s">
        <v>2821</v>
      </c>
      <c r="H445" s="14" t="b">
        <v>0</v>
      </c>
      <c r="I445" s="9" t="s">
        <v>2822</v>
      </c>
      <c r="J445" s="10">
        <v>0.49120483</v>
      </c>
      <c r="K445" s="15" t="str">
        <f>IFERROR(__xludf.DUMMYFUNCTION("""COMPUTED_VALUE"""),"Doom_Guy_1993")</f>
        <v>Doom_Guy_1993</v>
      </c>
    </row>
    <row r="446">
      <c r="A446" s="6" t="s">
        <v>2823</v>
      </c>
      <c r="B446" s="6" t="s">
        <v>1165</v>
      </c>
      <c r="C446" s="7">
        <v>1.591128634E9</v>
      </c>
      <c r="D446" s="8">
        <f t="shared" si="1"/>
        <v>43984.63234</v>
      </c>
      <c r="E446" s="9" t="s">
        <v>23</v>
      </c>
      <c r="F446" s="9" t="s">
        <v>2824</v>
      </c>
      <c r="G446" s="6" t="s">
        <v>2825</v>
      </c>
      <c r="H446" s="14" t="b">
        <v>0</v>
      </c>
      <c r="I446" s="9" t="s">
        <v>2826</v>
      </c>
      <c r="J446" s="10">
        <v>0.49049407</v>
      </c>
      <c r="K446" s="15" t="str">
        <f>IFERROR(__xludf.DUMMYFUNCTION("""COMPUTED_VALUE"""),"livingInSimulation")</f>
        <v>livingInSimulation</v>
      </c>
    </row>
    <row r="447">
      <c r="A447" s="6" t="s">
        <v>2827</v>
      </c>
      <c r="B447" s="6" t="s">
        <v>930</v>
      </c>
      <c r="C447" s="7">
        <v>1.593219938E9</v>
      </c>
      <c r="D447" s="8">
        <f t="shared" si="1"/>
        <v>44008.83725</v>
      </c>
      <c r="E447" s="9" t="s">
        <v>2828</v>
      </c>
      <c r="F447" s="9" t="s">
        <v>2829</v>
      </c>
      <c r="G447" s="6" t="s">
        <v>2830</v>
      </c>
      <c r="H447" s="14" t="b">
        <v>0</v>
      </c>
      <c r="I447" s="9" t="s">
        <v>2829</v>
      </c>
      <c r="J447" s="10">
        <v>0.4902343</v>
      </c>
      <c r="K447" s="15" t="str">
        <f>IFERROR(__xludf.DUMMYFUNCTION("""COMPUTED_VALUE"""),"king_bardock")</f>
        <v>king_bardock</v>
      </c>
    </row>
    <row r="448">
      <c r="A448" s="6" t="s">
        <v>2831</v>
      </c>
      <c r="B448" s="6" t="s">
        <v>2832</v>
      </c>
      <c r="C448" s="7">
        <v>1.592592583E9</v>
      </c>
      <c r="D448" s="8">
        <f t="shared" si="1"/>
        <v>44001.57619</v>
      </c>
      <c r="E448" s="9" t="s">
        <v>264</v>
      </c>
      <c r="F448" s="9" t="s">
        <v>2833</v>
      </c>
      <c r="G448" s="6" t="s">
        <v>2834</v>
      </c>
      <c r="H448" s="14" t="b">
        <v>0</v>
      </c>
      <c r="I448" s="9" t="s">
        <v>2835</v>
      </c>
      <c r="J448" s="10">
        <v>0.4891657</v>
      </c>
      <c r="K448" s="15" t="str">
        <f>IFERROR(__xludf.DUMMYFUNCTION("""COMPUTED_VALUE"""),"CornflakesJackson")</f>
        <v>CornflakesJackson</v>
      </c>
    </row>
    <row r="449">
      <c r="A449" s="6" t="s">
        <v>2831</v>
      </c>
      <c r="B449" s="6" t="s">
        <v>862</v>
      </c>
      <c r="C449" s="7">
        <v>1.592664289E9</v>
      </c>
      <c r="D449" s="8">
        <f t="shared" si="1"/>
        <v>44002.40612</v>
      </c>
      <c r="E449" s="9" t="s">
        <v>264</v>
      </c>
      <c r="F449" s="9" t="s">
        <v>2836</v>
      </c>
      <c r="G449" s="6" t="s">
        <v>2837</v>
      </c>
      <c r="H449" s="14" t="b">
        <v>0</v>
      </c>
      <c r="I449" s="9" t="s">
        <v>2838</v>
      </c>
      <c r="J449" s="10">
        <v>0.4891657</v>
      </c>
      <c r="K449" s="15" t="str">
        <f>IFERROR(__xludf.DUMMYFUNCTION("""COMPUTED_VALUE"""),"justlurkinonsubs")</f>
        <v>justlurkinonsubs</v>
      </c>
    </row>
    <row r="450">
      <c r="A450" s="6" t="s">
        <v>2839</v>
      </c>
      <c r="B450" s="6" t="s">
        <v>1007</v>
      </c>
      <c r="C450" s="7">
        <v>1.591391935E9</v>
      </c>
      <c r="D450" s="8">
        <f t="shared" si="1"/>
        <v>43987.6798</v>
      </c>
      <c r="E450" s="9" t="s">
        <v>2840</v>
      </c>
      <c r="F450" s="9" t="s">
        <v>2841</v>
      </c>
      <c r="G450" s="6" t="s">
        <v>2842</v>
      </c>
      <c r="H450" s="14" t="b">
        <v>0</v>
      </c>
      <c r="I450" s="9" t="s">
        <v>2843</v>
      </c>
      <c r="J450" s="10">
        <v>0.48903862</v>
      </c>
      <c r="K450" s="15" t="str">
        <f>IFERROR(__xludf.DUMMYFUNCTION("""COMPUTED_VALUE"""),"Stage3GuildNavigat0r")</f>
        <v>Stage3GuildNavigat0r</v>
      </c>
    </row>
    <row r="451">
      <c r="A451" s="6" t="s">
        <v>2844</v>
      </c>
      <c r="B451" s="6" t="s">
        <v>930</v>
      </c>
      <c r="C451" s="7">
        <v>1.592076264E9</v>
      </c>
      <c r="D451" s="8">
        <f t="shared" si="1"/>
        <v>43995.60028</v>
      </c>
      <c r="E451" s="9" t="s">
        <v>723</v>
      </c>
      <c r="F451" s="9" t="s">
        <v>2845</v>
      </c>
      <c r="G451" s="6" t="s">
        <v>2846</v>
      </c>
      <c r="H451" s="14" t="b">
        <v>0</v>
      </c>
      <c r="I451" s="9" t="s">
        <v>2845</v>
      </c>
      <c r="J451" s="10">
        <v>0.48856446</v>
      </c>
      <c r="K451" s="15" t="str">
        <f>IFERROR(__xludf.DUMMYFUNCTION("""COMPUTED_VALUE"""),"BentleyTheCat")</f>
        <v>BentleyTheCat</v>
      </c>
    </row>
    <row r="452">
      <c r="A452" s="6" t="s">
        <v>2847</v>
      </c>
      <c r="B452" s="6" t="s">
        <v>2848</v>
      </c>
      <c r="C452" s="7">
        <v>1.59336392E9</v>
      </c>
      <c r="D452" s="8">
        <f t="shared" si="1"/>
        <v>44010.5037</v>
      </c>
      <c r="E452" s="9" t="s">
        <v>23</v>
      </c>
      <c r="F452" s="9" t="s">
        <v>2849</v>
      </c>
      <c r="G452" s="6" t="s">
        <v>2850</v>
      </c>
      <c r="H452" s="14" t="b">
        <v>0</v>
      </c>
      <c r="I452" s="9" t="s">
        <v>2851</v>
      </c>
      <c r="J452" s="10">
        <v>0.48842978</v>
      </c>
      <c r="K452" s="15" t="str">
        <f>IFERROR(__xludf.DUMMYFUNCTION("""COMPUTED_VALUE"""),"23zulu")</f>
        <v>23zulu</v>
      </c>
    </row>
    <row r="453">
      <c r="A453" s="6" t="s">
        <v>2852</v>
      </c>
      <c r="B453" s="6" t="s">
        <v>1312</v>
      </c>
      <c r="C453" s="7">
        <v>1.591560715E9</v>
      </c>
      <c r="D453" s="8">
        <f t="shared" si="1"/>
        <v>43989.63328</v>
      </c>
      <c r="E453" s="9" t="s">
        <v>17</v>
      </c>
      <c r="F453" s="9" t="s">
        <v>2853</v>
      </c>
      <c r="G453" s="6" t="s">
        <v>2854</v>
      </c>
      <c r="H453" s="14" t="b">
        <v>0</v>
      </c>
      <c r="I453" s="9" t="s">
        <v>2855</v>
      </c>
      <c r="J453" s="10">
        <v>0.48728055</v>
      </c>
      <c r="K453" s="15" t="str">
        <f>IFERROR(__xludf.DUMMYFUNCTION("""COMPUTED_VALUE"""),"KingAlphie")</f>
        <v>KingAlphie</v>
      </c>
    </row>
    <row r="454">
      <c r="A454" s="6" t="s">
        <v>2856</v>
      </c>
      <c r="B454" s="6" t="s">
        <v>2669</v>
      </c>
      <c r="C454" s="7">
        <v>1.591498394E9</v>
      </c>
      <c r="D454" s="8">
        <f t="shared" si="1"/>
        <v>43988.91197</v>
      </c>
      <c r="E454" s="9" t="s">
        <v>23</v>
      </c>
      <c r="F454" s="9" t="s">
        <v>2857</v>
      </c>
      <c r="G454" s="6" t="s">
        <v>2858</v>
      </c>
      <c r="H454" s="14" t="b">
        <v>0</v>
      </c>
      <c r="I454" s="9" t="s">
        <v>2859</v>
      </c>
      <c r="J454" s="10">
        <v>0.48726395</v>
      </c>
      <c r="K454" s="15" t="str">
        <f>IFERROR(__xludf.DUMMYFUNCTION("""COMPUTED_VALUE"""),"niceguyandlying")</f>
        <v>niceguyandlying</v>
      </c>
    </row>
    <row r="455">
      <c r="A455" s="6" t="s">
        <v>2860</v>
      </c>
      <c r="B455" s="6" t="s">
        <v>2861</v>
      </c>
      <c r="C455" s="7">
        <v>1.592885268E9</v>
      </c>
      <c r="D455" s="8">
        <f t="shared" si="1"/>
        <v>44004.96375</v>
      </c>
      <c r="E455" s="9" t="s">
        <v>2862</v>
      </c>
      <c r="F455" s="9" t="s">
        <v>2863</v>
      </c>
      <c r="G455" s="6" t="s">
        <v>2864</v>
      </c>
      <c r="H455" s="14" t="b">
        <v>0</v>
      </c>
      <c r="I455" s="9" t="s">
        <v>2865</v>
      </c>
      <c r="J455" s="10">
        <v>0.48645833</v>
      </c>
      <c r="K455" s="15" t="str">
        <f>IFERROR(__xludf.DUMMYFUNCTION("""COMPUTED_VALUE"""),"shuush")</f>
        <v>shuush</v>
      </c>
    </row>
    <row r="456">
      <c r="A456" s="6" t="s">
        <v>2866</v>
      </c>
      <c r="B456" s="6" t="s">
        <v>1002</v>
      </c>
      <c r="C456" s="7">
        <v>1.593263218E9</v>
      </c>
      <c r="D456" s="8">
        <f t="shared" si="1"/>
        <v>44009.33817</v>
      </c>
      <c r="E456" s="9" t="s">
        <v>23</v>
      </c>
      <c r="F456" s="9" t="s">
        <v>2867</v>
      </c>
      <c r="G456" s="6" t="s">
        <v>2868</v>
      </c>
      <c r="H456" s="14" t="b">
        <v>0</v>
      </c>
      <c r="I456" s="9" t="s">
        <v>2867</v>
      </c>
      <c r="J456" s="10">
        <v>0.4864055</v>
      </c>
      <c r="K456" s="15" t="str">
        <f>IFERROR(__xludf.DUMMYFUNCTION("""COMPUTED_VALUE"""),"Actual-Discount7569")</f>
        <v>Actual-Discount7569</v>
      </c>
    </row>
    <row r="457">
      <c r="A457" s="6" t="s">
        <v>2869</v>
      </c>
      <c r="B457" s="6" t="s">
        <v>1148</v>
      </c>
      <c r="C457" s="7">
        <v>1.591207753E9</v>
      </c>
      <c r="D457" s="8">
        <f t="shared" si="1"/>
        <v>43985.54807</v>
      </c>
      <c r="E457" s="6" t="s">
        <v>32</v>
      </c>
      <c r="F457" s="9" t="s">
        <v>2870</v>
      </c>
      <c r="G457" s="6" t="s">
        <v>2871</v>
      </c>
      <c r="H457" s="14" t="b">
        <v>1</v>
      </c>
      <c r="I457" s="9" t="s">
        <v>2870</v>
      </c>
      <c r="J457" s="10">
        <v>0.48600417</v>
      </c>
      <c r="K457" s="15" t="str">
        <f>IFERROR(__xludf.DUMMYFUNCTION("""COMPUTED_VALUE"""),"123456osaka")</f>
        <v>123456osaka</v>
      </c>
    </row>
    <row r="458">
      <c r="A458" s="6" t="s">
        <v>2872</v>
      </c>
      <c r="B458" s="6" t="s">
        <v>1128</v>
      </c>
      <c r="C458" s="7">
        <v>1.591065454E9</v>
      </c>
      <c r="D458" s="8">
        <f t="shared" si="1"/>
        <v>43983.90109</v>
      </c>
      <c r="E458" s="9" t="s">
        <v>23</v>
      </c>
      <c r="F458" s="9" t="s">
        <v>2873</v>
      </c>
      <c r="G458" s="6" t="s">
        <v>2874</v>
      </c>
      <c r="H458" s="14" t="b">
        <v>0</v>
      </c>
      <c r="I458" s="9" t="s">
        <v>2875</v>
      </c>
      <c r="J458" s="10">
        <v>0.4857569</v>
      </c>
      <c r="K458" s="15" t="str">
        <f>IFERROR(__xludf.DUMMYFUNCTION("""COMPUTED_VALUE"""),"Malio94")</f>
        <v>Malio94</v>
      </c>
    </row>
    <row r="459">
      <c r="A459" s="6" t="s">
        <v>2876</v>
      </c>
      <c r="B459" s="6" t="s">
        <v>2877</v>
      </c>
      <c r="C459" s="7">
        <v>1.591821298E9</v>
      </c>
      <c r="D459" s="8">
        <f t="shared" si="1"/>
        <v>43992.64928</v>
      </c>
      <c r="E459" s="6" t="s">
        <v>2878</v>
      </c>
      <c r="F459" s="9" t="s">
        <v>2879</v>
      </c>
      <c r="G459" s="6" t="s">
        <v>2880</v>
      </c>
      <c r="H459" s="14" t="b">
        <v>0</v>
      </c>
      <c r="I459" s="9" t="s">
        <v>2881</v>
      </c>
      <c r="J459" s="10">
        <v>0.48441595</v>
      </c>
      <c r="K459" s="15" t="str">
        <f>IFERROR(__xludf.DUMMYFUNCTION("""COMPUTED_VALUE"""),"RadRandy2")</f>
        <v>RadRandy2</v>
      </c>
    </row>
    <row r="460">
      <c r="A460" s="6" t="s">
        <v>2882</v>
      </c>
      <c r="B460" s="6" t="s">
        <v>1542</v>
      </c>
      <c r="C460" s="7">
        <v>1.591681492E9</v>
      </c>
      <c r="D460" s="8">
        <f t="shared" si="1"/>
        <v>43991.03116</v>
      </c>
      <c r="E460" s="9" t="s">
        <v>2883</v>
      </c>
      <c r="F460" s="9" t="s">
        <v>2884</v>
      </c>
      <c r="G460" s="6" t="s">
        <v>2885</v>
      </c>
      <c r="H460" s="14" t="b">
        <v>0</v>
      </c>
      <c r="I460" s="9" t="s">
        <v>2886</v>
      </c>
      <c r="J460" s="10">
        <v>0.4831924</v>
      </c>
      <c r="K460" s="15" t="str">
        <f>IFERROR(__xludf.DUMMYFUNCTION("""COMPUTED_VALUE"""),"xnosebro")</f>
        <v>xnosebro</v>
      </c>
    </row>
    <row r="461">
      <c r="A461" s="6" t="s">
        <v>2887</v>
      </c>
      <c r="B461" s="6" t="s">
        <v>935</v>
      </c>
      <c r="C461" s="7">
        <v>1.593039584E9</v>
      </c>
      <c r="D461" s="8">
        <f t="shared" si="1"/>
        <v>44006.74981</v>
      </c>
      <c r="E461" s="9" t="s">
        <v>12</v>
      </c>
      <c r="F461" s="9" t="s">
        <v>2888</v>
      </c>
      <c r="G461" s="6" t="s">
        <v>2889</v>
      </c>
      <c r="H461" s="14" t="b">
        <v>0</v>
      </c>
      <c r="I461" s="9" t="s">
        <v>2890</v>
      </c>
      <c r="J461" s="10">
        <v>0.48101807</v>
      </c>
      <c r="K461" s="15" t="str">
        <f>IFERROR(__xludf.DUMMYFUNCTION("""COMPUTED_VALUE"""),"albertafreedom")</f>
        <v>albertafreedom</v>
      </c>
    </row>
    <row r="462">
      <c r="A462" s="6" t="s">
        <v>2891</v>
      </c>
      <c r="B462" s="6" t="s">
        <v>1128</v>
      </c>
      <c r="C462" s="7">
        <v>1.591057812E9</v>
      </c>
      <c r="D462" s="8">
        <f t="shared" si="1"/>
        <v>43983.81264</v>
      </c>
      <c r="E462" s="9" t="s">
        <v>222</v>
      </c>
      <c r="F462" s="9" t="s">
        <v>2892</v>
      </c>
      <c r="G462" s="6" t="s">
        <v>2893</v>
      </c>
      <c r="H462" s="14" t="b">
        <v>0</v>
      </c>
      <c r="I462" s="9" t="s">
        <v>2894</v>
      </c>
      <c r="J462" s="10">
        <v>0.4807197</v>
      </c>
      <c r="K462" s="15" t="str">
        <f>IFERROR(__xludf.DUMMYFUNCTION("""COMPUTED_VALUE"""),"mdgaspar")</f>
        <v>mdgaspar</v>
      </c>
    </row>
    <row r="463">
      <c r="A463" s="6" t="s">
        <v>2895</v>
      </c>
      <c r="B463" s="6" t="s">
        <v>2896</v>
      </c>
      <c r="C463" s="7">
        <v>1.59105769E9</v>
      </c>
      <c r="D463" s="8">
        <f t="shared" si="1"/>
        <v>43983.81123</v>
      </c>
      <c r="E463" s="6" t="s">
        <v>32</v>
      </c>
      <c r="F463" s="9" t="s">
        <v>2897</v>
      </c>
      <c r="G463" s="6" t="s">
        <v>2898</v>
      </c>
      <c r="H463" s="14" t="b">
        <v>1</v>
      </c>
      <c r="I463" s="9" t="s">
        <v>2897</v>
      </c>
      <c r="J463" s="10">
        <v>0.47992882</v>
      </c>
      <c r="K463" s="15" t="str">
        <f>IFERROR(__xludf.DUMMYFUNCTION("""COMPUTED_VALUE"""),"AquaMoonlight")</f>
        <v>AquaMoonlight</v>
      </c>
    </row>
    <row r="464">
      <c r="A464" s="6" t="s">
        <v>2899</v>
      </c>
      <c r="B464" s="6" t="s">
        <v>2900</v>
      </c>
      <c r="C464" s="7">
        <v>1.591150644E9</v>
      </c>
      <c r="D464" s="8">
        <f t="shared" si="1"/>
        <v>43984.88708</v>
      </c>
      <c r="E464" s="9" t="s">
        <v>17</v>
      </c>
      <c r="F464" s="9" t="s">
        <v>2901</v>
      </c>
      <c r="G464" s="6" t="s">
        <v>2902</v>
      </c>
      <c r="H464" s="14" t="b">
        <v>0</v>
      </c>
      <c r="I464" s="9" t="s">
        <v>2903</v>
      </c>
      <c r="J464" s="10">
        <v>0.47964612</v>
      </c>
      <c r="K464" s="15" t="str">
        <f>IFERROR(__xludf.DUMMYFUNCTION("""COMPUTED_VALUE"""),"neo-rp")</f>
        <v>neo-rp</v>
      </c>
    </row>
    <row r="465">
      <c r="A465" s="6" t="s">
        <v>2904</v>
      </c>
      <c r="B465" s="6" t="s">
        <v>1148</v>
      </c>
      <c r="C465" s="7">
        <v>1.592163316E9</v>
      </c>
      <c r="D465" s="8">
        <f t="shared" si="1"/>
        <v>43996.60782</v>
      </c>
      <c r="E465" s="6" t="s">
        <v>32</v>
      </c>
      <c r="F465" s="9" t="s">
        <v>2905</v>
      </c>
      <c r="G465" s="6" t="s">
        <v>2906</v>
      </c>
      <c r="H465" s="14" t="b">
        <v>1</v>
      </c>
      <c r="I465" s="9" t="s">
        <v>2905</v>
      </c>
      <c r="J465" s="10">
        <v>0.47931248</v>
      </c>
      <c r="K465" s="15" t="str">
        <f>IFERROR(__xludf.DUMMYFUNCTION("""COMPUTED_VALUE"""),"burntbypeople3")</f>
        <v>burntbypeople3</v>
      </c>
    </row>
    <row r="466">
      <c r="A466" s="6" t="s">
        <v>2907</v>
      </c>
      <c r="B466" s="6" t="s">
        <v>2908</v>
      </c>
      <c r="C466" s="7">
        <v>1.591574163E9</v>
      </c>
      <c r="D466" s="8">
        <f t="shared" si="1"/>
        <v>43989.78892</v>
      </c>
      <c r="E466" s="6" t="s">
        <v>32</v>
      </c>
      <c r="F466" s="9" t="s">
        <v>2909</v>
      </c>
      <c r="G466" s="6" t="s">
        <v>2910</v>
      </c>
      <c r="H466" s="14" t="b">
        <v>1</v>
      </c>
      <c r="I466" s="9" t="s">
        <v>2909</v>
      </c>
      <c r="J466" s="10">
        <v>0.47922087</v>
      </c>
      <c r="K466" s="15" t="str">
        <f>IFERROR(__xludf.DUMMYFUNCTION("""COMPUTED_VALUE"""),"naviejsason")</f>
        <v>naviejsason</v>
      </c>
    </row>
    <row r="467">
      <c r="A467" s="6" t="s">
        <v>2911</v>
      </c>
      <c r="B467" s="6" t="s">
        <v>1148</v>
      </c>
      <c r="C467" s="7">
        <v>1.591469135E9</v>
      </c>
      <c r="D467" s="8">
        <f t="shared" si="1"/>
        <v>43988.57332</v>
      </c>
      <c r="E467" s="9" t="s">
        <v>23</v>
      </c>
      <c r="F467" s="9" t="s">
        <v>2912</v>
      </c>
      <c r="G467" s="6" t="s">
        <v>2913</v>
      </c>
      <c r="H467" s="14" t="b">
        <v>0</v>
      </c>
      <c r="I467" s="9" t="s">
        <v>2914</v>
      </c>
      <c r="J467" s="10">
        <v>0.47768342</v>
      </c>
      <c r="K467" s="15" t="str">
        <f>IFERROR(__xludf.DUMMYFUNCTION("""COMPUTED_VALUE"""),"yt4sale")</f>
        <v>yt4sale</v>
      </c>
    </row>
    <row r="468">
      <c r="A468" s="6" t="s">
        <v>2915</v>
      </c>
      <c r="B468" s="6" t="s">
        <v>2916</v>
      </c>
      <c r="C468" s="7">
        <v>1.593377873E9</v>
      </c>
      <c r="D468" s="8">
        <f t="shared" si="1"/>
        <v>44010.6652</v>
      </c>
      <c r="E468" s="9" t="s">
        <v>17</v>
      </c>
      <c r="F468" s="9" t="s">
        <v>2917</v>
      </c>
      <c r="G468" s="6" t="s">
        <v>2918</v>
      </c>
      <c r="H468" s="14" t="b">
        <v>0</v>
      </c>
      <c r="I468" s="9" t="s">
        <v>2919</v>
      </c>
      <c r="J468" s="10">
        <v>0.47728643</v>
      </c>
      <c r="K468" s="15" t="str">
        <f>IFERROR(__xludf.DUMMYFUNCTION("""COMPUTED_VALUE"""),"RedarmRonny")</f>
        <v>RedarmRonny</v>
      </c>
    </row>
    <row r="469">
      <c r="A469" s="6" t="s">
        <v>2920</v>
      </c>
      <c r="B469" s="6" t="s">
        <v>2921</v>
      </c>
      <c r="C469" s="7">
        <v>1.591154048E9</v>
      </c>
      <c r="D469" s="8">
        <f t="shared" si="1"/>
        <v>43984.92648</v>
      </c>
      <c r="E469" s="9" t="s">
        <v>17</v>
      </c>
      <c r="F469" s="9" t="s">
        <v>2922</v>
      </c>
      <c r="G469" s="6" t="s">
        <v>2923</v>
      </c>
      <c r="H469" s="14" t="b">
        <v>0</v>
      </c>
      <c r="I469" s="9" t="s">
        <v>2924</v>
      </c>
      <c r="J469" s="10">
        <v>0.4769294</v>
      </c>
      <c r="K469" s="15" t="str">
        <f>IFERROR(__xludf.DUMMYFUNCTION("""COMPUTED_VALUE"""),"misterbadnews")</f>
        <v>misterbadnews</v>
      </c>
    </row>
    <row r="470">
      <c r="A470" s="6" t="s">
        <v>2925</v>
      </c>
      <c r="B470" s="6" t="s">
        <v>991</v>
      </c>
      <c r="C470" s="7">
        <v>1.591820425E9</v>
      </c>
      <c r="D470" s="8">
        <f t="shared" si="1"/>
        <v>43992.63918</v>
      </c>
      <c r="E470" s="9" t="s">
        <v>12</v>
      </c>
      <c r="F470" s="9" t="s">
        <v>2926</v>
      </c>
      <c r="G470" s="6" t="s">
        <v>2927</v>
      </c>
      <c r="H470" s="14" t="b">
        <v>0</v>
      </c>
      <c r="I470" s="9" t="s">
        <v>2928</v>
      </c>
      <c r="J470" s="10">
        <v>0.47576648</v>
      </c>
      <c r="K470" s="15" t="str">
        <f>IFERROR(__xludf.DUMMYFUNCTION("""COMPUTED_VALUE"""),"Mister_Byzantine")</f>
        <v>Mister_Byzantine</v>
      </c>
    </row>
    <row r="471">
      <c r="A471" s="6" t="s">
        <v>2929</v>
      </c>
      <c r="B471" s="6" t="s">
        <v>1067</v>
      </c>
      <c r="C471" s="7">
        <v>1.591429293E9</v>
      </c>
      <c r="D471" s="8">
        <f t="shared" si="1"/>
        <v>43988.11219</v>
      </c>
      <c r="E471" s="9" t="s">
        <v>111</v>
      </c>
      <c r="F471" s="9" t="s">
        <v>2930</v>
      </c>
      <c r="G471" s="6" t="s">
        <v>2931</v>
      </c>
      <c r="H471" s="14" t="b">
        <v>0</v>
      </c>
      <c r="I471" s="9" t="s">
        <v>2932</v>
      </c>
      <c r="J471" s="10">
        <v>0.47565287</v>
      </c>
      <c r="K471" s="15" t="str">
        <f>IFERROR(__xludf.DUMMYFUNCTION("""COMPUTED_VALUE"""),"cerberus_1")</f>
        <v>cerberus_1</v>
      </c>
    </row>
    <row r="472">
      <c r="A472" s="5" t="s">
        <v>2933</v>
      </c>
      <c r="B472" s="6" t="s">
        <v>925</v>
      </c>
      <c r="C472" s="7">
        <v>1.593187756E9</v>
      </c>
      <c r="D472" s="8">
        <f t="shared" si="1"/>
        <v>44008.46477</v>
      </c>
      <c r="E472" s="9" t="s">
        <v>12</v>
      </c>
      <c r="F472" s="9" t="s">
        <v>2934</v>
      </c>
      <c r="G472" s="6" t="s">
        <v>2935</v>
      </c>
      <c r="H472" s="14" t="b">
        <v>0</v>
      </c>
      <c r="I472" s="9" t="s">
        <v>2936</v>
      </c>
      <c r="J472" s="10">
        <v>0.473765</v>
      </c>
      <c r="K472" s="15" t="str">
        <f>IFERROR(__xludf.DUMMYFUNCTION("""COMPUTED_VALUE"""),"Noodle_Hater")</f>
        <v>Noodle_Hater</v>
      </c>
    </row>
    <row r="473">
      <c r="A473" s="6" t="s">
        <v>2937</v>
      </c>
      <c r="B473" s="6" t="s">
        <v>1148</v>
      </c>
      <c r="C473" s="7">
        <v>1.592501355E9</v>
      </c>
      <c r="D473" s="8">
        <f t="shared" si="1"/>
        <v>44000.52031</v>
      </c>
      <c r="E473" s="9" t="s">
        <v>23</v>
      </c>
      <c r="F473" s="9" t="s">
        <v>2938</v>
      </c>
      <c r="G473" s="6" t="s">
        <v>2939</v>
      </c>
      <c r="H473" s="14" t="b">
        <v>0</v>
      </c>
      <c r="I473" s="9" t="s">
        <v>2940</v>
      </c>
      <c r="J473" s="10">
        <v>0.47281379</v>
      </c>
      <c r="K473" s="15" t="str">
        <f>IFERROR(__xludf.DUMMYFUNCTION("""COMPUTED_VALUE"""),"pinoypepper")</f>
        <v>pinoypepper</v>
      </c>
    </row>
    <row r="474">
      <c r="A474" s="5" t="s">
        <v>2941</v>
      </c>
      <c r="B474" s="6" t="s">
        <v>2942</v>
      </c>
      <c r="C474" s="7">
        <v>1.592715224E9</v>
      </c>
      <c r="D474" s="8">
        <f t="shared" si="1"/>
        <v>44002.99565</v>
      </c>
      <c r="E474" s="9" t="s">
        <v>283</v>
      </c>
      <c r="F474" s="9" t="s">
        <v>2943</v>
      </c>
      <c r="G474" s="6" t="s">
        <v>2944</v>
      </c>
      <c r="H474" s="14" t="b">
        <v>0</v>
      </c>
      <c r="I474" s="9" t="s">
        <v>2945</v>
      </c>
      <c r="J474" s="10">
        <v>0.47204807</v>
      </c>
      <c r="K474" s="15" t="str">
        <f>IFERROR(__xludf.DUMMYFUNCTION("""COMPUTED_VALUE"""),"Throwawaysteve123456")</f>
        <v>Throwawaysteve123456</v>
      </c>
    </row>
    <row r="475">
      <c r="A475" s="5" t="s">
        <v>2946</v>
      </c>
      <c r="B475" s="6" t="s">
        <v>1057</v>
      </c>
      <c r="C475" s="7">
        <v>1.593555423E9</v>
      </c>
      <c r="D475" s="8">
        <f t="shared" si="1"/>
        <v>44012.72017</v>
      </c>
      <c r="E475" s="9" t="s">
        <v>92</v>
      </c>
      <c r="F475" s="9" t="s">
        <v>2947</v>
      </c>
      <c r="G475" s="6" t="s">
        <v>2948</v>
      </c>
      <c r="H475" s="14" t="b">
        <v>0</v>
      </c>
      <c r="I475" s="9" t="s">
        <v>2949</v>
      </c>
      <c r="J475" s="10">
        <v>0.47191754</v>
      </c>
      <c r="K475" s="15" t="str">
        <f>IFERROR(__xludf.DUMMYFUNCTION("""COMPUTED_VALUE"""),"Redactedatemydog")</f>
        <v>Redactedatemydog</v>
      </c>
    </row>
    <row r="476">
      <c r="A476" s="6" t="s">
        <v>2950</v>
      </c>
      <c r="B476" s="6" t="s">
        <v>1876</v>
      </c>
      <c r="C476" s="7">
        <v>1.592400941E9</v>
      </c>
      <c r="D476" s="8">
        <f t="shared" si="1"/>
        <v>43999.35811</v>
      </c>
      <c r="E476" s="6" t="s">
        <v>2951</v>
      </c>
      <c r="F476" s="9" t="s">
        <v>2952</v>
      </c>
      <c r="G476" s="6" t="s">
        <v>2953</v>
      </c>
      <c r="H476" s="14" t="b">
        <v>0</v>
      </c>
      <c r="I476" s="6" t="s">
        <v>2954</v>
      </c>
      <c r="J476" s="10">
        <v>0.47185504</v>
      </c>
      <c r="K476" s="15" t="str">
        <f>IFERROR(__xludf.DUMMYFUNCTION("""COMPUTED_VALUE"""),"xyzzy-in-to")</f>
        <v>xyzzy-in-to</v>
      </c>
    </row>
    <row r="477">
      <c r="A477" s="6" t="s">
        <v>2955</v>
      </c>
      <c r="B477" s="6" t="s">
        <v>1007</v>
      </c>
      <c r="C477" s="7">
        <v>1.591020296E9</v>
      </c>
      <c r="D477" s="8">
        <f t="shared" si="1"/>
        <v>43983.37843</v>
      </c>
      <c r="E477" s="6" t="s">
        <v>2956</v>
      </c>
      <c r="F477" s="9" t="s">
        <v>2957</v>
      </c>
      <c r="G477" s="6" t="s">
        <v>2958</v>
      </c>
      <c r="H477" s="14" t="b">
        <v>0</v>
      </c>
      <c r="I477" s="6" t="s">
        <v>2959</v>
      </c>
      <c r="J477" s="10">
        <v>0.47140008</v>
      </c>
      <c r="K477" s="15" t="str">
        <f>IFERROR(__xludf.DUMMYFUNCTION("""COMPUTED_VALUE"""),"MetalDanned")</f>
        <v>MetalDanned</v>
      </c>
    </row>
    <row r="478">
      <c r="A478" s="6" t="s">
        <v>2960</v>
      </c>
      <c r="B478" s="6" t="s">
        <v>2961</v>
      </c>
      <c r="C478" s="7">
        <v>1.59124318E9</v>
      </c>
      <c r="D478" s="8">
        <f t="shared" si="1"/>
        <v>43985.9581</v>
      </c>
      <c r="E478" s="9" t="s">
        <v>23</v>
      </c>
      <c r="F478" s="9" t="s">
        <v>2962</v>
      </c>
      <c r="G478" s="6" t="s">
        <v>2963</v>
      </c>
      <c r="H478" s="14" t="b">
        <v>0</v>
      </c>
      <c r="I478" s="9" t="s">
        <v>2964</v>
      </c>
      <c r="J478" s="10">
        <v>0.47047397</v>
      </c>
      <c r="K478" s="15" t="str">
        <f>IFERROR(__xludf.DUMMYFUNCTION("""COMPUTED_VALUE"""),"ShadowSideOfSelf")</f>
        <v>ShadowSideOfSelf</v>
      </c>
    </row>
    <row r="479">
      <c r="A479" s="6" t="s">
        <v>2965</v>
      </c>
      <c r="B479" s="6" t="s">
        <v>1522</v>
      </c>
      <c r="C479" s="7">
        <v>1.591151773E9</v>
      </c>
      <c r="D479" s="8">
        <f t="shared" si="1"/>
        <v>43984.90015</v>
      </c>
      <c r="E479" s="9" t="s">
        <v>23</v>
      </c>
      <c r="F479" s="9" t="s">
        <v>2966</v>
      </c>
      <c r="G479" s="6" t="s">
        <v>2967</v>
      </c>
      <c r="H479" s="14" t="b">
        <v>0</v>
      </c>
      <c r="I479" s="9" t="s">
        <v>2968</v>
      </c>
      <c r="J479" s="10">
        <v>0.46916777</v>
      </c>
      <c r="K479" s="15" t="str">
        <f>IFERROR(__xludf.DUMMYFUNCTION("""COMPUTED_VALUE"""),"netanyahu4eva")</f>
        <v>netanyahu4eva</v>
      </c>
    </row>
    <row r="480">
      <c r="A480" s="6" t="s">
        <v>2969</v>
      </c>
      <c r="B480" s="6" t="s">
        <v>2636</v>
      </c>
      <c r="C480" s="7">
        <v>1.591461397E9</v>
      </c>
      <c r="D480" s="8">
        <f t="shared" si="1"/>
        <v>43988.48376</v>
      </c>
      <c r="E480" s="6" t="s">
        <v>32</v>
      </c>
      <c r="F480" s="9" t="s">
        <v>2970</v>
      </c>
      <c r="G480" s="6" t="s">
        <v>2971</v>
      </c>
      <c r="H480" s="14" t="b">
        <v>1</v>
      </c>
      <c r="I480" s="9" t="s">
        <v>2970</v>
      </c>
      <c r="J480" s="10">
        <v>0.46878207</v>
      </c>
      <c r="K480" s="15" t="str">
        <f>IFERROR(__xludf.DUMMYFUNCTION("""COMPUTED_VALUE"""),"BannanaCabana")</f>
        <v>BannanaCabana</v>
      </c>
    </row>
    <row r="481">
      <c r="A481" s="6" t="s">
        <v>2972</v>
      </c>
      <c r="B481" s="6" t="s">
        <v>2832</v>
      </c>
      <c r="C481" s="7">
        <v>1.592426221E9</v>
      </c>
      <c r="D481" s="8">
        <f t="shared" si="1"/>
        <v>43999.65071</v>
      </c>
      <c r="E481" s="9" t="s">
        <v>353</v>
      </c>
      <c r="F481" s="9" t="s">
        <v>2973</v>
      </c>
      <c r="G481" s="6" t="s">
        <v>2974</v>
      </c>
      <c r="H481" s="14" t="b">
        <v>0</v>
      </c>
      <c r="I481" s="9" t="s">
        <v>2975</v>
      </c>
      <c r="J481" s="10">
        <v>0.46817255</v>
      </c>
      <c r="K481" s="15" t="str">
        <f>IFERROR(__xludf.DUMMYFUNCTION("""COMPUTED_VALUE"""),"JealousMacaron")</f>
        <v>JealousMacaron</v>
      </c>
    </row>
    <row r="482">
      <c r="A482" s="6" t="s">
        <v>2976</v>
      </c>
      <c r="B482" s="6" t="s">
        <v>930</v>
      </c>
      <c r="C482" s="7">
        <v>1.593027722E9</v>
      </c>
      <c r="D482" s="8">
        <f t="shared" si="1"/>
        <v>44006.61252</v>
      </c>
      <c r="E482" s="9" t="s">
        <v>413</v>
      </c>
      <c r="F482" s="9" t="s">
        <v>2977</v>
      </c>
      <c r="G482" s="6" t="s">
        <v>2978</v>
      </c>
      <c r="H482" s="14" t="b">
        <v>0</v>
      </c>
      <c r="I482" s="9" t="s">
        <v>2979</v>
      </c>
      <c r="J482" s="10">
        <v>0.4680036</v>
      </c>
      <c r="K482" s="15" t="str">
        <f>IFERROR(__xludf.DUMMYFUNCTION("""COMPUTED_VALUE"""),"Foxer604")</f>
        <v>Foxer604</v>
      </c>
    </row>
    <row r="483">
      <c r="A483" s="5" t="s">
        <v>2980</v>
      </c>
      <c r="B483" s="6" t="s">
        <v>987</v>
      </c>
      <c r="C483" s="7">
        <v>1.592871091E9</v>
      </c>
      <c r="D483" s="8">
        <f t="shared" si="1"/>
        <v>44004.79966</v>
      </c>
      <c r="E483" s="9" t="s">
        <v>12</v>
      </c>
      <c r="F483" s="9" t="s">
        <v>2981</v>
      </c>
      <c r="G483" s="6" t="s">
        <v>2982</v>
      </c>
      <c r="H483" s="14" t="b">
        <v>0</v>
      </c>
      <c r="I483" s="9" t="s">
        <v>2983</v>
      </c>
      <c r="J483" s="10">
        <v>0.46776715</v>
      </c>
      <c r="K483" s="15" t="str">
        <f>IFERROR(__xludf.DUMMYFUNCTION("""COMPUTED_VALUE"""),"LetsMosey07")</f>
        <v>LetsMosey07</v>
      </c>
    </row>
    <row r="484">
      <c r="A484" s="6" t="s">
        <v>2984</v>
      </c>
      <c r="B484" s="6" t="s">
        <v>930</v>
      </c>
      <c r="C484" s="7">
        <v>1.592592143E9</v>
      </c>
      <c r="D484" s="8">
        <f t="shared" si="1"/>
        <v>44001.5711</v>
      </c>
      <c r="E484" s="9" t="s">
        <v>413</v>
      </c>
      <c r="F484" s="9" t="s">
        <v>2985</v>
      </c>
      <c r="G484" s="6" t="s">
        <v>2986</v>
      </c>
      <c r="H484" s="14" t="b">
        <v>0</v>
      </c>
      <c r="I484" s="9" t="s">
        <v>2987</v>
      </c>
      <c r="J484" s="10">
        <v>0.46741506</v>
      </c>
      <c r="K484" s="15" t="str">
        <f>IFERROR(__xludf.DUMMYFUNCTION("""COMPUTED_VALUE"""),"respondifiamthebest")</f>
        <v>respondifiamthebest</v>
      </c>
    </row>
    <row r="485">
      <c r="A485" s="6" t="s">
        <v>2988</v>
      </c>
      <c r="B485" s="6" t="s">
        <v>2989</v>
      </c>
      <c r="C485" s="7">
        <v>1.591650635E9</v>
      </c>
      <c r="D485" s="8">
        <f t="shared" si="1"/>
        <v>43990.67402</v>
      </c>
      <c r="E485" s="9" t="s">
        <v>2990</v>
      </c>
      <c r="F485" s="9" t="s">
        <v>2991</v>
      </c>
      <c r="G485" s="6" t="s">
        <v>2992</v>
      </c>
      <c r="H485" s="14" t="b">
        <v>0</v>
      </c>
      <c r="I485" s="9" t="s">
        <v>2993</v>
      </c>
      <c r="J485" s="10">
        <v>0.46564156</v>
      </c>
      <c r="K485" s="15" t="str">
        <f>IFERROR(__xludf.DUMMYFUNCTION("""COMPUTED_VALUE"""),"tobyburger")</f>
        <v>tobyburger</v>
      </c>
    </row>
    <row r="486">
      <c r="A486" s="6" t="s">
        <v>2994</v>
      </c>
      <c r="B486" s="6" t="s">
        <v>1790</v>
      </c>
      <c r="C486" s="7">
        <v>1.591291761E9</v>
      </c>
      <c r="D486" s="8">
        <f t="shared" si="1"/>
        <v>43986.52038</v>
      </c>
      <c r="E486" s="9" t="s">
        <v>23</v>
      </c>
      <c r="F486" s="9" t="s">
        <v>2995</v>
      </c>
      <c r="G486" s="6" t="s">
        <v>2996</v>
      </c>
      <c r="H486" s="14" t="b">
        <v>0</v>
      </c>
      <c r="I486" s="9" t="s">
        <v>2997</v>
      </c>
      <c r="J486" s="10">
        <v>0.465158</v>
      </c>
      <c r="K486" s="15" t="str">
        <f>IFERROR(__xludf.DUMMYFUNCTION("""COMPUTED_VALUE"""),"TheSJWHunter")</f>
        <v>TheSJWHunter</v>
      </c>
    </row>
    <row r="487">
      <c r="A487" s="6" t="s">
        <v>2998</v>
      </c>
      <c r="B487" s="6" t="s">
        <v>1206</v>
      </c>
      <c r="C487" s="7">
        <v>1.593530854E9</v>
      </c>
      <c r="D487" s="8">
        <f t="shared" si="1"/>
        <v>44012.43581</v>
      </c>
      <c r="E487" s="9" t="s">
        <v>2999</v>
      </c>
      <c r="F487" s="9" t="s">
        <v>3000</v>
      </c>
      <c r="G487" s="6" t="s">
        <v>3001</v>
      </c>
      <c r="H487" s="14" t="b">
        <v>0</v>
      </c>
      <c r="I487" s="9" t="s">
        <v>3002</v>
      </c>
      <c r="J487" s="10">
        <v>0.4651496</v>
      </c>
      <c r="K487" s="15" t="str">
        <f>IFERROR(__xludf.DUMMYFUNCTION("""COMPUTED_VALUE"""),"IScopedJFK")</f>
        <v>IScopedJFK</v>
      </c>
    </row>
    <row r="488">
      <c r="A488" s="6" t="s">
        <v>3003</v>
      </c>
      <c r="B488" s="6" t="s">
        <v>1312</v>
      </c>
      <c r="C488" s="7">
        <v>1.591893664E9</v>
      </c>
      <c r="D488" s="8">
        <f t="shared" si="1"/>
        <v>43993.48685</v>
      </c>
      <c r="E488" s="6" t="s">
        <v>32</v>
      </c>
      <c r="F488" s="9" t="s">
        <v>3004</v>
      </c>
      <c r="G488" s="6" t="s">
        <v>3005</v>
      </c>
      <c r="H488" s="14" t="b">
        <v>1</v>
      </c>
      <c r="I488" s="9" t="s">
        <v>3004</v>
      </c>
      <c r="J488" s="10">
        <v>0.46479246</v>
      </c>
      <c r="K488" s="15" t="str">
        <f>IFERROR(__xludf.DUMMYFUNCTION("""COMPUTED_VALUE"""),"VVindowmaker")</f>
        <v>VVindowmaker</v>
      </c>
    </row>
    <row r="489">
      <c r="A489" s="6" t="s">
        <v>3006</v>
      </c>
      <c r="B489" s="6" t="s">
        <v>1327</v>
      </c>
      <c r="C489" s="7">
        <v>1.591381388E9</v>
      </c>
      <c r="D489" s="8">
        <f t="shared" si="1"/>
        <v>43987.55773</v>
      </c>
      <c r="E489" s="9" t="s">
        <v>2764</v>
      </c>
      <c r="F489" s="9" t="s">
        <v>3007</v>
      </c>
      <c r="G489" s="6" t="s">
        <v>3008</v>
      </c>
      <c r="H489" s="14" t="b">
        <v>0</v>
      </c>
      <c r="I489" s="9" t="s">
        <v>3009</v>
      </c>
      <c r="J489" s="10">
        <v>0.46452153</v>
      </c>
      <c r="K489" s="15" t="str">
        <f>IFERROR(__xludf.DUMMYFUNCTION("""COMPUTED_VALUE"""),"ValueCheckMyNuts")</f>
        <v>ValueCheckMyNuts</v>
      </c>
    </row>
    <row r="490">
      <c r="A490" s="6" t="s">
        <v>3010</v>
      </c>
      <c r="B490" s="6" t="s">
        <v>2861</v>
      </c>
      <c r="C490" s="7">
        <v>1.591284735E9</v>
      </c>
      <c r="D490" s="8">
        <f t="shared" si="1"/>
        <v>43986.43906</v>
      </c>
      <c r="E490" s="6" t="s">
        <v>32</v>
      </c>
      <c r="F490" s="9" t="s">
        <v>3011</v>
      </c>
      <c r="G490" s="6" t="s">
        <v>3012</v>
      </c>
      <c r="H490" s="14" t="b">
        <v>1</v>
      </c>
      <c r="I490" s="9" t="s">
        <v>3011</v>
      </c>
      <c r="J490" s="10">
        <v>0.4638797</v>
      </c>
      <c r="K490" s="15" t="str">
        <f>IFERROR(__xludf.DUMMYFUNCTION("""COMPUTED_VALUE"""),"meta_account")</f>
        <v>meta_account</v>
      </c>
    </row>
    <row r="491">
      <c r="A491" s="6" t="s">
        <v>3013</v>
      </c>
      <c r="B491" s="6" t="s">
        <v>3014</v>
      </c>
      <c r="C491" s="7">
        <v>1.59269366E9</v>
      </c>
      <c r="D491" s="8">
        <f t="shared" si="1"/>
        <v>44002.74606</v>
      </c>
      <c r="E491" s="9" t="s">
        <v>723</v>
      </c>
      <c r="F491" s="9" t="s">
        <v>3015</v>
      </c>
      <c r="G491" s="6" t="s">
        <v>3016</v>
      </c>
      <c r="H491" s="14" t="b">
        <v>0</v>
      </c>
      <c r="I491" s="9" t="s">
        <v>3017</v>
      </c>
      <c r="J491" s="10">
        <v>0.46330574</v>
      </c>
      <c r="K491" s="15" t="str">
        <f>IFERROR(__xludf.DUMMYFUNCTION("""COMPUTED_VALUE"""),"Dgsonic")</f>
        <v>Dgsonic</v>
      </c>
    </row>
    <row r="492">
      <c r="A492" s="6" t="s">
        <v>3018</v>
      </c>
      <c r="B492" s="6" t="s">
        <v>886</v>
      </c>
      <c r="C492" s="7">
        <v>1.59131531E9</v>
      </c>
      <c r="D492" s="8">
        <f t="shared" si="1"/>
        <v>43986.79294</v>
      </c>
      <c r="E492" s="9" t="s">
        <v>194</v>
      </c>
      <c r="F492" s="9" t="s">
        <v>3019</v>
      </c>
      <c r="G492" s="6" t="s">
        <v>3020</v>
      </c>
      <c r="H492" s="14" t="b">
        <v>0</v>
      </c>
      <c r="I492" s="9" t="s">
        <v>3021</v>
      </c>
      <c r="J492" s="10">
        <v>0.46261573</v>
      </c>
      <c r="K492" s="15" t="str">
        <f>IFERROR(__xludf.DUMMYFUNCTION("""COMPUTED_VALUE"""),"DerpyDogs")</f>
        <v>DerpyDogs</v>
      </c>
    </row>
    <row r="493">
      <c r="A493" s="6" t="s">
        <v>3022</v>
      </c>
      <c r="B493" s="6" t="s">
        <v>1372</v>
      </c>
      <c r="C493" s="7">
        <v>1.592641104E9</v>
      </c>
      <c r="D493" s="8">
        <f t="shared" si="1"/>
        <v>44002.13778</v>
      </c>
      <c r="E493" s="9" t="s">
        <v>17</v>
      </c>
      <c r="F493" s="9" t="s">
        <v>3023</v>
      </c>
      <c r="G493" s="6" t="s">
        <v>3024</v>
      </c>
      <c r="H493" s="14" t="b">
        <v>0</v>
      </c>
      <c r="I493" s="9" t="s">
        <v>3025</v>
      </c>
      <c r="J493" s="10">
        <v>0.46257874</v>
      </c>
      <c r="K493" s="15" t="str">
        <f>IFERROR(__xludf.DUMMYFUNCTION("""COMPUTED_VALUE"""),"scryblackwren")</f>
        <v>scryblackwren</v>
      </c>
    </row>
    <row r="494">
      <c r="A494" s="6" t="s">
        <v>3026</v>
      </c>
      <c r="B494" s="6" t="s">
        <v>930</v>
      </c>
      <c r="C494" s="7">
        <v>1.592347469E9</v>
      </c>
      <c r="D494" s="8">
        <f t="shared" si="1"/>
        <v>43998.73922</v>
      </c>
      <c r="E494" s="9" t="s">
        <v>413</v>
      </c>
      <c r="F494" s="9" t="s">
        <v>3027</v>
      </c>
      <c r="G494" s="6" t="s">
        <v>3028</v>
      </c>
      <c r="H494" s="14" t="b">
        <v>0</v>
      </c>
      <c r="I494" s="9" t="s">
        <v>3029</v>
      </c>
      <c r="J494" s="10">
        <v>0.4624351</v>
      </c>
      <c r="K494" s="15" t="str">
        <f>IFERROR(__xludf.DUMMYFUNCTION("""COMPUTED_VALUE"""),"CModsLikeD")</f>
        <v>CModsLikeD</v>
      </c>
    </row>
    <row r="495">
      <c r="A495" s="6" t="s">
        <v>3030</v>
      </c>
      <c r="B495" s="6" t="s">
        <v>3031</v>
      </c>
      <c r="C495" s="7">
        <v>1.591892425E9</v>
      </c>
      <c r="D495" s="8">
        <f t="shared" si="1"/>
        <v>43993.47251</v>
      </c>
      <c r="E495" s="9" t="s">
        <v>283</v>
      </c>
      <c r="F495" s="9" t="s">
        <v>3032</v>
      </c>
      <c r="G495" s="6" t="s">
        <v>3033</v>
      </c>
      <c r="H495" s="14" t="b">
        <v>0</v>
      </c>
      <c r="I495" s="9" t="s">
        <v>3034</v>
      </c>
      <c r="J495" s="10">
        <v>0.4624023</v>
      </c>
      <c r="K495" s="15" t="str">
        <f>IFERROR(__xludf.DUMMYFUNCTION("""COMPUTED_VALUE"""),"Dream102345")</f>
        <v>Dream102345</v>
      </c>
    </row>
    <row r="496">
      <c r="A496" s="6" t="s">
        <v>3035</v>
      </c>
      <c r="B496" s="6" t="s">
        <v>1057</v>
      </c>
      <c r="C496" s="7">
        <v>1.592119962E9</v>
      </c>
      <c r="D496" s="8">
        <f t="shared" si="1"/>
        <v>43996.10604</v>
      </c>
      <c r="E496" s="9" t="s">
        <v>23</v>
      </c>
      <c r="F496" s="9" t="s">
        <v>3036</v>
      </c>
      <c r="G496" s="6" t="s">
        <v>3037</v>
      </c>
      <c r="H496" s="14" t="b">
        <v>0</v>
      </c>
      <c r="I496" s="9" t="s">
        <v>3036</v>
      </c>
      <c r="J496" s="10">
        <v>0.4619741</v>
      </c>
      <c r="K496" s="15" t="str">
        <f>IFERROR(__xludf.DUMMYFUNCTION("""COMPUTED_VALUE"""),"Greenprime")</f>
        <v>Greenprime</v>
      </c>
    </row>
    <row r="497">
      <c r="A497" s="6" t="s">
        <v>3038</v>
      </c>
      <c r="B497" s="6" t="s">
        <v>3039</v>
      </c>
      <c r="C497" s="7">
        <v>1.593038563E9</v>
      </c>
      <c r="D497" s="8">
        <f t="shared" si="1"/>
        <v>44006.738</v>
      </c>
      <c r="E497" s="9" t="s">
        <v>131</v>
      </c>
      <c r="F497" s="9" t="s">
        <v>3040</v>
      </c>
      <c r="G497" s="6" t="s">
        <v>3041</v>
      </c>
      <c r="H497" s="14" t="b">
        <v>0</v>
      </c>
      <c r="I497" s="9" t="s">
        <v>3042</v>
      </c>
      <c r="J497" s="10">
        <v>0.4617669</v>
      </c>
      <c r="K497" s="15" t="str">
        <f>IFERROR(__xludf.DUMMYFUNCTION("""COMPUTED_VALUE"""),"Kazzbah")</f>
        <v>Kazzbah</v>
      </c>
    </row>
    <row r="498">
      <c r="A498" s="6" t="s">
        <v>3043</v>
      </c>
      <c r="B498" s="6" t="s">
        <v>1281</v>
      </c>
      <c r="C498" s="7">
        <v>1.592662862E9</v>
      </c>
      <c r="D498" s="8">
        <f t="shared" si="1"/>
        <v>44002.38961</v>
      </c>
      <c r="E498" s="9" t="s">
        <v>3044</v>
      </c>
      <c r="F498" s="9" t="s">
        <v>3045</v>
      </c>
      <c r="G498" s="6" t="s">
        <v>3046</v>
      </c>
      <c r="H498" s="14" t="b">
        <v>0</v>
      </c>
      <c r="I498" s="9" t="s">
        <v>3047</v>
      </c>
      <c r="J498" s="10">
        <v>0.46119928</v>
      </c>
      <c r="K498" s="15" t="str">
        <f>IFERROR(__xludf.DUMMYFUNCTION("""COMPUTED_VALUE"""),"Death_Rogumer")</f>
        <v>Death_Rogumer</v>
      </c>
    </row>
    <row r="499">
      <c r="A499" s="6" t="s">
        <v>3048</v>
      </c>
      <c r="B499" s="6" t="s">
        <v>3049</v>
      </c>
      <c r="C499" s="7">
        <v>1.592790372E9</v>
      </c>
      <c r="D499" s="8">
        <f t="shared" si="1"/>
        <v>44003.86542</v>
      </c>
      <c r="E499" s="6" t="s">
        <v>32</v>
      </c>
      <c r="F499" s="9" t="s">
        <v>3050</v>
      </c>
      <c r="G499" s="6" t="s">
        <v>3051</v>
      </c>
      <c r="H499" s="14" t="b">
        <v>1</v>
      </c>
      <c r="I499" s="9" t="s">
        <v>3050</v>
      </c>
      <c r="J499" s="10">
        <v>0.46027115</v>
      </c>
      <c r="K499" s="15" t="str">
        <f>IFERROR(__xludf.DUMMYFUNCTION("""COMPUTED_VALUE"""),"Scrump90")</f>
        <v>Scrump90</v>
      </c>
    </row>
    <row r="500">
      <c r="A500" s="6" t="s">
        <v>3052</v>
      </c>
      <c r="B500" s="6" t="s">
        <v>3053</v>
      </c>
      <c r="C500" s="7">
        <v>1.591833591E9</v>
      </c>
      <c r="D500" s="8">
        <f t="shared" si="1"/>
        <v>43992.79156</v>
      </c>
      <c r="E500" s="9" t="s">
        <v>23</v>
      </c>
      <c r="F500" s="9" t="s">
        <v>3054</v>
      </c>
      <c r="G500" s="6" t="s">
        <v>3055</v>
      </c>
      <c r="H500" s="14" t="b">
        <v>0</v>
      </c>
      <c r="I500" s="9" t="s">
        <v>3056</v>
      </c>
      <c r="J500" s="10">
        <v>0.45994103</v>
      </c>
      <c r="K500" s="15" t="str">
        <f>IFERROR(__xludf.DUMMYFUNCTION("""COMPUTED_VALUE"""),"wingedsniper1")</f>
        <v>wingedsniper1</v>
      </c>
    </row>
    <row r="501">
      <c r="A501" s="6" t="s">
        <v>3057</v>
      </c>
      <c r="B501" s="6" t="s">
        <v>872</v>
      </c>
      <c r="C501" s="7">
        <v>1.592942419E9</v>
      </c>
      <c r="D501" s="8">
        <f t="shared" si="1"/>
        <v>44005.62522</v>
      </c>
      <c r="E501" s="9" t="s">
        <v>23</v>
      </c>
      <c r="F501" s="9" t="s">
        <v>3058</v>
      </c>
      <c r="G501" s="6" t="s">
        <v>3059</v>
      </c>
      <c r="H501" s="14" t="b">
        <v>0</v>
      </c>
      <c r="I501" s="9" t="s">
        <v>3060</v>
      </c>
      <c r="J501" s="10">
        <v>0.45914567</v>
      </c>
      <c r="K501" s="15" t="str">
        <f>IFERROR(__xludf.DUMMYFUNCTION("""COMPUTED_VALUE"""),"Rextab")</f>
        <v>Rextab</v>
      </c>
    </row>
    <row r="502">
      <c r="A502" s="6" t="s">
        <v>3061</v>
      </c>
      <c r="B502" s="6" t="s">
        <v>1777</v>
      </c>
      <c r="C502" s="7">
        <v>1.59277093E9</v>
      </c>
      <c r="D502" s="8">
        <f t="shared" si="1"/>
        <v>44003.64039</v>
      </c>
      <c r="E502" s="6" t="s">
        <v>32</v>
      </c>
      <c r="F502" s="9" t="s">
        <v>3062</v>
      </c>
      <c r="G502" s="6" t="s">
        <v>3063</v>
      </c>
      <c r="H502" s="14" t="b">
        <v>1</v>
      </c>
      <c r="I502" s="9" t="s">
        <v>3062</v>
      </c>
      <c r="J502" s="10">
        <v>0.45684633</v>
      </c>
      <c r="K502" s="15" t="str">
        <f>IFERROR(__xludf.DUMMYFUNCTION("""COMPUTED_VALUE"""),"scottyarmani")</f>
        <v>scottyarmani</v>
      </c>
    </row>
    <row r="503">
      <c r="A503" s="6" t="s">
        <v>3064</v>
      </c>
      <c r="B503" s="6" t="s">
        <v>1292</v>
      </c>
      <c r="C503" s="7">
        <v>1.592527796E9</v>
      </c>
      <c r="D503" s="8">
        <f t="shared" si="1"/>
        <v>44000.82634</v>
      </c>
      <c r="E503" s="9" t="s">
        <v>3065</v>
      </c>
      <c r="F503" s="9" t="s">
        <v>3066</v>
      </c>
      <c r="G503" s="6" t="s">
        <v>3067</v>
      </c>
      <c r="H503" s="14" t="b">
        <v>0</v>
      </c>
      <c r="I503" s="9" t="s">
        <v>3068</v>
      </c>
      <c r="J503" s="10">
        <v>0.45666036</v>
      </c>
      <c r="K503" s="15" t="str">
        <f>IFERROR(__xludf.DUMMYFUNCTION("""COMPUTED_VALUE"""),"abczby")</f>
        <v>abczby</v>
      </c>
    </row>
    <row r="504">
      <c r="A504" s="6" t="s">
        <v>3069</v>
      </c>
      <c r="B504" s="6" t="s">
        <v>3070</v>
      </c>
      <c r="C504" s="7">
        <v>1.591145241E9</v>
      </c>
      <c r="D504" s="8">
        <f t="shared" si="1"/>
        <v>43984.82455</v>
      </c>
      <c r="E504" s="9" t="s">
        <v>111</v>
      </c>
      <c r="F504" s="9" t="s">
        <v>3071</v>
      </c>
      <c r="G504" s="6" t="s">
        <v>3072</v>
      </c>
      <c r="H504" s="14" t="b">
        <v>0</v>
      </c>
      <c r="I504" s="9" t="s">
        <v>3073</v>
      </c>
      <c r="J504" s="10">
        <v>0.45623055</v>
      </c>
      <c r="K504" s="15" t="str">
        <f>IFERROR(__xludf.DUMMYFUNCTION("""COMPUTED_VALUE"""),"Wilhelm_1871")</f>
        <v>Wilhelm_1871</v>
      </c>
    </row>
    <row r="505">
      <c r="A505" s="6" t="s">
        <v>3074</v>
      </c>
      <c r="B505" s="6" t="s">
        <v>930</v>
      </c>
      <c r="C505" s="7">
        <v>1.593377304E9</v>
      </c>
      <c r="D505" s="8">
        <f t="shared" si="1"/>
        <v>44010.65861</v>
      </c>
      <c r="E505" s="9" t="s">
        <v>97</v>
      </c>
      <c r="F505" s="9" t="s">
        <v>3075</v>
      </c>
      <c r="G505" s="6" t="s">
        <v>3076</v>
      </c>
      <c r="H505" s="14" t="b">
        <v>0</v>
      </c>
      <c r="I505" s="9" t="s">
        <v>3077</v>
      </c>
      <c r="J505" s="10">
        <v>0.45604432</v>
      </c>
      <c r="K505" s="15" t="str">
        <f>IFERROR(__xludf.DUMMYFUNCTION("""COMPUTED_VALUE"""),"RusIsrCanShill")</f>
        <v>RusIsrCanShill</v>
      </c>
    </row>
    <row r="506">
      <c r="A506" s="6" t="s">
        <v>3078</v>
      </c>
      <c r="B506" s="6" t="s">
        <v>1041</v>
      </c>
      <c r="C506" s="7">
        <v>1.592923738E9</v>
      </c>
      <c r="D506" s="8">
        <f t="shared" si="1"/>
        <v>44005.409</v>
      </c>
      <c r="E506" s="9" t="s">
        <v>23</v>
      </c>
      <c r="F506" s="9" t="s">
        <v>3079</v>
      </c>
      <c r="G506" s="6" t="s">
        <v>3080</v>
      </c>
      <c r="H506" s="14" t="b">
        <v>0</v>
      </c>
      <c r="I506" s="9" t="s">
        <v>3081</v>
      </c>
      <c r="J506" s="10">
        <v>0.4554178</v>
      </c>
      <c r="K506" s="15" t="str">
        <f>IFERROR(__xludf.DUMMYFUNCTION("""COMPUTED_VALUE"""),"PropellerPowerCurve")</f>
        <v>PropellerPowerCurve</v>
      </c>
    </row>
    <row r="507">
      <c r="A507" s="6" t="s">
        <v>3082</v>
      </c>
      <c r="B507" s="6" t="s">
        <v>3083</v>
      </c>
      <c r="C507" s="7">
        <v>1.591284597E9</v>
      </c>
      <c r="D507" s="8">
        <f t="shared" si="1"/>
        <v>43986.43747</v>
      </c>
      <c r="E507" s="9" t="s">
        <v>23</v>
      </c>
      <c r="F507" s="9" t="s">
        <v>3084</v>
      </c>
      <c r="G507" s="6" t="s">
        <v>3085</v>
      </c>
      <c r="H507" s="14" t="b">
        <v>0</v>
      </c>
      <c r="I507" s="9" t="s">
        <v>3086</v>
      </c>
      <c r="J507" s="10">
        <v>0.4550858</v>
      </c>
      <c r="K507" s="15" t="str">
        <f>IFERROR(__xludf.DUMMYFUNCTION("""COMPUTED_VALUE"""),"Fortnitekiddo69")</f>
        <v>Fortnitekiddo69</v>
      </c>
    </row>
    <row r="508">
      <c r="A508" s="6" t="s">
        <v>3087</v>
      </c>
      <c r="B508" s="6" t="s">
        <v>3088</v>
      </c>
      <c r="C508" s="7">
        <v>1.593119506E9</v>
      </c>
      <c r="D508" s="8">
        <f t="shared" si="1"/>
        <v>44007.67484</v>
      </c>
      <c r="E508" s="9" t="s">
        <v>36</v>
      </c>
      <c r="F508" s="9" t="s">
        <v>3089</v>
      </c>
      <c r="G508" s="6" t="s">
        <v>3090</v>
      </c>
      <c r="H508" s="14" t="b">
        <v>0</v>
      </c>
      <c r="I508" s="9" t="s">
        <v>3091</v>
      </c>
      <c r="J508" s="10">
        <v>0.45505726</v>
      </c>
      <c r="K508" s="15" t="str">
        <f>IFERROR(__xludf.DUMMYFUNCTION("""COMPUTED_VALUE"""),"Numero34")</f>
        <v>Numero34</v>
      </c>
    </row>
    <row r="509">
      <c r="A509" s="6" t="s">
        <v>3092</v>
      </c>
      <c r="B509" s="7">
        <v>1.9830602E7</v>
      </c>
      <c r="C509" s="7">
        <v>1.592012599E9</v>
      </c>
      <c r="D509" s="8">
        <f t="shared" si="1"/>
        <v>43994.86341</v>
      </c>
      <c r="E509" s="9" t="s">
        <v>2151</v>
      </c>
      <c r="F509" s="9" t="s">
        <v>3093</v>
      </c>
      <c r="G509" s="6" t="s">
        <v>3094</v>
      </c>
      <c r="H509" s="14" t="b">
        <v>0</v>
      </c>
      <c r="I509" s="9" t="s">
        <v>3093</v>
      </c>
      <c r="J509" s="10">
        <v>0.45357943</v>
      </c>
      <c r="K509" s="15" t="str">
        <f>IFERROR(__xludf.DUMMYFUNCTION("""COMPUTED_VALUE"""),"lina-lisenok")</f>
        <v>lina-lisenok</v>
      </c>
    </row>
    <row r="510">
      <c r="A510" s="5" t="s">
        <v>3095</v>
      </c>
      <c r="B510" s="6" t="s">
        <v>930</v>
      </c>
      <c r="C510" s="7">
        <v>1.591944403E9</v>
      </c>
      <c r="D510" s="8">
        <f t="shared" si="1"/>
        <v>43994.07411</v>
      </c>
      <c r="E510" s="9" t="s">
        <v>348</v>
      </c>
      <c r="F510" s="9" t="s">
        <v>3096</v>
      </c>
      <c r="G510" s="6" t="s">
        <v>3097</v>
      </c>
      <c r="H510" s="14" t="b">
        <v>0</v>
      </c>
      <c r="I510" s="9" t="s">
        <v>3098</v>
      </c>
      <c r="J510" s="10">
        <v>0.4530419</v>
      </c>
      <c r="K510" s="15" t="str">
        <f>IFERROR(__xludf.DUMMYFUNCTION("""COMPUTED_VALUE"""),"-mago-pod-")</f>
        <v>-mago-pod-</v>
      </c>
    </row>
    <row r="511">
      <c r="A511" s="5" t="s">
        <v>3099</v>
      </c>
      <c r="B511" s="6" t="s">
        <v>930</v>
      </c>
      <c r="C511" s="7">
        <v>1.591376015E9</v>
      </c>
      <c r="D511" s="8">
        <f t="shared" si="1"/>
        <v>43987.49554</v>
      </c>
      <c r="E511" s="9" t="s">
        <v>348</v>
      </c>
      <c r="F511" s="9" t="s">
        <v>3100</v>
      </c>
      <c r="G511" s="6" t="s">
        <v>3101</v>
      </c>
      <c r="H511" s="14" t="b">
        <v>0</v>
      </c>
      <c r="I511" s="9" t="s">
        <v>3102</v>
      </c>
      <c r="J511" s="10">
        <v>0.45269933</v>
      </c>
      <c r="K511" s="15" t="str">
        <f>IFERROR(__xludf.DUMMYFUNCTION("""COMPUTED_VALUE"""),"AdminMoronsGetLost")</f>
        <v>AdminMoronsGetLost</v>
      </c>
    </row>
    <row r="512">
      <c r="A512" s="6" t="s">
        <v>3103</v>
      </c>
      <c r="B512" s="6" t="s">
        <v>3104</v>
      </c>
      <c r="C512" s="7">
        <v>1.592119103E9</v>
      </c>
      <c r="D512" s="8">
        <f t="shared" si="1"/>
        <v>43996.0961</v>
      </c>
      <c r="E512" s="9" t="s">
        <v>23</v>
      </c>
      <c r="F512" s="9" t="s">
        <v>3105</v>
      </c>
      <c r="G512" s="6" t="s">
        <v>3106</v>
      </c>
      <c r="H512" s="14" t="b">
        <v>0</v>
      </c>
      <c r="I512" s="9" t="s">
        <v>3105</v>
      </c>
      <c r="J512" s="10">
        <v>0.45268342</v>
      </c>
      <c r="K512" s="15" t="str">
        <f>IFERROR(__xludf.DUMMYFUNCTION("""COMPUTED_VALUE"""),"Throwaway51532")</f>
        <v>Throwaway51532</v>
      </c>
    </row>
    <row r="513">
      <c r="A513" s="6" t="s">
        <v>3107</v>
      </c>
      <c r="B513" s="6" t="s">
        <v>3108</v>
      </c>
      <c r="C513" s="7">
        <v>1.592488745E9</v>
      </c>
      <c r="D513" s="8">
        <f t="shared" si="1"/>
        <v>44000.37436</v>
      </c>
      <c r="E513" s="9" t="s">
        <v>23</v>
      </c>
      <c r="F513" s="9" t="s">
        <v>3109</v>
      </c>
      <c r="G513" s="6" t="s">
        <v>3110</v>
      </c>
      <c r="H513" s="14" t="b">
        <v>0</v>
      </c>
      <c r="I513" s="9" t="s">
        <v>3111</v>
      </c>
      <c r="J513" s="10">
        <v>0.4524215</v>
      </c>
      <c r="K513" s="15" t="str">
        <f>IFERROR(__xludf.DUMMYFUNCTION("""COMPUTED_VALUE"""),"eledad1")</f>
        <v>eledad1</v>
      </c>
    </row>
    <row r="514">
      <c r="A514" s="6" t="s">
        <v>3112</v>
      </c>
      <c r="B514" s="6" t="s">
        <v>890</v>
      </c>
      <c r="C514" s="7">
        <v>1.592917662E9</v>
      </c>
      <c r="D514" s="8">
        <f t="shared" si="1"/>
        <v>44005.33868</v>
      </c>
      <c r="E514" s="9" t="s">
        <v>23</v>
      </c>
      <c r="F514" s="9" t="s">
        <v>3113</v>
      </c>
      <c r="G514" s="6" t="s">
        <v>3114</v>
      </c>
      <c r="H514" s="14" t="b">
        <v>0</v>
      </c>
      <c r="I514" s="9" t="s">
        <v>3115</v>
      </c>
      <c r="J514" s="10">
        <v>0.45210406</v>
      </c>
      <c r="K514" s="15" t="str">
        <f>IFERROR(__xludf.DUMMYFUNCTION("""COMPUTED_VALUE"""),"DL505")</f>
        <v>DL505</v>
      </c>
    </row>
    <row r="515">
      <c r="A515" s="6" t="s">
        <v>3116</v>
      </c>
      <c r="B515" s="6" t="s">
        <v>1492</v>
      </c>
      <c r="C515" s="7">
        <v>1.591891695E9</v>
      </c>
      <c r="D515" s="8">
        <f t="shared" si="1"/>
        <v>43993.46406</v>
      </c>
      <c r="E515" s="6" t="s">
        <v>32</v>
      </c>
      <c r="F515" s="9" t="s">
        <v>3117</v>
      </c>
      <c r="G515" s="6" t="s">
        <v>3118</v>
      </c>
      <c r="H515" s="14" t="b">
        <v>1</v>
      </c>
      <c r="I515" s="9" t="s">
        <v>3117</v>
      </c>
      <c r="J515" s="10">
        <v>0.4518816</v>
      </c>
      <c r="K515" s="15" t="str">
        <f>IFERROR(__xludf.DUMMYFUNCTION("""COMPUTED_VALUE"""),"mij40")</f>
        <v>mij40</v>
      </c>
    </row>
    <row r="516">
      <c r="A516" s="6" t="s">
        <v>3119</v>
      </c>
      <c r="B516" s="6" t="s">
        <v>925</v>
      </c>
      <c r="C516" s="7">
        <v>1.591045643E9</v>
      </c>
      <c r="D516" s="8">
        <f t="shared" si="1"/>
        <v>43983.67179</v>
      </c>
      <c r="E516" s="9" t="s">
        <v>111</v>
      </c>
      <c r="F516" s="9" t="s">
        <v>3120</v>
      </c>
      <c r="G516" s="6" t="s">
        <v>3121</v>
      </c>
      <c r="H516" s="14" t="b">
        <v>0</v>
      </c>
      <c r="I516" s="9" t="s">
        <v>3122</v>
      </c>
      <c r="J516" s="10">
        <v>0.45130247</v>
      </c>
      <c r="K516" s="15" t="str">
        <f>IFERROR(__xludf.DUMMYFUNCTION("""COMPUTED_VALUE"""),"Fluid-Motor")</f>
        <v>Fluid-Motor</v>
      </c>
    </row>
    <row r="517">
      <c r="A517" s="6" t="s">
        <v>3123</v>
      </c>
      <c r="B517" s="6" t="s">
        <v>930</v>
      </c>
      <c r="C517" s="7">
        <v>1.593545493E9</v>
      </c>
      <c r="D517" s="8">
        <f t="shared" si="1"/>
        <v>44012.60524</v>
      </c>
      <c r="E517" s="9" t="s">
        <v>353</v>
      </c>
      <c r="F517" s="9" t="s">
        <v>3124</v>
      </c>
      <c r="G517" s="6" t="s">
        <v>3125</v>
      </c>
      <c r="H517" s="14" t="b">
        <v>0</v>
      </c>
      <c r="I517" s="9" t="s">
        <v>3126</v>
      </c>
      <c r="J517" s="10">
        <v>0.4511796</v>
      </c>
      <c r="K517" s="15" t="str">
        <f>IFERROR(__xludf.DUMMYFUNCTION("""COMPUTED_VALUE"""),"YitryOrbitOfficial")</f>
        <v>YitryOrbitOfficial</v>
      </c>
    </row>
    <row r="518">
      <c r="A518" s="6" t="s">
        <v>3127</v>
      </c>
      <c r="B518" s="6" t="s">
        <v>1041</v>
      </c>
      <c r="C518" s="7">
        <v>1.592426271E9</v>
      </c>
      <c r="D518" s="8">
        <f t="shared" si="1"/>
        <v>43999.65128</v>
      </c>
      <c r="E518" s="9" t="s">
        <v>23</v>
      </c>
      <c r="F518" s="9" t="s">
        <v>3128</v>
      </c>
      <c r="G518" s="6" t="s">
        <v>3129</v>
      </c>
      <c r="H518" s="14" t="b">
        <v>0</v>
      </c>
      <c r="I518" s="9" t="s">
        <v>3130</v>
      </c>
      <c r="J518" s="10">
        <v>0.45109388</v>
      </c>
      <c r="K518" s="15" t="str">
        <f>IFERROR(__xludf.DUMMYFUNCTION("""COMPUTED_VALUE"""),"AgreeableForm")</f>
        <v>AgreeableForm</v>
      </c>
    </row>
    <row r="519">
      <c r="A519" s="6" t="s">
        <v>3131</v>
      </c>
      <c r="B519" s="6" t="s">
        <v>1156</v>
      </c>
      <c r="C519" s="7">
        <v>1.591055268E9</v>
      </c>
      <c r="D519" s="8">
        <f t="shared" si="1"/>
        <v>43983.78319</v>
      </c>
      <c r="E519" s="6" t="s">
        <v>32</v>
      </c>
      <c r="F519" s="9" t="s">
        <v>3132</v>
      </c>
      <c r="G519" s="6" t="s">
        <v>3133</v>
      </c>
      <c r="H519" s="14" t="b">
        <v>1</v>
      </c>
      <c r="I519" s="9" t="s">
        <v>3132</v>
      </c>
      <c r="J519" s="10">
        <v>0.45104283</v>
      </c>
      <c r="K519" s="15" t="str">
        <f>IFERROR(__xludf.DUMMYFUNCTION("""COMPUTED_VALUE"""),"NMW-NMW")</f>
        <v>NMW-NMW</v>
      </c>
    </row>
    <row r="520">
      <c r="A520" s="6" t="s">
        <v>3134</v>
      </c>
      <c r="B520" s="6" t="s">
        <v>1057</v>
      </c>
      <c r="C520" s="7">
        <v>1.593467436E9</v>
      </c>
      <c r="D520" s="8">
        <f t="shared" si="1"/>
        <v>44011.70181</v>
      </c>
      <c r="E520" s="9" t="s">
        <v>1688</v>
      </c>
      <c r="F520" s="9" t="s">
        <v>3135</v>
      </c>
      <c r="G520" s="6" t="s">
        <v>3136</v>
      </c>
      <c r="H520" s="14" t="b">
        <v>0</v>
      </c>
      <c r="I520" s="9" t="s">
        <v>3137</v>
      </c>
      <c r="J520" s="10">
        <v>0.45047125</v>
      </c>
      <c r="K520" s="15" t="str">
        <f>IFERROR(__xludf.DUMMYFUNCTION("""COMPUTED_VALUE"""),"ThatsSoRaka")</f>
        <v>ThatsSoRaka</v>
      </c>
    </row>
    <row r="521">
      <c r="A521" s="6" t="s">
        <v>3138</v>
      </c>
      <c r="B521" s="6" t="s">
        <v>1443</v>
      </c>
      <c r="C521" s="7">
        <v>1.591207038E9</v>
      </c>
      <c r="D521" s="8">
        <f t="shared" si="1"/>
        <v>43985.53979</v>
      </c>
      <c r="E521" s="9" t="s">
        <v>17</v>
      </c>
      <c r="F521" s="9" t="s">
        <v>3139</v>
      </c>
      <c r="G521" s="6" t="s">
        <v>3140</v>
      </c>
      <c r="H521" s="14" t="b">
        <v>0</v>
      </c>
      <c r="I521" s="9" t="s">
        <v>3141</v>
      </c>
      <c r="J521" s="10">
        <v>0.45029733</v>
      </c>
      <c r="K521" s="15" t="str">
        <f>IFERROR(__xludf.DUMMYFUNCTION("""COMPUTED_VALUE"""),"DoctorNole")</f>
        <v>DoctorNole</v>
      </c>
    </row>
    <row r="522">
      <c r="A522" s="6" t="s">
        <v>3142</v>
      </c>
      <c r="B522" s="6" t="s">
        <v>3143</v>
      </c>
      <c r="C522" s="7">
        <v>1.591801791E9</v>
      </c>
      <c r="D522" s="8">
        <f t="shared" si="1"/>
        <v>43992.42351</v>
      </c>
      <c r="E522" s="6" t="s">
        <v>32</v>
      </c>
      <c r="F522" s="9" t="s">
        <v>3144</v>
      </c>
      <c r="G522" s="6" t="s">
        <v>3145</v>
      </c>
      <c r="H522" s="14" t="b">
        <v>1</v>
      </c>
      <c r="I522" s="9" t="s">
        <v>3144</v>
      </c>
      <c r="J522" s="10">
        <v>0.4501201</v>
      </c>
      <c r="K522" s="15" t="str">
        <f>IFERROR(__xludf.DUMMYFUNCTION("""COMPUTED_VALUE"""),"Trump_Always-er")</f>
        <v>Trump_Always-er</v>
      </c>
    </row>
    <row r="523">
      <c r="A523" s="6" t="s">
        <v>3146</v>
      </c>
      <c r="B523" s="6" t="s">
        <v>3147</v>
      </c>
      <c r="C523" s="7">
        <v>1.592159192E9</v>
      </c>
      <c r="D523" s="8">
        <f t="shared" si="1"/>
        <v>43996.56009</v>
      </c>
      <c r="E523" s="9" t="s">
        <v>23</v>
      </c>
      <c r="F523" s="9" t="s">
        <v>3148</v>
      </c>
      <c r="G523" s="6" t="s">
        <v>3149</v>
      </c>
      <c r="H523" s="14" t="b">
        <v>0</v>
      </c>
      <c r="I523" s="9" t="s">
        <v>3150</v>
      </c>
      <c r="J523" s="10">
        <v>0.44984666</v>
      </c>
      <c r="K523" s="15" t="str">
        <f>IFERROR(__xludf.DUMMYFUNCTION("""COMPUTED_VALUE"""),"Armageddon_It")</f>
        <v>Armageddon_It</v>
      </c>
    </row>
    <row r="524">
      <c r="A524" s="6" t="s">
        <v>3151</v>
      </c>
      <c r="B524" s="6" t="s">
        <v>3152</v>
      </c>
      <c r="C524" s="7">
        <v>1.591514223E9</v>
      </c>
      <c r="D524" s="8">
        <f t="shared" si="1"/>
        <v>43989.09517</v>
      </c>
      <c r="E524" s="9" t="s">
        <v>23</v>
      </c>
      <c r="F524" s="9" t="s">
        <v>3153</v>
      </c>
      <c r="G524" s="6" t="s">
        <v>3154</v>
      </c>
      <c r="H524" s="14" t="b">
        <v>0</v>
      </c>
      <c r="I524" s="9" t="s">
        <v>3155</v>
      </c>
      <c r="J524" s="10">
        <v>0.4475235</v>
      </c>
      <c r="K524" s="15" t="str">
        <f>IFERROR(__xludf.DUMMYFUNCTION("""COMPUTED_VALUE"""),"Powerfulhighpriest")</f>
        <v>Powerfulhighpriest</v>
      </c>
    </row>
    <row r="525">
      <c r="A525" s="6" t="s">
        <v>3156</v>
      </c>
      <c r="B525" s="6" t="s">
        <v>1156</v>
      </c>
      <c r="C525" s="7">
        <v>1.591583398E9</v>
      </c>
      <c r="D525" s="8">
        <f t="shared" si="1"/>
        <v>43989.89581</v>
      </c>
      <c r="E525" s="9" t="s">
        <v>274</v>
      </c>
      <c r="F525" s="9" t="s">
        <v>3157</v>
      </c>
      <c r="G525" s="6" t="s">
        <v>3158</v>
      </c>
      <c r="H525" s="14" t="b">
        <v>0</v>
      </c>
      <c r="I525" s="9" t="s">
        <v>3159</v>
      </c>
      <c r="J525" s="10">
        <v>0.44738102</v>
      </c>
      <c r="K525" s="15" t="str">
        <f>IFERROR(__xludf.DUMMYFUNCTION("""COMPUTED_VALUE"""),"MitchD69")</f>
        <v>MitchD69</v>
      </c>
    </row>
    <row r="526">
      <c r="A526" s="6" t="s">
        <v>3160</v>
      </c>
      <c r="B526" s="6" t="s">
        <v>3161</v>
      </c>
      <c r="C526" s="7">
        <v>1.592740405E9</v>
      </c>
      <c r="D526" s="8">
        <f t="shared" si="1"/>
        <v>44003.28709</v>
      </c>
      <c r="E526" s="9" t="s">
        <v>17</v>
      </c>
      <c r="F526" s="9" t="s">
        <v>3162</v>
      </c>
      <c r="G526" s="6" t="s">
        <v>3163</v>
      </c>
      <c r="H526" s="14" t="b">
        <v>0</v>
      </c>
      <c r="I526" s="9" t="s">
        <v>3164</v>
      </c>
      <c r="J526" s="10">
        <v>0.44711685</v>
      </c>
      <c r="K526" s="15" t="str">
        <f>IFERROR(__xludf.DUMMYFUNCTION("""COMPUTED_VALUE"""),"Shamazhar")</f>
        <v>Shamazhar</v>
      </c>
    </row>
    <row r="527">
      <c r="A527" s="6" t="s">
        <v>3165</v>
      </c>
      <c r="B527" s="6" t="s">
        <v>1057</v>
      </c>
      <c r="C527" s="7">
        <v>1.593025655E9</v>
      </c>
      <c r="D527" s="8">
        <f t="shared" si="1"/>
        <v>44006.5886</v>
      </c>
      <c r="E527" s="9" t="s">
        <v>408</v>
      </c>
      <c r="F527" s="9" t="s">
        <v>3166</v>
      </c>
      <c r="G527" s="6" t="s">
        <v>3167</v>
      </c>
      <c r="H527" s="14" t="b">
        <v>0</v>
      </c>
      <c r="I527" s="9" t="s">
        <v>3168</v>
      </c>
      <c r="J527" s="10">
        <v>0.44709185</v>
      </c>
      <c r="K527" s="15" t="str">
        <f>IFERROR(__xludf.DUMMYFUNCTION("""COMPUTED_VALUE"""),"WexfordRearedConor")</f>
        <v>WexfordRearedConor</v>
      </c>
    </row>
    <row r="528">
      <c r="A528" s="12" t="s">
        <v>3169</v>
      </c>
      <c r="B528" s="6" t="s">
        <v>1312</v>
      </c>
      <c r="C528" s="7">
        <v>1.591128156E9</v>
      </c>
      <c r="D528" s="8">
        <f t="shared" si="1"/>
        <v>43984.62681</v>
      </c>
      <c r="E528" s="9" t="s">
        <v>3170</v>
      </c>
      <c r="F528" s="9" t="s">
        <v>3171</v>
      </c>
      <c r="G528" s="6" t="s">
        <v>3172</v>
      </c>
      <c r="H528" s="14" t="b">
        <v>0</v>
      </c>
      <c r="I528" s="9" t="s">
        <v>3173</v>
      </c>
      <c r="J528" s="10">
        <v>0.4469764</v>
      </c>
      <c r="K528" s="15" t="str">
        <f>IFERROR(__xludf.DUMMYFUNCTION("""COMPUTED_VALUE"""),"kabongtheclumsy")</f>
        <v>kabongtheclumsy</v>
      </c>
    </row>
    <row r="529">
      <c r="A529" s="6" t="s">
        <v>3174</v>
      </c>
      <c r="B529" s="6" t="s">
        <v>1327</v>
      </c>
      <c r="C529" s="7">
        <v>1.591710071E9</v>
      </c>
      <c r="D529" s="8">
        <f t="shared" si="1"/>
        <v>43991.36193</v>
      </c>
      <c r="E529" s="9" t="s">
        <v>97</v>
      </c>
      <c r="F529" s="9" t="s">
        <v>3175</v>
      </c>
      <c r="G529" s="6" t="s">
        <v>3176</v>
      </c>
      <c r="H529" s="14" t="b">
        <v>0</v>
      </c>
      <c r="I529" s="9" t="s">
        <v>3177</v>
      </c>
      <c r="J529" s="10">
        <v>0.44687918</v>
      </c>
      <c r="K529" s="15" t="str">
        <f>IFERROR(__xludf.DUMMYFUNCTION("""COMPUTED_VALUE"""),"TheTrekMachine")</f>
        <v>TheTrekMachine</v>
      </c>
    </row>
    <row r="530">
      <c r="A530" s="6" t="s">
        <v>3178</v>
      </c>
      <c r="B530" s="6" t="s">
        <v>930</v>
      </c>
      <c r="C530" s="7">
        <v>1.592325053E9</v>
      </c>
      <c r="D530" s="8">
        <f t="shared" si="1"/>
        <v>43998.47978</v>
      </c>
      <c r="E530" s="9" t="s">
        <v>353</v>
      </c>
      <c r="F530" s="9" t="s">
        <v>3179</v>
      </c>
      <c r="G530" s="6" t="s">
        <v>3180</v>
      </c>
      <c r="H530" s="14" t="b">
        <v>0</v>
      </c>
      <c r="I530" s="9" t="s">
        <v>3181</v>
      </c>
      <c r="J530" s="10">
        <v>0.44660053</v>
      </c>
      <c r="K530" s="15" t="str">
        <f>IFERROR(__xludf.DUMMYFUNCTION("""COMPUTED_VALUE"""),"Bluverish")</f>
        <v>Bluverish</v>
      </c>
    </row>
    <row r="531">
      <c r="A531" s="6" t="s">
        <v>3182</v>
      </c>
      <c r="B531" s="6" t="s">
        <v>1345</v>
      </c>
      <c r="C531" s="7">
        <v>1.59315665E9</v>
      </c>
      <c r="D531" s="8">
        <f t="shared" si="1"/>
        <v>44008.10475</v>
      </c>
      <c r="E531" s="9" t="s">
        <v>111</v>
      </c>
      <c r="F531" s="9" t="s">
        <v>3183</v>
      </c>
      <c r="G531" s="6" t="s">
        <v>3184</v>
      </c>
      <c r="H531" s="14" t="b">
        <v>0</v>
      </c>
      <c r="I531" s="9" t="s">
        <v>3185</v>
      </c>
      <c r="J531" s="10">
        <v>0.4462949</v>
      </c>
      <c r="K531" s="15" t="str">
        <f>IFERROR(__xludf.DUMMYFUNCTION("""COMPUTED_VALUE"""),"Lokarin")</f>
        <v>Lokarin</v>
      </c>
    </row>
    <row r="532">
      <c r="A532" s="6" t="s">
        <v>3186</v>
      </c>
      <c r="B532" s="6" t="s">
        <v>3070</v>
      </c>
      <c r="C532" s="7">
        <v>1.591752219E9</v>
      </c>
      <c r="D532" s="8">
        <f t="shared" si="1"/>
        <v>43991.84976</v>
      </c>
      <c r="E532" s="9" t="s">
        <v>111</v>
      </c>
      <c r="F532" s="9" t="s">
        <v>3187</v>
      </c>
      <c r="G532" s="6" t="s">
        <v>3188</v>
      </c>
      <c r="H532" s="14" t="b">
        <v>0</v>
      </c>
      <c r="I532" s="9" t="s">
        <v>3189</v>
      </c>
      <c r="J532" s="10">
        <v>0.44596136</v>
      </c>
      <c r="K532" s="15" t="str">
        <f>IFERROR(__xludf.DUMMYFUNCTION("""COMPUTED_VALUE"""),"Rodosalis")</f>
        <v>Rodosalis</v>
      </c>
    </row>
    <row r="533">
      <c r="A533" s="6" t="s">
        <v>3190</v>
      </c>
      <c r="B533" s="6" t="s">
        <v>3191</v>
      </c>
      <c r="C533" s="7">
        <v>1.592423405E9</v>
      </c>
      <c r="D533" s="8">
        <f t="shared" si="1"/>
        <v>43999.61811</v>
      </c>
      <c r="E533" s="9" t="s">
        <v>23</v>
      </c>
      <c r="F533" s="9" t="s">
        <v>3192</v>
      </c>
      <c r="G533" s="6" t="s">
        <v>3193</v>
      </c>
      <c r="H533" s="14" t="b">
        <v>0</v>
      </c>
      <c r="I533" s="9" t="s">
        <v>3194</v>
      </c>
      <c r="J533" s="10">
        <v>0.44464937</v>
      </c>
      <c r="K533" s="15" t="str">
        <f>IFERROR(__xludf.DUMMYFUNCTION("""COMPUTED_VALUE"""),"bluemoon1333")</f>
        <v>bluemoon1333</v>
      </c>
    </row>
    <row r="534">
      <c r="A534" s="6" t="s">
        <v>3195</v>
      </c>
      <c r="B534" s="6" t="s">
        <v>3196</v>
      </c>
      <c r="C534" s="7">
        <v>1.591765632E9</v>
      </c>
      <c r="D534" s="8">
        <f t="shared" si="1"/>
        <v>43992.005</v>
      </c>
      <c r="E534" s="6" t="s">
        <v>32</v>
      </c>
      <c r="F534" s="9" t="s">
        <v>3197</v>
      </c>
      <c r="G534" s="6" t="s">
        <v>3198</v>
      </c>
      <c r="H534" s="14" t="b">
        <v>1</v>
      </c>
      <c r="I534" s="9" t="s">
        <v>3197</v>
      </c>
      <c r="J534" s="10">
        <v>0.44434482</v>
      </c>
      <c r="K534" s="15" t="str">
        <f>IFERROR(__xludf.DUMMYFUNCTION("""COMPUTED_VALUE"""),"tehnico")</f>
        <v>tehnico</v>
      </c>
    </row>
    <row r="535">
      <c r="A535" s="5" t="s">
        <v>3199</v>
      </c>
      <c r="B535" s="6" t="s">
        <v>3200</v>
      </c>
      <c r="C535" s="7">
        <v>1.591304205E9</v>
      </c>
      <c r="D535" s="8">
        <f t="shared" si="1"/>
        <v>43986.66441</v>
      </c>
      <c r="E535" s="9" t="s">
        <v>23</v>
      </c>
      <c r="F535" s="9" t="s">
        <v>3201</v>
      </c>
      <c r="G535" s="6" t="s">
        <v>3202</v>
      </c>
      <c r="H535" s="14" t="b">
        <v>0</v>
      </c>
      <c r="I535" s="9" t="s">
        <v>3203</v>
      </c>
      <c r="J535" s="10">
        <v>0.44433802</v>
      </c>
      <c r="K535" s="15" t="str">
        <f>IFERROR(__xludf.DUMMYFUNCTION("""COMPUTED_VALUE"""),"koiven")</f>
        <v>koiven</v>
      </c>
    </row>
    <row r="536">
      <c r="A536" s="6" t="s">
        <v>3204</v>
      </c>
      <c r="B536" s="6" t="s">
        <v>1165</v>
      </c>
      <c r="C536" s="7">
        <v>1.591069418E9</v>
      </c>
      <c r="D536" s="8">
        <f t="shared" si="1"/>
        <v>43983.94697</v>
      </c>
      <c r="E536" s="9" t="s">
        <v>1124</v>
      </c>
      <c r="F536" s="9" t="s">
        <v>3205</v>
      </c>
      <c r="G536" s="6" t="s">
        <v>3206</v>
      </c>
      <c r="H536" s="14" t="b">
        <v>0</v>
      </c>
      <c r="I536" s="9" t="s">
        <v>3207</v>
      </c>
      <c r="J536" s="10">
        <v>0.44428688</v>
      </c>
      <c r="K536" s="15" t="str">
        <f>IFERROR(__xludf.DUMMYFUNCTION("""COMPUTED_VALUE"""),"ModeratorInTraining")</f>
        <v>ModeratorInTraining</v>
      </c>
    </row>
    <row r="537">
      <c r="A537" s="6" t="s">
        <v>3208</v>
      </c>
      <c r="B537" s="6" t="s">
        <v>1522</v>
      </c>
      <c r="C537" s="7">
        <v>1.592961118E9</v>
      </c>
      <c r="D537" s="8">
        <f t="shared" si="1"/>
        <v>44005.84164</v>
      </c>
      <c r="E537" s="9" t="s">
        <v>23</v>
      </c>
      <c r="F537" s="9" t="s">
        <v>3209</v>
      </c>
      <c r="G537" s="6" t="s">
        <v>3210</v>
      </c>
      <c r="H537" s="14" t="b">
        <v>0</v>
      </c>
      <c r="I537" s="9" t="s">
        <v>3211</v>
      </c>
      <c r="J537" s="10">
        <v>0.44397268</v>
      </c>
      <c r="K537" s="15" t="str">
        <f>IFERROR(__xludf.DUMMYFUNCTION("""COMPUTED_VALUE"""),"Tuxedo_Masquerain")</f>
        <v>Tuxedo_Masquerain</v>
      </c>
    </row>
    <row r="538">
      <c r="A538" s="6" t="s">
        <v>3208</v>
      </c>
      <c r="B538" s="6" t="s">
        <v>1522</v>
      </c>
      <c r="C538" s="7">
        <v>1.592963395E9</v>
      </c>
      <c r="D538" s="8">
        <f t="shared" si="1"/>
        <v>44005.868</v>
      </c>
      <c r="E538" s="9" t="s">
        <v>23</v>
      </c>
      <c r="F538" s="9" t="s">
        <v>3212</v>
      </c>
      <c r="G538" s="6" t="s">
        <v>3213</v>
      </c>
      <c r="H538" s="14" t="b">
        <v>0</v>
      </c>
      <c r="I538" s="9" t="s">
        <v>3214</v>
      </c>
      <c r="J538" s="10">
        <v>0.44397268</v>
      </c>
      <c r="K538" s="15" t="str">
        <f>IFERROR(__xludf.DUMMYFUNCTION("""COMPUTED_VALUE"""),"john-willongton")</f>
        <v>john-willongton</v>
      </c>
    </row>
    <row r="539">
      <c r="A539" s="5" t="s">
        <v>3215</v>
      </c>
      <c r="B539" s="6" t="s">
        <v>1327</v>
      </c>
      <c r="C539" s="7">
        <v>1.592218556E9</v>
      </c>
      <c r="D539" s="8">
        <f t="shared" si="1"/>
        <v>43997.24718</v>
      </c>
      <c r="E539" s="9" t="s">
        <v>3216</v>
      </c>
      <c r="F539" s="9" t="s">
        <v>3217</v>
      </c>
      <c r="G539" s="6" t="s">
        <v>3218</v>
      </c>
      <c r="H539" s="14" t="b">
        <v>0</v>
      </c>
      <c r="I539" s="9" t="s">
        <v>3219</v>
      </c>
      <c r="J539" s="10">
        <v>0.44361308</v>
      </c>
      <c r="K539" s="15" t="str">
        <f>IFERROR(__xludf.DUMMYFUNCTION("""COMPUTED_VALUE"""),"KTAWAY1991")</f>
        <v>KTAWAY1991</v>
      </c>
    </row>
    <row r="540">
      <c r="A540" s="6" t="s">
        <v>3220</v>
      </c>
      <c r="B540" s="6" t="s">
        <v>991</v>
      </c>
      <c r="C540" s="7">
        <v>1.591070802E9</v>
      </c>
      <c r="D540" s="8">
        <f t="shared" si="1"/>
        <v>43983.96299</v>
      </c>
      <c r="E540" s="9" t="s">
        <v>12</v>
      </c>
      <c r="F540" s="9" t="s">
        <v>3221</v>
      </c>
      <c r="G540" s="6" t="s">
        <v>3222</v>
      </c>
      <c r="H540" s="14" t="b">
        <v>0</v>
      </c>
      <c r="I540" s="9" t="s">
        <v>3223</v>
      </c>
      <c r="J540" s="10">
        <v>0.44299307</v>
      </c>
      <c r="K540" s="15" t="str">
        <f>IFERROR(__xludf.DUMMYFUNCTION("""COMPUTED_VALUE"""),"RowBowBooty")</f>
        <v>RowBowBooty</v>
      </c>
    </row>
    <row r="541">
      <c r="A541" s="5" t="s">
        <v>3224</v>
      </c>
      <c r="B541" s="6" t="s">
        <v>1067</v>
      </c>
      <c r="C541" s="7">
        <v>1.591306047E9</v>
      </c>
      <c r="D541" s="8">
        <f t="shared" si="1"/>
        <v>43986.68573</v>
      </c>
      <c r="E541" s="9" t="s">
        <v>23</v>
      </c>
      <c r="F541" s="9" t="s">
        <v>3225</v>
      </c>
      <c r="G541" s="6" t="s">
        <v>3226</v>
      </c>
      <c r="H541" s="14" t="b">
        <v>0</v>
      </c>
      <c r="I541" s="9" t="s">
        <v>3227</v>
      </c>
      <c r="J541" s="10">
        <v>0.442846</v>
      </c>
      <c r="K541" s="15" t="str">
        <f>IFERROR(__xludf.DUMMYFUNCTION("""COMPUTED_VALUE"""),"RuthlessStrategist")</f>
        <v>RuthlessStrategist</v>
      </c>
    </row>
    <row r="542">
      <c r="A542" s="6" t="s">
        <v>3228</v>
      </c>
      <c r="B542" s="6" t="s">
        <v>930</v>
      </c>
      <c r="C542" s="7">
        <v>1.593121612E9</v>
      </c>
      <c r="D542" s="8">
        <f t="shared" si="1"/>
        <v>44007.69921</v>
      </c>
      <c r="E542" s="9" t="s">
        <v>2227</v>
      </c>
      <c r="F542" s="9" t="s">
        <v>3229</v>
      </c>
      <c r="G542" s="6" t="s">
        <v>3230</v>
      </c>
      <c r="H542" s="14" t="b">
        <v>0</v>
      </c>
      <c r="I542" s="9" t="s">
        <v>3231</v>
      </c>
      <c r="J542" s="10">
        <v>0.44276476</v>
      </c>
      <c r="K542" s="15" t="str">
        <f>IFERROR(__xludf.DUMMYFUNCTION("""COMPUTED_VALUE"""),"realConnorMcdavid97")</f>
        <v>realConnorMcdavid97</v>
      </c>
    </row>
    <row r="543">
      <c r="A543" s="6" t="s">
        <v>3232</v>
      </c>
      <c r="B543" s="6" t="s">
        <v>1522</v>
      </c>
      <c r="C543" s="7">
        <v>1.592428088E9</v>
      </c>
      <c r="D543" s="8">
        <f t="shared" si="1"/>
        <v>43999.67231</v>
      </c>
      <c r="E543" s="9" t="s">
        <v>23</v>
      </c>
      <c r="F543" s="9" t="s">
        <v>3233</v>
      </c>
      <c r="G543" s="6" t="s">
        <v>3234</v>
      </c>
      <c r="H543" s="14" t="b">
        <v>0</v>
      </c>
      <c r="I543" s="9" t="s">
        <v>3235</v>
      </c>
      <c r="J543" s="10">
        <v>0.44249022</v>
      </c>
      <c r="K543" s="15" t="str">
        <f>IFERROR(__xludf.DUMMYFUNCTION("""COMPUTED_VALUE"""),"higgernaut")</f>
        <v>higgernaut</v>
      </c>
    </row>
    <row r="544">
      <c r="A544" s="6" t="s">
        <v>3236</v>
      </c>
      <c r="B544" s="6" t="s">
        <v>3237</v>
      </c>
      <c r="C544" s="7">
        <v>1.591365591E9</v>
      </c>
      <c r="D544" s="8">
        <f t="shared" si="1"/>
        <v>43987.3749</v>
      </c>
      <c r="E544" s="9" t="s">
        <v>1605</v>
      </c>
      <c r="F544" s="9" t="s">
        <v>3238</v>
      </c>
      <c r="G544" s="6" t="s">
        <v>3239</v>
      </c>
      <c r="H544" s="14" t="b">
        <v>0</v>
      </c>
      <c r="I544" s="9" t="s">
        <v>3240</v>
      </c>
      <c r="J544" s="10">
        <v>0.4422136</v>
      </c>
      <c r="K544" s="15" t="str">
        <f>IFERROR(__xludf.DUMMYFUNCTION("""COMPUTED_VALUE"""),"twiitter")</f>
        <v>twiitter</v>
      </c>
    </row>
    <row r="545">
      <c r="A545" s="6" t="s">
        <v>3241</v>
      </c>
      <c r="B545" s="6" t="s">
        <v>925</v>
      </c>
      <c r="C545" s="7">
        <v>1.591295418E9</v>
      </c>
      <c r="D545" s="8">
        <f t="shared" si="1"/>
        <v>43986.56271</v>
      </c>
      <c r="E545" s="9" t="s">
        <v>36</v>
      </c>
      <c r="F545" s="9" t="s">
        <v>3242</v>
      </c>
      <c r="G545" s="6" t="s">
        <v>3243</v>
      </c>
      <c r="H545" s="14" t="b">
        <v>0</v>
      </c>
      <c r="I545" s="9" t="s">
        <v>3244</v>
      </c>
      <c r="J545" s="10">
        <v>0.44206896</v>
      </c>
      <c r="K545" s="15" t="str">
        <f>IFERROR(__xludf.DUMMYFUNCTION("""COMPUTED_VALUE"""),"theusernameIhavepick")</f>
        <v>theusernameIhavepick</v>
      </c>
    </row>
    <row r="546">
      <c r="A546" s="6" t="s">
        <v>3245</v>
      </c>
      <c r="B546" s="6" t="s">
        <v>2245</v>
      </c>
      <c r="C546" s="7">
        <v>1.59205828E9</v>
      </c>
      <c r="D546" s="8">
        <f t="shared" si="1"/>
        <v>43995.39213</v>
      </c>
      <c r="E546" s="6" t="s">
        <v>1171</v>
      </c>
      <c r="F546" s="9" t="s">
        <v>3246</v>
      </c>
      <c r="G546" s="6" t="s">
        <v>3247</v>
      </c>
      <c r="H546" s="14" t="b">
        <v>0</v>
      </c>
      <c r="I546" s="9" t="s">
        <v>3246</v>
      </c>
      <c r="J546" s="10">
        <v>0.4416666</v>
      </c>
      <c r="K546" s="15" t="str">
        <f>IFERROR(__xludf.DUMMYFUNCTION("""COMPUTED_VALUE"""),"HarsH_DA_TrolL")</f>
        <v>HarsH_DA_TrolL</v>
      </c>
    </row>
    <row r="547">
      <c r="A547" s="6" t="s">
        <v>3248</v>
      </c>
      <c r="B547" s="6" t="s">
        <v>3249</v>
      </c>
      <c r="C547" s="7">
        <v>1.592527513E9</v>
      </c>
      <c r="D547" s="8">
        <f t="shared" si="1"/>
        <v>44000.82307</v>
      </c>
      <c r="E547" s="6" t="s">
        <v>3250</v>
      </c>
      <c r="F547" s="9" t="s">
        <v>3251</v>
      </c>
      <c r="G547" s="6" t="s">
        <v>3252</v>
      </c>
      <c r="H547" s="14" t="b">
        <v>0</v>
      </c>
      <c r="I547" s="9" t="s">
        <v>3253</v>
      </c>
      <c r="J547" s="10">
        <v>0.44081175</v>
      </c>
      <c r="K547" s="15" t="str">
        <f>IFERROR(__xludf.DUMMYFUNCTION("""COMPUTED_VALUE"""),"kike_shill")</f>
        <v>kike_shill</v>
      </c>
    </row>
    <row r="548">
      <c r="A548" s="6" t="s">
        <v>3254</v>
      </c>
      <c r="B548" s="6" t="s">
        <v>1327</v>
      </c>
      <c r="C548" s="7">
        <v>1.591966526E9</v>
      </c>
      <c r="D548" s="8">
        <f t="shared" si="1"/>
        <v>43994.33016</v>
      </c>
      <c r="E548" s="9" t="s">
        <v>194</v>
      </c>
      <c r="F548" s="9" t="s">
        <v>3255</v>
      </c>
      <c r="G548" s="6" t="s">
        <v>3256</v>
      </c>
      <c r="H548" s="14" t="b">
        <v>0</v>
      </c>
      <c r="I548" s="9" t="s">
        <v>3257</v>
      </c>
      <c r="J548" s="10">
        <v>0.44052464</v>
      </c>
      <c r="K548" s="15" t="str">
        <f>IFERROR(__xludf.DUMMYFUNCTION("""COMPUTED_VALUE"""),"Schlitter_bahn")</f>
        <v>Schlitter_bahn</v>
      </c>
    </row>
    <row r="549">
      <c r="A549" s="6" t="s">
        <v>3258</v>
      </c>
      <c r="B549" s="6" t="s">
        <v>3259</v>
      </c>
      <c r="C549" s="7">
        <v>1.592708011E9</v>
      </c>
      <c r="D549" s="8">
        <f t="shared" si="1"/>
        <v>44002.91216</v>
      </c>
      <c r="E549" s="9" t="s">
        <v>23</v>
      </c>
      <c r="F549" s="9" t="s">
        <v>3260</v>
      </c>
      <c r="G549" s="6" t="s">
        <v>3261</v>
      </c>
      <c r="H549" s="14" t="b">
        <v>0</v>
      </c>
      <c r="I549" s="9" t="s">
        <v>3262</v>
      </c>
      <c r="J549" s="10">
        <v>0.43965694</v>
      </c>
      <c r="K549" s="15" t="str">
        <f>IFERROR(__xludf.DUMMYFUNCTION("""COMPUTED_VALUE"""),"yikes89")</f>
        <v>yikes89</v>
      </c>
    </row>
    <row r="550">
      <c r="A550" s="6" t="s">
        <v>3263</v>
      </c>
      <c r="B550" s="6" t="s">
        <v>1327</v>
      </c>
      <c r="C550" s="7">
        <v>1.592509048E9</v>
      </c>
      <c r="D550" s="8">
        <f t="shared" si="1"/>
        <v>44000.60935</v>
      </c>
      <c r="E550" s="9" t="s">
        <v>2764</v>
      </c>
      <c r="F550" s="9" t="s">
        <v>3264</v>
      </c>
      <c r="G550" s="6" t="s">
        <v>3265</v>
      </c>
      <c r="H550" s="14" t="b">
        <v>0</v>
      </c>
      <c r="I550" s="9" t="s">
        <v>3266</v>
      </c>
      <c r="J550" s="10">
        <v>0.43940026</v>
      </c>
      <c r="K550" s="15" t="str">
        <f>IFERROR(__xludf.DUMMYFUNCTION("""COMPUTED_VALUE"""),"CrankyCanuck92")</f>
        <v>CrankyCanuck92</v>
      </c>
    </row>
    <row r="551">
      <c r="A551" s="6" t="s">
        <v>3267</v>
      </c>
      <c r="B551" s="6" t="s">
        <v>978</v>
      </c>
      <c r="C551" s="7">
        <v>1.591321387E9</v>
      </c>
      <c r="D551" s="8">
        <f t="shared" si="1"/>
        <v>43986.86328</v>
      </c>
      <c r="E551" s="9" t="s">
        <v>23</v>
      </c>
      <c r="F551" s="9" t="s">
        <v>3268</v>
      </c>
      <c r="G551" s="6" t="s">
        <v>3269</v>
      </c>
      <c r="H551" s="14" t="b">
        <v>0</v>
      </c>
      <c r="I551" s="9" t="s">
        <v>3270</v>
      </c>
      <c r="J551" s="10">
        <v>0.43729347</v>
      </c>
      <c r="K551" s="15" t="str">
        <f>IFERROR(__xludf.DUMMYFUNCTION("""COMPUTED_VALUE"""),"megachaise")</f>
        <v>megachaise</v>
      </c>
    </row>
    <row r="552">
      <c r="A552" s="6" t="s">
        <v>3271</v>
      </c>
      <c r="B552" s="6" t="s">
        <v>3272</v>
      </c>
      <c r="C552" s="7">
        <v>1.591478441E9</v>
      </c>
      <c r="D552" s="8">
        <f t="shared" si="1"/>
        <v>43988.68103</v>
      </c>
      <c r="E552" s="9" t="s">
        <v>17</v>
      </c>
      <c r="F552" s="9" t="s">
        <v>3273</v>
      </c>
      <c r="G552" s="6" t="s">
        <v>3274</v>
      </c>
      <c r="H552" s="14" t="b">
        <v>0</v>
      </c>
      <c r="I552" s="9" t="s">
        <v>3275</v>
      </c>
      <c r="J552" s="10">
        <v>0.4370824</v>
      </c>
      <c r="K552" s="15" t="str">
        <f>IFERROR(__xludf.DUMMYFUNCTION("""COMPUTED_VALUE"""),"ChickennDiddle")</f>
        <v>ChickennDiddle</v>
      </c>
    </row>
    <row r="553">
      <c r="A553" s="6" t="s">
        <v>3276</v>
      </c>
      <c r="B553" s="6" t="s">
        <v>1165</v>
      </c>
      <c r="C553" s="7">
        <v>1.592189029E9</v>
      </c>
      <c r="D553" s="8">
        <f t="shared" si="1"/>
        <v>43996.90543</v>
      </c>
      <c r="E553" s="9" t="s">
        <v>784</v>
      </c>
      <c r="F553" s="9" t="s">
        <v>3277</v>
      </c>
      <c r="G553" s="6" t="s">
        <v>3278</v>
      </c>
      <c r="H553" s="14" t="b">
        <v>0</v>
      </c>
      <c r="I553" s="9" t="s">
        <v>3279</v>
      </c>
      <c r="J553" s="10">
        <v>0.43695518</v>
      </c>
      <c r="K553" s="15" t="str">
        <f>IFERROR(__xludf.DUMMYFUNCTION("""COMPUTED_VALUE"""),"yimmy51")</f>
        <v>yimmy51</v>
      </c>
    </row>
    <row r="554">
      <c r="A554" s="6" t="s">
        <v>3280</v>
      </c>
      <c r="B554" s="6" t="s">
        <v>1610</v>
      </c>
      <c r="C554" s="7">
        <v>1.592598988E9</v>
      </c>
      <c r="D554" s="8">
        <f t="shared" si="1"/>
        <v>44001.65032</v>
      </c>
      <c r="E554" s="9" t="s">
        <v>2764</v>
      </c>
      <c r="F554" s="9" t="s">
        <v>3281</v>
      </c>
      <c r="G554" s="6" t="s">
        <v>3282</v>
      </c>
      <c r="H554" s="14" t="b">
        <v>0</v>
      </c>
      <c r="I554" s="9" t="s">
        <v>3283</v>
      </c>
      <c r="J554" s="10">
        <v>0.4366815</v>
      </c>
      <c r="K554" s="15" t="str">
        <f>IFERROR(__xludf.DUMMYFUNCTION("""COMPUTED_VALUE"""),"TakeshimaSamurai")</f>
        <v>TakeshimaSamurai</v>
      </c>
    </row>
    <row r="555">
      <c r="A555" s="6" t="s">
        <v>3284</v>
      </c>
      <c r="B555" s="6" t="s">
        <v>3285</v>
      </c>
      <c r="C555" s="7">
        <v>1.592173109E9</v>
      </c>
      <c r="D555" s="8">
        <f t="shared" si="1"/>
        <v>43996.72117</v>
      </c>
      <c r="E555" s="9" t="s">
        <v>17</v>
      </c>
      <c r="F555" s="9" t="s">
        <v>3286</v>
      </c>
      <c r="G555" s="6" t="s">
        <v>3287</v>
      </c>
      <c r="H555" s="14" t="b">
        <v>0</v>
      </c>
      <c r="I555" s="9" t="s">
        <v>3288</v>
      </c>
      <c r="J555" s="10">
        <v>0.43618485</v>
      </c>
      <c r="K555" s="15" t="str">
        <f>IFERROR(__xludf.DUMMYFUNCTION("""COMPUTED_VALUE"""),"McMillennial")</f>
        <v>McMillennial</v>
      </c>
    </row>
    <row r="556">
      <c r="A556" s="6" t="s">
        <v>3289</v>
      </c>
      <c r="B556" s="6" t="s">
        <v>1201</v>
      </c>
      <c r="C556" s="7">
        <v>1.591589001E9</v>
      </c>
      <c r="D556" s="8">
        <f t="shared" si="1"/>
        <v>43989.96066</v>
      </c>
      <c r="E556" s="9" t="s">
        <v>17</v>
      </c>
      <c r="F556" s="9" t="s">
        <v>3290</v>
      </c>
      <c r="G556" s="6" t="s">
        <v>3291</v>
      </c>
      <c r="H556" s="14" t="b">
        <v>0</v>
      </c>
      <c r="I556" s="9" t="s">
        <v>3292</v>
      </c>
      <c r="J556" s="10">
        <v>0.43574</v>
      </c>
      <c r="K556" s="15" t="str">
        <f>IFERROR(__xludf.DUMMYFUNCTION("""COMPUTED_VALUE"""),"AlpacaNoir")</f>
        <v>AlpacaNoir</v>
      </c>
    </row>
    <row r="557">
      <c r="A557" s="6" t="s">
        <v>3293</v>
      </c>
      <c r="B557" s="6" t="s">
        <v>3294</v>
      </c>
      <c r="C557" s="7">
        <v>1.592179363E9</v>
      </c>
      <c r="D557" s="8">
        <f t="shared" si="1"/>
        <v>43996.79355</v>
      </c>
      <c r="E557" s="9" t="s">
        <v>1678</v>
      </c>
      <c r="F557" s="9" t="s">
        <v>3295</v>
      </c>
      <c r="G557" s="6" t="s">
        <v>3296</v>
      </c>
      <c r="H557" s="14" t="b">
        <v>0</v>
      </c>
      <c r="I557" s="9" t="s">
        <v>3297</v>
      </c>
      <c r="J557" s="10">
        <v>0.43543196</v>
      </c>
      <c r="K557" s="15" t="str">
        <f>IFERROR(__xludf.DUMMYFUNCTION("""COMPUTED_VALUE"""),"Gen_Z_Perspective")</f>
        <v>Gen_Z_Perspective</v>
      </c>
    </row>
    <row r="558">
      <c r="A558" s="6" t="s">
        <v>3298</v>
      </c>
      <c r="B558" s="6" t="s">
        <v>1610</v>
      </c>
      <c r="C558" s="7">
        <v>1.591251536E9</v>
      </c>
      <c r="D558" s="8">
        <f t="shared" si="1"/>
        <v>43986.05481</v>
      </c>
      <c r="E558" s="9" t="s">
        <v>173</v>
      </c>
      <c r="F558" s="9" t="s">
        <v>3299</v>
      </c>
      <c r="G558" s="6" t="s">
        <v>3300</v>
      </c>
      <c r="H558" s="14" t="b">
        <v>0</v>
      </c>
      <c r="I558" s="9" t="s">
        <v>3301</v>
      </c>
      <c r="J558" s="10">
        <v>0.4334648</v>
      </c>
      <c r="K558" s="15" t="str">
        <f>IFERROR(__xludf.DUMMYFUNCTION("""COMPUTED_VALUE"""),"bretto2004")</f>
        <v>bretto2004</v>
      </c>
    </row>
    <row r="559">
      <c r="A559" s="6" t="s">
        <v>3302</v>
      </c>
      <c r="B559" s="6" t="s">
        <v>2585</v>
      </c>
      <c r="C559" s="7">
        <v>1.591480116E9</v>
      </c>
      <c r="D559" s="8">
        <f t="shared" si="1"/>
        <v>43988.70042</v>
      </c>
      <c r="E559" s="6" t="s">
        <v>32</v>
      </c>
      <c r="F559" s="9" t="s">
        <v>3303</v>
      </c>
      <c r="G559" s="6" t="s">
        <v>3304</v>
      </c>
      <c r="H559" s="14" t="b">
        <v>1</v>
      </c>
      <c r="I559" s="9" t="s">
        <v>3303</v>
      </c>
      <c r="J559" s="10">
        <v>0.43265846</v>
      </c>
      <c r="K559" s="15" t="str">
        <f>IFERROR(__xludf.DUMMYFUNCTION("""COMPUTED_VALUE"""),"ryersonmd2")</f>
        <v>ryersonmd2</v>
      </c>
    </row>
    <row r="560">
      <c r="A560" s="6" t="s">
        <v>3305</v>
      </c>
      <c r="B560" s="6" t="s">
        <v>1007</v>
      </c>
      <c r="C560" s="7">
        <v>1.591552104E9</v>
      </c>
      <c r="D560" s="8">
        <f t="shared" si="1"/>
        <v>43989.53361</v>
      </c>
      <c r="E560" s="6" t="s">
        <v>1008</v>
      </c>
      <c r="F560" s="9" t="s">
        <v>3306</v>
      </c>
      <c r="G560" s="6" t="s">
        <v>3307</v>
      </c>
      <c r="H560" s="14" t="b">
        <v>0</v>
      </c>
      <c r="I560" s="9" t="s">
        <v>3308</v>
      </c>
      <c r="J560" s="10">
        <v>0.43265426</v>
      </c>
      <c r="K560" s="15" t="str">
        <f>IFERROR(__xludf.DUMMYFUNCTION("""COMPUTED_VALUE"""),"EscapeModernity")</f>
        <v>EscapeModernity</v>
      </c>
    </row>
    <row r="561">
      <c r="A561" s="5" t="s">
        <v>3309</v>
      </c>
      <c r="B561" s="6" t="s">
        <v>930</v>
      </c>
      <c r="C561" s="7">
        <v>1.593373803E9</v>
      </c>
      <c r="D561" s="8">
        <f t="shared" si="1"/>
        <v>44010.61809</v>
      </c>
      <c r="E561" s="9" t="s">
        <v>3310</v>
      </c>
      <c r="F561" s="9" t="s">
        <v>3311</v>
      </c>
      <c r="G561" s="6" t="s">
        <v>3312</v>
      </c>
      <c r="H561" s="14" t="b">
        <v>0</v>
      </c>
      <c r="I561" s="9" t="s">
        <v>3313</v>
      </c>
      <c r="J561" s="10">
        <v>0.43178293</v>
      </c>
      <c r="K561" s="15" t="str">
        <f>IFERROR(__xludf.DUMMYFUNCTION("""COMPUTED_VALUE"""),"badpokerface123")</f>
        <v>badpokerface123</v>
      </c>
    </row>
    <row r="562">
      <c r="A562" s="6" t="s">
        <v>3314</v>
      </c>
      <c r="B562" s="6" t="s">
        <v>862</v>
      </c>
      <c r="C562" s="7">
        <v>1.591150749E9</v>
      </c>
      <c r="D562" s="8">
        <f t="shared" si="1"/>
        <v>43984.8883</v>
      </c>
      <c r="E562" s="9" t="s">
        <v>17</v>
      </c>
      <c r="F562" s="9" t="s">
        <v>3315</v>
      </c>
      <c r="G562" s="6" t="s">
        <v>3316</v>
      </c>
      <c r="H562" s="14" t="b">
        <v>0</v>
      </c>
      <c r="I562" s="9" t="s">
        <v>3317</v>
      </c>
      <c r="J562" s="10">
        <v>0.43159595</v>
      </c>
      <c r="K562" s="15" t="str">
        <f>IFERROR(__xludf.DUMMYFUNCTION("""COMPUTED_VALUE"""),"wwoteloww")</f>
        <v>wwoteloww</v>
      </c>
    </row>
    <row r="563">
      <c r="A563" s="6" t="s">
        <v>3318</v>
      </c>
      <c r="B563" s="6" t="s">
        <v>3319</v>
      </c>
      <c r="C563" s="7">
        <v>1.592919526E9</v>
      </c>
      <c r="D563" s="8">
        <f t="shared" si="1"/>
        <v>44005.36025</v>
      </c>
      <c r="E563" s="9" t="s">
        <v>23</v>
      </c>
      <c r="F563" s="9" t="s">
        <v>3320</v>
      </c>
      <c r="G563" s="6" t="s">
        <v>3321</v>
      </c>
      <c r="H563" s="14" t="b">
        <v>0</v>
      </c>
      <c r="I563" s="9" t="s">
        <v>3322</v>
      </c>
      <c r="J563" s="10">
        <v>0.43080136</v>
      </c>
      <c r="K563" s="15" t="str">
        <f>IFERROR(__xludf.DUMMYFUNCTION("""COMPUTED_VALUE"""),"thealphabetagent")</f>
        <v>thealphabetagent</v>
      </c>
    </row>
    <row r="564">
      <c r="A564" s="6" t="s">
        <v>3323</v>
      </c>
      <c r="B564" s="6" t="s">
        <v>1345</v>
      </c>
      <c r="C564" s="7">
        <v>1.591557456E9</v>
      </c>
      <c r="D564" s="8">
        <f t="shared" si="1"/>
        <v>43989.59556</v>
      </c>
      <c r="E564" s="9" t="s">
        <v>23</v>
      </c>
      <c r="F564" s="9" t="s">
        <v>3324</v>
      </c>
      <c r="G564" s="6" t="s">
        <v>3325</v>
      </c>
      <c r="H564" s="14" t="b">
        <v>0</v>
      </c>
      <c r="I564" s="9" t="s">
        <v>3326</v>
      </c>
      <c r="J564" s="10">
        <v>0.43051377</v>
      </c>
      <c r="K564" s="15" t="str">
        <f>IFERROR(__xludf.DUMMYFUNCTION("""COMPUTED_VALUE"""),"trot-trot")</f>
        <v>trot-trot</v>
      </c>
    </row>
    <row r="565">
      <c r="A565" s="6" t="s">
        <v>3327</v>
      </c>
      <c r="B565" s="6" t="s">
        <v>930</v>
      </c>
      <c r="C565" s="7">
        <v>1.59243514E9</v>
      </c>
      <c r="D565" s="8">
        <f t="shared" si="1"/>
        <v>43999.75394</v>
      </c>
      <c r="E565" s="9" t="s">
        <v>413</v>
      </c>
      <c r="F565" s="9" t="s">
        <v>3328</v>
      </c>
      <c r="G565" s="6" t="s">
        <v>3329</v>
      </c>
      <c r="H565" s="14" t="b">
        <v>0</v>
      </c>
      <c r="I565" s="9" t="s">
        <v>3330</v>
      </c>
      <c r="J565" s="10">
        <v>0.4304185</v>
      </c>
      <c r="K565" s="15" t="str">
        <f>IFERROR(__xludf.DUMMYFUNCTION("""COMPUTED_VALUE"""),"MehPostingMeh")</f>
        <v>MehPostingMeh</v>
      </c>
    </row>
    <row r="566">
      <c r="A566" s="6" t="s">
        <v>3331</v>
      </c>
      <c r="B566" s="6" t="s">
        <v>3332</v>
      </c>
      <c r="C566" s="7">
        <v>1.591449329E9</v>
      </c>
      <c r="D566" s="8">
        <f t="shared" si="1"/>
        <v>43988.34409</v>
      </c>
      <c r="E566" s="6" t="s">
        <v>32</v>
      </c>
      <c r="F566" s="9" t="s">
        <v>3333</v>
      </c>
      <c r="G566" s="6" t="s">
        <v>3334</v>
      </c>
      <c r="H566" s="14" t="b">
        <v>1</v>
      </c>
      <c r="I566" s="9" t="s">
        <v>3333</v>
      </c>
      <c r="J566" s="10">
        <v>0.43029925</v>
      </c>
      <c r="K566" s="15" t="str">
        <f>IFERROR(__xludf.DUMMYFUNCTION("""COMPUTED_VALUE"""),"keeporderinplace")</f>
        <v>keeporderinplace</v>
      </c>
    </row>
    <row r="567">
      <c r="A567" s="6" t="s">
        <v>3335</v>
      </c>
      <c r="B567" s="6" t="s">
        <v>1128</v>
      </c>
      <c r="C567" s="7">
        <v>1.591527533E9</v>
      </c>
      <c r="D567" s="8">
        <f t="shared" si="1"/>
        <v>43989.24922</v>
      </c>
      <c r="E567" s="9" t="s">
        <v>23</v>
      </c>
      <c r="F567" s="9" t="s">
        <v>3336</v>
      </c>
      <c r="G567" s="6" t="s">
        <v>3337</v>
      </c>
      <c r="H567" s="14" t="b">
        <v>0</v>
      </c>
      <c r="I567" s="9" t="s">
        <v>3338</v>
      </c>
      <c r="J567" s="10">
        <v>0.4302901</v>
      </c>
      <c r="K567" s="15" t="str">
        <f>IFERROR(__xludf.DUMMYFUNCTION("""COMPUTED_VALUE"""),"SplendedTrepor")</f>
        <v>SplendedTrepor</v>
      </c>
    </row>
    <row r="568">
      <c r="A568" s="6" t="s">
        <v>3339</v>
      </c>
      <c r="B568" s="6" t="s">
        <v>1170</v>
      </c>
      <c r="C568" s="7">
        <v>1.592422688E9</v>
      </c>
      <c r="D568" s="8">
        <f t="shared" si="1"/>
        <v>43999.60981</v>
      </c>
      <c r="E568" s="9" t="s">
        <v>3340</v>
      </c>
      <c r="F568" s="9" t="s">
        <v>3341</v>
      </c>
      <c r="G568" s="6" t="s">
        <v>3342</v>
      </c>
      <c r="H568" s="14" t="b">
        <v>0</v>
      </c>
      <c r="I568" s="9" t="s">
        <v>3343</v>
      </c>
      <c r="J568" s="10">
        <v>0.42998198</v>
      </c>
      <c r="K568" s="15" t="str">
        <f>IFERROR(__xludf.DUMMYFUNCTION("""COMPUTED_VALUE"""),"OntarioFTW")</f>
        <v>OntarioFTW</v>
      </c>
    </row>
    <row r="569">
      <c r="A569" s="6" t="s">
        <v>3344</v>
      </c>
      <c r="B569" s="6" t="s">
        <v>1041</v>
      </c>
      <c r="C569" s="7">
        <v>1.592592259E9</v>
      </c>
      <c r="D569" s="8">
        <f t="shared" si="1"/>
        <v>44001.57244</v>
      </c>
      <c r="E569" s="9" t="s">
        <v>23</v>
      </c>
      <c r="F569" s="9" t="s">
        <v>3345</v>
      </c>
      <c r="G569" s="6" t="s">
        <v>3346</v>
      </c>
      <c r="H569" s="14" t="b">
        <v>0</v>
      </c>
      <c r="I569" s="9" t="s">
        <v>3347</v>
      </c>
      <c r="J569" s="10">
        <v>0.42827746</v>
      </c>
      <c r="K569" s="15" t="str">
        <f>IFERROR(__xludf.DUMMYFUNCTION("""COMPUTED_VALUE"""),"lieveheersbaarsje")</f>
        <v>lieveheersbaarsje</v>
      </c>
    </row>
    <row r="570">
      <c r="A570" s="5" t="s">
        <v>3348</v>
      </c>
      <c r="B570" s="6" t="s">
        <v>1522</v>
      </c>
      <c r="C570" s="7">
        <v>1.593119519E9</v>
      </c>
      <c r="D570" s="8">
        <f t="shared" si="1"/>
        <v>44007.67499</v>
      </c>
      <c r="E570" s="9" t="s">
        <v>111</v>
      </c>
      <c r="F570" s="9" t="s">
        <v>3349</v>
      </c>
      <c r="G570" s="6" t="s">
        <v>3350</v>
      </c>
      <c r="H570" s="14" t="b">
        <v>0</v>
      </c>
      <c r="I570" s="9" t="s">
        <v>3351</v>
      </c>
      <c r="J570" s="10">
        <v>0.42674115</v>
      </c>
      <c r="K570" s="15" t="str">
        <f>IFERROR(__xludf.DUMMYFUNCTION("""COMPUTED_VALUE"""),"NhlProShawn")</f>
        <v>NhlProShawn</v>
      </c>
    </row>
    <row r="571">
      <c r="A571" s="6" t="s">
        <v>3352</v>
      </c>
      <c r="B571" s="6" t="s">
        <v>2861</v>
      </c>
      <c r="C571" s="7">
        <v>1.591761416E9</v>
      </c>
      <c r="D571" s="8">
        <f t="shared" si="1"/>
        <v>43991.9562</v>
      </c>
      <c r="E571" s="6" t="s">
        <v>32</v>
      </c>
      <c r="F571" s="9" t="s">
        <v>3353</v>
      </c>
      <c r="G571" s="6" t="s">
        <v>3354</v>
      </c>
      <c r="H571" s="14" t="b">
        <v>1</v>
      </c>
      <c r="I571" s="9" t="s">
        <v>3353</v>
      </c>
      <c r="J571" s="10">
        <v>0.42655775</v>
      </c>
      <c r="K571" s="15" t="str">
        <f>IFERROR(__xludf.DUMMYFUNCTION("""COMPUTED_VALUE"""),"troutcommakilgore")</f>
        <v>troutcommakilgore</v>
      </c>
    </row>
    <row r="572">
      <c r="A572" s="6" t="s">
        <v>3355</v>
      </c>
      <c r="B572" s="6" t="s">
        <v>2861</v>
      </c>
      <c r="C572" s="7">
        <v>1.592714116E9</v>
      </c>
      <c r="D572" s="8">
        <f t="shared" si="1"/>
        <v>44002.98282</v>
      </c>
      <c r="E572" s="9" t="s">
        <v>2209</v>
      </c>
      <c r="F572" s="9" t="s">
        <v>3356</v>
      </c>
      <c r="G572" s="6" t="s">
        <v>3357</v>
      </c>
      <c r="H572" s="14" t="b">
        <v>0</v>
      </c>
      <c r="I572" s="9" t="s">
        <v>3358</v>
      </c>
      <c r="J572" s="10">
        <v>0.4238045</v>
      </c>
      <c r="K572" s="15" t="str">
        <f>IFERROR(__xludf.DUMMYFUNCTION("""COMPUTED_VALUE"""),"cowsqatter")</f>
        <v>cowsqatter</v>
      </c>
    </row>
    <row r="573">
      <c r="A573" s="6" t="s">
        <v>3359</v>
      </c>
      <c r="B573" s="6" t="s">
        <v>3360</v>
      </c>
      <c r="C573" s="7">
        <v>1.59128971E9</v>
      </c>
      <c r="D573" s="8">
        <f t="shared" si="1"/>
        <v>43986.49664</v>
      </c>
      <c r="E573" s="9" t="s">
        <v>17</v>
      </c>
      <c r="F573" s="9" t="s">
        <v>3361</v>
      </c>
      <c r="G573" s="6" t="s">
        <v>3362</v>
      </c>
      <c r="H573" s="14" t="b">
        <v>0</v>
      </c>
      <c r="I573" s="9" t="s">
        <v>3363</v>
      </c>
      <c r="J573" s="10">
        <v>0.4229856</v>
      </c>
      <c r="K573" s="15" t="str">
        <f>IFERROR(__xludf.DUMMYFUNCTION("""COMPUTED_VALUE"""),"Rex-Holes")</f>
        <v>Rex-Holes</v>
      </c>
    </row>
    <row r="574">
      <c r="A574" s="6" t="s">
        <v>3364</v>
      </c>
      <c r="B574" s="6" t="s">
        <v>1610</v>
      </c>
      <c r="C574" s="7">
        <v>1.591251577E9</v>
      </c>
      <c r="D574" s="8">
        <f t="shared" si="1"/>
        <v>43986.05529</v>
      </c>
      <c r="E574" s="9" t="s">
        <v>173</v>
      </c>
      <c r="F574" s="9" t="s">
        <v>3365</v>
      </c>
      <c r="G574" s="6" t="s">
        <v>3366</v>
      </c>
      <c r="H574" s="14" t="b">
        <v>0</v>
      </c>
      <c r="I574" s="9" t="s">
        <v>3301</v>
      </c>
      <c r="J574" s="10">
        <v>0.42217347</v>
      </c>
      <c r="K574" s="15" t="str">
        <f>IFERROR(__xludf.DUMMYFUNCTION("""COMPUTED_VALUE"""),"wylee_one")</f>
        <v>wylee_one</v>
      </c>
    </row>
    <row r="575">
      <c r="A575" s="6" t="s">
        <v>3364</v>
      </c>
      <c r="B575" s="6" t="s">
        <v>1610</v>
      </c>
      <c r="C575" s="7">
        <v>1.591251675E9</v>
      </c>
      <c r="D575" s="8">
        <f t="shared" si="1"/>
        <v>43986.05642</v>
      </c>
      <c r="E575" s="9" t="s">
        <v>1271</v>
      </c>
      <c r="F575" s="9" t="s">
        <v>3367</v>
      </c>
      <c r="G575" s="6" t="s">
        <v>3368</v>
      </c>
      <c r="H575" s="14" t="b">
        <v>0</v>
      </c>
      <c r="I575" s="9" t="s">
        <v>3369</v>
      </c>
      <c r="J575" s="10">
        <v>0.42217347</v>
      </c>
      <c r="K575" s="15" t="str">
        <f>IFERROR(__xludf.DUMMYFUNCTION("""COMPUTED_VALUE"""),"GameExpOfficial")</f>
        <v>GameExpOfficial</v>
      </c>
    </row>
    <row r="576">
      <c r="A576" s="6" t="s">
        <v>3364</v>
      </c>
      <c r="B576" s="6" t="s">
        <v>1610</v>
      </c>
      <c r="C576" s="7">
        <v>1.59125212E9</v>
      </c>
      <c r="D576" s="8">
        <f t="shared" si="1"/>
        <v>43986.06157</v>
      </c>
      <c r="E576" s="9" t="s">
        <v>173</v>
      </c>
      <c r="F576" s="9" t="s">
        <v>3370</v>
      </c>
      <c r="G576" s="6" t="s">
        <v>3371</v>
      </c>
      <c r="H576" s="14" t="b">
        <v>0</v>
      </c>
      <c r="I576" s="9" t="s">
        <v>3372</v>
      </c>
      <c r="J576" s="10">
        <v>0.42217347</v>
      </c>
      <c r="K576" s="15" t="str">
        <f>IFERROR(__xludf.DUMMYFUNCTION("""COMPUTED_VALUE"""),"demandbotrights")</f>
        <v>demandbotrights</v>
      </c>
    </row>
    <row r="577">
      <c r="A577" s="6" t="s">
        <v>3373</v>
      </c>
      <c r="B577" s="6" t="s">
        <v>1522</v>
      </c>
      <c r="C577" s="7">
        <v>1.592531791E9</v>
      </c>
      <c r="D577" s="8">
        <f t="shared" si="1"/>
        <v>44000.87258</v>
      </c>
      <c r="E577" s="9" t="s">
        <v>12</v>
      </c>
      <c r="F577" s="9" t="s">
        <v>3374</v>
      </c>
      <c r="G577" s="6" t="s">
        <v>3375</v>
      </c>
      <c r="H577" s="14" t="b">
        <v>0</v>
      </c>
      <c r="I577" s="9" t="s">
        <v>3376</v>
      </c>
      <c r="J577" s="10">
        <v>0.4221393</v>
      </c>
      <c r="K577" s="15" t="str">
        <f>IFERROR(__xludf.DUMMYFUNCTION("""COMPUTED_VALUE"""),"PoisonIvy2016")</f>
        <v>PoisonIvy2016</v>
      </c>
    </row>
    <row r="578">
      <c r="A578" s="5" t="s">
        <v>3377</v>
      </c>
      <c r="B578" s="6" t="s">
        <v>1737</v>
      </c>
      <c r="C578" s="7">
        <v>1.59128515E9</v>
      </c>
      <c r="D578" s="8">
        <f t="shared" si="1"/>
        <v>43986.44387</v>
      </c>
      <c r="E578" s="9" t="s">
        <v>12</v>
      </c>
      <c r="F578" s="9" t="s">
        <v>3378</v>
      </c>
      <c r="G578" s="6" t="s">
        <v>3379</v>
      </c>
      <c r="H578" s="14" t="b">
        <v>0</v>
      </c>
      <c r="I578" s="9" t="s">
        <v>3380</v>
      </c>
      <c r="J578" s="10">
        <v>0.4221363</v>
      </c>
      <c r="K578" s="15" t="str">
        <f>IFERROR(__xludf.DUMMYFUNCTION("""COMPUTED_VALUE"""),"justinisablacksimp")</f>
        <v>justinisablacksimp</v>
      </c>
    </row>
    <row r="579">
      <c r="A579" s="6" t="s">
        <v>3381</v>
      </c>
      <c r="B579" s="6" t="s">
        <v>2017</v>
      </c>
      <c r="C579" s="7">
        <v>1.593331748E9</v>
      </c>
      <c r="D579" s="8">
        <f t="shared" si="1"/>
        <v>44010.13134</v>
      </c>
      <c r="E579" s="9" t="s">
        <v>3382</v>
      </c>
      <c r="F579" s="9" t="s">
        <v>3383</v>
      </c>
      <c r="G579" s="6" t="s">
        <v>3384</v>
      </c>
      <c r="H579" s="14" t="b">
        <v>0</v>
      </c>
      <c r="I579" s="9" t="s">
        <v>3383</v>
      </c>
      <c r="J579" s="10">
        <v>0.42126867</v>
      </c>
      <c r="K579" s="15" t="str">
        <f>IFERROR(__xludf.DUMMYFUNCTION("""COMPUTED_VALUE"""),"SwedenYes69")</f>
        <v>SwedenYes69</v>
      </c>
    </row>
    <row r="580">
      <c r="A580" s="6" t="s">
        <v>3385</v>
      </c>
      <c r="B580" s="6" t="s">
        <v>1463</v>
      </c>
      <c r="C580" s="7">
        <v>1.591986275E9</v>
      </c>
      <c r="D580" s="8">
        <f t="shared" si="1"/>
        <v>43994.55874</v>
      </c>
      <c r="E580" s="6" t="s">
        <v>32</v>
      </c>
      <c r="F580" s="9" t="s">
        <v>3386</v>
      </c>
      <c r="G580" s="6" t="s">
        <v>3387</v>
      </c>
      <c r="H580" s="14" t="b">
        <v>1</v>
      </c>
      <c r="I580" s="9" t="s">
        <v>3386</v>
      </c>
      <c r="J580" s="10">
        <v>0.4206262</v>
      </c>
      <c r="K580" s="15" t="str">
        <f>IFERROR(__xludf.DUMMYFUNCTION("""COMPUTED_VALUE"""),"toronto_rapperz")</f>
        <v>toronto_rapperz</v>
      </c>
    </row>
    <row r="581">
      <c r="A581" s="6" t="s">
        <v>3388</v>
      </c>
      <c r="B581" s="6" t="s">
        <v>2040</v>
      </c>
      <c r="C581" s="7">
        <v>1.592484955E9</v>
      </c>
      <c r="D581" s="8">
        <f t="shared" si="1"/>
        <v>44000.3305</v>
      </c>
      <c r="E581" s="6" t="s">
        <v>32</v>
      </c>
      <c r="F581" s="9" t="s">
        <v>3389</v>
      </c>
      <c r="G581" s="6" t="s">
        <v>3390</v>
      </c>
      <c r="H581" s="14" t="b">
        <v>1</v>
      </c>
      <c r="I581" s="9" t="s">
        <v>3389</v>
      </c>
      <c r="J581" s="10">
        <v>0.42026383</v>
      </c>
      <c r="K581" s="15" t="str">
        <f>IFERROR(__xludf.DUMMYFUNCTION("""COMPUTED_VALUE"""),"Skippy_the_clown")</f>
        <v>Skippy_the_clown</v>
      </c>
    </row>
    <row r="582">
      <c r="A582" s="6" t="s">
        <v>3391</v>
      </c>
      <c r="B582" s="6" t="s">
        <v>1007</v>
      </c>
      <c r="C582" s="7">
        <v>1.591923573E9</v>
      </c>
      <c r="D582" s="8">
        <f t="shared" si="1"/>
        <v>43993.83302</v>
      </c>
      <c r="E582" s="9" t="s">
        <v>17</v>
      </c>
      <c r="F582" s="9" t="s">
        <v>3392</v>
      </c>
      <c r="G582" s="6" t="s">
        <v>3393</v>
      </c>
      <c r="H582" s="14" t="b">
        <v>0</v>
      </c>
      <c r="I582" s="9" t="s">
        <v>3394</v>
      </c>
      <c r="J582" s="10">
        <v>0.41956568</v>
      </c>
      <c r="K582" s="15" t="str">
        <f>IFERROR(__xludf.DUMMYFUNCTION("""COMPUTED_VALUE"""),"fuckboylicense")</f>
        <v>fuckboylicense</v>
      </c>
    </row>
    <row r="583">
      <c r="A583" s="5" t="s">
        <v>3395</v>
      </c>
      <c r="B583" s="6" t="s">
        <v>930</v>
      </c>
      <c r="C583" s="7">
        <v>1.591080103E9</v>
      </c>
      <c r="D583" s="8">
        <f t="shared" si="1"/>
        <v>43984.07064</v>
      </c>
      <c r="E583" s="9" t="s">
        <v>348</v>
      </c>
      <c r="F583" s="9" t="s">
        <v>3396</v>
      </c>
      <c r="G583" s="6" t="s">
        <v>3397</v>
      </c>
      <c r="H583" s="14" t="b">
        <v>0</v>
      </c>
      <c r="I583" s="9" t="s">
        <v>3398</v>
      </c>
      <c r="J583" s="10">
        <v>0.41934028</v>
      </c>
      <c r="K583" s="15" t="str">
        <f>IFERROR(__xludf.DUMMYFUNCTION("""COMPUTED_VALUE"""),"BarkDait")</f>
        <v>BarkDait</v>
      </c>
    </row>
    <row r="584">
      <c r="A584" s="6" t="s">
        <v>3399</v>
      </c>
      <c r="B584" s="6" t="s">
        <v>1007</v>
      </c>
      <c r="C584" s="7">
        <v>1.592319848E9</v>
      </c>
      <c r="D584" s="8">
        <f t="shared" si="1"/>
        <v>43998.41954</v>
      </c>
      <c r="E584" s="6" t="s">
        <v>1008</v>
      </c>
      <c r="F584" s="9" t="s">
        <v>3400</v>
      </c>
      <c r="G584" s="6" t="s">
        <v>3401</v>
      </c>
      <c r="H584" s="14" t="b">
        <v>0</v>
      </c>
      <c r="I584" s="9" t="s">
        <v>3402</v>
      </c>
      <c r="J584" s="10">
        <v>0.4187484</v>
      </c>
      <c r="K584" s="15" t="str">
        <f>IFERROR(__xludf.DUMMYFUNCTION("""COMPUTED_VALUE"""),"4Masonme")</f>
        <v>4Masonme</v>
      </c>
    </row>
    <row r="585">
      <c r="A585" s="6" t="s">
        <v>3403</v>
      </c>
      <c r="B585" s="6" t="s">
        <v>3404</v>
      </c>
      <c r="C585" s="7">
        <v>1.591229959E9</v>
      </c>
      <c r="D585" s="8">
        <f t="shared" si="1"/>
        <v>43985.80508</v>
      </c>
      <c r="E585" s="9" t="s">
        <v>1124</v>
      </c>
      <c r="F585" s="9" t="s">
        <v>3405</v>
      </c>
      <c r="G585" s="6" t="s">
        <v>3406</v>
      </c>
      <c r="H585" s="14" t="b">
        <v>0</v>
      </c>
      <c r="I585" s="9" t="s">
        <v>3407</v>
      </c>
      <c r="J585" s="10">
        <v>0.4183188</v>
      </c>
      <c r="K585" s="15" t="str">
        <f>IFERROR(__xludf.DUMMYFUNCTION("""COMPUTED_VALUE"""),"Apprehensive-Job-492")</f>
        <v>Apprehensive-Job-492</v>
      </c>
    </row>
    <row r="586">
      <c r="A586" s="6" t="s">
        <v>3408</v>
      </c>
      <c r="B586" s="6" t="s">
        <v>1036</v>
      </c>
      <c r="C586" s="7">
        <v>1.591471363E9</v>
      </c>
      <c r="D586" s="8">
        <f t="shared" si="1"/>
        <v>43988.59911</v>
      </c>
      <c r="E586" s="9" t="s">
        <v>23</v>
      </c>
      <c r="F586" s="9" t="s">
        <v>3409</v>
      </c>
      <c r="G586" s="6" t="s">
        <v>3410</v>
      </c>
      <c r="H586" s="14" t="b">
        <v>0</v>
      </c>
      <c r="I586" s="9" t="s">
        <v>3411</v>
      </c>
      <c r="J586" s="10">
        <v>0.41768387</v>
      </c>
      <c r="K586" s="15" t="str">
        <f>IFERROR(__xludf.DUMMYFUNCTION("""COMPUTED_VALUE"""),"SinisterAF")</f>
        <v>SinisterAF</v>
      </c>
    </row>
    <row r="587">
      <c r="A587" s="6" t="s">
        <v>3412</v>
      </c>
      <c r="B587" s="6" t="s">
        <v>3413</v>
      </c>
      <c r="C587" s="7">
        <v>1.593529541E9</v>
      </c>
      <c r="D587" s="8">
        <f t="shared" si="1"/>
        <v>44012.42061</v>
      </c>
      <c r="E587" s="6" t="s">
        <v>32</v>
      </c>
      <c r="F587" s="9" t="s">
        <v>3414</v>
      </c>
      <c r="G587" s="6" t="s">
        <v>3415</v>
      </c>
      <c r="H587" s="14" t="b">
        <v>1</v>
      </c>
      <c r="I587" s="11"/>
      <c r="J587" s="10">
        <v>0.4172678</v>
      </c>
      <c r="K587" s="15" t="str">
        <f>IFERROR(__xludf.DUMMYFUNCTION("""COMPUTED_VALUE"""),"objeteh")</f>
        <v>objeteh</v>
      </c>
    </row>
    <row r="588">
      <c r="A588" s="6" t="s">
        <v>3416</v>
      </c>
      <c r="B588" s="6" t="s">
        <v>2623</v>
      </c>
      <c r="C588" s="7">
        <v>1.591021683E9</v>
      </c>
      <c r="D588" s="8">
        <f t="shared" si="1"/>
        <v>43983.39448</v>
      </c>
      <c r="E588" s="6" t="s">
        <v>32</v>
      </c>
      <c r="F588" s="9" t="s">
        <v>3417</v>
      </c>
      <c r="G588" s="6" t="s">
        <v>3418</v>
      </c>
      <c r="H588" s="14" t="b">
        <v>1</v>
      </c>
      <c r="I588" s="9" t="s">
        <v>3417</v>
      </c>
      <c r="J588" s="10">
        <v>0.41609433</v>
      </c>
      <c r="K588" s="15" t="str">
        <f>IFERROR(__xludf.DUMMYFUNCTION("""COMPUTED_VALUE"""),"dupleVe")</f>
        <v>dupleVe</v>
      </c>
    </row>
    <row r="589">
      <c r="A589" s="6" t="s">
        <v>3419</v>
      </c>
      <c r="B589" s="6" t="s">
        <v>996</v>
      </c>
      <c r="C589" s="7">
        <v>1.591623496E9</v>
      </c>
      <c r="D589" s="8">
        <f t="shared" si="1"/>
        <v>43990.35991</v>
      </c>
      <c r="E589" s="6" t="s">
        <v>1008</v>
      </c>
      <c r="F589" s="9" t="s">
        <v>3420</v>
      </c>
      <c r="G589" s="6" t="s">
        <v>3421</v>
      </c>
      <c r="H589" s="14" t="b">
        <v>0</v>
      </c>
      <c r="I589" s="9" t="s">
        <v>3308</v>
      </c>
      <c r="J589" s="10">
        <v>0.41557094</v>
      </c>
      <c r="K589" s="15" t="str">
        <f>IFERROR(__xludf.DUMMYFUNCTION("""COMPUTED_VALUE"""),"PossibleWise1085")</f>
        <v>PossibleWise1085</v>
      </c>
    </row>
    <row r="590">
      <c r="A590" s="6" t="s">
        <v>3422</v>
      </c>
      <c r="B590" s="6" t="s">
        <v>3423</v>
      </c>
      <c r="C590" s="7">
        <v>1.592375333E9</v>
      </c>
      <c r="D590" s="8">
        <f t="shared" si="1"/>
        <v>43999.06172</v>
      </c>
      <c r="E590" s="9" t="s">
        <v>650</v>
      </c>
      <c r="F590" s="9" t="s">
        <v>3424</v>
      </c>
      <c r="G590" s="6" t="s">
        <v>3425</v>
      </c>
      <c r="H590" s="14" t="b">
        <v>0</v>
      </c>
      <c r="I590" s="9" t="s">
        <v>3426</v>
      </c>
      <c r="J590" s="10">
        <v>0.41426834</v>
      </c>
      <c r="K590" s="15" t="str">
        <f>IFERROR(__xludf.DUMMYFUNCTION("""COMPUTED_VALUE"""),"FloridaUnbreon69")</f>
        <v>FloridaUnbreon69</v>
      </c>
    </row>
    <row r="591">
      <c r="A591" s="6" t="s">
        <v>3427</v>
      </c>
      <c r="B591" s="6" t="s">
        <v>1697</v>
      </c>
      <c r="C591" s="7">
        <v>1.592244083E9</v>
      </c>
      <c r="D591" s="8">
        <f t="shared" si="1"/>
        <v>43997.54263</v>
      </c>
      <c r="E591" s="9" t="s">
        <v>23</v>
      </c>
      <c r="F591" s="9" t="s">
        <v>3428</v>
      </c>
      <c r="G591" s="6" t="s">
        <v>3429</v>
      </c>
      <c r="H591" s="14" t="b">
        <v>0</v>
      </c>
      <c r="I591" s="9" t="s">
        <v>3430</v>
      </c>
      <c r="J591" s="10">
        <v>0.41342986</v>
      </c>
      <c r="K591" s="15" t="str">
        <f>IFERROR(__xludf.DUMMYFUNCTION("""COMPUTED_VALUE"""),"TamiB_ART")</f>
        <v>TamiB_ART</v>
      </c>
    </row>
    <row r="592">
      <c r="A592" s="6" t="s">
        <v>3431</v>
      </c>
      <c r="B592" s="6" t="s">
        <v>1312</v>
      </c>
      <c r="C592" s="7">
        <v>1.591162785E9</v>
      </c>
      <c r="D592" s="8">
        <f t="shared" si="1"/>
        <v>43985.0276</v>
      </c>
      <c r="E592" s="9" t="s">
        <v>17</v>
      </c>
      <c r="F592" s="9" t="s">
        <v>3432</v>
      </c>
      <c r="G592" s="6" t="s">
        <v>3433</v>
      </c>
      <c r="H592" s="14" t="b">
        <v>0</v>
      </c>
      <c r="I592" s="9" t="s">
        <v>3434</v>
      </c>
      <c r="J592" s="10">
        <v>0.4123338</v>
      </c>
      <c r="K592" s="15" t="str">
        <f>IFERROR(__xludf.DUMMYFUNCTION("""COMPUTED_VALUE"""),"YeOldeThrowItAway")</f>
        <v>YeOldeThrowItAway</v>
      </c>
    </row>
    <row r="593">
      <c r="A593" s="6" t="s">
        <v>3435</v>
      </c>
      <c r="B593" s="6" t="s">
        <v>3436</v>
      </c>
      <c r="C593" s="7">
        <v>1.591446911E9</v>
      </c>
      <c r="D593" s="8">
        <f t="shared" si="1"/>
        <v>43988.3161</v>
      </c>
      <c r="E593" s="6" t="s">
        <v>32</v>
      </c>
      <c r="F593" s="9" t="s">
        <v>3437</v>
      </c>
      <c r="G593" s="6" t="s">
        <v>3438</v>
      </c>
      <c r="H593" s="14" t="b">
        <v>1</v>
      </c>
      <c r="I593" s="9" t="s">
        <v>3437</v>
      </c>
      <c r="J593" s="10">
        <v>0.41202253</v>
      </c>
      <c r="K593" s="15" t="str">
        <f>IFERROR(__xludf.DUMMYFUNCTION("""COMPUTED_VALUE"""),"UnLapinBlanc")</f>
        <v>UnLapinBlanc</v>
      </c>
    </row>
    <row r="594">
      <c r="A594" s="6" t="s">
        <v>3439</v>
      </c>
      <c r="B594" s="6" t="s">
        <v>930</v>
      </c>
      <c r="C594" s="7">
        <v>1.5920774E9</v>
      </c>
      <c r="D594" s="8">
        <f t="shared" si="1"/>
        <v>43995.61343</v>
      </c>
      <c r="E594" s="9" t="s">
        <v>3440</v>
      </c>
      <c r="F594" s="9" t="s">
        <v>3441</v>
      </c>
      <c r="G594" s="6" t="s">
        <v>3442</v>
      </c>
      <c r="H594" s="14" t="b">
        <v>0</v>
      </c>
      <c r="I594" s="9" t="s">
        <v>3441</v>
      </c>
      <c r="J594" s="10">
        <v>0.4108508</v>
      </c>
      <c r="K594" s="15" t="str">
        <f>IFERROR(__xludf.DUMMYFUNCTION("""COMPUTED_VALUE"""),"awesomely_jalapeno")</f>
        <v>awesomely_jalapeno</v>
      </c>
    </row>
    <row r="595">
      <c r="A595" s="5" t="s">
        <v>3443</v>
      </c>
      <c r="B595" s="6" t="s">
        <v>1067</v>
      </c>
      <c r="C595" s="7">
        <v>1.591469742E9</v>
      </c>
      <c r="D595" s="8">
        <f t="shared" si="1"/>
        <v>43988.58035</v>
      </c>
      <c r="E595" s="9" t="s">
        <v>12</v>
      </c>
      <c r="F595" s="9" t="s">
        <v>3444</v>
      </c>
      <c r="G595" s="6" t="s">
        <v>3445</v>
      </c>
      <c r="H595" s="14" t="b">
        <v>0</v>
      </c>
      <c r="I595" s="9" t="s">
        <v>3446</v>
      </c>
      <c r="J595" s="10">
        <v>0.4103207</v>
      </c>
      <c r="K595" s="15" t="str">
        <f>IFERROR(__xludf.DUMMYFUNCTION("""COMPUTED_VALUE"""),"RastafariPanda")</f>
        <v>RastafariPanda</v>
      </c>
    </row>
    <row r="596">
      <c r="A596" s="6" t="s">
        <v>3447</v>
      </c>
      <c r="B596" s="6" t="s">
        <v>1148</v>
      </c>
      <c r="C596" s="7">
        <v>1.591296098E9</v>
      </c>
      <c r="D596" s="8">
        <f t="shared" si="1"/>
        <v>43986.57058</v>
      </c>
      <c r="E596" s="6" t="s">
        <v>32</v>
      </c>
      <c r="F596" s="9" t="s">
        <v>3448</v>
      </c>
      <c r="G596" s="6" t="s">
        <v>3449</v>
      </c>
      <c r="H596" s="14" t="b">
        <v>1</v>
      </c>
      <c r="I596" s="9" t="s">
        <v>3448</v>
      </c>
      <c r="J596" s="10">
        <v>0.41000193</v>
      </c>
      <c r="K596" s="15" t="str">
        <f>IFERROR(__xludf.DUMMYFUNCTION("""COMPUTED_VALUE"""),"asikov")</f>
        <v>asikov</v>
      </c>
    </row>
    <row r="597">
      <c r="A597" s="5" t="s">
        <v>3450</v>
      </c>
      <c r="B597" s="6" t="s">
        <v>1253</v>
      </c>
      <c r="C597" s="7">
        <v>1.593045488E9</v>
      </c>
      <c r="D597" s="8">
        <f t="shared" si="1"/>
        <v>44006.81815</v>
      </c>
      <c r="E597" s="9" t="s">
        <v>3451</v>
      </c>
      <c r="F597" s="9" t="s">
        <v>3452</v>
      </c>
      <c r="G597" s="6" t="s">
        <v>3453</v>
      </c>
      <c r="H597" s="14" t="b">
        <v>0</v>
      </c>
      <c r="I597" s="9" t="s">
        <v>3454</v>
      </c>
      <c r="J597" s="10">
        <v>0.40953964</v>
      </c>
      <c r="K597" s="15" t="str">
        <f>IFERROR(__xludf.DUMMYFUNCTION("""COMPUTED_VALUE"""),"souhailboukili")</f>
        <v>souhailboukili</v>
      </c>
    </row>
    <row r="598">
      <c r="A598" s="6" t="s">
        <v>3455</v>
      </c>
      <c r="B598" s="6" t="s">
        <v>3456</v>
      </c>
      <c r="C598" s="7">
        <v>1.591824839E9</v>
      </c>
      <c r="D598" s="8">
        <f t="shared" si="1"/>
        <v>43992.69027</v>
      </c>
      <c r="E598" s="9" t="s">
        <v>1565</v>
      </c>
      <c r="F598" s="9" t="s">
        <v>3457</v>
      </c>
      <c r="G598" s="6" t="s">
        <v>3458</v>
      </c>
      <c r="H598" s="14" t="b">
        <v>0</v>
      </c>
      <c r="I598" s="9" t="s">
        <v>3459</v>
      </c>
      <c r="J598" s="10">
        <v>0.40891403</v>
      </c>
      <c r="K598" s="15" t="str">
        <f>IFERROR(__xludf.DUMMYFUNCTION("""COMPUTED_VALUE"""),"arctic-gold-digger")</f>
        <v>arctic-gold-digger</v>
      </c>
    </row>
    <row r="599">
      <c r="A599" s="6" t="s">
        <v>3460</v>
      </c>
      <c r="B599" s="6" t="s">
        <v>1425</v>
      </c>
      <c r="C599" s="7">
        <v>1.591107265E9</v>
      </c>
      <c r="D599" s="8">
        <f t="shared" si="1"/>
        <v>43984.38501</v>
      </c>
      <c r="E599" s="9" t="s">
        <v>1124</v>
      </c>
      <c r="F599" s="9" t="s">
        <v>3461</v>
      </c>
      <c r="G599" s="6" t="s">
        <v>3462</v>
      </c>
      <c r="H599" s="14" t="b">
        <v>0</v>
      </c>
      <c r="I599" s="9" t="s">
        <v>3463</v>
      </c>
      <c r="J599" s="10">
        <v>0.4079171</v>
      </c>
      <c r="K599" s="15" t="str">
        <f>IFERROR(__xludf.DUMMYFUNCTION("""COMPUTED_VALUE"""),"RogerWilco357")</f>
        <v>RogerWilco357</v>
      </c>
    </row>
    <row r="600">
      <c r="A600" s="6" t="s">
        <v>3464</v>
      </c>
      <c r="B600" s="6" t="s">
        <v>1522</v>
      </c>
      <c r="C600" s="7">
        <v>1.59164181E9</v>
      </c>
      <c r="D600" s="8">
        <f t="shared" si="1"/>
        <v>43990.57188</v>
      </c>
      <c r="E600" s="9" t="s">
        <v>111</v>
      </c>
      <c r="F600" s="9" t="s">
        <v>3465</v>
      </c>
      <c r="G600" s="6" t="s">
        <v>3466</v>
      </c>
      <c r="H600" s="14" t="b">
        <v>0</v>
      </c>
      <c r="I600" s="9" t="s">
        <v>3467</v>
      </c>
      <c r="J600" s="10">
        <v>0.40717444</v>
      </c>
      <c r="K600" s="15" t="str">
        <f>IFERROR(__xludf.DUMMYFUNCTION("""COMPUTED_VALUE"""),"hulkasauruswrex")</f>
        <v>hulkasauruswrex</v>
      </c>
    </row>
    <row r="601">
      <c r="A601" s="6" t="s">
        <v>3468</v>
      </c>
      <c r="B601" s="6" t="s">
        <v>3469</v>
      </c>
      <c r="C601" s="7">
        <v>1.593229571E9</v>
      </c>
      <c r="D601" s="8">
        <f t="shared" si="1"/>
        <v>44008.94874</v>
      </c>
      <c r="E601" s="9" t="s">
        <v>111</v>
      </c>
      <c r="F601" s="9" t="s">
        <v>3470</v>
      </c>
      <c r="G601" s="6" t="s">
        <v>3471</v>
      </c>
      <c r="H601" s="14" t="b">
        <v>0</v>
      </c>
      <c r="I601" s="9" t="s">
        <v>3470</v>
      </c>
      <c r="J601" s="10">
        <v>0.406354</v>
      </c>
      <c r="K601" s="15" t="str">
        <f>IFERROR(__xludf.DUMMYFUNCTION("""COMPUTED_VALUE"""),"Anothergarbageday")</f>
        <v>Anothergarbageday</v>
      </c>
    </row>
    <row r="602">
      <c r="A602" s="6" t="s">
        <v>3472</v>
      </c>
      <c r="B602" s="6" t="s">
        <v>1113</v>
      </c>
      <c r="C602" s="7">
        <v>1.592929301E9</v>
      </c>
      <c r="D602" s="8">
        <f t="shared" si="1"/>
        <v>44005.47339</v>
      </c>
      <c r="E602" s="9" t="s">
        <v>17</v>
      </c>
      <c r="F602" s="9" t="s">
        <v>3473</v>
      </c>
      <c r="G602" s="6" t="s">
        <v>3474</v>
      </c>
      <c r="H602" s="14" t="b">
        <v>0</v>
      </c>
      <c r="I602" s="9" t="s">
        <v>3475</v>
      </c>
      <c r="J602" s="10">
        <v>0.4061649</v>
      </c>
      <c r="K602" s="15" t="str">
        <f>IFERROR(__xludf.DUMMYFUNCTION("""COMPUTED_VALUE"""),"SignalChange")</f>
        <v>SignalChange</v>
      </c>
    </row>
    <row r="603">
      <c r="A603" s="6" t="s">
        <v>3476</v>
      </c>
      <c r="B603" s="6" t="s">
        <v>1067</v>
      </c>
      <c r="C603" s="7">
        <v>1.591732175E9</v>
      </c>
      <c r="D603" s="8">
        <f t="shared" si="1"/>
        <v>43991.61777</v>
      </c>
      <c r="E603" s="9" t="s">
        <v>23</v>
      </c>
      <c r="F603" s="9" t="s">
        <v>3477</v>
      </c>
      <c r="G603" s="6" t="s">
        <v>3478</v>
      </c>
      <c r="H603" s="14" t="b">
        <v>0</v>
      </c>
      <c r="I603" s="9" t="s">
        <v>3479</v>
      </c>
      <c r="J603" s="10">
        <v>0.40493616</v>
      </c>
      <c r="K603" s="15" t="str">
        <f>IFERROR(__xludf.DUMMYFUNCTION("""COMPUTED_VALUE"""),"me2533")</f>
        <v>me2533</v>
      </c>
    </row>
    <row r="604">
      <c r="A604" s="5" t="s">
        <v>3480</v>
      </c>
      <c r="B604" s="6" t="s">
        <v>3161</v>
      </c>
      <c r="C604" s="7">
        <v>1.591005673E9</v>
      </c>
      <c r="D604" s="8">
        <f t="shared" si="1"/>
        <v>43983.20918</v>
      </c>
      <c r="E604" s="9" t="s">
        <v>12</v>
      </c>
      <c r="F604" s="9" t="s">
        <v>3481</v>
      </c>
      <c r="G604" s="6" t="s">
        <v>3482</v>
      </c>
      <c r="H604" s="14" t="b">
        <v>0</v>
      </c>
      <c r="I604" s="9" t="s">
        <v>3483</v>
      </c>
      <c r="J604" s="10">
        <v>0.4043346</v>
      </c>
      <c r="K604" s="15" t="str">
        <f>IFERROR(__xludf.DUMMYFUNCTION("""COMPUTED_VALUE"""),"iliketosabotagejoy")</f>
        <v>iliketosabotagejoy</v>
      </c>
    </row>
    <row r="605">
      <c r="A605" s="6" t="s">
        <v>3484</v>
      </c>
      <c r="B605" s="6" t="s">
        <v>2549</v>
      </c>
      <c r="C605" s="7">
        <v>1.591303188E9</v>
      </c>
      <c r="D605" s="8">
        <f t="shared" si="1"/>
        <v>43986.65264</v>
      </c>
      <c r="E605" s="6" t="s">
        <v>1322</v>
      </c>
      <c r="F605" s="9" t="s">
        <v>3485</v>
      </c>
      <c r="G605" s="6" t="s">
        <v>3486</v>
      </c>
      <c r="H605" s="14" t="b">
        <v>0</v>
      </c>
      <c r="I605" s="6" t="s">
        <v>3487</v>
      </c>
      <c r="J605" s="10">
        <v>0.40431404</v>
      </c>
      <c r="K605" s="15" t="str">
        <f>IFERROR(__xludf.DUMMYFUNCTION("""COMPUTED_VALUE"""),"Blayno-")</f>
        <v>Blayno-</v>
      </c>
    </row>
    <row r="606">
      <c r="A606" s="6" t="s">
        <v>3488</v>
      </c>
      <c r="B606" s="6" t="s">
        <v>857</v>
      </c>
      <c r="C606" s="7">
        <v>1.591473451E9</v>
      </c>
      <c r="D606" s="8">
        <f t="shared" si="1"/>
        <v>43988.62328</v>
      </c>
      <c r="E606" s="9" t="s">
        <v>23</v>
      </c>
      <c r="F606" s="9" t="s">
        <v>3489</v>
      </c>
      <c r="G606" s="6" t="s">
        <v>3490</v>
      </c>
      <c r="H606" s="14" t="b">
        <v>0</v>
      </c>
      <c r="I606" s="9" t="s">
        <v>3491</v>
      </c>
      <c r="J606" s="10">
        <v>0.40406066</v>
      </c>
      <c r="K606" s="15" t="str">
        <f>IFERROR(__xludf.DUMMYFUNCTION("""COMPUTED_VALUE"""),"ekslimmz")</f>
        <v>ekslimmz</v>
      </c>
    </row>
    <row r="607">
      <c r="A607" s="6" t="s">
        <v>3492</v>
      </c>
      <c r="B607" s="6" t="s">
        <v>3493</v>
      </c>
      <c r="C607" s="7">
        <v>1.591540463E9</v>
      </c>
      <c r="D607" s="8">
        <f t="shared" si="1"/>
        <v>43989.39888</v>
      </c>
      <c r="E607" s="9" t="s">
        <v>17</v>
      </c>
      <c r="F607" s="9" t="s">
        <v>3494</v>
      </c>
      <c r="G607" s="6" t="s">
        <v>3495</v>
      </c>
      <c r="H607" s="14" t="b">
        <v>0</v>
      </c>
      <c r="I607" s="9" t="s">
        <v>3496</v>
      </c>
      <c r="J607" s="10">
        <v>0.40375435</v>
      </c>
      <c r="K607" s="15" t="str">
        <f>IFERROR(__xludf.DUMMYFUNCTION("""COMPUTED_VALUE"""),"AntonioOfVenice")</f>
        <v>AntonioOfVenice</v>
      </c>
    </row>
    <row r="608">
      <c r="A608" s="6" t="s">
        <v>3497</v>
      </c>
      <c r="B608" s="6" t="s">
        <v>3031</v>
      </c>
      <c r="C608" s="7">
        <v>1.592165898E9</v>
      </c>
      <c r="D608" s="8">
        <f t="shared" si="1"/>
        <v>43996.63771</v>
      </c>
      <c r="E608" s="9" t="s">
        <v>12</v>
      </c>
      <c r="F608" s="9" t="s">
        <v>3498</v>
      </c>
      <c r="G608" s="6" t="s">
        <v>3499</v>
      </c>
      <c r="H608" s="14" t="b">
        <v>0</v>
      </c>
      <c r="I608" s="9" t="s">
        <v>3500</v>
      </c>
      <c r="J608" s="10">
        <v>0.4034221</v>
      </c>
      <c r="K608" s="15" t="str">
        <f>IFERROR(__xludf.DUMMYFUNCTION("""COMPUTED_VALUE"""),"jaymefritzxrr")</f>
        <v>jaymefritzxrr</v>
      </c>
    </row>
    <row r="609">
      <c r="A609" s="6" t="s">
        <v>3501</v>
      </c>
      <c r="B609" s="6" t="s">
        <v>930</v>
      </c>
      <c r="C609" s="7">
        <v>1.593464342E9</v>
      </c>
      <c r="D609" s="8">
        <f t="shared" si="1"/>
        <v>44011.666</v>
      </c>
      <c r="E609" s="9" t="s">
        <v>353</v>
      </c>
      <c r="F609" s="9" t="s">
        <v>3502</v>
      </c>
      <c r="G609" s="6" t="s">
        <v>3503</v>
      </c>
      <c r="H609" s="14" t="b">
        <v>0</v>
      </c>
      <c r="I609" s="9" t="s">
        <v>3504</v>
      </c>
      <c r="J609" s="10">
        <v>0.4033756</v>
      </c>
      <c r="K609" s="15" t="str">
        <f>IFERROR(__xludf.DUMMYFUNCTION("""COMPUTED_VALUE"""),"TopoftheClock")</f>
        <v>TopoftheClock</v>
      </c>
    </row>
    <row r="610">
      <c r="A610" s="6" t="s">
        <v>3505</v>
      </c>
      <c r="B610" s="6" t="s">
        <v>930</v>
      </c>
      <c r="C610" s="7">
        <v>1.592120346E9</v>
      </c>
      <c r="D610" s="8">
        <f t="shared" si="1"/>
        <v>43996.11049</v>
      </c>
      <c r="E610" s="9" t="s">
        <v>2227</v>
      </c>
      <c r="F610" s="9" t="s">
        <v>3506</v>
      </c>
      <c r="G610" s="6" t="s">
        <v>3507</v>
      </c>
      <c r="H610" s="14" t="b">
        <v>0</v>
      </c>
      <c r="I610" s="9" t="s">
        <v>3506</v>
      </c>
      <c r="J610" s="10">
        <v>0.40334085</v>
      </c>
      <c r="K610" s="15" t="str">
        <f>IFERROR(__xludf.DUMMYFUNCTION("""COMPUTED_VALUE"""),"anon75757")</f>
        <v>anon75757</v>
      </c>
    </row>
    <row r="611">
      <c r="A611" s="6" t="s">
        <v>3508</v>
      </c>
      <c r="B611" s="6" t="s">
        <v>2585</v>
      </c>
      <c r="C611" s="7">
        <v>1.591480344E9</v>
      </c>
      <c r="D611" s="8">
        <f t="shared" si="1"/>
        <v>43988.70306</v>
      </c>
      <c r="E611" s="6" t="s">
        <v>32</v>
      </c>
      <c r="F611" s="9" t="s">
        <v>3509</v>
      </c>
      <c r="G611" s="6" t="s">
        <v>3510</v>
      </c>
      <c r="H611" s="14" t="b">
        <v>1</v>
      </c>
      <c r="I611" s="9" t="s">
        <v>3509</v>
      </c>
      <c r="J611" s="10">
        <v>0.40333885</v>
      </c>
      <c r="K611" s="15" t="str">
        <f>IFERROR(__xludf.DUMMYFUNCTION("""COMPUTED_VALUE"""),"slofmfodnd")</f>
        <v>slofmfodnd</v>
      </c>
    </row>
    <row r="612">
      <c r="A612" s="6" t="s">
        <v>3508</v>
      </c>
      <c r="B612" s="6" t="s">
        <v>2585</v>
      </c>
      <c r="C612" s="7">
        <v>1.591480517E9</v>
      </c>
      <c r="D612" s="8">
        <f t="shared" si="1"/>
        <v>43988.70506</v>
      </c>
      <c r="E612" s="6" t="s">
        <v>32</v>
      </c>
      <c r="F612" s="9" t="s">
        <v>3511</v>
      </c>
      <c r="G612" s="6" t="s">
        <v>3512</v>
      </c>
      <c r="H612" s="14" t="b">
        <v>1</v>
      </c>
      <c r="I612" s="9" t="s">
        <v>3511</v>
      </c>
      <c r="J612" s="10">
        <v>0.40333885</v>
      </c>
      <c r="K612" s="15" t="str">
        <f>IFERROR(__xludf.DUMMYFUNCTION("""COMPUTED_VALUE"""),"HNl1234")</f>
        <v>HNl1234</v>
      </c>
    </row>
    <row r="613">
      <c r="A613" s="6" t="s">
        <v>3508</v>
      </c>
      <c r="B613" s="6" t="s">
        <v>2585</v>
      </c>
      <c r="C613" s="7">
        <v>1.591480559E9</v>
      </c>
      <c r="D613" s="8">
        <f t="shared" si="1"/>
        <v>43988.70554</v>
      </c>
      <c r="E613" s="6" t="s">
        <v>32</v>
      </c>
      <c r="F613" s="9" t="s">
        <v>3513</v>
      </c>
      <c r="G613" s="6" t="s">
        <v>3514</v>
      </c>
      <c r="H613" s="14" t="b">
        <v>1</v>
      </c>
      <c r="I613" s="9" t="s">
        <v>3513</v>
      </c>
      <c r="J613" s="10">
        <v>0.40333885</v>
      </c>
      <c r="K613" s="15" t="str">
        <f>IFERROR(__xludf.DUMMYFUNCTION("""COMPUTED_VALUE"""),"FickleCoconut")</f>
        <v>FickleCoconut</v>
      </c>
    </row>
    <row r="614">
      <c r="A614" s="6" t="s">
        <v>3508</v>
      </c>
      <c r="B614" s="6" t="s">
        <v>2585</v>
      </c>
      <c r="C614" s="7">
        <v>1.591480598E9</v>
      </c>
      <c r="D614" s="8">
        <f t="shared" si="1"/>
        <v>43988.706</v>
      </c>
      <c r="E614" s="6" t="s">
        <v>32</v>
      </c>
      <c r="F614" s="9" t="s">
        <v>3515</v>
      </c>
      <c r="G614" s="6" t="s">
        <v>3516</v>
      </c>
      <c r="H614" s="14" t="b">
        <v>1</v>
      </c>
      <c r="I614" s="9" t="s">
        <v>3515</v>
      </c>
      <c r="J614" s="10">
        <v>0.40333885</v>
      </c>
      <c r="K614" s="15" t="str">
        <f>IFERROR(__xludf.DUMMYFUNCTION("""COMPUTED_VALUE"""),"PancakesAndAss")</f>
        <v>PancakesAndAss</v>
      </c>
    </row>
    <row r="615">
      <c r="A615" s="6" t="s">
        <v>3508</v>
      </c>
      <c r="B615" s="6" t="s">
        <v>2585</v>
      </c>
      <c r="C615" s="7">
        <v>1.5914806E9</v>
      </c>
      <c r="D615" s="8">
        <f t="shared" si="1"/>
        <v>43988.70602</v>
      </c>
      <c r="E615" s="6" t="s">
        <v>32</v>
      </c>
      <c r="F615" s="9" t="s">
        <v>3517</v>
      </c>
      <c r="G615" s="6" t="s">
        <v>3518</v>
      </c>
      <c r="H615" s="14" t="b">
        <v>1</v>
      </c>
      <c r="I615" s="9" t="s">
        <v>3517</v>
      </c>
      <c r="J615" s="10">
        <v>0.40333885</v>
      </c>
      <c r="K615" s="15" t="str">
        <f>IFERROR(__xludf.DUMMYFUNCTION("""COMPUTED_VALUE"""),"SpaceRhodes")</f>
        <v>SpaceRhodes</v>
      </c>
    </row>
    <row r="616">
      <c r="A616" s="6" t="s">
        <v>3508</v>
      </c>
      <c r="B616" s="6" t="s">
        <v>2585</v>
      </c>
      <c r="C616" s="7">
        <v>1.591480646E9</v>
      </c>
      <c r="D616" s="8">
        <f t="shared" si="1"/>
        <v>43988.70655</v>
      </c>
      <c r="E616" s="6" t="s">
        <v>32</v>
      </c>
      <c r="F616" s="9" t="s">
        <v>3519</v>
      </c>
      <c r="G616" s="6" t="s">
        <v>3520</v>
      </c>
      <c r="H616" s="14" t="b">
        <v>1</v>
      </c>
      <c r="I616" s="9" t="s">
        <v>3519</v>
      </c>
      <c r="J616" s="10">
        <v>0.40333885</v>
      </c>
      <c r="K616" s="15" t="str">
        <f>IFERROR(__xludf.DUMMYFUNCTION("""COMPUTED_VALUE"""),"PoutineAuFoieGras")</f>
        <v>PoutineAuFoieGras</v>
      </c>
    </row>
    <row r="617">
      <c r="A617" s="6" t="s">
        <v>3521</v>
      </c>
      <c r="B617" s="6" t="s">
        <v>1067</v>
      </c>
      <c r="C617" s="7">
        <v>1.592883229E9</v>
      </c>
      <c r="D617" s="8">
        <f t="shared" si="1"/>
        <v>44004.94015</v>
      </c>
      <c r="E617" s="9" t="s">
        <v>12</v>
      </c>
      <c r="F617" s="9" t="s">
        <v>3522</v>
      </c>
      <c r="G617" s="6" t="s">
        <v>3523</v>
      </c>
      <c r="H617" s="14" t="b">
        <v>0</v>
      </c>
      <c r="I617" s="9" t="s">
        <v>3524</v>
      </c>
      <c r="J617" s="10">
        <v>0.4033377</v>
      </c>
      <c r="K617" s="15" t="str">
        <f>IFERROR(__xludf.DUMMYFUNCTION("""COMPUTED_VALUE"""),"mmcmkp")</f>
        <v>mmcmkp</v>
      </c>
    </row>
    <row r="618">
      <c r="A618" s="12" t="s">
        <v>3525</v>
      </c>
      <c r="B618" s="6" t="s">
        <v>3526</v>
      </c>
      <c r="C618" s="7">
        <v>1.591515899E9</v>
      </c>
      <c r="D618" s="8">
        <f t="shared" si="1"/>
        <v>43989.11457</v>
      </c>
      <c r="E618" s="9" t="s">
        <v>3527</v>
      </c>
      <c r="F618" s="9" t="s">
        <v>3528</v>
      </c>
      <c r="G618" s="6" t="s">
        <v>3529</v>
      </c>
      <c r="H618" s="14" t="b">
        <v>0</v>
      </c>
      <c r="I618" s="9" t="s">
        <v>3530</v>
      </c>
      <c r="J618" s="10">
        <v>0.40333223</v>
      </c>
      <c r="K618" s="15" t="str">
        <f>IFERROR(__xludf.DUMMYFUNCTION("""COMPUTED_VALUE"""),"Malahidael")</f>
        <v>Malahidael</v>
      </c>
    </row>
    <row r="619">
      <c r="A619" s="6" t="s">
        <v>3531</v>
      </c>
      <c r="B619" s="6" t="s">
        <v>3532</v>
      </c>
      <c r="C619" s="7">
        <v>1.591882908E9</v>
      </c>
      <c r="D619" s="8">
        <f t="shared" si="1"/>
        <v>43993.36236</v>
      </c>
      <c r="E619" s="6" t="s">
        <v>32</v>
      </c>
      <c r="F619" s="9" t="s">
        <v>3533</v>
      </c>
      <c r="G619" s="6" t="s">
        <v>3534</v>
      </c>
      <c r="H619" s="14" t="b">
        <v>1</v>
      </c>
      <c r="I619" s="9" t="s">
        <v>3533</v>
      </c>
      <c r="J619" s="10">
        <v>0.4033281</v>
      </c>
      <c r="K619" s="15" t="str">
        <f>IFERROR(__xludf.DUMMYFUNCTION("""COMPUTED_VALUE"""),"engineeredthoughts")</f>
        <v>engineeredthoughts</v>
      </c>
    </row>
    <row r="620">
      <c r="A620" s="6" t="s">
        <v>3535</v>
      </c>
      <c r="B620" s="6" t="s">
        <v>1578</v>
      </c>
      <c r="C620" s="7">
        <v>1.59226616E9</v>
      </c>
      <c r="D620" s="8">
        <f t="shared" si="1"/>
        <v>43997.79815</v>
      </c>
      <c r="E620" s="9" t="s">
        <v>97</v>
      </c>
      <c r="F620" s="9" t="s">
        <v>3536</v>
      </c>
      <c r="G620" s="6" t="s">
        <v>3537</v>
      </c>
      <c r="H620" s="14" t="b">
        <v>0</v>
      </c>
      <c r="I620" s="9" t="s">
        <v>3538</v>
      </c>
      <c r="J620" s="10">
        <v>0.4033103</v>
      </c>
      <c r="K620" s="15" t="str">
        <f>IFERROR(__xludf.DUMMYFUNCTION("""COMPUTED_VALUE"""),"accappatoiviola")</f>
        <v>accappatoiviola</v>
      </c>
    </row>
    <row r="621">
      <c r="A621" s="6" t="s">
        <v>3539</v>
      </c>
      <c r="B621" s="6" t="s">
        <v>930</v>
      </c>
      <c r="C621" s="7">
        <v>1.592541759E9</v>
      </c>
      <c r="D621" s="8">
        <f t="shared" si="1"/>
        <v>44000.98795</v>
      </c>
      <c r="E621" s="9" t="s">
        <v>413</v>
      </c>
      <c r="F621" s="9" t="s">
        <v>3540</v>
      </c>
      <c r="G621" s="6" t="s">
        <v>3541</v>
      </c>
      <c r="H621" s="14" t="b">
        <v>0</v>
      </c>
      <c r="I621" s="9" t="s">
        <v>3542</v>
      </c>
      <c r="J621" s="10">
        <v>0.40330866</v>
      </c>
      <c r="K621" s="15" t="str">
        <f>IFERROR(__xludf.DUMMYFUNCTION("""COMPUTED_VALUE"""),"O_O_A_O")</f>
        <v>O_O_A_O</v>
      </c>
    </row>
    <row r="622">
      <c r="A622" s="6" t="s">
        <v>3543</v>
      </c>
      <c r="B622" s="6" t="s">
        <v>1067</v>
      </c>
      <c r="C622" s="7">
        <v>1.591941757E9</v>
      </c>
      <c r="D622" s="8">
        <f t="shared" si="1"/>
        <v>43994.04348</v>
      </c>
      <c r="E622" s="9" t="s">
        <v>12</v>
      </c>
      <c r="F622" s="9" t="s">
        <v>3544</v>
      </c>
      <c r="G622" s="6" t="s">
        <v>3545</v>
      </c>
      <c r="H622" s="14" t="b">
        <v>0</v>
      </c>
      <c r="I622" s="9" t="s">
        <v>3546</v>
      </c>
      <c r="J622" s="10">
        <v>0.40329823</v>
      </c>
      <c r="K622" s="15" t="str">
        <f>IFERROR(__xludf.DUMMYFUNCTION("""COMPUTED_VALUE"""),"girlmosh07")</f>
        <v>girlmosh07</v>
      </c>
    </row>
    <row r="623">
      <c r="A623" s="6" t="s">
        <v>3547</v>
      </c>
      <c r="B623" s="6" t="s">
        <v>2372</v>
      </c>
      <c r="C623" s="7">
        <v>1.591636001E9</v>
      </c>
      <c r="D623" s="8">
        <f t="shared" si="1"/>
        <v>43990.50464</v>
      </c>
      <c r="E623" s="9" t="s">
        <v>353</v>
      </c>
      <c r="F623" s="9" t="s">
        <v>3548</v>
      </c>
      <c r="G623" s="6" t="s">
        <v>3549</v>
      </c>
      <c r="H623" s="14" t="b">
        <v>0</v>
      </c>
      <c r="I623" s="9" t="s">
        <v>3550</v>
      </c>
      <c r="J623" s="10">
        <v>0.40329516</v>
      </c>
      <c r="K623" s="15" t="str">
        <f>IFERROR(__xludf.DUMMYFUNCTION("""COMPUTED_VALUE"""),"DBC911")</f>
        <v>DBC911</v>
      </c>
    </row>
    <row r="624">
      <c r="A624" s="6" t="s">
        <v>3551</v>
      </c>
      <c r="B624" s="6" t="s">
        <v>930</v>
      </c>
      <c r="C624" s="7">
        <v>1.592361092E9</v>
      </c>
      <c r="D624" s="8">
        <f t="shared" si="1"/>
        <v>43998.8969</v>
      </c>
      <c r="E624" s="9" t="s">
        <v>3552</v>
      </c>
      <c r="F624" s="9" t="s">
        <v>3553</v>
      </c>
      <c r="G624" s="6" t="s">
        <v>3554</v>
      </c>
      <c r="H624" s="14" t="b">
        <v>0</v>
      </c>
      <c r="I624" s="9" t="s">
        <v>3555</v>
      </c>
      <c r="J624" s="10">
        <v>0.40328872</v>
      </c>
      <c r="K624" s="15" t="str">
        <f>IFERROR(__xludf.DUMMYFUNCTION("""COMPUTED_VALUE"""),"BeerAndOil")</f>
        <v>BeerAndOil</v>
      </c>
    </row>
    <row r="625">
      <c r="A625" s="6" t="s">
        <v>3556</v>
      </c>
      <c r="B625" s="6" t="s">
        <v>930</v>
      </c>
      <c r="C625" s="7">
        <v>1.592506639E9</v>
      </c>
      <c r="D625" s="8">
        <f t="shared" si="1"/>
        <v>44000.58147</v>
      </c>
      <c r="E625" s="9" t="s">
        <v>413</v>
      </c>
      <c r="F625" s="9" t="s">
        <v>3557</v>
      </c>
      <c r="G625" s="6" t="s">
        <v>3558</v>
      </c>
      <c r="H625" s="14" t="b">
        <v>0</v>
      </c>
      <c r="I625" s="9" t="s">
        <v>3559</v>
      </c>
      <c r="J625" s="10">
        <v>0.40328318</v>
      </c>
      <c r="K625" s="15" t="str">
        <f>IFERROR(__xludf.DUMMYFUNCTION("""COMPUTED_VALUE"""),"DirectWorking3")</f>
        <v>DirectWorking3</v>
      </c>
    </row>
    <row r="626">
      <c r="A626" s="5" t="s">
        <v>3560</v>
      </c>
      <c r="B626" s="6" t="s">
        <v>1359</v>
      </c>
      <c r="C626" s="7">
        <v>1.593440334E9</v>
      </c>
      <c r="D626" s="8">
        <f t="shared" si="1"/>
        <v>44011.38813</v>
      </c>
      <c r="E626" s="9" t="s">
        <v>36</v>
      </c>
      <c r="F626" s="5" t="s">
        <v>3561</v>
      </c>
      <c r="G626" s="6" t="s">
        <v>3562</v>
      </c>
      <c r="H626" s="14" t="b">
        <v>0</v>
      </c>
      <c r="I626" s="9" t="s">
        <v>3563</v>
      </c>
      <c r="J626" s="10">
        <v>0.40325645</v>
      </c>
      <c r="K626" s="15" t="str">
        <f>IFERROR(__xludf.DUMMYFUNCTION("""COMPUTED_VALUE"""),"yuno44907a")</f>
        <v>yuno44907a</v>
      </c>
    </row>
    <row r="627">
      <c r="A627" s="5" t="s">
        <v>3564</v>
      </c>
      <c r="B627" s="6" t="s">
        <v>2250</v>
      </c>
      <c r="C627" s="7">
        <v>1.591110583E9</v>
      </c>
      <c r="D627" s="8">
        <f t="shared" si="1"/>
        <v>43984.42341</v>
      </c>
      <c r="E627" s="6" t="s">
        <v>32</v>
      </c>
      <c r="F627" s="9" t="s">
        <v>3565</v>
      </c>
      <c r="G627" s="6" t="s">
        <v>3566</v>
      </c>
      <c r="H627" s="14" t="b">
        <v>1</v>
      </c>
      <c r="I627" s="9" t="s">
        <v>3565</v>
      </c>
      <c r="J627" s="10">
        <v>0.40324673</v>
      </c>
      <c r="K627" s="15" t="str">
        <f>IFERROR(__xludf.DUMMYFUNCTION("""COMPUTED_VALUE"""),"Mynalgenesempty")</f>
        <v>Mynalgenesempty</v>
      </c>
    </row>
    <row r="628">
      <c r="A628" s="6" t="s">
        <v>3567</v>
      </c>
      <c r="B628" s="6" t="s">
        <v>919</v>
      </c>
      <c r="C628" s="7">
        <v>1.591081572E9</v>
      </c>
      <c r="D628" s="8">
        <f t="shared" si="1"/>
        <v>43984.08764</v>
      </c>
      <c r="E628" s="9" t="s">
        <v>920</v>
      </c>
      <c r="F628" s="9" t="s">
        <v>3568</v>
      </c>
      <c r="G628" s="6" t="s">
        <v>3569</v>
      </c>
      <c r="H628" s="14" t="b">
        <v>0</v>
      </c>
      <c r="I628" s="9" t="s">
        <v>923</v>
      </c>
      <c r="J628" s="10">
        <v>0.4032416</v>
      </c>
      <c r="K628" s="15" t="str">
        <f>IFERROR(__xludf.DUMMYFUNCTION("""COMPUTED_VALUE"""),"thecitymayor")</f>
        <v>thecitymayor</v>
      </c>
    </row>
    <row r="629">
      <c r="A629" s="6" t="s">
        <v>3570</v>
      </c>
      <c r="B629" s="6" t="s">
        <v>3571</v>
      </c>
      <c r="C629" s="7">
        <v>1.592448309E9</v>
      </c>
      <c r="D629" s="8">
        <f t="shared" si="1"/>
        <v>43999.90635</v>
      </c>
      <c r="E629" s="9" t="s">
        <v>97</v>
      </c>
      <c r="F629" s="9" t="s">
        <v>3572</v>
      </c>
      <c r="G629" s="6" t="s">
        <v>3573</v>
      </c>
      <c r="H629" s="14" t="b">
        <v>0</v>
      </c>
      <c r="I629" s="9" t="s">
        <v>3574</v>
      </c>
      <c r="J629" s="10">
        <v>0.40324065</v>
      </c>
      <c r="K629" s="15" t="str">
        <f>IFERROR(__xludf.DUMMYFUNCTION("""COMPUTED_VALUE"""),"ableistSL")</f>
        <v>ableistSL</v>
      </c>
    </row>
    <row r="630">
      <c r="A630" s="6" t="s">
        <v>3575</v>
      </c>
      <c r="B630" s="6" t="s">
        <v>3576</v>
      </c>
      <c r="C630" s="7">
        <v>1.592350683E9</v>
      </c>
      <c r="D630" s="8">
        <f t="shared" si="1"/>
        <v>43998.77642</v>
      </c>
      <c r="E630" s="9" t="s">
        <v>1124</v>
      </c>
      <c r="F630" s="9" t="s">
        <v>3577</v>
      </c>
      <c r="G630" s="6" t="s">
        <v>3578</v>
      </c>
      <c r="H630" s="14" t="b">
        <v>0</v>
      </c>
      <c r="I630" s="9" t="s">
        <v>3579</v>
      </c>
      <c r="J630" s="10">
        <v>0.40322942</v>
      </c>
      <c r="K630" s="15" t="str">
        <f>IFERROR(__xludf.DUMMYFUNCTION("""COMPUTED_VALUE"""),"this_account_is_mine")</f>
        <v>this_account_is_mine</v>
      </c>
    </row>
    <row r="631">
      <c r="A631" s="6" t="s">
        <v>3580</v>
      </c>
      <c r="B631" s="6" t="s">
        <v>3581</v>
      </c>
      <c r="C631" s="7">
        <v>1.591197669E9</v>
      </c>
      <c r="D631" s="8">
        <f t="shared" si="1"/>
        <v>43985.43135</v>
      </c>
      <c r="E631" s="9" t="s">
        <v>111</v>
      </c>
      <c r="F631" s="9" t="s">
        <v>3582</v>
      </c>
      <c r="G631" s="6" t="s">
        <v>3583</v>
      </c>
      <c r="H631" s="14" t="b">
        <v>0</v>
      </c>
      <c r="I631" s="9" t="s">
        <v>3584</v>
      </c>
      <c r="J631" s="10">
        <v>0.40320948</v>
      </c>
      <c r="K631" s="15" t="str">
        <f>IFERROR(__xludf.DUMMYFUNCTION("""COMPUTED_VALUE"""),"PrehistoricTime")</f>
        <v>PrehistoricTime</v>
      </c>
    </row>
    <row r="632">
      <c r="A632" s="5" t="s">
        <v>3585</v>
      </c>
      <c r="B632" s="6" t="s">
        <v>1443</v>
      </c>
      <c r="C632" s="7">
        <v>1.592426028E9</v>
      </c>
      <c r="D632" s="8">
        <f t="shared" si="1"/>
        <v>43999.64847</v>
      </c>
      <c r="E632" s="9" t="s">
        <v>194</v>
      </c>
      <c r="F632" s="9" t="s">
        <v>3586</v>
      </c>
      <c r="G632" s="6" t="s">
        <v>3587</v>
      </c>
      <c r="H632" s="14" t="b">
        <v>0</v>
      </c>
      <c r="I632" s="9" t="s">
        <v>3588</v>
      </c>
      <c r="J632" s="10">
        <v>0.4031886</v>
      </c>
      <c r="K632" s="15" t="str">
        <f>IFERROR(__xludf.DUMMYFUNCTION("""COMPUTED_VALUE"""),"fellatio-please")</f>
        <v>fellatio-please</v>
      </c>
    </row>
    <row r="633">
      <c r="A633" s="6" t="s">
        <v>3589</v>
      </c>
      <c r="B633" s="6" t="s">
        <v>3590</v>
      </c>
      <c r="C633" s="7">
        <v>1.591832634E9</v>
      </c>
      <c r="D633" s="8">
        <f t="shared" si="1"/>
        <v>43992.78049</v>
      </c>
      <c r="E633" s="6" t="s">
        <v>3591</v>
      </c>
      <c r="F633" s="9" t="s">
        <v>3592</v>
      </c>
      <c r="G633" s="6" t="s">
        <v>3593</v>
      </c>
      <c r="H633" s="14" t="b">
        <v>0</v>
      </c>
      <c r="I633" s="6" t="s">
        <v>3594</v>
      </c>
      <c r="J633" s="10">
        <v>0.40318704</v>
      </c>
      <c r="K633" s="15" t="str">
        <f>IFERROR(__xludf.DUMMYFUNCTION("""COMPUTED_VALUE"""),"pharos92")</f>
        <v>pharos92</v>
      </c>
    </row>
    <row r="634">
      <c r="A634" s="5" t="s">
        <v>3595</v>
      </c>
      <c r="B634" s="6" t="s">
        <v>991</v>
      </c>
      <c r="C634" s="7">
        <v>1.592887059E9</v>
      </c>
      <c r="D634" s="8">
        <f t="shared" si="1"/>
        <v>44004.98448</v>
      </c>
      <c r="E634" s="9" t="s">
        <v>194</v>
      </c>
      <c r="F634" s="9" t="s">
        <v>3596</v>
      </c>
      <c r="G634" s="6" t="s">
        <v>3597</v>
      </c>
      <c r="H634" s="14" t="b">
        <v>0</v>
      </c>
      <c r="I634" s="9" t="s">
        <v>3598</v>
      </c>
      <c r="J634" s="10">
        <v>0.40317193</v>
      </c>
      <c r="K634" s="15" t="str">
        <f>IFERROR(__xludf.DUMMYFUNCTION("""COMPUTED_VALUE"""),"MidnightTide")</f>
        <v>MidnightTide</v>
      </c>
    </row>
    <row r="635">
      <c r="A635" s="6" t="s">
        <v>3599</v>
      </c>
      <c r="B635" s="6" t="s">
        <v>3600</v>
      </c>
      <c r="C635" s="7">
        <v>1.592330995E9</v>
      </c>
      <c r="D635" s="8">
        <f t="shared" si="1"/>
        <v>43998.54855</v>
      </c>
      <c r="E635" s="9" t="s">
        <v>23</v>
      </c>
      <c r="F635" s="9" t="s">
        <v>3601</v>
      </c>
      <c r="G635" s="6" t="s">
        <v>3602</v>
      </c>
      <c r="H635" s="14" t="b">
        <v>0</v>
      </c>
      <c r="I635" s="9" t="s">
        <v>3603</v>
      </c>
      <c r="J635" s="10">
        <v>0.40316683</v>
      </c>
      <c r="K635" s="15" t="str">
        <f>IFERROR(__xludf.DUMMYFUNCTION("""COMPUTED_VALUE"""),"FurtherPlanet")</f>
        <v>FurtherPlanet</v>
      </c>
    </row>
    <row r="636">
      <c r="A636" s="6" t="s">
        <v>3604</v>
      </c>
      <c r="B636" s="6" t="s">
        <v>2861</v>
      </c>
      <c r="C636" s="7">
        <v>1.591416974E9</v>
      </c>
      <c r="D636" s="8">
        <f t="shared" si="1"/>
        <v>43987.96961</v>
      </c>
      <c r="E636" s="9" t="s">
        <v>650</v>
      </c>
      <c r="F636" s="9" t="s">
        <v>3605</v>
      </c>
      <c r="G636" s="6" t="s">
        <v>3606</v>
      </c>
      <c r="H636" s="14" t="b">
        <v>0</v>
      </c>
      <c r="I636" s="9" t="s">
        <v>3607</v>
      </c>
      <c r="J636" s="10">
        <v>0.40316015</v>
      </c>
      <c r="K636" s="15" t="str">
        <f>IFERROR(__xludf.DUMMYFUNCTION("""COMPUTED_VALUE"""),"Transportfan1970")</f>
        <v>Transportfan1970</v>
      </c>
    </row>
    <row r="637">
      <c r="A637" s="6" t="s">
        <v>3608</v>
      </c>
      <c r="B637" s="6" t="s">
        <v>3609</v>
      </c>
      <c r="C637" s="7">
        <v>1.591643518E9</v>
      </c>
      <c r="D637" s="8">
        <f t="shared" si="1"/>
        <v>43990.59164</v>
      </c>
      <c r="E637" s="6" t="s">
        <v>32</v>
      </c>
      <c r="F637" s="9" t="s">
        <v>3610</v>
      </c>
      <c r="G637" s="6" t="s">
        <v>3611</v>
      </c>
      <c r="H637" s="14" t="b">
        <v>1</v>
      </c>
      <c r="I637" s="9" t="s">
        <v>3610</v>
      </c>
      <c r="J637" s="10">
        <v>0.40313283</v>
      </c>
      <c r="K637" s="15" t="str">
        <f>IFERROR(__xludf.DUMMYFUNCTION("""COMPUTED_VALUE"""),"deeeppinkk")</f>
        <v>deeeppinkk</v>
      </c>
    </row>
    <row r="638">
      <c r="A638" s="6" t="s">
        <v>3612</v>
      </c>
      <c r="B638" s="6" t="s">
        <v>1546</v>
      </c>
      <c r="C638" s="7">
        <v>1.591596618E9</v>
      </c>
      <c r="D638" s="8">
        <f t="shared" si="1"/>
        <v>43990.04882</v>
      </c>
      <c r="E638" s="9" t="s">
        <v>111</v>
      </c>
      <c r="F638" s="9" t="s">
        <v>3613</v>
      </c>
      <c r="G638" s="6" t="s">
        <v>3614</v>
      </c>
      <c r="H638" s="14" t="b">
        <v>0</v>
      </c>
      <c r="I638" s="9" t="s">
        <v>3615</v>
      </c>
      <c r="J638" s="10">
        <v>0.40312177</v>
      </c>
      <c r="K638" s="15" t="str">
        <f>IFERROR(__xludf.DUMMYFUNCTION("""COMPUTED_VALUE"""),"actual_phobe")</f>
        <v>actual_phobe</v>
      </c>
    </row>
    <row r="639">
      <c r="A639" s="6" t="s">
        <v>3616</v>
      </c>
      <c r="B639" s="6" t="s">
        <v>1327</v>
      </c>
      <c r="C639" s="7">
        <v>1.592959325E9</v>
      </c>
      <c r="D639" s="8">
        <f t="shared" si="1"/>
        <v>44005.82089</v>
      </c>
      <c r="E639" s="9" t="s">
        <v>3617</v>
      </c>
      <c r="F639" s="9" t="s">
        <v>3618</v>
      </c>
      <c r="G639" s="6" t="s">
        <v>3619</v>
      </c>
      <c r="H639" s="14" t="b">
        <v>0</v>
      </c>
      <c r="I639" s="9" t="s">
        <v>3620</v>
      </c>
      <c r="J639" s="10">
        <v>0.40311205</v>
      </c>
      <c r="K639" s="15" t="str">
        <f>IFERROR(__xludf.DUMMYFUNCTION("""COMPUTED_VALUE"""),"GILFMunter")</f>
        <v>GILFMunter</v>
      </c>
    </row>
    <row r="640">
      <c r="A640" s="6" t="s">
        <v>3621</v>
      </c>
      <c r="B640" s="6" t="s">
        <v>2627</v>
      </c>
      <c r="C640" s="7">
        <v>1.592926916E9</v>
      </c>
      <c r="D640" s="8">
        <f t="shared" si="1"/>
        <v>44005.44579</v>
      </c>
      <c r="E640" s="9" t="s">
        <v>3622</v>
      </c>
      <c r="F640" s="9" t="s">
        <v>3623</v>
      </c>
      <c r="G640" s="6" t="s">
        <v>3624</v>
      </c>
      <c r="H640" s="14" t="b">
        <v>0</v>
      </c>
      <c r="I640" s="9" t="s">
        <v>3625</v>
      </c>
      <c r="J640" s="10">
        <v>0.4030994</v>
      </c>
      <c r="K640" s="15" t="str">
        <f>IFERROR(__xludf.DUMMYFUNCTION("""COMPUTED_VALUE"""),"BoBamboo")</f>
        <v>BoBamboo</v>
      </c>
    </row>
    <row r="641">
      <c r="A641" s="6" t="s">
        <v>3626</v>
      </c>
      <c r="B641" s="6" t="s">
        <v>930</v>
      </c>
      <c r="C641" s="7">
        <v>1.592442065E9</v>
      </c>
      <c r="D641" s="8">
        <f t="shared" si="1"/>
        <v>43999.83409</v>
      </c>
      <c r="E641" s="9" t="s">
        <v>413</v>
      </c>
      <c r="F641" s="9" t="s">
        <v>3627</v>
      </c>
      <c r="G641" s="6" t="s">
        <v>3628</v>
      </c>
      <c r="H641" s="14" t="b">
        <v>0</v>
      </c>
      <c r="I641" s="9" t="s">
        <v>3629</v>
      </c>
      <c r="J641" s="10">
        <v>0.4030924</v>
      </c>
      <c r="K641" s="15" t="str">
        <f>IFERROR(__xludf.DUMMYFUNCTION("""COMPUTED_VALUE"""),"tp4my")</f>
        <v>tp4my</v>
      </c>
    </row>
    <row r="642">
      <c r="A642" s="6" t="s">
        <v>3630</v>
      </c>
      <c r="B642" s="6" t="s">
        <v>1128</v>
      </c>
      <c r="C642" s="7">
        <v>1.591213535E9</v>
      </c>
      <c r="D642" s="8">
        <f t="shared" si="1"/>
        <v>43985.61499</v>
      </c>
      <c r="E642" s="9" t="s">
        <v>1124</v>
      </c>
      <c r="F642" s="9" t="s">
        <v>3631</v>
      </c>
      <c r="G642" s="6" t="s">
        <v>3632</v>
      </c>
      <c r="H642" s="14" t="b">
        <v>0</v>
      </c>
      <c r="I642" s="9" t="s">
        <v>3633</v>
      </c>
      <c r="J642" s="10">
        <v>0.40171522</v>
      </c>
      <c r="K642" s="15" t="str">
        <f>IFERROR(__xludf.DUMMYFUNCTION("""COMPUTED_VALUE"""),"Baljit147")</f>
        <v>Baljit147</v>
      </c>
    </row>
    <row r="643">
      <c r="A643" s="6" t="s">
        <v>3634</v>
      </c>
      <c r="B643" s="6" t="s">
        <v>1156</v>
      </c>
      <c r="C643" s="7">
        <v>1.592946466E9</v>
      </c>
      <c r="D643" s="8">
        <f t="shared" si="1"/>
        <v>44005.67206</v>
      </c>
      <c r="E643" s="6" t="s">
        <v>32</v>
      </c>
      <c r="F643" s="9" t="s">
        <v>3635</v>
      </c>
      <c r="G643" s="6" t="s">
        <v>3636</v>
      </c>
      <c r="H643" s="14" t="b">
        <v>1</v>
      </c>
      <c r="I643" s="9" t="s">
        <v>3635</v>
      </c>
      <c r="J643" s="10">
        <v>0.40168363</v>
      </c>
      <c r="K643" s="15" t="str">
        <f>IFERROR(__xludf.DUMMYFUNCTION("""COMPUTED_VALUE"""),"Esentry23")</f>
        <v>Esentry23</v>
      </c>
    </row>
    <row r="644">
      <c r="A644" s="6" t="s">
        <v>3637</v>
      </c>
      <c r="B644" s="6" t="s">
        <v>3638</v>
      </c>
      <c r="C644" s="7">
        <v>1.592089663E9</v>
      </c>
      <c r="D644" s="8">
        <f t="shared" si="1"/>
        <v>43995.75536</v>
      </c>
      <c r="E644" s="9" t="s">
        <v>17</v>
      </c>
      <c r="F644" s="9" t="s">
        <v>3639</v>
      </c>
      <c r="G644" s="6" t="s">
        <v>3640</v>
      </c>
      <c r="H644" s="14" t="b">
        <v>0</v>
      </c>
      <c r="I644" s="9" t="s">
        <v>3639</v>
      </c>
      <c r="J644" s="10">
        <v>0.39982432</v>
      </c>
      <c r="K644" s="15" t="str">
        <f>IFERROR(__xludf.DUMMYFUNCTION("""COMPUTED_VALUE"""),"Asshole411")</f>
        <v>Asshole411</v>
      </c>
    </row>
    <row r="645">
      <c r="A645" s="6" t="s">
        <v>3641</v>
      </c>
      <c r="B645" s="6" t="s">
        <v>1701</v>
      </c>
      <c r="C645" s="7">
        <v>1.592675933E9</v>
      </c>
      <c r="D645" s="8">
        <f t="shared" si="1"/>
        <v>44002.54089</v>
      </c>
      <c r="E645" s="9" t="s">
        <v>23</v>
      </c>
      <c r="F645" s="9" t="s">
        <v>3642</v>
      </c>
      <c r="G645" s="6" t="s">
        <v>3643</v>
      </c>
      <c r="H645" s="14" t="b">
        <v>0</v>
      </c>
      <c r="I645" s="9" t="s">
        <v>3644</v>
      </c>
      <c r="J645" s="10">
        <v>0.39921537</v>
      </c>
      <c r="K645" s="15" t="str">
        <f>IFERROR(__xludf.DUMMYFUNCTION("""COMPUTED_VALUE"""),"steelcityslacker")</f>
        <v>steelcityslacker</v>
      </c>
    </row>
    <row r="646">
      <c r="A646" s="6" t="s">
        <v>3645</v>
      </c>
      <c r="B646" s="6" t="s">
        <v>3646</v>
      </c>
      <c r="C646" s="7">
        <v>1.591216035E9</v>
      </c>
      <c r="D646" s="8">
        <f t="shared" si="1"/>
        <v>43985.64392</v>
      </c>
      <c r="E646" s="9" t="s">
        <v>17</v>
      </c>
      <c r="F646" s="9" t="s">
        <v>3647</v>
      </c>
      <c r="G646" s="6" t="s">
        <v>3648</v>
      </c>
      <c r="H646" s="14" t="b">
        <v>0</v>
      </c>
      <c r="I646" s="9" t="s">
        <v>3649</v>
      </c>
      <c r="J646" s="10">
        <v>0.39776847</v>
      </c>
      <c r="K646" s="15" t="str">
        <f>IFERROR(__xludf.DUMMYFUNCTION("""COMPUTED_VALUE"""),"WeedleTheLiar")</f>
        <v>WeedleTheLiar</v>
      </c>
    </row>
    <row r="647">
      <c r="A647" s="6" t="s">
        <v>3650</v>
      </c>
      <c r="B647" s="6" t="s">
        <v>1327</v>
      </c>
      <c r="C647" s="7">
        <v>1.591014509E9</v>
      </c>
      <c r="D647" s="8">
        <f t="shared" si="1"/>
        <v>43983.31145</v>
      </c>
      <c r="E647" s="9" t="s">
        <v>1857</v>
      </c>
      <c r="F647" s="9" t="s">
        <v>3651</v>
      </c>
      <c r="G647" s="6" t="s">
        <v>3652</v>
      </c>
      <c r="H647" s="14" t="b">
        <v>0</v>
      </c>
      <c r="I647" s="9" t="s">
        <v>3653</v>
      </c>
      <c r="J647" s="10">
        <v>0.39651972</v>
      </c>
      <c r="K647" s="15" t="str">
        <f>IFERROR(__xludf.DUMMYFUNCTION("""COMPUTED_VALUE"""),"FrostyFire")</f>
        <v>FrostyFire</v>
      </c>
    </row>
    <row r="648">
      <c r="A648" s="6" t="s">
        <v>3654</v>
      </c>
      <c r="B648" s="6" t="s">
        <v>2848</v>
      </c>
      <c r="C648" s="7">
        <v>1.592435759E9</v>
      </c>
      <c r="D648" s="8">
        <f t="shared" si="1"/>
        <v>43999.7611</v>
      </c>
      <c r="E648" s="9" t="s">
        <v>23</v>
      </c>
      <c r="F648" s="9" t="s">
        <v>3655</v>
      </c>
      <c r="G648" s="6" t="s">
        <v>3656</v>
      </c>
      <c r="H648" s="14" t="b">
        <v>0</v>
      </c>
      <c r="I648" s="9" t="s">
        <v>3657</v>
      </c>
      <c r="J648" s="10">
        <v>0.3954063</v>
      </c>
      <c r="K648" s="15" t="str">
        <f>IFERROR(__xludf.DUMMYFUNCTION("""COMPUTED_VALUE"""),"C_ondy")</f>
        <v>C_ondy</v>
      </c>
    </row>
    <row r="649">
      <c r="A649" s="6" t="s">
        <v>3658</v>
      </c>
      <c r="B649" s="6" t="s">
        <v>1492</v>
      </c>
      <c r="C649" s="7">
        <v>1.59173395E9</v>
      </c>
      <c r="D649" s="8">
        <f t="shared" si="1"/>
        <v>43991.63831</v>
      </c>
      <c r="E649" s="9" t="s">
        <v>23</v>
      </c>
      <c r="F649" s="9" t="s">
        <v>3659</v>
      </c>
      <c r="G649" s="6" t="s">
        <v>3660</v>
      </c>
      <c r="H649" s="14" t="b">
        <v>0</v>
      </c>
      <c r="I649" s="9" t="s">
        <v>3661</v>
      </c>
      <c r="J649" s="10">
        <v>0.39259663</v>
      </c>
      <c r="K649" s="15" t="str">
        <f>IFERROR(__xludf.DUMMYFUNCTION("""COMPUTED_VALUE"""),"PMMePCPics")</f>
        <v>PMMePCPics</v>
      </c>
    </row>
    <row r="650">
      <c r="A650" s="6" t="s">
        <v>3662</v>
      </c>
      <c r="B650" s="6" t="s">
        <v>1336</v>
      </c>
      <c r="C650" s="7">
        <v>1.591007273E9</v>
      </c>
      <c r="D650" s="8">
        <f t="shared" si="1"/>
        <v>43983.2277</v>
      </c>
      <c r="E650" s="9" t="s">
        <v>23</v>
      </c>
      <c r="F650" s="9" t="s">
        <v>3663</v>
      </c>
      <c r="G650" s="6" t="s">
        <v>3664</v>
      </c>
      <c r="H650" s="14" t="b">
        <v>0</v>
      </c>
      <c r="I650" s="9" t="s">
        <v>3665</v>
      </c>
      <c r="J650" s="10">
        <v>0.3920628</v>
      </c>
      <c r="K650" s="15" t="str">
        <f>IFERROR(__xludf.DUMMYFUNCTION("""COMPUTED_VALUE"""),"TheSaSQuatCh")</f>
        <v>TheSaSQuatCh</v>
      </c>
    </row>
    <row r="651">
      <c r="A651" s="6" t="s">
        <v>3666</v>
      </c>
      <c r="B651" s="6" t="s">
        <v>3667</v>
      </c>
      <c r="C651" s="7">
        <v>1.592602255E9</v>
      </c>
      <c r="D651" s="8">
        <f t="shared" si="1"/>
        <v>44001.68814</v>
      </c>
      <c r="E651" s="9" t="s">
        <v>3668</v>
      </c>
      <c r="F651" s="9" t="s">
        <v>3669</v>
      </c>
      <c r="G651" s="6" t="s">
        <v>3670</v>
      </c>
      <c r="H651" s="14" t="b">
        <v>0</v>
      </c>
      <c r="I651" s="9" t="s">
        <v>3671</v>
      </c>
      <c r="J651" s="10">
        <v>0.39102438</v>
      </c>
      <c r="K651" s="15" t="str">
        <f>IFERROR(__xludf.DUMMYFUNCTION("""COMPUTED_VALUE"""),"LSKM")</f>
        <v>LSKM</v>
      </c>
    </row>
    <row r="652">
      <c r="A652" s="5" t="s">
        <v>3672</v>
      </c>
      <c r="B652" s="6" t="s">
        <v>3673</v>
      </c>
      <c r="C652" s="7">
        <v>1.592028696E9</v>
      </c>
      <c r="D652" s="8">
        <f t="shared" si="1"/>
        <v>43995.04972</v>
      </c>
      <c r="E652" s="9" t="s">
        <v>36</v>
      </c>
      <c r="F652" s="9" t="s">
        <v>3674</v>
      </c>
      <c r="G652" s="6" t="s">
        <v>3675</v>
      </c>
      <c r="H652" s="14" t="b">
        <v>0</v>
      </c>
      <c r="I652" s="9" t="s">
        <v>3674</v>
      </c>
      <c r="J652" s="10">
        <v>0.38953704</v>
      </c>
      <c r="K652" s="15" t="str">
        <f>IFERROR(__xludf.DUMMYFUNCTION("""COMPUTED_VALUE"""),"cosYALLcantBEHAVE")</f>
        <v>cosYALLcantBEHAVE</v>
      </c>
    </row>
    <row r="653">
      <c r="A653" s="6" t="s">
        <v>3676</v>
      </c>
      <c r="B653" s="6" t="s">
        <v>1072</v>
      </c>
      <c r="C653" s="7">
        <v>1.591999792E9</v>
      </c>
      <c r="D653" s="8">
        <f t="shared" si="1"/>
        <v>43994.71519</v>
      </c>
      <c r="E653" s="9" t="s">
        <v>12</v>
      </c>
      <c r="F653" s="9" t="s">
        <v>3677</v>
      </c>
      <c r="G653" s="6" t="s">
        <v>3678</v>
      </c>
      <c r="H653" s="14" t="b">
        <v>0</v>
      </c>
      <c r="I653" s="9" t="s">
        <v>3677</v>
      </c>
      <c r="J653" s="10">
        <v>0.3895045</v>
      </c>
      <c r="K653" s="15" t="str">
        <f>IFERROR(__xludf.DUMMYFUNCTION("""COMPUTED_VALUE"""),"christineyau")</f>
        <v>christineyau</v>
      </c>
    </row>
    <row r="654">
      <c r="A654" s="6" t="s">
        <v>3679</v>
      </c>
      <c r="B654" s="6" t="s">
        <v>930</v>
      </c>
      <c r="C654" s="7">
        <v>1.592878249E9</v>
      </c>
      <c r="D654" s="8">
        <f t="shared" si="1"/>
        <v>44004.88251</v>
      </c>
      <c r="E654" s="9" t="s">
        <v>353</v>
      </c>
      <c r="F654" s="9" t="s">
        <v>3680</v>
      </c>
      <c r="G654" s="6" t="s">
        <v>3681</v>
      </c>
      <c r="H654" s="14" t="b">
        <v>0</v>
      </c>
      <c r="I654" s="9" t="s">
        <v>3682</v>
      </c>
      <c r="J654" s="10">
        <v>0.3891393</v>
      </c>
      <c r="K654" s="15" t="str">
        <f>IFERROR(__xludf.DUMMYFUNCTION("""COMPUTED_VALUE"""),"ShrimLord")</f>
        <v>ShrimLord</v>
      </c>
    </row>
    <row r="655">
      <c r="A655" s="6" t="s">
        <v>3683</v>
      </c>
      <c r="B655" s="6" t="s">
        <v>3684</v>
      </c>
      <c r="C655" s="7">
        <v>1.593443235E9</v>
      </c>
      <c r="D655" s="8">
        <f t="shared" si="1"/>
        <v>44011.4217</v>
      </c>
      <c r="E655" s="6" t="s">
        <v>32</v>
      </c>
      <c r="F655" s="9" t="s">
        <v>3685</v>
      </c>
      <c r="G655" s="6" t="s">
        <v>3686</v>
      </c>
      <c r="H655" s="14" t="b">
        <v>1</v>
      </c>
      <c r="I655" s="9" t="s">
        <v>3685</v>
      </c>
      <c r="J655" s="10">
        <v>0.3856177</v>
      </c>
      <c r="K655" s="15" t="str">
        <f>IFERROR(__xludf.DUMMYFUNCTION("""COMPUTED_VALUE"""),"librarian11")</f>
        <v>librarian11</v>
      </c>
    </row>
    <row r="656">
      <c r="A656" s="6" t="s">
        <v>3687</v>
      </c>
      <c r="B656" s="6" t="s">
        <v>930</v>
      </c>
      <c r="C656" s="7">
        <v>1.592955518E9</v>
      </c>
      <c r="D656" s="8">
        <f t="shared" si="1"/>
        <v>44005.77683</v>
      </c>
      <c r="E656" s="9" t="s">
        <v>264</v>
      </c>
      <c r="F656" s="9" t="s">
        <v>3688</v>
      </c>
      <c r="G656" s="6" t="s">
        <v>3689</v>
      </c>
      <c r="H656" s="14" t="b">
        <v>0</v>
      </c>
      <c r="I656" s="9" t="s">
        <v>3690</v>
      </c>
      <c r="J656" s="10">
        <v>0.38528574</v>
      </c>
      <c r="K656" s="15" t="str">
        <f>IFERROR(__xludf.DUMMYFUNCTION("""COMPUTED_VALUE"""),"CitationDependent")</f>
        <v>CitationDependent</v>
      </c>
    </row>
    <row r="657">
      <c r="A657" s="6" t="s">
        <v>3691</v>
      </c>
      <c r="B657" s="6" t="s">
        <v>3692</v>
      </c>
      <c r="C657" s="7">
        <v>1.592573668E9</v>
      </c>
      <c r="D657" s="8">
        <f t="shared" si="1"/>
        <v>44001.35727</v>
      </c>
      <c r="E657" s="9" t="s">
        <v>3693</v>
      </c>
      <c r="F657" s="9" t="s">
        <v>3694</v>
      </c>
      <c r="G657" s="6" t="s">
        <v>3695</v>
      </c>
      <c r="H657" s="14" t="b">
        <v>0</v>
      </c>
      <c r="I657" s="9" t="s">
        <v>3696</v>
      </c>
      <c r="J657" s="10">
        <v>0.38313016</v>
      </c>
      <c r="K657" s="15" t="str">
        <f>IFERROR(__xludf.DUMMYFUNCTION("""COMPUTED_VALUE"""),"dilligaf0220")</f>
        <v>dilligaf0220</v>
      </c>
    </row>
    <row r="658">
      <c r="A658" s="6" t="s">
        <v>3697</v>
      </c>
      <c r="B658" s="6" t="s">
        <v>3698</v>
      </c>
      <c r="C658" s="7">
        <v>1.592072513E9</v>
      </c>
      <c r="D658" s="8">
        <f t="shared" si="1"/>
        <v>43995.55686</v>
      </c>
      <c r="E658" s="9" t="s">
        <v>17</v>
      </c>
      <c r="F658" s="9" t="s">
        <v>3699</v>
      </c>
      <c r="G658" s="6" t="s">
        <v>3700</v>
      </c>
      <c r="H658" s="14" t="b">
        <v>0</v>
      </c>
      <c r="I658" s="9" t="s">
        <v>3699</v>
      </c>
      <c r="J658" s="10">
        <v>0.3828924</v>
      </c>
      <c r="K658" s="15" t="str">
        <f>IFERROR(__xludf.DUMMYFUNCTION("""COMPUTED_VALUE"""),"tradebat")</f>
        <v>tradebat</v>
      </c>
    </row>
    <row r="659">
      <c r="A659" s="6" t="s">
        <v>3701</v>
      </c>
      <c r="B659" s="6" t="s">
        <v>925</v>
      </c>
      <c r="C659" s="7">
        <v>1.592397392E9</v>
      </c>
      <c r="D659" s="8">
        <f t="shared" si="1"/>
        <v>43999.31704</v>
      </c>
      <c r="E659" s="9" t="s">
        <v>111</v>
      </c>
      <c r="F659" s="9" t="s">
        <v>3702</v>
      </c>
      <c r="G659" s="6" t="s">
        <v>3703</v>
      </c>
      <c r="H659" s="14" t="b">
        <v>0</v>
      </c>
      <c r="I659" s="9" t="s">
        <v>3704</v>
      </c>
      <c r="J659" s="10">
        <v>0.38216028</v>
      </c>
      <c r="K659" s="15" t="str">
        <f>IFERROR(__xludf.DUMMYFUNCTION("""COMPUTED_VALUE"""),"CreepyDo")</f>
        <v>CreepyDo</v>
      </c>
    </row>
    <row r="660">
      <c r="A660" s="6" t="s">
        <v>3705</v>
      </c>
      <c r="B660" s="6" t="s">
        <v>2908</v>
      </c>
      <c r="C660" s="7">
        <v>1.591573738E9</v>
      </c>
      <c r="D660" s="8">
        <f t="shared" si="1"/>
        <v>43989.784</v>
      </c>
      <c r="E660" s="6" t="s">
        <v>32</v>
      </c>
      <c r="F660" s="9" t="s">
        <v>3706</v>
      </c>
      <c r="G660" s="6" t="s">
        <v>3707</v>
      </c>
      <c r="H660" s="14" t="b">
        <v>1</v>
      </c>
      <c r="I660" s="9" t="s">
        <v>3706</v>
      </c>
      <c r="J660" s="10">
        <v>0.3821457</v>
      </c>
      <c r="K660" s="15" t="str">
        <f>IFERROR(__xludf.DUMMYFUNCTION("""COMPUTED_VALUE"""),"pooooooooo")</f>
        <v>pooooooooo</v>
      </c>
    </row>
    <row r="661">
      <c r="A661" s="6" t="s">
        <v>3708</v>
      </c>
      <c r="B661" s="6" t="s">
        <v>3285</v>
      </c>
      <c r="C661" s="7">
        <v>1.592689875E9</v>
      </c>
      <c r="D661" s="8">
        <f t="shared" si="1"/>
        <v>44002.70226</v>
      </c>
      <c r="E661" s="9" t="s">
        <v>17</v>
      </c>
      <c r="F661" s="9" t="s">
        <v>3709</v>
      </c>
      <c r="G661" s="6" t="s">
        <v>3710</v>
      </c>
      <c r="H661" s="14" t="b">
        <v>0</v>
      </c>
      <c r="I661" s="9" t="s">
        <v>3711</v>
      </c>
      <c r="J661" s="10">
        <v>0.3820842</v>
      </c>
      <c r="K661" s="15" t="str">
        <f>IFERROR(__xludf.DUMMYFUNCTION("""COMPUTED_VALUE"""),"badabing100")</f>
        <v>badabing100</v>
      </c>
    </row>
    <row r="662">
      <c r="A662" s="6" t="s">
        <v>3712</v>
      </c>
      <c r="B662" s="6" t="s">
        <v>1345</v>
      </c>
      <c r="C662" s="7">
        <v>1.591580397E9</v>
      </c>
      <c r="D662" s="8">
        <f t="shared" si="1"/>
        <v>43989.86108</v>
      </c>
      <c r="E662" s="9" t="s">
        <v>3713</v>
      </c>
      <c r="F662" s="9" t="s">
        <v>3714</v>
      </c>
      <c r="G662" s="6" t="s">
        <v>3715</v>
      </c>
      <c r="H662" s="14" t="b">
        <v>0</v>
      </c>
      <c r="I662" s="9" t="s">
        <v>3716</v>
      </c>
      <c r="J662" s="10">
        <v>0.38045537</v>
      </c>
      <c r="K662" s="15" t="str">
        <f>IFERROR(__xludf.DUMMYFUNCTION("""COMPUTED_VALUE"""),"Mistrider1995")</f>
        <v>Mistrider1995</v>
      </c>
    </row>
    <row r="663">
      <c r="A663" s="6" t="s">
        <v>3717</v>
      </c>
      <c r="B663" s="6" t="s">
        <v>991</v>
      </c>
      <c r="C663" s="7">
        <v>1.593145846E9</v>
      </c>
      <c r="D663" s="8">
        <f t="shared" si="1"/>
        <v>44007.9797</v>
      </c>
      <c r="E663" s="9" t="s">
        <v>408</v>
      </c>
      <c r="F663" s="9" t="s">
        <v>3718</v>
      </c>
      <c r="G663" s="6" t="s">
        <v>3719</v>
      </c>
      <c r="H663" s="14" t="b">
        <v>0</v>
      </c>
      <c r="I663" s="9" t="s">
        <v>3720</v>
      </c>
      <c r="J663" s="10">
        <v>0.38041574</v>
      </c>
      <c r="K663" s="15" t="str">
        <f>IFERROR(__xludf.DUMMYFUNCTION("""COMPUTED_VALUE"""),"muck_hard")</f>
        <v>muck_hard</v>
      </c>
    </row>
    <row r="664">
      <c r="A664" s="6" t="s">
        <v>3721</v>
      </c>
      <c r="B664" s="6" t="s">
        <v>1312</v>
      </c>
      <c r="C664" s="7">
        <v>1.591575314E9</v>
      </c>
      <c r="D664" s="8">
        <f t="shared" si="1"/>
        <v>43989.80225</v>
      </c>
      <c r="E664" s="9" t="s">
        <v>173</v>
      </c>
      <c r="F664" s="9" t="s">
        <v>3722</v>
      </c>
      <c r="G664" s="6" t="s">
        <v>3723</v>
      </c>
      <c r="H664" s="14" t="b">
        <v>0</v>
      </c>
      <c r="I664" s="9" t="s">
        <v>3724</v>
      </c>
      <c r="J664" s="10">
        <v>0.37915868</v>
      </c>
      <c r="K664" s="15" t="str">
        <f>IFERROR(__xludf.DUMMYFUNCTION("""COMPUTED_VALUE"""),"SharkToothSharpTooth")</f>
        <v>SharkToothSharpTooth</v>
      </c>
    </row>
    <row r="665">
      <c r="A665" s="5" t="s">
        <v>3725</v>
      </c>
      <c r="B665" s="6" t="s">
        <v>1128</v>
      </c>
      <c r="C665" s="7">
        <v>1.591337856E9</v>
      </c>
      <c r="D665" s="8">
        <f t="shared" si="1"/>
        <v>43987.05389</v>
      </c>
      <c r="E665" s="9" t="s">
        <v>3726</v>
      </c>
      <c r="F665" s="9" t="s">
        <v>3727</v>
      </c>
      <c r="G665" s="6" t="s">
        <v>3728</v>
      </c>
      <c r="H665" s="14" t="b">
        <v>0</v>
      </c>
      <c r="I665" s="9" t="s">
        <v>3729</v>
      </c>
      <c r="J665" s="10">
        <v>0.37838393</v>
      </c>
      <c r="K665" s="15" t="str">
        <f>IFERROR(__xludf.DUMMYFUNCTION("""COMPUTED_VALUE"""),"hungrybutton")</f>
        <v>hungrybutton</v>
      </c>
    </row>
    <row r="666">
      <c r="A666" s="6" t="s">
        <v>3730</v>
      </c>
      <c r="B666" s="6" t="s">
        <v>1578</v>
      </c>
      <c r="C666" s="7">
        <v>1.59141378E9</v>
      </c>
      <c r="D666" s="8">
        <f t="shared" si="1"/>
        <v>43987.93264</v>
      </c>
      <c r="E666" s="9" t="s">
        <v>17</v>
      </c>
      <c r="F666" s="9" t="s">
        <v>3731</v>
      </c>
      <c r="G666" s="6" t="s">
        <v>3732</v>
      </c>
      <c r="H666" s="14" t="b">
        <v>0</v>
      </c>
      <c r="I666" s="9" t="s">
        <v>3733</v>
      </c>
      <c r="J666" s="10">
        <v>0.37728518</v>
      </c>
      <c r="K666" s="15" t="str">
        <f>IFERROR(__xludf.DUMMYFUNCTION("""COMPUTED_VALUE"""),"UncleGrga")</f>
        <v>UncleGrga</v>
      </c>
    </row>
    <row r="667">
      <c r="A667" s="6" t="s">
        <v>3734</v>
      </c>
      <c r="B667" s="6" t="s">
        <v>1359</v>
      </c>
      <c r="C667" s="7">
        <v>1.592584558E9</v>
      </c>
      <c r="D667" s="8">
        <f t="shared" si="1"/>
        <v>44001.48331</v>
      </c>
      <c r="E667" s="9" t="s">
        <v>36</v>
      </c>
      <c r="F667" s="9" t="s">
        <v>3735</v>
      </c>
      <c r="G667" s="6" t="s">
        <v>3736</v>
      </c>
      <c r="H667" s="14" t="b">
        <v>0</v>
      </c>
      <c r="I667" s="9" t="s">
        <v>3737</v>
      </c>
      <c r="J667" s="10">
        <v>0.37679762</v>
      </c>
      <c r="K667" s="15" t="str">
        <f>IFERROR(__xludf.DUMMYFUNCTION("""COMPUTED_VALUE"""),"Saintcomedumont")</f>
        <v>Saintcomedumont</v>
      </c>
    </row>
    <row r="668">
      <c r="A668" s="6" t="s">
        <v>3738</v>
      </c>
      <c r="B668" s="6" t="s">
        <v>930</v>
      </c>
      <c r="C668" s="7">
        <v>1.592528006E9</v>
      </c>
      <c r="D668" s="8">
        <f t="shared" si="1"/>
        <v>44000.82877</v>
      </c>
      <c r="E668" s="9" t="s">
        <v>413</v>
      </c>
      <c r="F668" s="9" t="s">
        <v>3739</v>
      </c>
      <c r="G668" s="6" t="s">
        <v>3740</v>
      </c>
      <c r="H668" s="14" t="b">
        <v>0</v>
      </c>
      <c r="I668" s="9" t="s">
        <v>3741</v>
      </c>
      <c r="J668" s="10">
        <v>0.37544012</v>
      </c>
      <c r="K668" s="15" t="str">
        <f>IFERROR(__xludf.DUMMYFUNCTION("""COMPUTED_VALUE"""),"CasualCopper")</f>
        <v>CasualCopper</v>
      </c>
    </row>
    <row r="669">
      <c r="A669" s="6" t="s">
        <v>3742</v>
      </c>
      <c r="B669" s="6" t="s">
        <v>925</v>
      </c>
      <c r="C669" s="7">
        <v>1.592263661E9</v>
      </c>
      <c r="D669" s="8">
        <f t="shared" si="1"/>
        <v>43997.76922</v>
      </c>
      <c r="E669" s="9" t="s">
        <v>145</v>
      </c>
      <c r="F669" s="9" t="s">
        <v>3743</v>
      </c>
      <c r="G669" s="6" t="s">
        <v>3744</v>
      </c>
      <c r="H669" s="14" t="b">
        <v>0</v>
      </c>
      <c r="I669" s="9" t="s">
        <v>3745</v>
      </c>
      <c r="J669" s="10">
        <v>0.37453553</v>
      </c>
      <c r="K669" s="15" t="str">
        <f>IFERROR(__xludf.DUMMYFUNCTION("""COMPUTED_VALUE"""),"wwwiener")</f>
        <v>wwwiener</v>
      </c>
    </row>
    <row r="670">
      <c r="A670" s="6" t="s">
        <v>3746</v>
      </c>
      <c r="B670" s="6" t="s">
        <v>930</v>
      </c>
      <c r="C670" s="7">
        <v>1.593021744E9</v>
      </c>
      <c r="D670" s="8">
        <f t="shared" si="1"/>
        <v>44006.54333</v>
      </c>
      <c r="E670" s="9" t="s">
        <v>413</v>
      </c>
      <c r="F670" s="9" t="s">
        <v>3747</v>
      </c>
      <c r="G670" s="6" t="s">
        <v>3748</v>
      </c>
      <c r="H670" s="14" t="b">
        <v>0</v>
      </c>
      <c r="I670" s="9" t="s">
        <v>3749</v>
      </c>
      <c r="J670" s="10">
        <v>0.37428424</v>
      </c>
      <c r="K670" s="15" t="str">
        <f>IFERROR(__xludf.DUMMYFUNCTION("""COMPUTED_VALUE"""),"graydoggames")</f>
        <v>graydoggames</v>
      </c>
    </row>
    <row r="671">
      <c r="A671" s="6" t="s">
        <v>3750</v>
      </c>
      <c r="B671" s="6" t="s">
        <v>1372</v>
      </c>
      <c r="C671" s="7">
        <v>1.591484318E9</v>
      </c>
      <c r="D671" s="8">
        <f t="shared" si="1"/>
        <v>43988.74905</v>
      </c>
      <c r="E671" s="9" t="s">
        <v>12</v>
      </c>
      <c r="F671" s="9" t="s">
        <v>3751</v>
      </c>
      <c r="G671" s="6" t="s">
        <v>3752</v>
      </c>
      <c r="H671" s="14" t="b">
        <v>0</v>
      </c>
      <c r="I671" s="9" t="s">
        <v>3753</v>
      </c>
      <c r="J671" s="10">
        <v>0.37339103</v>
      </c>
      <c r="K671" s="15" t="str">
        <f>IFERROR(__xludf.DUMMYFUNCTION("""COMPUTED_VALUE"""),"QUEENBEVERLY")</f>
        <v>QUEENBEVERLY</v>
      </c>
    </row>
    <row r="672">
      <c r="A672" s="6" t="s">
        <v>3754</v>
      </c>
      <c r="B672" s="6" t="s">
        <v>1600</v>
      </c>
      <c r="C672" s="7">
        <v>1.593413208E9</v>
      </c>
      <c r="D672" s="8">
        <f t="shared" si="1"/>
        <v>44011.07417</v>
      </c>
      <c r="E672" s="9" t="s">
        <v>960</v>
      </c>
      <c r="F672" s="9" t="s">
        <v>3755</v>
      </c>
      <c r="G672" s="6" t="s">
        <v>3756</v>
      </c>
      <c r="H672" s="14" t="b">
        <v>0</v>
      </c>
      <c r="I672" s="9" t="s">
        <v>3757</v>
      </c>
      <c r="J672" s="10">
        <v>0.37305257</v>
      </c>
      <c r="K672" s="15" t="str">
        <f>IFERROR(__xludf.DUMMYFUNCTION("""COMPUTED_VALUE"""),"tebbundy")</f>
        <v>tebbundy</v>
      </c>
    </row>
    <row r="673">
      <c r="A673" s="6" t="s">
        <v>3758</v>
      </c>
      <c r="B673" s="6" t="s">
        <v>1165</v>
      </c>
      <c r="C673" s="7">
        <v>1.593281077E9</v>
      </c>
      <c r="D673" s="8">
        <f t="shared" si="1"/>
        <v>44009.54487</v>
      </c>
      <c r="E673" s="9" t="s">
        <v>23</v>
      </c>
      <c r="F673" s="9" t="s">
        <v>3759</v>
      </c>
      <c r="G673" s="6" t="s">
        <v>3760</v>
      </c>
      <c r="H673" s="14" t="b">
        <v>0</v>
      </c>
      <c r="I673" s="9" t="s">
        <v>3759</v>
      </c>
      <c r="J673" s="10">
        <v>0.37297755</v>
      </c>
      <c r="K673" s="15" t="str">
        <f>IFERROR(__xludf.DUMMYFUNCTION("""COMPUTED_VALUE"""),"coldblood91")</f>
        <v>coldblood91</v>
      </c>
    </row>
    <row r="674">
      <c r="A674" s="6" t="s">
        <v>3761</v>
      </c>
      <c r="B674" s="6" t="s">
        <v>3762</v>
      </c>
      <c r="C674" s="7">
        <v>1.591047017E9</v>
      </c>
      <c r="D674" s="8">
        <f t="shared" si="1"/>
        <v>43983.6877</v>
      </c>
      <c r="E674" s="9" t="s">
        <v>111</v>
      </c>
      <c r="F674" s="9" t="s">
        <v>3763</v>
      </c>
      <c r="G674" s="6" t="s">
        <v>3764</v>
      </c>
      <c r="H674" s="14" t="b">
        <v>0</v>
      </c>
      <c r="I674" s="9" t="s">
        <v>3765</v>
      </c>
      <c r="J674" s="10">
        <v>0.37251297</v>
      </c>
      <c r="K674" s="15" t="str">
        <f>IFERROR(__xludf.DUMMYFUNCTION("""COMPUTED_VALUE"""),"Privilegedwhitey204")</f>
        <v>Privilegedwhitey204</v>
      </c>
    </row>
    <row r="675">
      <c r="A675" s="6" t="s">
        <v>3766</v>
      </c>
      <c r="B675" s="6" t="s">
        <v>1312</v>
      </c>
      <c r="C675" s="7">
        <v>1.591637186E9</v>
      </c>
      <c r="D675" s="8">
        <f t="shared" si="1"/>
        <v>43990.51836</v>
      </c>
      <c r="E675" s="9" t="s">
        <v>17</v>
      </c>
      <c r="F675" s="9" t="s">
        <v>3767</v>
      </c>
      <c r="G675" s="6" t="s">
        <v>3768</v>
      </c>
      <c r="H675" s="14" t="b">
        <v>0</v>
      </c>
      <c r="I675" s="9" t="s">
        <v>3769</v>
      </c>
      <c r="J675" s="10">
        <v>0.37209404</v>
      </c>
      <c r="K675" s="15" t="str">
        <f>IFERROR(__xludf.DUMMYFUNCTION("""COMPUTED_VALUE"""),"national__frontdisco")</f>
        <v>national__frontdisco</v>
      </c>
    </row>
    <row r="676">
      <c r="A676" s="6" t="s">
        <v>3770</v>
      </c>
      <c r="B676" s="6" t="s">
        <v>1128</v>
      </c>
      <c r="C676" s="7">
        <v>1.591250094E9</v>
      </c>
      <c r="D676" s="8">
        <f t="shared" si="1"/>
        <v>43986.03813</v>
      </c>
      <c r="E676" s="9" t="s">
        <v>3771</v>
      </c>
      <c r="F676" s="9" t="s">
        <v>3772</v>
      </c>
      <c r="G676" s="6" t="s">
        <v>3773</v>
      </c>
      <c r="H676" s="14" t="b">
        <v>0</v>
      </c>
      <c r="I676" s="9" t="s">
        <v>3774</v>
      </c>
      <c r="J676" s="10">
        <v>0.3702625</v>
      </c>
      <c r="K676" s="15" t="str">
        <f>IFERROR(__xludf.DUMMYFUNCTION("""COMPUTED_VALUE"""),"Sharborto")</f>
        <v>Sharborto</v>
      </c>
    </row>
    <row r="677">
      <c r="A677" s="6" t="s">
        <v>3775</v>
      </c>
      <c r="B677" s="6" t="s">
        <v>3776</v>
      </c>
      <c r="C677" s="7">
        <v>1.591318915E9</v>
      </c>
      <c r="D677" s="8">
        <f t="shared" si="1"/>
        <v>43986.83466</v>
      </c>
      <c r="E677" s="6" t="s">
        <v>32</v>
      </c>
      <c r="F677" s="9" t="s">
        <v>3777</v>
      </c>
      <c r="G677" s="6" t="s">
        <v>3778</v>
      </c>
      <c r="H677" s="14" t="b">
        <v>1</v>
      </c>
      <c r="I677" s="9" t="s">
        <v>3777</v>
      </c>
      <c r="J677" s="10">
        <v>0.37005687</v>
      </c>
      <c r="K677" s="15" t="str">
        <f>IFERROR(__xludf.DUMMYFUNCTION("""COMPUTED_VALUE"""),"xdaggitx")</f>
        <v>xdaggitx</v>
      </c>
    </row>
    <row r="678">
      <c r="A678" s="6" t="s">
        <v>3779</v>
      </c>
      <c r="B678" s="6" t="s">
        <v>3780</v>
      </c>
      <c r="C678" s="7">
        <v>1.592255099E9</v>
      </c>
      <c r="D678" s="8">
        <f t="shared" si="1"/>
        <v>43997.67013</v>
      </c>
      <c r="E678" s="6" t="s">
        <v>32</v>
      </c>
      <c r="F678" s="9" t="s">
        <v>3781</v>
      </c>
      <c r="G678" s="6" t="s">
        <v>3782</v>
      </c>
      <c r="H678" s="14" t="b">
        <v>1</v>
      </c>
      <c r="I678" s="9" t="s">
        <v>3781</v>
      </c>
      <c r="J678" s="10">
        <v>0.36964193</v>
      </c>
      <c r="K678" s="15" t="str">
        <f>IFERROR(__xludf.DUMMYFUNCTION("""COMPUTED_VALUE"""),"LewisPaulBremer")</f>
        <v>LewisPaulBremer</v>
      </c>
    </row>
    <row r="679">
      <c r="A679" s="6" t="s">
        <v>3783</v>
      </c>
      <c r="B679" s="6" t="s">
        <v>3784</v>
      </c>
      <c r="C679" s="7">
        <v>1.591410644E9</v>
      </c>
      <c r="D679" s="8">
        <f t="shared" si="1"/>
        <v>43987.89634</v>
      </c>
      <c r="E679" s="9" t="s">
        <v>408</v>
      </c>
      <c r="F679" s="9" t="s">
        <v>3785</v>
      </c>
      <c r="G679" s="6" t="s">
        <v>3786</v>
      </c>
      <c r="H679" s="14" t="b">
        <v>0</v>
      </c>
      <c r="I679" s="9" t="s">
        <v>3787</v>
      </c>
      <c r="J679" s="10">
        <v>0.36944968</v>
      </c>
      <c r="K679" s="15" t="str">
        <f>IFERROR(__xludf.DUMMYFUNCTION("""COMPUTED_VALUE"""),"rooolng")</f>
        <v>rooolng</v>
      </c>
    </row>
    <row r="680">
      <c r="A680" s="6" t="s">
        <v>3788</v>
      </c>
      <c r="B680" s="6" t="s">
        <v>930</v>
      </c>
      <c r="C680" s="7">
        <v>1.593368713E9</v>
      </c>
      <c r="D680" s="8">
        <f t="shared" si="1"/>
        <v>44010.55918</v>
      </c>
      <c r="E680" s="9" t="s">
        <v>353</v>
      </c>
      <c r="F680" s="9" t="s">
        <v>3789</v>
      </c>
      <c r="G680" s="6" t="s">
        <v>3790</v>
      </c>
      <c r="H680" s="14" t="b">
        <v>0</v>
      </c>
      <c r="I680" s="9" t="s">
        <v>3791</v>
      </c>
      <c r="J680" s="10">
        <v>0.36944282</v>
      </c>
      <c r="K680" s="15" t="str">
        <f>IFERROR(__xludf.DUMMYFUNCTION("""COMPUTED_VALUE"""),"amllx")</f>
        <v>amllx</v>
      </c>
    </row>
    <row r="681">
      <c r="A681" s="6" t="s">
        <v>3792</v>
      </c>
      <c r="B681" s="6" t="s">
        <v>1372</v>
      </c>
      <c r="C681" s="7">
        <v>1.591489979E9</v>
      </c>
      <c r="D681" s="8">
        <f t="shared" si="1"/>
        <v>43988.81457</v>
      </c>
      <c r="E681" s="9" t="s">
        <v>111</v>
      </c>
      <c r="F681" s="9" t="s">
        <v>3793</v>
      </c>
      <c r="G681" s="6" t="s">
        <v>3794</v>
      </c>
      <c r="H681" s="14" t="b">
        <v>0</v>
      </c>
      <c r="I681" s="9" t="s">
        <v>3795</v>
      </c>
      <c r="J681" s="10">
        <v>0.3691867</v>
      </c>
      <c r="K681" s="15" t="str">
        <f>IFERROR(__xludf.DUMMYFUNCTION("""COMPUTED_VALUE"""),"Dirtpig")</f>
        <v>Dirtpig</v>
      </c>
    </row>
    <row r="682">
      <c r="A682" s="6" t="s">
        <v>3796</v>
      </c>
      <c r="B682" s="6" t="s">
        <v>1057</v>
      </c>
      <c r="C682" s="7">
        <v>1.592070939E9</v>
      </c>
      <c r="D682" s="8">
        <f t="shared" si="1"/>
        <v>43995.53865</v>
      </c>
      <c r="E682" s="9" t="s">
        <v>283</v>
      </c>
      <c r="F682" s="9" t="s">
        <v>3797</v>
      </c>
      <c r="G682" s="6" t="s">
        <v>3798</v>
      </c>
      <c r="H682" s="14" t="b">
        <v>0</v>
      </c>
      <c r="I682" s="9" t="s">
        <v>3797</v>
      </c>
      <c r="J682" s="10">
        <v>0.36847624</v>
      </c>
      <c r="K682" s="15" t="str">
        <f>IFERROR(__xludf.DUMMYFUNCTION("""COMPUTED_VALUE"""),"Kinglens311")</f>
        <v>Kinglens311</v>
      </c>
    </row>
    <row r="683">
      <c r="A683" s="6" t="s">
        <v>3799</v>
      </c>
      <c r="B683" s="6" t="s">
        <v>2848</v>
      </c>
      <c r="C683" s="7">
        <v>1.591478813E9</v>
      </c>
      <c r="D683" s="8">
        <f t="shared" si="1"/>
        <v>43988.68534</v>
      </c>
      <c r="E683" s="6" t="s">
        <v>3800</v>
      </c>
      <c r="F683" s="9" t="s">
        <v>3801</v>
      </c>
      <c r="G683" s="6" t="s">
        <v>3802</v>
      </c>
      <c r="H683" s="14" t="b">
        <v>0</v>
      </c>
      <c r="I683" s="9" t="s">
        <v>3803</v>
      </c>
      <c r="J683" s="10">
        <v>0.3683403</v>
      </c>
      <c r="K683" s="15" t="str">
        <f>IFERROR(__xludf.DUMMYFUNCTION("""COMPUTED_VALUE"""),"FireballSambucca")</f>
        <v>FireballSambucca</v>
      </c>
    </row>
    <row r="684">
      <c r="A684" s="6" t="s">
        <v>3804</v>
      </c>
      <c r="B684" s="6" t="s">
        <v>930</v>
      </c>
      <c r="C684" s="7">
        <v>1.591296898E9</v>
      </c>
      <c r="D684" s="8">
        <f t="shared" si="1"/>
        <v>43986.57984</v>
      </c>
      <c r="E684" s="9" t="s">
        <v>348</v>
      </c>
      <c r="F684" s="9" t="s">
        <v>3805</v>
      </c>
      <c r="G684" s="6" t="s">
        <v>3806</v>
      </c>
      <c r="H684" s="14" t="b">
        <v>0</v>
      </c>
      <c r="I684" s="9" t="s">
        <v>3807</v>
      </c>
      <c r="J684" s="10">
        <v>0.367024</v>
      </c>
      <c r="K684" s="15" t="str">
        <f>IFERROR(__xludf.DUMMYFUNCTION("""COMPUTED_VALUE"""),"pharmecist")</f>
        <v>pharmecist</v>
      </c>
    </row>
    <row r="685">
      <c r="A685" s="6" t="s">
        <v>3808</v>
      </c>
      <c r="B685" s="6" t="s">
        <v>2549</v>
      </c>
      <c r="C685" s="7">
        <v>1.591644886E9</v>
      </c>
      <c r="D685" s="8">
        <f t="shared" si="1"/>
        <v>43990.60748</v>
      </c>
      <c r="E685" s="9" t="s">
        <v>2550</v>
      </c>
      <c r="F685" s="9" t="s">
        <v>3809</v>
      </c>
      <c r="G685" s="6" t="s">
        <v>3810</v>
      </c>
      <c r="H685" s="14" t="b">
        <v>0</v>
      </c>
      <c r="I685" s="9" t="s">
        <v>3811</v>
      </c>
      <c r="J685" s="10">
        <v>0.36516863</v>
      </c>
      <c r="K685" s="15" t="str">
        <f>IFERROR(__xludf.DUMMYFUNCTION("""COMPUTED_VALUE"""),"zakkas_yt")</f>
        <v>zakkas_yt</v>
      </c>
    </row>
    <row r="686">
      <c r="A686" s="6" t="s">
        <v>3812</v>
      </c>
      <c r="B686" s="6" t="s">
        <v>1257</v>
      </c>
      <c r="C686" s="7">
        <v>1.591169196E9</v>
      </c>
      <c r="D686" s="8">
        <f t="shared" si="1"/>
        <v>43985.10181</v>
      </c>
      <c r="E686" s="9" t="s">
        <v>36</v>
      </c>
      <c r="F686" s="9" t="s">
        <v>3813</v>
      </c>
      <c r="G686" s="6" t="s">
        <v>3814</v>
      </c>
      <c r="H686" s="14" t="b">
        <v>0</v>
      </c>
      <c r="I686" s="9" t="s">
        <v>3815</v>
      </c>
      <c r="J686" s="10">
        <v>0.365151</v>
      </c>
      <c r="K686" s="15" t="str">
        <f>IFERROR(__xludf.DUMMYFUNCTION("""COMPUTED_VALUE"""),"mayeezy")</f>
        <v>mayeezy</v>
      </c>
    </row>
    <row r="687">
      <c r="A687" s="6" t="s">
        <v>3816</v>
      </c>
      <c r="B687" s="6" t="s">
        <v>1327</v>
      </c>
      <c r="C687" s="7">
        <v>1.591797972E9</v>
      </c>
      <c r="D687" s="8">
        <f t="shared" si="1"/>
        <v>43992.37931</v>
      </c>
      <c r="E687" s="9" t="s">
        <v>3817</v>
      </c>
      <c r="F687" s="9" t="s">
        <v>3818</v>
      </c>
      <c r="G687" s="6" t="s">
        <v>3819</v>
      </c>
      <c r="H687" s="14" t="b">
        <v>0</v>
      </c>
      <c r="I687" s="9" t="s">
        <v>3820</v>
      </c>
      <c r="J687" s="10">
        <v>0.3651248</v>
      </c>
      <c r="K687" s="15" t="str">
        <f>IFERROR(__xludf.DUMMYFUNCTION("""COMPUTED_VALUE"""),"Pestilence1911")</f>
        <v>Pestilence1911</v>
      </c>
    </row>
    <row r="688">
      <c r="A688" s="6" t="s">
        <v>3821</v>
      </c>
      <c r="B688" s="6" t="s">
        <v>1522</v>
      </c>
      <c r="C688" s="7">
        <v>1.592245929E9</v>
      </c>
      <c r="D688" s="8">
        <f t="shared" si="1"/>
        <v>43997.56399</v>
      </c>
      <c r="E688" s="9" t="s">
        <v>12</v>
      </c>
      <c r="F688" s="9" t="s">
        <v>3822</v>
      </c>
      <c r="G688" s="6" t="s">
        <v>3823</v>
      </c>
      <c r="H688" s="14" t="b">
        <v>0</v>
      </c>
      <c r="I688" s="9" t="s">
        <v>3824</v>
      </c>
      <c r="J688" s="10">
        <v>0.36394224</v>
      </c>
      <c r="K688" s="15" t="str">
        <f>IFERROR(__xludf.DUMMYFUNCTION("""COMPUTED_VALUE"""),"YegGhamp")</f>
        <v>YegGhamp</v>
      </c>
    </row>
    <row r="689">
      <c r="A689" s="5" t="s">
        <v>3825</v>
      </c>
      <c r="B689" s="6" t="s">
        <v>1148</v>
      </c>
      <c r="C689" s="7">
        <v>1.591205407E9</v>
      </c>
      <c r="D689" s="8">
        <f t="shared" si="1"/>
        <v>43985.52091</v>
      </c>
      <c r="E689" s="9" t="s">
        <v>3451</v>
      </c>
      <c r="F689" s="9" t="s">
        <v>3826</v>
      </c>
      <c r="G689" s="6" t="s">
        <v>3827</v>
      </c>
      <c r="H689" s="14" t="b">
        <v>0</v>
      </c>
      <c r="I689" s="9" t="s">
        <v>3828</v>
      </c>
      <c r="J689" s="10">
        <v>0.3637959</v>
      </c>
      <c r="K689" s="15" t="str">
        <f>IFERROR(__xludf.DUMMYFUNCTION("""COMPUTED_VALUE"""),"dankynugz")</f>
        <v>dankynugz</v>
      </c>
    </row>
    <row r="690">
      <c r="A690" s="6" t="s">
        <v>3829</v>
      </c>
      <c r="B690" s="6" t="s">
        <v>1372</v>
      </c>
      <c r="C690" s="7">
        <v>1.591076723E9</v>
      </c>
      <c r="D690" s="8">
        <f t="shared" si="1"/>
        <v>43984.03152</v>
      </c>
      <c r="E690" s="9" t="s">
        <v>17</v>
      </c>
      <c r="F690" s="9" t="s">
        <v>3830</v>
      </c>
      <c r="G690" s="6" t="s">
        <v>3831</v>
      </c>
      <c r="H690" s="14" t="b">
        <v>0</v>
      </c>
      <c r="I690" s="9" t="s">
        <v>3832</v>
      </c>
      <c r="J690" s="10">
        <v>0.36309367</v>
      </c>
      <c r="K690" s="15" t="str">
        <f>IFERROR(__xludf.DUMMYFUNCTION("""COMPUTED_VALUE"""),"zolkss")</f>
        <v>zolkss</v>
      </c>
    </row>
    <row r="691">
      <c r="A691" s="6" t="s">
        <v>3833</v>
      </c>
      <c r="B691" s="6" t="s">
        <v>3147</v>
      </c>
      <c r="C691" s="7">
        <v>1.592180391E9</v>
      </c>
      <c r="D691" s="8">
        <f t="shared" si="1"/>
        <v>43996.80545</v>
      </c>
      <c r="E691" s="9" t="s">
        <v>12</v>
      </c>
      <c r="F691" s="9" t="s">
        <v>3834</v>
      </c>
      <c r="G691" s="6" t="s">
        <v>3835</v>
      </c>
      <c r="H691" s="14" t="b">
        <v>0</v>
      </c>
      <c r="I691" s="9" t="s">
        <v>3836</v>
      </c>
      <c r="J691" s="10">
        <v>0.36302754</v>
      </c>
      <c r="K691" s="15" t="str">
        <f>IFERROR(__xludf.DUMMYFUNCTION("""COMPUTED_VALUE"""),"robertunder")</f>
        <v>robertunder</v>
      </c>
    </row>
    <row r="692">
      <c r="A692" s="5" t="s">
        <v>3837</v>
      </c>
      <c r="B692" s="6" t="s">
        <v>1281</v>
      </c>
      <c r="C692" s="7">
        <v>1.591327136E9</v>
      </c>
      <c r="D692" s="8">
        <f t="shared" si="1"/>
        <v>43986.92981</v>
      </c>
      <c r="E692" s="9" t="s">
        <v>3838</v>
      </c>
      <c r="F692" s="9" t="s">
        <v>3839</v>
      </c>
      <c r="G692" s="6" t="s">
        <v>3840</v>
      </c>
      <c r="H692" s="14" t="b">
        <v>0</v>
      </c>
      <c r="I692" s="9" t="s">
        <v>3841</v>
      </c>
      <c r="J692" s="10">
        <v>0.36301067</v>
      </c>
      <c r="K692" s="15" t="str">
        <f>IFERROR(__xludf.DUMMYFUNCTION("""COMPUTED_VALUE"""),"sgtdisaster")</f>
        <v>sgtdisaster</v>
      </c>
    </row>
    <row r="693">
      <c r="A693" s="6" t="s">
        <v>3842</v>
      </c>
      <c r="B693" s="6" t="s">
        <v>1610</v>
      </c>
      <c r="C693" s="7">
        <v>1.592361642E9</v>
      </c>
      <c r="D693" s="8">
        <f t="shared" si="1"/>
        <v>43998.90326</v>
      </c>
      <c r="E693" s="9" t="s">
        <v>194</v>
      </c>
      <c r="F693" s="9" t="s">
        <v>3843</v>
      </c>
      <c r="G693" s="6" t="s">
        <v>3844</v>
      </c>
      <c r="H693" s="14" t="b">
        <v>0</v>
      </c>
      <c r="I693" s="9" t="s">
        <v>3845</v>
      </c>
      <c r="J693" s="10">
        <v>0.3625649</v>
      </c>
      <c r="K693" s="15"/>
    </row>
    <row r="694">
      <c r="A694" s="6" t="s">
        <v>3846</v>
      </c>
      <c r="B694" s="6" t="s">
        <v>3776</v>
      </c>
      <c r="C694" s="7">
        <v>1.591160091E9</v>
      </c>
      <c r="D694" s="8">
        <f t="shared" si="1"/>
        <v>43984.99642</v>
      </c>
      <c r="E694" s="6" t="s">
        <v>32</v>
      </c>
      <c r="F694" s="9" t="s">
        <v>3847</v>
      </c>
      <c r="G694" s="6" t="s">
        <v>3848</v>
      </c>
      <c r="H694" s="14" t="b">
        <v>1</v>
      </c>
      <c r="I694" s="9" t="s">
        <v>3847</v>
      </c>
      <c r="J694" s="10">
        <v>0.36252373</v>
      </c>
    </row>
    <row r="695">
      <c r="A695" s="12" t="s">
        <v>3849</v>
      </c>
      <c r="B695" s="6" t="s">
        <v>3161</v>
      </c>
      <c r="C695" s="7">
        <v>1.591141305E9</v>
      </c>
      <c r="D695" s="8">
        <f t="shared" si="1"/>
        <v>43984.77899</v>
      </c>
      <c r="E695" s="9" t="s">
        <v>650</v>
      </c>
      <c r="F695" s="9" t="s">
        <v>3850</v>
      </c>
      <c r="G695" s="6" t="s">
        <v>3851</v>
      </c>
      <c r="H695" s="14" t="b">
        <v>0</v>
      </c>
      <c r="I695" s="9" t="s">
        <v>3852</v>
      </c>
      <c r="J695" s="10">
        <v>0.3623281</v>
      </c>
    </row>
    <row r="696">
      <c r="A696" s="6" t="s">
        <v>3853</v>
      </c>
      <c r="B696" s="6" t="s">
        <v>1522</v>
      </c>
      <c r="C696" s="7">
        <v>1.592776464E9</v>
      </c>
      <c r="D696" s="8">
        <f t="shared" si="1"/>
        <v>44003.70444</v>
      </c>
      <c r="E696" s="9" t="s">
        <v>23</v>
      </c>
      <c r="F696" s="9" t="s">
        <v>3854</v>
      </c>
      <c r="G696" s="6" t="s">
        <v>3855</v>
      </c>
      <c r="H696" s="14" t="b">
        <v>0</v>
      </c>
      <c r="I696" s="9" t="s">
        <v>3856</v>
      </c>
      <c r="J696" s="10">
        <v>0.36228004</v>
      </c>
    </row>
    <row r="697">
      <c r="A697" s="6" t="s">
        <v>3857</v>
      </c>
      <c r="B697" s="6" t="s">
        <v>3858</v>
      </c>
      <c r="C697" s="7">
        <v>1.592932567E9</v>
      </c>
      <c r="D697" s="8">
        <f t="shared" si="1"/>
        <v>44005.51119</v>
      </c>
      <c r="E697" s="9" t="s">
        <v>23</v>
      </c>
      <c r="F697" s="9" t="s">
        <v>3859</v>
      </c>
      <c r="G697" s="6" t="s">
        <v>3860</v>
      </c>
      <c r="H697" s="14" t="b">
        <v>0</v>
      </c>
      <c r="I697" s="9" t="s">
        <v>3861</v>
      </c>
      <c r="J697" s="10">
        <v>0.36195394</v>
      </c>
    </row>
    <row r="698">
      <c r="A698" s="6" t="s">
        <v>3862</v>
      </c>
      <c r="B698" s="6" t="s">
        <v>3863</v>
      </c>
      <c r="C698" s="7">
        <v>1.59241005E9</v>
      </c>
      <c r="D698" s="8">
        <f t="shared" si="1"/>
        <v>43999.46354</v>
      </c>
      <c r="E698" s="9" t="s">
        <v>17</v>
      </c>
      <c r="F698" s="9" t="s">
        <v>3864</v>
      </c>
      <c r="G698" s="6" t="s">
        <v>3865</v>
      </c>
      <c r="H698" s="14" t="b">
        <v>0</v>
      </c>
      <c r="I698" s="9" t="s">
        <v>3866</v>
      </c>
      <c r="J698" s="10">
        <v>0.3618327</v>
      </c>
    </row>
    <row r="699">
      <c r="A699" s="6" t="s">
        <v>3867</v>
      </c>
      <c r="B699" s="6" t="s">
        <v>1072</v>
      </c>
      <c r="C699" s="7">
        <v>1.592048107E9</v>
      </c>
      <c r="D699" s="8">
        <f t="shared" si="1"/>
        <v>43995.27439</v>
      </c>
      <c r="E699" s="9" t="s">
        <v>23</v>
      </c>
      <c r="F699" s="9" t="s">
        <v>3868</v>
      </c>
      <c r="G699" s="6" t="s">
        <v>3869</v>
      </c>
      <c r="H699" s="14" t="b">
        <v>0</v>
      </c>
      <c r="I699" s="9" t="s">
        <v>3868</v>
      </c>
      <c r="J699" s="10">
        <v>0.36170307</v>
      </c>
    </row>
    <row r="700">
      <c r="A700" s="6" t="s">
        <v>3870</v>
      </c>
      <c r="B700" s="6" t="s">
        <v>1057</v>
      </c>
      <c r="C700" s="7">
        <v>1.591463952E9</v>
      </c>
      <c r="D700" s="8">
        <f t="shared" si="1"/>
        <v>43988.51333</v>
      </c>
      <c r="E700" s="9" t="s">
        <v>784</v>
      </c>
      <c r="F700" s="9" t="s">
        <v>3871</v>
      </c>
      <c r="G700" s="6" t="s">
        <v>3872</v>
      </c>
      <c r="H700" s="14" t="b">
        <v>0</v>
      </c>
      <c r="I700" s="9" t="s">
        <v>3873</v>
      </c>
      <c r="J700" s="10">
        <v>0.36127448</v>
      </c>
    </row>
    <row r="701">
      <c r="A701" s="6" t="s">
        <v>3874</v>
      </c>
      <c r="B701" s="6" t="s">
        <v>1220</v>
      </c>
      <c r="C701" s="7">
        <v>1.59322008E9</v>
      </c>
      <c r="D701" s="8">
        <f t="shared" si="1"/>
        <v>44008.83889</v>
      </c>
      <c r="E701" s="9" t="s">
        <v>23</v>
      </c>
      <c r="F701" s="9" t="s">
        <v>3875</v>
      </c>
      <c r="G701" s="6" t="s">
        <v>3876</v>
      </c>
      <c r="H701" s="14" t="b">
        <v>0</v>
      </c>
      <c r="I701" s="9" t="s">
        <v>3875</v>
      </c>
      <c r="J701" s="10">
        <v>0.360224</v>
      </c>
    </row>
    <row r="702">
      <c r="A702" s="6" t="s">
        <v>3877</v>
      </c>
      <c r="B702" s="6" t="s">
        <v>930</v>
      </c>
      <c r="C702" s="7">
        <v>1.59306246E9</v>
      </c>
      <c r="D702" s="8">
        <f t="shared" si="1"/>
        <v>44007.01458</v>
      </c>
      <c r="E702" s="9" t="s">
        <v>413</v>
      </c>
      <c r="F702" s="9" t="s">
        <v>3878</v>
      </c>
      <c r="G702" s="6" t="s">
        <v>3879</v>
      </c>
      <c r="H702" s="14" t="b">
        <v>0</v>
      </c>
      <c r="I702" s="9" t="s">
        <v>3880</v>
      </c>
      <c r="J702" s="10">
        <v>0.35988826</v>
      </c>
    </row>
    <row r="703">
      <c r="A703" s="6" t="s">
        <v>3881</v>
      </c>
      <c r="B703" s="6" t="s">
        <v>857</v>
      </c>
      <c r="C703" s="7">
        <v>1.591327087E9</v>
      </c>
      <c r="D703" s="8">
        <f t="shared" si="1"/>
        <v>43986.92925</v>
      </c>
      <c r="E703" s="9" t="s">
        <v>2764</v>
      </c>
      <c r="F703" s="9" t="s">
        <v>3882</v>
      </c>
      <c r="G703" s="6" t="s">
        <v>3883</v>
      </c>
      <c r="H703" s="14" t="b">
        <v>0</v>
      </c>
      <c r="I703" s="9" t="s">
        <v>3884</v>
      </c>
      <c r="J703" s="10">
        <v>0.35901356</v>
      </c>
    </row>
    <row r="704">
      <c r="A704" s="6" t="s">
        <v>3885</v>
      </c>
      <c r="B704" s="6" t="s">
        <v>3886</v>
      </c>
      <c r="C704" s="7">
        <v>1.593077121E9</v>
      </c>
      <c r="D704" s="8">
        <f t="shared" si="1"/>
        <v>44007.18427</v>
      </c>
      <c r="E704" s="9" t="s">
        <v>1271</v>
      </c>
      <c r="F704" s="9" t="s">
        <v>3887</v>
      </c>
      <c r="G704" s="6" t="s">
        <v>3888</v>
      </c>
      <c r="H704" s="14" t="b">
        <v>0</v>
      </c>
      <c r="I704" s="9" t="s">
        <v>3889</v>
      </c>
      <c r="J704" s="10">
        <v>0.35891798</v>
      </c>
    </row>
    <row r="705">
      <c r="A705" s="6" t="s">
        <v>3890</v>
      </c>
      <c r="B705" s="6" t="s">
        <v>1876</v>
      </c>
      <c r="C705" s="7">
        <v>1.5927564E9</v>
      </c>
      <c r="D705" s="8">
        <f t="shared" si="1"/>
        <v>44003.47222</v>
      </c>
      <c r="E705" s="9" t="s">
        <v>3891</v>
      </c>
      <c r="F705" s="9" t="s">
        <v>3892</v>
      </c>
      <c r="G705" s="6" t="s">
        <v>3893</v>
      </c>
      <c r="H705" s="14" t="b">
        <v>0</v>
      </c>
      <c r="I705" s="9" t="s">
        <v>3894</v>
      </c>
      <c r="J705" s="10">
        <v>0.35869768</v>
      </c>
    </row>
    <row r="706">
      <c r="A706" s="6" t="s">
        <v>3895</v>
      </c>
      <c r="B706" s="6" t="s">
        <v>939</v>
      </c>
      <c r="C706" s="7">
        <v>1.592495663E9</v>
      </c>
      <c r="D706" s="8">
        <f t="shared" si="1"/>
        <v>44000.45443</v>
      </c>
      <c r="E706" s="6" t="s">
        <v>32</v>
      </c>
      <c r="F706" s="9" t="s">
        <v>3896</v>
      </c>
      <c r="G706" s="6" t="s">
        <v>3897</v>
      </c>
      <c r="H706" s="14" t="b">
        <v>1</v>
      </c>
      <c r="I706" s="9" t="s">
        <v>3896</v>
      </c>
      <c r="J706" s="10">
        <v>0.3583009</v>
      </c>
    </row>
    <row r="707">
      <c r="A707" s="6" t="s">
        <v>3898</v>
      </c>
      <c r="B707" s="6" t="s">
        <v>3899</v>
      </c>
      <c r="C707" s="7">
        <v>1.591634994E9</v>
      </c>
      <c r="D707" s="8">
        <f t="shared" si="1"/>
        <v>43990.49299</v>
      </c>
      <c r="E707" s="9" t="s">
        <v>36</v>
      </c>
      <c r="F707" s="9" t="s">
        <v>3900</v>
      </c>
      <c r="G707" s="6" t="s">
        <v>3901</v>
      </c>
      <c r="H707" s="14" t="b">
        <v>0</v>
      </c>
      <c r="I707" s="9" t="s">
        <v>3902</v>
      </c>
      <c r="J707" s="10">
        <v>0.3581614</v>
      </c>
    </row>
    <row r="708">
      <c r="A708" s="6" t="s">
        <v>3903</v>
      </c>
      <c r="B708" s="6" t="s">
        <v>1018</v>
      </c>
      <c r="C708" s="7">
        <v>1.592252759E9</v>
      </c>
      <c r="D708" s="8">
        <f t="shared" si="1"/>
        <v>43997.64304</v>
      </c>
      <c r="E708" s="9" t="s">
        <v>111</v>
      </c>
      <c r="F708" s="9" t="s">
        <v>3904</v>
      </c>
      <c r="G708" s="6" t="s">
        <v>3905</v>
      </c>
      <c r="H708" s="14" t="b">
        <v>0</v>
      </c>
      <c r="I708" s="9" t="s">
        <v>3906</v>
      </c>
      <c r="J708" s="10">
        <v>0.35809532</v>
      </c>
    </row>
    <row r="709">
      <c r="A709" s="6" t="s">
        <v>3907</v>
      </c>
      <c r="B709" s="6" t="s">
        <v>1578</v>
      </c>
      <c r="C709" s="7">
        <v>1.591304707E9</v>
      </c>
      <c r="D709" s="8">
        <f t="shared" si="1"/>
        <v>43986.67022</v>
      </c>
      <c r="E709" s="9" t="s">
        <v>12</v>
      </c>
      <c r="F709" s="9" t="s">
        <v>3908</v>
      </c>
      <c r="G709" s="6" t="s">
        <v>3909</v>
      </c>
      <c r="H709" s="14" t="b">
        <v>0</v>
      </c>
      <c r="I709" s="9" t="s">
        <v>3910</v>
      </c>
      <c r="J709" s="10">
        <v>0.35762215</v>
      </c>
    </row>
    <row r="710">
      <c r="A710" s="6" t="s">
        <v>3911</v>
      </c>
      <c r="B710" s="6" t="s">
        <v>1312</v>
      </c>
      <c r="C710" s="7">
        <v>1.591477206E9</v>
      </c>
      <c r="D710" s="8">
        <f t="shared" si="1"/>
        <v>43988.66674</v>
      </c>
      <c r="E710" s="9" t="s">
        <v>3912</v>
      </c>
      <c r="F710" s="9" t="s">
        <v>3913</v>
      </c>
      <c r="G710" s="6" t="s">
        <v>3914</v>
      </c>
      <c r="H710" s="14" t="b">
        <v>0</v>
      </c>
      <c r="I710" s="9" t="s">
        <v>3915</v>
      </c>
      <c r="J710" s="10">
        <v>0.35762003</v>
      </c>
    </row>
    <row r="711">
      <c r="A711" s="6" t="s">
        <v>3916</v>
      </c>
      <c r="B711" s="6" t="s">
        <v>3917</v>
      </c>
      <c r="C711" s="7">
        <v>1.591412787E9</v>
      </c>
      <c r="D711" s="8">
        <f t="shared" si="1"/>
        <v>43987.92115</v>
      </c>
      <c r="E711" s="6" t="s">
        <v>32</v>
      </c>
      <c r="F711" s="9" t="s">
        <v>3918</v>
      </c>
      <c r="G711" s="6" t="s">
        <v>3919</v>
      </c>
      <c r="H711" s="14" t="b">
        <v>1</v>
      </c>
      <c r="I711" s="9" t="s">
        <v>3918</v>
      </c>
      <c r="J711" s="10">
        <v>0.35712975</v>
      </c>
    </row>
    <row r="712">
      <c r="A712" s="5" t="s">
        <v>3920</v>
      </c>
      <c r="B712" s="6" t="s">
        <v>2056</v>
      </c>
      <c r="C712" s="7">
        <v>1.591050377E9</v>
      </c>
      <c r="D712" s="8">
        <f t="shared" si="1"/>
        <v>43983.72659</v>
      </c>
      <c r="E712" s="9" t="s">
        <v>222</v>
      </c>
      <c r="F712" s="9" t="s">
        <v>3921</v>
      </c>
      <c r="G712" s="6" t="s">
        <v>3922</v>
      </c>
      <c r="H712" s="14" t="b">
        <v>0</v>
      </c>
      <c r="I712" s="9" t="s">
        <v>3923</v>
      </c>
      <c r="J712" s="10">
        <v>0.3566374</v>
      </c>
    </row>
    <row r="713">
      <c r="A713" s="6" t="s">
        <v>3924</v>
      </c>
      <c r="B713" s="6" t="s">
        <v>1057</v>
      </c>
      <c r="C713" s="7">
        <v>1.59224814E9</v>
      </c>
      <c r="D713" s="8">
        <f t="shared" si="1"/>
        <v>43997.58958</v>
      </c>
      <c r="E713" s="9" t="s">
        <v>3925</v>
      </c>
      <c r="F713" s="9" t="s">
        <v>3926</v>
      </c>
      <c r="G713" s="6" t="s">
        <v>3927</v>
      </c>
      <c r="H713" s="14" t="b">
        <v>0</v>
      </c>
      <c r="I713" s="9" t="s">
        <v>3928</v>
      </c>
      <c r="J713" s="10">
        <v>0.3566165</v>
      </c>
    </row>
    <row r="714">
      <c r="A714" s="6" t="s">
        <v>3929</v>
      </c>
      <c r="B714" s="6" t="s">
        <v>3930</v>
      </c>
      <c r="C714" s="7">
        <v>1.591238614E9</v>
      </c>
      <c r="D714" s="8">
        <f t="shared" si="1"/>
        <v>43985.90525</v>
      </c>
      <c r="E714" s="6" t="s">
        <v>32</v>
      </c>
      <c r="F714" s="9" t="s">
        <v>3931</v>
      </c>
      <c r="G714" s="6" t="s">
        <v>3932</v>
      </c>
      <c r="H714" s="14" t="b">
        <v>1</v>
      </c>
      <c r="I714" s="9" t="s">
        <v>3931</v>
      </c>
      <c r="J714" s="10">
        <v>0.35537168</v>
      </c>
    </row>
    <row r="715">
      <c r="A715" s="6" t="s">
        <v>3933</v>
      </c>
      <c r="B715" s="6" t="s">
        <v>987</v>
      </c>
      <c r="C715" s="7">
        <v>1.593530367E9</v>
      </c>
      <c r="D715" s="8">
        <f t="shared" si="1"/>
        <v>44012.43017</v>
      </c>
      <c r="E715" s="9" t="s">
        <v>97</v>
      </c>
      <c r="F715" s="9" t="s">
        <v>3934</v>
      </c>
      <c r="G715" s="6" t="s">
        <v>3935</v>
      </c>
      <c r="H715" s="14" t="b">
        <v>0</v>
      </c>
      <c r="I715" s="9" t="s">
        <v>3936</v>
      </c>
      <c r="J715" s="10">
        <v>0.35505572</v>
      </c>
    </row>
    <row r="716">
      <c r="A716" s="6" t="s">
        <v>3937</v>
      </c>
      <c r="B716" s="6" t="s">
        <v>930</v>
      </c>
      <c r="C716" s="7">
        <v>1.591580254E9</v>
      </c>
      <c r="D716" s="8">
        <f t="shared" si="1"/>
        <v>43989.85942</v>
      </c>
      <c r="E716" s="9" t="s">
        <v>23</v>
      </c>
      <c r="F716" s="9" t="s">
        <v>3938</v>
      </c>
      <c r="G716" s="6" t="s">
        <v>3939</v>
      </c>
      <c r="H716" s="14" t="b">
        <v>0</v>
      </c>
      <c r="I716" s="9" t="s">
        <v>3940</v>
      </c>
      <c r="J716" s="10">
        <v>0.35481772</v>
      </c>
    </row>
    <row r="717">
      <c r="A717" s="6" t="s">
        <v>3941</v>
      </c>
      <c r="B717" s="6" t="s">
        <v>991</v>
      </c>
      <c r="C717" s="7">
        <v>1.593040518E9</v>
      </c>
      <c r="D717" s="8">
        <f t="shared" si="1"/>
        <v>44006.76063</v>
      </c>
      <c r="E717" s="9" t="s">
        <v>3942</v>
      </c>
      <c r="F717" s="9" t="s">
        <v>3943</v>
      </c>
      <c r="G717" s="6" t="s">
        <v>3944</v>
      </c>
      <c r="H717" s="14" t="b">
        <v>0</v>
      </c>
      <c r="I717" s="9" t="s">
        <v>3945</v>
      </c>
      <c r="J717" s="10">
        <v>0.35477042</v>
      </c>
    </row>
    <row r="718">
      <c r="A718" s="6" t="s">
        <v>3946</v>
      </c>
      <c r="B718" s="6" t="s">
        <v>3947</v>
      </c>
      <c r="C718" s="7">
        <v>1.59138355E9</v>
      </c>
      <c r="D718" s="8">
        <f t="shared" si="1"/>
        <v>43987.58275</v>
      </c>
      <c r="E718" s="9" t="s">
        <v>97</v>
      </c>
      <c r="F718" s="9" t="s">
        <v>3948</v>
      </c>
      <c r="G718" s="6" t="s">
        <v>3949</v>
      </c>
      <c r="H718" s="14" t="b">
        <v>0</v>
      </c>
      <c r="I718" s="9" t="s">
        <v>3950</v>
      </c>
      <c r="J718" s="10">
        <v>0.35467803</v>
      </c>
    </row>
    <row r="719">
      <c r="A719" s="6" t="s">
        <v>3951</v>
      </c>
      <c r="B719" s="6" t="s">
        <v>1165</v>
      </c>
      <c r="C719" s="7">
        <v>1.593068108E9</v>
      </c>
      <c r="D719" s="8">
        <f t="shared" si="1"/>
        <v>44007.07995</v>
      </c>
      <c r="E719" s="9" t="s">
        <v>23</v>
      </c>
      <c r="F719" s="9" t="s">
        <v>3952</v>
      </c>
      <c r="G719" s="6" t="s">
        <v>3953</v>
      </c>
      <c r="H719" s="14" t="b">
        <v>0</v>
      </c>
      <c r="I719" s="9" t="s">
        <v>3954</v>
      </c>
      <c r="J719" s="10">
        <v>0.3545586</v>
      </c>
    </row>
    <row r="720">
      <c r="A720" s="6" t="s">
        <v>3955</v>
      </c>
      <c r="B720" s="6" t="s">
        <v>1546</v>
      </c>
      <c r="C720" s="7">
        <v>1.591688133E9</v>
      </c>
      <c r="D720" s="8">
        <f t="shared" si="1"/>
        <v>43991.10802</v>
      </c>
      <c r="E720" s="9" t="s">
        <v>111</v>
      </c>
      <c r="F720" s="9" t="s">
        <v>3956</v>
      </c>
      <c r="G720" s="6" t="s">
        <v>3957</v>
      </c>
      <c r="H720" s="14" t="b">
        <v>0</v>
      </c>
      <c r="I720" s="9" t="s">
        <v>3958</v>
      </c>
      <c r="J720" s="10">
        <v>0.35427272</v>
      </c>
    </row>
    <row r="721">
      <c r="A721" s="6" t="s">
        <v>3959</v>
      </c>
      <c r="B721" s="6" t="s">
        <v>991</v>
      </c>
      <c r="C721" s="7">
        <v>1.592947385E9</v>
      </c>
      <c r="D721" s="8">
        <f t="shared" si="1"/>
        <v>44005.6827</v>
      </c>
      <c r="E721" s="9" t="s">
        <v>3960</v>
      </c>
      <c r="F721" s="9" t="s">
        <v>3961</v>
      </c>
      <c r="G721" s="6" t="s">
        <v>3962</v>
      </c>
      <c r="H721" s="14" t="b">
        <v>0</v>
      </c>
      <c r="I721" s="9" t="s">
        <v>3963</v>
      </c>
      <c r="J721" s="10">
        <v>0.3542063</v>
      </c>
    </row>
    <row r="722">
      <c r="A722" s="6" t="s">
        <v>3964</v>
      </c>
      <c r="B722" s="6" t="s">
        <v>1165</v>
      </c>
      <c r="C722" s="7">
        <v>1.593551016E9</v>
      </c>
      <c r="D722" s="8">
        <f t="shared" si="1"/>
        <v>44012.66917</v>
      </c>
      <c r="E722" s="9" t="s">
        <v>111</v>
      </c>
      <c r="F722" s="9" t="s">
        <v>3965</v>
      </c>
      <c r="G722" s="6" t="s">
        <v>3966</v>
      </c>
      <c r="H722" s="14" t="b">
        <v>0</v>
      </c>
      <c r="I722" s="9" t="s">
        <v>3967</v>
      </c>
      <c r="J722" s="10">
        <v>0.35389602</v>
      </c>
    </row>
    <row r="723">
      <c r="A723" s="6" t="s">
        <v>3968</v>
      </c>
      <c r="B723" s="6" t="s">
        <v>1007</v>
      </c>
      <c r="C723" s="7">
        <v>1.592268458E9</v>
      </c>
      <c r="D723" s="8">
        <f t="shared" si="1"/>
        <v>43997.82475</v>
      </c>
      <c r="E723" s="6" t="s">
        <v>1008</v>
      </c>
      <c r="F723" s="9" t="s">
        <v>3969</v>
      </c>
      <c r="G723" s="6" t="s">
        <v>3970</v>
      </c>
      <c r="H723" s="14" t="b">
        <v>0</v>
      </c>
      <c r="I723" s="9" t="s">
        <v>3971</v>
      </c>
      <c r="J723" s="10">
        <v>0.3538473</v>
      </c>
    </row>
    <row r="724">
      <c r="A724" s="6" t="s">
        <v>3972</v>
      </c>
      <c r="B724" s="6" t="s">
        <v>930</v>
      </c>
      <c r="C724" s="7">
        <v>1.591911032E9</v>
      </c>
      <c r="D724" s="8">
        <f t="shared" si="1"/>
        <v>43993.68787</v>
      </c>
      <c r="E724" s="9" t="s">
        <v>173</v>
      </c>
      <c r="F724" s="9" t="s">
        <v>3973</v>
      </c>
      <c r="G724" s="6" t="s">
        <v>3974</v>
      </c>
      <c r="H724" s="14" t="b">
        <v>0</v>
      </c>
      <c r="I724" s="9" t="s">
        <v>3975</v>
      </c>
      <c r="J724" s="10">
        <v>0.35378122</v>
      </c>
    </row>
    <row r="725">
      <c r="A725" s="6" t="s">
        <v>3976</v>
      </c>
      <c r="B725" s="6" t="s">
        <v>3977</v>
      </c>
      <c r="C725" s="7">
        <v>1.592789784E9</v>
      </c>
      <c r="D725" s="8">
        <f t="shared" si="1"/>
        <v>44003.85861</v>
      </c>
      <c r="E725" s="6" t="s">
        <v>32</v>
      </c>
      <c r="F725" s="9" t="s">
        <v>3978</v>
      </c>
      <c r="G725" s="6" t="s">
        <v>3979</v>
      </c>
      <c r="H725" s="14" t="b">
        <v>1</v>
      </c>
      <c r="I725" s="9" t="s">
        <v>3978</v>
      </c>
      <c r="J725" s="10">
        <v>0.35322306</v>
      </c>
    </row>
    <row r="726">
      <c r="A726" s="6" t="s">
        <v>3980</v>
      </c>
      <c r="B726" s="6" t="s">
        <v>1067</v>
      </c>
      <c r="C726" s="7">
        <v>1.59164865E9</v>
      </c>
      <c r="D726" s="8">
        <f t="shared" si="1"/>
        <v>43990.65104</v>
      </c>
      <c r="E726" s="9" t="s">
        <v>173</v>
      </c>
      <c r="F726" s="9" t="s">
        <v>3981</v>
      </c>
      <c r="G726" s="6" t="s">
        <v>3982</v>
      </c>
      <c r="H726" s="14" t="b">
        <v>0</v>
      </c>
      <c r="I726" s="9" t="s">
        <v>3983</v>
      </c>
      <c r="J726" s="10">
        <v>0.35319224</v>
      </c>
    </row>
    <row r="727">
      <c r="A727" s="6" t="s">
        <v>3984</v>
      </c>
      <c r="B727" s="6" t="s">
        <v>2623</v>
      </c>
      <c r="C727" s="7">
        <v>1.592088802E9</v>
      </c>
      <c r="D727" s="8">
        <f t="shared" si="1"/>
        <v>43995.74539</v>
      </c>
      <c r="E727" s="9" t="s">
        <v>111</v>
      </c>
      <c r="F727" s="9" t="s">
        <v>3985</v>
      </c>
      <c r="G727" s="6" t="s">
        <v>3986</v>
      </c>
      <c r="H727" s="14" t="b">
        <v>0</v>
      </c>
      <c r="I727" s="9" t="s">
        <v>3985</v>
      </c>
      <c r="J727" s="10">
        <v>0.35270643</v>
      </c>
    </row>
    <row r="728">
      <c r="A728" s="6" t="s">
        <v>3987</v>
      </c>
      <c r="B728" s="6" t="s">
        <v>930</v>
      </c>
      <c r="C728" s="7">
        <v>1.591038008E9</v>
      </c>
      <c r="D728" s="8">
        <f t="shared" si="1"/>
        <v>43983.58343</v>
      </c>
      <c r="E728" s="9" t="s">
        <v>23</v>
      </c>
      <c r="F728" s="9" t="s">
        <v>3988</v>
      </c>
      <c r="G728" s="6" t="s">
        <v>3989</v>
      </c>
      <c r="H728" s="14" t="b">
        <v>0</v>
      </c>
      <c r="I728" s="9" t="s">
        <v>3990</v>
      </c>
      <c r="J728" s="10">
        <v>0.35235858</v>
      </c>
    </row>
    <row r="729">
      <c r="A729" s="6" t="s">
        <v>3991</v>
      </c>
      <c r="B729" s="6" t="s">
        <v>3863</v>
      </c>
      <c r="C729" s="7">
        <v>1.591212366E9</v>
      </c>
      <c r="D729" s="8">
        <f t="shared" si="1"/>
        <v>43985.60146</v>
      </c>
      <c r="E729" s="9" t="s">
        <v>650</v>
      </c>
      <c r="F729" s="9" t="s">
        <v>3992</v>
      </c>
      <c r="G729" s="6" t="s">
        <v>3993</v>
      </c>
      <c r="H729" s="14" t="b">
        <v>0</v>
      </c>
      <c r="I729" s="9" t="s">
        <v>3994</v>
      </c>
      <c r="J729" s="10">
        <v>0.35144657</v>
      </c>
    </row>
    <row r="730">
      <c r="A730" s="6" t="s">
        <v>3995</v>
      </c>
      <c r="B730" s="6" t="s">
        <v>3996</v>
      </c>
      <c r="C730" s="7">
        <v>1.591094201E9</v>
      </c>
      <c r="D730" s="8">
        <f t="shared" si="1"/>
        <v>43984.23381</v>
      </c>
      <c r="E730" s="9" t="s">
        <v>3668</v>
      </c>
      <c r="F730" s="9" t="s">
        <v>3997</v>
      </c>
      <c r="G730" s="6" t="s">
        <v>3998</v>
      </c>
      <c r="H730" s="14" t="b">
        <v>0</v>
      </c>
      <c r="I730" s="9" t="s">
        <v>3999</v>
      </c>
      <c r="J730" s="10">
        <v>0.35047546</v>
      </c>
    </row>
    <row r="731">
      <c r="A731" s="6" t="s">
        <v>4000</v>
      </c>
      <c r="B731" s="6" t="s">
        <v>4001</v>
      </c>
      <c r="C731" s="7">
        <v>1.593155304E9</v>
      </c>
      <c r="D731" s="8">
        <f t="shared" si="1"/>
        <v>44008.08917</v>
      </c>
      <c r="E731" s="9" t="s">
        <v>4002</v>
      </c>
      <c r="F731" s="9" t="s">
        <v>4003</v>
      </c>
      <c r="G731" s="6" t="s">
        <v>4004</v>
      </c>
      <c r="H731" s="14" t="b">
        <v>0</v>
      </c>
      <c r="I731" s="9" t="s">
        <v>4005</v>
      </c>
      <c r="J731" s="10">
        <v>0.35043493</v>
      </c>
    </row>
    <row r="732">
      <c r="A732" s="6" t="s">
        <v>4006</v>
      </c>
      <c r="B732" s="6" t="s">
        <v>1610</v>
      </c>
      <c r="C732" s="7">
        <v>1.591977815E9</v>
      </c>
      <c r="D732" s="8">
        <f t="shared" si="1"/>
        <v>43994.46082</v>
      </c>
      <c r="E732" s="9" t="s">
        <v>2764</v>
      </c>
      <c r="F732" s="9" t="s">
        <v>4007</v>
      </c>
      <c r="G732" s="6" t="s">
        <v>4008</v>
      </c>
      <c r="H732" s="14" t="b">
        <v>0</v>
      </c>
      <c r="I732" s="9" t="s">
        <v>4007</v>
      </c>
      <c r="J732" s="10">
        <v>0.35039392</v>
      </c>
    </row>
    <row r="733">
      <c r="A733" s="5" t="s">
        <v>4009</v>
      </c>
      <c r="B733" s="6" t="s">
        <v>4010</v>
      </c>
      <c r="C733" s="7">
        <v>1.593180567E9</v>
      </c>
      <c r="D733" s="8">
        <f t="shared" si="1"/>
        <v>44008.38156</v>
      </c>
      <c r="E733" s="9" t="s">
        <v>23</v>
      </c>
      <c r="F733" s="9" t="s">
        <v>4011</v>
      </c>
      <c r="G733" s="6" t="s">
        <v>4012</v>
      </c>
      <c r="H733" s="14" t="b">
        <v>0</v>
      </c>
      <c r="I733" s="9" t="s">
        <v>4013</v>
      </c>
      <c r="J733" s="10">
        <v>0.34995902</v>
      </c>
    </row>
    <row r="734">
      <c r="A734" s="6" t="s">
        <v>4014</v>
      </c>
      <c r="B734" s="6" t="s">
        <v>973</v>
      </c>
      <c r="C734" s="7">
        <v>1.591637427E9</v>
      </c>
      <c r="D734" s="8">
        <f t="shared" si="1"/>
        <v>43990.52115</v>
      </c>
      <c r="E734" s="9" t="s">
        <v>23</v>
      </c>
      <c r="F734" s="9" t="s">
        <v>4015</v>
      </c>
      <c r="G734" s="6" t="s">
        <v>4016</v>
      </c>
      <c r="H734" s="14" t="b">
        <v>0</v>
      </c>
      <c r="I734" s="9" t="s">
        <v>4017</v>
      </c>
      <c r="J734" s="10">
        <v>0.3497492</v>
      </c>
    </row>
    <row r="735">
      <c r="A735" s="6" t="s">
        <v>4018</v>
      </c>
      <c r="B735" s="6" t="s">
        <v>4019</v>
      </c>
      <c r="C735" s="7">
        <v>1.591222232E9</v>
      </c>
      <c r="D735" s="8">
        <f t="shared" si="1"/>
        <v>43985.71565</v>
      </c>
      <c r="E735" s="9" t="s">
        <v>23</v>
      </c>
      <c r="F735" s="9" t="s">
        <v>4020</v>
      </c>
      <c r="G735" s="6" t="s">
        <v>4021</v>
      </c>
      <c r="H735" s="14" t="b">
        <v>0</v>
      </c>
      <c r="I735" s="9" t="s">
        <v>4022</v>
      </c>
      <c r="J735" s="10">
        <v>0.34963727</v>
      </c>
    </row>
    <row r="736">
      <c r="A736" s="6" t="s">
        <v>4023</v>
      </c>
      <c r="B736" s="6" t="s">
        <v>1007</v>
      </c>
      <c r="C736" s="7">
        <v>1.592686279E9</v>
      </c>
      <c r="D736" s="8">
        <f t="shared" si="1"/>
        <v>44002.66064</v>
      </c>
      <c r="E736" s="9" t="s">
        <v>17</v>
      </c>
      <c r="F736" s="9" t="s">
        <v>4024</v>
      </c>
      <c r="G736" s="6" t="s">
        <v>4025</v>
      </c>
      <c r="H736" s="14" t="b">
        <v>0</v>
      </c>
      <c r="I736" s="9" t="s">
        <v>4026</v>
      </c>
      <c r="J736" s="10">
        <v>0.34954718</v>
      </c>
    </row>
    <row r="737">
      <c r="A737" s="6" t="s">
        <v>4027</v>
      </c>
      <c r="B737" s="6" t="s">
        <v>1327</v>
      </c>
      <c r="C737" s="7">
        <v>1.591658061E9</v>
      </c>
      <c r="D737" s="8">
        <f t="shared" si="1"/>
        <v>43990.75997</v>
      </c>
      <c r="E737" s="9" t="s">
        <v>4028</v>
      </c>
      <c r="F737" s="9" t="s">
        <v>4029</v>
      </c>
      <c r="G737" s="6" t="s">
        <v>4030</v>
      </c>
      <c r="H737" s="14" t="b">
        <v>0</v>
      </c>
      <c r="I737" s="9" t="s">
        <v>4031</v>
      </c>
      <c r="J737" s="10">
        <v>0.34942463</v>
      </c>
    </row>
    <row r="738">
      <c r="A738" s="6" t="s">
        <v>4032</v>
      </c>
      <c r="B738" s="6" t="s">
        <v>1522</v>
      </c>
      <c r="C738" s="7">
        <v>1.591841562E9</v>
      </c>
      <c r="D738" s="8">
        <f t="shared" si="1"/>
        <v>43992.88382</v>
      </c>
      <c r="E738" s="9" t="s">
        <v>23</v>
      </c>
      <c r="F738" s="9" t="s">
        <v>4033</v>
      </c>
      <c r="G738" s="6" t="s">
        <v>4034</v>
      </c>
      <c r="H738" s="14" t="b">
        <v>0</v>
      </c>
      <c r="I738" s="9" t="s">
        <v>4035</v>
      </c>
      <c r="J738" s="10">
        <v>0.34914404</v>
      </c>
    </row>
    <row r="739">
      <c r="A739" s="5" t="s">
        <v>4036</v>
      </c>
      <c r="B739" s="6" t="s">
        <v>1057</v>
      </c>
      <c r="C739" s="7">
        <v>1.592239995E9</v>
      </c>
      <c r="D739" s="8">
        <f t="shared" si="1"/>
        <v>43997.49531</v>
      </c>
      <c r="E739" s="9" t="s">
        <v>1052</v>
      </c>
      <c r="F739" s="9" t="s">
        <v>4037</v>
      </c>
      <c r="G739" s="6" t="s">
        <v>4038</v>
      </c>
      <c r="H739" s="14" t="b">
        <v>0</v>
      </c>
      <c r="I739" s="9" t="s">
        <v>4039</v>
      </c>
      <c r="J739" s="10">
        <v>0.3491006</v>
      </c>
    </row>
    <row r="740">
      <c r="A740" s="6" t="s">
        <v>4040</v>
      </c>
      <c r="B740" s="6" t="s">
        <v>3014</v>
      </c>
      <c r="C740" s="7">
        <v>1.591489102E9</v>
      </c>
      <c r="D740" s="8">
        <f t="shared" si="1"/>
        <v>43988.80442</v>
      </c>
      <c r="E740" s="9" t="s">
        <v>23</v>
      </c>
      <c r="F740" s="9" t="s">
        <v>4041</v>
      </c>
      <c r="G740" s="6" t="s">
        <v>4042</v>
      </c>
      <c r="H740" s="14" t="b">
        <v>0</v>
      </c>
      <c r="I740" s="9" t="s">
        <v>4043</v>
      </c>
      <c r="J740" s="10">
        <v>0.34867808</v>
      </c>
    </row>
    <row r="741">
      <c r="A741" s="6" t="s">
        <v>4044</v>
      </c>
      <c r="B741" s="6" t="s">
        <v>930</v>
      </c>
      <c r="C741" s="7">
        <v>1.593150563E9</v>
      </c>
      <c r="D741" s="8">
        <f t="shared" si="1"/>
        <v>44008.03429</v>
      </c>
      <c r="E741" s="9" t="s">
        <v>413</v>
      </c>
      <c r="F741" s="9" t="s">
        <v>4045</v>
      </c>
      <c r="G741" s="6" t="s">
        <v>4046</v>
      </c>
      <c r="H741" s="14" t="b">
        <v>0</v>
      </c>
      <c r="I741" s="9" t="s">
        <v>4047</v>
      </c>
      <c r="J741" s="10">
        <v>0.34745973</v>
      </c>
    </row>
    <row r="742">
      <c r="A742" s="6" t="s">
        <v>4048</v>
      </c>
      <c r="B742" s="6" t="s">
        <v>4049</v>
      </c>
      <c r="C742" s="7">
        <v>1.592432382E9</v>
      </c>
      <c r="D742" s="8">
        <f t="shared" si="1"/>
        <v>43999.72201</v>
      </c>
      <c r="E742" s="9" t="s">
        <v>87</v>
      </c>
      <c r="F742" s="9" t="s">
        <v>4050</v>
      </c>
      <c r="G742" s="6" t="s">
        <v>4051</v>
      </c>
      <c r="H742" s="14" t="b">
        <v>0</v>
      </c>
      <c r="I742" s="9" t="s">
        <v>4052</v>
      </c>
      <c r="J742" s="10">
        <v>0.34728494</v>
      </c>
    </row>
    <row r="743">
      <c r="A743" s="6" t="s">
        <v>4053</v>
      </c>
      <c r="B743" s="6" t="s">
        <v>1057</v>
      </c>
      <c r="C743" s="7">
        <v>1.592035533E9</v>
      </c>
      <c r="D743" s="8">
        <f t="shared" si="1"/>
        <v>43995.12885</v>
      </c>
      <c r="E743" s="9" t="s">
        <v>1688</v>
      </c>
      <c r="F743" s="9" t="s">
        <v>4054</v>
      </c>
      <c r="G743" s="6" t="s">
        <v>4055</v>
      </c>
      <c r="H743" s="14" t="b">
        <v>0</v>
      </c>
      <c r="I743" s="9" t="s">
        <v>4054</v>
      </c>
      <c r="J743" s="10">
        <v>0.34623054</v>
      </c>
    </row>
    <row r="744">
      <c r="A744" s="6" t="s">
        <v>4056</v>
      </c>
      <c r="B744" s="6" t="s">
        <v>1067</v>
      </c>
      <c r="C744" s="7">
        <v>1.592247607E9</v>
      </c>
      <c r="D744" s="8">
        <f t="shared" si="1"/>
        <v>43997.58341</v>
      </c>
      <c r="E744" s="9" t="s">
        <v>274</v>
      </c>
      <c r="F744" s="9" t="s">
        <v>4057</v>
      </c>
      <c r="G744" s="6" t="s">
        <v>4058</v>
      </c>
      <c r="H744" s="14" t="b">
        <v>0</v>
      </c>
      <c r="I744" s="9" t="s">
        <v>4059</v>
      </c>
      <c r="J744" s="10">
        <v>0.34616578</v>
      </c>
    </row>
    <row r="745">
      <c r="A745" s="6" t="s">
        <v>4060</v>
      </c>
      <c r="B745" s="6" t="s">
        <v>935</v>
      </c>
      <c r="C745" s="7">
        <v>1.592927336E9</v>
      </c>
      <c r="D745" s="8">
        <f t="shared" si="1"/>
        <v>44005.45065</v>
      </c>
      <c r="E745" s="9" t="s">
        <v>173</v>
      </c>
      <c r="F745" s="9" t="s">
        <v>4061</v>
      </c>
      <c r="G745" s="6" t="s">
        <v>4062</v>
      </c>
      <c r="H745" s="14" t="b">
        <v>0</v>
      </c>
      <c r="I745" s="9" t="s">
        <v>4063</v>
      </c>
      <c r="J745" s="10">
        <v>0.34565237</v>
      </c>
    </row>
    <row r="746">
      <c r="A746" s="6" t="s">
        <v>4064</v>
      </c>
      <c r="B746" s="6" t="s">
        <v>1795</v>
      </c>
      <c r="C746" s="7">
        <v>1.591974062E9</v>
      </c>
      <c r="D746" s="8">
        <f t="shared" si="1"/>
        <v>43994.41738</v>
      </c>
      <c r="E746" s="9" t="s">
        <v>4065</v>
      </c>
      <c r="F746" s="9" t="s">
        <v>4066</v>
      </c>
      <c r="G746" s="6" t="s">
        <v>4067</v>
      </c>
      <c r="H746" s="14" t="b">
        <v>0</v>
      </c>
      <c r="I746" s="9" t="s">
        <v>4068</v>
      </c>
      <c r="J746" s="10">
        <v>0.34454015</v>
      </c>
    </row>
    <row r="747">
      <c r="A747" s="6" t="s">
        <v>4069</v>
      </c>
      <c r="B747" s="6" t="s">
        <v>4070</v>
      </c>
      <c r="C747" s="7">
        <v>1.592429811E9</v>
      </c>
      <c r="D747" s="8">
        <f t="shared" si="1"/>
        <v>43999.69226</v>
      </c>
      <c r="E747" s="9" t="s">
        <v>36</v>
      </c>
      <c r="F747" s="9" t="s">
        <v>4071</v>
      </c>
      <c r="G747" s="6" t="s">
        <v>4072</v>
      </c>
      <c r="H747" s="14" t="b">
        <v>0</v>
      </c>
      <c r="I747" s="9" t="s">
        <v>4073</v>
      </c>
      <c r="J747" s="10">
        <v>0.34325024</v>
      </c>
    </row>
    <row r="748">
      <c r="A748" s="6" t="s">
        <v>4074</v>
      </c>
      <c r="B748" s="6" t="s">
        <v>4075</v>
      </c>
      <c r="C748" s="7">
        <v>1.59284205E9</v>
      </c>
      <c r="D748" s="8">
        <f t="shared" si="1"/>
        <v>44004.46354</v>
      </c>
      <c r="E748" s="9" t="s">
        <v>23</v>
      </c>
      <c r="F748" s="9" t="s">
        <v>4076</v>
      </c>
      <c r="G748" s="6" t="s">
        <v>4077</v>
      </c>
      <c r="H748" s="14" t="b">
        <v>0</v>
      </c>
      <c r="I748" s="9" t="s">
        <v>4078</v>
      </c>
      <c r="J748" s="10">
        <v>0.3430636</v>
      </c>
    </row>
    <row r="749">
      <c r="A749" s="6" t="s">
        <v>4079</v>
      </c>
      <c r="B749" s="6" t="s">
        <v>4080</v>
      </c>
      <c r="C749" s="7">
        <v>1.592097735E9</v>
      </c>
      <c r="D749" s="8">
        <f t="shared" si="1"/>
        <v>43995.84878</v>
      </c>
      <c r="E749" s="9" t="s">
        <v>111</v>
      </c>
      <c r="F749" s="9" t="s">
        <v>4081</v>
      </c>
      <c r="G749" s="6" t="s">
        <v>4082</v>
      </c>
      <c r="H749" s="14" t="b">
        <v>0</v>
      </c>
      <c r="I749" s="9" t="s">
        <v>4081</v>
      </c>
      <c r="J749" s="10">
        <v>0.34160227</v>
      </c>
    </row>
    <row r="750">
      <c r="A750" s="6" t="s">
        <v>4083</v>
      </c>
      <c r="B750" s="6" t="s">
        <v>4084</v>
      </c>
      <c r="C750" s="7">
        <v>1.591448275E9</v>
      </c>
      <c r="D750" s="8">
        <f t="shared" si="1"/>
        <v>43988.33189</v>
      </c>
      <c r="E750" s="6" t="s">
        <v>32</v>
      </c>
      <c r="F750" s="9" t="s">
        <v>4085</v>
      </c>
      <c r="G750" s="6" t="s">
        <v>4086</v>
      </c>
      <c r="H750" s="14" t="b">
        <v>1</v>
      </c>
      <c r="I750" s="9" t="s">
        <v>4085</v>
      </c>
      <c r="J750" s="10">
        <v>0.34157842</v>
      </c>
    </row>
    <row r="751">
      <c r="A751" s="6" t="s">
        <v>4087</v>
      </c>
      <c r="B751" s="6" t="s">
        <v>4088</v>
      </c>
      <c r="C751" s="7">
        <v>1.592961886E9</v>
      </c>
      <c r="D751" s="8">
        <f t="shared" si="1"/>
        <v>44005.85053</v>
      </c>
      <c r="E751" s="9" t="s">
        <v>413</v>
      </c>
      <c r="F751" s="9" t="s">
        <v>4089</v>
      </c>
      <c r="G751" s="6" t="s">
        <v>4090</v>
      </c>
      <c r="H751" s="14" t="b">
        <v>0</v>
      </c>
      <c r="I751" s="9" t="s">
        <v>4091</v>
      </c>
      <c r="J751" s="10">
        <v>0.34151694</v>
      </c>
    </row>
    <row r="752">
      <c r="A752" s="6" t="s">
        <v>4092</v>
      </c>
      <c r="B752" s="6" t="s">
        <v>4093</v>
      </c>
      <c r="C752" s="7">
        <v>1.591212556E9</v>
      </c>
      <c r="D752" s="8">
        <f t="shared" si="1"/>
        <v>43985.60366</v>
      </c>
      <c r="E752" s="9" t="s">
        <v>4094</v>
      </c>
      <c r="F752" s="9" t="s">
        <v>4095</v>
      </c>
      <c r="G752" s="6" t="s">
        <v>4096</v>
      </c>
      <c r="H752" s="14" t="b">
        <v>0</v>
      </c>
      <c r="I752" s="9" t="s">
        <v>4097</v>
      </c>
      <c r="J752" s="10">
        <v>0.34146395</v>
      </c>
    </row>
    <row r="753">
      <c r="A753" s="6" t="s">
        <v>4098</v>
      </c>
      <c r="B753" s="6" t="s">
        <v>1610</v>
      </c>
      <c r="C753" s="7">
        <v>1.591047495E9</v>
      </c>
      <c r="D753" s="8">
        <f t="shared" si="1"/>
        <v>43983.69323</v>
      </c>
      <c r="E753" s="9" t="s">
        <v>4099</v>
      </c>
      <c r="F753" s="9" t="s">
        <v>4100</v>
      </c>
      <c r="G753" s="6" t="s">
        <v>4101</v>
      </c>
      <c r="H753" s="14" t="b">
        <v>0</v>
      </c>
      <c r="I753" s="9" t="s">
        <v>4102</v>
      </c>
      <c r="J753" s="10">
        <v>0.34090924</v>
      </c>
    </row>
    <row r="754">
      <c r="A754" s="6" t="s">
        <v>4103</v>
      </c>
      <c r="B754" s="6" t="s">
        <v>1737</v>
      </c>
      <c r="C754" s="7">
        <v>1.591577685E9</v>
      </c>
      <c r="D754" s="8">
        <f t="shared" si="1"/>
        <v>43989.82969</v>
      </c>
      <c r="E754" s="9" t="s">
        <v>12</v>
      </c>
      <c r="F754" s="9" t="s">
        <v>4104</v>
      </c>
      <c r="G754" s="6" t="s">
        <v>4105</v>
      </c>
      <c r="H754" s="14" t="b">
        <v>0</v>
      </c>
      <c r="I754" s="9" t="s">
        <v>4106</v>
      </c>
      <c r="J754" s="10">
        <v>0.34085292</v>
      </c>
    </row>
    <row r="755">
      <c r="A755" s="6" t="s">
        <v>4107</v>
      </c>
      <c r="B755" s="6" t="s">
        <v>1057</v>
      </c>
      <c r="C755" s="7">
        <v>1.593057103E9</v>
      </c>
      <c r="D755" s="8">
        <f t="shared" si="1"/>
        <v>44006.95258</v>
      </c>
      <c r="E755" s="9" t="s">
        <v>4108</v>
      </c>
      <c r="F755" s="9" t="s">
        <v>4109</v>
      </c>
      <c r="G755" s="6" t="s">
        <v>4110</v>
      </c>
      <c r="H755" s="14" t="b">
        <v>0</v>
      </c>
      <c r="I755" s="9" t="s">
        <v>4111</v>
      </c>
      <c r="J755" s="10">
        <v>0.34069058</v>
      </c>
    </row>
    <row r="756">
      <c r="A756" s="6" t="s">
        <v>4112</v>
      </c>
      <c r="B756" s="6" t="s">
        <v>930</v>
      </c>
      <c r="C756" s="7">
        <v>1.592702962E9</v>
      </c>
      <c r="D756" s="8">
        <f t="shared" si="1"/>
        <v>44002.85373</v>
      </c>
      <c r="E756" s="9" t="s">
        <v>23</v>
      </c>
      <c r="F756" s="9" t="s">
        <v>4113</v>
      </c>
      <c r="G756" s="6" t="s">
        <v>4114</v>
      </c>
      <c r="H756" s="14" t="b">
        <v>0</v>
      </c>
      <c r="I756" s="9" t="s">
        <v>4115</v>
      </c>
      <c r="J756" s="10">
        <v>0.340179</v>
      </c>
    </row>
    <row r="757">
      <c r="A757" s="5" t="s">
        <v>4116</v>
      </c>
      <c r="B757" s="6" t="s">
        <v>930</v>
      </c>
      <c r="C757" s="7">
        <v>1.591561711E9</v>
      </c>
      <c r="D757" s="8">
        <f t="shared" si="1"/>
        <v>43989.6448</v>
      </c>
      <c r="E757" s="9" t="s">
        <v>194</v>
      </c>
      <c r="F757" s="9" t="s">
        <v>4117</v>
      </c>
      <c r="G757" s="6" t="s">
        <v>4118</v>
      </c>
      <c r="H757" s="14" t="b">
        <v>0</v>
      </c>
      <c r="I757" s="9" t="s">
        <v>4119</v>
      </c>
      <c r="J757" s="10">
        <v>0.34002</v>
      </c>
    </row>
    <row r="758">
      <c r="A758" s="6" t="s">
        <v>4120</v>
      </c>
      <c r="B758" s="6" t="s">
        <v>2593</v>
      </c>
      <c r="C758" s="7">
        <v>1.591061872E9</v>
      </c>
      <c r="D758" s="8">
        <f t="shared" si="1"/>
        <v>43983.85963</v>
      </c>
      <c r="E758" s="9" t="s">
        <v>23</v>
      </c>
      <c r="F758" s="9" t="s">
        <v>4121</v>
      </c>
      <c r="G758" s="6" t="s">
        <v>4122</v>
      </c>
      <c r="H758" s="14" t="b">
        <v>0</v>
      </c>
      <c r="I758" s="9" t="s">
        <v>4123</v>
      </c>
      <c r="J758" s="10">
        <v>0.33994615</v>
      </c>
    </row>
    <row r="759">
      <c r="A759" s="6" t="s">
        <v>4124</v>
      </c>
      <c r="B759" s="6" t="s">
        <v>4125</v>
      </c>
      <c r="C759" s="7">
        <v>1.591644041E9</v>
      </c>
      <c r="D759" s="8">
        <f t="shared" si="1"/>
        <v>43990.5977</v>
      </c>
      <c r="E759" s="6" t="s">
        <v>32</v>
      </c>
      <c r="F759" s="9" t="s">
        <v>4126</v>
      </c>
      <c r="G759" s="6" t="s">
        <v>4127</v>
      </c>
      <c r="H759" s="14" t="b">
        <v>1</v>
      </c>
      <c r="I759" s="9" t="s">
        <v>4126</v>
      </c>
      <c r="J759" s="10">
        <v>0.3394628</v>
      </c>
    </row>
    <row r="760">
      <c r="A760" s="6" t="s">
        <v>4128</v>
      </c>
      <c r="B760" s="6" t="s">
        <v>1281</v>
      </c>
      <c r="C760" s="7">
        <v>1.591205307E9</v>
      </c>
      <c r="D760" s="8">
        <f t="shared" si="1"/>
        <v>43985.51976</v>
      </c>
      <c r="E760" s="9" t="s">
        <v>3044</v>
      </c>
      <c r="F760" s="9" t="s">
        <v>4129</v>
      </c>
      <c r="G760" s="6" t="s">
        <v>4130</v>
      </c>
      <c r="H760" s="14" t="b">
        <v>0</v>
      </c>
      <c r="I760" s="9" t="s">
        <v>4131</v>
      </c>
      <c r="J760" s="10">
        <v>0.3371893</v>
      </c>
    </row>
    <row r="761">
      <c r="A761" s="6" t="s">
        <v>4132</v>
      </c>
      <c r="B761" s="6" t="s">
        <v>1148</v>
      </c>
      <c r="C761" s="7">
        <v>1.591835657E9</v>
      </c>
      <c r="D761" s="8">
        <f t="shared" si="1"/>
        <v>43992.81547</v>
      </c>
      <c r="E761" s="9" t="s">
        <v>23</v>
      </c>
      <c r="F761" s="9" t="s">
        <v>4133</v>
      </c>
      <c r="G761" s="6" t="s">
        <v>4134</v>
      </c>
      <c r="H761" s="14" t="b">
        <v>0</v>
      </c>
      <c r="I761" s="9" t="s">
        <v>4135</v>
      </c>
      <c r="J761" s="10">
        <v>0.3363591</v>
      </c>
    </row>
    <row r="762">
      <c r="A762" s="6" t="s">
        <v>4136</v>
      </c>
      <c r="B762" s="6" t="s">
        <v>4137</v>
      </c>
      <c r="C762" s="7">
        <v>1.591440638E9</v>
      </c>
      <c r="D762" s="8">
        <f t="shared" si="1"/>
        <v>43988.2435</v>
      </c>
      <c r="E762" s="9" t="s">
        <v>23</v>
      </c>
      <c r="F762" s="9" t="s">
        <v>4138</v>
      </c>
      <c r="G762" s="6" t="s">
        <v>4139</v>
      </c>
      <c r="H762" s="14" t="b">
        <v>0</v>
      </c>
      <c r="I762" s="9" t="s">
        <v>4140</v>
      </c>
      <c r="J762" s="10">
        <v>0.3353886</v>
      </c>
    </row>
    <row r="763">
      <c r="A763" s="5" t="s">
        <v>4141</v>
      </c>
      <c r="B763" s="6" t="s">
        <v>3576</v>
      </c>
      <c r="C763" s="7">
        <v>1.591460796E9</v>
      </c>
      <c r="D763" s="8">
        <f t="shared" si="1"/>
        <v>43988.47681</v>
      </c>
      <c r="E763" s="6" t="s">
        <v>4142</v>
      </c>
      <c r="F763" s="9" t="s">
        <v>4143</v>
      </c>
      <c r="G763" s="6" t="s">
        <v>4144</v>
      </c>
      <c r="H763" s="14" t="b">
        <v>0</v>
      </c>
      <c r="I763" s="9" t="s">
        <v>4145</v>
      </c>
      <c r="J763" s="10">
        <v>0.33451223</v>
      </c>
    </row>
    <row r="764">
      <c r="A764" s="6" t="s">
        <v>4146</v>
      </c>
      <c r="B764" s="6" t="s">
        <v>1578</v>
      </c>
      <c r="C764" s="7">
        <v>1.593459145E9</v>
      </c>
      <c r="D764" s="8">
        <f t="shared" si="1"/>
        <v>44011.60584</v>
      </c>
      <c r="E764" s="9" t="s">
        <v>12</v>
      </c>
      <c r="F764" s="9" t="s">
        <v>4147</v>
      </c>
      <c r="G764" s="6" t="s">
        <v>4148</v>
      </c>
      <c r="H764" s="14" t="b">
        <v>0</v>
      </c>
      <c r="I764" s="9" t="s">
        <v>4149</v>
      </c>
      <c r="J764" s="10">
        <v>0.33335072</v>
      </c>
    </row>
    <row r="765">
      <c r="A765" s="6" t="s">
        <v>4150</v>
      </c>
      <c r="B765" s="6" t="s">
        <v>1312</v>
      </c>
      <c r="C765" s="7">
        <v>1.591506007E9</v>
      </c>
      <c r="D765" s="8">
        <f t="shared" si="1"/>
        <v>43989.00008</v>
      </c>
      <c r="E765" s="9" t="s">
        <v>12</v>
      </c>
      <c r="F765" s="9" t="s">
        <v>4151</v>
      </c>
      <c r="G765" s="6" t="s">
        <v>4152</v>
      </c>
      <c r="H765" s="14" t="b">
        <v>0</v>
      </c>
      <c r="I765" s="9" t="s">
        <v>4153</v>
      </c>
      <c r="J765" s="10">
        <v>0.33324814</v>
      </c>
    </row>
    <row r="766">
      <c r="A766" s="6" t="s">
        <v>4154</v>
      </c>
      <c r="B766" s="6" t="s">
        <v>1425</v>
      </c>
      <c r="C766" s="7">
        <v>1.591884396E9</v>
      </c>
      <c r="D766" s="8">
        <f t="shared" si="1"/>
        <v>43993.37958</v>
      </c>
      <c r="E766" s="9" t="s">
        <v>23</v>
      </c>
      <c r="F766" s="9" t="s">
        <v>4155</v>
      </c>
      <c r="G766" s="6" t="s">
        <v>4156</v>
      </c>
      <c r="H766" s="14" t="b">
        <v>0</v>
      </c>
      <c r="I766" s="9" t="s">
        <v>4157</v>
      </c>
      <c r="J766" s="10">
        <v>0.3328124</v>
      </c>
    </row>
    <row r="767">
      <c r="A767" s="6" t="s">
        <v>4158</v>
      </c>
      <c r="B767" s="6" t="s">
        <v>4159</v>
      </c>
      <c r="C767" s="7">
        <v>1.591682534E9</v>
      </c>
      <c r="D767" s="8">
        <f t="shared" si="1"/>
        <v>43991.04322</v>
      </c>
      <c r="E767" s="6" t="s">
        <v>32</v>
      </c>
      <c r="F767" s="9" t="s">
        <v>4160</v>
      </c>
      <c r="G767" s="6" t="s">
        <v>4161</v>
      </c>
      <c r="H767" s="14" t="b">
        <v>1</v>
      </c>
      <c r="I767" s="9" t="s">
        <v>4160</v>
      </c>
      <c r="J767" s="10">
        <v>0.33280435</v>
      </c>
    </row>
    <row r="768">
      <c r="A768" s="6" t="s">
        <v>4162</v>
      </c>
      <c r="B768" s="6" t="s">
        <v>3886</v>
      </c>
      <c r="C768" s="7">
        <v>1.593077242E9</v>
      </c>
      <c r="D768" s="8">
        <f t="shared" si="1"/>
        <v>44007.18567</v>
      </c>
      <c r="E768" s="9" t="s">
        <v>92</v>
      </c>
      <c r="F768" s="9" t="s">
        <v>4163</v>
      </c>
      <c r="G768" s="6" t="s">
        <v>4164</v>
      </c>
      <c r="H768" s="14" t="b">
        <v>0</v>
      </c>
      <c r="I768" s="9" t="s">
        <v>4165</v>
      </c>
      <c r="J768" s="10">
        <v>0.33221588</v>
      </c>
    </row>
    <row r="769">
      <c r="A769" s="5" t="s">
        <v>4166</v>
      </c>
      <c r="B769" s="6" t="s">
        <v>1795</v>
      </c>
      <c r="C769" s="7">
        <v>1.592242629E9</v>
      </c>
      <c r="D769" s="8">
        <f t="shared" si="1"/>
        <v>43997.5258</v>
      </c>
      <c r="E769" s="9" t="s">
        <v>97</v>
      </c>
      <c r="F769" s="9" t="s">
        <v>4167</v>
      </c>
      <c r="G769" s="6" t="s">
        <v>4168</v>
      </c>
      <c r="H769" s="14" t="b">
        <v>0</v>
      </c>
      <c r="I769" s="9" t="s">
        <v>4169</v>
      </c>
      <c r="J769" s="10">
        <v>0.33203286</v>
      </c>
    </row>
    <row r="770">
      <c r="A770" s="6" t="s">
        <v>4170</v>
      </c>
      <c r="B770" s="6" t="s">
        <v>1067</v>
      </c>
      <c r="C770" s="7">
        <v>1.593347174E9</v>
      </c>
      <c r="D770" s="8">
        <f t="shared" si="1"/>
        <v>44010.30988</v>
      </c>
      <c r="E770" s="9" t="s">
        <v>12</v>
      </c>
      <c r="F770" s="9" t="s">
        <v>4171</v>
      </c>
      <c r="G770" s="6" t="s">
        <v>4172</v>
      </c>
      <c r="H770" s="14" t="b">
        <v>0</v>
      </c>
      <c r="I770" s="9" t="s">
        <v>4171</v>
      </c>
      <c r="J770" s="10">
        <v>0.33189055</v>
      </c>
    </row>
    <row r="771">
      <c r="A771" s="6" t="s">
        <v>4173</v>
      </c>
      <c r="B771" s="6" t="s">
        <v>1564</v>
      </c>
      <c r="C771" s="7">
        <v>1.592321482E9</v>
      </c>
      <c r="D771" s="8">
        <f t="shared" si="1"/>
        <v>43998.43845</v>
      </c>
      <c r="E771" s="9" t="s">
        <v>12</v>
      </c>
      <c r="F771" s="9" t="s">
        <v>4174</v>
      </c>
      <c r="G771" s="6" t="s">
        <v>4175</v>
      </c>
      <c r="H771" s="14" t="b">
        <v>0</v>
      </c>
      <c r="I771" s="9" t="s">
        <v>4176</v>
      </c>
      <c r="J771" s="10">
        <v>0.33037308</v>
      </c>
    </row>
    <row r="772">
      <c r="A772" s="6" t="s">
        <v>4177</v>
      </c>
      <c r="B772" s="6" t="s">
        <v>4178</v>
      </c>
      <c r="C772" s="7">
        <v>1.591162711E9</v>
      </c>
      <c r="D772" s="8">
        <f t="shared" si="1"/>
        <v>43985.02675</v>
      </c>
      <c r="E772" s="6" t="s">
        <v>32</v>
      </c>
      <c r="F772" s="9" t="s">
        <v>4179</v>
      </c>
      <c r="G772" s="6" t="s">
        <v>4180</v>
      </c>
      <c r="H772" s="14" t="b">
        <v>1</v>
      </c>
      <c r="I772" s="9" t="s">
        <v>4179</v>
      </c>
      <c r="J772" s="10">
        <v>0.3299328</v>
      </c>
    </row>
    <row r="773">
      <c r="A773" s="6" t="s">
        <v>4181</v>
      </c>
      <c r="B773" s="6" t="s">
        <v>2040</v>
      </c>
      <c r="C773" s="7">
        <v>1.591270122E9</v>
      </c>
      <c r="D773" s="8">
        <f t="shared" si="1"/>
        <v>43986.26993</v>
      </c>
      <c r="E773" s="6" t="s">
        <v>32</v>
      </c>
      <c r="F773" s="9" t="s">
        <v>4182</v>
      </c>
      <c r="G773" s="6" t="s">
        <v>4183</v>
      </c>
      <c r="H773" s="14" t="b">
        <v>1</v>
      </c>
      <c r="I773" s="9" t="s">
        <v>4182</v>
      </c>
      <c r="J773" s="10">
        <v>0.3296056</v>
      </c>
    </row>
    <row r="774">
      <c r="A774" s="6" t="s">
        <v>4184</v>
      </c>
      <c r="B774" s="6" t="s">
        <v>930</v>
      </c>
      <c r="C774" s="7">
        <v>1.591165752E9</v>
      </c>
      <c r="D774" s="8">
        <f t="shared" si="1"/>
        <v>43985.06194</v>
      </c>
      <c r="E774" s="9" t="s">
        <v>2227</v>
      </c>
      <c r="F774" s="9" t="s">
        <v>4185</v>
      </c>
      <c r="G774" s="6" t="s">
        <v>4186</v>
      </c>
      <c r="H774" s="14" t="b">
        <v>0</v>
      </c>
      <c r="I774" s="9" t="s">
        <v>4187</v>
      </c>
      <c r="J774" s="10">
        <v>0.32947987</v>
      </c>
    </row>
    <row r="775">
      <c r="A775" s="6" t="s">
        <v>4188</v>
      </c>
      <c r="B775" s="6" t="s">
        <v>930</v>
      </c>
      <c r="C775" s="7">
        <v>1.591210394E9</v>
      </c>
      <c r="D775" s="8">
        <f t="shared" si="1"/>
        <v>43985.57863</v>
      </c>
      <c r="E775" s="9" t="s">
        <v>348</v>
      </c>
      <c r="F775" s="9" t="s">
        <v>4189</v>
      </c>
      <c r="G775" s="6" t="s">
        <v>4190</v>
      </c>
      <c r="H775" s="14" t="b">
        <v>0</v>
      </c>
      <c r="I775" s="9" t="s">
        <v>4191</v>
      </c>
      <c r="J775" s="10">
        <v>0.32943198</v>
      </c>
    </row>
    <row r="776">
      <c r="A776" s="6" t="s">
        <v>4192</v>
      </c>
      <c r="B776" s="6" t="s">
        <v>930</v>
      </c>
      <c r="C776" s="7">
        <v>1.591321864E9</v>
      </c>
      <c r="D776" s="8">
        <f t="shared" si="1"/>
        <v>43986.8688</v>
      </c>
      <c r="E776" s="9" t="s">
        <v>377</v>
      </c>
      <c r="F776" s="9" t="s">
        <v>4193</v>
      </c>
      <c r="G776" s="6" t="s">
        <v>4194</v>
      </c>
      <c r="H776" s="14" t="b">
        <v>0</v>
      </c>
      <c r="I776" s="9" t="s">
        <v>4195</v>
      </c>
      <c r="J776" s="10">
        <v>0.32830778</v>
      </c>
    </row>
    <row r="777">
      <c r="A777" s="6" t="s">
        <v>4196</v>
      </c>
      <c r="B777" s="6" t="s">
        <v>1522</v>
      </c>
      <c r="C777" s="7">
        <v>1.592148937E9</v>
      </c>
      <c r="D777" s="8">
        <f t="shared" si="1"/>
        <v>43996.4414</v>
      </c>
      <c r="E777" s="9" t="s">
        <v>23</v>
      </c>
      <c r="F777" s="9" t="s">
        <v>4197</v>
      </c>
      <c r="G777" s="6" t="s">
        <v>4198</v>
      </c>
      <c r="H777" s="14" t="b">
        <v>0</v>
      </c>
      <c r="I777" s="9" t="s">
        <v>4197</v>
      </c>
      <c r="J777" s="10">
        <v>0.3283041</v>
      </c>
    </row>
    <row r="778">
      <c r="A778" s="6" t="s">
        <v>4199</v>
      </c>
      <c r="B778" s="6" t="s">
        <v>1148</v>
      </c>
      <c r="C778" s="7">
        <v>1.59252578E9</v>
      </c>
      <c r="D778" s="8">
        <f t="shared" si="1"/>
        <v>44000.80301</v>
      </c>
      <c r="E778" s="9" t="s">
        <v>4200</v>
      </c>
      <c r="F778" s="9" t="s">
        <v>4201</v>
      </c>
      <c r="G778" s="6" t="s">
        <v>4202</v>
      </c>
      <c r="H778" s="14" t="b">
        <v>0</v>
      </c>
      <c r="I778" s="9" t="s">
        <v>4203</v>
      </c>
      <c r="J778" s="10">
        <v>0.32808188</v>
      </c>
    </row>
    <row r="779">
      <c r="A779" s="6" t="s">
        <v>4204</v>
      </c>
      <c r="B779" s="6" t="s">
        <v>4205</v>
      </c>
      <c r="C779" s="7">
        <v>1.592166173E9</v>
      </c>
      <c r="D779" s="8">
        <f t="shared" si="1"/>
        <v>43996.64089</v>
      </c>
      <c r="E779" s="9" t="s">
        <v>23</v>
      </c>
      <c r="F779" s="9" t="s">
        <v>4206</v>
      </c>
      <c r="G779" s="6" t="s">
        <v>4207</v>
      </c>
      <c r="H779" s="14" t="b">
        <v>0</v>
      </c>
      <c r="I779" s="9" t="s">
        <v>4208</v>
      </c>
      <c r="J779" s="10">
        <v>0.32802543</v>
      </c>
    </row>
    <row r="780">
      <c r="A780" s="5" t="s">
        <v>4209</v>
      </c>
      <c r="B780" s="6" t="s">
        <v>4210</v>
      </c>
      <c r="C780" s="7">
        <v>1.592835938E9</v>
      </c>
      <c r="D780" s="8">
        <f t="shared" si="1"/>
        <v>44004.3928</v>
      </c>
      <c r="E780" s="9" t="s">
        <v>194</v>
      </c>
      <c r="F780" s="9" t="s">
        <v>4211</v>
      </c>
      <c r="G780" s="6" t="s">
        <v>4212</v>
      </c>
      <c r="H780" s="14" t="b">
        <v>0</v>
      </c>
      <c r="I780" s="9" t="s">
        <v>4213</v>
      </c>
      <c r="J780" s="10">
        <v>0.32757193</v>
      </c>
    </row>
    <row r="781">
      <c r="A781" s="6" t="s">
        <v>4214</v>
      </c>
      <c r="B781" s="6" t="s">
        <v>1220</v>
      </c>
      <c r="C781" s="7">
        <v>1.593498648E9</v>
      </c>
      <c r="D781" s="8">
        <f t="shared" si="1"/>
        <v>44012.06306</v>
      </c>
      <c r="E781" s="9" t="s">
        <v>4215</v>
      </c>
      <c r="F781" s="9" t="s">
        <v>4216</v>
      </c>
      <c r="G781" s="6" t="s">
        <v>4217</v>
      </c>
      <c r="H781" s="14" t="b">
        <v>0</v>
      </c>
      <c r="I781" s="9" t="s">
        <v>4218</v>
      </c>
      <c r="J781" s="10">
        <v>0.32707086</v>
      </c>
    </row>
    <row r="782">
      <c r="A782" s="6" t="s">
        <v>4219</v>
      </c>
      <c r="B782" s="6" t="s">
        <v>4220</v>
      </c>
      <c r="C782" s="7">
        <v>1.591051157E9</v>
      </c>
      <c r="D782" s="8">
        <f t="shared" si="1"/>
        <v>43983.73561</v>
      </c>
      <c r="E782" s="9" t="s">
        <v>17</v>
      </c>
      <c r="F782" s="9" t="s">
        <v>4221</v>
      </c>
      <c r="G782" s="6" t="s">
        <v>4222</v>
      </c>
      <c r="H782" s="14" t="b">
        <v>0</v>
      </c>
      <c r="I782" s="9" t="s">
        <v>4223</v>
      </c>
      <c r="J782" s="10">
        <v>0.32631338</v>
      </c>
    </row>
    <row r="783">
      <c r="A783" s="6" t="s">
        <v>4224</v>
      </c>
      <c r="B783" s="6" t="s">
        <v>2848</v>
      </c>
      <c r="C783" s="7">
        <v>1.591437669E9</v>
      </c>
      <c r="D783" s="8">
        <f t="shared" si="1"/>
        <v>43988.20913</v>
      </c>
      <c r="E783" s="6" t="s">
        <v>4225</v>
      </c>
      <c r="F783" s="9" t="s">
        <v>4226</v>
      </c>
      <c r="G783" s="6" t="s">
        <v>4227</v>
      </c>
      <c r="H783" s="14" t="b">
        <v>0</v>
      </c>
      <c r="I783" s="9" t="s">
        <v>4228</v>
      </c>
      <c r="J783" s="10">
        <v>0.32627586</v>
      </c>
    </row>
    <row r="784">
      <c r="A784" s="6" t="s">
        <v>4229</v>
      </c>
      <c r="B784" s="6" t="s">
        <v>930</v>
      </c>
      <c r="C784" s="7">
        <v>1.593021136E9</v>
      </c>
      <c r="D784" s="8">
        <f t="shared" si="1"/>
        <v>44006.5363</v>
      </c>
      <c r="E784" s="9" t="s">
        <v>413</v>
      </c>
      <c r="F784" s="9" t="s">
        <v>4230</v>
      </c>
      <c r="G784" s="6" t="s">
        <v>4231</v>
      </c>
      <c r="H784" s="14" t="b">
        <v>0</v>
      </c>
      <c r="I784" s="9" t="s">
        <v>4232</v>
      </c>
      <c r="J784" s="10">
        <v>0.32609427</v>
      </c>
    </row>
    <row r="785">
      <c r="A785" s="6" t="s">
        <v>4233</v>
      </c>
      <c r="B785" s="6" t="s">
        <v>4234</v>
      </c>
      <c r="C785" s="7">
        <v>1.591249467E9</v>
      </c>
      <c r="D785" s="8">
        <f t="shared" si="1"/>
        <v>43986.03087</v>
      </c>
      <c r="E785" s="9" t="s">
        <v>23</v>
      </c>
      <c r="F785" s="9" t="s">
        <v>4235</v>
      </c>
      <c r="G785" s="6" t="s">
        <v>4236</v>
      </c>
      <c r="H785" s="14" t="b">
        <v>0</v>
      </c>
      <c r="I785" s="9" t="s">
        <v>4237</v>
      </c>
      <c r="J785" s="10">
        <v>0.32572353</v>
      </c>
    </row>
    <row r="786">
      <c r="A786" s="6" t="s">
        <v>4238</v>
      </c>
      <c r="B786" s="6" t="s">
        <v>2340</v>
      </c>
      <c r="C786" s="7">
        <v>1.592270998E9</v>
      </c>
      <c r="D786" s="8">
        <f t="shared" si="1"/>
        <v>43997.85414</v>
      </c>
      <c r="E786" s="9" t="s">
        <v>23</v>
      </c>
      <c r="F786" s="9" t="s">
        <v>4239</v>
      </c>
      <c r="G786" s="6" t="s">
        <v>4240</v>
      </c>
      <c r="H786" s="14" t="b">
        <v>0</v>
      </c>
      <c r="I786" s="9" t="s">
        <v>4241</v>
      </c>
      <c r="J786" s="10">
        <v>0.32569456</v>
      </c>
    </row>
    <row r="787">
      <c r="A787" s="6" t="s">
        <v>4238</v>
      </c>
      <c r="B787" s="6" t="s">
        <v>2381</v>
      </c>
      <c r="C787" s="7">
        <v>1.593044474E9</v>
      </c>
      <c r="D787" s="8">
        <f t="shared" si="1"/>
        <v>44006.80641</v>
      </c>
      <c r="E787" s="9" t="s">
        <v>23</v>
      </c>
      <c r="F787" s="9" t="s">
        <v>4242</v>
      </c>
      <c r="G787" s="6" t="s">
        <v>4243</v>
      </c>
      <c r="H787" s="14" t="b">
        <v>0</v>
      </c>
      <c r="I787" s="9" t="s">
        <v>4244</v>
      </c>
      <c r="J787" s="10">
        <v>0.32569456</v>
      </c>
    </row>
    <row r="788">
      <c r="A788" s="6" t="s">
        <v>4245</v>
      </c>
      <c r="B788" s="6" t="s">
        <v>1148</v>
      </c>
      <c r="C788" s="7">
        <v>1.593474008E9</v>
      </c>
      <c r="D788" s="8">
        <f t="shared" si="1"/>
        <v>44011.77787</v>
      </c>
      <c r="E788" s="9" t="s">
        <v>23</v>
      </c>
      <c r="F788" s="9" t="s">
        <v>4246</v>
      </c>
      <c r="G788" s="6" t="s">
        <v>4247</v>
      </c>
      <c r="H788" s="14" t="b">
        <v>0</v>
      </c>
      <c r="I788" s="9" t="s">
        <v>4248</v>
      </c>
      <c r="J788" s="10">
        <v>0.32559878</v>
      </c>
    </row>
    <row r="789">
      <c r="A789" s="6" t="s">
        <v>4249</v>
      </c>
      <c r="B789" s="6" t="s">
        <v>2832</v>
      </c>
      <c r="C789" s="7">
        <v>1.591055467E9</v>
      </c>
      <c r="D789" s="8">
        <f t="shared" si="1"/>
        <v>43983.7855</v>
      </c>
      <c r="E789" s="9" t="s">
        <v>12</v>
      </c>
      <c r="F789" s="9" t="s">
        <v>4250</v>
      </c>
      <c r="G789" s="6" t="s">
        <v>4251</v>
      </c>
      <c r="H789" s="14" t="b">
        <v>0</v>
      </c>
      <c r="I789" s="9" t="s">
        <v>4252</v>
      </c>
      <c r="J789" s="10">
        <v>0.32534605</v>
      </c>
    </row>
    <row r="790">
      <c r="A790" s="6" t="s">
        <v>4253</v>
      </c>
      <c r="B790" s="6" t="s">
        <v>1007</v>
      </c>
      <c r="C790" s="7">
        <v>1.592181082E9</v>
      </c>
      <c r="D790" s="8">
        <f t="shared" si="1"/>
        <v>43996.81345</v>
      </c>
      <c r="E790" s="6" t="s">
        <v>1008</v>
      </c>
      <c r="F790" s="9" t="s">
        <v>4254</v>
      </c>
      <c r="G790" s="6" t="s">
        <v>4255</v>
      </c>
      <c r="H790" s="14" t="b">
        <v>0</v>
      </c>
      <c r="I790" s="9" t="s">
        <v>4256</v>
      </c>
      <c r="J790" s="10">
        <v>0.32500735</v>
      </c>
    </row>
    <row r="791">
      <c r="A791" s="6" t="s">
        <v>4257</v>
      </c>
      <c r="B791" s="6" t="s">
        <v>4258</v>
      </c>
      <c r="C791" s="7">
        <v>1.591296163E9</v>
      </c>
      <c r="D791" s="8">
        <f t="shared" si="1"/>
        <v>43986.57133</v>
      </c>
      <c r="E791" s="9" t="s">
        <v>274</v>
      </c>
      <c r="F791" s="9" t="s">
        <v>4259</v>
      </c>
      <c r="G791" s="6" t="s">
        <v>4260</v>
      </c>
      <c r="H791" s="14" t="b">
        <v>0</v>
      </c>
      <c r="I791" s="9" t="s">
        <v>4261</v>
      </c>
      <c r="J791" s="10">
        <v>0.32414398</v>
      </c>
    </row>
    <row r="792">
      <c r="A792" s="6" t="s">
        <v>4262</v>
      </c>
      <c r="B792" s="6" t="s">
        <v>4263</v>
      </c>
      <c r="C792" s="7">
        <v>1.591384584E9</v>
      </c>
      <c r="D792" s="8">
        <f t="shared" si="1"/>
        <v>43987.59472</v>
      </c>
      <c r="E792" s="9" t="s">
        <v>4264</v>
      </c>
      <c r="F792" s="9" t="s">
        <v>4265</v>
      </c>
      <c r="G792" s="6" t="s">
        <v>4266</v>
      </c>
      <c r="H792" s="14" t="b">
        <v>0</v>
      </c>
      <c r="I792" s="9" t="s">
        <v>4267</v>
      </c>
      <c r="J792" s="10">
        <v>0.32409337</v>
      </c>
    </row>
    <row r="793">
      <c r="A793" s="6" t="s">
        <v>4268</v>
      </c>
      <c r="B793" s="6" t="s">
        <v>2900</v>
      </c>
      <c r="C793" s="7">
        <v>1.593091429E9</v>
      </c>
      <c r="D793" s="8">
        <f t="shared" si="1"/>
        <v>44007.34987</v>
      </c>
      <c r="E793" s="9" t="s">
        <v>227</v>
      </c>
      <c r="F793" s="9" t="s">
        <v>4269</v>
      </c>
      <c r="G793" s="6" t="s">
        <v>4270</v>
      </c>
      <c r="H793" s="14" t="b">
        <v>0</v>
      </c>
      <c r="I793" s="9" t="s">
        <v>4271</v>
      </c>
      <c r="J793" s="10">
        <v>0.32403186</v>
      </c>
    </row>
    <row r="794">
      <c r="A794" s="6" t="s">
        <v>4272</v>
      </c>
      <c r="B794" s="6" t="s">
        <v>4273</v>
      </c>
      <c r="C794" s="7">
        <v>1.5928338E9</v>
      </c>
      <c r="D794" s="8">
        <f t="shared" si="1"/>
        <v>44004.36806</v>
      </c>
      <c r="E794" s="9" t="s">
        <v>23</v>
      </c>
      <c r="F794" s="9" t="s">
        <v>4274</v>
      </c>
      <c r="G794" s="6" t="s">
        <v>4275</v>
      </c>
      <c r="H794" s="14" t="b">
        <v>0</v>
      </c>
      <c r="I794" s="9" t="s">
        <v>4276</v>
      </c>
      <c r="J794" s="10">
        <v>0.32281324</v>
      </c>
    </row>
    <row r="795">
      <c r="A795" s="6" t="s">
        <v>4277</v>
      </c>
      <c r="B795" s="6" t="s">
        <v>1522</v>
      </c>
      <c r="C795" s="7">
        <v>1.592954008E9</v>
      </c>
      <c r="D795" s="8">
        <f t="shared" si="1"/>
        <v>44005.75935</v>
      </c>
      <c r="E795" s="9" t="s">
        <v>23</v>
      </c>
      <c r="F795" s="9" t="s">
        <v>4278</v>
      </c>
      <c r="G795" s="6" t="s">
        <v>4279</v>
      </c>
      <c r="H795" s="14" t="b">
        <v>0</v>
      </c>
      <c r="I795" s="9" t="s">
        <v>4280</v>
      </c>
      <c r="J795" s="10">
        <v>0.3228089</v>
      </c>
    </row>
    <row r="796">
      <c r="A796" s="5" t="s">
        <v>4281</v>
      </c>
      <c r="B796" s="6" t="s">
        <v>1057</v>
      </c>
      <c r="C796" s="7">
        <v>1.593463986E9</v>
      </c>
      <c r="D796" s="8">
        <f t="shared" si="1"/>
        <v>44011.66188</v>
      </c>
      <c r="E796" s="9" t="s">
        <v>23</v>
      </c>
      <c r="F796" s="9" t="s">
        <v>4282</v>
      </c>
      <c r="G796" s="6" t="s">
        <v>4283</v>
      </c>
      <c r="H796" s="14" t="b">
        <v>0</v>
      </c>
      <c r="I796" s="9" t="s">
        <v>4284</v>
      </c>
      <c r="J796" s="10">
        <v>0.3226925</v>
      </c>
    </row>
    <row r="797">
      <c r="A797" s="6" t="s">
        <v>4285</v>
      </c>
      <c r="B797" s="6" t="s">
        <v>4286</v>
      </c>
      <c r="C797" s="7">
        <v>1.591211802E9</v>
      </c>
      <c r="D797" s="8">
        <f t="shared" si="1"/>
        <v>43985.59493</v>
      </c>
      <c r="E797" s="6" t="s">
        <v>32</v>
      </c>
      <c r="F797" s="9" t="s">
        <v>4287</v>
      </c>
      <c r="G797" s="6" t="s">
        <v>4288</v>
      </c>
      <c r="H797" s="14" t="b">
        <v>1</v>
      </c>
      <c r="I797" s="9" t="s">
        <v>4287</v>
      </c>
      <c r="J797" s="10">
        <v>0.32231864</v>
      </c>
    </row>
    <row r="798">
      <c r="A798" s="6" t="s">
        <v>4289</v>
      </c>
      <c r="B798" s="6" t="s">
        <v>930</v>
      </c>
      <c r="C798" s="7">
        <v>1.591296632E9</v>
      </c>
      <c r="D798" s="8">
        <f t="shared" si="1"/>
        <v>43986.57676</v>
      </c>
      <c r="E798" s="9" t="s">
        <v>348</v>
      </c>
      <c r="F798" s="9" t="s">
        <v>4290</v>
      </c>
      <c r="G798" s="6" t="s">
        <v>4291</v>
      </c>
      <c r="H798" s="14" t="b">
        <v>0</v>
      </c>
      <c r="I798" s="9" t="s">
        <v>4292</v>
      </c>
      <c r="J798" s="10">
        <v>0.32222575</v>
      </c>
    </row>
    <row r="799">
      <c r="A799" s="6" t="s">
        <v>4293</v>
      </c>
      <c r="B799" s="6" t="s">
        <v>1002</v>
      </c>
      <c r="C799" s="7">
        <v>1.593261813E9</v>
      </c>
      <c r="D799" s="8">
        <f t="shared" si="1"/>
        <v>44009.32191</v>
      </c>
      <c r="E799" s="9" t="s">
        <v>23</v>
      </c>
      <c r="F799" s="9" t="s">
        <v>4294</v>
      </c>
      <c r="G799" s="6" t="s">
        <v>4295</v>
      </c>
      <c r="H799" s="14" t="b">
        <v>0</v>
      </c>
      <c r="I799" s="9" t="s">
        <v>4294</v>
      </c>
      <c r="J799" s="10">
        <v>0.322013</v>
      </c>
    </row>
    <row r="800">
      <c r="A800" s="5" t="s">
        <v>4296</v>
      </c>
      <c r="B800" s="6" t="s">
        <v>4297</v>
      </c>
      <c r="C800" s="7">
        <v>1.593537955E9</v>
      </c>
      <c r="D800" s="8">
        <f t="shared" si="1"/>
        <v>44012.518</v>
      </c>
      <c r="E800" s="9" t="s">
        <v>12</v>
      </c>
      <c r="F800" s="9" t="s">
        <v>4298</v>
      </c>
      <c r="G800" s="6" t="s">
        <v>4299</v>
      </c>
      <c r="H800" s="14" t="b">
        <v>0</v>
      </c>
      <c r="I800" s="9" t="s">
        <v>4300</v>
      </c>
      <c r="J800" s="10">
        <v>0.32196274</v>
      </c>
    </row>
    <row r="801">
      <c r="A801" s="6" t="s">
        <v>4301</v>
      </c>
      <c r="B801" s="6" t="s">
        <v>2017</v>
      </c>
      <c r="C801" s="7">
        <v>1.593033279E9</v>
      </c>
      <c r="D801" s="8">
        <f t="shared" si="1"/>
        <v>44006.67684</v>
      </c>
      <c r="E801" s="9" t="s">
        <v>1124</v>
      </c>
      <c r="F801" s="9" t="s">
        <v>4302</v>
      </c>
      <c r="G801" s="6" t="s">
        <v>4303</v>
      </c>
      <c r="H801" s="14" t="b">
        <v>0</v>
      </c>
      <c r="I801" s="9" t="s">
        <v>4304</v>
      </c>
      <c r="J801" s="10">
        <v>0.3215741</v>
      </c>
    </row>
    <row r="802">
      <c r="A802" s="6" t="s">
        <v>4305</v>
      </c>
      <c r="B802" s="6" t="s">
        <v>4306</v>
      </c>
      <c r="C802" s="7">
        <v>1.59295981E9</v>
      </c>
      <c r="D802" s="8">
        <f t="shared" si="1"/>
        <v>44005.8265</v>
      </c>
      <c r="E802" s="9" t="s">
        <v>97</v>
      </c>
      <c r="F802" s="9" t="s">
        <v>4307</v>
      </c>
      <c r="G802" s="6" t="s">
        <v>4308</v>
      </c>
      <c r="H802" s="14" t="b">
        <v>0</v>
      </c>
      <c r="I802" s="9" t="s">
        <v>2762</v>
      </c>
      <c r="J802" s="10">
        <v>0.32112733</v>
      </c>
    </row>
    <row r="803">
      <c r="A803" s="6" t="s">
        <v>4309</v>
      </c>
      <c r="B803" s="6" t="s">
        <v>2050</v>
      </c>
      <c r="C803" s="7">
        <v>1.591957902E9</v>
      </c>
      <c r="D803" s="8">
        <f t="shared" si="1"/>
        <v>43994.23035</v>
      </c>
      <c r="E803" s="9" t="s">
        <v>1688</v>
      </c>
      <c r="F803" s="9" t="s">
        <v>4310</v>
      </c>
      <c r="G803" s="6" t="s">
        <v>4311</v>
      </c>
      <c r="H803" s="14" t="b">
        <v>0</v>
      </c>
      <c r="I803" s="9" t="s">
        <v>4312</v>
      </c>
      <c r="J803" s="10">
        <v>0.32079616</v>
      </c>
    </row>
    <row r="804">
      <c r="A804" s="6" t="s">
        <v>4313</v>
      </c>
      <c r="B804" s="6" t="s">
        <v>1522</v>
      </c>
      <c r="C804" s="7">
        <v>1.592155536E9</v>
      </c>
      <c r="D804" s="8">
        <f t="shared" si="1"/>
        <v>43996.51778</v>
      </c>
      <c r="E804" s="9" t="s">
        <v>12</v>
      </c>
      <c r="F804" s="9" t="s">
        <v>4314</v>
      </c>
      <c r="G804" s="6" t="s">
        <v>4315</v>
      </c>
      <c r="H804" s="14" t="b">
        <v>0</v>
      </c>
      <c r="I804" s="9" t="s">
        <v>4316</v>
      </c>
      <c r="J804" s="10">
        <v>0.32028452</v>
      </c>
    </row>
    <row r="805">
      <c r="A805" s="6" t="s">
        <v>4317</v>
      </c>
      <c r="B805" s="6" t="s">
        <v>3237</v>
      </c>
      <c r="C805" s="7">
        <v>1.591021621E9</v>
      </c>
      <c r="D805" s="8">
        <f t="shared" si="1"/>
        <v>43983.39376</v>
      </c>
      <c r="E805" s="9" t="s">
        <v>17</v>
      </c>
      <c r="F805" s="9" t="s">
        <v>4318</v>
      </c>
      <c r="G805" s="6" t="s">
        <v>4319</v>
      </c>
      <c r="H805" s="14" t="b">
        <v>0</v>
      </c>
      <c r="I805" s="9" t="s">
        <v>4320</v>
      </c>
      <c r="J805" s="10">
        <v>0.3202141</v>
      </c>
    </row>
    <row r="806">
      <c r="A806" s="6" t="s">
        <v>4321</v>
      </c>
      <c r="B806" s="6" t="s">
        <v>1007</v>
      </c>
      <c r="C806" s="7">
        <v>1.591977408E9</v>
      </c>
      <c r="D806" s="8">
        <f t="shared" si="1"/>
        <v>43994.45611</v>
      </c>
      <c r="E806" s="9" t="s">
        <v>23</v>
      </c>
      <c r="F806" s="9" t="s">
        <v>4322</v>
      </c>
      <c r="G806" s="6" t="s">
        <v>4323</v>
      </c>
      <c r="H806" s="14" t="b">
        <v>0</v>
      </c>
      <c r="I806" s="9" t="s">
        <v>4322</v>
      </c>
      <c r="J806" s="10">
        <v>0.31953862</v>
      </c>
    </row>
    <row r="807">
      <c r="A807" s="6" t="s">
        <v>4324</v>
      </c>
      <c r="B807" s="6" t="s">
        <v>2861</v>
      </c>
      <c r="C807" s="7">
        <v>1.591848933E9</v>
      </c>
      <c r="D807" s="8">
        <f t="shared" si="1"/>
        <v>43992.96913</v>
      </c>
      <c r="E807" s="9" t="s">
        <v>4325</v>
      </c>
      <c r="F807" s="9" t="s">
        <v>4326</v>
      </c>
      <c r="G807" s="6" t="s">
        <v>4327</v>
      </c>
      <c r="H807" s="14" t="b">
        <v>0</v>
      </c>
      <c r="I807" s="9" t="s">
        <v>4328</v>
      </c>
      <c r="J807" s="10">
        <v>0.31927162</v>
      </c>
    </row>
    <row r="808">
      <c r="A808" s="6" t="s">
        <v>4329</v>
      </c>
      <c r="B808" s="6" t="s">
        <v>1007</v>
      </c>
      <c r="C808" s="7">
        <v>1.59164926E9</v>
      </c>
      <c r="D808" s="8">
        <f t="shared" si="1"/>
        <v>43990.6581</v>
      </c>
      <c r="E808" s="9" t="s">
        <v>17</v>
      </c>
      <c r="F808" s="9" t="s">
        <v>4330</v>
      </c>
      <c r="G808" s="6" t="s">
        <v>4331</v>
      </c>
      <c r="H808" s="14" t="b">
        <v>0</v>
      </c>
      <c r="I808" s="9" t="s">
        <v>4332</v>
      </c>
      <c r="J808" s="10">
        <v>0.31817374</v>
      </c>
    </row>
    <row r="809">
      <c r="A809" s="6" t="s">
        <v>4333</v>
      </c>
      <c r="B809" s="6" t="s">
        <v>1989</v>
      </c>
      <c r="C809" s="7">
        <v>1.593490546E9</v>
      </c>
      <c r="D809" s="8">
        <f t="shared" si="1"/>
        <v>44011.96928</v>
      </c>
      <c r="E809" s="9" t="s">
        <v>4334</v>
      </c>
      <c r="F809" s="9" t="s">
        <v>4335</v>
      </c>
      <c r="G809" s="6" t="s">
        <v>4336</v>
      </c>
      <c r="H809" s="14" t="b">
        <v>0</v>
      </c>
      <c r="I809" s="9" t="s">
        <v>4337</v>
      </c>
      <c r="J809" s="10">
        <v>0.31778294</v>
      </c>
    </row>
    <row r="810">
      <c r="A810" s="6" t="s">
        <v>4338</v>
      </c>
      <c r="B810" s="6" t="s">
        <v>1345</v>
      </c>
      <c r="C810" s="7">
        <v>1.592066533E9</v>
      </c>
      <c r="D810" s="8">
        <f t="shared" si="1"/>
        <v>43995.48765</v>
      </c>
      <c r="E810" s="9" t="s">
        <v>283</v>
      </c>
      <c r="F810" s="9" t="s">
        <v>4339</v>
      </c>
      <c r="G810" s="6" t="s">
        <v>4340</v>
      </c>
      <c r="H810" s="14" t="b">
        <v>0</v>
      </c>
      <c r="I810" s="9" t="s">
        <v>4339</v>
      </c>
      <c r="J810" s="10">
        <v>0.31689286</v>
      </c>
    </row>
    <row r="811">
      <c r="A811" s="6" t="s">
        <v>4341</v>
      </c>
      <c r="B811" s="6" t="s">
        <v>1492</v>
      </c>
      <c r="C811" s="7">
        <v>1.591043027E9</v>
      </c>
      <c r="D811" s="8">
        <f t="shared" si="1"/>
        <v>43983.64152</v>
      </c>
      <c r="E811" s="9" t="s">
        <v>23</v>
      </c>
      <c r="F811" s="9" t="s">
        <v>4342</v>
      </c>
      <c r="G811" s="6" t="s">
        <v>4343</v>
      </c>
      <c r="H811" s="14" t="b">
        <v>0</v>
      </c>
      <c r="I811" s="9" t="s">
        <v>4344</v>
      </c>
      <c r="J811" s="10">
        <v>0.31684366</v>
      </c>
    </row>
    <row r="812">
      <c r="A812" s="6" t="s">
        <v>4345</v>
      </c>
      <c r="B812" s="6" t="s">
        <v>4346</v>
      </c>
      <c r="C812" s="7">
        <v>1.59118582E9</v>
      </c>
      <c r="D812" s="8">
        <f t="shared" si="1"/>
        <v>43985.29421</v>
      </c>
      <c r="E812" s="9" t="s">
        <v>23</v>
      </c>
      <c r="F812" s="9" t="s">
        <v>4347</v>
      </c>
      <c r="G812" s="6" t="s">
        <v>4348</v>
      </c>
      <c r="H812" s="14" t="b">
        <v>0</v>
      </c>
      <c r="I812" s="9" t="s">
        <v>4349</v>
      </c>
      <c r="J812" s="10">
        <v>0.31677952</v>
      </c>
    </row>
    <row r="813">
      <c r="A813" s="6" t="s">
        <v>4350</v>
      </c>
      <c r="B813" s="6" t="s">
        <v>4351</v>
      </c>
      <c r="C813" s="7">
        <v>1.591826767E9</v>
      </c>
      <c r="D813" s="8">
        <f t="shared" si="1"/>
        <v>43992.71258</v>
      </c>
      <c r="E813" s="9" t="s">
        <v>17</v>
      </c>
      <c r="F813" s="9" t="s">
        <v>4352</v>
      </c>
      <c r="G813" s="6" t="s">
        <v>4353</v>
      </c>
      <c r="H813" s="14" t="b">
        <v>0</v>
      </c>
      <c r="I813" s="9" t="s">
        <v>4354</v>
      </c>
      <c r="J813" s="10">
        <v>0.31662875</v>
      </c>
    </row>
    <row r="814">
      <c r="A814" s="6" t="s">
        <v>4355</v>
      </c>
      <c r="B814" s="6" t="s">
        <v>4356</v>
      </c>
      <c r="C814" s="7">
        <v>1.592424732E9</v>
      </c>
      <c r="D814" s="8">
        <f t="shared" si="1"/>
        <v>43999.63347</v>
      </c>
      <c r="E814" s="6" t="s">
        <v>32</v>
      </c>
      <c r="F814" s="9" t="s">
        <v>4357</v>
      </c>
      <c r="G814" s="6" t="s">
        <v>4358</v>
      </c>
      <c r="H814" s="14" t="b">
        <v>1</v>
      </c>
      <c r="I814" s="9" t="s">
        <v>4357</v>
      </c>
      <c r="J814" s="10">
        <v>0.3165664</v>
      </c>
    </row>
    <row r="815">
      <c r="A815" s="6" t="s">
        <v>4359</v>
      </c>
      <c r="B815" s="6" t="s">
        <v>4360</v>
      </c>
      <c r="C815" s="7">
        <v>1.592491321E9</v>
      </c>
      <c r="D815" s="8">
        <f t="shared" si="1"/>
        <v>44000.40418</v>
      </c>
      <c r="E815" s="9" t="s">
        <v>4361</v>
      </c>
      <c r="F815" s="9" t="s">
        <v>4362</v>
      </c>
      <c r="G815" s="6" t="s">
        <v>4363</v>
      </c>
      <c r="H815" s="14" t="b">
        <v>0</v>
      </c>
      <c r="I815" s="9" t="s">
        <v>4364</v>
      </c>
      <c r="J815" s="10">
        <v>0.31563282</v>
      </c>
    </row>
    <row r="816">
      <c r="A816" s="6" t="s">
        <v>4365</v>
      </c>
      <c r="B816" s="6" t="s">
        <v>1327</v>
      </c>
      <c r="C816" s="7">
        <v>1.591204581E9</v>
      </c>
      <c r="D816" s="8">
        <f t="shared" si="1"/>
        <v>43985.51135</v>
      </c>
      <c r="E816" s="9" t="s">
        <v>222</v>
      </c>
      <c r="F816" s="9" t="s">
        <v>4366</v>
      </c>
      <c r="G816" s="6" t="s">
        <v>4367</v>
      </c>
      <c r="H816" s="14" t="b">
        <v>0</v>
      </c>
      <c r="I816" s="9" t="s">
        <v>4368</v>
      </c>
      <c r="J816" s="10">
        <v>0.31536567</v>
      </c>
    </row>
    <row r="817">
      <c r="A817" s="5" t="s">
        <v>4369</v>
      </c>
      <c r="B817" s="6" t="s">
        <v>3249</v>
      </c>
      <c r="C817" s="7">
        <v>1.592670771E9</v>
      </c>
      <c r="D817" s="8">
        <f t="shared" si="1"/>
        <v>44002.48115</v>
      </c>
      <c r="E817" s="9" t="s">
        <v>4370</v>
      </c>
      <c r="F817" s="9" t="s">
        <v>4371</v>
      </c>
      <c r="G817" s="6" t="s">
        <v>4372</v>
      </c>
      <c r="H817" s="14" t="b">
        <v>0</v>
      </c>
      <c r="I817" s="9" t="s">
        <v>4373</v>
      </c>
      <c r="J817" s="10">
        <v>0.31429648</v>
      </c>
    </row>
    <row r="818">
      <c r="A818" s="6" t="s">
        <v>4374</v>
      </c>
      <c r="B818" s="6" t="s">
        <v>4375</v>
      </c>
      <c r="C818" s="7">
        <v>1.593456246E9</v>
      </c>
      <c r="D818" s="8">
        <f t="shared" si="1"/>
        <v>44011.57229</v>
      </c>
      <c r="E818" s="9" t="s">
        <v>97</v>
      </c>
      <c r="F818" s="9" t="s">
        <v>4376</v>
      </c>
      <c r="G818" s="6" t="s">
        <v>4377</v>
      </c>
      <c r="H818" s="14" t="b">
        <v>0</v>
      </c>
      <c r="I818" s="9" t="s">
        <v>4378</v>
      </c>
      <c r="J818" s="10">
        <v>0.31420478</v>
      </c>
    </row>
    <row r="819">
      <c r="A819" s="6" t="s">
        <v>4379</v>
      </c>
      <c r="B819" s="6" t="s">
        <v>2989</v>
      </c>
      <c r="C819" s="7">
        <v>1.591894066E9</v>
      </c>
      <c r="D819" s="8">
        <f t="shared" si="1"/>
        <v>43993.4915</v>
      </c>
      <c r="E819" s="9" t="s">
        <v>4380</v>
      </c>
      <c r="F819" s="9" t="s">
        <v>4381</v>
      </c>
      <c r="G819" s="6" t="s">
        <v>4382</v>
      </c>
      <c r="H819" s="14" t="b">
        <v>0</v>
      </c>
      <c r="I819" s="9" t="s">
        <v>4383</v>
      </c>
      <c r="J819" s="10">
        <v>0.3138305</v>
      </c>
    </row>
    <row r="820">
      <c r="A820" s="5" t="s">
        <v>4384</v>
      </c>
      <c r="B820" s="6" t="s">
        <v>1128</v>
      </c>
      <c r="C820" s="7">
        <v>1.591564633E9</v>
      </c>
      <c r="D820" s="8">
        <f t="shared" si="1"/>
        <v>43989.67862</v>
      </c>
      <c r="E820" s="9" t="s">
        <v>36</v>
      </c>
      <c r="F820" s="9" t="s">
        <v>4385</v>
      </c>
      <c r="G820" s="6" t="s">
        <v>4386</v>
      </c>
      <c r="H820" s="14" t="b">
        <v>0</v>
      </c>
      <c r="I820" s="9" t="s">
        <v>4387</v>
      </c>
      <c r="J820" s="10">
        <v>0.31367326</v>
      </c>
    </row>
    <row r="821">
      <c r="A821" s="6" t="s">
        <v>4388</v>
      </c>
      <c r="B821" s="6" t="s">
        <v>3638</v>
      </c>
      <c r="C821" s="7">
        <v>1.591366744E9</v>
      </c>
      <c r="D821" s="8">
        <f t="shared" si="1"/>
        <v>43987.38824</v>
      </c>
      <c r="E821" s="9" t="s">
        <v>353</v>
      </c>
      <c r="F821" s="9" t="s">
        <v>4389</v>
      </c>
      <c r="G821" s="6" t="s">
        <v>4390</v>
      </c>
      <c r="H821" s="14" t="b">
        <v>0</v>
      </c>
      <c r="I821" s="9" t="s">
        <v>4391</v>
      </c>
      <c r="J821" s="10">
        <v>0.31345275</v>
      </c>
    </row>
    <row r="822">
      <c r="A822" s="6" t="s">
        <v>4388</v>
      </c>
      <c r="B822" s="6" t="s">
        <v>3249</v>
      </c>
      <c r="C822" s="7">
        <v>1.591544361E9</v>
      </c>
      <c r="D822" s="8">
        <f t="shared" si="1"/>
        <v>43989.44399</v>
      </c>
      <c r="E822" s="9" t="s">
        <v>4370</v>
      </c>
      <c r="F822" s="9" t="s">
        <v>4392</v>
      </c>
      <c r="G822" s="6" t="s">
        <v>4393</v>
      </c>
      <c r="H822" s="14" t="b">
        <v>0</v>
      </c>
      <c r="I822" s="9" t="s">
        <v>4394</v>
      </c>
      <c r="J822" s="10">
        <v>0.31345266</v>
      </c>
    </row>
    <row r="823">
      <c r="A823" s="6" t="s">
        <v>4395</v>
      </c>
      <c r="B823" s="6" t="s">
        <v>1619</v>
      </c>
      <c r="C823" s="7">
        <v>1.592668578E9</v>
      </c>
      <c r="D823" s="8">
        <f t="shared" si="1"/>
        <v>44002.45576</v>
      </c>
      <c r="E823" s="9" t="s">
        <v>111</v>
      </c>
      <c r="F823" s="9" t="s">
        <v>4396</v>
      </c>
      <c r="G823" s="6" t="s">
        <v>4397</v>
      </c>
      <c r="H823" s="14" t="b">
        <v>0</v>
      </c>
      <c r="I823" s="9" t="s">
        <v>4398</v>
      </c>
      <c r="J823" s="10">
        <v>0.31291232</v>
      </c>
    </row>
    <row r="824">
      <c r="A824" s="6" t="s">
        <v>4399</v>
      </c>
      <c r="B824" s="6" t="s">
        <v>1067</v>
      </c>
      <c r="C824" s="7">
        <v>1.59146472E9</v>
      </c>
      <c r="D824" s="8">
        <f t="shared" si="1"/>
        <v>43988.52222</v>
      </c>
      <c r="E824" s="9" t="s">
        <v>23</v>
      </c>
      <c r="F824" s="9" t="s">
        <v>4400</v>
      </c>
      <c r="G824" s="6" t="s">
        <v>4401</v>
      </c>
      <c r="H824" s="14" t="b">
        <v>0</v>
      </c>
      <c r="I824" s="9" t="s">
        <v>4402</v>
      </c>
      <c r="J824" s="10">
        <v>0.31238726</v>
      </c>
    </row>
    <row r="825">
      <c r="A825" s="6" t="s">
        <v>4403</v>
      </c>
      <c r="B825" s="6" t="s">
        <v>1281</v>
      </c>
      <c r="C825" s="7">
        <v>1.592967126E9</v>
      </c>
      <c r="D825" s="8">
        <f t="shared" si="1"/>
        <v>44005.91118</v>
      </c>
      <c r="E825" s="9" t="s">
        <v>4404</v>
      </c>
      <c r="F825" s="9" t="s">
        <v>4405</v>
      </c>
      <c r="G825" s="6" t="s">
        <v>4406</v>
      </c>
      <c r="H825" s="14" t="b">
        <v>0</v>
      </c>
      <c r="I825" s="9" t="s">
        <v>4407</v>
      </c>
      <c r="J825" s="10">
        <v>0.3123696</v>
      </c>
    </row>
    <row r="826">
      <c r="A826" s="6" t="s">
        <v>4408</v>
      </c>
      <c r="B826" s="6" t="s">
        <v>4409</v>
      </c>
      <c r="C826" s="7">
        <v>1.59205191E9</v>
      </c>
      <c r="D826" s="8">
        <f t="shared" si="1"/>
        <v>43995.3184</v>
      </c>
      <c r="E826" s="9" t="s">
        <v>4410</v>
      </c>
      <c r="F826" s="9" t="s">
        <v>4411</v>
      </c>
      <c r="G826" s="6" t="s">
        <v>4412</v>
      </c>
      <c r="H826" s="14" t="b">
        <v>0</v>
      </c>
      <c r="I826" s="9" t="s">
        <v>4411</v>
      </c>
      <c r="J826" s="10">
        <v>0.31219456</v>
      </c>
    </row>
    <row r="827">
      <c r="A827" s="6" t="s">
        <v>4413</v>
      </c>
      <c r="B827" s="6" t="s">
        <v>862</v>
      </c>
      <c r="C827" s="7">
        <v>1.5912846E9</v>
      </c>
      <c r="D827" s="8">
        <f t="shared" si="1"/>
        <v>43986.4375</v>
      </c>
      <c r="E827" s="6" t="s">
        <v>32</v>
      </c>
      <c r="F827" s="9" t="s">
        <v>4414</v>
      </c>
      <c r="G827" s="6" t="s">
        <v>4415</v>
      </c>
      <c r="H827" s="14" t="b">
        <v>1</v>
      </c>
      <c r="I827" s="9" t="s">
        <v>4414</v>
      </c>
      <c r="J827" s="10">
        <v>0.312126</v>
      </c>
    </row>
    <row r="828">
      <c r="A828" s="6" t="s">
        <v>4416</v>
      </c>
      <c r="B828" s="6" t="s">
        <v>4417</v>
      </c>
      <c r="C828" s="7">
        <v>1.593146768E9</v>
      </c>
      <c r="D828" s="8">
        <f t="shared" si="1"/>
        <v>44007.99037</v>
      </c>
      <c r="E828" s="9" t="s">
        <v>17</v>
      </c>
      <c r="F828" s="9" t="s">
        <v>4418</v>
      </c>
      <c r="G828" s="6" t="s">
        <v>4419</v>
      </c>
      <c r="H828" s="14" t="b">
        <v>0</v>
      </c>
      <c r="I828" s="9" t="s">
        <v>4420</v>
      </c>
      <c r="J828" s="10">
        <v>0.31187004</v>
      </c>
    </row>
    <row r="829">
      <c r="A829" s="5" t="s">
        <v>4421</v>
      </c>
      <c r="B829" s="6" t="s">
        <v>1281</v>
      </c>
      <c r="C829" s="7">
        <v>1.591534518E9</v>
      </c>
      <c r="D829" s="8">
        <f t="shared" si="1"/>
        <v>43989.33007</v>
      </c>
      <c r="E829" s="6" t="s">
        <v>32</v>
      </c>
      <c r="F829" s="9" t="s">
        <v>4422</v>
      </c>
      <c r="G829" s="6" t="s">
        <v>4423</v>
      </c>
      <c r="H829" s="14" t="b">
        <v>1</v>
      </c>
      <c r="I829" s="9" t="s">
        <v>4422</v>
      </c>
      <c r="J829" s="10">
        <v>0.31167582</v>
      </c>
    </row>
    <row r="830">
      <c r="A830" s="6" t="s">
        <v>4424</v>
      </c>
      <c r="B830" s="6" t="s">
        <v>4425</v>
      </c>
      <c r="C830" s="7">
        <v>1.593553831E9</v>
      </c>
      <c r="D830" s="8">
        <f t="shared" si="1"/>
        <v>44012.70175</v>
      </c>
      <c r="E830" s="9" t="s">
        <v>4426</v>
      </c>
      <c r="F830" s="9" t="s">
        <v>4427</v>
      </c>
      <c r="G830" s="6" t="s">
        <v>4428</v>
      </c>
      <c r="H830" s="14" t="b">
        <v>0</v>
      </c>
      <c r="I830" s="9" t="s">
        <v>4429</v>
      </c>
      <c r="J830" s="10">
        <v>0.3111509</v>
      </c>
    </row>
    <row r="831">
      <c r="A831" s="6" t="s">
        <v>4430</v>
      </c>
      <c r="B831" s="6" t="s">
        <v>1156</v>
      </c>
      <c r="C831" s="7">
        <v>1.592331942E9</v>
      </c>
      <c r="D831" s="8">
        <f t="shared" si="1"/>
        <v>43998.55951</v>
      </c>
      <c r="E831" s="6" t="s">
        <v>32</v>
      </c>
      <c r="F831" s="9" t="s">
        <v>4431</v>
      </c>
      <c r="G831" s="6" t="s">
        <v>4432</v>
      </c>
      <c r="H831" s="14" t="b">
        <v>1</v>
      </c>
      <c r="I831" s="9" t="s">
        <v>4431</v>
      </c>
      <c r="J831" s="10">
        <v>0.31095415</v>
      </c>
    </row>
    <row r="832">
      <c r="A832" s="6" t="s">
        <v>4433</v>
      </c>
      <c r="B832" s="6" t="s">
        <v>2636</v>
      </c>
      <c r="C832" s="7">
        <v>1.591131509E9</v>
      </c>
      <c r="D832" s="8">
        <f t="shared" si="1"/>
        <v>43984.66561</v>
      </c>
      <c r="E832" s="9" t="s">
        <v>12</v>
      </c>
      <c r="F832" s="9" t="s">
        <v>4434</v>
      </c>
      <c r="G832" s="6" t="s">
        <v>4435</v>
      </c>
      <c r="H832" s="14" t="b">
        <v>0</v>
      </c>
      <c r="I832" s="9" t="s">
        <v>4436</v>
      </c>
      <c r="J832" s="10">
        <v>0.31089434</v>
      </c>
    </row>
    <row r="833">
      <c r="A833" s="6" t="s">
        <v>4437</v>
      </c>
      <c r="B833" s="6" t="s">
        <v>872</v>
      </c>
      <c r="C833" s="7">
        <v>1.591837542E9</v>
      </c>
      <c r="D833" s="8">
        <f t="shared" si="1"/>
        <v>43992.83729</v>
      </c>
      <c r="E833" s="9" t="s">
        <v>23</v>
      </c>
      <c r="F833" s="9" t="s">
        <v>4438</v>
      </c>
      <c r="G833" s="6" t="s">
        <v>4439</v>
      </c>
      <c r="H833" s="14" t="b">
        <v>0</v>
      </c>
      <c r="I833" s="9" t="s">
        <v>4440</v>
      </c>
      <c r="J833" s="10">
        <v>0.31089434</v>
      </c>
    </row>
    <row r="834">
      <c r="A834" s="6" t="s">
        <v>4441</v>
      </c>
      <c r="B834" s="6" t="s">
        <v>872</v>
      </c>
      <c r="C834" s="7">
        <v>1.59329111E9</v>
      </c>
      <c r="D834" s="8">
        <f t="shared" si="1"/>
        <v>44009.661</v>
      </c>
      <c r="E834" s="9" t="s">
        <v>4442</v>
      </c>
      <c r="F834" s="9" t="s">
        <v>4443</v>
      </c>
      <c r="G834" s="6" t="s">
        <v>4444</v>
      </c>
      <c r="H834" s="14" t="b">
        <v>0</v>
      </c>
      <c r="I834" s="9" t="s">
        <v>4443</v>
      </c>
      <c r="J834" s="10">
        <v>0.31089434</v>
      </c>
    </row>
    <row r="835">
      <c r="A835" s="6" t="s">
        <v>4445</v>
      </c>
      <c r="B835" s="6" t="s">
        <v>1610</v>
      </c>
      <c r="C835" s="7">
        <v>1.593212939E9</v>
      </c>
      <c r="D835" s="8">
        <f t="shared" si="1"/>
        <v>44008.75624</v>
      </c>
      <c r="E835" s="9" t="s">
        <v>17</v>
      </c>
      <c r="F835" s="9" t="s">
        <v>4446</v>
      </c>
      <c r="G835" s="6" t="s">
        <v>4447</v>
      </c>
      <c r="H835" s="14" t="b">
        <v>0</v>
      </c>
      <c r="I835" s="9" t="s">
        <v>4446</v>
      </c>
      <c r="J835" s="10">
        <v>0.31089434</v>
      </c>
    </row>
    <row r="836">
      <c r="A836" s="6" t="s">
        <v>4448</v>
      </c>
      <c r="B836" s="6" t="s">
        <v>3673</v>
      </c>
      <c r="C836" s="7">
        <v>1.591917763E9</v>
      </c>
      <c r="D836" s="8">
        <f t="shared" si="1"/>
        <v>43993.76578</v>
      </c>
      <c r="E836" s="9" t="s">
        <v>264</v>
      </c>
      <c r="F836" s="9" t="s">
        <v>4449</v>
      </c>
      <c r="G836" s="6" t="s">
        <v>4450</v>
      </c>
      <c r="H836" s="14" t="b">
        <v>0</v>
      </c>
      <c r="I836" s="9" t="s">
        <v>4451</v>
      </c>
      <c r="J836" s="10">
        <v>0.31089434</v>
      </c>
    </row>
    <row r="837">
      <c r="A837" s="6" t="s">
        <v>4452</v>
      </c>
      <c r="B837" s="6" t="s">
        <v>4453</v>
      </c>
      <c r="C837" s="7">
        <v>1.592860562E9</v>
      </c>
      <c r="D837" s="8">
        <f t="shared" si="1"/>
        <v>44004.6778</v>
      </c>
      <c r="E837" s="9" t="s">
        <v>4454</v>
      </c>
      <c r="F837" s="9" t="s">
        <v>4455</v>
      </c>
      <c r="G837" s="6" t="s">
        <v>4456</v>
      </c>
      <c r="H837" s="14" t="b">
        <v>0</v>
      </c>
      <c r="I837" s="9" t="s">
        <v>4457</v>
      </c>
      <c r="J837" s="10">
        <v>0.31089434</v>
      </c>
    </row>
    <row r="838">
      <c r="A838" s="6" t="s">
        <v>4458</v>
      </c>
      <c r="B838" s="6" t="s">
        <v>1327</v>
      </c>
      <c r="C838" s="7">
        <v>1.592933094E9</v>
      </c>
      <c r="D838" s="8">
        <f t="shared" si="1"/>
        <v>44005.51729</v>
      </c>
      <c r="E838" s="9" t="s">
        <v>97</v>
      </c>
      <c r="F838" s="9" t="s">
        <v>4459</v>
      </c>
      <c r="G838" s="6" t="s">
        <v>4460</v>
      </c>
      <c r="H838" s="14" t="b">
        <v>0</v>
      </c>
      <c r="I838" s="9" t="s">
        <v>4461</v>
      </c>
      <c r="J838" s="10">
        <v>0.31089434</v>
      </c>
    </row>
    <row r="839">
      <c r="A839" s="6" t="s">
        <v>4462</v>
      </c>
      <c r="B839" s="6" t="s">
        <v>2505</v>
      </c>
      <c r="C839" s="7">
        <v>1.591201566E9</v>
      </c>
      <c r="D839" s="8">
        <f t="shared" si="1"/>
        <v>43985.47646</v>
      </c>
      <c r="E839" s="9" t="s">
        <v>12</v>
      </c>
      <c r="F839" s="9" t="s">
        <v>4463</v>
      </c>
      <c r="G839" s="6" t="s">
        <v>4464</v>
      </c>
      <c r="H839" s="14" t="b">
        <v>0</v>
      </c>
      <c r="I839" s="9" t="s">
        <v>4465</v>
      </c>
      <c r="J839" s="10">
        <v>0.31089434</v>
      </c>
    </row>
    <row r="840">
      <c r="A840" s="6" t="s">
        <v>4466</v>
      </c>
      <c r="B840" s="6" t="s">
        <v>1007</v>
      </c>
      <c r="C840" s="7">
        <v>1.59216923E9</v>
      </c>
      <c r="D840" s="8">
        <f t="shared" si="1"/>
        <v>43996.67627</v>
      </c>
      <c r="E840" s="6" t="s">
        <v>1008</v>
      </c>
      <c r="F840" s="9" t="s">
        <v>4467</v>
      </c>
      <c r="G840" s="6" t="s">
        <v>4468</v>
      </c>
      <c r="H840" s="14" t="b">
        <v>0</v>
      </c>
      <c r="I840" s="9" t="s">
        <v>4469</v>
      </c>
      <c r="J840" s="10">
        <v>0.31089434</v>
      </c>
    </row>
    <row r="841">
      <c r="A841" s="6" t="s">
        <v>4470</v>
      </c>
      <c r="B841" s="6" t="s">
        <v>1007</v>
      </c>
      <c r="C841" s="7">
        <v>1.592847579E9</v>
      </c>
      <c r="D841" s="8">
        <f t="shared" si="1"/>
        <v>44004.52753</v>
      </c>
      <c r="E841" s="6" t="s">
        <v>1008</v>
      </c>
      <c r="F841" s="9" t="s">
        <v>4471</v>
      </c>
      <c r="G841" s="6" t="s">
        <v>4472</v>
      </c>
      <c r="H841" s="14" t="b">
        <v>0</v>
      </c>
      <c r="I841" s="9" t="s">
        <v>4473</v>
      </c>
      <c r="J841" s="10">
        <v>0.31089434</v>
      </c>
    </row>
    <row r="842">
      <c r="A842" s="6" t="s">
        <v>4474</v>
      </c>
      <c r="B842" s="6" t="s">
        <v>1640</v>
      </c>
      <c r="C842" s="7">
        <v>1.593378524E9</v>
      </c>
      <c r="D842" s="8">
        <f t="shared" si="1"/>
        <v>44010.67273</v>
      </c>
      <c r="E842" s="9" t="s">
        <v>23</v>
      </c>
      <c r="F842" s="9" t="s">
        <v>4475</v>
      </c>
      <c r="G842" s="6" t="s">
        <v>4476</v>
      </c>
      <c r="H842" s="14" t="b">
        <v>0</v>
      </c>
      <c r="I842" s="9" t="s">
        <v>4477</v>
      </c>
      <c r="J842" s="10">
        <v>0.31089434</v>
      </c>
    </row>
    <row r="843">
      <c r="A843" s="6" t="s">
        <v>4478</v>
      </c>
      <c r="B843" s="6" t="s">
        <v>1257</v>
      </c>
      <c r="C843" s="7">
        <v>1.591139167E9</v>
      </c>
      <c r="D843" s="8">
        <f t="shared" si="1"/>
        <v>43984.75425</v>
      </c>
      <c r="E843" s="9" t="s">
        <v>173</v>
      </c>
      <c r="F843" s="9" t="s">
        <v>4479</v>
      </c>
      <c r="G843" s="6" t="s">
        <v>4480</v>
      </c>
      <c r="H843" s="14" t="b">
        <v>0</v>
      </c>
      <c r="I843" s="9" t="s">
        <v>4481</v>
      </c>
      <c r="J843" s="10">
        <v>0.31089434</v>
      </c>
    </row>
    <row r="844">
      <c r="A844" s="6" t="s">
        <v>4482</v>
      </c>
      <c r="B844" s="6" t="s">
        <v>1492</v>
      </c>
      <c r="C844" s="7">
        <v>1.592946621E9</v>
      </c>
      <c r="D844" s="8">
        <f t="shared" si="1"/>
        <v>44005.67385</v>
      </c>
      <c r="E844" s="9" t="s">
        <v>23</v>
      </c>
      <c r="F844" s="9" t="s">
        <v>4483</v>
      </c>
      <c r="G844" s="6" t="s">
        <v>4484</v>
      </c>
      <c r="H844" s="14" t="b">
        <v>0</v>
      </c>
      <c r="I844" s="9" t="s">
        <v>4485</v>
      </c>
      <c r="J844" s="10">
        <v>0.31089434</v>
      </c>
    </row>
    <row r="845">
      <c r="A845" s="6" t="s">
        <v>4486</v>
      </c>
      <c r="B845" s="6" t="s">
        <v>1206</v>
      </c>
      <c r="C845" s="7">
        <v>1.593436442E9</v>
      </c>
      <c r="D845" s="8">
        <f t="shared" si="1"/>
        <v>44011.34308</v>
      </c>
      <c r="E845" s="9" t="s">
        <v>17</v>
      </c>
      <c r="F845" s="9" t="s">
        <v>4487</v>
      </c>
      <c r="G845" s="6" t="s">
        <v>4488</v>
      </c>
      <c r="H845" s="14" t="b">
        <v>0</v>
      </c>
      <c r="I845" s="9" t="s">
        <v>4489</v>
      </c>
      <c r="J845" s="10">
        <v>0.31089434</v>
      </c>
    </row>
    <row r="846">
      <c r="A846" s="6" t="s">
        <v>4490</v>
      </c>
      <c r="B846" s="6" t="s">
        <v>1239</v>
      </c>
      <c r="C846" s="7">
        <v>1.591115236E9</v>
      </c>
      <c r="D846" s="8">
        <f t="shared" si="1"/>
        <v>43984.47727</v>
      </c>
      <c r="E846" s="6" t="s">
        <v>32</v>
      </c>
      <c r="F846" s="9" t="s">
        <v>4491</v>
      </c>
      <c r="G846" s="6" t="s">
        <v>4492</v>
      </c>
      <c r="H846" s="14" t="b">
        <v>1</v>
      </c>
      <c r="I846" s="9" t="s">
        <v>4491</v>
      </c>
      <c r="J846" s="10">
        <v>0.31089434</v>
      </c>
    </row>
    <row r="847">
      <c r="A847" s="6" t="s">
        <v>4493</v>
      </c>
      <c r="B847" s="6" t="s">
        <v>1522</v>
      </c>
      <c r="C847" s="7">
        <v>1.591668757E9</v>
      </c>
      <c r="D847" s="8">
        <f t="shared" si="1"/>
        <v>43990.88376</v>
      </c>
      <c r="E847" s="9" t="s">
        <v>23</v>
      </c>
      <c r="F847" s="9" t="s">
        <v>4494</v>
      </c>
      <c r="G847" s="6" t="s">
        <v>4495</v>
      </c>
      <c r="H847" s="14" t="b">
        <v>0</v>
      </c>
      <c r="I847" s="9" t="s">
        <v>4496</v>
      </c>
      <c r="J847" s="10">
        <v>0.31089434</v>
      </c>
    </row>
    <row r="848">
      <c r="A848" s="6" t="s">
        <v>4497</v>
      </c>
      <c r="B848" s="6" t="s">
        <v>1522</v>
      </c>
      <c r="C848" s="7">
        <v>1.591979888E9</v>
      </c>
      <c r="D848" s="8">
        <f t="shared" si="1"/>
        <v>43994.48481</v>
      </c>
      <c r="E848" s="9" t="s">
        <v>23</v>
      </c>
      <c r="F848" s="9" t="s">
        <v>4498</v>
      </c>
      <c r="G848" s="6" t="s">
        <v>4499</v>
      </c>
      <c r="H848" s="14" t="b">
        <v>0</v>
      </c>
      <c r="I848" s="9" t="s">
        <v>4498</v>
      </c>
      <c r="J848" s="10">
        <v>0.31089434</v>
      </c>
    </row>
    <row r="849">
      <c r="A849" s="6" t="s">
        <v>4500</v>
      </c>
      <c r="B849" s="6" t="s">
        <v>1522</v>
      </c>
      <c r="C849" s="7">
        <v>1.592955174E9</v>
      </c>
      <c r="D849" s="8">
        <f t="shared" si="1"/>
        <v>44005.77285</v>
      </c>
      <c r="E849" s="9" t="s">
        <v>23</v>
      </c>
      <c r="F849" s="9" t="s">
        <v>4501</v>
      </c>
      <c r="G849" s="6" t="s">
        <v>4502</v>
      </c>
      <c r="H849" s="14" t="b">
        <v>0</v>
      </c>
      <c r="I849" s="9" t="s">
        <v>4503</v>
      </c>
      <c r="J849" s="10">
        <v>0.31089434</v>
      </c>
    </row>
    <row r="850">
      <c r="A850" s="6" t="s">
        <v>4504</v>
      </c>
      <c r="B850" s="6" t="s">
        <v>2530</v>
      </c>
      <c r="C850" s="7">
        <v>1.592606939E9</v>
      </c>
      <c r="D850" s="8">
        <f t="shared" si="1"/>
        <v>44001.74235</v>
      </c>
      <c r="E850" s="9" t="s">
        <v>4505</v>
      </c>
      <c r="F850" s="9" t="s">
        <v>4506</v>
      </c>
      <c r="G850" s="6" t="s">
        <v>4507</v>
      </c>
      <c r="H850" s="14" t="b">
        <v>0</v>
      </c>
      <c r="I850" s="9" t="s">
        <v>4508</v>
      </c>
      <c r="J850" s="10">
        <v>0.31089434</v>
      </c>
    </row>
    <row r="851">
      <c r="A851" s="6" t="s">
        <v>4509</v>
      </c>
      <c r="B851" s="6" t="s">
        <v>1067</v>
      </c>
      <c r="C851" s="7">
        <v>1.592353362E9</v>
      </c>
      <c r="D851" s="8">
        <f t="shared" si="1"/>
        <v>43998.80743</v>
      </c>
      <c r="E851" s="9" t="s">
        <v>408</v>
      </c>
      <c r="F851" s="9" t="s">
        <v>4510</v>
      </c>
      <c r="G851" s="6" t="s">
        <v>4511</v>
      </c>
      <c r="H851" s="14" t="b">
        <v>0</v>
      </c>
      <c r="I851" s="9" t="s">
        <v>4512</v>
      </c>
      <c r="J851" s="10">
        <v>0.31089434</v>
      </c>
    </row>
    <row r="852">
      <c r="A852" s="6" t="s">
        <v>4513</v>
      </c>
      <c r="B852" s="6" t="s">
        <v>1067</v>
      </c>
      <c r="C852" s="7">
        <v>1.592842319E9</v>
      </c>
      <c r="D852" s="8">
        <f t="shared" si="1"/>
        <v>44004.46666</v>
      </c>
      <c r="E852" s="9" t="s">
        <v>12</v>
      </c>
      <c r="F852" s="9" t="s">
        <v>4514</v>
      </c>
      <c r="G852" s="6" t="s">
        <v>4515</v>
      </c>
      <c r="H852" s="14" t="b">
        <v>0</v>
      </c>
      <c r="I852" s="9" t="s">
        <v>4516</v>
      </c>
      <c r="J852" s="10">
        <v>0.31089434</v>
      </c>
    </row>
    <row r="853">
      <c r="A853" s="6" t="s">
        <v>4517</v>
      </c>
      <c r="B853" s="6" t="s">
        <v>1128</v>
      </c>
      <c r="C853" s="7">
        <v>1.591133551E9</v>
      </c>
      <c r="D853" s="8">
        <f t="shared" si="1"/>
        <v>43984.68925</v>
      </c>
      <c r="E853" s="9" t="s">
        <v>36</v>
      </c>
      <c r="F853" s="9" t="s">
        <v>4518</v>
      </c>
      <c r="G853" s="6" t="s">
        <v>4519</v>
      </c>
      <c r="H853" s="14" t="b">
        <v>0</v>
      </c>
      <c r="I853" s="9" t="s">
        <v>4520</v>
      </c>
      <c r="J853" s="10">
        <v>0.31089434</v>
      </c>
    </row>
    <row r="854">
      <c r="A854" s="6" t="s">
        <v>4521</v>
      </c>
      <c r="B854" s="6" t="s">
        <v>1128</v>
      </c>
      <c r="C854" s="7">
        <v>1.591400222E9</v>
      </c>
      <c r="D854" s="8">
        <f t="shared" si="1"/>
        <v>43987.77572</v>
      </c>
      <c r="E854" s="9" t="s">
        <v>36</v>
      </c>
      <c r="F854" s="9" t="s">
        <v>4522</v>
      </c>
      <c r="G854" s="6" t="s">
        <v>4523</v>
      </c>
      <c r="H854" s="14" t="b">
        <v>0</v>
      </c>
      <c r="I854" s="9" t="s">
        <v>4524</v>
      </c>
      <c r="J854" s="10">
        <v>0.31089434</v>
      </c>
    </row>
    <row r="855">
      <c r="A855" s="6" t="s">
        <v>4525</v>
      </c>
      <c r="B855" s="6" t="s">
        <v>1148</v>
      </c>
      <c r="C855" s="7">
        <v>1.591480799E9</v>
      </c>
      <c r="D855" s="8">
        <f t="shared" si="1"/>
        <v>43988.70832</v>
      </c>
      <c r="E855" s="9" t="s">
        <v>1396</v>
      </c>
      <c r="F855" s="9" t="s">
        <v>4526</v>
      </c>
      <c r="G855" s="6" t="s">
        <v>4527</v>
      </c>
      <c r="H855" s="14" t="b">
        <v>0</v>
      </c>
      <c r="I855" s="9" t="s">
        <v>4528</v>
      </c>
      <c r="J855" s="10">
        <v>0.31089434</v>
      </c>
    </row>
    <row r="856">
      <c r="A856" s="5" t="s">
        <v>4529</v>
      </c>
      <c r="B856" s="6" t="s">
        <v>1148</v>
      </c>
      <c r="C856" s="7">
        <v>1.592592728E9</v>
      </c>
      <c r="D856" s="8">
        <f t="shared" si="1"/>
        <v>44001.57787</v>
      </c>
      <c r="E856" s="9" t="s">
        <v>12</v>
      </c>
      <c r="F856" s="9" t="s">
        <v>4530</v>
      </c>
      <c r="G856" s="6" t="s">
        <v>4531</v>
      </c>
      <c r="H856" s="14" t="b">
        <v>0</v>
      </c>
      <c r="I856" s="9" t="s">
        <v>4532</v>
      </c>
      <c r="J856" s="10">
        <v>0.31089434</v>
      </c>
    </row>
    <row r="857">
      <c r="A857" s="6" t="s">
        <v>4533</v>
      </c>
      <c r="B857" s="6" t="s">
        <v>4534</v>
      </c>
      <c r="C857" s="7">
        <v>1.592453072E9</v>
      </c>
      <c r="D857" s="8">
        <f t="shared" si="1"/>
        <v>43999.96148</v>
      </c>
      <c r="E857" s="9" t="s">
        <v>17</v>
      </c>
      <c r="F857" s="9" t="s">
        <v>4535</v>
      </c>
      <c r="G857" s="6" t="s">
        <v>4536</v>
      </c>
      <c r="H857" s="14" t="b">
        <v>0</v>
      </c>
      <c r="I857" s="9" t="s">
        <v>4537</v>
      </c>
      <c r="J857" s="10">
        <v>0.31089434</v>
      </c>
    </row>
    <row r="858">
      <c r="A858" s="6" t="s">
        <v>4538</v>
      </c>
      <c r="B858" s="6" t="s">
        <v>4539</v>
      </c>
      <c r="C858" s="7">
        <v>1.592145287E9</v>
      </c>
      <c r="D858" s="8">
        <f t="shared" si="1"/>
        <v>43996.39916</v>
      </c>
      <c r="E858" s="9" t="s">
        <v>111</v>
      </c>
      <c r="F858" s="9" t="s">
        <v>4540</v>
      </c>
      <c r="G858" s="6" t="s">
        <v>4541</v>
      </c>
      <c r="H858" s="14" t="b">
        <v>0</v>
      </c>
      <c r="I858" s="9" t="s">
        <v>4540</v>
      </c>
      <c r="J858" s="10">
        <v>0.31089434</v>
      </c>
    </row>
    <row r="859">
      <c r="A859" s="5" t="s">
        <v>4542</v>
      </c>
      <c r="B859" s="6" t="s">
        <v>978</v>
      </c>
      <c r="C859" s="7">
        <v>1.592418975E9</v>
      </c>
      <c r="D859" s="8">
        <f t="shared" si="1"/>
        <v>43999.56684</v>
      </c>
      <c r="E859" s="9" t="s">
        <v>23</v>
      </c>
      <c r="F859" s="9" t="s">
        <v>4543</v>
      </c>
      <c r="G859" s="6" t="s">
        <v>4544</v>
      </c>
      <c r="H859" s="14" t="b">
        <v>0</v>
      </c>
      <c r="I859" s="9" t="s">
        <v>4545</v>
      </c>
      <c r="J859" s="10">
        <v>0.31089434</v>
      </c>
    </row>
    <row r="860">
      <c r="A860" s="6" t="s">
        <v>4546</v>
      </c>
      <c r="B860" s="6" t="s">
        <v>3456</v>
      </c>
      <c r="C860" s="7">
        <v>1.591381206E9</v>
      </c>
      <c r="D860" s="8">
        <f t="shared" si="1"/>
        <v>43987.55563</v>
      </c>
      <c r="E860" s="9" t="s">
        <v>97</v>
      </c>
      <c r="F860" s="9" t="s">
        <v>4547</v>
      </c>
      <c r="G860" s="6" t="s">
        <v>4548</v>
      </c>
      <c r="H860" s="14" t="b">
        <v>0</v>
      </c>
      <c r="I860" s="9" t="s">
        <v>4549</v>
      </c>
      <c r="J860" s="10">
        <v>0.31089434</v>
      </c>
    </row>
    <row r="861">
      <c r="A861" s="5" t="s">
        <v>4550</v>
      </c>
      <c r="B861" s="6" t="s">
        <v>2669</v>
      </c>
      <c r="C861" s="7">
        <v>1.590991453E9</v>
      </c>
      <c r="D861" s="8">
        <f t="shared" si="1"/>
        <v>43983.04459</v>
      </c>
      <c r="E861" s="9" t="s">
        <v>23</v>
      </c>
      <c r="F861" s="9" t="s">
        <v>4551</v>
      </c>
      <c r="G861" s="6" t="s">
        <v>4552</v>
      </c>
      <c r="H861" s="14" t="b">
        <v>0</v>
      </c>
      <c r="I861" s="9" t="s">
        <v>4553</v>
      </c>
      <c r="J861" s="10">
        <v>0.31089434</v>
      </c>
    </row>
    <row r="862">
      <c r="A862" s="6" t="s">
        <v>4554</v>
      </c>
      <c r="B862" s="6" t="s">
        <v>4555</v>
      </c>
      <c r="C862" s="7">
        <v>1.591410571E9</v>
      </c>
      <c r="D862" s="8">
        <f t="shared" si="1"/>
        <v>43987.8955</v>
      </c>
      <c r="E862" s="9" t="s">
        <v>17</v>
      </c>
      <c r="F862" s="9" t="s">
        <v>4556</v>
      </c>
      <c r="G862" s="6" t="s">
        <v>4557</v>
      </c>
      <c r="H862" s="14" t="b">
        <v>0</v>
      </c>
      <c r="I862" s="9" t="s">
        <v>4558</v>
      </c>
      <c r="J862" s="10">
        <v>0.31089434</v>
      </c>
    </row>
    <row r="863">
      <c r="A863" s="6" t="s">
        <v>4559</v>
      </c>
      <c r="B863" s="6" t="s">
        <v>4560</v>
      </c>
      <c r="C863" s="7">
        <v>1.592510292E9</v>
      </c>
      <c r="D863" s="8">
        <f t="shared" si="1"/>
        <v>44000.62375</v>
      </c>
      <c r="E863" s="9" t="s">
        <v>111</v>
      </c>
      <c r="F863" s="9" t="s">
        <v>4561</v>
      </c>
      <c r="G863" s="6" t="s">
        <v>4562</v>
      </c>
      <c r="H863" s="14" t="b">
        <v>0</v>
      </c>
      <c r="I863" s="9" t="s">
        <v>4563</v>
      </c>
      <c r="J863" s="10">
        <v>0.31089434</v>
      </c>
    </row>
    <row r="864">
      <c r="A864" s="6" t="s">
        <v>4564</v>
      </c>
      <c r="B864" s="6" t="s">
        <v>1156</v>
      </c>
      <c r="C864" s="7">
        <v>1.592070889E9</v>
      </c>
      <c r="D864" s="8">
        <f t="shared" si="1"/>
        <v>43995.53807</v>
      </c>
      <c r="E864" s="6" t="s">
        <v>32</v>
      </c>
      <c r="F864" s="9" t="s">
        <v>4565</v>
      </c>
      <c r="G864" s="6" t="s">
        <v>4566</v>
      </c>
      <c r="H864" s="14" t="b">
        <v>1</v>
      </c>
      <c r="I864" s="9" t="s">
        <v>4565</v>
      </c>
      <c r="J864" s="10">
        <v>0.31089434</v>
      </c>
    </row>
    <row r="865">
      <c r="A865" s="6" t="s">
        <v>4567</v>
      </c>
      <c r="B865" s="6" t="s">
        <v>3858</v>
      </c>
      <c r="C865" s="7">
        <v>1.592804079E9</v>
      </c>
      <c r="D865" s="8">
        <f t="shared" si="1"/>
        <v>44004.02406</v>
      </c>
      <c r="E865" s="9" t="s">
        <v>17</v>
      </c>
      <c r="F865" s="9" t="s">
        <v>4568</v>
      </c>
      <c r="G865" s="6" t="s">
        <v>4569</v>
      </c>
      <c r="H865" s="14" t="b">
        <v>0</v>
      </c>
      <c r="I865" s="9" t="s">
        <v>4570</v>
      </c>
      <c r="J865" s="10">
        <v>0.31089434</v>
      </c>
    </row>
    <row r="866">
      <c r="A866" s="6" t="s">
        <v>4571</v>
      </c>
      <c r="B866" s="6" t="s">
        <v>930</v>
      </c>
      <c r="C866" s="7">
        <v>1.591730772E9</v>
      </c>
      <c r="D866" s="8">
        <f t="shared" si="1"/>
        <v>43991.60153</v>
      </c>
      <c r="E866" s="9" t="s">
        <v>348</v>
      </c>
      <c r="F866" s="9" t="s">
        <v>4572</v>
      </c>
      <c r="G866" s="6" t="s">
        <v>4573</v>
      </c>
      <c r="H866" s="14" t="b">
        <v>0</v>
      </c>
      <c r="I866" s="9" t="s">
        <v>4574</v>
      </c>
      <c r="J866" s="10">
        <v>0.31089434</v>
      </c>
    </row>
    <row r="867">
      <c r="A867" s="6" t="s">
        <v>4575</v>
      </c>
      <c r="B867" s="6" t="s">
        <v>930</v>
      </c>
      <c r="C867" s="7">
        <v>1.591926221E9</v>
      </c>
      <c r="D867" s="8">
        <f t="shared" si="1"/>
        <v>43993.86367</v>
      </c>
      <c r="E867" s="9" t="s">
        <v>23</v>
      </c>
      <c r="F867" s="9" t="s">
        <v>4576</v>
      </c>
      <c r="G867" s="6" t="s">
        <v>4577</v>
      </c>
      <c r="H867" s="14" t="b">
        <v>0</v>
      </c>
      <c r="I867" s="9" t="s">
        <v>4578</v>
      </c>
      <c r="J867" s="10">
        <v>0.31089434</v>
      </c>
    </row>
    <row r="868">
      <c r="A868" s="6" t="s">
        <v>4579</v>
      </c>
      <c r="B868" s="6" t="s">
        <v>930</v>
      </c>
      <c r="C868" s="7">
        <v>1.592004758E9</v>
      </c>
      <c r="D868" s="8">
        <f t="shared" si="1"/>
        <v>43994.77266</v>
      </c>
      <c r="E868" s="9" t="s">
        <v>348</v>
      </c>
      <c r="F868" s="9" t="s">
        <v>4580</v>
      </c>
      <c r="G868" s="6" t="s">
        <v>4581</v>
      </c>
      <c r="H868" s="14" t="b">
        <v>0</v>
      </c>
      <c r="I868" s="9" t="s">
        <v>4580</v>
      </c>
      <c r="J868" s="10">
        <v>0.31089434</v>
      </c>
    </row>
    <row r="869">
      <c r="A869" s="6" t="s">
        <v>4582</v>
      </c>
      <c r="B869" s="6" t="s">
        <v>930</v>
      </c>
      <c r="C869" s="7">
        <v>1.592541484E9</v>
      </c>
      <c r="D869" s="8">
        <f t="shared" si="1"/>
        <v>44000.98477</v>
      </c>
      <c r="E869" s="9" t="s">
        <v>413</v>
      </c>
      <c r="F869" s="9" t="s">
        <v>4583</v>
      </c>
      <c r="G869" s="6" t="s">
        <v>4584</v>
      </c>
      <c r="H869" s="14" t="b">
        <v>0</v>
      </c>
      <c r="I869" s="9" t="s">
        <v>4585</v>
      </c>
      <c r="J869" s="10">
        <v>0.31089434</v>
      </c>
    </row>
    <row r="870">
      <c r="A870" s="6" t="s">
        <v>4586</v>
      </c>
      <c r="B870" s="6" t="s">
        <v>930</v>
      </c>
      <c r="C870" s="7">
        <v>1.593027579E9</v>
      </c>
      <c r="D870" s="8">
        <f t="shared" si="1"/>
        <v>44006.61087</v>
      </c>
      <c r="E870" s="9" t="s">
        <v>111</v>
      </c>
      <c r="F870" s="9" t="s">
        <v>4587</v>
      </c>
      <c r="G870" s="6" t="s">
        <v>4588</v>
      </c>
      <c r="H870" s="14" t="b">
        <v>0</v>
      </c>
      <c r="I870" s="9" t="s">
        <v>4589</v>
      </c>
      <c r="J870" s="10">
        <v>0.31089434</v>
      </c>
    </row>
    <row r="871">
      <c r="A871" s="5" t="s">
        <v>4590</v>
      </c>
      <c r="B871" s="6" t="s">
        <v>930</v>
      </c>
      <c r="C871" s="7">
        <v>1.593476833E9</v>
      </c>
      <c r="D871" s="8">
        <f t="shared" si="1"/>
        <v>44011.81057</v>
      </c>
      <c r="E871" s="9" t="s">
        <v>194</v>
      </c>
      <c r="F871" s="9" t="s">
        <v>4591</v>
      </c>
      <c r="G871" s="6" t="s">
        <v>4592</v>
      </c>
      <c r="H871" s="14" t="b">
        <v>0</v>
      </c>
      <c r="I871" s="9" t="s">
        <v>4593</v>
      </c>
      <c r="J871" s="10">
        <v>0.31089434</v>
      </c>
    </row>
    <row r="872">
      <c r="A872" s="6" t="s">
        <v>4594</v>
      </c>
      <c r="B872" s="6" t="s">
        <v>3259</v>
      </c>
      <c r="C872" s="7">
        <v>1.592779499E9</v>
      </c>
      <c r="D872" s="8">
        <f t="shared" si="1"/>
        <v>44003.73957</v>
      </c>
      <c r="E872" s="9" t="s">
        <v>23</v>
      </c>
      <c r="F872" s="9" t="s">
        <v>4595</v>
      </c>
      <c r="G872" s="6" t="s">
        <v>4596</v>
      </c>
      <c r="H872" s="14" t="b">
        <v>0</v>
      </c>
      <c r="I872" s="9" t="s">
        <v>4597</v>
      </c>
      <c r="J872" s="10">
        <v>0.31089434</v>
      </c>
    </row>
    <row r="873">
      <c r="A873" s="6" t="s">
        <v>4598</v>
      </c>
      <c r="B873" s="6" t="s">
        <v>991</v>
      </c>
      <c r="C873" s="7">
        <v>1.592021399E9</v>
      </c>
      <c r="D873" s="8">
        <f t="shared" si="1"/>
        <v>43994.96527</v>
      </c>
      <c r="E873" s="9" t="s">
        <v>477</v>
      </c>
      <c r="F873" s="9" t="s">
        <v>4599</v>
      </c>
      <c r="G873" s="6" t="s">
        <v>4600</v>
      </c>
      <c r="H873" s="14" t="b">
        <v>0</v>
      </c>
      <c r="I873" s="9" t="s">
        <v>4599</v>
      </c>
      <c r="J873" s="10">
        <v>0.31089434</v>
      </c>
    </row>
    <row r="874">
      <c r="A874" s="6" t="s">
        <v>4601</v>
      </c>
      <c r="B874" s="6" t="s">
        <v>991</v>
      </c>
      <c r="C874" s="7">
        <v>1.593137134E9</v>
      </c>
      <c r="D874" s="8">
        <f t="shared" si="1"/>
        <v>44007.87887</v>
      </c>
      <c r="E874" s="9" t="s">
        <v>539</v>
      </c>
      <c r="F874" s="9" t="s">
        <v>4602</v>
      </c>
      <c r="G874" s="6" t="s">
        <v>4603</v>
      </c>
      <c r="H874" s="14" t="b">
        <v>0</v>
      </c>
      <c r="I874" s="9" t="s">
        <v>4604</v>
      </c>
      <c r="J874" s="10">
        <v>0.31089434</v>
      </c>
    </row>
    <row r="875">
      <c r="A875" s="6" t="s">
        <v>4605</v>
      </c>
      <c r="B875" s="6" t="s">
        <v>1002</v>
      </c>
      <c r="C875" s="7">
        <v>1.591538029E9</v>
      </c>
      <c r="D875" s="8">
        <f t="shared" si="1"/>
        <v>43989.37071</v>
      </c>
      <c r="E875" s="9" t="s">
        <v>23</v>
      </c>
      <c r="F875" s="9" t="s">
        <v>4606</v>
      </c>
      <c r="G875" s="6" t="s">
        <v>4607</v>
      </c>
      <c r="H875" s="14" t="b">
        <v>0</v>
      </c>
      <c r="I875" s="9" t="s">
        <v>4608</v>
      </c>
      <c r="J875" s="10">
        <v>0.31089434</v>
      </c>
    </row>
    <row r="876">
      <c r="A876" s="6" t="s">
        <v>4609</v>
      </c>
      <c r="B876" s="6" t="s">
        <v>1002</v>
      </c>
      <c r="C876" s="7">
        <v>1.59240064E9</v>
      </c>
      <c r="D876" s="8">
        <f t="shared" si="1"/>
        <v>43999.35463</v>
      </c>
      <c r="E876" s="9" t="s">
        <v>23</v>
      </c>
      <c r="F876" s="9" t="s">
        <v>4610</v>
      </c>
      <c r="G876" s="6" t="s">
        <v>4611</v>
      </c>
      <c r="H876" s="14" t="b">
        <v>0</v>
      </c>
      <c r="I876" s="9" t="s">
        <v>4612</v>
      </c>
      <c r="J876" s="10">
        <v>0.31089434</v>
      </c>
    </row>
    <row r="877">
      <c r="A877" s="6" t="s">
        <v>4613</v>
      </c>
      <c r="B877" s="6" t="s">
        <v>4614</v>
      </c>
      <c r="C877" s="7">
        <v>1.592513998E9</v>
      </c>
      <c r="D877" s="8">
        <f t="shared" si="1"/>
        <v>44000.66664</v>
      </c>
      <c r="E877" s="9" t="s">
        <v>4615</v>
      </c>
      <c r="F877" s="9" t="s">
        <v>4616</v>
      </c>
      <c r="G877" s="6" t="s">
        <v>4617</v>
      </c>
      <c r="H877" s="14" t="b">
        <v>0</v>
      </c>
      <c r="I877" s="9" t="s">
        <v>4618</v>
      </c>
      <c r="J877" s="10">
        <v>0.31089434</v>
      </c>
    </row>
    <row r="878">
      <c r="A878" s="6" t="s">
        <v>4619</v>
      </c>
      <c r="B878" s="6" t="s">
        <v>2040</v>
      </c>
      <c r="C878" s="7">
        <v>1.592441584E9</v>
      </c>
      <c r="D878" s="8">
        <f t="shared" si="1"/>
        <v>43999.82852</v>
      </c>
      <c r="E878" s="6" t="s">
        <v>32</v>
      </c>
      <c r="F878" s="9" t="s">
        <v>4620</v>
      </c>
      <c r="G878" s="6" t="s">
        <v>4621</v>
      </c>
      <c r="H878" s="14" t="b">
        <v>1</v>
      </c>
      <c r="I878" s="9" t="s">
        <v>4620</v>
      </c>
      <c r="J878" s="10">
        <v>0.31089434</v>
      </c>
    </row>
    <row r="879">
      <c r="A879" s="6" t="s">
        <v>4622</v>
      </c>
      <c r="B879" s="6" t="s">
        <v>1281</v>
      </c>
      <c r="C879" s="7">
        <v>1.591240191E9</v>
      </c>
      <c r="D879" s="8">
        <f t="shared" si="1"/>
        <v>43985.92351</v>
      </c>
      <c r="E879" s="6" t="s">
        <v>4623</v>
      </c>
      <c r="F879" s="9" t="s">
        <v>4624</v>
      </c>
      <c r="G879" s="6" t="s">
        <v>4625</v>
      </c>
      <c r="H879" s="14" t="b">
        <v>0</v>
      </c>
      <c r="I879" s="6" t="s">
        <v>4626</v>
      </c>
      <c r="J879" s="10">
        <v>0.31078556</v>
      </c>
    </row>
    <row r="880">
      <c r="A880" s="6" t="s">
        <v>4627</v>
      </c>
      <c r="B880" s="6" t="s">
        <v>1372</v>
      </c>
      <c r="C880" s="7">
        <v>1.593442912E9</v>
      </c>
      <c r="D880" s="8">
        <f t="shared" si="1"/>
        <v>44011.41796</v>
      </c>
      <c r="E880" s="9" t="s">
        <v>17</v>
      </c>
      <c r="F880" s="9" t="s">
        <v>4628</v>
      </c>
      <c r="G880" s="6" t="s">
        <v>4629</v>
      </c>
      <c r="H880" s="14" t="b">
        <v>0</v>
      </c>
      <c r="I880" s="9" t="s">
        <v>4630</v>
      </c>
      <c r="J880" s="10">
        <v>0.3106288</v>
      </c>
    </row>
    <row r="881">
      <c r="A881" s="6" t="s">
        <v>4627</v>
      </c>
      <c r="B881" s="6" t="s">
        <v>1372</v>
      </c>
      <c r="C881" s="7">
        <v>1.593466132E9</v>
      </c>
      <c r="D881" s="8">
        <f t="shared" si="1"/>
        <v>44011.68671</v>
      </c>
      <c r="E881" s="9" t="s">
        <v>17</v>
      </c>
      <c r="F881" s="9" t="s">
        <v>4631</v>
      </c>
      <c r="G881" s="6" t="s">
        <v>4632</v>
      </c>
      <c r="H881" s="14" t="b">
        <v>0</v>
      </c>
      <c r="I881" s="9" t="s">
        <v>4633</v>
      </c>
      <c r="J881" s="10">
        <v>0.3106288</v>
      </c>
    </row>
    <row r="882">
      <c r="A882" s="6" t="s">
        <v>4634</v>
      </c>
      <c r="B882" s="6" t="s">
        <v>1007</v>
      </c>
      <c r="C882" s="7">
        <v>1.592880233E9</v>
      </c>
      <c r="D882" s="8">
        <f t="shared" si="1"/>
        <v>44004.90547</v>
      </c>
      <c r="E882" s="9" t="s">
        <v>4426</v>
      </c>
      <c r="F882" s="9" t="s">
        <v>4635</v>
      </c>
      <c r="G882" s="6" t="s">
        <v>4636</v>
      </c>
      <c r="H882" s="14" t="b">
        <v>0</v>
      </c>
      <c r="I882" s="9" t="s">
        <v>4637</v>
      </c>
      <c r="J882" s="10">
        <v>0.3104286</v>
      </c>
    </row>
    <row r="883">
      <c r="A883" s="6" t="s">
        <v>4638</v>
      </c>
      <c r="B883" s="6" t="s">
        <v>925</v>
      </c>
      <c r="C883" s="7">
        <v>1.592881702E9</v>
      </c>
      <c r="D883" s="8">
        <f t="shared" si="1"/>
        <v>44004.92248</v>
      </c>
      <c r="E883" s="9" t="s">
        <v>12</v>
      </c>
      <c r="F883" s="9" t="s">
        <v>4639</v>
      </c>
      <c r="G883" s="6" t="s">
        <v>4640</v>
      </c>
      <c r="H883" s="14" t="b">
        <v>0</v>
      </c>
      <c r="I883" s="9" t="s">
        <v>4641</v>
      </c>
      <c r="J883" s="10">
        <v>0.3103689</v>
      </c>
    </row>
    <row r="884">
      <c r="A884" s="5" t="s">
        <v>4642</v>
      </c>
      <c r="B884" s="6" t="s">
        <v>1795</v>
      </c>
      <c r="C884" s="7">
        <v>1.593457742E9</v>
      </c>
      <c r="D884" s="8">
        <f t="shared" si="1"/>
        <v>44011.58961</v>
      </c>
      <c r="E884" s="9" t="s">
        <v>17</v>
      </c>
      <c r="F884" s="9" t="s">
        <v>4643</v>
      </c>
      <c r="G884" s="6" t="s">
        <v>4644</v>
      </c>
      <c r="H884" s="14" t="b">
        <v>0</v>
      </c>
      <c r="I884" s="9" t="s">
        <v>4645</v>
      </c>
      <c r="J884" s="10">
        <v>0.31027496</v>
      </c>
    </row>
    <row r="885">
      <c r="A885" s="6" t="s">
        <v>4646</v>
      </c>
      <c r="B885" s="6" t="s">
        <v>1737</v>
      </c>
      <c r="C885" s="7">
        <v>1.592403546E9</v>
      </c>
      <c r="D885" s="8">
        <f t="shared" si="1"/>
        <v>43999.38826</v>
      </c>
      <c r="E885" s="9" t="s">
        <v>12</v>
      </c>
      <c r="F885" s="9" t="s">
        <v>4647</v>
      </c>
      <c r="G885" s="6" t="s">
        <v>4648</v>
      </c>
      <c r="H885" s="14" t="b">
        <v>0</v>
      </c>
      <c r="I885" s="9" t="s">
        <v>4649</v>
      </c>
      <c r="J885" s="10">
        <v>0.30922922</v>
      </c>
    </row>
    <row r="886">
      <c r="A886" s="6" t="s">
        <v>4650</v>
      </c>
      <c r="B886" s="6" t="s">
        <v>991</v>
      </c>
      <c r="C886" s="7">
        <v>1.593146261E9</v>
      </c>
      <c r="D886" s="8">
        <f t="shared" si="1"/>
        <v>44007.9845</v>
      </c>
      <c r="E886" s="9" t="s">
        <v>3960</v>
      </c>
      <c r="F886" s="9" t="s">
        <v>4651</v>
      </c>
      <c r="G886" s="6" t="s">
        <v>4652</v>
      </c>
      <c r="H886" s="14" t="b">
        <v>0</v>
      </c>
      <c r="I886" s="9" t="s">
        <v>4653</v>
      </c>
      <c r="J886" s="10">
        <v>0.30908924</v>
      </c>
    </row>
    <row r="887">
      <c r="A887" s="6" t="s">
        <v>4654</v>
      </c>
      <c r="B887" s="6" t="s">
        <v>930</v>
      </c>
      <c r="C887" s="7">
        <v>1.59099308E9</v>
      </c>
      <c r="D887" s="8">
        <f t="shared" si="1"/>
        <v>43983.06343</v>
      </c>
      <c r="E887" s="9" t="s">
        <v>348</v>
      </c>
      <c r="F887" s="9" t="s">
        <v>4655</v>
      </c>
      <c r="G887" s="6" t="s">
        <v>4656</v>
      </c>
      <c r="H887" s="14" t="b">
        <v>0</v>
      </c>
      <c r="I887" s="9" t="s">
        <v>4657</v>
      </c>
      <c r="J887" s="10">
        <v>0.30871046</v>
      </c>
    </row>
    <row r="888">
      <c r="A888" s="6" t="s">
        <v>4658</v>
      </c>
      <c r="B888" s="6" t="s">
        <v>930</v>
      </c>
      <c r="C888" s="7">
        <v>1.591638208E9</v>
      </c>
      <c r="D888" s="8">
        <f t="shared" si="1"/>
        <v>43990.53019</v>
      </c>
      <c r="E888" s="9" t="s">
        <v>348</v>
      </c>
      <c r="F888" s="9" t="s">
        <v>4659</v>
      </c>
      <c r="G888" s="6" t="s">
        <v>4660</v>
      </c>
      <c r="H888" s="14" t="b">
        <v>0</v>
      </c>
      <c r="I888" s="9" t="s">
        <v>4661</v>
      </c>
      <c r="J888" s="10">
        <v>0.3081462</v>
      </c>
    </row>
    <row r="889">
      <c r="A889" s="6" t="s">
        <v>4662</v>
      </c>
      <c r="B889" s="6" t="s">
        <v>1018</v>
      </c>
      <c r="C889" s="7">
        <v>1.593451531E9</v>
      </c>
      <c r="D889" s="8">
        <f t="shared" si="1"/>
        <v>44011.51772</v>
      </c>
      <c r="E889" s="9" t="s">
        <v>17</v>
      </c>
      <c r="F889" s="9" t="s">
        <v>4663</v>
      </c>
      <c r="G889" s="6" t="s">
        <v>4664</v>
      </c>
      <c r="H889" s="14" t="b">
        <v>0</v>
      </c>
      <c r="I889" s="9" t="s">
        <v>4665</v>
      </c>
      <c r="J889" s="10">
        <v>0.30800796</v>
      </c>
    </row>
    <row r="890">
      <c r="A890" s="6" t="s">
        <v>4666</v>
      </c>
      <c r="B890" s="6" t="s">
        <v>1206</v>
      </c>
      <c r="C890" s="7">
        <v>1.592743387E9</v>
      </c>
      <c r="D890" s="8">
        <f t="shared" si="1"/>
        <v>44003.32161</v>
      </c>
      <c r="E890" s="9" t="s">
        <v>97</v>
      </c>
      <c r="F890" s="9" t="s">
        <v>4667</v>
      </c>
      <c r="G890" s="6" t="s">
        <v>4668</v>
      </c>
      <c r="H890" s="14" t="b">
        <v>0</v>
      </c>
      <c r="I890" s="9" t="s">
        <v>4669</v>
      </c>
      <c r="J890" s="10">
        <v>0.30636105</v>
      </c>
    </row>
    <row r="891">
      <c r="A891" s="6" t="s">
        <v>4670</v>
      </c>
      <c r="B891" s="6" t="s">
        <v>4671</v>
      </c>
      <c r="C891" s="7">
        <v>1.593435785E9</v>
      </c>
      <c r="D891" s="8">
        <f t="shared" si="1"/>
        <v>44011.33547</v>
      </c>
      <c r="E891" s="9" t="s">
        <v>23</v>
      </c>
      <c r="F891" s="9" t="s">
        <v>4672</v>
      </c>
      <c r="G891" s="6" t="s">
        <v>4673</v>
      </c>
      <c r="H891" s="14" t="b">
        <v>0</v>
      </c>
      <c r="I891" s="9" t="s">
        <v>4674</v>
      </c>
      <c r="J891" s="10">
        <v>0.30552524</v>
      </c>
    </row>
    <row r="892">
      <c r="A892" s="6" t="s">
        <v>4675</v>
      </c>
      <c r="B892" s="6" t="s">
        <v>4676</v>
      </c>
      <c r="C892" s="7">
        <v>1.59149715E9</v>
      </c>
      <c r="D892" s="8">
        <f t="shared" si="1"/>
        <v>43988.89757</v>
      </c>
      <c r="E892" s="9" t="s">
        <v>23</v>
      </c>
      <c r="F892" s="9" t="s">
        <v>4677</v>
      </c>
      <c r="G892" s="6" t="s">
        <v>4678</v>
      </c>
      <c r="H892" s="14" t="b">
        <v>0</v>
      </c>
      <c r="I892" s="9" t="s">
        <v>4679</v>
      </c>
      <c r="J892" s="10">
        <v>0.30546805</v>
      </c>
    </row>
    <row r="893">
      <c r="A893" s="6" t="s">
        <v>4680</v>
      </c>
      <c r="B893" s="6" t="s">
        <v>2035</v>
      </c>
      <c r="C893" s="7">
        <v>1.593476538E9</v>
      </c>
      <c r="D893" s="8">
        <f t="shared" si="1"/>
        <v>44011.80715</v>
      </c>
      <c r="E893" s="9" t="s">
        <v>194</v>
      </c>
      <c r="F893" s="9" t="s">
        <v>4681</v>
      </c>
      <c r="G893" s="6" t="s">
        <v>4682</v>
      </c>
      <c r="H893" s="14" t="b">
        <v>0</v>
      </c>
      <c r="I893" s="9" t="s">
        <v>4683</v>
      </c>
      <c r="J893" s="10">
        <v>0.30456603</v>
      </c>
    </row>
    <row r="894">
      <c r="A894" s="6" t="s">
        <v>4684</v>
      </c>
      <c r="B894" s="6" t="s">
        <v>2372</v>
      </c>
      <c r="C894" s="7">
        <v>1.592402921E9</v>
      </c>
      <c r="D894" s="8">
        <f t="shared" si="1"/>
        <v>43999.38103</v>
      </c>
      <c r="E894" s="9" t="s">
        <v>264</v>
      </c>
      <c r="F894" s="9" t="s">
        <v>4685</v>
      </c>
      <c r="G894" s="6" t="s">
        <v>4686</v>
      </c>
      <c r="H894" s="14" t="b">
        <v>0</v>
      </c>
      <c r="I894" s="9" t="s">
        <v>4687</v>
      </c>
      <c r="J894" s="10">
        <v>0.30387393</v>
      </c>
    </row>
    <row r="895">
      <c r="A895" s="5" t="s">
        <v>4688</v>
      </c>
      <c r="B895" s="6" t="s">
        <v>4689</v>
      </c>
      <c r="C895" s="7">
        <v>1.591934465E9</v>
      </c>
      <c r="D895" s="8">
        <f t="shared" si="1"/>
        <v>43993.95909</v>
      </c>
      <c r="E895" s="9" t="s">
        <v>111</v>
      </c>
      <c r="F895" s="9" t="s">
        <v>4690</v>
      </c>
      <c r="G895" s="6" t="s">
        <v>4691</v>
      </c>
      <c r="H895" s="14" t="b">
        <v>0</v>
      </c>
      <c r="I895" s="9" t="s">
        <v>4692</v>
      </c>
      <c r="J895" s="10">
        <v>0.30375868</v>
      </c>
    </row>
    <row r="896">
      <c r="A896" s="6" t="s">
        <v>4693</v>
      </c>
      <c r="B896" s="6" t="s">
        <v>4258</v>
      </c>
      <c r="C896" s="7">
        <v>1.592958722E9</v>
      </c>
      <c r="D896" s="8">
        <f t="shared" si="1"/>
        <v>44005.81391</v>
      </c>
      <c r="E896" s="9" t="s">
        <v>23</v>
      </c>
      <c r="F896" s="9" t="s">
        <v>4694</v>
      </c>
      <c r="G896" s="6" t="s">
        <v>4695</v>
      </c>
      <c r="H896" s="14" t="b">
        <v>0</v>
      </c>
      <c r="I896" s="9" t="s">
        <v>4696</v>
      </c>
      <c r="J896" s="10">
        <v>0.3035606</v>
      </c>
    </row>
    <row r="897">
      <c r="A897" s="6" t="s">
        <v>4697</v>
      </c>
      <c r="B897" s="6" t="s">
        <v>930</v>
      </c>
      <c r="C897" s="7">
        <v>1.592010261E9</v>
      </c>
      <c r="D897" s="8">
        <f t="shared" si="1"/>
        <v>43994.83635</v>
      </c>
      <c r="E897" s="9" t="s">
        <v>348</v>
      </c>
      <c r="F897" s="9" t="s">
        <v>4698</v>
      </c>
      <c r="G897" s="6" t="s">
        <v>4699</v>
      </c>
      <c r="H897" s="14" t="b">
        <v>0</v>
      </c>
      <c r="I897" s="9" t="s">
        <v>4698</v>
      </c>
      <c r="J897" s="10">
        <v>0.3017483</v>
      </c>
    </row>
    <row r="898">
      <c r="A898" s="6" t="s">
        <v>4700</v>
      </c>
      <c r="B898" s="6" t="s">
        <v>4701</v>
      </c>
      <c r="C898" s="7">
        <v>1.593116721E9</v>
      </c>
      <c r="D898" s="8">
        <f t="shared" si="1"/>
        <v>44007.6426</v>
      </c>
      <c r="E898" s="9" t="s">
        <v>17</v>
      </c>
      <c r="F898" s="9" t="s">
        <v>4702</v>
      </c>
      <c r="G898" s="6" t="s">
        <v>4703</v>
      </c>
      <c r="H898" s="14" t="b">
        <v>0</v>
      </c>
      <c r="I898" s="9" t="s">
        <v>4704</v>
      </c>
      <c r="J898" s="10">
        <v>0.30164385</v>
      </c>
    </row>
    <row r="899">
      <c r="A899" s="6" t="s">
        <v>4705</v>
      </c>
      <c r="B899" s="6" t="s">
        <v>4706</v>
      </c>
      <c r="C899" s="7">
        <v>1.591214783E9</v>
      </c>
      <c r="D899" s="8">
        <f t="shared" si="1"/>
        <v>43985.62943</v>
      </c>
      <c r="E899" s="6" t="s">
        <v>32</v>
      </c>
      <c r="F899" s="9" t="s">
        <v>4707</v>
      </c>
      <c r="G899" s="6" t="s">
        <v>4708</v>
      </c>
      <c r="H899" s="14" t="b">
        <v>1</v>
      </c>
      <c r="I899" s="9" t="s">
        <v>4707</v>
      </c>
      <c r="J899" s="10">
        <v>0.30101815</v>
      </c>
    </row>
    <row r="900">
      <c r="A900" s="6" t="s">
        <v>4709</v>
      </c>
      <c r="B900" s="6" t="s">
        <v>2065</v>
      </c>
      <c r="C900" s="7">
        <v>1.591656033E9</v>
      </c>
      <c r="D900" s="8">
        <f t="shared" si="1"/>
        <v>43990.73649</v>
      </c>
      <c r="E900" s="9" t="s">
        <v>348</v>
      </c>
      <c r="F900" s="9" t="s">
        <v>4710</v>
      </c>
      <c r="G900" s="6" t="s">
        <v>4711</v>
      </c>
      <c r="H900" s="14" t="b">
        <v>0</v>
      </c>
      <c r="I900" s="9" t="s">
        <v>4712</v>
      </c>
      <c r="J900" s="10">
        <v>0.3000994</v>
      </c>
    </row>
    <row r="901">
      <c r="A901" s="5" t="s">
        <v>4713</v>
      </c>
      <c r="B901" s="6" t="s">
        <v>872</v>
      </c>
      <c r="C901" s="7">
        <v>1.592470797E9</v>
      </c>
      <c r="D901" s="8">
        <f t="shared" si="1"/>
        <v>44000.16663</v>
      </c>
      <c r="E901" s="9" t="s">
        <v>23</v>
      </c>
      <c r="F901" s="9" t="s">
        <v>4714</v>
      </c>
      <c r="G901" s="6" t="s">
        <v>4715</v>
      </c>
      <c r="H901" s="14" t="b">
        <v>0</v>
      </c>
      <c r="I901" s="9" t="s">
        <v>4716</v>
      </c>
      <c r="J901" s="10">
        <v>0.2995963</v>
      </c>
    </row>
    <row r="902">
      <c r="A902" s="6" t="s">
        <v>4717</v>
      </c>
      <c r="B902" s="6" t="s">
        <v>4718</v>
      </c>
      <c r="C902" s="7">
        <v>1.591802973E9</v>
      </c>
      <c r="D902" s="8">
        <f t="shared" si="1"/>
        <v>43992.43719</v>
      </c>
      <c r="E902" s="6" t="s">
        <v>32</v>
      </c>
      <c r="F902" s="9" t="s">
        <v>4719</v>
      </c>
      <c r="G902" s="6" t="s">
        <v>4720</v>
      </c>
      <c r="H902" s="14" t="b">
        <v>1</v>
      </c>
      <c r="I902" s="9" t="s">
        <v>4719</v>
      </c>
      <c r="J902" s="10">
        <v>0.29839095</v>
      </c>
    </row>
    <row r="903">
      <c r="A903" s="6" t="s">
        <v>4721</v>
      </c>
      <c r="B903" s="6" t="s">
        <v>930</v>
      </c>
      <c r="C903" s="7">
        <v>1.593121326E9</v>
      </c>
      <c r="D903" s="8">
        <f t="shared" si="1"/>
        <v>44007.6959</v>
      </c>
      <c r="E903" s="9" t="s">
        <v>4722</v>
      </c>
      <c r="F903" s="9" t="s">
        <v>4723</v>
      </c>
      <c r="G903" s="6" t="s">
        <v>4724</v>
      </c>
      <c r="H903" s="14" t="b">
        <v>0</v>
      </c>
      <c r="I903" s="9" t="s">
        <v>4725</v>
      </c>
      <c r="J903" s="10">
        <v>0.29777303</v>
      </c>
    </row>
    <row r="904">
      <c r="A904" s="5" t="s">
        <v>4726</v>
      </c>
      <c r="B904" s="6" t="s">
        <v>1701</v>
      </c>
      <c r="C904" s="7">
        <v>1.592151489E9</v>
      </c>
      <c r="D904" s="8">
        <f t="shared" si="1"/>
        <v>43996.47094</v>
      </c>
      <c r="E904" s="9" t="s">
        <v>4727</v>
      </c>
      <c r="F904" s="9" t="s">
        <v>4728</v>
      </c>
      <c r="G904" s="6" t="s">
        <v>4729</v>
      </c>
      <c r="H904" s="14" t="b">
        <v>0</v>
      </c>
      <c r="I904" s="9" t="s">
        <v>4728</v>
      </c>
      <c r="J904" s="10">
        <v>0.29733837</v>
      </c>
    </row>
    <row r="905">
      <c r="A905" s="6" t="s">
        <v>4730</v>
      </c>
      <c r="B905" s="6" t="s">
        <v>4731</v>
      </c>
      <c r="C905" s="7">
        <v>1.591148542E9</v>
      </c>
      <c r="D905" s="8">
        <f t="shared" si="1"/>
        <v>43984.86275</v>
      </c>
      <c r="E905" s="6" t="s">
        <v>32</v>
      </c>
      <c r="F905" s="9" t="s">
        <v>4732</v>
      </c>
      <c r="G905" s="6" t="s">
        <v>4733</v>
      </c>
      <c r="H905" s="14" t="b">
        <v>1</v>
      </c>
      <c r="I905" s="9" t="s">
        <v>4732</v>
      </c>
      <c r="J905" s="10">
        <v>0.29729337</v>
      </c>
    </row>
    <row r="906">
      <c r="A906" s="5" t="s">
        <v>4734</v>
      </c>
      <c r="B906" s="6" t="s">
        <v>1057</v>
      </c>
      <c r="C906" s="7">
        <v>1.592446944E9</v>
      </c>
      <c r="D906" s="8">
        <f t="shared" si="1"/>
        <v>43999.89056</v>
      </c>
      <c r="E906" s="9" t="s">
        <v>4735</v>
      </c>
      <c r="F906" s="9" t="s">
        <v>4736</v>
      </c>
      <c r="G906" s="6" t="s">
        <v>4737</v>
      </c>
      <c r="H906" s="14" t="b">
        <v>0</v>
      </c>
      <c r="I906" s="9" t="s">
        <v>4738</v>
      </c>
      <c r="J906" s="10">
        <v>0.2969432</v>
      </c>
    </row>
    <row r="907">
      <c r="A907" s="6" t="s">
        <v>4739</v>
      </c>
      <c r="B907" s="6" t="s">
        <v>1610</v>
      </c>
      <c r="C907" s="7">
        <v>1.59206203E9</v>
      </c>
      <c r="D907" s="8">
        <f t="shared" si="1"/>
        <v>43995.43553</v>
      </c>
      <c r="E907" s="9" t="s">
        <v>2764</v>
      </c>
      <c r="F907" s="9" t="s">
        <v>4740</v>
      </c>
      <c r="G907" s="6" t="s">
        <v>4741</v>
      </c>
      <c r="H907" s="14" t="b">
        <v>0</v>
      </c>
      <c r="I907" s="9" t="s">
        <v>4740</v>
      </c>
      <c r="J907" s="10">
        <v>0.29693484</v>
      </c>
    </row>
    <row r="908">
      <c r="A908" s="6" t="s">
        <v>4742</v>
      </c>
      <c r="B908" s="6" t="s">
        <v>930</v>
      </c>
      <c r="C908" s="7">
        <v>1.591032382E9</v>
      </c>
      <c r="D908" s="8">
        <f t="shared" si="1"/>
        <v>43983.51831</v>
      </c>
      <c r="E908" s="9" t="s">
        <v>348</v>
      </c>
      <c r="F908" s="9" t="s">
        <v>4743</v>
      </c>
      <c r="G908" s="6" t="s">
        <v>4744</v>
      </c>
      <c r="H908" s="14" t="b">
        <v>0</v>
      </c>
      <c r="I908" s="9" t="s">
        <v>4745</v>
      </c>
      <c r="J908" s="10">
        <v>0.2968412</v>
      </c>
    </row>
    <row r="909">
      <c r="A909" s="6" t="s">
        <v>4746</v>
      </c>
      <c r="B909" s="6" t="s">
        <v>1128</v>
      </c>
      <c r="C909" s="7">
        <v>1.591423009E9</v>
      </c>
      <c r="D909" s="8">
        <f t="shared" si="1"/>
        <v>43988.03946</v>
      </c>
      <c r="E909" s="9" t="s">
        <v>4747</v>
      </c>
      <c r="F909" s="9" t="s">
        <v>4748</v>
      </c>
      <c r="G909" s="6" t="s">
        <v>4749</v>
      </c>
      <c r="H909" s="14" t="b">
        <v>0</v>
      </c>
      <c r="I909" s="9" t="s">
        <v>4750</v>
      </c>
      <c r="J909" s="10">
        <v>0.29679388</v>
      </c>
    </row>
    <row r="910">
      <c r="A910" s="6" t="s">
        <v>4751</v>
      </c>
      <c r="B910" s="6" t="s">
        <v>1795</v>
      </c>
      <c r="C910" s="7">
        <v>1.591635636E9</v>
      </c>
      <c r="D910" s="8">
        <f t="shared" si="1"/>
        <v>43990.50042</v>
      </c>
      <c r="E910" s="9" t="s">
        <v>23</v>
      </c>
      <c r="F910" s="9" t="s">
        <v>4752</v>
      </c>
      <c r="G910" s="6" t="s">
        <v>4753</v>
      </c>
      <c r="H910" s="14" t="b">
        <v>0</v>
      </c>
      <c r="I910" s="9" t="s">
        <v>4754</v>
      </c>
      <c r="J910" s="10">
        <v>0.296729</v>
      </c>
    </row>
    <row r="911">
      <c r="A911" s="5" t="s">
        <v>4755</v>
      </c>
      <c r="B911" s="6" t="s">
        <v>2065</v>
      </c>
      <c r="C911" s="7">
        <v>1.592823101E9</v>
      </c>
      <c r="D911" s="8">
        <f t="shared" si="1"/>
        <v>44004.24422</v>
      </c>
      <c r="E911" s="9" t="s">
        <v>1742</v>
      </c>
      <c r="F911" s="9" t="s">
        <v>4756</v>
      </c>
      <c r="G911" s="6" t="s">
        <v>4757</v>
      </c>
      <c r="H911" s="14" t="b">
        <v>0</v>
      </c>
      <c r="I911" s="9" t="s">
        <v>4758</v>
      </c>
      <c r="J911" s="10">
        <v>0.29654357</v>
      </c>
    </row>
    <row r="912">
      <c r="A912" s="6" t="s">
        <v>4759</v>
      </c>
      <c r="B912" s="6" t="s">
        <v>930</v>
      </c>
      <c r="C912" s="7">
        <v>1.593204587E9</v>
      </c>
      <c r="D912" s="8">
        <f t="shared" si="1"/>
        <v>44008.65957</v>
      </c>
      <c r="E912" s="9" t="s">
        <v>413</v>
      </c>
      <c r="F912" s="9" t="s">
        <v>4760</v>
      </c>
      <c r="G912" s="6" t="s">
        <v>4761</v>
      </c>
      <c r="H912" s="14" t="b">
        <v>0</v>
      </c>
      <c r="I912" s="9" t="s">
        <v>4762</v>
      </c>
      <c r="J912" s="10">
        <v>0.29619044</v>
      </c>
    </row>
    <row r="913">
      <c r="A913" s="6" t="s">
        <v>4763</v>
      </c>
      <c r="B913" s="6" t="s">
        <v>4764</v>
      </c>
      <c r="C913" s="7">
        <v>1.592417721E9</v>
      </c>
      <c r="D913" s="8">
        <f t="shared" si="1"/>
        <v>43999.55233</v>
      </c>
      <c r="E913" s="9" t="s">
        <v>1182</v>
      </c>
      <c r="F913" s="9" t="s">
        <v>4765</v>
      </c>
      <c r="G913" s="6" t="s">
        <v>4766</v>
      </c>
      <c r="H913" s="14" t="b">
        <v>0</v>
      </c>
      <c r="I913" s="9" t="s">
        <v>4767</v>
      </c>
      <c r="J913" s="10">
        <v>0.29524484</v>
      </c>
    </row>
    <row r="914">
      <c r="A914" s="6" t="s">
        <v>4768</v>
      </c>
      <c r="B914" s="6" t="s">
        <v>1013</v>
      </c>
      <c r="C914" s="7">
        <v>1.591101621E9</v>
      </c>
      <c r="D914" s="8">
        <f t="shared" si="1"/>
        <v>43984.31969</v>
      </c>
      <c r="E914" s="9" t="s">
        <v>23</v>
      </c>
      <c r="F914" s="9" t="s">
        <v>4769</v>
      </c>
      <c r="G914" s="6" t="s">
        <v>4770</v>
      </c>
      <c r="H914" s="14" t="b">
        <v>0</v>
      </c>
      <c r="I914" s="9" t="s">
        <v>4771</v>
      </c>
      <c r="J914" s="10">
        <v>0.2951194</v>
      </c>
    </row>
    <row r="915">
      <c r="A915" s="6" t="s">
        <v>4772</v>
      </c>
      <c r="B915" s="6" t="s">
        <v>2567</v>
      </c>
      <c r="C915" s="7">
        <v>1.591504707E9</v>
      </c>
      <c r="D915" s="8">
        <f t="shared" si="1"/>
        <v>43988.98503</v>
      </c>
      <c r="E915" s="9" t="s">
        <v>194</v>
      </c>
      <c r="F915" s="9" t="s">
        <v>4773</v>
      </c>
      <c r="G915" s="6" t="s">
        <v>4774</v>
      </c>
      <c r="H915" s="14" t="b">
        <v>0</v>
      </c>
      <c r="I915" s="9" t="s">
        <v>4775</v>
      </c>
      <c r="J915" s="10">
        <v>0.29487768</v>
      </c>
    </row>
    <row r="916">
      <c r="A916" s="6" t="s">
        <v>4776</v>
      </c>
      <c r="B916" s="6" t="s">
        <v>1007</v>
      </c>
      <c r="C916" s="7">
        <v>1.59107586E9</v>
      </c>
      <c r="D916" s="8">
        <f t="shared" si="1"/>
        <v>43984.02153</v>
      </c>
      <c r="E916" s="6" t="s">
        <v>4777</v>
      </c>
      <c r="F916" s="9" t="s">
        <v>4778</v>
      </c>
      <c r="G916" s="6" t="s">
        <v>4779</v>
      </c>
      <c r="H916" s="14" t="b">
        <v>0</v>
      </c>
      <c r="I916" s="9" t="s">
        <v>4780</v>
      </c>
      <c r="J916" s="10">
        <v>0.29459545</v>
      </c>
    </row>
    <row r="917">
      <c r="A917" s="6" t="s">
        <v>4781</v>
      </c>
      <c r="B917" s="6" t="s">
        <v>1170</v>
      </c>
      <c r="C917" s="7">
        <v>1.591290741E9</v>
      </c>
      <c r="D917" s="8">
        <f t="shared" si="1"/>
        <v>43986.50858</v>
      </c>
      <c r="E917" s="6" t="s">
        <v>1171</v>
      </c>
      <c r="F917" s="9" t="s">
        <v>4782</v>
      </c>
      <c r="G917" s="6" t="s">
        <v>4783</v>
      </c>
      <c r="H917" s="14" t="b">
        <v>0</v>
      </c>
      <c r="I917" s="9" t="s">
        <v>4784</v>
      </c>
      <c r="J917" s="10">
        <v>0.29454467</v>
      </c>
    </row>
    <row r="918">
      <c r="A918" s="6" t="s">
        <v>4785</v>
      </c>
      <c r="B918" s="6" t="s">
        <v>4786</v>
      </c>
      <c r="C918" s="7">
        <v>1.59259999E9</v>
      </c>
      <c r="D918" s="8">
        <f t="shared" si="1"/>
        <v>44001.66192</v>
      </c>
      <c r="E918" s="9" t="s">
        <v>23</v>
      </c>
      <c r="F918" s="9" t="s">
        <v>4787</v>
      </c>
      <c r="G918" s="6" t="s">
        <v>4788</v>
      </c>
      <c r="H918" s="14" t="b">
        <v>0</v>
      </c>
      <c r="I918" s="9" t="s">
        <v>4789</v>
      </c>
      <c r="J918" s="10">
        <v>0.29430223</v>
      </c>
    </row>
    <row r="919">
      <c r="A919" s="6" t="s">
        <v>4790</v>
      </c>
      <c r="B919" s="6" t="s">
        <v>1067</v>
      </c>
      <c r="C919" s="7">
        <v>1.591065701E9</v>
      </c>
      <c r="D919" s="8">
        <f t="shared" si="1"/>
        <v>43983.90395</v>
      </c>
      <c r="E919" s="9" t="s">
        <v>12</v>
      </c>
      <c r="F919" s="9" t="s">
        <v>4791</v>
      </c>
      <c r="G919" s="6" t="s">
        <v>4792</v>
      </c>
      <c r="H919" s="14" t="b">
        <v>0</v>
      </c>
      <c r="I919" s="9" t="s">
        <v>4793</v>
      </c>
      <c r="J919" s="10">
        <v>0.29355332</v>
      </c>
    </row>
    <row r="920">
      <c r="A920" s="6" t="s">
        <v>4794</v>
      </c>
      <c r="B920" s="6" t="s">
        <v>1148</v>
      </c>
      <c r="C920" s="7">
        <v>1.592330618E9</v>
      </c>
      <c r="D920" s="8">
        <f t="shared" si="1"/>
        <v>43998.54419</v>
      </c>
      <c r="E920" s="9" t="s">
        <v>227</v>
      </c>
      <c r="F920" s="9" t="s">
        <v>4795</v>
      </c>
      <c r="G920" s="6" t="s">
        <v>4796</v>
      </c>
      <c r="H920" s="14" t="b">
        <v>0</v>
      </c>
      <c r="I920" s="9" t="s">
        <v>4797</v>
      </c>
      <c r="J920" s="10">
        <v>0.29244816</v>
      </c>
    </row>
    <row r="921">
      <c r="A921" s="6" t="s">
        <v>4798</v>
      </c>
      <c r="B921" s="6" t="s">
        <v>930</v>
      </c>
      <c r="C921" s="7">
        <v>1.59259126E9</v>
      </c>
      <c r="D921" s="8">
        <f t="shared" si="1"/>
        <v>44001.56088</v>
      </c>
      <c r="E921" s="9" t="s">
        <v>413</v>
      </c>
      <c r="F921" s="9" t="s">
        <v>4799</v>
      </c>
      <c r="G921" s="6" t="s">
        <v>4800</v>
      </c>
      <c r="H921" s="14" t="b">
        <v>0</v>
      </c>
      <c r="I921" s="9" t="s">
        <v>4801</v>
      </c>
      <c r="J921" s="10">
        <v>0.2922931</v>
      </c>
    </row>
    <row r="922">
      <c r="A922" s="6" t="s">
        <v>4802</v>
      </c>
      <c r="B922" s="6" t="s">
        <v>1737</v>
      </c>
      <c r="C922" s="7">
        <v>1.592674331E9</v>
      </c>
      <c r="D922" s="8">
        <f t="shared" si="1"/>
        <v>44002.52235</v>
      </c>
      <c r="E922" s="9" t="s">
        <v>12</v>
      </c>
      <c r="F922" s="9" t="s">
        <v>4803</v>
      </c>
      <c r="G922" s="6" t="s">
        <v>4804</v>
      </c>
      <c r="H922" s="14" t="b">
        <v>0</v>
      </c>
      <c r="I922" s="9" t="s">
        <v>4805</v>
      </c>
      <c r="J922" s="10">
        <v>0.2915246</v>
      </c>
    </row>
    <row r="923">
      <c r="A923" s="6" t="s">
        <v>4806</v>
      </c>
      <c r="B923" s="6" t="s">
        <v>862</v>
      </c>
      <c r="C923" s="7">
        <v>1.592529536E9</v>
      </c>
      <c r="D923" s="8">
        <f t="shared" si="1"/>
        <v>44000.84648</v>
      </c>
      <c r="E923" s="9" t="s">
        <v>4807</v>
      </c>
      <c r="F923" s="9" t="s">
        <v>4808</v>
      </c>
      <c r="G923" s="6" t="s">
        <v>4809</v>
      </c>
      <c r="H923" s="14" t="b">
        <v>0</v>
      </c>
      <c r="I923" s="9" t="s">
        <v>4810</v>
      </c>
      <c r="J923" s="10">
        <v>0.29121983</v>
      </c>
    </row>
    <row r="924">
      <c r="A924" s="6" t="s">
        <v>4811</v>
      </c>
      <c r="B924" s="6" t="s">
        <v>930</v>
      </c>
      <c r="C924" s="7">
        <v>1.592331517E9</v>
      </c>
      <c r="D924" s="8">
        <f t="shared" si="1"/>
        <v>43998.55459</v>
      </c>
      <c r="E924" s="9" t="s">
        <v>4812</v>
      </c>
      <c r="F924" s="9" t="s">
        <v>4813</v>
      </c>
      <c r="G924" s="6" t="s">
        <v>4814</v>
      </c>
      <c r="H924" s="14" t="b">
        <v>0</v>
      </c>
      <c r="I924" s="9" t="s">
        <v>4815</v>
      </c>
      <c r="J924" s="10">
        <v>0.2910961</v>
      </c>
    </row>
    <row r="925">
      <c r="A925" s="5" t="s">
        <v>4816</v>
      </c>
      <c r="B925" s="6" t="s">
        <v>3638</v>
      </c>
      <c r="C925" s="7">
        <v>1.592561677E9</v>
      </c>
      <c r="D925" s="8">
        <f t="shared" si="1"/>
        <v>44001.21848</v>
      </c>
      <c r="E925" s="9" t="s">
        <v>4817</v>
      </c>
      <c r="F925" s="9" t="s">
        <v>4818</v>
      </c>
      <c r="G925" s="6" t="s">
        <v>4819</v>
      </c>
      <c r="H925" s="14" t="b">
        <v>0</v>
      </c>
      <c r="I925" s="9" t="s">
        <v>4820</v>
      </c>
      <c r="J925" s="10">
        <v>0.29099143</v>
      </c>
    </row>
    <row r="926">
      <c r="A926" s="5" t="s">
        <v>4821</v>
      </c>
      <c r="B926" s="6" t="s">
        <v>1737</v>
      </c>
      <c r="C926" s="7">
        <v>1.5929379E9</v>
      </c>
      <c r="D926" s="8">
        <f t="shared" si="1"/>
        <v>44005.57292</v>
      </c>
      <c r="E926" s="9" t="s">
        <v>12</v>
      </c>
      <c r="F926" s="9" t="s">
        <v>4822</v>
      </c>
      <c r="G926" s="6" t="s">
        <v>4823</v>
      </c>
      <c r="H926" s="14" t="b">
        <v>0</v>
      </c>
      <c r="I926" s="9" t="s">
        <v>4824</v>
      </c>
      <c r="J926" s="10">
        <v>0.2906322</v>
      </c>
    </row>
    <row r="927">
      <c r="A927" s="6" t="s">
        <v>4825</v>
      </c>
      <c r="B927" s="6" t="s">
        <v>4826</v>
      </c>
      <c r="C927" s="7">
        <v>1.591411005E9</v>
      </c>
      <c r="D927" s="8">
        <f t="shared" si="1"/>
        <v>43987.90052</v>
      </c>
      <c r="E927" s="6" t="s">
        <v>32</v>
      </c>
      <c r="F927" s="9" t="s">
        <v>4827</v>
      </c>
      <c r="G927" s="6" t="s">
        <v>4828</v>
      </c>
      <c r="H927" s="14" t="b">
        <v>1</v>
      </c>
      <c r="I927" s="9" t="s">
        <v>4827</v>
      </c>
      <c r="J927" s="10">
        <v>0.29047608</v>
      </c>
    </row>
    <row r="928">
      <c r="A928" s="6" t="s">
        <v>4829</v>
      </c>
      <c r="B928" s="6" t="s">
        <v>925</v>
      </c>
      <c r="C928" s="7">
        <v>1.591998641E9</v>
      </c>
      <c r="D928" s="8">
        <f t="shared" si="1"/>
        <v>43994.70186</v>
      </c>
      <c r="E928" s="9" t="s">
        <v>92</v>
      </c>
      <c r="F928" s="9" t="s">
        <v>4830</v>
      </c>
      <c r="G928" s="6" t="s">
        <v>4831</v>
      </c>
      <c r="H928" s="14" t="b">
        <v>0</v>
      </c>
      <c r="I928" s="9" t="s">
        <v>4830</v>
      </c>
      <c r="J928" s="10">
        <v>0.29018846</v>
      </c>
    </row>
    <row r="929">
      <c r="A929" s="6" t="s">
        <v>4832</v>
      </c>
      <c r="B929" s="6" t="s">
        <v>2916</v>
      </c>
      <c r="C929" s="7">
        <v>1.593553009E9</v>
      </c>
      <c r="D929" s="8">
        <f t="shared" si="1"/>
        <v>44012.69223</v>
      </c>
      <c r="E929" s="9" t="s">
        <v>23</v>
      </c>
      <c r="F929" s="9" t="s">
        <v>4833</v>
      </c>
      <c r="G929" s="6" t="s">
        <v>4834</v>
      </c>
      <c r="H929" s="14" t="b">
        <v>0</v>
      </c>
      <c r="I929" s="9" t="s">
        <v>4835</v>
      </c>
      <c r="J929" s="10">
        <v>0.28871977</v>
      </c>
    </row>
    <row r="930">
      <c r="A930" s="6" t="s">
        <v>4836</v>
      </c>
      <c r="B930" s="6" t="s">
        <v>4837</v>
      </c>
      <c r="C930" s="7">
        <v>1.591629659E9</v>
      </c>
      <c r="D930" s="8">
        <f t="shared" si="1"/>
        <v>43990.43124</v>
      </c>
      <c r="E930" s="9" t="s">
        <v>92</v>
      </c>
      <c r="F930" s="9" t="s">
        <v>4838</v>
      </c>
      <c r="G930" s="6" t="s">
        <v>4839</v>
      </c>
      <c r="H930" s="14" t="b">
        <v>0</v>
      </c>
      <c r="I930" s="9" t="s">
        <v>4840</v>
      </c>
      <c r="J930" s="10">
        <v>0.2883455</v>
      </c>
    </row>
    <row r="931">
      <c r="A931" s="6" t="s">
        <v>4841</v>
      </c>
      <c r="B931" s="6" t="s">
        <v>987</v>
      </c>
      <c r="C931" s="7">
        <v>1.592848346E9</v>
      </c>
      <c r="D931" s="8">
        <f t="shared" si="1"/>
        <v>44004.53641</v>
      </c>
      <c r="E931" s="9" t="s">
        <v>23</v>
      </c>
      <c r="F931" s="9" t="s">
        <v>4842</v>
      </c>
      <c r="G931" s="6" t="s">
        <v>4843</v>
      </c>
      <c r="H931" s="14" t="b">
        <v>0</v>
      </c>
      <c r="I931" s="9" t="s">
        <v>4844</v>
      </c>
      <c r="J931" s="10">
        <v>0.28788605</v>
      </c>
    </row>
    <row r="932">
      <c r="A932" s="5" t="s">
        <v>4845</v>
      </c>
      <c r="B932" s="6" t="s">
        <v>4846</v>
      </c>
      <c r="C932" s="7">
        <v>1.593530007E9</v>
      </c>
      <c r="D932" s="8">
        <f t="shared" si="1"/>
        <v>44012.42601</v>
      </c>
      <c r="E932" s="6" t="s">
        <v>4847</v>
      </c>
      <c r="F932" s="9" t="s">
        <v>4848</v>
      </c>
      <c r="G932" s="6" t="s">
        <v>4849</v>
      </c>
      <c r="H932" s="14" t="b">
        <v>0</v>
      </c>
      <c r="I932" s="6" t="s">
        <v>4850</v>
      </c>
      <c r="J932" s="10">
        <v>0.28721678</v>
      </c>
    </row>
    <row r="933">
      <c r="A933" s="6" t="s">
        <v>4851</v>
      </c>
      <c r="B933" s="6" t="s">
        <v>930</v>
      </c>
      <c r="C933" s="7">
        <v>1.59323331E9</v>
      </c>
      <c r="D933" s="8">
        <f t="shared" si="1"/>
        <v>44008.99201</v>
      </c>
      <c r="E933" s="9" t="s">
        <v>413</v>
      </c>
      <c r="F933" s="9" t="s">
        <v>4852</v>
      </c>
      <c r="G933" s="6" t="s">
        <v>4853</v>
      </c>
      <c r="H933" s="14" t="b">
        <v>0</v>
      </c>
      <c r="I933" s="9" t="s">
        <v>4852</v>
      </c>
      <c r="J933" s="10">
        <v>0.28687453</v>
      </c>
    </row>
    <row r="934">
      <c r="A934" s="6" t="s">
        <v>4854</v>
      </c>
      <c r="B934" s="6" t="s">
        <v>4855</v>
      </c>
      <c r="C934" s="7">
        <v>1.591115146E9</v>
      </c>
      <c r="D934" s="8">
        <f t="shared" si="1"/>
        <v>43984.47623</v>
      </c>
      <c r="E934" s="6" t="s">
        <v>32</v>
      </c>
      <c r="F934" s="9" t="s">
        <v>4856</v>
      </c>
      <c r="G934" s="6" t="s">
        <v>4857</v>
      </c>
      <c r="H934" s="14" t="b">
        <v>1</v>
      </c>
      <c r="I934" s="9" t="s">
        <v>4856</v>
      </c>
      <c r="J934" s="10">
        <v>0.28687268</v>
      </c>
    </row>
    <row r="935">
      <c r="A935" s="6" t="s">
        <v>4858</v>
      </c>
      <c r="B935" s="6" t="s">
        <v>2340</v>
      </c>
      <c r="C935" s="7">
        <v>1.592271054E9</v>
      </c>
      <c r="D935" s="8">
        <f t="shared" si="1"/>
        <v>43997.85479</v>
      </c>
      <c r="E935" s="6" t="s">
        <v>32</v>
      </c>
      <c r="F935" s="9" t="s">
        <v>4859</v>
      </c>
      <c r="G935" s="6" t="s">
        <v>4860</v>
      </c>
      <c r="H935" s="14" t="b">
        <v>1</v>
      </c>
      <c r="I935" s="9" t="s">
        <v>4859</v>
      </c>
      <c r="J935" s="10">
        <v>0.28680646</v>
      </c>
    </row>
    <row r="936">
      <c r="A936" s="6" t="s">
        <v>4861</v>
      </c>
      <c r="B936" s="6" t="s">
        <v>930</v>
      </c>
      <c r="C936" s="7">
        <v>1.590993827E9</v>
      </c>
      <c r="D936" s="8">
        <f t="shared" si="1"/>
        <v>43983.07207</v>
      </c>
      <c r="E936" s="9" t="s">
        <v>348</v>
      </c>
      <c r="F936" s="9" t="s">
        <v>4862</v>
      </c>
      <c r="G936" s="6" t="s">
        <v>4863</v>
      </c>
      <c r="H936" s="14" t="b">
        <v>0</v>
      </c>
      <c r="I936" s="9" t="s">
        <v>4864</v>
      </c>
      <c r="J936" s="10">
        <v>0.28629202</v>
      </c>
    </row>
    <row r="937">
      <c r="A937" s="6" t="s">
        <v>4865</v>
      </c>
      <c r="B937" s="6" t="s">
        <v>4866</v>
      </c>
      <c r="C937" s="7">
        <v>1.593299928E9</v>
      </c>
      <c r="D937" s="8">
        <f t="shared" si="1"/>
        <v>44009.76306</v>
      </c>
      <c r="E937" s="9" t="s">
        <v>23</v>
      </c>
      <c r="F937" s="9" t="s">
        <v>4867</v>
      </c>
      <c r="G937" s="6" t="s">
        <v>4868</v>
      </c>
      <c r="H937" s="14" t="b">
        <v>0</v>
      </c>
      <c r="I937" s="9" t="s">
        <v>4867</v>
      </c>
      <c r="J937" s="10">
        <v>0.28597635</v>
      </c>
    </row>
    <row r="938">
      <c r="A938" s="6" t="s">
        <v>4869</v>
      </c>
      <c r="B938" s="6" t="s">
        <v>3272</v>
      </c>
      <c r="C938" s="7">
        <v>1.591714348E9</v>
      </c>
      <c r="D938" s="8">
        <f t="shared" si="1"/>
        <v>43991.41144</v>
      </c>
      <c r="E938" s="9" t="s">
        <v>17</v>
      </c>
      <c r="F938" s="9" t="s">
        <v>4870</v>
      </c>
      <c r="G938" s="6" t="s">
        <v>4871</v>
      </c>
      <c r="H938" s="14" t="b">
        <v>0</v>
      </c>
      <c r="I938" s="9" t="s">
        <v>4872</v>
      </c>
      <c r="J938" s="10">
        <v>0.28579718</v>
      </c>
    </row>
    <row r="939">
      <c r="A939" s="6" t="s">
        <v>4873</v>
      </c>
      <c r="B939" s="6" t="s">
        <v>930</v>
      </c>
      <c r="C939" s="7">
        <v>1.592932948E9</v>
      </c>
      <c r="D939" s="8">
        <f t="shared" si="1"/>
        <v>44005.5156</v>
      </c>
      <c r="E939" s="9" t="s">
        <v>413</v>
      </c>
      <c r="F939" s="9" t="s">
        <v>4874</v>
      </c>
      <c r="G939" s="6" t="s">
        <v>4875</v>
      </c>
      <c r="H939" s="14" t="b">
        <v>0</v>
      </c>
      <c r="I939" s="9" t="s">
        <v>4876</v>
      </c>
      <c r="J939" s="10">
        <v>0.28529596</v>
      </c>
    </row>
    <row r="940">
      <c r="A940" s="5" t="s">
        <v>4877</v>
      </c>
      <c r="B940" s="6" t="s">
        <v>3104</v>
      </c>
      <c r="C940" s="7">
        <v>1.593301447E9</v>
      </c>
      <c r="D940" s="8">
        <f t="shared" si="1"/>
        <v>44009.78064</v>
      </c>
      <c r="E940" s="9" t="s">
        <v>23</v>
      </c>
      <c r="F940" s="9" t="s">
        <v>4878</v>
      </c>
      <c r="G940" s="6" t="s">
        <v>4879</v>
      </c>
      <c r="H940" s="14" t="b">
        <v>0</v>
      </c>
      <c r="I940" s="9" t="s">
        <v>4878</v>
      </c>
      <c r="J940" s="10">
        <v>0.28510892</v>
      </c>
    </row>
    <row r="941">
      <c r="A941" s="6" t="s">
        <v>4880</v>
      </c>
      <c r="B941" s="6" t="s">
        <v>3143</v>
      </c>
      <c r="C941" s="7">
        <v>1.591880093E9</v>
      </c>
      <c r="D941" s="8">
        <f t="shared" si="1"/>
        <v>43993.32978</v>
      </c>
      <c r="E941" s="6" t="s">
        <v>32</v>
      </c>
      <c r="F941" s="9" t="s">
        <v>4881</v>
      </c>
      <c r="G941" s="6" t="s">
        <v>4882</v>
      </c>
      <c r="H941" s="14" t="b">
        <v>1</v>
      </c>
      <c r="I941" s="9" t="s">
        <v>4881</v>
      </c>
      <c r="J941" s="10">
        <v>0.28438166</v>
      </c>
    </row>
    <row r="942">
      <c r="A942" s="6" t="s">
        <v>4883</v>
      </c>
      <c r="B942" s="6" t="s">
        <v>4884</v>
      </c>
      <c r="C942" s="7">
        <v>1.591218528E9</v>
      </c>
      <c r="D942" s="8">
        <f t="shared" si="1"/>
        <v>43985.67278</v>
      </c>
      <c r="E942" s="9" t="s">
        <v>23</v>
      </c>
      <c r="F942" s="9" t="s">
        <v>4885</v>
      </c>
      <c r="G942" s="6" t="s">
        <v>4886</v>
      </c>
      <c r="H942" s="14" t="b">
        <v>0</v>
      </c>
      <c r="I942" s="9" t="s">
        <v>4887</v>
      </c>
      <c r="J942" s="10">
        <v>0.28415155</v>
      </c>
    </row>
    <row r="943">
      <c r="A943" s="5" t="s">
        <v>4888</v>
      </c>
      <c r="B943" s="6" t="s">
        <v>1281</v>
      </c>
      <c r="C943" s="7">
        <v>1.591187579E9</v>
      </c>
      <c r="D943" s="8">
        <f t="shared" si="1"/>
        <v>43985.31457</v>
      </c>
      <c r="E943" s="9" t="s">
        <v>1052</v>
      </c>
      <c r="F943" s="9" t="s">
        <v>4889</v>
      </c>
      <c r="G943" s="6" t="s">
        <v>4890</v>
      </c>
      <c r="H943" s="14" t="b">
        <v>0</v>
      </c>
      <c r="I943" s="9" t="s">
        <v>4891</v>
      </c>
      <c r="J943" s="10">
        <v>0.28354317</v>
      </c>
    </row>
    <row r="944">
      <c r="A944" s="5" t="s">
        <v>4892</v>
      </c>
      <c r="B944" s="6" t="s">
        <v>991</v>
      </c>
      <c r="C944" s="7">
        <v>1.59198549E9</v>
      </c>
      <c r="D944" s="8">
        <f t="shared" si="1"/>
        <v>43994.54965</v>
      </c>
      <c r="E944" s="9" t="s">
        <v>4893</v>
      </c>
      <c r="F944" s="9" t="s">
        <v>4894</v>
      </c>
      <c r="G944" s="6" t="s">
        <v>4895</v>
      </c>
      <c r="H944" s="14" t="b">
        <v>0</v>
      </c>
      <c r="I944" s="9" t="s">
        <v>4894</v>
      </c>
      <c r="J944" s="10">
        <v>0.2830534</v>
      </c>
    </row>
    <row r="945">
      <c r="A945" s="6" t="s">
        <v>4896</v>
      </c>
      <c r="B945" s="6" t="s">
        <v>2861</v>
      </c>
      <c r="C945" s="7">
        <v>1.591343344E9</v>
      </c>
      <c r="D945" s="8">
        <f t="shared" si="1"/>
        <v>43987.11741</v>
      </c>
      <c r="E945" s="6" t="s">
        <v>32</v>
      </c>
      <c r="F945" s="9" t="s">
        <v>4897</v>
      </c>
      <c r="G945" s="6" t="s">
        <v>4898</v>
      </c>
      <c r="H945" s="14" t="b">
        <v>1</v>
      </c>
      <c r="I945" s="9" t="s">
        <v>4897</v>
      </c>
      <c r="J945" s="10">
        <v>0.2821863</v>
      </c>
    </row>
    <row r="946">
      <c r="A946" s="6" t="s">
        <v>4899</v>
      </c>
      <c r="B946" s="6" t="s">
        <v>1790</v>
      </c>
      <c r="C946" s="7">
        <v>1.591396118E9</v>
      </c>
      <c r="D946" s="8">
        <f t="shared" si="1"/>
        <v>43987.72822</v>
      </c>
      <c r="E946" s="9" t="s">
        <v>23</v>
      </c>
      <c r="F946" s="9" t="s">
        <v>4900</v>
      </c>
      <c r="G946" s="6" t="s">
        <v>4901</v>
      </c>
      <c r="H946" s="14" t="b">
        <v>0</v>
      </c>
      <c r="I946" s="9" t="s">
        <v>4902</v>
      </c>
      <c r="J946" s="10">
        <v>0.2815933</v>
      </c>
    </row>
    <row r="947">
      <c r="A947" s="5" t="s">
        <v>4903</v>
      </c>
      <c r="B947" s="6" t="s">
        <v>1057</v>
      </c>
      <c r="C947" s="7">
        <v>1.592479228E9</v>
      </c>
      <c r="D947" s="8">
        <f t="shared" si="1"/>
        <v>44000.26421</v>
      </c>
      <c r="E947" s="6" t="s">
        <v>4904</v>
      </c>
      <c r="F947" s="9" t="s">
        <v>4905</v>
      </c>
      <c r="G947" s="6" t="s">
        <v>4906</v>
      </c>
      <c r="H947" s="14" t="b">
        <v>0</v>
      </c>
      <c r="I947" s="6" t="s">
        <v>4907</v>
      </c>
      <c r="J947" s="10">
        <v>0.28141287</v>
      </c>
    </row>
    <row r="948">
      <c r="A948" s="6" t="s">
        <v>4908</v>
      </c>
      <c r="B948" s="6" t="s">
        <v>1041</v>
      </c>
      <c r="C948" s="7">
        <v>1.591209741E9</v>
      </c>
      <c r="D948" s="8">
        <f t="shared" si="1"/>
        <v>43985.57108</v>
      </c>
      <c r="E948" s="9" t="s">
        <v>17</v>
      </c>
      <c r="F948" s="9" t="s">
        <v>4909</v>
      </c>
      <c r="G948" s="6" t="s">
        <v>4910</v>
      </c>
      <c r="H948" s="14" t="b">
        <v>0</v>
      </c>
      <c r="I948" s="9" t="s">
        <v>4911</v>
      </c>
      <c r="J948" s="10">
        <v>0.28064445</v>
      </c>
    </row>
    <row r="949">
      <c r="A949" s="5" t="s">
        <v>4912</v>
      </c>
      <c r="B949" s="6" t="s">
        <v>1522</v>
      </c>
      <c r="C949" s="7">
        <v>1.59225478E9</v>
      </c>
      <c r="D949" s="8">
        <f t="shared" si="1"/>
        <v>43997.66644</v>
      </c>
      <c r="E949" s="9" t="s">
        <v>23</v>
      </c>
      <c r="F949" s="9" t="s">
        <v>4913</v>
      </c>
      <c r="G949" s="6" t="s">
        <v>4914</v>
      </c>
      <c r="H949" s="14" t="b">
        <v>0</v>
      </c>
      <c r="I949" s="9" t="s">
        <v>4915</v>
      </c>
      <c r="J949" s="10">
        <v>0.2806194</v>
      </c>
    </row>
    <row r="950">
      <c r="A950" s="6" t="s">
        <v>4916</v>
      </c>
      <c r="B950" s="6" t="s">
        <v>3108</v>
      </c>
      <c r="C950" s="7">
        <v>1.593526477E9</v>
      </c>
      <c r="D950" s="8">
        <f t="shared" si="1"/>
        <v>44012.38515</v>
      </c>
      <c r="E950" s="9" t="s">
        <v>17</v>
      </c>
      <c r="F950" s="9" t="s">
        <v>4917</v>
      </c>
      <c r="G950" s="6" t="s">
        <v>4918</v>
      </c>
      <c r="H950" s="14" t="b">
        <v>0</v>
      </c>
      <c r="I950" s="9" t="s">
        <v>4919</v>
      </c>
      <c r="J950" s="10">
        <v>0.27993795</v>
      </c>
    </row>
    <row r="951">
      <c r="A951" s="6" t="s">
        <v>4920</v>
      </c>
      <c r="B951" s="6" t="s">
        <v>2349</v>
      </c>
      <c r="C951" s="7">
        <v>1.593514096E9</v>
      </c>
      <c r="D951" s="8">
        <f t="shared" si="1"/>
        <v>44012.24185</v>
      </c>
      <c r="E951" s="9" t="s">
        <v>17</v>
      </c>
      <c r="F951" s="9" t="s">
        <v>4921</v>
      </c>
      <c r="G951" s="6" t="s">
        <v>4922</v>
      </c>
      <c r="H951" s="14" t="b">
        <v>0</v>
      </c>
      <c r="I951" s="9" t="s">
        <v>4923</v>
      </c>
      <c r="J951" s="10">
        <v>0.2788506</v>
      </c>
    </row>
    <row r="952">
      <c r="A952" s="6" t="s">
        <v>4924</v>
      </c>
      <c r="B952" s="6" t="s">
        <v>991</v>
      </c>
      <c r="C952" s="7">
        <v>1.591725896E9</v>
      </c>
      <c r="D952" s="8">
        <f t="shared" si="1"/>
        <v>43991.54509</v>
      </c>
      <c r="E952" s="9" t="s">
        <v>4925</v>
      </c>
      <c r="F952" s="9" t="s">
        <v>4926</v>
      </c>
      <c r="G952" s="6" t="s">
        <v>4927</v>
      </c>
      <c r="H952" s="14" t="b">
        <v>0</v>
      </c>
      <c r="I952" s="9" t="s">
        <v>4928</v>
      </c>
      <c r="J952" s="10">
        <v>0.27790752</v>
      </c>
    </row>
    <row r="953">
      <c r="A953" s="6" t="s">
        <v>4929</v>
      </c>
      <c r="B953" s="6" t="s">
        <v>862</v>
      </c>
      <c r="C953" s="7">
        <v>1.592530416E9</v>
      </c>
      <c r="D953" s="8">
        <f t="shared" si="1"/>
        <v>44000.85667</v>
      </c>
      <c r="E953" s="9" t="s">
        <v>23</v>
      </c>
      <c r="F953" s="9" t="s">
        <v>4930</v>
      </c>
      <c r="G953" s="6" t="s">
        <v>4931</v>
      </c>
      <c r="H953" s="14" t="b">
        <v>0</v>
      </c>
      <c r="I953" s="9" t="s">
        <v>4932</v>
      </c>
      <c r="J953" s="10">
        <v>0.27681598</v>
      </c>
    </row>
    <row r="954">
      <c r="A954" s="5" t="s">
        <v>4933</v>
      </c>
      <c r="B954" s="6" t="s">
        <v>930</v>
      </c>
      <c r="C954" s="7">
        <v>1.591812126E9</v>
      </c>
      <c r="D954" s="8">
        <f t="shared" si="1"/>
        <v>43992.54313</v>
      </c>
      <c r="E954" s="9" t="s">
        <v>348</v>
      </c>
      <c r="F954" s="9" t="s">
        <v>4934</v>
      </c>
      <c r="G954" s="6" t="s">
        <v>4935</v>
      </c>
      <c r="H954" s="14" t="b">
        <v>0</v>
      </c>
      <c r="I954" s="9" t="s">
        <v>4936</v>
      </c>
      <c r="J954" s="10">
        <v>0.2768158</v>
      </c>
    </row>
    <row r="955">
      <c r="A955" s="6" t="s">
        <v>4937</v>
      </c>
      <c r="B955" s="6" t="s">
        <v>4938</v>
      </c>
      <c r="C955" s="7">
        <v>1.591936302E9</v>
      </c>
      <c r="D955" s="8">
        <f t="shared" si="1"/>
        <v>43993.98035</v>
      </c>
      <c r="E955" s="6" t="s">
        <v>32</v>
      </c>
      <c r="F955" s="9" t="s">
        <v>4939</v>
      </c>
      <c r="G955" s="6" t="s">
        <v>4940</v>
      </c>
      <c r="H955" s="14" t="b">
        <v>1</v>
      </c>
      <c r="I955" s="9" t="s">
        <v>4939</v>
      </c>
      <c r="J955" s="10">
        <v>0.27655494</v>
      </c>
    </row>
    <row r="956">
      <c r="A956" s="6" t="s">
        <v>4941</v>
      </c>
      <c r="B956" s="6" t="s">
        <v>1701</v>
      </c>
      <c r="C956" s="7">
        <v>1.593266341E9</v>
      </c>
      <c r="D956" s="8">
        <f t="shared" si="1"/>
        <v>44009.37432</v>
      </c>
      <c r="E956" s="9" t="s">
        <v>23</v>
      </c>
      <c r="F956" s="9" t="s">
        <v>4942</v>
      </c>
      <c r="G956" s="6" t="s">
        <v>4943</v>
      </c>
      <c r="H956" s="14" t="b">
        <v>0</v>
      </c>
      <c r="I956" s="9" t="s">
        <v>4942</v>
      </c>
      <c r="J956" s="10">
        <v>0.27633718</v>
      </c>
    </row>
    <row r="957">
      <c r="A957" s="6" t="s">
        <v>4944</v>
      </c>
      <c r="B957" s="6" t="s">
        <v>1148</v>
      </c>
      <c r="C957" s="7">
        <v>1.59267849E9</v>
      </c>
      <c r="D957" s="8">
        <f t="shared" si="1"/>
        <v>44002.57049</v>
      </c>
      <c r="E957" s="9" t="s">
        <v>17</v>
      </c>
      <c r="F957" s="9" t="s">
        <v>4945</v>
      </c>
      <c r="G957" s="6" t="s">
        <v>4946</v>
      </c>
      <c r="H957" s="14" t="b">
        <v>0</v>
      </c>
      <c r="I957" s="9" t="s">
        <v>4947</v>
      </c>
      <c r="J957" s="10">
        <v>0.27538</v>
      </c>
    </row>
    <row r="958">
      <c r="A958" s="6" t="s">
        <v>4948</v>
      </c>
      <c r="B958" s="6" t="s">
        <v>4949</v>
      </c>
      <c r="C958" s="7">
        <v>1.59232885E9</v>
      </c>
      <c r="D958" s="8">
        <f t="shared" si="1"/>
        <v>43998.52373</v>
      </c>
      <c r="E958" s="9" t="s">
        <v>23</v>
      </c>
      <c r="F958" s="9" t="s">
        <v>4950</v>
      </c>
      <c r="G958" s="6" t="s">
        <v>4951</v>
      </c>
      <c r="H958" s="14" t="b">
        <v>0</v>
      </c>
      <c r="I958" s="9" t="s">
        <v>4952</v>
      </c>
      <c r="J958" s="10">
        <v>0.27487823</v>
      </c>
    </row>
    <row r="959">
      <c r="A959" s="6" t="s">
        <v>4953</v>
      </c>
      <c r="B959" s="6" t="s">
        <v>4954</v>
      </c>
      <c r="C959" s="7">
        <v>1.592586945E9</v>
      </c>
      <c r="D959" s="8">
        <f t="shared" si="1"/>
        <v>44001.51094</v>
      </c>
      <c r="E959" s="9" t="s">
        <v>23</v>
      </c>
      <c r="F959" s="9" t="s">
        <v>4955</v>
      </c>
      <c r="G959" s="6" t="s">
        <v>4956</v>
      </c>
      <c r="H959" s="14" t="b">
        <v>0</v>
      </c>
      <c r="I959" s="9" t="s">
        <v>4957</v>
      </c>
      <c r="J959" s="10">
        <v>0.27441433</v>
      </c>
    </row>
    <row r="960">
      <c r="A960" s="6" t="s">
        <v>4958</v>
      </c>
      <c r="B960" s="6" t="s">
        <v>2832</v>
      </c>
      <c r="C960" s="7">
        <v>1.59111842E9</v>
      </c>
      <c r="D960" s="8">
        <f t="shared" si="1"/>
        <v>43984.51412</v>
      </c>
      <c r="E960" s="9" t="s">
        <v>264</v>
      </c>
      <c r="F960" s="9" t="s">
        <v>4959</v>
      </c>
      <c r="G960" s="6" t="s">
        <v>4960</v>
      </c>
      <c r="H960" s="14" t="b">
        <v>0</v>
      </c>
      <c r="I960" s="9" t="s">
        <v>4961</v>
      </c>
      <c r="J960" s="10">
        <v>0.27418464</v>
      </c>
    </row>
    <row r="961">
      <c r="A961" s="6" t="s">
        <v>4958</v>
      </c>
      <c r="B961" s="6" t="s">
        <v>930</v>
      </c>
      <c r="C961" s="7">
        <v>1.591138855E9</v>
      </c>
      <c r="D961" s="8">
        <f t="shared" si="1"/>
        <v>43984.75064</v>
      </c>
      <c r="E961" s="9" t="s">
        <v>348</v>
      </c>
      <c r="F961" s="9" t="s">
        <v>4962</v>
      </c>
      <c r="G961" s="6" t="s">
        <v>4963</v>
      </c>
      <c r="H961" s="14" t="b">
        <v>0</v>
      </c>
      <c r="I961" s="9" t="s">
        <v>4964</v>
      </c>
      <c r="J961" s="10">
        <v>0.27418464</v>
      </c>
    </row>
    <row r="962">
      <c r="A962" s="6" t="s">
        <v>4965</v>
      </c>
      <c r="B962" s="6" t="s">
        <v>930</v>
      </c>
      <c r="C962" s="7">
        <v>1.592164248E9</v>
      </c>
      <c r="D962" s="8">
        <f t="shared" si="1"/>
        <v>43996.61861</v>
      </c>
      <c r="E962" s="9" t="s">
        <v>353</v>
      </c>
      <c r="F962" s="9" t="s">
        <v>4966</v>
      </c>
      <c r="G962" s="6" t="s">
        <v>4967</v>
      </c>
      <c r="H962" s="14" t="b">
        <v>0</v>
      </c>
      <c r="I962" s="9" t="s">
        <v>4968</v>
      </c>
      <c r="J962" s="10">
        <v>0.27412072</v>
      </c>
    </row>
    <row r="963">
      <c r="A963" s="6" t="s">
        <v>4969</v>
      </c>
      <c r="B963" s="6" t="s">
        <v>2623</v>
      </c>
      <c r="C963" s="7">
        <v>1.592434146E9</v>
      </c>
      <c r="D963" s="8">
        <f t="shared" si="1"/>
        <v>43999.74243</v>
      </c>
      <c r="E963" s="6" t="s">
        <v>32</v>
      </c>
      <c r="F963" s="9" t="s">
        <v>4970</v>
      </c>
      <c r="G963" s="6" t="s">
        <v>4971</v>
      </c>
      <c r="H963" s="14" t="b">
        <v>1</v>
      </c>
      <c r="I963" s="9" t="s">
        <v>4970</v>
      </c>
      <c r="J963" s="10">
        <v>0.27411202</v>
      </c>
    </row>
    <row r="964">
      <c r="A964" s="5" t="s">
        <v>4972</v>
      </c>
      <c r="B964" s="6" t="s">
        <v>930</v>
      </c>
      <c r="C964" s="7">
        <v>1.592098895E9</v>
      </c>
      <c r="D964" s="8">
        <f t="shared" si="1"/>
        <v>43995.86221</v>
      </c>
      <c r="E964" s="9" t="s">
        <v>413</v>
      </c>
      <c r="F964" s="9" t="s">
        <v>4973</v>
      </c>
      <c r="G964" s="6" t="s">
        <v>4974</v>
      </c>
      <c r="H964" s="14" t="b">
        <v>0</v>
      </c>
      <c r="I964" s="9" t="s">
        <v>4973</v>
      </c>
      <c r="J964" s="10">
        <v>0.27406648</v>
      </c>
    </row>
    <row r="965">
      <c r="A965" s="6" t="s">
        <v>4975</v>
      </c>
      <c r="B965" s="6" t="s">
        <v>930</v>
      </c>
      <c r="C965" s="7">
        <v>1.592163033E9</v>
      </c>
      <c r="D965" s="8">
        <f t="shared" si="1"/>
        <v>43996.60455</v>
      </c>
      <c r="E965" s="9" t="s">
        <v>2227</v>
      </c>
      <c r="F965" s="9" t="s">
        <v>4976</v>
      </c>
      <c r="G965" s="6" t="s">
        <v>4977</v>
      </c>
      <c r="H965" s="14" t="b">
        <v>0</v>
      </c>
      <c r="I965" s="9" t="s">
        <v>4978</v>
      </c>
      <c r="J965" s="10">
        <v>0.27328116</v>
      </c>
    </row>
    <row r="966">
      <c r="A966" s="6" t="s">
        <v>4979</v>
      </c>
      <c r="B966" s="6" t="s">
        <v>4980</v>
      </c>
      <c r="C966" s="7">
        <v>1.591397937E9</v>
      </c>
      <c r="D966" s="8">
        <f t="shared" si="1"/>
        <v>43987.74927</v>
      </c>
      <c r="E966" s="9" t="s">
        <v>36</v>
      </c>
      <c r="F966" s="9" t="s">
        <v>4981</v>
      </c>
      <c r="G966" s="6" t="s">
        <v>4982</v>
      </c>
      <c r="H966" s="14" t="b">
        <v>0</v>
      </c>
      <c r="I966" s="9" t="s">
        <v>4983</v>
      </c>
      <c r="J966" s="10">
        <v>0.27323592</v>
      </c>
    </row>
    <row r="967">
      <c r="A967" s="6" t="s">
        <v>4984</v>
      </c>
      <c r="B967" s="6" t="s">
        <v>996</v>
      </c>
      <c r="C967" s="7">
        <v>1.593354197E9</v>
      </c>
      <c r="D967" s="8">
        <f t="shared" si="1"/>
        <v>44010.39117</v>
      </c>
      <c r="E967" s="9" t="s">
        <v>111</v>
      </c>
      <c r="F967" s="9" t="s">
        <v>4985</v>
      </c>
      <c r="G967" s="6" t="s">
        <v>4986</v>
      </c>
      <c r="H967" s="14" t="b">
        <v>0</v>
      </c>
      <c r="I967" s="9" t="s">
        <v>4987</v>
      </c>
      <c r="J967" s="10">
        <v>0.27314803</v>
      </c>
    </row>
    <row r="968">
      <c r="A968" s="6" t="s">
        <v>4988</v>
      </c>
      <c r="B968" s="6" t="s">
        <v>991</v>
      </c>
      <c r="C968" s="7">
        <v>1.591905407E9</v>
      </c>
      <c r="D968" s="8">
        <f t="shared" si="1"/>
        <v>43993.62277</v>
      </c>
      <c r="E968" s="9" t="s">
        <v>408</v>
      </c>
      <c r="F968" s="9" t="s">
        <v>4989</v>
      </c>
      <c r="G968" s="6" t="s">
        <v>4990</v>
      </c>
      <c r="H968" s="14" t="b">
        <v>0</v>
      </c>
      <c r="I968" s="9" t="s">
        <v>4991</v>
      </c>
      <c r="J968" s="10">
        <v>0.2722901</v>
      </c>
    </row>
    <row r="969">
      <c r="A969" s="6" t="s">
        <v>4992</v>
      </c>
      <c r="B969" s="6" t="s">
        <v>4993</v>
      </c>
      <c r="C969" s="7">
        <v>1.59292805E9</v>
      </c>
      <c r="D969" s="8">
        <f t="shared" si="1"/>
        <v>44005.45891</v>
      </c>
      <c r="E969" s="9" t="s">
        <v>17</v>
      </c>
      <c r="F969" s="9" t="s">
        <v>4994</v>
      </c>
      <c r="G969" s="6" t="s">
        <v>4995</v>
      </c>
      <c r="H969" s="14" t="b">
        <v>0</v>
      </c>
      <c r="I969" s="9" t="s">
        <v>4996</v>
      </c>
      <c r="J969" s="10">
        <v>0.27226996</v>
      </c>
    </row>
    <row r="970">
      <c r="A970" s="6" t="s">
        <v>4997</v>
      </c>
      <c r="B970" s="6" t="s">
        <v>1225</v>
      </c>
      <c r="C970" s="7">
        <v>1.591238708E9</v>
      </c>
      <c r="D970" s="8">
        <f t="shared" si="1"/>
        <v>43985.90634</v>
      </c>
      <c r="E970" s="9" t="s">
        <v>111</v>
      </c>
      <c r="F970" s="9" t="s">
        <v>4998</v>
      </c>
      <c r="G970" s="6" t="s">
        <v>4999</v>
      </c>
      <c r="H970" s="14" t="b">
        <v>0</v>
      </c>
      <c r="I970" s="9" t="s">
        <v>5000</v>
      </c>
      <c r="J970" s="10">
        <v>0.2720677</v>
      </c>
    </row>
    <row r="971">
      <c r="A971" s="6" t="s">
        <v>5001</v>
      </c>
      <c r="B971" s="6" t="s">
        <v>1041</v>
      </c>
      <c r="C971" s="7">
        <v>1.59253437E9</v>
      </c>
      <c r="D971" s="8">
        <f t="shared" si="1"/>
        <v>44000.90243</v>
      </c>
      <c r="E971" s="9" t="s">
        <v>23</v>
      </c>
      <c r="F971" s="9" t="s">
        <v>5002</v>
      </c>
      <c r="G971" s="6" t="s">
        <v>5003</v>
      </c>
      <c r="H971" s="14" t="b">
        <v>0</v>
      </c>
      <c r="I971" s="9" t="s">
        <v>5004</v>
      </c>
      <c r="J971" s="10">
        <v>0.27164617</v>
      </c>
    </row>
    <row r="972">
      <c r="A972" s="6" t="s">
        <v>5005</v>
      </c>
      <c r="B972" s="6" t="s">
        <v>1270</v>
      </c>
      <c r="C972" s="7">
        <v>1.592430762E9</v>
      </c>
      <c r="D972" s="8">
        <f t="shared" si="1"/>
        <v>43999.70326</v>
      </c>
      <c r="E972" s="9" t="s">
        <v>23</v>
      </c>
      <c r="F972" s="6" t="s">
        <v>5006</v>
      </c>
      <c r="G972" s="6" t="s">
        <v>5007</v>
      </c>
      <c r="H972" s="14" t="b">
        <v>0</v>
      </c>
      <c r="I972" s="9" t="s">
        <v>5008</v>
      </c>
      <c r="J972" s="10">
        <v>0.2715327</v>
      </c>
    </row>
    <row r="973">
      <c r="A973" s="6" t="s">
        <v>5009</v>
      </c>
      <c r="B973" s="6" t="s">
        <v>1522</v>
      </c>
      <c r="C973" s="7">
        <v>1.592016501E9</v>
      </c>
      <c r="D973" s="8">
        <f t="shared" si="1"/>
        <v>43994.90858</v>
      </c>
      <c r="E973" s="9" t="s">
        <v>23</v>
      </c>
      <c r="F973" s="9" t="s">
        <v>5010</v>
      </c>
      <c r="G973" s="6" t="s">
        <v>5011</v>
      </c>
      <c r="H973" s="14" t="b">
        <v>0</v>
      </c>
      <c r="I973" s="9" t="s">
        <v>5010</v>
      </c>
      <c r="J973" s="10">
        <v>0.27132115</v>
      </c>
    </row>
    <row r="974">
      <c r="A974" s="5" t="s">
        <v>5012</v>
      </c>
      <c r="B974" s="6" t="s">
        <v>930</v>
      </c>
      <c r="C974" s="7">
        <v>1.593044402E9</v>
      </c>
      <c r="D974" s="8">
        <f t="shared" si="1"/>
        <v>44006.80558</v>
      </c>
      <c r="E974" s="9" t="s">
        <v>5013</v>
      </c>
      <c r="F974" s="9" t="s">
        <v>5014</v>
      </c>
      <c r="G974" s="6" t="s">
        <v>5015</v>
      </c>
      <c r="H974" s="14" t="b">
        <v>0</v>
      </c>
      <c r="I974" s="9" t="s">
        <v>5016</v>
      </c>
      <c r="J974" s="10">
        <v>0.27123332</v>
      </c>
    </row>
    <row r="975">
      <c r="A975" s="6" t="s">
        <v>5017</v>
      </c>
      <c r="B975" s="6" t="s">
        <v>5018</v>
      </c>
      <c r="C975" s="7">
        <v>1.591679101E9</v>
      </c>
      <c r="D975" s="8">
        <f t="shared" si="1"/>
        <v>43991.00348</v>
      </c>
      <c r="E975" s="9" t="s">
        <v>1921</v>
      </c>
      <c r="F975" s="9" t="s">
        <v>5019</v>
      </c>
      <c r="G975" s="6" t="s">
        <v>5020</v>
      </c>
      <c r="H975" s="14" t="b">
        <v>0</v>
      </c>
      <c r="I975" s="9" t="s">
        <v>5021</v>
      </c>
      <c r="J975" s="10">
        <v>0.27059957</v>
      </c>
    </row>
    <row r="976">
      <c r="A976" s="6" t="s">
        <v>5022</v>
      </c>
      <c r="B976" s="6" t="s">
        <v>2603</v>
      </c>
      <c r="C976" s="7">
        <v>1.591422539E9</v>
      </c>
      <c r="D976" s="8">
        <f t="shared" si="1"/>
        <v>43988.03402</v>
      </c>
      <c r="E976" s="9" t="s">
        <v>23</v>
      </c>
      <c r="F976" s="9" t="s">
        <v>5023</v>
      </c>
      <c r="G976" s="6" t="s">
        <v>5024</v>
      </c>
      <c r="H976" s="14" t="b">
        <v>0</v>
      </c>
      <c r="I976" s="9" t="s">
        <v>5025</v>
      </c>
      <c r="J976" s="10">
        <v>0.2700135</v>
      </c>
    </row>
    <row r="977">
      <c r="A977" s="6" t="s">
        <v>5026</v>
      </c>
      <c r="B977" s="6" t="s">
        <v>5027</v>
      </c>
      <c r="C977" s="7">
        <v>1.593053043E9</v>
      </c>
      <c r="D977" s="8">
        <f t="shared" si="1"/>
        <v>44006.90559</v>
      </c>
      <c r="E977" s="9" t="s">
        <v>1464</v>
      </c>
      <c r="F977" s="9" t="s">
        <v>5028</v>
      </c>
      <c r="G977" s="6" t="s">
        <v>5029</v>
      </c>
      <c r="H977" s="14" t="b">
        <v>0</v>
      </c>
      <c r="I977" s="9" t="s">
        <v>5030</v>
      </c>
      <c r="J977" s="10">
        <v>0.26984486</v>
      </c>
    </row>
    <row r="978">
      <c r="A978" s="6" t="s">
        <v>5031</v>
      </c>
      <c r="B978" s="6" t="s">
        <v>5032</v>
      </c>
      <c r="C978" s="7">
        <v>1.593225158E9</v>
      </c>
      <c r="D978" s="8">
        <f t="shared" si="1"/>
        <v>44008.89766</v>
      </c>
      <c r="E978" s="6" t="s">
        <v>32</v>
      </c>
      <c r="F978" s="9" t="s">
        <v>5033</v>
      </c>
      <c r="G978" s="6" t="s">
        <v>5034</v>
      </c>
      <c r="H978" s="14" t="b">
        <v>1</v>
      </c>
      <c r="I978" s="9" t="s">
        <v>5033</v>
      </c>
      <c r="J978" s="10">
        <v>0.269044</v>
      </c>
    </row>
    <row r="979">
      <c r="A979" s="6" t="s">
        <v>5035</v>
      </c>
      <c r="B979" s="6" t="s">
        <v>5036</v>
      </c>
      <c r="C979" s="7">
        <v>1.593055234E9</v>
      </c>
      <c r="D979" s="8">
        <f t="shared" si="1"/>
        <v>44006.93095</v>
      </c>
      <c r="E979" s="9" t="s">
        <v>413</v>
      </c>
      <c r="F979" s="9" t="s">
        <v>5037</v>
      </c>
      <c r="G979" s="6" t="s">
        <v>5038</v>
      </c>
      <c r="H979" s="14" t="b">
        <v>0</v>
      </c>
      <c r="I979" s="9" t="s">
        <v>5039</v>
      </c>
      <c r="J979" s="10">
        <v>0.26796126</v>
      </c>
    </row>
    <row r="980">
      <c r="A980" s="5" t="s">
        <v>5040</v>
      </c>
      <c r="B980" s="6" t="s">
        <v>3104</v>
      </c>
      <c r="C980" s="7">
        <v>1.591475729E9</v>
      </c>
      <c r="D980" s="8">
        <f t="shared" si="1"/>
        <v>43988.64964</v>
      </c>
      <c r="E980" s="9" t="s">
        <v>23</v>
      </c>
      <c r="F980" s="9" t="s">
        <v>5041</v>
      </c>
      <c r="G980" s="6" t="s">
        <v>5042</v>
      </c>
      <c r="H980" s="14" t="b">
        <v>0</v>
      </c>
      <c r="I980" s="9" t="s">
        <v>5043</v>
      </c>
      <c r="J980" s="10">
        <v>0.2673466</v>
      </c>
    </row>
    <row r="981">
      <c r="A981" s="6" t="s">
        <v>5044</v>
      </c>
      <c r="B981" s="6" t="s">
        <v>5045</v>
      </c>
      <c r="C981" s="7">
        <v>1.591390066E9</v>
      </c>
      <c r="D981" s="8">
        <f t="shared" si="1"/>
        <v>43987.65817</v>
      </c>
      <c r="E981" s="6" t="s">
        <v>32</v>
      </c>
      <c r="F981" s="9" t="s">
        <v>5046</v>
      </c>
      <c r="G981" s="6" t="s">
        <v>5047</v>
      </c>
      <c r="H981" s="14" t="b">
        <v>1</v>
      </c>
      <c r="I981" s="9" t="s">
        <v>5046</v>
      </c>
      <c r="J981" s="10">
        <v>0.2668555</v>
      </c>
    </row>
    <row r="982">
      <c r="A982" s="5" t="s">
        <v>5048</v>
      </c>
      <c r="B982" s="6" t="s">
        <v>3576</v>
      </c>
      <c r="C982" s="7">
        <v>1.592777197E9</v>
      </c>
      <c r="D982" s="8">
        <f t="shared" si="1"/>
        <v>44003.71293</v>
      </c>
      <c r="E982" s="6" t="s">
        <v>4142</v>
      </c>
      <c r="F982" s="9" t="s">
        <v>5049</v>
      </c>
      <c r="G982" s="6" t="s">
        <v>5050</v>
      </c>
      <c r="H982" s="14" t="b">
        <v>0</v>
      </c>
      <c r="I982" s="9" t="s">
        <v>5051</v>
      </c>
      <c r="J982" s="10">
        <v>0.26677427</v>
      </c>
    </row>
    <row r="983">
      <c r="A983" s="6" t="s">
        <v>5052</v>
      </c>
      <c r="B983" s="6" t="s">
        <v>1281</v>
      </c>
      <c r="C983" s="7">
        <v>1.591187115E9</v>
      </c>
      <c r="D983" s="8">
        <f t="shared" si="1"/>
        <v>43985.3092</v>
      </c>
      <c r="E983" s="9" t="s">
        <v>723</v>
      </c>
      <c r="F983" s="9" t="s">
        <v>5053</v>
      </c>
      <c r="G983" s="6" t="s">
        <v>5054</v>
      </c>
      <c r="H983" s="14" t="b">
        <v>0</v>
      </c>
      <c r="I983" s="9" t="s">
        <v>5055</v>
      </c>
      <c r="J983" s="10">
        <v>0.26664263</v>
      </c>
    </row>
    <row r="984">
      <c r="A984" s="5" t="s">
        <v>5056</v>
      </c>
      <c r="B984" s="6" t="s">
        <v>930</v>
      </c>
      <c r="C984" s="7">
        <v>1.593453598E9</v>
      </c>
      <c r="D984" s="8">
        <f t="shared" si="1"/>
        <v>44011.54164</v>
      </c>
      <c r="E984" s="9" t="s">
        <v>413</v>
      </c>
      <c r="F984" s="9" t="s">
        <v>5057</v>
      </c>
      <c r="G984" s="6" t="s">
        <v>5058</v>
      </c>
      <c r="H984" s="14" t="b">
        <v>0</v>
      </c>
      <c r="I984" s="9" t="s">
        <v>5059</v>
      </c>
      <c r="J984" s="10">
        <v>0.2666409</v>
      </c>
    </row>
    <row r="985">
      <c r="A985" s="6" t="s">
        <v>5060</v>
      </c>
      <c r="B985" s="6" t="s">
        <v>991</v>
      </c>
      <c r="C985" s="7">
        <v>1.59226434E9</v>
      </c>
      <c r="D985" s="8">
        <f t="shared" si="1"/>
        <v>43997.77708</v>
      </c>
      <c r="E985" s="9" t="s">
        <v>17</v>
      </c>
      <c r="F985" s="9" t="s">
        <v>5061</v>
      </c>
      <c r="G985" s="6" t="s">
        <v>5062</v>
      </c>
      <c r="H985" s="14" t="b">
        <v>0</v>
      </c>
      <c r="I985" s="9" t="s">
        <v>5063</v>
      </c>
      <c r="J985" s="10">
        <v>0.26657173</v>
      </c>
    </row>
    <row r="986">
      <c r="A986" s="6" t="s">
        <v>5064</v>
      </c>
      <c r="B986" s="6" t="s">
        <v>930</v>
      </c>
      <c r="C986" s="7">
        <v>1.592678515E9</v>
      </c>
      <c r="D986" s="8">
        <f t="shared" si="1"/>
        <v>44002.57078</v>
      </c>
      <c r="E986" s="9" t="s">
        <v>413</v>
      </c>
      <c r="F986" s="9" t="s">
        <v>5065</v>
      </c>
      <c r="G986" s="6" t="s">
        <v>5066</v>
      </c>
      <c r="H986" s="14" t="b">
        <v>0</v>
      </c>
      <c r="I986" s="9" t="s">
        <v>5067</v>
      </c>
      <c r="J986" s="10">
        <v>0.26588055</v>
      </c>
    </row>
    <row r="987">
      <c r="A987" s="6" t="s">
        <v>5068</v>
      </c>
      <c r="B987" s="6" t="s">
        <v>2908</v>
      </c>
      <c r="C987" s="7">
        <v>1.591573502E9</v>
      </c>
      <c r="D987" s="8">
        <f t="shared" si="1"/>
        <v>43989.78127</v>
      </c>
      <c r="E987" s="6" t="s">
        <v>32</v>
      </c>
      <c r="F987" s="9" t="s">
        <v>5069</v>
      </c>
      <c r="G987" s="6" t="s">
        <v>5070</v>
      </c>
      <c r="H987" s="14" t="b">
        <v>1</v>
      </c>
      <c r="I987" s="9" t="s">
        <v>5069</v>
      </c>
      <c r="J987" s="10">
        <v>0.2654397</v>
      </c>
    </row>
    <row r="988">
      <c r="A988" s="6" t="s">
        <v>5071</v>
      </c>
      <c r="B988" s="6" t="s">
        <v>1926</v>
      </c>
      <c r="C988" s="7">
        <v>1.591047059E9</v>
      </c>
      <c r="D988" s="8">
        <f t="shared" si="1"/>
        <v>43983.68818</v>
      </c>
      <c r="E988" s="6" t="s">
        <v>5072</v>
      </c>
      <c r="F988" s="9" t="s">
        <v>5073</v>
      </c>
      <c r="G988" s="6" t="s">
        <v>5074</v>
      </c>
      <c r="H988" s="14" t="b">
        <v>0</v>
      </c>
      <c r="I988" s="6" t="s">
        <v>5075</v>
      </c>
      <c r="J988" s="10">
        <v>0.26517922</v>
      </c>
    </row>
    <row r="989">
      <c r="A989" s="6" t="s">
        <v>5076</v>
      </c>
      <c r="B989" s="6" t="s">
        <v>5077</v>
      </c>
      <c r="C989" s="7">
        <v>1.592067245E9</v>
      </c>
      <c r="D989" s="8">
        <f t="shared" si="1"/>
        <v>43995.49589</v>
      </c>
      <c r="E989" s="9" t="s">
        <v>5078</v>
      </c>
      <c r="F989" s="9" t="s">
        <v>5079</v>
      </c>
      <c r="G989" s="6" t="s">
        <v>5080</v>
      </c>
      <c r="H989" s="14" t="b">
        <v>0</v>
      </c>
      <c r="I989" s="9" t="s">
        <v>5079</v>
      </c>
      <c r="J989" s="10">
        <v>0.2651614</v>
      </c>
    </row>
    <row r="990">
      <c r="A990" s="6" t="s">
        <v>5081</v>
      </c>
      <c r="B990" s="6" t="s">
        <v>930</v>
      </c>
      <c r="C990" s="7">
        <v>1.593453566E9</v>
      </c>
      <c r="D990" s="8">
        <f t="shared" si="1"/>
        <v>44011.54127</v>
      </c>
      <c r="E990" s="9" t="s">
        <v>413</v>
      </c>
      <c r="F990" s="9" t="s">
        <v>5082</v>
      </c>
      <c r="G990" s="6" t="s">
        <v>5083</v>
      </c>
      <c r="H990" s="14" t="b">
        <v>0</v>
      </c>
      <c r="I990" s="9" t="s">
        <v>5084</v>
      </c>
      <c r="J990" s="10">
        <v>0.2651032</v>
      </c>
    </row>
    <row r="991">
      <c r="A991" s="6" t="s">
        <v>5085</v>
      </c>
      <c r="B991" s="6" t="s">
        <v>5086</v>
      </c>
      <c r="C991" s="7">
        <v>1.591274768E9</v>
      </c>
      <c r="D991" s="8">
        <f t="shared" si="1"/>
        <v>43986.3237</v>
      </c>
      <c r="E991" s="9" t="s">
        <v>413</v>
      </c>
      <c r="F991" s="9" t="s">
        <v>5087</v>
      </c>
      <c r="G991" s="6" t="s">
        <v>5088</v>
      </c>
      <c r="H991" s="14" t="b">
        <v>0</v>
      </c>
      <c r="I991" s="9" t="s">
        <v>5089</v>
      </c>
      <c r="J991" s="10">
        <v>0.26450714</v>
      </c>
    </row>
    <row r="992">
      <c r="A992" s="6" t="s">
        <v>5090</v>
      </c>
      <c r="B992" s="6" t="s">
        <v>872</v>
      </c>
      <c r="C992" s="7">
        <v>1.592416861E9</v>
      </c>
      <c r="D992" s="8">
        <f t="shared" si="1"/>
        <v>43999.54237</v>
      </c>
      <c r="E992" s="9" t="s">
        <v>23</v>
      </c>
      <c r="F992" s="9" t="s">
        <v>5091</v>
      </c>
      <c r="G992" s="6" t="s">
        <v>5092</v>
      </c>
      <c r="H992" s="14" t="b">
        <v>0</v>
      </c>
      <c r="I992" s="9" t="s">
        <v>5093</v>
      </c>
      <c r="J992" s="10">
        <v>0.2643966</v>
      </c>
    </row>
    <row r="993">
      <c r="A993" s="6" t="s">
        <v>5094</v>
      </c>
      <c r="B993" s="6" t="s">
        <v>5095</v>
      </c>
      <c r="C993" s="7">
        <v>1.592405687E9</v>
      </c>
      <c r="D993" s="8">
        <f t="shared" si="1"/>
        <v>43999.41304</v>
      </c>
      <c r="E993" s="9" t="s">
        <v>2631</v>
      </c>
      <c r="F993" s="9" t="s">
        <v>5096</v>
      </c>
      <c r="G993" s="6" t="s">
        <v>5097</v>
      </c>
      <c r="H993" s="14" t="b">
        <v>0</v>
      </c>
      <c r="I993" s="9" t="s">
        <v>5098</v>
      </c>
      <c r="J993" s="10">
        <v>0.26402482</v>
      </c>
    </row>
    <row r="994">
      <c r="A994" s="6" t="s">
        <v>5099</v>
      </c>
      <c r="B994" s="6" t="s">
        <v>1072</v>
      </c>
      <c r="C994" s="7">
        <v>1.591880071E9</v>
      </c>
      <c r="D994" s="8">
        <f t="shared" si="1"/>
        <v>43993.32953</v>
      </c>
      <c r="E994" s="9" t="s">
        <v>23</v>
      </c>
      <c r="F994" s="9" t="s">
        <v>5100</v>
      </c>
      <c r="G994" s="6" t="s">
        <v>5101</v>
      </c>
      <c r="H994" s="14" t="b">
        <v>0</v>
      </c>
      <c r="I994" s="9" t="s">
        <v>5102</v>
      </c>
      <c r="J994" s="10">
        <v>0.26396263</v>
      </c>
    </row>
    <row r="995">
      <c r="A995" s="6" t="s">
        <v>5103</v>
      </c>
      <c r="B995" s="6" t="s">
        <v>930</v>
      </c>
      <c r="C995" s="7">
        <v>1.593214219E9</v>
      </c>
      <c r="D995" s="8">
        <f t="shared" si="1"/>
        <v>44008.77105</v>
      </c>
      <c r="E995" s="9" t="s">
        <v>3451</v>
      </c>
      <c r="F995" s="9" t="s">
        <v>5104</v>
      </c>
      <c r="G995" s="6" t="s">
        <v>5105</v>
      </c>
      <c r="H995" s="14" t="b">
        <v>0</v>
      </c>
      <c r="I995" s="9" t="s">
        <v>5104</v>
      </c>
      <c r="J995" s="10">
        <v>0.26259217</v>
      </c>
    </row>
    <row r="996">
      <c r="A996" s="6" t="s">
        <v>5106</v>
      </c>
      <c r="B996" s="6" t="s">
        <v>930</v>
      </c>
      <c r="C996" s="7">
        <v>1.593204557E9</v>
      </c>
      <c r="D996" s="8">
        <f t="shared" si="1"/>
        <v>44008.65922</v>
      </c>
      <c r="E996" s="9" t="s">
        <v>413</v>
      </c>
      <c r="F996" s="9" t="s">
        <v>5107</v>
      </c>
      <c r="G996" s="6" t="s">
        <v>5108</v>
      </c>
      <c r="H996" s="14" t="b">
        <v>0</v>
      </c>
      <c r="I996" s="9" t="s">
        <v>5109</v>
      </c>
      <c r="J996" s="10">
        <v>0.26253211</v>
      </c>
    </row>
    <row r="997">
      <c r="A997" s="6" t="s">
        <v>5110</v>
      </c>
      <c r="B997" s="6" t="s">
        <v>872</v>
      </c>
      <c r="C997" s="7">
        <v>1.592085049E9</v>
      </c>
      <c r="D997" s="8">
        <f t="shared" si="1"/>
        <v>43995.70196</v>
      </c>
      <c r="E997" s="9" t="s">
        <v>1688</v>
      </c>
      <c r="F997" s="9" t="s">
        <v>5111</v>
      </c>
      <c r="G997" s="6" t="s">
        <v>5112</v>
      </c>
      <c r="H997" s="14" t="b">
        <v>0</v>
      </c>
      <c r="I997" s="9" t="s">
        <v>5111</v>
      </c>
      <c r="J997" s="10">
        <v>0.26245147</v>
      </c>
    </row>
    <row r="998">
      <c r="A998" s="6" t="s">
        <v>5113</v>
      </c>
      <c r="B998" s="6" t="s">
        <v>5114</v>
      </c>
      <c r="C998" s="7">
        <v>1.593482948E9</v>
      </c>
      <c r="D998" s="8">
        <f t="shared" si="1"/>
        <v>44011.88134</v>
      </c>
      <c r="E998" s="6" t="s">
        <v>32</v>
      </c>
      <c r="F998" s="9" t="s">
        <v>5115</v>
      </c>
      <c r="G998" s="6" t="s">
        <v>5116</v>
      </c>
      <c r="H998" s="14" t="b">
        <v>1</v>
      </c>
      <c r="I998" s="9" t="s">
        <v>5115</v>
      </c>
      <c r="J998" s="10">
        <v>0.26219743</v>
      </c>
    </row>
    <row r="999">
      <c r="A999" s="6" t="s">
        <v>5117</v>
      </c>
      <c r="B999" s="6" t="s">
        <v>991</v>
      </c>
      <c r="C999" s="7">
        <v>1.593060231E9</v>
      </c>
      <c r="D999" s="8">
        <f t="shared" si="1"/>
        <v>44006.98878</v>
      </c>
      <c r="E999" s="9" t="s">
        <v>97</v>
      </c>
      <c r="F999" s="9" t="s">
        <v>5118</v>
      </c>
      <c r="G999" s="6" t="s">
        <v>5119</v>
      </c>
      <c r="H999" s="14" t="b">
        <v>0</v>
      </c>
      <c r="I999" s="9" t="s">
        <v>5120</v>
      </c>
      <c r="J999" s="10">
        <v>0.26179683</v>
      </c>
    </row>
    <row r="1000">
      <c r="A1000" s="6" t="s">
        <v>5121</v>
      </c>
      <c r="B1000" s="6" t="s">
        <v>5122</v>
      </c>
      <c r="C1000" s="7">
        <v>1.591731465E9</v>
      </c>
      <c r="D1000" s="8">
        <f t="shared" si="1"/>
        <v>43991.60955</v>
      </c>
      <c r="E1000" s="6" t="s">
        <v>32</v>
      </c>
      <c r="F1000" s="9" t="s">
        <v>5123</v>
      </c>
      <c r="G1000" s="6" t="s">
        <v>5124</v>
      </c>
      <c r="H1000" s="14" t="b">
        <v>1</v>
      </c>
      <c r="I1000" s="9" t="s">
        <v>5123</v>
      </c>
      <c r="J1000" s="10">
        <v>0.26151997</v>
      </c>
    </row>
    <row r="1001">
      <c r="A1001" s="6" t="s">
        <v>5125</v>
      </c>
      <c r="B1001" s="6" t="s">
        <v>3143</v>
      </c>
      <c r="C1001" s="7">
        <v>1.591272742E9</v>
      </c>
      <c r="D1001" s="8">
        <f t="shared" si="1"/>
        <v>43986.30025</v>
      </c>
      <c r="E1001" s="6" t="s">
        <v>32</v>
      </c>
      <c r="F1001" s="9" t="s">
        <v>5126</v>
      </c>
      <c r="G1001" s="6" t="s">
        <v>5127</v>
      </c>
      <c r="H1001" s="14" t="b">
        <v>1</v>
      </c>
      <c r="I1001" s="9" t="s">
        <v>5126</v>
      </c>
      <c r="J1001" s="10">
        <v>0.26096</v>
      </c>
    </row>
    <row r="1002">
      <c r="A1002" s="6" t="s">
        <v>5128</v>
      </c>
      <c r="B1002" s="6" t="s">
        <v>1041</v>
      </c>
      <c r="C1002" s="7">
        <v>1.592494795E9</v>
      </c>
      <c r="D1002" s="8">
        <f t="shared" si="1"/>
        <v>44000.44439</v>
      </c>
      <c r="E1002" s="9" t="s">
        <v>413</v>
      </c>
      <c r="F1002" s="9" t="s">
        <v>5129</v>
      </c>
      <c r="G1002" s="6" t="s">
        <v>5130</v>
      </c>
      <c r="H1002" s="14" t="b">
        <v>0</v>
      </c>
      <c r="I1002" s="9" t="s">
        <v>5131</v>
      </c>
      <c r="J1002" s="10">
        <v>0.2601053</v>
      </c>
    </row>
    <row r="1003">
      <c r="A1003" s="6" t="s">
        <v>5132</v>
      </c>
      <c r="B1003" s="6" t="s">
        <v>930</v>
      </c>
      <c r="C1003" s="7">
        <v>1.593131877E9</v>
      </c>
      <c r="D1003" s="8">
        <f t="shared" si="1"/>
        <v>44007.81802</v>
      </c>
      <c r="E1003" s="9" t="s">
        <v>413</v>
      </c>
      <c r="F1003" s="9" t="s">
        <v>5133</v>
      </c>
      <c r="G1003" s="6" t="s">
        <v>5134</v>
      </c>
      <c r="H1003" s="14" t="b">
        <v>0</v>
      </c>
      <c r="I1003" s="9" t="s">
        <v>5135</v>
      </c>
      <c r="J1003" s="10">
        <v>0.25954333</v>
      </c>
    </row>
    <row r="1004">
      <c r="A1004" s="6" t="s">
        <v>5136</v>
      </c>
      <c r="B1004" s="6" t="s">
        <v>5137</v>
      </c>
      <c r="C1004" s="7">
        <v>1.591429704E9</v>
      </c>
      <c r="D1004" s="8">
        <f t="shared" si="1"/>
        <v>43988.11694</v>
      </c>
      <c r="E1004" s="9" t="s">
        <v>173</v>
      </c>
      <c r="F1004" s="9" t="s">
        <v>5138</v>
      </c>
      <c r="G1004" s="6" t="s">
        <v>5139</v>
      </c>
      <c r="H1004" s="14" t="b">
        <v>0</v>
      </c>
      <c r="I1004" s="9" t="s">
        <v>5140</v>
      </c>
      <c r="J1004" s="10">
        <v>0.2594518</v>
      </c>
    </row>
    <row r="1005">
      <c r="A1005" s="6" t="s">
        <v>5141</v>
      </c>
      <c r="B1005" s="6" t="s">
        <v>2848</v>
      </c>
      <c r="C1005" s="7">
        <v>1.591321663E9</v>
      </c>
      <c r="D1005" s="8">
        <f t="shared" si="1"/>
        <v>43986.86647</v>
      </c>
      <c r="E1005" s="9" t="s">
        <v>23</v>
      </c>
      <c r="F1005" s="9" t="s">
        <v>5142</v>
      </c>
      <c r="G1005" s="6" t="s">
        <v>5143</v>
      </c>
      <c r="H1005" s="14" t="b">
        <v>0</v>
      </c>
      <c r="I1005" s="9" t="s">
        <v>5144</v>
      </c>
      <c r="J1005" s="10">
        <v>0.25940347</v>
      </c>
    </row>
    <row r="1006">
      <c r="A1006" s="6" t="s">
        <v>5145</v>
      </c>
      <c r="B1006" s="6" t="s">
        <v>5146</v>
      </c>
      <c r="C1006" s="7">
        <v>1.592633528E9</v>
      </c>
      <c r="D1006" s="8">
        <f t="shared" si="1"/>
        <v>44002.05009</v>
      </c>
      <c r="E1006" s="6" t="s">
        <v>32</v>
      </c>
      <c r="F1006" s="9" t="s">
        <v>5147</v>
      </c>
      <c r="G1006" s="6" t="s">
        <v>5148</v>
      </c>
      <c r="H1006" s="14" t="b">
        <v>1</v>
      </c>
      <c r="I1006" s="9" t="s">
        <v>5147</v>
      </c>
      <c r="J1006" s="10">
        <v>0.25899044</v>
      </c>
    </row>
    <row r="1007">
      <c r="A1007" s="6" t="s">
        <v>5149</v>
      </c>
      <c r="B1007" s="6" t="s">
        <v>5150</v>
      </c>
      <c r="C1007" s="7">
        <v>1.5911953E9</v>
      </c>
      <c r="D1007" s="8">
        <f t="shared" si="1"/>
        <v>43985.40394</v>
      </c>
      <c r="E1007" s="9" t="s">
        <v>17</v>
      </c>
      <c r="F1007" s="9" t="s">
        <v>5151</v>
      </c>
      <c r="G1007" s="6" t="s">
        <v>5152</v>
      </c>
      <c r="H1007" s="14" t="b">
        <v>0</v>
      </c>
      <c r="I1007" s="9" t="s">
        <v>5153</v>
      </c>
      <c r="J1007" s="10">
        <v>0.2582169</v>
      </c>
    </row>
    <row r="1008">
      <c r="A1008" s="6" t="s">
        <v>5149</v>
      </c>
      <c r="B1008" s="6" t="s">
        <v>5150</v>
      </c>
      <c r="C1008" s="7">
        <v>1.591195308E9</v>
      </c>
      <c r="D1008" s="8">
        <f t="shared" si="1"/>
        <v>43985.40403</v>
      </c>
      <c r="E1008" s="9" t="s">
        <v>17</v>
      </c>
      <c r="F1008" s="9" t="s">
        <v>5154</v>
      </c>
      <c r="G1008" s="6" t="s">
        <v>5155</v>
      </c>
      <c r="H1008" s="14" t="b">
        <v>0</v>
      </c>
      <c r="I1008" s="9" t="s">
        <v>5153</v>
      </c>
      <c r="J1008" s="10">
        <v>0.2582169</v>
      </c>
    </row>
    <row r="1009">
      <c r="A1009" s="6" t="s">
        <v>5156</v>
      </c>
      <c r="B1009" s="6" t="s">
        <v>1560</v>
      </c>
      <c r="C1009" s="7">
        <v>1.592155656E9</v>
      </c>
      <c r="D1009" s="8">
        <f t="shared" si="1"/>
        <v>43996.51917</v>
      </c>
      <c r="E1009" s="9" t="s">
        <v>17</v>
      </c>
      <c r="F1009" s="9" t="s">
        <v>5157</v>
      </c>
      <c r="G1009" s="6" t="s">
        <v>5158</v>
      </c>
      <c r="H1009" s="14" t="b">
        <v>0</v>
      </c>
      <c r="I1009" s="9" t="s">
        <v>5159</v>
      </c>
      <c r="J1009" s="10">
        <v>0.25761154</v>
      </c>
    </row>
    <row r="1010">
      <c r="A1010" s="6" t="s">
        <v>5160</v>
      </c>
      <c r="B1010" s="6" t="s">
        <v>1067</v>
      </c>
      <c r="C1010" s="7">
        <v>1.593017902E9</v>
      </c>
      <c r="D1010" s="8">
        <f t="shared" si="1"/>
        <v>44006.49887</v>
      </c>
      <c r="E1010" s="9" t="s">
        <v>111</v>
      </c>
      <c r="F1010" s="9" t="s">
        <v>5161</v>
      </c>
      <c r="G1010" s="6" t="s">
        <v>5162</v>
      </c>
      <c r="H1010" s="14" t="b">
        <v>0</v>
      </c>
      <c r="I1010" s="9" t="s">
        <v>5163</v>
      </c>
      <c r="J1010" s="10">
        <v>0.25667742</v>
      </c>
    </row>
    <row r="1011">
      <c r="A1011" s="6" t="s">
        <v>5164</v>
      </c>
      <c r="B1011" s="6" t="s">
        <v>991</v>
      </c>
      <c r="C1011" s="7">
        <v>1.59317555E9</v>
      </c>
      <c r="D1011" s="8">
        <f t="shared" si="1"/>
        <v>44008.3235</v>
      </c>
      <c r="E1011" s="9" t="s">
        <v>5165</v>
      </c>
      <c r="F1011" s="9" t="s">
        <v>5166</v>
      </c>
      <c r="G1011" s="6" t="s">
        <v>5167</v>
      </c>
      <c r="H1011" s="14" t="b">
        <v>0</v>
      </c>
      <c r="I1011" s="9" t="s">
        <v>5168</v>
      </c>
      <c r="J1011" s="10">
        <v>0.2564945</v>
      </c>
    </row>
    <row r="1012">
      <c r="A1012" s="6" t="s">
        <v>5169</v>
      </c>
      <c r="B1012" s="6" t="s">
        <v>930</v>
      </c>
      <c r="C1012" s="7">
        <v>1.591644316E9</v>
      </c>
      <c r="D1012" s="8">
        <f t="shared" si="1"/>
        <v>43990.60088</v>
      </c>
      <c r="E1012" s="9" t="s">
        <v>173</v>
      </c>
      <c r="F1012" s="9" t="s">
        <v>5170</v>
      </c>
      <c r="G1012" s="6" t="s">
        <v>5171</v>
      </c>
      <c r="H1012" s="14" t="b">
        <v>0</v>
      </c>
      <c r="I1012" s="9" t="s">
        <v>5172</v>
      </c>
      <c r="J1012" s="10">
        <v>0.2562901</v>
      </c>
    </row>
    <row r="1013">
      <c r="A1013" s="5" t="s">
        <v>5173</v>
      </c>
      <c r="B1013" s="6" t="s">
        <v>1522</v>
      </c>
      <c r="C1013" s="7">
        <v>1.592338918E9</v>
      </c>
      <c r="D1013" s="8">
        <f t="shared" si="1"/>
        <v>43998.64025</v>
      </c>
      <c r="E1013" s="9" t="s">
        <v>5174</v>
      </c>
      <c r="F1013" s="9" t="s">
        <v>5175</v>
      </c>
      <c r="G1013" s="6" t="s">
        <v>5176</v>
      </c>
      <c r="H1013" s="14" t="b">
        <v>0</v>
      </c>
      <c r="I1013" s="9" t="s">
        <v>5177</v>
      </c>
      <c r="J1013" s="10">
        <v>0.25517148</v>
      </c>
    </row>
    <row r="1014">
      <c r="A1014" s="6" t="s">
        <v>5178</v>
      </c>
      <c r="B1014" s="6" t="s">
        <v>930</v>
      </c>
      <c r="C1014" s="7">
        <v>1.591901329E9</v>
      </c>
      <c r="D1014" s="8">
        <f t="shared" si="1"/>
        <v>43993.57557</v>
      </c>
      <c r="E1014" s="9" t="s">
        <v>348</v>
      </c>
      <c r="F1014" s="9" t="s">
        <v>5179</v>
      </c>
      <c r="G1014" s="6" t="s">
        <v>5180</v>
      </c>
      <c r="H1014" s="14" t="b">
        <v>0</v>
      </c>
      <c r="I1014" s="9" t="s">
        <v>5181</v>
      </c>
      <c r="J1014" s="10">
        <v>0.25484413</v>
      </c>
    </row>
    <row r="1015">
      <c r="A1015" s="5" t="s">
        <v>5182</v>
      </c>
      <c r="B1015" s="6" t="s">
        <v>1281</v>
      </c>
      <c r="C1015" s="7">
        <v>1.592831035E9</v>
      </c>
      <c r="D1015" s="8">
        <f t="shared" si="1"/>
        <v>44004.33605</v>
      </c>
      <c r="E1015" s="9" t="s">
        <v>145</v>
      </c>
      <c r="F1015" s="9" t="s">
        <v>5183</v>
      </c>
      <c r="G1015" s="6" t="s">
        <v>5184</v>
      </c>
      <c r="H1015" s="14" t="b">
        <v>0</v>
      </c>
      <c r="I1015" s="9" t="s">
        <v>5185</v>
      </c>
      <c r="J1015" s="10">
        <v>0.2547886</v>
      </c>
    </row>
    <row r="1016">
      <c r="A1016" s="6" t="s">
        <v>5186</v>
      </c>
      <c r="B1016" s="6" t="s">
        <v>1492</v>
      </c>
      <c r="C1016" s="7">
        <v>1.592458359E9</v>
      </c>
      <c r="D1016" s="8">
        <f t="shared" si="1"/>
        <v>44000.02267</v>
      </c>
      <c r="E1016" s="9" t="s">
        <v>12</v>
      </c>
      <c r="F1016" s="9" t="s">
        <v>5187</v>
      </c>
      <c r="G1016" s="6" t="s">
        <v>5188</v>
      </c>
      <c r="H1016" s="14" t="b">
        <v>0</v>
      </c>
      <c r="I1016" s="9" t="s">
        <v>5189</v>
      </c>
      <c r="J1016" s="10">
        <v>0.2540484</v>
      </c>
    </row>
    <row r="1017">
      <c r="A1017" s="6" t="s">
        <v>5190</v>
      </c>
      <c r="B1017" s="6" t="s">
        <v>1239</v>
      </c>
      <c r="C1017" s="7">
        <v>1.592226241E9</v>
      </c>
      <c r="D1017" s="8">
        <f t="shared" si="1"/>
        <v>43997.33612</v>
      </c>
      <c r="E1017" s="9" t="s">
        <v>194</v>
      </c>
      <c r="F1017" s="9" t="s">
        <v>5191</v>
      </c>
      <c r="G1017" s="6" t="s">
        <v>5192</v>
      </c>
      <c r="H1017" s="14" t="b">
        <v>0</v>
      </c>
      <c r="I1017" s="9" t="s">
        <v>5193</v>
      </c>
      <c r="J1017" s="10">
        <v>0.25391537</v>
      </c>
    </row>
    <row r="1018">
      <c r="A1018" s="6" t="s">
        <v>5194</v>
      </c>
      <c r="B1018" s="6" t="s">
        <v>5195</v>
      </c>
      <c r="C1018" s="7">
        <v>1.591394113E9</v>
      </c>
      <c r="D1018" s="8">
        <f t="shared" si="1"/>
        <v>43987.70501</v>
      </c>
      <c r="E1018" s="9" t="s">
        <v>194</v>
      </c>
      <c r="F1018" s="9" t="s">
        <v>5196</v>
      </c>
      <c r="G1018" s="6" t="s">
        <v>5197</v>
      </c>
      <c r="H1018" s="14" t="b">
        <v>0</v>
      </c>
      <c r="I1018" s="9" t="s">
        <v>5198</v>
      </c>
      <c r="J1018" s="10">
        <v>0.25337312</v>
      </c>
    </row>
    <row r="1019">
      <c r="A1019" s="6" t="s">
        <v>5199</v>
      </c>
      <c r="B1019" s="6" t="s">
        <v>3031</v>
      </c>
      <c r="C1019" s="7">
        <v>1.591888017E9</v>
      </c>
      <c r="D1019" s="8">
        <f t="shared" si="1"/>
        <v>43993.42149</v>
      </c>
      <c r="E1019" s="9" t="s">
        <v>5200</v>
      </c>
      <c r="F1019" s="9" t="s">
        <v>5201</v>
      </c>
      <c r="G1019" s="6" t="s">
        <v>5202</v>
      </c>
      <c r="H1019" s="14" t="b">
        <v>0</v>
      </c>
      <c r="I1019" s="9" t="s">
        <v>5203</v>
      </c>
      <c r="J1019" s="10">
        <v>0.25335956</v>
      </c>
    </row>
    <row r="1020">
      <c r="A1020" s="6" t="s">
        <v>5204</v>
      </c>
      <c r="B1020" s="6" t="s">
        <v>987</v>
      </c>
      <c r="C1020" s="7">
        <v>1.591283485E9</v>
      </c>
      <c r="D1020" s="8">
        <f t="shared" si="1"/>
        <v>43986.42459</v>
      </c>
      <c r="E1020" s="9" t="s">
        <v>23</v>
      </c>
      <c r="F1020" s="9" t="s">
        <v>5205</v>
      </c>
      <c r="G1020" s="6" t="s">
        <v>5206</v>
      </c>
      <c r="H1020" s="14" t="b">
        <v>0</v>
      </c>
      <c r="I1020" s="9" t="s">
        <v>5207</v>
      </c>
      <c r="J1020" s="10">
        <v>0.25326702</v>
      </c>
    </row>
    <row r="1021">
      <c r="A1021" s="6" t="s">
        <v>5208</v>
      </c>
      <c r="B1021" s="6" t="s">
        <v>2030</v>
      </c>
      <c r="C1021" s="7">
        <v>1.592070966E9</v>
      </c>
      <c r="D1021" s="8">
        <f t="shared" si="1"/>
        <v>43995.53896</v>
      </c>
      <c r="E1021" s="9" t="s">
        <v>1872</v>
      </c>
      <c r="F1021" s="9" t="s">
        <v>5209</v>
      </c>
      <c r="G1021" s="6" t="s">
        <v>5210</v>
      </c>
      <c r="H1021" s="14" t="b">
        <v>0</v>
      </c>
      <c r="I1021" s="9" t="s">
        <v>5209</v>
      </c>
      <c r="J1021" s="10">
        <v>0.25302488</v>
      </c>
    </row>
    <row r="1022">
      <c r="A1022" s="6" t="s">
        <v>5211</v>
      </c>
      <c r="B1022" s="6" t="s">
        <v>1492</v>
      </c>
      <c r="C1022" s="7">
        <v>1.591119492E9</v>
      </c>
      <c r="D1022" s="8">
        <f t="shared" si="1"/>
        <v>43984.52653</v>
      </c>
      <c r="E1022" s="9" t="s">
        <v>23</v>
      </c>
      <c r="F1022" s="9" t="s">
        <v>5212</v>
      </c>
      <c r="G1022" s="6" t="s">
        <v>5213</v>
      </c>
      <c r="H1022" s="14" t="b">
        <v>0</v>
      </c>
      <c r="I1022" s="9" t="s">
        <v>5214</v>
      </c>
      <c r="J1022" s="10">
        <v>0.25267056</v>
      </c>
    </row>
    <row r="1023">
      <c r="A1023" s="6" t="s">
        <v>5215</v>
      </c>
      <c r="B1023" s="6" t="s">
        <v>3031</v>
      </c>
      <c r="C1023" s="7">
        <v>1.591800008E9</v>
      </c>
      <c r="D1023" s="8">
        <f t="shared" si="1"/>
        <v>43992.40287</v>
      </c>
      <c r="E1023" s="9" t="s">
        <v>353</v>
      </c>
      <c r="F1023" s="9" t="s">
        <v>5216</v>
      </c>
      <c r="G1023" s="6" t="s">
        <v>5217</v>
      </c>
      <c r="H1023" s="14" t="b">
        <v>0</v>
      </c>
      <c r="I1023" s="9" t="s">
        <v>5218</v>
      </c>
      <c r="J1023" s="10">
        <v>0.25255847</v>
      </c>
    </row>
    <row r="1024">
      <c r="A1024" s="6" t="s">
        <v>5219</v>
      </c>
      <c r="B1024" s="6" t="s">
        <v>991</v>
      </c>
      <c r="C1024" s="7">
        <v>1.59163032E9</v>
      </c>
      <c r="D1024" s="8">
        <f t="shared" si="1"/>
        <v>43990.43889</v>
      </c>
      <c r="E1024" s="9" t="s">
        <v>194</v>
      </c>
      <c r="F1024" s="9" t="s">
        <v>5220</v>
      </c>
      <c r="G1024" s="6" t="s">
        <v>5221</v>
      </c>
      <c r="H1024" s="14" t="b">
        <v>0</v>
      </c>
      <c r="I1024" s="9" t="s">
        <v>5222</v>
      </c>
      <c r="J1024" s="10">
        <v>0.25190973</v>
      </c>
    </row>
    <row r="1025">
      <c r="A1025" s="6" t="s">
        <v>5223</v>
      </c>
      <c r="B1025" s="6" t="s">
        <v>930</v>
      </c>
      <c r="C1025" s="7">
        <v>1.592943228E9</v>
      </c>
      <c r="D1025" s="8">
        <f t="shared" si="1"/>
        <v>44005.63458</v>
      </c>
      <c r="E1025" s="9" t="s">
        <v>413</v>
      </c>
      <c r="F1025" s="9" t="s">
        <v>5224</v>
      </c>
      <c r="G1025" s="6" t="s">
        <v>5225</v>
      </c>
      <c r="H1025" s="14" t="b">
        <v>0</v>
      </c>
      <c r="I1025" s="9" t="s">
        <v>5226</v>
      </c>
      <c r="J1025" s="10">
        <v>0.2516701</v>
      </c>
    </row>
    <row r="1026">
      <c r="A1026" s="6" t="s">
        <v>5227</v>
      </c>
      <c r="B1026" s="6" t="s">
        <v>987</v>
      </c>
      <c r="C1026" s="7">
        <v>1.593338692E9</v>
      </c>
      <c r="D1026" s="8">
        <f t="shared" si="1"/>
        <v>44010.21171</v>
      </c>
      <c r="E1026" s="9" t="s">
        <v>97</v>
      </c>
      <c r="F1026" s="9" t="s">
        <v>5228</v>
      </c>
      <c r="G1026" s="6" t="s">
        <v>5229</v>
      </c>
      <c r="H1026" s="14" t="b">
        <v>0</v>
      </c>
      <c r="I1026" s="9" t="s">
        <v>5228</v>
      </c>
      <c r="J1026" s="10">
        <v>0.25163326</v>
      </c>
    </row>
    <row r="1027">
      <c r="A1027" s="6" t="s">
        <v>5230</v>
      </c>
      <c r="B1027" s="6" t="s">
        <v>987</v>
      </c>
      <c r="C1027" s="7">
        <v>1.592711631E9</v>
      </c>
      <c r="D1027" s="8">
        <f t="shared" si="1"/>
        <v>44002.95406</v>
      </c>
      <c r="E1027" s="9" t="s">
        <v>23</v>
      </c>
      <c r="F1027" s="9" t="s">
        <v>5231</v>
      </c>
      <c r="G1027" s="6" t="s">
        <v>5232</v>
      </c>
      <c r="H1027" s="14" t="b">
        <v>0</v>
      </c>
      <c r="I1027" s="9" t="s">
        <v>5233</v>
      </c>
      <c r="J1027" s="10">
        <v>0.25114694</v>
      </c>
    </row>
    <row r="1028">
      <c r="A1028" s="6" t="s">
        <v>5234</v>
      </c>
      <c r="B1028" s="6" t="s">
        <v>1041</v>
      </c>
      <c r="C1028" s="7">
        <v>1.592431808E9</v>
      </c>
      <c r="D1028" s="8">
        <f t="shared" si="1"/>
        <v>43999.71537</v>
      </c>
      <c r="E1028" s="9" t="s">
        <v>23</v>
      </c>
      <c r="F1028" s="9" t="s">
        <v>5235</v>
      </c>
      <c r="G1028" s="6" t="s">
        <v>5236</v>
      </c>
      <c r="H1028" s="14" t="b">
        <v>0</v>
      </c>
      <c r="I1028" s="9" t="s">
        <v>5237</v>
      </c>
      <c r="J1028" s="10">
        <v>0.25070646</v>
      </c>
    </row>
    <row r="1029">
      <c r="A1029" s="6" t="s">
        <v>5238</v>
      </c>
      <c r="B1029" s="6" t="s">
        <v>1336</v>
      </c>
      <c r="C1029" s="7">
        <v>1.591067328E9</v>
      </c>
      <c r="D1029" s="8">
        <f t="shared" si="1"/>
        <v>43983.92278</v>
      </c>
      <c r="E1029" s="9" t="s">
        <v>12</v>
      </c>
      <c r="F1029" s="9" t="s">
        <v>5239</v>
      </c>
      <c r="G1029" s="6" t="s">
        <v>5240</v>
      </c>
      <c r="H1029" s="14" t="b">
        <v>0</v>
      </c>
      <c r="I1029" s="9" t="s">
        <v>5241</v>
      </c>
      <c r="J1029" s="10">
        <v>0.25067908</v>
      </c>
    </row>
    <row r="1030">
      <c r="A1030" s="6" t="s">
        <v>5242</v>
      </c>
      <c r="B1030" s="6" t="s">
        <v>925</v>
      </c>
      <c r="C1030" s="7">
        <v>1.591289285E9</v>
      </c>
      <c r="D1030" s="8">
        <f t="shared" si="1"/>
        <v>43986.49172</v>
      </c>
      <c r="E1030" s="9" t="s">
        <v>111</v>
      </c>
      <c r="F1030" s="9" t="s">
        <v>5243</v>
      </c>
      <c r="G1030" s="6" t="s">
        <v>5244</v>
      </c>
      <c r="H1030" s="14" t="b">
        <v>0</v>
      </c>
      <c r="I1030" s="9" t="s">
        <v>5245</v>
      </c>
      <c r="J1030" s="10">
        <v>0.25049797</v>
      </c>
    </row>
    <row r="1031">
      <c r="A1031" s="6" t="s">
        <v>5246</v>
      </c>
      <c r="B1031" s="6" t="s">
        <v>1610</v>
      </c>
      <c r="C1031" s="7">
        <v>1.59104764E9</v>
      </c>
      <c r="D1031" s="8">
        <f t="shared" si="1"/>
        <v>43983.69491</v>
      </c>
      <c r="E1031" s="9" t="s">
        <v>3668</v>
      </c>
      <c r="F1031" s="9" t="s">
        <v>5247</v>
      </c>
      <c r="G1031" s="6" t="s">
        <v>5248</v>
      </c>
      <c r="H1031" s="14" t="b">
        <v>0</v>
      </c>
      <c r="I1031" s="9" t="s">
        <v>5249</v>
      </c>
      <c r="J1031" s="10">
        <v>0.24949473</v>
      </c>
    </row>
    <row r="1032">
      <c r="A1032" s="6" t="s">
        <v>5250</v>
      </c>
      <c r="B1032" s="6" t="s">
        <v>1257</v>
      </c>
      <c r="C1032" s="7">
        <v>1.592617212E9</v>
      </c>
      <c r="D1032" s="8">
        <f t="shared" si="1"/>
        <v>44001.86125</v>
      </c>
      <c r="E1032" s="9" t="s">
        <v>23</v>
      </c>
      <c r="F1032" s="9" t="s">
        <v>5251</v>
      </c>
      <c r="G1032" s="6" t="s">
        <v>5252</v>
      </c>
      <c r="H1032" s="14" t="b">
        <v>0</v>
      </c>
      <c r="I1032" s="9" t="s">
        <v>5253</v>
      </c>
      <c r="J1032" s="10">
        <v>0.24919349</v>
      </c>
    </row>
    <row r="1033">
      <c r="A1033" s="12" t="s">
        <v>5254</v>
      </c>
      <c r="B1033" s="6" t="s">
        <v>2861</v>
      </c>
      <c r="C1033" s="7">
        <v>1.591155167E9</v>
      </c>
      <c r="D1033" s="8">
        <f t="shared" si="1"/>
        <v>43984.93943</v>
      </c>
      <c r="E1033" s="9" t="s">
        <v>321</v>
      </c>
      <c r="F1033" s="9" t="s">
        <v>5255</v>
      </c>
      <c r="G1033" s="6" t="s">
        <v>5256</v>
      </c>
      <c r="H1033" s="14" t="b">
        <v>0</v>
      </c>
      <c r="I1033" s="9" t="s">
        <v>5257</v>
      </c>
      <c r="J1033" s="10">
        <v>0.24916394</v>
      </c>
    </row>
    <row r="1034">
      <c r="A1034" s="6" t="s">
        <v>5258</v>
      </c>
      <c r="B1034" s="6" t="s">
        <v>5259</v>
      </c>
      <c r="C1034" s="7">
        <v>1.591114116E9</v>
      </c>
      <c r="D1034" s="8">
        <f t="shared" si="1"/>
        <v>43984.46431</v>
      </c>
      <c r="E1034" s="9" t="s">
        <v>12</v>
      </c>
      <c r="F1034" s="9" t="s">
        <v>5260</v>
      </c>
      <c r="G1034" s="6" t="s">
        <v>5261</v>
      </c>
      <c r="H1034" s="14" t="b">
        <v>0</v>
      </c>
      <c r="I1034" s="9" t="s">
        <v>5262</v>
      </c>
      <c r="J1034" s="10">
        <v>0.24908496</v>
      </c>
    </row>
    <row r="1035">
      <c r="A1035" s="6" t="s">
        <v>5263</v>
      </c>
      <c r="B1035" s="6" t="s">
        <v>5264</v>
      </c>
      <c r="C1035" s="7">
        <v>1.591210708E9</v>
      </c>
      <c r="D1035" s="8">
        <f t="shared" si="1"/>
        <v>43985.58227</v>
      </c>
      <c r="E1035" s="9" t="s">
        <v>23</v>
      </c>
      <c r="F1035" s="9" t="s">
        <v>5265</v>
      </c>
      <c r="G1035" s="6" t="s">
        <v>5266</v>
      </c>
      <c r="H1035" s="14" t="b">
        <v>0</v>
      </c>
      <c r="I1035" s="9" t="s">
        <v>5267</v>
      </c>
      <c r="J1035" s="10">
        <v>0.24864787</v>
      </c>
    </row>
    <row r="1036">
      <c r="A1036" s="6" t="s">
        <v>5268</v>
      </c>
      <c r="B1036" s="6" t="s">
        <v>1036</v>
      </c>
      <c r="C1036" s="7">
        <v>1.591806854E9</v>
      </c>
      <c r="D1036" s="8">
        <f t="shared" si="1"/>
        <v>43992.48211</v>
      </c>
      <c r="E1036" s="9" t="s">
        <v>23</v>
      </c>
      <c r="F1036" s="9" t="s">
        <v>5269</v>
      </c>
      <c r="G1036" s="6" t="s">
        <v>5270</v>
      </c>
      <c r="H1036" s="14" t="b">
        <v>0</v>
      </c>
      <c r="I1036" s="9" t="s">
        <v>5271</v>
      </c>
      <c r="J1036" s="10">
        <v>0.24835286</v>
      </c>
    </row>
    <row r="1037">
      <c r="A1037" s="6" t="s">
        <v>5272</v>
      </c>
      <c r="B1037" s="6" t="s">
        <v>3413</v>
      </c>
      <c r="C1037" s="7">
        <v>1.593492528E9</v>
      </c>
      <c r="D1037" s="8">
        <f t="shared" si="1"/>
        <v>44011.99222</v>
      </c>
      <c r="E1037" s="9" t="s">
        <v>111</v>
      </c>
      <c r="F1037" s="9" t="s">
        <v>5273</v>
      </c>
      <c r="G1037" s="6" t="s">
        <v>5274</v>
      </c>
      <c r="H1037" s="14" t="b">
        <v>0</v>
      </c>
      <c r="I1037" s="9" t="s">
        <v>5275</v>
      </c>
      <c r="J1037" s="10">
        <v>0.24827993</v>
      </c>
    </row>
    <row r="1038">
      <c r="A1038" s="6" t="s">
        <v>5276</v>
      </c>
      <c r="B1038" s="6" t="s">
        <v>5277</v>
      </c>
      <c r="C1038" s="7">
        <v>1.59267665E9</v>
      </c>
      <c r="D1038" s="8">
        <f t="shared" si="1"/>
        <v>44002.54919</v>
      </c>
      <c r="E1038" s="9" t="s">
        <v>1182</v>
      </c>
      <c r="F1038" s="9" t="s">
        <v>5278</v>
      </c>
      <c r="G1038" s="6" t="s">
        <v>5279</v>
      </c>
      <c r="H1038" s="14" t="b">
        <v>0</v>
      </c>
      <c r="I1038" s="9" t="s">
        <v>5280</v>
      </c>
      <c r="J1038" s="10">
        <v>0.24774934</v>
      </c>
    </row>
    <row r="1039">
      <c r="A1039" s="6" t="s">
        <v>5281</v>
      </c>
      <c r="B1039" s="6" t="s">
        <v>1057</v>
      </c>
      <c r="C1039" s="7">
        <v>1.592832188E9</v>
      </c>
      <c r="D1039" s="8">
        <f t="shared" si="1"/>
        <v>44004.3494</v>
      </c>
      <c r="E1039" s="9" t="s">
        <v>1888</v>
      </c>
      <c r="F1039" s="9" t="s">
        <v>5282</v>
      </c>
      <c r="G1039" s="6" t="s">
        <v>5283</v>
      </c>
      <c r="H1039" s="14" t="b">
        <v>0</v>
      </c>
      <c r="I1039" s="9" t="s">
        <v>5284</v>
      </c>
      <c r="J1039" s="10">
        <v>0.24740416</v>
      </c>
    </row>
    <row r="1040">
      <c r="A1040" s="5" t="s">
        <v>5285</v>
      </c>
      <c r="B1040" s="6" t="s">
        <v>872</v>
      </c>
      <c r="C1040" s="7">
        <v>1.591986925E9</v>
      </c>
      <c r="D1040" s="8">
        <f t="shared" si="1"/>
        <v>43994.56626</v>
      </c>
      <c r="E1040" s="9" t="s">
        <v>23</v>
      </c>
      <c r="F1040" s="9" t="s">
        <v>5286</v>
      </c>
      <c r="G1040" s="6" t="s">
        <v>5287</v>
      </c>
      <c r="H1040" s="14" t="b">
        <v>0</v>
      </c>
      <c r="I1040" s="9" t="s">
        <v>5286</v>
      </c>
      <c r="J1040" s="10">
        <v>0.24685083</v>
      </c>
    </row>
    <row r="1041">
      <c r="A1041" s="6" t="s">
        <v>5288</v>
      </c>
      <c r="B1041" s="6" t="s">
        <v>2354</v>
      </c>
      <c r="C1041" s="7">
        <v>1.59099254E9</v>
      </c>
      <c r="D1041" s="8">
        <f t="shared" si="1"/>
        <v>43983.05718</v>
      </c>
      <c r="E1041" s="9" t="s">
        <v>23</v>
      </c>
      <c r="F1041" s="9" t="s">
        <v>5289</v>
      </c>
      <c r="G1041" s="6" t="s">
        <v>5290</v>
      </c>
      <c r="H1041" s="14" t="b">
        <v>0</v>
      </c>
      <c r="I1041" s="9" t="s">
        <v>5291</v>
      </c>
      <c r="J1041" s="10">
        <v>0.24648513</v>
      </c>
    </row>
    <row r="1042">
      <c r="A1042" s="6" t="s">
        <v>5292</v>
      </c>
      <c r="B1042" s="6" t="s">
        <v>2669</v>
      </c>
      <c r="C1042" s="7">
        <v>1.591063995E9</v>
      </c>
      <c r="D1042" s="8">
        <f t="shared" si="1"/>
        <v>43983.8842</v>
      </c>
      <c r="E1042" s="9" t="s">
        <v>1921</v>
      </c>
      <c r="F1042" s="9" t="s">
        <v>5293</v>
      </c>
      <c r="G1042" s="6" t="s">
        <v>5294</v>
      </c>
      <c r="H1042" s="14" t="b">
        <v>0</v>
      </c>
      <c r="I1042" s="9" t="s">
        <v>5295</v>
      </c>
      <c r="J1042" s="10">
        <v>0.2460414</v>
      </c>
    </row>
    <row r="1043">
      <c r="A1043" s="5" t="s">
        <v>5296</v>
      </c>
      <c r="B1043" s="6" t="s">
        <v>987</v>
      </c>
      <c r="C1043" s="7">
        <v>1.592321663E9</v>
      </c>
      <c r="D1043" s="8">
        <f t="shared" si="1"/>
        <v>43998.44054</v>
      </c>
      <c r="E1043" s="9" t="s">
        <v>23</v>
      </c>
      <c r="F1043" s="9" t="s">
        <v>5297</v>
      </c>
      <c r="G1043" s="6" t="s">
        <v>5298</v>
      </c>
      <c r="H1043" s="14" t="b">
        <v>0</v>
      </c>
      <c r="I1043" s="9" t="s">
        <v>5299</v>
      </c>
      <c r="J1043" s="10">
        <v>0.24595995</v>
      </c>
    </row>
    <row r="1044">
      <c r="A1044" s="6" t="s">
        <v>5300</v>
      </c>
      <c r="B1044" s="6" t="s">
        <v>5301</v>
      </c>
      <c r="C1044" s="7">
        <v>1.591106071E9</v>
      </c>
      <c r="D1044" s="8">
        <f t="shared" si="1"/>
        <v>43984.37119</v>
      </c>
      <c r="E1044" s="9" t="s">
        <v>960</v>
      </c>
      <c r="F1044" s="9" t="s">
        <v>5302</v>
      </c>
      <c r="G1044" s="6" t="s">
        <v>5303</v>
      </c>
      <c r="H1044" s="14" t="b">
        <v>0</v>
      </c>
      <c r="I1044" s="9" t="s">
        <v>5304</v>
      </c>
      <c r="J1044" s="10">
        <v>0.24576691</v>
      </c>
    </row>
    <row r="1045">
      <c r="A1045" s="6" t="s">
        <v>5305</v>
      </c>
      <c r="B1045" s="6" t="s">
        <v>1287</v>
      </c>
      <c r="C1045" s="7">
        <v>1.59182882E9</v>
      </c>
      <c r="D1045" s="8">
        <f t="shared" si="1"/>
        <v>43992.73634</v>
      </c>
      <c r="E1045" s="9" t="s">
        <v>12</v>
      </c>
      <c r="F1045" s="9" t="s">
        <v>5306</v>
      </c>
      <c r="G1045" s="6" t="s">
        <v>5307</v>
      </c>
      <c r="H1045" s="14" t="b">
        <v>0</v>
      </c>
      <c r="I1045" s="9" t="s">
        <v>5308</v>
      </c>
      <c r="J1045" s="10">
        <v>0.24503468</v>
      </c>
    </row>
    <row r="1046">
      <c r="A1046" s="6" t="s">
        <v>5309</v>
      </c>
      <c r="B1046" s="6" t="s">
        <v>1364</v>
      </c>
      <c r="C1046" s="7">
        <v>1.591616805E9</v>
      </c>
      <c r="D1046" s="8">
        <f t="shared" si="1"/>
        <v>43990.28247</v>
      </c>
      <c r="E1046" s="9" t="s">
        <v>36</v>
      </c>
      <c r="F1046" s="9" t="s">
        <v>5310</v>
      </c>
      <c r="G1046" s="6" t="s">
        <v>5311</v>
      </c>
      <c r="H1046" s="14" t="b">
        <v>0</v>
      </c>
      <c r="I1046" s="9" t="s">
        <v>5312</v>
      </c>
      <c r="J1046" s="10">
        <v>0.24500258</v>
      </c>
    </row>
    <row r="1047">
      <c r="A1047" s="6" t="s">
        <v>5313</v>
      </c>
      <c r="B1047" s="6" t="s">
        <v>930</v>
      </c>
      <c r="C1047" s="7">
        <v>1.591376106E9</v>
      </c>
      <c r="D1047" s="8">
        <f t="shared" si="1"/>
        <v>43987.4966</v>
      </c>
      <c r="E1047" s="9" t="s">
        <v>348</v>
      </c>
      <c r="F1047" s="9" t="s">
        <v>5314</v>
      </c>
      <c r="G1047" s="6" t="s">
        <v>5315</v>
      </c>
      <c r="H1047" s="14" t="b">
        <v>0</v>
      </c>
      <c r="I1047" s="9" t="s">
        <v>5316</v>
      </c>
      <c r="J1047" s="10">
        <v>0.2450015</v>
      </c>
    </row>
    <row r="1048">
      <c r="A1048" s="6" t="s">
        <v>5317</v>
      </c>
      <c r="B1048" s="6" t="s">
        <v>930</v>
      </c>
      <c r="C1048" s="7">
        <v>1.592892597E9</v>
      </c>
      <c r="D1048" s="8">
        <f t="shared" si="1"/>
        <v>44005.04858</v>
      </c>
      <c r="E1048" s="9" t="s">
        <v>413</v>
      </c>
      <c r="F1048" s="9" t="s">
        <v>5318</v>
      </c>
      <c r="G1048" s="6" t="s">
        <v>5319</v>
      </c>
      <c r="H1048" s="14" t="b">
        <v>0</v>
      </c>
      <c r="I1048" s="9" t="s">
        <v>5320</v>
      </c>
      <c r="J1048" s="10">
        <v>0.24485272</v>
      </c>
    </row>
    <row r="1049">
      <c r="A1049" s="6" t="s">
        <v>5321</v>
      </c>
      <c r="B1049" s="6" t="s">
        <v>4539</v>
      </c>
      <c r="C1049" s="7">
        <v>1.59241912E9</v>
      </c>
      <c r="D1049" s="8">
        <f t="shared" si="1"/>
        <v>43999.56852</v>
      </c>
      <c r="E1049" s="9" t="s">
        <v>111</v>
      </c>
      <c r="F1049" s="9" t="s">
        <v>5322</v>
      </c>
      <c r="G1049" s="6" t="s">
        <v>5323</v>
      </c>
      <c r="H1049" s="14" t="b">
        <v>0</v>
      </c>
      <c r="I1049" s="9" t="s">
        <v>5324</v>
      </c>
      <c r="J1049" s="10">
        <v>0.24483266</v>
      </c>
    </row>
    <row r="1050">
      <c r="A1050" s="6" t="s">
        <v>5325</v>
      </c>
      <c r="B1050" s="6" t="s">
        <v>5326</v>
      </c>
      <c r="C1050" s="7">
        <v>1.591290155E9</v>
      </c>
      <c r="D1050" s="8">
        <f t="shared" si="1"/>
        <v>43986.50179</v>
      </c>
      <c r="E1050" s="9" t="s">
        <v>1605</v>
      </c>
      <c r="F1050" s="9" t="s">
        <v>5327</v>
      </c>
      <c r="G1050" s="6" t="s">
        <v>5328</v>
      </c>
      <c r="H1050" s="14" t="b">
        <v>0</v>
      </c>
      <c r="I1050" s="9" t="s">
        <v>5329</v>
      </c>
      <c r="J1050" s="10">
        <v>0.24479769</v>
      </c>
    </row>
    <row r="1051">
      <c r="A1051" s="6" t="s">
        <v>5325</v>
      </c>
      <c r="B1051" s="6" t="s">
        <v>1234</v>
      </c>
      <c r="C1051" s="7">
        <v>1.591307518E9</v>
      </c>
      <c r="D1051" s="8">
        <f t="shared" si="1"/>
        <v>43986.70275</v>
      </c>
      <c r="E1051" s="9" t="s">
        <v>1605</v>
      </c>
      <c r="F1051" s="9" t="s">
        <v>5330</v>
      </c>
      <c r="G1051" s="6" t="s">
        <v>5331</v>
      </c>
      <c r="H1051" s="14" t="b">
        <v>0</v>
      </c>
      <c r="I1051" s="9" t="s">
        <v>5329</v>
      </c>
      <c r="J1051" s="10">
        <v>0.24479769</v>
      </c>
    </row>
    <row r="1052">
      <c r="A1052" s="6" t="s">
        <v>5332</v>
      </c>
      <c r="B1052" s="6" t="s">
        <v>2505</v>
      </c>
      <c r="C1052" s="7">
        <v>1.591232323E9</v>
      </c>
      <c r="D1052" s="8">
        <f t="shared" si="1"/>
        <v>43985.83244</v>
      </c>
      <c r="E1052" s="9" t="s">
        <v>12</v>
      </c>
      <c r="F1052" s="9" t="s">
        <v>5333</v>
      </c>
      <c r="G1052" s="6" t="s">
        <v>5334</v>
      </c>
      <c r="H1052" s="14" t="b">
        <v>0</v>
      </c>
      <c r="I1052" s="9" t="s">
        <v>5335</v>
      </c>
      <c r="J1052" s="10">
        <v>0.24430144</v>
      </c>
    </row>
    <row r="1053">
      <c r="A1053" s="6" t="s">
        <v>5336</v>
      </c>
      <c r="B1053" s="6" t="s">
        <v>5337</v>
      </c>
      <c r="C1053" s="7">
        <v>1.59115566E9</v>
      </c>
      <c r="D1053" s="8">
        <f t="shared" si="1"/>
        <v>43984.94514</v>
      </c>
      <c r="E1053" s="9" t="s">
        <v>17</v>
      </c>
      <c r="F1053" s="9" t="s">
        <v>5338</v>
      </c>
      <c r="G1053" s="6" t="s">
        <v>5339</v>
      </c>
      <c r="H1053" s="14" t="b">
        <v>0</v>
      </c>
      <c r="I1053" s="9" t="s">
        <v>5340</v>
      </c>
      <c r="J1053" s="10">
        <v>0.24425137</v>
      </c>
    </row>
    <row r="1054">
      <c r="A1054" s="6" t="s">
        <v>5341</v>
      </c>
      <c r="B1054" s="6" t="s">
        <v>1701</v>
      </c>
      <c r="C1054" s="7">
        <v>1.592502688E9</v>
      </c>
      <c r="D1054" s="8">
        <f t="shared" si="1"/>
        <v>44000.53574</v>
      </c>
      <c r="E1054" s="9" t="s">
        <v>23</v>
      </c>
      <c r="F1054" s="9" t="s">
        <v>5342</v>
      </c>
      <c r="G1054" s="6" t="s">
        <v>5343</v>
      </c>
      <c r="H1054" s="14" t="b">
        <v>0</v>
      </c>
      <c r="I1054" s="9" t="s">
        <v>5344</v>
      </c>
      <c r="J1054" s="10">
        <v>0.2442359</v>
      </c>
    </row>
    <row r="1055">
      <c r="A1055" s="6" t="s">
        <v>5345</v>
      </c>
      <c r="B1055" s="6" t="s">
        <v>930</v>
      </c>
      <c r="C1055" s="7">
        <v>1.591063513E9</v>
      </c>
      <c r="D1055" s="8">
        <f t="shared" si="1"/>
        <v>43983.87862</v>
      </c>
      <c r="E1055" s="9" t="s">
        <v>264</v>
      </c>
      <c r="F1055" s="9" t="s">
        <v>5346</v>
      </c>
      <c r="G1055" s="6" t="s">
        <v>5347</v>
      </c>
      <c r="H1055" s="14" t="b">
        <v>0</v>
      </c>
      <c r="I1055" s="9" t="s">
        <v>5348</v>
      </c>
      <c r="J1055" s="10">
        <v>0.24412405</v>
      </c>
    </row>
    <row r="1056">
      <c r="A1056" s="6" t="s">
        <v>5349</v>
      </c>
      <c r="B1056" s="6" t="s">
        <v>5350</v>
      </c>
      <c r="C1056" s="7">
        <v>1.591133328E9</v>
      </c>
      <c r="D1056" s="8">
        <f t="shared" si="1"/>
        <v>43984.68667</v>
      </c>
      <c r="E1056" s="9" t="s">
        <v>17</v>
      </c>
      <c r="F1056" s="9" t="s">
        <v>5351</v>
      </c>
      <c r="G1056" s="6" t="s">
        <v>5352</v>
      </c>
      <c r="H1056" s="14" t="b">
        <v>0</v>
      </c>
      <c r="I1056" s="9" t="s">
        <v>5353</v>
      </c>
      <c r="J1056" s="10">
        <v>0.2440582</v>
      </c>
    </row>
    <row r="1057">
      <c r="A1057" s="6" t="s">
        <v>5354</v>
      </c>
      <c r="B1057" s="6" t="s">
        <v>3858</v>
      </c>
      <c r="C1057" s="7">
        <v>1.592536598E9</v>
      </c>
      <c r="D1057" s="8">
        <f t="shared" si="1"/>
        <v>44000.92822</v>
      </c>
      <c r="E1057" s="9" t="s">
        <v>23</v>
      </c>
      <c r="F1057" s="9" t="s">
        <v>5355</v>
      </c>
      <c r="G1057" s="6" t="s">
        <v>5356</v>
      </c>
      <c r="H1057" s="14" t="b">
        <v>0</v>
      </c>
      <c r="I1057" s="9" t="s">
        <v>5357</v>
      </c>
      <c r="J1057" s="10">
        <v>0.2438993</v>
      </c>
    </row>
    <row r="1058">
      <c r="A1058" s="12" t="s">
        <v>5358</v>
      </c>
      <c r="B1058" s="6" t="s">
        <v>1312</v>
      </c>
      <c r="C1058" s="7">
        <v>1.591808592E9</v>
      </c>
      <c r="D1058" s="8">
        <f t="shared" si="1"/>
        <v>43992.50222</v>
      </c>
      <c r="E1058" s="9" t="s">
        <v>5359</v>
      </c>
      <c r="F1058" s="9" t="s">
        <v>5360</v>
      </c>
      <c r="G1058" s="6" t="s">
        <v>5361</v>
      </c>
      <c r="H1058" s="14" t="b">
        <v>0</v>
      </c>
      <c r="I1058" s="9" t="s">
        <v>5362</v>
      </c>
      <c r="J1058" s="10">
        <v>0.24383612</v>
      </c>
    </row>
    <row r="1059">
      <c r="A1059" s="6" t="s">
        <v>5363</v>
      </c>
      <c r="B1059" s="6" t="s">
        <v>3143</v>
      </c>
      <c r="C1059" s="7">
        <v>1.591527745E9</v>
      </c>
      <c r="D1059" s="8">
        <f t="shared" si="1"/>
        <v>43989.25168</v>
      </c>
      <c r="E1059" s="6" t="s">
        <v>32</v>
      </c>
      <c r="F1059" s="9" t="s">
        <v>5364</v>
      </c>
      <c r="G1059" s="6" t="s">
        <v>5365</v>
      </c>
      <c r="H1059" s="14" t="b">
        <v>1</v>
      </c>
      <c r="I1059" s="9" t="s">
        <v>5364</v>
      </c>
      <c r="J1059" s="10">
        <v>0.24366315</v>
      </c>
    </row>
    <row r="1060">
      <c r="A1060" s="6" t="s">
        <v>5366</v>
      </c>
      <c r="B1060" s="6" t="s">
        <v>1372</v>
      </c>
      <c r="C1060" s="7">
        <v>1.591806464E9</v>
      </c>
      <c r="D1060" s="8">
        <f t="shared" si="1"/>
        <v>43992.47759</v>
      </c>
      <c r="E1060" s="9" t="s">
        <v>17</v>
      </c>
      <c r="F1060" s="9" t="s">
        <v>5367</v>
      </c>
      <c r="G1060" s="6" t="s">
        <v>5368</v>
      </c>
      <c r="H1060" s="14" t="b">
        <v>0</v>
      </c>
      <c r="I1060" s="9" t="s">
        <v>5369</v>
      </c>
      <c r="J1060" s="10">
        <v>0.24358985</v>
      </c>
    </row>
    <row r="1061">
      <c r="A1061" s="6" t="s">
        <v>5370</v>
      </c>
      <c r="B1061" s="6" t="s">
        <v>5371</v>
      </c>
      <c r="C1061" s="7">
        <v>1.59200141E9</v>
      </c>
      <c r="D1061" s="8">
        <f t="shared" si="1"/>
        <v>43994.73391</v>
      </c>
      <c r="E1061" s="6" t="s">
        <v>32</v>
      </c>
      <c r="F1061" s="9" t="s">
        <v>5372</v>
      </c>
      <c r="G1061" s="6" t="s">
        <v>5373</v>
      </c>
      <c r="H1061" s="14" t="b">
        <v>1</v>
      </c>
      <c r="I1061" s="9" t="s">
        <v>5372</v>
      </c>
      <c r="J1061" s="10">
        <v>0.24265131</v>
      </c>
    </row>
    <row r="1062">
      <c r="A1062" s="6" t="s">
        <v>5374</v>
      </c>
      <c r="B1062" s="6" t="s">
        <v>1359</v>
      </c>
      <c r="C1062" s="7">
        <v>1.591037269E9</v>
      </c>
      <c r="D1062" s="8">
        <f t="shared" si="1"/>
        <v>43983.57487</v>
      </c>
      <c r="E1062" s="9" t="s">
        <v>408</v>
      </c>
      <c r="F1062" s="9" t="s">
        <v>5375</v>
      </c>
      <c r="G1062" s="6" t="s">
        <v>5376</v>
      </c>
      <c r="H1062" s="14" t="b">
        <v>0</v>
      </c>
      <c r="I1062" s="9" t="s">
        <v>5377</v>
      </c>
      <c r="J1062" s="10">
        <v>0.24263635</v>
      </c>
    </row>
    <row r="1063">
      <c r="A1063" s="6" t="s">
        <v>5378</v>
      </c>
      <c r="B1063" s="6" t="s">
        <v>2603</v>
      </c>
      <c r="C1063" s="7">
        <v>1.592809536E9</v>
      </c>
      <c r="D1063" s="8">
        <f t="shared" si="1"/>
        <v>44004.08722</v>
      </c>
      <c r="E1063" s="9" t="s">
        <v>5379</v>
      </c>
      <c r="F1063" s="9" t="s">
        <v>5380</v>
      </c>
      <c r="G1063" s="6" t="s">
        <v>5381</v>
      </c>
      <c r="H1063" s="14" t="b">
        <v>0</v>
      </c>
      <c r="I1063" s="9" t="s">
        <v>5382</v>
      </c>
      <c r="J1063" s="10">
        <v>0.24250433</v>
      </c>
    </row>
    <row r="1064">
      <c r="A1064" s="6" t="s">
        <v>5383</v>
      </c>
      <c r="B1064" s="6" t="s">
        <v>1790</v>
      </c>
      <c r="C1064" s="7">
        <v>1.592943718E9</v>
      </c>
      <c r="D1064" s="8">
        <f t="shared" si="1"/>
        <v>44005.64025</v>
      </c>
      <c r="E1064" s="9" t="s">
        <v>3942</v>
      </c>
      <c r="F1064" s="9" t="s">
        <v>5384</v>
      </c>
      <c r="G1064" s="6" t="s">
        <v>5385</v>
      </c>
      <c r="H1064" s="14" t="b">
        <v>0</v>
      </c>
      <c r="I1064" s="9" t="s">
        <v>5386</v>
      </c>
      <c r="J1064" s="10">
        <v>0.24246478</v>
      </c>
    </row>
    <row r="1065">
      <c r="A1065" s="6" t="s">
        <v>5387</v>
      </c>
      <c r="B1065" s="6" t="s">
        <v>872</v>
      </c>
      <c r="C1065" s="7">
        <v>1.592961335E9</v>
      </c>
      <c r="D1065" s="8">
        <f t="shared" si="1"/>
        <v>44005.84416</v>
      </c>
      <c r="E1065" s="9" t="s">
        <v>23</v>
      </c>
      <c r="F1065" s="9" t="s">
        <v>5388</v>
      </c>
      <c r="G1065" s="6" t="s">
        <v>5389</v>
      </c>
      <c r="H1065" s="14" t="b">
        <v>0</v>
      </c>
      <c r="I1065" s="9" t="s">
        <v>5390</v>
      </c>
      <c r="J1065" s="10">
        <v>0.24240462</v>
      </c>
    </row>
    <row r="1066">
      <c r="A1066" s="6" t="s">
        <v>5391</v>
      </c>
      <c r="B1066" s="6" t="s">
        <v>930</v>
      </c>
      <c r="C1066" s="7">
        <v>1.592846551E9</v>
      </c>
      <c r="D1066" s="8">
        <f t="shared" si="1"/>
        <v>44004.51564</v>
      </c>
      <c r="E1066" s="9" t="s">
        <v>2227</v>
      </c>
      <c r="F1066" s="9" t="s">
        <v>5392</v>
      </c>
      <c r="G1066" s="6" t="s">
        <v>5393</v>
      </c>
      <c r="H1066" s="14" t="b">
        <v>0</v>
      </c>
      <c r="I1066" s="9" t="s">
        <v>5394</v>
      </c>
      <c r="J1066" s="10">
        <v>0.24227089</v>
      </c>
    </row>
    <row r="1067">
      <c r="A1067" s="6" t="s">
        <v>5395</v>
      </c>
      <c r="B1067" s="6" t="s">
        <v>1610</v>
      </c>
      <c r="C1067" s="7">
        <v>1.592361686E9</v>
      </c>
      <c r="D1067" s="8">
        <f t="shared" si="1"/>
        <v>43998.90377</v>
      </c>
      <c r="E1067" s="9" t="s">
        <v>2764</v>
      </c>
      <c r="F1067" s="9" t="s">
        <v>5396</v>
      </c>
      <c r="G1067" s="6" t="s">
        <v>5397</v>
      </c>
      <c r="H1067" s="14" t="b">
        <v>0</v>
      </c>
      <c r="I1067" s="9" t="s">
        <v>5398</v>
      </c>
      <c r="J1067" s="10">
        <v>0.24224855</v>
      </c>
    </row>
    <row r="1068">
      <c r="A1068" s="6" t="s">
        <v>5399</v>
      </c>
      <c r="B1068" s="6" t="s">
        <v>5400</v>
      </c>
      <c r="C1068" s="7">
        <v>1.592996583E9</v>
      </c>
      <c r="D1068" s="8">
        <f t="shared" si="1"/>
        <v>44006.25212</v>
      </c>
      <c r="E1068" s="9" t="s">
        <v>17</v>
      </c>
      <c r="F1068" s="9" t="s">
        <v>5401</v>
      </c>
      <c r="G1068" s="6" t="s">
        <v>5402</v>
      </c>
      <c r="H1068" s="14" t="b">
        <v>0</v>
      </c>
      <c r="I1068" s="9" t="s">
        <v>5403</v>
      </c>
      <c r="J1068" s="10">
        <v>0.2422134</v>
      </c>
    </row>
    <row r="1069">
      <c r="A1069" s="6" t="s">
        <v>5404</v>
      </c>
      <c r="B1069" s="6" t="s">
        <v>5405</v>
      </c>
      <c r="C1069" s="7">
        <v>1.591625455E9</v>
      </c>
      <c r="D1069" s="8">
        <f t="shared" si="1"/>
        <v>43990.38258</v>
      </c>
      <c r="E1069" s="9" t="s">
        <v>23</v>
      </c>
      <c r="F1069" s="9" t="s">
        <v>5406</v>
      </c>
      <c r="G1069" s="6" t="s">
        <v>5407</v>
      </c>
      <c r="H1069" s="14" t="b">
        <v>0</v>
      </c>
      <c r="I1069" s="9" t="s">
        <v>5408</v>
      </c>
      <c r="J1069" s="10">
        <v>0.24217121</v>
      </c>
    </row>
    <row r="1070">
      <c r="A1070" s="6" t="s">
        <v>5409</v>
      </c>
      <c r="B1070" s="6" t="s">
        <v>1522</v>
      </c>
      <c r="C1070" s="7">
        <v>1.591632588E9</v>
      </c>
      <c r="D1070" s="8">
        <f t="shared" si="1"/>
        <v>43990.46514</v>
      </c>
      <c r="E1070" s="9" t="s">
        <v>23</v>
      </c>
      <c r="F1070" s="9" t="s">
        <v>5410</v>
      </c>
      <c r="G1070" s="6" t="s">
        <v>5411</v>
      </c>
      <c r="H1070" s="14" t="b">
        <v>0</v>
      </c>
      <c r="I1070" s="9" t="s">
        <v>5412</v>
      </c>
      <c r="J1070" s="10">
        <v>0.24215126</v>
      </c>
    </row>
    <row r="1071">
      <c r="A1071" s="6" t="s">
        <v>5413</v>
      </c>
      <c r="B1071" s="6" t="s">
        <v>1281</v>
      </c>
      <c r="C1071" s="7">
        <v>1.592739178E9</v>
      </c>
      <c r="D1071" s="8">
        <f t="shared" si="1"/>
        <v>44003.27289</v>
      </c>
      <c r="E1071" s="9" t="s">
        <v>5414</v>
      </c>
      <c r="F1071" s="9" t="s">
        <v>5415</v>
      </c>
      <c r="G1071" s="6" t="s">
        <v>5416</v>
      </c>
      <c r="H1071" s="14" t="b">
        <v>0</v>
      </c>
      <c r="I1071" s="9" t="s">
        <v>5417</v>
      </c>
      <c r="J1071" s="10">
        <v>0.24214934</v>
      </c>
    </row>
    <row r="1072">
      <c r="A1072" s="6" t="s">
        <v>5418</v>
      </c>
      <c r="B1072" s="6" t="s">
        <v>5419</v>
      </c>
      <c r="C1072" s="7">
        <v>1.591985365E9</v>
      </c>
      <c r="D1072" s="8">
        <f t="shared" si="1"/>
        <v>43994.54821</v>
      </c>
      <c r="E1072" s="6" t="s">
        <v>32</v>
      </c>
      <c r="F1072" s="9" t="s">
        <v>5420</v>
      </c>
      <c r="G1072" s="6" t="s">
        <v>5421</v>
      </c>
      <c r="H1072" s="14" t="b">
        <v>1</v>
      </c>
      <c r="I1072" s="9" t="s">
        <v>5420</v>
      </c>
      <c r="J1072" s="10">
        <v>0.24198818</v>
      </c>
    </row>
    <row r="1073">
      <c r="A1073" s="6" t="s">
        <v>5422</v>
      </c>
      <c r="B1073" s="6" t="s">
        <v>2861</v>
      </c>
      <c r="C1073" s="7">
        <v>1.591761571E9</v>
      </c>
      <c r="D1073" s="8">
        <f t="shared" si="1"/>
        <v>43991.958</v>
      </c>
      <c r="E1073" s="6" t="s">
        <v>32</v>
      </c>
      <c r="F1073" s="9" t="s">
        <v>5423</v>
      </c>
      <c r="G1073" s="6" t="s">
        <v>5424</v>
      </c>
      <c r="H1073" s="14" t="b">
        <v>1</v>
      </c>
      <c r="I1073" s="9" t="s">
        <v>5423</v>
      </c>
      <c r="J1073" s="10">
        <v>0.24195644</v>
      </c>
    </row>
    <row r="1074">
      <c r="A1074" s="6" t="s">
        <v>5425</v>
      </c>
      <c r="B1074" s="6" t="s">
        <v>987</v>
      </c>
      <c r="C1074" s="7">
        <v>1.592352212E9</v>
      </c>
      <c r="D1074" s="8">
        <f t="shared" si="1"/>
        <v>43998.79412</v>
      </c>
      <c r="E1074" s="9" t="s">
        <v>97</v>
      </c>
      <c r="F1074" s="9" t="s">
        <v>5426</v>
      </c>
      <c r="G1074" s="6" t="s">
        <v>5427</v>
      </c>
      <c r="H1074" s="14" t="b">
        <v>0</v>
      </c>
      <c r="I1074" s="9" t="s">
        <v>4669</v>
      </c>
      <c r="J1074" s="10">
        <v>0.2418905</v>
      </c>
    </row>
    <row r="1075">
      <c r="A1075" s="5" t="s">
        <v>5428</v>
      </c>
      <c r="B1075" s="6" t="s">
        <v>1795</v>
      </c>
      <c r="C1075" s="7">
        <v>1.593008143E9</v>
      </c>
      <c r="D1075" s="8">
        <f t="shared" si="1"/>
        <v>44006.38591</v>
      </c>
      <c r="E1075" s="9" t="s">
        <v>23</v>
      </c>
      <c r="F1075" s="9" t="s">
        <v>5429</v>
      </c>
      <c r="G1075" s="6" t="s">
        <v>5430</v>
      </c>
      <c r="H1075" s="14" t="b">
        <v>0</v>
      </c>
      <c r="I1075" s="9" t="s">
        <v>5431</v>
      </c>
      <c r="J1075" s="10">
        <v>0.24177861</v>
      </c>
    </row>
    <row r="1076">
      <c r="A1076" s="6" t="s">
        <v>5432</v>
      </c>
      <c r="B1076" s="6" t="s">
        <v>5433</v>
      </c>
      <c r="C1076" s="7">
        <v>1.591820416E9</v>
      </c>
      <c r="D1076" s="8">
        <f t="shared" si="1"/>
        <v>43992.63907</v>
      </c>
      <c r="E1076" s="9" t="s">
        <v>353</v>
      </c>
      <c r="F1076" s="9" t="s">
        <v>5434</v>
      </c>
      <c r="G1076" s="6" t="s">
        <v>5435</v>
      </c>
      <c r="H1076" s="14" t="b">
        <v>0</v>
      </c>
      <c r="I1076" s="9" t="s">
        <v>5436</v>
      </c>
      <c r="J1076" s="10">
        <v>0.24157925</v>
      </c>
    </row>
    <row r="1077">
      <c r="A1077" s="5" t="s">
        <v>5437</v>
      </c>
      <c r="B1077" s="6" t="s">
        <v>1522</v>
      </c>
      <c r="C1077" s="7">
        <v>1.59252922E9</v>
      </c>
      <c r="D1077" s="8">
        <f t="shared" si="1"/>
        <v>44000.84282</v>
      </c>
      <c r="E1077" s="9" t="s">
        <v>1857</v>
      </c>
      <c r="F1077" s="9" t="s">
        <v>5438</v>
      </c>
      <c r="G1077" s="6" t="s">
        <v>5439</v>
      </c>
      <c r="H1077" s="14" t="b">
        <v>0</v>
      </c>
      <c r="I1077" s="9" t="s">
        <v>5440</v>
      </c>
      <c r="J1077" s="10">
        <v>0.24153827</v>
      </c>
    </row>
    <row r="1078">
      <c r="A1078" s="6" t="s">
        <v>5441</v>
      </c>
      <c r="B1078" s="6" t="s">
        <v>1683</v>
      </c>
      <c r="C1078" s="7">
        <v>1.592353296E9</v>
      </c>
      <c r="D1078" s="8">
        <f t="shared" si="1"/>
        <v>43998.80667</v>
      </c>
      <c r="E1078" s="9" t="s">
        <v>17</v>
      </c>
      <c r="F1078" s="9" t="s">
        <v>5442</v>
      </c>
      <c r="G1078" s="6" t="s">
        <v>5443</v>
      </c>
      <c r="H1078" s="14" t="b">
        <v>0</v>
      </c>
      <c r="I1078" s="9" t="s">
        <v>5444</v>
      </c>
      <c r="J1078" s="10">
        <v>0.2414853</v>
      </c>
    </row>
    <row r="1079">
      <c r="A1079" s="6" t="s">
        <v>5445</v>
      </c>
      <c r="B1079" s="6" t="s">
        <v>930</v>
      </c>
      <c r="C1079" s="7">
        <v>1.591684099E9</v>
      </c>
      <c r="D1079" s="8">
        <f t="shared" si="1"/>
        <v>43991.06133</v>
      </c>
      <c r="E1079" s="9" t="s">
        <v>348</v>
      </c>
      <c r="F1079" s="9" t="s">
        <v>5446</v>
      </c>
      <c r="G1079" s="6" t="s">
        <v>5447</v>
      </c>
      <c r="H1079" s="14" t="b">
        <v>0</v>
      </c>
      <c r="I1079" s="9" t="s">
        <v>5448</v>
      </c>
      <c r="J1079" s="10">
        <v>0.24141926</v>
      </c>
    </row>
    <row r="1080">
      <c r="A1080" s="6" t="s">
        <v>5449</v>
      </c>
      <c r="B1080" s="6" t="s">
        <v>5450</v>
      </c>
      <c r="C1080" s="7">
        <v>1.592862965E9</v>
      </c>
      <c r="D1080" s="8">
        <f t="shared" si="1"/>
        <v>44004.70561</v>
      </c>
      <c r="E1080" s="9" t="s">
        <v>12</v>
      </c>
      <c r="F1080" s="9" t="s">
        <v>5451</v>
      </c>
      <c r="G1080" s="6" t="s">
        <v>5452</v>
      </c>
      <c r="H1080" s="14" t="b">
        <v>0</v>
      </c>
      <c r="I1080" s="9" t="s">
        <v>5453</v>
      </c>
      <c r="J1080" s="10">
        <v>0.24132419</v>
      </c>
    </row>
    <row r="1081">
      <c r="A1081" s="6" t="s">
        <v>5454</v>
      </c>
      <c r="B1081" s="6" t="s">
        <v>2101</v>
      </c>
      <c r="C1081" s="7">
        <v>1.591392986E9</v>
      </c>
      <c r="D1081" s="8">
        <f t="shared" si="1"/>
        <v>43987.69197</v>
      </c>
      <c r="E1081" s="6" t="s">
        <v>32</v>
      </c>
      <c r="F1081" s="9" t="s">
        <v>5455</v>
      </c>
      <c r="G1081" s="6" t="s">
        <v>5456</v>
      </c>
      <c r="H1081" s="14" t="b">
        <v>1</v>
      </c>
      <c r="I1081" s="9" t="s">
        <v>5455</v>
      </c>
      <c r="J1081" s="10">
        <v>0.2411992</v>
      </c>
    </row>
    <row r="1082">
      <c r="A1082" s="6" t="s">
        <v>5457</v>
      </c>
      <c r="B1082" s="6" t="s">
        <v>5458</v>
      </c>
      <c r="C1082" s="7">
        <v>1.592263513E9</v>
      </c>
      <c r="D1082" s="8">
        <f t="shared" si="1"/>
        <v>43997.76751</v>
      </c>
      <c r="E1082" s="9" t="s">
        <v>111</v>
      </c>
      <c r="F1082" s="9" t="s">
        <v>5459</v>
      </c>
      <c r="G1082" s="6" t="s">
        <v>5460</v>
      </c>
      <c r="H1082" s="14" t="b">
        <v>0</v>
      </c>
      <c r="I1082" s="9" t="s">
        <v>5461</v>
      </c>
      <c r="J1082" s="10">
        <v>0.24113095</v>
      </c>
    </row>
    <row r="1083">
      <c r="A1083" s="6" t="s">
        <v>5462</v>
      </c>
      <c r="B1083" s="6" t="s">
        <v>991</v>
      </c>
      <c r="C1083" s="7">
        <v>1.591726238E9</v>
      </c>
      <c r="D1083" s="8">
        <f t="shared" si="1"/>
        <v>43991.54905</v>
      </c>
      <c r="E1083" s="9" t="s">
        <v>408</v>
      </c>
      <c r="F1083" s="9" t="s">
        <v>5463</v>
      </c>
      <c r="G1083" s="6" t="s">
        <v>5464</v>
      </c>
      <c r="H1083" s="14" t="b">
        <v>0</v>
      </c>
      <c r="I1083" s="9" t="s">
        <v>5465</v>
      </c>
      <c r="J1083" s="10">
        <v>0.24105562</v>
      </c>
    </row>
    <row r="1084">
      <c r="A1084" s="6" t="s">
        <v>5466</v>
      </c>
      <c r="B1084" s="6" t="s">
        <v>1128</v>
      </c>
      <c r="C1084" s="7">
        <v>1.591371991E9</v>
      </c>
      <c r="D1084" s="8">
        <f t="shared" si="1"/>
        <v>43987.44897</v>
      </c>
      <c r="E1084" s="9" t="s">
        <v>618</v>
      </c>
      <c r="F1084" s="9" t="s">
        <v>5467</v>
      </c>
      <c r="G1084" s="6" t="s">
        <v>5468</v>
      </c>
      <c r="H1084" s="14" t="b">
        <v>0</v>
      </c>
      <c r="I1084" s="9" t="s">
        <v>5469</v>
      </c>
      <c r="J1084" s="10">
        <v>0.24105214</v>
      </c>
    </row>
    <row r="1085">
      <c r="A1085" s="6" t="s">
        <v>5470</v>
      </c>
      <c r="B1085" s="6" t="s">
        <v>5471</v>
      </c>
      <c r="C1085" s="7">
        <v>1.593004324E9</v>
      </c>
      <c r="D1085" s="8">
        <f t="shared" si="1"/>
        <v>44006.34171</v>
      </c>
      <c r="E1085" s="6" t="s">
        <v>32</v>
      </c>
      <c r="F1085" s="9" t="s">
        <v>5472</v>
      </c>
      <c r="G1085" s="6" t="s">
        <v>5473</v>
      </c>
      <c r="H1085" s="14" t="b">
        <v>1</v>
      </c>
      <c r="I1085" s="9" t="s">
        <v>5472</v>
      </c>
      <c r="J1085" s="10">
        <v>0.24103498</v>
      </c>
    </row>
    <row r="1086">
      <c r="A1086" s="5" t="s">
        <v>5474</v>
      </c>
      <c r="B1086" s="6" t="s">
        <v>930</v>
      </c>
      <c r="C1086" s="7">
        <v>1.591907376E9</v>
      </c>
      <c r="D1086" s="8">
        <f t="shared" si="1"/>
        <v>43993.64556</v>
      </c>
      <c r="E1086" s="9" t="s">
        <v>1052</v>
      </c>
      <c r="F1086" s="9" t="s">
        <v>5475</v>
      </c>
      <c r="G1086" s="6" t="s">
        <v>5476</v>
      </c>
      <c r="H1086" s="14" t="b">
        <v>0</v>
      </c>
      <c r="I1086" s="9" t="s">
        <v>5477</v>
      </c>
      <c r="J1086" s="10">
        <v>0.24099554</v>
      </c>
    </row>
    <row r="1087">
      <c r="A1087" s="6" t="s">
        <v>5478</v>
      </c>
      <c r="B1087" s="6" t="s">
        <v>930</v>
      </c>
      <c r="C1087" s="7">
        <v>1.592956185E9</v>
      </c>
      <c r="D1087" s="8">
        <f t="shared" si="1"/>
        <v>44005.78455</v>
      </c>
      <c r="E1087" s="9" t="s">
        <v>413</v>
      </c>
      <c r="F1087" s="9" t="s">
        <v>5479</v>
      </c>
      <c r="G1087" s="6" t="s">
        <v>5480</v>
      </c>
      <c r="H1087" s="14" t="b">
        <v>0</v>
      </c>
      <c r="I1087" s="9" t="s">
        <v>5481</v>
      </c>
      <c r="J1087" s="10">
        <v>0.24099056</v>
      </c>
    </row>
    <row r="1088">
      <c r="A1088" s="6" t="s">
        <v>5482</v>
      </c>
      <c r="B1088" s="6" t="s">
        <v>1007</v>
      </c>
      <c r="C1088" s="7">
        <v>1.592271426E9</v>
      </c>
      <c r="D1088" s="8">
        <f t="shared" si="1"/>
        <v>43997.8591</v>
      </c>
      <c r="E1088" s="6" t="s">
        <v>1008</v>
      </c>
      <c r="F1088" s="9" t="s">
        <v>5483</v>
      </c>
      <c r="G1088" s="6" t="s">
        <v>5484</v>
      </c>
      <c r="H1088" s="14" t="b">
        <v>0</v>
      </c>
      <c r="I1088" s="9" t="s">
        <v>5485</v>
      </c>
      <c r="J1088" s="10">
        <v>0.24094762</v>
      </c>
    </row>
    <row r="1089">
      <c r="A1089" s="6" t="s">
        <v>5486</v>
      </c>
      <c r="B1089" s="6" t="s">
        <v>1327</v>
      </c>
      <c r="C1089" s="7">
        <v>1.591641303E9</v>
      </c>
      <c r="D1089" s="8">
        <f t="shared" si="1"/>
        <v>43990.56601</v>
      </c>
      <c r="E1089" s="9" t="s">
        <v>92</v>
      </c>
      <c r="F1089" s="9" t="s">
        <v>5487</v>
      </c>
      <c r="G1089" s="6" t="s">
        <v>5488</v>
      </c>
      <c r="H1089" s="14" t="b">
        <v>0</v>
      </c>
      <c r="I1089" s="9" t="s">
        <v>5489</v>
      </c>
      <c r="J1089" s="10">
        <v>0.24088949</v>
      </c>
    </row>
    <row r="1090">
      <c r="A1090" s="5" t="s">
        <v>5490</v>
      </c>
      <c r="B1090" s="6" t="s">
        <v>4088</v>
      </c>
      <c r="C1090" s="7">
        <v>1.592631813E9</v>
      </c>
      <c r="D1090" s="8">
        <f t="shared" si="1"/>
        <v>44002.03024</v>
      </c>
      <c r="E1090" s="9" t="s">
        <v>5491</v>
      </c>
      <c r="F1090" s="9" t="s">
        <v>5492</v>
      </c>
      <c r="G1090" s="6" t="s">
        <v>5493</v>
      </c>
      <c r="H1090" s="14" t="b">
        <v>0</v>
      </c>
      <c r="I1090" s="9" t="s">
        <v>5494</v>
      </c>
      <c r="J1090" s="10">
        <v>0.24080902</v>
      </c>
    </row>
    <row r="1091">
      <c r="A1091" s="5" t="s">
        <v>5495</v>
      </c>
      <c r="B1091" s="6" t="s">
        <v>5496</v>
      </c>
      <c r="C1091" s="7">
        <v>1.59129546E9</v>
      </c>
      <c r="D1091" s="8">
        <f t="shared" si="1"/>
        <v>43986.56319</v>
      </c>
      <c r="E1091" s="9" t="s">
        <v>1052</v>
      </c>
      <c r="F1091" s="9" t="s">
        <v>5497</v>
      </c>
      <c r="G1091" s="6" t="s">
        <v>5498</v>
      </c>
      <c r="H1091" s="14" t="b">
        <v>0</v>
      </c>
      <c r="I1091" s="9" t="s">
        <v>5499</v>
      </c>
      <c r="J1091" s="10">
        <v>0.2407523</v>
      </c>
    </row>
    <row r="1092">
      <c r="A1092" s="6" t="s">
        <v>5500</v>
      </c>
      <c r="B1092" s="6" t="s">
        <v>945</v>
      </c>
      <c r="C1092" s="7">
        <v>1.593368704E9</v>
      </c>
      <c r="D1092" s="8">
        <f t="shared" si="1"/>
        <v>44010.55907</v>
      </c>
      <c r="E1092" s="9" t="s">
        <v>17</v>
      </c>
      <c r="F1092" s="9" t="s">
        <v>5501</v>
      </c>
      <c r="G1092" s="6" t="s">
        <v>5502</v>
      </c>
      <c r="H1092" s="14" t="b">
        <v>0</v>
      </c>
      <c r="I1092" s="9" t="s">
        <v>5503</v>
      </c>
      <c r="J1092" s="10">
        <v>0.24071011</v>
      </c>
    </row>
    <row r="1093">
      <c r="A1093" s="6" t="s">
        <v>5504</v>
      </c>
      <c r="B1093" s="6" t="s">
        <v>862</v>
      </c>
      <c r="C1093" s="7">
        <v>1.592281178E9</v>
      </c>
      <c r="D1093" s="8">
        <f t="shared" si="1"/>
        <v>43997.97197</v>
      </c>
      <c r="E1093" s="9" t="s">
        <v>23</v>
      </c>
      <c r="F1093" s="9" t="s">
        <v>5505</v>
      </c>
      <c r="G1093" s="6" t="s">
        <v>5506</v>
      </c>
      <c r="H1093" s="14" t="b">
        <v>0</v>
      </c>
      <c r="I1093" s="9" t="s">
        <v>5507</v>
      </c>
      <c r="J1093" s="10">
        <v>0.24067715</v>
      </c>
    </row>
    <row r="1094">
      <c r="A1094" s="6" t="s">
        <v>5508</v>
      </c>
      <c r="B1094" s="6" t="s">
        <v>930</v>
      </c>
      <c r="C1094" s="7">
        <v>1.592942657E9</v>
      </c>
      <c r="D1094" s="8">
        <f t="shared" si="1"/>
        <v>44005.62797</v>
      </c>
      <c r="E1094" s="9" t="s">
        <v>413</v>
      </c>
      <c r="F1094" s="9" t="s">
        <v>5509</v>
      </c>
      <c r="G1094" s="6" t="s">
        <v>5510</v>
      </c>
      <c r="H1094" s="14" t="b">
        <v>0</v>
      </c>
      <c r="I1094" s="9" t="s">
        <v>5511</v>
      </c>
      <c r="J1094" s="10">
        <v>0.24067052</v>
      </c>
    </row>
    <row r="1095">
      <c r="A1095" s="6" t="s">
        <v>5512</v>
      </c>
      <c r="B1095" s="6" t="s">
        <v>5513</v>
      </c>
      <c r="C1095" s="7">
        <v>1.592538482E9</v>
      </c>
      <c r="D1095" s="8">
        <f t="shared" si="1"/>
        <v>44000.95002</v>
      </c>
      <c r="E1095" s="9" t="s">
        <v>23</v>
      </c>
      <c r="F1095" s="9" t="s">
        <v>5514</v>
      </c>
      <c r="G1095" s="6" t="s">
        <v>5515</v>
      </c>
      <c r="H1095" s="14" t="b">
        <v>0</v>
      </c>
      <c r="I1095" s="9" t="s">
        <v>5516</v>
      </c>
      <c r="J1095" s="10">
        <v>0.24066313</v>
      </c>
    </row>
    <row r="1096">
      <c r="A1096" s="6" t="s">
        <v>5517</v>
      </c>
      <c r="B1096" s="6" t="s">
        <v>1057</v>
      </c>
      <c r="C1096" s="7">
        <v>1.591608842E9</v>
      </c>
      <c r="D1096" s="8">
        <f t="shared" si="1"/>
        <v>43990.1903</v>
      </c>
      <c r="E1096" s="9" t="s">
        <v>4893</v>
      </c>
      <c r="F1096" s="9" t="s">
        <v>5518</v>
      </c>
      <c r="G1096" s="6" t="s">
        <v>5519</v>
      </c>
      <c r="H1096" s="14" t="b">
        <v>0</v>
      </c>
      <c r="I1096" s="9" t="s">
        <v>5520</v>
      </c>
      <c r="J1096" s="10">
        <v>0.24066202</v>
      </c>
    </row>
    <row r="1097">
      <c r="A1097" s="6" t="s">
        <v>5521</v>
      </c>
      <c r="B1097" s="6" t="s">
        <v>991</v>
      </c>
      <c r="C1097" s="7">
        <v>1.593153003E9</v>
      </c>
      <c r="D1097" s="8">
        <f t="shared" si="1"/>
        <v>44008.06253</v>
      </c>
      <c r="E1097" s="9" t="s">
        <v>5522</v>
      </c>
      <c r="F1097" s="9" t="s">
        <v>5523</v>
      </c>
      <c r="G1097" s="6" t="s">
        <v>5524</v>
      </c>
      <c r="H1097" s="14" t="b">
        <v>0</v>
      </c>
      <c r="I1097" s="9" t="s">
        <v>5525</v>
      </c>
      <c r="J1097" s="10">
        <v>0.24065518</v>
      </c>
    </row>
    <row r="1098">
      <c r="A1098" s="6" t="s">
        <v>5526</v>
      </c>
      <c r="B1098" s="6" t="s">
        <v>1492</v>
      </c>
      <c r="C1098" s="7">
        <v>1.592949936E9</v>
      </c>
      <c r="D1098" s="8">
        <f t="shared" si="1"/>
        <v>44005.71222</v>
      </c>
      <c r="E1098" s="9" t="s">
        <v>5527</v>
      </c>
      <c r="F1098" s="9" t="s">
        <v>5528</v>
      </c>
      <c r="G1098" s="6" t="s">
        <v>5529</v>
      </c>
      <c r="H1098" s="14" t="b">
        <v>0</v>
      </c>
      <c r="I1098" s="9" t="s">
        <v>5530</v>
      </c>
      <c r="J1098" s="10">
        <v>0.2406405</v>
      </c>
    </row>
    <row r="1099">
      <c r="A1099" s="6" t="s">
        <v>5531</v>
      </c>
      <c r="B1099" s="6" t="s">
        <v>1057</v>
      </c>
      <c r="C1099" s="7">
        <v>1.593322036E9</v>
      </c>
      <c r="D1099" s="8">
        <f t="shared" si="1"/>
        <v>44010.01894</v>
      </c>
      <c r="E1099" s="9" t="s">
        <v>784</v>
      </c>
      <c r="F1099" s="9" t="s">
        <v>5532</v>
      </c>
      <c r="G1099" s="6" t="s">
        <v>5533</v>
      </c>
      <c r="H1099" s="14" t="b">
        <v>0</v>
      </c>
      <c r="I1099" s="9" t="s">
        <v>5532</v>
      </c>
      <c r="J1099" s="10">
        <v>0.24061973</v>
      </c>
    </row>
    <row r="1100">
      <c r="A1100" s="6" t="s">
        <v>5534</v>
      </c>
      <c r="B1100" s="6" t="s">
        <v>1701</v>
      </c>
      <c r="C1100" s="7">
        <v>1.592419516E9</v>
      </c>
      <c r="D1100" s="8">
        <f t="shared" si="1"/>
        <v>43999.5731</v>
      </c>
      <c r="E1100" s="9" t="s">
        <v>23</v>
      </c>
      <c r="F1100" s="9" t="s">
        <v>5535</v>
      </c>
      <c r="G1100" s="6" t="s">
        <v>5536</v>
      </c>
      <c r="H1100" s="14" t="b">
        <v>0</v>
      </c>
      <c r="I1100" s="9" t="s">
        <v>5537</v>
      </c>
      <c r="J1100" s="10">
        <v>0.24057905</v>
      </c>
    </row>
    <row r="1101">
      <c r="A1101" s="6" t="s">
        <v>5538</v>
      </c>
      <c r="B1101" s="6" t="s">
        <v>3996</v>
      </c>
      <c r="C1101" s="7">
        <v>1.592210239E9</v>
      </c>
      <c r="D1101" s="8">
        <f t="shared" si="1"/>
        <v>43997.15091</v>
      </c>
      <c r="E1101" s="6" t="s">
        <v>32</v>
      </c>
      <c r="F1101" s="9" t="s">
        <v>5539</v>
      </c>
      <c r="G1101" s="6" t="s">
        <v>5540</v>
      </c>
      <c r="H1101" s="14" t="b">
        <v>1</v>
      </c>
      <c r="I1101" s="9" t="s">
        <v>5539</v>
      </c>
      <c r="J1101" s="10">
        <v>0.24055324</v>
      </c>
    </row>
    <row r="1102">
      <c r="A1102" s="6" t="s">
        <v>5541</v>
      </c>
      <c r="B1102" s="6" t="s">
        <v>1522</v>
      </c>
      <c r="C1102" s="7">
        <v>1.592602697E9</v>
      </c>
      <c r="D1102" s="8">
        <f t="shared" si="1"/>
        <v>44001.69325</v>
      </c>
      <c r="E1102" s="9" t="s">
        <v>12</v>
      </c>
      <c r="F1102" s="9" t="s">
        <v>5542</v>
      </c>
      <c r="G1102" s="6" t="s">
        <v>5543</v>
      </c>
      <c r="H1102" s="14" t="b">
        <v>0</v>
      </c>
      <c r="I1102" s="9" t="s">
        <v>5544</v>
      </c>
      <c r="J1102" s="10">
        <v>0.24053589</v>
      </c>
    </row>
    <row r="1103">
      <c r="A1103" s="6" t="s">
        <v>5545</v>
      </c>
      <c r="B1103" s="6" t="s">
        <v>2030</v>
      </c>
      <c r="C1103" s="7">
        <v>1.591246563E9</v>
      </c>
      <c r="D1103" s="8">
        <f t="shared" si="1"/>
        <v>43985.99726</v>
      </c>
      <c r="E1103" s="9" t="s">
        <v>97</v>
      </c>
      <c r="F1103" s="9" t="s">
        <v>5546</v>
      </c>
      <c r="G1103" s="6" t="s">
        <v>5547</v>
      </c>
      <c r="H1103" s="14" t="b">
        <v>0</v>
      </c>
      <c r="I1103" s="9" t="s">
        <v>5548</v>
      </c>
      <c r="J1103" s="10">
        <v>0.24046528</v>
      </c>
    </row>
    <row r="1104">
      <c r="A1104" s="6" t="s">
        <v>5549</v>
      </c>
      <c r="B1104" s="6" t="s">
        <v>2567</v>
      </c>
      <c r="C1104" s="7">
        <v>1.59111365E9</v>
      </c>
      <c r="D1104" s="8">
        <f t="shared" si="1"/>
        <v>43984.45891</v>
      </c>
      <c r="E1104" s="9" t="s">
        <v>12</v>
      </c>
      <c r="F1104" s="9" t="s">
        <v>5550</v>
      </c>
      <c r="G1104" s="6" t="s">
        <v>5551</v>
      </c>
      <c r="H1104" s="14" t="b">
        <v>0</v>
      </c>
      <c r="I1104" s="9" t="s">
        <v>5552</v>
      </c>
      <c r="J1104" s="10">
        <v>0.2404371</v>
      </c>
    </row>
    <row r="1105">
      <c r="A1105" s="6" t="s">
        <v>5553</v>
      </c>
      <c r="B1105" s="6" t="s">
        <v>2900</v>
      </c>
      <c r="C1105" s="7">
        <v>1.592979474E9</v>
      </c>
      <c r="D1105" s="8">
        <f t="shared" si="1"/>
        <v>44006.0541</v>
      </c>
      <c r="E1105" s="9" t="s">
        <v>5554</v>
      </c>
      <c r="F1105" s="9" t="s">
        <v>5555</v>
      </c>
      <c r="G1105" s="6" t="s">
        <v>5556</v>
      </c>
      <c r="H1105" s="14" t="b">
        <v>0</v>
      </c>
      <c r="I1105" s="9" t="s">
        <v>5557</v>
      </c>
      <c r="J1105" s="10">
        <v>0.24043575</v>
      </c>
    </row>
    <row r="1106">
      <c r="A1106" s="6" t="s">
        <v>5558</v>
      </c>
      <c r="B1106" s="6" t="s">
        <v>5559</v>
      </c>
      <c r="C1106" s="7">
        <v>1.59118078E9</v>
      </c>
      <c r="D1106" s="8">
        <f t="shared" si="1"/>
        <v>43985.23588</v>
      </c>
      <c r="E1106" s="9" t="s">
        <v>111</v>
      </c>
      <c r="F1106" s="9" t="s">
        <v>5560</v>
      </c>
      <c r="G1106" s="6" t="s">
        <v>5561</v>
      </c>
      <c r="H1106" s="14" t="b">
        <v>0</v>
      </c>
      <c r="I1106" s="9" t="s">
        <v>5562</v>
      </c>
      <c r="J1106" s="10">
        <v>0.24043499</v>
      </c>
    </row>
    <row r="1107">
      <c r="A1107" s="6" t="s">
        <v>5563</v>
      </c>
      <c r="B1107" s="6" t="s">
        <v>930</v>
      </c>
      <c r="C1107" s="7">
        <v>1.593238249E9</v>
      </c>
      <c r="D1107" s="8">
        <f t="shared" si="1"/>
        <v>44009.04918</v>
      </c>
      <c r="E1107" s="9" t="s">
        <v>353</v>
      </c>
      <c r="F1107" s="9" t="s">
        <v>5564</v>
      </c>
      <c r="G1107" s="6" t="s">
        <v>5565</v>
      </c>
      <c r="H1107" s="14" t="b">
        <v>0</v>
      </c>
      <c r="I1107" s="9" t="s">
        <v>5564</v>
      </c>
      <c r="J1107" s="10">
        <v>0.24037725</v>
      </c>
    </row>
    <row r="1108">
      <c r="A1108" s="6" t="s">
        <v>5566</v>
      </c>
      <c r="B1108" s="6" t="s">
        <v>1610</v>
      </c>
      <c r="C1108" s="7">
        <v>1.592062275E9</v>
      </c>
      <c r="D1108" s="8">
        <f t="shared" si="1"/>
        <v>43995.43837</v>
      </c>
      <c r="E1108" s="9" t="s">
        <v>3668</v>
      </c>
      <c r="F1108" s="9" t="s">
        <v>5567</v>
      </c>
      <c r="G1108" s="6" t="s">
        <v>5568</v>
      </c>
      <c r="H1108" s="14" t="b">
        <v>0</v>
      </c>
      <c r="I1108" s="9" t="s">
        <v>5567</v>
      </c>
      <c r="J1108" s="10">
        <v>0.24033144</v>
      </c>
    </row>
    <row r="1109">
      <c r="A1109" s="6" t="s">
        <v>5569</v>
      </c>
      <c r="B1109" s="6" t="s">
        <v>5570</v>
      </c>
      <c r="C1109" s="7">
        <v>1.592425303E9</v>
      </c>
      <c r="D1109" s="8">
        <f t="shared" si="1"/>
        <v>43999.64008</v>
      </c>
      <c r="E1109" s="9" t="s">
        <v>12</v>
      </c>
      <c r="F1109" s="9" t="s">
        <v>5571</v>
      </c>
      <c r="G1109" s="6" t="s">
        <v>5572</v>
      </c>
      <c r="H1109" s="14" t="b">
        <v>0</v>
      </c>
      <c r="I1109" s="9" t="s">
        <v>5573</v>
      </c>
      <c r="J1109" s="10">
        <v>0.2403312</v>
      </c>
    </row>
    <row r="1110">
      <c r="A1110" s="6" t="s">
        <v>5574</v>
      </c>
      <c r="B1110" s="6" t="s">
        <v>3161</v>
      </c>
      <c r="C1110" s="7">
        <v>1.59354529E9</v>
      </c>
      <c r="D1110" s="8">
        <f t="shared" si="1"/>
        <v>44012.60289</v>
      </c>
      <c r="E1110" s="9" t="s">
        <v>17</v>
      </c>
      <c r="F1110" s="9" t="s">
        <v>5575</v>
      </c>
      <c r="G1110" s="6" t="s">
        <v>5576</v>
      </c>
      <c r="H1110" s="14" t="b">
        <v>0</v>
      </c>
      <c r="I1110" s="9" t="s">
        <v>5577</v>
      </c>
      <c r="J1110" s="10">
        <v>0.24032344</v>
      </c>
    </row>
    <row r="1111">
      <c r="A1111" s="6" t="s">
        <v>5578</v>
      </c>
      <c r="B1111" s="6" t="s">
        <v>1281</v>
      </c>
      <c r="C1111" s="7">
        <v>1.59132513E9</v>
      </c>
      <c r="D1111" s="8">
        <f t="shared" si="1"/>
        <v>43986.9066</v>
      </c>
      <c r="E1111" s="9" t="s">
        <v>408</v>
      </c>
      <c r="F1111" s="9" t="s">
        <v>5579</v>
      </c>
      <c r="G1111" s="6" t="s">
        <v>5580</v>
      </c>
      <c r="H1111" s="14" t="b">
        <v>0</v>
      </c>
      <c r="I1111" s="9" t="s">
        <v>5581</v>
      </c>
      <c r="J1111" s="10">
        <v>0.24031389</v>
      </c>
    </row>
    <row r="1112">
      <c r="A1112" s="6" t="s">
        <v>5582</v>
      </c>
      <c r="B1112" s="6" t="s">
        <v>5583</v>
      </c>
      <c r="C1112" s="7">
        <v>1.591463532E9</v>
      </c>
      <c r="D1112" s="8">
        <f t="shared" si="1"/>
        <v>43988.50847</v>
      </c>
      <c r="E1112" s="6" t="s">
        <v>32</v>
      </c>
      <c r="F1112" s="9" t="s">
        <v>5584</v>
      </c>
      <c r="G1112" s="6" t="s">
        <v>5585</v>
      </c>
      <c r="H1112" s="14" t="b">
        <v>1</v>
      </c>
      <c r="I1112" s="9" t="s">
        <v>5584</v>
      </c>
      <c r="J1112" s="10">
        <v>0.24029805</v>
      </c>
    </row>
    <row r="1113">
      <c r="A1113" s="6" t="s">
        <v>5586</v>
      </c>
      <c r="B1113" s="6" t="s">
        <v>4539</v>
      </c>
      <c r="C1113" s="7">
        <v>1.592687582E9</v>
      </c>
      <c r="D1113" s="8">
        <f t="shared" si="1"/>
        <v>44002.67572</v>
      </c>
      <c r="E1113" s="9" t="s">
        <v>111</v>
      </c>
      <c r="F1113" s="9" t="s">
        <v>5587</v>
      </c>
      <c r="G1113" s="6" t="s">
        <v>5588</v>
      </c>
      <c r="H1113" s="14" t="b">
        <v>0</v>
      </c>
      <c r="I1113" s="9" t="s">
        <v>5589</v>
      </c>
      <c r="J1113" s="10">
        <v>0.24028173</v>
      </c>
    </row>
    <row r="1114">
      <c r="A1114" s="6" t="s">
        <v>5590</v>
      </c>
      <c r="B1114" s="6" t="s">
        <v>5591</v>
      </c>
      <c r="C1114" s="7">
        <v>1.591894652E9</v>
      </c>
      <c r="D1114" s="8">
        <f t="shared" si="1"/>
        <v>43993.49829</v>
      </c>
      <c r="E1114" s="9" t="s">
        <v>264</v>
      </c>
      <c r="F1114" s="9" t="s">
        <v>5592</v>
      </c>
      <c r="G1114" s="6" t="s">
        <v>5593</v>
      </c>
      <c r="H1114" s="14" t="b">
        <v>0</v>
      </c>
      <c r="I1114" s="9" t="s">
        <v>5594</v>
      </c>
      <c r="J1114" s="10">
        <v>0.24027845</v>
      </c>
    </row>
    <row r="1115">
      <c r="A1115" s="6" t="s">
        <v>5595</v>
      </c>
      <c r="B1115" s="6" t="s">
        <v>935</v>
      </c>
      <c r="C1115" s="7">
        <v>1.592515679E9</v>
      </c>
      <c r="D1115" s="8">
        <f t="shared" si="1"/>
        <v>44000.6861</v>
      </c>
      <c r="E1115" s="9" t="s">
        <v>173</v>
      </c>
      <c r="F1115" s="9" t="s">
        <v>5596</v>
      </c>
      <c r="G1115" s="6" t="s">
        <v>5597</v>
      </c>
      <c r="H1115" s="14" t="b">
        <v>0</v>
      </c>
      <c r="I1115" s="9" t="s">
        <v>5598</v>
      </c>
      <c r="J1115" s="10">
        <v>0.2401474</v>
      </c>
    </row>
    <row r="1116">
      <c r="A1116" s="6" t="s">
        <v>5599</v>
      </c>
      <c r="B1116" s="6" t="s">
        <v>5400</v>
      </c>
      <c r="C1116" s="7">
        <v>1.591278602E9</v>
      </c>
      <c r="D1116" s="8">
        <f t="shared" si="1"/>
        <v>43986.36808</v>
      </c>
      <c r="E1116" s="9" t="s">
        <v>17</v>
      </c>
      <c r="F1116" s="9" t="s">
        <v>5600</v>
      </c>
      <c r="G1116" s="6" t="s">
        <v>5601</v>
      </c>
      <c r="H1116" s="14" t="b">
        <v>0</v>
      </c>
      <c r="I1116" s="9" t="s">
        <v>5602</v>
      </c>
      <c r="J1116" s="10">
        <v>0.2401018</v>
      </c>
    </row>
    <row r="1117">
      <c r="A1117" s="6" t="s">
        <v>5603</v>
      </c>
      <c r="B1117" s="6" t="s">
        <v>987</v>
      </c>
      <c r="C1117" s="7">
        <v>1.592240186E9</v>
      </c>
      <c r="D1117" s="8">
        <f t="shared" si="1"/>
        <v>43997.49752</v>
      </c>
      <c r="E1117" s="9" t="s">
        <v>23</v>
      </c>
      <c r="F1117" s="9" t="s">
        <v>5604</v>
      </c>
      <c r="G1117" s="6" t="s">
        <v>5605</v>
      </c>
      <c r="H1117" s="14" t="b">
        <v>0</v>
      </c>
      <c r="I1117" s="9" t="s">
        <v>5606</v>
      </c>
      <c r="J1117" s="10">
        <v>0.24008986</v>
      </c>
    </row>
    <row r="1118">
      <c r="A1118" s="6" t="s">
        <v>5607</v>
      </c>
      <c r="B1118" s="6" t="s">
        <v>1926</v>
      </c>
      <c r="C1118" s="7">
        <v>1.591052964E9</v>
      </c>
      <c r="D1118" s="8">
        <f t="shared" si="1"/>
        <v>43983.75653</v>
      </c>
      <c r="E1118" s="6" t="s">
        <v>5072</v>
      </c>
      <c r="F1118" s="9" t="s">
        <v>5608</v>
      </c>
      <c r="G1118" s="6" t="s">
        <v>5609</v>
      </c>
      <c r="H1118" s="14" t="b">
        <v>0</v>
      </c>
      <c r="I1118" s="6" t="s">
        <v>5610</v>
      </c>
      <c r="J1118" s="10">
        <v>0.24005866</v>
      </c>
    </row>
    <row r="1119">
      <c r="A1119" s="6" t="s">
        <v>5611</v>
      </c>
      <c r="B1119" s="6" t="s">
        <v>1206</v>
      </c>
      <c r="C1119" s="7">
        <v>1.593352682E9</v>
      </c>
      <c r="D1119" s="8">
        <f t="shared" si="1"/>
        <v>44010.37363</v>
      </c>
      <c r="E1119" s="9" t="s">
        <v>111</v>
      </c>
      <c r="F1119" s="9" t="s">
        <v>5612</v>
      </c>
      <c r="G1119" s="6" t="s">
        <v>5613</v>
      </c>
      <c r="H1119" s="14" t="b">
        <v>0</v>
      </c>
      <c r="I1119" s="9" t="s">
        <v>5612</v>
      </c>
      <c r="J1119" s="10">
        <v>0.23991898</v>
      </c>
    </row>
    <row r="1120">
      <c r="A1120" s="6" t="s">
        <v>5614</v>
      </c>
      <c r="B1120" s="6" t="s">
        <v>930</v>
      </c>
      <c r="C1120" s="7">
        <v>1.592600861E9</v>
      </c>
      <c r="D1120" s="8">
        <f t="shared" si="1"/>
        <v>44001.672</v>
      </c>
      <c r="E1120" s="9" t="s">
        <v>23</v>
      </c>
      <c r="F1120" s="9" t="s">
        <v>5615</v>
      </c>
      <c r="G1120" s="6" t="s">
        <v>5616</v>
      </c>
      <c r="H1120" s="14" t="b">
        <v>0</v>
      </c>
      <c r="I1120" s="9" t="s">
        <v>5617</v>
      </c>
      <c r="J1120" s="10">
        <v>0.23991472</v>
      </c>
    </row>
    <row r="1121">
      <c r="A1121" s="6" t="s">
        <v>5618</v>
      </c>
      <c r="B1121" s="6" t="s">
        <v>1281</v>
      </c>
      <c r="C1121" s="7">
        <v>1.591844397E9</v>
      </c>
      <c r="D1121" s="8">
        <f t="shared" si="1"/>
        <v>43992.91663</v>
      </c>
      <c r="E1121" s="9" t="s">
        <v>5619</v>
      </c>
      <c r="F1121" s="9" t="s">
        <v>5620</v>
      </c>
      <c r="G1121" s="6" t="s">
        <v>5621</v>
      </c>
      <c r="H1121" s="14" t="b">
        <v>0</v>
      </c>
      <c r="I1121" s="9" t="s">
        <v>5622</v>
      </c>
      <c r="J1121" s="10">
        <v>0.23989752</v>
      </c>
    </row>
    <row r="1122">
      <c r="A1122" s="6" t="s">
        <v>5623</v>
      </c>
      <c r="B1122" s="6" t="s">
        <v>1041</v>
      </c>
      <c r="C1122" s="7">
        <v>1.591242196E9</v>
      </c>
      <c r="D1122" s="8">
        <f t="shared" si="1"/>
        <v>43985.94671</v>
      </c>
      <c r="E1122" s="9" t="s">
        <v>23</v>
      </c>
      <c r="F1122" s="9" t="s">
        <v>5624</v>
      </c>
      <c r="G1122" s="6" t="s">
        <v>5625</v>
      </c>
      <c r="H1122" s="14" t="b">
        <v>0</v>
      </c>
      <c r="I1122" s="9" t="s">
        <v>5626</v>
      </c>
      <c r="J1122" s="10">
        <v>0.23989682</v>
      </c>
    </row>
    <row r="1123">
      <c r="A1123" s="6" t="s">
        <v>5627</v>
      </c>
      <c r="B1123" s="6" t="s">
        <v>930</v>
      </c>
      <c r="C1123" s="7">
        <v>1.5917673E9</v>
      </c>
      <c r="D1123" s="8">
        <f t="shared" si="1"/>
        <v>43992.02431</v>
      </c>
      <c r="E1123" s="9" t="s">
        <v>353</v>
      </c>
      <c r="F1123" s="9" t="s">
        <v>5628</v>
      </c>
      <c r="G1123" s="6" t="s">
        <v>5629</v>
      </c>
      <c r="H1123" s="14" t="b">
        <v>0</v>
      </c>
      <c r="I1123" s="9" t="s">
        <v>5630</v>
      </c>
      <c r="J1123" s="10">
        <v>0.2398371</v>
      </c>
    </row>
    <row r="1124">
      <c r="A1124" s="6" t="s">
        <v>5631</v>
      </c>
      <c r="B1124" s="6" t="s">
        <v>872</v>
      </c>
      <c r="C1124" s="7">
        <v>1.591069849E9</v>
      </c>
      <c r="D1124" s="8">
        <f t="shared" si="1"/>
        <v>43983.95196</v>
      </c>
      <c r="E1124" s="9" t="s">
        <v>23</v>
      </c>
      <c r="F1124" s="9" t="s">
        <v>5632</v>
      </c>
      <c r="G1124" s="6" t="s">
        <v>5633</v>
      </c>
      <c r="H1124" s="14" t="b">
        <v>0</v>
      </c>
      <c r="I1124" s="9" t="s">
        <v>5634</v>
      </c>
      <c r="J1124" s="10">
        <v>0.23970187</v>
      </c>
    </row>
    <row r="1125">
      <c r="A1125" s="6" t="s">
        <v>5635</v>
      </c>
      <c r="B1125" s="6" t="s">
        <v>2535</v>
      </c>
      <c r="C1125" s="7">
        <v>1.591225196E9</v>
      </c>
      <c r="D1125" s="8">
        <f t="shared" si="1"/>
        <v>43985.74995</v>
      </c>
      <c r="E1125" s="6" t="s">
        <v>32</v>
      </c>
      <c r="F1125" s="9" t="s">
        <v>5636</v>
      </c>
      <c r="G1125" s="6" t="s">
        <v>5637</v>
      </c>
      <c r="H1125" s="14" t="b">
        <v>1</v>
      </c>
      <c r="I1125" s="9" t="s">
        <v>5636</v>
      </c>
      <c r="J1125" s="10">
        <v>0.23967402</v>
      </c>
    </row>
    <row r="1126">
      <c r="A1126" s="6" t="s">
        <v>5638</v>
      </c>
      <c r="B1126" s="6" t="s">
        <v>935</v>
      </c>
      <c r="C1126" s="7">
        <v>1.592607145E9</v>
      </c>
      <c r="D1126" s="8">
        <f t="shared" si="1"/>
        <v>44001.74473</v>
      </c>
      <c r="E1126" s="9" t="s">
        <v>5639</v>
      </c>
      <c r="F1126" s="9" t="s">
        <v>5640</v>
      </c>
      <c r="G1126" s="6" t="s">
        <v>5641</v>
      </c>
      <c r="H1126" s="14" t="b">
        <v>0</v>
      </c>
      <c r="I1126" s="9" t="s">
        <v>5642</v>
      </c>
      <c r="J1126" s="10">
        <v>0.23966594</v>
      </c>
    </row>
    <row r="1127">
      <c r="A1127" s="5" t="s">
        <v>5643</v>
      </c>
      <c r="B1127" s="6" t="s">
        <v>991</v>
      </c>
      <c r="C1127" s="7">
        <v>1.591314999E9</v>
      </c>
      <c r="D1127" s="8">
        <f t="shared" si="1"/>
        <v>43986.78934</v>
      </c>
      <c r="E1127" s="6" t="s">
        <v>5644</v>
      </c>
      <c r="F1127" s="9" t="s">
        <v>5645</v>
      </c>
      <c r="G1127" s="6" t="s">
        <v>5646</v>
      </c>
      <c r="H1127" s="14" t="b">
        <v>0</v>
      </c>
      <c r="I1127" s="9" t="s">
        <v>5647</v>
      </c>
      <c r="J1127" s="10">
        <v>0.23963554</v>
      </c>
    </row>
    <row r="1128">
      <c r="A1128" s="5" t="s">
        <v>5648</v>
      </c>
      <c r="B1128" s="6" t="s">
        <v>930</v>
      </c>
      <c r="C1128" s="7">
        <v>1.591767358E9</v>
      </c>
      <c r="D1128" s="8">
        <f t="shared" si="1"/>
        <v>43992.02498</v>
      </c>
      <c r="E1128" s="9" t="s">
        <v>348</v>
      </c>
      <c r="F1128" s="9" t="s">
        <v>5649</v>
      </c>
      <c r="G1128" s="6" t="s">
        <v>5650</v>
      </c>
      <c r="H1128" s="14" t="b">
        <v>0</v>
      </c>
      <c r="I1128" s="9" t="s">
        <v>5651</v>
      </c>
      <c r="J1128" s="10">
        <v>0.23958513</v>
      </c>
    </row>
    <row r="1129">
      <c r="A1129" s="6" t="s">
        <v>5652</v>
      </c>
      <c r="B1129" s="6" t="s">
        <v>5653</v>
      </c>
      <c r="C1129" s="7">
        <v>1.591145321E9</v>
      </c>
      <c r="D1129" s="8">
        <f t="shared" si="1"/>
        <v>43984.82547</v>
      </c>
      <c r="E1129" s="9" t="s">
        <v>23</v>
      </c>
      <c r="F1129" s="9" t="s">
        <v>5654</v>
      </c>
      <c r="G1129" s="6" t="s">
        <v>5655</v>
      </c>
      <c r="H1129" s="14" t="b">
        <v>0</v>
      </c>
      <c r="I1129" s="9" t="s">
        <v>5656</v>
      </c>
      <c r="J1129" s="10">
        <v>0.23878144</v>
      </c>
    </row>
    <row r="1130">
      <c r="A1130" s="5" t="s">
        <v>5657</v>
      </c>
      <c r="B1130" s="6" t="s">
        <v>5658</v>
      </c>
      <c r="C1130" s="7">
        <v>1.592872029E9</v>
      </c>
      <c r="D1130" s="8">
        <f t="shared" si="1"/>
        <v>44004.81052</v>
      </c>
      <c r="E1130" s="9" t="s">
        <v>1124</v>
      </c>
      <c r="F1130" s="9" t="s">
        <v>5659</v>
      </c>
      <c r="G1130" s="6" t="s">
        <v>5660</v>
      </c>
      <c r="H1130" s="14" t="b">
        <v>0</v>
      </c>
      <c r="I1130" s="9" t="s">
        <v>5661</v>
      </c>
      <c r="J1130" s="10">
        <v>0.2387019</v>
      </c>
    </row>
    <row r="1131">
      <c r="A1131" s="6" t="s">
        <v>5662</v>
      </c>
      <c r="B1131" s="6" t="s">
        <v>930</v>
      </c>
      <c r="C1131" s="7">
        <v>1.592892519E9</v>
      </c>
      <c r="D1131" s="8">
        <f t="shared" si="1"/>
        <v>44005.04767</v>
      </c>
      <c r="E1131" s="9" t="s">
        <v>413</v>
      </c>
      <c r="F1131" s="9" t="s">
        <v>5663</v>
      </c>
      <c r="G1131" s="6" t="s">
        <v>5664</v>
      </c>
      <c r="H1131" s="14" t="b">
        <v>0</v>
      </c>
      <c r="I1131" s="9" t="s">
        <v>5665</v>
      </c>
      <c r="J1131" s="10">
        <v>0.23778407</v>
      </c>
    </row>
    <row r="1132">
      <c r="A1132" s="6" t="s">
        <v>5666</v>
      </c>
      <c r="B1132" s="6" t="s">
        <v>930</v>
      </c>
      <c r="C1132" s="7">
        <v>1.592172945E9</v>
      </c>
      <c r="D1132" s="8">
        <f t="shared" si="1"/>
        <v>43996.71927</v>
      </c>
      <c r="E1132" s="9" t="s">
        <v>413</v>
      </c>
      <c r="F1132" s="9" t="s">
        <v>5667</v>
      </c>
      <c r="G1132" s="6" t="s">
        <v>5668</v>
      </c>
      <c r="H1132" s="14" t="b">
        <v>0</v>
      </c>
      <c r="I1132" s="9" t="s">
        <v>5669</v>
      </c>
      <c r="J1132" s="10">
        <v>0.2374806</v>
      </c>
    </row>
    <row r="1133">
      <c r="A1133" s="5" t="s">
        <v>5670</v>
      </c>
      <c r="B1133" s="6" t="s">
        <v>1057</v>
      </c>
      <c r="C1133" s="7">
        <v>1.593463948E9</v>
      </c>
      <c r="D1133" s="8">
        <f t="shared" si="1"/>
        <v>44011.66144</v>
      </c>
      <c r="E1133" s="9" t="s">
        <v>5671</v>
      </c>
      <c r="F1133" s="9" t="s">
        <v>5672</v>
      </c>
      <c r="G1133" s="6" t="s">
        <v>5673</v>
      </c>
      <c r="H1133" s="14" t="b">
        <v>0</v>
      </c>
      <c r="I1133" s="9" t="s">
        <v>5674</v>
      </c>
      <c r="J1133" s="10">
        <v>0.237259</v>
      </c>
    </row>
    <row r="1134">
      <c r="A1134" s="6" t="s">
        <v>5675</v>
      </c>
      <c r="B1134" s="6" t="s">
        <v>1359</v>
      </c>
      <c r="C1134" s="7">
        <v>1.591110631E9</v>
      </c>
      <c r="D1134" s="8">
        <f t="shared" si="1"/>
        <v>43984.42397</v>
      </c>
      <c r="E1134" s="9" t="s">
        <v>23</v>
      </c>
      <c r="F1134" s="9" t="s">
        <v>5676</v>
      </c>
      <c r="G1134" s="6" t="s">
        <v>5677</v>
      </c>
      <c r="H1134" s="14" t="b">
        <v>0</v>
      </c>
      <c r="I1134" s="9" t="s">
        <v>5678</v>
      </c>
      <c r="J1134" s="10">
        <v>0.23638615</v>
      </c>
    </row>
    <row r="1135">
      <c r="A1135" s="5" t="s">
        <v>5679</v>
      </c>
      <c r="B1135" s="6" t="s">
        <v>930</v>
      </c>
      <c r="C1135" s="7">
        <v>1.592848511E9</v>
      </c>
      <c r="D1135" s="8">
        <f t="shared" si="1"/>
        <v>44004.53832</v>
      </c>
      <c r="E1135" s="9" t="s">
        <v>353</v>
      </c>
      <c r="F1135" s="9" t="s">
        <v>5680</v>
      </c>
      <c r="G1135" s="6" t="s">
        <v>5681</v>
      </c>
      <c r="H1135" s="14" t="b">
        <v>0</v>
      </c>
      <c r="I1135" s="9" t="s">
        <v>5682</v>
      </c>
      <c r="J1135" s="10">
        <v>0.23535135</v>
      </c>
    </row>
    <row r="1136">
      <c r="A1136" s="6" t="s">
        <v>5683</v>
      </c>
      <c r="B1136" s="6" t="s">
        <v>5684</v>
      </c>
      <c r="C1136" s="7">
        <v>1.593035822E9</v>
      </c>
      <c r="D1136" s="8">
        <f t="shared" si="1"/>
        <v>44006.70627</v>
      </c>
      <c r="E1136" s="9" t="s">
        <v>5685</v>
      </c>
      <c r="F1136" s="9" t="s">
        <v>5686</v>
      </c>
      <c r="G1136" s="6" t="s">
        <v>5687</v>
      </c>
      <c r="H1136" s="14" t="b">
        <v>0</v>
      </c>
      <c r="I1136" s="9" t="s">
        <v>5688</v>
      </c>
      <c r="J1136" s="10">
        <v>0.2353082</v>
      </c>
    </row>
    <row r="1137">
      <c r="A1137" s="6" t="s">
        <v>5689</v>
      </c>
      <c r="B1137" s="6" t="s">
        <v>2065</v>
      </c>
      <c r="C1137" s="7">
        <v>1.593491227E9</v>
      </c>
      <c r="D1137" s="8">
        <f t="shared" si="1"/>
        <v>44011.97716</v>
      </c>
      <c r="E1137" s="9" t="s">
        <v>5690</v>
      </c>
      <c r="F1137" s="9" t="s">
        <v>5691</v>
      </c>
      <c r="G1137" s="6" t="s">
        <v>5692</v>
      </c>
      <c r="H1137" s="14" t="b">
        <v>0</v>
      </c>
      <c r="I1137" s="9" t="s">
        <v>5693</v>
      </c>
      <c r="J1137" s="10">
        <v>0.23516783</v>
      </c>
    </row>
    <row r="1138">
      <c r="A1138" s="6" t="s">
        <v>5694</v>
      </c>
      <c r="B1138" s="6" t="s">
        <v>5695</v>
      </c>
      <c r="C1138" s="7">
        <v>1.591132182E9</v>
      </c>
      <c r="D1138" s="8">
        <f t="shared" si="1"/>
        <v>43984.6734</v>
      </c>
      <c r="E1138" s="9" t="s">
        <v>23</v>
      </c>
      <c r="F1138" s="9" t="s">
        <v>5696</v>
      </c>
      <c r="G1138" s="6" t="s">
        <v>5697</v>
      </c>
      <c r="H1138" s="14" t="b">
        <v>0</v>
      </c>
      <c r="I1138" s="9" t="s">
        <v>5698</v>
      </c>
      <c r="J1138" s="10">
        <v>0.23510051</v>
      </c>
    </row>
    <row r="1139">
      <c r="A1139" s="6" t="s">
        <v>5699</v>
      </c>
      <c r="B1139" s="6" t="s">
        <v>5700</v>
      </c>
      <c r="C1139" s="7">
        <v>1.591196048E9</v>
      </c>
      <c r="D1139" s="8">
        <f t="shared" si="1"/>
        <v>43985.41259</v>
      </c>
      <c r="E1139" s="9" t="s">
        <v>5701</v>
      </c>
      <c r="F1139" s="9" t="s">
        <v>5702</v>
      </c>
      <c r="G1139" s="6" t="s">
        <v>5703</v>
      </c>
      <c r="H1139" s="14" t="b">
        <v>0</v>
      </c>
      <c r="I1139" s="9" t="s">
        <v>5704</v>
      </c>
      <c r="J1139" s="10">
        <v>0.23499082</v>
      </c>
    </row>
    <row r="1140">
      <c r="A1140" s="6" t="s">
        <v>5699</v>
      </c>
      <c r="B1140" s="6" t="s">
        <v>3456</v>
      </c>
      <c r="C1140" s="7">
        <v>1.591198326E9</v>
      </c>
      <c r="D1140" s="8">
        <f t="shared" si="1"/>
        <v>43985.43896</v>
      </c>
      <c r="E1140" s="9" t="s">
        <v>264</v>
      </c>
      <c r="F1140" s="9" t="s">
        <v>5705</v>
      </c>
      <c r="G1140" s="6" t="s">
        <v>5706</v>
      </c>
      <c r="H1140" s="14" t="b">
        <v>0</v>
      </c>
      <c r="I1140" s="9" t="s">
        <v>5707</v>
      </c>
      <c r="J1140" s="10">
        <v>0.23499082</v>
      </c>
    </row>
    <row r="1141">
      <c r="A1141" s="5" t="s">
        <v>5708</v>
      </c>
      <c r="B1141" s="6" t="s">
        <v>930</v>
      </c>
      <c r="C1141" s="7">
        <v>1.591222415E9</v>
      </c>
      <c r="D1141" s="8">
        <f t="shared" si="1"/>
        <v>43985.71777</v>
      </c>
      <c r="E1141" s="9" t="s">
        <v>5709</v>
      </c>
      <c r="F1141" s="9" t="s">
        <v>5710</v>
      </c>
      <c r="G1141" s="6" t="s">
        <v>5711</v>
      </c>
      <c r="H1141" s="14" t="b">
        <v>0</v>
      </c>
      <c r="I1141" s="9" t="s">
        <v>5712</v>
      </c>
      <c r="J1141" s="10">
        <v>0.23496547</v>
      </c>
    </row>
    <row r="1142">
      <c r="A1142" s="5" t="s">
        <v>5713</v>
      </c>
      <c r="B1142" s="6" t="s">
        <v>5714</v>
      </c>
      <c r="C1142" s="7">
        <v>1.592610909E9</v>
      </c>
      <c r="D1142" s="8">
        <f t="shared" si="1"/>
        <v>44001.7883</v>
      </c>
      <c r="E1142" s="9" t="s">
        <v>17</v>
      </c>
      <c r="F1142" s="9" t="s">
        <v>5715</v>
      </c>
      <c r="G1142" s="6" t="s">
        <v>5716</v>
      </c>
      <c r="H1142" s="14" t="b">
        <v>0</v>
      </c>
      <c r="I1142" s="9" t="s">
        <v>5717</v>
      </c>
      <c r="J1142" s="10">
        <v>0.2344933</v>
      </c>
    </row>
    <row r="1143">
      <c r="A1143" s="6" t="s">
        <v>5718</v>
      </c>
      <c r="B1143" s="6" t="s">
        <v>2861</v>
      </c>
      <c r="C1143" s="7">
        <v>1.591543701E9</v>
      </c>
      <c r="D1143" s="8">
        <f t="shared" si="1"/>
        <v>43989.43635</v>
      </c>
      <c r="E1143" s="9" t="s">
        <v>97</v>
      </c>
      <c r="F1143" s="9" t="s">
        <v>5719</v>
      </c>
      <c r="G1143" s="6" t="s">
        <v>5720</v>
      </c>
      <c r="H1143" s="14" t="b">
        <v>0</v>
      </c>
      <c r="I1143" s="9" t="s">
        <v>5721</v>
      </c>
      <c r="J1143" s="10">
        <v>0.23436385</v>
      </c>
    </row>
    <row r="1144">
      <c r="A1144" s="6" t="s">
        <v>5722</v>
      </c>
      <c r="B1144" s="6" t="s">
        <v>996</v>
      </c>
      <c r="C1144" s="7">
        <v>1.593287614E9</v>
      </c>
      <c r="D1144" s="8">
        <f t="shared" si="1"/>
        <v>44009.62053</v>
      </c>
      <c r="E1144" s="9" t="s">
        <v>111</v>
      </c>
      <c r="F1144" s="9" t="s">
        <v>5723</v>
      </c>
      <c r="G1144" s="6" t="s">
        <v>5724</v>
      </c>
      <c r="H1144" s="14" t="b">
        <v>0</v>
      </c>
      <c r="I1144" s="9" t="s">
        <v>5723</v>
      </c>
      <c r="J1144" s="10">
        <v>0.23280789</v>
      </c>
    </row>
    <row r="1145">
      <c r="A1145" s="6" t="s">
        <v>5725</v>
      </c>
      <c r="B1145" s="6" t="s">
        <v>5726</v>
      </c>
      <c r="C1145" s="7">
        <v>1.591358615E9</v>
      </c>
      <c r="D1145" s="8">
        <f t="shared" si="1"/>
        <v>43987.29416</v>
      </c>
      <c r="E1145" s="6" t="s">
        <v>32</v>
      </c>
      <c r="F1145" s="9" t="s">
        <v>5727</v>
      </c>
      <c r="G1145" s="6" t="s">
        <v>5728</v>
      </c>
      <c r="H1145" s="14" t="b">
        <v>1</v>
      </c>
      <c r="I1145" s="9" t="s">
        <v>5727</v>
      </c>
      <c r="J1145" s="10">
        <v>0.23226099</v>
      </c>
    </row>
    <row r="1146">
      <c r="A1146" s="6" t="s">
        <v>5729</v>
      </c>
      <c r="B1146" s="6" t="s">
        <v>930</v>
      </c>
      <c r="C1146" s="7">
        <v>1.593453951E9</v>
      </c>
      <c r="D1146" s="8">
        <f t="shared" si="1"/>
        <v>44011.54573</v>
      </c>
      <c r="E1146" s="9" t="s">
        <v>353</v>
      </c>
      <c r="F1146" s="9" t="s">
        <v>5730</v>
      </c>
      <c r="G1146" s="6" t="s">
        <v>5731</v>
      </c>
      <c r="H1146" s="14" t="b">
        <v>0</v>
      </c>
      <c r="I1146" s="9" t="s">
        <v>5732</v>
      </c>
      <c r="J1146" s="10">
        <v>0.2318343</v>
      </c>
    </row>
    <row r="1147">
      <c r="A1147" s="6" t="s">
        <v>5733</v>
      </c>
      <c r="B1147" s="6" t="s">
        <v>872</v>
      </c>
      <c r="C1147" s="7">
        <v>1.591983955E9</v>
      </c>
      <c r="D1147" s="8">
        <f t="shared" si="1"/>
        <v>43994.53189</v>
      </c>
      <c r="E1147" s="9" t="s">
        <v>23</v>
      </c>
      <c r="F1147" s="9" t="s">
        <v>5734</v>
      </c>
      <c r="G1147" s="6" t="s">
        <v>5735</v>
      </c>
      <c r="H1147" s="14" t="b">
        <v>0</v>
      </c>
      <c r="I1147" s="9" t="s">
        <v>5734</v>
      </c>
      <c r="J1147" s="10">
        <v>0.23144168</v>
      </c>
    </row>
    <row r="1148">
      <c r="A1148" s="5" t="s">
        <v>5736</v>
      </c>
      <c r="B1148" s="6" t="s">
        <v>5737</v>
      </c>
      <c r="C1148" s="7">
        <v>1.593467085E9</v>
      </c>
      <c r="D1148" s="8">
        <f t="shared" si="1"/>
        <v>44011.69774</v>
      </c>
      <c r="E1148" s="9" t="s">
        <v>23</v>
      </c>
      <c r="F1148" s="9" t="s">
        <v>5738</v>
      </c>
      <c r="G1148" s="6" t="s">
        <v>5739</v>
      </c>
      <c r="H1148" s="14" t="b">
        <v>0</v>
      </c>
      <c r="I1148" s="9" t="s">
        <v>5740</v>
      </c>
      <c r="J1148" s="10">
        <v>0.23042078</v>
      </c>
    </row>
    <row r="1149">
      <c r="A1149" s="6" t="s">
        <v>5741</v>
      </c>
      <c r="B1149" s="6" t="s">
        <v>3996</v>
      </c>
      <c r="C1149" s="7">
        <v>1.591089132E9</v>
      </c>
      <c r="D1149" s="8">
        <f t="shared" si="1"/>
        <v>43984.17514</v>
      </c>
      <c r="E1149" s="6" t="s">
        <v>32</v>
      </c>
      <c r="F1149" s="9" t="s">
        <v>5742</v>
      </c>
      <c r="G1149" s="6" t="s">
        <v>5743</v>
      </c>
      <c r="H1149" s="14" t="b">
        <v>1</v>
      </c>
      <c r="I1149" s="9" t="s">
        <v>5742</v>
      </c>
      <c r="J1149" s="10">
        <v>0.23040377</v>
      </c>
    </row>
    <row r="1150">
      <c r="A1150" s="6" t="s">
        <v>5744</v>
      </c>
      <c r="B1150" s="6" t="s">
        <v>3360</v>
      </c>
      <c r="C1150" s="7">
        <v>1.592502926E9</v>
      </c>
      <c r="D1150" s="8">
        <f t="shared" si="1"/>
        <v>44000.5385</v>
      </c>
      <c r="E1150" s="9" t="s">
        <v>17</v>
      </c>
      <c r="F1150" s="9" t="s">
        <v>5745</v>
      </c>
      <c r="G1150" s="6" t="s">
        <v>5746</v>
      </c>
      <c r="H1150" s="14" t="b">
        <v>0</v>
      </c>
      <c r="I1150" s="9" t="s">
        <v>5747</v>
      </c>
      <c r="J1150" s="10">
        <v>0.22983229</v>
      </c>
    </row>
    <row r="1151">
      <c r="A1151" s="6" t="s">
        <v>5748</v>
      </c>
      <c r="B1151" s="6" t="s">
        <v>4210</v>
      </c>
      <c r="C1151" s="7">
        <v>1.592547752E9</v>
      </c>
      <c r="D1151" s="8">
        <f t="shared" si="1"/>
        <v>44001.05731</v>
      </c>
      <c r="E1151" s="9" t="s">
        <v>5749</v>
      </c>
      <c r="F1151" s="9" t="s">
        <v>5750</v>
      </c>
      <c r="G1151" s="6" t="s">
        <v>5751</v>
      </c>
      <c r="H1151" s="14" t="b">
        <v>0</v>
      </c>
      <c r="I1151" s="9" t="s">
        <v>5752</v>
      </c>
      <c r="J1151" s="10">
        <v>0.22943044</v>
      </c>
    </row>
    <row r="1152">
      <c r="A1152" s="6" t="s">
        <v>5753</v>
      </c>
      <c r="B1152" s="6" t="s">
        <v>991</v>
      </c>
      <c r="C1152" s="7">
        <v>1.591974483E9</v>
      </c>
      <c r="D1152" s="8">
        <f t="shared" si="1"/>
        <v>43994.42226</v>
      </c>
      <c r="E1152" s="9" t="s">
        <v>283</v>
      </c>
      <c r="F1152" s="9" t="s">
        <v>5754</v>
      </c>
      <c r="G1152" s="6" t="s">
        <v>5755</v>
      </c>
      <c r="H1152" s="14" t="b">
        <v>0</v>
      </c>
      <c r="I1152" s="9" t="s">
        <v>5754</v>
      </c>
      <c r="J1152" s="10">
        <v>0.22887418</v>
      </c>
    </row>
    <row r="1153">
      <c r="A1153" s="6" t="s">
        <v>5756</v>
      </c>
      <c r="B1153" s="6" t="s">
        <v>1067</v>
      </c>
      <c r="C1153" s="7">
        <v>1.591391248E9</v>
      </c>
      <c r="D1153" s="8">
        <f t="shared" si="1"/>
        <v>43987.67185</v>
      </c>
      <c r="E1153" s="9" t="s">
        <v>12</v>
      </c>
      <c r="F1153" s="9" t="s">
        <v>5757</v>
      </c>
      <c r="G1153" s="6" t="s">
        <v>5758</v>
      </c>
      <c r="H1153" s="14" t="b">
        <v>0</v>
      </c>
      <c r="I1153" s="9" t="s">
        <v>5759</v>
      </c>
      <c r="J1153" s="10">
        <v>0.2281448</v>
      </c>
    </row>
    <row r="1154">
      <c r="A1154" s="5" t="s">
        <v>5760</v>
      </c>
      <c r="B1154" s="6" t="s">
        <v>925</v>
      </c>
      <c r="C1154" s="7">
        <v>1.5935265E9</v>
      </c>
      <c r="D1154" s="8">
        <f t="shared" si="1"/>
        <v>44012.38542</v>
      </c>
      <c r="E1154" s="9" t="s">
        <v>12</v>
      </c>
      <c r="F1154" s="9" t="s">
        <v>5761</v>
      </c>
      <c r="G1154" s="6" t="s">
        <v>5762</v>
      </c>
      <c r="H1154" s="14" t="b">
        <v>0</v>
      </c>
      <c r="I1154" s="9" t="s">
        <v>5763</v>
      </c>
      <c r="J1154" s="10">
        <v>0.22766796</v>
      </c>
    </row>
    <row r="1155">
      <c r="A1155" s="6" t="s">
        <v>5764</v>
      </c>
      <c r="B1155" s="6" t="s">
        <v>5765</v>
      </c>
      <c r="C1155" s="7">
        <v>1.592571784E9</v>
      </c>
      <c r="D1155" s="8">
        <f t="shared" si="1"/>
        <v>44001.33546</v>
      </c>
      <c r="E1155" s="6" t="s">
        <v>32</v>
      </c>
      <c r="F1155" s="9" t="s">
        <v>5766</v>
      </c>
      <c r="G1155" s="6" t="s">
        <v>5767</v>
      </c>
      <c r="H1155" s="14" t="b">
        <v>1</v>
      </c>
      <c r="I1155" s="9" t="s">
        <v>5766</v>
      </c>
      <c r="J1155" s="10">
        <v>0.2259117</v>
      </c>
    </row>
    <row r="1156">
      <c r="A1156" s="6" t="s">
        <v>5768</v>
      </c>
      <c r="B1156" s="6" t="s">
        <v>1619</v>
      </c>
      <c r="C1156" s="7">
        <v>1.591189536E9</v>
      </c>
      <c r="D1156" s="8">
        <f t="shared" si="1"/>
        <v>43985.33722</v>
      </c>
      <c r="E1156" s="6" t="s">
        <v>32</v>
      </c>
      <c r="F1156" s="9" t="s">
        <v>5769</v>
      </c>
      <c r="G1156" s="6" t="s">
        <v>5770</v>
      </c>
      <c r="H1156" s="14" t="b">
        <v>1</v>
      </c>
      <c r="I1156" s="9" t="s">
        <v>5769</v>
      </c>
      <c r="J1156" s="10">
        <v>0.22513697</v>
      </c>
    </row>
    <row r="1157">
      <c r="A1157" s="6" t="s">
        <v>5768</v>
      </c>
      <c r="B1157" s="6" t="s">
        <v>1619</v>
      </c>
      <c r="C1157" s="7">
        <v>1.591189905E9</v>
      </c>
      <c r="D1157" s="8">
        <f t="shared" si="1"/>
        <v>43985.34149</v>
      </c>
      <c r="E1157" s="6" t="s">
        <v>32</v>
      </c>
      <c r="F1157" s="9" t="s">
        <v>5771</v>
      </c>
      <c r="G1157" s="6" t="s">
        <v>5772</v>
      </c>
      <c r="H1157" s="14" t="b">
        <v>1</v>
      </c>
      <c r="I1157" s="9" t="s">
        <v>5771</v>
      </c>
      <c r="J1157" s="10">
        <v>0.22513697</v>
      </c>
    </row>
    <row r="1158">
      <c r="A1158" s="6" t="s">
        <v>5773</v>
      </c>
      <c r="B1158" s="6" t="s">
        <v>1619</v>
      </c>
      <c r="C1158" s="7">
        <v>1.591274519E9</v>
      </c>
      <c r="D1158" s="8">
        <f t="shared" si="1"/>
        <v>43986.32082</v>
      </c>
      <c r="E1158" s="9" t="s">
        <v>111</v>
      </c>
      <c r="F1158" s="9" t="s">
        <v>5774</v>
      </c>
      <c r="G1158" s="6" t="s">
        <v>5775</v>
      </c>
      <c r="H1158" s="14" t="b">
        <v>0</v>
      </c>
      <c r="I1158" s="9" t="s">
        <v>5776</v>
      </c>
      <c r="J1158" s="10">
        <v>0.22454263</v>
      </c>
    </row>
    <row r="1159">
      <c r="A1159" s="6" t="s">
        <v>5777</v>
      </c>
      <c r="B1159" s="6" t="s">
        <v>2372</v>
      </c>
      <c r="C1159" s="7">
        <v>1.591185538E9</v>
      </c>
      <c r="D1159" s="8">
        <f t="shared" si="1"/>
        <v>43985.29095</v>
      </c>
      <c r="E1159" s="9" t="s">
        <v>5778</v>
      </c>
      <c r="F1159" s="9" t="s">
        <v>5779</v>
      </c>
      <c r="G1159" s="6" t="s">
        <v>5780</v>
      </c>
      <c r="H1159" s="14" t="b">
        <v>0</v>
      </c>
      <c r="I1159" s="9" t="s">
        <v>5781</v>
      </c>
      <c r="J1159" s="10">
        <v>0.22453834</v>
      </c>
    </row>
    <row r="1160">
      <c r="A1160" s="6" t="s">
        <v>5782</v>
      </c>
      <c r="B1160" s="6" t="s">
        <v>1640</v>
      </c>
      <c r="C1160" s="7">
        <v>1.591575953E9</v>
      </c>
      <c r="D1160" s="8">
        <f t="shared" si="1"/>
        <v>43989.80964</v>
      </c>
      <c r="E1160" s="9" t="s">
        <v>5783</v>
      </c>
      <c r="F1160" s="9" t="s">
        <v>5784</v>
      </c>
      <c r="G1160" s="6" t="s">
        <v>5785</v>
      </c>
      <c r="H1160" s="14" t="b">
        <v>0</v>
      </c>
      <c r="I1160" s="9" t="s">
        <v>5786</v>
      </c>
      <c r="J1160" s="10">
        <v>0.22407007</v>
      </c>
    </row>
    <row r="1161">
      <c r="A1161" s="6" t="s">
        <v>5787</v>
      </c>
      <c r="B1161" s="6" t="s">
        <v>5788</v>
      </c>
      <c r="C1161" s="7">
        <v>1.592325289E9</v>
      </c>
      <c r="D1161" s="8">
        <f t="shared" si="1"/>
        <v>43998.48251</v>
      </c>
      <c r="E1161" s="9" t="s">
        <v>111</v>
      </c>
      <c r="F1161" s="9" t="s">
        <v>5789</v>
      </c>
      <c r="G1161" s="6" t="s">
        <v>5790</v>
      </c>
      <c r="H1161" s="14" t="b">
        <v>0</v>
      </c>
      <c r="I1161" s="9" t="s">
        <v>5791</v>
      </c>
      <c r="J1161" s="10">
        <v>0.22389098</v>
      </c>
    </row>
    <row r="1162">
      <c r="A1162" s="6" t="s">
        <v>5792</v>
      </c>
      <c r="B1162" s="6" t="s">
        <v>1041</v>
      </c>
      <c r="C1162" s="7">
        <v>1.592532095E9</v>
      </c>
      <c r="D1162" s="8">
        <f t="shared" si="1"/>
        <v>44000.8761</v>
      </c>
      <c r="E1162" s="9" t="s">
        <v>23</v>
      </c>
      <c r="F1162" s="9" t="s">
        <v>5793</v>
      </c>
      <c r="G1162" s="6" t="s">
        <v>5794</v>
      </c>
      <c r="H1162" s="14" t="b">
        <v>0</v>
      </c>
      <c r="I1162" s="9" t="s">
        <v>5795</v>
      </c>
      <c r="J1162" s="10">
        <v>0.22328676</v>
      </c>
    </row>
    <row r="1163">
      <c r="A1163" s="6" t="s">
        <v>5796</v>
      </c>
      <c r="B1163" s="6" t="s">
        <v>5797</v>
      </c>
      <c r="C1163" s="7">
        <v>1.591570121E9</v>
      </c>
      <c r="D1163" s="8">
        <f t="shared" si="1"/>
        <v>43989.74214</v>
      </c>
      <c r="E1163" s="9" t="s">
        <v>5798</v>
      </c>
      <c r="F1163" s="9" t="s">
        <v>5799</v>
      </c>
      <c r="G1163" s="6" t="s">
        <v>5800</v>
      </c>
      <c r="H1163" s="14" t="b">
        <v>0</v>
      </c>
      <c r="I1163" s="9" t="s">
        <v>5801</v>
      </c>
      <c r="J1163" s="10">
        <v>0.22262302</v>
      </c>
    </row>
    <row r="1164">
      <c r="A1164" s="5" t="s">
        <v>5802</v>
      </c>
      <c r="B1164" s="6" t="s">
        <v>5803</v>
      </c>
      <c r="C1164" s="7">
        <v>1.592855711E9</v>
      </c>
      <c r="D1164" s="8">
        <f t="shared" si="1"/>
        <v>44004.62166</v>
      </c>
      <c r="E1164" s="9" t="s">
        <v>17</v>
      </c>
      <c r="F1164" s="9" t="s">
        <v>5804</v>
      </c>
      <c r="G1164" s="6" t="s">
        <v>5805</v>
      </c>
      <c r="H1164" s="14" t="b">
        <v>0</v>
      </c>
      <c r="I1164" s="9" t="s">
        <v>5806</v>
      </c>
      <c r="J1164" s="10">
        <v>0.22226834</v>
      </c>
    </row>
    <row r="1165">
      <c r="A1165" s="6" t="s">
        <v>5807</v>
      </c>
      <c r="B1165" s="6" t="s">
        <v>3692</v>
      </c>
      <c r="C1165" s="7">
        <v>1.591042656E9</v>
      </c>
      <c r="D1165" s="8">
        <f t="shared" si="1"/>
        <v>43983.63722</v>
      </c>
      <c r="E1165" s="6" t="s">
        <v>32</v>
      </c>
      <c r="F1165" s="9" t="s">
        <v>5808</v>
      </c>
      <c r="G1165" s="6" t="s">
        <v>5809</v>
      </c>
      <c r="H1165" s="14" t="b">
        <v>1</v>
      </c>
      <c r="I1165" s="9" t="s">
        <v>5808</v>
      </c>
      <c r="J1165" s="10">
        <v>0.21981364</v>
      </c>
    </row>
    <row r="1166">
      <c r="A1166" s="6" t="s">
        <v>5810</v>
      </c>
      <c r="B1166" s="6" t="s">
        <v>1057</v>
      </c>
      <c r="C1166" s="7">
        <v>1.591517862E9</v>
      </c>
      <c r="D1166" s="8">
        <f t="shared" si="1"/>
        <v>43989.13729</v>
      </c>
      <c r="E1166" s="9" t="s">
        <v>408</v>
      </c>
      <c r="F1166" s="9" t="s">
        <v>5811</v>
      </c>
      <c r="G1166" s="6" t="s">
        <v>5812</v>
      </c>
      <c r="H1166" s="14" t="b">
        <v>0</v>
      </c>
      <c r="I1166" s="9" t="s">
        <v>5813</v>
      </c>
      <c r="J1166" s="10">
        <v>0.21977219</v>
      </c>
    </row>
    <row r="1167">
      <c r="A1167" s="5" t="s">
        <v>5814</v>
      </c>
      <c r="B1167" s="6" t="s">
        <v>2078</v>
      </c>
      <c r="C1167" s="7">
        <v>1.593490996E9</v>
      </c>
      <c r="D1167" s="8">
        <f t="shared" si="1"/>
        <v>44011.97449</v>
      </c>
      <c r="E1167" s="6" t="s">
        <v>32</v>
      </c>
      <c r="F1167" s="9" t="s">
        <v>5815</v>
      </c>
      <c r="G1167" s="6" t="s">
        <v>5816</v>
      </c>
      <c r="H1167" s="14" t="b">
        <v>1</v>
      </c>
      <c r="I1167" s="9" t="s">
        <v>5815</v>
      </c>
      <c r="J1167" s="10">
        <v>0.2196387</v>
      </c>
    </row>
    <row r="1168">
      <c r="A1168" s="5" t="s">
        <v>5817</v>
      </c>
      <c r="B1168" s="6" t="s">
        <v>987</v>
      </c>
      <c r="C1168" s="7">
        <v>1.593338928E9</v>
      </c>
      <c r="D1168" s="8">
        <f t="shared" si="1"/>
        <v>44010.21444</v>
      </c>
      <c r="E1168" s="9" t="s">
        <v>23</v>
      </c>
      <c r="F1168" s="9" t="s">
        <v>5818</v>
      </c>
      <c r="G1168" s="6" t="s">
        <v>5819</v>
      </c>
      <c r="H1168" s="14" t="b">
        <v>0</v>
      </c>
      <c r="I1168" s="9" t="s">
        <v>5818</v>
      </c>
      <c r="J1168" s="10">
        <v>0.21954994</v>
      </c>
    </row>
    <row r="1169">
      <c r="A1169" s="6" t="s">
        <v>5820</v>
      </c>
      <c r="B1169" s="6" t="s">
        <v>857</v>
      </c>
      <c r="C1169" s="7">
        <v>1.591327128E9</v>
      </c>
      <c r="D1169" s="8">
        <f t="shared" si="1"/>
        <v>43986.92972</v>
      </c>
      <c r="E1169" s="6" t="s">
        <v>1469</v>
      </c>
      <c r="F1169" s="9" t="s">
        <v>5821</v>
      </c>
      <c r="G1169" s="6" t="s">
        <v>5822</v>
      </c>
      <c r="H1169" s="14" t="b">
        <v>0</v>
      </c>
      <c r="I1169" s="9" t="s">
        <v>5823</v>
      </c>
      <c r="J1169" s="10">
        <v>0.21931562</v>
      </c>
    </row>
    <row r="1170">
      <c r="A1170" s="6" t="s">
        <v>5824</v>
      </c>
      <c r="B1170" s="6" t="s">
        <v>996</v>
      </c>
      <c r="C1170" s="7">
        <v>1.592101883E9</v>
      </c>
      <c r="D1170" s="8">
        <f t="shared" si="1"/>
        <v>43995.89679</v>
      </c>
      <c r="E1170" s="9" t="s">
        <v>5825</v>
      </c>
      <c r="F1170" s="9" t="s">
        <v>5826</v>
      </c>
      <c r="G1170" s="6" t="s">
        <v>5827</v>
      </c>
      <c r="H1170" s="14" t="b">
        <v>0</v>
      </c>
      <c r="I1170" s="9" t="s">
        <v>5826</v>
      </c>
      <c r="J1170" s="10">
        <v>0.21908948</v>
      </c>
    </row>
    <row r="1171">
      <c r="A1171" s="6" t="s">
        <v>5828</v>
      </c>
      <c r="B1171" s="6" t="s">
        <v>991</v>
      </c>
      <c r="C1171" s="7">
        <v>1.591575543E9</v>
      </c>
      <c r="D1171" s="8">
        <f t="shared" si="1"/>
        <v>43989.8049</v>
      </c>
      <c r="E1171" s="9" t="s">
        <v>353</v>
      </c>
      <c r="F1171" s="9" t="s">
        <v>5829</v>
      </c>
      <c r="G1171" s="6" t="s">
        <v>5830</v>
      </c>
      <c r="H1171" s="14" t="b">
        <v>0</v>
      </c>
      <c r="I1171" s="9" t="s">
        <v>5831</v>
      </c>
      <c r="J1171" s="10">
        <v>0.21893103</v>
      </c>
    </row>
    <row r="1172">
      <c r="A1172" s="6" t="s">
        <v>5832</v>
      </c>
      <c r="B1172" s="6" t="s">
        <v>5833</v>
      </c>
      <c r="C1172" s="7">
        <v>1.591732303E9</v>
      </c>
      <c r="D1172" s="8">
        <f t="shared" si="1"/>
        <v>43991.61925</v>
      </c>
      <c r="E1172" s="6" t="s">
        <v>32</v>
      </c>
      <c r="F1172" s="9" t="s">
        <v>5834</v>
      </c>
      <c r="G1172" s="6" t="s">
        <v>5835</v>
      </c>
      <c r="H1172" s="14" t="b">
        <v>1</v>
      </c>
      <c r="I1172" s="9" t="s">
        <v>5834</v>
      </c>
      <c r="J1172" s="10">
        <v>0.21869151</v>
      </c>
    </row>
    <row r="1173">
      <c r="A1173" s="6" t="s">
        <v>5836</v>
      </c>
      <c r="B1173" s="6" t="s">
        <v>2349</v>
      </c>
      <c r="C1173" s="7">
        <v>1.593501692E9</v>
      </c>
      <c r="D1173" s="8">
        <f t="shared" si="1"/>
        <v>44012.09829</v>
      </c>
      <c r="E1173" s="9" t="s">
        <v>17</v>
      </c>
      <c r="F1173" s="9" t="s">
        <v>5837</v>
      </c>
      <c r="G1173" s="6" t="s">
        <v>5838</v>
      </c>
      <c r="H1173" s="14" t="b">
        <v>0</v>
      </c>
      <c r="I1173" s="9" t="s">
        <v>5839</v>
      </c>
      <c r="J1173" s="10">
        <v>0.21819387</v>
      </c>
    </row>
    <row r="1174">
      <c r="A1174" s="6" t="s">
        <v>5840</v>
      </c>
      <c r="B1174" s="6" t="s">
        <v>978</v>
      </c>
      <c r="C1174" s="7">
        <v>1.592228708E9</v>
      </c>
      <c r="D1174" s="8">
        <f t="shared" si="1"/>
        <v>43997.36468</v>
      </c>
      <c r="E1174" s="6" t="s">
        <v>32</v>
      </c>
      <c r="F1174" s="9" t="s">
        <v>5841</v>
      </c>
      <c r="G1174" s="6" t="s">
        <v>5842</v>
      </c>
      <c r="H1174" s="14" t="b">
        <v>1</v>
      </c>
      <c r="I1174" s="9" t="s">
        <v>5841</v>
      </c>
      <c r="J1174" s="10">
        <v>0.21779071</v>
      </c>
    </row>
    <row r="1175">
      <c r="A1175" s="6" t="s">
        <v>5843</v>
      </c>
      <c r="B1175" s="6" t="s">
        <v>1790</v>
      </c>
      <c r="C1175" s="7">
        <v>1.591123176E9</v>
      </c>
      <c r="D1175" s="8">
        <f t="shared" si="1"/>
        <v>43984.56917</v>
      </c>
      <c r="E1175" s="6" t="s">
        <v>32</v>
      </c>
      <c r="F1175" s="9" t="s">
        <v>5844</v>
      </c>
      <c r="G1175" s="6" t="s">
        <v>5845</v>
      </c>
      <c r="H1175" s="14" t="b">
        <v>1</v>
      </c>
      <c r="I1175" s="9" t="s">
        <v>5844</v>
      </c>
      <c r="J1175" s="10">
        <v>0.21740055</v>
      </c>
    </row>
    <row r="1176">
      <c r="A1176" s="6" t="s">
        <v>5846</v>
      </c>
      <c r="B1176" s="6" t="s">
        <v>1128</v>
      </c>
      <c r="C1176" s="7">
        <v>1.591331292E9</v>
      </c>
      <c r="D1176" s="8">
        <f t="shared" si="1"/>
        <v>43986.97792</v>
      </c>
      <c r="E1176" s="9" t="s">
        <v>5847</v>
      </c>
      <c r="F1176" s="9" t="s">
        <v>5848</v>
      </c>
      <c r="G1176" s="6" t="s">
        <v>5849</v>
      </c>
      <c r="H1176" s="14" t="b">
        <v>0</v>
      </c>
      <c r="I1176" s="9" t="s">
        <v>5850</v>
      </c>
      <c r="J1176" s="10">
        <v>0.21715452</v>
      </c>
    </row>
    <row r="1177">
      <c r="A1177" s="6" t="s">
        <v>5851</v>
      </c>
      <c r="B1177" s="6" t="s">
        <v>2307</v>
      </c>
      <c r="C1177" s="7">
        <v>1.592351014E9</v>
      </c>
      <c r="D1177" s="8">
        <f t="shared" si="1"/>
        <v>43998.78025</v>
      </c>
      <c r="E1177" s="9" t="s">
        <v>23</v>
      </c>
      <c r="F1177" s="9" t="s">
        <v>5852</v>
      </c>
      <c r="G1177" s="6" t="s">
        <v>5853</v>
      </c>
      <c r="H1177" s="14" t="b">
        <v>0</v>
      </c>
      <c r="I1177" s="9" t="s">
        <v>5854</v>
      </c>
      <c r="J1177" s="10">
        <v>0.21687146</v>
      </c>
    </row>
    <row r="1178">
      <c r="A1178" s="6" t="s">
        <v>5855</v>
      </c>
      <c r="B1178" s="6" t="s">
        <v>1372</v>
      </c>
      <c r="C1178" s="7">
        <v>1.593391879E9</v>
      </c>
      <c r="D1178" s="8">
        <f t="shared" si="1"/>
        <v>44010.8273</v>
      </c>
      <c r="E1178" s="9" t="s">
        <v>17</v>
      </c>
      <c r="F1178" s="9" t="s">
        <v>5856</v>
      </c>
      <c r="G1178" s="6" t="s">
        <v>5857</v>
      </c>
      <c r="H1178" s="14" t="b">
        <v>0</v>
      </c>
      <c r="I1178" s="9" t="s">
        <v>5858</v>
      </c>
      <c r="J1178" s="10">
        <v>0.21638186</v>
      </c>
    </row>
    <row r="1179">
      <c r="A1179" s="6" t="s">
        <v>5859</v>
      </c>
      <c r="B1179" s="6" t="s">
        <v>1281</v>
      </c>
      <c r="C1179" s="7">
        <v>1.593095501E9</v>
      </c>
      <c r="D1179" s="8">
        <f t="shared" si="1"/>
        <v>44007.397</v>
      </c>
      <c r="E1179" s="9" t="s">
        <v>5860</v>
      </c>
      <c r="F1179" s="9" t="s">
        <v>5861</v>
      </c>
      <c r="G1179" s="6" t="s">
        <v>5862</v>
      </c>
      <c r="H1179" s="14" t="b">
        <v>0</v>
      </c>
      <c r="I1179" s="9" t="s">
        <v>5863</v>
      </c>
      <c r="J1179" s="10">
        <v>0.21624553</v>
      </c>
    </row>
    <row r="1180">
      <c r="A1180" s="6" t="s">
        <v>5864</v>
      </c>
      <c r="B1180" s="6" t="s">
        <v>3014</v>
      </c>
      <c r="C1180" s="7">
        <v>1.591124966E9</v>
      </c>
      <c r="D1180" s="8">
        <f t="shared" si="1"/>
        <v>43984.58988</v>
      </c>
      <c r="E1180" s="9" t="s">
        <v>17</v>
      </c>
      <c r="F1180" s="9" t="s">
        <v>5865</v>
      </c>
      <c r="G1180" s="6" t="s">
        <v>5866</v>
      </c>
      <c r="H1180" s="14" t="b">
        <v>0</v>
      </c>
      <c r="I1180" s="9" t="s">
        <v>5867</v>
      </c>
      <c r="J1180" s="10">
        <v>0.2159028</v>
      </c>
    </row>
    <row r="1181">
      <c r="A1181" s="6" t="s">
        <v>5868</v>
      </c>
      <c r="B1181" s="6" t="s">
        <v>930</v>
      </c>
      <c r="C1181" s="7">
        <v>1.591300976E9</v>
      </c>
      <c r="D1181" s="8">
        <f t="shared" si="1"/>
        <v>43986.62704</v>
      </c>
      <c r="E1181" s="9" t="s">
        <v>2227</v>
      </c>
      <c r="F1181" s="9" t="s">
        <v>5869</v>
      </c>
      <c r="G1181" s="6" t="s">
        <v>5870</v>
      </c>
      <c r="H1181" s="14" t="b">
        <v>0</v>
      </c>
      <c r="I1181" s="9" t="s">
        <v>5871</v>
      </c>
      <c r="J1181" s="10">
        <v>0.21565457</v>
      </c>
    </row>
    <row r="1182">
      <c r="A1182" s="6" t="s">
        <v>5872</v>
      </c>
      <c r="B1182" s="6" t="s">
        <v>2585</v>
      </c>
      <c r="C1182" s="7">
        <v>1.591080492E9</v>
      </c>
      <c r="D1182" s="8">
        <f t="shared" si="1"/>
        <v>43984.07514</v>
      </c>
      <c r="E1182" s="6" t="s">
        <v>32</v>
      </c>
      <c r="F1182" s="9" t="s">
        <v>5873</v>
      </c>
      <c r="G1182" s="6" t="s">
        <v>5874</v>
      </c>
      <c r="H1182" s="14" t="b">
        <v>1</v>
      </c>
      <c r="I1182" s="9" t="s">
        <v>5873</v>
      </c>
      <c r="J1182" s="10">
        <v>0.2155072</v>
      </c>
    </row>
    <row r="1183">
      <c r="A1183" s="6" t="s">
        <v>5875</v>
      </c>
      <c r="B1183" s="6" t="s">
        <v>5876</v>
      </c>
      <c r="C1183" s="7">
        <v>1.591201165E9</v>
      </c>
      <c r="D1183" s="8">
        <f t="shared" si="1"/>
        <v>43985.47182</v>
      </c>
      <c r="E1183" s="9" t="s">
        <v>23</v>
      </c>
      <c r="F1183" s="9" t="s">
        <v>5877</v>
      </c>
      <c r="G1183" s="6" t="s">
        <v>5878</v>
      </c>
      <c r="H1183" s="14" t="b">
        <v>0</v>
      </c>
      <c r="I1183" s="9" t="s">
        <v>5879</v>
      </c>
      <c r="J1183" s="10">
        <v>0.21535656</v>
      </c>
    </row>
    <row r="1184">
      <c r="A1184" s="6" t="s">
        <v>5880</v>
      </c>
      <c r="B1184" s="6" t="s">
        <v>1007</v>
      </c>
      <c r="C1184" s="7">
        <v>1.592228762E9</v>
      </c>
      <c r="D1184" s="8">
        <f t="shared" si="1"/>
        <v>43997.3653</v>
      </c>
      <c r="E1184" s="6" t="s">
        <v>1008</v>
      </c>
      <c r="F1184" s="9" t="s">
        <v>5881</v>
      </c>
      <c r="G1184" s="6" t="s">
        <v>5882</v>
      </c>
      <c r="H1184" s="14" t="b">
        <v>0</v>
      </c>
      <c r="I1184" s="9" t="s">
        <v>5883</v>
      </c>
      <c r="J1184" s="10">
        <v>0.2152479</v>
      </c>
    </row>
    <row r="1185">
      <c r="A1185" s="6" t="s">
        <v>5884</v>
      </c>
      <c r="B1185" s="6" t="s">
        <v>1359</v>
      </c>
      <c r="C1185" s="7">
        <v>1.59287431E9</v>
      </c>
      <c r="D1185" s="8">
        <f t="shared" si="1"/>
        <v>44004.83692</v>
      </c>
      <c r="E1185" s="9" t="s">
        <v>36</v>
      </c>
      <c r="F1185" s="9" t="s">
        <v>5885</v>
      </c>
      <c r="G1185" s="6" t="s">
        <v>5886</v>
      </c>
      <c r="H1185" s="14" t="b">
        <v>0</v>
      </c>
      <c r="I1185" s="9" t="s">
        <v>5887</v>
      </c>
      <c r="J1185" s="10">
        <v>0.21503891</v>
      </c>
    </row>
    <row r="1186">
      <c r="A1186" s="6" t="s">
        <v>5888</v>
      </c>
      <c r="B1186" s="6" t="s">
        <v>890</v>
      </c>
      <c r="C1186" s="7">
        <v>1.591207407E9</v>
      </c>
      <c r="D1186" s="8">
        <f t="shared" si="1"/>
        <v>43985.54406</v>
      </c>
      <c r="E1186" s="9" t="s">
        <v>23</v>
      </c>
      <c r="F1186" s="9" t="s">
        <v>5889</v>
      </c>
      <c r="G1186" s="6" t="s">
        <v>5890</v>
      </c>
      <c r="H1186" s="14" t="b">
        <v>0</v>
      </c>
      <c r="I1186" s="9" t="s">
        <v>5891</v>
      </c>
      <c r="J1186" s="10">
        <v>0.21452892</v>
      </c>
    </row>
    <row r="1187">
      <c r="A1187" s="6" t="s">
        <v>5892</v>
      </c>
      <c r="B1187" s="6" t="s">
        <v>5893</v>
      </c>
      <c r="C1187" s="7">
        <v>1.59320999E9</v>
      </c>
      <c r="D1187" s="8">
        <f t="shared" si="1"/>
        <v>44008.72211</v>
      </c>
      <c r="E1187" s="6" t="s">
        <v>32</v>
      </c>
      <c r="F1187" s="9" t="s">
        <v>5894</v>
      </c>
      <c r="G1187" s="6" t="s">
        <v>5895</v>
      </c>
      <c r="H1187" s="14" t="b">
        <v>1</v>
      </c>
      <c r="I1187" s="9" t="s">
        <v>5894</v>
      </c>
      <c r="J1187" s="10">
        <v>0.21423104</v>
      </c>
    </row>
    <row r="1188">
      <c r="A1188" s="6" t="s">
        <v>5896</v>
      </c>
      <c r="B1188" s="6" t="s">
        <v>5897</v>
      </c>
      <c r="C1188" s="7">
        <v>1.591192485E9</v>
      </c>
      <c r="D1188" s="8">
        <f t="shared" si="1"/>
        <v>43985.37135</v>
      </c>
      <c r="E1188" s="9" t="s">
        <v>23</v>
      </c>
      <c r="F1188" s="9" t="s">
        <v>5898</v>
      </c>
      <c r="G1188" s="6" t="s">
        <v>5899</v>
      </c>
      <c r="H1188" s="14" t="b">
        <v>0</v>
      </c>
      <c r="I1188" s="9" t="s">
        <v>5900</v>
      </c>
      <c r="J1188" s="10">
        <v>0.21417828</v>
      </c>
    </row>
    <row r="1189">
      <c r="A1189" s="5" t="s">
        <v>5901</v>
      </c>
      <c r="B1189" s="6" t="s">
        <v>1165</v>
      </c>
      <c r="C1189" s="7">
        <v>1.592103812E9</v>
      </c>
      <c r="D1189" s="8">
        <f t="shared" si="1"/>
        <v>43995.91912</v>
      </c>
      <c r="E1189" s="9" t="s">
        <v>12</v>
      </c>
      <c r="F1189" s="9" t="s">
        <v>5902</v>
      </c>
      <c r="G1189" s="6" t="s">
        <v>5903</v>
      </c>
      <c r="H1189" s="14" t="b">
        <v>0</v>
      </c>
      <c r="I1189" s="9" t="s">
        <v>5902</v>
      </c>
      <c r="J1189" s="10">
        <v>0.21264999</v>
      </c>
    </row>
    <row r="1190">
      <c r="A1190" s="6" t="s">
        <v>5904</v>
      </c>
      <c r="B1190" s="6" t="s">
        <v>930</v>
      </c>
      <c r="C1190" s="7">
        <v>1.592545157E9</v>
      </c>
      <c r="D1190" s="8">
        <f t="shared" si="1"/>
        <v>44001.02728</v>
      </c>
      <c r="E1190" s="9" t="s">
        <v>23</v>
      </c>
      <c r="F1190" s="9" t="s">
        <v>5905</v>
      </c>
      <c r="G1190" s="6" t="s">
        <v>5906</v>
      </c>
      <c r="H1190" s="14" t="b">
        <v>0</v>
      </c>
      <c r="I1190" s="9" t="s">
        <v>5907</v>
      </c>
      <c r="J1190" s="10">
        <v>0.20988376</v>
      </c>
    </row>
    <row r="1191">
      <c r="A1191" s="6" t="s">
        <v>5908</v>
      </c>
      <c r="B1191" s="6" t="s">
        <v>991</v>
      </c>
      <c r="C1191" s="7">
        <v>1.59295235E9</v>
      </c>
      <c r="D1191" s="8">
        <f t="shared" si="1"/>
        <v>44005.74016</v>
      </c>
      <c r="E1191" s="9" t="s">
        <v>283</v>
      </c>
      <c r="F1191" s="9" t="s">
        <v>5909</v>
      </c>
      <c r="G1191" s="6" t="s">
        <v>5910</v>
      </c>
      <c r="H1191" s="14" t="b">
        <v>0</v>
      </c>
      <c r="I1191" s="9" t="s">
        <v>5911</v>
      </c>
      <c r="J1191" s="10">
        <v>0.2096779</v>
      </c>
    </row>
    <row r="1192">
      <c r="A1192" s="6" t="s">
        <v>5912</v>
      </c>
      <c r="B1192" s="6" t="s">
        <v>5913</v>
      </c>
      <c r="C1192" s="7">
        <v>1.591277802E9</v>
      </c>
      <c r="D1192" s="8">
        <f t="shared" si="1"/>
        <v>43986.35882</v>
      </c>
      <c r="E1192" s="9" t="s">
        <v>17</v>
      </c>
      <c r="F1192" s="9" t="s">
        <v>5914</v>
      </c>
      <c r="G1192" s="6" t="s">
        <v>5915</v>
      </c>
      <c r="H1192" s="14" t="b">
        <v>0</v>
      </c>
      <c r="I1192" s="9" t="s">
        <v>5916</v>
      </c>
      <c r="J1192" s="10">
        <v>0.20956263</v>
      </c>
    </row>
    <row r="1193">
      <c r="A1193" s="6" t="s">
        <v>5917</v>
      </c>
      <c r="B1193" s="6" t="s">
        <v>3526</v>
      </c>
      <c r="C1193" s="7">
        <v>1.591597134E9</v>
      </c>
      <c r="D1193" s="8">
        <f t="shared" si="1"/>
        <v>43990.05479</v>
      </c>
      <c r="E1193" s="9" t="s">
        <v>723</v>
      </c>
      <c r="F1193" s="9" t="s">
        <v>5918</v>
      </c>
      <c r="G1193" s="6" t="s">
        <v>5919</v>
      </c>
      <c r="H1193" s="14" t="b">
        <v>0</v>
      </c>
      <c r="I1193" s="9" t="s">
        <v>5920</v>
      </c>
      <c r="J1193" s="10">
        <v>0.20892787</v>
      </c>
    </row>
    <row r="1194">
      <c r="A1194" s="6" t="s">
        <v>5921</v>
      </c>
      <c r="B1194" s="6" t="s">
        <v>930</v>
      </c>
      <c r="C1194" s="7">
        <v>1.592875762E9</v>
      </c>
      <c r="D1194" s="8">
        <f t="shared" si="1"/>
        <v>44004.85373</v>
      </c>
      <c r="E1194" s="9" t="s">
        <v>413</v>
      </c>
      <c r="F1194" s="9" t="s">
        <v>5922</v>
      </c>
      <c r="G1194" s="6" t="s">
        <v>5923</v>
      </c>
      <c r="H1194" s="14" t="b">
        <v>0</v>
      </c>
      <c r="I1194" s="9" t="s">
        <v>5924</v>
      </c>
      <c r="J1194" s="10">
        <v>0.20856811</v>
      </c>
    </row>
    <row r="1195">
      <c r="A1195" s="6" t="s">
        <v>5925</v>
      </c>
      <c r="B1195" s="6" t="s">
        <v>1546</v>
      </c>
      <c r="C1195" s="7">
        <v>1.591650485E9</v>
      </c>
      <c r="D1195" s="8">
        <f t="shared" si="1"/>
        <v>43990.67228</v>
      </c>
      <c r="E1195" s="6" t="s">
        <v>32</v>
      </c>
      <c r="F1195" s="9" t="s">
        <v>5926</v>
      </c>
      <c r="G1195" s="6" t="s">
        <v>5927</v>
      </c>
      <c r="H1195" s="14" t="b">
        <v>1</v>
      </c>
      <c r="I1195" s="9" t="s">
        <v>5926</v>
      </c>
      <c r="J1195" s="10">
        <v>0.20851314</v>
      </c>
    </row>
    <row r="1196">
      <c r="A1196" s="6" t="s">
        <v>5928</v>
      </c>
      <c r="B1196" s="6" t="s">
        <v>1057</v>
      </c>
      <c r="C1196" s="7">
        <v>1.592166479E9</v>
      </c>
      <c r="D1196" s="8">
        <f t="shared" si="1"/>
        <v>43996.64443</v>
      </c>
      <c r="E1196" s="6" t="s">
        <v>5929</v>
      </c>
      <c r="F1196" s="9" t="s">
        <v>5930</v>
      </c>
      <c r="G1196" s="6" t="s">
        <v>5931</v>
      </c>
      <c r="H1196" s="14" t="b">
        <v>0</v>
      </c>
      <c r="I1196" s="9" t="s">
        <v>5932</v>
      </c>
      <c r="J1196" s="10">
        <v>0.20750056</v>
      </c>
    </row>
    <row r="1197">
      <c r="A1197" s="6" t="s">
        <v>5933</v>
      </c>
      <c r="B1197" s="6" t="s">
        <v>3104</v>
      </c>
      <c r="C1197" s="7">
        <v>1.591024035E9</v>
      </c>
      <c r="D1197" s="8">
        <f t="shared" si="1"/>
        <v>43983.4217</v>
      </c>
      <c r="E1197" s="9" t="s">
        <v>23</v>
      </c>
      <c r="F1197" s="9" t="s">
        <v>5934</v>
      </c>
      <c r="G1197" s="6" t="s">
        <v>5935</v>
      </c>
      <c r="H1197" s="14" t="b">
        <v>0</v>
      </c>
      <c r="I1197" s="9" t="s">
        <v>5936</v>
      </c>
      <c r="J1197" s="10">
        <v>0.20728937</v>
      </c>
    </row>
    <row r="1198">
      <c r="A1198" s="5" t="s">
        <v>5937</v>
      </c>
      <c r="B1198" s="6" t="s">
        <v>2585</v>
      </c>
      <c r="C1198" s="7">
        <v>1.59148073E9</v>
      </c>
      <c r="D1198" s="8">
        <f t="shared" si="1"/>
        <v>43988.70752</v>
      </c>
      <c r="E1198" s="6" t="s">
        <v>32</v>
      </c>
      <c r="F1198" s="9" t="s">
        <v>5938</v>
      </c>
      <c r="G1198" s="6" t="s">
        <v>5939</v>
      </c>
      <c r="H1198" s="14" t="b">
        <v>1</v>
      </c>
      <c r="I1198" s="9" t="s">
        <v>5938</v>
      </c>
      <c r="J1198" s="10">
        <v>0.20703463</v>
      </c>
    </row>
    <row r="1199">
      <c r="A1199" s="6" t="s">
        <v>5940</v>
      </c>
      <c r="B1199" s="6" t="s">
        <v>5941</v>
      </c>
      <c r="C1199" s="7">
        <v>1.591199167E9</v>
      </c>
      <c r="D1199" s="8">
        <f t="shared" si="1"/>
        <v>43985.44869</v>
      </c>
      <c r="E1199" s="9" t="s">
        <v>23</v>
      </c>
      <c r="F1199" s="9" t="s">
        <v>5942</v>
      </c>
      <c r="G1199" s="6" t="s">
        <v>5943</v>
      </c>
      <c r="H1199" s="14" t="b">
        <v>0</v>
      </c>
      <c r="I1199" s="9" t="s">
        <v>5944</v>
      </c>
      <c r="J1199" s="10">
        <v>0.20637012</v>
      </c>
    </row>
    <row r="1200">
      <c r="A1200" s="6" t="s">
        <v>5945</v>
      </c>
      <c r="B1200" s="6" t="s">
        <v>5264</v>
      </c>
      <c r="C1200" s="7">
        <v>1.592602068E9</v>
      </c>
      <c r="D1200" s="8">
        <f t="shared" si="1"/>
        <v>44001.68597</v>
      </c>
      <c r="E1200" s="9" t="s">
        <v>17</v>
      </c>
      <c r="F1200" s="9" t="s">
        <v>5946</v>
      </c>
      <c r="G1200" s="6" t="s">
        <v>5947</v>
      </c>
      <c r="H1200" s="14" t="b">
        <v>0</v>
      </c>
      <c r="I1200" s="9" t="s">
        <v>5948</v>
      </c>
      <c r="J1200" s="10">
        <v>0.20531075</v>
      </c>
    </row>
    <row r="1201">
      <c r="A1201" s="6" t="s">
        <v>5949</v>
      </c>
      <c r="B1201" s="6" t="s">
        <v>5950</v>
      </c>
      <c r="C1201" s="7">
        <v>1.592072834E9</v>
      </c>
      <c r="D1201" s="8">
        <f t="shared" si="1"/>
        <v>43995.56058</v>
      </c>
      <c r="E1201" s="9" t="s">
        <v>23</v>
      </c>
      <c r="F1201" s="9" t="s">
        <v>5951</v>
      </c>
      <c r="G1201" s="6" t="s">
        <v>5952</v>
      </c>
      <c r="H1201" s="14" t="b">
        <v>0</v>
      </c>
      <c r="I1201" s="9" t="s">
        <v>5951</v>
      </c>
      <c r="J1201" s="10">
        <v>0.2051466</v>
      </c>
    </row>
    <row r="1202">
      <c r="A1202" s="5" t="s">
        <v>5953</v>
      </c>
      <c r="B1202" s="6" t="s">
        <v>1148</v>
      </c>
      <c r="C1202" s="7">
        <v>1.591488331E9</v>
      </c>
      <c r="D1202" s="8">
        <f t="shared" si="1"/>
        <v>43988.7955</v>
      </c>
      <c r="E1202" s="6" t="s">
        <v>5644</v>
      </c>
      <c r="F1202" s="9" t="s">
        <v>5954</v>
      </c>
      <c r="G1202" s="6" t="s">
        <v>5955</v>
      </c>
      <c r="H1202" s="14" t="b">
        <v>0</v>
      </c>
      <c r="I1202" s="9" t="s">
        <v>5956</v>
      </c>
      <c r="J1202" s="10">
        <v>0.20356984</v>
      </c>
    </row>
    <row r="1203">
      <c r="A1203" s="6" t="s">
        <v>5957</v>
      </c>
      <c r="B1203" s="6" t="s">
        <v>5559</v>
      </c>
      <c r="C1203" s="7">
        <v>1.592731518E9</v>
      </c>
      <c r="D1203" s="8">
        <f t="shared" si="1"/>
        <v>44003.18424</v>
      </c>
      <c r="E1203" s="9" t="s">
        <v>5958</v>
      </c>
      <c r="F1203" s="9" t="s">
        <v>5959</v>
      </c>
      <c r="G1203" s="6" t="s">
        <v>5960</v>
      </c>
      <c r="H1203" s="14" t="b">
        <v>0</v>
      </c>
      <c r="I1203" s="9" t="s">
        <v>5961</v>
      </c>
      <c r="J1203" s="10">
        <v>0.20272726</v>
      </c>
    </row>
    <row r="1204">
      <c r="A1204" s="6" t="s">
        <v>5962</v>
      </c>
      <c r="B1204" s="6" t="s">
        <v>991</v>
      </c>
      <c r="C1204" s="7">
        <v>1.591596313E9</v>
      </c>
      <c r="D1204" s="8">
        <f t="shared" si="1"/>
        <v>43990.04529</v>
      </c>
      <c r="E1204" s="9" t="s">
        <v>17</v>
      </c>
      <c r="F1204" s="9" t="s">
        <v>5963</v>
      </c>
      <c r="G1204" s="6" t="s">
        <v>5964</v>
      </c>
      <c r="H1204" s="14" t="b">
        <v>0</v>
      </c>
      <c r="I1204" s="9" t="s">
        <v>5965</v>
      </c>
      <c r="J1204" s="10">
        <v>0.20260835</v>
      </c>
    </row>
    <row r="1205">
      <c r="A1205" s="6" t="s">
        <v>5966</v>
      </c>
      <c r="B1205" s="6" t="s">
        <v>1057</v>
      </c>
      <c r="C1205" s="7">
        <v>1.593384979E9</v>
      </c>
      <c r="D1205" s="8">
        <f t="shared" si="1"/>
        <v>44010.74744</v>
      </c>
      <c r="E1205" s="9" t="s">
        <v>5967</v>
      </c>
      <c r="F1205" s="9" t="s">
        <v>5968</v>
      </c>
      <c r="G1205" s="6" t="s">
        <v>5969</v>
      </c>
      <c r="H1205" s="14" t="b">
        <v>0</v>
      </c>
      <c r="I1205" s="9" t="s">
        <v>5970</v>
      </c>
      <c r="J1205" s="10">
        <v>0.20178305</v>
      </c>
    </row>
    <row r="1206">
      <c r="A1206" s="6" t="s">
        <v>5971</v>
      </c>
      <c r="B1206" s="6" t="s">
        <v>1522</v>
      </c>
      <c r="C1206" s="7">
        <v>1.591033879E9</v>
      </c>
      <c r="D1206" s="8">
        <f t="shared" si="1"/>
        <v>43983.53564</v>
      </c>
      <c r="E1206" s="9" t="s">
        <v>23</v>
      </c>
      <c r="F1206" s="9" t="s">
        <v>5972</v>
      </c>
      <c r="G1206" s="6" t="s">
        <v>5973</v>
      </c>
      <c r="H1206" s="14" t="b">
        <v>0</v>
      </c>
      <c r="I1206" s="9" t="s">
        <v>5974</v>
      </c>
      <c r="J1206" s="10">
        <v>0.20132323</v>
      </c>
    </row>
    <row r="1207">
      <c r="A1207" s="6" t="s">
        <v>5975</v>
      </c>
      <c r="B1207" s="6" t="s">
        <v>5976</v>
      </c>
      <c r="C1207" s="7">
        <v>1.59245413E9</v>
      </c>
      <c r="D1207" s="8">
        <f t="shared" si="1"/>
        <v>43999.97373</v>
      </c>
      <c r="E1207" s="9" t="s">
        <v>23</v>
      </c>
      <c r="F1207" s="9" t="s">
        <v>5977</v>
      </c>
      <c r="G1207" s="6" t="s">
        <v>5978</v>
      </c>
      <c r="H1207" s="14" t="b">
        <v>0</v>
      </c>
      <c r="I1207" s="9" t="s">
        <v>5979</v>
      </c>
      <c r="J1207" s="10">
        <v>0.20114751</v>
      </c>
    </row>
    <row r="1208">
      <c r="A1208" s="6" t="s">
        <v>5980</v>
      </c>
      <c r="B1208" s="6" t="s">
        <v>1148</v>
      </c>
      <c r="C1208" s="7">
        <v>1.591144665E9</v>
      </c>
      <c r="D1208" s="8">
        <f t="shared" si="1"/>
        <v>43984.81788</v>
      </c>
      <c r="E1208" s="9" t="s">
        <v>23</v>
      </c>
      <c r="F1208" s="9" t="s">
        <v>5981</v>
      </c>
      <c r="G1208" s="6" t="s">
        <v>5982</v>
      </c>
      <c r="H1208" s="14" t="b">
        <v>0</v>
      </c>
      <c r="I1208" s="9" t="s">
        <v>5983</v>
      </c>
      <c r="J1208" s="10">
        <v>0.20082818</v>
      </c>
    </row>
    <row r="1209">
      <c r="A1209" s="6" t="s">
        <v>5984</v>
      </c>
      <c r="B1209" s="6" t="s">
        <v>1522</v>
      </c>
      <c r="C1209" s="7">
        <v>1.591570934E9</v>
      </c>
      <c r="D1209" s="8">
        <f t="shared" si="1"/>
        <v>43989.75155</v>
      </c>
      <c r="E1209" s="9" t="s">
        <v>5985</v>
      </c>
      <c r="F1209" s="9" t="s">
        <v>5986</v>
      </c>
      <c r="G1209" s="6" t="s">
        <v>5987</v>
      </c>
      <c r="H1209" s="14" t="b">
        <v>0</v>
      </c>
      <c r="I1209" s="9" t="s">
        <v>5988</v>
      </c>
      <c r="J1209" s="10">
        <v>0.1996707</v>
      </c>
    </row>
    <row r="1210">
      <c r="A1210" s="6" t="s">
        <v>5989</v>
      </c>
      <c r="B1210" s="6" t="s">
        <v>1148</v>
      </c>
      <c r="C1210" s="7">
        <v>1.591112333E9</v>
      </c>
      <c r="D1210" s="8">
        <f t="shared" si="1"/>
        <v>43984.44367</v>
      </c>
      <c r="E1210" s="9" t="s">
        <v>23</v>
      </c>
      <c r="F1210" s="9" t="s">
        <v>5990</v>
      </c>
      <c r="G1210" s="6" t="s">
        <v>5991</v>
      </c>
      <c r="H1210" s="14" t="b">
        <v>0</v>
      </c>
      <c r="I1210" s="9" t="s">
        <v>5992</v>
      </c>
      <c r="J1210" s="10">
        <v>0.1993099</v>
      </c>
    </row>
    <row r="1211">
      <c r="A1211" s="6" t="s">
        <v>5993</v>
      </c>
      <c r="B1211" s="6" t="s">
        <v>1057</v>
      </c>
      <c r="C1211" s="7">
        <v>1.591432919E9</v>
      </c>
      <c r="D1211" s="8">
        <f t="shared" si="1"/>
        <v>43988.15416</v>
      </c>
      <c r="E1211" s="9" t="s">
        <v>23</v>
      </c>
      <c r="F1211" s="9" t="s">
        <v>5994</v>
      </c>
      <c r="G1211" s="6" t="s">
        <v>5995</v>
      </c>
      <c r="H1211" s="14" t="b">
        <v>0</v>
      </c>
      <c r="I1211" s="9" t="s">
        <v>5996</v>
      </c>
      <c r="J1211" s="10">
        <v>0.19927755</v>
      </c>
    </row>
    <row r="1212">
      <c r="A1212" s="6" t="s">
        <v>5997</v>
      </c>
      <c r="B1212" s="6" t="s">
        <v>5998</v>
      </c>
      <c r="C1212" s="7">
        <v>1.591794636E9</v>
      </c>
      <c r="D1212" s="8">
        <f t="shared" si="1"/>
        <v>43992.34069</v>
      </c>
      <c r="E1212" s="9" t="s">
        <v>97</v>
      </c>
      <c r="F1212" s="9" t="s">
        <v>5999</v>
      </c>
      <c r="G1212" s="6" t="s">
        <v>6000</v>
      </c>
      <c r="H1212" s="14" t="b">
        <v>0</v>
      </c>
      <c r="I1212" s="9" t="s">
        <v>6001</v>
      </c>
      <c r="J1212" s="10">
        <v>0.19903386</v>
      </c>
    </row>
    <row r="1213">
      <c r="A1213" s="6" t="s">
        <v>6002</v>
      </c>
      <c r="B1213" s="6" t="s">
        <v>3031</v>
      </c>
      <c r="C1213" s="7">
        <v>1.591843593E9</v>
      </c>
      <c r="D1213" s="8">
        <f t="shared" si="1"/>
        <v>43992.90733</v>
      </c>
      <c r="E1213" s="9" t="s">
        <v>274</v>
      </c>
      <c r="F1213" s="9" t="s">
        <v>6003</v>
      </c>
      <c r="G1213" s="6" t="s">
        <v>6004</v>
      </c>
      <c r="H1213" s="14" t="b">
        <v>0</v>
      </c>
      <c r="I1213" s="9" t="s">
        <v>6005</v>
      </c>
      <c r="J1213" s="10">
        <v>0.19799763</v>
      </c>
    </row>
    <row r="1214">
      <c r="A1214" s="6" t="s">
        <v>6006</v>
      </c>
      <c r="B1214" s="6" t="s">
        <v>1737</v>
      </c>
      <c r="C1214" s="7">
        <v>1.592605704E9</v>
      </c>
      <c r="D1214" s="8">
        <f t="shared" si="1"/>
        <v>44001.72806</v>
      </c>
      <c r="E1214" s="9" t="s">
        <v>12</v>
      </c>
      <c r="F1214" s="9" t="s">
        <v>6007</v>
      </c>
      <c r="G1214" s="6" t="s">
        <v>6008</v>
      </c>
      <c r="H1214" s="14" t="b">
        <v>0</v>
      </c>
      <c r="I1214" s="9" t="s">
        <v>6009</v>
      </c>
      <c r="J1214" s="10">
        <v>0.19764827</v>
      </c>
    </row>
    <row r="1215">
      <c r="A1215" s="6" t="s">
        <v>6010</v>
      </c>
      <c r="B1215" s="6" t="s">
        <v>1522</v>
      </c>
      <c r="C1215" s="7">
        <v>1.59173109E9</v>
      </c>
      <c r="D1215" s="8">
        <f t="shared" si="1"/>
        <v>43991.60521</v>
      </c>
      <c r="E1215" s="9" t="s">
        <v>111</v>
      </c>
      <c r="F1215" s="9" t="s">
        <v>6011</v>
      </c>
      <c r="G1215" s="6" t="s">
        <v>6012</v>
      </c>
      <c r="H1215" s="14" t="b">
        <v>0</v>
      </c>
      <c r="I1215" s="9" t="s">
        <v>6013</v>
      </c>
      <c r="J1215" s="10">
        <v>0.19717169</v>
      </c>
    </row>
    <row r="1216">
      <c r="A1216" s="6" t="s">
        <v>6014</v>
      </c>
      <c r="B1216" s="6" t="s">
        <v>1701</v>
      </c>
      <c r="C1216" s="7">
        <v>1.592418615E9</v>
      </c>
      <c r="D1216" s="8">
        <f t="shared" si="1"/>
        <v>43999.56267</v>
      </c>
      <c r="E1216" s="6" t="s">
        <v>6015</v>
      </c>
      <c r="F1216" s="9" t="s">
        <v>6016</v>
      </c>
      <c r="G1216" s="6" t="s">
        <v>6017</v>
      </c>
      <c r="H1216" s="14" t="b">
        <v>0</v>
      </c>
      <c r="I1216" s="6" t="s">
        <v>6018</v>
      </c>
      <c r="J1216" s="10">
        <v>0.19690253</v>
      </c>
    </row>
    <row r="1217">
      <c r="A1217" s="6" t="s">
        <v>6019</v>
      </c>
      <c r="B1217" s="6" t="s">
        <v>6020</v>
      </c>
      <c r="C1217" s="7">
        <v>1.591119589E9</v>
      </c>
      <c r="D1217" s="8">
        <f t="shared" si="1"/>
        <v>43984.52765</v>
      </c>
      <c r="E1217" s="9" t="s">
        <v>23</v>
      </c>
      <c r="F1217" s="9" t="s">
        <v>6021</v>
      </c>
      <c r="G1217" s="6" t="s">
        <v>6022</v>
      </c>
      <c r="H1217" s="14" t="b">
        <v>0</v>
      </c>
      <c r="I1217" s="9" t="s">
        <v>6023</v>
      </c>
      <c r="J1217" s="10">
        <v>0.19641282</v>
      </c>
    </row>
    <row r="1218">
      <c r="A1218" s="6" t="s">
        <v>6024</v>
      </c>
      <c r="B1218" s="6" t="s">
        <v>1492</v>
      </c>
      <c r="C1218" s="7">
        <v>1.592425478E9</v>
      </c>
      <c r="D1218" s="8">
        <f t="shared" si="1"/>
        <v>43999.64211</v>
      </c>
      <c r="E1218" s="9" t="s">
        <v>6025</v>
      </c>
      <c r="F1218" s="9" t="s">
        <v>6026</v>
      </c>
      <c r="G1218" s="6" t="s">
        <v>6027</v>
      </c>
      <c r="H1218" s="14" t="b">
        <v>0</v>
      </c>
      <c r="I1218" s="9" t="s">
        <v>6028</v>
      </c>
      <c r="J1218" s="10">
        <v>0.19625632</v>
      </c>
    </row>
    <row r="1219">
      <c r="A1219" s="6" t="s">
        <v>6029</v>
      </c>
      <c r="B1219" s="6" t="s">
        <v>6030</v>
      </c>
      <c r="C1219" s="7">
        <v>1.59340055E9</v>
      </c>
      <c r="D1219" s="8">
        <f t="shared" si="1"/>
        <v>44010.92766</v>
      </c>
      <c r="E1219" s="6" t="s">
        <v>32</v>
      </c>
      <c r="F1219" s="9" t="s">
        <v>6031</v>
      </c>
      <c r="G1219" s="6" t="s">
        <v>6032</v>
      </c>
      <c r="H1219" s="14" t="b">
        <v>1</v>
      </c>
      <c r="I1219" s="9" t="s">
        <v>6031</v>
      </c>
      <c r="J1219" s="10">
        <v>0.19609076</v>
      </c>
    </row>
    <row r="1220">
      <c r="A1220" s="6" t="s">
        <v>6033</v>
      </c>
      <c r="B1220" s="6" t="s">
        <v>6034</v>
      </c>
      <c r="C1220" s="7">
        <v>1.592069292E9</v>
      </c>
      <c r="D1220" s="8">
        <f t="shared" si="1"/>
        <v>43995.51958</v>
      </c>
      <c r="E1220" s="6" t="s">
        <v>32</v>
      </c>
      <c r="F1220" s="9" t="s">
        <v>6035</v>
      </c>
      <c r="G1220" s="6" t="s">
        <v>6036</v>
      </c>
      <c r="H1220" s="14" t="b">
        <v>1</v>
      </c>
      <c r="I1220" s="9" t="s">
        <v>6035</v>
      </c>
      <c r="J1220" s="10">
        <v>0.19574164</v>
      </c>
    </row>
    <row r="1221">
      <c r="A1221" s="5" t="s">
        <v>6037</v>
      </c>
      <c r="B1221" s="6" t="s">
        <v>930</v>
      </c>
      <c r="C1221" s="7">
        <v>1.592324333E9</v>
      </c>
      <c r="D1221" s="8">
        <f t="shared" si="1"/>
        <v>43998.47145</v>
      </c>
      <c r="E1221" s="9" t="s">
        <v>413</v>
      </c>
      <c r="F1221" s="9" t="s">
        <v>6038</v>
      </c>
      <c r="G1221" s="6" t="s">
        <v>6039</v>
      </c>
      <c r="H1221" s="14" t="b">
        <v>0</v>
      </c>
      <c r="I1221" s="9" t="s">
        <v>6040</v>
      </c>
      <c r="J1221" s="10">
        <v>0.19554813</v>
      </c>
    </row>
    <row r="1222">
      <c r="A1222" s="6" t="s">
        <v>6041</v>
      </c>
      <c r="B1222" s="6" t="s">
        <v>6042</v>
      </c>
      <c r="C1222" s="7">
        <v>1.593053553E9</v>
      </c>
      <c r="D1222" s="8">
        <f t="shared" si="1"/>
        <v>44006.91149</v>
      </c>
      <c r="E1222" s="9" t="s">
        <v>3451</v>
      </c>
      <c r="F1222" s="9" t="s">
        <v>6043</v>
      </c>
      <c r="G1222" s="6" t="s">
        <v>6044</v>
      </c>
      <c r="H1222" s="14" t="b">
        <v>0</v>
      </c>
      <c r="I1222" s="9" t="s">
        <v>3454</v>
      </c>
      <c r="J1222" s="10">
        <v>0.19541927</v>
      </c>
    </row>
    <row r="1223">
      <c r="A1223" s="6" t="s">
        <v>6045</v>
      </c>
      <c r="B1223" s="6" t="s">
        <v>1281</v>
      </c>
      <c r="C1223" s="7">
        <v>1.593353681E9</v>
      </c>
      <c r="D1223" s="8">
        <f t="shared" si="1"/>
        <v>44010.3852</v>
      </c>
      <c r="E1223" s="9" t="s">
        <v>241</v>
      </c>
      <c r="F1223" s="9" t="s">
        <v>6046</v>
      </c>
      <c r="G1223" s="6" t="s">
        <v>6047</v>
      </c>
      <c r="H1223" s="14" t="b">
        <v>0</v>
      </c>
      <c r="I1223" s="9" t="s">
        <v>6048</v>
      </c>
      <c r="J1223" s="10">
        <v>0.19539984</v>
      </c>
    </row>
    <row r="1224">
      <c r="A1224" s="6" t="s">
        <v>6049</v>
      </c>
      <c r="B1224" s="6" t="s">
        <v>862</v>
      </c>
      <c r="C1224" s="7">
        <v>1.592608904E9</v>
      </c>
      <c r="D1224" s="8">
        <f t="shared" si="1"/>
        <v>44001.76509</v>
      </c>
      <c r="E1224" s="9" t="s">
        <v>23</v>
      </c>
      <c r="F1224" s="9" t="s">
        <v>6050</v>
      </c>
      <c r="G1224" s="6" t="s">
        <v>6051</v>
      </c>
      <c r="H1224" s="14" t="b">
        <v>0</v>
      </c>
      <c r="I1224" s="9" t="s">
        <v>6052</v>
      </c>
      <c r="J1224" s="10">
        <v>0.19512811</v>
      </c>
    </row>
    <row r="1225">
      <c r="A1225" s="5" t="s">
        <v>6053</v>
      </c>
      <c r="B1225" s="6" t="s">
        <v>6054</v>
      </c>
      <c r="C1225" s="7">
        <v>1.593451687E9</v>
      </c>
      <c r="D1225" s="8">
        <f t="shared" si="1"/>
        <v>44011.51953</v>
      </c>
      <c r="E1225" s="9" t="s">
        <v>6055</v>
      </c>
      <c r="F1225" s="9" t="s">
        <v>6056</v>
      </c>
      <c r="G1225" s="6" t="s">
        <v>6057</v>
      </c>
      <c r="H1225" s="14" t="b">
        <v>0</v>
      </c>
      <c r="I1225" s="9" t="s">
        <v>6058</v>
      </c>
      <c r="J1225" s="10">
        <v>0.1948816</v>
      </c>
    </row>
    <row r="1226">
      <c r="A1226" s="6" t="s">
        <v>6059</v>
      </c>
      <c r="B1226" s="6" t="s">
        <v>987</v>
      </c>
      <c r="C1226" s="7">
        <v>1.59321052E9</v>
      </c>
      <c r="D1226" s="8">
        <f t="shared" si="1"/>
        <v>44008.72824</v>
      </c>
      <c r="E1226" s="9" t="s">
        <v>23</v>
      </c>
      <c r="F1226" s="9" t="s">
        <v>6060</v>
      </c>
      <c r="G1226" s="6" t="s">
        <v>6061</v>
      </c>
      <c r="H1226" s="14" t="b">
        <v>0</v>
      </c>
      <c r="I1226" s="9" t="s">
        <v>6060</v>
      </c>
      <c r="J1226" s="10">
        <v>0.19487333</v>
      </c>
    </row>
    <row r="1227">
      <c r="A1227" s="6" t="s">
        <v>6062</v>
      </c>
      <c r="B1227" s="6" t="s">
        <v>1067</v>
      </c>
      <c r="C1227" s="7">
        <v>1.593037205E9</v>
      </c>
      <c r="D1227" s="8">
        <f t="shared" si="1"/>
        <v>44006.72228</v>
      </c>
      <c r="E1227" s="9" t="s">
        <v>1565</v>
      </c>
      <c r="F1227" s="9" t="s">
        <v>6063</v>
      </c>
      <c r="G1227" s="6" t="s">
        <v>6064</v>
      </c>
      <c r="H1227" s="14" t="b">
        <v>0</v>
      </c>
      <c r="I1227" s="9" t="s">
        <v>6065</v>
      </c>
      <c r="J1227" s="10">
        <v>0.19486716</v>
      </c>
    </row>
    <row r="1228">
      <c r="A1228" s="6" t="s">
        <v>6066</v>
      </c>
      <c r="B1228" s="6" t="s">
        <v>1007</v>
      </c>
      <c r="C1228" s="7">
        <v>1.59275251E9</v>
      </c>
      <c r="D1228" s="8">
        <f t="shared" si="1"/>
        <v>44003.4272</v>
      </c>
      <c r="E1228" s="9" t="s">
        <v>1605</v>
      </c>
      <c r="F1228" s="9" t="s">
        <v>6067</v>
      </c>
      <c r="G1228" s="6" t="s">
        <v>6068</v>
      </c>
      <c r="H1228" s="14" t="b">
        <v>0</v>
      </c>
      <c r="I1228" s="9" t="s">
        <v>6069</v>
      </c>
      <c r="J1228" s="10">
        <v>0.19482823</v>
      </c>
    </row>
    <row r="1229">
      <c r="A1229" s="6" t="s">
        <v>6070</v>
      </c>
      <c r="B1229" s="6" t="s">
        <v>6071</v>
      </c>
      <c r="C1229" s="7">
        <v>1.591980666E9</v>
      </c>
      <c r="D1229" s="8">
        <f t="shared" si="1"/>
        <v>43994.49382</v>
      </c>
      <c r="E1229" s="9" t="s">
        <v>194</v>
      </c>
      <c r="F1229" s="9" t="s">
        <v>6072</v>
      </c>
      <c r="G1229" s="6" t="s">
        <v>6073</v>
      </c>
      <c r="H1229" s="14" t="b">
        <v>0</v>
      </c>
      <c r="I1229" s="9" t="s">
        <v>6072</v>
      </c>
      <c r="J1229" s="10">
        <v>0.19478248</v>
      </c>
    </row>
    <row r="1230">
      <c r="A1230" s="6" t="s">
        <v>6074</v>
      </c>
      <c r="B1230" s="6" t="s">
        <v>1795</v>
      </c>
      <c r="C1230" s="7">
        <v>1.592520691E9</v>
      </c>
      <c r="D1230" s="8">
        <f t="shared" si="1"/>
        <v>44000.74411</v>
      </c>
      <c r="E1230" s="6" t="s">
        <v>32</v>
      </c>
      <c r="F1230" s="9" t="s">
        <v>6075</v>
      </c>
      <c r="G1230" s="6" t="s">
        <v>6076</v>
      </c>
      <c r="H1230" s="14" t="b">
        <v>1</v>
      </c>
      <c r="I1230" s="9" t="s">
        <v>6075</v>
      </c>
      <c r="J1230" s="10">
        <v>0.19471082</v>
      </c>
    </row>
    <row r="1231">
      <c r="A1231" s="6" t="s">
        <v>6077</v>
      </c>
      <c r="B1231" s="6" t="s">
        <v>930</v>
      </c>
      <c r="C1231" s="7">
        <v>1.592892574E9</v>
      </c>
      <c r="D1231" s="8">
        <f t="shared" si="1"/>
        <v>44005.04831</v>
      </c>
      <c r="E1231" s="9" t="s">
        <v>413</v>
      </c>
      <c r="F1231" s="9" t="s">
        <v>6078</v>
      </c>
      <c r="G1231" s="6" t="s">
        <v>6079</v>
      </c>
      <c r="H1231" s="14" t="b">
        <v>0</v>
      </c>
      <c r="I1231" s="9" t="s">
        <v>6080</v>
      </c>
      <c r="J1231" s="10">
        <v>0.19452845</v>
      </c>
    </row>
    <row r="1232">
      <c r="A1232" s="6" t="s">
        <v>6081</v>
      </c>
      <c r="B1232" s="6" t="s">
        <v>925</v>
      </c>
      <c r="C1232" s="7">
        <v>1.592711479E9</v>
      </c>
      <c r="D1232" s="8">
        <f t="shared" si="1"/>
        <v>44002.9523</v>
      </c>
      <c r="E1232" s="9" t="s">
        <v>12</v>
      </c>
      <c r="F1232" s="9" t="s">
        <v>6082</v>
      </c>
      <c r="G1232" s="6" t="s">
        <v>6083</v>
      </c>
      <c r="H1232" s="14" t="b">
        <v>0</v>
      </c>
      <c r="I1232" s="9" t="s">
        <v>6084</v>
      </c>
      <c r="J1232" s="10">
        <v>0.19440252</v>
      </c>
    </row>
    <row r="1233">
      <c r="A1233" s="6" t="s">
        <v>6085</v>
      </c>
      <c r="B1233" s="6" t="s">
        <v>6086</v>
      </c>
      <c r="C1233" s="7">
        <v>1.591700565E9</v>
      </c>
      <c r="D1233" s="8">
        <f t="shared" si="1"/>
        <v>43991.25191</v>
      </c>
      <c r="E1233" s="6" t="s">
        <v>32</v>
      </c>
      <c r="F1233" s="9" t="s">
        <v>6087</v>
      </c>
      <c r="G1233" s="6" t="s">
        <v>6088</v>
      </c>
      <c r="H1233" s="14" t="b">
        <v>1</v>
      </c>
      <c r="I1233" s="9" t="s">
        <v>6087</v>
      </c>
      <c r="J1233" s="10">
        <v>0.19421567</v>
      </c>
    </row>
    <row r="1234">
      <c r="A1234" s="6" t="s">
        <v>6089</v>
      </c>
      <c r="B1234" s="6" t="s">
        <v>2535</v>
      </c>
      <c r="C1234" s="7">
        <v>1.592835116E9</v>
      </c>
      <c r="D1234" s="8">
        <f t="shared" si="1"/>
        <v>44004.38329</v>
      </c>
      <c r="E1234" s="9" t="s">
        <v>23</v>
      </c>
      <c r="F1234" s="9" t="s">
        <v>6090</v>
      </c>
      <c r="G1234" s="6" t="s">
        <v>6091</v>
      </c>
      <c r="H1234" s="14" t="b">
        <v>0</v>
      </c>
      <c r="I1234" s="9" t="s">
        <v>6092</v>
      </c>
      <c r="J1234" s="10">
        <v>0.19367845</v>
      </c>
    </row>
    <row r="1235">
      <c r="A1235" s="6" t="s">
        <v>6093</v>
      </c>
      <c r="B1235" s="6" t="s">
        <v>862</v>
      </c>
      <c r="C1235" s="7">
        <v>1.591283118E9</v>
      </c>
      <c r="D1235" s="8">
        <f t="shared" si="1"/>
        <v>43986.42035</v>
      </c>
      <c r="E1235" s="9" t="s">
        <v>23</v>
      </c>
      <c r="F1235" s="9" t="s">
        <v>6094</v>
      </c>
      <c r="G1235" s="6" t="s">
        <v>6095</v>
      </c>
      <c r="H1235" s="14" t="b">
        <v>0</v>
      </c>
      <c r="I1235" s="9" t="s">
        <v>6096</v>
      </c>
      <c r="J1235" s="10">
        <v>0.19367297</v>
      </c>
    </row>
    <row r="1236">
      <c r="A1236" s="5" t="s">
        <v>6097</v>
      </c>
      <c r="B1236" s="6" t="s">
        <v>1067</v>
      </c>
      <c r="C1236" s="7">
        <v>1.591219633E9</v>
      </c>
      <c r="D1236" s="8">
        <f t="shared" si="1"/>
        <v>43985.68557</v>
      </c>
      <c r="E1236" s="6" t="s">
        <v>1469</v>
      </c>
      <c r="F1236" s="9" t="s">
        <v>6098</v>
      </c>
      <c r="G1236" s="6" t="s">
        <v>6099</v>
      </c>
      <c r="H1236" s="14" t="b">
        <v>0</v>
      </c>
      <c r="I1236" s="9" t="s">
        <v>6100</v>
      </c>
      <c r="J1236" s="10">
        <v>0.19349225</v>
      </c>
    </row>
    <row r="1237">
      <c r="A1237" s="6" t="s">
        <v>6101</v>
      </c>
      <c r="B1237" s="6" t="s">
        <v>2567</v>
      </c>
      <c r="C1237" s="7">
        <v>1.591720547E9</v>
      </c>
      <c r="D1237" s="8">
        <f t="shared" si="1"/>
        <v>43991.48318</v>
      </c>
      <c r="E1237" s="9" t="s">
        <v>1464</v>
      </c>
      <c r="F1237" s="9" t="s">
        <v>6102</v>
      </c>
      <c r="G1237" s="6" t="s">
        <v>6103</v>
      </c>
      <c r="H1237" s="14" t="b">
        <v>0</v>
      </c>
      <c r="I1237" s="9" t="s">
        <v>6104</v>
      </c>
      <c r="J1237" s="10">
        <v>0.19332327</v>
      </c>
    </row>
    <row r="1238">
      <c r="A1238" s="6" t="s">
        <v>6105</v>
      </c>
      <c r="B1238" s="6" t="s">
        <v>930</v>
      </c>
      <c r="C1238" s="7">
        <v>1.59346001E9</v>
      </c>
      <c r="D1238" s="8">
        <f t="shared" si="1"/>
        <v>44011.61586</v>
      </c>
      <c r="E1238" s="9" t="s">
        <v>413</v>
      </c>
      <c r="F1238" s="9" t="s">
        <v>6106</v>
      </c>
      <c r="G1238" s="6" t="s">
        <v>6107</v>
      </c>
      <c r="H1238" s="14" t="b">
        <v>0</v>
      </c>
      <c r="I1238" s="9" t="s">
        <v>6108</v>
      </c>
      <c r="J1238" s="10">
        <v>0.19331877</v>
      </c>
    </row>
    <row r="1239">
      <c r="A1239" s="6" t="s">
        <v>6109</v>
      </c>
      <c r="B1239" s="6" t="s">
        <v>930</v>
      </c>
      <c r="C1239" s="7">
        <v>1.591812374E9</v>
      </c>
      <c r="D1239" s="8">
        <f t="shared" si="1"/>
        <v>43992.546</v>
      </c>
      <c r="E1239" s="9" t="s">
        <v>348</v>
      </c>
      <c r="F1239" s="9" t="s">
        <v>6110</v>
      </c>
      <c r="G1239" s="6" t="s">
        <v>6111</v>
      </c>
      <c r="H1239" s="14" t="b">
        <v>0</v>
      </c>
      <c r="I1239" s="9" t="s">
        <v>6112</v>
      </c>
      <c r="J1239" s="10">
        <v>0.19325186</v>
      </c>
    </row>
    <row r="1240">
      <c r="A1240" s="6" t="s">
        <v>6113</v>
      </c>
      <c r="B1240" s="6" t="s">
        <v>1007</v>
      </c>
      <c r="C1240" s="7">
        <v>1.592891563E9</v>
      </c>
      <c r="D1240" s="8">
        <f t="shared" si="1"/>
        <v>44005.03661</v>
      </c>
      <c r="E1240" s="9" t="s">
        <v>23</v>
      </c>
      <c r="F1240" s="9" t="s">
        <v>6114</v>
      </c>
      <c r="G1240" s="6" t="s">
        <v>6115</v>
      </c>
      <c r="H1240" s="14" t="b">
        <v>0</v>
      </c>
      <c r="I1240" s="9" t="s">
        <v>6116</v>
      </c>
      <c r="J1240" s="10">
        <v>0.19306684</v>
      </c>
    </row>
    <row r="1241">
      <c r="A1241" s="6" t="s">
        <v>6117</v>
      </c>
      <c r="B1241" s="6" t="s">
        <v>930</v>
      </c>
      <c r="C1241" s="7">
        <v>1.592679084E9</v>
      </c>
      <c r="D1241" s="8">
        <f t="shared" si="1"/>
        <v>44002.57736</v>
      </c>
      <c r="E1241" s="9" t="s">
        <v>413</v>
      </c>
      <c r="F1241" s="9" t="s">
        <v>6118</v>
      </c>
      <c r="G1241" s="6" t="s">
        <v>6119</v>
      </c>
      <c r="H1241" s="14" t="b">
        <v>0</v>
      </c>
      <c r="I1241" s="9" t="s">
        <v>6120</v>
      </c>
      <c r="J1241" s="10">
        <v>0.19291428</v>
      </c>
    </row>
    <row r="1242">
      <c r="A1242" s="6" t="s">
        <v>6121</v>
      </c>
      <c r="B1242" s="6" t="s">
        <v>2491</v>
      </c>
      <c r="C1242" s="7">
        <v>1.59182165E9</v>
      </c>
      <c r="D1242" s="8">
        <f t="shared" si="1"/>
        <v>43992.65336</v>
      </c>
      <c r="E1242" s="6" t="s">
        <v>32</v>
      </c>
      <c r="F1242" s="9" t="s">
        <v>6122</v>
      </c>
      <c r="G1242" s="6" t="s">
        <v>6123</v>
      </c>
      <c r="H1242" s="14" t="b">
        <v>1</v>
      </c>
      <c r="I1242" s="9" t="s">
        <v>6122</v>
      </c>
      <c r="J1242" s="10">
        <v>0.19284448</v>
      </c>
    </row>
    <row r="1243">
      <c r="A1243" s="6" t="s">
        <v>6124</v>
      </c>
      <c r="B1243" s="6" t="s">
        <v>1372</v>
      </c>
      <c r="C1243" s="7">
        <v>1.592758643E9</v>
      </c>
      <c r="D1243" s="8">
        <f t="shared" si="1"/>
        <v>44003.49818</v>
      </c>
      <c r="E1243" s="9" t="s">
        <v>17</v>
      </c>
      <c r="F1243" s="9" t="s">
        <v>6125</v>
      </c>
      <c r="G1243" s="6" t="s">
        <v>6126</v>
      </c>
      <c r="H1243" s="14" t="b">
        <v>0</v>
      </c>
      <c r="I1243" s="9" t="s">
        <v>6127</v>
      </c>
      <c r="J1243" s="10">
        <v>0.19282606</v>
      </c>
    </row>
    <row r="1244">
      <c r="A1244" s="6" t="s">
        <v>6128</v>
      </c>
      <c r="B1244" s="6" t="s">
        <v>2593</v>
      </c>
      <c r="C1244" s="7">
        <v>1.593472537E9</v>
      </c>
      <c r="D1244" s="8">
        <f t="shared" si="1"/>
        <v>44011.76084</v>
      </c>
      <c r="E1244" s="6" t="s">
        <v>32</v>
      </c>
      <c r="F1244" s="9" t="s">
        <v>6129</v>
      </c>
      <c r="G1244" s="6" t="s">
        <v>6130</v>
      </c>
      <c r="H1244" s="14" t="b">
        <v>1</v>
      </c>
      <c r="I1244" s="9" t="s">
        <v>6129</v>
      </c>
      <c r="J1244" s="10">
        <v>0.19282234</v>
      </c>
    </row>
    <row r="1245">
      <c r="A1245" s="6" t="s">
        <v>6131</v>
      </c>
      <c r="B1245" s="6" t="s">
        <v>6132</v>
      </c>
      <c r="C1245" s="7">
        <v>1.591645636E9</v>
      </c>
      <c r="D1245" s="8">
        <f t="shared" si="1"/>
        <v>43990.61616</v>
      </c>
      <c r="E1245" s="9" t="s">
        <v>36</v>
      </c>
      <c r="F1245" s="9" t="s">
        <v>6133</v>
      </c>
      <c r="G1245" s="6" t="s">
        <v>6134</v>
      </c>
      <c r="H1245" s="14" t="b">
        <v>0</v>
      </c>
      <c r="I1245" s="9" t="s">
        <v>6135</v>
      </c>
      <c r="J1245" s="10">
        <v>0.1927071</v>
      </c>
    </row>
    <row r="1246">
      <c r="A1246" s="6" t="s">
        <v>6136</v>
      </c>
      <c r="B1246" s="6" t="s">
        <v>930</v>
      </c>
      <c r="C1246" s="7">
        <v>1.593224363E9</v>
      </c>
      <c r="D1246" s="8">
        <f t="shared" si="1"/>
        <v>44008.88846</v>
      </c>
      <c r="E1246" s="9" t="s">
        <v>2313</v>
      </c>
      <c r="F1246" s="9" t="s">
        <v>6137</v>
      </c>
      <c r="G1246" s="6" t="s">
        <v>6138</v>
      </c>
      <c r="H1246" s="14" t="b">
        <v>0</v>
      </c>
      <c r="I1246" s="9" t="s">
        <v>6137</v>
      </c>
      <c r="J1246" s="10">
        <v>0.1926066</v>
      </c>
    </row>
    <row r="1247">
      <c r="A1247" s="6" t="s">
        <v>6139</v>
      </c>
      <c r="B1247" s="6" t="s">
        <v>991</v>
      </c>
      <c r="C1247" s="7">
        <v>1.593032367E9</v>
      </c>
      <c r="D1247" s="8">
        <f t="shared" si="1"/>
        <v>44006.66628</v>
      </c>
      <c r="E1247" s="9" t="s">
        <v>12</v>
      </c>
      <c r="F1247" s="9" t="s">
        <v>6140</v>
      </c>
      <c r="G1247" s="6" t="s">
        <v>6141</v>
      </c>
      <c r="H1247" s="14" t="b">
        <v>0</v>
      </c>
      <c r="I1247" s="9" t="s">
        <v>6142</v>
      </c>
      <c r="J1247" s="10">
        <v>0.19255434</v>
      </c>
    </row>
    <row r="1248">
      <c r="A1248" s="6" t="s">
        <v>6143</v>
      </c>
      <c r="B1248" s="6" t="s">
        <v>1327</v>
      </c>
      <c r="C1248" s="7">
        <v>1.593173367E9</v>
      </c>
      <c r="D1248" s="8">
        <f t="shared" si="1"/>
        <v>44008.29823</v>
      </c>
      <c r="E1248" s="9" t="s">
        <v>92</v>
      </c>
      <c r="F1248" s="9" t="s">
        <v>6144</v>
      </c>
      <c r="G1248" s="6" t="s">
        <v>6145</v>
      </c>
      <c r="H1248" s="14" t="b">
        <v>0</v>
      </c>
      <c r="I1248" s="9" t="s">
        <v>6146</v>
      </c>
      <c r="J1248" s="10">
        <v>0.1924224</v>
      </c>
    </row>
    <row r="1249">
      <c r="A1249" s="6" t="s">
        <v>6147</v>
      </c>
      <c r="B1249" s="6" t="s">
        <v>6148</v>
      </c>
      <c r="C1249" s="7">
        <v>1.591469257E9</v>
      </c>
      <c r="D1249" s="8">
        <f t="shared" si="1"/>
        <v>43988.57473</v>
      </c>
      <c r="E1249" s="9" t="s">
        <v>111</v>
      </c>
      <c r="F1249" s="9" t="s">
        <v>6149</v>
      </c>
      <c r="G1249" s="6" t="s">
        <v>6150</v>
      </c>
      <c r="H1249" s="14" t="b">
        <v>0</v>
      </c>
      <c r="I1249" s="9" t="s">
        <v>6151</v>
      </c>
      <c r="J1249" s="10">
        <v>0.19222982</v>
      </c>
    </row>
    <row r="1250">
      <c r="A1250" s="6" t="s">
        <v>6152</v>
      </c>
      <c r="B1250" s="6" t="s">
        <v>991</v>
      </c>
      <c r="C1250" s="7">
        <v>1.591093774E9</v>
      </c>
      <c r="D1250" s="8">
        <f t="shared" si="1"/>
        <v>43984.22887</v>
      </c>
      <c r="E1250" s="9" t="s">
        <v>3527</v>
      </c>
      <c r="F1250" s="9" t="s">
        <v>6153</v>
      </c>
      <c r="G1250" s="6" t="s">
        <v>6154</v>
      </c>
      <c r="H1250" s="14" t="b">
        <v>0</v>
      </c>
      <c r="I1250" s="9" t="s">
        <v>6155</v>
      </c>
      <c r="J1250" s="10">
        <v>0.19208324</v>
      </c>
    </row>
    <row r="1251">
      <c r="A1251" s="6" t="s">
        <v>6156</v>
      </c>
      <c r="B1251" s="6" t="s">
        <v>4826</v>
      </c>
      <c r="C1251" s="7">
        <v>1.592316029E9</v>
      </c>
      <c r="D1251" s="8">
        <f t="shared" si="1"/>
        <v>43998.37534</v>
      </c>
      <c r="E1251" s="9" t="s">
        <v>413</v>
      </c>
      <c r="F1251" s="9" t="s">
        <v>6157</v>
      </c>
      <c r="G1251" s="6" t="s">
        <v>6158</v>
      </c>
      <c r="H1251" s="14" t="b">
        <v>0</v>
      </c>
      <c r="I1251" s="9" t="s">
        <v>6159</v>
      </c>
      <c r="J1251" s="10">
        <v>0.19199044</v>
      </c>
    </row>
    <row r="1252">
      <c r="A1252" s="6" t="s">
        <v>6160</v>
      </c>
      <c r="B1252" s="6" t="s">
        <v>1041</v>
      </c>
      <c r="C1252" s="7">
        <v>1.591745351E9</v>
      </c>
      <c r="D1252" s="8">
        <f t="shared" si="1"/>
        <v>43991.77027</v>
      </c>
      <c r="E1252" s="9" t="s">
        <v>17</v>
      </c>
      <c r="F1252" s="9" t="s">
        <v>6161</v>
      </c>
      <c r="G1252" s="6" t="s">
        <v>6162</v>
      </c>
      <c r="H1252" s="14" t="b">
        <v>0</v>
      </c>
      <c r="I1252" s="9" t="s">
        <v>6163</v>
      </c>
      <c r="J1252" s="10">
        <v>0.19165783</v>
      </c>
    </row>
    <row r="1253">
      <c r="A1253" s="6" t="s">
        <v>6164</v>
      </c>
      <c r="B1253" s="6" t="s">
        <v>1007</v>
      </c>
      <c r="C1253" s="7">
        <v>1.592703876E9</v>
      </c>
      <c r="D1253" s="8">
        <f t="shared" si="1"/>
        <v>44002.86431</v>
      </c>
      <c r="E1253" s="9" t="s">
        <v>17</v>
      </c>
      <c r="F1253" s="9" t="s">
        <v>6165</v>
      </c>
      <c r="G1253" s="6" t="s">
        <v>6166</v>
      </c>
      <c r="H1253" s="14" t="b">
        <v>0</v>
      </c>
      <c r="I1253" s="9" t="s">
        <v>6167</v>
      </c>
      <c r="J1253" s="10">
        <v>0.19163878</v>
      </c>
    </row>
    <row r="1254">
      <c r="A1254" s="6" t="s">
        <v>6168</v>
      </c>
      <c r="B1254" s="6" t="s">
        <v>996</v>
      </c>
      <c r="C1254" s="7">
        <v>1.592184946E9</v>
      </c>
      <c r="D1254" s="8">
        <f t="shared" si="1"/>
        <v>43996.85817</v>
      </c>
      <c r="E1254" s="9" t="s">
        <v>1124</v>
      </c>
      <c r="F1254" s="9" t="s">
        <v>6169</v>
      </c>
      <c r="G1254" s="6" t="s">
        <v>6170</v>
      </c>
      <c r="H1254" s="14" t="b">
        <v>0</v>
      </c>
      <c r="I1254" s="9" t="s">
        <v>6171</v>
      </c>
      <c r="J1254" s="10">
        <v>0.19150276</v>
      </c>
    </row>
    <row r="1255">
      <c r="A1255" s="6" t="s">
        <v>6172</v>
      </c>
      <c r="B1255" s="6" t="s">
        <v>5765</v>
      </c>
      <c r="C1255" s="7">
        <v>1.592567971E9</v>
      </c>
      <c r="D1255" s="8">
        <f t="shared" si="1"/>
        <v>44001.29133</v>
      </c>
      <c r="E1255" s="9" t="s">
        <v>97</v>
      </c>
      <c r="F1255" s="9" t="s">
        <v>6173</v>
      </c>
      <c r="G1255" s="6" t="s">
        <v>6174</v>
      </c>
      <c r="H1255" s="14" t="b">
        <v>0</v>
      </c>
      <c r="I1255" s="9" t="s">
        <v>6175</v>
      </c>
      <c r="J1255" s="10">
        <v>0.19148739</v>
      </c>
    </row>
    <row r="1256">
      <c r="A1256" s="6" t="s">
        <v>6176</v>
      </c>
      <c r="B1256" s="6" t="s">
        <v>1312</v>
      </c>
      <c r="C1256" s="7">
        <v>1.591802448E9</v>
      </c>
      <c r="D1256" s="8">
        <f t="shared" si="1"/>
        <v>43992.43111</v>
      </c>
      <c r="E1256" s="9" t="s">
        <v>6177</v>
      </c>
      <c r="F1256" s="9" t="s">
        <v>6178</v>
      </c>
      <c r="G1256" s="6" t="s">
        <v>6179</v>
      </c>
      <c r="H1256" s="14" t="b">
        <v>0</v>
      </c>
      <c r="I1256" s="9" t="s">
        <v>6180</v>
      </c>
      <c r="J1256" s="10">
        <v>0.19124599</v>
      </c>
    </row>
    <row r="1257">
      <c r="A1257" s="5" t="s">
        <v>6181</v>
      </c>
      <c r="B1257" s="6" t="s">
        <v>3638</v>
      </c>
      <c r="C1257" s="7">
        <v>1.592406641E9</v>
      </c>
      <c r="D1257" s="8">
        <f t="shared" si="1"/>
        <v>43999.42409</v>
      </c>
      <c r="E1257" s="9" t="s">
        <v>17</v>
      </c>
      <c r="F1257" s="9" t="s">
        <v>6182</v>
      </c>
      <c r="G1257" s="6" t="s">
        <v>6183</v>
      </c>
      <c r="H1257" s="14" t="b">
        <v>0</v>
      </c>
      <c r="I1257" s="9" t="s">
        <v>6184</v>
      </c>
      <c r="J1257" s="10">
        <v>0.19123389</v>
      </c>
    </row>
    <row r="1258">
      <c r="A1258" s="6" t="s">
        <v>6185</v>
      </c>
      <c r="B1258" s="6" t="s">
        <v>3684</v>
      </c>
      <c r="C1258" s="7">
        <v>1.592558161E9</v>
      </c>
      <c r="D1258" s="8">
        <f t="shared" si="1"/>
        <v>44001.17779</v>
      </c>
      <c r="E1258" s="9" t="s">
        <v>283</v>
      </c>
      <c r="F1258" s="9" t="s">
        <v>6186</v>
      </c>
      <c r="G1258" s="6" t="s">
        <v>6187</v>
      </c>
      <c r="H1258" s="14" t="b">
        <v>0</v>
      </c>
      <c r="I1258" s="9" t="s">
        <v>6188</v>
      </c>
      <c r="J1258" s="10">
        <v>0.19085711</v>
      </c>
    </row>
    <row r="1259">
      <c r="A1259" s="6" t="s">
        <v>6189</v>
      </c>
      <c r="B1259" s="6" t="s">
        <v>1057</v>
      </c>
      <c r="C1259" s="7">
        <v>1.592276644E9</v>
      </c>
      <c r="D1259" s="8">
        <f t="shared" si="1"/>
        <v>43997.91949</v>
      </c>
      <c r="E1259" s="9" t="s">
        <v>2151</v>
      </c>
      <c r="F1259" s="9" t="s">
        <v>6190</v>
      </c>
      <c r="G1259" s="6" t="s">
        <v>6191</v>
      </c>
      <c r="H1259" s="14" t="b">
        <v>0</v>
      </c>
      <c r="I1259" s="9" t="s">
        <v>6192</v>
      </c>
      <c r="J1259" s="10">
        <v>0.19081348</v>
      </c>
    </row>
    <row r="1260">
      <c r="A1260" s="5" t="s">
        <v>6193</v>
      </c>
      <c r="B1260" s="6" t="s">
        <v>6194</v>
      </c>
      <c r="C1260" s="7">
        <v>1.591107623E9</v>
      </c>
      <c r="D1260" s="8">
        <f t="shared" si="1"/>
        <v>43984.38916</v>
      </c>
      <c r="E1260" s="9" t="s">
        <v>23</v>
      </c>
      <c r="F1260" s="9" t="s">
        <v>6195</v>
      </c>
      <c r="G1260" s="6" t="s">
        <v>6196</v>
      </c>
      <c r="H1260" s="14" t="b">
        <v>0</v>
      </c>
      <c r="I1260" s="9" t="s">
        <v>6197</v>
      </c>
      <c r="J1260" s="10">
        <v>0.19066988</v>
      </c>
    </row>
    <row r="1261">
      <c r="A1261" s="6" t="s">
        <v>6198</v>
      </c>
      <c r="B1261" s="6" t="s">
        <v>930</v>
      </c>
      <c r="C1261" s="7">
        <v>1.591421849E9</v>
      </c>
      <c r="D1261" s="8">
        <f t="shared" si="1"/>
        <v>43988.02603</v>
      </c>
      <c r="E1261" s="9" t="s">
        <v>348</v>
      </c>
      <c r="F1261" s="9" t="s">
        <v>6199</v>
      </c>
      <c r="G1261" s="6" t="s">
        <v>6200</v>
      </c>
      <c r="H1261" s="14" t="b">
        <v>0</v>
      </c>
      <c r="I1261" s="9" t="s">
        <v>6201</v>
      </c>
      <c r="J1261" s="10">
        <v>0.19066375</v>
      </c>
    </row>
    <row r="1262">
      <c r="A1262" s="5" t="s">
        <v>6202</v>
      </c>
      <c r="B1262" s="6" t="s">
        <v>1522</v>
      </c>
      <c r="C1262" s="7">
        <v>1.591732403E9</v>
      </c>
      <c r="D1262" s="8">
        <f t="shared" si="1"/>
        <v>43991.62041</v>
      </c>
      <c r="E1262" s="9" t="s">
        <v>12</v>
      </c>
      <c r="F1262" s="9" t="s">
        <v>6203</v>
      </c>
      <c r="G1262" s="6" t="s">
        <v>6204</v>
      </c>
      <c r="H1262" s="14" t="b">
        <v>0</v>
      </c>
      <c r="I1262" s="9" t="s">
        <v>6205</v>
      </c>
      <c r="J1262" s="10">
        <v>0.19049336</v>
      </c>
    </row>
    <row r="1263">
      <c r="A1263" s="6" t="s">
        <v>6206</v>
      </c>
      <c r="B1263" s="6" t="s">
        <v>6207</v>
      </c>
      <c r="C1263" s="7">
        <v>1.59130316E9</v>
      </c>
      <c r="D1263" s="8">
        <f t="shared" si="1"/>
        <v>43986.65231</v>
      </c>
      <c r="E1263" s="6" t="s">
        <v>32</v>
      </c>
      <c r="F1263" s="9" t="s">
        <v>6208</v>
      </c>
      <c r="G1263" s="6" t="s">
        <v>6209</v>
      </c>
      <c r="H1263" s="14" t="b">
        <v>1</v>
      </c>
      <c r="I1263" s="9" t="s">
        <v>6208</v>
      </c>
      <c r="J1263" s="10">
        <v>0.1902812</v>
      </c>
    </row>
    <row r="1264">
      <c r="A1264" s="6" t="s">
        <v>6210</v>
      </c>
      <c r="B1264" s="6" t="s">
        <v>6211</v>
      </c>
      <c r="C1264" s="7">
        <v>1.592163707E9</v>
      </c>
      <c r="D1264" s="8">
        <f t="shared" si="1"/>
        <v>43996.61235</v>
      </c>
      <c r="E1264" s="9" t="s">
        <v>17</v>
      </c>
      <c r="F1264" s="9" t="s">
        <v>6212</v>
      </c>
      <c r="G1264" s="6" t="s">
        <v>6213</v>
      </c>
      <c r="H1264" s="14" t="b">
        <v>0</v>
      </c>
      <c r="I1264" s="9" t="s">
        <v>6214</v>
      </c>
      <c r="J1264" s="10">
        <v>0.18974242</v>
      </c>
    </row>
    <row r="1265">
      <c r="A1265" s="6" t="s">
        <v>6215</v>
      </c>
      <c r="B1265" s="6" t="s">
        <v>3259</v>
      </c>
      <c r="C1265" s="7">
        <v>1.59313397E9</v>
      </c>
      <c r="D1265" s="8">
        <f t="shared" si="1"/>
        <v>44007.84225</v>
      </c>
      <c r="E1265" s="9" t="s">
        <v>23</v>
      </c>
      <c r="F1265" s="9" t="s">
        <v>6216</v>
      </c>
      <c r="G1265" s="6" t="s">
        <v>6217</v>
      </c>
      <c r="H1265" s="14" t="b">
        <v>0</v>
      </c>
      <c r="I1265" s="9" t="s">
        <v>6218</v>
      </c>
      <c r="J1265" s="10">
        <v>0.1896304</v>
      </c>
    </row>
    <row r="1266">
      <c r="A1266" s="6" t="s">
        <v>6219</v>
      </c>
      <c r="B1266" s="6" t="s">
        <v>4718</v>
      </c>
      <c r="C1266" s="7">
        <v>1.593328046E9</v>
      </c>
      <c r="D1266" s="8">
        <f t="shared" si="1"/>
        <v>44010.0885</v>
      </c>
      <c r="E1266" s="9" t="s">
        <v>23</v>
      </c>
      <c r="F1266" s="9" t="s">
        <v>6220</v>
      </c>
      <c r="G1266" s="6" t="s">
        <v>6221</v>
      </c>
      <c r="H1266" s="14" t="b">
        <v>0</v>
      </c>
      <c r="I1266" s="9" t="s">
        <v>6220</v>
      </c>
      <c r="J1266" s="10">
        <v>0.18953758</v>
      </c>
    </row>
    <row r="1267">
      <c r="A1267" s="5" t="s">
        <v>6222</v>
      </c>
      <c r="B1267" s="6" t="s">
        <v>6223</v>
      </c>
      <c r="C1267" s="7">
        <v>1.593460343E9</v>
      </c>
      <c r="D1267" s="8">
        <f t="shared" si="1"/>
        <v>44011.61971</v>
      </c>
      <c r="E1267" s="9" t="s">
        <v>23</v>
      </c>
      <c r="F1267" s="9" t="s">
        <v>6224</v>
      </c>
      <c r="G1267" s="6" t="s">
        <v>6225</v>
      </c>
      <c r="H1267" s="14" t="b">
        <v>0</v>
      </c>
      <c r="I1267" s="9" t="s">
        <v>6226</v>
      </c>
      <c r="J1267" s="10">
        <v>0.1895115</v>
      </c>
    </row>
    <row r="1268">
      <c r="A1268" s="6" t="s">
        <v>6227</v>
      </c>
      <c r="B1268" s="6" t="s">
        <v>1795</v>
      </c>
      <c r="C1268" s="7">
        <v>1.592494108E9</v>
      </c>
      <c r="D1268" s="8">
        <f t="shared" si="1"/>
        <v>44000.43644</v>
      </c>
      <c r="E1268" s="9" t="s">
        <v>23</v>
      </c>
      <c r="F1268" s="9" t="s">
        <v>6228</v>
      </c>
      <c r="G1268" s="6" t="s">
        <v>6229</v>
      </c>
      <c r="H1268" s="14" t="b">
        <v>0</v>
      </c>
      <c r="I1268" s="9" t="s">
        <v>6230</v>
      </c>
      <c r="J1268" s="10">
        <v>0.18875666</v>
      </c>
    </row>
    <row r="1269">
      <c r="A1269" s="6" t="s">
        <v>6231</v>
      </c>
      <c r="B1269" s="6" t="s">
        <v>1067</v>
      </c>
      <c r="C1269" s="7">
        <v>1.592486889E9</v>
      </c>
      <c r="D1269" s="8">
        <f t="shared" si="1"/>
        <v>44000.35288</v>
      </c>
      <c r="E1269" s="9" t="s">
        <v>23</v>
      </c>
      <c r="F1269" s="9" t="s">
        <v>6232</v>
      </c>
      <c r="G1269" s="6" t="s">
        <v>6233</v>
      </c>
      <c r="H1269" s="14" t="b">
        <v>0</v>
      </c>
      <c r="I1269" s="9" t="s">
        <v>6234</v>
      </c>
      <c r="J1269" s="10">
        <v>0.18864068</v>
      </c>
    </row>
    <row r="1270">
      <c r="A1270" s="6" t="s">
        <v>6235</v>
      </c>
      <c r="B1270" s="6" t="s">
        <v>1057</v>
      </c>
      <c r="C1270" s="7">
        <v>1.591426222E9</v>
      </c>
      <c r="D1270" s="8">
        <f t="shared" si="1"/>
        <v>43988.07664</v>
      </c>
      <c r="E1270" s="6" t="s">
        <v>5644</v>
      </c>
      <c r="F1270" s="9" t="s">
        <v>6236</v>
      </c>
      <c r="G1270" s="6" t="s">
        <v>6237</v>
      </c>
      <c r="H1270" s="14" t="b">
        <v>0</v>
      </c>
      <c r="I1270" s="9" t="s">
        <v>6238</v>
      </c>
      <c r="J1270" s="10">
        <v>0.18846388</v>
      </c>
    </row>
    <row r="1271">
      <c r="A1271" s="6" t="s">
        <v>6239</v>
      </c>
      <c r="B1271" s="6" t="s">
        <v>1522</v>
      </c>
      <c r="C1271" s="7">
        <v>1.59277716E9</v>
      </c>
      <c r="D1271" s="8">
        <f t="shared" si="1"/>
        <v>44003.7125</v>
      </c>
      <c r="E1271" s="9" t="s">
        <v>23</v>
      </c>
      <c r="F1271" s="9" t="s">
        <v>6240</v>
      </c>
      <c r="G1271" s="6" t="s">
        <v>6241</v>
      </c>
      <c r="H1271" s="14" t="b">
        <v>0</v>
      </c>
      <c r="I1271" s="9" t="s">
        <v>6242</v>
      </c>
      <c r="J1271" s="10">
        <v>0.18843694</v>
      </c>
    </row>
    <row r="1272">
      <c r="A1272" s="6" t="s">
        <v>6243</v>
      </c>
      <c r="B1272" s="6" t="s">
        <v>6244</v>
      </c>
      <c r="C1272" s="7">
        <v>1.592660292E9</v>
      </c>
      <c r="D1272" s="8">
        <f t="shared" si="1"/>
        <v>44002.35986</v>
      </c>
      <c r="E1272" s="9" t="s">
        <v>4028</v>
      </c>
      <c r="F1272" s="9" t="s">
        <v>6245</v>
      </c>
      <c r="G1272" s="6" t="s">
        <v>6246</v>
      </c>
      <c r="H1272" s="14" t="b">
        <v>0</v>
      </c>
      <c r="I1272" s="9" t="s">
        <v>6247</v>
      </c>
      <c r="J1272" s="10">
        <v>0.18825725</v>
      </c>
    </row>
    <row r="1273">
      <c r="A1273" s="6" t="s">
        <v>6248</v>
      </c>
      <c r="B1273" s="6" t="s">
        <v>1165</v>
      </c>
      <c r="C1273" s="7">
        <v>1.592650432E9</v>
      </c>
      <c r="D1273" s="8">
        <f t="shared" si="1"/>
        <v>44002.24574</v>
      </c>
      <c r="E1273" s="9" t="s">
        <v>1124</v>
      </c>
      <c r="F1273" s="9" t="s">
        <v>6249</v>
      </c>
      <c r="G1273" s="6" t="s">
        <v>6250</v>
      </c>
      <c r="H1273" s="14" t="b">
        <v>0</v>
      </c>
      <c r="I1273" s="9" t="s">
        <v>6251</v>
      </c>
      <c r="J1273" s="10">
        <v>0.18821058</v>
      </c>
    </row>
    <row r="1274">
      <c r="A1274" s="6" t="s">
        <v>6248</v>
      </c>
      <c r="B1274" s="6" t="s">
        <v>1007</v>
      </c>
      <c r="C1274" s="7">
        <v>1.592676512E9</v>
      </c>
      <c r="D1274" s="8">
        <f t="shared" si="1"/>
        <v>44002.54759</v>
      </c>
      <c r="E1274" s="9" t="s">
        <v>1124</v>
      </c>
      <c r="F1274" s="9" t="s">
        <v>6252</v>
      </c>
      <c r="G1274" s="6" t="s">
        <v>6253</v>
      </c>
      <c r="H1274" s="14" t="b">
        <v>0</v>
      </c>
      <c r="I1274" s="9" t="s">
        <v>6251</v>
      </c>
      <c r="J1274" s="10">
        <v>0.18821058</v>
      </c>
    </row>
    <row r="1275">
      <c r="A1275" s="6" t="s">
        <v>6254</v>
      </c>
      <c r="B1275" s="6" t="s">
        <v>6255</v>
      </c>
      <c r="C1275" s="7">
        <v>1.591131059E9</v>
      </c>
      <c r="D1275" s="8">
        <f t="shared" si="1"/>
        <v>43984.66041</v>
      </c>
      <c r="E1275" s="9" t="s">
        <v>23</v>
      </c>
      <c r="F1275" s="9" t="s">
        <v>6256</v>
      </c>
      <c r="G1275" s="6" t="s">
        <v>6257</v>
      </c>
      <c r="H1275" s="14" t="b">
        <v>0</v>
      </c>
      <c r="I1275" s="9" t="s">
        <v>6258</v>
      </c>
      <c r="J1275" s="10">
        <v>0.18805023</v>
      </c>
    </row>
    <row r="1276">
      <c r="A1276" s="6" t="s">
        <v>6259</v>
      </c>
      <c r="B1276" s="6" t="s">
        <v>930</v>
      </c>
      <c r="C1276" s="7">
        <v>1.591552136E9</v>
      </c>
      <c r="D1276" s="8">
        <f t="shared" si="1"/>
        <v>43989.53398</v>
      </c>
      <c r="E1276" s="9" t="s">
        <v>348</v>
      </c>
      <c r="F1276" s="9" t="s">
        <v>6260</v>
      </c>
      <c r="G1276" s="6" t="s">
        <v>6261</v>
      </c>
      <c r="H1276" s="14" t="b">
        <v>0</v>
      </c>
      <c r="I1276" s="9" t="s">
        <v>6262</v>
      </c>
      <c r="J1276" s="10">
        <v>0.1880159</v>
      </c>
    </row>
    <row r="1277">
      <c r="A1277" s="6" t="s">
        <v>6263</v>
      </c>
      <c r="B1277" s="6" t="s">
        <v>2585</v>
      </c>
      <c r="C1277" s="7">
        <v>1.591480908E9</v>
      </c>
      <c r="D1277" s="8">
        <f t="shared" si="1"/>
        <v>43988.70958</v>
      </c>
      <c r="E1277" s="6" t="s">
        <v>32</v>
      </c>
      <c r="F1277" s="9" t="s">
        <v>6264</v>
      </c>
      <c r="G1277" s="6" t="s">
        <v>6265</v>
      </c>
      <c r="H1277" s="14" t="b">
        <v>1</v>
      </c>
      <c r="I1277" s="9" t="s">
        <v>6264</v>
      </c>
      <c r="J1277" s="10">
        <v>0.18778124</v>
      </c>
    </row>
    <row r="1278">
      <c r="A1278" s="6" t="s">
        <v>6266</v>
      </c>
      <c r="B1278" s="6" t="s">
        <v>5337</v>
      </c>
      <c r="C1278" s="7">
        <v>1.591235854E9</v>
      </c>
      <c r="D1278" s="8">
        <f t="shared" si="1"/>
        <v>43985.87331</v>
      </c>
      <c r="E1278" s="9" t="s">
        <v>6267</v>
      </c>
      <c r="F1278" s="9" t="s">
        <v>6268</v>
      </c>
      <c r="G1278" s="6" t="s">
        <v>6269</v>
      </c>
      <c r="H1278" s="14" t="b">
        <v>0</v>
      </c>
      <c r="I1278" s="9" t="s">
        <v>6270</v>
      </c>
      <c r="J1278" s="10">
        <v>0.18769313</v>
      </c>
    </row>
    <row r="1279">
      <c r="A1279" s="6" t="s">
        <v>6271</v>
      </c>
      <c r="B1279" s="6" t="s">
        <v>6272</v>
      </c>
      <c r="C1279" s="7">
        <v>1.591133468E9</v>
      </c>
      <c r="D1279" s="8">
        <f t="shared" si="1"/>
        <v>43984.68829</v>
      </c>
      <c r="E1279" s="9" t="s">
        <v>6273</v>
      </c>
      <c r="F1279" s="9" t="s">
        <v>6274</v>
      </c>
      <c r="G1279" s="6" t="s">
        <v>6275</v>
      </c>
      <c r="H1279" s="14" t="b">
        <v>0</v>
      </c>
      <c r="I1279" s="9" t="s">
        <v>6276</v>
      </c>
      <c r="J1279" s="10">
        <v>0.1876876</v>
      </c>
    </row>
    <row r="1280">
      <c r="A1280" s="6" t="s">
        <v>6277</v>
      </c>
      <c r="B1280" s="6" t="s">
        <v>1522</v>
      </c>
      <c r="C1280" s="7">
        <v>1.591664531E9</v>
      </c>
      <c r="D1280" s="8">
        <f t="shared" si="1"/>
        <v>43990.83485</v>
      </c>
      <c r="E1280" s="9" t="s">
        <v>3668</v>
      </c>
      <c r="F1280" s="9" t="s">
        <v>6278</v>
      </c>
      <c r="G1280" s="6" t="s">
        <v>6279</v>
      </c>
      <c r="H1280" s="14" t="b">
        <v>0</v>
      </c>
      <c r="I1280" s="9" t="s">
        <v>6280</v>
      </c>
      <c r="J1280" s="10">
        <v>0.18729725</v>
      </c>
    </row>
    <row r="1281">
      <c r="A1281" s="6" t="s">
        <v>6281</v>
      </c>
      <c r="B1281" s="6" t="s">
        <v>6282</v>
      </c>
      <c r="C1281" s="7">
        <v>1.592572478E9</v>
      </c>
      <c r="D1281" s="8">
        <f t="shared" si="1"/>
        <v>44001.3435</v>
      </c>
      <c r="E1281" s="9" t="s">
        <v>274</v>
      </c>
      <c r="F1281" s="9" t="s">
        <v>6283</v>
      </c>
      <c r="G1281" s="6" t="s">
        <v>6284</v>
      </c>
      <c r="H1281" s="14" t="b">
        <v>0</v>
      </c>
      <c r="I1281" s="9" t="s">
        <v>6285</v>
      </c>
      <c r="J1281" s="10">
        <v>0.18715744</v>
      </c>
    </row>
    <row r="1282">
      <c r="A1282" s="6" t="s">
        <v>6286</v>
      </c>
      <c r="B1282" s="6" t="s">
        <v>3104</v>
      </c>
      <c r="C1282" s="7">
        <v>1.59182306E9</v>
      </c>
      <c r="D1282" s="8">
        <f t="shared" si="1"/>
        <v>43992.66968</v>
      </c>
      <c r="E1282" s="9" t="s">
        <v>97</v>
      </c>
      <c r="F1282" s="9" t="s">
        <v>6287</v>
      </c>
      <c r="G1282" s="6" t="s">
        <v>6288</v>
      </c>
      <c r="H1282" s="14" t="b">
        <v>0</v>
      </c>
      <c r="I1282" s="9" t="s">
        <v>6289</v>
      </c>
      <c r="J1282" s="10">
        <v>0.1869342</v>
      </c>
    </row>
    <row r="1283">
      <c r="A1283" s="6" t="s">
        <v>6290</v>
      </c>
      <c r="B1283" s="6" t="s">
        <v>2260</v>
      </c>
      <c r="C1283" s="7">
        <v>1.592885455E9</v>
      </c>
      <c r="D1283" s="8">
        <f t="shared" si="1"/>
        <v>44004.96591</v>
      </c>
      <c r="E1283" s="9" t="s">
        <v>1688</v>
      </c>
      <c r="F1283" s="9" t="s">
        <v>6291</v>
      </c>
      <c r="G1283" s="6" t="s">
        <v>6292</v>
      </c>
      <c r="H1283" s="14" t="b">
        <v>0</v>
      </c>
      <c r="I1283" s="9" t="s">
        <v>6293</v>
      </c>
      <c r="J1283" s="10">
        <v>0.1868625</v>
      </c>
    </row>
    <row r="1284">
      <c r="A1284" s="6" t="s">
        <v>6294</v>
      </c>
      <c r="B1284" s="6" t="s">
        <v>1148</v>
      </c>
      <c r="C1284" s="7">
        <v>1.592264595E9</v>
      </c>
      <c r="D1284" s="8">
        <f t="shared" si="1"/>
        <v>43997.78003</v>
      </c>
      <c r="E1284" s="9" t="s">
        <v>23</v>
      </c>
      <c r="F1284" s="9" t="s">
        <v>6295</v>
      </c>
      <c r="G1284" s="6" t="s">
        <v>6296</v>
      </c>
      <c r="H1284" s="14" t="b">
        <v>0</v>
      </c>
      <c r="I1284" s="9" t="s">
        <v>6297</v>
      </c>
      <c r="J1284" s="10">
        <v>0.18674813</v>
      </c>
    </row>
    <row r="1285">
      <c r="A1285" s="6" t="s">
        <v>6298</v>
      </c>
      <c r="B1285" s="6" t="s">
        <v>6299</v>
      </c>
      <c r="C1285" s="7">
        <v>1.591830854E9</v>
      </c>
      <c r="D1285" s="8">
        <f t="shared" si="1"/>
        <v>43992.75988</v>
      </c>
      <c r="E1285" s="6" t="s">
        <v>6300</v>
      </c>
      <c r="F1285" s="9" t="s">
        <v>6301</v>
      </c>
      <c r="G1285" s="6" t="s">
        <v>6302</v>
      </c>
      <c r="H1285" s="14" t="b">
        <v>0</v>
      </c>
      <c r="I1285" s="6" t="s">
        <v>6303</v>
      </c>
      <c r="J1285" s="10">
        <v>0.18671797</v>
      </c>
    </row>
    <row r="1286">
      <c r="A1286" s="6" t="s">
        <v>6304</v>
      </c>
      <c r="B1286" s="6" t="s">
        <v>6305</v>
      </c>
      <c r="C1286" s="7">
        <v>1.59148652E9</v>
      </c>
      <c r="D1286" s="8">
        <f t="shared" si="1"/>
        <v>43988.77454</v>
      </c>
      <c r="E1286" s="9" t="s">
        <v>23</v>
      </c>
      <c r="F1286" s="9" t="s">
        <v>6306</v>
      </c>
      <c r="G1286" s="6" t="s">
        <v>6307</v>
      </c>
      <c r="H1286" s="14" t="b">
        <v>0</v>
      </c>
      <c r="I1286" s="9" t="s">
        <v>6308</v>
      </c>
      <c r="J1286" s="10">
        <v>0.18666169</v>
      </c>
    </row>
    <row r="1287">
      <c r="A1287" s="6" t="s">
        <v>6309</v>
      </c>
      <c r="B1287" s="6" t="s">
        <v>2593</v>
      </c>
      <c r="C1287" s="7">
        <v>1.59163979E9</v>
      </c>
      <c r="D1287" s="8">
        <f t="shared" si="1"/>
        <v>43990.5485</v>
      </c>
      <c r="E1287" s="9" t="s">
        <v>2227</v>
      </c>
      <c r="F1287" s="9" t="s">
        <v>6310</v>
      </c>
      <c r="G1287" s="6" t="s">
        <v>6311</v>
      </c>
      <c r="H1287" s="14" t="b">
        <v>0</v>
      </c>
      <c r="I1287" s="9" t="s">
        <v>6312</v>
      </c>
      <c r="J1287" s="10">
        <v>0.18644537</v>
      </c>
    </row>
    <row r="1288">
      <c r="A1288" s="6" t="s">
        <v>6313</v>
      </c>
      <c r="B1288" s="6" t="s">
        <v>3493</v>
      </c>
      <c r="C1288" s="7">
        <v>1.593451461E9</v>
      </c>
      <c r="D1288" s="8">
        <f t="shared" si="1"/>
        <v>44011.51691</v>
      </c>
      <c r="E1288" s="9" t="s">
        <v>17</v>
      </c>
      <c r="F1288" s="9" t="s">
        <v>6314</v>
      </c>
      <c r="G1288" s="6" t="s">
        <v>6315</v>
      </c>
      <c r="H1288" s="14" t="b">
        <v>0</v>
      </c>
      <c r="I1288" s="9" t="s">
        <v>6316</v>
      </c>
      <c r="J1288" s="10">
        <v>0.1863984</v>
      </c>
    </row>
    <row r="1289">
      <c r="A1289" s="6" t="s">
        <v>6317</v>
      </c>
      <c r="B1289" s="6" t="s">
        <v>6318</v>
      </c>
      <c r="C1289" s="7">
        <v>1.591847748E9</v>
      </c>
      <c r="D1289" s="8">
        <f t="shared" si="1"/>
        <v>43992.95542</v>
      </c>
      <c r="E1289" s="9" t="s">
        <v>23</v>
      </c>
      <c r="F1289" s="9" t="s">
        <v>6319</v>
      </c>
      <c r="G1289" s="6" t="s">
        <v>6320</v>
      </c>
      <c r="H1289" s="14" t="b">
        <v>0</v>
      </c>
      <c r="I1289" s="9" t="s">
        <v>6321</v>
      </c>
      <c r="J1289" s="10">
        <v>0.1860536</v>
      </c>
    </row>
    <row r="1290">
      <c r="A1290" s="5" t="s">
        <v>6322</v>
      </c>
      <c r="B1290" s="6" t="s">
        <v>1170</v>
      </c>
      <c r="C1290" s="7">
        <v>1.591197607E9</v>
      </c>
      <c r="D1290" s="8">
        <f t="shared" si="1"/>
        <v>43985.43064</v>
      </c>
      <c r="E1290" s="9" t="s">
        <v>3340</v>
      </c>
      <c r="F1290" s="9" t="s">
        <v>6323</v>
      </c>
      <c r="G1290" s="6" t="s">
        <v>6324</v>
      </c>
      <c r="H1290" s="14" t="b">
        <v>0</v>
      </c>
      <c r="I1290" s="9" t="s">
        <v>6325</v>
      </c>
      <c r="J1290" s="10">
        <v>0.18599394</v>
      </c>
    </row>
    <row r="1291">
      <c r="A1291" s="5" t="s">
        <v>6326</v>
      </c>
      <c r="B1291" s="6" t="s">
        <v>1281</v>
      </c>
      <c r="C1291" s="7">
        <v>1.592404093E9</v>
      </c>
      <c r="D1291" s="8">
        <f t="shared" si="1"/>
        <v>43999.39459</v>
      </c>
      <c r="E1291" s="9" t="s">
        <v>6327</v>
      </c>
      <c r="F1291" s="9" t="s">
        <v>6328</v>
      </c>
      <c r="G1291" s="6" t="s">
        <v>6329</v>
      </c>
      <c r="H1291" s="14" t="b">
        <v>0</v>
      </c>
      <c r="I1291" s="9" t="s">
        <v>6330</v>
      </c>
      <c r="J1291" s="10">
        <v>0.18587337</v>
      </c>
    </row>
    <row r="1292">
      <c r="A1292" s="6" t="s">
        <v>6331</v>
      </c>
      <c r="B1292" s="6" t="s">
        <v>991</v>
      </c>
      <c r="C1292" s="7">
        <v>1.591726429E9</v>
      </c>
      <c r="D1292" s="8">
        <f t="shared" si="1"/>
        <v>43991.55126</v>
      </c>
      <c r="E1292" s="9" t="s">
        <v>6332</v>
      </c>
      <c r="F1292" s="9" t="s">
        <v>6333</v>
      </c>
      <c r="G1292" s="6" t="s">
        <v>6334</v>
      </c>
      <c r="H1292" s="14" t="b">
        <v>0</v>
      </c>
      <c r="I1292" s="9" t="s">
        <v>6335</v>
      </c>
      <c r="J1292" s="10">
        <v>0.18582003</v>
      </c>
    </row>
    <row r="1293">
      <c r="A1293" s="6" t="s">
        <v>6336</v>
      </c>
      <c r="B1293" s="6" t="s">
        <v>2603</v>
      </c>
      <c r="C1293" s="7">
        <v>1.591414031E9</v>
      </c>
      <c r="D1293" s="8">
        <f t="shared" si="1"/>
        <v>43987.93554</v>
      </c>
      <c r="E1293" s="9" t="s">
        <v>12</v>
      </c>
      <c r="F1293" s="9" t="s">
        <v>6337</v>
      </c>
      <c r="G1293" s="6" t="s">
        <v>6338</v>
      </c>
      <c r="H1293" s="14" t="b">
        <v>0</v>
      </c>
      <c r="I1293" s="9" t="s">
        <v>6339</v>
      </c>
      <c r="J1293" s="10">
        <v>0.18546505</v>
      </c>
    </row>
    <row r="1294">
      <c r="A1294" s="6" t="s">
        <v>6340</v>
      </c>
      <c r="B1294" s="6" t="s">
        <v>1492</v>
      </c>
      <c r="C1294" s="7">
        <v>1.59322736E9</v>
      </c>
      <c r="D1294" s="8">
        <f t="shared" si="1"/>
        <v>44008.92315</v>
      </c>
      <c r="E1294" s="9" t="s">
        <v>618</v>
      </c>
      <c r="F1294" s="9" t="s">
        <v>6341</v>
      </c>
      <c r="G1294" s="6" t="s">
        <v>6342</v>
      </c>
      <c r="H1294" s="14" t="b">
        <v>0</v>
      </c>
      <c r="I1294" s="9" t="s">
        <v>6341</v>
      </c>
      <c r="J1294" s="10">
        <v>0.18542959</v>
      </c>
    </row>
    <row r="1295">
      <c r="A1295" s="6" t="s">
        <v>6343</v>
      </c>
      <c r="B1295" s="6" t="s">
        <v>3031</v>
      </c>
      <c r="C1295" s="7">
        <v>1.591841512E9</v>
      </c>
      <c r="D1295" s="8">
        <f t="shared" si="1"/>
        <v>43992.88324</v>
      </c>
      <c r="E1295" s="9" t="s">
        <v>6344</v>
      </c>
      <c r="F1295" s="9" t="s">
        <v>6345</v>
      </c>
      <c r="G1295" s="6" t="s">
        <v>6346</v>
      </c>
      <c r="H1295" s="14" t="b">
        <v>0</v>
      </c>
      <c r="I1295" s="9" t="s">
        <v>6347</v>
      </c>
      <c r="J1295" s="10">
        <v>0.18521479</v>
      </c>
    </row>
    <row r="1296">
      <c r="A1296" s="6" t="s">
        <v>6348</v>
      </c>
      <c r="B1296" s="6" t="s">
        <v>1795</v>
      </c>
      <c r="C1296" s="7">
        <v>1.591661895E9</v>
      </c>
      <c r="D1296" s="8">
        <f t="shared" si="1"/>
        <v>43990.80434</v>
      </c>
      <c r="E1296" s="9" t="s">
        <v>6349</v>
      </c>
      <c r="F1296" s="9" t="s">
        <v>6350</v>
      </c>
      <c r="G1296" s="6" t="s">
        <v>6351</v>
      </c>
      <c r="H1296" s="14" t="b">
        <v>0</v>
      </c>
      <c r="I1296" s="9" t="s">
        <v>6352</v>
      </c>
      <c r="J1296" s="10">
        <v>0.18488154</v>
      </c>
    </row>
    <row r="1297">
      <c r="A1297" s="6" t="s">
        <v>6353</v>
      </c>
      <c r="B1297" s="6" t="s">
        <v>6354</v>
      </c>
      <c r="C1297" s="7">
        <v>1.591662947E9</v>
      </c>
      <c r="D1297" s="8">
        <f t="shared" si="1"/>
        <v>43990.81652</v>
      </c>
      <c r="E1297" s="6" t="s">
        <v>32</v>
      </c>
      <c r="F1297" s="9" t="s">
        <v>6355</v>
      </c>
      <c r="G1297" s="6" t="s">
        <v>6356</v>
      </c>
      <c r="H1297" s="14" t="b">
        <v>1</v>
      </c>
      <c r="I1297" s="9" t="s">
        <v>6355</v>
      </c>
      <c r="J1297" s="10">
        <v>0.1844486</v>
      </c>
    </row>
    <row r="1298">
      <c r="A1298" s="6" t="s">
        <v>6357</v>
      </c>
      <c r="B1298" s="6" t="s">
        <v>2636</v>
      </c>
      <c r="C1298" s="7">
        <v>1.591206911E9</v>
      </c>
      <c r="D1298" s="8">
        <f t="shared" si="1"/>
        <v>43985.53832</v>
      </c>
      <c r="E1298" s="9" t="s">
        <v>6358</v>
      </c>
      <c r="F1298" s="9" t="s">
        <v>6359</v>
      </c>
      <c r="G1298" s="6" t="s">
        <v>6360</v>
      </c>
      <c r="H1298" s="14" t="b">
        <v>0</v>
      </c>
      <c r="I1298" s="9" t="s">
        <v>6361</v>
      </c>
      <c r="J1298" s="10">
        <v>0.18428256</v>
      </c>
    </row>
    <row r="1299">
      <c r="A1299" s="6" t="s">
        <v>6362</v>
      </c>
      <c r="B1299" s="6" t="s">
        <v>6363</v>
      </c>
      <c r="C1299" s="7">
        <v>1.591123056E9</v>
      </c>
      <c r="D1299" s="8">
        <f t="shared" si="1"/>
        <v>43984.56778</v>
      </c>
      <c r="E1299" s="9" t="s">
        <v>111</v>
      </c>
      <c r="F1299" s="9" t="s">
        <v>6364</v>
      </c>
      <c r="G1299" s="6" t="s">
        <v>6365</v>
      </c>
      <c r="H1299" s="14" t="b">
        <v>0</v>
      </c>
      <c r="I1299" s="9" t="s">
        <v>6366</v>
      </c>
      <c r="J1299" s="10">
        <v>0.18404645</v>
      </c>
    </row>
    <row r="1300">
      <c r="A1300" s="6" t="s">
        <v>6367</v>
      </c>
      <c r="B1300" s="6" t="s">
        <v>3996</v>
      </c>
      <c r="C1300" s="7">
        <v>1.591776696E9</v>
      </c>
      <c r="D1300" s="8">
        <f t="shared" si="1"/>
        <v>43992.13306</v>
      </c>
      <c r="E1300" s="9" t="s">
        <v>194</v>
      </c>
      <c r="F1300" s="9" t="s">
        <v>6368</v>
      </c>
      <c r="G1300" s="6" t="s">
        <v>6369</v>
      </c>
      <c r="H1300" s="14" t="b">
        <v>0</v>
      </c>
      <c r="I1300" s="9" t="s">
        <v>6370</v>
      </c>
      <c r="J1300" s="10">
        <v>0.18394183</v>
      </c>
    </row>
    <row r="1301">
      <c r="A1301" s="6" t="s">
        <v>6371</v>
      </c>
      <c r="B1301" s="6" t="s">
        <v>6372</v>
      </c>
      <c r="C1301" s="7">
        <v>1.593471822E9</v>
      </c>
      <c r="D1301" s="8">
        <f t="shared" si="1"/>
        <v>44011.75257</v>
      </c>
      <c r="E1301" s="9" t="s">
        <v>36</v>
      </c>
      <c r="F1301" s="9" t="s">
        <v>6373</v>
      </c>
      <c r="G1301" s="6" t="s">
        <v>6374</v>
      </c>
      <c r="H1301" s="14" t="b">
        <v>0</v>
      </c>
      <c r="I1301" s="9" t="s">
        <v>6375</v>
      </c>
      <c r="J1301" s="10">
        <v>0.18390873</v>
      </c>
    </row>
    <row r="1302">
      <c r="A1302" s="6" t="s">
        <v>6376</v>
      </c>
      <c r="B1302" s="6" t="s">
        <v>2861</v>
      </c>
      <c r="C1302" s="7">
        <v>1.591844721E9</v>
      </c>
      <c r="D1302" s="8">
        <f t="shared" si="1"/>
        <v>43992.92038</v>
      </c>
      <c r="E1302" s="9" t="s">
        <v>6377</v>
      </c>
      <c r="F1302" s="9" t="s">
        <v>6378</v>
      </c>
      <c r="G1302" s="6" t="s">
        <v>6379</v>
      </c>
      <c r="H1302" s="14" t="b">
        <v>0</v>
      </c>
      <c r="I1302" s="9" t="s">
        <v>6380</v>
      </c>
      <c r="J1302" s="10">
        <v>0.18389359</v>
      </c>
    </row>
    <row r="1303">
      <c r="A1303" s="6" t="s">
        <v>6381</v>
      </c>
      <c r="B1303" s="6" t="s">
        <v>2184</v>
      </c>
      <c r="C1303" s="7">
        <v>1.59124849E9</v>
      </c>
      <c r="D1303" s="8">
        <f t="shared" si="1"/>
        <v>43986.01956</v>
      </c>
      <c r="E1303" s="9" t="s">
        <v>1124</v>
      </c>
      <c r="F1303" s="9" t="s">
        <v>6382</v>
      </c>
      <c r="G1303" s="6" t="s">
        <v>6383</v>
      </c>
      <c r="H1303" s="14" t="b">
        <v>0</v>
      </c>
      <c r="I1303" s="9" t="s">
        <v>6384</v>
      </c>
      <c r="J1303" s="10">
        <v>0.18388498</v>
      </c>
    </row>
    <row r="1304">
      <c r="A1304" s="6" t="s">
        <v>6385</v>
      </c>
      <c r="B1304" s="6" t="s">
        <v>890</v>
      </c>
      <c r="C1304" s="7">
        <v>1.591391516E9</v>
      </c>
      <c r="D1304" s="8">
        <f t="shared" si="1"/>
        <v>43987.67495</v>
      </c>
      <c r="E1304" s="9" t="s">
        <v>23</v>
      </c>
      <c r="F1304" s="9" t="s">
        <v>6386</v>
      </c>
      <c r="G1304" s="6" t="s">
        <v>6387</v>
      </c>
      <c r="H1304" s="14" t="b">
        <v>0</v>
      </c>
      <c r="I1304" s="9" t="s">
        <v>6388</v>
      </c>
      <c r="J1304" s="10">
        <v>0.18375774</v>
      </c>
    </row>
    <row r="1305">
      <c r="A1305" s="6" t="s">
        <v>6389</v>
      </c>
      <c r="B1305" s="6" t="s">
        <v>1057</v>
      </c>
      <c r="C1305" s="7">
        <v>1.591642186E9</v>
      </c>
      <c r="D1305" s="8">
        <f t="shared" si="1"/>
        <v>43990.57623</v>
      </c>
      <c r="E1305" s="9" t="s">
        <v>1688</v>
      </c>
      <c r="F1305" s="9" t="s">
        <v>6390</v>
      </c>
      <c r="G1305" s="6" t="s">
        <v>6391</v>
      </c>
      <c r="H1305" s="14" t="b">
        <v>0</v>
      </c>
      <c r="I1305" s="9" t="s">
        <v>6392</v>
      </c>
      <c r="J1305" s="10">
        <v>0.18364641</v>
      </c>
    </row>
    <row r="1306">
      <c r="A1306" s="6" t="s">
        <v>6393</v>
      </c>
      <c r="B1306" s="6" t="s">
        <v>6394</v>
      </c>
      <c r="C1306" s="7">
        <v>1.591853536E9</v>
      </c>
      <c r="D1306" s="8">
        <f t="shared" si="1"/>
        <v>43993.02241</v>
      </c>
      <c r="E1306" s="6" t="s">
        <v>32</v>
      </c>
      <c r="F1306" s="9" t="s">
        <v>6395</v>
      </c>
      <c r="G1306" s="6" t="s">
        <v>6396</v>
      </c>
      <c r="H1306" s="14" t="b">
        <v>1</v>
      </c>
      <c r="I1306" s="9" t="s">
        <v>6395</v>
      </c>
      <c r="J1306" s="10">
        <v>0.18347381</v>
      </c>
    </row>
    <row r="1307">
      <c r="A1307" s="6" t="s">
        <v>6397</v>
      </c>
      <c r="B1307" s="6" t="s">
        <v>862</v>
      </c>
      <c r="C1307" s="7">
        <v>1.592528236E9</v>
      </c>
      <c r="D1307" s="8">
        <f t="shared" si="1"/>
        <v>44000.83144</v>
      </c>
      <c r="E1307" s="9" t="s">
        <v>23</v>
      </c>
      <c r="F1307" s="9" t="s">
        <v>6398</v>
      </c>
      <c r="G1307" s="6" t="s">
        <v>6399</v>
      </c>
      <c r="H1307" s="14" t="b">
        <v>0</v>
      </c>
      <c r="I1307" s="9" t="s">
        <v>6400</v>
      </c>
      <c r="J1307" s="10">
        <v>0.18331504</v>
      </c>
    </row>
    <row r="1308">
      <c r="A1308" s="6" t="s">
        <v>6401</v>
      </c>
      <c r="B1308" s="6" t="s">
        <v>862</v>
      </c>
      <c r="C1308" s="7">
        <v>1.591250331E9</v>
      </c>
      <c r="D1308" s="8">
        <f t="shared" si="1"/>
        <v>43986.04087</v>
      </c>
      <c r="E1308" s="9" t="s">
        <v>23</v>
      </c>
      <c r="F1308" s="9" t="s">
        <v>6402</v>
      </c>
      <c r="G1308" s="6" t="s">
        <v>6403</v>
      </c>
      <c r="H1308" s="14" t="b">
        <v>0</v>
      </c>
      <c r="I1308" s="9" t="s">
        <v>6404</v>
      </c>
      <c r="J1308" s="10">
        <v>0.18329716</v>
      </c>
    </row>
    <row r="1309">
      <c r="A1309" s="6" t="s">
        <v>6405</v>
      </c>
      <c r="B1309" s="6" t="s">
        <v>1057</v>
      </c>
      <c r="C1309" s="7">
        <v>1.593321958E9</v>
      </c>
      <c r="D1309" s="8">
        <f t="shared" si="1"/>
        <v>44010.01803</v>
      </c>
      <c r="E1309" s="9" t="s">
        <v>784</v>
      </c>
      <c r="F1309" s="9" t="s">
        <v>6406</v>
      </c>
      <c r="G1309" s="6" t="s">
        <v>6407</v>
      </c>
      <c r="H1309" s="14" t="b">
        <v>0</v>
      </c>
      <c r="I1309" s="9" t="s">
        <v>6406</v>
      </c>
      <c r="J1309" s="10">
        <v>0.18311717</v>
      </c>
    </row>
    <row r="1310">
      <c r="A1310" s="6" t="s">
        <v>6408</v>
      </c>
      <c r="B1310" s="6" t="s">
        <v>6409</v>
      </c>
      <c r="C1310" s="7">
        <v>1.593462537E9</v>
      </c>
      <c r="D1310" s="8">
        <f t="shared" si="1"/>
        <v>44011.6451</v>
      </c>
      <c r="E1310" s="9" t="s">
        <v>1688</v>
      </c>
      <c r="F1310" s="9" t="s">
        <v>6410</v>
      </c>
      <c r="G1310" s="6" t="s">
        <v>6411</v>
      </c>
      <c r="H1310" s="14" t="b">
        <v>0</v>
      </c>
      <c r="I1310" s="9" t="s">
        <v>6412</v>
      </c>
      <c r="J1310" s="10">
        <v>0.18282855</v>
      </c>
    </row>
    <row r="1311">
      <c r="A1311" s="5" t="s">
        <v>6413</v>
      </c>
      <c r="B1311" s="6" t="s">
        <v>930</v>
      </c>
      <c r="C1311" s="7">
        <v>1.592257477E9</v>
      </c>
      <c r="D1311" s="8">
        <f t="shared" si="1"/>
        <v>43997.69765</v>
      </c>
      <c r="E1311" s="9" t="s">
        <v>413</v>
      </c>
      <c r="F1311" s="9" t="s">
        <v>6414</v>
      </c>
      <c r="G1311" s="6" t="s">
        <v>6415</v>
      </c>
      <c r="H1311" s="14" t="b">
        <v>0</v>
      </c>
      <c r="I1311" s="9" t="s">
        <v>6416</v>
      </c>
      <c r="J1311" s="10">
        <v>0.18280019</v>
      </c>
    </row>
    <row r="1312">
      <c r="A1312" s="6" t="s">
        <v>6417</v>
      </c>
      <c r="B1312" s="6" t="s">
        <v>6354</v>
      </c>
      <c r="C1312" s="7">
        <v>1.592949784E9</v>
      </c>
      <c r="D1312" s="8">
        <f t="shared" si="1"/>
        <v>44005.71046</v>
      </c>
      <c r="E1312" s="6" t="s">
        <v>32</v>
      </c>
      <c r="F1312" s="9" t="s">
        <v>6418</v>
      </c>
      <c r="G1312" s="6" t="s">
        <v>6419</v>
      </c>
      <c r="H1312" s="14" t="b">
        <v>1</v>
      </c>
      <c r="I1312" s="9" t="s">
        <v>6418</v>
      </c>
      <c r="J1312" s="10">
        <v>0.18249556</v>
      </c>
    </row>
    <row r="1313">
      <c r="A1313" s="5" t="s">
        <v>6420</v>
      </c>
      <c r="B1313" s="6" t="s">
        <v>2585</v>
      </c>
      <c r="C1313" s="7">
        <v>1.591480814E9</v>
      </c>
      <c r="D1313" s="8">
        <f t="shared" si="1"/>
        <v>43988.7085</v>
      </c>
      <c r="E1313" s="6" t="s">
        <v>32</v>
      </c>
      <c r="F1313" s="9" t="s">
        <v>6421</v>
      </c>
      <c r="G1313" s="6" t="s">
        <v>6422</v>
      </c>
      <c r="H1313" s="14" t="b">
        <v>1</v>
      </c>
      <c r="I1313" s="9" t="s">
        <v>6421</v>
      </c>
      <c r="J1313" s="10">
        <v>0.18225577</v>
      </c>
    </row>
    <row r="1314">
      <c r="A1314" s="6" t="s">
        <v>6423</v>
      </c>
      <c r="B1314" s="6" t="s">
        <v>1281</v>
      </c>
      <c r="C1314" s="7">
        <v>1.593001268E9</v>
      </c>
      <c r="D1314" s="8">
        <f t="shared" si="1"/>
        <v>44006.30634</v>
      </c>
      <c r="E1314" s="9" t="s">
        <v>6424</v>
      </c>
      <c r="F1314" s="9" t="s">
        <v>6425</v>
      </c>
      <c r="G1314" s="6" t="s">
        <v>6426</v>
      </c>
      <c r="H1314" s="14" t="b">
        <v>0</v>
      </c>
      <c r="I1314" s="9" t="s">
        <v>6427</v>
      </c>
      <c r="J1314" s="10">
        <v>0.18225205</v>
      </c>
    </row>
    <row r="1315">
      <c r="A1315" s="6" t="s">
        <v>6428</v>
      </c>
      <c r="B1315" s="6" t="s">
        <v>930</v>
      </c>
      <c r="C1315" s="7">
        <v>1.59137661E9</v>
      </c>
      <c r="D1315" s="8">
        <f t="shared" si="1"/>
        <v>43987.50243</v>
      </c>
      <c r="E1315" s="9" t="s">
        <v>348</v>
      </c>
      <c r="F1315" s="9" t="s">
        <v>6429</v>
      </c>
      <c r="G1315" s="6" t="s">
        <v>6430</v>
      </c>
      <c r="H1315" s="14" t="b">
        <v>0</v>
      </c>
      <c r="I1315" s="9" t="s">
        <v>6431</v>
      </c>
      <c r="J1315" s="10">
        <v>0.18221737</v>
      </c>
    </row>
    <row r="1316">
      <c r="A1316" s="5" t="s">
        <v>6432</v>
      </c>
      <c r="B1316" s="6" t="s">
        <v>890</v>
      </c>
      <c r="C1316" s="7">
        <v>1.593281807E9</v>
      </c>
      <c r="D1316" s="8">
        <f t="shared" si="1"/>
        <v>44009.55332</v>
      </c>
      <c r="E1316" s="9" t="s">
        <v>23</v>
      </c>
      <c r="F1316" s="9" t="s">
        <v>6433</v>
      </c>
      <c r="G1316" s="6" t="s">
        <v>6434</v>
      </c>
      <c r="H1316" s="14" t="b">
        <v>0</v>
      </c>
      <c r="I1316" s="9" t="s">
        <v>6433</v>
      </c>
      <c r="J1316" s="10">
        <v>0.18208033</v>
      </c>
    </row>
    <row r="1317">
      <c r="A1317" s="6" t="s">
        <v>6435</v>
      </c>
      <c r="B1317" s="6" t="s">
        <v>991</v>
      </c>
      <c r="C1317" s="7">
        <v>1.592887805E9</v>
      </c>
      <c r="D1317" s="8">
        <f t="shared" si="1"/>
        <v>44004.99311</v>
      </c>
      <c r="E1317" s="9" t="s">
        <v>283</v>
      </c>
      <c r="F1317" s="9" t="s">
        <v>6436</v>
      </c>
      <c r="G1317" s="6" t="s">
        <v>6437</v>
      </c>
      <c r="H1317" s="14" t="b">
        <v>0</v>
      </c>
      <c r="I1317" s="9" t="s">
        <v>6438</v>
      </c>
      <c r="J1317" s="10">
        <v>0.18202372</v>
      </c>
    </row>
    <row r="1318">
      <c r="A1318" s="6" t="s">
        <v>6439</v>
      </c>
      <c r="B1318" s="6" t="s">
        <v>6440</v>
      </c>
      <c r="C1318" s="7">
        <v>1.592839795E9</v>
      </c>
      <c r="D1318" s="8">
        <f t="shared" si="1"/>
        <v>44004.43744</v>
      </c>
      <c r="E1318" s="9" t="s">
        <v>17</v>
      </c>
      <c r="F1318" s="9" t="s">
        <v>6441</v>
      </c>
      <c r="G1318" s="6" t="s">
        <v>6442</v>
      </c>
      <c r="H1318" s="14" t="b">
        <v>0</v>
      </c>
      <c r="I1318" s="9" t="s">
        <v>6443</v>
      </c>
      <c r="J1318" s="10">
        <v>0.1818954</v>
      </c>
    </row>
    <row r="1319">
      <c r="A1319" s="6" t="s">
        <v>6444</v>
      </c>
      <c r="B1319" s="6" t="s">
        <v>6445</v>
      </c>
      <c r="C1319" s="7">
        <v>1.592287333E9</v>
      </c>
      <c r="D1319" s="8">
        <f t="shared" si="1"/>
        <v>43998.04321</v>
      </c>
      <c r="E1319" s="9" t="s">
        <v>6446</v>
      </c>
      <c r="F1319" s="6" t="s">
        <v>6447</v>
      </c>
      <c r="G1319" s="6" t="s">
        <v>6448</v>
      </c>
      <c r="H1319" s="14" t="b">
        <v>0</v>
      </c>
      <c r="I1319" s="9" t="s">
        <v>6449</v>
      </c>
      <c r="J1319" s="10">
        <v>0.18170287</v>
      </c>
    </row>
    <row r="1320">
      <c r="A1320" s="6" t="s">
        <v>6450</v>
      </c>
      <c r="B1320" s="6" t="s">
        <v>2017</v>
      </c>
      <c r="C1320" s="7">
        <v>1.592341182E9</v>
      </c>
      <c r="D1320" s="8">
        <f t="shared" si="1"/>
        <v>43998.66646</v>
      </c>
      <c r="E1320" s="9" t="s">
        <v>1124</v>
      </c>
      <c r="F1320" s="9" t="s">
        <v>6451</v>
      </c>
      <c r="G1320" s="6" t="s">
        <v>6452</v>
      </c>
      <c r="H1320" s="14" t="b">
        <v>0</v>
      </c>
      <c r="I1320" s="9" t="s">
        <v>6453</v>
      </c>
      <c r="J1320" s="10">
        <v>0.18163534</v>
      </c>
    </row>
    <row r="1321">
      <c r="A1321" s="6" t="s">
        <v>6454</v>
      </c>
      <c r="B1321" s="6" t="s">
        <v>930</v>
      </c>
      <c r="C1321" s="7">
        <v>1.592956262E9</v>
      </c>
      <c r="D1321" s="8">
        <f t="shared" si="1"/>
        <v>44005.78544</v>
      </c>
      <c r="E1321" s="9" t="s">
        <v>2227</v>
      </c>
      <c r="F1321" s="9" t="s">
        <v>6455</v>
      </c>
      <c r="G1321" s="6" t="s">
        <v>6456</v>
      </c>
      <c r="H1321" s="14" t="b">
        <v>0</v>
      </c>
      <c r="I1321" s="9" t="s">
        <v>6457</v>
      </c>
      <c r="J1321" s="10">
        <v>0.18146975</v>
      </c>
    </row>
    <row r="1322">
      <c r="A1322" s="6" t="s">
        <v>6458</v>
      </c>
      <c r="B1322" s="6" t="s">
        <v>1057</v>
      </c>
      <c r="C1322" s="7">
        <v>1.591035901E9</v>
      </c>
      <c r="D1322" s="8">
        <f t="shared" si="1"/>
        <v>43983.55904</v>
      </c>
      <c r="E1322" s="9" t="s">
        <v>6459</v>
      </c>
      <c r="F1322" s="9" t="s">
        <v>6460</v>
      </c>
      <c r="G1322" s="6" t="s">
        <v>6461</v>
      </c>
      <c r="H1322" s="14" t="b">
        <v>0</v>
      </c>
      <c r="I1322" s="9" t="s">
        <v>6462</v>
      </c>
      <c r="J1322" s="10">
        <v>0.18133555</v>
      </c>
    </row>
    <row r="1323">
      <c r="A1323" s="6" t="s">
        <v>6463</v>
      </c>
      <c r="B1323" s="6" t="s">
        <v>6464</v>
      </c>
      <c r="C1323" s="7">
        <v>1.593389745E9</v>
      </c>
      <c r="D1323" s="8">
        <f t="shared" si="1"/>
        <v>44010.8026</v>
      </c>
      <c r="E1323" s="9" t="s">
        <v>1182</v>
      </c>
      <c r="F1323" s="9" t="s">
        <v>6465</v>
      </c>
      <c r="G1323" s="6" t="s">
        <v>6466</v>
      </c>
      <c r="H1323" s="14" t="b">
        <v>0</v>
      </c>
      <c r="I1323" s="9" t="s">
        <v>6467</v>
      </c>
      <c r="J1323" s="10">
        <v>0.18131728</v>
      </c>
    </row>
    <row r="1324">
      <c r="A1324" s="6" t="s">
        <v>6468</v>
      </c>
      <c r="B1324" s="6" t="s">
        <v>6469</v>
      </c>
      <c r="C1324" s="7">
        <v>1.593364845E9</v>
      </c>
      <c r="D1324" s="8">
        <f t="shared" si="1"/>
        <v>44010.51441</v>
      </c>
      <c r="E1324" s="9" t="s">
        <v>6470</v>
      </c>
      <c r="F1324" s="9" t="s">
        <v>6471</v>
      </c>
      <c r="G1324" s="6" t="s">
        <v>6472</v>
      </c>
      <c r="H1324" s="14" t="b">
        <v>0</v>
      </c>
      <c r="I1324" s="9" t="s">
        <v>6473</v>
      </c>
      <c r="J1324" s="10">
        <v>0.18121189</v>
      </c>
    </row>
    <row r="1325">
      <c r="A1325" s="6" t="s">
        <v>6474</v>
      </c>
      <c r="B1325" s="6" t="s">
        <v>6475</v>
      </c>
      <c r="C1325" s="7">
        <v>1.593025585E9</v>
      </c>
      <c r="D1325" s="8">
        <f t="shared" si="1"/>
        <v>44006.58779</v>
      </c>
      <c r="E1325" s="6" t="s">
        <v>32</v>
      </c>
      <c r="F1325" s="9" t="s">
        <v>6476</v>
      </c>
      <c r="G1325" s="6" t="s">
        <v>6477</v>
      </c>
      <c r="H1325" s="14" t="b">
        <v>1</v>
      </c>
      <c r="I1325" s="9" t="s">
        <v>6476</v>
      </c>
      <c r="J1325" s="10">
        <v>0.18117349</v>
      </c>
    </row>
    <row r="1326">
      <c r="A1326" s="6" t="s">
        <v>6478</v>
      </c>
      <c r="B1326" s="6" t="s">
        <v>6479</v>
      </c>
      <c r="C1326" s="7">
        <v>1.592711005E9</v>
      </c>
      <c r="D1326" s="8">
        <f t="shared" si="1"/>
        <v>44002.94682</v>
      </c>
      <c r="E1326" s="9" t="s">
        <v>6480</v>
      </c>
      <c r="F1326" s="9" t="s">
        <v>6481</v>
      </c>
      <c r="G1326" s="6" t="s">
        <v>6482</v>
      </c>
      <c r="H1326" s="14" t="b">
        <v>0</v>
      </c>
      <c r="I1326" s="9" t="s">
        <v>6483</v>
      </c>
      <c r="J1326" s="10">
        <v>0.1809528</v>
      </c>
    </row>
    <row r="1327">
      <c r="A1327" s="5" t="s">
        <v>6484</v>
      </c>
      <c r="B1327" s="6" t="s">
        <v>1057</v>
      </c>
      <c r="C1327" s="7">
        <v>1.593443461E9</v>
      </c>
      <c r="D1327" s="8">
        <f t="shared" si="1"/>
        <v>44011.42432</v>
      </c>
      <c r="E1327" s="9" t="s">
        <v>1688</v>
      </c>
      <c r="F1327" s="9" t="s">
        <v>6485</v>
      </c>
      <c r="G1327" s="6" t="s">
        <v>6486</v>
      </c>
      <c r="H1327" s="14" t="b">
        <v>0</v>
      </c>
      <c r="I1327" s="9" t="s">
        <v>6487</v>
      </c>
      <c r="J1327" s="10">
        <v>0.18094197</v>
      </c>
    </row>
    <row r="1328">
      <c r="A1328" s="6" t="s">
        <v>6488</v>
      </c>
      <c r="B1328" s="6" t="s">
        <v>1327</v>
      </c>
      <c r="C1328" s="7">
        <v>1.59144747E9</v>
      </c>
      <c r="D1328" s="8">
        <f t="shared" si="1"/>
        <v>43988.32257</v>
      </c>
      <c r="E1328" s="9" t="s">
        <v>2200</v>
      </c>
      <c r="F1328" s="9" t="s">
        <v>6489</v>
      </c>
      <c r="G1328" s="6" t="s">
        <v>6490</v>
      </c>
      <c r="H1328" s="14" t="b">
        <v>0</v>
      </c>
      <c r="I1328" s="9" t="s">
        <v>6491</v>
      </c>
      <c r="J1328" s="10">
        <v>0.18061128</v>
      </c>
    </row>
    <row r="1329">
      <c r="A1329" s="6" t="s">
        <v>6492</v>
      </c>
      <c r="B1329" s="6" t="s">
        <v>6493</v>
      </c>
      <c r="C1329" s="7">
        <v>1.591066038E9</v>
      </c>
      <c r="D1329" s="8">
        <f t="shared" si="1"/>
        <v>43983.90785</v>
      </c>
      <c r="E1329" s="9" t="s">
        <v>1565</v>
      </c>
      <c r="F1329" s="9" t="s">
        <v>6494</v>
      </c>
      <c r="G1329" s="6" t="s">
        <v>6495</v>
      </c>
      <c r="H1329" s="14" t="b">
        <v>0</v>
      </c>
      <c r="I1329" s="9" t="s">
        <v>6496</v>
      </c>
      <c r="J1329" s="10">
        <v>0.18057485</v>
      </c>
    </row>
    <row r="1330">
      <c r="A1330" s="6" t="s">
        <v>6497</v>
      </c>
      <c r="B1330" s="6" t="s">
        <v>1128</v>
      </c>
      <c r="C1330" s="7">
        <v>1.591119827E9</v>
      </c>
      <c r="D1330" s="8">
        <f t="shared" si="1"/>
        <v>43984.53041</v>
      </c>
      <c r="E1330" s="9" t="s">
        <v>23</v>
      </c>
      <c r="F1330" s="9" t="s">
        <v>6498</v>
      </c>
      <c r="G1330" s="6" t="s">
        <v>6499</v>
      </c>
      <c r="H1330" s="14" t="b">
        <v>0</v>
      </c>
      <c r="I1330" s="9" t="s">
        <v>6500</v>
      </c>
      <c r="J1330" s="10">
        <v>0.18042223</v>
      </c>
    </row>
    <row r="1331">
      <c r="A1331" s="6" t="s">
        <v>6501</v>
      </c>
      <c r="B1331" s="6" t="s">
        <v>1522</v>
      </c>
      <c r="C1331" s="7">
        <v>1.59209592E9</v>
      </c>
      <c r="D1331" s="8">
        <f t="shared" si="1"/>
        <v>43995.82778</v>
      </c>
      <c r="E1331" s="9" t="s">
        <v>12</v>
      </c>
      <c r="F1331" s="9" t="s">
        <v>6502</v>
      </c>
      <c r="G1331" s="6" t="s">
        <v>6503</v>
      </c>
      <c r="H1331" s="14" t="b">
        <v>0</v>
      </c>
      <c r="I1331" s="9" t="s">
        <v>6502</v>
      </c>
      <c r="J1331" s="10">
        <v>0.1802109</v>
      </c>
    </row>
    <row r="1332">
      <c r="A1332" s="6" t="s">
        <v>6504</v>
      </c>
      <c r="B1332" s="6" t="s">
        <v>6505</v>
      </c>
      <c r="C1332" s="7">
        <v>1.593224643E9</v>
      </c>
      <c r="D1332" s="8">
        <f t="shared" si="1"/>
        <v>44008.8917</v>
      </c>
      <c r="E1332" s="9" t="s">
        <v>36</v>
      </c>
      <c r="F1332" s="9" t="s">
        <v>6506</v>
      </c>
      <c r="G1332" s="6" t="s">
        <v>6507</v>
      </c>
      <c r="H1332" s="14" t="b">
        <v>0</v>
      </c>
      <c r="I1332" s="9" t="s">
        <v>6506</v>
      </c>
      <c r="J1332" s="10">
        <v>0.18020242</v>
      </c>
    </row>
    <row r="1333">
      <c r="A1333" s="6" t="s">
        <v>6508</v>
      </c>
      <c r="B1333" s="6" t="s">
        <v>1170</v>
      </c>
      <c r="C1333" s="7">
        <v>1.591226897E9</v>
      </c>
      <c r="D1333" s="8">
        <f t="shared" si="1"/>
        <v>43985.76964</v>
      </c>
      <c r="E1333" s="6" t="s">
        <v>1171</v>
      </c>
      <c r="F1333" s="9" t="s">
        <v>6509</v>
      </c>
      <c r="G1333" s="6" t="s">
        <v>6510</v>
      </c>
      <c r="H1333" s="14" t="b">
        <v>0</v>
      </c>
      <c r="I1333" s="9" t="s">
        <v>6511</v>
      </c>
      <c r="J1333" s="10">
        <v>0.180039</v>
      </c>
    </row>
    <row r="1334">
      <c r="A1334" s="5" t="s">
        <v>6512</v>
      </c>
      <c r="B1334" s="6" t="s">
        <v>1522</v>
      </c>
      <c r="C1334" s="7">
        <v>1.592175314E9</v>
      </c>
      <c r="D1334" s="8">
        <f t="shared" si="1"/>
        <v>43996.74669</v>
      </c>
      <c r="E1334" s="9" t="s">
        <v>6513</v>
      </c>
      <c r="F1334" s="9" t="s">
        <v>6514</v>
      </c>
      <c r="G1334" s="6" t="s">
        <v>6515</v>
      </c>
      <c r="H1334" s="14" t="b">
        <v>0</v>
      </c>
      <c r="I1334" s="9" t="s">
        <v>6516</v>
      </c>
      <c r="J1334" s="10">
        <v>0.17999159</v>
      </c>
    </row>
    <row r="1335">
      <c r="A1335" s="6" t="s">
        <v>6517</v>
      </c>
      <c r="B1335" s="6" t="s">
        <v>3031</v>
      </c>
      <c r="C1335" s="7">
        <v>1.591909202E9</v>
      </c>
      <c r="D1335" s="8">
        <f t="shared" si="1"/>
        <v>43993.66669</v>
      </c>
      <c r="E1335" s="6" t="s">
        <v>32</v>
      </c>
      <c r="F1335" s="9" t="s">
        <v>6518</v>
      </c>
      <c r="G1335" s="6" t="s">
        <v>6519</v>
      </c>
      <c r="H1335" s="14" t="b">
        <v>1</v>
      </c>
      <c r="I1335" s="9" t="s">
        <v>6518</v>
      </c>
      <c r="J1335" s="10">
        <v>0.17985529</v>
      </c>
    </row>
    <row r="1336">
      <c r="A1336" s="6" t="s">
        <v>6520</v>
      </c>
      <c r="B1336" s="6" t="s">
        <v>6521</v>
      </c>
      <c r="C1336" s="7">
        <v>1.591711181E9</v>
      </c>
      <c r="D1336" s="8">
        <f t="shared" si="1"/>
        <v>43991.37478</v>
      </c>
      <c r="E1336" s="9" t="s">
        <v>23</v>
      </c>
      <c r="F1336" s="9" t="s">
        <v>6522</v>
      </c>
      <c r="G1336" s="6" t="s">
        <v>6523</v>
      </c>
      <c r="H1336" s="14" t="b">
        <v>0</v>
      </c>
      <c r="I1336" s="9" t="s">
        <v>6524</v>
      </c>
      <c r="J1336" s="10">
        <v>0.17975582</v>
      </c>
    </row>
    <row r="1337">
      <c r="A1337" s="6" t="s">
        <v>6525</v>
      </c>
      <c r="B1337" s="6" t="s">
        <v>6526</v>
      </c>
      <c r="C1337" s="7">
        <v>1.593398121E9</v>
      </c>
      <c r="D1337" s="8">
        <f t="shared" si="1"/>
        <v>44010.89955</v>
      </c>
      <c r="E1337" s="6" t="s">
        <v>32</v>
      </c>
      <c r="F1337" s="9" t="s">
        <v>6527</v>
      </c>
      <c r="G1337" s="6" t="s">
        <v>6528</v>
      </c>
      <c r="H1337" s="14" t="b">
        <v>1</v>
      </c>
      <c r="I1337" s="9" t="s">
        <v>6527</v>
      </c>
      <c r="J1337" s="10">
        <v>0.17966022</v>
      </c>
    </row>
    <row r="1338">
      <c r="A1338" s="5" t="s">
        <v>6529</v>
      </c>
      <c r="B1338" s="6" t="s">
        <v>1737</v>
      </c>
      <c r="C1338" s="7">
        <v>1.591589569E9</v>
      </c>
      <c r="D1338" s="8">
        <f t="shared" si="1"/>
        <v>43989.96723</v>
      </c>
      <c r="E1338" s="9" t="s">
        <v>12</v>
      </c>
      <c r="F1338" s="9" t="s">
        <v>6530</v>
      </c>
      <c r="G1338" s="6" t="s">
        <v>6531</v>
      </c>
      <c r="H1338" s="14" t="b">
        <v>0</v>
      </c>
      <c r="I1338" s="9" t="s">
        <v>6532</v>
      </c>
      <c r="J1338" s="10">
        <v>0.1795937</v>
      </c>
    </row>
    <row r="1339">
      <c r="A1339" s="6" t="s">
        <v>6533</v>
      </c>
      <c r="B1339" s="6" t="s">
        <v>857</v>
      </c>
      <c r="C1339" s="7">
        <v>1.591127472E9</v>
      </c>
      <c r="D1339" s="8">
        <f t="shared" si="1"/>
        <v>43984.61889</v>
      </c>
      <c r="E1339" s="6" t="s">
        <v>1469</v>
      </c>
      <c r="F1339" s="9" t="s">
        <v>6534</v>
      </c>
      <c r="G1339" s="6" t="s">
        <v>6535</v>
      </c>
      <c r="H1339" s="14" t="b">
        <v>0</v>
      </c>
      <c r="I1339" s="9" t="s">
        <v>6536</v>
      </c>
      <c r="J1339" s="10">
        <v>0.17956574</v>
      </c>
    </row>
    <row r="1340">
      <c r="A1340" s="6" t="s">
        <v>6537</v>
      </c>
      <c r="B1340" s="6" t="s">
        <v>930</v>
      </c>
      <c r="C1340" s="7">
        <v>1.591298593E9</v>
      </c>
      <c r="D1340" s="8">
        <f t="shared" si="1"/>
        <v>43986.59946</v>
      </c>
      <c r="E1340" s="9" t="s">
        <v>23</v>
      </c>
      <c r="F1340" s="9" t="s">
        <v>6538</v>
      </c>
      <c r="G1340" s="6" t="s">
        <v>6539</v>
      </c>
      <c r="H1340" s="14" t="b">
        <v>0</v>
      </c>
      <c r="I1340" s="9" t="s">
        <v>6540</v>
      </c>
      <c r="J1340" s="10">
        <v>0.17936076</v>
      </c>
    </row>
    <row r="1341">
      <c r="A1341" s="6" t="s">
        <v>6541</v>
      </c>
      <c r="B1341" s="6" t="s">
        <v>1281</v>
      </c>
      <c r="C1341" s="7">
        <v>1.591105569E9</v>
      </c>
      <c r="D1341" s="8">
        <f t="shared" si="1"/>
        <v>43984.36538</v>
      </c>
      <c r="E1341" s="6" t="s">
        <v>32</v>
      </c>
      <c r="F1341" s="9" t="s">
        <v>6542</v>
      </c>
      <c r="G1341" s="6" t="s">
        <v>6543</v>
      </c>
      <c r="H1341" s="14" t="b">
        <v>1</v>
      </c>
      <c r="I1341" s="9" t="s">
        <v>6542</v>
      </c>
      <c r="J1341" s="10">
        <v>0.17916983</v>
      </c>
    </row>
    <row r="1342">
      <c r="A1342" s="6" t="s">
        <v>6544</v>
      </c>
      <c r="B1342" s="6" t="s">
        <v>1148</v>
      </c>
      <c r="C1342" s="7">
        <v>1.59191502E9</v>
      </c>
      <c r="D1342" s="8">
        <f t="shared" si="1"/>
        <v>43993.73403</v>
      </c>
      <c r="E1342" s="9" t="s">
        <v>6545</v>
      </c>
      <c r="F1342" s="9" t="s">
        <v>6546</v>
      </c>
      <c r="G1342" s="6" t="s">
        <v>6547</v>
      </c>
      <c r="H1342" s="14" t="b">
        <v>0</v>
      </c>
      <c r="I1342" s="9" t="s">
        <v>6548</v>
      </c>
      <c r="J1342" s="10">
        <v>0.1789862</v>
      </c>
    </row>
    <row r="1343">
      <c r="A1343" s="6" t="s">
        <v>6549</v>
      </c>
      <c r="B1343" s="6" t="s">
        <v>6550</v>
      </c>
      <c r="C1343" s="7">
        <v>1.591582992E9</v>
      </c>
      <c r="D1343" s="8">
        <f t="shared" si="1"/>
        <v>43989.89111</v>
      </c>
      <c r="E1343" s="6" t="s">
        <v>32</v>
      </c>
      <c r="F1343" s="9" t="s">
        <v>6551</v>
      </c>
      <c r="G1343" s="6" t="s">
        <v>6552</v>
      </c>
      <c r="H1343" s="14" t="b">
        <v>1</v>
      </c>
      <c r="I1343" s="9" t="s">
        <v>6551</v>
      </c>
      <c r="J1343" s="10">
        <v>0.17859033</v>
      </c>
    </row>
    <row r="1344">
      <c r="A1344" s="6" t="s">
        <v>6553</v>
      </c>
      <c r="B1344" s="6" t="s">
        <v>2861</v>
      </c>
      <c r="C1344" s="7">
        <v>1.591243542E9</v>
      </c>
      <c r="D1344" s="8">
        <f t="shared" si="1"/>
        <v>43985.96229</v>
      </c>
      <c r="E1344" s="9" t="s">
        <v>2862</v>
      </c>
      <c r="F1344" s="9" t="s">
        <v>6554</v>
      </c>
      <c r="G1344" s="6" t="s">
        <v>6555</v>
      </c>
      <c r="H1344" s="14" t="b">
        <v>0</v>
      </c>
      <c r="I1344" s="9" t="s">
        <v>6556</v>
      </c>
      <c r="J1344" s="10">
        <v>0.17857294</v>
      </c>
    </row>
    <row r="1345">
      <c r="A1345" s="6" t="s">
        <v>6557</v>
      </c>
      <c r="B1345" s="6" t="s">
        <v>3977</v>
      </c>
      <c r="C1345" s="7">
        <v>1.592517423E9</v>
      </c>
      <c r="D1345" s="8">
        <f t="shared" si="1"/>
        <v>44000.70628</v>
      </c>
      <c r="E1345" s="9" t="s">
        <v>6558</v>
      </c>
      <c r="F1345" s="9" t="s">
        <v>6559</v>
      </c>
      <c r="G1345" s="6" t="s">
        <v>6560</v>
      </c>
      <c r="H1345" s="14" t="b">
        <v>0</v>
      </c>
      <c r="I1345" s="9" t="s">
        <v>6561</v>
      </c>
      <c r="J1345" s="10">
        <v>0.17854483</v>
      </c>
    </row>
    <row r="1346">
      <c r="A1346" s="12" t="s">
        <v>6562</v>
      </c>
      <c r="B1346" s="6" t="s">
        <v>6563</v>
      </c>
      <c r="C1346" s="7">
        <v>1.593134301E9</v>
      </c>
      <c r="D1346" s="8">
        <f t="shared" si="1"/>
        <v>44007.84608</v>
      </c>
      <c r="E1346" s="9" t="s">
        <v>6564</v>
      </c>
      <c r="F1346" s="9" t="s">
        <v>6565</v>
      </c>
      <c r="G1346" s="6" t="s">
        <v>6566</v>
      </c>
      <c r="H1346" s="14" t="b">
        <v>0</v>
      </c>
      <c r="I1346" s="9" t="s">
        <v>6567</v>
      </c>
      <c r="J1346" s="10">
        <v>0.17818666</v>
      </c>
    </row>
    <row r="1347">
      <c r="A1347" s="6" t="s">
        <v>6568</v>
      </c>
      <c r="B1347" s="6" t="s">
        <v>1345</v>
      </c>
      <c r="C1347" s="7">
        <v>1.592053032E9</v>
      </c>
      <c r="D1347" s="8">
        <f t="shared" si="1"/>
        <v>43995.33139</v>
      </c>
      <c r="E1347" s="9" t="s">
        <v>23</v>
      </c>
      <c r="F1347" s="9" t="s">
        <v>6569</v>
      </c>
      <c r="G1347" s="6" t="s">
        <v>6570</v>
      </c>
      <c r="H1347" s="14" t="b">
        <v>0</v>
      </c>
      <c r="I1347" s="9" t="s">
        <v>6569</v>
      </c>
      <c r="J1347" s="10">
        <v>0.17787655</v>
      </c>
    </row>
    <row r="1348">
      <c r="A1348" s="6" t="s">
        <v>6571</v>
      </c>
      <c r="B1348" s="6" t="s">
        <v>1522</v>
      </c>
      <c r="C1348" s="7">
        <v>1.59184402E9</v>
      </c>
      <c r="D1348" s="8">
        <f t="shared" si="1"/>
        <v>43992.91227</v>
      </c>
      <c r="E1348" s="9" t="s">
        <v>111</v>
      </c>
      <c r="F1348" s="9" t="s">
        <v>6572</v>
      </c>
      <c r="G1348" s="6" t="s">
        <v>6573</v>
      </c>
      <c r="H1348" s="14" t="b">
        <v>0</v>
      </c>
      <c r="I1348" s="9" t="s">
        <v>6574</v>
      </c>
      <c r="J1348" s="10">
        <v>0.17776804</v>
      </c>
    </row>
    <row r="1349">
      <c r="A1349" s="5" t="s">
        <v>6575</v>
      </c>
      <c r="B1349" s="6" t="s">
        <v>910</v>
      </c>
      <c r="C1349" s="7">
        <v>1.591480988E9</v>
      </c>
      <c r="D1349" s="8">
        <f t="shared" si="1"/>
        <v>43988.71051</v>
      </c>
      <c r="E1349" s="6" t="s">
        <v>32</v>
      </c>
      <c r="F1349" s="9" t="s">
        <v>6576</v>
      </c>
      <c r="G1349" s="6" t="s">
        <v>6577</v>
      </c>
      <c r="H1349" s="14" t="b">
        <v>1</v>
      </c>
      <c r="I1349" s="9" t="s">
        <v>6576</v>
      </c>
      <c r="J1349" s="10">
        <v>0.17755508</v>
      </c>
    </row>
    <row r="1350">
      <c r="A1350" s="6" t="s">
        <v>6578</v>
      </c>
      <c r="B1350" s="6" t="s">
        <v>872</v>
      </c>
      <c r="C1350" s="7">
        <v>1.591064475E9</v>
      </c>
      <c r="D1350" s="8">
        <f t="shared" si="1"/>
        <v>43983.88976</v>
      </c>
      <c r="E1350" s="9" t="s">
        <v>23</v>
      </c>
      <c r="F1350" s="9" t="s">
        <v>6579</v>
      </c>
      <c r="G1350" s="6" t="s">
        <v>6580</v>
      </c>
      <c r="H1350" s="14" t="b">
        <v>0</v>
      </c>
      <c r="I1350" s="9" t="s">
        <v>6581</v>
      </c>
      <c r="J1350" s="10">
        <v>0.17669573</v>
      </c>
    </row>
    <row r="1351">
      <c r="A1351" s="6" t="s">
        <v>6582</v>
      </c>
      <c r="B1351" s="6" t="s">
        <v>1239</v>
      </c>
      <c r="C1351" s="7">
        <v>1.592916637E9</v>
      </c>
      <c r="D1351" s="8">
        <f t="shared" si="1"/>
        <v>44005.32682</v>
      </c>
      <c r="E1351" s="9" t="s">
        <v>6583</v>
      </c>
      <c r="F1351" s="9" t="s">
        <v>6584</v>
      </c>
      <c r="G1351" s="6" t="s">
        <v>6585</v>
      </c>
      <c r="H1351" s="14" t="b">
        <v>0</v>
      </c>
      <c r="I1351" s="9" t="s">
        <v>6586</v>
      </c>
      <c r="J1351" s="10">
        <v>0.17654565</v>
      </c>
    </row>
    <row r="1352">
      <c r="A1352" s="6" t="s">
        <v>6587</v>
      </c>
      <c r="B1352" s="6" t="s">
        <v>1795</v>
      </c>
      <c r="C1352" s="7">
        <v>1.592525657E9</v>
      </c>
      <c r="D1352" s="8">
        <f t="shared" si="1"/>
        <v>44000.80159</v>
      </c>
      <c r="E1352" s="9" t="s">
        <v>784</v>
      </c>
      <c r="F1352" s="9" t="s">
        <v>6588</v>
      </c>
      <c r="G1352" s="6" t="s">
        <v>6589</v>
      </c>
      <c r="H1352" s="14" t="b">
        <v>0</v>
      </c>
      <c r="I1352" s="9" t="s">
        <v>6590</v>
      </c>
      <c r="J1352" s="10">
        <v>0.17652355</v>
      </c>
    </row>
    <row r="1353">
      <c r="A1353" s="6" t="s">
        <v>6591</v>
      </c>
      <c r="B1353" s="6" t="s">
        <v>2567</v>
      </c>
      <c r="C1353" s="7">
        <v>1.592672242E9</v>
      </c>
      <c r="D1353" s="8">
        <f t="shared" si="1"/>
        <v>44002.49817</v>
      </c>
      <c r="E1353" s="6" t="s">
        <v>32</v>
      </c>
      <c r="F1353" s="9" t="s">
        <v>6592</v>
      </c>
      <c r="G1353" s="6" t="s">
        <v>6593</v>
      </c>
      <c r="H1353" s="14" t="b">
        <v>1</v>
      </c>
      <c r="I1353" s="9" t="s">
        <v>6592</v>
      </c>
      <c r="J1353" s="10">
        <v>0.17623827</v>
      </c>
    </row>
    <row r="1354">
      <c r="A1354" s="6" t="s">
        <v>6594</v>
      </c>
      <c r="B1354" s="6" t="s">
        <v>1537</v>
      </c>
      <c r="C1354" s="7">
        <v>1.591063885E9</v>
      </c>
      <c r="D1354" s="8">
        <f t="shared" si="1"/>
        <v>43983.88293</v>
      </c>
      <c r="E1354" s="6" t="s">
        <v>6595</v>
      </c>
      <c r="F1354" s="9" t="s">
        <v>6596</v>
      </c>
      <c r="G1354" s="6" t="s">
        <v>6597</v>
      </c>
      <c r="H1354" s="14" t="b">
        <v>0</v>
      </c>
      <c r="I1354" s="9" t="s">
        <v>6598</v>
      </c>
      <c r="J1354" s="10">
        <v>0.17618312</v>
      </c>
    </row>
    <row r="1355">
      <c r="A1355" s="6" t="s">
        <v>6599</v>
      </c>
      <c r="B1355" s="6" t="s">
        <v>6600</v>
      </c>
      <c r="C1355" s="7">
        <v>1.591032706E9</v>
      </c>
      <c r="D1355" s="8">
        <f t="shared" si="1"/>
        <v>43983.52206</v>
      </c>
      <c r="E1355" s="9" t="s">
        <v>111</v>
      </c>
      <c r="F1355" s="9" t="s">
        <v>6601</v>
      </c>
      <c r="G1355" s="6" t="s">
        <v>6602</v>
      </c>
      <c r="H1355" s="14" t="b">
        <v>0</v>
      </c>
      <c r="I1355" s="9" t="s">
        <v>6603</v>
      </c>
      <c r="J1355" s="10">
        <v>0.17597881</v>
      </c>
    </row>
    <row r="1356">
      <c r="A1356" s="6" t="s">
        <v>6604</v>
      </c>
      <c r="B1356" s="6" t="s">
        <v>1522</v>
      </c>
      <c r="C1356" s="7">
        <v>1.592339917E9</v>
      </c>
      <c r="D1356" s="8">
        <f t="shared" si="1"/>
        <v>43998.65182</v>
      </c>
      <c r="E1356" s="9" t="s">
        <v>23</v>
      </c>
      <c r="F1356" s="9" t="s">
        <v>6605</v>
      </c>
      <c r="G1356" s="6" t="s">
        <v>6606</v>
      </c>
      <c r="H1356" s="14" t="b">
        <v>0</v>
      </c>
      <c r="I1356" s="9" t="s">
        <v>6607</v>
      </c>
      <c r="J1356" s="10">
        <v>0.17594247</v>
      </c>
    </row>
    <row r="1357">
      <c r="A1357" s="6" t="s">
        <v>6608</v>
      </c>
      <c r="B1357" s="6" t="s">
        <v>5714</v>
      </c>
      <c r="C1357" s="7">
        <v>1.593226635E9</v>
      </c>
      <c r="D1357" s="8">
        <f t="shared" si="1"/>
        <v>44008.91476</v>
      </c>
      <c r="E1357" s="9" t="s">
        <v>17</v>
      </c>
      <c r="F1357" s="9" t="s">
        <v>6609</v>
      </c>
      <c r="G1357" s="6" t="s">
        <v>6610</v>
      </c>
      <c r="H1357" s="14" t="b">
        <v>0</v>
      </c>
      <c r="I1357" s="9" t="s">
        <v>6609</v>
      </c>
      <c r="J1357" s="10">
        <v>0.17573702</v>
      </c>
    </row>
    <row r="1358">
      <c r="A1358" s="6" t="s">
        <v>6611</v>
      </c>
      <c r="B1358" s="6" t="s">
        <v>3684</v>
      </c>
      <c r="C1358" s="7">
        <v>1.591832645E9</v>
      </c>
      <c r="D1358" s="8">
        <f t="shared" si="1"/>
        <v>43992.78061</v>
      </c>
      <c r="E1358" s="9" t="s">
        <v>264</v>
      </c>
      <c r="F1358" s="9" t="s">
        <v>6612</v>
      </c>
      <c r="G1358" s="6" t="s">
        <v>6613</v>
      </c>
      <c r="H1358" s="14" t="b">
        <v>0</v>
      </c>
      <c r="I1358" s="9" t="s">
        <v>6614</v>
      </c>
      <c r="J1358" s="10">
        <v>0.17566742</v>
      </c>
    </row>
    <row r="1359">
      <c r="A1359" s="5" t="s">
        <v>6615</v>
      </c>
      <c r="B1359" s="6" t="s">
        <v>6616</v>
      </c>
      <c r="C1359" s="7">
        <v>1.59152716E9</v>
      </c>
      <c r="D1359" s="8">
        <f t="shared" si="1"/>
        <v>43989.24491</v>
      </c>
      <c r="E1359" s="6" t="s">
        <v>32</v>
      </c>
      <c r="F1359" s="9" t="s">
        <v>6617</v>
      </c>
      <c r="G1359" s="6" t="s">
        <v>6618</v>
      </c>
      <c r="H1359" s="14" t="b">
        <v>1</v>
      </c>
      <c r="I1359" s="9" t="s">
        <v>6617</v>
      </c>
      <c r="J1359" s="10">
        <v>0.17557465</v>
      </c>
    </row>
    <row r="1360">
      <c r="A1360" s="6" t="s">
        <v>6619</v>
      </c>
      <c r="B1360" s="6" t="s">
        <v>1281</v>
      </c>
      <c r="C1360" s="7">
        <v>1.591761908E9</v>
      </c>
      <c r="D1360" s="8">
        <f t="shared" si="1"/>
        <v>43991.9619</v>
      </c>
      <c r="E1360" s="9" t="s">
        <v>1052</v>
      </c>
      <c r="F1360" s="9" t="s">
        <v>6620</v>
      </c>
      <c r="G1360" s="6" t="s">
        <v>6621</v>
      </c>
      <c r="H1360" s="14" t="b">
        <v>0</v>
      </c>
      <c r="I1360" s="9" t="s">
        <v>6622</v>
      </c>
      <c r="J1360" s="10">
        <v>0.17556477</v>
      </c>
    </row>
    <row r="1361">
      <c r="A1361" s="6" t="s">
        <v>6623</v>
      </c>
      <c r="B1361" s="6" t="s">
        <v>2093</v>
      </c>
      <c r="C1361" s="7">
        <v>1.591827055E9</v>
      </c>
      <c r="D1361" s="8">
        <f t="shared" si="1"/>
        <v>43992.71591</v>
      </c>
      <c r="E1361" s="9" t="s">
        <v>6624</v>
      </c>
      <c r="F1361" s="9" t="s">
        <v>6625</v>
      </c>
      <c r="G1361" s="6" t="s">
        <v>6626</v>
      </c>
      <c r="H1361" s="14" t="b">
        <v>0</v>
      </c>
      <c r="I1361" s="9" t="s">
        <v>6627</v>
      </c>
      <c r="J1361" s="10">
        <v>0.17535624</v>
      </c>
    </row>
    <row r="1362">
      <c r="A1362" s="6" t="s">
        <v>6628</v>
      </c>
      <c r="B1362" s="6" t="s">
        <v>2146</v>
      </c>
      <c r="C1362" s="7">
        <v>1.591573068E9</v>
      </c>
      <c r="D1362" s="8">
        <f t="shared" si="1"/>
        <v>43989.77625</v>
      </c>
      <c r="E1362" s="9" t="s">
        <v>264</v>
      </c>
      <c r="F1362" s="9" t="s">
        <v>6629</v>
      </c>
      <c r="G1362" s="6" t="s">
        <v>6630</v>
      </c>
      <c r="H1362" s="14" t="b">
        <v>0</v>
      </c>
      <c r="I1362" s="9" t="s">
        <v>6631</v>
      </c>
      <c r="J1362" s="10">
        <v>0.1753365</v>
      </c>
    </row>
    <row r="1363">
      <c r="A1363" s="6" t="s">
        <v>6632</v>
      </c>
      <c r="B1363" s="6" t="s">
        <v>6354</v>
      </c>
      <c r="C1363" s="7">
        <v>1.592146133E9</v>
      </c>
      <c r="D1363" s="8">
        <f t="shared" si="1"/>
        <v>43996.40895</v>
      </c>
      <c r="E1363" s="6" t="s">
        <v>32</v>
      </c>
      <c r="F1363" s="9" t="s">
        <v>6633</v>
      </c>
      <c r="G1363" s="6" t="s">
        <v>6634</v>
      </c>
      <c r="H1363" s="14" t="b">
        <v>1</v>
      </c>
      <c r="I1363" s="9" t="s">
        <v>6633</v>
      </c>
      <c r="J1363" s="10">
        <v>0.17505687</v>
      </c>
    </row>
    <row r="1364">
      <c r="A1364" s="6" t="s">
        <v>6635</v>
      </c>
      <c r="B1364" s="6" t="s">
        <v>6636</v>
      </c>
      <c r="C1364" s="7">
        <v>1.593495659E9</v>
      </c>
      <c r="D1364" s="8">
        <f t="shared" si="1"/>
        <v>44012.02846</v>
      </c>
      <c r="E1364" s="6" t="s">
        <v>32</v>
      </c>
      <c r="F1364" s="9" t="s">
        <v>6637</v>
      </c>
      <c r="G1364" s="6" t="s">
        <v>6638</v>
      </c>
      <c r="H1364" s="14" t="b">
        <v>1</v>
      </c>
      <c r="I1364" s="9" t="s">
        <v>6637</v>
      </c>
      <c r="J1364" s="10">
        <v>0.17485106</v>
      </c>
    </row>
    <row r="1365">
      <c r="A1365" s="6" t="s">
        <v>6639</v>
      </c>
      <c r="B1365" s="6" t="s">
        <v>1057</v>
      </c>
      <c r="C1365" s="7">
        <v>1.593535935E9</v>
      </c>
      <c r="D1365" s="8">
        <f t="shared" si="1"/>
        <v>44012.49462</v>
      </c>
      <c r="E1365" s="9" t="s">
        <v>6640</v>
      </c>
      <c r="F1365" s="9" t="s">
        <v>6641</v>
      </c>
      <c r="G1365" s="6" t="s">
        <v>6642</v>
      </c>
      <c r="H1365" s="14" t="b">
        <v>0</v>
      </c>
      <c r="I1365" s="9" t="s">
        <v>6643</v>
      </c>
      <c r="J1365" s="10">
        <v>0.17484592</v>
      </c>
    </row>
    <row r="1366">
      <c r="A1366" s="6" t="s">
        <v>6644</v>
      </c>
      <c r="B1366" s="6" t="s">
        <v>6563</v>
      </c>
      <c r="C1366" s="7">
        <v>1.593212729E9</v>
      </c>
      <c r="D1366" s="8">
        <f t="shared" si="1"/>
        <v>44008.75381</v>
      </c>
      <c r="E1366" s="9" t="s">
        <v>23</v>
      </c>
      <c r="F1366" s="9" t="s">
        <v>6645</v>
      </c>
      <c r="G1366" s="6" t="s">
        <v>6646</v>
      </c>
      <c r="H1366" s="14" t="b">
        <v>0</v>
      </c>
      <c r="I1366" s="9" t="s">
        <v>6645</v>
      </c>
      <c r="J1366" s="10">
        <v>0.1745846</v>
      </c>
    </row>
    <row r="1367">
      <c r="A1367" s="6" t="s">
        <v>6647</v>
      </c>
      <c r="B1367" s="6" t="s">
        <v>1067</v>
      </c>
      <c r="C1367" s="7">
        <v>1.593556196E9</v>
      </c>
      <c r="D1367" s="8">
        <f t="shared" si="1"/>
        <v>44012.72912</v>
      </c>
      <c r="E1367" s="9" t="s">
        <v>12</v>
      </c>
      <c r="F1367" s="9" t="s">
        <v>6648</v>
      </c>
      <c r="G1367" s="6" t="s">
        <v>6649</v>
      </c>
      <c r="H1367" s="14" t="b">
        <v>0</v>
      </c>
      <c r="I1367" s="9" t="s">
        <v>6650</v>
      </c>
      <c r="J1367" s="10">
        <v>0.17449461</v>
      </c>
    </row>
    <row r="1368">
      <c r="A1368" s="6" t="s">
        <v>6651</v>
      </c>
      <c r="B1368" s="6" t="s">
        <v>6652</v>
      </c>
      <c r="C1368" s="7">
        <v>1.591121022E9</v>
      </c>
      <c r="D1368" s="8">
        <f t="shared" si="1"/>
        <v>43984.54424</v>
      </c>
      <c r="E1368" s="6" t="s">
        <v>32</v>
      </c>
      <c r="F1368" s="9" t="s">
        <v>6653</v>
      </c>
      <c r="G1368" s="6" t="s">
        <v>6654</v>
      </c>
      <c r="H1368" s="14" t="b">
        <v>1</v>
      </c>
      <c r="I1368" s="9" t="s">
        <v>6653</v>
      </c>
      <c r="J1368" s="10">
        <v>0.17427886</v>
      </c>
    </row>
    <row r="1369">
      <c r="A1369" s="6" t="s">
        <v>6655</v>
      </c>
      <c r="B1369" s="6" t="s">
        <v>2065</v>
      </c>
      <c r="C1369" s="7">
        <v>1.593183561E9</v>
      </c>
      <c r="D1369" s="8">
        <f t="shared" si="1"/>
        <v>44008.41622</v>
      </c>
      <c r="E1369" s="6" t="s">
        <v>32</v>
      </c>
      <c r="F1369" s="9" t="s">
        <v>6656</v>
      </c>
      <c r="G1369" s="6" t="s">
        <v>6657</v>
      </c>
      <c r="H1369" s="14" t="b">
        <v>1</v>
      </c>
      <c r="I1369" s="9" t="s">
        <v>6656</v>
      </c>
      <c r="J1369" s="10">
        <v>0.17297557</v>
      </c>
    </row>
    <row r="1370">
      <c r="A1370" s="6" t="s">
        <v>6658</v>
      </c>
      <c r="B1370" s="6" t="s">
        <v>886</v>
      </c>
      <c r="C1370" s="7">
        <v>1.593132262E9</v>
      </c>
      <c r="D1370" s="8">
        <f t="shared" si="1"/>
        <v>44007.82248</v>
      </c>
      <c r="E1370" s="9" t="s">
        <v>4925</v>
      </c>
      <c r="F1370" s="9" t="s">
        <v>6659</v>
      </c>
      <c r="G1370" s="6" t="s">
        <v>6660</v>
      </c>
      <c r="H1370" s="14" t="b">
        <v>0</v>
      </c>
      <c r="I1370" s="9" t="s">
        <v>6661</v>
      </c>
      <c r="J1370" s="10">
        <v>0.17235178</v>
      </c>
    </row>
    <row r="1371">
      <c r="A1371" s="6" t="s">
        <v>6662</v>
      </c>
      <c r="B1371" s="6" t="s">
        <v>6663</v>
      </c>
      <c r="C1371" s="7">
        <v>1.592888266E9</v>
      </c>
      <c r="D1371" s="8">
        <f t="shared" si="1"/>
        <v>44004.99845</v>
      </c>
      <c r="E1371" s="6" t="s">
        <v>32</v>
      </c>
      <c r="F1371" s="9" t="s">
        <v>6664</v>
      </c>
      <c r="G1371" s="6" t="s">
        <v>6665</v>
      </c>
      <c r="H1371" s="14" t="b">
        <v>1</v>
      </c>
      <c r="I1371" s="9" t="s">
        <v>6664</v>
      </c>
      <c r="J1371" s="10">
        <v>0.17230342</v>
      </c>
    </row>
    <row r="1372">
      <c r="A1372" s="6" t="s">
        <v>6666</v>
      </c>
      <c r="B1372" s="6" t="s">
        <v>2372</v>
      </c>
      <c r="C1372" s="7">
        <v>1.592268236E9</v>
      </c>
      <c r="D1372" s="8">
        <f t="shared" si="1"/>
        <v>43997.82218</v>
      </c>
      <c r="E1372" s="9" t="s">
        <v>1124</v>
      </c>
      <c r="F1372" s="9" t="s">
        <v>6667</v>
      </c>
      <c r="G1372" s="6" t="s">
        <v>6668</v>
      </c>
      <c r="H1372" s="14" t="b">
        <v>0</v>
      </c>
      <c r="I1372" s="9" t="s">
        <v>6669</v>
      </c>
      <c r="J1372" s="10">
        <v>0.17189111</v>
      </c>
    </row>
    <row r="1373">
      <c r="A1373" s="6" t="s">
        <v>6670</v>
      </c>
      <c r="B1373" s="6" t="s">
        <v>1281</v>
      </c>
      <c r="C1373" s="7">
        <v>1.593094488E9</v>
      </c>
      <c r="D1373" s="8">
        <f t="shared" si="1"/>
        <v>44007.38528</v>
      </c>
      <c r="E1373" s="9" t="s">
        <v>5619</v>
      </c>
      <c r="F1373" s="9" t="s">
        <v>6671</v>
      </c>
      <c r="G1373" s="6" t="s">
        <v>6672</v>
      </c>
      <c r="H1373" s="14" t="b">
        <v>0</v>
      </c>
      <c r="I1373" s="9" t="s">
        <v>6673</v>
      </c>
      <c r="J1373" s="10">
        <v>0.17173365</v>
      </c>
    </row>
    <row r="1374">
      <c r="A1374" s="6" t="s">
        <v>6674</v>
      </c>
      <c r="B1374" s="6" t="s">
        <v>3108</v>
      </c>
      <c r="C1374" s="7">
        <v>1.591504675E9</v>
      </c>
      <c r="D1374" s="8">
        <f t="shared" si="1"/>
        <v>43988.98466</v>
      </c>
      <c r="E1374" s="6" t="s">
        <v>32</v>
      </c>
      <c r="F1374" s="9" t="s">
        <v>6675</v>
      </c>
      <c r="G1374" s="6" t="s">
        <v>6676</v>
      </c>
      <c r="H1374" s="14" t="b">
        <v>1</v>
      </c>
      <c r="I1374" s="9" t="s">
        <v>6675</v>
      </c>
      <c r="J1374" s="10">
        <v>0.17162943</v>
      </c>
    </row>
    <row r="1375">
      <c r="A1375" s="6" t="s">
        <v>6677</v>
      </c>
      <c r="B1375" s="6" t="s">
        <v>2848</v>
      </c>
      <c r="C1375" s="7">
        <v>1.591387943E9</v>
      </c>
      <c r="D1375" s="8">
        <f t="shared" si="1"/>
        <v>43987.6336</v>
      </c>
      <c r="E1375" s="6" t="s">
        <v>6678</v>
      </c>
      <c r="F1375" s="9" t="s">
        <v>6679</v>
      </c>
      <c r="G1375" s="6" t="s">
        <v>6680</v>
      </c>
      <c r="H1375" s="14" t="b">
        <v>0</v>
      </c>
      <c r="I1375" s="9" t="s">
        <v>6681</v>
      </c>
      <c r="J1375" s="10">
        <v>0.17159694</v>
      </c>
    </row>
    <row r="1376">
      <c r="A1376" s="6" t="s">
        <v>490</v>
      </c>
      <c r="B1376" s="6" t="s">
        <v>1345</v>
      </c>
      <c r="C1376" s="7">
        <v>1.592166146E9</v>
      </c>
      <c r="D1376" s="8">
        <f t="shared" si="1"/>
        <v>43996.64058</v>
      </c>
      <c r="E1376" s="9" t="s">
        <v>111</v>
      </c>
      <c r="F1376" s="9" t="s">
        <v>6682</v>
      </c>
      <c r="G1376" s="6" t="s">
        <v>6683</v>
      </c>
      <c r="H1376" s="14" t="b">
        <v>0</v>
      </c>
      <c r="I1376" s="9" t="s">
        <v>6684</v>
      </c>
      <c r="J1376" s="10">
        <v>0.17137684</v>
      </c>
    </row>
    <row r="1377">
      <c r="A1377" s="6" t="s">
        <v>6685</v>
      </c>
      <c r="B1377" s="6" t="s">
        <v>1007</v>
      </c>
      <c r="C1377" s="7">
        <v>1.591805612E9</v>
      </c>
      <c r="D1377" s="8">
        <f t="shared" si="1"/>
        <v>43992.46773</v>
      </c>
      <c r="E1377" s="9" t="s">
        <v>5798</v>
      </c>
      <c r="F1377" s="9" t="s">
        <v>6686</v>
      </c>
      <c r="G1377" s="6" t="s">
        <v>6687</v>
      </c>
      <c r="H1377" s="14" t="b">
        <v>0</v>
      </c>
      <c r="I1377" s="9" t="s">
        <v>6688</v>
      </c>
      <c r="J1377" s="10">
        <v>0.17112632</v>
      </c>
    </row>
    <row r="1378">
      <c r="A1378" s="6" t="s">
        <v>6689</v>
      </c>
      <c r="B1378" s="6" t="s">
        <v>987</v>
      </c>
      <c r="C1378" s="7">
        <v>1.593488887E9</v>
      </c>
      <c r="D1378" s="8">
        <f t="shared" si="1"/>
        <v>44011.95008</v>
      </c>
      <c r="E1378" s="9" t="s">
        <v>23</v>
      </c>
      <c r="F1378" s="9" t="s">
        <v>6690</v>
      </c>
      <c r="G1378" s="6" t="s">
        <v>6691</v>
      </c>
      <c r="H1378" s="14" t="b">
        <v>0</v>
      </c>
      <c r="I1378" s="9" t="s">
        <v>6692</v>
      </c>
      <c r="J1378" s="10">
        <v>0.17065656</v>
      </c>
    </row>
    <row r="1379">
      <c r="A1379" s="6" t="s">
        <v>6693</v>
      </c>
      <c r="B1379" s="6" t="s">
        <v>1522</v>
      </c>
      <c r="C1379" s="7">
        <v>1.591740987E9</v>
      </c>
      <c r="D1379" s="8">
        <f t="shared" si="1"/>
        <v>43991.71976</v>
      </c>
      <c r="E1379" s="9" t="s">
        <v>1857</v>
      </c>
      <c r="F1379" s="9" t="s">
        <v>6694</v>
      </c>
      <c r="G1379" s="6" t="s">
        <v>6695</v>
      </c>
      <c r="H1379" s="14" t="b">
        <v>0</v>
      </c>
      <c r="I1379" s="9" t="s">
        <v>6696</v>
      </c>
      <c r="J1379" s="10">
        <v>0.17040561</v>
      </c>
    </row>
    <row r="1380">
      <c r="A1380" s="6" t="s">
        <v>6697</v>
      </c>
      <c r="B1380" s="6" t="s">
        <v>930</v>
      </c>
      <c r="C1380" s="7">
        <v>1.593118799E9</v>
      </c>
      <c r="D1380" s="8">
        <f t="shared" si="1"/>
        <v>44007.66666</v>
      </c>
      <c r="E1380" s="9" t="s">
        <v>353</v>
      </c>
      <c r="F1380" s="9" t="s">
        <v>6698</v>
      </c>
      <c r="G1380" s="6" t="s">
        <v>6699</v>
      </c>
      <c r="H1380" s="14" t="b">
        <v>0</v>
      </c>
      <c r="I1380" s="9" t="s">
        <v>6700</v>
      </c>
      <c r="J1380" s="10">
        <v>0.17010038</v>
      </c>
    </row>
    <row r="1381">
      <c r="A1381" s="6" t="s">
        <v>6701</v>
      </c>
      <c r="B1381" s="6" t="s">
        <v>6702</v>
      </c>
      <c r="C1381" s="7">
        <v>1.592513406E9</v>
      </c>
      <c r="D1381" s="8">
        <f t="shared" si="1"/>
        <v>44000.65979</v>
      </c>
      <c r="E1381" s="9" t="s">
        <v>6703</v>
      </c>
      <c r="F1381" s="9" t="s">
        <v>6704</v>
      </c>
      <c r="G1381" s="6" t="s">
        <v>6705</v>
      </c>
      <c r="H1381" s="14" t="b">
        <v>0</v>
      </c>
      <c r="I1381" s="9" t="s">
        <v>6706</v>
      </c>
      <c r="J1381" s="10">
        <v>0.16961078</v>
      </c>
    </row>
    <row r="1382">
      <c r="A1382" s="6" t="s">
        <v>6707</v>
      </c>
      <c r="B1382" s="6" t="s">
        <v>2491</v>
      </c>
      <c r="C1382" s="7">
        <v>1.59139771E9</v>
      </c>
      <c r="D1382" s="8">
        <f t="shared" si="1"/>
        <v>43987.74664</v>
      </c>
      <c r="E1382" s="6" t="s">
        <v>32</v>
      </c>
      <c r="F1382" s="9" t="s">
        <v>6708</v>
      </c>
      <c r="G1382" s="6" t="s">
        <v>6709</v>
      </c>
      <c r="H1382" s="14" t="b">
        <v>1</v>
      </c>
      <c r="I1382" s="9" t="s">
        <v>6708</v>
      </c>
      <c r="J1382" s="10">
        <v>0.1693022</v>
      </c>
    </row>
    <row r="1383">
      <c r="A1383" s="6" t="s">
        <v>6710</v>
      </c>
      <c r="B1383" s="6" t="s">
        <v>1327</v>
      </c>
      <c r="C1383" s="7">
        <v>1.591884024E9</v>
      </c>
      <c r="D1383" s="8">
        <f t="shared" si="1"/>
        <v>43993.37528</v>
      </c>
      <c r="E1383" s="9" t="s">
        <v>1182</v>
      </c>
      <c r="F1383" s="9" t="s">
        <v>6711</v>
      </c>
      <c r="G1383" s="6" t="s">
        <v>6712</v>
      </c>
      <c r="H1383" s="14" t="b">
        <v>0</v>
      </c>
      <c r="I1383" s="9" t="s">
        <v>6713</v>
      </c>
      <c r="J1383" s="10">
        <v>0.1689006</v>
      </c>
    </row>
    <row r="1384">
      <c r="A1384" s="6" t="s">
        <v>6714</v>
      </c>
      <c r="B1384" s="6" t="s">
        <v>872</v>
      </c>
      <c r="C1384" s="7">
        <v>1.592542527E9</v>
      </c>
      <c r="D1384" s="8">
        <f t="shared" si="1"/>
        <v>44000.99684</v>
      </c>
      <c r="E1384" s="9" t="s">
        <v>274</v>
      </c>
      <c r="F1384" s="9" t="s">
        <v>6715</v>
      </c>
      <c r="G1384" s="6" t="s">
        <v>6716</v>
      </c>
      <c r="H1384" s="14" t="b">
        <v>0</v>
      </c>
      <c r="I1384" s="9" t="s">
        <v>6717</v>
      </c>
      <c r="J1384" s="10">
        <v>0.16862547</v>
      </c>
    </row>
    <row r="1385">
      <c r="A1385" s="6" t="s">
        <v>6718</v>
      </c>
      <c r="B1385" s="6" t="s">
        <v>3161</v>
      </c>
      <c r="C1385" s="7">
        <v>1.593459839E9</v>
      </c>
      <c r="D1385" s="8">
        <f t="shared" si="1"/>
        <v>44011.61388</v>
      </c>
      <c r="E1385" s="9" t="s">
        <v>17</v>
      </c>
      <c r="F1385" s="9" t="s">
        <v>6719</v>
      </c>
      <c r="G1385" s="6" t="s">
        <v>6720</v>
      </c>
      <c r="H1385" s="14" t="b">
        <v>0</v>
      </c>
      <c r="I1385" s="9" t="s">
        <v>6721</v>
      </c>
      <c r="J1385" s="10">
        <v>0.16847332</v>
      </c>
    </row>
    <row r="1386">
      <c r="A1386" s="6" t="s">
        <v>6722</v>
      </c>
      <c r="B1386" s="6" t="s">
        <v>1312</v>
      </c>
      <c r="C1386" s="7">
        <v>1.592021601E9</v>
      </c>
      <c r="D1386" s="8">
        <f t="shared" si="1"/>
        <v>43994.9676</v>
      </c>
      <c r="E1386" s="9" t="s">
        <v>6723</v>
      </c>
      <c r="F1386" s="9" t="s">
        <v>6724</v>
      </c>
      <c r="G1386" s="6" t="s">
        <v>6725</v>
      </c>
      <c r="H1386" s="14" t="b">
        <v>0</v>
      </c>
      <c r="I1386" s="9" t="s">
        <v>6724</v>
      </c>
      <c r="J1386" s="10">
        <v>0.16838683</v>
      </c>
    </row>
    <row r="1387">
      <c r="A1387" s="6" t="s">
        <v>6726</v>
      </c>
      <c r="B1387" s="6" t="s">
        <v>1007</v>
      </c>
      <c r="C1387" s="7">
        <v>1.592243098E9</v>
      </c>
      <c r="D1387" s="8">
        <f t="shared" si="1"/>
        <v>43997.53123</v>
      </c>
      <c r="E1387" s="9" t="s">
        <v>23</v>
      </c>
      <c r="F1387" s="9" t="s">
        <v>6727</v>
      </c>
      <c r="G1387" s="6" t="s">
        <v>6728</v>
      </c>
      <c r="H1387" s="14" t="b">
        <v>0</v>
      </c>
      <c r="I1387" s="9" t="s">
        <v>6729</v>
      </c>
      <c r="J1387" s="10">
        <v>0.16829848</v>
      </c>
    </row>
    <row r="1388">
      <c r="A1388" s="6" t="s">
        <v>6730</v>
      </c>
      <c r="B1388" s="6" t="s">
        <v>987</v>
      </c>
      <c r="C1388" s="7">
        <v>1.591195155E9</v>
      </c>
      <c r="D1388" s="8">
        <f t="shared" si="1"/>
        <v>43985.40226</v>
      </c>
      <c r="E1388" s="9" t="s">
        <v>23</v>
      </c>
      <c r="F1388" s="9" t="s">
        <v>6731</v>
      </c>
      <c r="G1388" s="6" t="s">
        <v>6732</v>
      </c>
      <c r="H1388" s="14" t="b">
        <v>0</v>
      </c>
      <c r="I1388" s="9" t="s">
        <v>6733</v>
      </c>
      <c r="J1388" s="10">
        <v>0.1682326</v>
      </c>
    </row>
    <row r="1389">
      <c r="A1389" s="5" t="s">
        <v>6734</v>
      </c>
      <c r="B1389" s="6" t="s">
        <v>6735</v>
      </c>
      <c r="C1389" s="7">
        <v>1.592437483E9</v>
      </c>
      <c r="D1389" s="8">
        <f t="shared" si="1"/>
        <v>43999.78105</v>
      </c>
      <c r="E1389" s="9" t="s">
        <v>23</v>
      </c>
      <c r="F1389" s="9" t="s">
        <v>6736</v>
      </c>
      <c r="G1389" s="6" t="s">
        <v>6737</v>
      </c>
      <c r="H1389" s="14" t="b">
        <v>0</v>
      </c>
      <c r="I1389" s="9" t="s">
        <v>6738</v>
      </c>
      <c r="J1389" s="10">
        <v>0.16764158</v>
      </c>
    </row>
    <row r="1390">
      <c r="A1390" s="6" t="s">
        <v>6739</v>
      </c>
      <c r="B1390" s="6" t="s">
        <v>6020</v>
      </c>
      <c r="C1390" s="7">
        <v>1.591285388E9</v>
      </c>
      <c r="D1390" s="8">
        <f t="shared" si="1"/>
        <v>43986.44662</v>
      </c>
      <c r="E1390" s="6" t="s">
        <v>32</v>
      </c>
      <c r="F1390" s="9" t="s">
        <v>6740</v>
      </c>
      <c r="G1390" s="6" t="s">
        <v>6741</v>
      </c>
      <c r="H1390" s="14" t="b">
        <v>1</v>
      </c>
      <c r="I1390" s="9" t="s">
        <v>6740</v>
      </c>
      <c r="J1390" s="10">
        <v>0.16710708</v>
      </c>
    </row>
    <row r="1391">
      <c r="A1391" s="6" t="s">
        <v>6742</v>
      </c>
      <c r="B1391" s="6" t="s">
        <v>6223</v>
      </c>
      <c r="C1391" s="7">
        <v>1.592597502E9</v>
      </c>
      <c r="D1391" s="8">
        <f t="shared" si="1"/>
        <v>44001.63313</v>
      </c>
      <c r="E1391" s="6" t="s">
        <v>32</v>
      </c>
      <c r="F1391" s="9" t="s">
        <v>6743</v>
      </c>
      <c r="G1391" s="6" t="s">
        <v>6744</v>
      </c>
      <c r="H1391" s="14" t="b">
        <v>1</v>
      </c>
      <c r="I1391" s="9" t="s">
        <v>6743</v>
      </c>
      <c r="J1391" s="10">
        <v>0.16702738</v>
      </c>
    </row>
    <row r="1392">
      <c r="A1392" s="5" t="s">
        <v>6745</v>
      </c>
      <c r="B1392" s="6" t="s">
        <v>6272</v>
      </c>
      <c r="C1392" s="7">
        <v>1.593054861E9</v>
      </c>
      <c r="D1392" s="8">
        <f t="shared" si="1"/>
        <v>44006.92663</v>
      </c>
      <c r="E1392" s="9" t="s">
        <v>194</v>
      </c>
      <c r="F1392" s="9" t="s">
        <v>6746</v>
      </c>
      <c r="G1392" s="6" t="s">
        <v>6747</v>
      </c>
      <c r="H1392" s="14" t="b">
        <v>0</v>
      </c>
      <c r="I1392" s="9" t="s">
        <v>6748</v>
      </c>
      <c r="J1392" s="10">
        <v>0.16699813</v>
      </c>
    </row>
    <row r="1393">
      <c r="A1393" s="6" t="s">
        <v>6749</v>
      </c>
      <c r="B1393" s="6" t="s">
        <v>6750</v>
      </c>
      <c r="C1393" s="7">
        <v>1.593452863E9</v>
      </c>
      <c r="D1393" s="8">
        <f t="shared" si="1"/>
        <v>44011.53314</v>
      </c>
      <c r="E1393" s="6" t="s">
        <v>32</v>
      </c>
      <c r="F1393" s="9" t="s">
        <v>6751</v>
      </c>
      <c r="G1393" s="6" t="s">
        <v>6752</v>
      </c>
      <c r="H1393" s="14" t="b">
        <v>1</v>
      </c>
      <c r="I1393" s="9" t="s">
        <v>6751</v>
      </c>
      <c r="J1393" s="10">
        <v>0.1665046</v>
      </c>
    </row>
    <row r="1394">
      <c r="A1394" s="6" t="s">
        <v>6753</v>
      </c>
      <c r="B1394" s="6" t="s">
        <v>935</v>
      </c>
      <c r="C1394" s="7">
        <v>1.591045694E9</v>
      </c>
      <c r="D1394" s="8">
        <f t="shared" si="1"/>
        <v>43983.67238</v>
      </c>
      <c r="E1394" s="9" t="s">
        <v>6754</v>
      </c>
      <c r="F1394" s="9" t="s">
        <v>6755</v>
      </c>
      <c r="G1394" s="6" t="s">
        <v>6756</v>
      </c>
      <c r="H1394" s="14" t="b">
        <v>0</v>
      </c>
      <c r="I1394" s="9" t="s">
        <v>6757</v>
      </c>
      <c r="J1394" s="10">
        <v>0.16614895</v>
      </c>
    </row>
    <row r="1395">
      <c r="A1395" s="6" t="s">
        <v>6758</v>
      </c>
      <c r="B1395" s="6" t="s">
        <v>4263</v>
      </c>
      <c r="C1395" s="7">
        <v>1.591997667E9</v>
      </c>
      <c r="D1395" s="8">
        <f t="shared" si="1"/>
        <v>43994.69059</v>
      </c>
      <c r="E1395" s="9" t="s">
        <v>194</v>
      </c>
      <c r="F1395" s="9" t="s">
        <v>6759</v>
      </c>
      <c r="G1395" s="6" t="s">
        <v>6760</v>
      </c>
      <c r="H1395" s="14" t="b">
        <v>0</v>
      </c>
      <c r="I1395" s="9" t="s">
        <v>6759</v>
      </c>
      <c r="J1395" s="10">
        <v>0.16576502</v>
      </c>
    </row>
    <row r="1396">
      <c r="A1396" s="6" t="s">
        <v>6761</v>
      </c>
      <c r="B1396" s="6" t="s">
        <v>1041</v>
      </c>
      <c r="C1396" s="7">
        <v>1.591623129E9</v>
      </c>
      <c r="D1396" s="8">
        <f t="shared" si="1"/>
        <v>43990.35566</v>
      </c>
      <c r="E1396" s="9" t="s">
        <v>17</v>
      </c>
      <c r="F1396" s="9" t="s">
        <v>6762</v>
      </c>
      <c r="G1396" s="6" t="s">
        <v>6763</v>
      </c>
      <c r="H1396" s="14" t="b">
        <v>0</v>
      </c>
      <c r="I1396" s="9" t="s">
        <v>6764</v>
      </c>
      <c r="J1396" s="10">
        <v>0.16503315</v>
      </c>
    </row>
    <row r="1397">
      <c r="A1397" s="6" t="s">
        <v>6765</v>
      </c>
      <c r="B1397" s="6" t="s">
        <v>1057</v>
      </c>
      <c r="C1397" s="7">
        <v>1.591363677E9</v>
      </c>
      <c r="D1397" s="8">
        <f t="shared" si="1"/>
        <v>43987.35274</v>
      </c>
      <c r="E1397" s="9" t="s">
        <v>784</v>
      </c>
      <c r="F1397" s="9" t="s">
        <v>6766</v>
      </c>
      <c r="G1397" s="6" t="s">
        <v>6767</v>
      </c>
      <c r="H1397" s="14" t="b">
        <v>0</v>
      </c>
      <c r="I1397" s="9" t="s">
        <v>6768</v>
      </c>
      <c r="J1397" s="10">
        <v>0.16490388</v>
      </c>
    </row>
    <row r="1398">
      <c r="A1398" s="6" t="s">
        <v>6769</v>
      </c>
      <c r="B1398" s="6" t="s">
        <v>1007</v>
      </c>
      <c r="C1398" s="7">
        <v>1.592246416E9</v>
      </c>
      <c r="D1398" s="8">
        <f t="shared" si="1"/>
        <v>43997.56963</v>
      </c>
      <c r="E1398" s="9" t="s">
        <v>17</v>
      </c>
      <c r="F1398" s="9" t="s">
        <v>6770</v>
      </c>
      <c r="G1398" s="6" t="s">
        <v>6771</v>
      </c>
      <c r="H1398" s="14" t="b">
        <v>0</v>
      </c>
      <c r="I1398" s="9" t="s">
        <v>6772</v>
      </c>
      <c r="J1398" s="10">
        <v>0.16459227</v>
      </c>
    </row>
    <row r="1399">
      <c r="A1399" s="6" t="s">
        <v>6773</v>
      </c>
      <c r="B1399" s="6" t="s">
        <v>930</v>
      </c>
      <c r="C1399" s="7">
        <v>1.593368844E9</v>
      </c>
      <c r="D1399" s="8">
        <f t="shared" si="1"/>
        <v>44010.56069</v>
      </c>
      <c r="E1399" s="9" t="s">
        <v>413</v>
      </c>
      <c r="F1399" s="9" t="s">
        <v>6774</v>
      </c>
      <c r="G1399" s="6" t="s">
        <v>6775</v>
      </c>
      <c r="H1399" s="14" t="b">
        <v>0</v>
      </c>
      <c r="I1399" s="9" t="s">
        <v>6776</v>
      </c>
      <c r="J1399" s="10">
        <v>0.16446373</v>
      </c>
    </row>
    <row r="1400">
      <c r="A1400" s="6" t="s">
        <v>6777</v>
      </c>
      <c r="B1400" s="6" t="s">
        <v>930</v>
      </c>
      <c r="C1400" s="7">
        <v>1.592956304E9</v>
      </c>
      <c r="D1400" s="8">
        <f t="shared" si="1"/>
        <v>44005.78593</v>
      </c>
      <c r="E1400" s="9" t="s">
        <v>2227</v>
      </c>
      <c r="F1400" s="9" t="s">
        <v>6778</v>
      </c>
      <c r="G1400" s="6" t="s">
        <v>6779</v>
      </c>
      <c r="H1400" s="14" t="b">
        <v>0</v>
      </c>
      <c r="I1400" s="9" t="s">
        <v>6780</v>
      </c>
      <c r="J1400" s="10">
        <v>0.16436823</v>
      </c>
    </row>
    <row r="1401">
      <c r="A1401" s="6" t="s">
        <v>6781</v>
      </c>
      <c r="B1401" s="6" t="s">
        <v>1312</v>
      </c>
      <c r="C1401" s="7">
        <v>1.591242491E9</v>
      </c>
      <c r="D1401" s="8">
        <f t="shared" si="1"/>
        <v>43985.95013</v>
      </c>
      <c r="E1401" s="9" t="s">
        <v>6782</v>
      </c>
      <c r="F1401" s="9" t="s">
        <v>6783</v>
      </c>
      <c r="G1401" s="6" t="s">
        <v>6784</v>
      </c>
      <c r="H1401" s="14" t="b">
        <v>0</v>
      </c>
      <c r="I1401" s="9" t="s">
        <v>6785</v>
      </c>
      <c r="J1401" s="10">
        <v>0.16404146</v>
      </c>
    </row>
    <row r="1402">
      <c r="A1402" s="6" t="s">
        <v>6786</v>
      </c>
      <c r="B1402" s="6" t="s">
        <v>1041</v>
      </c>
      <c r="C1402" s="7">
        <v>1.591210682E9</v>
      </c>
      <c r="D1402" s="8">
        <f t="shared" si="1"/>
        <v>43985.58197</v>
      </c>
      <c r="E1402" s="9" t="s">
        <v>17</v>
      </c>
      <c r="F1402" s="9" t="s">
        <v>6787</v>
      </c>
      <c r="G1402" s="6" t="s">
        <v>6788</v>
      </c>
      <c r="H1402" s="14" t="b">
        <v>0</v>
      </c>
      <c r="I1402" s="9" t="s">
        <v>6789</v>
      </c>
      <c r="J1402" s="10">
        <v>0.16398373</v>
      </c>
    </row>
    <row r="1403">
      <c r="A1403" s="6" t="s">
        <v>6790</v>
      </c>
      <c r="B1403" s="6" t="s">
        <v>2627</v>
      </c>
      <c r="C1403" s="7">
        <v>1.593132443E9</v>
      </c>
      <c r="D1403" s="8">
        <f t="shared" si="1"/>
        <v>44007.82457</v>
      </c>
      <c r="E1403" s="9" t="s">
        <v>194</v>
      </c>
      <c r="F1403" s="9" t="s">
        <v>6791</v>
      </c>
      <c r="G1403" s="6" t="s">
        <v>6792</v>
      </c>
      <c r="H1403" s="14" t="b">
        <v>0</v>
      </c>
      <c r="I1403" s="9" t="s">
        <v>6793</v>
      </c>
      <c r="J1403" s="10">
        <v>0.16396591</v>
      </c>
    </row>
    <row r="1404">
      <c r="A1404" s="6" t="s">
        <v>6794</v>
      </c>
      <c r="B1404" s="6" t="s">
        <v>6795</v>
      </c>
      <c r="C1404" s="7">
        <v>1.592056488E9</v>
      </c>
      <c r="D1404" s="8">
        <f t="shared" si="1"/>
        <v>43995.37139</v>
      </c>
      <c r="E1404" s="9" t="s">
        <v>1124</v>
      </c>
      <c r="F1404" s="9" t="s">
        <v>6796</v>
      </c>
      <c r="G1404" s="6" t="s">
        <v>6797</v>
      </c>
      <c r="H1404" s="14" t="b">
        <v>0</v>
      </c>
      <c r="I1404" s="9" t="s">
        <v>6796</v>
      </c>
      <c r="J1404" s="10">
        <v>0.16319284</v>
      </c>
    </row>
    <row r="1405">
      <c r="A1405" s="6" t="s">
        <v>6798</v>
      </c>
      <c r="B1405" s="6" t="s">
        <v>872</v>
      </c>
      <c r="C1405" s="7">
        <v>1.591911168E9</v>
      </c>
      <c r="D1405" s="8">
        <f t="shared" si="1"/>
        <v>43993.68944</v>
      </c>
      <c r="E1405" s="9" t="s">
        <v>23</v>
      </c>
      <c r="F1405" s="9" t="s">
        <v>6799</v>
      </c>
      <c r="G1405" s="6" t="s">
        <v>6800</v>
      </c>
      <c r="H1405" s="14" t="b">
        <v>0</v>
      </c>
      <c r="I1405" s="9" t="s">
        <v>6801</v>
      </c>
      <c r="J1405" s="10">
        <v>0.1628165</v>
      </c>
    </row>
    <row r="1406">
      <c r="A1406" s="5" t="s">
        <v>6802</v>
      </c>
      <c r="B1406" s="6" t="s">
        <v>930</v>
      </c>
      <c r="C1406" s="7">
        <v>1.591117443E9</v>
      </c>
      <c r="D1406" s="8">
        <f t="shared" si="1"/>
        <v>43984.50281</v>
      </c>
      <c r="E1406" s="9" t="s">
        <v>348</v>
      </c>
      <c r="F1406" s="9" t="s">
        <v>6803</v>
      </c>
      <c r="G1406" s="6" t="s">
        <v>6804</v>
      </c>
      <c r="H1406" s="14" t="b">
        <v>0</v>
      </c>
      <c r="I1406" s="9" t="s">
        <v>6805</v>
      </c>
      <c r="J1406" s="10">
        <v>0.16262628</v>
      </c>
    </row>
    <row r="1407">
      <c r="A1407" s="5" t="s">
        <v>6806</v>
      </c>
      <c r="B1407" s="6" t="s">
        <v>1253</v>
      </c>
      <c r="C1407" s="7">
        <v>1.591190324E9</v>
      </c>
      <c r="D1407" s="8">
        <f t="shared" si="1"/>
        <v>43985.34634</v>
      </c>
      <c r="E1407" s="6" t="s">
        <v>32</v>
      </c>
      <c r="F1407" s="9" t="s">
        <v>6807</v>
      </c>
      <c r="G1407" s="6" t="s">
        <v>6808</v>
      </c>
      <c r="H1407" s="14" t="b">
        <v>1</v>
      </c>
      <c r="I1407" s="9" t="s">
        <v>6807</v>
      </c>
      <c r="J1407" s="10">
        <v>0.16257721</v>
      </c>
    </row>
    <row r="1408">
      <c r="A1408" s="6" t="s">
        <v>6809</v>
      </c>
      <c r="B1408" s="6" t="s">
        <v>2372</v>
      </c>
      <c r="C1408" s="7">
        <v>1.593512545E9</v>
      </c>
      <c r="D1408" s="8">
        <f t="shared" si="1"/>
        <v>44012.2239</v>
      </c>
      <c r="E1408" s="9" t="s">
        <v>23</v>
      </c>
      <c r="F1408" s="9" t="s">
        <v>6810</v>
      </c>
      <c r="G1408" s="6" t="s">
        <v>6811</v>
      </c>
      <c r="H1408" s="14" t="b">
        <v>0</v>
      </c>
      <c r="I1408" s="9" t="s">
        <v>6812</v>
      </c>
      <c r="J1408" s="10">
        <v>0.1624903</v>
      </c>
    </row>
    <row r="1409">
      <c r="A1409" s="6" t="s">
        <v>6813</v>
      </c>
      <c r="B1409" s="6" t="s">
        <v>2877</v>
      </c>
      <c r="C1409" s="7">
        <v>1.592424112E9</v>
      </c>
      <c r="D1409" s="8">
        <f t="shared" si="1"/>
        <v>43999.6263</v>
      </c>
      <c r="E1409" s="6" t="s">
        <v>2878</v>
      </c>
      <c r="F1409" s="9" t="s">
        <v>6814</v>
      </c>
      <c r="G1409" s="6" t="s">
        <v>6815</v>
      </c>
      <c r="H1409" s="14" t="b">
        <v>0</v>
      </c>
      <c r="I1409" s="9" t="s">
        <v>6816</v>
      </c>
      <c r="J1409" s="10">
        <v>0.16245139</v>
      </c>
    </row>
    <row r="1410">
      <c r="A1410" s="5" t="s">
        <v>6817</v>
      </c>
      <c r="B1410" s="6" t="s">
        <v>2848</v>
      </c>
      <c r="C1410" s="7">
        <v>1.591434819E9</v>
      </c>
      <c r="D1410" s="8">
        <f t="shared" si="1"/>
        <v>43988.17615</v>
      </c>
      <c r="E1410" s="9" t="s">
        <v>23</v>
      </c>
      <c r="F1410" s="9" t="s">
        <v>6818</v>
      </c>
      <c r="G1410" s="6" t="s">
        <v>6819</v>
      </c>
      <c r="H1410" s="14" t="b">
        <v>0</v>
      </c>
      <c r="I1410" s="9" t="s">
        <v>6820</v>
      </c>
      <c r="J1410" s="10">
        <v>0.16244487</v>
      </c>
    </row>
    <row r="1411">
      <c r="A1411" s="6" t="s">
        <v>6821</v>
      </c>
      <c r="B1411" s="6" t="s">
        <v>1795</v>
      </c>
      <c r="C1411" s="7">
        <v>1.593008374E9</v>
      </c>
      <c r="D1411" s="8">
        <f t="shared" si="1"/>
        <v>44006.38859</v>
      </c>
      <c r="E1411" s="9" t="s">
        <v>23</v>
      </c>
      <c r="F1411" s="9" t="s">
        <v>6822</v>
      </c>
      <c r="G1411" s="6" t="s">
        <v>6823</v>
      </c>
      <c r="H1411" s="14" t="b">
        <v>0</v>
      </c>
      <c r="I1411" s="9" t="s">
        <v>6824</v>
      </c>
      <c r="J1411" s="10">
        <v>0.16180328</v>
      </c>
    </row>
    <row r="1412">
      <c r="A1412" s="6" t="s">
        <v>6825</v>
      </c>
      <c r="B1412" s="6" t="s">
        <v>6826</v>
      </c>
      <c r="C1412" s="7">
        <v>1.592160958E9</v>
      </c>
      <c r="D1412" s="8">
        <f t="shared" si="1"/>
        <v>43996.58053</v>
      </c>
      <c r="E1412" s="9" t="s">
        <v>6827</v>
      </c>
      <c r="F1412" s="9" t="s">
        <v>6828</v>
      </c>
      <c r="G1412" s="6" t="s">
        <v>6829</v>
      </c>
      <c r="H1412" s="14" t="b">
        <v>0</v>
      </c>
      <c r="I1412" s="9" t="s">
        <v>6830</v>
      </c>
      <c r="J1412" s="10">
        <v>0.16168116</v>
      </c>
    </row>
    <row r="1413">
      <c r="A1413" s="6" t="s">
        <v>6831</v>
      </c>
      <c r="B1413" s="6" t="s">
        <v>1057</v>
      </c>
      <c r="C1413" s="7">
        <v>1.591684557E9</v>
      </c>
      <c r="D1413" s="8">
        <f t="shared" si="1"/>
        <v>43991.06663</v>
      </c>
      <c r="E1413" s="9" t="s">
        <v>3960</v>
      </c>
      <c r="F1413" s="9" t="s">
        <v>6832</v>
      </c>
      <c r="G1413" s="6" t="s">
        <v>6833</v>
      </c>
      <c r="H1413" s="14" t="b">
        <v>0</v>
      </c>
      <c r="I1413" s="9" t="s">
        <v>6834</v>
      </c>
      <c r="J1413" s="10">
        <v>0.16164961</v>
      </c>
    </row>
    <row r="1414">
      <c r="A1414" s="6" t="s">
        <v>6835</v>
      </c>
      <c r="B1414" s="6" t="s">
        <v>987</v>
      </c>
      <c r="C1414" s="7">
        <v>1.592050355E9</v>
      </c>
      <c r="D1414" s="8">
        <f t="shared" si="1"/>
        <v>43995.30041</v>
      </c>
      <c r="E1414" s="9" t="s">
        <v>23</v>
      </c>
      <c r="F1414" s="9" t="s">
        <v>6836</v>
      </c>
      <c r="G1414" s="6" t="s">
        <v>6837</v>
      </c>
      <c r="H1414" s="14" t="b">
        <v>0</v>
      </c>
      <c r="I1414" s="9" t="s">
        <v>6836</v>
      </c>
      <c r="J1414" s="10">
        <v>0.16148123</v>
      </c>
    </row>
    <row r="1415">
      <c r="A1415" s="6" t="s">
        <v>6838</v>
      </c>
      <c r="B1415" s="6" t="s">
        <v>987</v>
      </c>
      <c r="C1415" s="7">
        <v>1.59346973E9</v>
      </c>
      <c r="D1415" s="8">
        <f t="shared" si="1"/>
        <v>44011.72836</v>
      </c>
      <c r="E1415" s="9" t="s">
        <v>97</v>
      </c>
      <c r="F1415" s="9" t="s">
        <v>6839</v>
      </c>
      <c r="G1415" s="6" t="s">
        <v>6840</v>
      </c>
      <c r="H1415" s="14" t="b">
        <v>0</v>
      </c>
      <c r="I1415" s="9" t="s">
        <v>6841</v>
      </c>
      <c r="J1415" s="10">
        <v>0.16127564</v>
      </c>
    </row>
    <row r="1416">
      <c r="A1416" s="6" t="s">
        <v>6842</v>
      </c>
      <c r="B1416" s="6" t="s">
        <v>2627</v>
      </c>
      <c r="C1416" s="7">
        <v>1.591554069E9</v>
      </c>
      <c r="D1416" s="8">
        <f t="shared" si="1"/>
        <v>43989.55635</v>
      </c>
      <c r="E1416" s="9" t="s">
        <v>23</v>
      </c>
      <c r="F1416" s="9" t="s">
        <v>6843</v>
      </c>
      <c r="G1416" s="6" t="s">
        <v>6844</v>
      </c>
      <c r="H1416" s="14" t="b">
        <v>0</v>
      </c>
      <c r="I1416" s="9" t="s">
        <v>6845</v>
      </c>
      <c r="J1416" s="10">
        <v>0.16121519</v>
      </c>
    </row>
    <row r="1417">
      <c r="A1417" s="6" t="s">
        <v>6846</v>
      </c>
      <c r="B1417" s="6" t="s">
        <v>1206</v>
      </c>
      <c r="C1417" s="7">
        <v>1.593284408E9</v>
      </c>
      <c r="D1417" s="8">
        <f t="shared" si="1"/>
        <v>44009.58343</v>
      </c>
      <c r="E1417" s="9" t="s">
        <v>6847</v>
      </c>
      <c r="F1417" s="9" t="s">
        <v>6848</v>
      </c>
      <c r="G1417" s="6" t="s">
        <v>6849</v>
      </c>
      <c r="H1417" s="14" t="b">
        <v>0</v>
      </c>
      <c r="I1417" s="9" t="s">
        <v>6848</v>
      </c>
      <c r="J1417" s="10">
        <v>0.16108485</v>
      </c>
    </row>
    <row r="1418">
      <c r="A1418" s="6" t="s">
        <v>6850</v>
      </c>
      <c r="B1418" s="6" t="s">
        <v>1281</v>
      </c>
      <c r="C1418" s="7">
        <v>1.593037505E9</v>
      </c>
      <c r="D1418" s="8">
        <f t="shared" si="1"/>
        <v>44006.72575</v>
      </c>
      <c r="E1418" s="9" t="s">
        <v>97</v>
      </c>
      <c r="F1418" s="9" t="s">
        <v>6851</v>
      </c>
      <c r="G1418" s="6" t="s">
        <v>6852</v>
      </c>
      <c r="H1418" s="14" t="b">
        <v>0</v>
      </c>
      <c r="I1418" s="9" t="s">
        <v>6853</v>
      </c>
      <c r="J1418" s="10">
        <v>0.16041179</v>
      </c>
    </row>
    <row r="1419">
      <c r="A1419" s="6" t="s">
        <v>6854</v>
      </c>
      <c r="B1419" s="6" t="s">
        <v>1327</v>
      </c>
      <c r="C1419" s="7">
        <v>1.593101864E9</v>
      </c>
      <c r="D1419" s="8">
        <f t="shared" si="1"/>
        <v>44007.47065</v>
      </c>
      <c r="E1419" s="9" t="s">
        <v>1182</v>
      </c>
      <c r="F1419" s="9" t="s">
        <v>6855</v>
      </c>
      <c r="G1419" s="6" t="s">
        <v>6856</v>
      </c>
      <c r="H1419" s="14" t="b">
        <v>0</v>
      </c>
      <c r="I1419" s="9" t="s">
        <v>6857</v>
      </c>
      <c r="J1419" s="10">
        <v>0.1603203</v>
      </c>
    </row>
    <row r="1420">
      <c r="A1420" s="6" t="s">
        <v>6858</v>
      </c>
      <c r="B1420" s="6" t="s">
        <v>6859</v>
      </c>
      <c r="C1420" s="7">
        <v>1.592858125E9</v>
      </c>
      <c r="D1420" s="8">
        <f t="shared" si="1"/>
        <v>44004.64959</v>
      </c>
      <c r="E1420" s="9" t="s">
        <v>784</v>
      </c>
      <c r="F1420" s="9" t="s">
        <v>6860</v>
      </c>
      <c r="G1420" s="6" t="s">
        <v>6861</v>
      </c>
      <c r="H1420" s="14" t="b">
        <v>0</v>
      </c>
      <c r="I1420" s="9" t="s">
        <v>6862</v>
      </c>
      <c r="J1420" s="10">
        <v>0.16018544</v>
      </c>
    </row>
    <row r="1421">
      <c r="A1421" s="6" t="s">
        <v>6863</v>
      </c>
      <c r="B1421" s="6" t="s">
        <v>2861</v>
      </c>
      <c r="C1421" s="7">
        <v>1.591343832E9</v>
      </c>
      <c r="D1421" s="8">
        <f t="shared" si="1"/>
        <v>43987.12306</v>
      </c>
      <c r="E1421" s="6" t="s">
        <v>32</v>
      </c>
      <c r="F1421" s="9" t="s">
        <v>6864</v>
      </c>
      <c r="G1421" s="6" t="s">
        <v>6865</v>
      </c>
      <c r="H1421" s="14" t="b">
        <v>1</v>
      </c>
      <c r="I1421" s="9" t="s">
        <v>6864</v>
      </c>
      <c r="J1421" s="10">
        <v>0.16015282</v>
      </c>
    </row>
    <row r="1422">
      <c r="A1422" s="6" t="s">
        <v>6866</v>
      </c>
      <c r="B1422" s="6" t="s">
        <v>1041</v>
      </c>
      <c r="C1422" s="7">
        <v>1.591982528E9</v>
      </c>
      <c r="D1422" s="8">
        <f t="shared" si="1"/>
        <v>43994.51537</v>
      </c>
      <c r="E1422" s="9" t="s">
        <v>17</v>
      </c>
      <c r="F1422" s="9" t="s">
        <v>6867</v>
      </c>
      <c r="G1422" s="6" t="s">
        <v>6868</v>
      </c>
      <c r="H1422" s="14" t="b">
        <v>0</v>
      </c>
      <c r="I1422" s="9" t="s">
        <v>6867</v>
      </c>
      <c r="J1422" s="10">
        <v>0.16006498</v>
      </c>
    </row>
    <row r="1423">
      <c r="A1423" s="6" t="s">
        <v>6869</v>
      </c>
      <c r="B1423" s="6" t="s">
        <v>1041</v>
      </c>
      <c r="C1423" s="7">
        <v>1.592498118E9</v>
      </c>
      <c r="D1423" s="8">
        <f t="shared" si="1"/>
        <v>44000.48285</v>
      </c>
      <c r="E1423" s="9" t="s">
        <v>17</v>
      </c>
      <c r="F1423" s="9" t="s">
        <v>6870</v>
      </c>
      <c r="G1423" s="6" t="s">
        <v>6871</v>
      </c>
      <c r="H1423" s="14" t="b">
        <v>0</v>
      </c>
      <c r="I1423" s="9" t="s">
        <v>6872</v>
      </c>
      <c r="J1423" s="10">
        <v>0.159838</v>
      </c>
    </row>
    <row r="1424">
      <c r="A1424" s="6" t="s">
        <v>6873</v>
      </c>
      <c r="B1424" s="6" t="s">
        <v>930</v>
      </c>
      <c r="C1424" s="7">
        <v>1.591902081E9</v>
      </c>
      <c r="D1424" s="8">
        <f t="shared" si="1"/>
        <v>43993.58427</v>
      </c>
      <c r="E1424" s="9" t="s">
        <v>413</v>
      </c>
      <c r="F1424" s="9" t="s">
        <v>6874</v>
      </c>
      <c r="G1424" s="6" t="s">
        <v>6875</v>
      </c>
      <c r="H1424" s="14" t="b">
        <v>0</v>
      </c>
      <c r="I1424" s="9" t="s">
        <v>6876</v>
      </c>
      <c r="J1424" s="10">
        <v>0.15981083</v>
      </c>
    </row>
    <row r="1425">
      <c r="A1425" s="5" t="s">
        <v>6877</v>
      </c>
      <c r="B1425" s="6" t="s">
        <v>5458</v>
      </c>
      <c r="C1425" s="7">
        <v>1.591545081E9</v>
      </c>
      <c r="D1425" s="8">
        <f t="shared" si="1"/>
        <v>43989.45233</v>
      </c>
      <c r="E1425" s="9" t="s">
        <v>17</v>
      </c>
      <c r="F1425" s="9" t="s">
        <v>6878</v>
      </c>
      <c r="G1425" s="6" t="s">
        <v>6879</v>
      </c>
      <c r="H1425" s="14" t="b">
        <v>0</v>
      </c>
      <c r="I1425" s="9" t="s">
        <v>6880</v>
      </c>
      <c r="J1425" s="10">
        <v>0.15977627</v>
      </c>
    </row>
    <row r="1426">
      <c r="A1426" s="6" t="s">
        <v>6881</v>
      </c>
      <c r="B1426" s="6" t="s">
        <v>6882</v>
      </c>
      <c r="C1426" s="7">
        <v>1.59121828E9</v>
      </c>
      <c r="D1426" s="8">
        <f t="shared" si="1"/>
        <v>43985.66991</v>
      </c>
      <c r="E1426" s="9" t="s">
        <v>194</v>
      </c>
      <c r="F1426" s="9" t="s">
        <v>6883</v>
      </c>
      <c r="G1426" s="6" t="s">
        <v>6884</v>
      </c>
      <c r="H1426" s="14" t="b">
        <v>0</v>
      </c>
      <c r="I1426" s="9" t="s">
        <v>6885</v>
      </c>
      <c r="J1426" s="10">
        <v>0.15956989</v>
      </c>
    </row>
    <row r="1427">
      <c r="A1427" s="5" t="s">
        <v>6886</v>
      </c>
      <c r="B1427" s="6" t="s">
        <v>1067</v>
      </c>
      <c r="C1427" s="7">
        <v>1.591655596E9</v>
      </c>
      <c r="D1427" s="8">
        <f t="shared" si="1"/>
        <v>43990.73144</v>
      </c>
      <c r="E1427" s="9" t="s">
        <v>12</v>
      </c>
      <c r="F1427" s="9" t="s">
        <v>6887</v>
      </c>
      <c r="G1427" s="6" t="s">
        <v>6888</v>
      </c>
      <c r="H1427" s="14" t="b">
        <v>0</v>
      </c>
      <c r="I1427" s="9" t="s">
        <v>6889</v>
      </c>
      <c r="J1427" s="10">
        <v>0.15929341</v>
      </c>
    </row>
    <row r="1428">
      <c r="A1428" s="6" t="s">
        <v>6890</v>
      </c>
      <c r="B1428" s="6" t="s">
        <v>1578</v>
      </c>
      <c r="C1428" s="7">
        <v>1.593401466E9</v>
      </c>
      <c r="D1428" s="8">
        <f t="shared" si="1"/>
        <v>44010.93826</v>
      </c>
      <c r="E1428" s="9" t="s">
        <v>23</v>
      </c>
      <c r="F1428" s="9" t="s">
        <v>6891</v>
      </c>
      <c r="G1428" s="6" t="s">
        <v>6892</v>
      </c>
      <c r="H1428" s="14" t="b">
        <v>0</v>
      </c>
      <c r="I1428" s="9" t="s">
        <v>6893</v>
      </c>
      <c r="J1428" s="10">
        <v>0.15920435</v>
      </c>
    </row>
    <row r="1429">
      <c r="A1429" s="6" t="s">
        <v>6894</v>
      </c>
      <c r="B1429" s="6" t="s">
        <v>6895</v>
      </c>
      <c r="C1429" s="7">
        <v>1.591461402E9</v>
      </c>
      <c r="D1429" s="8">
        <f t="shared" si="1"/>
        <v>43988.48382</v>
      </c>
      <c r="E1429" s="6" t="s">
        <v>32</v>
      </c>
      <c r="F1429" s="9" t="s">
        <v>6896</v>
      </c>
      <c r="G1429" s="6" t="s">
        <v>6897</v>
      </c>
      <c r="H1429" s="14" t="b">
        <v>1</v>
      </c>
      <c r="I1429" s="9" t="s">
        <v>6896</v>
      </c>
      <c r="J1429" s="10">
        <v>0.15898788</v>
      </c>
    </row>
    <row r="1430">
      <c r="A1430" s="6" t="s">
        <v>6898</v>
      </c>
      <c r="B1430" s="6" t="s">
        <v>1595</v>
      </c>
      <c r="C1430" s="7">
        <v>1.592496002E9</v>
      </c>
      <c r="D1430" s="8">
        <f t="shared" si="1"/>
        <v>44000.45836</v>
      </c>
      <c r="E1430" s="9" t="s">
        <v>23</v>
      </c>
      <c r="F1430" s="9" t="s">
        <v>6899</v>
      </c>
      <c r="G1430" s="6" t="s">
        <v>6900</v>
      </c>
      <c r="H1430" s="14" t="b">
        <v>0</v>
      </c>
      <c r="I1430" s="9" t="s">
        <v>6901</v>
      </c>
      <c r="J1430" s="10">
        <v>0.15893853</v>
      </c>
    </row>
    <row r="1431">
      <c r="A1431" s="6" t="s">
        <v>6902</v>
      </c>
      <c r="B1431" s="6" t="s">
        <v>1522</v>
      </c>
      <c r="C1431" s="7">
        <v>1.592338415E9</v>
      </c>
      <c r="D1431" s="8">
        <f t="shared" si="1"/>
        <v>43998.63443</v>
      </c>
      <c r="E1431" s="9" t="s">
        <v>6903</v>
      </c>
      <c r="F1431" s="9" t="s">
        <v>6904</v>
      </c>
      <c r="G1431" s="6" t="s">
        <v>6905</v>
      </c>
      <c r="H1431" s="14" t="b">
        <v>0</v>
      </c>
      <c r="I1431" s="9" t="s">
        <v>6906</v>
      </c>
      <c r="J1431" s="10">
        <v>0.15870933</v>
      </c>
    </row>
    <row r="1432">
      <c r="A1432" s="6" t="s">
        <v>6907</v>
      </c>
      <c r="B1432" s="6" t="s">
        <v>1587</v>
      </c>
      <c r="C1432" s="7">
        <v>1.591452944E9</v>
      </c>
      <c r="D1432" s="8">
        <f t="shared" si="1"/>
        <v>43988.38593</v>
      </c>
      <c r="E1432" s="6" t="s">
        <v>32</v>
      </c>
      <c r="F1432" s="9" t="s">
        <v>6908</v>
      </c>
      <c r="G1432" s="6" t="s">
        <v>6909</v>
      </c>
      <c r="H1432" s="14" t="b">
        <v>1</v>
      </c>
      <c r="I1432" s="9" t="s">
        <v>6908</v>
      </c>
      <c r="J1432" s="10">
        <v>0.1586604</v>
      </c>
    </row>
    <row r="1433">
      <c r="A1433" s="6" t="s">
        <v>6910</v>
      </c>
      <c r="B1433" s="6" t="s">
        <v>930</v>
      </c>
      <c r="C1433" s="7">
        <v>1.593118838E9</v>
      </c>
      <c r="D1433" s="8">
        <f t="shared" si="1"/>
        <v>44007.66711</v>
      </c>
      <c r="E1433" s="9" t="s">
        <v>353</v>
      </c>
      <c r="F1433" s="9" t="s">
        <v>6911</v>
      </c>
      <c r="G1433" s="6" t="s">
        <v>6912</v>
      </c>
      <c r="H1433" s="14" t="b">
        <v>0</v>
      </c>
      <c r="I1433" s="9" t="s">
        <v>6700</v>
      </c>
      <c r="J1433" s="10">
        <v>0.15857133</v>
      </c>
    </row>
    <row r="1434">
      <c r="A1434" s="6" t="s">
        <v>6913</v>
      </c>
      <c r="B1434" s="6" t="s">
        <v>930</v>
      </c>
      <c r="C1434" s="7">
        <v>1.592955447E9</v>
      </c>
      <c r="D1434" s="8">
        <f t="shared" si="1"/>
        <v>44005.77601</v>
      </c>
      <c r="E1434" s="9" t="s">
        <v>413</v>
      </c>
      <c r="F1434" s="9" t="s">
        <v>6914</v>
      </c>
      <c r="G1434" s="6" t="s">
        <v>6915</v>
      </c>
      <c r="H1434" s="14" t="b">
        <v>0</v>
      </c>
      <c r="I1434" s="9" t="s">
        <v>6916</v>
      </c>
      <c r="J1434" s="10">
        <v>0.15851933</v>
      </c>
    </row>
    <row r="1435">
      <c r="A1435" s="6" t="s">
        <v>6917</v>
      </c>
      <c r="B1435" s="6" t="s">
        <v>4137</v>
      </c>
      <c r="C1435" s="7">
        <v>1.59110826E9</v>
      </c>
      <c r="D1435" s="8">
        <f t="shared" si="1"/>
        <v>43984.39653</v>
      </c>
      <c r="E1435" s="9" t="s">
        <v>1124</v>
      </c>
      <c r="F1435" s="9" t="s">
        <v>6918</v>
      </c>
      <c r="G1435" s="6" t="s">
        <v>6919</v>
      </c>
      <c r="H1435" s="14" t="b">
        <v>0</v>
      </c>
      <c r="I1435" s="9" t="s">
        <v>6920</v>
      </c>
      <c r="J1435" s="10">
        <v>0.1583827</v>
      </c>
    </row>
    <row r="1436">
      <c r="A1436" s="6" t="s">
        <v>6921</v>
      </c>
      <c r="B1436" s="6" t="s">
        <v>886</v>
      </c>
      <c r="C1436" s="7">
        <v>1.592940094E9</v>
      </c>
      <c r="D1436" s="8">
        <f t="shared" si="1"/>
        <v>44005.59831</v>
      </c>
      <c r="E1436" s="9" t="s">
        <v>274</v>
      </c>
      <c r="F1436" s="9" t="s">
        <v>6922</v>
      </c>
      <c r="G1436" s="6" t="s">
        <v>6923</v>
      </c>
      <c r="H1436" s="14" t="b">
        <v>0</v>
      </c>
      <c r="I1436" s="9" t="s">
        <v>6924</v>
      </c>
      <c r="J1436" s="10">
        <v>0.158056</v>
      </c>
    </row>
    <row r="1437">
      <c r="A1437" s="6" t="s">
        <v>6925</v>
      </c>
      <c r="B1437" s="6" t="s">
        <v>2065</v>
      </c>
      <c r="C1437" s="7">
        <v>1.593149155E9</v>
      </c>
      <c r="D1437" s="8">
        <f t="shared" si="1"/>
        <v>44008.018</v>
      </c>
      <c r="E1437" s="6" t="s">
        <v>32</v>
      </c>
      <c r="F1437" s="9" t="s">
        <v>6926</v>
      </c>
      <c r="G1437" s="6" t="s">
        <v>6927</v>
      </c>
      <c r="H1437" s="14" t="b">
        <v>1</v>
      </c>
      <c r="I1437" s="9" t="s">
        <v>6926</v>
      </c>
      <c r="J1437" s="10">
        <v>0.1579429</v>
      </c>
    </row>
    <row r="1438">
      <c r="A1438" s="6" t="s">
        <v>6928</v>
      </c>
      <c r="B1438" s="6" t="s">
        <v>6929</v>
      </c>
      <c r="C1438" s="7">
        <v>1.593132741E9</v>
      </c>
      <c r="D1438" s="8">
        <f t="shared" si="1"/>
        <v>44007.82802</v>
      </c>
      <c r="E1438" s="9" t="s">
        <v>6624</v>
      </c>
      <c r="F1438" s="9" t="s">
        <v>6930</v>
      </c>
      <c r="G1438" s="6" t="s">
        <v>6931</v>
      </c>
      <c r="H1438" s="14" t="b">
        <v>0</v>
      </c>
      <c r="I1438" s="9" t="s">
        <v>6932</v>
      </c>
      <c r="J1438" s="10">
        <v>0.15794155</v>
      </c>
    </row>
    <row r="1439">
      <c r="A1439" s="5" t="s">
        <v>6933</v>
      </c>
      <c r="B1439" s="6" t="s">
        <v>1165</v>
      </c>
      <c r="C1439" s="7">
        <v>1.591779988E9</v>
      </c>
      <c r="D1439" s="8">
        <f t="shared" si="1"/>
        <v>43992.17116</v>
      </c>
      <c r="E1439" s="9" t="s">
        <v>1124</v>
      </c>
      <c r="F1439" s="9" t="s">
        <v>6934</v>
      </c>
      <c r="G1439" s="6" t="s">
        <v>6935</v>
      </c>
      <c r="H1439" s="14" t="b">
        <v>0</v>
      </c>
      <c r="I1439" s="9" t="s">
        <v>6936</v>
      </c>
      <c r="J1439" s="10">
        <v>0.15749532</v>
      </c>
    </row>
    <row r="1440">
      <c r="A1440" s="6" t="s">
        <v>6937</v>
      </c>
      <c r="B1440" s="6" t="s">
        <v>6938</v>
      </c>
      <c r="C1440" s="7">
        <v>1.592590146E9</v>
      </c>
      <c r="D1440" s="8">
        <f t="shared" si="1"/>
        <v>44001.54799</v>
      </c>
      <c r="E1440" s="9" t="s">
        <v>17</v>
      </c>
      <c r="F1440" s="9" t="s">
        <v>6939</v>
      </c>
      <c r="G1440" s="6" t="s">
        <v>6940</v>
      </c>
      <c r="H1440" s="14" t="b">
        <v>0</v>
      </c>
      <c r="I1440" s="9" t="s">
        <v>6941</v>
      </c>
      <c r="J1440" s="10">
        <v>0.1572694</v>
      </c>
    </row>
    <row r="1441">
      <c r="A1441" s="6" t="s">
        <v>6942</v>
      </c>
      <c r="B1441" s="6" t="s">
        <v>862</v>
      </c>
      <c r="C1441" s="7">
        <v>1.591654897E9</v>
      </c>
      <c r="D1441" s="8">
        <f t="shared" si="1"/>
        <v>43990.72334</v>
      </c>
      <c r="E1441" s="9" t="s">
        <v>353</v>
      </c>
      <c r="F1441" s="9" t="s">
        <v>6943</v>
      </c>
      <c r="G1441" s="6" t="s">
        <v>6944</v>
      </c>
      <c r="H1441" s="14" t="b">
        <v>0</v>
      </c>
      <c r="I1441" s="9" t="s">
        <v>6945</v>
      </c>
      <c r="J1441" s="10">
        <v>0.15710452</v>
      </c>
    </row>
    <row r="1442">
      <c r="A1442" s="6" t="s">
        <v>6946</v>
      </c>
      <c r="B1442" s="6" t="s">
        <v>1701</v>
      </c>
      <c r="C1442" s="7">
        <v>1.592024383E9</v>
      </c>
      <c r="D1442" s="8">
        <f t="shared" si="1"/>
        <v>43994.9998</v>
      </c>
      <c r="E1442" s="9" t="s">
        <v>2726</v>
      </c>
      <c r="F1442" s="9" t="s">
        <v>6947</v>
      </c>
      <c r="G1442" s="6" t="s">
        <v>6948</v>
      </c>
      <c r="H1442" s="14" t="b">
        <v>0</v>
      </c>
      <c r="I1442" s="9" t="s">
        <v>6947</v>
      </c>
      <c r="J1442" s="10">
        <v>0.15709822</v>
      </c>
    </row>
    <row r="1443">
      <c r="A1443" s="6" t="s">
        <v>6949</v>
      </c>
      <c r="B1443" s="6" t="s">
        <v>6282</v>
      </c>
      <c r="C1443" s="7">
        <v>1.593111886E9</v>
      </c>
      <c r="D1443" s="8">
        <f t="shared" si="1"/>
        <v>44007.58664</v>
      </c>
      <c r="E1443" s="9" t="s">
        <v>17</v>
      </c>
      <c r="F1443" s="9" t="s">
        <v>6950</v>
      </c>
      <c r="G1443" s="6" t="s">
        <v>6951</v>
      </c>
      <c r="H1443" s="14" t="b">
        <v>0</v>
      </c>
      <c r="I1443" s="9" t="s">
        <v>6952</v>
      </c>
      <c r="J1443" s="10">
        <v>0.15689206</v>
      </c>
    </row>
    <row r="1444">
      <c r="A1444" s="6" t="s">
        <v>6953</v>
      </c>
      <c r="B1444" s="6" t="s">
        <v>987</v>
      </c>
      <c r="C1444" s="7">
        <v>1.59129195E9</v>
      </c>
      <c r="D1444" s="8">
        <f t="shared" si="1"/>
        <v>43986.52257</v>
      </c>
      <c r="E1444" s="9" t="s">
        <v>23</v>
      </c>
      <c r="F1444" s="9" t="s">
        <v>6954</v>
      </c>
      <c r="G1444" s="6" t="s">
        <v>6955</v>
      </c>
      <c r="H1444" s="14" t="b">
        <v>0</v>
      </c>
      <c r="I1444" s="9" t="s">
        <v>6956</v>
      </c>
      <c r="J1444" s="10">
        <v>0.15655549</v>
      </c>
    </row>
    <row r="1445">
      <c r="A1445" s="6" t="s">
        <v>6957</v>
      </c>
      <c r="B1445" s="6" t="s">
        <v>6958</v>
      </c>
      <c r="C1445" s="7">
        <v>1.593452195E9</v>
      </c>
      <c r="D1445" s="8">
        <f t="shared" si="1"/>
        <v>44011.52541</v>
      </c>
      <c r="E1445" s="9" t="s">
        <v>477</v>
      </c>
      <c r="F1445" s="9" t="s">
        <v>6959</v>
      </c>
      <c r="G1445" s="6" t="s">
        <v>6960</v>
      </c>
      <c r="H1445" s="14" t="b">
        <v>0</v>
      </c>
      <c r="I1445" s="9" t="s">
        <v>6961</v>
      </c>
      <c r="J1445" s="10">
        <v>0.15646808</v>
      </c>
    </row>
    <row r="1446">
      <c r="A1446" s="6" t="s">
        <v>6962</v>
      </c>
      <c r="B1446" s="6" t="s">
        <v>6963</v>
      </c>
      <c r="C1446" s="7">
        <v>1.593522998E9</v>
      </c>
      <c r="D1446" s="8">
        <f t="shared" si="1"/>
        <v>44012.34488</v>
      </c>
      <c r="E1446" s="9" t="s">
        <v>23</v>
      </c>
      <c r="F1446" s="9" t="s">
        <v>6964</v>
      </c>
      <c r="G1446" s="6" t="s">
        <v>6965</v>
      </c>
      <c r="H1446" s="14" t="b">
        <v>0</v>
      </c>
      <c r="I1446" s="9" t="s">
        <v>6966</v>
      </c>
      <c r="J1446" s="10">
        <v>0.15599702</v>
      </c>
    </row>
    <row r="1447">
      <c r="A1447" s="6" t="s">
        <v>6967</v>
      </c>
      <c r="B1447" s="7">
        <v>1.9830602E7</v>
      </c>
      <c r="C1447" s="7">
        <v>1.593442909E9</v>
      </c>
      <c r="D1447" s="8">
        <f t="shared" si="1"/>
        <v>44011.41793</v>
      </c>
      <c r="E1447" s="9" t="s">
        <v>6968</v>
      </c>
      <c r="F1447" s="9" t="s">
        <v>6969</v>
      </c>
      <c r="G1447" s="6" t="s">
        <v>6970</v>
      </c>
      <c r="H1447" s="14" t="b">
        <v>0</v>
      </c>
      <c r="I1447" s="9" t="s">
        <v>6971</v>
      </c>
      <c r="J1447" s="10">
        <v>0.15550391</v>
      </c>
    </row>
    <row r="1448">
      <c r="A1448" s="5" t="s">
        <v>6972</v>
      </c>
      <c r="B1448" s="6" t="s">
        <v>2585</v>
      </c>
      <c r="C1448" s="7">
        <v>1.591499594E9</v>
      </c>
      <c r="D1448" s="8">
        <f t="shared" si="1"/>
        <v>43988.92586</v>
      </c>
      <c r="E1448" s="6" t="s">
        <v>32</v>
      </c>
      <c r="F1448" s="9" t="s">
        <v>6973</v>
      </c>
      <c r="G1448" s="6" t="s">
        <v>6974</v>
      </c>
      <c r="H1448" s="14" t="b">
        <v>1</v>
      </c>
      <c r="I1448" s="9" t="s">
        <v>6973</v>
      </c>
      <c r="J1448" s="10">
        <v>0.15544274</v>
      </c>
    </row>
    <row r="1449">
      <c r="A1449" s="5" t="s">
        <v>6972</v>
      </c>
      <c r="B1449" s="6" t="s">
        <v>2585</v>
      </c>
      <c r="C1449" s="7">
        <v>1.591499706E9</v>
      </c>
      <c r="D1449" s="8">
        <f t="shared" si="1"/>
        <v>43988.92715</v>
      </c>
      <c r="E1449" s="6" t="s">
        <v>32</v>
      </c>
      <c r="F1449" s="9" t="s">
        <v>6975</v>
      </c>
      <c r="G1449" s="6" t="s">
        <v>6976</v>
      </c>
      <c r="H1449" s="14" t="b">
        <v>1</v>
      </c>
      <c r="I1449" s="9" t="s">
        <v>6975</v>
      </c>
      <c r="J1449" s="10">
        <v>0.15544274</v>
      </c>
    </row>
    <row r="1450">
      <c r="A1450" s="5" t="s">
        <v>6972</v>
      </c>
      <c r="B1450" s="6" t="s">
        <v>2585</v>
      </c>
      <c r="C1450" s="7">
        <v>1.591499843E9</v>
      </c>
      <c r="D1450" s="8">
        <f t="shared" si="1"/>
        <v>43988.92874</v>
      </c>
      <c r="E1450" s="6" t="s">
        <v>32</v>
      </c>
      <c r="F1450" s="9" t="s">
        <v>6977</v>
      </c>
      <c r="G1450" s="6" t="s">
        <v>6978</v>
      </c>
      <c r="H1450" s="14" t="b">
        <v>1</v>
      </c>
      <c r="I1450" s="9" t="s">
        <v>6977</v>
      </c>
      <c r="J1450" s="10">
        <v>0.15544274</v>
      </c>
    </row>
    <row r="1451">
      <c r="A1451" s="6" t="s">
        <v>6979</v>
      </c>
      <c r="B1451" s="6" t="s">
        <v>991</v>
      </c>
      <c r="C1451" s="7">
        <v>1.592962176E9</v>
      </c>
      <c r="D1451" s="8">
        <f t="shared" si="1"/>
        <v>44005.85389</v>
      </c>
      <c r="E1451" s="9" t="s">
        <v>17</v>
      </c>
      <c r="F1451" s="9" t="s">
        <v>6980</v>
      </c>
      <c r="G1451" s="6" t="s">
        <v>6981</v>
      </c>
      <c r="H1451" s="14" t="b">
        <v>0</v>
      </c>
      <c r="I1451" s="9" t="s">
        <v>6982</v>
      </c>
      <c r="J1451" s="10">
        <v>0.1554271</v>
      </c>
    </row>
    <row r="1452">
      <c r="A1452" s="6" t="s">
        <v>6983</v>
      </c>
      <c r="B1452" s="6" t="s">
        <v>1522</v>
      </c>
      <c r="C1452" s="7">
        <v>1.592015042E9</v>
      </c>
      <c r="D1452" s="8">
        <f t="shared" si="1"/>
        <v>43994.89169</v>
      </c>
      <c r="E1452" s="9" t="s">
        <v>6459</v>
      </c>
      <c r="F1452" s="9" t="s">
        <v>6984</v>
      </c>
      <c r="G1452" s="6" t="s">
        <v>6985</v>
      </c>
      <c r="H1452" s="14" t="b">
        <v>0</v>
      </c>
      <c r="I1452" s="9" t="s">
        <v>6984</v>
      </c>
      <c r="J1452" s="10">
        <v>0.15531136</v>
      </c>
    </row>
    <row r="1453">
      <c r="A1453" s="6" t="s">
        <v>6986</v>
      </c>
      <c r="B1453" s="6" t="s">
        <v>2386</v>
      </c>
      <c r="C1453" s="7">
        <v>1.592998341E9</v>
      </c>
      <c r="D1453" s="8">
        <f t="shared" si="1"/>
        <v>44006.27247</v>
      </c>
      <c r="E1453" s="6" t="s">
        <v>6987</v>
      </c>
      <c r="F1453" s="9" t="s">
        <v>6988</v>
      </c>
      <c r="G1453" s="6" t="s">
        <v>6989</v>
      </c>
      <c r="H1453" s="14" t="b">
        <v>0</v>
      </c>
      <c r="I1453" s="6" t="s">
        <v>6990</v>
      </c>
      <c r="J1453" s="10">
        <v>0.15530865</v>
      </c>
    </row>
    <row r="1454">
      <c r="A1454" s="6" t="s">
        <v>6991</v>
      </c>
      <c r="B1454" s="6" t="s">
        <v>6992</v>
      </c>
      <c r="C1454" s="7">
        <v>1.591018954E9</v>
      </c>
      <c r="D1454" s="8">
        <f t="shared" si="1"/>
        <v>43983.36289</v>
      </c>
      <c r="E1454" s="9" t="s">
        <v>6754</v>
      </c>
      <c r="F1454" s="9" t="s">
        <v>6993</v>
      </c>
      <c r="G1454" s="6" t="s">
        <v>6994</v>
      </c>
      <c r="H1454" s="14" t="b">
        <v>0</v>
      </c>
      <c r="I1454" s="9" t="s">
        <v>6995</v>
      </c>
      <c r="J1454" s="10">
        <v>0.1552934</v>
      </c>
    </row>
    <row r="1455">
      <c r="A1455" s="6" t="s">
        <v>6996</v>
      </c>
      <c r="B1455" s="6" t="s">
        <v>1790</v>
      </c>
      <c r="C1455" s="7">
        <v>1.591393451E9</v>
      </c>
      <c r="D1455" s="8">
        <f t="shared" si="1"/>
        <v>43987.69735</v>
      </c>
      <c r="E1455" s="9" t="s">
        <v>23</v>
      </c>
      <c r="F1455" s="9" t="s">
        <v>6997</v>
      </c>
      <c r="G1455" s="6" t="s">
        <v>6998</v>
      </c>
      <c r="H1455" s="14" t="b">
        <v>0</v>
      </c>
      <c r="I1455" s="9" t="s">
        <v>6999</v>
      </c>
      <c r="J1455" s="10">
        <v>0.155271</v>
      </c>
    </row>
    <row r="1456">
      <c r="A1456" s="6" t="s">
        <v>7000</v>
      </c>
      <c r="B1456" s="6" t="s">
        <v>2065</v>
      </c>
      <c r="C1456" s="7">
        <v>1.59145444E9</v>
      </c>
      <c r="D1456" s="8">
        <f t="shared" si="1"/>
        <v>43988.40324</v>
      </c>
      <c r="E1456" s="9" t="s">
        <v>194</v>
      </c>
      <c r="F1456" s="9" t="s">
        <v>7001</v>
      </c>
      <c r="G1456" s="6" t="s">
        <v>7002</v>
      </c>
      <c r="H1456" s="14" t="b">
        <v>0</v>
      </c>
      <c r="I1456" s="9" t="s">
        <v>7003</v>
      </c>
      <c r="J1456" s="10">
        <v>0.15514146</v>
      </c>
    </row>
    <row r="1457">
      <c r="A1457" s="6" t="s">
        <v>7004</v>
      </c>
      <c r="B1457" s="6" t="s">
        <v>1067</v>
      </c>
      <c r="C1457" s="7">
        <v>1.592417643E9</v>
      </c>
      <c r="D1457" s="8">
        <f t="shared" si="1"/>
        <v>43999.55142</v>
      </c>
      <c r="E1457" s="9" t="s">
        <v>7005</v>
      </c>
      <c r="F1457" s="9" t="s">
        <v>7006</v>
      </c>
      <c r="G1457" s="6" t="s">
        <v>7007</v>
      </c>
      <c r="H1457" s="14" t="b">
        <v>0</v>
      </c>
      <c r="I1457" s="9" t="s">
        <v>7008</v>
      </c>
      <c r="J1457" s="10">
        <v>0.15510292</v>
      </c>
    </row>
    <row r="1458">
      <c r="A1458" s="5" t="s">
        <v>7009</v>
      </c>
      <c r="B1458" s="6" t="s">
        <v>3104</v>
      </c>
      <c r="C1458" s="7">
        <v>1.591243735E9</v>
      </c>
      <c r="D1458" s="8">
        <f t="shared" si="1"/>
        <v>43985.96453</v>
      </c>
      <c r="E1458" s="9" t="s">
        <v>23</v>
      </c>
      <c r="F1458" s="9" t="s">
        <v>7010</v>
      </c>
      <c r="G1458" s="6" t="s">
        <v>7011</v>
      </c>
      <c r="H1458" s="14" t="b">
        <v>0</v>
      </c>
      <c r="I1458" s="9" t="s">
        <v>7012</v>
      </c>
      <c r="J1458" s="10">
        <v>0.15505074</v>
      </c>
    </row>
    <row r="1459">
      <c r="A1459" s="5" t="s">
        <v>7009</v>
      </c>
      <c r="B1459" s="6" t="s">
        <v>3104</v>
      </c>
      <c r="C1459" s="7">
        <v>1.591243661E9</v>
      </c>
      <c r="D1459" s="8">
        <f t="shared" si="1"/>
        <v>43985.96367</v>
      </c>
      <c r="E1459" s="9" t="s">
        <v>23</v>
      </c>
      <c r="F1459" s="9" t="s">
        <v>7013</v>
      </c>
      <c r="G1459" s="6" t="s">
        <v>7014</v>
      </c>
      <c r="H1459" s="14" t="b">
        <v>0</v>
      </c>
      <c r="I1459" s="9" t="s">
        <v>7015</v>
      </c>
      <c r="J1459" s="10">
        <v>0.15505072</v>
      </c>
    </row>
    <row r="1460">
      <c r="A1460" s="6" t="s">
        <v>7016</v>
      </c>
      <c r="B1460" s="6" t="s">
        <v>1522</v>
      </c>
      <c r="C1460" s="7">
        <v>1.592288607E9</v>
      </c>
      <c r="D1460" s="8">
        <f t="shared" si="1"/>
        <v>43998.05795</v>
      </c>
      <c r="E1460" s="9" t="s">
        <v>241</v>
      </c>
      <c r="F1460" s="9" t="s">
        <v>7017</v>
      </c>
      <c r="G1460" s="6" t="s">
        <v>7018</v>
      </c>
      <c r="H1460" s="14" t="b">
        <v>0</v>
      </c>
      <c r="I1460" s="9" t="s">
        <v>7019</v>
      </c>
      <c r="J1460" s="10">
        <v>0.15502198</v>
      </c>
    </row>
    <row r="1461">
      <c r="A1461" s="6" t="s">
        <v>7020</v>
      </c>
      <c r="B1461" s="6" t="s">
        <v>1876</v>
      </c>
      <c r="C1461" s="7">
        <v>1.591916342E9</v>
      </c>
      <c r="D1461" s="8">
        <f t="shared" si="1"/>
        <v>43993.74933</v>
      </c>
      <c r="E1461" s="9" t="s">
        <v>23</v>
      </c>
      <c r="F1461" s="9" t="s">
        <v>7021</v>
      </c>
      <c r="G1461" s="6" t="s">
        <v>7022</v>
      </c>
      <c r="H1461" s="14" t="b">
        <v>0</v>
      </c>
      <c r="I1461" s="9" t="s">
        <v>7023</v>
      </c>
      <c r="J1461" s="10">
        <v>0.15495452</v>
      </c>
    </row>
    <row r="1462">
      <c r="A1462" s="6" t="s">
        <v>7024</v>
      </c>
      <c r="B1462" s="6" t="s">
        <v>1165</v>
      </c>
      <c r="C1462" s="7">
        <v>1.59298861E9</v>
      </c>
      <c r="D1462" s="8">
        <f t="shared" si="1"/>
        <v>44006.15984</v>
      </c>
      <c r="E1462" s="9" t="s">
        <v>23</v>
      </c>
      <c r="F1462" s="9" t="s">
        <v>7025</v>
      </c>
      <c r="G1462" s="6" t="s">
        <v>7026</v>
      </c>
      <c r="H1462" s="14" t="b">
        <v>0</v>
      </c>
      <c r="I1462" s="9" t="s">
        <v>7027</v>
      </c>
      <c r="J1462" s="10">
        <v>0.1549387</v>
      </c>
    </row>
    <row r="1463">
      <c r="A1463" s="6" t="s">
        <v>7028</v>
      </c>
      <c r="B1463" s="6" t="s">
        <v>7029</v>
      </c>
      <c r="C1463" s="7">
        <v>1.5923585E9</v>
      </c>
      <c r="D1463" s="8">
        <f t="shared" si="1"/>
        <v>43998.8669</v>
      </c>
      <c r="E1463" s="6" t="s">
        <v>32</v>
      </c>
      <c r="F1463" s="9" t="s">
        <v>7030</v>
      </c>
      <c r="G1463" s="6" t="s">
        <v>7031</v>
      </c>
      <c r="H1463" s="14" t="b">
        <v>1</v>
      </c>
      <c r="I1463" s="9" t="s">
        <v>7030</v>
      </c>
      <c r="J1463" s="10">
        <v>0.15478785</v>
      </c>
    </row>
    <row r="1464">
      <c r="A1464" s="6" t="s">
        <v>7032</v>
      </c>
      <c r="B1464" s="6" t="s">
        <v>925</v>
      </c>
      <c r="C1464" s="7">
        <v>1.5923133E9</v>
      </c>
      <c r="D1464" s="8">
        <f t="shared" si="1"/>
        <v>43998.34375</v>
      </c>
      <c r="E1464" s="9" t="s">
        <v>111</v>
      </c>
      <c r="F1464" s="9" t="s">
        <v>7033</v>
      </c>
      <c r="G1464" s="6" t="s">
        <v>7034</v>
      </c>
      <c r="H1464" s="14" t="b">
        <v>0</v>
      </c>
      <c r="I1464" s="9" t="s">
        <v>7035</v>
      </c>
      <c r="J1464" s="10">
        <v>0.15471563</v>
      </c>
    </row>
    <row r="1465">
      <c r="A1465" s="6" t="s">
        <v>7036</v>
      </c>
      <c r="B1465" s="6" t="s">
        <v>7037</v>
      </c>
      <c r="C1465" s="7">
        <v>1.591466185E9</v>
      </c>
      <c r="D1465" s="8">
        <f t="shared" si="1"/>
        <v>43988.53918</v>
      </c>
      <c r="E1465" s="9" t="s">
        <v>7038</v>
      </c>
      <c r="F1465" s="9" t="s">
        <v>7039</v>
      </c>
      <c r="G1465" s="6" t="s">
        <v>7040</v>
      </c>
      <c r="H1465" s="14" t="b">
        <v>0</v>
      </c>
      <c r="I1465" s="9" t="s">
        <v>7041</v>
      </c>
      <c r="J1465" s="10">
        <v>0.15469074</v>
      </c>
    </row>
    <row r="1466">
      <c r="A1466" s="6" t="s">
        <v>7042</v>
      </c>
      <c r="B1466" s="6" t="s">
        <v>6282</v>
      </c>
      <c r="C1466" s="7">
        <v>1.592922471E9</v>
      </c>
      <c r="D1466" s="8">
        <f t="shared" si="1"/>
        <v>44005.39434</v>
      </c>
      <c r="E1466" s="9" t="s">
        <v>92</v>
      </c>
      <c r="F1466" s="9" t="s">
        <v>7043</v>
      </c>
      <c r="G1466" s="6" t="s">
        <v>7044</v>
      </c>
      <c r="H1466" s="14" t="b">
        <v>0</v>
      </c>
      <c r="I1466" s="9" t="s">
        <v>7045</v>
      </c>
      <c r="J1466" s="10">
        <v>0.15468852</v>
      </c>
    </row>
    <row r="1467">
      <c r="A1467" s="6" t="s">
        <v>7046</v>
      </c>
      <c r="B1467" s="6" t="s">
        <v>1165</v>
      </c>
      <c r="C1467" s="7">
        <v>1.591486906E9</v>
      </c>
      <c r="D1467" s="8">
        <f t="shared" si="1"/>
        <v>43988.779</v>
      </c>
      <c r="E1467" s="9" t="s">
        <v>1124</v>
      </c>
      <c r="F1467" s="9" t="s">
        <v>7047</v>
      </c>
      <c r="G1467" s="6" t="s">
        <v>7048</v>
      </c>
      <c r="H1467" s="14" t="b">
        <v>0</v>
      </c>
      <c r="I1467" s="9" t="s">
        <v>7049</v>
      </c>
      <c r="J1467" s="10">
        <v>0.15458314</v>
      </c>
    </row>
    <row r="1468">
      <c r="A1468" s="6" t="s">
        <v>7050</v>
      </c>
      <c r="B1468" s="6" t="s">
        <v>4258</v>
      </c>
      <c r="C1468" s="7">
        <v>1.592251162E9</v>
      </c>
      <c r="D1468" s="8">
        <f t="shared" si="1"/>
        <v>43997.62456</v>
      </c>
      <c r="E1468" s="9" t="s">
        <v>23</v>
      </c>
      <c r="F1468" s="9" t="s">
        <v>7051</v>
      </c>
      <c r="G1468" s="6" t="s">
        <v>7052</v>
      </c>
      <c r="H1468" s="14" t="b">
        <v>0</v>
      </c>
      <c r="I1468" s="9" t="s">
        <v>7053</v>
      </c>
      <c r="J1468" s="10">
        <v>0.15454827</v>
      </c>
    </row>
    <row r="1469">
      <c r="A1469" s="6" t="s">
        <v>7054</v>
      </c>
      <c r="B1469" s="6" t="s">
        <v>1148</v>
      </c>
      <c r="C1469" s="7">
        <v>1.591311907E9</v>
      </c>
      <c r="D1469" s="8">
        <f t="shared" si="1"/>
        <v>43986.75355</v>
      </c>
      <c r="E1469" s="9" t="s">
        <v>23</v>
      </c>
      <c r="F1469" s="9" t="s">
        <v>7055</v>
      </c>
      <c r="G1469" s="6" t="s">
        <v>7056</v>
      </c>
      <c r="H1469" s="14" t="b">
        <v>0</v>
      </c>
      <c r="I1469" s="9" t="s">
        <v>7057</v>
      </c>
      <c r="J1469" s="10">
        <v>0.15445067</v>
      </c>
    </row>
    <row r="1470">
      <c r="A1470" s="6" t="s">
        <v>7058</v>
      </c>
      <c r="B1470" s="6" t="s">
        <v>7059</v>
      </c>
      <c r="C1470" s="7">
        <v>1.593313697E9</v>
      </c>
      <c r="D1470" s="8">
        <f t="shared" si="1"/>
        <v>44009.92242</v>
      </c>
      <c r="E1470" s="9" t="s">
        <v>7060</v>
      </c>
      <c r="F1470" s="9" t="s">
        <v>7061</v>
      </c>
      <c r="G1470" s="6" t="s">
        <v>7062</v>
      </c>
      <c r="H1470" s="14" t="b">
        <v>0</v>
      </c>
      <c r="I1470" s="9" t="s">
        <v>7061</v>
      </c>
      <c r="J1470" s="10">
        <v>0.15443902</v>
      </c>
    </row>
    <row r="1471">
      <c r="A1471" s="6" t="s">
        <v>7063</v>
      </c>
      <c r="B1471" s="6" t="s">
        <v>1165</v>
      </c>
      <c r="C1471" s="7">
        <v>1.593171118E9</v>
      </c>
      <c r="D1471" s="8">
        <f t="shared" si="1"/>
        <v>44008.2722</v>
      </c>
      <c r="E1471" s="9" t="s">
        <v>111</v>
      </c>
      <c r="F1471" s="9" t="s">
        <v>7064</v>
      </c>
      <c r="G1471" s="6" t="s">
        <v>7065</v>
      </c>
      <c r="H1471" s="14" t="b">
        <v>0</v>
      </c>
      <c r="I1471" s="9" t="s">
        <v>7066</v>
      </c>
      <c r="J1471" s="10">
        <v>0.15432046</v>
      </c>
    </row>
    <row r="1472">
      <c r="A1472" s="6" t="s">
        <v>7067</v>
      </c>
      <c r="B1472" s="6" t="s">
        <v>1041</v>
      </c>
      <c r="C1472" s="7">
        <v>1.591240984E9</v>
      </c>
      <c r="D1472" s="8">
        <f t="shared" si="1"/>
        <v>43985.93269</v>
      </c>
      <c r="E1472" s="9" t="s">
        <v>23</v>
      </c>
      <c r="F1472" s="9" t="s">
        <v>7068</v>
      </c>
      <c r="G1472" s="6" t="s">
        <v>7069</v>
      </c>
      <c r="H1472" s="14" t="b">
        <v>0</v>
      </c>
      <c r="I1472" s="9" t="s">
        <v>7070</v>
      </c>
      <c r="J1472" s="10">
        <v>0.15431328</v>
      </c>
    </row>
    <row r="1473">
      <c r="A1473" s="6" t="s">
        <v>7071</v>
      </c>
      <c r="B1473" s="6" t="s">
        <v>930</v>
      </c>
      <c r="C1473" s="7">
        <v>1.593484546E9</v>
      </c>
      <c r="D1473" s="8">
        <f t="shared" si="1"/>
        <v>44011.89984</v>
      </c>
      <c r="E1473" s="9" t="s">
        <v>353</v>
      </c>
      <c r="F1473" s="9" t="s">
        <v>7072</v>
      </c>
      <c r="G1473" s="6" t="s">
        <v>7073</v>
      </c>
      <c r="H1473" s="14" t="b">
        <v>0</v>
      </c>
      <c r="I1473" s="9" t="s">
        <v>7074</v>
      </c>
      <c r="J1473" s="10">
        <v>0.15430136</v>
      </c>
    </row>
    <row r="1474">
      <c r="A1474" s="6" t="s">
        <v>7075</v>
      </c>
      <c r="B1474" s="6" t="s">
        <v>5803</v>
      </c>
      <c r="C1474" s="7">
        <v>1.592923574E9</v>
      </c>
      <c r="D1474" s="8">
        <f t="shared" si="1"/>
        <v>44005.40711</v>
      </c>
      <c r="E1474" s="9" t="s">
        <v>17</v>
      </c>
      <c r="F1474" s="9" t="s">
        <v>7076</v>
      </c>
      <c r="G1474" s="6" t="s">
        <v>7077</v>
      </c>
      <c r="H1474" s="14" t="b">
        <v>0</v>
      </c>
      <c r="I1474" s="9" t="s">
        <v>7078</v>
      </c>
      <c r="J1474" s="10">
        <v>0.15424058</v>
      </c>
    </row>
    <row r="1475">
      <c r="A1475" s="6" t="s">
        <v>7079</v>
      </c>
      <c r="B1475" s="6" t="s">
        <v>2040</v>
      </c>
      <c r="C1475" s="7">
        <v>1.592669796E9</v>
      </c>
      <c r="D1475" s="8">
        <f t="shared" si="1"/>
        <v>44002.46986</v>
      </c>
      <c r="E1475" s="6" t="s">
        <v>32</v>
      </c>
      <c r="F1475" s="9" t="s">
        <v>7080</v>
      </c>
      <c r="G1475" s="6" t="s">
        <v>7081</v>
      </c>
      <c r="H1475" s="14" t="b">
        <v>1</v>
      </c>
      <c r="I1475" s="9" t="s">
        <v>7080</v>
      </c>
      <c r="J1475" s="10">
        <v>0.15422556</v>
      </c>
    </row>
    <row r="1476">
      <c r="A1476" s="6" t="s">
        <v>7082</v>
      </c>
      <c r="B1476" s="6" t="s">
        <v>925</v>
      </c>
      <c r="C1476" s="7">
        <v>1.592790212E9</v>
      </c>
      <c r="D1476" s="8">
        <f t="shared" si="1"/>
        <v>44003.86356</v>
      </c>
      <c r="E1476" s="9" t="s">
        <v>7083</v>
      </c>
      <c r="F1476" s="9" t="s">
        <v>7084</v>
      </c>
      <c r="G1476" s="6" t="s">
        <v>7085</v>
      </c>
      <c r="H1476" s="14" t="b">
        <v>0</v>
      </c>
      <c r="I1476" s="9" t="s">
        <v>7086</v>
      </c>
      <c r="J1476" s="10">
        <v>0.15422463</v>
      </c>
    </row>
    <row r="1477">
      <c r="A1477" s="6" t="s">
        <v>7087</v>
      </c>
      <c r="B1477" s="6" t="s">
        <v>4375</v>
      </c>
      <c r="C1477" s="7">
        <v>1.592418125E9</v>
      </c>
      <c r="D1477" s="8">
        <f t="shared" si="1"/>
        <v>43999.557</v>
      </c>
      <c r="E1477" s="9" t="s">
        <v>7088</v>
      </c>
      <c r="F1477" s="9" t="s">
        <v>7089</v>
      </c>
      <c r="G1477" s="6" t="s">
        <v>7090</v>
      </c>
      <c r="H1477" s="14" t="b">
        <v>0</v>
      </c>
      <c r="I1477" s="9" t="s">
        <v>7091</v>
      </c>
      <c r="J1477" s="10">
        <v>0.15410124</v>
      </c>
    </row>
    <row r="1478">
      <c r="A1478" s="6" t="s">
        <v>7092</v>
      </c>
      <c r="B1478" s="6" t="s">
        <v>935</v>
      </c>
      <c r="C1478" s="7">
        <v>1.593403509E9</v>
      </c>
      <c r="D1478" s="8">
        <f t="shared" si="1"/>
        <v>44010.96191</v>
      </c>
      <c r="E1478" s="9" t="s">
        <v>173</v>
      </c>
      <c r="F1478" s="9" t="s">
        <v>7093</v>
      </c>
      <c r="G1478" s="6" t="s">
        <v>7094</v>
      </c>
      <c r="H1478" s="14" t="b">
        <v>0</v>
      </c>
      <c r="I1478" s="9" t="s">
        <v>7095</v>
      </c>
      <c r="J1478" s="10">
        <v>0.1539651</v>
      </c>
    </row>
    <row r="1479">
      <c r="A1479" s="6" t="s">
        <v>7096</v>
      </c>
      <c r="B1479" s="6" t="s">
        <v>1072</v>
      </c>
      <c r="C1479" s="7">
        <v>1.592582772E9</v>
      </c>
      <c r="D1479" s="8">
        <f t="shared" si="1"/>
        <v>44001.46264</v>
      </c>
      <c r="E1479" s="9" t="s">
        <v>23</v>
      </c>
      <c r="F1479" s="9" t="s">
        <v>7097</v>
      </c>
      <c r="G1479" s="6" t="s">
        <v>7098</v>
      </c>
      <c r="H1479" s="14" t="b">
        <v>0</v>
      </c>
      <c r="I1479" s="9" t="s">
        <v>7099</v>
      </c>
      <c r="J1479" s="10">
        <v>0.15391725</v>
      </c>
    </row>
    <row r="1480">
      <c r="A1480" s="6" t="s">
        <v>7096</v>
      </c>
      <c r="B1480" s="6" t="s">
        <v>1072</v>
      </c>
      <c r="C1480" s="7">
        <v>1.592582772E9</v>
      </c>
      <c r="D1480" s="8">
        <f t="shared" si="1"/>
        <v>44001.46264</v>
      </c>
      <c r="E1480" s="9" t="s">
        <v>23</v>
      </c>
      <c r="F1480" s="9" t="s">
        <v>7100</v>
      </c>
      <c r="G1480" s="6" t="s">
        <v>7101</v>
      </c>
      <c r="H1480" s="14" t="b">
        <v>0</v>
      </c>
      <c r="I1480" s="9" t="s">
        <v>7099</v>
      </c>
      <c r="J1480" s="10">
        <v>0.15391725</v>
      </c>
    </row>
    <row r="1481">
      <c r="A1481" s="6" t="s">
        <v>7102</v>
      </c>
      <c r="B1481" s="6" t="s">
        <v>7103</v>
      </c>
      <c r="C1481" s="7">
        <v>1.591198525E9</v>
      </c>
      <c r="D1481" s="8">
        <f t="shared" si="1"/>
        <v>43985.44126</v>
      </c>
      <c r="E1481" s="9" t="s">
        <v>1124</v>
      </c>
      <c r="F1481" s="9" t="s">
        <v>7104</v>
      </c>
      <c r="G1481" s="6" t="s">
        <v>7105</v>
      </c>
      <c r="H1481" s="14" t="b">
        <v>0</v>
      </c>
      <c r="I1481" s="9" t="s">
        <v>7106</v>
      </c>
      <c r="J1481" s="10">
        <v>0.15383561</v>
      </c>
    </row>
    <row r="1482">
      <c r="A1482" s="6" t="s">
        <v>7107</v>
      </c>
      <c r="B1482" s="6" t="s">
        <v>1072</v>
      </c>
      <c r="C1482" s="7">
        <v>1.592228596E9</v>
      </c>
      <c r="D1482" s="8">
        <f t="shared" si="1"/>
        <v>43997.36338</v>
      </c>
      <c r="E1482" s="9" t="s">
        <v>23</v>
      </c>
      <c r="F1482" s="9" t="s">
        <v>7108</v>
      </c>
      <c r="G1482" s="6" t="s">
        <v>7109</v>
      </c>
      <c r="H1482" s="14" t="b">
        <v>0</v>
      </c>
      <c r="I1482" s="9" t="s">
        <v>7110</v>
      </c>
      <c r="J1482" s="10">
        <v>0.15383372</v>
      </c>
    </row>
    <row r="1483">
      <c r="A1483" s="6" t="s">
        <v>7111</v>
      </c>
      <c r="B1483" s="6" t="s">
        <v>1007</v>
      </c>
      <c r="C1483" s="7">
        <v>1.592261172E9</v>
      </c>
      <c r="D1483" s="8">
        <f t="shared" si="1"/>
        <v>43997.74042</v>
      </c>
      <c r="E1483" s="9" t="s">
        <v>960</v>
      </c>
      <c r="F1483" s="9" t="s">
        <v>7112</v>
      </c>
      <c r="G1483" s="6" t="s">
        <v>7113</v>
      </c>
      <c r="H1483" s="14" t="b">
        <v>0</v>
      </c>
      <c r="I1483" s="9" t="s">
        <v>7114</v>
      </c>
      <c r="J1483" s="10">
        <v>0.15375349</v>
      </c>
    </row>
    <row r="1484">
      <c r="A1484" s="6" t="s">
        <v>7111</v>
      </c>
      <c r="B1484" s="6" t="s">
        <v>1007</v>
      </c>
      <c r="C1484" s="7">
        <v>1.592262066E9</v>
      </c>
      <c r="D1484" s="8">
        <f t="shared" si="1"/>
        <v>43997.75076</v>
      </c>
      <c r="E1484" s="6" t="s">
        <v>1510</v>
      </c>
      <c r="F1484" s="9" t="s">
        <v>7115</v>
      </c>
      <c r="G1484" s="6" t="s">
        <v>7116</v>
      </c>
      <c r="H1484" s="14" t="b">
        <v>0</v>
      </c>
      <c r="I1484" s="6" t="s">
        <v>7117</v>
      </c>
      <c r="J1484" s="10">
        <v>0.15375349</v>
      </c>
    </row>
    <row r="1485">
      <c r="A1485" s="6" t="s">
        <v>7118</v>
      </c>
      <c r="B1485" s="6" t="s">
        <v>930</v>
      </c>
      <c r="C1485" s="7">
        <v>1.593024701E9</v>
      </c>
      <c r="D1485" s="8">
        <f t="shared" si="1"/>
        <v>44006.57756</v>
      </c>
      <c r="E1485" s="9" t="s">
        <v>274</v>
      </c>
      <c r="F1485" s="9" t="s">
        <v>7119</v>
      </c>
      <c r="G1485" s="6" t="s">
        <v>7120</v>
      </c>
      <c r="H1485" s="14" t="b">
        <v>0</v>
      </c>
      <c r="I1485" s="9" t="s">
        <v>7121</v>
      </c>
      <c r="J1485" s="10">
        <v>0.15372033</v>
      </c>
    </row>
    <row r="1486">
      <c r="A1486" s="6" t="s">
        <v>7122</v>
      </c>
      <c r="B1486" s="6" t="s">
        <v>7123</v>
      </c>
      <c r="C1486" s="7">
        <v>1.591630084E9</v>
      </c>
      <c r="D1486" s="8">
        <f t="shared" si="1"/>
        <v>43990.43616</v>
      </c>
      <c r="E1486" s="6" t="s">
        <v>32</v>
      </c>
      <c r="F1486" s="9" t="s">
        <v>7124</v>
      </c>
      <c r="G1486" s="6" t="s">
        <v>7125</v>
      </c>
      <c r="H1486" s="14" t="b">
        <v>1</v>
      </c>
      <c r="I1486" s="9" t="s">
        <v>7124</v>
      </c>
      <c r="J1486" s="10">
        <v>0.15350294</v>
      </c>
    </row>
    <row r="1487">
      <c r="A1487" s="6" t="s">
        <v>7126</v>
      </c>
      <c r="B1487" s="6" t="s">
        <v>930</v>
      </c>
      <c r="C1487" s="7">
        <v>1.59116643E9</v>
      </c>
      <c r="D1487" s="8">
        <f t="shared" si="1"/>
        <v>43985.06979</v>
      </c>
      <c r="E1487" s="9" t="s">
        <v>1565</v>
      </c>
      <c r="F1487" s="9" t="s">
        <v>7127</v>
      </c>
      <c r="G1487" s="6" t="s">
        <v>7128</v>
      </c>
      <c r="H1487" s="14" t="b">
        <v>0</v>
      </c>
      <c r="I1487" s="9" t="s">
        <v>6496</v>
      </c>
      <c r="J1487" s="10">
        <v>0.15348372</v>
      </c>
    </row>
    <row r="1488">
      <c r="A1488" s="6" t="s">
        <v>7129</v>
      </c>
      <c r="B1488" s="6" t="s">
        <v>1281</v>
      </c>
      <c r="C1488" s="7">
        <v>1.593037116E9</v>
      </c>
      <c r="D1488" s="8">
        <f t="shared" si="1"/>
        <v>44006.72125</v>
      </c>
      <c r="E1488" s="9" t="s">
        <v>7130</v>
      </c>
      <c r="F1488" s="9" t="s">
        <v>7131</v>
      </c>
      <c r="G1488" s="6" t="s">
        <v>7132</v>
      </c>
      <c r="H1488" s="14" t="b">
        <v>0</v>
      </c>
      <c r="I1488" s="9" t="s">
        <v>7133</v>
      </c>
      <c r="J1488" s="10">
        <v>0.15344022</v>
      </c>
    </row>
    <row r="1489">
      <c r="A1489" s="6" t="s">
        <v>7134</v>
      </c>
      <c r="B1489" s="6" t="s">
        <v>5086</v>
      </c>
      <c r="C1489" s="7">
        <v>1.591824822E9</v>
      </c>
      <c r="D1489" s="8">
        <f t="shared" si="1"/>
        <v>43992.69007</v>
      </c>
      <c r="E1489" s="9" t="s">
        <v>23</v>
      </c>
      <c r="F1489" s="9" t="s">
        <v>7135</v>
      </c>
      <c r="G1489" s="6" t="s">
        <v>7136</v>
      </c>
      <c r="H1489" s="14" t="b">
        <v>0</v>
      </c>
      <c r="I1489" s="9" t="s">
        <v>7137</v>
      </c>
      <c r="J1489" s="10">
        <v>0.15339293</v>
      </c>
    </row>
    <row r="1490">
      <c r="A1490" s="6" t="s">
        <v>7138</v>
      </c>
      <c r="B1490" s="6" t="s">
        <v>1239</v>
      </c>
      <c r="C1490" s="7">
        <v>1.593377662E9</v>
      </c>
      <c r="D1490" s="8">
        <f t="shared" si="1"/>
        <v>44010.66275</v>
      </c>
      <c r="E1490" s="9" t="s">
        <v>23</v>
      </c>
      <c r="F1490" s="9" t="s">
        <v>7139</v>
      </c>
      <c r="G1490" s="6" t="s">
        <v>7140</v>
      </c>
      <c r="H1490" s="14" t="b">
        <v>0</v>
      </c>
      <c r="I1490" s="9" t="s">
        <v>7141</v>
      </c>
      <c r="J1490" s="10">
        <v>0.15327932</v>
      </c>
    </row>
    <row r="1491">
      <c r="A1491" s="6" t="s">
        <v>7142</v>
      </c>
      <c r="B1491" s="6" t="s">
        <v>4258</v>
      </c>
      <c r="C1491" s="7">
        <v>1.591295871E9</v>
      </c>
      <c r="D1491" s="8">
        <f t="shared" si="1"/>
        <v>43986.56795</v>
      </c>
      <c r="E1491" s="9" t="s">
        <v>5379</v>
      </c>
      <c r="F1491" s="9" t="s">
        <v>7143</v>
      </c>
      <c r="G1491" s="6" t="s">
        <v>7144</v>
      </c>
      <c r="H1491" s="14" t="b">
        <v>0</v>
      </c>
      <c r="I1491" s="9" t="s">
        <v>7145</v>
      </c>
      <c r="J1491" s="10">
        <v>0.15319888</v>
      </c>
    </row>
    <row r="1492">
      <c r="A1492" s="6" t="s">
        <v>7146</v>
      </c>
      <c r="B1492" s="6" t="s">
        <v>1312</v>
      </c>
      <c r="C1492" s="7">
        <v>1.590991337E9</v>
      </c>
      <c r="D1492" s="8">
        <f t="shared" si="1"/>
        <v>43983.04325</v>
      </c>
      <c r="E1492" s="9" t="s">
        <v>784</v>
      </c>
      <c r="F1492" s="9" t="s">
        <v>7147</v>
      </c>
      <c r="G1492" s="6" t="s">
        <v>7148</v>
      </c>
      <c r="H1492" s="14" t="b">
        <v>0</v>
      </c>
      <c r="I1492" s="9" t="s">
        <v>7149</v>
      </c>
      <c r="J1492" s="10">
        <v>0.15318523</v>
      </c>
    </row>
    <row r="1493">
      <c r="A1493" s="5" t="s">
        <v>7150</v>
      </c>
      <c r="B1493" s="6" t="s">
        <v>2184</v>
      </c>
      <c r="C1493" s="7">
        <v>1.591461933E9</v>
      </c>
      <c r="D1493" s="8">
        <f t="shared" si="1"/>
        <v>43988.48997</v>
      </c>
      <c r="E1493" s="9" t="s">
        <v>1124</v>
      </c>
      <c r="F1493" s="9" t="s">
        <v>7151</v>
      </c>
      <c r="G1493" s="6" t="s">
        <v>7152</v>
      </c>
      <c r="H1493" s="14" t="b">
        <v>0</v>
      </c>
      <c r="I1493" s="9" t="s">
        <v>6384</v>
      </c>
      <c r="J1493" s="10">
        <v>0.15307045</v>
      </c>
    </row>
    <row r="1494">
      <c r="A1494" s="5" t="s">
        <v>7153</v>
      </c>
      <c r="B1494" s="6" t="s">
        <v>2921</v>
      </c>
      <c r="C1494" s="7">
        <v>1.592592648E9</v>
      </c>
      <c r="D1494" s="8">
        <f t="shared" si="1"/>
        <v>44001.57694</v>
      </c>
      <c r="E1494" s="9" t="s">
        <v>17</v>
      </c>
      <c r="F1494" s="9" t="s">
        <v>7154</v>
      </c>
      <c r="G1494" s="6" t="s">
        <v>7155</v>
      </c>
      <c r="H1494" s="14" t="b">
        <v>0</v>
      </c>
      <c r="I1494" s="9" t="s">
        <v>7156</v>
      </c>
      <c r="J1494" s="10">
        <v>0.15299752</v>
      </c>
    </row>
    <row r="1495">
      <c r="A1495" s="6" t="s">
        <v>7157</v>
      </c>
      <c r="B1495" s="6" t="s">
        <v>872</v>
      </c>
      <c r="C1495" s="7">
        <v>1.592337201E9</v>
      </c>
      <c r="D1495" s="8">
        <f t="shared" si="1"/>
        <v>43998.62038</v>
      </c>
      <c r="E1495" s="9" t="s">
        <v>650</v>
      </c>
      <c r="F1495" s="9" t="s">
        <v>7158</v>
      </c>
      <c r="G1495" s="6" t="s">
        <v>7159</v>
      </c>
      <c r="H1495" s="14" t="b">
        <v>0</v>
      </c>
      <c r="I1495" s="9" t="s">
        <v>7160</v>
      </c>
      <c r="J1495" s="10">
        <v>0.15299366</v>
      </c>
    </row>
    <row r="1496">
      <c r="A1496" s="6" t="s">
        <v>7161</v>
      </c>
      <c r="B1496" s="6" t="s">
        <v>1312</v>
      </c>
      <c r="C1496" s="7">
        <v>1.591768838E9</v>
      </c>
      <c r="D1496" s="8">
        <f t="shared" si="1"/>
        <v>43992.04211</v>
      </c>
      <c r="E1496" s="9" t="s">
        <v>784</v>
      </c>
      <c r="F1496" s="9" t="s">
        <v>7162</v>
      </c>
      <c r="G1496" s="6" t="s">
        <v>7163</v>
      </c>
      <c r="H1496" s="14" t="b">
        <v>0</v>
      </c>
      <c r="I1496" s="9" t="s">
        <v>7164</v>
      </c>
      <c r="J1496" s="10">
        <v>0.1529849</v>
      </c>
    </row>
    <row r="1497">
      <c r="A1497" s="6" t="s">
        <v>7165</v>
      </c>
      <c r="B1497" s="6" t="s">
        <v>3259</v>
      </c>
      <c r="C1497" s="7">
        <v>1.593133554E9</v>
      </c>
      <c r="D1497" s="8">
        <f t="shared" si="1"/>
        <v>44007.83743</v>
      </c>
      <c r="E1497" s="9" t="s">
        <v>7166</v>
      </c>
      <c r="F1497" s="9" t="s">
        <v>7167</v>
      </c>
      <c r="G1497" s="6" t="s">
        <v>7168</v>
      </c>
      <c r="H1497" s="14" t="b">
        <v>0</v>
      </c>
      <c r="I1497" s="9" t="s">
        <v>7169</v>
      </c>
      <c r="J1497" s="10">
        <v>0.15296678</v>
      </c>
    </row>
    <row r="1498">
      <c r="A1498" s="6" t="s">
        <v>7170</v>
      </c>
      <c r="B1498" s="6" t="s">
        <v>987</v>
      </c>
      <c r="C1498" s="7">
        <v>1.593451901E9</v>
      </c>
      <c r="D1498" s="8">
        <f t="shared" si="1"/>
        <v>44011.522</v>
      </c>
      <c r="E1498" s="9" t="s">
        <v>23</v>
      </c>
      <c r="F1498" s="9" t="s">
        <v>7171</v>
      </c>
      <c r="G1498" s="6" t="s">
        <v>7172</v>
      </c>
      <c r="H1498" s="14" t="b">
        <v>0</v>
      </c>
      <c r="I1498" s="9" t="s">
        <v>7173</v>
      </c>
      <c r="J1498" s="10">
        <v>0.15289073</v>
      </c>
    </row>
    <row r="1499">
      <c r="A1499" s="6" t="s">
        <v>7174</v>
      </c>
      <c r="B1499" s="6" t="s">
        <v>1148</v>
      </c>
      <c r="C1499" s="7">
        <v>1.591133114E9</v>
      </c>
      <c r="D1499" s="8">
        <f t="shared" si="1"/>
        <v>43984.68419</v>
      </c>
      <c r="E1499" s="9" t="s">
        <v>12</v>
      </c>
      <c r="F1499" s="9" t="s">
        <v>7175</v>
      </c>
      <c r="G1499" s="6" t="s">
        <v>7176</v>
      </c>
      <c r="H1499" s="14" t="b">
        <v>0</v>
      </c>
      <c r="I1499" s="9" t="s">
        <v>7177</v>
      </c>
      <c r="J1499" s="10">
        <v>0.15284945</v>
      </c>
    </row>
    <row r="1500">
      <c r="A1500" s="6" t="s">
        <v>7178</v>
      </c>
      <c r="B1500" s="6" t="s">
        <v>3996</v>
      </c>
      <c r="C1500" s="7">
        <v>1.591388479E9</v>
      </c>
      <c r="D1500" s="8">
        <f t="shared" si="1"/>
        <v>43987.6398</v>
      </c>
      <c r="E1500" s="9" t="s">
        <v>222</v>
      </c>
      <c r="F1500" s="9" t="s">
        <v>7179</v>
      </c>
      <c r="G1500" s="6" t="s">
        <v>7180</v>
      </c>
      <c r="H1500" s="14" t="b">
        <v>0</v>
      </c>
      <c r="I1500" s="9" t="s">
        <v>7181</v>
      </c>
      <c r="J1500" s="10">
        <v>0.15280439</v>
      </c>
    </row>
    <row r="1501">
      <c r="A1501" s="6" t="s">
        <v>7182</v>
      </c>
      <c r="B1501" s="6" t="s">
        <v>930</v>
      </c>
      <c r="C1501" s="7">
        <v>1.593396594E9</v>
      </c>
      <c r="D1501" s="8">
        <f t="shared" si="1"/>
        <v>44010.88188</v>
      </c>
      <c r="E1501" s="9" t="s">
        <v>413</v>
      </c>
      <c r="F1501" s="9" t="s">
        <v>7183</v>
      </c>
      <c r="G1501" s="6" t="s">
        <v>7184</v>
      </c>
      <c r="H1501" s="14" t="b">
        <v>0</v>
      </c>
      <c r="I1501" s="9" t="s">
        <v>7185</v>
      </c>
      <c r="J1501" s="10">
        <v>0.15272</v>
      </c>
    </row>
    <row r="1502">
      <c r="A1502" s="6" t="s">
        <v>7186</v>
      </c>
      <c r="B1502" s="6" t="s">
        <v>7187</v>
      </c>
      <c r="C1502" s="7">
        <v>1.591464325E9</v>
      </c>
      <c r="D1502" s="8">
        <f t="shared" si="1"/>
        <v>43988.51765</v>
      </c>
      <c r="E1502" s="9" t="s">
        <v>23</v>
      </c>
      <c r="F1502" s="9" t="s">
        <v>7188</v>
      </c>
      <c r="G1502" s="6" t="s">
        <v>7189</v>
      </c>
      <c r="H1502" s="14" t="b">
        <v>0</v>
      </c>
      <c r="I1502" s="9" t="s">
        <v>7190</v>
      </c>
      <c r="J1502" s="10">
        <v>0.1526985</v>
      </c>
    </row>
    <row r="1503">
      <c r="A1503" s="6" t="s">
        <v>7191</v>
      </c>
      <c r="B1503" s="6" t="s">
        <v>4080</v>
      </c>
      <c r="C1503" s="7">
        <v>1.592228547E9</v>
      </c>
      <c r="D1503" s="8">
        <f t="shared" si="1"/>
        <v>43997.36281</v>
      </c>
      <c r="E1503" s="9" t="s">
        <v>111</v>
      </c>
      <c r="F1503" s="9" t="s">
        <v>7192</v>
      </c>
      <c r="G1503" s="6" t="s">
        <v>7193</v>
      </c>
      <c r="H1503" s="14" t="b">
        <v>0</v>
      </c>
      <c r="I1503" s="9" t="s">
        <v>7194</v>
      </c>
      <c r="J1503" s="10">
        <v>0.15249068</v>
      </c>
    </row>
    <row r="1504">
      <c r="A1504" s="6" t="s">
        <v>7195</v>
      </c>
      <c r="B1504" s="6" t="s">
        <v>1359</v>
      </c>
      <c r="C1504" s="7">
        <v>1.593141986E9</v>
      </c>
      <c r="D1504" s="8">
        <f t="shared" si="1"/>
        <v>44007.93502</v>
      </c>
      <c r="E1504" s="9" t="s">
        <v>36</v>
      </c>
      <c r="F1504" s="9" t="s">
        <v>7196</v>
      </c>
      <c r="G1504" s="6" t="s">
        <v>7197</v>
      </c>
      <c r="H1504" s="14" t="b">
        <v>0</v>
      </c>
      <c r="I1504" s="9" t="s">
        <v>7198</v>
      </c>
      <c r="J1504" s="10">
        <v>0.15233177</v>
      </c>
    </row>
    <row r="1505">
      <c r="A1505" s="6" t="s">
        <v>7199</v>
      </c>
      <c r="B1505" s="6" t="s">
        <v>1041</v>
      </c>
      <c r="C1505" s="7">
        <v>1.591642025E9</v>
      </c>
      <c r="D1505" s="8">
        <f t="shared" si="1"/>
        <v>43990.57436</v>
      </c>
      <c r="E1505" s="9" t="s">
        <v>23</v>
      </c>
      <c r="F1505" s="9" t="s">
        <v>7200</v>
      </c>
      <c r="G1505" s="6" t="s">
        <v>7201</v>
      </c>
      <c r="H1505" s="14" t="b">
        <v>0</v>
      </c>
      <c r="I1505" s="9" t="s">
        <v>7202</v>
      </c>
      <c r="J1505" s="10">
        <v>0.15217556</v>
      </c>
    </row>
    <row r="1506">
      <c r="A1506" s="6" t="s">
        <v>7203</v>
      </c>
      <c r="B1506" s="6" t="s">
        <v>930</v>
      </c>
      <c r="C1506" s="7">
        <v>1.592330221E9</v>
      </c>
      <c r="D1506" s="8">
        <f t="shared" si="1"/>
        <v>43998.53959</v>
      </c>
      <c r="E1506" s="9" t="s">
        <v>6513</v>
      </c>
      <c r="F1506" s="9" t="s">
        <v>7204</v>
      </c>
      <c r="G1506" s="6" t="s">
        <v>7205</v>
      </c>
      <c r="H1506" s="14" t="b">
        <v>0</v>
      </c>
      <c r="I1506" s="9" t="s">
        <v>7206</v>
      </c>
      <c r="J1506" s="10">
        <v>0.15211913</v>
      </c>
    </row>
    <row r="1507">
      <c r="A1507" s="6" t="s">
        <v>7207</v>
      </c>
      <c r="B1507" s="6" t="s">
        <v>7208</v>
      </c>
      <c r="C1507" s="7">
        <v>1.592260653E9</v>
      </c>
      <c r="D1507" s="8">
        <f t="shared" si="1"/>
        <v>43997.73441</v>
      </c>
      <c r="E1507" s="9" t="s">
        <v>12</v>
      </c>
      <c r="F1507" s="9" t="s">
        <v>7209</v>
      </c>
      <c r="G1507" s="6" t="s">
        <v>7210</v>
      </c>
      <c r="H1507" s="14" t="b">
        <v>0</v>
      </c>
      <c r="I1507" s="9" t="s">
        <v>7211</v>
      </c>
      <c r="J1507" s="10">
        <v>0.15208781</v>
      </c>
    </row>
    <row r="1508">
      <c r="A1508" s="5" t="s">
        <v>7212</v>
      </c>
      <c r="B1508" s="6" t="s">
        <v>991</v>
      </c>
      <c r="C1508" s="7">
        <v>1.591645616E9</v>
      </c>
      <c r="D1508" s="8">
        <f t="shared" si="1"/>
        <v>43990.61593</v>
      </c>
      <c r="E1508" s="9" t="s">
        <v>4925</v>
      </c>
      <c r="F1508" s="9" t="s">
        <v>7213</v>
      </c>
      <c r="G1508" s="6" t="s">
        <v>7214</v>
      </c>
      <c r="H1508" s="14" t="b">
        <v>0</v>
      </c>
      <c r="I1508" s="9" t="s">
        <v>7215</v>
      </c>
      <c r="J1508" s="10">
        <v>0.15204355</v>
      </c>
    </row>
    <row r="1509">
      <c r="A1509" s="6" t="s">
        <v>7216</v>
      </c>
      <c r="B1509" s="6" t="s">
        <v>7217</v>
      </c>
      <c r="C1509" s="7">
        <v>1.591048919E9</v>
      </c>
      <c r="D1509" s="8">
        <f t="shared" si="1"/>
        <v>43983.70971</v>
      </c>
      <c r="E1509" s="9" t="s">
        <v>1124</v>
      </c>
      <c r="F1509" s="9" t="s">
        <v>7218</v>
      </c>
      <c r="G1509" s="6" t="s">
        <v>7219</v>
      </c>
      <c r="H1509" s="14" t="b">
        <v>0</v>
      </c>
      <c r="I1509" s="9" t="s">
        <v>7220</v>
      </c>
      <c r="J1509" s="10">
        <v>0.15198949</v>
      </c>
    </row>
    <row r="1510">
      <c r="A1510" s="12" t="s">
        <v>7221</v>
      </c>
      <c r="B1510" s="6" t="s">
        <v>1156</v>
      </c>
      <c r="C1510" s="7">
        <v>1.591655948E9</v>
      </c>
      <c r="D1510" s="8">
        <f t="shared" si="1"/>
        <v>43990.73551</v>
      </c>
      <c r="E1510" s="9" t="s">
        <v>274</v>
      </c>
      <c r="F1510" s="9" t="s">
        <v>7222</v>
      </c>
      <c r="G1510" s="6" t="s">
        <v>7223</v>
      </c>
      <c r="H1510" s="14" t="b">
        <v>0</v>
      </c>
      <c r="I1510" s="9" t="s">
        <v>7224</v>
      </c>
      <c r="J1510" s="10">
        <v>0.15195271</v>
      </c>
    </row>
    <row r="1511">
      <c r="A1511" s="6" t="s">
        <v>7225</v>
      </c>
      <c r="B1511" s="6" t="s">
        <v>7226</v>
      </c>
      <c r="C1511" s="7">
        <v>1.591253201E9</v>
      </c>
      <c r="D1511" s="8">
        <f t="shared" si="1"/>
        <v>43986.07409</v>
      </c>
      <c r="E1511" s="9" t="s">
        <v>23</v>
      </c>
      <c r="F1511" s="9" t="s">
        <v>7227</v>
      </c>
      <c r="G1511" s="6" t="s">
        <v>7228</v>
      </c>
      <c r="H1511" s="14" t="b">
        <v>0</v>
      </c>
      <c r="I1511" s="9" t="s">
        <v>7229</v>
      </c>
      <c r="J1511" s="10">
        <v>0.15192997</v>
      </c>
    </row>
    <row r="1512">
      <c r="A1512" s="6" t="s">
        <v>7230</v>
      </c>
      <c r="B1512" s="6" t="s">
        <v>1522</v>
      </c>
      <c r="C1512" s="7">
        <v>1.591822235E9</v>
      </c>
      <c r="D1512" s="8">
        <f t="shared" si="1"/>
        <v>43992.66013</v>
      </c>
      <c r="E1512" s="9" t="s">
        <v>23</v>
      </c>
      <c r="F1512" s="9" t="s">
        <v>7231</v>
      </c>
      <c r="G1512" s="6" t="s">
        <v>7232</v>
      </c>
      <c r="H1512" s="14" t="b">
        <v>0</v>
      </c>
      <c r="I1512" s="9" t="s">
        <v>7233</v>
      </c>
      <c r="J1512" s="10">
        <v>0.15191102</v>
      </c>
    </row>
    <row r="1513">
      <c r="A1513" s="6" t="s">
        <v>7234</v>
      </c>
      <c r="B1513" s="6" t="s">
        <v>3249</v>
      </c>
      <c r="C1513" s="7">
        <v>1.59224573E9</v>
      </c>
      <c r="D1513" s="8">
        <f t="shared" si="1"/>
        <v>43997.56169</v>
      </c>
      <c r="E1513" s="9" t="s">
        <v>2764</v>
      </c>
      <c r="F1513" s="9" t="s">
        <v>7235</v>
      </c>
      <c r="G1513" s="6" t="s">
        <v>7236</v>
      </c>
      <c r="H1513" s="14" t="b">
        <v>0</v>
      </c>
      <c r="I1513" s="9" t="s">
        <v>7237</v>
      </c>
      <c r="J1513" s="10">
        <v>0.15182263</v>
      </c>
    </row>
    <row r="1514">
      <c r="A1514" s="6" t="s">
        <v>7238</v>
      </c>
      <c r="B1514" s="6" t="s">
        <v>930</v>
      </c>
      <c r="C1514" s="7">
        <v>1.591304178E9</v>
      </c>
      <c r="D1514" s="8">
        <f t="shared" si="1"/>
        <v>43986.6641</v>
      </c>
      <c r="E1514" s="9" t="s">
        <v>7239</v>
      </c>
      <c r="F1514" s="9" t="s">
        <v>7240</v>
      </c>
      <c r="G1514" s="6" t="s">
        <v>7241</v>
      </c>
      <c r="H1514" s="14" t="b">
        <v>0</v>
      </c>
      <c r="I1514" s="9" t="s">
        <v>7242</v>
      </c>
      <c r="J1514" s="10">
        <v>0.15177737</v>
      </c>
    </row>
    <row r="1515">
      <c r="A1515" s="6" t="s">
        <v>7243</v>
      </c>
      <c r="B1515" s="6" t="s">
        <v>1057</v>
      </c>
      <c r="C1515" s="7">
        <v>1.593461043E9</v>
      </c>
      <c r="D1515" s="8">
        <f t="shared" si="1"/>
        <v>44011.62781</v>
      </c>
      <c r="E1515" s="9" t="s">
        <v>111</v>
      </c>
      <c r="F1515" s="9" t="s">
        <v>7244</v>
      </c>
      <c r="G1515" s="6" t="s">
        <v>7245</v>
      </c>
      <c r="H1515" s="14" t="b">
        <v>0</v>
      </c>
      <c r="I1515" s="9" t="s">
        <v>7246</v>
      </c>
      <c r="J1515" s="10">
        <v>0.15174064</v>
      </c>
    </row>
    <row r="1516">
      <c r="A1516" s="6" t="s">
        <v>7247</v>
      </c>
      <c r="B1516" s="6" t="s">
        <v>991</v>
      </c>
      <c r="C1516" s="7">
        <v>1.591488458E9</v>
      </c>
      <c r="D1516" s="8">
        <f t="shared" si="1"/>
        <v>43988.79697</v>
      </c>
      <c r="E1516" s="9" t="s">
        <v>6903</v>
      </c>
      <c r="F1516" s="9" t="s">
        <v>7248</v>
      </c>
      <c r="G1516" s="6" t="s">
        <v>7249</v>
      </c>
      <c r="H1516" s="14" t="b">
        <v>0</v>
      </c>
      <c r="I1516" s="9" t="s">
        <v>7250</v>
      </c>
      <c r="J1516" s="10">
        <v>0.15163316</v>
      </c>
    </row>
    <row r="1517">
      <c r="A1517" s="6" t="s">
        <v>7251</v>
      </c>
      <c r="B1517" s="6" t="s">
        <v>7252</v>
      </c>
      <c r="C1517" s="7">
        <v>1.5913885E9</v>
      </c>
      <c r="D1517" s="8">
        <f t="shared" si="1"/>
        <v>43987.64005</v>
      </c>
      <c r="E1517" s="9" t="s">
        <v>17</v>
      </c>
      <c r="F1517" s="9" t="s">
        <v>7253</v>
      </c>
      <c r="G1517" s="6" t="s">
        <v>7254</v>
      </c>
      <c r="H1517" s="14" t="b">
        <v>0</v>
      </c>
      <c r="I1517" s="9" t="s">
        <v>7255</v>
      </c>
      <c r="J1517" s="10">
        <v>0.15158887</v>
      </c>
    </row>
    <row r="1518">
      <c r="A1518" s="6" t="s">
        <v>7256</v>
      </c>
      <c r="B1518" s="6" t="s">
        <v>7257</v>
      </c>
      <c r="C1518" s="7">
        <v>1.59154798E9</v>
      </c>
      <c r="D1518" s="8">
        <f t="shared" si="1"/>
        <v>43989.48588</v>
      </c>
      <c r="E1518" s="6" t="s">
        <v>32</v>
      </c>
      <c r="F1518" s="9" t="s">
        <v>7258</v>
      </c>
      <c r="G1518" s="6" t="s">
        <v>7259</v>
      </c>
      <c r="H1518" s="14" t="b">
        <v>1</v>
      </c>
      <c r="I1518" s="9" t="s">
        <v>7258</v>
      </c>
      <c r="J1518" s="10">
        <v>0.15153225</v>
      </c>
    </row>
    <row r="1519">
      <c r="A1519" s="6" t="s">
        <v>7260</v>
      </c>
      <c r="B1519" s="6" t="s">
        <v>1148</v>
      </c>
      <c r="C1519" s="7">
        <v>1.59234132E9</v>
      </c>
      <c r="D1519" s="8">
        <f t="shared" si="1"/>
        <v>43998.66806</v>
      </c>
      <c r="E1519" s="9" t="s">
        <v>12</v>
      </c>
      <c r="F1519" s="9" t="s">
        <v>7261</v>
      </c>
      <c r="G1519" s="6" t="s">
        <v>7262</v>
      </c>
      <c r="H1519" s="14" t="b">
        <v>0</v>
      </c>
      <c r="I1519" s="9" t="s">
        <v>7263</v>
      </c>
      <c r="J1519" s="10">
        <v>0.15150431</v>
      </c>
    </row>
    <row r="1520">
      <c r="A1520" s="6" t="s">
        <v>7264</v>
      </c>
      <c r="B1520" s="6" t="s">
        <v>3571</v>
      </c>
      <c r="C1520" s="7">
        <v>1.592597352E9</v>
      </c>
      <c r="D1520" s="8">
        <f t="shared" si="1"/>
        <v>44001.63139</v>
      </c>
      <c r="E1520" s="9" t="s">
        <v>97</v>
      </c>
      <c r="F1520" s="9" t="s">
        <v>7265</v>
      </c>
      <c r="G1520" s="6" t="s">
        <v>7266</v>
      </c>
      <c r="H1520" s="14" t="b">
        <v>0</v>
      </c>
      <c r="I1520" s="9" t="s">
        <v>7267</v>
      </c>
      <c r="J1520" s="10">
        <v>0.1514879</v>
      </c>
    </row>
    <row r="1521">
      <c r="A1521" s="6" t="s">
        <v>7268</v>
      </c>
      <c r="B1521" s="6" t="s">
        <v>1057</v>
      </c>
      <c r="C1521" s="7">
        <v>1.593459294E9</v>
      </c>
      <c r="D1521" s="8">
        <f t="shared" si="1"/>
        <v>44011.60757</v>
      </c>
      <c r="E1521" s="9" t="s">
        <v>1688</v>
      </c>
      <c r="F1521" s="9" t="s">
        <v>7269</v>
      </c>
      <c r="G1521" s="6" t="s">
        <v>7270</v>
      </c>
      <c r="H1521" s="14" t="b">
        <v>0</v>
      </c>
      <c r="I1521" s="9" t="s">
        <v>7271</v>
      </c>
      <c r="J1521" s="10">
        <v>0.15143174</v>
      </c>
    </row>
    <row r="1522">
      <c r="A1522" s="6" t="s">
        <v>7272</v>
      </c>
      <c r="B1522" s="6" t="s">
        <v>1345</v>
      </c>
      <c r="C1522" s="7">
        <v>1.591572717E9</v>
      </c>
      <c r="D1522" s="8">
        <f t="shared" si="1"/>
        <v>43989.77219</v>
      </c>
      <c r="E1522" s="9" t="s">
        <v>23</v>
      </c>
      <c r="F1522" s="9" t="s">
        <v>7273</v>
      </c>
      <c r="G1522" s="6" t="s">
        <v>7274</v>
      </c>
      <c r="H1522" s="14" t="b">
        <v>0</v>
      </c>
      <c r="I1522" s="9" t="s">
        <v>7275</v>
      </c>
      <c r="J1522" s="10">
        <v>0.15143076</v>
      </c>
    </row>
    <row r="1523">
      <c r="A1523" s="6" t="s">
        <v>7276</v>
      </c>
      <c r="B1523" s="6" t="s">
        <v>857</v>
      </c>
      <c r="C1523" s="7">
        <v>1.591209395E9</v>
      </c>
      <c r="D1523" s="8">
        <f t="shared" si="1"/>
        <v>43985.56707</v>
      </c>
      <c r="E1523" s="6" t="s">
        <v>1469</v>
      </c>
      <c r="F1523" s="9" t="s">
        <v>7277</v>
      </c>
      <c r="G1523" s="6" t="s">
        <v>7278</v>
      </c>
      <c r="H1523" s="14" t="b">
        <v>0</v>
      </c>
      <c r="I1523" s="9" t="s">
        <v>7279</v>
      </c>
      <c r="J1523" s="10">
        <v>0.15132032</v>
      </c>
    </row>
    <row r="1524">
      <c r="A1524" s="6" t="s">
        <v>7280</v>
      </c>
      <c r="B1524" s="6" t="s">
        <v>1057</v>
      </c>
      <c r="C1524" s="7">
        <v>1.592871964E9</v>
      </c>
      <c r="D1524" s="8">
        <f t="shared" si="1"/>
        <v>44004.80977</v>
      </c>
      <c r="E1524" s="9" t="s">
        <v>1688</v>
      </c>
      <c r="F1524" s="9" t="s">
        <v>7281</v>
      </c>
      <c r="G1524" s="6" t="s">
        <v>7282</v>
      </c>
      <c r="H1524" s="14" t="b">
        <v>0</v>
      </c>
      <c r="I1524" s="9" t="s">
        <v>7283</v>
      </c>
      <c r="J1524" s="10">
        <v>0.15128146</v>
      </c>
    </row>
    <row r="1525">
      <c r="A1525" s="6" t="s">
        <v>7284</v>
      </c>
      <c r="B1525" s="6" t="s">
        <v>930</v>
      </c>
      <c r="C1525" s="7">
        <v>1.591117578E9</v>
      </c>
      <c r="D1525" s="8">
        <f t="shared" si="1"/>
        <v>43984.50438</v>
      </c>
      <c r="E1525" s="9" t="s">
        <v>2227</v>
      </c>
      <c r="F1525" s="9" t="s">
        <v>7285</v>
      </c>
      <c r="G1525" s="6" t="s">
        <v>7286</v>
      </c>
      <c r="H1525" s="14" t="b">
        <v>0</v>
      </c>
      <c r="I1525" s="9" t="s">
        <v>7287</v>
      </c>
      <c r="J1525" s="10">
        <v>0.15124181</v>
      </c>
    </row>
    <row r="1526">
      <c r="A1526" s="6" t="s">
        <v>7288</v>
      </c>
      <c r="B1526" s="6" t="s">
        <v>7289</v>
      </c>
      <c r="C1526" s="7">
        <v>1.591415463E9</v>
      </c>
      <c r="D1526" s="8">
        <f t="shared" si="1"/>
        <v>43987.95212</v>
      </c>
      <c r="E1526" s="9" t="s">
        <v>7290</v>
      </c>
      <c r="F1526" s="9" t="s">
        <v>7291</v>
      </c>
      <c r="G1526" s="6" t="s">
        <v>7292</v>
      </c>
      <c r="H1526" s="14" t="b">
        <v>0</v>
      </c>
      <c r="I1526" s="9" t="s">
        <v>7293</v>
      </c>
      <c r="J1526" s="10">
        <v>0.1511086</v>
      </c>
    </row>
    <row r="1527">
      <c r="A1527" s="6" t="s">
        <v>7294</v>
      </c>
      <c r="B1527" s="6" t="s">
        <v>1327</v>
      </c>
      <c r="C1527" s="7">
        <v>1.593003678E9</v>
      </c>
      <c r="D1527" s="8">
        <f t="shared" si="1"/>
        <v>44006.33424</v>
      </c>
      <c r="E1527" s="9" t="s">
        <v>1688</v>
      </c>
      <c r="F1527" s="9" t="s">
        <v>7295</v>
      </c>
      <c r="G1527" s="6" t="s">
        <v>7296</v>
      </c>
      <c r="H1527" s="14" t="b">
        <v>0</v>
      </c>
      <c r="I1527" s="9" t="s">
        <v>7297</v>
      </c>
      <c r="J1527" s="10">
        <v>0.15105951</v>
      </c>
    </row>
    <row r="1528">
      <c r="A1528" s="6" t="s">
        <v>7298</v>
      </c>
      <c r="B1528" s="6" t="s">
        <v>1463</v>
      </c>
      <c r="C1528" s="7">
        <v>1.593436823E9</v>
      </c>
      <c r="D1528" s="8">
        <f t="shared" si="1"/>
        <v>44011.34749</v>
      </c>
      <c r="E1528" s="9" t="s">
        <v>111</v>
      </c>
      <c r="F1528" s="9" t="s">
        <v>7299</v>
      </c>
      <c r="G1528" s="6" t="s">
        <v>7300</v>
      </c>
      <c r="H1528" s="14" t="b">
        <v>0</v>
      </c>
      <c r="I1528" s="9" t="s">
        <v>7301</v>
      </c>
      <c r="J1528" s="10">
        <v>0.15088297</v>
      </c>
    </row>
    <row r="1529">
      <c r="A1529" s="6" t="s">
        <v>7302</v>
      </c>
      <c r="B1529" s="6" t="s">
        <v>1281</v>
      </c>
      <c r="C1529" s="7">
        <v>1.591703944E9</v>
      </c>
      <c r="D1529" s="8">
        <f t="shared" si="1"/>
        <v>43991.29102</v>
      </c>
      <c r="E1529" s="9" t="s">
        <v>1605</v>
      </c>
      <c r="F1529" s="9" t="s">
        <v>7303</v>
      </c>
      <c r="G1529" s="6" t="s">
        <v>7304</v>
      </c>
      <c r="H1529" s="14" t="b">
        <v>0</v>
      </c>
      <c r="I1529" s="9" t="s">
        <v>7305</v>
      </c>
      <c r="J1529" s="10">
        <v>0.15087041</v>
      </c>
    </row>
    <row r="1530">
      <c r="A1530" s="6" t="s">
        <v>7306</v>
      </c>
      <c r="B1530" s="6" t="s">
        <v>7307</v>
      </c>
      <c r="C1530" s="7">
        <v>1.59101905E9</v>
      </c>
      <c r="D1530" s="8">
        <f t="shared" si="1"/>
        <v>43983.364</v>
      </c>
      <c r="E1530" s="9" t="s">
        <v>23</v>
      </c>
      <c r="F1530" s="9" t="s">
        <v>7308</v>
      </c>
      <c r="G1530" s="6" t="s">
        <v>7309</v>
      </c>
      <c r="H1530" s="14" t="b">
        <v>0</v>
      </c>
      <c r="I1530" s="9" t="s">
        <v>7310</v>
      </c>
      <c r="J1530" s="10">
        <v>0.15075903</v>
      </c>
    </row>
    <row r="1531">
      <c r="A1531" s="6" t="s">
        <v>7311</v>
      </c>
      <c r="B1531" s="6" t="s">
        <v>930</v>
      </c>
      <c r="C1531" s="7">
        <v>1.591824836E9</v>
      </c>
      <c r="D1531" s="8">
        <f t="shared" si="1"/>
        <v>43992.69023</v>
      </c>
      <c r="E1531" s="9" t="s">
        <v>348</v>
      </c>
      <c r="F1531" s="9" t="s">
        <v>7312</v>
      </c>
      <c r="G1531" s="6" t="s">
        <v>7313</v>
      </c>
      <c r="H1531" s="14" t="b">
        <v>0</v>
      </c>
      <c r="I1531" s="9" t="s">
        <v>7314</v>
      </c>
      <c r="J1531" s="10">
        <v>0.15047696</v>
      </c>
    </row>
    <row r="1532">
      <c r="A1532" s="6" t="s">
        <v>7315</v>
      </c>
      <c r="B1532" s="6" t="s">
        <v>2065</v>
      </c>
      <c r="C1532" s="7">
        <v>1.59339803E9</v>
      </c>
      <c r="D1532" s="8">
        <f t="shared" si="1"/>
        <v>44010.8985</v>
      </c>
      <c r="E1532" s="9" t="s">
        <v>111</v>
      </c>
      <c r="F1532" s="9" t="s">
        <v>7316</v>
      </c>
      <c r="G1532" s="6" t="s">
        <v>7317</v>
      </c>
      <c r="H1532" s="14" t="b">
        <v>0</v>
      </c>
      <c r="I1532" s="9" t="s">
        <v>7318</v>
      </c>
      <c r="J1532" s="10">
        <v>0.15042904</v>
      </c>
    </row>
    <row r="1533">
      <c r="A1533" s="6" t="s">
        <v>7319</v>
      </c>
      <c r="B1533" s="6" t="s">
        <v>7320</v>
      </c>
      <c r="C1533" s="7">
        <v>1.593149227E9</v>
      </c>
      <c r="D1533" s="8">
        <f t="shared" si="1"/>
        <v>44008.01883</v>
      </c>
      <c r="E1533" s="9" t="s">
        <v>111</v>
      </c>
      <c r="F1533" s="9" t="s">
        <v>7321</v>
      </c>
      <c r="G1533" s="6" t="s">
        <v>7322</v>
      </c>
      <c r="H1533" s="14" t="b">
        <v>0</v>
      </c>
      <c r="I1533" s="9" t="s">
        <v>7323</v>
      </c>
      <c r="J1533" s="10">
        <v>0.15032329</v>
      </c>
    </row>
    <row r="1534">
      <c r="A1534" s="6" t="s">
        <v>7324</v>
      </c>
      <c r="B1534" s="6" t="s">
        <v>930</v>
      </c>
      <c r="C1534" s="7">
        <v>1.593193257E9</v>
      </c>
      <c r="D1534" s="8">
        <f t="shared" si="1"/>
        <v>44008.52844</v>
      </c>
      <c r="E1534" s="9" t="s">
        <v>92</v>
      </c>
      <c r="F1534" s="9" t="s">
        <v>7325</v>
      </c>
      <c r="G1534" s="6" t="s">
        <v>7326</v>
      </c>
      <c r="H1534" s="14" t="b">
        <v>0</v>
      </c>
      <c r="I1534" s="9" t="s">
        <v>7327</v>
      </c>
      <c r="J1534" s="10">
        <v>0.15021259</v>
      </c>
    </row>
    <row r="1535">
      <c r="A1535" s="6" t="s">
        <v>7328</v>
      </c>
      <c r="B1535" s="6" t="s">
        <v>862</v>
      </c>
      <c r="C1535" s="7">
        <v>1.591462948E9</v>
      </c>
      <c r="D1535" s="8">
        <f t="shared" si="1"/>
        <v>43988.50171</v>
      </c>
      <c r="E1535" s="9" t="s">
        <v>12</v>
      </c>
      <c r="F1535" s="9" t="s">
        <v>7329</v>
      </c>
      <c r="G1535" s="6" t="s">
        <v>7330</v>
      </c>
      <c r="H1535" s="14" t="b">
        <v>0</v>
      </c>
      <c r="I1535" s="9" t="s">
        <v>7331</v>
      </c>
      <c r="J1535" s="10">
        <v>0.15016879</v>
      </c>
    </row>
    <row r="1536">
      <c r="A1536" s="6" t="s">
        <v>7332</v>
      </c>
      <c r="B1536" s="6" t="s">
        <v>7333</v>
      </c>
      <c r="C1536" s="7">
        <v>1.591137199E9</v>
      </c>
      <c r="D1536" s="8">
        <f t="shared" si="1"/>
        <v>43984.73147</v>
      </c>
      <c r="E1536" s="6" t="s">
        <v>32</v>
      </c>
      <c r="F1536" s="9" t="s">
        <v>7334</v>
      </c>
      <c r="G1536" s="6" t="s">
        <v>7335</v>
      </c>
      <c r="H1536" s="14" t="b">
        <v>1</v>
      </c>
      <c r="I1536" s="9" t="s">
        <v>7334</v>
      </c>
      <c r="J1536" s="10">
        <v>0.15013729</v>
      </c>
    </row>
    <row r="1537">
      <c r="A1537" s="5" t="s">
        <v>7336</v>
      </c>
      <c r="B1537" s="6" t="s">
        <v>7337</v>
      </c>
      <c r="C1537" s="7">
        <v>1.592823919E9</v>
      </c>
      <c r="D1537" s="8">
        <f t="shared" si="1"/>
        <v>44004.25369</v>
      </c>
      <c r="E1537" s="9" t="s">
        <v>4893</v>
      </c>
      <c r="F1537" s="9" t="s">
        <v>7338</v>
      </c>
      <c r="G1537" s="6" t="s">
        <v>7339</v>
      </c>
      <c r="H1537" s="14" t="b">
        <v>0</v>
      </c>
      <c r="I1537" s="9" t="s">
        <v>7340</v>
      </c>
      <c r="J1537" s="10">
        <v>0.15011692</v>
      </c>
    </row>
    <row r="1538">
      <c r="A1538" s="6" t="s">
        <v>7341</v>
      </c>
      <c r="B1538" s="6" t="s">
        <v>930</v>
      </c>
      <c r="C1538" s="7">
        <v>1.592418179E9</v>
      </c>
      <c r="D1538" s="8">
        <f t="shared" si="1"/>
        <v>43999.55763</v>
      </c>
      <c r="E1538" s="9" t="s">
        <v>353</v>
      </c>
      <c r="F1538" s="9" t="s">
        <v>7342</v>
      </c>
      <c r="G1538" s="6" t="s">
        <v>7343</v>
      </c>
      <c r="H1538" s="14" t="b">
        <v>0</v>
      </c>
      <c r="I1538" s="9" t="s">
        <v>7344</v>
      </c>
      <c r="J1538" s="10">
        <v>0.15011212</v>
      </c>
    </row>
    <row r="1539">
      <c r="A1539" s="16" t="s">
        <v>7345</v>
      </c>
      <c r="B1539" s="6" t="s">
        <v>930</v>
      </c>
      <c r="C1539" s="7">
        <v>1.593152024E9</v>
      </c>
      <c r="D1539" s="8">
        <f t="shared" si="1"/>
        <v>44008.0512</v>
      </c>
      <c r="E1539" s="9" t="s">
        <v>413</v>
      </c>
      <c r="F1539" s="9" t="s">
        <v>7346</v>
      </c>
      <c r="G1539" s="6" t="s">
        <v>7347</v>
      </c>
      <c r="H1539" s="14" t="b">
        <v>0</v>
      </c>
      <c r="I1539" s="9" t="s">
        <v>7348</v>
      </c>
      <c r="J1539" s="10">
        <v>0.15008688</v>
      </c>
    </row>
    <row r="1540">
      <c r="A1540" s="6" t="s">
        <v>7349</v>
      </c>
      <c r="B1540" s="6" t="s">
        <v>2065</v>
      </c>
      <c r="C1540" s="7">
        <v>1.592358233E9</v>
      </c>
      <c r="D1540" s="8">
        <f t="shared" si="1"/>
        <v>43998.86381</v>
      </c>
      <c r="E1540" s="9" t="s">
        <v>111</v>
      </c>
      <c r="F1540" s="9" t="s">
        <v>7350</v>
      </c>
      <c r="G1540" s="6" t="s">
        <v>7351</v>
      </c>
      <c r="H1540" s="14" t="b">
        <v>0</v>
      </c>
      <c r="I1540" s="9" t="s">
        <v>7352</v>
      </c>
      <c r="J1540" s="10">
        <v>0.14990745</v>
      </c>
    </row>
    <row r="1541">
      <c r="A1541" s="6" t="s">
        <v>7353</v>
      </c>
      <c r="B1541" s="6" t="s">
        <v>7354</v>
      </c>
      <c r="C1541" s="7">
        <v>1.593284074E9</v>
      </c>
      <c r="D1541" s="8">
        <f t="shared" si="1"/>
        <v>44009.57956</v>
      </c>
      <c r="E1541" s="9" t="s">
        <v>23</v>
      </c>
      <c r="F1541" s="9" t="s">
        <v>7355</v>
      </c>
      <c r="G1541" s="6" t="s">
        <v>7356</v>
      </c>
      <c r="H1541" s="14" t="b">
        <v>0</v>
      </c>
      <c r="I1541" s="9" t="s">
        <v>7355</v>
      </c>
      <c r="J1541" s="10">
        <v>0.14988814</v>
      </c>
    </row>
    <row r="1542">
      <c r="A1542" s="6" t="s">
        <v>7357</v>
      </c>
      <c r="B1542" s="6" t="s">
        <v>1148</v>
      </c>
      <c r="C1542" s="7">
        <v>1.591135049E9</v>
      </c>
      <c r="D1542" s="8">
        <f t="shared" si="1"/>
        <v>43984.70659</v>
      </c>
      <c r="E1542" s="9" t="s">
        <v>12</v>
      </c>
      <c r="F1542" s="9" t="s">
        <v>7358</v>
      </c>
      <c r="G1542" s="6" t="s">
        <v>7359</v>
      </c>
      <c r="H1542" s="14" t="b">
        <v>0</v>
      </c>
      <c r="I1542" s="9" t="s">
        <v>7360</v>
      </c>
      <c r="J1542" s="10">
        <v>0.14988138</v>
      </c>
    </row>
    <row r="1543">
      <c r="A1543" s="6" t="s">
        <v>7361</v>
      </c>
      <c r="B1543" s="6" t="s">
        <v>2530</v>
      </c>
      <c r="C1543" s="7">
        <v>1.591400873E9</v>
      </c>
      <c r="D1543" s="8">
        <f t="shared" si="1"/>
        <v>43987.78325</v>
      </c>
      <c r="E1543" s="9" t="s">
        <v>7362</v>
      </c>
      <c r="F1543" s="9" t="s">
        <v>7363</v>
      </c>
      <c r="G1543" s="6" t="s">
        <v>7364</v>
      </c>
      <c r="H1543" s="14" t="b">
        <v>0</v>
      </c>
      <c r="I1543" s="9" t="s">
        <v>7365</v>
      </c>
      <c r="J1543" s="10">
        <v>0.14983442</v>
      </c>
    </row>
    <row r="1544">
      <c r="A1544" s="6" t="s">
        <v>7361</v>
      </c>
      <c r="B1544" s="6" t="s">
        <v>2530</v>
      </c>
      <c r="C1544" s="7">
        <v>1.591400934E9</v>
      </c>
      <c r="D1544" s="8">
        <f t="shared" si="1"/>
        <v>43987.78396</v>
      </c>
      <c r="E1544" s="6" t="s">
        <v>7366</v>
      </c>
      <c r="F1544" s="9" t="s">
        <v>7367</v>
      </c>
      <c r="G1544" s="6" t="s">
        <v>7368</v>
      </c>
      <c r="H1544" s="14" t="b">
        <v>0</v>
      </c>
      <c r="I1544" s="6" t="s">
        <v>7369</v>
      </c>
      <c r="J1544" s="10">
        <v>0.14983442</v>
      </c>
    </row>
    <row r="1545">
      <c r="A1545" s="6" t="s">
        <v>7370</v>
      </c>
      <c r="B1545" s="6" t="s">
        <v>7371</v>
      </c>
      <c r="C1545" s="7">
        <v>1.593019767E9</v>
      </c>
      <c r="D1545" s="8">
        <f t="shared" si="1"/>
        <v>44006.52045</v>
      </c>
      <c r="E1545" s="6" t="s">
        <v>32</v>
      </c>
      <c r="F1545" s="9" t="s">
        <v>7372</v>
      </c>
      <c r="G1545" s="6" t="s">
        <v>7373</v>
      </c>
      <c r="H1545" s="14" t="b">
        <v>1</v>
      </c>
      <c r="I1545" s="9" t="s">
        <v>7372</v>
      </c>
      <c r="J1545" s="10">
        <v>0.14982605</v>
      </c>
    </row>
    <row r="1546">
      <c r="A1546" s="6" t="s">
        <v>7374</v>
      </c>
      <c r="B1546" s="6" t="s">
        <v>2861</v>
      </c>
      <c r="C1546" s="7">
        <v>1.591154054E9</v>
      </c>
      <c r="D1546" s="8">
        <f t="shared" si="1"/>
        <v>43984.92655</v>
      </c>
      <c r="E1546" s="9" t="s">
        <v>274</v>
      </c>
      <c r="F1546" s="9" t="s">
        <v>7375</v>
      </c>
      <c r="G1546" s="6" t="s">
        <v>7376</v>
      </c>
      <c r="H1546" s="14" t="b">
        <v>0</v>
      </c>
      <c r="I1546" s="9" t="s">
        <v>7377</v>
      </c>
      <c r="J1546" s="10">
        <v>0.14978611</v>
      </c>
    </row>
    <row r="1547">
      <c r="A1547" s="6" t="s">
        <v>7378</v>
      </c>
      <c r="B1547" s="6" t="s">
        <v>7379</v>
      </c>
      <c r="C1547" s="7">
        <v>1.592568911E9</v>
      </c>
      <c r="D1547" s="8">
        <f t="shared" si="1"/>
        <v>44001.30221</v>
      </c>
      <c r="E1547" s="9" t="s">
        <v>7380</v>
      </c>
      <c r="F1547" s="9" t="s">
        <v>7381</v>
      </c>
      <c r="G1547" s="6" t="s">
        <v>7382</v>
      </c>
      <c r="H1547" s="14" t="b">
        <v>0</v>
      </c>
      <c r="I1547" s="9" t="s">
        <v>7383</v>
      </c>
      <c r="J1547" s="10">
        <v>0.14976996</v>
      </c>
    </row>
    <row r="1548">
      <c r="A1548" s="6" t="s">
        <v>7384</v>
      </c>
      <c r="B1548" s="6" t="s">
        <v>1041</v>
      </c>
      <c r="C1548" s="7">
        <v>1.59257688E9</v>
      </c>
      <c r="D1548" s="8">
        <f t="shared" si="1"/>
        <v>44001.39444</v>
      </c>
      <c r="E1548" s="9" t="s">
        <v>23</v>
      </c>
      <c r="F1548" s="9" t="s">
        <v>7385</v>
      </c>
      <c r="G1548" s="6" t="s">
        <v>7386</v>
      </c>
      <c r="H1548" s="14" t="b">
        <v>0</v>
      </c>
      <c r="I1548" s="9" t="s">
        <v>7387</v>
      </c>
      <c r="J1548" s="10">
        <v>0.14974678</v>
      </c>
    </row>
    <row r="1549">
      <c r="A1549" s="6" t="s">
        <v>7388</v>
      </c>
      <c r="B1549" s="6" t="s">
        <v>7389</v>
      </c>
      <c r="C1549" s="7">
        <v>1.591365548E9</v>
      </c>
      <c r="D1549" s="8">
        <f t="shared" si="1"/>
        <v>43987.3744</v>
      </c>
      <c r="E1549" s="9" t="s">
        <v>23</v>
      </c>
      <c r="F1549" s="9" t="s">
        <v>7390</v>
      </c>
      <c r="G1549" s="6" t="s">
        <v>7391</v>
      </c>
      <c r="H1549" s="14" t="b">
        <v>0</v>
      </c>
      <c r="I1549" s="9" t="s">
        <v>7392</v>
      </c>
      <c r="J1549" s="10">
        <v>0.14973477</v>
      </c>
    </row>
    <row r="1550">
      <c r="A1550" s="6" t="s">
        <v>7393</v>
      </c>
      <c r="B1550" s="6" t="s">
        <v>1463</v>
      </c>
      <c r="C1550" s="7">
        <v>1.593551306E9</v>
      </c>
      <c r="D1550" s="8">
        <f t="shared" si="1"/>
        <v>44012.67252</v>
      </c>
      <c r="E1550" s="9" t="s">
        <v>17</v>
      </c>
      <c r="F1550" s="9" t="s">
        <v>7394</v>
      </c>
      <c r="G1550" s="6" t="s">
        <v>7395</v>
      </c>
      <c r="H1550" s="14" t="b">
        <v>0</v>
      </c>
      <c r="I1550" s="9" t="s">
        <v>7396</v>
      </c>
      <c r="J1550" s="10">
        <v>0.14968812</v>
      </c>
    </row>
    <row r="1551">
      <c r="A1551" s="6" t="s">
        <v>7397</v>
      </c>
      <c r="B1551" s="6" t="s">
        <v>987</v>
      </c>
      <c r="C1551" s="7">
        <v>1.592927298E9</v>
      </c>
      <c r="D1551" s="8">
        <f t="shared" si="1"/>
        <v>44005.45021</v>
      </c>
      <c r="E1551" s="9" t="s">
        <v>23</v>
      </c>
      <c r="F1551" s="9" t="s">
        <v>7398</v>
      </c>
      <c r="G1551" s="6" t="s">
        <v>7399</v>
      </c>
      <c r="H1551" s="14" t="b">
        <v>0</v>
      </c>
      <c r="I1551" s="9" t="s">
        <v>7400</v>
      </c>
      <c r="J1551" s="10">
        <v>0.14966926</v>
      </c>
    </row>
    <row r="1552">
      <c r="A1552" s="6" t="s">
        <v>7401</v>
      </c>
      <c r="B1552" s="6" t="s">
        <v>1041</v>
      </c>
      <c r="C1552" s="7">
        <v>1.591366693E9</v>
      </c>
      <c r="D1552" s="8">
        <f t="shared" si="1"/>
        <v>43987.38765</v>
      </c>
      <c r="E1552" s="9" t="s">
        <v>23</v>
      </c>
      <c r="F1552" s="9" t="s">
        <v>7402</v>
      </c>
      <c r="G1552" s="6" t="s">
        <v>7403</v>
      </c>
      <c r="H1552" s="14" t="b">
        <v>0</v>
      </c>
      <c r="I1552" s="9" t="s">
        <v>7404</v>
      </c>
      <c r="J1552" s="10">
        <v>0.14955065</v>
      </c>
    </row>
    <row r="1553">
      <c r="A1553" s="6" t="s">
        <v>7405</v>
      </c>
      <c r="B1553" s="6" t="s">
        <v>1215</v>
      </c>
      <c r="C1553" s="7">
        <v>1.59252114E9</v>
      </c>
      <c r="D1553" s="8">
        <f t="shared" si="1"/>
        <v>44000.74931</v>
      </c>
      <c r="E1553" s="9" t="s">
        <v>23</v>
      </c>
      <c r="F1553" s="9" t="s">
        <v>7406</v>
      </c>
      <c r="G1553" s="6" t="s">
        <v>7407</v>
      </c>
      <c r="H1553" s="14" t="b">
        <v>0</v>
      </c>
      <c r="I1553" s="9" t="s">
        <v>7408</v>
      </c>
      <c r="J1553" s="10">
        <v>0.14953132</v>
      </c>
    </row>
    <row r="1554">
      <c r="A1554" s="6" t="s">
        <v>7409</v>
      </c>
      <c r="B1554" s="6" t="s">
        <v>1239</v>
      </c>
      <c r="C1554" s="7">
        <v>1.591729147E9</v>
      </c>
      <c r="D1554" s="8">
        <f t="shared" si="1"/>
        <v>43991.58272</v>
      </c>
      <c r="E1554" s="9" t="s">
        <v>173</v>
      </c>
      <c r="F1554" s="9" t="s">
        <v>7410</v>
      </c>
      <c r="G1554" s="6" t="s">
        <v>7411</v>
      </c>
      <c r="H1554" s="14" t="b">
        <v>0</v>
      </c>
      <c r="I1554" s="9" t="s">
        <v>7412</v>
      </c>
      <c r="J1554" s="10">
        <v>0.14950459</v>
      </c>
    </row>
    <row r="1555">
      <c r="A1555" s="6" t="s">
        <v>7413</v>
      </c>
      <c r="B1555" s="6" t="s">
        <v>7217</v>
      </c>
      <c r="C1555" s="7">
        <v>1.591583876E9</v>
      </c>
      <c r="D1555" s="8">
        <f t="shared" si="1"/>
        <v>43989.90134</v>
      </c>
      <c r="E1555" s="6" t="s">
        <v>32</v>
      </c>
      <c r="F1555" s="9" t="s">
        <v>7414</v>
      </c>
      <c r="G1555" s="6" t="s">
        <v>7415</v>
      </c>
      <c r="H1555" s="14" t="b">
        <v>1</v>
      </c>
      <c r="I1555" s="9" t="s">
        <v>7414</v>
      </c>
      <c r="J1555" s="10">
        <v>0.14946541</v>
      </c>
    </row>
    <row r="1556">
      <c r="A1556" s="6" t="s">
        <v>7416</v>
      </c>
      <c r="B1556" s="6" t="s">
        <v>1372</v>
      </c>
      <c r="C1556" s="7">
        <v>1.591928168E9</v>
      </c>
      <c r="D1556" s="8">
        <f t="shared" si="1"/>
        <v>43993.8862</v>
      </c>
      <c r="E1556" s="9" t="s">
        <v>17</v>
      </c>
      <c r="F1556" s="9" t="s">
        <v>7417</v>
      </c>
      <c r="G1556" s="6" t="s">
        <v>7418</v>
      </c>
      <c r="H1556" s="14" t="b">
        <v>0</v>
      </c>
      <c r="I1556" s="9" t="s">
        <v>7419</v>
      </c>
      <c r="J1556" s="10">
        <v>0.14939158</v>
      </c>
    </row>
    <row r="1557">
      <c r="A1557" s="6" t="s">
        <v>7420</v>
      </c>
      <c r="B1557" s="6" t="s">
        <v>1795</v>
      </c>
      <c r="C1557" s="7">
        <v>1.591295785E9</v>
      </c>
      <c r="D1557" s="8">
        <f t="shared" si="1"/>
        <v>43986.56696</v>
      </c>
      <c r="E1557" s="6" t="s">
        <v>32</v>
      </c>
      <c r="F1557" s="9" t="s">
        <v>7421</v>
      </c>
      <c r="G1557" s="6" t="s">
        <v>7422</v>
      </c>
      <c r="H1557" s="14" t="b">
        <v>1</v>
      </c>
      <c r="I1557" s="9" t="s">
        <v>7421</v>
      </c>
      <c r="J1557" s="10">
        <v>0.14937276</v>
      </c>
    </row>
    <row r="1558">
      <c r="A1558" s="6" t="s">
        <v>7423</v>
      </c>
      <c r="B1558" s="6" t="s">
        <v>7424</v>
      </c>
      <c r="C1558" s="7">
        <v>1.591436772E9</v>
      </c>
      <c r="D1558" s="8">
        <f t="shared" si="1"/>
        <v>43988.19875</v>
      </c>
      <c r="E1558" s="9" t="s">
        <v>23</v>
      </c>
      <c r="F1558" s="9" t="s">
        <v>7425</v>
      </c>
      <c r="G1558" s="6" t="s">
        <v>7426</v>
      </c>
      <c r="H1558" s="14" t="b">
        <v>0</v>
      </c>
      <c r="I1558" s="9" t="s">
        <v>7427</v>
      </c>
      <c r="J1558" s="10">
        <v>0.14934495</v>
      </c>
    </row>
    <row r="1559">
      <c r="A1559" s="6" t="s">
        <v>7428</v>
      </c>
      <c r="B1559" s="6" t="s">
        <v>1522</v>
      </c>
      <c r="C1559" s="7">
        <v>1.591476132E9</v>
      </c>
      <c r="D1559" s="8">
        <f t="shared" si="1"/>
        <v>43988.65431</v>
      </c>
      <c r="E1559" s="9" t="s">
        <v>1857</v>
      </c>
      <c r="F1559" s="9" t="s">
        <v>7429</v>
      </c>
      <c r="G1559" s="6" t="s">
        <v>7430</v>
      </c>
      <c r="H1559" s="14" t="b">
        <v>0</v>
      </c>
      <c r="I1559" s="9" t="s">
        <v>7431</v>
      </c>
      <c r="J1559" s="10">
        <v>0.14932938</v>
      </c>
    </row>
    <row r="1560">
      <c r="A1560" s="6" t="s">
        <v>7432</v>
      </c>
      <c r="B1560" s="6" t="s">
        <v>7433</v>
      </c>
      <c r="C1560" s="7">
        <v>1.591283835E9</v>
      </c>
      <c r="D1560" s="8">
        <f t="shared" si="1"/>
        <v>43986.42865</v>
      </c>
      <c r="E1560" s="6" t="s">
        <v>32</v>
      </c>
      <c r="F1560" s="9" t="s">
        <v>7434</v>
      </c>
      <c r="G1560" s="6" t="s">
        <v>7435</v>
      </c>
      <c r="H1560" s="14" t="b">
        <v>1</v>
      </c>
      <c r="I1560" s="9" t="s">
        <v>7434</v>
      </c>
      <c r="J1560" s="10">
        <v>0.14931838</v>
      </c>
    </row>
    <row r="1561">
      <c r="A1561" s="6" t="s">
        <v>7436</v>
      </c>
      <c r="B1561" s="6" t="s">
        <v>1336</v>
      </c>
      <c r="C1561" s="7">
        <v>1.591013974E9</v>
      </c>
      <c r="D1561" s="8">
        <f t="shared" si="1"/>
        <v>43983.30525</v>
      </c>
      <c r="E1561" s="9" t="s">
        <v>23</v>
      </c>
      <c r="F1561" s="9" t="s">
        <v>7437</v>
      </c>
      <c r="G1561" s="6" t="s">
        <v>7438</v>
      </c>
      <c r="H1561" s="14" t="b">
        <v>0</v>
      </c>
      <c r="I1561" s="9" t="s">
        <v>7439</v>
      </c>
      <c r="J1561" s="10">
        <v>0.14923571</v>
      </c>
    </row>
    <row r="1562">
      <c r="A1562" s="6" t="s">
        <v>7440</v>
      </c>
      <c r="B1562" s="6" t="s">
        <v>1057</v>
      </c>
      <c r="C1562" s="7">
        <v>1.592249965E9</v>
      </c>
      <c r="D1562" s="8">
        <f t="shared" si="1"/>
        <v>43997.61071</v>
      </c>
      <c r="E1562" s="9" t="s">
        <v>111</v>
      </c>
      <c r="F1562" s="9" t="s">
        <v>7441</v>
      </c>
      <c r="G1562" s="6" t="s">
        <v>7442</v>
      </c>
      <c r="H1562" s="14" t="b">
        <v>0</v>
      </c>
      <c r="I1562" s="9" t="s">
        <v>7443</v>
      </c>
      <c r="J1562" s="10">
        <v>0.14923301</v>
      </c>
    </row>
    <row r="1563">
      <c r="A1563" s="6" t="s">
        <v>7444</v>
      </c>
      <c r="B1563" s="6" t="s">
        <v>4826</v>
      </c>
      <c r="C1563" s="7">
        <v>1.592077649E9</v>
      </c>
      <c r="D1563" s="8">
        <f t="shared" si="1"/>
        <v>43995.61631</v>
      </c>
      <c r="E1563" s="9" t="s">
        <v>23</v>
      </c>
      <c r="F1563" s="9" t="s">
        <v>7445</v>
      </c>
      <c r="G1563" s="6" t="s">
        <v>7446</v>
      </c>
      <c r="H1563" s="14" t="b">
        <v>0</v>
      </c>
      <c r="I1563" s="9" t="s">
        <v>7445</v>
      </c>
      <c r="J1563" s="10">
        <v>0.14918382</v>
      </c>
    </row>
    <row r="1564">
      <c r="A1564" s="6" t="s">
        <v>7447</v>
      </c>
      <c r="B1564" s="6" t="s">
        <v>930</v>
      </c>
      <c r="C1564" s="7">
        <v>1.593368349E9</v>
      </c>
      <c r="D1564" s="8">
        <f t="shared" si="1"/>
        <v>44010.55497</v>
      </c>
      <c r="E1564" s="9" t="s">
        <v>353</v>
      </c>
      <c r="F1564" s="9" t="s">
        <v>7448</v>
      </c>
      <c r="G1564" s="6" t="s">
        <v>7449</v>
      </c>
      <c r="H1564" s="14" t="b">
        <v>0</v>
      </c>
      <c r="I1564" s="9" t="s">
        <v>7450</v>
      </c>
      <c r="J1564" s="10">
        <v>0.1491767</v>
      </c>
    </row>
    <row r="1565">
      <c r="A1565" s="6" t="s">
        <v>7451</v>
      </c>
      <c r="B1565" s="6" t="s">
        <v>3294</v>
      </c>
      <c r="C1565" s="7">
        <v>1.591703983E9</v>
      </c>
      <c r="D1565" s="8">
        <f t="shared" si="1"/>
        <v>43991.29147</v>
      </c>
      <c r="E1565" s="9" t="s">
        <v>17</v>
      </c>
      <c r="F1565" s="9" t="s">
        <v>7452</v>
      </c>
      <c r="G1565" s="6" t="s">
        <v>7453</v>
      </c>
      <c r="H1565" s="14" t="b">
        <v>0</v>
      </c>
      <c r="I1565" s="9" t="s">
        <v>7454</v>
      </c>
      <c r="J1565" s="10">
        <v>0.14913261</v>
      </c>
    </row>
    <row r="1566">
      <c r="A1566" s="6" t="s">
        <v>7455</v>
      </c>
      <c r="B1566" s="6" t="s">
        <v>3031</v>
      </c>
      <c r="C1566" s="7">
        <v>1.591830488E9</v>
      </c>
      <c r="D1566" s="8">
        <f t="shared" si="1"/>
        <v>43992.75565</v>
      </c>
      <c r="E1566" s="9" t="s">
        <v>12</v>
      </c>
      <c r="F1566" s="9" t="s">
        <v>7456</v>
      </c>
      <c r="G1566" s="6" t="s">
        <v>7457</v>
      </c>
      <c r="H1566" s="14" t="b">
        <v>0</v>
      </c>
      <c r="I1566" s="9" t="s">
        <v>7458</v>
      </c>
      <c r="J1566" s="10">
        <v>0.14913216</v>
      </c>
    </row>
    <row r="1567">
      <c r="A1567" s="6" t="s">
        <v>7459</v>
      </c>
      <c r="B1567" s="6" t="s">
        <v>7460</v>
      </c>
      <c r="C1567" s="7">
        <v>1.59286344E9</v>
      </c>
      <c r="D1567" s="8">
        <f t="shared" si="1"/>
        <v>44004.71111</v>
      </c>
      <c r="E1567" s="9" t="s">
        <v>5619</v>
      </c>
      <c r="F1567" s="9" t="s">
        <v>7461</v>
      </c>
      <c r="G1567" s="6" t="s">
        <v>7462</v>
      </c>
      <c r="H1567" s="14" t="b">
        <v>0</v>
      </c>
      <c r="I1567" s="9" t="s">
        <v>7463</v>
      </c>
      <c r="J1567" s="10">
        <v>0.1490581</v>
      </c>
    </row>
    <row r="1568">
      <c r="A1568" s="6" t="s">
        <v>7464</v>
      </c>
      <c r="B1568" s="6" t="s">
        <v>1041</v>
      </c>
      <c r="C1568" s="7">
        <v>1.592439186E9</v>
      </c>
      <c r="D1568" s="8">
        <f t="shared" si="1"/>
        <v>43999.80076</v>
      </c>
      <c r="E1568" s="9" t="s">
        <v>23</v>
      </c>
      <c r="F1568" s="9" t="s">
        <v>7465</v>
      </c>
      <c r="G1568" s="6" t="s">
        <v>7466</v>
      </c>
      <c r="H1568" s="14" t="b">
        <v>0</v>
      </c>
      <c r="I1568" s="9" t="s">
        <v>7467</v>
      </c>
      <c r="J1568" s="10">
        <v>0.14904222</v>
      </c>
    </row>
    <row r="1569">
      <c r="A1569" s="6" t="s">
        <v>7468</v>
      </c>
      <c r="B1569" s="6" t="s">
        <v>7469</v>
      </c>
      <c r="C1569" s="7">
        <v>1.591396024E9</v>
      </c>
      <c r="D1569" s="8">
        <f t="shared" si="1"/>
        <v>43987.72713</v>
      </c>
      <c r="E1569" s="9" t="s">
        <v>111</v>
      </c>
      <c r="F1569" s="9" t="s">
        <v>7470</v>
      </c>
      <c r="G1569" s="6" t="s">
        <v>7471</v>
      </c>
      <c r="H1569" s="14" t="b">
        <v>0</v>
      </c>
      <c r="I1569" s="9" t="s">
        <v>7472</v>
      </c>
      <c r="J1569" s="10">
        <v>0.14884979</v>
      </c>
    </row>
    <row r="1570">
      <c r="A1570" s="6" t="s">
        <v>7473</v>
      </c>
      <c r="B1570" s="6" t="s">
        <v>1312</v>
      </c>
      <c r="C1570" s="7">
        <v>1.591358215E9</v>
      </c>
      <c r="D1570" s="8">
        <f t="shared" si="1"/>
        <v>43987.28953</v>
      </c>
      <c r="E1570" s="6" t="s">
        <v>32</v>
      </c>
      <c r="F1570" s="9" t="s">
        <v>7474</v>
      </c>
      <c r="G1570" s="6" t="s">
        <v>7475</v>
      </c>
      <c r="H1570" s="14" t="b">
        <v>1</v>
      </c>
      <c r="I1570" s="9" t="s">
        <v>7474</v>
      </c>
      <c r="J1570" s="10">
        <v>0.1488488</v>
      </c>
    </row>
    <row r="1571">
      <c r="A1571" s="6" t="s">
        <v>7476</v>
      </c>
      <c r="B1571" s="6" t="s">
        <v>7477</v>
      </c>
      <c r="C1571" s="7">
        <v>1.591555977E9</v>
      </c>
      <c r="D1571" s="8">
        <f t="shared" si="1"/>
        <v>43989.57844</v>
      </c>
      <c r="E1571" s="6" t="s">
        <v>32</v>
      </c>
      <c r="F1571" s="9" t="s">
        <v>7478</v>
      </c>
      <c r="G1571" s="6" t="s">
        <v>7479</v>
      </c>
      <c r="H1571" s="14" t="b">
        <v>1</v>
      </c>
      <c r="I1571" s="9" t="s">
        <v>7478</v>
      </c>
      <c r="J1571" s="10">
        <v>0.14881434</v>
      </c>
    </row>
    <row r="1572">
      <c r="A1572" s="6" t="s">
        <v>7480</v>
      </c>
      <c r="B1572" s="6" t="s">
        <v>6272</v>
      </c>
      <c r="C1572" s="7">
        <v>1.592447448E9</v>
      </c>
      <c r="D1572" s="8">
        <f t="shared" si="1"/>
        <v>43999.89639</v>
      </c>
      <c r="E1572" s="9" t="s">
        <v>264</v>
      </c>
      <c r="F1572" s="9" t="s">
        <v>7481</v>
      </c>
      <c r="G1572" s="6" t="s">
        <v>7482</v>
      </c>
      <c r="H1572" s="14" t="b">
        <v>0</v>
      </c>
      <c r="I1572" s="9" t="s">
        <v>7483</v>
      </c>
      <c r="J1572" s="10">
        <v>0.14877291</v>
      </c>
    </row>
    <row r="1573">
      <c r="A1573" s="6" t="s">
        <v>7480</v>
      </c>
      <c r="B1573" s="6" t="s">
        <v>930</v>
      </c>
      <c r="C1573" s="7">
        <v>1.592257761E9</v>
      </c>
      <c r="D1573" s="8">
        <f t="shared" si="1"/>
        <v>43997.70094</v>
      </c>
      <c r="E1573" s="9" t="s">
        <v>413</v>
      </c>
      <c r="F1573" s="9" t="s">
        <v>7484</v>
      </c>
      <c r="G1573" s="6" t="s">
        <v>7485</v>
      </c>
      <c r="H1573" s="14" t="b">
        <v>0</v>
      </c>
      <c r="I1573" s="9" t="s">
        <v>7486</v>
      </c>
      <c r="J1573" s="10">
        <v>0.14877291</v>
      </c>
    </row>
    <row r="1574">
      <c r="A1574" s="6" t="s">
        <v>7487</v>
      </c>
      <c r="B1574" s="6" t="s">
        <v>1701</v>
      </c>
      <c r="C1574" s="7">
        <v>1.593267371E9</v>
      </c>
      <c r="D1574" s="8">
        <f t="shared" si="1"/>
        <v>44009.38624</v>
      </c>
      <c r="E1574" s="9" t="s">
        <v>7488</v>
      </c>
      <c r="F1574" s="9" t="s">
        <v>7489</v>
      </c>
      <c r="G1574" s="6" t="s">
        <v>7490</v>
      </c>
      <c r="H1574" s="14" t="b">
        <v>0</v>
      </c>
      <c r="I1574" s="9" t="s">
        <v>7489</v>
      </c>
      <c r="J1574" s="10">
        <v>0.14877051</v>
      </c>
    </row>
    <row r="1575">
      <c r="A1575" s="6" t="s">
        <v>7491</v>
      </c>
      <c r="B1575" s="6" t="s">
        <v>3161</v>
      </c>
      <c r="C1575" s="7">
        <v>1.593178841E9</v>
      </c>
      <c r="D1575" s="8">
        <f t="shared" si="1"/>
        <v>44008.36159</v>
      </c>
      <c r="E1575" s="9" t="s">
        <v>92</v>
      </c>
      <c r="F1575" s="9" t="s">
        <v>7492</v>
      </c>
      <c r="G1575" s="6" t="s">
        <v>7493</v>
      </c>
      <c r="H1575" s="14" t="b">
        <v>0</v>
      </c>
      <c r="I1575" s="9" t="s">
        <v>7494</v>
      </c>
      <c r="J1575" s="10">
        <v>0.14874847</v>
      </c>
    </row>
    <row r="1576">
      <c r="A1576" s="6" t="s">
        <v>7495</v>
      </c>
      <c r="B1576" s="6" t="s">
        <v>3259</v>
      </c>
      <c r="C1576" s="7">
        <v>1.591674457E9</v>
      </c>
      <c r="D1576" s="8">
        <f t="shared" si="1"/>
        <v>43990.94973</v>
      </c>
      <c r="E1576" s="9" t="s">
        <v>23</v>
      </c>
      <c r="F1576" s="9" t="s">
        <v>7496</v>
      </c>
      <c r="G1576" s="6" t="s">
        <v>7497</v>
      </c>
      <c r="H1576" s="14" t="b">
        <v>0</v>
      </c>
      <c r="I1576" s="9" t="s">
        <v>7498</v>
      </c>
      <c r="J1576" s="10">
        <v>0.14874566</v>
      </c>
    </row>
    <row r="1577">
      <c r="A1577" s="6" t="s">
        <v>7499</v>
      </c>
      <c r="B1577" s="6" t="s">
        <v>7500</v>
      </c>
      <c r="C1577" s="7">
        <v>1.593396881E9</v>
      </c>
      <c r="D1577" s="8">
        <f t="shared" si="1"/>
        <v>44010.8852</v>
      </c>
      <c r="E1577" s="9" t="s">
        <v>17</v>
      </c>
      <c r="F1577" s="9" t="s">
        <v>7501</v>
      </c>
      <c r="G1577" s="6" t="s">
        <v>7502</v>
      </c>
      <c r="H1577" s="14" t="b">
        <v>0</v>
      </c>
      <c r="I1577" s="9" t="s">
        <v>7503</v>
      </c>
      <c r="J1577" s="10">
        <v>0.14860803</v>
      </c>
    </row>
    <row r="1578">
      <c r="A1578" s="6" t="s">
        <v>7504</v>
      </c>
      <c r="B1578" s="6" t="s">
        <v>2575</v>
      </c>
      <c r="C1578" s="7">
        <v>1.591490745E9</v>
      </c>
      <c r="D1578" s="8">
        <f t="shared" si="1"/>
        <v>43988.82344</v>
      </c>
      <c r="E1578" s="9" t="s">
        <v>23</v>
      </c>
      <c r="F1578" s="9" t="s">
        <v>7505</v>
      </c>
      <c r="G1578" s="6" t="s">
        <v>7506</v>
      </c>
      <c r="H1578" s="14" t="b">
        <v>0</v>
      </c>
      <c r="I1578" s="9" t="s">
        <v>7507</v>
      </c>
      <c r="J1578" s="10">
        <v>0.14845443</v>
      </c>
    </row>
    <row r="1579">
      <c r="A1579" s="6" t="s">
        <v>7508</v>
      </c>
      <c r="B1579" s="6" t="s">
        <v>3294</v>
      </c>
      <c r="C1579" s="7">
        <v>1.593539882E9</v>
      </c>
      <c r="D1579" s="8">
        <f t="shared" si="1"/>
        <v>44012.5403</v>
      </c>
      <c r="E1579" s="9" t="s">
        <v>23</v>
      </c>
      <c r="F1579" s="9" t="s">
        <v>7509</v>
      </c>
      <c r="G1579" s="6" t="s">
        <v>7510</v>
      </c>
      <c r="H1579" s="14" t="b">
        <v>0</v>
      </c>
      <c r="I1579" s="9" t="s">
        <v>7511</v>
      </c>
      <c r="J1579" s="10">
        <v>0.1481783</v>
      </c>
    </row>
    <row r="1580">
      <c r="A1580" s="6" t="s">
        <v>7512</v>
      </c>
      <c r="B1580" s="6" t="s">
        <v>6475</v>
      </c>
      <c r="C1580" s="7">
        <v>1.592593416E9</v>
      </c>
      <c r="D1580" s="8">
        <f t="shared" si="1"/>
        <v>44001.58583</v>
      </c>
      <c r="E1580" s="6" t="s">
        <v>7513</v>
      </c>
      <c r="F1580" s="9" t="s">
        <v>7514</v>
      </c>
      <c r="G1580" s="6" t="s">
        <v>7515</v>
      </c>
      <c r="H1580" s="14" t="b">
        <v>0</v>
      </c>
      <c r="I1580" s="6" t="s">
        <v>7516</v>
      </c>
      <c r="J1580" s="10">
        <v>0.14808337</v>
      </c>
    </row>
    <row r="1581">
      <c r="A1581" s="6" t="s">
        <v>7517</v>
      </c>
      <c r="B1581" s="6" t="s">
        <v>1067</v>
      </c>
      <c r="C1581" s="7">
        <v>1.592996287E9</v>
      </c>
      <c r="D1581" s="8">
        <f t="shared" si="1"/>
        <v>44006.24869</v>
      </c>
      <c r="E1581" s="9" t="s">
        <v>2151</v>
      </c>
      <c r="F1581" s="9" t="s">
        <v>7518</v>
      </c>
      <c r="G1581" s="6" t="s">
        <v>7519</v>
      </c>
      <c r="H1581" s="14" t="b">
        <v>0</v>
      </c>
      <c r="I1581" s="9" t="s">
        <v>7520</v>
      </c>
      <c r="J1581" s="10">
        <v>0.14800982</v>
      </c>
    </row>
    <row r="1582">
      <c r="A1582" s="6" t="s">
        <v>7521</v>
      </c>
      <c r="B1582" s="6" t="s">
        <v>862</v>
      </c>
      <c r="C1582" s="7">
        <v>1.592428048E9</v>
      </c>
      <c r="D1582" s="8">
        <f t="shared" si="1"/>
        <v>43999.67185</v>
      </c>
      <c r="E1582" s="9" t="s">
        <v>12</v>
      </c>
      <c r="F1582" s="9" t="s">
        <v>7522</v>
      </c>
      <c r="G1582" s="6" t="s">
        <v>7523</v>
      </c>
      <c r="H1582" s="14" t="b">
        <v>0</v>
      </c>
      <c r="I1582" s="9" t="s">
        <v>7524</v>
      </c>
      <c r="J1582" s="10">
        <v>0.14791262</v>
      </c>
    </row>
    <row r="1583">
      <c r="A1583" s="6" t="s">
        <v>7525</v>
      </c>
      <c r="B1583" s="6" t="s">
        <v>1795</v>
      </c>
      <c r="C1583" s="7">
        <v>1.59251608E9</v>
      </c>
      <c r="D1583" s="8">
        <f t="shared" si="1"/>
        <v>44000.69074</v>
      </c>
      <c r="E1583" s="9" t="s">
        <v>23</v>
      </c>
      <c r="F1583" s="9" t="s">
        <v>7526</v>
      </c>
      <c r="G1583" s="6" t="s">
        <v>7527</v>
      </c>
      <c r="H1583" s="14" t="b">
        <v>0</v>
      </c>
      <c r="I1583" s="9" t="s">
        <v>7528</v>
      </c>
      <c r="J1583" s="10">
        <v>0.14769301</v>
      </c>
    </row>
    <row r="1584">
      <c r="A1584" s="6" t="s">
        <v>7529</v>
      </c>
      <c r="B1584" s="6" t="s">
        <v>3899</v>
      </c>
      <c r="C1584" s="7">
        <v>1.592313742E9</v>
      </c>
      <c r="D1584" s="8">
        <f t="shared" si="1"/>
        <v>43998.34887</v>
      </c>
      <c r="E1584" s="9" t="s">
        <v>36</v>
      </c>
      <c r="F1584" s="9" t="s">
        <v>7530</v>
      </c>
      <c r="G1584" s="6" t="s">
        <v>7531</v>
      </c>
      <c r="H1584" s="14" t="b">
        <v>0</v>
      </c>
      <c r="I1584" s="9" t="s">
        <v>7532</v>
      </c>
      <c r="J1584" s="10">
        <v>0.14716822</v>
      </c>
    </row>
    <row r="1585">
      <c r="A1585" s="6" t="s">
        <v>7533</v>
      </c>
      <c r="B1585" s="6" t="s">
        <v>6563</v>
      </c>
      <c r="C1585" s="7">
        <v>1.593297076E9</v>
      </c>
      <c r="D1585" s="8">
        <f t="shared" si="1"/>
        <v>44009.73005</v>
      </c>
      <c r="E1585" s="9" t="s">
        <v>17</v>
      </c>
      <c r="F1585" s="9" t="s">
        <v>7534</v>
      </c>
      <c r="G1585" s="6" t="s">
        <v>7535</v>
      </c>
      <c r="H1585" s="14" t="b">
        <v>0</v>
      </c>
      <c r="I1585" s="9" t="s">
        <v>7534</v>
      </c>
      <c r="J1585" s="10">
        <v>0.147132</v>
      </c>
    </row>
    <row r="1586">
      <c r="A1586" s="6" t="s">
        <v>7536</v>
      </c>
      <c r="B1586" s="6" t="s">
        <v>7537</v>
      </c>
      <c r="C1586" s="7">
        <v>1.591064322E9</v>
      </c>
      <c r="D1586" s="8">
        <f t="shared" si="1"/>
        <v>43983.88799</v>
      </c>
      <c r="E1586" s="9" t="s">
        <v>23</v>
      </c>
      <c r="F1586" s="9" t="s">
        <v>7538</v>
      </c>
      <c r="G1586" s="6" t="s">
        <v>7539</v>
      </c>
      <c r="H1586" s="14" t="b">
        <v>0</v>
      </c>
      <c r="I1586" s="9" t="s">
        <v>7540</v>
      </c>
      <c r="J1586" s="10">
        <v>0.14704262</v>
      </c>
    </row>
    <row r="1587">
      <c r="A1587" s="6" t="s">
        <v>7541</v>
      </c>
      <c r="B1587" s="6" t="s">
        <v>1327</v>
      </c>
      <c r="C1587" s="7">
        <v>1.591468166E9</v>
      </c>
      <c r="D1587" s="8">
        <f t="shared" si="1"/>
        <v>43988.56211</v>
      </c>
      <c r="E1587" s="9" t="s">
        <v>7542</v>
      </c>
      <c r="F1587" s="9" t="s">
        <v>7543</v>
      </c>
      <c r="G1587" s="6" t="s">
        <v>7544</v>
      </c>
      <c r="H1587" s="14" t="b">
        <v>0</v>
      </c>
      <c r="I1587" s="9" t="s">
        <v>7545</v>
      </c>
      <c r="J1587" s="10">
        <v>0.14698327</v>
      </c>
    </row>
    <row r="1588">
      <c r="A1588" s="6" t="s">
        <v>7546</v>
      </c>
      <c r="B1588" s="6" t="s">
        <v>1128</v>
      </c>
      <c r="C1588" s="7">
        <v>1.591562425E9</v>
      </c>
      <c r="D1588" s="8">
        <f t="shared" si="1"/>
        <v>43989.65307</v>
      </c>
      <c r="E1588" s="9" t="s">
        <v>645</v>
      </c>
      <c r="F1588" s="9" t="s">
        <v>7547</v>
      </c>
      <c r="G1588" s="6" t="s">
        <v>7548</v>
      </c>
      <c r="H1588" s="14" t="b">
        <v>0</v>
      </c>
      <c r="I1588" s="9" t="s">
        <v>7549</v>
      </c>
      <c r="J1588" s="10">
        <v>0.14695041</v>
      </c>
    </row>
    <row r="1589">
      <c r="A1589" s="6" t="s">
        <v>7550</v>
      </c>
      <c r="B1589" s="6" t="s">
        <v>930</v>
      </c>
      <c r="C1589" s="7">
        <v>1.592961931E9</v>
      </c>
      <c r="D1589" s="8">
        <f t="shared" si="1"/>
        <v>44005.85105</v>
      </c>
      <c r="E1589" s="9" t="s">
        <v>7551</v>
      </c>
      <c r="F1589" s="9" t="s">
        <v>7552</v>
      </c>
      <c r="G1589" s="6" t="s">
        <v>7553</v>
      </c>
      <c r="H1589" s="14" t="b">
        <v>0</v>
      </c>
      <c r="I1589" s="9" t="s">
        <v>7554</v>
      </c>
      <c r="J1589" s="10">
        <v>0.14688961</v>
      </c>
    </row>
    <row r="1590">
      <c r="A1590" s="6" t="s">
        <v>7555</v>
      </c>
      <c r="B1590" s="6" t="s">
        <v>930</v>
      </c>
      <c r="C1590" s="7">
        <v>1.592846529E9</v>
      </c>
      <c r="D1590" s="8">
        <f t="shared" si="1"/>
        <v>44004.51538</v>
      </c>
      <c r="E1590" s="9" t="s">
        <v>2227</v>
      </c>
      <c r="F1590" s="9" t="s">
        <v>7556</v>
      </c>
      <c r="G1590" s="6" t="s">
        <v>7557</v>
      </c>
      <c r="H1590" s="14" t="b">
        <v>0</v>
      </c>
      <c r="I1590" s="9" t="s">
        <v>7558</v>
      </c>
      <c r="J1590" s="10">
        <v>0.14676584</v>
      </c>
    </row>
    <row r="1591">
      <c r="A1591" s="6" t="s">
        <v>7559</v>
      </c>
      <c r="B1591" s="6" t="s">
        <v>1795</v>
      </c>
      <c r="C1591" s="7">
        <v>1.591297272E9</v>
      </c>
      <c r="D1591" s="8">
        <f t="shared" si="1"/>
        <v>43986.58417</v>
      </c>
      <c r="E1591" s="9" t="s">
        <v>5174</v>
      </c>
      <c r="F1591" s="9" t="s">
        <v>7560</v>
      </c>
      <c r="G1591" s="6" t="s">
        <v>7561</v>
      </c>
      <c r="H1591" s="14" t="b">
        <v>0</v>
      </c>
      <c r="I1591" s="9" t="s">
        <v>7562</v>
      </c>
      <c r="J1591" s="10">
        <v>0.14672652</v>
      </c>
    </row>
    <row r="1592">
      <c r="A1592" s="6" t="s">
        <v>7563</v>
      </c>
      <c r="B1592" s="6" t="s">
        <v>1701</v>
      </c>
      <c r="C1592" s="7">
        <v>1.592758158E9</v>
      </c>
      <c r="D1592" s="8">
        <f t="shared" si="1"/>
        <v>44003.49257</v>
      </c>
      <c r="E1592" s="9" t="s">
        <v>7564</v>
      </c>
      <c r="F1592" s="9" t="s">
        <v>7565</v>
      </c>
      <c r="G1592" s="6" t="s">
        <v>7566</v>
      </c>
      <c r="H1592" s="14" t="b">
        <v>0</v>
      </c>
      <c r="I1592" s="9" t="s">
        <v>7567</v>
      </c>
      <c r="J1592" s="10">
        <v>0.14667465</v>
      </c>
    </row>
    <row r="1593">
      <c r="A1593" s="5" t="s">
        <v>7568</v>
      </c>
      <c r="B1593" s="6" t="s">
        <v>1067</v>
      </c>
      <c r="C1593" s="7">
        <v>1.591229592E9</v>
      </c>
      <c r="D1593" s="8">
        <f t="shared" si="1"/>
        <v>43985.80083</v>
      </c>
      <c r="E1593" s="9" t="s">
        <v>12</v>
      </c>
      <c r="F1593" s="9" t="s">
        <v>7569</v>
      </c>
      <c r="G1593" s="6" t="s">
        <v>7570</v>
      </c>
      <c r="H1593" s="14" t="b">
        <v>0</v>
      </c>
      <c r="I1593" s="9" t="s">
        <v>7571</v>
      </c>
      <c r="J1593" s="10">
        <v>0.14663468</v>
      </c>
    </row>
    <row r="1594">
      <c r="A1594" s="5" t="s">
        <v>7572</v>
      </c>
      <c r="B1594" s="6" t="s">
        <v>930</v>
      </c>
      <c r="C1594" s="7">
        <v>1.591730528E9</v>
      </c>
      <c r="D1594" s="8">
        <f t="shared" si="1"/>
        <v>43991.5987</v>
      </c>
      <c r="E1594" s="9" t="s">
        <v>348</v>
      </c>
      <c r="F1594" s="9" t="s">
        <v>7573</v>
      </c>
      <c r="G1594" s="6" t="s">
        <v>7574</v>
      </c>
      <c r="H1594" s="14" t="b">
        <v>0</v>
      </c>
      <c r="I1594" s="9" t="s">
        <v>7575</v>
      </c>
      <c r="J1594" s="10">
        <v>0.14658299</v>
      </c>
    </row>
    <row r="1595">
      <c r="A1595" s="6" t="s">
        <v>7576</v>
      </c>
      <c r="B1595" s="6" t="s">
        <v>1578</v>
      </c>
      <c r="C1595" s="7">
        <v>1.593462018E9</v>
      </c>
      <c r="D1595" s="8">
        <f t="shared" si="1"/>
        <v>44011.6391</v>
      </c>
      <c r="E1595" s="9" t="s">
        <v>23</v>
      </c>
      <c r="F1595" s="9" t="s">
        <v>7577</v>
      </c>
      <c r="G1595" s="6" t="s">
        <v>7578</v>
      </c>
      <c r="H1595" s="14" t="b">
        <v>0</v>
      </c>
      <c r="I1595" s="9" t="s">
        <v>7579</v>
      </c>
      <c r="J1595" s="10">
        <v>0.14649452</v>
      </c>
    </row>
    <row r="1596">
      <c r="A1596" s="6" t="s">
        <v>7580</v>
      </c>
      <c r="B1596" s="6" t="s">
        <v>6479</v>
      </c>
      <c r="C1596" s="7">
        <v>1.591556164E9</v>
      </c>
      <c r="D1596" s="8">
        <f t="shared" si="1"/>
        <v>43989.5806</v>
      </c>
      <c r="E1596" s="9" t="s">
        <v>23</v>
      </c>
      <c r="F1596" s="9" t="s">
        <v>7581</v>
      </c>
      <c r="G1596" s="6" t="s">
        <v>7582</v>
      </c>
      <c r="H1596" s="14" t="b">
        <v>0</v>
      </c>
      <c r="I1596" s="9" t="s">
        <v>7583</v>
      </c>
      <c r="J1596" s="10">
        <v>0.14643382</v>
      </c>
    </row>
    <row r="1597">
      <c r="A1597" s="6" t="s">
        <v>7584</v>
      </c>
      <c r="B1597" s="6" t="s">
        <v>2050</v>
      </c>
      <c r="C1597" s="7">
        <v>1.591887686E9</v>
      </c>
      <c r="D1597" s="8">
        <f t="shared" si="1"/>
        <v>43993.41766</v>
      </c>
      <c r="E1597" s="9" t="s">
        <v>111</v>
      </c>
      <c r="F1597" s="9" t="s">
        <v>7585</v>
      </c>
      <c r="G1597" s="6" t="s">
        <v>7586</v>
      </c>
      <c r="H1597" s="14" t="b">
        <v>0</v>
      </c>
      <c r="I1597" s="9" t="s">
        <v>7587</v>
      </c>
      <c r="J1597" s="10">
        <v>0.14627099</v>
      </c>
    </row>
    <row r="1598">
      <c r="A1598" s="6" t="s">
        <v>7588</v>
      </c>
      <c r="B1598" s="6" t="s">
        <v>930</v>
      </c>
      <c r="C1598" s="7">
        <v>1.593196585E9</v>
      </c>
      <c r="D1598" s="8">
        <f t="shared" si="1"/>
        <v>44008.56696</v>
      </c>
      <c r="E1598" s="9" t="s">
        <v>2227</v>
      </c>
      <c r="F1598" s="9" t="s">
        <v>7589</v>
      </c>
      <c r="G1598" s="6" t="s">
        <v>7590</v>
      </c>
      <c r="H1598" s="14" t="b">
        <v>0</v>
      </c>
      <c r="I1598" s="9" t="s">
        <v>7591</v>
      </c>
      <c r="J1598" s="10">
        <v>0.14624551</v>
      </c>
    </row>
    <row r="1599">
      <c r="A1599" s="6" t="s">
        <v>7592</v>
      </c>
      <c r="B1599" s="6" t="s">
        <v>2567</v>
      </c>
      <c r="C1599" s="7">
        <v>1.59339387E9</v>
      </c>
      <c r="D1599" s="8">
        <f t="shared" si="1"/>
        <v>44010.85035</v>
      </c>
      <c r="E1599" s="9" t="s">
        <v>194</v>
      </c>
      <c r="F1599" s="9" t="s">
        <v>7593</v>
      </c>
      <c r="G1599" s="6" t="s">
        <v>7594</v>
      </c>
      <c r="H1599" s="14" t="b">
        <v>0</v>
      </c>
      <c r="I1599" s="9" t="s">
        <v>7595</v>
      </c>
      <c r="J1599" s="10">
        <v>0.14606465</v>
      </c>
    </row>
    <row r="1600">
      <c r="A1600" s="6" t="s">
        <v>7596</v>
      </c>
      <c r="B1600" s="6" t="s">
        <v>6354</v>
      </c>
      <c r="C1600" s="7">
        <v>1.592145354E9</v>
      </c>
      <c r="D1600" s="8">
        <f t="shared" si="1"/>
        <v>43996.39993</v>
      </c>
      <c r="E1600" s="6" t="s">
        <v>32</v>
      </c>
      <c r="F1600" s="9" t="s">
        <v>7597</v>
      </c>
      <c r="G1600" s="6" t="s">
        <v>7598</v>
      </c>
      <c r="H1600" s="14" t="b">
        <v>1</v>
      </c>
      <c r="I1600" s="9" t="s">
        <v>7597</v>
      </c>
      <c r="J1600" s="10">
        <v>0.14598857</v>
      </c>
    </row>
    <row r="1601">
      <c r="A1601" s="5" t="s">
        <v>7599</v>
      </c>
      <c r="B1601" s="6" t="s">
        <v>1165</v>
      </c>
      <c r="C1601" s="7">
        <v>1.591938105E9</v>
      </c>
      <c r="D1601" s="8">
        <f t="shared" si="1"/>
        <v>43994.00122</v>
      </c>
      <c r="E1601" s="9" t="s">
        <v>111</v>
      </c>
      <c r="F1601" s="9" t="s">
        <v>7600</v>
      </c>
      <c r="G1601" s="6" t="s">
        <v>7601</v>
      </c>
      <c r="H1601" s="14" t="b">
        <v>0</v>
      </c>
      <c r="I1601" s="9" t="s">
        <v>7602</v>
      </c>
      <c r="J1601" s="10">
        <v>0.1458901</v>
      </c>
    </row>
    <row r="1602">
      <c r="A1602" s="6" t="s">
        <v>7603</v>
      </c>
      <c r="B1602" s="6" t="s">
        <v>991</v>
      </c>
      <c r="C1602" s="7">
        <v>1.592865609E9</v>
      </c>
      <c r="D1602" s="8">
        <f t="shared" si="1"/>
        <v>44004.73622</v>
      </c>
      <c r="E1602" s="9" t="s">
        <v>7604</v>
      </c>
      <c r="F1602" s="9" t="s">
        <v>7605</v>
      </c>
      <c r="G1602" s="6" t="s">
        <v>7606</v>
      </c>
      <c r="H1602" s="14" t="b">
        <v>0</v>
      </c>
      <c r="I1602" s="9" t="s">
        <v>7607</v>
      </c>
      <c r="J1602" s="10">
        <v>0.14564699</v>
      </c>
    </row>
    <row r="1603">
      <c r="A1603" s="6" t="s">
        <v>7608</v>
      </c>
      <c r="B1603" s="6" t="s">
        <v>1537</v>
      </c>
      <c r="C1603" s="7">
        <v>1.591115278E9</v>
      </c>
      <c r="D1603" s="8">
        <f t="shared" si="1"/>
        <v>43984.47775</v>
      </c>
      <c r="E1603" s="9" t="s">
        <v>23</v>
      </c>
      <c r="F1603" s="9" t="s">
        <v>7609</v>
      </c>
      <c r="G1603" s="6" t="s">
        <v>7610</v>
      </c>
      <c r="H1603" s="14" t="b">
        <v>0</v>
      </c>
      <c r="I1603" s="9" t="s">
        <v>7611</v>
      </c>
      <c r="J1603" s="10">
        <v>0.14533246</v>
      </c>
    </row>
    <row r="1604">
      <c r="A1604" s="6" t="s">
        <v>7612</v>
      </c>
      <c r="B1604" s="6" t="s">
        <v>925</v>
      </c>
      <c r="C1604" s="7">
        <v>1.592922493E9</v>
      </c>
      <c r="D1604" s="8">
        <f t="shared" si="1"/>
        <v>44005.39459</v>
      </c>
      <c r="E1604" s="9" t="s">
        <v>17</v>
      </c>
      <c r="F1604" s="9" t="s">
        <v>7613</v>
      </c>
      <c r="G1604" s="6" t="s">
        <v>7614</v>
      </c>
      <c r="H1604" s="14" t="b">
        <v>0</v>
      </c>
      <c r="I1604" s="9" t="s">
        <v>7078</v>
      </c>
      <c r="J1604" s="10">
        <v>0.14469917</v>
      </c>
    </row>
    <row r="1605">
      <c r="A1605" s="5" t="s">
        <v>7615</v>
      </c>
      <c r="B1605" s="6" t="s">
        <v>3576</v>
      </c>
      <c r="C1605" s="7">
        <v>1.591930273E9</v>
      </c>
      <c r="D1605" s="8">
        <f t="shared" si="1"/>
        <v>43993.91057</v>
      </c>
      <c r="E1605" s="6" t="s">
        <v>4142</v>
      </c>
      <c r="F1605" s="9" t="s">
        <v>7616</v>
      </c>
      <c r="G1605" s="6" t="s">
        <v>7617</v>
      </c>
      <c r="H1605" s="14" t="b">
        <v>0</v>
      </c>
      <c r="I1605" s="9" t="s">
        <v>7618</v>
      </c>
      <c r="J1605" s="10">
        <v>0.14427258</v>
      </c>
    </row>
    <row r="1606">
      <c r="A1606" s="6" t="s">
        <v>7619</v>
      </c>
      <c r="B1606" s="7">
        <v>1.9830602E7</v>
      </c>
      <c r="C1606" s="7">
        <v>1.592860388E9</v>
      </c>
      <c r="D1606" s="8">
        <f t="shared" si="1"/>
        <v>44004.67579</v>
      </c>
      <c r="E1606" s="9" t="s">
        <v>7620</v>
      </c>
      <c r="F1606" s="9" t="s">
        <v>7621</v>
      </c>
      <c r="G1606" s="6" t="s">
        <v>7622</v>
      </c>
      <c r="H1606" s="14" t="b">
        <v>0</v>
      </c>
      <c r="I1606" s="9" t="s">
        <v>7623</v>
      </c>
      <c r="J1606" s="10">
        <v>0.14419585</v>
      </c>
    </row>
    <row r="1607">
      <c r="A1607" s="6" t="s">
        <v>7624</v>
      </c>
      <c r="B1607" s="6" t="s">
        <v>1364</v>
      </c>
      <c r="C1607" s="7">
        <v>1.592503633E9</v>
      </c>
      <c r="D1607" s="8">
        <f t="shared" si="1"/>
        <v>44000.54668</v>
      </c>
      <c r="E1607" s="9" t="s">
        <v>36</v>
      </c>
      <c r="F1607" s="9" t="s">
        <v>7625</v>
      </c>
      <c r="G1607" s="6" t="s">
        <v>7626</v>
      </c>
      <c r="H1607" s="14" t="b">
        <v>0</v>
      </c>
      <c r="I1607" s="9" t="s">
        <v>7627</v>
      </c>
      <c r="J1607" s="10">
        <v>0.14413124</v>
      </c>
    </row>
    <row r="1608">
      <c r="A1608" s="6" t="s">
        <v>7628</v>
      </c>
      <c r="B1608" s="6" t="s">
        <v>7629</v>
      </c>
      <c r="C1608" s="7">
        <v>1.593451891E9</v>
      </c>
      <c r="D1608" s="8">
        <f t="shared" si="1"/>
        <v>44011.52189</v>
      </c>
      <c r="E1608" s="6" t="s">
        <v>32</v>
      </c>
      <c r="F1608" s="9" t="s">
        <v>7630</v>
      </c>
      <c r="G1608" s="6" t="s">
        <v>7631</v>
      </c>
      <c r="H1608" s="14" t="b">
        <v>1</v>
      </c>
      <c r="I1608" s="9" t="s">
        <v>7630</v>
      </c>
      <c r="J1608" s="10">
        <v>0.14411503</v>
      </c>
    </row>
    <row r="1609">
      <c r="A1609" s="6" t="s">
        <v>7632</v>
      </c>
      <c r="B1609" s="6" t="s">
        <v>1156</v>
      </c>
      <c r="C1609" s="7">
        <v>1.593552122E9</v>
      </c>
      <c r="D1609" s="8">
        <f t="shared" si="1"/>
        <v>44012.68197</v>
      </c>
      <c r="E1609" s="9" t="s">
        <v>3668</v>
      </c>
      <c r="F1609" s="9" t="s">
        <v>7633</v>
      </c>
      <c r="G1609" s="6" t="s">
        <v>7634</v>
      </c>
      <c r="H1609" s="14" t="b">
        <v>0</v>
      </c>
      <c r="I1609" s="9" t="s">
        <v>7635</v>
      </c>
      <c r="J1609" s="10">
        <v>0.14373578</v>
      </c>
    </row>
    <row r="1610">
      <c r="A1610" s="6" t="s">
        <v>7636</v>
      </c>
      <c r="B1610" s="6" t="s">
        <v>1522</v>
      </c>
      <c r="C1610" s="7">
        <v>1.592437127E9</v>
      </c>
      <c r="D1610" s="8">
        <f t="shared" si="1"/>
        <v>43999.77693</v>
      </c>
      <c r="E1610" s="9" t="s">
        <v>12</v>
      </c>
      <c r="F1610" s="9" t="s">
        <v>7637</v>
      </c>
      <c r="G1610" s="6" t="s">
        <v>7638</v>
      </c>
      <c r="H1610" s="14" t="b">
        <v>0</v>
      </c>
      <c r="I1610" s="9" t="s">
        <v>7639</v>
      </c>
      <c r="J1610" s="10">
        <v>0.14366251</v>
      </c>
    </row>
    <row r="1611">
      <c r="A1611" s="6" t="s">
        <v>7640</v>
      </c>
      <c r="B1611" s="6" t="s">
        <v>7641</v>
      </c>
      <c r="C1611" s="7">
        <v>1.593146258E9</v>
      </c>
      <c r="D1611" s="8">
        <f t="shared" si="1"/>
        <v>44007.98447</v>
      </c>
      <c r="E1611" s="9" t="s">
        <v>7642</v>
      </c>
      <c r="F1611" s="9" t="s">
        <v>7643</v>
      </c>
      <c r="G1611" s="6" t="s">
        <v>7644</v>
      </c>
      <c r="H1611" s="14" t="b">
        <v>0</v>
      </c>
      <c r="I1611" s="9" t="s">
        <v>7645</v>
      </c>
      <c r="J1611" s="10">
        <v>0.14351706</v>
      </c>
    </row>
    <row r="1612">
      <c r="A1612" s="6" t="s">
        <v>7646</v>
      </c>
      <c r="B1612" s="6" t="s">
        <v>4263</v>
      </c>
      <c r="C1612" s="7">
        <v>1.591782634E9</v>
      </c>
      <c r="D1612" s="8">
        <f t="shared" si="1"/>
        <v>43992.20178</v>
      </c>
      <c r="E1612" s="6" t="s">
        <v>32</v>
      </c>
      <c r="F1612" s="9" t="s">
        <v>7647</v>
      </c>
      <c r="G1612" s="6" t="s">
        <v>7648</v>
      </c>
      <c r="H1612" s="14" t="b">
        <v>1</v>
      </c>
      <c r="I1612" s="9" t="s">
        <v>7647</v>
      </c>
      <c r="J1612" s="10">
        <v>0.14343743</v>
      </c>
    </row>
    <row r="1613">
      <c r="A1613" s="6" t="s">
        <v>7646</v>
      </c>
      <c r="B1613" s="6" t="s">
        <v>4263</v>
      </c>
      <c r="C1613" s="7">
        <v>1.591782871E9</v>
      </c>
      <c r="D1613" s="8">
        <f t="shared" si="1"/>
        <v>43992.20453</v>
      </c>
      <c r="E1613" s="6" t="s">
        <v>32</v>
      </c>
      <c r="F1613" s="9" t="s">
        <v>7649</v>
      </c>
      <c r="G1613" s="6" t="s">
        <v>7650</v>
      </c>
      <c r="H1613" s="14" t="b">
        <v>1</v>
      </c>
      <c r="I1613" s="9" t="s">
        <v>7649</v>
      </c>
      <c r="J1613" s="10">
        <v>0.14343743</v>
      </c>
    </row>
    <row r="1614">
      <c r="A1614" s="6" t="s">
        <v>7651</v>
      </c>
      <c r="B1614" s="6" t="s">
        <v>2245</v>
      </c>
      <c r="C1614" s="7">
        <v>1.591504781E9</v>
      </c>
      <c r="D1614" s="8">
        <f t="shared" si="1"/>
        <v>43988.98589</v>
      </c>
      <c r="E1614" s="6" t="s">
        <v>32</v>
      </c>
      <c r="F1614" s="9" t="s">
        <v>7652</v>
      </c>
      <c r="G1614" s="6" t="s">
        <v>7653</v>
      </c>
      <c r="H1614" s="14" t="b">
        <v>1</v>
      </c>
      <c r="I1614" s="9" t="s">
        <v>7652</v>
      </c>
      <c r="J1614" s="10">
        <v>0.14327252</v>
      </c>
    </row>
    <row r="1615">
      <c r="A1615" s="6" t="s">
        <v>7654</v>
      </c>
      <c r="B1615" s="6" t="s">
        <v>7655</v>
      </c>
      <c r="C1615" s="7">
        <v>1.592274852E9</v>
      </c>
      <c r="D1615" s="8">
        <f t="shared" si="1"/>
        <v>43997.89875</v>
      </c>
      <c r="E1615" s="9" t="s">
        <v>7656</v>
      </c>
      <c r="F1615" s="9" t="s">
        <v>7657</v>
      </c>
      <c r="G1615" s="6" t="s">
        <v>7658</v>
      </c>
      <c r="H1615" s="14" t="b">
        <v>0</v>
      </c>
      <c r="I1615" s="9" t="s">
        <v>7659</v>
      </c>
      <c r="J1615" s="10">
        <v>0.14303423</v>
      </c>
    </row>
    <row r="1616">
      <c r="A1616" s="6" t="s">
        <v>7654</v>
      </c>
      <c r="B1616" s="6" t="s">
        <v>7655</v>
      </c>
      <c r="C1616" s="7">
        <v>1.592274875E9</v>
      </c>
      <c r="D1616" s="8">
        <f t="shared" si="1"/>
        <v>43997.89902</v>
      </c>
      <c r="E1616" s="9" t="s">
        <v>7656</v>
      </c>
      <c r="F1616" s="9" t="s">
        <v>7660</v>
      </c>
      <c r="G1616" s="6" t="s">
        <v>7661</v>
      </c>
      <c r="H1616" s="14" t="b">
        <v>0</v>
      </c>
      <c r="I1616" s="9" t="s">
        <v>7659</v>
      </c>
      <c r="J1616" s="10">
        <v>0.14303423</v>
      </c>
    </row>
    <row r="1617">
      <c r="A1617" s="6" t="s">
        <v>7662</v>
      </c>
      <c r="B1617" s="6" t="s">
        <v>930</v>
      </c>
      <c r="C1617" s="7">
        <v>1.59200466E9</v>
      </c>
      <c r="D1617" s="8">
        <f t="shared" si="1"/>
        <v>43994.77153</v>
      </c>
      <c r="E1617" s="9" t="s">
        <v>348</v>
      </c>
      <c r="F1617" s="9" t="s">
        <v>7663</v>
      </c>
      <c r="G1617" s="6" t="s">
        <v>7664</v>
      </c>
      <c r="H1617" s="14" t="b">
        <v>0</v>
      </c>
      <c r="I1617" s="9" t="s">
        <v>7663</v>
      </c>
      <c r="J1617" s="10">
        <v>0.14290754</v>
      </c>
    </row>
    <row r="1618">
      <c r="A1618" s="6" t="s">
        <v>7665</v>
      </c>
      <c r="B1618" s="6" t="s">
        <v>2065</v>
      </c>
      <c r="C1618" s="7">
        <v>1.591783525E9</v>
      </c>
      <c r="D1618" s="8">
        <f t="shared" si="1"/>
        <v>43992.21209</v>
      </c>
      <c r="E1618" s="9" t="s">
        <v>264</v>
      </c>
      <c r="F1618" s="9" t="s">
        <v>7666</v>
      </c>
      <c r="G1618" s="6" t="s">
        <v>7667</v>
      </c>
      <c r="H1618" s="14" t="b">
        <v>0</v>
      </c>
      <c r="I1618" s="9" t="s">
        <v>7668</v>
      </c>
      <c r="J1618" s="10">
        <v>0.1425302</v>
      </c>
    </row>
    <row r="1619">
      <c r="A1619" s="6" t="s">
        <v>7669</v>
      </c>
      <c r="B1619" s="6" t="s">
        <v>3031</v>
      </c>
      <c r="C1619" s="7">
        <v>1.591975662E9</v>
      </c>
      <c r="D1619" s="8">
        <f t="shared" si="1"/>
        <v>43994.4359</v>
      </c>
      <c r="E1619" s="9" t="s">
        <v>194</v>
      </c>
      <c r="F1619" s="9" t="s">
        <v>7670</v>
      </c>
      <c r="G1619" s="6" t="s">
        <v>7671</v>
      </c>
      <c r="H1619" s="14" t="b">
        <v>0</v>
      </c>
      <c r="I1619" s="9" t="s">
        <v>7670</v>
      </c>
      <c r="J1619" s="10">
        <v>0.14252765</v>
      </c>
    </row>
    <row r="1620">
      <c r="A1620" s="6" t="s">
        <v>7672</v>
      </c>
      <c r="B1620" s="6" t="s">
        <v>1057</v>
      </c>
      <c r="C1620" s="7">
        <v>1.59294789E9</v>
      </c>
      <c r="D1620" s="8">
        <f t="shared" si="1"/>
        <v>44005.68854</v>
      </c>
      <c r="E1620" s="9" t="s">
        <v>7673</v>
      </c>
      <c r="F1620" s="9" t="s">
        <v>7674</v>
      </c>
      <c r="G1620" s="6" t="s">
        <v>7675</v>
      </c>
      <c r="H1620" s="14" t="b">
        <v>0</v>
      </c>
      <c r="I1620" s="9" t="s">
        <v>7676</v>
      </c>
      <c r="J1620" s="10">
        <v>0.14241834</v>
      </c>
    </row>
    <row r="1621">
      <c r="A1621" s="6" t="s">
        <v>7677</v>
      </c>
      <c r="B1621" s="6" t="s">
        <v>930</v>
      </c>
      <c r="C1621" s="7">
        <v>1.591901569E9</v>
      </c>
      <c r="D1621" s="8">
        <f t="shared" si="1"/>
        <v>43993.57834</v>
      </c>
      <c r="E1621" s="9" t="s">
        <v>348</v>
      </c>
      <c r="F1621" s="9" t="s">
        <v>7678</v>
      </c>
      <c r="G1621" s="6" t="s">
        <v>7679</v>
      </c>
      <c r="H1621" s="14" t="b">
        <v>0</v>
      </c>
      <c r="I1621" s="9" t="s">
        <v>7680</v>
      </c>
      <c r="J1621" s="10">
        <v>0.14238657</v>
      </c>
    </row>
    <row r="1622">
      <c r="A1622" s="6" t="s">
        <v>7681</v>
      </c>
      <c r="B1622" s="6" t="s">
        <v>5045</v>
      </c>
      <c r="C1622" s="7">
        <v>1.591390185E9</v>
      </c>
      <c r="D1622" s="8">
        <f t="shared" si="1"/>
        <v>43987.65955</v>
      </c>
      <c r="E1622" s="9" t="s">
        <v>274</v>
      </c>
      <c r="F1622" s="9" t="s">
        <v>7682</v>
      </c>
      <c r="G1622" s="6" t="s">
        <v>7683</v>
      </c>
      <c r="H1622" s="14" t="b">
        <v>0</v>
      </c>
      <c r="I1622" s="9" t="s">
        <v>7684</v>
      </c>
      <c r="J1622" s="10">
        <v>0.14234462</v>
      </c>
    </row>
    <row r="1623">
      <c r="A1623" s="6" t="s">
        <v>7685</v>
      </c>
      <c r="B1623" s="6" t="s">
        <v>1067</v>
      </c>
      <c r="C1623" s="7">
        <v>1.591279764E9</v>
      </c>
      <c r="D1623" s="8">
        <f t="shared" si="1"/>
        <v>43986.38153</v>
      </c>
      <c r="E1623" s="9" t="s">
        <v>12</v>
      </c>
      <c r="F1623" s="9" t="s">
        <v>7686</v>
      </c>
      <c r="G1623" s="6" t="s">
        <v>7687</v>
      </c>
      <c r="H1623" s="14" t="b">
        <v>0</v>
      </c>
      <c r="I1623" s="9" t="s">
        <v>7688</v>
      </c>
      <c r="J1623" s="10">
        <v>0.1423427</v>
      </c>
    </row>
    <row r="1624">
      <c r="A1624" s="6" t="s">
        <v>7689</v>
      </c>
      <c r="B1624" s="6" t="s">
        <v>7690</v>
      </c>
      <c r="C1624" s="7">
        <v>1.591290751E9</v>
      </c>
      <c r="D1624" s="8">
        <f t="shared" si="1"/>
        <v>43986.50869</v>
      </c>
      <c r="E1624" s="9" t="s">
        <v>784</v>
      </c>
      <c r="F1624" s="9" t="s">
        <v>7691</v>
      </c>
      <c r="G1624" s="6" t="s">
        <v>7692</v>
      </c>
      <c r="H1624" s="14" t="b">
        <v>0</v>
      </c>
      <c r="I1624" s="9" t="s">
        <v>7693</v>
      </c>
      <c r="J1624" s="10">
        <v>0.14211263</v>
      </c>
    </row>
    <row r="1625">
      <c r="A1625" s="6" t="s">
        <v>7694</v>
      </c>
      <c r="B1625" s="6" t="s">
        <v>1795</v>
      </c>
      <c r="C1625" s="7">
        <v>1.59293811E9</v>
      </c>
      <c r="D1625" s="8">
        <f t="shared" si="1"/>
        <v>44005.57535</v>
      </c>
      <c r="E1625" s="6" t="s">
        <v>32</v>
      </c>
      <c r="F1625" s="9" t="s">
        <v>7695</v>
      </c>
      <c r="G1625" s="6" t="s">
        <v>7696</v>
      </c>
      <c r="H1625" s="14" t="b">
        <v>1</v>
      </c>
      <c r="I1625" s="9" t="s">
        <v>7695</v>
      </c>
      <c r="J1625" s="10">
        <v>0.14186707</v>
      </c>
    </row>
    <row r="1626">
      <c r="A1626" s="6" t="s">
        <v>7697</v>
      </c>
      <c r="B1626" s="6" t="s">
        <v>7698</v>
      </c>
      <c r="C1626" s="7">
        <v>1.591386363E9</v>
      </c>
      <c r="D1626" s="8">
        <f t="shared" si="1"/>
        <v>43987.61531</v>
      </c>
      <c r="E1626" s="9" t="s">
        <v>17</v>
      </c>
      <c r="F1626" s="9" t="s">
        <v>7699</v>
      </c>
      <c r="G1626" s="6" t="s">
        <v>7700</v>
      </c>
      <c r="H1626" s="14" t="b">
        <v>0</v>
      </c>
      <c r="I1626" s="9" t="s">
        <v>3275</v>
      </c>
      <c r="J1626" s="10">
        <v>0.14158383</v>
      </c>
    </row>
    <row r="1627">
      <c r="A1627" s="6" t="s">
        <v>7701</v>
      </c>
      <c r="B1627" s="6" t="s">
        <v>7702</v>
      </c>
      <c r="C1627" s="7">
        <v>1.593544764E9</v>
      </c>
      <c r="D1627" s="8">
        <f t="shared" si="1"/>
        <v>44012.59681</v>
      </c>
      <c r="E1627" s="9" t="s">
        <v>12</v>
      </c>
      <c r="F1627" s="9" t="s">
        <v>7703</v>
      </c>
      <c r="G1627" s="6" t="s">
        <v>7704</v>
      </c>
      <c r="H1627" s="14" t="b">
        <v>0</v>
      </c>
      <c r="I1627" s="9" t="s">
        <v>7705</v>
      </c>
      <c r="J1627" s="10">
        <v>0.14117408</v>
      </c>
    </row>
    <row r="1628">
      <c r="A1628" s="6" t="s">
        <v>7706</v>
      </c>
      <c r="B1628" s="6" t="s">
        <v>7707</v>
      </c>
      <c r="C1628" s="7">
        <v>1.591784157E9</v>
      </c>
      <c r="D1628" s="8">
        <f t="shared" si="1"/>
        <v>43992.21941</v>
      </c>
      <c r="E1628" s="9" t="s">
        <v>17</v>
      </c>
      <c r="F1628" s="9" t="s">
        <v>7708</v>
      </c>
      <c r="G1628" s="6" t="s">
        <v>7709</v>
      </c>
      <c r="H1628" s="14" t="b">
        <v>0</v>
      </c>
      <c r="I1628" s="9" t="s">
        <v>7710</v>
      </c>
      <c r="J1628" s="10">
        <v>0.14107987</v>
      </c>
    </row>
    <row r="1629">
      <c r="A1629" s="6" t="s">
        <v>7711</v>
      </c>
      <c r="B1629" s="6" t="s">
        <v>1463</v>
      </c>
      <c r="C1629" s="7">
        <v>1.593455626E9</v>
      </c>
      <c r="D1629" s="8">
        <f t="shared" si="1"/>
        <v>44011.56512</v>
      </c>
      <c r="E1629" s="9" t="s">
        <v>23</v>
      </c>
      <c r="F1629" s="9" t="s">
        <v>7712</v>
      </c>
      <c r="G1629" s="6" t="s">
        <v>7713</v>
      </c>
      <c r="H1629" s="14" t="b">
        <v>0</v>
      </c>
      <c r="I1629" s="9" t="s">
        <v>7714</v>
      </c>
      <c r="J1629" s="10">
        <v>0.1409125</v>
      </c>
    </row>
    <row r="1630">
      <c r="A1630" s="6" t="s">
        <v>7715</v>
      </c>
      <c r="B1630" s="6" t="s">
        <v>2245</v>
      </c>
      <c r="C1630" s="7">
        <v>1.591894993E9</v>
      </c>
      <c r="D1630" s="8">
        <f t="shared" si="1"/>
        <v>43993.50223</v>
      </c>
      <c r="E1630" s="6" t="s">
        <v>1171</v>
      </c>
      <c r="F1630" s="9" t="s">
        <v>7716</v>
      </c>
      <c r="G1630" s="6" t="s">
        <v>7717</v>
      </c>
      <c r="H1630" s="14" t="b">
        <v>0</v>
      </c>
      <c r="I1630" s="9" t="s">
        <v>7718</v>
      </c>
      <c r="J1630" s="10">
        <v>0.14087546</v>
      </c>
    </row>
    <row r="1631">
      <c r="A1631" s="6" t="s">
        <v>7719</v>
      </c>
      <c r="B1631" s="6" t="s">
        <v>1610</v>
      </c>
      <c r="C1631" s="7">
        <v>1.591654123E9</v>
      </c>
      <c r="D1631" s="8">
        <f t="shared" si="1"/>
        <v>43990.71439</v>
      </c>
      <c r="E1631" s="9" t="s">
        <v>2764</v>
      </c>
      <c r="F1631" s="9" t="s">
        <v>7720</v>
      </c>
      <c r="G1631" s="6" t="s">
        <v>7721</v>
      </c>
      <c r="H1631" s="14" t="b">
        <v>0</v>
      </c>
      <c r="I1631" s="9" t="s">
        <v>7722</v>
      </c>
      <c r="J1631" s="10">
        <v>0.14087036</v>
      </c>
    </row>
    <row r="1632">
      <c r="A1632" s="6" t="s">
        <v>7723</v>
      </c>
      <c r="B1632" s="6" t="s">
        <v>2101</v>
      </c>
      <c r="C1632" s="7">
        <v>1.593221663E9</v>
      </c>
      <c r="D1632" s="8">
        <f t="shared" si="1"/>
        <v>44008.85721</v>
      </c>
      <c r="E1632" s="9" t="s">
        <v>23</v>
      </c>
      <c r="F1632" s="9" t="s">
        <v>7724</v>
      </c>
      <c r="G1632" s="6" t="s">
        <v>7725</v>
      </c>
      <c r="H1632" s="14" t="b">
        <v>0</v>
      </c>
      <c r="I1632" s="9" t="s">
        <v>7724</v>
      </c>
      <c r="J1632" s="10">
        <v>0.14078318</v>
      </c>
    </row>
    <row r="1633">
      <c r="A1633" s="6" t="s">
        <v>7726</v>
      </c>
      <c r="B1633" s="6" t="s">
        <v>5400</v>
      </c>
      <c r="C1633" s="7">
        <v>1.591966421E9</v>
      </c>
      <c r="D1633" s="8">
        <f t="shared" si="1"/>
        <v>43994.32895</v>
      </c>
      <c r="E1633" s="9" t="s">
        <v>17</v>
      </c>
      <c r="F1633" s="9" t="s">
        <v>7727</v>
      </c>
      <c r="G1633" s="6" t="s">
        <v>7728</v>
      </c>
      <c r="H1633" s="14" t="b">
        <v>0</v>
      </c>
      <c r="I1633" s="9" t="s">
        <v>7729</v>
      </c>
      <c r="J1633" s="10">
        <v>0.14077425</v>
      </c>
    </row>
    <row r="1634">
      <c r="A1634" s="6" t="s">
        <v>7730</v>
      </c>
      <c r="B1634" s="6" t="s">
        <v>930</v>
      </c>
      <c r="C1634" s="7">
        <v>1.592272812E9</v>
      </c>
      <c r="D1634" s="8">
        <f t="shared" si="1"/>
        <v>43997.87514</v>
      </c>
      <c r="E1634" s="9" t="s">
        <v>1271</v>
      </c>
      <c r="F1634" s="9" t="s">
        <v>7731</v>
      </c>
      <c r="G1634" s="6" t="s">
        <v>7732</v>
      </c>
      <c r="H1634" s="14" t="b">
        <v>0</v>
      </c>
      <c r="I1634" s="9" t="s">
        <v>7733</v>
      </c>
      <c r="J1634" s="10">
        <v>0.1404162</v>
      </c>
    </row>
    <row r="1635">
      <c r="A1635" s="6" t="s">
        <v>7730</v>
      </c>
      <c r="B1635" s="6" t="s">
        <v>930</v>
      </c>
      <c r="C1635" s="7">
        <v>1.592272887E9</v>
      </c>
      <c r="D1635" s="8">
        <f t="shared" si="1"/>
        <v>43997.87601</v>
      </c>
      <c r="E1635" s="9" t="s">
        <v>173</v>
      </c>
      <c r="F1635" s="9" t="s">
        <v>7734</v>
      </c>
      <c r="G1635" s="6" t="s">
        <v>7735</v>
      </c>
      <c r="H1635" s="14" t="b">
        <v>0</v>
      </c>
      <c r="I1635" s="9" t="s">
        <v>7736</v>
      </c>
      <c r="J1635" s="10">
        <v>0.1404162</v>
      </c>
    </row>
    <row r="1636">
      <c r="A1636" s="6" t="s">
        <v>7737</v>
      </c>
      <c r="B1636" s="6" t="s">
        <v>991</v>
      </c>
      <c r="C1636" s="7">
        <v>1.591850895E9</v>
      </c>
      <c r="D1636" s="8">
        <f t="shared" si="1"/>
        <v>43992.99184</v>
      </c>
      <c r="E1636" s="9" t="s">
        <v>12</v>
      </c>
      <c r="F1636" s="9" t="s">
        <v>7738</v>
      </c>
      <c r="G1636" s="6" t="s">
        <v>7739</v>
      </c>
      <c r="H1636" s="14" t="b">
        <v>0</v>
      </c>
      <c r="I1636" s="9" t="s">
        <v>7740</v>
      </c>
      <c r="J1636" s="10">
        <v>0.14039928</v>
      </c>
    </row>
    <row r="1637">
      <c r="A1637" s="6" t="s">
        <v>7741</v>
      </c>
      <c r="B1637" s="6" t="s">
        <v>1795</v>
      </c>
      <c r="C1637" s="7">
        <v>1.591282864E9</v>
      </c>
      <c r="D1637" s="8">
        <f t="shared" si="1"/>
        <v>43986.41741</v>
      </c>
      <c r="E1637" s="9" t="s">
        <v>17</v>
      </c>
      <c r="F1637" s="9" t="s">
        <v>7742</v>
      </c>
      <c r="G1637" s="6" t="s">
        <v>7743</v>
      </c>
      <c r="H1637" s="14" t="b">
        <v>0</v>
      </c>
      <c r="I1637" s="9" t="s">
        <v>7744</v>
      </c>
      <c r="J1637" s="10">
        <v>0.14012659</v>
      </c>
    </row>
    <row r="1638">
      <c r="A1638" s="6" t="s">
        <v>7745</v>
      </c>
      <c r="B1638" s="6" t="s">
        <v>5337</v>
      </c>
      <c r="C1638" s="7">
        <v>1.592869743E9</v>
      </c>
      <c r="D1638" s="8">
        <f t="shared" si="1"/>
        <v>44004.78406</v>
      </c>
      <c r="E1638" s="9" t="s">
        <v>23</v>
      </c>
      <c r="F1638" s="9" t="s">
        <v>7746</v>
      </c>
      <c r="G1638" s="6" t="s">
        <v>7747</v>
      </c>
      <c r="H1638" s="14" t="b">
        <v>0</v>
      </c>
      <c r="I1638" s="9" t="s">
        <v>7748</v>
      </c>
      <c r="J1638" s="10">
        <v>0.140097</v>
      </c>
    </row>
    <row r="1639">
      <c r="A1639" s="6" t="s">
        <v>7749</v>
      </c>
      <c r="B1639" s="6" t="s">
        <v>4375</v>
      </c>
      <c r="C1639" s="7">
        <v>1.593196613E9</v>
      </c>
      <c r="D1639" s="8">
        <f t="shared" si="1"/>
        <v>44008.56728</v>
      </c>
      <c r="E1639" s="9" t="s">
        <v>92</v>
      </c>
      <c r="F1639" s="9" t="s">
        <v>7750</v>
      </c>
      <c r="G1639" s="6" t="s">
        <v>7751</v>
      </c>
      <c r="H1639" s="14" t="b">
        <v>0</v>
      </c>
      <c r="I1639" s="9" t="s">
        <v>7752</v>
      </c>
      <c r="J1639" s="10">
        <v>0.13990325</v>
      </c>
    </row>
    <row r="1640">
      <c r="A1640" s="6" t="s">
        <v>7753</v>
      </c>
      <c r="B1640" s="6" t="s">
        <v>7252</v>
      </c>
      <c r="C1640" s="7">
        <v>1.591410834E9</v>
      </c>
      <c r="D1640" s="8">
        <f t="shared" si="1"/>
        <v>43987.89854</v>
      </c>
      <c r="E1640" s="9" t="s">
        <v>173</v>
      </c>
      <c r="F1640" s="9" t="s">
        <v>7754</v>
      </c>
      <c r="G1640" s="6" t="s">
        <v>7755</v>
      </c>
      <c r="H1640" s="14" t="b">
        <v>0</v>
      </c>
      <c r="I1640" s="9" t="s">
        <v>7756</v>
      </c>
      <c r="J1640" s="10">
        <v>0.1395238</v>
      </c>
    </row>
    <row r="1641">
      <c r="A1641" s="5" t="s">
        <v>7757</v>
      </c>
      <c r="B1641" s="6" t="s">
        <v>3456</v>
      </c>
      <c r="C1641" s="7">
        <v>1.592150452E9</v>
      </c>
      <c r="D1641" s="8">
        <f t="shared" si="1"/>
        <v>43996.45894</v>
      </c>
      <c r="E1641" s="9" t="s">
        <v>264</v>
      </c>
      <c r="F1641" s="9" t="s">
        <v>7758</v>
      </c>
      <c r="G1641" s="6" t="s">
        <v>7759</v>
      </c>
      <c r="H1641" s="14" t="b">
        <v>0</v>
      </c>
      <c r="I1641" s="9" t="s">
        <v>7758</v>
      </c>
      <c r="J1641" s="10">
        <v>0.1394144</v>
      </c>
    </row>
    <row r="1642">
      <c r="A1642" s="6" t="s">
        <v>7760</v>
      </c>
      <c r="B1642" s="6" t="s">
        <v>991</v>
      </c>
      <c r="C1642" s="7">
        <v>1.591161147E9</v>
      </c>
      <c r="D1642" s="8">
        <f t="shared" si="1"/>
        <v>43985.00865</v>
      </c>
      <c r="E1642" s="9" t="s">
        <v>7761</v>
      </c>
      <c r="F1642" s="9" t="s">
        <v>7762</v>
      </c>
      <c r="G1642" s="6" t="s">
        <v>7763</v>
      </c>
      <c r="H1642" s="14" t="b">
        <v>0</v>
      </c>
      <c r="I1642" s="9" t="s">
        <v>7764</v>
      </c>
      <c r="J1642" s="10">
        <v>0.13923965</v>
      </c>
    </row>
    <row r="1643">
      <c r="A1643" s="6" t="s">
        <v>7765</v>
      </c>
      <c r="B1643" s="6" t="s">
        <v>6702</v>
      </c>
      <c r="C1643" s="7">
        <v>1.592432053E9</v>
      </c>
      <c r="D1643" s="8">
        <f t="shared" si="1"/>
        <v>43999.71821</v>
      </c>
      <c r="E1643" s="9" t="s">
        <v>111</v>
      </c>
      <c r="F1643" s="9" t="s">
        <v>7766</v>
      </c>
      <c r="G1643" s="6" t="s">
        <v>7767</v>
      </c>
      <c r="H1643" s="14" t="b">
        <v>0</v>
      </c>
      <c r="I1643" s="9" t="s">
        <v>7768</v>
      </c>
      <c r="J1643" s="10">
        <v>0.13923383</v>
      </c>
    </row>
    <row r="1644">
      <c r="A1644" s="6" t="s">
        <v>7769</v>
      </c>
      <c r="B1644" s="6" t="s">
        <v>4210</v>
      </c>
      <c r="C1644" s="7">
        <v>1.592533618E9</v>
      </c>
      <c r="D1644" s="8">
        <f t="shared" si="1"/>
        <v>44000.89373</v>
      </c>
      <c r="E1644" s="9" t="s">
        <v>222</v>
      </c>
      <c r="F1644" s="9" t="s">
        <v>7770</v>
      </c>
      <c r="G1644" s="6" t="s">
        <v>7771</v>
      </c>
      <c r="H1644" s="14" t="b">
        <v>0</v>
      </c>
      <c r="I1644" s="9" t="s">
        <v>7772</v>
      </c>
      <c r="J1644" s="10">
        <v>0.13923319</v>
      </c>
    </row>
    <row r="1645">
      <c r="A1645" s="6" t="s">
        <v>7773</v>
      </c>
      <c r="B1645" s="6" t="s">
        <v>7774</v>
      </c>
      <c r="C1645" s="7">
        <v>1.591604633E9</v>
      </c>
      <c r="D1645" s="8">
        <f t="shared" si="1"/>
        <v>43990.14159</v>
      </c>
      <c r="E1645" s="9" t="s">
        <v>23</v>
      </c>
      <c r="F1645" s="9" t="s">
        <v>7775</v>
      </c>
      <c r="G1645" s="6" t="s">
        <v>7776</v>
      </c>
      <c r="H1645" s="14" t="b">
        <v>0</v>
      </c>
      <c r="I1645" s="9" t="s">
        <v>7777</v>
      </c>
      <c r="J1645" s="10">
        <v>0.13919933</v>
      </c>
    </row>
    <row r="1646">
      <c r="A1646" s="6" t="s">
        <v>7778</v>
      </c>
      <c r="B1646" s="6" t="s">
        <v>4826</v>
      </c>
      <c r="C1646" s="7">
        <v>1.592421809E9</v>
      </c>
      <c r="D1646" s="8">
        <f t="shared" si="1"/>
        <v>43999.59964</v>
      </c>
      <c r="E1646" s="9" t="s">
        <v>12</v>
      </c>
      <c r="F1646" s="9" t="s">
        <v>7779</v>
      </c>
      <c r="G1646" s="6" t="s">
        <v>7780</v>
      </c>
      <c r="H1646" s="14" t="b">
        <v>0</v>
      </c>
      <c r="I1646" s="9" t="s">
        <v>7781</v>
      </c>
      <c r="J1646" s="10">
        <v>0.13913608</v>
      </c>
    </row>
    <row r="1647">
      <c r="A1647" s="6" t="s">
        <v>7782</v>
      </c>
      <c r="B1647" s="6" t="s">
        <v>2505</v>
      </c>
      <c r="C1647" s="7">
        <v>1.591116508E9</v>
      </c>
      <c r="D1647" s="8">
        <f t="shared" si="1"/>
        <v>43984.49199</v>
      </c>
      <c r="E1647" s="9" t="s">
        <v>264</v>
      </c>
      <c r="F1647" s="9" t="s">
        <v>7783</v>
      </c>
      <c r="G1647" s="6" t="s">
        <v>7784</v>
      </c>
      <c r="H1647" s="14" t="b">
        <v>0</v>
      </c>
      <c r="I1647" s="9" t="s">
        <v>7785</v>
      </c>
      <c r="J1647" s="10">
        <v>0.13884829</v>
      </c>
    </row>
    <row r="1648">
      <c r="A1648" s="6" t="s">
        <v>7786</v>
      </c>
      <c r="B1648" s="6" t="s">
        <v>4258</v>
      </c>
      <c r="C1648" s="7">
        <v>1.591295819E9</v>
      </c>
      <c r="D1648" s="8">
        <f t="shared" si="1"/>
        <v>43986.56735</v>
      </c>
      <c r="E1648" s="9" t="s">
        <v>264</v>
      </c>
      <c r="F1648" s="9" t="s">
        <v>7787</v>
      </c>
      <c r="G1648" s="6" t="s">
        <v>7788</v>
      </c>
      <c r="H1648" s="14" t="b">
        <v>0</v>
      </c>
      <c r="I1648" s="9" t="s">
        <v>7789</v>
      </c>
      <c r="J1648" s="10">
        <v>0.13841188</v>
      </c>
    </row>
    <row r="1649">
      <c r="A1649" s="6" t="s">
        <v>7790</v>
      </c>
      <c r="B1649" s="6" t="s">
        <v>862</v>
      </c>
      <c r="C1649" s="7">
        <v>1.592451496E9</v>
      </c>
      <c r="D1649" s="8">
        <f t="shared" si="1"/>
        <v>43999.94324</v>
      </c>
      <c r="E1649" s="9" t="s">
        <v>23</v>
      </c>
      <c r="F1649" s="9" t="s">
        <v>7791</v>
      </c>
      <c r="G1649" s="6" t="s">
        <v>7792</v>
      </c>
      <c r="H1649" s="14" t="b">
        <v>0</v>
      </c>
      <c r="I1649" s="9" t="s">
        <v>7793</v>
      </c>
      <c r="J1649" s="10">
        <v>0.13820162</v>
      </c>
    </row>
    <row r="1650">
      <c r="A1650" s="6" t="s">
        <v>7794</v>
      </c>
      <c r="B1650" s="6" t="s">
        <v>6282</v>
      </c>
      <c r="C1650" s="7">
        <v>1.591792597E9</v>
      </c>
      <c r="D1650" s="8">
        <f t="shared" si="1"/>
        <v>43992.31709</v>
      </c>
      <c r="E1650" s="9" t="s">
        <v>274</v>
      </c>
      <c r="F1650" s="9" t="s">
        <v>7795</v>
      </c>
      <c r="G1650" s="6" t="s">
        <v>7796</v>
      </c>
      <c r="H1650" s="14" t="b">
        <v>0</v>
      </c>
      <c r="I1650" s="9" t="s">
        <v>7797</v>
      </c>
      <c r="J1650" s="10">
        <v>0.13814966</v>
      </c>
    </row>
    <row r="1651">
      <c r="A1651" s="6" t="s">
        <v>7798</v>
      </c>
      <c r="B1651" s="6" t="s">
        <v>930</v>
      </c>
      <c r="C1651" s="7">
        <v>1.593021413E9</v>
      </c>
      <c r="D1651" s="8">
        <f t="shared" si="1"/>
        <v>44006.5395</v>
      </c>
      <c r="E1651" s="9" t="s">
        <v>413</v>
      </c>
      <c r="F1651" s="9" t="s">
        <v>7799</v>
      </c>
      <c r="G1651" s="6" t="s">
        <v>7800</v>
      </c>
      <c r="H1651" s="14" t="b">
        <v>0</v>
      </c>
      <c r="I1651" s="9" t="s">
        <v>7801</v>
      </c>
      <c r="J1651" s="10">
        <v>0.13792658</v>
      </c>
    </row>
    <row r="1652">
      <c r="A1652" s="6" t="s">
        <v>7802</v>
      </c>
      <c r="B1652" s="6" t="s">
        <v>3014</v>
      </c>
      <c r="C1652" s="7">
        <v>1.591070501E9</v>
      </c>
      <c r="D1652" s="8">
        <f t="shared" si="1"/>
        <v>43983.9595</v>
      </c>
      <c r="E1652" s="9" t="s">
        <v>23</v>
      </c>
      <c r="F1652" s="9" t="s">
        <v>7803</v>
      </c>
      <c r="G1652" s="6" t="s">
        <v>7804</v>
      </c>
      <c r="H1652" s="14" t="b">
        <v>0</v>
      </c>
      <c r="I1652" s="9" t="s">
        <v>7805</v>
      </c>
      <c r="J1652" s="10">
        <v>0.1378282</v>
      </c>
    </row>
    <row r="1653">
      <c r="A1653" s="6" t="s">
        <v>7806</v>
      </c>
      <c r="B1653" s="6" t="s">
        <v>987</v>
      </c>
      <c r="C1653" s="7">
        <v>1.593439341E9</v>
      </c>
      <c r="D1653" s="8">
        <f t="shared" si="1"/>
        <v>44011.37663</v>
      </c>
      <c r="E1653" s="9" t="s">
        <v>23</v>
      </c>
      <c r="F1653" s="9" t="s">
        <v>7807</v>
      </c>
      <c r="G1653" s="6" t="s">
        <v>7808</v>
      </c>
      <c r="H1653" s="14" t="b">
        <v>0</v>
      </c>
      <c r="I1653" s="9" t="s">
        <v>7809</v>
      </c>
      <c r="J1653" s="10">
        <v>0.13776849</v>
      </c>
    </row>
    <row r="1654">
      <c r="A1654" s="5" t="s">
        <v>7810</v>
      </c>
      <c r="B1654" s="6" t="s">
        <v>930</v>
      </c>
      <c r="C1654" s="7">
        <v>1.592951311E9</v>
      </c>
      <c r="D1654" s="8">
        <f t="shared" si="1"/>
        <v>44005.72814</v>
      </c>
      <c r="E1654" s="9" t="s">
        <v>6903</v>
      </c>
      <c r="F1654" s="9" t="s">
        <v>7811</v>
      </c>
      <c r="G1654" s="6" t="s">
        <v>7812</v>
      </c>
      <c r="H1654" s="14" t="b">
        <v>0</v>
      </c>
      <c r="I1654" s="9" t="s">
        <v>7813</v>
      </c>
      <c r="J1654" s="10">
        <v>0.13761768</v>
      </c>
    </row>
    <row r="1655">
      <c r="A1655" s="6" t="s">
        <v>7814</v>
      </c>
      <c r="B1655" s="6" t="s">
        <v>1239</v>
      </c>
      <c r="C1655" s="7">
        <v>1.591716323E9</v>
      </c>
      <c r="D1655" s="8">
        <f t="shared" si="1"/>
        <v>43991.43429</v>
      </c>
      <c r="E1655" s="9" t="s">
        <v>7815</v>
      </c>
      <c r="F1655" s="9" t="s">
        <v>7816</v>
      </c>
      <c r="G1655" s="6" t="s">
        <v>7817</v>
      </c>
      <c r="H1655" s="14" t="b">
        <v>0</v>
      </c>
      <c r="I1655" s="9" t="s">
        <v>7818</v>
      </c>
      <c r="J1655" s="10">
        <v>0.13760339</v>
      </c>
    </row>
    <row r="1656">
      <c r="A1656" s="6" t="s">
        <v>7819</v>
      </c>
      <c r="B1656" s="6" t="s">
        <v>2065</v>
      </c>
      <c r="C1656" s="7">
        <v>1.593308047E9</v>
      </c>
      <c r="D1656" s="8">
        <f t="shared" si="1"/>
        <v>44009.85703</v>
      </c>
      <c r="E1656" s="9" t="s">
        <v>7820</v>
      </c>
      <c r="F1656" s="9" t="s">
        <v>7821</v>
      </c>
      <c r="G1656" s="6" t="s">
        <v>7822</v>
      </c>
      <c r="H1656" s="14" t="b">
        <v>0</v>
      </c>
      <c r="I1656" s="9" t="s">
        <v>7821</v>
      </c>
      <c r="J1656" s="10">
        <v>0.13736793</v>
      </c>
    </row>
    <row r="1657">
      <c r="A1657" s="6" t="s">
        <v>7823</v>
      </c>
      <c r="B1657" s="6" t="s">
        <v>1041</v>
      </c>
      <c r="C1657" s="7">
        <v>1.591323986E9</v>
      </c>
      <c r="D1657" s="8">
        <f t="shared" si="1"/>
        <v>43986.89336</v>
      </c>
      <c r="E1657" s="9" t="s">
        <v>23</v>
      </c>
      <c r="F1657" s="9" t="s">
        <v>7824</v>
      </c>
      <c r="G1657" s="6" t="s">
        <v>7825</v>
      </c>
      <c r="H1657" s="14" t="b">
        <v>0</v>
      </c>
      <c r="I1657" s="9" t="s">
        <v>7826</v>
      </c>
      <c r="J1657" s="10">
        <v>0.13665484</v>
      </c>
    </row>
    <row r="1658">
      <c r="A1658" s="6" t="s">
        <v>7827</v>
      </c>
      <c r="B1658" s="6" t="s">
        <v>1359</v>
      </c>
      <c r="C1658" s="7">
        <v>1.591548024E9</v>
      </c>
      <c r="D1658" s="8">
        <f t="shared" si="1"/>
        <v>43989.48639</v>
      </c>
      <c r="E1658" s="9" t="s">
        <v>17</v>
      </c>
      <c r="F1658" s="9" t="s">
        <v>7828</v>
      </c>
      <c r="G1658" s="6" t="s">
        <v>7829</v>
      </c>
      <c r="H1658" s="14" t="b">
        <v>0</v>
      </c>
      <c r="I1658" s="9" t="s">
        <v>7830</v>
      </c>
      <c r="J1658" s="10">
        <v>0.13655764</v>
      </c>
    </row>
    <row r="1659">
      <c r="A1659" s="6" t="s">
        <v>7831</v>
      </c>
      <c r="B1659" s="6" t="s">
        <v>2194</v>
      </c>
      <c r="C1659" s="7">
        <v>1.591755536E9</v>
      </c>
      <c r="D1659" s="8">
        <f t="shared" si="1"/>
        <v>43991.88815</v>
      </c>
      <c r="E1659" s="9" t="s">
        <v>97</v>
      </c>
      <c r="F1659" s="9" t="s">
        <v>7832</v>
      </c>
      <c r="G1659" s="6" t="s">
        <v>7833</v>
      </c>
      <c r="H1659" s="14" t="b">
        <v>0</v>
      </c>
      <c r="I1659" s="9" t="s">
        <v>7834</v>
      </c>
      <c r="J1659" s="10">
        <v>0.13642102</v>
      </c>
    </row>
    <row r="1660">
      <c r="A1660" s="6" t="s">
        <v>7835</v>
      </c>
      <c r="B1660" s="6" t="s">
        <v>1281</v>
      </c>
      <c r="C1660" s="7">
        <v>1.592950269E9</v>
      </c>
      <c r="D1660" s="8">
        <f t="shared" si="1"/>
        <v>44005.71608</v>
      </c>
      <c r="E1660" s="9" t="s">
        <v>7836</v>
      </c>
      <c r="F1660" s="9" t="s">
        <v>7837</v>
      </c>
      <c r="G1660" s="6" t="s">
        <v>7838</v>
      </c>
      <c r="H1660" s="14" t="b">
        <v>0</v>
      </c>
      <c r="I1660" s="9" t="s">
        <v>7839</v>
      </c>
      <c r="J1660" s="10">
        <v>0.13617055</v>
      </c>
    </row>
    <row r="1661">
      <c r="A1661" s="6" t="s">
        <v>7840</v>
      </c>
      <c r="B1661" s="6" t="s">
        <v>2065</v>
      </c>
      <c r="C1661" s="7">
        <v>1.591886034E9</v>
      </c>
      <c r="D1661" s="8">
        <f t="shared" si="1"/>
        <v>43993.39854</v>
      </c>
      <c r="E1661" s="9" t="s">
        <v>264</v>
      </c>
      <c r="F1661" s="9" t="s">
        <v>7841</v>
      </c>
      <c r="G1661" s="6" t="s">
        <v>7842</v>
      </c>
      <c r="H1661" s="14" t="b">
        <v>0</v>
      </c>
      <c r="I1661" s="9" t="s">
        <v>7843</v>
      </c>
      <c r="J1661" s="10">
        <v>0.13604495</v>
      </c>
    </row>
    <row r="1662">
      <c r="A1662" s="6" t="s">
        <v>7844</v>
      </c>
      <c r="B1662" s="6" t="s">
        <v>930</v>
      </c>
      <c r="C1662" s="7">
        <v>1.59103252E9</v>
      </c>
      <c r="D1662" s="8">
        <f t="shared" si="1"/>
        <v>43983.51991</v>
      </c>
      <c r="E1662" s="9" t="s">
        <v>2227</v>
      </c>
      <c r="F1662" s="9" t="s">
        <v>7845</v>
      </c>
      <c r="G1662" s="6" t="s">
        <v>7846</v>
      </c>
      <c r="H1662" s="14" t="b">
        <v>0</v>
      </c>
      <c r="I1662" s="9" t="s">
        <v>7847</v>
      </c>
      <c r="J1662" s="10">
        <v>0.13553226</v>
      </c>
    </row>
    <row r="1663">
      <c r="A1663" s="5" t="s">
        <v>7848</v>
      </c>
      <c r="B1663" s="6" t="s">
        <v>872</v>
      </c>
      <c r="C1663" s="7">
        <v>1.593044865E9</v>
      </c>
      <c r="D1663" s="8">
        <f t="shared" si="1"/>
        <v>44006.81094</v>
      </c>
      <c r="E1663" s="9" t="s">
        <v>4215</v>
      </c>
      <c r="F1663" s="9" t="s">
        <v>7849</v>
      </c>
      <c r="G1663" s="6" t="s">
        <v>7850</v>
      </c>
      <c r="H1663" s="14" t="b">
        <v>0</v>
      </c>
      <c r="I1663" s="9" t="s">
        <v>7851</v>
      </c>
      <c r="J1663" s="10">
        <v>0.1353555</v>
      </c>
    </row>
    <row r="1664">
      <c r="A1664" s="6" t="s">
        <v>7852</v>
      </c>
      <c r="B1664" s="6" t="s">
        <v>1067</v>
      </c>
      <c r="C1664" s="7">
        <v>1.591053977E9</v>
      </c>
      <c r="D1664" s="8">
        <f t="shared" si="1"/>
        <v>43983.76825</v>
      </c>
      <c r="E1664" s="9" t="s">
        <v>12</v>
      </c>
      <c r="F1664" s="9" t="s">
        <v>7853</v>
      </c>
      <c r="G1664" s="6" t="s">
        <v>7854</v>
      </c>
      <c r="H1664" s="14" t="b">
        <v>0</v>
      </c>
      <c r="I1664" s="9" t="s">
        <v>7855</v>
      </c>
      <c r="J1664" s="10">
        <v>0.13526541</v>
      </c>
    </row>
    <row r="1665">
      <c r="A1665" s="5" t="s">
        <v>7856</v>
      </c>
      <c r="B1665" s="6" t="s">
        <v>2636</v>
      </c>
      <c r="C1665" s="7">
        <v>1.592502198E9</v>
      </c>
      <c r="D1665" s="8">
        <f t="shared" si="1"/>
        <v>44000.53007</v>
      </c>
      <c r="E1665" s="9" t="s">
        <v>23</v>
      </c>
      <c r="F1665" s="9" t="s">
        <v>7857</v>
      </c>
      <c r="G1665" s="6" t="s">
        <v>7858</v>
      </c>
      <c r="H1665" s="14" t="b">
        <v>0</v>
      </c>
      <c r="I1665" s="9" t="s">
        <v>7859</v>
      </c>
      <c r="J1665" s="10">
        <v>0.13494422</v>
      </c>
    </row>
    <row r="1666">
      <c r="A1666" s="6" t="s">
        <v>7860</v>
      </c>
      <c r="B1666" s="6" t="s">
        <v>930</v>
      </c>
      <c r="C1666" s="7">
        <v>1.5914726E9</v>
      </c>
      <c r="D1666" s="8">
        <f t="shared" si="1"/>
        <v>43988.61343</v>
      </c>
      <c r="E1666" s="9" t="s">
        <v>348</v>
      </c>
      <c r="F1666" s="9" t="s">
        <v>7861</v>
      </c>
      <c r="G1666" s="6" t="s">
        <v>7862</v>
      </c>
      <c r="H1666" s="14" t="b">
        <v>0</v>
      </c>
      <c r="I1666" s="9" t="s">
        <v>7863</v>
      </c>
      <c r="J1666" s="10">
        <v>0.13476837</v>
      </c>
    </row>
    <row r="1667">
      <c r="A1667" s="6" t="s">
        <v>7864</v>
      </c>
      <c r="B1667" s="6" t="s">
        <v>7865</v>
      </c>
      <c r="C1667" s="7">
        <v>1.591298128E9</v>
      </c>
      <c r="D1667" s="8">
        <f t="shared" si="1"/>
        <v>43986.59407</v>
      </c>
      <c r="E1667" s="9" t="s">
        <v>97</v>
      </c>
      <c r="F1667" s="9" t="s">
        <v>7866</v>
      </c>
      <c r="G1667" s="6" t="s">
        <v>7867</v>
      </c>
      <c r="H1667" s="14" t="b">
        <v>0</v>
      </c>
      <c r="I1667" s="9" t="s">
        <v>7868</v>
      </c>
      <c r="J1667" s="10">
        <v>0.13463058</v>
      </c>
    </row>
    <row r="1668">
      <c r="A1668" s="6" t="s">
        <v>7869</v>
      </c>
      <c r="B1668" s="6" t="s">
        <v>3858</v>
      </c>
      <c r="C1668" s="7">
        <v>1.59267103E9</v>
      </c>
      <c r="D1668" s="8">
        <f t="shared" si="1"/>
        <v>44002.48414</v>
      </c>
      <c r="E1668" s="9" t="s">
        <v>17</v>
      </c>
      <c r="F1668" s="9" t="s">
        <v>7870</v>
      </c>
      <c r="G1668" s="6" t="s">
        <v>7871</v>
      </c>
      <c r="H1668" s="14" t="b">
        <v>0</v>
      </c>
      <c r="I1668" s="9" t="s">
        <v>7872</v>
      </c>
      <c r="J1668" s="10">
        <v>0.1344319</v>
      </c>
    </row>
    <row r="1669">
      <c r="A1669" s="6" t="s">
        <v>7873</v>
      </c>
      <c r="B1669" s="6" t="s">
        <v>1170</v>
      </c>
      <c r="C1669" s="7">
        <v>1.591720336E9</v>
      </c>
      <c r="D1669" s="8">
        <f t="shared" si="1"/>
        <v>43991.48074</v>
      </c>
      <c r="E1669" s="9" t="s">
        <v>7874</v>
      </c>
      <c r="F1669" s="9" t="s">
        <v>7875</v>
      </c>
      <c r="G1669" s="6" t="s">
        <v>7876</v>
      </c>
      <c r="H1669" s="14" t="b">
        <v>0</v>
      </c>
      <c r="I1669" s="9" t="s">
        <v>7877</v>
      </c>
      <c r="J1669" s="10">
        <v>0.13439567</v>
      </c>
    </row>
    <row r="1670">
      <c r="A1670" s="6" t="s">
        <v>7878</v>
      </c>
      <c r="B1670" s="6" t="s">
        <v>1372</v>
      </c>
      <c r="C1670" s="7">
        <v>1.591990285E9</v>
      </c>
      <c r="D1670" s="8">
        <f t="shared" si="1"/>
        <v>43994.60515</v>
      </c>
      <c r="E1670" s="9" t="s">
        <v>17</v>
      </c>
      <c r="F1670" s="9" t="s">
        <v>7879</v>
      </c>
      <c r="G1670" s="6" t="s">
        <v>7880</v>
      </c>
      <c r="H1670" s="14" t="b">
        <v>0</v>
      </c>
      <c r="I1670" s="9" t="s">
        <v>7879</v>
      </c>
      <c r="J1670" s="10">
        <v>0.13424987</v>
      </c>
    </row>
    <row r="1671">
      <c r="A1671" s="6" t="s">
        <v>7881</v>
      </c>
      <c r="B1671" s="6" t="s">
        <v>1737</v>
      </c>
      <c r="C1671" s="7">
        <v>1.591498858E9</v>
      </c>
      <c r="D1671" s="8">
        <f t="shared" si="1"/>
        <v>43988.91734</v>
      </c>
      <c r="E1671" s="9" t="s">
        <v>12</v>
      </c>
      <c r="F1671" s="9" t="s">
        <v>7882</v>
      </c>
      <c r="G1671" s="6" t="s">
        <v>7883</v>
      </c>
      <c r="H1671" s="14" t="b">
        <v>0</v>
      </c>
      <c r="I1671" s="9" t="s">
        <v>7884</v>
      </c>
      <c r="J1671" s="10">
        <v>0.1341654</v>
      </c>
    </row>
    <row r="1672">
      <c r="A1672" s="6" t="s">
        <v>7885</v>
      </c>
      <c r="B1672" s="6" t="s">
        <v>4718</v>
      </c>
      <c r="C1672" s="7">
        <v>1.592352638E9</v>
      </c>
      <c r="D1672" s="8">
        <f t="shared" si="1"/>
        <v>43998.79905</v>
      </c>
      <c r="E1672" s="9" t="s">
        <v>111</v>
      </c>
      <c r="F1672" s="9" t="s">
        <v>7886</v>
      </c>
      <c r="G1672" s="6" t="s">
        <v>7887</v>
      </c>
      <c r="H1672" s="14" t="b">
        <v>0</v>
      </c>
      <c r="I1672" s="9" t="s">
        <v>7888</v>
      </c>
      <c r="J1672" s="10">
        <v>0.13400258</v>
      </c>
    </row>
    <row r="1673">
      <c r="A1673" s="6" t="s">
        <v>7889</v>
      </c>
      <c r="B1673" s="6" t="s">
        <v>1795</v>
      </c>
      <c r="C1673" s="7">
        <v>1.591892687E9</v>
      </c>
      <c r="D1673" s="8">
        <f t="shared" si="1"/>
        <v>43993.47554</v>
      </c>
      <c r="E1673" s="9" t="s">
        <v>23</v>
      </c>
      <c r="F1673" s="9" t="s">
        <v>7890</v>
      </c>
      <c r="G1673" s="6" t="s">
        <v>7891</v>
      </c>
      <c r="H1673" s="14" t="b">
        <v>0</v>
      </c>
      <c r="I1673" s="9" t="s">
        <v>7892</v>
      </c>
      <c r="J1673" s="10">
        <v>0.13360703</v>
      </c>
    </row>
    <row r="1674">
      <c r="A1674" s="6" t="s">
        <v>7893</v>
      </c>
      <c r="B1674" s="6" t="s">
        <v>1701</v>
      </c>
      <c r="C1674" s="7">
        <v>1.592130455E9</v>
      </c>
      <c r="D1674" s="8">
        <f t="shared" si="1"/>
        <v>43996.22749</v>
      </c>
      <c r="E1674" s="9" t="s">
        <v>23</v>
      </c>
      <c r="F1674" s="9" t="s">
        <v>7894</v>
      </c>
      <c r="G1674" s="6" t="s">
        <v>7895</v>
      </c>
      <c r="H1674" s="14" t="b">
        <v>0</v>
      </c>
      <c r="I1674" s="9" t="s">
        <v>7894</v>
      </c>
      <c r="J1674" s="10">
        <v>0.13349871</v>
      </c>
    </row>
    <row r="1675">
      <c r="A1675" s="6" t="s">
        <v>7896</v>
      </c>
      <c r="B1675" s="6" t="s">
        <v>930</v>
      </c>
      <c r="C1675" s="7">
        <v>1.59237573E9</v>
      </c>
      <c r="D1675" s="8">
        <f t="shared" si="1"/>
        <v>43999.06632</v>
      </c>
      <c r="E1675" s="9" t="s">
        <v>2227</v>
      </c>
      <c r="F1675" s="9" t="s">
        <v>7897</v>
      </c>
      <c r="G1675" s="6" t="s">
        <v>7898</v>
      </c>
      <c r="H1675" s="14" t="b">
        <v>0</v>
      </c>
      <c r="I1675" s="9" t="s">
        <v>7899</v>
      </c>
      <c r="J1675" s="10">
        <v>0.13314386</v>
      </c>
    </row>
    <row r="1676">
      <c r="A1676" s="6" t="s">
        <v>7900</v>
      </c>
      <c r="B1676" s="6" t="s">
        <v>930</v>
      </c>
      <c r="C1676" s="7">
        <v>1.591315627E9</v>
      </c>
      <c r="D1676" s="8">
        <f t="shared" si="1"/>
        <v>43986.79661</v>
      </c>
      <c r="E1676" s="9" t="s">
        <v>348</v>
      </c>
      <c r="F1676" s="9" t="s">
        <v>7901</v>
      </c>
      <c r="G1676" s="6" t="s">
        <v>7902</v>
      </c>
      <c r="H1676" s="14" t="b">
        <v>0</v>
      </c>
      <c r="I1676" s="9" t="s">
        <v>7903</v>
      </c>
      <c r="J1676" s="10">
        <v>0.1330097</v>
      </c>
    </row>
    <row r="1677">
      <c r="A1677" s="5" t="s">
        <v>7904</v>
      </c>
      <c r="B1677" s="6" t="s">
        <v>1067</v>
      </c>
      <c r="C1677" s="7">
        <v>1.591515826E9</v>
      </c>
      <c r="D1677" s="8">
        <f t="shared" si="1"/>
        <v>43989.11373</v>
      </c>
      <c r="E1677" s="9" t="s">
        <v>12</v>
      </c>
      <c r="F1677" s="9" t="s">
        <v>7905</v>
      </c>
      <c r="G1677" s="6" t="s">
        <v>7906</v>
      </c>
      <c r="H1677" s="14" t="b">
        <v>0</v>
      </c>
      <c r="I1677" s="9" t="s">
        <v>7907</v>
      </c>
      <c r="J1677" s="10">
        <v>0.13291495</v>
      </c>
    </row>
    <row r="1678">
      <c r="A1678" s="6" t="s">
        <v>7908</v>
      </c>
      <c r="B1678" s="6" t="s">
        <v>1257</v>
      </c>
      <c r="C1678" s="7">
        <v>1.591669362E9</v>
      </c>
      <c r="D1678" s="8">
        <f t="shared" si="1"/>
        <v>43990.89076</v>
      </c>
      <c r="E1678" s="9" t="s">
        <v>36</v>
      </c>
      <c r="F1678" s="9" t="s">
        <v>7909</v>
      </c>
      <c r="G1678" s="6" t="s">
        <v>7910</v>
      </c>
      <c r="H1678" s="14" t="b">
        <v>0</v>
      </c>
      <c r="I1678" s="9" t="s">
        <v>7911</v>
      </c>
      <c r="J1678" s="10">
        <v>0.13277088</v>
      </c>
    </row>
    <row r="1679">
      <c r="A1679" s="6" t="s">
        <v>7912</v>
      </c>
      <c r="B1679" s="6" t="s">
        <v>1492</v>
      </c>
      <c r="C1679" s="7">
        <v>1.592235005E9</v>
      </c>
      <c r="D1679" s="8">
        <f t="shared" si="1"/>
        <v>43997.43756</v>
      </c>
      <c r="E1679" s="6" t="s">
        <v>32</v>
      </c>
      <c r="F1679" s="9" t="s">
        <v>7913</v>
      </c>
      <c r="G1679" s="6" t="s">
        <v>7914</v>
      </c>
      <c r="H1679" s="14" t="b">
        <v>1</v>
      </c>
      <c r="I1679" s="9" t="s">
        <v>7913</v>
      </c>
      <c r="J1679" s="10">
        <v>0.13198005</v>
      </c>
    </row>
    <row r="1680">
      <c r="A1680" s="6" t="s">
        <v>7915</v>
      </c>
      <c r="B1680" s="6" t="s">
        <v>7916</v>
      </c>
      <c r="C1680" s="7">
        <v>1.591917658E9</v>
      </c>
      <c r="D1680" s="8">
        <f t="shared" si="1"/>
        <v>43993.76456</v>
      </c>
      <c r="E1680" s="6" t="s">
        <v>32</v>
      </c>
      <c r="F1680" s="9" t="s">
        <v>7917</v>
      </c>
      <c r="G1680" s="6" t="s">
        <v>7918</v>
      </c>
      <c r="H1680" s="14" t="b">
        <v>1</v>
      </c>
      <c r="I1680" s="9" t="s">
        <v>7917</v>
      </c>
      <c r="J1680" s="10">
        <v>0.13179365</v>
      </c>
    </row>
    <row r="1681">
      <c r="A1681" s="6" t="s">
        <v>7919</v>
      </c>
      <c r="B1681" s="6" t="s">
        <v>1057</v>
      </c>
      <c r="C1681" s="7">
        <v>1.593307409E9</v>
      </c>
      <c r="D1681" s="8">
        <f t="shared" si="1"/>
        <v>44009.84964</v>
      </c>
      <c r="E1681" s="9" t="s">
        <v>7920</v>
      </c>
      <c r="F1681" s="9" t="s">
        <v>7921</v>
      </c>
      <c r="G1681" s="6" t="s">
        <v>7922</v>
      </c>
      <c r="H1681" s="14" t="b">
        <v>0</v>
      </c>
      <c r="I1681" s="9" t="s">
        <v>7921</v>
      </c>
      <c r="J1681" s="10">
        <v>0.13169463</v>
      </c>
    </row>
    <row r="1682">
      <c r="A1682" s="6" t="s">
        <v>7923</v>
      </c>
      <c r="B1682" s="6" t="s">
        <v>7389</v>
      </c>
      <c r="C1682" s="7">
        <v>1.591895477E9</v>
      </c>
      <c r="D1682" s="8">
        <f t="shared" si="1"/>
        <v>43993.50784</v>
      </c>
      <c r="E1682" s="9" t="s">
        <v>23</v>
      </c>
      <c r="F1682" s="9" t="s">
        <v>7924</v>
      </c>
      <c r="G1682" s="6" t="s">
        <v>7925</v>
      </c>
      <c r="H1682" s="14" t="b">
        <v>0</v>
      </c>
      <c r="I1682" s="9" t="s">
        <v>7926</v>
      </c>
      <c r="J1682" s="10">
        <v>0.13147037</v>
      </c>
    </row>
    <row r="1683">
      <c r="A1683" s="6" t="s">
        <v>7927</v>
      </c>
      <c r="B1683" s="6" t="s">
        <v>7928</v>
      </c>
      <c r="C1683" s="7">
        <v>1.592806378E9</v>
      </c>
      <c r="D1683" s="8">
        <f t="shared" si="1"/>
        <v>44004.05067</v>
      </c>
      <c r="E1683" s="9" t="s">
        <v>6583</v>
      </c>
      <c r="F1683" s="9" t="s">
        <v>7929</v>
      </c>
      <c r="G1683" s="6" t="s">
        <v>7930</v>
      </c>
      <c r="H1683" s="14" t="b">
        <v>0</v>
      </c>
      <c r="I1683" s="9" t="s">
        <v>7931</v>
      </c>
      <c r="J1683" s="10">
        <v>0.13138163</v>
      </c>
    </row>
    <row r="1684">
      <c r="A1684" s="6" t="s">
        <v>7932</v>
      </c>
      <c r="B1684" s="6" t="s">
        <v>1220</v>
      </c>
      <c r="C1684" s="7">
        <v>1.593204261E9</v>
      </c>
      <c r="D1684" s="8">
        <f t="shared" si="1"/>
        <v>44008.6558</v>
      </c>
      <c r="E1684" s="9" t="s">
        <v>23</v>
      </c>
      <c r="F1684" s="9" t="s">
        <v>7933</v>
      </c>
      <c r="G1684" s="6" t="s">
        <v>7934</v>
      </c>
      <c r="H1684" s="14" t="b">
        <v>0</v>
      </c>
      <c r="I1684" s="9" t="s">
        <v>7935</v>
      </c>
      <c r="J1684" s="10">
        <v>0.13136661</v>
      </c>
    </row>
    <row r="1685">
      <c r="A1685" s="6" t="s">
        <v>7936</v>
      </c>
      <c r="B1685" s="6" t="s">
        <v>3070</v>
      </c>
      <c r="C1685" s="7">
        <v>1.591141771E9</v>
      </c>
      <c r="D1685" s="8">
        <f t="shared" si="1"/>
        <v>43984.78439</v>
      </c>
      <c r="E1685" s="9" t="s">
        <v>111</v>
      </c>
      <c r="F1685" s="9" t="s">
        <v>7937</v>
      </c>
      <c r="G1685" s="6" t="s">
        <v>7938</v>
      </c>
      <c r="H1685" s="14" t="b">
        <v>0</v>
      </c>
      <c r="I1685" s="9" t="s">
        <v>7939</v>
      </c>
      <c r="J1685" s="10">
        <v>0.13122736</v>
      </c>
    </row>
    <row r="1686">
      <c r="A1686" s="5" t="s">
        <v>7940</v>
      </c>
      <c r="B1686" s="6" t="s">
        <v>978</v>
      </c>
      <c r="C1686" s="7">
        <v>1.593190614E9</v>
      </c>
      <c r="D1686" s="8">
        <f t="shared" si="1"/>
        <v>44008.49785</v>
      </c>
      <c r="E1686" s="9" t="s">
        <v>23</v>
      </c>
      <c r="F1686" s="9" t="s">
        <v>7941</v>
      </c>
      <c r="G1686" s="6" t="s">
        <v>7942</v>
      </c>
      <c r="H1686" s="14" t="b">
        <v>0</v>
      </c>
      <c r="I1686" s="9" t="s">
        <v>7943</v>
      </c>
      <c r="J1686" s="10">
        <v>0.13107572</v>
      </c>
    </row>
    <row r="1687">
      <c r="A1687" s="6" t="s">
        <v>7944</v>
      </c>
      <c r="B1687" s="6" t="s">
        <v>5264</v>
      </c>
      <c r="C1687" s="7">
        <v>1.592514153E9</v>
      </c>
      <c r="D1687" s="8">
        <f t="shared" si="1"/>
        <v>44000.66844</v>
      </c>
      <c r="E1687" s="9" t="s">
        <v>7945</v>
      </c>
      <c r="F1687" s="9" t="s">
        <v>7946</v>
      </c>
      <c r="G1687" s="6" t="s">
        <v>7947</v>
      </c>
      <c r="H1687" s="14" t="b">
        <v>0</v>
      </c>
      <c r="I1687" s="9" t="s">
        <v>7948</v>
      </c>
      <c r="J1687" s="10">
        <v>0.13107072</v>
      </c>
    </row>
    <row r="1688">
      <c r="A1688" s="6" t="s">
        <v>7949</v>
      </c>
      <c r="B1688" s="6" t="s">
        <v>3413</v>
      </c>
      <c r="C1688" s="7">
        <v>1.591909962E9</v>
      </c>
      <c r="D1688" s="8">
        <f t="shared" si="1"/>
        <v>43993.67549</v>
      </c>
      <c r="E1688" s="6" t="s">
        <v>32</v>
      </c>
      <c r="F1688" s="9" t="s">
        <v>7950</v>
      </c>
      <c r="G1688" s="6" t="s">
        <v>7951</v>
      </c>
      <c r="H1688" s="14" t="b">
        <v>1</v>
      </c>
      <c r="I1688" s="9" t="s">
        <v>7950</v>
      </c>
      <c r="J1688" s="10">
        <v>0.13101174</v>
      </c>
    </row>
    <row r="1689">
      <c r="A1689" s="6" t="s">
        <v>7952</v>
      </c>
      <c r="B1689" s="6" t="s">
        <v>2603</v>
      </c>
      <c r="C1689" s="7">
        <v>1.592290189E9</v>
      </c>
      <c r="D1689" s="8">
        <f t="shared" si="1"/>
        <v>43998.07626</v>
      </c>
      <c r="E1689" s="6" t="s">
        <v>32</v>
      </c>
      <c r="F1689" s="9" t="s">
        <v>7953</v>
      </c>
      <c r="G1689" s="6" t="s">
        <v>7954</v>
      </c>
      <c r="H1689" s="14" t="b">
        <v>1</v>
      </c>
      <c r="I1689" s="9" t="s">
        <v>7953</v>
      </c>
      <c r="J1689" s="10">
        <v>0.13100547</v>
      </c>
    </row>
    <row r="1690">
      <c r="A1690" s="6" t="s">
        <v>7955</v>
      </c>
      <c r="B1690" s="6" t="s">
        <v>1206</v>
      </c>
      <c r="C1690" s="7">
        <v>1.592925486E9</v>
      </c>
      <c r="D1690" s="8">
        <f t="shared" si="1"/>
        <v>44005.42924</v>
      </c>
      <c r="E1690" s="9" t="s">
        <v>353</v>
      </c>
      <c r="F1690" s="9" t="s">
        <v>7956</v>
      </c>
      <c r="G1690" s="6" t="s">
        <v>7957</v>
      </c>
      <c r="H1690" s="14" t="b">
        <v>0</v>
      </c>
      <c r="I1690" s="9" t="s">
        <v>7958</v>
      </c>
      <c r="J1690" s="10">
        <v>0.13096295</v>
      </c>
    </row>
    <row r="1691">
      <c r="A1691" s="6" t="s">
        <v>7959</v>
      </c>
      <c r="B1691" s="6" t="s">
        <v>930</v>
      </c>
      <c r="C1691" s="7">
        <v>1.592189865E9</v>
      </c>
      <c r="D1691" s="8">
        <f t="shared" si="1"/>
        <v>43996.9151</v>
      </c>
      <c r="E1691" s="9" t="s">
        <v>413</v>
      </c>
      <c r="F1691" s="9" t="s">
        <v>7960</v>
      </c>
      <c r="G1691" s="6" t="s">
        <v>7961</v>
      </c>
      <c r="H1691" s="14" t="b">
        <v>0</v>
      </c>
      <c r="I1691" s="9" t="s">
        <v>7962</v>
      </c>
      <c r="J1691" s="10">
        <v>0.13094994</v>
      </c>
    </row>
    <row r="1692">
      <c r="A1692" s="6" t="s">
        <v>7963</v>
      </c>
      <c r="B1692" s="6" t="s">
        <v>3692</v>
      </c>
      <c r="C1692" s="7">
        <v>1.591377467E9</v>
      </c>
      <c r="D1692" s="8">
        <f t="shared" si="1"/>
        <v>43987.51235</v>
      </c>
      <c r="E1692" s="9" t="s">
        <v>17</v>
      </c>
      <c r="F1692" s="9" t="s">
        <v>7964</v>
      </c>
      <c r="G1692" s="6" t="s">
        <v>7965</v>
      </c>
      <c r="H1692" s="14" t="b">
        <v>0</v>
      </c>
      <c r="I1692" s="9" t="s">
        <v>7966</v>
      </c>
      <c r="J1692" s="10">
        <v>0.13070884</v>
      </c>
    </row>
    <row r="1693">
      <c r="A1693" s="5" t="s">
        <v>7967</v>
      </c>
      <c r="B1693" s="6" t="s">
        <v>1156</v>
      </c>
      <c r="C1693" s="7">
        <v>1.592330825E9</v>
      </c>
      <c r="D1693" s="8">
        <f t="shared" si="1"/>
        <v>43998.54659</v>
      </c>
      <c r="E1693" s="6" t="s">
        <v>1469</v>
      </c>
      <c r="F1693" s="9" t="s">
        <v>7968</v>
      </c>
      <c r="G1693" s="6" t="s">
        <v>7969</v>
      </c>
      <c r="H1693" s="14" t="b">
        <v>0</v>
      </c>
      <c r="I1693" s="9" t="s">
        <v>7970</v>
      </c>
      <c r="J1693" s="10">
        <v>0.1307043</v>
      </c>
    </row>
    <row r="1694">
      <c r="A1694" s="5" t="s">
        <v>7967</v>
      </c>
      <c r="B1694" s="6" t="s">
        <v>857</v>
      </c>
      <c r="C1694" s="7">
        <v>1.592318107E9</v>
      </c>
      <c r="D1694" s="8">
        <f t="shared" si="1"/>
        <v>43998.39939</v>
      </c>
      <c r="E1694" s="6" t="s">
        <v>32</v>
      </c>
      <c r="F1694" s="9" t="s">
        <v>7971</v>
      </c>
      <c r="G1694" s="6" t="s">
        <v>7972</v>
      </c>
      <c r="H1694" s="14" t="b">
        <v>1</v>
      </c>
      <c r="I1694" s="9" t="s">
        <v>7971</v>
      </c>
      <c r="J1694" s="10">
        <v>0.1307043</v>
      </c>
    </row>
    <row r="1695">
      <c r="A1695" s="6" t="s">
        <v>7973</v>
      </c>
      <c r="B1695" s="6" t="s">
        <v>2848</v>
      </c>
      <c r="C1695" s="7">
        <v>1.591305375E9</v>
      </c>
      <c r="D1695" s="8">
        <f t="shared" si="1"/>
        <v>43986.67795</v>
      </c>
      <c r="E1695" s="6" t="s">
        <v>7974</v>
      </c>
      <c r="F1695" s="9" t="s">
        <v>7975</v>
      </c>
      <c r="G1695" s="6" t="s">
        <v>7976</v>
      </c>
      <c r="H1695" s="14" t="b">
        <v>0</v>
      </c>
      <c r="I1695" s="9" t="s">
        <v>7977</v>
      </c>
      <c r="J1695" s="10">
        <v>0.13062567</v>
      </c>
    </row>
    <row r="1696">
      <c r="A1696" s="6" t="s">
        <v>7978</v>
      </c>
      <c r="B1696" s="6" t="s">
        <v>7979</v>
      </c>
      <c r="C1696" s="7">
        <v>1.591145261E9</v>
      </c>
      <c r="D1696" s="8">
        <f t="shared" si="1"/>
        <v>43984.82478</v>
      </c>
      <c r="E1696" s="6" t="s">
        <v>32</v>
      </c>
      <c r="F1696" s="9" t="s">
        <v>7980</v>
      </c>
      <c r="G1696" s="6" t="s">
        <v>7981</v>
      </c>
      <c r="H1696" s="14" t="b">
        <v>1</v>
      </c>
      <c r="I1696" s="9" t="s">
        <v>7980</v>
      </c>
      <c r="J1696" s="10">
        <v>0.13021436</v>
      </c>
    </row>
    <row r="1697">
      <c r="A1697" s="6" t="s">
        <v>7982</v>
      </c>
      <c r="B1697" s="6" t="s">
        <v>5337</v>
      </c>
      <c r="C1697" s="7">
        <v>1.592257713E9</v>
      </c>
      <c r="D1697" s="8">
        <f t="shared" si="1"/>
        <v>43997.70038</v>
      </c>
      <c r="E1697" s="9" t="s">
        <v>23</v>
      </c>
      <c r="F1697" s="9" t="s">
        <v>7983</v>
      </c>
      <c r="G1697" s="6" t="s">
        <v>7984</v>
      </c>
      <c r="H1697" s="14" t="b">
        <v>0</v>
      </c>
      <c r="I1697" s="9" t="s">
        <v>7985</v>
      </c>
      <c r="J1697" s="10">
        <v>0.13018551</v>
      </c>
    </row>
    <row r="1698">
      <c r="A1698" s="5" t="s">
        <v>7986</v>
      </c>
      <c r="B1698" s="6" t="s">
        <v>2349</v>
      </c>
      <c r="C1698" s="7">
        <v>1.59347662E9</v>
      </c>
      <c r="D1698" s="8">
        <f t="shared" si="1"/>
        <v>44011.8081</v>
      </c>
      <c r="E1698" s="9" t="s">
        <v>17</v>
      </c>
      <c r="F1698" s="9" t="s">
        <v>7987</v>
      </c>
      <c r="G1698" s="6" t="s">
        <v>7988</v>
      </c>
      <c r="H1698" s="14" t="b">
        <v>0</v>
      </c>
      <c r="I1698" s="9" t="s">
        <v>7989</v>
      </c>
      <c r="J1698" s="10">
        <v>0.13013582</v>
      </c>
    </row>
    <row r="1699">
      <c r="A1699" s="6" t="s">
        <v>7990</v>
      </c>
      <c r="B1699" s="6" t="s">
        <v>1067</v>
      </c>
      <c r="C1699" s="7">
        <v>1.593545891E9</v>
      </c>
      <c r="D1699" s="8">
        <f t="shared" si="1"/>
        <v>44012.60985</v>
      </c>
      <c r="E1699" s="9" t="s">
        <v>1565</v>
      </c>
      <c r="F1699" s="9" t="s">
        <v>7991</v>
      </c>
      <c r="G1699" s="6" t="s">
        <v>7992</v>
      </c>
      <c r="H1699" s="14" t="b">
        <v>0</v>
      </c>
      <c r="I1699" s="9" t="s">
        <v>7993</v>
      </c>
      <c r="J1699" s="10">
        <v>0.12986824</v>
      </c>
    </row>
    <row r="1700">
      <c r="A1700" s="6" t="s">
        <v>7994</v>
      </c>
      <c r="B1700" s="6" t="s">
        <v>1063</v>
      </c>
      <c r="C1700" s="7">
        <v>1.591992551E9</v>
      </c>
      <c r="D1700" s="8">
        <f t="shared" si="1"/>
        <v>43994.63138</v>
      </c>
      <c r="E1700" s="9" t="s">
        <v>23</v>
      </c>
      <c r="F1700" s="9" t="s">
        <v>7995</v>
      </c>
      <c r="G1700" s="6" t="s">
        <v>7996</v>
      </c>
      <c r="H1700" s="14" t="b">
        <v>0</v>
      </c>
      <c r="I1700" s="9" t="s">
        <v>7995</v>
      </c>
      <c r="J1700" s="10">
        <v>0.12975338</v>
      </c>
    </row>
    <row r="1701">
      <c r="A1701" s="6" t="s">
        <v>7997</v>
      </c>
      <c r="B1701" s="6" t="s">
        <v>1128</v>
      </c>
      <c r="C1701" s="7">
        <v>1.591081782E9</v>
      </c>
      <c r="D1701" s="8">
        <f t="shared" si="1"/>
        <v>43984.09007</v>
      </c>
      <c r="E1701" s="9" t="s">
        <v>5619</v>
      </c>
      <c r="F1701" s="9" t="s">
        <v>7998</v>
      </c>
      <c r="G1701" s="6" t="s">
        <v>7999</v>
      </c>
      <c r="H1701" s="14" t="b">
        <v>0</v>
      </c>
      <c r="I1701" s="9" t="s">
        <v>8000</v>
      </c>
      <c r="J1701" s="10">
        <v>0.12894134</v>
      </c>
    </row>
    <row r="1702">
      <c r="A1702" s="6" t="s">
        <v>8001</v>
      </c>
      <c r="B1702" s="6" t="s">
        <v>6272</v>
      </c>
      <c r="C1702" s="7">
        <v>1.591111762E9</v>
      </c>
      <c r="D1702" s="8">
        <f t="shared" si="1"/>
        <v>43984.43706</v>
      </c>
      <c r="E1702" s="9" t="s">
        <v>97</v>
      </c>
      <c r="F1702" s="9" t="s">
        <v>8002</v>
      </c>
      <c r="G1702" s="6" t="s">
        <v>8003</v>
      </c>
      <c r="H1702" s="14" t="b">
        <v>0</v>
      </c>
      <c r="I1702" s="9" t="s">
        <v>8004</v>
      </c>
      <c r="J1702" s="10">
        <v>0.12856764</v>
      </c>
    </row>
    <row r="1703">
      <c r="A1703" s="6" t="s">
        <v>8005</v>
      </c>
      <c r="B1703" s="6" t="s">
        <v>7916</v>
      </c>
      <c r="C1703" s="7">
        <v>1.593129607E9</v>
      </c>
      <c r="D1703" s="8">
        <f t="shared" si="1"/>
        <v>44007.79175</v>
      </c>
      <c r="E1703" s="6" t="s">
        <v>32</v>
      </c>
      <c r="F1703" s="9" t="s">
        <v>8006</v>
      </c>
      <c r="G1703" s="6" t="s">
        <v>8007</v>
      </c>
      <c r="H1703" s="14" t="b">
        <v>1</v>
      </c>
      <c r="I1703" s="9" t="s">
        <v>8006</v>
      </c>
      <c r="J1703" s="10">
        <v>0.12854351</v>
      </c>
    </row>
    <row r="1704">
      <c r="A1704" s="6" t="s">
        <v>8008</v>
      </c>
      <c r="B1704" s="6" t="s">
        <v>1522</v>
      </c>
      <c r="C1704" s="7">
        <v>1.59157396E9</v>
      </c>
      <c r="D1704" s="8">
        <f t="shared" si="1"/>
        <v>43989.78657</v>
      </c>
      <c r="E1704" s="9" t="s">
        <v>539</v>
      </c>
      <c r="F1704" s="9" t="s">
        <v>8009</v>
      </c>
      <c r="G1704" s="6" t="s">
        <v>8010</v>
      </c>
      <c r="H1704" s="14" t="b">
        <v>0</v>
      </c>
      <c r="I1704" s="9" t="s">
        <v>8011</v>
      </c>
      <c r="J1704" s="10">
        <v>0.12840873</v>
      </c>
    </row>
    <row r="1705">
      <c r="A1705" s="6" t="s">
        <v>8012</v>
      </c>
      <c r="B1705" s="6" t="s">
        <v>930</v>
      </c>
      <c r="C1705" s="7">
        <v>1.592004579E9</v>
      </c>
      <c r="D1705" s="8">
        <f t="shared" si="1"/>
        <v>43994.77059</v>
      </c>
      <c r="E1705" s="9" t="s">
        <v>348</v>
      </c>
      <c r="F1705" s="9" t="s">
        <v>8013</v>
      </c>
      <c r="G1705" s="6" t="s">
        <v>8014</v>
      </c>
      <c r="H1705" s="14" t="b">
        <v>0</v>
      </c>
      <c r="I1705" s="9" t="s">
        <v>8013</v>
      </c>
      <c r="J1705" s="10">
        <v>0.12839061</v>
      </c>
    </row>
    <row r="1706">
      <c r="A1706" s="6" t="s">
        <v>8015</v>
      </c>
      <c r="B1706" s="6" t="s">
        <v>925</v>
      </c>
      <c r="C1706" s="7">
        <v>1.591049973E9</v>
      </c>
      <c r="D1706" s="8">
        <f t="shared" si="1"/>
        <v>43983.72191</v>
      </c>
      <c r="E1706" s="9" t="s">
        <v>12</v>
      </c>
      <c r="F1706" s="9" t="s">
        <v>8016</v>
      </c>
      <c r="G1706" s="6" t="s">
        <v>8017</v>
      </c>
      <c r="H1706" s="14" t="b">
        <v>0</v>
      </c>
      <c r="I1706" s="9" t="s">
        <v>8018</v>
      </c>
      <c r="J1706" s="10">
        <v>0.12830834</v>
      </c>
    </row>
    <row r="1707">
      <c r="A1707" s="6" t="s">
        <v>8019</v>
      </c>
      <c r="B1707" s="6" t="s">
        <v>2861</v>
      </c>
      <c r="C1707" s="7">
        <v>1.59167895E9</v>
      </c>
      <c r="D1707" s="8">
        <f t="shared" si="1"/>
        <v>43991.00174</v>
      </c>
      <c r="E1707" s="9" t="s">
        <v>111</v>
      </c>
      <c r="F1707" s="9" t="s">
        <v>8020</v>
      </c>
      <c r="G1707" s="6" t="s">
        <v>8021</v>
      </c>
      <c r="H1707" s="14" t="b">
        <v>0</v>
      </c>
      <c r="I1707" s="9" t="s">
        <v>8022</v>
      </c>
      <c r="J1707" s="10">
        <v>0.1280352</v>
      </c>
    </row>
    <row r="1708">
      <c r="A1708" s="6" t="s">
        <v>8023</v>
      </c>
      <c r="B1708" s="6" t="s">
        <v>2035</v>
      </c>
      <c r="C1708" s="7">
        <v>1.591318247E9</v>
      </c>
      <c r="D1708" s="8">
        <f t="shared" si="1"/>
        <v>43986.82693</v>
      </c>
      <c r="E1708" s="9" t="s">
        <v>23</v>
      </c>
      <c r="F1708" s="9" t="s">
        <v>8024</v>
      </c>
      <c r="G1708" s="6" t="s">
        <v>8025</v>
      </c>
      <c r="H1708" s="14" t="b">
        <v>0</v>
      </c>
      <c r="I1708" s="9" t="s">
        <v>8026</v>
      </c>
      <c r="J1708" s="10">
        <v>0.12757011</v>
      </c>
    </row>
    <row r="1709">
      <c r="A1709" s="6" t="s">
        <v>8027</v>
      </c>
      <c r="B1709" s="6" t="s">
        <v>1165</v>
      </c>
      <c r="C1709" s="7">
        <v>1.593195477E9</v>
      </c>
      <c r="D1709" s="8">
        <f t="shared" si="1"/>
        <v>44008.55413</v>
      </c>
      <c r="E1709" s="9" t="s">
        <v>1124</v>
      </c>
      <c r="F1709" s="9" t="s">
        <v>8028</v>
      </c>
      <c r="G1709" s="6" t="s">
        <v>8029</v>
      </c>
      <c r="H1709" s="14" t="b">
        <v>0</v>
      </c>
      <c r="I1709" s="9" t="s">
        <v>8030</v>
      </c>
      <c r="J1709" s="10">
        <v>0.1275551</v>
      </c>
    </row>
    <row r="1710">
      <c r="A1710" s="6" t="s">
        <v>8031</v>
      </c>
      <c r="B1710" s="6" t="s">
        <v>930</v>
      </c>
      <c r="C1710" s="7">
        <v>1.592615061E9</v>
      </c>
      <c r="D1710" s="8">
        <f t="shared" si="1"/>
        <v>44001.83635</v>
      </c>
      <c r="E1710" s="9" t="s">
        <v>413</v>
      </c>
      <c r="F1710" s="9" t="s">
        <v>8032</v>
      </c>
      <c r="G1710" s="6" t="s">
        <v>8033</v>
      </c>
      <c r="H1710" s="14" t="b">
        <v>0</v>
      </c>
      <c r="I1710" s="9" t="s">
        <v>8034</v>
      </c>
      <c r="J1710" s="10">
        <v>0.12749256</v>
      </c>
    </row>
    <row r="1711">
      <c r="A1711" s="6" t="s">
        <v>8035</v>
      </c>
      <c r="B1711" s="6" t="s">
        <v>2627</v>
      </c>
      <c r="C1711" s="7">
        <v>1.593160748E9</v>
      </c>
      <c r="D1711" s="8">
        <f t="shared" si="1"/>
        <v>44008.15218</v>
      </c>
      <c r="E1711" s="9" t="s">
        <v>111</v>
      </c>
      <c r="F1711" s="9" t="s">
        <v>8036</v>
      </c>
      <c r="G1711" s="6" t="s">
        <v>8037</v>
      </c>
      <c r="H1711" s="14" t="b">
        <v>0</v>
      </c>
      <c r="I1711" s="9" t="s">
        <v>8038</v>
      </c>
      <c r="J1711" s="10">
        <v>0.12747946</v>
      </c>
    </row>
    <row r="1712">
      <c r="A1712" s="6" t="s">
        <v>8039</v>
      </c>
      <c r="B1712" s="6" t="s">
        <v>862</v>
      </c>
      <c r="C1712" s="7">
        <v>1.592612994E9</v>
      </c>
      <c r="D1712" s="8">
        <f t="shared" si="1"/>
        <v>44001.81243</v>
      </c>
      <c r="E1712" s="9" t="s">
        <v>97</v>
      </c>
      <c r="F1712" s="9" t="s">
        <v>8040</v>
      </c>
      <c r="G1712" s="6" t="s">
        <v>8041</v>
      </c>
      <c r="H1712" s="14" t="b">
        <v>0</v>
      </c>
      <c r="I1712" s="9" t="s">
        <v>8042</v>
      </c>
      <c r="J1712" s="10">
        <v>0.12719868</v>
      </c>
    </row>
    <row r="1713">
      <c r="A1713" s="6" t="s">
        <v>8043</v>
      </c>
      <c r="B1713" s="6" t="s">
        <v>890</v>
      </c>
      <c r="C1713" s="7">
        <v>1.591045122E9</v>
      </c>
      <c r="D1713" s="8">
        <f t="shared" si="1"/>
        <v>43983.66576</v>
      </c>
      <c r="E1713" s="9" t="s">
        <v>23</v>
      </c>
      <c r="F1713" s="9" t="s">
        <v>8044</v>
      </c>
      <c r="G1713" s="6" t="s">
        <v>8045</v>
      </c>
      <c r="H1713" s="14" t="b">
        <v>0</v>
      </c>
      <c r="I1713" s="9" t="s">
        <v>8046</v>
      </c>
      <c r="J1713" s="10">
        <v>0.12655157</v>
      </c>
    </row>
    <row r="1714">
      <c r="A1714" s="6" t="s">
        <v>8047</v>
      </c>
      <c r="B1714" s="6" t="s">
        <v>8048</v>
      </c>
      <c r="C1714" s="7">
        <v>1.5934562E9</v>
      </c>
      <c r="D1714" s="8">
        <f t="shared" si="1"/>
        <v>44011.57176</v>
      </c>
      <c r="E1714" s="6" t="s">
        <v>602</v>
      </c>
      <c r="F1714" s="9" t="s">
        <v>8049</v>
      </c>
      <c r="G1714" s="6" t="s">
        <v>8050</v>
      </c>
      <c r="H1714" s="14" t="b">
        <v>0</v>
      </c>
      <c r="I1714" s="9" t="s">
        <v>8051</v>
      </c>
      <c r="J1714" s="10">
        <v>0.1265391</v>
      </c>
    </row>
    <row r="1715">
      <c r="A1715" s="6" t="s">
        <v>8052</v>
      </c>
      <c r="B1715" s="6" t="s">
        <v>3272</v>
      </c>
      <c r="C1715" s="7">
        <v>1.59354951E9</v>
      </c>
      <c r="D1715" s="8">
        <f t="shared" si="1"/>
        <v>44012.65174</v>
      </c>
      <c r="E1715" s="9" t="s">
        <v>17</v>
      </c>
      <c r="F1715" s="9" t="s">
        <v>8053</v>
      </c>
      <c r="G1715" s="6" t="s">
        <v>8054</v>
      </c>
      <c r="H1715" s="14" t="b">
        <v>0</v>
      </c>
      <c r="I1715" s="9" t="s">
        <v>8055</v>
      </c>
      <c r="J1715" s="10">
        <v>0.12651388</v>
      </c>
    </row>
    <row r="1716">
      <c r="A1716" s="5" t="s">
        <v>8056</v>
      </c>
      <c r="B1716" s="6" t="s">
        <v>6272</v>
      </c>
      <c r="C1716" s="7">
        <v>1.591816807E9</v>
      </c>
      <c r="D1716" s="8">
        <f t="shared" si="1"/>
        <v>43992.5973</v>
      </c>
      <c r="E1716" s="9" t="s">
        <v>1182</v>
      </c>
      <c r="F1716" s="9" t="s">
        <v>8057</v>
      </c>
      <c r="G1716" s="6" t="s">
        <v>8058</v>
      </c>
      <c r="H1716" s="14" t="b">
        <v>0</v>
      </c>
      <c r="I1716" s="9" t="s">
        <v>8059</v>
      </c>
      <c r="J1716" s="10">
        <v>0.12648867</v>
      </c>
    </row>
    <row r="1717">
      <c r="A1717" s="5" t="s">
        <v>8060</v>
      </c>
      <c r="B1717" s="6" t="s">
        <v>930</v>
      </c>
      <c r="C1717" s="7">
        <v>1.591422008E9</v>
      </c>
      <c r="D1717" s="8">
        <f t="shared" si="1"/>
        <v>43988.02787</v>
      </c>
      <c r="E1717" s="9" t="s">
        <v>348</v>
      </c>
      <c r="F1717" s="9" t="s">
        <v>8061</v>
      </c>
      <c r="G1717" s="6" t="s">
        <v>8062</v>
      </c>
      <c r="H1717" s="14" t="b">
        <v>0</v>
      </c>
      <c r="I1717" s="9" t="s">
        <v>8063</v>
      </c>
      <c r="J1717" s="10">
        <v>0.12646629</v>
      </c>
    </row>
    <row r="1718">
      <c r="A1718" s="6" t="s">
        <v>8064</v>
      </c>
      <c r="B1718" s="6" t="s">
        <v>2603</v>
      </c>
      <c r="C1718" s="7">
        <v>1.592074638E9</v>
      </c>
      <c r="D1718" s="8">
        <f t="shared" si="1"/>
        <v>43995.58146</v>
      </c>
      <c r="E1718" s="9" t="s">
        <v>1124</v>
      </c>
      <c r="F1718" s="9" t="s">
        <v>8065</v>
      </c>
      <c r="G1718" s="6" t="s">
        <v>8066</v>
      </c>
      <c r="H1718" s="14" t="b">
        <v>0</v>
      </c>
      <c r="I1718" s="9" t="s">
        <v>8065</v>
      </c>
      <c r="J1718" s="10">
        <v>0.12626314</v>
      </c>
    </row>
    <row r="1719">
      <c r="A1719" s="6" t="s">
        <v>8067</v>
      </c>
      <c r="B1719" s="6" t="s">
        <v>8068</v>
      </c>
      <c r="C1719" s="7">
        <v>1.591635594E9</v>
      </c>
      <c r="D1719" s="8">
        <f t="shared" si="1"/>
        <v>43990.49993</v>
      </c>
      <c r="E1719" s="9" t="s">
        <v>1124</v>
      </c>
      <c r="F1719" s="9" t="s">
        <v>8069</v>
      </c>
      <c r="G1719" s="6" t="s">
        <v>8070</v>
      </c>
      <c r="H1719" s="14" t="b">
        <v>0</v>
      </c>
      <c r="I1719" s="9" t="s">
        <v>8071</v>
      </c>
      <c r="J1719" s="10">
        <v>0.12622009</v>
      </c>
    </row>
    <row r="1720">
      <c r="A1720" s="6" t="s">
        <v>8072</v>
      </c>
      <c r="B1720" s="6" t="s">
        <v>1560</v>
      </c>
      <c r="C1720" s="7">
        <v>1.593174668E9</v>
      </c>
      <c r="D1720" s="8">
        <f t="shared" si="1"/>
        <v>44008.31329</v>
      </c>
      <c r="E1720" s="6" t="s">
        <v>32</v>
      </c>
      <c r="F1720" s="9" t="s">
        <v>8073</v>
      </c>
      <c r="G1720" s="6" t="s">
        <v>8074</v>
      </c>
      <c r="H1720" s="14" t="b">
        <v>1</v>
      </c>
      <c r="I1720" s="9" t="s">
        <v>8073</v>
      </c>
      <c r="J1720" s="10">
        <v>0.12571396</v>
      </c>
    </row>
    <row r="1721">
      <c r="A1721" s="6" t="s">
        <v>8075</v>
      </c>
      <c r="B1721" s="6" t="s">
        <v>987</v>
      </c>
      <c r="C1721" s="7">
        <v>1.591182527E9</v>
      </c>
      <c r="D1721" s="8">
        <f t="shared" si="1"/>
        <v>43985.2561</v>
      </c>
      <c r="E1721" s="9" t="s">
        <v>23</v>
      </c>
      <c r="F1721" s="9" t="s">
        <v>8076</v>
      </c>
      <c r="G1721" s="6" t="s">
        <v>8077</v>
      </c>
      <c r="H1721" s="14" t="b">
        <v>0</v>
      </c>
      <c r="I1721" s="9" t="s">
        <v>8078</v>
      </c>
      <c r="J1721" s="10">
        <v>0.12563305</v>
      </c>
    </row>
    <row r="1722">
      <c r="A1722" s="6" t="s">
        <v>8079</v>
      </c>
      <c r="B1722" s="6" t="s">
        <v>930</v>
      </c>
      <c r="C1722" s="7">
        <v>1.591048037E9</v>
      </c>
      <c r="D1722" s="8">
        <f t="shared" si="1"/>
        <v>43983.6995</v>
      </c>
      <c r="E1722" s="9" t="s">
        <v>12</v>
      </c>
      <c r="F1722" s="9" t="s">
        <v>8080</v>
      </c>
      <c r="G1722" s="6" t="s">
        <v>8081</v>
      </c>
      <c r="H1722" s="14" t="b">
        <v>0</v>
      </c>
      <c r="I1722" s="9" t="s">
        <v>8082</v>
      </c>
      <c r="J1722" s="10">
        <v>0.1255819</v>
      </c>
    </row>
    <row r="1723">
      <c r="A1723" s="6" t="s">
        <v>8083</v>
      </c>
      <c r="B1723" s="6" t="s">
        <v>2065</v>
      </c>
      <c r="C1723" s="7">
        <v>1.591628413E9</v>
      </c>
      <c r="D1723" s="8">
        <f t="shared" si="1"/>
        <v>43990.41682</v>
      </c>
      <c r="E1723" s="9" t="s">
        <v>97</v>
      </c>
      <c r="F1723" s="9" t="s">
        <v>8084</v>
      </c>
      <c r="G1723" s="6" t="s">
        <v>8085</v>
      </c>
      <c r="H1723" s="14" t="b">
        <v>0</v>
      </c>
      <c r="I1723" s="9" t="s">
        <v>8086</v>
      </c>
      <c r="J1723" s="10">
        <v>0.12546258</v>
      </c>
    </row>
    <row r="1724">
      <c r="A1724" s="5" t="s">
        <v>8087</v>
      </c>
      <c r="B1724" s="6" t="s">
        <v>1128</v>
      </c>
      <c r="C1724" s="7">
        <v>1.59105157E9</v>
      </c>
      <c r="D1724" s="8">
        <f t="shared" si="1"/>
        <v>43983.74039</v>
      </c>
      <c r="E1724" s="9" t="s">
        <v>316</v>
      </c>
      <c r="F1724" s="9" t="s">
        <v>8088</v>
      </c>
      <c r="G1724" s="6" t="s">
        <v>8089</v>
      </c>
      <c r="H1724" s="14" t="b">
        <v>0</v>
      </c>
      <c r="I1724" s="9" t="s">
        <v>8090</v>
      </c>
      <c r="J1724" s="10">
        <v>0.12537557</v>
      </c>
    </row>
    <row r="1725">
      <c r="A1725" s="6" t="s">
        <v>8091</v>
      </c>
      <c r="B1725" s="6" t="s">
        <v>987</v>
      </c>
      <c r="C1725" s="7">
        <v>1.59351709E9</v>
      </c>
      <c r="D1725" s="8">
        <f t="shared" si="1"/>
        <v>44012.2765</v>
      </c>
      <c r="E1725" s="9" t="s">
        <v>23</v>
      </c>
      <c r="F1725" s="9" t="s">
        <v>8092</v>
      </c>
      <c r="G1725" s="6" t="s">
        <v>8093</v>
      </c>
      <c r="H1725" s="14" t="b">
        <v>0</v>
      </c>
      <c r="I1725" s="9" t="s">
        <v>8094</v>
      </c>
      <c r="J1725" s="10">
        <v>0.12517743</v>
      </c>
    </row>
    <row r="1726">
      <c r="A1726" s="6" t="s">
        <v>8095</v>
      </c>
      <c r="B1726" s="6" t="s">
        <v>1443</v>
      </c>
      <c r="C1726" s="7">
        <v>1.592511516E9</v>
      </c>
      <c r="D1726" s="8">
        <f t="shared" si="1"/>
        <v>44000.63792</v>
      </c>
      <c r="E1726" s="9" t="s">
        <v>222</v>
      </c>
      <c r="F1726" s="9" t="s">
        <v>8096</v>
      </c>
      <c r="G1726" s="6" t="s">
        <v>8097</v>
      </c>
      <c r="H1726" s="14" t="b">
        <v>0</v>
      </c>
      <c r="I1726" s="9" t="s">
        <v>8098</v>
      </c>
      <c r="J1726" s="10">
        <v>0.12516077</v>
      </c>
    </row>
    <row r="1727">
      <c r="A1727" s="6" t="s">
        <v>8099</v>
      </c>
      <c r="B1727" s="6" t="s">
        <v>1327</v>
      </c>
      <c r="C1727" s="7">
        <v>1.592397041E9</v>
      </c>
      <c r="D1727" s="8">
        <f t="shared" si="1"/>
        <v>43999.31297</v>
      </c>
      <c r="E1727" s="9" t="s">
        <v>8100</v>
      </c>
      <c r="F1727" s="9" t="s">
        <v>8101</v>
      </c>
      <c r="G1727" s="6" t="s">
        <v>8102</v>
      </c>
      <c r="H1727" s="14" t="b">
        <v>0</v>
      </c>
      <c r="I1727" s="9" t="s">
        <v>8103</v>
      </c>
      <c r="J1727" s="10">
        <v>0.12469532</v>
      </c>
    </row>
    <row r="1728">
      <c r="A1728" s="6" t="s">
        <v>8104</v>
      </c>
      <c r="B1728" s="6" t="s">
        <v>1522</v>
      </c>
      <c r="C1728" s="7">
        <v>1.591926388E9</v>
      </c>
      <c r="D1728" s="8">
        <f t="shared" si="1"/>
        <v>43993.8656</v>
      </c>
      <c r="E1728" s="9" t="s">
        <v>23</v>
      </c>
      <c r="F1728" s="9" t="s">
        <v>8105</v>
      </c>
      <c r="G1728" s="6" t="s">
        <v>8106</v>
      </c>
      <c r="H1728" s="14" t="b">
        <v>0</v>
      </c>
      <c r="I1728" s="9" t="s">
        <v>8107</v>
      </c>
      <c r="J1728" s="10">
        <v>0.12451967</v>
      </c>
    </row>
    <row r="1729">
      <c r="A1729" s="6" t="s">
        <v>8108</v>
      </c>
      <c r="B1729" s="6" t="s">
        <v>5086</v>
      </c>
      <c r="C1729" s="7">
        <v>1.591205295E9</v>
      </c>
      <c r="D1729" s="8">
        <f t="shared" si="1"/>
        <v>43985.51962</v>
      </c>
      <c r="E1729" s="9" t="s">
        <v>8109</v>
      </c>
      <c r="F1729" s="9" t="s">
        <v>8110</v>
      </c>
      <c r="G1729" s="6" t="s">
        <v>8111</v>
      </c>
      <c r="H1729" s="14" t="b">
        <v>0</v>
      </c>
      <c r="I1729" s="9" t="s">
        <v>8112</v>
      </c>
      <c r="J1729" s="10">
        <v>0.12423051</v>
      </c>
    </row>
    <row r="1730">
      <c r="A1730" s="6" t="s">
        <v>8113</v>
      </c>
      <c r="B1730" s="6" t="s">
        <v>7379</v>
      </c>
      <c r="C1730" s="7">
        <v>1.59284112E9</v>
      </c>
      <c r="D1730" s="8">
        <f t="shared" si="1"/>
        <v>44004.45278</v>
      </c>
      <c r="E1730" s="9" t="s">
        <v>1182</v>
      </c>
      <c r="F1730" s="9" t="s">
        <v>8114</v>
      </c>
      <c r="G1730" s="6" t="s">
        <v>8115</v>
      </c>
      <c r="H1730" s="14" t="b">
        <v>0</v>
      </c>
      <c r="I1730" s="9" t="s">
        <v>8116</v>
      </c>
      <c r="J1730" s="10">
        <v>0.12420366</v>
      </c>
    </row>
    <row r="1731">
      <c r="A1731" s="6" t="s">
        <v>8117</v>
      </c>
      <c r="B1731" s="6" t="s">
        <v>930</v>
      </c>
      <c r="C1731" s="7">
        <v>1.591471614E9</v>
      </c>
      <c r="D1731" s="8">
        <f t="shared" si="1"/>
        <v>43988.60201</v>
      </c>
      <c r="E1731" s="9" t="s">
        <v>348</v>
      </c>
      <c r="F1731" s="9" t="s">
        <v>8118</v>
      </c>
      <c r="G1731" s="6" t="s">
        <v>8119</v>
      </c>
      <c r="H1731" s="14" t="b">
        <v>0</v>
      </c>
      <c r="I1731" s="9" t="s">
        <v>8120</v>
      </c>
      <c r="J1731" s="10">
        <v>0.12388748</v>
      </c>
    </row>
    <row r="1732">
      <c r="A1732" s="5" t="s">
        <v>8121</v>
      </c>
      <c r="B1732" s="6" t="s">
        <v>1148</v>
      </c>
      <c r="C1732" s="7">
        <v>1.591372392E9</v>
      </c>
      <c r="D1732" s="8">
        <f t="shared" si="1"/>
        <v>43987.45361</v>
      </c>
      <c r="E1732" s="9" t="s">
        <v>8122</v>
      </c>
      <c r="F1732" s="9" t="s">
        <v>8123</v>
      </c>
      <c r="G1732" s="6" t="s">
        <v>8124</v>
      </c>
      <c r="H1732" s="14" t="b">
        <v>0</v>
      </c>
      <c r="I1732" s="9" t="s">
        <v>8125</v>
      </c>
      <c r="J1732" s="10">
        <v>0.1238326</v>
      </c>
    </row>
    <row r="1733">
      <c r="A1733" s="6" t="s">
        <v>8126</v>
      </c>
      <c r="B1733" s="6" t="s">
        <v>1002</v>
      </c>
      <c r="C1733" s="7">
        <v>1.591450242E9</v>
      </c>
      <c r="D1733" s="8">
        <f t="shared" si="1"/>
        <v>43988.35465</v>
      </c>
      <c r="E1733" s="9" t="s">
        <v>23</v>
      </c>
      <c r="F1733" s="9" t="s">
        <v>8127</v>
      </c>
      <c r="G1733" s="6" t="s">
        <v>8128</v>
      </c>
      <c r="H1733" s="14" t="b">
        <v>0</v>
      </c>
      <c r="I1733" s="9" t="s">
        <v>8129</v>
      </c>
      <c r="J1733" s="10">
        <v>0.1234659</v>
      </c>
    </row>
    <row r="1734">
      <c r="A1734" s="6" t="s">
        <v>8130</v>
      </c>
      <c r="B1734" s="6" t="s">
        <v>930</v>
      </c>
      <c r="C1734" s="7">
        <v>1.592201124E9</v>
      </c>
      <c r="D1734" s="8">
        <f t="shared" si="1"/>
        <v>43997.04542</v>
      </c>
      <c r="E1734" s="9" t="s">
        <v>413</v>
      </c>
      <c r="F1734" s="9" t="s">
        <v>8131</v>
      </c>
      <c r="G1734" s="6" t="s">
        <v>8132</v>
      </c>
      <c r="H1734" s="14" t="b">
        <v>0</v>
      </c>
      <c r="I1734" s="9" t="s">
        <v>8133</v>
      </c>
      <c r="J1734" s="10">
        <v>0.123321</v>
      </c>
    </row>
    <row r="1735">
      <c r="A1735" s="6" t="s">
        <v>8134</v>
      </c>
      <c r="B1735" s="6" t="s">
        <v>1281</v>
      </c>
      <c r="C1735" s="7">
        <v>1.592310901E9</v>
      </c>
      <c r="D1735" s="8">
        <f t="shared" si="1"/>
        <v>43998.31598</v>
      </c>
      <c r="E1735" s="6" t="s">
        <v>32</v>
      </c>
      <c r="F1735" s="9" t="s">
        <v>8135</v>
      </c>
      <c r="G1735" s="6" t="s">
        <v>8136</v>
      </c>
      <c r="H1735" s="14" t="b">
        <v>1</v>
      </c>
      <c r="I1735" s="9" t="s">
        <v>8135</v>
      </c>
      <c r="J1735" s="10">
        <v>0.12320123</v>
      </c>
    </row>
    <row r="1736">
      <c r="A1736" s="5" t="s">
        <v>8137</v>
      </c>
      <c r="B1736" s="6" t="s">
        <v>987</v>
      </c>
      <c r="C1736" s="7">
        <v>1.592303586E9</v>
      </c>
      <c r="D1736" s="8">
        <f t="shared" si="1"/>
        <v>43998.23132</v>
      </c>
      <c r="E1736" s="9" t="s">
        <v>97</v>
      </c>
      <c r="F1736" s="9" t="s">
        <v>8138</v>
      </c>
      <c r="G1736" s="6" t="s">
        <v>8139</v>
      </c>
      <c r="H1736" s="14" t="b">
        <v>0</v>
      </c>
      <c r="I1736" s="9" t="s">
        <v>8140</v>
      </c>
      <c r="J1736" s="10">
        <v>0.12309611</v>
      </c>
    </row>
    <row r="1737">
      <c r="A1737" s="6" t="s">
        <v>8141</v>
      </c>
      <c r="B1737" s="6" t="s">
        <v>8142</v>
      </c>
      <c r="C1737" s="7">
        <v>1.592097886E9</v>
      </c>
      <c r="D1737" s="8">
        <f t="shared" si="1"/>
        <v>43995.85053</v>
      </c>
      <c r="E1737" s="6" t="s">
        <v>32</v>
      </c>
      <c r="F1737" s="9" t="s">
        <v>8143</v>
      </c>
      <c r="G1737" s="6" t="s">
        <v>8144</v>
      </c>
      <c r="H1737" s="14" t="b">
        <v>1</v>
      </c>
      <c r="I1737" s="9" t="s">
        <v>8143</v>
      </c>
      <c r="J1737" s="10">
        <v>0.12296741</v>
      </c>
    </row>
    <row r="1738">
      <c r="A1738" s="6" t="s">
        <v>8145</v>
      </c>
      <c r="B1738" s="6" t="s">
        <v>1057</v>
      </c>
      <c r="C1738" s="7">
        <v>1.592948205E9</v>
      </c>
      <c r="D1738" s="8">
        <f t="shared" si="1"/>
        <v>44005.69219</v>
      </c>
      <c r="E1738" s="9" t="s">
        <v>8146</v>
      </c>
      <c r="F1738" s="9" t="s">
        <v>8147</v>
      </c>
      <c r="G1738" s="6" t="s">
        <v>8148</v>
      </c>
      <c r="H1738" s="14" t="b">
        <v>0</v>
      </c>
      <c r="I1738" s="9" t="s">
        <v>8149</v>
      </c>
      <c r="J1738" s="10">
        <v>0.12295622</v>
      </c>
    </row>
    <row r="1739">
      <c r="A1739" s="6" t="s">
        <v>8150</v>
      </c>
      <c r="B1739" s="6" t="s">
        <v>930</v>
      </c>
      <c r="C1739" s="7">
        <v>1.592417179E9</v>
      </c>
      <c r="D1739" s="8">
        <f t="shared" si="1"/>
        <v>43999.54605</v>
      </c>
      <c r="E1739" s="9" t="s">
        <v>413</v>
      </c>
      <c r="F1739" s="9" t="s">
        <v>8151</v>
      </c>
      <c r="G1739" s="6" t="s">
        <v>8152</v>
      </c>
      <c r="H1739" s="14" t="b">
        <v>0</v>
      </c>
      <c r="I1739" s="9" t="s">
        <v>8153</v>
      </c>
      <c r="J1739" s="10">
        <v>0.12286019</v>
      </c>
    </row>
    <row r="1740">
      <c r="A1740" s="6" t="s">
        <v>8154</v>
      </c>
      <c r="B1740" s="6" t="s">
        <v>1297</v>
      </c>
      <c r="C1740" s="7">
        <v>1.592612961E9</v>
      </c>
      <c r="D1740" s="8">
        <f t="shared" si="1"/>
        <v>44001.81205</v>
      </c>
      <c r="E1740" s="9" t="s">
        <v>4028</v>
      </c>
      <c r="F1740" s="9" t="s">
        <v>8155</v>
      </c>
      <c r="G1740" s="6" t="s">
        <v>8156</v>
      </c>
      <c r="H1740" s="14" t="b">
        <v>0</v>
      </c>
      <c r="I1740" s="9" t="s">
        <v>6247</v>
      </c>
      <c r="J1740" s="10">
        <v>0.12264203</v>
      </c>
    </row>
    <row r="1741">
      <c r="A1741" s="5" t="s">
        <v>8157</v>
      </c>
      <c r="B1741" s="6" t="s">
        <v>3031</v>
      </c>
      <c r="C1741" s="7">
        <v>1.591891369E9</v>
      </c>
      <c r="D1741" s="8">
        <f t="shared" si="1"/>
        <v>43993.46029</v>
      </c>
      <c r="E1741" s="9" t="s">
        <v>12</v>
      </c>
      <c r="F1741" s="9" t="s">
        <v>8158</v>
      </c>
      <c r="G1741" s="6" t="s">
        <v>8159</v>
      </c>
      <c r="H1741" s="14" t="b">
        <v>0</v>
      </c>
      <c r="I1741" s="9" t="s">
        <v>8160</v>
      </c>
      <c r="J1741" s="10">
        <v>0.12261646</v>
      </c>
    </row>
    <row r="1742">
      <c r="A1742" s="6" t="s">
        <v>8161</v>
      </c>
      <c r="B1742" s="6" t="s">
        <v>7916</v>
      </c>
      <c r="C1742" s="7">
        <v>1.591917893E9</v>
      </c>
      <c r="D1742" s="8">
        <f t="shared" si="1"/>
        <v>43993.76728</v>
      </c>
      <c r="E1742" s="6" t="s">
        <v>32</v>
      </c>
      <c r="F1742" s="9" t="s">
        <v>8162</v>
      </c>
      <c r="G1742" s="6" t="s">
        <v>8163</v>
      </c>
      <c r="H1742" s="14" t="b">
        <v>1</v>
      </c>
      <c r="I1742" s="9" t="s">
        <v>8162</v>
      </c>
      <c r="J1742" s="10">
        <v>0.12251088</v>
      </c>
    </row>
    <row r="1743">
      <c r="A1743" s="6" t="s">
        <v>8164</v>
      </c>
      <c r="B1743" s="6" t="s">
        <v>930</v>
      </c>
      <c r="C1743" s="7">
        <v>1.592956039E9</v>
      </c>
      <c r="D1743" s="8">
        <f t="shared" si="1"/>
        <v>44005.78286</v>
      </c>
      <c r="E1743" s="9" t="s">
        <v>413</v>
      </c>
      <c r="F1743" s="9" t="s">
        <v>8165</v>
      </c>
      <c r="G1743" s="6" t="s">
        <v>8166</v>
      </c>
      <c r="H1743" s="14" t="b">
        <v>0</v>
      </c>
      <c r="I1743" s="9" t="s">
        <v>8167</v>
      </c>
      <c r="J1743" s="10">
        <v>0.12243889</v>
      </c>
    </row>
    <row r="1744">
      <c r="A1744" s="6" t="s">
        <v>8168</v>
      </c>
      <c r="B1744" s="6" t="s">
        <v>5765</v>
      </c>
      <c r="C1744" s="7">
        <v>1.592240623E9</v>
      </c>
      <c r="D1744" s="8">
        <f t="shared" si="1"/>
        <v>43997.50258</v>
      </c>
      <c r="E1744" s="9" t="s">
        <v>97</v>
      </c>
      <c r="F1744" s="9" t="s">
        <v>8169</v>
      </c>
      <c r="G1744" s="6" t="s">
        <v>8170</v>
      </c>
      <c r="H1744" s="14" t="b">
        <v>0</v>
      </c>
      <c r="I1744" s="9" t="s">
        <v>8171</v>
      </c>
      <c r="J1744" s="10">
        <v>0.1222625</v>
      </c>
    </row>
    <row r="1745">
      <c r="A1745" s="6" t="s">
        <v>8172</v>
      </c>
      <c r="B1745" s="6" t="s">
        <v>2746</v>
      </c>
      <c r="C1745" s="7">
        <v>1.592365344E9</v>
      </c>
      <c r="D1745" s="8">
        <f t="shared" si="1"/>
        <v>43998.94611</v>
      </c>
      <c r="E1745" s="9" t="s">
        <v>8173</v>
      </c>
      <c r="F1745" s="9" t="s">
        <v>8174</v>
      </c>
      <c r="G1745" s="6" t="s">
        <v>8175</v>
      </c>
      <c r="H1745" s="14" t="b">
        <v>0</v>
      </c>
      <c r="I1745" s="9" t="s">
        <v>8176</v>
      </c>
      <c r="J1745" s="10">
        <v>0.12215893</v>
      </c>
    </row>
    <row r="1746">
      <c r="A1746" s="5" t="s">
        <v>8177</v>
      </c>
      <c r="B1746" s="6" t="s">
        <v>872</v>
      </c>
      <c r="C1746" s="7">
        <v>1.593453936E9</v>
      </c>
      <c r="D1746" s="8">
        <f t="shared" si="1"/>
        <v>44011.54556</v>
      </c>
      <c r="E1746" s="9" t="s">
        <v>23</v>
      </c>
      <c r="F1746" s="9" t="s">
        <v>8178</v>
      </c>
      <c r="G1746" s="6" t="s">
        <v>8179</v>
      </c>
      <c r="H1746" s="14" t="b">
        <v>0</v>
      </c>
      <c r="I1746" s="9" t="s">
        <v>8180</v>
      </c>
      <c r="J1746" s="10">
        <v>0.12179551</v>
      </c>
    </row>
    <row r="1747">
      <c r="A1747" s="6" t="s">
        <v>8181</v>
      </c>
      <c r="B1747" s="6" t="s">
        <v>1795</v>
      </c>
      <c r="C1747" s="7">
        <v>1.591038907E9</v>
      </c>
      <c r="D1747" s="8">
        <f t="shared" si="1"/>
        <v>43983.59383</v>
      </c>
      <c r="E1747" s="9" t="s">
        <v>12</v>
      </c>
      <c r="F1747" s="9" t="s">
        <v>8182</v>
      </c>
      <c r="G1747" s="6" t="s">
        <v>8183</v>
      </c>
      <c r="H1747" s="14" t="b">
        <v>0</v>
      </c>
      <c r="I1747" s="9" t="s">
        <v>8184</v>
      </c>
      <c r="J1747" s="10">
        <v>0.12121738</v>
      </c>
    </row>
    <row r="1748">
      <c r="A1748" s="6" t="s">
        <v>8185</v>
      </c>
      <c r="B1748" s="6" t="s">
        <v>1737</v>
      </c>
      <c r="C1748" s="7">
        <v>1.592929179E9</v>
      </c>
      <c r="D1748" s="8">
        <f t="shared" si="1"/>
        <v>44005.47198</v>
      </c>
      <c r="E1748" s="9" t="s">
        <v>12</v>
      </c>
      <c r="F1748" s="9" t="s">
        <v>8186</v>
      </c>
      <c r="G1748" s="6" t="s">
        <v>8187</v>
      </c>
      <c r="H1748" s="14" t="b">
        <v>0</v>
      </c>
      <c r="I1748" s="9" t="s">
        <v>8188</v>
      </c>
      <c r="J1748" s="10">
        <v>0.12116095</v>
      </c>
    </row>
    <row r="1749">
      <c r="A1749" s="6" t="s">
        <v>8189</v>
      </c>
      <c r="B1749" s="6" t="s">
        <v>2184</v>
      </c>
      <c r="C1749" s="7">
        <v>1.591116602E9</v>
      </c>
      <c r="D1749" s="8">
        <f t="shared" si="1"/>
        <v>43984.49308</v>
      </c>
      <c r="E1749" s="9" t="s">
        <v>1124</v>
      </c>
      <c r="F1749" s="9" t="s">
        <v>8190</v>
      </c>
      <c r="G1749" s="6" t="s">
        <v>8191</v>
      </c>
      <c r="H1749" s="14" t="b">
        <v>0</v>
      </c>
      <c r="I1749" s="9" t="s">
        <v>8192</v>
      </c>
      <c r="J1749" s="10">
        <v>0.12112828</v>
      </c>
    </row>
    <row r="1750">
      <c r="A1750" s="6" t="s">
        <v>8193</v>
      </c>
      <c r="B1750" s="6" t="s">
        <v>5405</v>
      </c>
      <c r="C1750" s="7">
        <v>1.591287373E9</v>
      </c>
      <c r="D1750" s="8">
        <f t="shared" si="1"/>
        <v>43986.46959</v>
      </c>
      <c r="E1750" s="6" t="s">
        <v>32</v>
      </c>
      <c r="F1750" s="9" t="s">
        <v>8194</v>
      </c>
      <c r="G1750" s="6" t="s">
        <v>8195</v>
      </c>
      <c r="H1750" s="14" t="b">
        <v>1</v>
      </c>
      <c r="I1750" s="9" t="s">
        <v>8194</v>
      </c>
      <c r="J1750" s="10">
        <v>0.1210987</v>
      </c>
    </row>
    <row r="1751">
      <c r="A1751" s="6" t="s">
        <v>8196</v>
      </c>
      <c r="B1751" s="6" t="s">
        <v>930</v>
      </c>
      <c r="C1751" s="7">
        <v>1.590992993E9</v>
      </c>
      <c r="D1751" s="8">
        <f t="shared" si="1"/>
        <v>43983.06242</v>
      </c>
      <c r="E1751" s="9" t="s">
        <v>2227</v>
      </c>
      <c r="F1751" s="9" t="s">
        <v>8197</v>
      </c>
      <c r="G1751" s="6" t="s">
        <v>8198</v>
      </c>
      <c r="H1751" s="14" t="b">
        <v>0</v>
      </c>
      <c r="I1751" s="9" t="s">
        <v>8199</v>
      </c>
      <c r="J1751" s="10">
        <v>0.12093059</v>
      </c>
    </row>
    <row r="1752">
      <c r="A1752" s="6" t="s">
        <v>8200</v>
      </c>
      <c r="B1752" s="6" t="s">
        <v>2627</v>
      </c>
      <c r="C1752" s="7">
        <v>1.591204739E9</v>
      </c>
      <c r="D1752" s="8">
        <f t="shared" si="1"/>
        <v>43985.51318</v>
      </c>
      <c r="E1752" s="9" t="s">
        <v>6377</v>
      </c>
      <c r="F1752" s="9" t="s">
        <v>8201</v>
      </c>
      <c r="G1752" s="6" t="s">
        <v>8202</v>
      </c>
      <c r="H1752" s="14" t="b">
        <v>0</v>
      </c>
      <c r="I1752" s="9" t="s">
        <v>8203</v>
      </c>
      <c r="J1752" s="10">
        <v>0.12082283</v>
      </c>
    </row>
    <row r="1753">
      <c r="A1753" s="6" t="s">
        <v>8204</v>
      </c>
      <c r="B1753" s="6" t="s">
        <v>1790</v>
      </c>
      <c r="C1753" s="7">
        <v>1.592409963E9</v>
      </c>
      <c r="D1753" s="8">
        <f t="shared" si="1"/>
        <v>43999.46253</v>
      </c>
      <c r="E1753" s="6" t="s">
        <v>32</v>
      </c>
      <c r="F1753" s="9" t="s">
        <v>8205</v>
      </c>
      <c r="G1753" s="6" t="s">
        <v>8206</v>
      </c>
      <c r="H1753" s="14" t="b">
        <v>1</v>
      </c>
      <c r="I1753" s="9" t="s">
        <v>8205</v>
      </c>
      <c r="J1753" s="10">
        <v>0.12062178</v>
      </c>
    </row>
    <row r="1754">
      <c r="A1754" s="6" t="s">
        <v>8207</v>
      </c>
      <c r="B1754" s="6" t="s">
        <v>8208</v>
      </c>
      <c r="C1754" s="7">
        <v>1.593466945E9</v>
      </c>
      <c r="D1754" s="8">
        <f t="shared" si="1"/>
        <v>44011.69612</v>
      </c>
      <c r="E1754" s="9" t="s">
        <v>1688</v>
      </c>
      <c r="F1754" s="9" t="s">
        <v>8209</v>
      </c>
      <c r="G1754" s="6" t="s">
        <v>8210</v>
      </c>
      <c r="H1754" s="14" t="b">
        <v>0</v>
      </c>
      <c r="I1754" s="9" t="s">
        <v>8211</v>
      </c>
      <c r="J1754" s="10">
        <v>0.12043902</v>
      </c>
    </row>
    <row r="1755">
      <c r="A1755" s="6" t="s">
        <v>8212</v>
      </c>
      <c r="B1755" s="6" t="s">
        <v>1522</v>
      </c>
      <c r="C1755" s="7">
        <v>1.592331339E9</v>
      </c>
      <c r="D1755" s="8">
        <f t="shared" si="1"/>
        <v>43998.55253</v>
      </c>
      <c r="E1755" s="9" t="s">
        <v>23</v>
      </c>
      <c r="F1755" s="9" t="s">
        <v>8213</v>
      </c>
      <c r="G1755" s="6" t="s">
        <v>8214</v>
      </c>
      <c r="H1755" s="14" t="b">
        <v>0</v>
      </c>
      <c r="I1755" s="9" t="s">
        <v>8215</v>
      </c>
      <c r="J1755" s="10">
        <v>0.12035219</v>
      </c>
    </row>
    <row r="1756">
      <c r="A1756" s="6" t="s">
        <v>8216</v>
      </c>
      <c r="B1756" s="6" t="s">
        <v>987</v>
      </c>
      <c r="C1756" s="7">
        <v>1.591754668E9</v>
      </c>
      <c r="D1756" s="8">
        <f t="shared" si="1"/>
        <v>43991.8781</v>
      </c>
      <c r="E1756" s="9" t="s">
        <v>23</v>
      </c>
      <c r="F1756" s="9" t="s">
        <v>8217</v>
      </c>
      <c r="G1756" s="6" t="s">
        <v>8218</v>
      </c>
      <c r="H1756" s="14" t="b">
        <v>0</v>
      </c>
      <c r="I1756" s="9" t="s">
        <v>8219</v>
      </c>
      <c r="J1756" s="10">
        <v>0.12023924</v>
      </c>
    </row>
    <row r="1757">
      <c r="A1757" s="6" t="s">
        <v>8220</v>
      </c>
      <c r="B1757" s="6" t="s">
        <v>1041</v>
      </c>
      <c r="C1757" s="7">
        <v>1.592578067E9</v>
      </c>
      <c r="D1757" s="8">
        <f t="shared" si="1"/>
        <v>44001.40818</v>
      </c>
      <c r="E1757" s="9" t="s">
        <v>23</v>
      </c>
      <c r="F1757" s="9" t="s">
        <v>8221</v>
      </c>
      <c r="G1757" s="6" t="s">
        <v>8222</v>
      </c>
      <c r="H1757" s="14" t="b">
        <v>0</v>
      </c>
      <c r="I1757" s="9" t="s">
        <v>8223</v>
      </c>
      <c r="J1757" s="10">
        <v>0.12011665</v>
      </c>
    </row>
    <row r="1758">
      <c r="A1758" s="6" t="s">
        <v>8224</v>
      </c>
      <c r="B1758" s="6" t="s">
        <v>8225</v>
      </c>
      <c r="C1758" s="7">
        <v>1.591111298E9</v>
      </c>
      <c r="D1758" s="8">
        <f t="shared" si="1"/>
        <v>43984.43169</v>
      </c>
      <c r="E1758" s="9" t="s">
        <v>23</v>
      </c>
      <c r="F1758" s="9" t="s">
        <v>8226</v>
      </c>
      <c r="G1758" s="6" t="s">
        <v>8227</v>
      </c>
      <c r="H1758" s="14" t="b">
        <v>0</v>
      </c>
      <c r="I1758" s="9" t="s">
        <v>8228</v>
      </c>
      <c r="J1758" s="10">
        <v>0.12005567</v>
      </c>
    </row>
    <row r="1759">
      <c r="A1759" s="5" t="s">
        <v>8229</v>
      </c>
      <c r="B1759" s="6" t="s">
        <v>3684</v>
      </c>
      <c r="C1759" s="7">
        <v>1.592228385E9</v>
      </c>
      <c r="D1759" s="8">
        <f t="shared" si="1"/>
        <v>43997.36094</v>
      </c>
      <c r="E1759" s="9" t="s">
        <v>8230</v>
      </c>
      <c r="F1759" s="9" t="s">
        <v>8231</v>
      </c>
      <c r="G1759" s="6" t="s">
        <v>8232</v>
      </c>
      <c r="H1759" s="14" t="b">
        <v>0</v>
      </c>
      <c r="I1759" s="9" t="s">
        <v>8233</v>
      </c>
      <c r="J1759" s="10">
        <v>0.12004575</v>
      </c>
    </row>
    <row r="1760">
      <c r="A1760" s="6" t="s">
        <v>8234</v>
      </c>
      <c r="B1760" s="6" t="s">
        <v>8235</v>
      </c>
      <c r="C1760" s="7">
        <v>1.591498035E9</v>
      </c>
      <c r="D1760" s="8">
        <f t="shared" si="1"/>
        <v>43988.90781</v>
      </c>
      <c r="E1760" s="9" t="s">
        <v>12</v>
      </c>
      <c r="F1760" s="9" t="s">
        <v>8236</v>
      </c>
      <c r="G1760" s="6" t="s">
        <v>8237</v>
      </c>
      <c r="H1760" s="14" t="b">
        <v>0</v>
      </c>
      <c r="I1760" s="9" t="s">
        <v>8238</v>
      </c>
      <c r="J1760" s="10">
        <v>0.11980329</v>
      </c>
    </row>
    <row r="1761">
      <c r="A1761" s="6" t="s">
        <v>8239</v>
      </c>
      <c r="B1761" s="6" t="s">
        <v>8240</v>
      </c>
      <c r="C1761" s="7">
        <v>1.59335015E9</v>
      </c>
      <c r="D1761" s="8">
        <f t="shared" si="1"/>
        <v>44010.34433</v>
      </c>
      <c r="E1761" s="9" t="s">
        <v>997</v>
      </c>
      <c r="F1761" s="9" t="s">
        <v>8241</v>
      </c>
      <c r="G1761" s="6" t="s">
        <v>8242</v>
      </c>
      <c r="H1761" s="14" t="b">
        <v>0</v>
      </c>
      <c r="I1761" s="9" t="s">
        <v>8241</v>
      </c>
      <c r="J1761" s="10">
        <v>0.1195216</v>
      </c>
    </row>
    <row r="1762">
      <c r="A1762" s="6" t="s">
        <v>8243</v>
      </c>
      <c r="B1762" s="6" t="s">
        <v>862</v>
      </c>
      <c r="C1762" s="7">
        <v>1.591062773E9</v>
      </c>
      <c r="D1762" s="8">
        <f t="shared" si="1"/>
        <v>43983.87006</v>
      </c>
      <c r="E1762" s="9" t="s">
        <v>264</v>
      </c>
      <c r="F1762" s="9" t="s">
        <v>8244</v>
      </c>
      <c r="G1762" s="6" t="s">
        <v>8245</v>
      </c>
      <c r="H1762" s="14" t="b">
        <v>0</v>
      </c>
      <c r="I1762" s="9" t="s">
        <v>8246</v>
      </c>
      <c r="J1762" s="10">
        <v>0.1195134</v>
      </c>
    </row>
    <row r="1763">
      <c r="A1763" s="6" t="s">
        <v>8247</v>
      </c>
      <c r="B1763" s="6" t="s">
        <v>895</v>
      </c>
      <c r="C1763" s="7">
        <v>1.592757699E9</v>
      </c>
      <c r="D1763" s="8">
        <f t="shared" si="1"/>
        <v>44003.48726</v>
      </c>
      <c r="E1763" s="9" t="s">
        <v>8248</v>
      </c>
      <c r="F1763" s="9" t="s">
        <v>8249</v>
      </c>
      <c r="G1763" s="6" t="s">
        <v>8250</v>
      </c>
      <c r="H1763" s="14" t="b">
        <v>0</v>
      </c>
      <c r="I1763" s="9" t="s">
        <v>8251</v>
      </c>
      <c r="J1763" s="10">
        <v>0.11945979</v>
      </c>
    </row>
    <row r="1764">
      <c r="A1764" s="6" t="s">
        <v>8252</v>
      </c>
      <c r="B1764" s="6" t="s">
        <v>1610</v>
      </c>
      <c r="C1764" s="7">
        <v>1.592362386E9</v>
      </c>
      <c r="D1764" s="8">
        <f t="shared" si="1"/>
        <v>43998.91188</v>
      </c>
      <c r="E1764" s="9" t="s">
        <v>194</v>
      </c>
      <c r="F1764" s="9" t="s">
        <v>8253</v>
      </c>
      <c r="G1764" s="6" t="s">
        <v>8254</v>
      </c>
      <c r="H1764" s="14" t="b">
        <v>0</v>
      </c>
      <c r="I1764" s="9" t="s">
        <v>8255</v>
      </c>
      <c r="J1764" s="10">
        <v>0.11907153</v>
      </c>
    </row>
    <row r="1765">
      <c r="A1765" s="6" t="s">
        <v>8256</v>
      </c>
      <c r="B1765" s="6" t="s">
        <v>930</v>
      </c>
      <c r="C1765" s="7">
        <v>1.592592623E9</v>
      </c>
      <c r="D1765" s="8">
        <f t="shared" si="1"/>
        <v>44001.57666</v>
      </c>
      <c r="E1765" s="9" t="s">
        <v>353</v>
      </c>
      <c r="F1765" s="9" t="s">
        <v>8257</v>
      </c>
      <c r="G1765" s="6" t="s">
        <v>8258</v>
      </c>
      <c r="H1765" s="14" t="b">
        <v>0</v>
      </c>
      <c r="I1765" s="9" t="s">
        <v>8259</v>
      </c>
      <c r="J1765" s="10">
        <v>0.11903148</v>
      </c>
    </row>
    <row r="1766">
      <c r="A1766" s="6" t="s">
        <v>8260</v>
      </c>
      <c r="B1766" s="6" t="s">
        <v>930</v>
      </c>
      <c r="C1766" s="7">
        <v>1.59164439E9</v>
      </c>
      <c r="D1766" s="8">
        <f t="shared" si="1"/>
        <v>43990.60174</v>
      </c>
      <c r="E1766" s="9" t="s">
        <v>8261</v>
      </c>
      <c r="F1766" s="9" t="s">
        <v>8262</v>
      </c>
      <c r="G1766" s="6" t="s">
        <v>8263</v>
      </c>
      <c r="H1766" s="14" t="b">
        <v>0</v>
      </c>
      <c r="I1766" s="9" t="s">
        <v>8264</v>
      </c>
      <c r="J1766" s="10">
        <v>0.11868044</v>
      </c>
    </row>
    <row r="1767">
      <c r="A1767" s="5" t="s">
        <v>8265</v>
      </c>
      <c r="B1767" s="6" t="s">
        <v>930</v>
      </c>
      <c r="C1767" s="7">
        <v>1.591634081E9</v>
      </c>
      <c r="D1767" s="8">
        <f t="shared" si="1"/>
        <v>43990.48242</v>
      </c>
      <c r="E1767" s="9" t="s">
        <v>348</v>
      </c>
      <c r="F1767" s="9" t="s">
        <v>8266</v>
      </c>
      <c r="G1767" s="6" t="s">
        <v>8267</v>
      </c>
      <c r="H1767" s="14" t="b">
        <v>0</v>
      </c>
      <c r="I1767" s="9" t="s">
        <v>8268</v>
      </c>
      <c r="J1767" s="10">
        <v>0.11866514</v>
      </c>
    </row>
    <row r="1768">
      <c r="A1768" s="6" t="s">
        <v>8269</v>
      </c>
      <c r="B1768" s="6" t="s">
        <v>1701</v>
      </c>
      <c r="C1768" s="7">
        <v>1.592046413E9</v>
      </c>
      <c r="D1768" s="8">
        <f t="shared" si="1"/>
        <v>43995.25478</v>
      </c>
      <c r="E1768" s="9" t="s">
        <v>23</v>
      </c>
      <c r="F1768" s="9" t="s">
        <v>8270</v>
      </c>
      <c r="G1768" s="6" t="s">
        <v>8271</v>
      </c>
      <c r="H1768" s="14" t="b">
        <v>0</v>
      </c>
      <c r="I1768" s="9" t="s">
        <v>8270</v>
      </c>
      <c r="J1768" s="10">
        <v>0.1186505</v>
      </c>
    </row>
    <row r="1769">
      <c r="A1769" s="6" t="s">
        <v>8272</v>
      </c>
      <c r="B1769" s="6" t="s">
        <v>1206</v>
      </c>
      <c r="C1769" s="7">
        <v>1.592061369E9</v>
      </c>
      <c r="D1769" s="8">
        <f t="shared" si="1"/>
        <v>43995.42788</v>
      </c>
      <c r="E1769" s="9" t="s">
        <v>194</v>
      </c>
      <c r="F1769" s="9" t="s">
        <v>8273</v>
      </c>
      <c r="G1769" s="6" t="s">
        <v>8274</v>
      </c>
      <c r="H1769" s="14" t="b">
        <v>0</v>
      </c>
      <c r="I1769" s="9" t="s">
        <v>8273</v>
      </c>
      <c r="J1769" s="10">
        <v>0.1186119</v>
      </c>
    </row>
    <row r="1770">
      <c r="A1770" s="6" t="s">
        <v>8275</v>
      </c>
      <c r="B1770" s="6" t="s">
        <v>8276</v>
      </c>
      <c r="C1770" s="7">
        <v>1.593539973E9</v>
      </c>
      <c r="D1770" s="8">
        <f t="shared" si="1"/>
        <v>44012.54135</v>
      </c>
      <c r="E1770" s="9" t="s">
        <v>23</v>
      </c>
      <c r="F1770" s="9" t="s">
        <v>8277</v>
      </c>
      <c r="G1770" s="6" t="s">
        <v>8278</v>
      </c>
      <c r="H1770" s="14" t="b">
        <v>0</v>
      </c>
      <c r="I1770" s="9" t="s">
        <v>8279</v>
      </c>
      <c r="J1770" s="10">
        <v>0.11838937</v>
      </c>
    </row>
    <row r="1771">
      <c r="A1771" s="6" t="s">
        <v>8275</v>
      </c>
      <c r="B1771" s="6" t="s">
        <v>8276</v>
      </c>
      <c r="C1771" s="7">
        <v>1.59354094E9</v>
      </c>
      <c r="D1771" s="8">
        <f t="shared" si="1"/>
        <v>44012.55255</v>
      </c>
      <c r="E1771" s="9" t="s">
        <v>23</v>
      </c>
      <c r="F1771" s="9" t="s">
        <v>8280</v>
      </c>
      <c r="G1771" s="6" t="s">
        <v>8281</v>
      </c>
      <c r="H1771" s="14" t="b">
        <v>0</v>
      </c>
      <c r="I1771" s="9" t="s">
        <v>8282</v>
      </c>
      <c r="J1771" s="10">
        <v>0.11838937</v>
      </c>
    </row>
    <row r="1772">
      <c r="A1772" s="6" t="s">
        <v>8283</v>
      </c>
      <c r="B1772" s="6" t="s">
        <v>886</v>
      </c>
      <c r="C1772" s="7">
        <v>1.591805447E9</v>
      </c>
      <c r="D1772" s="8">
        <f t="shared" si="1"/>
        <v>43992.46582</v>
      </c>
      <c r="E1772" s="9" t="s">
        <v>173</v>
      </c>
      <c r="F1772" s="9" t="s">
        <v>8284</v>
      </c>
      <c r="G1772" s="6" t="s">
        <v>8285</v>
      </c>
      <c r="H1772" s="14" t="b">
        <v>0</v>
      </c>
      <c r="I1772" s="9" t="s">
        <v>8286</v>
      </c>
      <c r="J1772" s="10">
        <v>0.11819469</v>
      </c>
    </row>
    <row r="1773">
      <c r="A1773" s="6" t="s">
        <v>8287</v>
      </c>
      <c r="B1773" s="6" t="s">
        <v>6272</v>
      </c>
      <c r="C1773" s="7">
        <v>1.591107161E9</v>
      </c>
      <c r="D1773" s="8">
        <f t="shared" si="1"/>
        <v>43984.38381</v>
      </c>
      <c r="E1773" s="9" t="s">
        <v>194</v>
      </c>
      <c r="F1773" s="9" t="s">
        <v>8288</v>
      </c>
      <c r="G1773" s="6" t="s">
        <v>8289</v>
      </c>
      <c r="H1773" s="14" t="b">
        <v>0</v>
      </c>
      <c r="I1773" s="9" t="s">
        <v>8290</v>
      </c>
      <c r="J1773" s="10">
        <v>0.11815692</v>
      </c>
    </row>
    <row r="1774">
      <c r="A1774" s="6" t="s">
        <v>8291</v>
      </c>
      <c r="B1774" s="6" t="s">
        <v>8292</v>
      </c>
      <c r="C1774" s="7">
        <v>1.591616724E9</v>
      </c>
      <c r="D1774" s="8">
        <f t="shared" si="1"/>
        <v>43990.28153</v>
      </c>
      <c r="E1774" s="9" t="s">
        <v>6847</v>
      </c>
      <c r="F1774" s="9" t="s">
        <v>8293</v>
      </c>
      <c r="G1774" s="6" t="s">
        <v>8294</v>
      </c>
      <c r="H1774" s="14" t="b">
        <v>0</v>
      </c>
      <c r="I1774" s="9" t="s">
        <v>8295</v>
      </c>
      <c r="J1774" s="10">
        <v>0.11809412</v>
      </c>
    </row>
    <row r="1775">
      <c r="A1775" s="5" t="s">
        <v>8296</v>
      </c>
      <c r="B1775" s="6" t="s">
        <v>987</v>
      </c>
      <c r="C1775" s="7">
        <v>1.591326898E9</v>
      </c>
      <c r="D1775" s="8">
        <f t="shared" si="1"/>
        <v>43986.92706</v>
      </c>
      <c r="E1775" s="9" t="s">
        <v>23</v>
      </c>
      <c r="F1775" s="9" t="s">
        <v>8297</v>
      </c>
      <c r="G1775" s="6" t="s">
        <v>8298</v>
      </c>
      <c r="H1775" s="14" t="b">
        <v>0</v>
      </c>
      <c r="I1775" s="9" t="s">
        <v>8299</v>
      </c>
      <c r="J1775" s="10">
        <v>0.11798319</v>
      </c>
    </row>
    <row r="1776">
      <c r="A1776" s="6" t="s">
        <v>8300</v>
      </c>
      <c r="B1776" s="6" t="s">
        <v>2372</v>
      </c>
      <c r="C1776" s="7">
        <v>1.592413035E9</v>
      </c>
      <c r="D1776" s="8">
        <f t="shared" si="1"/>
        <v>43999.49809</v>
      </c>
      <c r="E1776" s="9" t="s">
        <v>8301</v>
      </c>
      <c r="F1776" s="9" t="s">
        <v>8302</v>
      </c>
      <c r="G1776" s="6" t="s">
        <v>8303</v>
      </c>
      <c r="H1776" s="14" t="b">
        <v>0</v>
      </c>
      <c r="I1776" s="9" t="s">
        <v>8304</v>
      </c>
      <c r="J1776" s="10">
        <v>0.11794232</v>
      </c>
    </row>
    <row r="1777">
      <c r="A1777" s="6" t="s">
        <v>8305</v>
      </c>
      <c r="B1777" s="6" t="s">
        <v>886</v>
      </c>
      <c r="C1777" s="7">
        <v>1.591892403E9</v>
      </c>
      <c r="D1777" s="8">
        <f t="shared" si="1"/>
        <v>43993.47226</v>
      </c>
      <c r="E1777" s="6" t="s">
        <v>32</v>
      </c>
      <c r="F1777" s="9" t="s">
        <v>8306</v>
      </c>
      <c r="G1777" s="6" t="s">
        <v>8307</v>
      </c>
      <c r="H1777" s="14" t="b">
        <v>1</v>
      </c>
      <c r="I1777" s="9" t="s">
        <v>8306</v>
      </c>
      <c r="J1777" s="10">
        <v>0.11789742</v>
      </c>
    </row>
    <row r="1778">
      <c r="A1778" s="6" t="s">
        <v>8308</v>
      </c>
      <c r="B1778" s="6" t="s">
        <v>8309</v>
      </c>
      <c r="C1778" s="7">
        <v>1.591723352E9</v>
      </c>
      <c r="D1778" s="8">
        <f t="shared" si="1"/>
        <v>43991.51565</v>
      </c>
      <c r="E1778" s="9" t="s">
        <v>8310</v>
      </c>
      <c r="F1778" s="9" t="s">
        <v>8311</v>
      </c>
      <c r="G1778" s="6" t="s">
        <v>8312</v>
      </c>
      <c r="H1778" s="14" t="b">
        <v>0</v>
      </c>
      <c r="I1778" s="9" t="s">
        <v>8313</v>
      </c>
      <c r="J1778" s="10">
        <v>0.11780369</v>
      </c>
    </row>
    <row r="1779">
      <c r="A1779" s="6" t="s">
        <v>8314</v>
      </c>
      <c r="B1779" s="6" t="s">
        <v>4075</v>
      </c>
      <c r="C1779" s="7">
        <v>1.592484554E9</v>
      </c>
      <c r="D1779" s="8">
        <f t="shared" si="1"/>
        <v>44000.32586</v>
      </c>
      <c r="E1779" s="6" t="s">
        <v>6987</v>
      </c>
      <c r="F1779" s="9" t="s">
        <v>8315</v>
      </c>
      <c r="G1779" s="6" t="s">
        <v>8316</v>
      </c>
      <c r="H1779" s="14" t="b">
        <v>0</v>
      </c>
      <c r="I1779" s="6" t="s">
        <v>8317</v>
      </c>
      <c r="J1779" s="10">
        <v>0.11777033</v>
      </c>
    </row>
    <row r="1780">
      <c r="A1780" s="6" t="s">
        <v>8318</v>
      </c>
      <c r="B1780" s="6" t="s">
        <v>8319</v>
      </c>
      <c r="C1780" s="7">
        <v>1.591036305E9</v>
      </c>
      <c r="D1780" s="8">
        <f t="shared" si="1"/>
        <v>43983.56372</v>
      </c>
      <c r="E1780" s="9" t="s">
        <v>264</v>
      </c>
      <c r="F1780" s="9" t="s">
        <v>8320</v>
      </c>
      <c r="G1780" s="6" t="s">
        <v>8321</v>
      </c>
      <c r="H1780" s="14" t="b">
        <v>0</v>
      </c>
      <c r="I1780" s="9" t="s">
        <v>8322</v>
      </c>
      <c r="J1780" s="10">
        <v>0.11775175</v>
      </c>
    </row>
    <row r="1781">
      <c r="A1781" s="6" t="s">
        <v>8323</v>
      </c>
      <c r="B1781" s="6" t="s">
        <v>1737</v>
      </c>
      <c r="C1781" s="7">
        <v>1.592879861E9</v>
      </c>
      <c r="D1781" s="8">
        <f t="shared" si="1"/>
        <v>44004.90117</v>
      </c>
      <c r="E1781" s="9" t="s">
        <v>12</v>
      </c>
      <c r="F1781" s="9" t="s">
        <v>8324</v>
      </c>
      <c r="G1781" s="6" t="s">
        <v>8325</v>
      </c>
      <c r="H1781" s="14" t="b">
        <v>0</v>
      </c>
      <c r="I1781" s="9" t="s">
        <v>8326</v>
      </c>
      <c r="J1781" s="10">
        <v>0.1176998</v>
      </c>
    </row>
    <row r="1782">
      <c r="A1782" s="6" t="s">
        <v>8327</v>
      </c>
      <c r="B1782" s="6" t="s">
        <v>8328</v>
      </c>
      <c r="C1782" s="7">
        <v>1.591549239E9</v>
      </c>
      <c r="D1782" s="8">
        <f t="shared" si="1"/>
        <v>43989.50045</v>
      </c>
      <c r="E1782" s="6" t="s">
        <v>32</v>
      </c>
      <c r="F1782" s="9" t="s">
        <v>8329</v>
      </c>
      <c r="G1782" s="6" t="s">
        <v>8330</v>
      </c>
      <c r="H1782" s="14" t="b">
        <v>1</v>
      </c>
      <c r="I1782" s="9" t="s">
        <v>8329</v>
      </c>
      <c r="J1782" s="10">
        <v>0.11757144</v>
      </c>
    </row>
    <row r="1783">
      <c r="A1783" s="6" t="s">
        <v>8331</v>
      </c>
      <c r="B1783" s="6" t="s">
        <v>983</v>
      </c>
      <c r="C1783" s="7">
        <v>1.593405308E9</v>
      </c>
      <c r="D1783" s="8">
        <f t="shared" si="1"/>
        <v>44010.98273</v>
      </c>
      <c r="E1783" s="9" t="s">
        <v>111</v>
      </c>
      <c r="F1783" s="9" t="s">
        <v>8332</v>
      </c>
      <c r="G1783" s="6" t="s">
        <v>8333</v>
      </c>
      <c r="H1783" s="14" t="b">
        <v>0</v>
      </c>
      <c r="I1783" s="9" t="s">
        <v>8334</v>
      </c>
      <c r="J1783" s="10">
        <v>0.11743045</v>
      </c>
    </row>
    <row r="1784">
      <c r="A1784" s="6" t="s">
        <v>8335</v>
      </c>
      <c r="B1784" s="6" t="s">
        <v>1148</v>
      </c>
      <c r="C1784" s="7">
        <v>1.591551753E9</v>
      </c>
      <c r="D1784" s="8">
        <f t="shared" si="1"/>
        <v>43989.52955</v>
      </c>
      <c r="E1784" s="9" t="s">
        <v>12</v>
      </c>
      <c r="F1784" s="9" t="s">
        <v>8336</v>
      </c>
      <c r="G1784" s="6" t="s">
        <v>8337</v>
      </c>
      <c r="H1784" s="14" t="b">
        <v>0</v>
      </c>
      <c r="I1784" s="9" t="s">
        <v>8338</v>
      </c>
      <c r="J1784" s="10">
        <v>0.11740298</v>
      </c>
    </row>
    <row r="1785">
      <c r="A1785" s="6" t="s">
        <v>8339</v>
      </c>
      <c r="B1785" s="6" t="s">
        <v>991</v>
      </c>
      <c r="C1785" s="7">
        <v>1.591673789E9</v>
      </c>
      <c r="D1785" s="8">
        <f t="shared" si="1"/>
        <v>43990.942</v>
      </c>
      <c r="E1785" s="9" t="s">
        <v>17</v>
      </c>
      <c r="F1785" s="9" t="s">
        <v>8340</v>
      </c>
      <c r="G1785" s="6" t="s">
        <v>8341</v>
      </c>
      <c r="H1785" s="14" t="b">
        <v>0</v>
      </c>
      <c r="I1785" s="9" t="s">
        <v>8342</v>
      </c>
      <c r="J1785" s="10">
        <v>0.11739617</v>
      </c>
    </row>
    <row r="1786">
      <c r="A1786" s="6" t="s">
        <v>8343</v>
      </c>
      <c r="B1786" s="6" t="s">
        <v>930</v>
      </c>
      <c r="C1786" s="7">
        <v>1.591730376E9</v>
      </c>
      <c r="D1786" s="8">
        <f t="shared" si="1"/>
        <v>43991.59694</v>
      </c>
      <c r="E1786" s="9" t="s">
        <v>23</v>
      </c>
      <c r="F1786" s="9" t="s">
        <v>8344</v>
      </c>
      <c r="G1786" s="6" t="s">
        <v>8345</v>
      </c>
      <c r="H1786" s="14" t="b">
        <v>0</v>
      </c>
      <c r="I1786" s="9" t="s">
        <v>8346</v>
      </c>
      <c r="J1786" s="10">
        <v>0.11736114</v>
      </c>
    </row>
    <row r="1787">
      <c r="A1787" s="6" t="s">
        <v>8347</v>
      </c>
      <c r="B1787" s="6" t="s">
        <v>1057</v>
      </c>
      <c r="C1787" s="7">
        <v>1.592346837E9</v>
      </c>
      <c r="D1787" s="8">
        <f t="shared" si="1"/>
        <v>43998.73191</v>
      </c>
      <c r="E1787" s="9" t="s">
        <v>8348</v>
      </c>
      <c r="F1787" s="9" t="s">
        <v>8349</v>
      </c>
      <c r="G1787" s="6" t="s">
        <v>8350</v>
      </c>
      <c r="H1787" s="14" t="b">
        <v>0</v>
      </c>
      <c r="I1787" s="9" t="s">
        <v>8351</v>
      </c>
      <c r="J1787" s="10">
        <v>0.11733407</v>
      </c>
    </row>
    <row r="1788">
      <c r="A1788" s="5" t="s">
        <v>8352</v>
      </c>
      <c r="B1788" s="6" t="s">
        <v>1312</v>
      </c>
      <c r="C1788" s="7">
        <v>1.591412358E9</v>
      </c>
      <c r="D1788" s="8">
        <f t="shared" si="1"/>
        <v>43987.91618</v>
      </c>
      <c r="E1788" s="9" t="s">
        <v>3693</v>
      </c>
      <c r="F1788" s="9" t="s">
        <v>8353</v>
      </c>
      <c r="G1788" s="6" t="s">
        <v>8354</v>
      </c>
      <c r="H1788" s="14" t="b">
        <v>0</v>
      </c>
      <c r="I1788" s="9" t="s">
        <v>8355</v>
      </c>
      <c r="J1788" s="10">
        <v>0.1172943</v>
      </c>
    </row>
    <row r="1789">
      <c r="A1789" s="6" t="s">
        <v>8356</v>
      </c>
      <c r="B1789" s="6" t="s">
        <v>8357</v>
      </c>
      <c r="C1789" s="7">
        <v>1.59239904E9</v>
      </c>
      <c r="D1789" s="8">
        <f t="shared" si="1"/>
        <v>43999.33611</v>
      </c>
      <c r="E1789" s="6" t="s">
        <v>32</v>
      </c>
      <c r="F1789" s="9" t="s">
        <v>8358</v>
      </c>
      <c r="G1789" s="6" t="s">
        <v>8359</v>
      </c>
      <c r="H1789" s="14" t="b">
        <v>1</v>
      </c>
      <c r="I1789" s="9" t="s">
        <v>8358</v>
      </c>
      <c r="J1789" s="10">
        <v>0.11722181</v>
      </c>
    </row>
    <row r="1790">
      <c r="A1790" s="5" t="s">
        <v>8360</v>
      </c>
      <c r="B1790" s="6" t="s">
        <v>2138</v>
      </c>
      <c r="C1790" s="7">
        <v>1.592252097E9</v>
      </c>
      <c r="D1790" s="8">
        <f t="shared" si="1"/>
        <v>43997.63538</v>
      </c>
      <c r="E1790" s="9" t="s">
        <v>8361</v>
      </c>
      <c r="F1790" s="9" t="s">
        <v>8362</v>
      </c>
      <c r="G1790" s="6" t="s">
        <v>8363</v>
      </c>
      <c r="H1790" s="14" t="b">
        <v>0</v>
      </c>
      <c r="I1790" s="9" t="s">
        <v>8364</v>
      </c>
      <c r="J1790" s="10">
        <v>0.11709853</v>
      </c>
    </row>
    <row r="1791">
      <c r="A1791" s="6" t="s">
        <v>8365</v>
      </c>
      <c r="B1791" s="6" t="s">
        <v>1372</v>
      </c>
      <c r="C1791" s="7">
        <v>1.591717146E9</v>
      </c>
      <c r="D1791" s="8">
        <f t="shared" si="1"/>
        <v>43991.44382</v>
      </c>
      <c r="E1791" s="9" t="s">
        <v>17</v>
      </c>
      <c r="F1791" s="9" t="s">
        <v>8366</v>
      </c>
      <c r="G1791" s="6" t="s">
        <v>8367</v>
      </c>
      <c r="H1791" s="14" t="b">
        <v>0</v>
      </c>
      <c r="I1791" s="9" t="s">
        <v>8368</v>
      </c>
      <c r="J1791" s="10">
        <v>0.11708768</v>
      </c>
    </row>
    <row r="1792">
      <c r="A1792" s="6" t="s">
        <v>8369</v>
      </c>
      <c r="B1792" s="6" t="s">
        <v>925</v>
      </c>
      <c r="C1792" s="7">
        <v>1.591154419E9</v>
      </c>
      <c r="D1792" s="8">
        <f t="shared" si="1"/>
        <v>43984.93078</v>
      </c>
      <c r="E1792" s="9" t="s">
        <v>17</v>
      </c>
      <c r="F1792" s="9" t="s">
        <v>8370</v>
      </c>
      <c r="G1792" s="6" t="s">
        <v>8371</v>
      </c>
      <c r="H1792" s="14" t="b">
        <v>0</v>
      </c>
      <c r="I1792" s="9" t="s">
        <v>8372</v>
      </c>
      <c r="J1792" s="10">
        <v>0.11706246</v>
      </c>
    </row>
    <row r="1793">
      <c r="A1793" s="6" t="s">
        <v>8373</v>
      </c>
      <c r="B1793" s="6" t="s">
        <v>2848</v>
      </c>
      <c r="C1793" s="7">
        <v>1.591229475E9</v>
      </c>
      <c r="D1793" s="8">
        <f t="shared" si="1"/>
        <v>43985.79948</v>
      </c>
      <c r="E1793" s="6" t="s">
        <v>8374</v>
      </c>
      <c r="F1793" s="9" t="s">
        <v>8375</v>
      </c>
      <c r="G1793" s="6" t="s">
        <v>8376</v>
      </c>
      <c r="H1793" s="14" t="b">
        <v>0</v>
      </c>
      <c r="I1793" s="9" t="s">
        <v>8377</v>
      </c>
      <c r="J1793" s="10">
        <v>0.11705294</v>
      </c>
    </row>
    <row r="1794">
      <c r="A1794" s="5" t="s">
        <v>8378</v>
      </c>
      <c r="B1794" s="6" t="s">
        <v>2184</v>
      </c>
      <c r="C1794" s="7">
        <v>1.59125007E9</v>
      </c>
      <c r="D1794" s="8">
        <f t="shared" si="1"/>
        <v>43986.03785</v>
      </c>
      <c r="E1794" s="9" t="s">
        <v>23</v>
      </c>
      <c r="F1794" s="9" t="s">
        <v>8379</v>
      </c>
      <c r="G1794" s="6" t="s">
        <v>8380</v>
      </c>
      <c r="H1794" s="14" t="b">
        <v>0</v>
      </c>
      <c r="I1794" s="9" t="s">
        <v>8381</v>
      </c>
      <c r="J1794" s="10">
        <v>0.11702939</v>
      </c>
    </row>
    <row r="1795">
      <c r="A1795" s="6" t="s">
        <v>8382</v>
      </c>
      <c r="B1795" s="6" t="s">
        <v>5400</v>
      </c>
      <c r="C1795" s="7">
        <v>1.592919474E9</v>
      </c>
      <c r="D1795" s="8">
        <f t="shared" si="1"/>
        <v>44005.35965</v>
      </c>
      <c r="E1795" s="9" t="s">
        <v>17</v>
      </c>
      <c r="F1795" s="9" t="s">
        <v>8383</v>
      </c>
      <c r="G1795" s="6" t="s">
        <v>8384</v>
      </c>
      <c r="H1795" s="14" t="b">
        <v>0</v>
      </c>
      <c r="I1795" s="9" t="s">
        <v>8385</v>
      </c>
      <c r="J1795" s="10">
        <v>0.11692954</v>
      </c>
    </row>
    <row r="1796">
      <c r="A1796" s="6" t="s">
        <v>8386</v>
      </c>
      <c r="B1796" s="6" t="s">
        <v>991</v>
      </c>
      <c r="C1796" s="7">
        <v>1.593551958E9</v>
      </c>
      <c r="D1796" s="8">
        <f t="shared" si="1"/>
        <v>44012.68007</v>
      </c>
      <c r="E1796" s="9" t="s">
        <v>6624</v>
      </c>
      <c r="F1796" s="9" t="s">
        <v>8387</v>
      </c>
      <c r="G1796" s="6" t="s">
        <v>8388</v>
      </c>
      <c r="H1796" s="14" t="b">
        <v>0</v>
      </c>
      <c r="I1796" s="9" t="s">
        <v>8389</v>
      </c>
      <c r="J1796" s="10">
        <v>0.116722</v>
      </c>
    </row>
    <row r="1797">
      <c r="A1797" s="6" t="s">
        <v>8390</v>
      </c>
      <c r="B1797" s="6" t="s">
        <v>7059</v>
      </c>
      <c r="C1797" s="7">
        <v>1.593020901E9</v>
      </c>
      <c r="D1797" s="8">
        <f t="shared" si="1"/>
        <v>44006.53358</v>
      </c>
      <c r="E1797" s="9" t="s">
        <v>1605</v>
      </c>
      <c r="F1797" s="9" t="s">
        <v>8391</v>
      </c>
      <c r="G1797" s="6" t="s">
        <v>8392</v>
      </c>
      <c r="H1797" s="14" t="b">
        <v>0</v>
      </c>
      <c r="I1797" s="9" t="s">
        <v>8393</v>
      </c>
      <c r="J1797" s="10">
        <v>0.11654233</v>
      </c>
    </row>
    <row r="1798">
      <c r="A1798" s="6" t="s">
        <v>8394</v>
      </c>
      <c r="B1798" s="6" t="s">
        <v>1425</v>
      </c>
      <c r="C1798" s="7">
        <v>1.591224851E9</v>
      </c>
      <c r="D1798" s="8">
        <f t="shared" si="1"/>
        <v>43985.74596</v>
      </c>
      <c r="E1798" s="9" t="s">
        <v>23</v>
      </c>
      <c r="F1798" s="9" t="s">
        <v>8395</v>
      </c>
      <c r="G1798" s="6" t="s">
        <v>8396</v>
      </c>
      <c r="H1798" s="14" t="b">
        <v>0</v>
      </c>
      <c r="I1798" s="9" t="s">
        <v>8397</v>
      </c>
      <c r="J1798" s="10">
        <v>0.11646898</v>
      </c>
    </row>
    <row r="1799">
      <c r="A1799" s="6" t="s">
        <v>8398</v>
      </c>
      <c r="B1799" s="6" t="s">
        <v>1057</v>
      </c>
      <c r="C1799" s="7">
        <v>1.592536925E9</v>
      </c>
      <c r="D1799" s="8">
        <f t="shared" si="1"/>
        <v>44000.932</v>
      </c>
      <c r="E1799" s="9" t="s">
        <v>3942</v>
      </c>
      <c r="F1799" s="9" t="s">
        <v>8399</v>
      </c>
      <c r="G1799" s="6" t="s">
        <v>8400</v>
      </c>
      <c r="H1799" s="14" t="b">
        <v>0</v>
      </c>
      <c r="I1799" s="9" t="s">
        <v>8401</v>
      </c>
      <c r="J1799" s="10">
        <v>0.11639459</v>
      </c>
    </row>
    <row r="1800">
      <c r="A1800" s="6" t="s">
        <v>8402</v>
      </c>
      <c r="B1800" s="6" t="s">
        <v>8403</v>
      </c>
      <c r="C1800" s="7">
        <v>1.59103564E9</v>
      </c>
      <c r="D1800" s="8">
        <f t="shared" si="1"/>
        <v>43983.55602</v>
      </c>
      <c r="E1800" s="6" t="s">
        <v>32</v>
      </c>
      <c r="F1800" s="9" t="s">
        <v>8404</v>
      </c>
      <c r="G1800" s="6" t="s">
        <v>8405</v>
      </c>
      <c r="H1800" s="14" t="b">
        <v>1</v>
      </c>
      <c r="I1800" s="9" t="s">
        <v>8404</v>
      </c>
      <c r="J1800" s="10">
        <v>0.11629543</v>
      </c>
    </row>
    <row r="1801">
      <c r="A1801" s="6" t="s">
        <v>8406</v>
      </c>
      <c r="B1801" s="6" t="s">
        <v>2184</v>
      </c>
      <c r="C1801" s="7">
        <v>1.591251749E9</v>
      </c>
      <c r="D1801" s="8">
        <f t="shared" si="1"/>
        <v>43986.05728</v>
      </c>
      <c r="E1801" s="9" t="s">
        <v>23</v>
      </c>
      <c r="F1801" s="9" t="s">
        <v>8407</v>
      </c>
      <c r="G1801" s="6" t="s">
        <v>8408</v>
      </c>
      <c r="H1801" s="14" t="b">
        <v>0</v>
      </c>
      <c r="I1801" s="9" t="s">
        <v>8409</v>
      </c>
      <c r="J1801" s="10">
        <v>0.11626132</v>
      </c>
    </row>
    <row r="1802">
      <c r="A1802" s="6" t="s">
        <v>8410</v>
      </c>
      <c r="B1802" s="6" t="s">
        <v>1067</v>
      </c>
      <c r="C1802" s="7">
        <v>1.591020727E9</v>
      </c>
      <c r="D1802" s="8">
        <f t="shared" si="1"/>
        <v>43983.38341</v>
      </c>
      <c r="E1802" s="9" t="s">
        <v>12</v>
      </c>
      <c r="F1802" s="9" t="s">
        <v>8411</v>
      </c>
      <c r="G1802" s="6" t="s">
        <v>8412</v>
      </c>
      <c r="H1802" s="14" t="b">
        <v>0</v>
      </c>
      <c r="I1802" s="9" t="s">
        <v>8413</v>
      </c>
      <c r="J1802" s="10">
        <v>0.11616366</v>
      </c>
    </row>
    <row r="1803">
      <c r="A1803" s="6" t="s">
        <v>8414</v>
      </c>
      <c r="B1803" s="6" t="s">
        <v>7371</v>
      </c>
      <c r="C1803" s="7">
        <v>1.591121558E9</v>
      </c>
      <c r="D1803" s="8">
        <f t="shared" si="1"/>
        <v>43984.55044</v>
      </c>
      <c r="E1803" s="9" t="s">
        <v>17</v>
      </c>
      <c r="F1803" s="9" t="s">
        <v>8415</v>
      </c>
      <c r="G1803" s="6" t="s">
        <v>8416</v>
      </c>
      <c r="H1803" s="14" t="b">
        <v>0</v>
      </c>
      <c r="I1803" s="9" t="s">
        <v>8417</v>
      </c>
      <c r="J1803" s="10">
        <v>0.11593869</v>
      </c>
    </row>
    <row r="1804">
      <c r="A1804" s="6" t="s">
        <v>8418</v>
      </c>
      <c r="B1804" s="6" t="s">
        <v>930</v>
      </c>
      <c r="C1804" s="7">
        <v>1.593370412E9</v>
      </c>
      <c r="D1804" s="8">
        <f t="shared" si="1"/>
        <v>44010.57884</v>
      </c>
      <c r="E1804" s="9" t="s">
        <v>2862</v>
      </c>
      <c r="F1804" s="9" t="s">
        <v>8419</v>
      </c>
      <c r="G1804" s="6" t="s">
        <v>8420</v>
      </c>
      <c r="H1804" s="14" t="b">
        <v>0</v>
      </c>
      <c r="I1804" s="9" t="s">
        <v>8421</v>
      </c>
      <c r="J1804" s="10">
        <v>0.11588733</v>
      </c>
    </row>
    <row r="1805">
      <c r="A1805" s="5" t="s">
        <v>8422</v>
      </c>
      <c r="B1805" s="6" t="s">
        <v>7029</v>
      </c>
      <c r="C1805" s="7">
        <v>1.592346612E9</v>
      </c>
      <c r="D1805" s="8">
        <f t="shared" si="1"/>
        <v>43998.72931</v>
      </c>
      <c r="E1805" s="6" t="s">
        <v>8423</v>
      </c>
      <c r="F1805" s="9" t="s">
        <v>8424</v>
      </c>
      <c r="G1805" s="6" t="s">
        <v>8425</v>
      </c>
      <c r="H1805" s="14" t="b">
        <v>0</v>
      </c>
      <c r="I1805" s="6" t="s">
        <v>8426</v>
      </c>
      <c r="J1805" s="10">
        <v>0.11581466</v>
      </c>
    </row>
    <row r="1806">
      <c r="A1806" s="6" t="s">
        <v>8427</v>
      </c>
      <c r="B1806" s="6" t="s">
        <v>867</v>
      </c>
      <c r="C1806" s="7">
        <v>1.592591913E9</v>
      </c>
      <c r="D1806" s="8">
        <f t="shared" si="1"/>
        <v>44001.56844</v>
      </c>
      <c r="E1806" s="9" t="s">
        <v>23</v>
      </c>
      <c r="F1806" s="9" t="s">
        <v>8428</v>
      </c>
      <c r="G1806" s="6" t="s">
        <v>8429</v>
      </c>
      <c r="H1806" s="14" t="b">
        <v>0</v>
      </c>
      <c r="I1806" s="9" t="s">
        <v>8430</v>
      </c>
      <c r="J1806" s="10">
        <v>0.11565127</v>
      </c>
    </row>
    <row r="1807">
      <c r="A1807" s="6" t="s">
        <v>8431</v>
      </c>
      <c r="B1807" s="6" t="s">
        <v>8432</v>
      </c>
      <c r="C1807" s="7">
        <v>1.591477461E9</v>
      </c>
      <c r="D1807" s="8">
        <f t="shared" si="1"/>
        <v>43988.66969</v>
      </c>
      <c r="E1807" s="6" t="s">
        <v>32</v>
      </c>
      <c r="F1807" s="9" t="s">
        <v>8433</v>
      </c>
      <c r="G1807" s="6" t="s">
        <v>8434</v>
      </c>
      <c r="H1807" s="14" t="b">
        <v>1</v>
      </c>
      <c r="I1807" s="9" t="s">
        <v>8433</v>
      </c>
      <c r="J1807" s="10">
        <v>0.1154117</v>
      </c>
    </row>
    <row r="1808">
      <c r="A1808" s="6" t="s">
        <v>8435</v>
      </c>
      <c r="B1808" s="6" t="s">
        <v>8436</v>
      </c>
      <c r="C1808" s="7">
        <v>1.593502461E9</v>
      </c>
      <c r="D1808" s="8">
        <f t="shared" si="1"/>
        <v>44012.10719</v>
      </c>
      <c r="E1808" s="9" t="s">
        <v>17</v>
      </c>
      <c r="F1808" s="9" t="s">
        <v>8437</v>
      </c>
      <c r="G1808" s="6" t="s">
        <v>8438</v>
      </c>
      <c r="H1808" s="14" t="b">
        <v>0</v>
      </c>
      <c r="I1808" s="9" t="s">
        <v>8439</v>
      </c>
      <c r="J1808" s="10">
        <v>0.11533523</v>
      </c>
    </row>
    <row r="1809">
      <c r="A1809" s="6" t="s">
        <v>8440</v>
      </c>
      <c r="B1809" s="6" t="s">
        <v>1140</v>
      </c>
      <c r="C1809" s="7">
        <v>1.593217217E9</v>
      </c>
      <c r="D1809" s="8">
        <f t="shared" si="1"/>
        <v>44008.80575</v>
      </c>
      <c r="E1809" s="9" t="s">
        <v>23</v>
      </c>
      <c r="F1809" s="9" t="s">
        <v>8441</v>
      </c>
      <c r="G1809" s="6" t="s">
        <v>8442</v>
      </c>
      <c r="H1809" s="14" t="b">
        <v>0</v>
      </c>
      <c r="I1809" s="9" t="s">
        <v>8441</v>
      </c>
      <c r="J1809" s="10">
        <v>0.11498917</v>
      </c>
    </row>
    <row r="1810">
      <c r="A1810" s="6" t="s">
        <v>8443</v>
      </c>
      <c r="B1810" s="6" t="s">
        <v>1170</v>
      </c>
      <c r="C1810" s="7">
        <v>1.591298464E9</v>
      </c>
      <c r="D1810" s="8">
        <f t="shared" si="1"/>
        <v>43986.59796</v>
      </c>
      <c r="E1810" s="6" t="s">
        <v>1171</v>
      </c>
      <c r="F1810" s="9" t="s">
        <v>8444</v>
      </c>
      <c r="G1810" s="6" t="s">
        <v>8445</v>
      </c>
      <c r="H1810" s="14" t="b">
        <v>0</v>
      </c>
      <c r="I1810" s="9" t="s">
        <v>8446</v>
      </c>
      <c r="J1810" s="10">
        <v>0.11474844</v>
      </c>
    </row>
    <row r="1811">
      <c r="A1811" s="5" t="s">
        <v>8447</v>
      </c>
      <c r="B1811" s="6" t="s">
        <v>1067</v>
      </c>
      <c r="C1811" s="7">
        <v>1.592920547E9</v>
      </c>
      <c r="D1811" s="8">
        <f t="shared" si="1"/>
        <v>44005.37207</v>
      </c>
      <c r="E1811" s="9" t="s">
        <v>12</v>
      </c>
      <c r="F1811" s="9" t="s">
        <v>8448</v>
      </c>
      <c r="G1811" s="6" t="s">
        <v>8449</v>
      </c>
      <c r="H1811" s="14" t="b">
        <v>0</v>
      </c>
      <c r="I1811" s="9" t="s">
        <v>8450</v>
      </c>
      <c r="J1811" s="10">
        <v>0.11462384</v>
      </c>
    </row>
    <row r="1812">
      <c r="A1812" s="6" t="s">
        <v>8451</v>
      </c>
      <c r="B1812" s="6" t="s">
        <v>1701</v>
      </c>
      <c r="C1812" s="7">
        <v>1.592033953E9</v>
      </c>
      <c r="D1812" s="8">
        <f t="shared" si="1"/>
        <v>43995.11057</v>
      </c>
      <c r="E1812" s="9" t="s">
        <v>23</v>
      </c>
      <c r="F1812" s="9" t="s">
        <v>8452</v>
      </c>
      <c r="G1812" s="6" t="s">
        <v>8453</v>
      </c>
      <c r="H1812" s="14" t="b">
        <v>0</v>
      </c>
      <c r="I1812" s="9" t="s">
        <v>8452</v>
      </c>
      <c r="J1812" s="10">
        <v>0.11447667</v>
      </c>
    </row>
    <row r="1813">
      <c r="A1813" s="6" t="s">
        <v>8454</v>
      </c>
      <c r="B1813" s="6" t="s">
        <v>5893</v>
      </c>
      <c r="C1813" s="7">
        <v>1.591884613E9</v>
      </c>
      <c r="D1813" s="8">
        <f t="shared" si="1"/>
        <v>43993.38209</v>
      </c>
      <c r="E1813" s="9" t="s">
        <v>23</v>
      </c>
      <c r="F1813" s="9" t="s">
        <v>8455</v>
      </c>
      <c r="G1813" s="6" t="s">
        <v>8456</v>
      </c>
      <c r="H1813" s="14" t="b">
        <v>0</v>
      </c>
      <c r="I1813" s="9" t="s">
        <v>8457</v>
      </c>
      <c r="J1813" s="10">
        <v>0.11445283</v>
      </c>
    </row>
    <row r="1814">
      <c r="A1814" s="6" t="s">
        <v>8458</v>
      </c>
      <c r="B1814" s="6" t="s">
        <v>6272</v>
      </c>
      <c r="C1814" s="7">
        <v>1.59305453E9</v>
      </c>
      <c r="D1814" s="8">
        <f t="shared" si="1"/>
        <v>44006.9228</v>
      </c>
      <c r="E1814" s="9" t="s">
        <v>97</v>
      </c>
      <c r="F1814" s="9" t="s">
        <v>8459</v>
      </c>
      <c r="G1814" s="6" t="s">
        <v>8460</v>
      </c>
      <c r="H1814" s="14" t="b">
        <v>0</v>
      </c>
      <c r="I1814" s="9" t="s">
        <v>8461</v>
      </c>
      <c r="J1814" s="10">
        <v>0.11442766</v>
      </c>
    </row>
    <row r="1815">
      <c r="A1815" s="6" t="s">
        <v>8458</v>
      </c>
      <c r="B1815" s="6" t="s">
        <v>930</v>
      </c>
      <c r="C1815" s="7">
        <v>1.593036734E9</v>
      </c>
      <c r="D1815" s="8">
        <f t="shared" si="1"/>
        <v>44006.71683</v>
      </c>
      <c r="E1815" s="9" t="s">
        <v>413</v>
      </c>
      <c r="F1815" s="9" t="s">
        <v>8462</v>
      </c>
      <c r="G1815" s="6" t="s">
        <v>8463</v>
      </c>
      <c r="H1815" s="14" t="b">
        <v>0</v>
      </c>
      <c r="I1815" s="9" t="s">
        <v>8464</v>
      </c>
      <c r="J1815" s="10">
        <v>0.11442766</v>
      </c>
    </row>
    <row r="1816">
      <c r="A1816" s="5" t="s">
        <v>8465</v>
      </c>
      <c r="B1816" s="6" t="s">
        <v>1578</v>
      </c>
      <c r="C1816" s="7">
        <v>1.591839098E9</v>
      </c>
      <c r="D1816" s="8">
        <f t="shared" si="1"/>
        <v>43992.8553</v>
      </c>
      <c r="E1816" s="9" t="s">
        <v>12</v>
      </c>
      <c r="F1816" s="9" t="s">
        <v>8466</v>
      </c>
      <c r="G1816" s="6" t="s">
        <v>8467</v>
      </c>
      <c r="H1816" s="14" t="b">
        <v>0</v>
      </c>
      <c r="I1816" s="9" t="s">
        <v>8468</v>
      </c>
      <c r="J1816" s="10">
        <v>0.1142517</v>
      </c>
    </row>
    <row r="1817">
      <c r="A1817" s="6" t="s">
        <v>8469</v>
      </c>
      <c r="B1817" s="6" t="s">
        <v>2065</v>
      </c>
      <c r="C1817" s="7">
        <v>1.593524861E9</v>
      </c>
      <c r="D1817" s="8">
        <f t="shared" si="1"/>
        <v>44012.36645</v>
      </c>
      <c r="E1817" s="6" t="s">
        <v>32</v>
      </c>
      <c r="F1817" s="9" t="s">
        <v>8470</v>
      </c>
      <c r="G1817" s="6" t="s">
        <v>8471</v>
      </c>
      <c r="H1817" s="14" t="b">
        <v>1</v>
      </c>
      <c r="I1817" s="11"/>
      <c r="J1817" s="10">
        <v>0.11414238</v>
      </c>
    </row>
    <row r="1818">
      <c r="A1818" s="6" t="s">
        <v>8472</v>
      </c>
      <c r="B1818" s="6" t="s">
        <v>930</v>
      </c>
      <c r="C1818" s="7">
        <v>1.591296316E9</v>
      </c>
      <c r="D1818" s="8">
        <f t="shared" si="1"/>
        <v>43986.5731</v>
      </c>
      <c r="E1818" s="9" t="s">
        <v>348</v>
      </c>
      <c r="F1818" s="9" t="s">
        <v>8473</v>
      </c>
      <c r="G1818" s="6" t="s">
        <v>8474</v>
      </c>
      <c r="H1818" s="14" t="b">
        <v>0</v>
      </c>
      <c r="I1818" s="9" t="s">
        <v>8475</v>
      </c>
      <c r="J1818" s="10">
        <v>0.11400433</v>
      </c>
    </row>
    <row r="1819">
      <c r="A1819" s="6" t="s">
        <v>8476</v>
      </c>
      <c r="B1819" s="6" t="s">
        <v>1610</v>
      </c>
      <c r="C1819" s="7">
        <v>1.592361763E9</v>
      </c>
      <c r="D1819" s="8">
        <f t="shared" si="1"/>
        <v>43998.90466</v>
      </c>
      <c r="E1819" s="9" t="s">
        <v>97</v>
      </c>
      <c r="F1819" s="9" t="s">
        <v>8477</v>
      </c>
      <c r="G1819" s="6" t="s">
        <v>8478</v>
      </c>
      <c r="H1819" s="14" t="b">
        <v>0</v>
      </c>
      <c r="I1819" s="9" t="s">
        <v>8479</v>
      </c>
      <c r="J1819" s="10">
        <v>0.11394425</v>
      </c>
    </row>
    <row r="1820">
      <c r="A1820" s="6" t="s">
        <v>8480</v>
      </c>
      <c r="B1820" s="6" t="s">
        <v>1067</v>
      </c>
      <c r="C1820" s="7">
        <v>1.592769974E9</v>
      </c>
      <c r="D1820" s="8">
        <f t="shared" si="1"/>
        <v>44003.62933</v>
      </c>
      <c r="E1820" s="9" t="s">
        <v>12</v>
      </c>
      <c r="F1820" s="9" t="s">
        <v>8481</v>
      </c>
      <c r="G1820" s="6" t="s">
        <v>8482</v>
      </c>
      <c r="H1820" s="14" t="b">
        <v>0</v>
      </c>
      <c r="I1820" s="9" t="s">
        <v>8483</v>
      </c>
      <c r="J1820" s="10">
        <v>0.11391909</v>
      </c>
    </row>
    <row r="1821">
      <c r="A1821" s="6" t="s">
        <v>8484</v>
      </c>
      <c r="B1821" s="6" t="s">
        <v>5400</v>
      </c>
      <c r="C1821" s="7">
        <v>1.591882493E9</v>
      </c>
      <c r="D1821" s="8">
        <f t="shared" si="1"/>
        <v>43993.35756</v>
      </c>
      <c r="E1821" s="9" t="s">
        <v>17</v>
      </c>
      <c r="F1821" s="9" t="s">
        <v>8485</v>
      </c>
      <c r="G1821" s="6" t="s">
        <v>8486</v>
      </c>
      <c r="H1821" s="14" t="b">
        <v>0</v>
      </c>
      <c r="I1821" s="9" t="s">
        <v>8487</v>
      </c>
      <c r="J1821" s="10">
        <v>0.1139106</v>
      </c>
    </row>
    <row r="1822">
      <c r="A1822" s="6" t="s">
        <v>8488</v>
      </c>
      <c r="B1822" s="6" t="s">
        <v>8489</v>
      </c>
      <c r="C1822" s="7">
        <v>1.593533342E9</v>
      </c>
      <c r="D1822" s="8">
        <f t="shared" si="1"/>
        <v>44012.46461</v>
      </c>
      <c r="E1822" s="6" t="s">
        <v>32</v>
      </c>
      <c r="F1822" s="9" t="s">
        <v>8490</v>
      </c>
      <c r="G1822" s="6" t="s">
        <v>8491</v>
      </c>
      <c r="H1822" s="14" t="b">
        <v>1</v>
      </c>
      <c r="I1822" s="11"/>
      <c r="J1822" s="10">
        <v>0.11388238</v>
      </c>
    </row>
    <row r="1823">
      <c r="A1823" s="6" t="s">
        <v>8492</v>
      </c>
      <c r="B1823" s="6" t="s">
        <v>987</v>
      </c>
      <c r="C1823" s="7">
        <v>1.593211398E9</v>
      </c>
      <c r="D1823" s="8">
        <f t="shared" si="1"/>
        <v>44008.7384</v>
      </c>
      <c r="E1823" s="9" t="s">
        <v>1872</v>
      </c>
      <c r="F1823" s="9" t="s">
        <v>8493</v>
      </c>
      <c r="G1823" s="6" t="s">
        <v>8494</v>
      </c>
      <c r="H1823" s="14" t="b">
        <v>0</v>
      </c>
      <c r="I1823" s="9" t="s">
        <v>8493</v>
      </c>
      <c r="J1823" s="10">
        <v>0.11374173</v>
      </c>
    </row>
    <row r="1824">
      <c r="A1824" s="6" t="s">
        <v>8495</v>
      </c>
      <c r="B1824" s="6" t="s">
        <v>8496</v>
      </c>
      <c r="C1824" s="7">
        <v>1.593542357E9</v>
      </c>
      <c r="D1824" s="8">
        <f t="shared" si="1"/>
        <v>44012.56895</v>
      </c>
      <c r="E1824" s="9" t="s">
        <v>222</v>
      </c>
      <c r="F1824" s="9" t="s">
        <v>8497</v>
      </c>
      <c r="G1824" s="6" t="s">
        <v>8498</v>
      </c>
      <c r="H1824" s="14" t="b">
        <v>0</v>
      </c>
      <c r="I1824" s="9" t="s">
        <v>8499</v>
      </c>
      <c r="J1824" s="10">
        <v>0.11356102</v>
      </c>
    </row>
    <row r="1825">
      <c r="A1825" s="6" t="s">
        <v>8500</v>
      </c>
      <c r="B1825" s="6" t="s">
        <v>2627</v>
      </c>
      <c r="C1825" s="7">
        <v>1.591524323E9</v>
      </c>
      <c r="D1825" s="8">
        <f t="shared" si="1"/>
        <v>43989.21207</v>
      </c>
      <c r="E1825" s="9" t="s">
        <v>784</v>
      </c>
      <c r="F1825" s="9" t="s">
        <v>8501</v>
      </c>
      <c r="G1825" s="6" t="s">
        <v>8502</v>
      </c>
      <c r="H1825" s="14" t="b">
        <v>0</v>
      </c>
      <c r="I1825" s="9" t="s">
        <v>8503</v>
      </c>
      <c r="J1825" s="10">
        <v>0.11345396</v>
      </c>
    </row>
    <row r="1826">
      <c r="A1826" s="5" t="s">
        <v>8504</v>
      </c>
      <c r="B1826" s="6" t="s">
        <v>2184</v>
      </c>
      <c r="C1826" s="7">
        <v>1.592635412E9</v>
      </c>
      <c r="D1826" s="8">
        <f t="shared" si="1"/>
        <v>44002.0719</v>
      </c>
      <c r="E1826" s="9" t="s">
        <v>1124</v>
      </c>
      <c r="F1826" s="9" t="s">
        <v>8505</v>
      </c>
      <c r="G1826" s="6" t="s">
        <v>8506</v>
      </c>
      <c r="H1826" s="14" t="b">
        <v>0</v>
      </c>
      <c r="I1826" s="9" t="s">
        <v>8507</v>
      </c>
      <c r="J1826" s="10">
        <v>0.11341714</v>
      </c>
    </row>
    <row r="1827">
      <c r="A1827" s="6" t="s">
        <v>8508</v>
      </c>
      <c r="B1827" s="6" t="s">
        <v>1041</v>
      </c>
      <c r="C1827" s="7">
        <v>1.591907248E9</v>
      </c>
      <c r="D1827" s="8">
        <f t="shared" si="1"/>
        <v>43993.64407</v>
      </c>
      <c r="E1827" s="9" t="s">
        <v>23</v>
      </c>
      <c r="F1827" s="9" t="s">
        <v>8509</v>
      </c>
      <c r="G1827" s="6" t="s">
        <v>8510</v>
      </c>
      <c r="H1827" s="14" t="b">
        <v>0</v>
      </c>
      <c r="I1827" s="9" t="s">
        <v>8511</v>
      </c>
      <c r="J1827" s="10">
        <v>0.11330789</v>
      </c>
    </row>
    <row r="1828">
      <c r="A1828" s="6" t="s">
        <v>8512</v>
      </c>
      <c r="B1828" s="6" t="s">
        <v>930</v>
      </c>
      <c r="C1828" s="7">
        <v>1.592846358E9</v>
      </c>
      <c r="D1828" s="8">
        <f t="shared" si="1"/>
        <v>44004.5134</v>
      </c>
      <c r="E1828" s="9" t="s">
        <v>413</v>
      </c>
      <c r="F1828" s="9" t="s">
        <v>8513</v>
      </c>
      <c r="G1828" s="6" t="s">
        <v>8514</v>
      </c>
      <c r="H1828" s="14" t="b">
        <v>0</v>
      </c>
      <c r="I1828" s="9" t="s">
        <v>8515</v>
      </c>
      <c r="J1828" s="10">
        <v>0.11315586</v>
      </c>
    </row>
    <row r="1829">
      <c r="A1829" s="6" t="s">
        <v>8516</v>
      </c>
      <c r="B1829" s="6" t="s">
        <v>1327</v>
      </c>
      <c r="C1829" s="7">
        <v>1.591367729E9</v>
      </c>
      <c r="D1829" s="8">
        <f t="shared" si="1"/>
        <v>43987.39964</v>
      </c>
      <c r="E1829" s="9" t="s">
        <v>784</v>
      </c>
      <c r="F1829" s="9" t="s">
        <v>8517</v>
      </c>
      <c r="G1829" s="6" t="s">
        <v>8518</v>
      </c>
      <c r="H1829" s="14" t="b">
        <v>0</v>
      </c>
      <c r="I1829" s="9" t="s">
        <v>8519</v>
      </c>
      <c r="J1829" s="10">
        <v>0.11306681</v>
      </c>
    </row>
    <row r="1830">
      <c r="A1830" s="6" t="s">
        <v>8520</v>
      </c>
      <c r="B1830" s="6" t="s">
        <v>4178</v>
      </c>
      <c r="C1830" s="7">
        <v>1.591299316E9</v>
      </c>
      <c r="D1830" s="8">
        <f t="shared" si="1"/>
        <v>43986.60782</v>
      </c>
      <c r="E1830" s="6" t="s">
        <v>32</v>
      </c>
      <c r="F1830" s="9" t="s">
        <v>8521</v>
      </c>
      <c r="G1830" s="6" t="s">
        <v>8522</v>
      </c>
      <c r="H1830" s="14" t="b">
        <v>1</v>
      </c>
      <c r="I1830" s="9" t="s">
        <v>8521</v>
      </c>
      <c r="J1830" s="10">
        <v>0.11294647</v>
      </c>
    </row>
    <row r="1831">
      <c r="A1831" s="6" t="s">
        <v>8523</v>
      </c>
      <c r="B1831" s="6" t="s">
        <v>8524</v>
      </c>
      <c r="C1831" s="7">
        <v>1.591963882E9</v>
      </c>
      <c r="D1831" s="8">
        <f t="shared" si="1"/>
        <v>43994.29956</v>
      </c>
      <c r="E1831" s="6" t="s">
        <v>32</v>
      </c>
      <c r="F1831" s="9" t="s">
        <v>8525</v>
      </c>
      <c r="G1831" s="6" t="s">
        <v>8526</v>
      </c>
      <c r="H1831" s="14" t="b">
        <v>1</v>
      </c>
      <c r="I1831" s="9" t="s">
        <v>8525</v>
      </c>
      <c r="J1831" s="10">
        <v>0.11276761</v>
      </c>
    </row>
    <row r="1832">
      <c r="A1832" s="6" t="s">
        <v>8527</v>
      </c>
      <c r="B1832" s="6" t="s">
        <v>8528</v>
      </c>
      <c r="C1832" s="7">
        <v>1.593183144E9</v>
      </c>
      <c r="D1832" s="8">
        <f t="shared" si="1"/>
        <v>44008.41139</v>
      </c>
      <c r="E1832" s="9" t="s">
        <v>23</v>
      </c>
      <c r="F1832" s="9" t="s">
        <v>8529</v>
      </c>
      <c r="G1832" s="6" t="s">
        <v>8530</v>
      </c>
      <c r="H1832" s="14" t="b">
        <v>0</v>
      </c>
      <c r="I1832" s="9" t="s">
        <v>8531</v>
      </c>
      <c r="J1832" s="10">
        <v>0.11271833</v>
      </c>
    </row>
    <row r="1833">
      <c r="A1833" s="6" t="s">
        <v>8532</v>
      </c>
      <c r="B1833" s="6" t="s">
        <v>991</v>
      </c>
      <c r="C1833" s="7">
        <v>1.593359098E9</v>
      </c>
      <c r="D1833" s="8">
        <f t="shared" si="1"/>
        <v>44010.44789</v>
      </c>
      <c r="E1833" s="9" t="s">
        <v>23</v>
      </c>
      <c r="F1833" s="9" t="s">
        <v>8533</v>
      </c>
      <c r="G1833" s="6" t="s">
        <v>8534</v>
      </c>
      <c r="H1833" s="14" t="b">
        <v>0</v>
      </c>
      <c r="I1833" s="9" t="s">
        <v>8535</v>
      </c>
      <c r="J1833" s="10">
        <v>0.11258772</v>
      </c>
    </row>
    <row r="1834">
      <c r="A1834" s="6" t="s">
        <v>8536</v>
      </c>
      <c r="B1834" s="6" t="s">
        <v>1312</v>
      </c>
      <c r="C1834" s="7">
        <v>1.59192041E9</v>
      </c>
      <c r="D1834" s="8">
        <f t="shared" si="1"/>
        <v>43993.79641</v>
      </c>
      <c r="E1834" s="9" t="s">
        <v>8537</v>
      </c>
      <c r="F1834" s="9" t="s">
        <v>8538</v>
      </c>
      <c r="G1834" s="6" t="s">
        <v>8539</v>
      </c>
      <c r="H1834" s="14" t="b">
        <v>0</v>
      </c>
      <c r="I1834" s="9" t="s">
        <v>8540</v>
      </c>
      <c r="J1834" s="10">
        <v>0.11250074</v>
      </c>
    </row>
    <row r="1835">
      <c r="A1835" s="6" t="s">
        <v>8541</v>
      </c>
      <c r="B1835" s="6" t="s">
        <v>2861</v>
      </c>
      <c r="C1835" s="7">
        <v>1.591231912E9</v>
      </c>
      <c r="D1835" s="8">
        <f t="shared" si="1"/>
        <v>43985.82769</v>
      </c>
      <c r="E1835" s="9" t="s">
        <v>2209</v>
      </c>
      <c r="F1835" s="9" t="s">
        <v>8542</v>
      </c>
      <c r="G1835" s="6" t="s">
        <v>8543</v>
      </c>
      <c r="H1835" s="14" t="b">
        <v>0</v>
      </c>
      <c r="I1835" s="9" t="s">
        <v>8544</v>
      </c>
      <c r="J1835" s="10">
        <v>0.11235178</v>
      </c>
    </row>
    <row r="1836">
      <c r="A1836" s="6" t="s">
        <v>8545</v>
      </c>
      <c r="B1836" s="6" t="s">
        <v>7916</v>
      </c>
      <c r="C1836" s="7">
        <v>1.592527586E9</v>
      </c>
      <c r="D1836" s="8">
        <f t="shared" si="1"/>
        <v>44000.82391</v>
      </c>
      <c r="E1836" s="6" t="s">
        <v>32</v>
      </c>
      <c r="F1836" s="9" t="s">
        <v>8546</v>
      </c>
      <c r="G1836" s="6" t="s">
        <v>8547</v>
      </c>
      <c r="H1836" s="14" t="b">
        <v>1</v>
      </c>
      <c r="I1836" s="9" t="s">
        <v>8546</v>
      </c>
      <c r="J1836" s="10">
        <v>0.1122618</v>
      </c>
    </row>
    <row r="1837">
      <c r="A1837" s="6" t="s">
        <v>8548</v>
      </c>
      <c r="B1837" s="6" t="s">
        <v>1492</v>
      </c>
      <c r="C1837" s="7">
        <v>1.591221345E9</v>
      </c>
      <c r="D1837" s="8">
        <f t="shared" si="1"/>
        <v>43985.70538</v>
      </c>
      <c r="E1837" s="9" t="s">
        <v>23</v>
      </c>
      <c r="F1837" s="9" t="s">
        <v>8549</v>
      </c>
      <c r="G1837" s="6" t="s">
        <v>8550</v>
      </c>
      <c r="H1837" s="14" t="b">
        <v>0</v>
      </c>
      <c r="I1837" s="9" t="s">
        <v>8551</v>
      </c>
      <c r="J1837" s="10">
        <v>0.11225817</v>
      </c>
    </row>
    <row r="1838">
      <c r="A1838" s="5" t="s">
        <v>8552</v>
      </c>
      <c r="B1838" s="6" t="s">
        <v>4210</v>
      </c>
      <c r="C1838" s="7">
        <v>1.592967705E9</v>
      </c>
      <c r="D1838" s="8">
        <f t="shared" si="1"/>
        <v>44005.91788</v>
      </c>
      <c r="E1838" s="9" t="s">
        <v>5619</v>
      </c>
      <c r="F1838" s="9" t="s">
        <v>8553</v>
      </c>
      <c r="G1838" s="6" t="s">
        <v>8554</v>
      </c>
      <c r="H1838" s="14" t="b">
        <v>0</v>
      </c>
      <c r="I1838" s="9" t="s">
        <v>8555</v>
      </c>
      <c r="J1838" s="10">
        <v>0.11223012</v>
      </c>
    </row>
    <row r="1839">
      <c r="A1839" s="6" t="s">
        <v>8556</v>
      </c>
      <c r="B1839" s="6" t="s">
        <v>5591</v>
      </c>
      <c r="C1839" s="7">
        <v>1.591830467E9</v>
      </c>
      <c r="D1839" s="8">
        <f t="shared" si="1"/>
        <v>43992.75541</v>
      </c>
      <c r="E1839" s="9" t="s">
        <v>17</v>
      </c>
      <c r="F1839" s="9" t="s">
        <v>8557</v>
      </c>
      <c r="G1839" s="6" t="s">
        <v>8558</v>
      </c>
      <c r="H1839" s="14" t="b">
        <v>0</v>
      </c>
      <c r="I1839" s="9" t="s">
        <v>8559</v>
      </c>
      <c r="J1839" s="10">
        <v>0.1121686</v>
      </c>
    </row>
    <row r="1840">
      <c r="A1840" s="6" t="s">
        <v>8560</v>
      </c>
      <c r="B1840" s="6" t="s">
        <v>1790</v>
      </c>
      <c r="C1840" s="7">
        <v>1.591202409E9</v>
      </c>
      <c r="D1840" s="8">
        <f t="shared" si="1"/>
        <v>43985.48622</v>
      </c>
      <c r="E1840" s="9" t="s">
        <v>23</v>
      </c>
      <c r="F1840" s="9" t="s">
        <v>8561</v>
      </c>
      <c r="G1840" s="6" t="s">
        <v>8562</v>
      </c>
      <c r="H1840" s="14" t="b">
        <v>0</v>
      </c>
      <c r="I1840" s="9" t="s">
        <v>8563</v>
      </c>
      <c r="J1840" s="10">
        <v>0.11212686</v>
      </c>
    </row>
    <row r="1841">
      <c r="A1841" s="6" t="s">
        <v>8564</v>
      </c>
      <c r="B1841" s="6" t="s">
        <v>4539</v>
      </c>
      <c r="C1841" s="7">
        <v>1.592093729E9</v>
      </c>
      <c r="D1841" s="8">
        <f t="shared" si="1"/>
        <v>43995.80242</v>
      </c>
      <c r="E1841" s="9" t="s">
        <v>111</v>
      </c>
      <c r="F1841" s="9" t="s">
        <v>8565</v>
      </c>
      <c r="G1841" s="6" t="s">
        <v>8566</v>
      </c>
      <c r="H1841" s="14" t="b">
        <v>0</v>
      </c>
      <c r="I1841" s="9" t="s">
        <v>8565</v>
      </c>
      <c r="J1841" s="10">
        <v>0.11208716</v>
      </c>
    </row>
    <row r="1842">
      <c r="A1842" s="5" t="s">
        <v>8567</v>
      </c>
      <c r="B1842" s="6" t="s">
        <v>2065</v>
      </c>
      <c r="C1842" s="7">
        <v>1.592508028E9</v>
      </c>
      <c r="D1842" s="8">
        <f t="shared" si="1"/>
        <v>44000.59755</v>
      </c>
      <c r="E1842" s="9" t="s">
        <v>194</v>
      </c>
      <c r="F1842" s="9" t="s">
        <v>8568</v>
      </c>
      <c r="G1842" s="6" t="s">
        <v>8569</v>
      </c>
      <c r="H1842" s="14" t="b">
        <v>0</v>
      </c>
      <c r="I1842" s="9" t="s">
        <v>8570</v>
      </c>
      <c r="J1842" s="10">
        <v>0.11195857</v>
      </c>
    </row>
    <row r="1843">
      <c r="A1843" s="6" t="s">
        <v>8571</v>
      </c>
      <c r="B1843" s="6" t="s">
        <v>4764</v>
      </c>
      <c r="C1843" s="7">
        <v>1.592845956E9</v>
      </c>
      <c r="D1843" s="8">
        <f t="shared" si="1"/>
        <v>44004.50875</v>
      </c>
      <c r="E1843" s="6" t="s">
        <v>32</v>
      </c>
      <c r="F1843" s="9" t="s">
        <v>8572</v>
      </c>
      <c r="G1843" s="6" t="s">
        <v>8573</v>
      </c>
      <c r="H1843" s="14" t="b">
        <v>1</v>
      </c>
      <c r="I1843" s="9" t="s">
        <v>8572</v>
      </c>
      <c r="J1843" s="10">
        <v>0.11168714</v>
      </c>
    </row>
    <row r="1844">
      <c r="A1844" s="6" t="s">
        <v>8574</v>
      </c>
      <c r="B1844" s="6" t="s">
        <v>1281</v>
      </c>
      <c r="C1844" s="7">
        <v>1.592656859E9</v>
      </c>
      <c r="D1844" s="8">
        <f t="shared" si="1"/>
        <v>44002.32013</v>
      </c>
      <c r="E1844" s="9" t="s">
        <v>1605</v>
      </c>
      <c r="F1844" s="9" t="s">
        <v>8575</v>
      </c>
      <c r="G1844" s="6" t="s">
        <v>8576</v>
      </c>
      <c r="H1844" s="14" t="b">
        <v>0</v>
      </c>
      <c r="I1844" s="9" t="s">
        <v>8577</v>
      </c>
      <c r="J1844" s="10">
        <v>0.11168119</v>
      </c>
    </row>
    <row r="1845">
      <c r="A1845" s="6" t="s">
        <v>8578</v>
      </c>
      <c r="B1845" s="6" t="s">
        <v>2505</v>
      </c>
      <c r="C1845" s="7">
        <v>1.591466718E9</v>
      </c>
      <c r="D1845" s="8">
        <f t="shared" si="1"/>
        <v>43988.54535</v>
      </c>
      <c r="E1845" s="9" t="s">
        <v>12</v>
      </c>
      <c r="F1845" s="9" t="s">
        <v>8579</v>
      </c>
      <c r="G1845" s="6" t="s">
        <v>8580</v>
      </c>
      <c r="H1845" s="14" t="b">
        <v>0</v>
      </c>
      <c r="I1845" s="9" t="s">
        <v>8581</v>
      </c>
      <c r="J1845" s="10">
        <v>0.11164028</v>
      </c>
    </row>
    <row r="1846">
      <c r="A1846" s="6" t="s">
        <v>8582</v>
      </c>
      <c r="B1846" s="6" t="s">
        <v>1492</v>
      </c>
      <c r="C1846" s="7">
        <v>1.592815186E9</v>
      </c>
      <c r="D1846" s="8">
        <f t="shared" si="1"/>
        <v>44004.15262</v>
      </c>
      <c r="E1846" s="9" t="s">
        <v>1872</v>
      </c>
      <c r="F1846" s="9" t="s">
        <v>8583</v>
      </c>
      <c r="G1846" s="6" t="s">
        <v>8584</v>
      </c>
      <c r="H1846" s="14" t="b">
        <v>0</v>
      </c>
      <c r="I1846" s="9" t="s">
        <v>8585</v>
      </c>
      <c r="J1846" s="10">
        <v>0.11159001</v>
      </c>
    </row>
    <row r="1847">
      <c r="A1847" s="6" t="s">
        <v>8586</v>
      </c>
      <c r="B1847" s="6" t="s">
        <v>3031</v>
      </c>
      <c r="C1847" s="7">
        <v>1.591829466E9</v>
      </c>
      <c r="D1847" s="8">
        <f t="shared" si="1"/>
        <v>43992.74382</v>
      </c>
      <c r="E1847" s="9" t="s">
        <v>8587</v>
      </c>
      <c r="F1847" s="9" t="s">
        <v>8588</v>
      </c>
      <c r="G1847" s="6" t="s">
        <v>8589</v>
      </c>
      <c r="H1847" s="14" t="b">
        <v>0</v>
      </c>
      <c r="I1847" s="9" t="s">
        <v>8590</v>
      </c>
      <c r="J1847" s="10">
        <v>0.11123327</v>
      </c>
    </row>
    <row r="1848">
      <c r="A1848" s="6" t="s">
        <v>8591</v>
      </c>
      <c r="B1848" s="6" t="s">
        <v>1522</v>
      </c>
      <c r="C1848" s="7">
        <v>1.591992821E9</v>
      </c>
      <c r="D1848" s="8">
        <f t="shared" si="1"/>
        <v>43994.6345</v>
      </c>
      <c r="E1848" s="9" t="s">
        <v>23</v>
      </c>
      <c r="F1848" s="9" t="s">
        <v>8592</v>
      </c>
      <c r="G1848" s="6" t="s">
        <v>8593</v>
      </c>
      <c r="H1848" s="14" t="b">
        <v>0</v>
      </c>
      <c r="I1848" s="9" t="s">
        <v>8592</v>
      </c>
      <c r="J1848" s="10">
        <v>0.11109804</v>
      </c>
    </row>
    <row r="1849">
      <c r="A1849" s="6" t="s">
        <v>8594</v>
      </c>
      <c r="B1849" s="6" t="s">
        <v>2040</v>
      </c>
      <c r="C1849" s="7">
        <v>1.592828529E9</v>
      </c>
      <c r="D1849" s="8">
        <f t="shared" si="1"/>
        <v>44004.30705</v>
      </c>
      <c r="E1849" s="6" t="s">
        <v>32</v>
      </c>
      <c r="F1849" s="9" t="s">
        <v>8595</v>
      </c>
      <c r="G1849" s="6" t="s">
        <v>8596</v>
      </c>
      <c r="H1849" s="14" t="b">
        <v>1</v>
      </c>
      <c r="I1849" s="9" t="s">
        <v>8595</v>
      </c>
      <c r="J1849" s="10">
        <v>0.11109464</v>
      </c>
    </row>
    <row r="1850">
      <c r="A1850" s="6" t="s">
        <v>8597</v>
      </c>
      <c r="B1850" s="6" t="s">
        <v>4220</v>
      </c>
      <c r="C1850" s="7">
        <v>1.591389672E9</v>
      </c>
      <c r="D1850" s="8">
        <f t="shared" si="1"/>
        <v>43987.65361</v>
      </c>
      <c r="E1850" s="9" t="s">
        <v>12</v>
      </c>
      <c r="F1850" s="9" t="s">
        <v>8598</v>
      </c>
      <c r="G1850" s="6" t="s">
        <v>8599</v>
      </c>
      <c r="H1850" s="14" t="b">
        <v>0</v>
      </c>
      <c r="I1850" s="9" t="s">
        <v>8600</v>
      </c>
      <c r="J1850" s="10">
        <v>0.11105199</v>
      </c>
    </row>
    <row r="1851">
      <c r="A1851" s="6" t="s">
        <v>8601</v>
      </c>
      <c r="B1851" s="6" t="s">
        <v>1312</v>
      </c>
      <c r="C1851" s="7">
        <v>1.592019043E9</v>
      </c>
      <c r="D1851" s="8">
        <f t="shared" si="1"/>
        <v>43994.938</v>
      </c>
      <c r="E1851" s="6" t="s">
        <v>32</v>
      </c>
      <c r="F1851" s="9" t="s">
        <v>8602</v>
      </c>
      <c r="G1851" s="6" t="s">
        <v>8603</v>
      </c>
      <c r="H1851" s="14" t="b">
        <v>1</v>
      </c>
      <c r="I1851" s="9" t="s">
        <v>8602</v>
      </c>
      <c r="J1851" s="10">
        <v>0.11103208</v>
      </c>
    </row>
    <row r="1852">
      <c r="A1852" s="6" t="s">
        <v>8604</v>
      </c>
      <c r="B1852" s="6" t="s">
        <v>1564</v>
      </c>
      <c r="C1852" s="7">
        <v>1.592513273E9</v>
      </c>
      <c r="D1852" s="8">
        <f t="shared" si="1"/>
        <v>44000.65825</v>
      </c>
      <c r="E1852" s="9" t="s">
        <v>12</v>
      </c>
      <c r="F1852" s="9" t="s">
        <v>8605</v>
      </c>
      <c r="G1852" s="6" t="s">
        <v>8606</v>
      </c>
      <c r="H1852" s="14" t="b">
        <v>0</v>
      </c>
      <c r="I1852" s="9" t="s">
        <v>8607</v>
      </c>
      <c r="J1852" s="10">
        <v>0.11102319</v>
      </c>
    </row>
    <row r="1853">
      <c r="A1853" s="6" t="s">
        <v>8608</v>
      </c>
      <c r="B1853" s="6" t="s">
        <v>862</v>
      </c>
      <c r="C1853" s="7">
        <v>1.591682052E9</v>
      </c>
      <c r="D1853" s="8">
        <f t="shared" si="1"/>
        <v>43991.03764</v>
      </c>
      <c r="E1853" s="9" t="s">
        <v>23</v>
      </c>
      <c r="F1853" s="9" t="s">
        <v>8609</v>
      </c>
      <c r="G1853" s="6" t="s">
        <v>8610</v>
      </c>
      <c r="H1853" s="14" t="b">
        <v>0</v>
      </c>
      <c r="I1853" s="9" t="s">
        <v>8611</v>
      </c>
      <c r="J1853" s="10">
        <v>0.1109836</v>
      </c>
    </row>
    <row r="1854">
      <c r="A1854" s="6" t="s">
        <v>8612</v>
      </c>
      <c r="B1854" s="6" t="s">
        <v>8613</v>
      </c>
      <c r="C1854" s="7">
        <v>1.592823874E9</v>
      </c>
      <c r="D1854" s="8">
        <f t="shared" si="1"/>
        <v>44004.25317</v>
      </c>
      <c r="E1854" s="9" t="s">
        <v>283</v>
      </c>
      <c r="F1854" s="9" t="s">
        <v>8614</v>
      </c>
      <c r="G1854" s="6" t="s">
        <v>8615</v>
      </c>
      <c r="H1854" s="14" t="b">
        <v>0</v>
      </c>
      <c r="I1854" s="9" t="s">
        <v>8616</v>
      </c>
      <c r="J1854" s="10">
        <v>0.11095197</v>
      </c>
    </row>
    <row r="1855">
      <c r="A1855" s="6" t="s">
        <v>8617</v>
      </c>
      <c r="B1855" s="6" t="s">
        <v>1007</v>
      </c>
      <c r="C1855" s="7">
        <v>1.591466113E9</v>
      </c>
      <c r="D1855" s="8">
        <f t="shared" si="1"/>
        <v>43988.53834</v>
      </c>
      <c r="E1855" s="6" t="s">
        <v>1008</v>
      </c>
      <c r="F1855" s="9" t="s">
        <v>8618</v>
      </c>
      <c r="G1855" s="6" t="s">
        <v>8619</v>
      </c>
      <c r="H1855" s="14" t="b">
        <v>0</v>
      </c>
      <c r="I1855" s="9" t="s">
        <v>8620</v>
      </c>
      <c r="J1855" s="10">
        <v>0.11088733</v>
      </c>
    </row>
    <row r="1856">
      <c r="A1856" s="6" t="s">
        <v>8621</v>
      </c>
      <c r="B1856" s="6" t="s">
        <v>6958</v>
      </c>
      <c r="C1856" s="7">
        <v>1.593184458E9</v>
      </c>
      <c r="D1856" s="8">
        <f t="shared" si="1"/>
        <v>44008.4266</v>
      </c>
      <c r="E1856" s="9" t="s">
        <v>477</v>
      </c>
      <c r="F1856" s="9" t="s">
        <v>8622</v>
      </c>
      <c r="G1856" s="6" t="s">
        <v>8623</v>
      </c>
      <c r="H1856" s="14" t="b">
        <v>0</v>
      </c>
      <c r="I1856" s="9" t="s">
        <v>8624</v>
      </c>
      <c r="J1856" s="10">
        <v>0.11072423</v>
      </c>
    </row>
    <row r="1857">
      <c r="A1857" s="6" t="s">
        <v>8625</v>
      </c>
      <c r="B1857" s="6" t="s">
        <v>1281</v>
      </c>
      <c r="C1857" s="7">
        <v>1.591676007E9</v>
      </c>
      <c r="D1857" s="8">
        <f t="shared" si="1"/>
        <v>43990.96767</v>
      </c>
      <c r="E1857" s="9" t="s">
        <v>8626</v>
      </c>
      <c r="F1857" s="9" t="s">
        <v>8627</v>
      </c>
      <c r="G1857" s="6" t="s">
        <v>8628</v>
      </c>
      <c r="H1857" s="14" t="b">
        <v>0</v>
      </c>
      <c r="I1857" s="9" t="s">
        <v>8629</v>
      </c>
      <c r="J1857" s="10">
        <v>0.11062478</v>
      </c>
    </row>
    <row r="1858">
      <c r="A1858" s="6" t="s">
        <v>8630</v>
      </c>
      <c r="B1858" s="6" t="s">
        <v>925</v>
      </c>
      <c r="C1858" s="7">
        <v>1.592920097E9</v>
      </c>
      <c r="D1858" s="8">
        <f t="shared" si="1"/>
        <v>44005.36686</v>
      </c>
      <c r="E1858" s="9" t="s">
        <v>111</v>
      </c>
      <c r="F1858" s="9" t="s">
        <v>8631</v>
      </c>
      <c r="G1858" s="6" t="s">
        <v>8632</v>
      </c>
      <c r="H1858" s="14" t="b">
        <v>0</v>
      </c>
      <c r="I1858" s="9" t="s">
        <v>8633</v>
      </c>
      <c r="J1858" s="10">
        <v>0.11045043</v>
      </c>
    </row>
    <row r="1859">
      <c r="A1859" s="6" t="s">
        <v>8634</v>
      </c>
      <c r="B1859" s="6" t="s">
        <v>6479</v>
      </c>
      <c r="C1859" s="7">
        <v>1.591554613E9</v>
      </c>
      <c r="D1859" s="8">
        <f t="shared" si="1"/>
        <v>43989.56265</v>
      </c>
      <c r="E1859" s="9" t="s">
        <v>23</v>
      </c>
      <c r="F1859" s="9" t="s">
        <v>8635</v>
      </c>
      <c r="G1859" s="6" t="s">
        <v>8636</v>
      </c>
      <c r="H1859" s="14" t="b">
        <v>0</v>
      </c>
      <c r="I1859" s="9" t="s">
        <v>8637</v>
      </c>
      <c r="J1859" s="10">
        <v>0.11035988</v>
      </c>
    </row>
    <row r="1860">
      <c r="A1860" s="6" t="s">
        <v>8638</v>
      </c>
      <c r="B1860" s="6" t="s">
        <v>6194</v>
      </c>
      <c r="C1860" s="7">
        <v>1.592262799E9</v>
      </c>
      <c r="D1860" s="8">
        <f t="shared" si="1"/>
        <v>43997.75925</v>
      </c>
      <c r="E1860" s="9" t="s">
        <v>23</v>
      </c>
      <c r="F1860" s="9" t="s">
        <v>8639</v>
      </c>
      <c r="G1860" s="6" t="s">
        <v>8640</v>
      </c>
      <c r="H1860" s="14" t="b">
        <v>0</v>
      </c>
      <c r="I1860" s="9" t="s">
        <v>8641</v>
      </c>
      <c r="J1860" s="10">
        <v>0.11024098</v>
      </c>
    </row>
    <row r="1861">
      <c r="A1861" s="6" t="s">
        <v>8642</v>
      </c>
      <c r="B1861" s="6" t="s">
        <v>8643</v>
      </c>
      <c r="C1861" s="7">
        <v>1.593110631E9</v>
      </c>
      <c r="D1861" s="8">
        <f t="shared" si="1"/>
        <v>44007.57212</v>
      </c>
      <c r="E1861" s="9" t="s">
        <v>23</v>
      </c>
      <c r="F1861" s="9" t="s">
        <v>8644</v>
      </c>
      <c r="G1861" s="6" t="s">
        <v>8645</v>
      </c>
      <c r="H1861" s="14" t="b">
        <v>0</v>
      </c>
      <c r="I1861" s="9" t="s">
        <v>8646</v>
      </c>
      <c r="J1861" s="10">
        <v>0.11020029</v>
      </c>
    </row>
    <row r="1862">
      <c r="A1862" s="6" t="s">
        <v>8647</v>
      </c>
      <c r="B1862" s="6" t="s">
        <v>1281</v>
      </c>
      <c r="C1862" s="7">
        <v>1.591014519E9</v>
      </c>
      <c r="D1862" s="8">
        <f t="shared" si="1"/>
        <v>43983.31156</v>
      </c>
      <c r="E1862" s="9" t="s">
        <v>3044</v>
      </c>
      <c r="F1862" s="9" t="s">
        <v>8648</v>
      </c>
      <c r="G1862" s="6" t="s">
        <v>8649</v>
      </c>
      <c r="H1862" s="14" t="b">
        <v>0</v>
      </c>
      <c r="I1862" s="9" t="s">
        <v>8650</v>
      </c>
      <c r="J1862" s="10">
        <v>0.10990364</v>
      </c>
    </row>
    <row r="1863">
      <c r="A1863" s="6" t="s">
        <v>8651</v>
      </c>
      <c r="B1863" s="6" t="s">
        <v>939</v>
      </c>
      <c r="C1863" s="7">
        <v>1.591550783E9</v>
      </c>
      <c r="D1863" s="8">
        <f t="shared" si="1"/>
        <v>43989.51832</v>
      </c>
      <c r="E1863" s="6" t="s">
        <v>32</v>
      </c>
      <c r="F1863" s="9" t="s">
        <v>8652</v>
      </c>
      <c r="G1863" s="6" t="s">
        <v>8653</v>
      </c>
      <c r="H1863" s="14" t="b">
        <v>1</v>
      </c>
      <c r="I1863" s="9" t="s">
        <v>8652</v>
      </c>
      <c r="J1863" s="10">
        <v>0.10989654</v>
      </c>
    </row>
    <row r="1864">
      <c r="A1864" s="6" t="s">
        <v>8654</v>
      </c>
      <c r="B1864" s="6" t="s">
        <v>2065</v>
      </c>
      <c r="C1864" s="7">
        <v>1.592560607E9</v>
      </c>
      <c r="D1864" s="8">
        <f t="shared" si="1"/>
        <v>44001.2061</v>
      </c>
      <c r="E1864" s="9" t="s">
        <v>348</v>
      </c>
      <c r="F1864" s="9" t="s">
        <v>8655</v>
      </c>
      <c r="G1864" s="6" t="s">
        <v>8656</v>
      </c>
      <c r="H1864" s="14" t="b">
        <v>0</v>
      </c>
      <c r="I1864" s="9" t="s">
        <v>8657</v>
      </c>
      <c r="J1864" s="10">
        <v>0.10988003</v>
      </c>
    </row>
    <row r="1865">
      <c r="A1865" s="5" t="s">
        <v>8658</v>
      </c>
      <c r="B1865" s="6" t="s">
        <v>3576</v>
      </c>
      <c r="C1865" s="7">
        <v>1.591652791E9</v>
      </c>
      <c r="D1865" s="8">
        <f t="shared" si="1"/>
        <v>43990.69897</v>
      </c>
      <c r="E1865" s="6" t="s">
        <v>4142</v>
      </c>
      <c r="F1865" s="9" t="s">
        <v>8659</v>
      </c>
      <c r="G1865" s="6" t="s">
        <v>8660</v>
      </c>
      <c r="H1865" s="14" t="b">
        <v>0</v>
      </c>
      <c r="I1865" s="9" t="s">
        <v>8661</v>
      </c>
      <c r="J1865" s="10">
        <v>0.10960554</v>
      </c>
    </row>
    <row r="1866">
      <c r="A1866" s="5" t="s">
        <v>8662</v>
      </c>
      <c r="B1866" s="6" t="s">
        <v>1148</v>
      </c>
      <c r="C1866" s="7">
        <v>1.592005025E9</v>
      </c>
      <c r="D1866" s="8">
        <f t="shared" si="1"/>
        <v>43994.77575</v>
      </c>
      <c r="E1866" s="6" t="s">
        <v>32</v>
      </c>
      <c r="F1866" s="9" t="s">
        <v>8663</v>
      </c>
      <c r="G1866" s="6" t="s">
        <v>8664</v>
      </c>
      <c r="H1866" s="14" t="b">
        <v>1</v>
      </c>
      <c r="I1866" s="9" t="s">
        <v>8663</v>
      </c>
      <c r="J1866" s="10">
        <v>0.10956803</v>
      </c>
    </row>
    <row r="1867">
      <c r="A1867" s="6" t="s">
        <v>8665</v>
      </c>
      <c r="B1867" s="6" t="s">
        <v>7059</v>
      </c>
      <c r="C1867" s="7">
        <v>1.591675806E9</v>
      </c>
      <c r="D1867" s="8">
        <f t="shared" si="1"/>
        <v>43990.96535</v>
      </c>
      <c r="E1867" s="9" t="s">
        <v>291</v>
      </c>
      <c r="F1867" s="9" t="s">
        <v>8666</v>
      </c>
      <c r="G1867" s="6" t="s">
        <v>8667</v>
      </c>
      <c r="H1867" s="14" t="b">
        <v>0</v>
      </c>
      <c r="I1867" s="9" t="s">
        <v>8668</v>
      </c>
      <c r="J1867" s="10">
        <v>0.10940989</v>
      </c>
    </row>
    <row r="1868">
      <c r="A1868" s="6" t="s">
        <v>8669</v>
      </c>
      <c r="B1868" s="6" t="s">
        <v>1067</v>
      </c>
      <c r="C1868" s="7">
        <v>1.591546932E9</v>
      </c>
      <c r="D1868" s="8">
        <f t="shared" si="1"/>
        <v>43989.47375</v>
      </c>
      <c r="E1868" s="9" t="s">
        <v>274</v>
      </c>
      <c r="F1868" s="9" t="s">
        <v>8670</v>
      </c>
      <c r="G1868" s="6" t="s">
        <v>8671</v>
      </c>
      <c r="H1868" s="14" t="b">
        <v>0</v>
      </c>
      <c r="I1868" s="9" t="s">
        <v>8672</v>
      </c>
      <c r="J1868" s="10">
        <v>0.10940014</v>
      </c>
    </row>
    <row r="1869">
      <c r="A1869" s="6" t="s">
        <v>8673</v>
      </c>
      <c r="B1869" s="6" t="s">
        <v>3858</v>
      </c>
      <c r="C1869" s="7">
        <v>1.591709118E9</v>
      </c>
      <c r="D1869" s="8">
        <f t="shared" si="1"/>
        <v>43991.3509</v>
      </c>
      <c r="E1869" s="6" t="s">
        <v>32</v>
      </c>
      <c r="F1869" s="9" t="s">
        <v>8674</v>
      </c>
      <c r="G1869" s="6" t="s">
        <v>8675</v>
      </c>
      <c r="H1869" s="14" t="b">
        <v>1</v>
      </c>
      <c r="I1869" s="9" t="s">
        <v>8674</v>
      </c>
      <c r="J1869" s="10">
        <v>0.10910723</v>
      </c>
    </row>
    <row r="1870">
      <c r="A1870" s="6" t="s">
        <v>8676</v>
      </c>
      <c r="B1870" s="6" t="s">
        <v>872</v>
      </c>
      <c r="C1870" s="7">
        <v>1.592541568E9</v>
      </c>
      <c r="D1870" s="8">
        <f t="shared" si="1"/>
        <v>44000.98574</v>
      </c>
      <c r="E1870" s="9" t="s">
        <v>873</v>
      </c>
      <c r="F1870" s="9" t="s">
        <v>8677</v>
      </c>
      <c r="G1870" s="6" t="s">
        <v>8678</v>
      </c>
      <c r="H1870" s="14" t="b">
        <v>0</v>
      </c>
      <c r="I1870" s="9" t="s">
        <v>8679</v>
      </c>
      <c r="J1870" s="10">
        <v>0.10909148</v>
      </c>
    </row>
    <row r="1871">
      <c r="A1871" s="6" t="s">
        <v>8680</v>
      </c>
      <c r="B1871" s="6" t="s">
        <v>930</v>
      </c>
      <c r="C1871" s="7">
        <v>1.592615323E9</v>
      </c>
      <c r="D1871" s="8">
        <f t="shared" si="1"/>
        <v>44001.83939</v>
      </c>
      <c r="E1871" s="9" t="s">
        <v>413</v>
      </c>
      <c r="F1871" s="9" t="s">
        <v>8681</v>
      </c>
      <c r="G1871" s="6" t="s">
        <v>8682</v>
      </c>
      <c r="H1871" s="14" t="b">
        <v>0</v>
      </c>
      <c r="I1871" s="9" t="s">
        <v>8683</v>
      </c>
      <c r="J1871" s="10">
        <v>0.10902557</v>
      </c>
    </row>
    <row r="1872">
      <c r="A1872" s="6" t="s">
        <v>8684</v>
      </c>
      <c r="B1872" s="6" t="s">
        <v>2627</v>
      </c>
      <c r="C1872" s="7">
        <v>1.591028431E9</v>
      </c>
      <c r="D1872" s="8">
        <f t="shared" si="1"/>
        <v>43983.47258</v>
      </c>
      <c r="E1872" s="9" t="s">
        <v>23</v>
      </c>
      <c r="F1872" s="9" t="s">
        <v>8685</v>
      </c>
      <c r="G1872" s="6" t="s">
        <v>8686</v>
      </c>
      <c r="H1872" s="14" t="b">
        <v>0</v>
      </c>
      <c r="I1872" s="9" t="s">
        <v>8687</v>
      </c>
      <c r="J1872" s="10">
        <v>0.10888439</v>
      </c>
    </row>
    <row r="1873">
      <c r="A1873" s="6" t="s">
        <v>8688</v>
      </c>
      <c r="B1873" s="6" t="s">
        <v>8689</v>
      </c>
      <c r="C1873" s="7">
        <v>1.591471079E9</v>
      </c>
      <c r="D1873" s="8">
        <f t="shared" si="1"/>
        <v>43988.59582</v>
      </c>
      <c r="E1873" s="9" t="s">
        <v>23</v>
      </c>
      <c r="F1873" s="9" t="s">
        <v>8690</v>
      </c>
      <c r="G1873" s="6" t="s">
        <v>8691</v>
      </c>
      <c r="H1873" s="14" t="b">
        <v>0</v>
      </c>
      <c r="I1873" s="9" t="s">
        <v>8692</v>
      </c>
      <c r="J1873" s="10">
        <v>0.10886639</v>
      </c>
    </row>
    <row r="1874">
      <c r="A1874" s="6" t="s">
        <v>8693</v>
      </c>
      <c r="B1874" s="6" t="s">
        <v>8694</v>
      </c>
      <c r="C1874" s="7">
        <v>1.59332927E9</v>
      </c>
      <c r="D1874" s="8">
        <f t="shared" si="1"/>
        <v>44010.10266</v>
      </c>
      <c r="E1874" s="9" t="s">
        <v>408</v>
      </c>
      <c r="F1874" s="9" t="s">
        <v>8695</v>
      </c>
      <c r="G1874" s="6" t="s">
        <v>8696</v>
      </c>
      <c r="H1874" s="14" t="b">
        <v>0</v>
      </c>
      <c r="I1874" s="9" t="s">
        <v>8695</v>
      </c>
      <c r="J1874" s="10">
        <v>0.10876008</v>
      </c>
    </row>
    <row r="1875">
      <c r="A1875" s="6" t="s">
        <v>8697</v>
      </c>
      <c r="B1875" s="6" t="s">
        <v>5150</v>
      </c>
      <c r="C1875" s="7">
        <v>1.591798443E9</v>
      </c>
      <c r="D1875" s="8">
        <f t="shared" si="1"/>
        <v>43992.38476</v>
      </c>
      <c r="E1875" s="9" t="s">
        <v>17</v>
      </c>
      <c r="F1875" s="9" t="s">
        <v>8698</v>
      </c>
      <c r="G1875" s="6" t="s">
        <v>8699</v>
      </c>
      <c r="H1875" s="14" t="b">
        <v>0</v>
      </c>
      <c r="I1875" s="9" t="s">
        <v>8700</v>
      </c>
      <c r="J1875" s="10">
        <v>0.10868626</v>
      </c>
    </row>
    <row r="1876">
      <c r="A1876" s="6" t="s">
        <v>8701</v>
      </c>
      <c r="B1876" s="6" t="s">
        <v>1795</v>
      </c>
      <c r="C1876" s="7">
        <v>1.591362616E9</v>
      </c>
      <c r="D1876" s="8">
        <f t="shared" si="1"/>
        <v>43987.34046</v>
      </c>
      <c r="E1876" s="9" t="s">
        <v>111</v>
      </c>
      <c r="F1876" s="9" t="s">
        <v>8702</v>
      </c>
      <c r="G1876" s="6" t="s">
        <v>8703</v>
      </c>
      <c r="H1876" s="14" t="b">
        <v>0</v>
      </c>
      <c r="I1876" s="9" t="s">
        <v>8704</v>
      </c>
      <c r="J1876" s="10">
        <v>0.10850429</v>
      </c>
    </row>
    <row r="1877">
      <c r="A1877" s="5" t="s">
        <v>8705</v>
      </c>
      <c r="B1877" s="6" t="s">
        <v>1281</v>
      </c>
      <c r="C1877" s="7">
        <v>1.593441545E9</v>
      </c>
      <c r="D1877" s="8">
        <f t="shared" si="1"/>
        <v>44011.40214</v>
      </c>
      <c r="E1877" s="9" t="s">
        <v>1282</v>
      </c>
      <c r="F1877" s="9" t="s">
        <v>8706</v>
      </c>
      <c r="G1877" s="6" t="s">
        <v>8707</v>
      </c>
      <c r="H1877" s="14" t="b">
        <v>0</v>
      </c>
      <c r="I1877" s="9" t="s">
        <v>8708</v>
      </c>
      <c r="J1877" s="10">
        <v>0.10847312</v>
      </c>
    </row>
    <row r="1878">
      <c r="A1878" s="6" t="s">
        <v>8709</v>
      </c>
      <c r="B1878" s="6" t="s">
        <v>1128</v>
      </c>
      <c r="C1878" s="7">
        <v>1.591146836E9</v>
      </c>
      <c r="D1878" s="8">
        <f t="shared" si="1"/>
        <v>43984.84301</v>
      </c>
      <c r="E1878" s="9" t="s">
        <v>111</v>
      </c>
      <c r="F1878" s="9" t="s">
        <v>8710</v>
      </c>
      <c r="G1878" s="6" t="s">
        <v>8711</v>
      </c>
      <c r="H1878" s="14" t="b">
        <v>0</v>
      </c>
      <c r="I1878" s="9" t="s">
        <v>8712</v>
      </c>
      <c r="J1878" s="10">
        <v>0.10841327</v>
      </c>
    </row>
    <row r="1879">
      <c r="A1879" s="6" t="s">
        <v>8713</v>
      </c>
      <c r="B1879" s="6" t="s">
        <v>8714</v>
      </c>
      <c r="C1879" s="7">
        <v>1.591872709E9</v>
      </c>
      <c r="D1879" s="8">
        <f t="shared" si="1"/>
        <v>43993.24432</v>
      </c>
      <c r="E1879" s="6" t="s">
        <v>32</v>
      </c>
      <c r="F1879" s="9" t="s">
        <v>8715</v>
      </c>
      <c r="G1879" s="6" t="s">
        <v>8716</v>
      </c>
      <c r="H1879" s="14" t="b">
        <v>1</v>
      </c>
      <c r="I1879" s="9" t="s">
        <v>8715</v>
      </c>
      <c r="J1879" s="10">
        <v>0.1083267</v>
      </c>
    </row>
    <row r="1880">
      <c r="A1880" s="6" t="s">
        <v>8717</v>
      </c>
      <c r="B1880" s="6" t="s">
        <v>1312</v>
      </c>
      <c r="C1880" s="7">
        <v>1.591662207E9</v>
      </c>
      <c r="D1880" s="8">
        <f t="shared" si="1"/>
        <v>43990.80795</v>
      </c>
      <c r="E1880" s="9" t="s">
        <v>8718</v>
      </c>
      <c r="F1880" s="9" t="s">
        <v>8719</v>
      </c>
      <c r="G1880" s="6" t="s">
        <v>8720</v>
      </c>
      <c r="H1880" s="14" t="b">
        <v>0</v>
      </c>
      <c r="I1880" s="9" t="s">
        <v>8721</v>
      </c>
      <c r="J1880" s="10">
        <v>0.10829628</v>
      </c>
    </row>
    <row r="1881">
      <c r="A1881" s="6" t="s">
        <v>8722</v>
      </c>
      <c r="B1881" s="6" t="s">
        <v>2848</v>
      </c>
      <c r="C1881" s="7">
        <v>1.591291872E9</v>
      </c>
      <c r="D1881" s="8">
        <f t="shared" si="1"/>
        <v>43986.52167</v>
      </c>
      <c r="E1881" s="9" t="s">
        <v>23</v>
      </c>
      <c r="F1881" s="9" t="s">
        <v>8723</v>
      </c>
      <c r="G1881" s="6" t="s">
        <v>8724</v>
      </c>
      <c r="H1881" s="14" t="b">
        <v>0</v>
      </c>
      <c r="I1881" s="9" t="s">
        <v>8725</v>
      </c>
      <c r="J1881" s="10">
        <v>0.10824278</v>
      </c>
    </row>
    <row r="1882">
      <c r="A1882" s="6" t="s">
        <v>8726</v>
      </c>
      <c r="B1882" s="6" t="s">
        <v>8727</v>
      </c>
      <c r="C1882" s="7">
        <v>1.592752667E9</v>
      </c>
      <c r="D1882" s="8">
        <f t="shared" si="1"/>
        <v>44003.42902</v>
      </c>
      <c r="E1882" s="9" t="s">
        <v>36</v>
      </c>
      <c r="F1882" s="9" t="s">
        <v>8728</v>
      </c>
      <c r="G1882" s="6" t="s">
        <v>8729</v>
      </c>
      <c r="H1882" s="14" t="b">
        <v>0</v>
      </c>
      <c r="I1882" s="9" t="s">
        <v>8730</v>
      </c>
      <c r="J1882" s="10">
        <v>0.10815061</v>
      </c>
    </row>
    <row r="1883">
      <c r="A1883" s="6" t="s">
        <v>8731</v>
      </c>
      <c r="B1883" s="6" t="s">
        <v>8732</v>
      </c>
      <c r="C1883" s="7">
        <v>1.593046541E9</v>
      </c>
      <c r="D1883" s="8">
        <f t="shared" si="1"/>
        <v>44006.83034</v>
      </c>
      <c r="E1883" s="6" t="s">
        <v>32</v>
      </c>
      <c r="F1883" s="9" t="s">
        <v>8733</v>
      </c>
      <c r="G1883" s="6" t="s">
        <v>8734</v>
      </c>
      <c r="H1883" s="14" t="b">
        <v>1</v>
      </c>
      <c r="I1883" s="9" t="s">
        <v>8733</v>
      </c>
      <c r="J1883" s="10">
        <v>0.10804523</v>
      </c>
    </row>
    <row r="1884">
      <c r="A1884" s="6" t="s">
        <v>8735</v>
      </c>
      <c r="B1884" s="6" t="s">
        <v>2623</v>
      </c>
      <c r="C1884" s="7">
        <v>1.592533429E9</v>
      </c>
      <c r="D1884" s="8">
        <f t="shared" si="1"/>
        <v>44000.89154</v>
      </c>
      <c r="E1884" s="9" t="s">
        <v>23</v>
      </c>
      <c r="F1884" s="9" t="s">
        <v>8736</v>
      </c>
      <c r="G1884" s="6" t="s">
        <v>8737</v>
      </c>
      <c r="H1884" s="14" t="b">
        <v>0</v>
      </c>
      <c r="I1884" s="9" t="s">
        <v>8738</v>
      </c>
      <c r="J1884" s="10">
        <v>0.10801487</v>
      </c>
    </row>
    <row r="1885">
      <c r="A1885" s="6" t="s">
        <v>8739</v>
      </c>
      <c r="B1885" s="6" t="s">
        <v>3249</v>
      </c>
      <c r="C1885" s="7">
        <v>1.59220558E9</v>
      </c>
      <c r="D1885" s="8">
        <f t="shared" si="1"/>
        <v>43997.09699</v>
      </c>
      <c r="E1885" s="9" t="s">
        <v>97</v>
      </c>
      <c r="F1885" s="9" t="s">
        <v>8740</v>
      </c>
      <c r="G1885" s="6" t="s">
        <v>8741</v>
      </c>
      <c r="H1885" s="14" t="b">
        <v>0</v>
      </c>
      <c r="I1885" s="9" t="s">
        <v>8742</v>
      </c>
      <c r="J1885" s="10">
        <v>0.10799339</v>
      </c>
    </row>
    <row r="1886">
      <c r="A1886" s="6" t="s">
        <v>8743</v>
      </c>
      <c r="B1886" s="6" t="s">
        <v>8744</v>
      </c>
      <c r="C1886" s="7">
        <v>1.591614951E9</v>
      </c>
      <c r="D1886" s="8">
        <f t="shared" si="1"/>
        <v>43990.26101</v>
      </c>
      <c r="E1886" s="9" t="s">
        <v>23</v>
      </c>
      <c r="F1886" s="9" t="s">
        <v>8745</v>
      </c>
      <c r="G1886" s="6" t="s">
        <v>8746</v>
      </c>
      <c r="H1886" s="14" t="b">
        <v>0</v>
      </c>
      <c r="I1886" s="9" t="s">
        <v>8747</v>
      </c>
      <c r="J1886" s="10">
        <v>0.10784189</v>
      </c>
    </row>
    <row r="1887">
      <c r="A1887" s="6" t="s">
        <v>8748</v>
      </c>
      <c r="B1887" s="6" t="s">
        <v>987</v>
      </c>
      <c r="C1887" s="7">
        <v>1.592853226E9</v>
      </c>
      <c r="D1887" s="8">
        <f t="shared" si="1"/>
        <v>44004.59289</v>
      </c>
      <c r="E1887" s="9" t="s">
        <v>97</v>
      </c>
      <c r="F1887" s="9" t="s">
        <v>8749</v>
      </c>
      <c r="G1887" s="6" t="s">
        <v>8750</v>
      </c>
      <c r="H1887" s="14" t="b">
        <v>0</v>
      </c>
      <c r="I1887" s="9" t="s">
        <v>8751</v>
      </c>
      <c r="J1887" s="10">
        <v>0.10759724</v>
      </c>
    </row>
    <row r="1888">
      <c r="A1888" s="6" t="s">
        <v>8752</v>
      </c>
      <c r="B1888" s="6" t="s">
        <v>5400</v>
      </c>
      <c r="C1888" s="7">
        <v>1.593179964E9</v>
      </c>
      <c r="D1888" s="8">
        <f t="shared" si="1"/>
        <v>44008.37458</v>
      </c>
      <c r="E1888" s="9" t="s">
        <v>17</v>
      </c>
      <c r="F1888" s="9" t="s">
        <v>8753</v>
      </c>
      <c r="G1888" s="6" t="s">
        <v>8754</v>
      </c>
      <c r="H1888" s="14" t="b">
        <v>0</v>
      </c>
      <c r="I1888" s="9" t="s">
        <v>8755</v>
      </c>
      <c r="J1888" s="10">
        <v>0.10750334</v>
      </c>
    </row>
    <row r="1889">
      <c r="A1889" s="6" t="s">
        <v>8756</v>
      </c>
      <c r="B1889" s="6" t="s">
        <v>1206</v>
      </c>
      <c r="C1889" s="7">
        <v>1.59292424E9</v>
      </c>
      <c r="D1889" s="8">
        <f t="shared" si="1"/>
        <v>44005.41481</v>
      </c>
      <c r="E1889" s="9" t="s">
        <v>194</v>
      </c>
      <c r="F1889" s="9" t="s">
        <v>8757</v>
      </c>
      <c r="G1889" s="6" t="s">
        <v>8758</v>
      </c>
      <c r="H1889" s="14" t="b">
        <v>0</v>
      </c>
      <c r="I1889" s="9" t="s">
        <v>8759</v>
      </c>
      <c r="J1889" s="10">
        <v>0.10733516</v>
      </c>
    </row>
    <row r="1890">
      <c r="A1890" s="6" t="s">
        <v>8760</v>
      </c>
      <c r="B1890" s="6" t="s">
        <v>1701</v>
      </c>
      <c r="C1890" s="7">
        <v>1.592024549E9</v>
      </c>
      <c r="D1890" s="8">
        <f t="shared" si="1"/>
        <v>43995.00172</v>
      </c>
      <c r="E1890" s="6" t="s">
        <v>32</v>
      </c>
      <c r="F1890" s="9" t="s">
        <v>8761</v>
      </c>
      <c r="G1890" s="6" t="s">
        <v>8762</v>
      </c>
      <c r="H1890" s="14" t="b">
        <v>1</v>
      </c>
      <c r="I1890" s="9" t="s">
        <v>8761</v>
      </c>
      <c r="J1890" s="10">
        <v>0.10713356</v>
      </c>
    </row>
    <row r="1891">
      <c r="A1891" s="6" t="s">
        <v>8760</v>
      </c>
      <c r="B1891" s="6" t="s">
        <v>1701</v>
      </c>
      <c r="C1891" s="7">
        <v>1.592419353E9</v>
      </c>
      <c r="D1891" s="8">
        <f t="shared" si="1"/>
        <v>43999.57122</v>
      </c>
      <c r="E1891" s="6" t="s">
        <v>32</v>
      </c>
      <c r="F1891" s="9" t="s">
        <v>8763</v>
      </c>
      <c r="G1891" s="6" t="s">
        <v>8764</v>
      </c>
      <c r="H1891" s="14" t="b">
        <v>1</v>
      </c>
      <c r="I1891" s="9" t="s">
        <v>8763</v>
      </c>
      <c r="J1891" s="10">
        <v>0.10713345</v>
      </c>
    </row>
    <row r="1892">
      <c r="A1892" s="6" t="s">
        <v>8765</v>
      </c>
      <c r="B1892" s="6" t="s">
        <v>8766</v>
      </c>
      <c r="C1892" s="7">
        <v>1.59324066E9</v>
      </c>
      <c r="D1892" s="8">
        <f t="shared" si="1"/>
        <v>44009.07708</v>
      </c>
      <c r="E1892" s="6" t="s">
        <v>32</v>
      </c>
      <c r="F1892" s="9" t="s">
        <v>8767</v>
      </c>
      <c r="G1892" s="6" t="s">
        <v>8768</v>
      </c>
      <c r="H1892" s="14" t="b">
        <v>1</v>
      </c>
      <c r="I1892" s="9" t="s">
        <v>8767</v>
      </c>
      <c r="J1892" s="10">
        <v>0.10708024</v>
      </c>
    </row>
    <row r="1893">
      <c r="A1893" s="6" t="s">
        <v>8769</v>
      </c>
      <c r="B1893" s="6" t="s">
        <v>2916</v>
      </c>
      <c r="C1893" s="7">
        <v>1.593301261E9</v>
      </c>
      <c r="D1893" s="8">
        <f t="shared" si="1"/>
        <v>44009.77848</v>
      </c>
      <c r="E1893" s="9" t="s">
        <v>23</v>
      </c>
      <c r="F1893" s="9" t="s">
        <v>8770</v>
      </c>
      <c r="G1893" s="6" t="s">
        <v>8771</v>
      </c>
      <c r="H1893" s="14" t="b">
        <v>0</v>
      </c>
      <c r="I1893" s="9" t="s">
        <v>8770</v>
      </c>
      <c r="J1893" s="10">
        <v>0.10704157</v>
      </c>
    </row>
    <row r="1894">
      <c r="A1894" s="6" t="s">
        <v>8772</v>
      </c>
      <c r="B1894" s="6" t="s">
        <v>8773</v>
      </c>
      <c r="C1894" s="7">
        <v>1.593023289E9</v>
      </c>
      <c r="D1894" s="8">
        <f t="shared" si="1"/>
        <v>44006.56122</v>
      </c>
      <c r="E1894" s="9" t="s">
        <v>1124</v>
      </c>
      <c r="F1894" s="9" t="s">
        <v>8774</v>
      </c>
      <c r="G1894" s="6" t="s">
        <v>8775</v>
      </c>
      <c r="H1894" s="14" t="b">
        <v>0</v>
      </c>
      <c r="I1894" s="9" t="s">
        <v>8776</v>
      </c>
      <c r="J1894" s="10">
        <v>0.10689301</v>
      </c>
    </row>
    <row r="1895">
      <c r="A1895" s="6" t="s">
        <v>8777</v>
      </c>
      <c r="B1895" s="6" t="s">
        <v>2245</v>
      </c>
      <c r="C1895" s="7">
        <v>1.591895115E9</v>
      </c>
      <c r="D1895" s="8">
        <f t="shared" si="1"/>
        <v>43993.50365</v>
      </c>
      <c r="E1895" s="6" t="s">
        <v>1469</v>
      </c>
      <c r="F1895" s="9" t="s">
        <v>8778</v>
      </c>
      <c r="G1895" s="6" t="s">
        <v>8779</v>
      </c>
      <c r="H1895" s="14" t="b">
        <v>0</v>
      </c>
      <c r="I1895" s="9" t="s">
        <v>8780</v>
      </c>
      <c r="J1895" s="10">
        <v>0.10684966</v>
      </c>
    </row>
    <row r="1896">
      <c r="A1896" s="6" t="s">
        <v>8781</v>
      </c>
      <c r="B1896" s="6" t="s">
        <v>930</v>
      </c>
      <c r="C1896" s="7">
        <v>1.592683243E9</v>
      </c>
      <c r="D1896" s="8">
        <f t="shared" si="1"/>
        <v>44002.6255</v>
      </c>
      <c r="E1896" s="9" t="s">
        <v>353</v>
      </c>
      <c r="F1896" s="9" t="s">
        <v>8782</v>
      </c>
      <c r="G1896" s="6" t="s">
        <v>8783</v>
      </c>
      <c r="H1896" s="14" t="b">
        <v>0</v>
      </c>
      <c r="I1896" s="9" t="s">
        <v>8784</v>
      </c>
      <c r="J1896" s="10">
        <v>0.10684176</v>
      </c>
    </row>
    <row r="1897">
      <c r="A1897" s="6" t="s">
        <v>8785</v>
      </c>
      <c r="B1897" s="6" t="s">
        <v>1206</v>
      </c>
      <c r="C1897" s="7">
        <v>1.593190138E9</v>
      </c>
      <c r="D1897" s="8">
        <f t="shared" si="1"/>
        <v>44008.49234</v>
      </c>
      <c r="E1897" s="9" t="s">
        <v>784</v>
      </c>
      <c r="F1897" s="9" t="s">
        <v>8786</v>
      </c>
      <c r="G1897" s="6" t="s">
        <v>8787</v>
      </c>
      <c r="H1897" s="14" t="b">
        <v>0</v>
      </c>
      <c r="I1897" s="9" t="s">
        <v>8788</v>
      </c>
      <c r="J1897" s="10">
        <v>0.10674179</v>
      </c>
    </row>
    <row r="1898">
      <c r="A1898" s="6" t="s">
        <v>8789</v>
      </c>
      <c r="B1898" s="6" t="s">
        <v>8790</v>
      </c>
      <c r="C1898" s="7">
        <v>1.592931452E9</v>
      </c>
      <c r="D1898" s="8">
        <f t="shared" si="1"/>
        <v>44005.49829</v>
      </c>
      <c r="E1898" s="6" t="s">
        <v>32</v>
      </c>
      <c r="F1898" s="9" t="s">
        <v>8791</v>
      </c>
      <c r="G1898" s="6" t="s">
        <v>8792</v>
      </c>
      <c r="H1898" s="14" t="b">
        <v>1</v>
      </c>
      <c r="I1898" s="9" t="s">
        <v>8791</v>
      </c>
      <c r="J1898" s="10">
        <v>0.1067254</v>
      </c>
    </row>
    <row r="1899">
      <c r="A1899" s="6" t="s">
        <v>8793</v>
      </c>
      <c r="B1899" s="6" t="s">
        <v>8794</v>
      </c>
      <c r="C1899" s="7">
        <v>1.591922602E9</v>
      </c>
      <c r="D1899" s="8">
        <f t="shared" si="1"/>
        <v>43993.82178</v>
      </c>
      <c r="E1899" s="9" t="s">
        <v>23</v>
      </c>
      <c r="F1899" s="9" t="s">
        <v>8795</v>
      </c>
      <c r="G1899" s="6" t="s">
        <v>8796</v>
      </c>
      <c r="H1899" s="14" t="b">
        <v>0</v>
      </c>
      <c r="I1899" s="9" t="s">
        <v>8797</v>
      </c>
      <c r="J1899" s="10">
        <v>0.10669441</v>
      </c>
    </row>
    <row r="1900">
      <c r="A1900" s="6" t="s">
        <v>8798</v>
      </c>
      <c r="B1900" s="6" t="s">
        <v>930</v>
      </c>
      <c r="C1900" s="7">
        <v>1.59174589E9</v>
      </c>
      <c r="D1900" s="8">
        <f t="shared" si="1"/>
        <v>43991.7765</v>
      </c>
      <c r="E1900" s="9" t="s">
        <v>348</v>
      </c>
      <c r="F1900" s="9" t="s">
        <v>8799</v>
      </c>
      <c r="G1900" s="6" t="s">
        <v>8800</v>
      </c>
      <c r="H1900" s="14" t="b">
        <v>0</v>
      </c>
      <c r="I1900" s="9" t="s">
        <v>8801</v>
      </c>
      <c r="J1900" s="10">
        <v>0.10663185</v>
      </c>
    </row>
    <row r="1901">
      <c r="A1901" s="6" t="s">
        <v>8802</v>
      </c>
      <c r="B1901" s="6" t="s">
        <v>8803</v>
      </c>
      <c r="C1901" s="7">
        <v>1.59158869E9</v>
      </c>
      <c r="D1901" s="8">
        <f t="shared" si="1"/>
        <v>43989.95706</v>
      </c>
      <c r="E1901" s="9" t="s">
        <v>8804</v>
      </c>
      <c r="F1901" s="9" t="s">
        <v>8805</v>
      </c>
      <c r="G1901" s="6" t="s">
        <v>8806</v>
      </c>
      <c r="H1901" s="14" t="b">
        <v>0</v>
      </c>
      <c r="I1901" s="9" t="s">
        <v>8807</v>
      </c>
      <c r="J1901" s="10">
        <v>0.10653351</v>
      </c>
    </row>
    <row r="1902">
      <c r="A1902" s="6" t="s">
        <v>8808</v>
      </c>
      <c r="B1902" s="6" t="s">
        <v>930</v>
      </c>
      <c r="C1902" s="7">
        <v>1.593196302E9</v>
      </c>
      <c r="D1902" s="8">
        <f t="shared" si="1"/>
        <v>44008.56368</v>
      </c>
      <c r="E1902" s="9" t="s">
        <v>274</v>
      </c>
      <c r="F1902" s="9" t="s">
        <v>8809</v>
      </c>
      <c r="G1902" s="6" t="s">
        <v>8810</v>
      </c>
      <c r="H1902" s="14" t="b">
        <v>0</v>
      </c>
      <c r="I1902" s="9" t="s">
        <v>8811</v>
      </c>
      <c r="J1902" s="10">
        <v>0.10642223</v>
      </c>
    </row>
    <row r="1903">
      <c r="A1903" s="6" t="s">
        <v>8812</v>
      </c>
      <c r="B1903" s="6" t="s">
        <v>1057</v>
      </c>
      <c r="C1903" s="7">
        <v>1.59338423E9</v>
      </c>
      <c r="D1903" s="8">
        <f t="shared" si="1"/>
        <v>44010.73877</v>
      </c>
      <c r="E1903" s="9" t="s">
        <v>1052</v>
      </c>
      <c r="F1903" s="9" t="s">
        <v>8813</v>
      </c>
      <c r="G1903" s="6" t="s">
        <v>8814</v>
      </c>
      <c r="H1903" s="14" t="b">
        <v>0</v>
      </c>
      <c r="I1903" s="9" t="s">
        <v>8815</v>
      </c>
      <c r="J1903" s="10">
        <v>0.10612015</v>
      </c>
    </row>
    <row r="1904">
      <c r="A1904" s="6" t="s">
        <v>8816</v>
      </c>
      <c r="B1904" s="6" t="s">
        <v>8817</v>
      </c>
      <c r="C1904" s="7">
        <v>1.592635059E9</v>
      </c>
      <c r="D1904" s="8">
        <f t="shared" si="1"/>
        <v>44002.06781</v>
      </c>
      <c r="E1904" s="9" t="s">
        <v>17</v>
      </c>
      <c r="F1904" s="9" t="s">
        <v>8818</v>
      </c>
      <c r="G1904" s="6" t="s">
        <v>8819</v>
      </c>
      <c r="H1904" s="14" t="b">
        <v>0</v>
      </c>
      <c r="I1904" s="9" t="s">
        <v>8820</v>
      </c>
      <c r="J1904" s="10">
        <v>0.1060921</v>
      </c>
    </row>
    <row r="1905">
      <c r="A1905" s="6" t="s">
        <v>8821</v>
      </c>
      <c r="B1905" s="6" t="s">
        <v>8822</v>
      </c>
      <c r="C1905" s="7">
        <v>1.592228138E9</v>
      </c>
      <c r="D1905" s="8">
        <f t="shared" si="1"/>
        <v>43997.35808</v>
      </c>
      <c r="E1905" s="6" t="s">
        <v>32</v>
      </c>
      <c r="F1905" s="9" t="s">
        <v>8823</v>
      </c>
      <c r="G1905" s="6" t="s">
        <v>8824</v>
      </c>
      <c r="H1905" s="14" t="b">
        <v>1</v>
      </c>
      <c r="I1905" s="9" t="s">
        <v>8823</v>
      </c>
      <c r="J1905" s="10">
        <v>0.10608748</v>
      </c>
    </row>
    <row r="1906">
      <c r="A1906" s="6" t="s">
        <v>8825</v>
      </c>
      <c r="B1906" s="6" t="s">
        <v>930</v>
      </c>
      <c r="C1906" s="7">
        <v>1.591749947E9</v>
      </c>
      <c r="D1906" s="8">
        <f t="shared" si="1"/>
        <v>43991.82346</v>
      </c>
      <c r="E1906" s="9" t="s">
        <v>194</v>
      </c>
      <c r="F1906" s="9" t="s">
        <v>8826</v>
      </c>
      <c r="G1906" s="6" t="s">
        <v>8827</v>
      </c>
      <c r="H1906" s="14" t="b">
        <v>0</v>
      </c>
      <c r="I1906" s="9" t="s">
        <v>8828</v>
      </c>
      <c r="J1906" s="10">
        <v>0.10607658</v>
      </c>
    </row>
    <row r="1907">
      <c r="A1907" s="6" t="s">
        <v>8829</v>
      </c>
      <c r="B1907" s="6" t="s">
        <v>2848</v>
      </c>
      <c r="C1907" s="7">
        <v>1.591481777E9</v>
      </c>
      <c r="D1907" s="8">
        <f t="shared" si="1"/>
        <v>43988.71964</v>
      </c>
      <c r="E1907" s="9" t="s">
        <v>23</v>
      </c>
      <c r="F1907" s="9" t="s">
        <v>8830</v>
      </c>
      <c r="G1907" s="6" t="s">
        <v>8831</v>
      </c>
      <c r="H1907" s="14" t="b">
        <v>0</v>
      </c>
      <c r="I1907" s="9" t="s">
        <v>8832</v>
      </c>
      <c r="J1907" s="10">
        <v>0.10606936</v>
      </c>
    </row>
    <row r="1908">
      <c r="A1908" s="6" t="s">
        <v>8833</v>
      </c>
      <c r="B1908" s="6" t="s">
        <v>1737</v>
      </c>
      <c r="C1908" s="7">
        <v>1.591410073E9</v>
      </c>
      <c r="D1908" s="8">
        <f t="shared" si="1"/>
        <v>43987.88973</v>
      </c>
      <c r="E1908" s="9" t="s">
        <v>1605</v>
      </c>
      <c r="F1908" s="9" t="s">
        <v>8834</v>
      </c>
      <c r="G1908" s="6" t="s">
        <v>8835</v>
      </c>
      <c r="H1908" s="14" t="b">
        <v>0</v>
      </c>
      <c r="I1908" s="9" t="s">
        <v>8836</v>
      </c>
      <c r="J1908" s="10">
        <v>0.10603248</v>
      </c>
    </row>
    <row r="1909">
      <c r="A1909" s="5" t="s">
        <v>8837</v>
      </c>
      <c r="B1909" s="6" t="s">
        <v>1057</v>
      </c>
      <c r="C1909" s="7">
        <v>1.592324244E9</v>
      </c>
      <c r="D1909" s="8">
        <f t="shared" si="1"/>
        <v>43998.47042</v>
      </c>
      <c r="E1909" s="9" t="s">
        <v>1052</v>
      </c>
      <c r="F1909" s="9" t="s">
        <v>8838</v>
      </c>
      <c r="G1909" s="6" t="s">
        <v>8839</v>
      </c>
      <c r="H1909" s="14" t="b">
        <v>0</v>
      </c>
      <c r="I1909" s="9" t="s">
        <v>8840</v>
      </c>
      <c r="J1909" s="10">
        <v>0.10588595</v>
      </c>
    </row>
    <row r="1910">
      <c r="A1910" s="6" t="s">
        <v>8841</v>
      </c>
      <c r="B1910" s="6" t="s">
        <v>2460</v>
      </c>
      <c r="C1910" s="7">
        <v>1.591725792E9</v>
      </c>
      <c r="D1910" s="8">
        <f t="shared" si="1"/>
        <v>43991.54389</v>
      </c>
      <c r="E1910" s="6" t="s">
        <v>32</v>
      </c>
      <c r="F1910" s="9" t="s">
        <v>8842</v>
      </c>
      <c r="G1910" s="6" t="s">
        <v>8843</v>
      </c>
      <c r="H1910" s="14" t="b">
        <v>1</v>
      </c>
      <c r="I1910" s="9" t="s">
        <v>8842</v>
      </c>
      <c r="J1910" s="10">
        <v>0.10573104</v>
      </c>
    </row>
    <row r="1911">
      <c r="A1911" s="6" t="s">
        <v>8844</v>
      </c>
      <c r="B1911" s="6" t="s">
        <v>8845</v>
      </c>
      <c r="C1911" s="7">
        <v>1.591373684E9</v>
      </c>
      <c r="D1911" s="8">
        <f t="shared" si="1"/>
        <v>43987.46856</v>
      </c>
      <c r="E1911" s="9" t="s">
        <v>8846</v>
      </c>
      <c r="F1911" s="9" t="s">
        <v>8847</v>
      </c>
      <c r="G1911" s="6" t="s">
        <v>8848</v>
      </c>
      <c r="H1911" s="14" t="b">
        <v>0</v>
      </c>
      <c r="I1911" s="9" t="s">
        <v>8849</v>
      </c>
      <c r="J1911" s="10">
        <v>0.10545863</v>
      </c>
    </row>
    <row r="1912">
      <c r="A1912" s="6" t="s">
        <v>8850</v>
      </c>
      <c r="B1912" s="6" t="s">
        <v>1795</v>
      </c>
      <c r="C1912" s="7">
        <v>1.592517861E9</v>
      </c>
      <c r="D1912" s="8">
        <f t="shared" si="1"/>
        <v>44000.71135</v>
      </c>
      <c r="E1912" s="6" t="s">
        <v>32</v>
      </c>
      <c r="F1912" s="9" t="s">
        <v>8851</v>
      </c>
      <c r="G1912" s="6" t="s">
        <v>8852</v>
      </c>
      <c r="H1912" s="14" t="b">
        <v>1</v>
      </c>
      <c r="I1912" s="9" t="s">
        <v>8851</v>
      </c>
      <c r="J1912" s="10">
        <v>0.10544743</v>
      </c>
    </row>
    <row r="1913">
      <c r="A1913" s="9" t="s">
        <v>8853</v>
      </c>
      <c r="B1913" s="6" t="s">
        <v>6354</v>
      </c>
      <c r="C1913" s="7">
        <v>1.592450023E9</v>
      </c>
      <c r="D1913" s="8">
        <f t="shared" si="1"/>
        <v>43999.92619</v>
      </c>
      <c r="E1913" s="6" t="s">
        <v>32</v>
      </c>
      <c r="F1913" s="9" t="s">
        <v>8854</v>
      </c>
      <c r="G1913" s="6" t="s">
        <v>8855</v>
      </c>
      <c r="H1913" s="14" t="b">
        <v>1</v>
      </c>
      <c r="I1913" s="9" t="s">
        <v>8854</v>
      </c>
      <c r="J1913" s="10">
        <v>0.10520525</v>
      </c>
    </row>
    <row r="1914">
      <c r="A1914" s="6" t="s">
        <v>8856</v>
      </c>
      <c r="B1914" s="6" t="s">
        <v>1463</v>
      </c>
      <c r="C1914" s="7">
        <v>1.591216281E9</v>
      </c>
      <c r="D1914" s="8">
        <f t="shared" si="1"/>
        <v>43985.64677</v>
      </c>
      <c r="E1914" s="9" t="s">
        <v>8857</v>
      </c>
      <c r="F1914" s="9" t="s">
        <v>8858</v>
      </c>
      <c r="G1914" s="6" t="s">
        <v>8859</v>
      </c>
      <c r="H1914" s="14" t="b">
        <v>0</v>
      </c>
      <c r="I1914" s="9" t="s">
        <v>8860</v>
      </c>
      <c r="J1914" s="10">
        <v>0.10516797</v>
      </c>
    </row>
    <row r="1915">
      <c r="A1915" s="6" t="s">
        <v>8861</v>
      </c>
      <c r="B1915" s="6" t="s">
        <v>930</v>
      </c>
      <c r="C1915" s="7">
        <v>1.593224322E9</v>
      </c>
      <c r="D1915" s="8">
        <f t="shared" si="1"/>
        <v>44008.88799</v>
      </c>
      <c r="E1915" s="9" t="s">
        <v>413</v>
      </c>
      <c r="F1915" s="9" t="s">
        <v>8862</v>
      </c>
      <c r="G1915" s="6" t="s">
        <v>8863</v>
      </c>
      <c r="H1915" s="14" t="b">
        <v>0</v>
      </c>
      <c r="I1915" s="9" t="s">
        <v>8862</v>
      </c>
      <c r="J1915" s="10">
        <v>0.10486653</v>
      </c>
    </row>
    <row r="1916">
      <c r="A1916" s="6" t="s">
        <v>8864</v>
      </c>
      <c r="B1916" s="6" t="s">
        <v>987</v>
      </c>
      <c r="C1916" s="7">
        <v>1.593265104E9</v>
      </c>
      <c r="D1916" s="8">
        <f t="shared" si="1"/>
        <v>44009.36</v>
      </c>
      <c r="E1916" s="9" t="s">
        <v>321</v>
      </c>
      <c r="F1916" s="9" t="s">
        <v>8865</v>
      </c>
      <c r="G1916" s="6" t="s">
        <v>8866</v>
      </c>
      <c r="H1916" s="14" t="b">
        <v>0</v>
      </c>
      <c r="I1916" s="9" t="s">
        <v>8865</v>
      </c>
      <c r="J1916" s="10">
        <v>0.10473453</v>
      </c>
    </row>
    <row r="1917">
      <c r="A1917" s="6" t="s">
        <v>8867</v>
      </c>
      <c r="B1917" s="6" t="s">
        <v>8868</v>
      </c>
      <c r="C1917" s="7">
        <v>1.593032818E9</v>
      </c>
      <c r="D1917" s="8">
        <f t="shared" si="1"/>
        <v>44006.6715</v>
      </c>
      <c r="E1917" s="9" t="s">
        <v>23</v>
      </c>
      <c r="F1917" s="9" t="s">
        <v>8869</v>
      </c>
      <c r="G1917" s="6" t="s">
        <v>8870</v>
      </c>
      <c r="H1917" s="14" t="b">
        <v>0</v>
      </c>
      <c r="I1917" s="9" t="s">
        <v>8871</v>
      </c>
      <c r="J1917" s="10">
        <v>0.10473079</v>
      </c>
    </row>
    <row r="1918">
      <c r="A1918" s="6" t="s">
        <v>8872</v>
      </c>
      <c r="B1918" s="6" t="s">
        <v>5433</v>
      </c>
      <c r="C1918" s="7">
        <v>1.593461613E9</v>
      </c>
      <c r="D1918" s="8">
        <f t="shared" si="1"/>
        <v>44011.63441</v>
      </c>
      <c r="E1918" s="9" t="s">
        <v>353</v>
      </c>
      <c r="F1918" s="9" t="s">
        <v>8873</v>
      </c>
      <c r="G1918" s="6" t="s">
        <v>8874</v>
      </c>
      <c r="H1918" s="14" t="b">
        <v>0</v>
      </c>
      <c r="I1918" s="9" t="s">
        <v>8875</v>
      </c>
      <c r="J1918" s="10">
        <v>0.10470545</v>
      </c>
    </row>
    <row r="1919">
      <c r="A1919" s="6" t="s">
        <v>8876</v>
      </c>
      <c r="B1919" s="6" t="s">
        <v>2848</v>
      </c>
      <c r="C1919" s="7">
        <v>1.592692612E9</v>
      </c>
      <c r="D1919" s="8">
        <f t="shared" si="1"/>
        <v>44002.73394</v>
      </c>
      <c r="E1919" s="9" t="s">
        <v>353</v>
      </c>
      <c r="F1919" s="9" t="s">
        <v>8877</v>
      </c>
      <c r="G1919" s="6" t="s">
        <v>8878</v>
      </c>
      <c r="H1919" s="14" t="b">
        <v>0</v>
      </c>
      <c r="I1919" s="9" t="s">
        <v>8879</v>
      </c>
      <c r="J1919" s="10">
        <v>0.10462493</v>
      </c>
    </row>
    <row r="1920">
      <c r="A1920" s="6" t="s">
        <v>8880</v>
      </c>
      <c r="B1920" s="6" t="s">
        <v>8881</v>
      </c>
      <c r="C1920" s="7">
        <v>1.591633584E9</v>
      </c>
      <c r="D1920" s="8">
        <f t="shared" si="1"/>
        <v>43990.47667</v>
      </c>
      <c r="E1920" s="6" t="s">
        <v>32</v>
      </c>
      <c r="F1920" s="9" t="s">
        <v>8882</v>
      </c>
      <c r="G1920" s="6" t="s">
        <v>8883</v>
      </c>
      <c r="H1920" s="14" t="b">
        <v>1</v>
      </c>
      <c r="I1920" s="9" t="s">
        <v>8882</v>
      </c>
      <c r="J1920" s="10">
        <v>0.10454886</v>
      </c>
    </row>
    <row r="1921">
      <c r="A1921" s="6" t="s">
        <v>8884</v>
      </c>
      <c r="B1921" s="6" t="s">
        <v>1522</v>
      </c>
      <c r="C1921" s="7">
        <v>1.592953288E9</v>
      </c>
      <c r="D1921" s="8">
        <f t="shared" si="1"/>
        <v>44005.75102</v>
      </c>
      <c r="E1921" s="9" t="s">
        <v>23</v>
      </c>
      <c r="F1921" s="9" t="s">
        <v>8885</v>
      </c>
      <c r="G1921" s="6" t="s">
        <v>8886</v>
      </c>
      <c r="H1921" s="14" t="b">
        <v>0</v>
      </c>
      <c r="I1921" s="9" t="s">
        <v>8887</v>
      </c>
      <c r="J1921" s="10">
        <v>0.10443725</v>
      </c>
    </row>
    <row r="1922">
      <c r="A1922" s="6" t="s">
        <v>8888</v>
      </c>
      <c r="B1922" s="6" t="s">
        <v>930</v>
      </c>
      <c r="C1922" s="7">
        <v>1.592765638E9</v>
      </c>
      <c r="D1922" s="8">
        <f t="shared" si="1"/>
        <v>44003.57914</v>
      </c>
      <c r="E1922" s="9" t="s">
        <v>413</v>
      </c>
      <c r="F1922" s="9" t="s">
        <v>8889</v>
      </c>
      <c r="G1922" s="6" t="s">
        <v>8890</v>
      </c>
      <c r="H1922" s="14" t="b">
        <v>0</v>
      </c>
      <c r="I1922" s="9" t="s">
        <v>8891</v>
      </c>
      <c r="J1922" s="10">
        <v>0.10427074</v>
      </c>
    </row>
    <row r="1923">
      <c r="A1923" s="6" t="s">
        <v>8892</v>
      </c>
      <c r="B1923" s="6" t="s">
        <v>1057</v>
      </c>
      <c r="C1923" s="7">
        <v>1.59344362E9</v>
      </c>
      <c r="D1923" s="8">
        <f t="shared" si="1"/>
        <v>44011.42616</v>
      </c>
      <c r="E1923" s="9" t="s">
        <v>1605</v>
      </c>
      <c r="F1923" s="9" t="s">
        <v>8893</v>
      </c>
      <c r="G1923" s="6" t="s">
        <v>8894</v>
      </c>
      <c r="H1923" s="14" t="b">
        <v>0</v>
      </c>
      <c r="I1923" s="9" t="s">
        <v>8895</v>
      </c>
      <c r="J1923" s="10">
        <v>0.10422514</v>
      </c>
    </row>
    <row r="1924">
      <c r="A1924" s="6" t="s">
        <v>8896</v>
      </c>
      <c r="B1924" s="6" t="s">
        <v>930</v>
      </c>
      <c r="C1924" s="7">
        <v>1.591824699E9</v>
      </c>
      <c r="D1924" s="8">
        <f t="shared" si="1"/>
        <v>43992.68865</v>
      </c>
      <c r="E1924" s="9" t="s">
        <v>23</v>
      </c>
      <c r="F1924" s="9" t="s">
        <v>8897</v>
      </c>
      <c r="G1924" s="6" t="s">
        <v>8898</v>
      </c>
      <c r="H1924" s="14" t="b">
        <v>0</v>
      </c>
      <c r="I1924" s="9" t="s">
        <v>8899</v>
      </c>
      <c r="J1924" s="10">
        <v>0.10418498</v>
      </c>
    </row>
    <row r="1925">
      <c r="A1925" s="6" t="s">
        <v>8900</v>
      </c>
      <c r="B1925" s="6" t="s">
        <v>2636</v>
      </c>
      <c r="C1925" s="7">
        <v>1.591488231E9</v>
      </c>
      <c r="D1925" s="8">
        <f t="shared" si="1"/>
        <v>43988.79434</v>
      </c>
      <c r="E1925" s="9" t="s">
        <v>23</v>
      </c>
      <c r="F1925" s="9" t="s">
        <v>8901</v>
      </c>
      <c r="G1925" s="6" t="s">
        <v>8902</v>
      </c>
      <c r="H1925" s="14" t="b">
        <v>0</v>
      </c>
      <c r="I1925" s="9" t="s">
        <v>8903</v>
      </c>
      <c r="J1925" s="10">
        <v>0.10416518</v>
      </c>
    </row>
    <row r="1926">
      <c r="A1926" s="6" t="s">
        <v>8904</v>
      </c>
      <c r="B1926" s="6" t="s">
        <v>930</v>
      </c>
      <c r="C1926" s="7">
        <v>1.592969211E9</v>
      </c>
      <c r="D1926" s="8">
        <f t="shared" si="1"/>
        <v>44005.93531</v>
      </c>
      <c r="E1926" s="9" t="s">
        <v>413</v>
      </c>
      <c r="F1926" s="9" t="s">
        <v>8905</v>
      </c>
      <c r="G1926" s="6" t="s">
        <v>8906</v>
      </c>
      <c r="H1926" s="14" t="b">
        <v>0</v>
      </c>
      <c r="I1926" s="9" t="s">
        <v>8907</v>
      </c>
      <c r="J1926" s="10">
        <v>0.10409153</v>
      </c>
    </row>
    <row r="1927">
      <c r="A1927" s="6" t="s">
        <v>8908</v>
      </c>
      <c r="B1927" s="6" t="s">
        <v>1790</v>
      </c>
      <c r="C1927" s="7">
        <v>1.591774523E9</v>
      </c>
      <c r="D1927" s="8">
        <f t="shared" si="1"/>
        <v>43992.10791</v>
      </c>
      <c r="E1927" s="9" t="s">
        <v>23</v>
      </c>
      <c r="F1927" s="9" t="s">
        <v>8909</v>
      </c>
      <c r="G1927" s="6" t="s">
        <v>8910</v>
      </c>
      <c r="H1927" s="14" t="b">
        <v>0</v>
      </c>
      <c r="I1927" s="9" t="s">
        <v>8911</v>
      </c>
      <c r="J1927" s="10">
        <v>0.10408588</v>
      </c>
    </row>
    <row r="1928">
      <c r="A1928" s="6" t="s">
        <v>8912</v>
      </c>
      <c r="B1928" s="6" t="s">
        <v>6272</v>
      </c>
      <c r="C1928" s="7">
        <v>1.592545629E9</v>
      </c>
      <c r="D1928" s="8">
        <f t="shared" si="1"/>
        <v>44001.03274</v>
      </c>
      <c r="E1928" s="9" t="s">
        <v>194</v>
      </c>
      <c r="F1928" s="9" t="s">
        <v>8913</v>
      </c>
      <c r="G1928" s="6" t="s">
        <v>8914</v>
      </c>
      <c r="H1928" s="14" t="b">
        <v>0</v>
      </c>
      <c r="I1928" s="9" t="s">
        <v>8915</v>
      </c>
      <c r="J1928" s="10">
        <v>0.10408565</v>
      </c>
    </row>
    <row r="1929">
      <c r="A1929" s="6" t="s">
        <v>8916</v>
      </c>
      <c r="B1929" s="6" t="s">
        <v>1578</v>
      </c>
      <c r="C1929" s="7">
        <v>1.591942621E9</v>
      </c>
      <c r="D1929" s="8">
        <f t="shared" si="1"/>
        <v>43994.05348</v>
      </c>
      <c r="E1929" s="9" t="s">
        <v>1124</v>
      </c>
      <c r="F1929" s="9" t="s">
        <v>8917</v>
      </c>
      <c r="G1929" s="6" t="s">
        <v>8918</v>
      </c>
      <c r="H1929" s="14" t="b">
        <v>0</v>
      </c>
      <c r="I1929" s="9" t="s">
        <v>8919</v>
      </c>
      <c r="J1929" s="10">
        <v>0.10379113</v>
      </c>
    </row>
    <row r="1930">
      <c r="A1930" s="6" t="s">
        <v>8920</v>
      </c>
      <c r="B1930" s="6" t="s">
        <v>8803</v>
      </c>
      <c r="C1930" s="7">
        <v>1.591581351E9</v>
      </c>
      <c r="D1930" s="8">
        <f t="shared" si="1"/>
        <v>43989.87212</v>
      </c>
      <c r="E1930" s="9" t="s">
        <v>222</v>
      </c>
      <c r="F1930" s="9" t="s">
        <v>8921</v>
      </c>
      <c r="G1930" s="6" t="s">
        <v>8922</v>
      </c>
      <c r="H1930" s="14" t="b">
        <v>0</v>
      </c>
      <c r="I1930" s="9" t="s">
        <v>8923</v>
      </c>
      <c r="J1930" s="10">
        <v>0.10364788</v>
      </c>
    </row>
    <row r="1931">
      <c r="A1931" s="6" t="s">
        <v>8924</v>
      </c>
      <c r="B1931" s="6" t="s">
        <v>8744</v>
      </c>
      <c r="C1931" s="7">
        <v>1.591634985E9</v>
      </c>
      <c r="D1931" s="8">
        <f t="shared" si="1"/>
        <v>43990.49288</v>
      </c>
      <c r="E1931" s="9" t="s">
        <v>348</v>
      </c>
      <c r="F1931" s="9" t="s">
        <v>8925</v>
      </c>
      <c r="G1931" s="6" t="s">
        <v>8926</v>
      </c>
      <c r="H1931" s="14" t="b">
        <v>0</v>
      </c>
      <c r="I1931" s="9" t="s">
        <v>8927</v>
      </c>
      <c r="J1931" s="10">
        <v>0.10322974</v>
      </c>
    </row>
    <row r="1932">
      <c r="A1932" s="6" t="s">
        <v>8928</v>
      </c>
      <c r="B1932" s="6" t="s">
        <v>1777</v>
      </c>
      <c r="C1932" s="7">
        <v>1.593336387E9</v>
      </c>
      <c r="D1932" s="8">
        <f t="shared" si="1"/>
        <v>44010.18503</v>
      </c>
      <c r="E1932" s="9" t="s">
        <v>111</v>
      </c>
      <c r="F1932" s="9" t="s">
        <v>8929</v>
      </c>
      <c r="G1932" s="6" t="s">
        <v>8930</v>
      </c>
      <c r="H1932" s="14" t="b">
        <v>0</v>
      </c>
      <c r="I1932" s="9" t="s">
        <v>8929</v>
      </c>
      <c r="J1932" s="10">
        <v>0.10294318</v>
      </c>
    </row>
    <row r="1933">
      <c r="A1933" s="6" t="s">
        <v>8931</v>
      </c>
      <c r="B1933" s="6" t="s">
        <v>8932</v>
      </c>
      <c r="C1933" s="7">
        <v>1.591455824E9</v>
      </c>
      <c r="D1933" s="8">
        <f t="shared" si="1"/>
        <v>43988.41926</v>
      </c>
      <c r="E1933" s="6" t="s">
        <v>32</v>
      </c>
      <c r="F1933" s="9" t="s">
        <v>8933</v>
      </c>
      <c r="G1933" s="6" t="s">
        <v>8934</v>
      </c>
      <c r="H1933" s="14" t="b">
        <v>1</v>
      </c>
      <c r="I1933" s="9" t="s">
        <v>8933</v>
      </c>
      <c r="J1933" s="10">
        <v>0.10287064</v>
      </c>
    </row>
    <row r="1934">
      <c r="A1934" s="6" t="s">
        <v>8935</v>
      </c>
      <c r="B1934" s="6" t="s">
        <v>7928</v>
      </c>
      <c r="C1934" s="7">
        <v>1.591146703E9</v>
      </c>
      <c r="D1934" s="8">
        <f t="shared" si="1"/>
        <v>43984.84147</v>
      </c>
      <c r="E1934" s="9" t="s">
        <v>173</v>
      </c>
      <c r="F1934" s="9" t="s">
        <v>8936</v>
      </c>
      <c r="G1934" s="6" t="s">
        <v>8937</v>
      </c>
      <c r="H1934" s="14" t="b">
        <v>0</v>
      </c>
      <c r="I1934" s="9" t="s">
        <v>8938</v>
      </c>
      <c r="J1934" s="10">
        <v>0.10267787</v>
      </c>
    </row>
    <row r="1935">
      <c r="A1935" s="6" t="s">
        <v>8939</v>
      </c>
      <c r="B1935" s="6" t="s">
        <v>1257</v>
      </c>
      <c r="C1935" s="7">
        <v>1.593146137E9</v>
      </c>
      <c r="D1935" s="8">
        <f t="shared" si="1"/>
        <v>44007.98307</v>
      </c>
      <c r="E1935" s="9" t="s">
        <v>8940</v>
      </c>
      <c r="F1935" s="9" t="s">
        <v>8941</v>
      </c>
      <c r="G1935" s="6" t="s">
        <v>8942</v>
      </c>
      <c r="H1935" s="14" t="b">
        <v>0</v>
      </c>
      <c r="I1935" s="9" t="s">
        <v>8943</v>
      </c>
      <c r="J1935" s="10">
        <v>0.10263043</v>
      </c>
    </row>
    <row r="1936">
      <c r="A1936" s="5" t="s">
        <v>8944</v>
      </c>
      <c r="B1936" s="6" t="s">
        <v>8945</v>
      </c>
      <c r="C1936" s="7">
        <v>1.592623486E9</v>
      </c>
      <c r="D1936" s="8">
        <f t="shared" si="1"/>
        <v>44001.93387</v>
      </c>
      <c r="E1936" s="9" t="s">
        <v>23</v>
      </c>
      <c r="F1936" s="9" t="s">
        <v>8946</v>
      </c>
      <c r="G1936" s="6" t="s">
        <v>8947</v>
      </c>
      <c r="H1936" s="14" t="b">
        <v>0</v>
      </c>
      <c r="I1936" s="9" t="s">
        <v>8948</v>
      </c>
      <c r="J1936" s="10">
        <v>0.102463</v>
      </c>
    </row>
    <row r="1937">
      <c r="A1937" s="6" t="s">
        <v>8949</v>
      </c>
      <c r="B1937" s="6" t="s">
        <v>890</v>
      </c>
      <c r="C1937" s="7">
        <v>1.591659552E9</v>
      </c>
      <c r="D1937" s="8">
        <f t="shared" si="1"/>
        <v>43990.77722</v>
      </c>
      <c r="E1937" s="9" t="s">
        <v>23</v>
      </c>
      <c r="F1937" s="9" t="s">
        <v>8950</v>
      </c>
      <c r="G1937" s="6" t="s">
        <v>8951</v>
      </c>
      <c r="H1937" s="14" t="b">
        <v>0</v>
      </c>
      <c r="I1937" s="9" t="s">
        <v>8952</v>
      </c>
      <c r="J1937" s="10">
        <v>0.10237654</v>
      </c>
    </row>
    <row r="1938">
      <c r="A1938" s="6" t="s">
        <v>8953</v>
      </c>
      <c r="B1938" s="6" t="s">
        <v>5086</v>
      </c>
      <c r="C1938" s="7">
        <v>1.591708907E9</v>
      </c>
      <c r="D1938" s="8">
        <f t="shared" si="1"/>
        <v>43991.34846</v>
      </c>
      <c r="E1938" s="9" t="s">
        <v>23</v>
      </c>
      <c r="F1938" s="9" t="s">
        <v>8954</v>
      </c>
      <c r="G1938" s="6" t="s">
        <v>8955</v>
      </c>
      <c r="H1938" s="14" t="b">
        <v>0</v>
      </c>
      <c r="I1938" s="9" t="s">
        <v>8956</v>
      </c>
      <c r="J1938" s="10">
        <v>0.10236684</v>
      </c>
    </row>
    <row r="1939">
      <c r="A1939" s="6" t="s">
        <v>8957</v>
      </c>
      <c r="B1939" s="6" t="s">
        <v>6148</v>
      </c>
      <c r="C1939" s="7">
        <v>1.591493038E9</v>
      </c>
      <c r="D1939" s="8">
        <f t="shared" si="1"/>
        <v>43988.84998</v>
      </c>
      <c r="E1939" s="9" t="s">
        <v>111</v>
      </c>
      <c r="F1939" s="9" t="s">
        <v>8958</v>
      </c>
      <c r="G1939" s="6" t="s">
        <v>8959</v>
      </c>
      <c r="H1939" s="14" t="b">
        <v>0</v>
      </c>
      <c r="I1939" s="9" t="s">
        <v>8960</v>
      </c>
      <c r="J1939" s="10">
        <v>0.10235259</v>
      </c>
    </row>
    <row r="1940">
      <c r="A1940" s="6" t="s">
        <v>8961</v>
      </c>
      <c r="B1940" s="6" t="s">
        <v>872</v>
      </c>
      <c r="C1940" s="7">
        <v>1.592339105E9</v>
      </c>
      <c r="D1940" s="8">
        <f t="shared" si="1"/>
        <v>43998.64242</v>
      </c>
      <c r="E1940" s="9" t="s">
        <v>23</v>
      </c>
      <c r="F1940" s="9" t="s">
        <v>8962</v>
      </c>
      <c r="G1940" s="6" t="s">
        <v>8963</v>
      </c>
      <c r="H1940" s="14" t="b">
        <v>0</v>
      </c>
      <c r="I1940" s="9" t="s">
        <v>8964</v>
      </c>
      <c r="J1940" s="10">
        <v>0.10233158</v>
      </c>
    </row>
    <row r="1941">
      <c r="A1941" s="6" t="s">
        <v>8965</v>
      </c>
      <c r="B1941" s="6" t="s">
        <v>1312</v>
      </c>
      <c r="C1941" s="7">
        <v>1.591753857E9</v>
      </c>
      <c r="D1941" s="8">
        <f t="shared" si="1"/>
        <v>43991.86872</v>
      </c>
      <c r="E1941" s="9" t="s">
        <v>8966</v>
      </c>
      <c r="F1941" s="9" t="s">
        <v>8967</v>
      </c>
      <c r="G1941" s="6" t="s">
        <v>8968</v>
      </c>
      <c r="H1941" s="14" t="b">
        <v>0</v>
      </c>
      <c r="I1941" s="9" t="s">
        <v>8969</v>
      </c>
      <c r="J1941" s="10">
        <v>0.10225938</v>
      </c>
    </row>
    <row r="1942">
      <c r="A1942" s="5" t="s">
        <v>8970</v>
      </c>
      <c r="B1942" s="6" t="s">
        <v>987</v>
      </c>
      <c r="C1942" s="7">
        <v>1.591295164E9</v>
      </c>
      <c r="D1942" s="8">
        <f t="shared" si="1"/>
        <v>43986.55977</v>
      </c>
      <c r="E1942" s="9" t="s">
        <v>23</v>
      </c>
      <c r="F1942" s="9" t="s">
        <v>8971</v>
      </c>
      <c r="G1942" s="6" t="s">
        <v>8972</v>
      </c>
      <c r="H1942" s="14" t="b">
        <v>0</v>
      </c>
      <c r="I1942" s="9" t="s">
        <v>8973</v>
      </c>
      <c r="J1942" s="10">
        <v>0.10206315</v>
      </c>
    </row>
    <row r="1943">
      <c r="A1943" s="6" t="s">
        <v>8974</v>
      </c>
      <c r="B1943" s="6" t="s">
        <v>8975</v>
      </c>
      <c r="C1943" s="7">
        <v>1.59205094E9</v>
      </c>
      <c r="D1943" s="8">
        <f t="shared" si="1"/>
        <v>43995.30718</v>
      </c>
      <c r="E1943" s="9" t="s">
        <v>97</v>
      </c>
      <c r="F1943" s="9" t="s">
        <v>8976</v>
      </c>
      <c r="G1943" s="6" t="s">
        <v>8977</v>
      </c>
      <c r="H1943" s="14" t="b">
        <v>0</v>
      </c>
      <c r="I1943" s="9" t="s">
        <v>8976</v>
      </c>
      <c r="J1943" s="10">
        <v>0.10199932</v>
      </c>
    </row>
    <row r="1944">
      <c r="A1944" s="6" t="s">
        <v>8978</v>
      </c>
      <c r="B1944" s="6" t="s">
        <v>8979</v>
      </c>
      <c r="C1944" s="7">
        <v>1.592891804E9</v>
      </c>
      <c r="D1944" s="8">
        <f t="shared" si="1"/>
        <v>44005.0394</v>
      </c>
      <c r="E1944" s="9" t="s">
        <v>6377</v>
      </c>
      <c r="F1944" s="9" t="s">
        <v>8980</v>
      </c>
      <c r="G1944" s="6" t="s">
        <v>8981</v>
      </c>
      <c r="H1944" s="14" t="b">
        <v>0</v>
      </c>
      <c r="I1944" s="9" t="s">
        <v>8982</v>
      </c>
      <c r="J1944" s="10">
        <v>0.10190173</v>
      </c>
    </row>
    <row r="1945">
      <c r="A1945" s="6" t="s">
        <v>8983</v>
      </c>
      <c r="B1945" s="6" t="s">
        <v>1067</v>
      </c>
      <c r="C1945" s="7">
        <v>1.591648942E9</v>
      </c>
      <c r="D1945" s="8">
        <f t="shared" si="1"/>
        <v>43990.65442</v>
      </c>
      <c r="E1945" s="9" t="s">
        <v>12</v>
      </c>
      <c r="F1945" s="9" t="s">
        <v>8984</v>
      </c>
      <c r="G1945" s="6" t="s">
        <v>8985</v>
      </c>
      <c r="H1945" s="14" t="b">
        <v>0</v>
      </c>
      <c r="I1945" s="9" t="s">
        <v>8986</v>
      </c>
      <c r="J1945" s="10">
        <v>0.10190022</v>
      </c>
    </row>
    <row r="1946">
      <c r="A1946" s="6" t="s">
        <v>8987</v>
      </c>
      <c r="B1946" s="6" t="s">
        <v>3259</v>
      </c>
      <c r="C1946" s="7">
        <v>1.591760278E9</v>
      </c>
      <c r="D1946" s="8">
        <f t="shared" si="1"/>
        <v>43991.94303</v>
      </c>
      <c r="E1946" s="9" t="s">
        <v>23</v>
      </c>
      <c r="F1946" s="9" t="s">
        <v>8988</v>
      </c>
      <c r="G1946" s="6" t="s">
        <v>8989</v>
      </c>
      <c r="H1946" s="14" t="b">
        <v>0</v>
      </c>
      <c r="I1946" s="9" t="s">
        <v>8990</v>
      </c>
      <c r="J1946" s="10">
        <v>0.10183304</v>
      </c>
    </row>
    <row r="1947">
      <c r="A1947" s="6" t="s">
        <v>8991</v>
      </c>
      <c r="B1947" s="6" t="s">
        <v>1239</v>
      </c>
      <c r="C1947" s="7">
        <v>1.592937786E9</v>
      </c>
      <c r="D1947" s="8">
        <f t="shared" si="1"/>
        <v>44005.5716</v>
      </c>
      <c r="E1947" s="9" t="s">
        <v>23</v>
      </c>
      <c r="F1947" s="9" t="s">
        <v>8992</v>
      </c>
      <c r="G1947" s="6" t="s">
        <v>8993</v>
      </c>
      <c r="H1947" s="14" t="b">
        <v>0</v>
      </c>
      <c r="I1947" s="9" t="s">
        <v>8994</v>
      </c>
      <c r="J1947" s="10">
        <v>0.10182115</v>
      </c>
    </row>
    <row r="1948">
      <c r="A1948" s="6" t="s">
        <v>8995</v>
      </c>
      <c r="B1948" s="6" t="s">
        <v>872</v>
      </c>
      <c r="C1948" s="7">
        <v>1.592941057E9</v>
      </c>
      <c r="D1948" s="8">
        <f t="shared" si="1"/>
        <v>44005.60946</v>
      </c>
      <c r="E1948" s="9" t="s">
        <v>23</v>
      </c>
      <c r="F1948" s="9" t="s">
        <v>8996</v>
      </c>
      <c r="G1948" s="6" t="s">
        <v>8997</v>
      </c>
      <c r="H1948" s="14" t="b">
        <v>0</v>
      </c>
      <c r="I1948" s="9" t="s">
        <v>8998</v>
      </c>
      <c r="J1948" s="10">
        <v>0.10173412</v>
      </c>
    </row>
    <row r="1949">
      <c r="A1949" s="6" t="s">
        <v>8999</v>
      </c>
      <c r="B1949" s="6" t="s">
        <v>3031</v>
      </c>
      <c r="C1949" s="7">
        <v>1.591755109E9</v>
      </c>
      <c r="D1949" s="8">
        <f t="shared" si="1"/>
        <v>43991.88321</v>
      </c>
      <c r="E1949" s="9" t="s">
        <v>8587</v>
      </c>
      <c r="F1949" s="9" t="s">
        <v>9000</v>
      </c>
      <c r="G1949" s="6" t="s">
        <v>9001</v>
      </c>
      <c r="H1949" s="14" t="b">
        <v>0</v>
      </c>
      <c r="I1949" s="9" t="s">
        <v>9002</v>
      </c>
      <c r="J1949" s="10">
        <v>0.10164033</v>
      </c>
    </row>
    <row r="1950">
      <c r="A1950" s="5" t="s">
        <v>9003</v>
      </c>
      <c r="B1950" s="6" t="s">
        <v>1522</v>
      </c>
      <c r="C1950" s="7">
        <v>1.591931232E9</v>
      </c>
      <c r="D1950" s="8">
        <f t="shared" si="1"/>
        <v>43993.92167</v>
      </c>
      <c r="E1950" s="9" t="s">
        <v>111</v>
      </c>
      <c r="F1950" s="9" t="s">
        <v>9004</v>
      </c>
      <c r="G1950" s="6" t="s">
        <v>9005</v>
      </c>
      <c r="H1950" s="14" t="b">
        <v>0</v>
      </c>
      <c r="I1950" s="9" t="s">
        <v>9006</v>
      </c>
      <c r="J1950" s="10">
        <v>0.10159064</v>
      </c>
    </row>
    <row r="1951">
      <c r="A1951" s="6" t="s">
        <v>9007</v>
      </c>
      <c r="B1951" s="6" t="s">
        <v>2674</v>
      </c>
      <c r="C1951" s="7">
        <v>1.591517318E9</v>
      </c>
      <c r="D1951" s="8">
        <f t="shared" si="1"/>
        <v>43989.131</v>
      </c>
      <c r="E1951" s="9" t="s">
        <v>23</v>
      </c>
      <c r="F1951" s="9" t="s">
        <v>9008</v>
      </c>
      <c r="G1951" s="6" t="s">
        <v>9009</v>
      </c>
      <c r="H1951" s="14" t="b">
        <v>0</v>
      </c>
      <c r="I1951" s="9" t="s">
        <v>9010</v>
      </c>
      <c r="J1951" s="10">
        <v>0.10140745</v>
      </c>
    </row>
    <row r="1952">
      <c r="A1952" s="6" t="s">
        <v>9011</v>
      </c>
      <c r="B1952" s="6" t="s">
        <v>9012</v>
      </c>
      <c r="C1952" s="7">
        <v>1.591320702E9</v>
      </c>
      <c r="D1952" s="8">
        <f t="shared" si="1"/>
        <v>43986.85535</v>
      </c>
      <c r="E1952" s="6" t="s">
        <v>32</v>
      </c>
      <c r="F1952" s="9" t="s">
        <v>9013</v>
      </c>
      <c r="G1952" s="6" t="s">
        <v>9014</v>
      </c>
      <c r="H1952" s="14" t="b">
        <v>1</v>
      </c>
      <c r="I1952" s="9" t="s">
        <v>9013</v>
      </c>
      <c r="J1952" s="10">
        <v>0.10112044</v>
      </c>
    </row>
    <row r="1953">
      <c r="A1953" s="6" t="s">
        <v>9015</v>
      </c>
      <c r="B1953" s="6" t="s">
        <v>6305</v>
      </c>
      <c r="C1953" s="7">
        <v>1.591403476E9</v>
      </c>
      <c r="D1953" s="8">
        <f t="shared" si="1"/>
        <v>43987.81338</v>
      </c>
      <c r="E1953" s="9" t="s">
        <v>23</v>
      </c>
      <c r="F1953" s="9" t="s">
        <v>9016</v>
      </c>
      <c r="G1953" s="6" t="s">
        <v>9017</v>
      </c>
      <c r="H1953" s="14" t="b">
        <v>0</v>
      </c>
      <c r="I1953" s="9" t="s">
        <v>9018</v>
      </c>
      <c r="J1953" s="10">
        <v>0.10083758</v>
      </c>
    </row>
    <row r="1954">
      <c r="A1954" s="6" t="s">
        <v>9019</v>
      </c>
      <c r="B1954" s="6" t="s">
        <v>1170</v>
      </c>
      <c r="C1954" s="7">
        <v>1.59180222E9</v>
      </c>
      <c r="D1954" s="8">
        <f t="shared" si="1"/>
        <v>43992.42847</v>
      </c>
      <c r="E1954" s="6" t="s">
        <v>1171</v>
      </c>
      <c r="F1954" s="9" t="s">
        <v>9020</v>
      </c>
      <c r="G1954" s="6" t="s">
        <v>9021</v>
      </c>
      <c r="H1954" s="14" t="b">
        <v>0</v>
      </c>
      <c r="I1954" s="9" t="s">
        <v>9022</v>
      </c>
      <c r="J1954" s="10">
        <v>0.1007566</v>
      </c>
    </row>
    <row r="1955">
      <c r="A1955" s="6" t="s">
        <v>9023</v>
      </c>
      <c r="B1955" s="6" t="s">
        <v>925</v>
      </c>
      <c r="C1955" s="7">
        <v>1.591842463E9</v>
      </c>
      <c r="D1955" s="8">
        <f t="shared" si="1"/>
        <v>43992.89425</v>
      </c>
      <c r="E1955" s="9" t="s">
        <v>12</v>
      </c>
      <c r="F1955" s="9" t="s">
        <v>9024</v>
      </c>
      <c r="G1955" s="6" t="s">
        <v>9025</v>
      </c>
      <c r="H1955" s="14" t="b">
        <v>0</v>
      </c>
      <c r="I1955" s="9" t="s">
        <v>9026</v>
      </c>
      <c r="J1955" s="10">
        <v>0.10057954</v>
      </c>
    </row>
    <row r="1956">
      <c r="A1956" s="6" t="s">
        <v>9027</v>
      </c>
      <c r="B1956" s="6" t="s">
        <v>1345</v>
      </c>
      <c r="C1956" s="7">
        <v>1.592873431E9</v>
      </c>
      <c r="D1956" s="8">
        <f t="shared" si="1"/>
        <v>44004.82675</v>
      </c>
      <c r="E1956" s="6" t="s">
        <v>1008</v>
      </c>
      <c r="F1956" s="9" t="s">
        <v>9028</v>
      </c>
      <c r="G1956" s="6" t="s">
        <v>9029</v>
      </c>
      <c r="H1956" s="14" t="b">
        <v>0</v>
      </c>
      <c r="I1956" s="9" t="s">
        <v>9030</v>
      </c>
      <c r="J1956" s="10">
        <v>0.10056822</v>
      </c>
    </row>
    <row r="1957">
      <c r="A1957" s="6" t="s">
        <v>9027</v>
      </c>
      <c r="B1957" s="6" t="s">
        <v>1007</v>
      </c>
      <c r="C1957" s="7">
        <v>1.592865285E9</v>
      </c>
      <c r="D1957" s="8">
        <f t="shared" si="1"/>
        <v>44004.73247</v>
      </c>
      <c r="E1957" s="6" t="s">
        <v>1008</v>
      </c>
      <c r="F1957" s="9" t="s">
        <v>9031</v>
      </c>
      <c r="G1957" s="6" t="s">
        <v>9032</v>
      </c>
      <c r="H1957" s="14" t="b">
        <v>0</v>
      </c>
      <c r="I1957" s="9" t="s">
        <v>9030</v>
      </c>
      <c r="J1957" s="10">
        <v>0.10056822</v>
      </c>
    </row>
    <row r="1958">
      <c r="A1958" s="6" t="s">
        <v>9033</v>
      </c>
      <c r="B1958" s="6" t="s">
        <v>930</v>
      </c>
      <c r="C1958" s="7">
        <v>1.592250198E9</v>
      </c>
      <c r="D1958" s="8">
        <f t="shared" si="1"/>
        <v>43997.6134</v>
      </c>
      <c r="E1958" s="9" t="s">
        <v>413</v>
      </c>
      <c r="F1958" s="9" t="s">
        <v>9034</v>
      </c>
      <c r="G1958" s="6" t="s">
        <v>9035</v>
      </c>
      <c r="H1958" s="14" t="b">
        <v>0</v>
      </c>
      <c r="I1958" s="9" t="s">
        <v>9036</v>
      </c>
      <c r="J1958" s="10">
        <v>0.10040304</v>
      </c>
    </row>
    <row r="1959">
      <c r="A1959" s="6" t="s">
        <v>9037</v>
      </c>
      <c r="B1959" s="6" t="s">
        <v>1522</v>
      </c>
      <c r="C1959" s="7">
        <v>1.592013728E9</v>
      </c>
      <c r="D1959" s="8">
        <f t="shared" si="1"/>
        <v>43994.87648</v>
      </c>
      <c r="E1959" s="9" t="s">
        <v>9038</v>
      </c>
      <c r="F1959" s="9" t="s">
        <v>9039</v>
      </c>
      <c r="G1959" s="6" t="s">
        <v>9040</v>
      </c>
      <c r="H1959" s="14" t="b">
        <v>0</v>
      </c>
      <c r="I1959" s="9" t="s">
        <v>9039</v>
      </c>
      <c r="J1959" s="10">
        <v>0.10029361</v>
      </c>
    </row>
    <row r="1960">
      <c r="A1960" s="6" t="s">
        <v>9041</v>
      </c>
      <c r="B1960" s="6" t="s">
        <v>930</v>
      </c>
      <c r="C1960" s="7">
        <v>1.592458183E9</v>
      </c>
      <c r="D1960" s="8">
        <f t="shared" si="1"/>
        <v>44000.02064</v>
      </c>
      <c r="E1960" s="9" t="s">
        <v>353</v>
      </c>
      <c r="F1960" s="9" t="s">
        <v>9042</v>
      </c>
      <c r="G1960" s="6" t="s">
        <v>9043</v>
      </c>
      <c r="H1960" s="14" t="b">
        <v>0</v>
      </c>
      <c r="I1960" s="9" t="s">
        <v>9044</v>
      </c>
      <c r="J1960" s="10">
        <v>0.10025282</v>
      </c>
    </row>
    <row r="1961">
      <c r="A1961" s="6" t="s">
        <v>9045</v>
      </c>
      <c r="B1961" s="6" t="s">
        <v>925</v>
      </c>
      <c r="C1961" s="7">
        <v>1.59339682E9</v>
      </c>
      <c r="D1961" s="8">
        <f t="shared" si="1"/>
        <v>44010.88449</v>
      </c>
      <c r="E1961" s="9" t="s">
        <v>17</v>
      </c>
      <c r="F1961" s="9" t="s">
        <v>9046</v>
      </c>
      <c r="G1961" s="6" t="s">
        <v>9047</v>
      </c>
      <c r="H1961" s="14" t="b">
        <v>0</v>
      </c>
      <c r="I1961" s="9" t="s">
        <v>9048</v>
      </c>
      <c r="J1961" s="10">
        <v>0.09997907</v>
      </c>
    </row>
    <row r="1962">
      <c r="A1962" s="6" t="s">
        <v>9049</v>
      </c>
      <c r="B1962" s="6" t="s">
        <v>9050</v>
      </c>
      <c r="C1962" s="7">
        <v>1.591319296E9</v>
      </c>
      <c r="D1962" s="8">
        <f t="shared" si="1"/>
        <v>43986.83907</v>
      </c>
      <c r="E1962" s="9" t="s">
        <v>23</v>
      </c>
      <c r="F1962" s="9" t="s">
        <v>9051</v>
      </c>
      <c r="G1962" s="6" t="s">
        <v>9052</v>
      </c>
      <c r="H1962" s="14" t="b">
        <v>0</v>
      </c>
      <c r="I1962" s="9" t="s">
        <v>9053</v>
      </c>
      <c r="J1962" s="10">
        <v>0.09990329</v>
      </c>
    </row>
    <row r="1963">
      <c r="A1963" s="6" t="s">
        <v>9054</v>
      </c>
      <c r="B1963" s="6" t="s">
        <v>9055</v>
      </c>
      <c r="C1963" s="7">
        <v>1.59266316E9</v>
      </c>
      <c r="D1963" s="8">
        <f t="shared" si="1"/>
        <v>44002.39306</v>
      </c>
      <c r="E1963" s="9" t="s">
        <v>23</v>
      </c>
      <c r="F1963" s="9" t="s">
        <v>9056</v>
      </c>
      <c r="G1963" s="6" t="s">
        <v>9057</v>
      </c>
      <c r="H1963" s="14" t="b">
        <v>0</v>
      </c>
      <c r="I1963" s="9" t="s">
        <v>9058</v>
      </c>
      <c r="J1963" s="10">
        <v>0.09985574</v>
      </c>
    </row>
    <row r="1964">
      <c r="A1964" s="6" t="s">
        <v>9059</v>
      </c>
      <c r="B1964" s="6" t="s">
        <v>930</v>
      </c>
      <c r="C1964" s="7">
        <v>1.593152646E9</v>
      </c>
      <c r="D1964" s="8">
        <f t="shared" si="1"/>
        <v>44008.0584</v>
      </c>
      <c r="E1964" s="9" t="s">
        <v>23</v>
      </c>
      <c r="F1964" s="9" t="s">
        <v>9060</v>
      </c>
      <c r="G1964" s="6" t="s">
        <v>9061</v>
      </c>
      <c r="H1964" s="14" t="b">
        <v>0</v>
      </c>
      <c r="I1964" s="9" t="s">
        <v>9062</v>
      </c>
      <c r="J1964" s="10">
        <v>0.09984714</v>
      </c>
    </row>
    <row r="1965">
      <c r="A1965" s="6" t="s">
        <v>9063</v>
      </c>
      <c r="B1965" s="6" t="s">
        <v>8240</v>
      </c>
      <c r="C1965" s="7">
        <v>1.592249193E9</v>
      </c>
      <c r="D1965" s="8">
        <f t="shared" si="1"/>
        <v>43997.60177</v>
      </c>
      <c r="E1965" s="9" t="s">
        <v>23</v>
      </c>
      <c r="F1965" s="9" t="s">
        <v>9064</v>
      </c>
      <c r="G1965" s="6" t="s">
        <v>9065</v>
      </c>
      <c r="H1965" s="14" t="b">
        <v>0</v>
      </c>
      <c r="I1965" s="9" t="s">
        <v>9066</v>
      </c>
      <c r="J1965" s="10">
        <v>0.09975312</v>
      </c>
    </row>
    <row r="1966">
      <c r="A1966" s="6" t="s">
        <v>9067</v>
      </c>
      <c r="B1966" s="6" t="s">
        <v>9068</v>
      </c>
      <c r="C1966" s="7">
        <v>1.591068474E9</v>
      </c>
      <c r="D1966" s="8">
        <f t="shared" si="1"/>
        <v>43983.93604</v>
      </c>
      <c r="E1966" s="9" t="s">
        <v>23</v>
      </c>
      <c r="F1966" s="9" t="s">
        <v>9069</v>
      </c>
      <c r="G1966" s="6" t="s">
        <v>9070</v>
      </c>
      <c r="H1966" s="14" t="b">
        <v>0</v>
      </c>
      <c r="I1966" s="9" t="s">
        <v>9071</v>
      </c>
      <c r="J1966" s="10">
        <v>0.09969044</v>
      </c>
    </row>
    <row r="1967">
      <c r="A1967" s="6" t="s">
        <v>9072</v>
      </c>
      <c r="B1967" s="6" t="s">
        <v>930</v>
      </c>
      <c r="C1967" s="7">
        <v>1.592374938E9</v>
      </c>
      <c r="D1967" s="8">
        <f t="shared" si="1"/>
        <v>43999.05715</v>
      </c>
      <c r="E1967" s="9" t="s">
        <v>413</v>
      </c>
      <c r="F1967" s="9" t="s">
        <v>9073</v>
      </c>
      <c r="G1967" s="6" t="s">
        <v>9074</v>
      </c>
      <c r="H1967" s="14" t="b">
        <v>0</v>
      </c>
      <c r="I1967" s="9" t="s">
        <v>9075</v>
      </c>
      <c r="J1967" s="10">
        <v>0.09966251</v>
      </c>
    </row>
    <row r="1968">
      <c r="A1968" s="6" t="s">
        <v>9076</v>
      </c>
      <c r="B1968" s="6" t="s">
        <v>9077</v>
      </c>
      <c r="C1968" s="7">
        <v>1.591212398E9</v>
      </c>
      <c r="D1968" s="8">
        <f t="shared" si="1"/>
        <v>43985.60183</v>
      </c>
      <c r="E1968" s="9" t="s">
        <v>12</v>
      </c>
      <c r="F1968" s="9" t="s">
        <v>9078</v>
      </c>
      <c r="G1968" s="6" t="s">
        <v>9079</v>
      </c>
      <c r="H1968" s="14" t="b">
        <v>0</v>
      </c>
      <c r="I1968" s="9" t="s">
        <v>9080</v>
      </c>
      <c r="J1968" s="10">
        <v>0.09957813</v>
      </c>
    </row>
    <row r="1969">
      <c r="A1969" s="6" t="s">
        <v>9081</v>
      </c>
      <c r="B1969" s="6" t="s">
        <v>2530</v>
      </c>
      <c r="C1969" s="7">
        <v>1.591400997E9</v>
      </c>
      <c r="D1969" s="8">
        <f t="shared" si="1"/>
        <v>43987.78469</v>
      </c>
      <c r="E1969" s="9" t="s">
        <v>173</v>
      </c>
      <c r="F1969" s="9" t="s">
        <v>9082</v>
      </c>
      <c r="G1969" s="6" t="s">
        <v>9083</v>
      </c>
      <c r="H1969" s="14" t="b">
        <v>0</v>
      </c>
      <c r="I1969" s="9" t="s">
        <v>9084</v>
      </c>
      <c r="J1969" s="10">
        <v>0.09954274</v>
      </c>
    </row>
    <row r="1970">
      <c r="A1970" s="6" t="s">
        <v>9085</v>
      </c>
      <c r="B1970" s="6" t="s">
        <v>1041</v>
      </c>
      <c r="C1970" s="7">
        <v>1.591245823E9</v>
      </c>
      <c r="D1970" s="8">
        <f t="shared" si="1"/>
        <v>43985.98869</v>
      </c>
      <c r="E1970" s="9" t="s">
        <v>23</v>
      </c>
      <c r="F1970" s="9" t="s">
        <v>9086</v>
      </c>
      <c r="G1970" s="6" t="s">
        <v>9087</v>
      </c>
      <c r="H1970" s="14" t="b">
        <v>0</v>
      </c>
      <c r="I1970" s="9" t="s">
        <v>9088</v>
      </c>
      <c r="J1970" s="10">
        <v>0.09949392</v>
      </c>
    </row>
    <row r="1971">
      <c r="A1971" s="6" t="s">
        <v>9089</v>
      </c>
      <c r="B1971" s="6" t="s">
        <v>9090</v>
      </c>
      <c r="C1971" s="7">
        <v>1.591473834E9</v>
      </c>
      <c r="D1971" s="8">
        <f t="shared" si="1"/>
        <v>43988.62771</v>
      </c>
      <c r="E1971" s="9" t="s">
        <v>97</v>
      </c>
      <c r="F1971" s="9" t="s">
        <v>9091</v>
      </c>
      <c r="G1971" s="6" t="s">
        <v>9092</v>
      </c>
      <c r="H1971" s="14" t="b">
        <v>0</v>
      </c>
      <c r="I1971" s="9" t="s">
        <v>9093</v>
      </c>
      <c r="J1971" s="10">
        <v>0.09946835</v>
      </c>
    </row>
    <row r="1972">
      <c r="A1972" s="6" t="s">
        <v>9094</v>
      </c>
      <c r="B1972" s="6" t="s">
        <v>1239</v>
      </c>
      <c r="C1972" s="7">
        <v>1.593452891E9</v>
      </c>
      <c r="D1972" s="8">
        <f t="shared" si="1"/>
        <v>44011.53346</v>
      </c>
      <c r="E1972" s="9" t="s">
        <v>23</v>
      </c>
      <c r="F1972" s="9" t="s">
        <v>9095</v>
      </c>
      <c r="G1972" s="6" t="s">
        <v>9096</v>
      </c>
      <c r="H1972" s="14" t="b">
        <v>0</v>
      </c>
      <c r="I1972" s="9" t="s">
        <v>9097</v>
      </c>
      <c r="J1972" s="10">
        <v>0.09945404</v>
      </c>
    </row>
    <row r="1973">
      <c r="A1973" s="6" t="s">
        <v>9098</v>
      </c>
      <c r="B1973" s="6" t="s">
        <v>930</v>
      </c>
      <c r="C1973" s="7">
        <v>1.592602808E9</v>
      </c>
      <c r="D1973" s="8">
        <f t="shared" si="1"/>
        <v>44001.69454</v>
      </c>
      <c r="E1973" s="9" t="s">
        <v>23</v>
      </c>
      <c r="F1973" s="9" t="s">
        <v>9099</v>
      </c>
      <c r="G1973" s="6" t="s">
        <v>9100</v>
      </c>
      <c r="H1973" s="14" t="b">
        <v>0</v>
      </c>
      <c r="I1973" s="9" t="s">
        <v>9101</v>
      </c>
      <c r="J1973" s="10">
        <v>0.09933982</v>
      </c>
    </row>
    <row r="1974">
      <c r="A1974" s="6" t="s">
        <v>9102</v>
      </c>
      <c r="B1974" s="6" t="s">
        <v>9103</v>
      </c>
      <c r="C1974" s="7">
        <v>1.593098647E9</v>
      </c>
      <c r="D1974" s="8">
        <f t="shared" si="1"/>
        <v>44007.43341</v>
      </c>
      <c r="E1974" s="6" t="s">
        <v>32</v>
      </c>
      <c r="F1974" s="9" t="s">
        <v>9104</v>
      </c>
      <c r="G1974" s="6" t="s">
        <v>9105</v>
      </c>
      <c r="H1974" s="14" t="b">
        <v>1</v>
      </c>
      <c r="I1974" s="9" t="s">
        <v>9104</v>
      </c>
      <c r="J1974" s="10">
        <v>0.09920904</v>
      </c>
    </row>
    <row r="1975">
      <c r="A1975" s="6" t="s">
        <v>9106</v>
      </c>
      <c r="B1975" s="6" t="s">
        <v>1041</v>
      </c>
      <c r="C1975" s="7">
        <v>1.591896597E9</v>
      </c>
      <c r="D1975" s="8">
        <f t="shared" si="1"/>
        <v>43993.5208</v>
      </c>
      <c r="E1975" s="9" t="s">
        <v>23</v>
      </c>
      <c r="F1975" s="9" t="s">
        <v>9107</v>
      </c>
      <c r="G1975" s="6" t="s">
        <v>9108</v>
      </c>
      <c r="H1975" s="14" t="b">
        <v>0</v>
      </c>
      <c r="I1975" s="9" t="s">
        <v>9109</v>
      </c>
      <c r="J1975" s="10">
        <v>0.09920061</v>
      </c>
    </row>
    <row r="1976">
      <c r="A1976" s="6" t="s">
        <v>9110</v>
      </c>
      <c r="B1976" s="6" t="s">
        <v>2160</v>
      </c>
      <c r="C1976" s="7">
        <v>1.593471797E9</v>
      </c>
      <c r="D1976" s="8">
        <f t="shared" si="1"/>
        <v>44011.75228</v>
      </c>
      <c r="E1976" s="9" t="s">
        <v>9111</v>
      </c>
      <c r="F1976" s="9" t="s">
        <v>9112</v>
      </c>
      <c r="G1976" s="6" t="s">
        <v>9113</v>
      </c>
      <c r="H1976" s="14" t="b">
        <v>0</v>
      </c>
      <c r="I1976" s="9" t="s">
        <v>9114</v>
      </c>
      <c r="J1976" s="10">
        <v>0.09910758</v>
      </c>
    </row>
    <row r="1977">
      <c r="A1977" s="6" t="s">
        <v>9115</v>
      </c>
      <c r="B1977" s="6" t="s">
        <v>9116</v>
      </c>
      <c r="C1977" s="7">
        <v>1.591055188E9</v>
      </c>
      <c r="D1977" s="8">
        <f t="shared" si="1"/>
        <v>43983.78227</v>
      </c>
      <c r="E1977" s="6" t="s">
        <v>32</v>
      </c>
      <c r="F1977" s="9" t="s">
        <v>9117</v>
      </c>
      <c r="G1977" s="6" t="s">
        <v>9118</v>
      </c>
      <c r="H1977" s="14" t="b">
        <v>1</v>
      </c>
      <c r="I1977" s="9" t="s">
        <v>9117</v>
      </c>
      <c r="J1977" s="10">
        <v>0.09903272</v>
      </c>
    </row>
    <row r="1978">
      <c r="A1978" s="5" t="s">
        <v>9119</v>
      </c>
      <c r="B1978" s="6" t="s">
        <v>1067</v>
      </c>
      <c r="C1978" s="7">
        <v>1.592511327E9</v>
      </c>
      <c r="D1978" s="8">
        <f t="shared" si="1"/>
        <v>44000.63573</v>
      </c>
      <c r="E1978" s="9" t="s">
        <v>111</v>
      </c>
      <c r="F1978" s="9" t="s">
        <v>9120</v>
      </c>
      <c r="G1978" s="6" t="s">
        <v>9121</v>
      </c>
      <c r="H1978" s="14" t="b">
        <v>0</v>
      </c>
      <c r="I1978" s="9" t="s">
        <v>9122</v>
      </c>
      <c r="J1978" s="10">
        <v>0.09878951</v>
      </c>
    </row>
    <row r="1979">
      <c r="A1979" s="6" t="s">
        <v>9123</v>
      </c>
      <c r="B1979" s="6" t="s">
        <v>987</v>
      </c>
      <c r="C1979" s="7">
        <v>1.593218247E9</v>
      </c>
      <c r="D1979" s="8">
        <f t="shared" si="1"/>
        <v>44008.81767</v>
      </c>
      <c r="E1979" s="9" t="s">
        <v>23</v>
      </c>
      <c r="F1979" s="9" t="s">
        <v>9124</v>
      </c>
      <c r="G1979" s="6" t="s">
        <v>9125</v>
      </c>
      <c r="H1979" s="14" t="b">
        <v>0</v>
      </c>
      <c r="I1979" s="9" t="s">
        <v>9124</v>
      </c>
      <c r="J1979" s="10">
        <v>0.09875627</v>
      </c>
    </row>
    <row r="1980">
      <c r="A1980" s="6" t="s">
        <v>9126</v>
      </c>
      <c r="B1980" s="6" t="s">
        <v>1067</v>
      </c>
      <c r="C1980" s="7">
        <v>1.591351438E9</v>
      </c>
      <c r="D1980" s="8">
        <f t="shared" si="1"/>
        <v>43987.21109</v>
      </c>
      <c r="E1980" s="9" t="s">
        <v>23</v>
      </c>
      <c r="F1980" s="9" t="s">
        <v>9127</v>
      </c>
      <c r="G1980" s="6" t="s">
        <v>9128</v>
      </c>
      <c r="H1980" s="14" t="b">
        <v>0</v>
      </c>
      <c r="I1980" s="9" t="s">
        <v>9129</v>
      </c>
      <c r="J1980" s="10">
        <v>0.09869076</v>
      </c>
    </row>
    <row r="1981">
      <c r="A1981" s="6" t="s">
        <v>9130</v>
      </c>
      <c r="B1981" s="6" t="s">
        <v>3147</v>
      </c>
      <c r="C1981" s="7">
        <v>1.591641805E9</v>
      </c>
      <c r="D1981" s="8">
        <f t="shared" si="1"/>
        <v>43990.57182</v>
      </c>
      <c r="E1981" s="9" t="s">
        <v>111</v>
      </c>
      <c r="F1981" s="9" t="s">
        <v>9131</v>
      </c>
      <c r="G1981" s="6" t="s">
        <v>9132</v>
      </c>
      <c r="H1981" s="14" t="b">
        <v>0</v>
      </c>
      <c r="I1981" s="9" t="s">
        <v>9133</v>
      </c>
      <c r="J1981" s="10">
        <v>0.09863782</v>
      </c>
    </row>
    <row r="1982">
      <c r="A1982" s="6" t="s">
        <v>9130</v>
      </c>
      <c r="B1982" s="6" t="s">
        <v>9134</v>
      </c>
      <c r="C1982" s="7">
        <v>1.591686849E9</v>
      </c>
      <c r="D1982" s="8">
        <f t="shared" si="1"/>
        <v>43991.09316</v>
      </c>
      <c r="E1982" s="9" t="s">
        <v>17</v>
      </c>
      <c r="F1982" s="9" t="s">
        <v>9135</v>
      </c>
      <c r="G1982" s="6" t="s">
        <v>9136</v>
      </c>
      <c r="H1982" s="14" t="b">
        <v>0</v>
      </c>
      <c r="I1982" s="9" t="s">
        <v>9137</v>
      </c>
      <c r="J1982" s="10">
        <v>0.09863782</v>
      </c>
    </row>
    <row r="1983">
      <c r="A1983" s="6" t="s">
        <v>9138</v>
      </c>
      <c r="B1983" s="6" t="s">
        <v>1522</v>
      </c>
      <c r="C1983" s="7">
        <v>1.592679529E9</v>
      </c>
      <c r="D1983" s="8">
        <f t="shared" si="1"/>
        <v>44002.58251</v>
      </c>
      <c r="E1983" s="9" t="s">
        <v>23</v>
      </c>
      <c r="F1983" s="9" t="s">
        <v>9139</v>
      </c>
      <c r="G1983" s="6" t="s">
        <v>9140</v>
      </c>
      <c r="H1983" s="14" t="b">
        <v>0</v>
      </c>
      <c r="I1983" s="9" t="s">
        <v>9141</v>
      </c>
      <c r="J1983" s="10">
        <v>0.09861824</v>
      </c>
    </row>
    <row r="1984">
      <c r="A1984" s="6" t="s">
        <v>9142</v>
      </c>
      <c r="B1984" s="6" t="s">
        <v>1701</v>
      </c>
      <c r="C1984" s="7">
        <v>1.5924146E9</v>
      </c>
      <c r="D1984" s="8">
        <f t="shared" si="1"/>
        <v>43999.5162</v>
      </c>
      <c r="E1984" s="9" t="s">
        <v>23</v>
      </c>
      <c r="F1984" s="9" t="s">
        <v>9143</v>
      </c>
      <c r="G1984" s="6" t="s">
        <v>9144</v>
      </c>
      <c r="H1984" s="14" t="b">
        <v>0</v>
      </c>
      <c r="I1984" s="9" t="s">
        <v>9145</v>
      </c>
      <c r="J1984" s="10">
        <v>0.0985823</v>
      </c>
    </row>
    <row r="1985">
      <c r="A1985" s="6" t="s">
        <v>9146</v>
      </c>
      <c r="B1985" s="6" t="s">
        <v>9147</v>
      </c>
      <c r="C1985" s="7">
        <v>1.591580353E9</v>
      </c>
      <c r="D1985" s="8">
        <f t="shared" si="1"/>
        <v>43989.86057</v>
      </c>
      <c r="E1985" s="9" t="s">
        <v>23</v>
      </c>
      <c r="F1985" s="9" t="s">
        <v>9148</v>
      </c>
      <c r="G1985" s="6" t="s">
        <v>9149</v>
      </c>
      <c r="H1985" s="14" t="b">
        <v>0</v>
      </c>
      <c r="I1985" s="9" t="s">
        <v>9150</v>
      </c>
      <c r="J1985" s="10">
        <v>0.09846433</v>
      </c>
    </row>
    <row r="1986">
      <c r="A1986" s="6" t="s">
        <v>9151</v>
      </c>
      <c r="B1986" s="6" t="s">
        <v>991</v>
      </c>
      <c r="C1986" s="7">
        <v>1.591976586E9</v>
      </c>
      <c r="D1986" s="8">
        <f t="shared" si="1"/>
        <v>43994.4466</v>
      </c>
      <c r="E1986" s="9" t="s">
        <v>194</v>
      </c>
      <c r="F1986" s="9" t="s">
        <v>9152</v>
      </c>
      <c r="G1986" s="6" t="s">
        <v>9153</v>
      </c>
      <c r="H1986" s="14" t="b">
        <v>0</v>
      </c>
      <c r="I1986" s="9" t="s">
        <v>9152</v>
      </c>
      <c r="J1986" s="10">
        <v>0.09834075</v>
      </c>
    </row>
    <row r="1987">
      <c r="A1987" s="6" t="s">
        <v>9154</v>
      </c>
      <c r="B1987" s="6" t="s">
        <v>1795</v>
      </c>
      <c r="C1987" s="7">
        <v>1.591733557E9</v>
      </c>
      <c r="D1987" s="8">
        <f t="shared" si="1"/>
        <v>43991.63376</v>
      </c>
      <c r="E1987" s="9" t="s">
        <v>17</v>
      </c>
      <c r="F1987" s="9" t="s">
        <v>9155</v>
      </c>
      <c r="G1987" s="6" t="s">
        <v>9156</v>
      </c>
      <c r="H1987" s="14" t="b">
        <v>0</v>
      </c>
      <c r="I1987" s="9" t="s">
        <v>9157</v>
      </c>
      <c r="J1987" s="10">
        <v>0.098236</v>
      </c>
    </row>
    <row r="1988">
      <c r="A1988" s="5" t="s">
        <v>9158</v>
      </c>
      <c r="B1988" s="6" t="s">
        <v>925</v>
      </c>
      <c r="C1988" s="7">
        <v>1.59181186E9</v>
      </c>
      <c r="D1988" s="8">
        <f t="shared" si="1"/>
        <v>43992.54005</v>
      </c>
      <c r="E1988" s="9" t="s">
        <v>9159</v>
      </c>
      <c r="F1988" s="9" t="s">
        <v>9160</v>
      </c>
      <c r="G1988" s="6" t="s">
        <v>9161</v>
      </c>
      <c r="H1988" s="14" t="b">
        <v>0</v>
      </c>
      <c r="I1988" s="9" t="s">
        <v>9162</v>
      </c>
      <c r="J1988" s="10">
        <v>0.09818869</v>
      </c>
    </row>
    <row r="1989">
      <c r="A1989" s="5" t="s">
        <v>9163</v>
      </c>
      <c r="B1989" s="6" t="s">
        <v>1057</v>
      </c>
      <c r="C1989" s="7">
        <v>1.591928974E9</v>
      </c>
      <c r="D1989" s="8">
        <f t="shared" si="1"/>
        <v>43993.89553</v>
      </c>
      <c r="E1989" s="9" t="s">
        <v>12</v>
      </c>
      <c r="F1989" s="9" t="s">
        <v>9164</v>
      </c>
      <c r="G1989" s="6" t="s">
        <v>9165</v>
      </c>
      <c r="H1989" s="14" t="b">
        <v>0</v>
      </c>
      <c r="I1989" s="9" t="s">
        <v>9166</v>
      </c>
      <c r="J1989" s="10">
        <v>0.09809825</v>
      </c>
    </row>
    <row r="1990">
      <c r="A1990" s="6" t="s">
        <v>9167</v>
      </c>
      <c r="B1990" s="6" t="s">
        <v>872</v>
      </c>
      <c r="C1990" s="7">
        <v>1.592100913E9</v>
      </c>
      <c r="D1990" s="8">
        <f t="shared" si="1"/>
        <v>43995.88557</v>
      </c>
      <c r="E1990" s="9" t="s">
        <v>23</v>
      </c>
      <c r="F1990" s="9" t="s">
        <v>9168</v>
      </c>
      <c r="G1990" s="6" t="s">
        <v>9169</v>
      </c>
      <c r="H1990" s="14" t="b">
        <v>0</v>
      </c>
      <c r="I1990" s="9" t="s">
        <v>9168</v>
      </c>
      <c r="J1990" s="10">
        <v>0.09801637</v>
      </c>
    </row>
    <row r="1991">
      <c r="A1991" s="6" t="s">
        <v>9170</v>
      </c>
      <c r="B1991" s="6" t="s">
        <v>987</v>
      </c>
      <c r="C1991" s="7">
        <v>1.59167007E9</v>
      </c>
      <c r="D1991" s="8">
        <f t="shared" si="1"/>
        <v>43990.89896</v>
      </c>
      <c r="E1991" s="9" t="s">
        <v>23</v>
      </c>
      <c r="F1991" s="9" t="s">
        <v>9171</v>
      </c>
      <c r="G1991" s="6" t="s">
        <v>9172</v>
      </c>
      <c r="H1991" s="14" t="b">
        <v>0</v>
      </c>
      <c r="I1991" s="9" t="s">
        <v>9173</v>
      </c>
      <c r="J1991" s="10">
        <v>0.09796365</v>
      </c>
    </row>
    <row r="1992">
      <c r="A1992" s="6" t="s">
        <v>9174</v>
      </c>
      <c r="B1992" s="6" t="s">
        <v>7477</v>
      </c>
      <c r="C1992" s="7">
        <v>1.593536422E9</v>
      </c>
      <c r="D1992" s="8">
        <f t="shared" si="1"/>
        <v>44012.50025</v>
      </c>
      <c r="E1992" s="6" t="s">
        <v>32</v>
      </c>
      <c r="F1992" s="6" t="s">
        <v>9175</v>
      </c>
      <c r="G1992" s="6" t="s">
        <v>9176</v>
      </c>
      <c r="H1992" s="14" t="b">
        <v>1</v>
      </c>
      <c r="I1992" s="11"/>
      <c r="J1992" s="10">
        <v>0.09780324</v>
      </c>
    </row>
    <row r="1993">
      <c r="A1993" s="6" t="s">
        <v>9177</v>
      </c>
      <c r="B1993" s="6" t="s">
        <v>2065</v>
      </c>
      <c r="C1993" s="7">
        <v>1.5931939E9</v>
      </c>
      <c r="D1993" s="8">
        <f t="shared" si="1"/>
        <v>44008.53588</v>
      </c>
      <c r="E1993" s="9" t="s">
        <v>111</v>
      </c>
      <c r="F1993" s="9" t="s">
        <v>9178</v>
      </c>
      <c r="G1993" s="6" t="s">
        <v>9179</v>
      </c>
      <c r="H1993" s="14" t="b">
        <v>0</v>
      </c>
      <c r="I1993" s="9" t="s">
        <v>9180</v>
      </c>
      <c r="J1993" s="10">
        <v>0.09772368</v>
      </c>
    </row>
    <row r="1994">
      <c r="A1994" s="6" t="s">
        <v>9181</v>
      </c>
      <c r="B1994" s="6" t="s">
        <v>1239</v>
      </c>
      <c r="C1994" s="7">
        <v>1.593526699E9</v>
      </c>
      <c r="D1994" s="8">
        <f t="shared" si="1"/>
        <v>44012.38772</v>
      </c>
      <c r="E1994" s="9" t="s">
        <v>23</v>
      </c>
      <c r="F1994" s="9" t="s">
        <v>9182</v>
      </c>
      <c r="G1994" s="6" t="s">
        <v>9183</v>
      </c>
      <c r="H1994" s="14" t="b">
        <v>0</v>
      </c>
      <c r="I1994" s="9" t="s">
        <v>9184</v>
      </c>
      <c r="J1994" s="10">
        <v>0.09770828</v>
      </c>
    </row>
    <row r="1995">
      <c r="A1995" s="6" t="s">
        <v>9185</v>
      </c>
      <c r="B1995" s="6" t="s">
        <v>862</v>
      </c>
      <c r="C1995" s="7">
        <v>1.591316615E9</v>
      </c>
      <c r="D1995" s="8">
        <f t="shared" si="1"/>
        <v>43986.80804</v>
      </c>
      <c r="E1995" s="9" t="s">
        <v>111</v>
      </c>
      <c r="F1995" s="9" t="s">
        <v>9186</v>
      </c>
      <c r="G1995" s="6" t="s">
        <v>9187</v>
      </c>
      <c r="H1995" s="14" t="b">
        <v>0</v>
      </c>
      <c r="I1995" s="9" t="s">
        <v>9188</v>
      </c>
      <c r="J1995" s="10">
        <v>0.09752691</v>
      </c>
    </row>
    <row r="1996">
      <c r="A1996" s="6" t="s">
        <v>9189</v>
      </c>
      <c r="B1996" s="6" t="s">
        <v>930</v>
      </c>
      <c r="C1996" s="7">
        <v>1.593219452E9</v>
      </c>
      <c r="D1996" s="8">
        <f t="shared" si="1"/>
        <v>44008.83162</v>
      </c>
      <c r="E1996" s="6" t="s">
        <v>9190</v>
      </c>
      <c r="F1996" s="9" t="s">
        <v>9191</v>
      </c>
      <c r="G1996" s="6" t="s">
        <v>9192</v>
      </c>
      <c r="H1996" s="14" t="b">
        <v>0</v>
      </c>
      <c r="I1996" s="9" t="s">
        <v>9191</v>
      </c>
      <c r="J1996" s="10">
        <v>0.09746379</v>
      </c>
    </row>
    <row r="1997">
      <c r="A1997" s="6" t="s">
        <v>9193</v>
      </c>
      <c r="B1997" s="6" t="s">
        <v>3031</v>
      </c>
      <c r="C1997" s="7">
        <v>1.591829775E9</v>
      </c>
      <c r="D1997" s="8">
        <f t="shared" si="1"/>
        <v>43992.7474</v>
      </c>
      <c r="E1997" s="6" t="s">
        <v>1469</v>
      </c>
      <c r="F1997" s="9" t="s">
        <v>9194</v>
      </c>
      <c r="G1997" s="6" t="s">
        <v>9195</v>
      </c>
      <c r="H1997" s="14" t="b">
        <v>0</v>
      </c>
      <c r="I1997" s="9" t="s">
        <v>9196</v>
      </c>
      <c r="J1997" s="10">
        <v>0.09742209</v>
      </c>
    </row>
    <row r="1998">
      <c r="A1998" s="6" t="s">
        <v>9197</v>
      </c>
      <c r="B1998" s="6" t="s">
        <v>987</v>
      </c>
      <c r="C1998" s="7">
        <v>1.591884398E9</v>
      </c>
      <c r="D1998" s="8">
        <f t="shared" si="1"/>
        <v>43993.37961</v>
      </c>
      <c r="E1998" s="9" t="s">
        <v>23</v>
      </c>
      <c r="F1998" s="9" t="s">
        <v>9198</v>
      </c>
      <c r="G1998" s="6" t="s">
        <v>9199</v>
      </c>
      <c r="H1998" s="14" t="b">
        <v>0</v>
      </c>
      <c r="I1998" s="9" t="s">
        <v>9200</v>
      </c>
      <c r="J1998" s="10">
        <v>0.09741764</v>
      </c>
    </row>
    <row r="1999">
      <c r="A1999" s="6" t="s">
        <v>9201</v>
      </c>
      <c r="B1999" s="6" t="s">
        <v>9202</v>
      </c>
      <c r="C1999" s="7">
        <v>1.591337805E9</v>
      </c>
      <c r="D1999" s="8">
        <f t="shared" si="1"/>
        <v>43987.0533</v>
      </c>
      <c r="E1999" s="6" t="s">
        <v>32</v>
      </c>
      <c r="F1999" s="9" t="s">
        <v>9203</v>
      </c>
      <c r="G1999" s="6" t="s">
        <v>9204</v>
      </c>
      <c r="H1999" s="14" t="b">
        <v>1</v>
      </c>
      <c r="I1999" s="9" t="s">
        <v>9203</v>
      </c>
      <c r="J1999" s="10">
        <v>0.0973689</v>
      </c>
    </row>
    <row r="2000">
      <c r="A2000" s="6" t="s">
        <v>9205</v>
      </c>
      <c r="B2000" s="6" t="s">
        <v>8803</v>
      </c>
      <c r="C2000" s="7">
        <v>1.59158139E9</v>
      </c>
      <c r="D2000" s="8">
        <f t="shared" si="1"/>
        <v>43989.87257</v>
      </c>
      <c r="E2000" s="6" t="s">
        <v>32</v>
      </c>
      <c r="F2000" s="9" t="s">
        <v>9206</v>
      </c>
      <c r="G2000" s="6" t="s">
        <v>9207</v>
      </c>
      <c r="H2000" s="14" t="b">
        <v>1</v>
      </c>
      <c r="I2000" s="9" t="s">
        <v>9206</v>
      </c>
      <c r="J2000" s="10">
        <v>0.09736807</v>
      </c>
    </row>
    <row r="2001">
      <c r="A2001" s="6" t="s">
        <v>9208</v>
      </c>
      <c r="B2001" s="6" t="s">
        <v>9209</v>
      </c>
      <c r="C2001" s="7">
        <v>1.591540694E9</v>
      </c>
      <c r="D2001" s="8">
        <f t="shared" si="1"/>
        <v>43989.40155</v>
      </c>
      <c r="E2001" s="9" t="s">
        <v>784</v>
      </c>
      <c r="F2001" s="9" t="s">
        <v>9210</v>
      </c>
      <c r="G2001" s="6" t="s">
        <v>9211</v>
      </c>
      <c r="H2001" s="14" t="b">
        <v>0</v>
      </c>
      <c r="I2001" s="9" t="s">
        <v>9212</v>
      </c>
      <c r="J2001" s="10">
        <v>0.09719116</v>
      </c>
    </row>
    <row r="2002">
      <c r="A2002" s="6" t="s">
        <v>9213</v>
      </c>
      <c r="B2002" s="6" t="s">
        <v>1522</v>
      </c>
      <c r="C2002" s="7">
        <v>1.591729908E9</v>
      </c>
      <c r="D2002" s="8">
        <f t="shared" si="1"/>
        <v>43991.59153</v>
      </c>
      <c r="E2002" s="9" t="s">
        <v>23</v>
      </c>
      <c r="F2002" s="9" t="s">
        <v>9214</v>
      </c>
      <c r="G2002" s="6" t="s">
        <v>9215</v>
      </c>
      <c r="H2002" s="14" t="b">
        <v>0</v>
      </c>
      <c r="I2002" s="9" t="s">
        <v>9216</v>
      </c>
      <c r="J2002" s="10">
        <v>0.09710551</v>
      </c>
    </row>
    <row r="2003">
      <c r="A2003" s="6" t="s">
        <v>9217</v>
      </c>
      <c r="B2003" s="6" t="s">
        <v>4453</v>
      </c>
      <c r="C2003" s="7">
        <v>1.591963265E9</v>
      </c>
      <c r="D2003" s="8">
        <f t="shared" si="1"/>
        <v>43994.29242</v>
      </c>
      <c r="E2003" s="9" t="s">
        <v>348</v>
      </c>
      <c r="F2003" s="9" t="s">
        <v>9218</v>
      </c>
      <c r="G2003" s="6" t="s">
        <v>9219</v>
      </c>
      <c r="H2003" s="14" t="b">
        <v>0</v>
      </c>
      <c r="I2003" s="9" t="s">
        <v>9220</v>
      </c>
      <c r="J2003" s="10">
        <v>0.09702479</v>
      </c>
    </row>
    <row r="2004">
      <c r="A2004" s="5" t="s">
        <v>9221</v>
      </c>
      <c r="B2004" s="6" t="s">
        <v>7333</v>
      </c>
      <c r="C2004" s="7">
        <v>1.591100918E9</v>
      </c>
      <c r="D2004" s="8">
        <f t="shared" si="1"/>
        <v>43984.31155</v>
      </c>
      <c r="E2004" s="9" t="s">
        <v>264</v>
      </c>
      <c r="F2004" s="9" t="s">
        <v>9222</v>
      </c>
      <c r="G2004" s="6" t="s">
        <v>9223</v>
      </c>
      <c r="H2004" s="14" t="b">
        <v>0</v>
      </c>
      <c r="I2004" s="9" t="s">
        <v>9224</v>
      </c>
      <c r="J2004" s="10">
        <v>0.09671718</v>
      </c>
    </row>
    <row r="2005">
      <c r="A2005" s="6" t="s">
        <v>9225</v>
      </c>
      <c r="B2005" s="6" t="s">
        <v>9226</v>
      </c>
      <c r="C2005" s="7">
        <v>1.591719284E9</v>
      </c>
      <c r="D2005" s="8">
        <f t="shared" si="1"/>
        <v>43991.46856</v>
      </c>
      <c r="E2005" s="9" t="s">
        <v>111</v>
      </c>
      <c r="F2005" s="9" t="s">
        <v>9227</v>
      </c>
      <c r="G2005" s="6" t="s">
        <v>9228</v>
      </c>
      <c r="H2005" s="14" t="b">
        <v>0</v>
      </c>
      <c r="I2005" s="9" t="s">
        <v>9229</v>
      </c>
      <c r="J2005" s="10">
        <v>0.09662619</v>
      </c>
    </row>
    <row r="2006">
      <c r="A2006" s="6" t="s">
        <v>9230</v>
      </c>
      <c r="B2006" s="6" t="s">
        <v>9231</v>
      </c>
      <c r="C2006" s="7">
        <v>1.59250822E9</v>
      </c>
      <c r="D2006" s="8">
        <f t="shared" si="1"/>
        <v>44000.59977</v>
      </c>
      <c r="E2006" s="9" t="s">
        <v>227</v>
      </c>
      <c r="F2006" s="9" t="s">
        <v>9232</v>
      </c>
      <c r="G2006" s="6" t="s">
        <v>9233</v>
      </c>
      <c r="H2006" s="14" t="b">
        <v>0</v>
      </c>
      <c r="I2006" s="9" t="s">
        <v>9234</v>
      </c>
      <c r="J2006" s="10">
        <v>0.09646981</v>
      </c>
    </row>
    <row r="2007">
      <c r="A2007" s="6" t="s">
        <v>9235</v>
      </c>
      <c r="B2007" s="6" t="s">
        <v>5264</v>
      </c>
      <c r="C2007" s="7">
        <v>1.593196636E9</v>
      </c>
      <c r="D2007" s="8">
        <f t="shared" si="1"/>
        <v>44008.56755</v>
      </c>
      <c r="E2007" s="9" t="s">
        <v>377</v>
      </c>
      <c r="F2007" s="9" t="s">
        <v>9236</v>
      </c>
      <c r="G2007" s="6" t="s">
        <v>9237</v>
      </c>
      <c r="H2007" s="14" t="b">
        <v>0</v>
      </c>
      <c r="I2007" s="9" t="s">
        <v>9238</v>
      </c>
      <c r="J2007" s="10">
        <v>0.09594099</v>
      </c>
    </row>
    <row r="2008">
      <c r="A2008" s="6" t="s">
        <v>9239</v>
      </c>
      <c r="B2008" s="6" t="s">
        <v>1002</v>
      </c>
      <c r="C2008" s="7">
        <v>1.592660451E9</v>
      </c>
      <c r="D2008" s="8">
        <f t="shared" si="1"/>
        <v>44002.3617</v>
      </c>
      <c r="E2008" s="9" t="s">
        <v>23</v>
      </c>
      <c r="F2008" s="9" t="s">
        <v>9240</v>
      </c>
      <c r="G2008" s="6" t="s">
        <v>9241</v>
      </c>
      <c r="H2008" s="14" t="b">
        <v>0</v>
      </c>
      <c r="I2008" s="9" t="s">
        <v>9242</v>
      </c>
      <c r="J2008" s="10">
        <v>0.09592751</v>
      </c>
    </row>
    <row r="2009">
      <c r="A2009" s="5" t="s">
        <v>9243</v>
      </c>
      <c r="B2009" s="6" t="s">
        <v>1281</v>
      </c>
      <c r="C2009" s="7">
        <v>1.591798498E9</v>
      </c>
      <c r="D2009" s="8">
        <f t="shared" si="1"/>
        <v>43992.38539</v>
      </c>
      <c r="E2009" s="9" t="s">
        <v>9244</v>
      </c>
      <c r="F2009" s="9" t="s">
        <v>9245</v>
      </c>
      <c r="G2009" s="6" t="s">
        <v>9246</v>
      </c>
      <c r="H2009" s="14" t="b">
        <v>0</v>
      </c>
      <c r="I2009" s="9" t="s">
        <v>9247</v>
      </c>
      <c r="J2009" s="10">
        <v>0.09586602</v>
      </c>
    </row>
    <row r="2010">
      <c r="A2010" s="6" t="s">
        <v>9248</v>
      </c>
      <c r="B2010" s="6" t="s">
        <v>1989</v>
      </c>
      <c r="C2010" s="7">
        <v>1.593184099E9</v>
      </c>
      <c r="D2010" s="8">
        <f t="shared" si="1"/>
        <v>44008.42244</v>
      </c>
      <c r="E2010" s="9" t="s">
        <v>3668</v>
      </c>
      <c r="F2010" s="9" t="s">
        <v>9249</v>
      </c>
      <c r="G2010" s="6" t="s">
        <v>9250</v>
      </c>
      <c r="H2010" s="14" t="b">
        <v>0</v>
      </c>
      <c r="I2010" s="9" t="s">
        <v>9251</v>
      </c>
      <c r="J2010" s="10">
        <v>0.09577058</v>
      </c>
    </row>
    <row r="2011">
      <c r="A2011" s="6" t="s">
        <v>9252</v>
      </c>
      <c r="B2011" s="6" t="s">
        <v>2065</v>
      </c>
      <c r="C2011" s="7">
        <v>1.592650329E9</v>
      </c>
      <c r="D2011" s="8">
        <f t="shared" si="1"/>
        <v>44002.24455</v>
      </c>
      <c r="E2011" s="9" t="s">
        <v>264</v>
      </c>
      <c r="F2011" s="9" t="s">
        <v>9253</v>
      </c>
      <c r="G2011" s="6" t="s">
        <v>9254</v>
      </c>
      <c r="H2011" s="14" t="b">
        <v>0</v>
      </c>
      <c r="I2011" s="9" t="s">
        <v>9255</v>
      </c>
      <c r="J2011" s="10">
        <v>0.09576415</v>
      </c>
    </row>
    <row r="2012">
      <c r="A2012" s="6" t="s">
        <v>9256</v>
      </c>
      <c r="B2012" s="6" t="s">
        <v>872</v>
      </c>
      <c r="C2012" s="7">
        <v>1.592106435E9</v>
      </c>
      <c r="D2012" s="8">
        <f t="shared" si="1"/>
        <v>43995.94948</v>
      </c>
      <c r="E2012" s="9" t="s">
        <v>23</v>
      </c>
      <c r="F2012" s="9" t="s">
        <v>9257</v>
      </c>
      <c r="G2012" s="6" t="s">
        <v>9258</v>
      </c>
      <c r="H2012" s="14" t="b">
        <v>0</v>
      </c>
      <c r="I2012" s="9" t="s">
        <v>9257</v>
      </c>
      <c r="J2012" s="10">
        <v>0.09575895</v>
      </c>
    </row>
    <row r="2013">
      <c r="A2013" s="6" t="s">
        <v>9259</v>
      </c>
      <c r="B2013" s="6" t="s">
        <v>1067</v>
      </c>
      <c r="C2013" s="7">
        <v>1.593432454E9</v>
      </c>
      <c r="D2013" s="8">
        <f t="shared" si="1"/>
        <v>44011.29692</v>
      </c>
      <c r="E2013" s="9" t="s">
        <v>12</v>
      </c>
      <c r="F2013" s="9" t="s">
        <v>9260</v>
      </c>
      <c r="G2013" s="6" t="s">
        <v>9261</v>
      </c>
      <c r="H2013" s="14" t="b">
        <v>0</v>
      </c>
      <c r="I2013" s="9" t="s">
        <v>9262</v>
      </c>
      <c r="J2013" s="10">
        <v>0.09570555</v>
      </c>
    </row>
    <row r="2014">
      <c r="A2014" s="6" t="s">
        <v>9263</v>
      </c>
      <c r="B2014" s="6" t="s">
        <v>3070</v>
      </c>
      <c r="C2014" s="7">
        <v>1.591310237E9</v>
      </c>
      <c r="D2014" s="8">
        <f t="shared" si="1"/>
        <v>43986.73422</v>
      </c>
      <c r="E2014" s="9" t="s">
        <v>111</v>
      </c>
      <c r="F2014" s="9" t="s">
        <v>9264</v>
      </c>
      <c r="G2014" s="6" t="s">
        <v>9265</v>
      </c>
      <c r="H2014" s="14" t="b">
        <v>0</v>
      </c>
      <c r="I2014" s="9" t="s">
        <v>9266</v>
      </c>
      <c r="J2014" s="10">
        <v>0.09559628</v>
      </c>
    </row>
    <row r="2015">
      <c r="A2015" s="6" t="s">
        <v>9267</v>
      </c>
      <c r="B2015" s="6" t="s">
        <v>1715</v>
      </c>
      <c r="C2015" s="7">
        <v>1.593181965E9</v>
      </c>
      <c r="D2015" s="8">
        <f t="shared" si="1"/>
        <v>44008.39774</v>
      </c>
      <c r="E2015" s="9" t="s">
        <v>274</v>
      </c>
      <c r="F2015" s="9" t="s">
        <v>9268</v>
      </c>
      <c r="G2015" s="6" t="s">
        <v>9269</v>
      </c>
      <c r="H2015" s="14" t="b">
        <v>0</v>
      </c>
      <c r="I2015" s="9" t="s">
        <v>9270</v>
      </c>
      <c r="J2015" s="10">
        <v>0.09522485</v>
      </c>
    </row>
    <row r="2016">
      <c r="A2016" s="6" t="s">
        <v>9271</v>
      </c>
      <c r="B2016" s="6" t="s">
        <v>1336</v>
      </c>
      <c r="C2016" s="7">
        <v>1.591078861E9</v>
      </c>
      <c r="D2016" s="8">
        <f t="shared" si="1"/>
        <v>43984.05626</v>
      </c>
      <c r="E2016" s="9" t="s">
        <v>12</v>
      </c>
      <c r="F2016" s="9" t="s">
        <v>9272</v>
      </c>
      <c r="G2016" s="6" t="s">
        <v>9273</v>
      </c>
      <c r="H2016" s="14" t="b">
        <v>0</v>
      </c>
      <c r="I2016" s="9" t="s">
        <v>9274</v>
      </c>
      <c r="J2016" s="10">
        <v>0.09515221</v>
      </c>
    </row>
    <row r="2017">
      <c r="A2017" s="5" t="s">
        <v>9275</v>
      </c>
      <c r="B2017" s="6" t="s">
        <v>7059</v>
      </c>
      <c r="C2017" s="7">
        <v>1.592859162E9</v>
      </c>
      <c r="D2017" s="8">
        <f t="shared" si="1"/>
        <v>44004.6616</v>
      </c>
      <c r="E2017" s="9" t="s">
        <v>87</v>
      </c>
      <c r="F2017" s="9" t="s">
        <v>9276</v>
      </c>
      <c r="G2017" s="6" t="s">
        <v>9277</v>
      </c>
      <c r="H2017" s="14" t="b">
        <v>0</v>
      </c>
      <c r="I2017" s="9" t="s">
        <v>9278</v>
      </c>
      <c r="J2017" s="10">
        <v>0.09512387</v>
      </c>
    </row>
    <row r="2018">
      <c r="A2018" s="6" t="s">
        <v>9279</v>
      </c>
      <c r="B2018" s="6" t="s">
        <v>2349</v>
      </c>
      <c r="C2018" s="7">
        <v>1.593502982E9</v>
      </c>
      <c r="D2018" s="8">
        <f t="shared" si="1"/>
        <v>44012.11322</v>
      </c>
      <c r="E2018" s="9" t="s">
        <v>17</v>
      </c>
      <c r="F2018" s="9" t="s">
        <v>9280</v>
      </c>
      <c r="G2018" s="6" t="s">
        <v>9281</v>
      </c>
      <c r="H2018" s="14" t="b">
        <v>0</v>
      </c>
      <c r="I2018" s="9" t="s">
        <v>9282</v>
      </c>
      <c r="J2018" s="10">
        <v>0.09507211</v>
      </c>
    </row>
    <row r="2019">
      <c r="A2019" s="6" t="s">
        <v>9283</v>
      </c>
      <c r="B2019" s="6" t="s">
        <v>2545</v>
      </c>
      <c r="C2019" s="7">
        <v>1.593451168E9</v>
      </c>
      <c r="D2019" s="8">
        <f t="shared" si="1"/>
        <v>44011.51352</v>
      </c>
      <c r="E2019" s="6" t="s">
        <v>32</v>
      </c>
      <c r="F2019" s="9" t="s">
        <v>9284</v>
      </c>
      <c r="G2019" s="6" t="s">
        <v>9285</v>
      </c>
      <c r="H2019" s="14" t="b">
        <v>1</v>
      </c>
      <c r="I2019" s="9" t="s">
        <v>9284</v>
      </c>
      <c r="J2019" s="10">
        <v>0.09503329</v>
      </c>
    </row>
    <row r="2020">
      <c r="A2020" s="5" t="s">
        <v>9286</v>
      </c>
      <c r="B2020" s="6" t="s">
        <v>930</v>
      </c>
      <c r="C2020" s="7">
        <v>1.591812475E9</v>
      </c>
      <c r="D2020" s="8">
        <f t="shared" si="1"/>
        <v>43992.54716</v>
      </c>
      <c r="E2020" s="9" t="s">
        <v>348</v>
      </c>
      <c r="F2020" s="9" t="s">
        <v>9287</v>
      </c>
      <c r="G2020" s="6" t="s">
        <v>9288</v>
      </c>
      <c r="H2020" s="14" t="b">
        <v>0</v>
      </c>
      <c r="I2020" s="9" t="s">
        <v>9289</v>
      </c>
      <c r="J2020" s="10">
        <v>0.09494688</v>
      </c>
    </row>
    <row r="2021">
      <c r="A2021" s="6" t="s">
        <v>9290</v>
      </c>
      <c r="B2021" s="6" t="s">
        <v>1072</v>
      </c>
      <c r="C2021" s="7">
        <v>1.59232621E9</v>
      </c>
      <c r="D2021" s="8">
        <f t="shared" si="1"/>
        <v>43998.49317</v>
      </c>
      <c r="E2021" s="9" t="s">
        <v>23</v>
      </c>
      <c r="F2021" s="9" t="s">
        <v>9291</v>
      </c>
      <c r="G2021" s="6" t="s">
        <v>9292</v>
      </c>
      <c r="H2021" s="14" t="b">
        <v>0</v>
      </c>
      <c r="I2021" s="9" t="s">
        <v>9293</v>
      </c>
      <c r="J2021" s="10">
        <v>0.09486062</v>
      </c>
    </row>
    <row r="2022">
      <c r="A2022" s="6" t="s">
        <v>9294</v>
      </c>
      <c r="B2022" s="6" t="s">
        <v>930</v>
      </c>
      <c r="C2022" s="7">
        <v>1.592541224E9</v>
      </c>
      <c r="D2022" s="8">
        <f t="shared" si="1"/>
        <v>44000.98176</v>
      </c>
      <c r="E2022" s="9" t="s">
        <v>2227</v>
      </c>
      <c r="F2022" s="9" t="s">
        <v>9295</v>
      </c>
      <c r="G2022" s="6" t="s">
        <v>9296</v>
      </c>
      <c r="H2022" s="14" t="b">
        <v>0</v>
      </c>
      <c r="I2022" s="9" t="s">
        <v>9297</v>
      </c>
      <c r="J2022" s="10">
        <v>0.0948179</v>
      </c>
    </row>
    <row r="2023">
      <c r="A2023" s="6" t="s">
        <v>9298</v>
      </c>
      <c r="B2023" s="6" t="s">
        <v>1148</v>
      </c>
      <c r="C2023" s="7">
        <v>1.591160399E9</v>
      </c>
      <c r="D2023" s="8">
        <f t="shared" si="1"/>
        <v>43984.99999</v>
      </c>
      <c r="E2023" s="9" t="s">
        <v>1565</v>
      </c>
      <c r="F2023" s="9" t="s">
        <v>9299</v>
      </c>
      <c r="G2023" s="6" t="s">
        <v>9300</v>
      </c>
      <c r="H2023" s="14" t="b">
        <v>0</v>
      </c>
      <c r="I2023" s="9" t="s">
        <v>9301</v>
      </c>
      <c r="J2023" s="10">
        <v>0.09481756</v>
      </c>
    </row>
    <row r="2024">
      <c r="A2024" s="5" t="s">
        <v>9302</v>
      </c>
      <c r="B2024" s="6" t="s">
        <v>930</v>
      </c>
      <c r="C2024" s="7">
        <v>1.591906972E9</v>
      </c>
      <c r="D2024" s="8">
        <f t="shared" si="1"/>
        <v>43993.64088</v>
      </c>
      <c r="E2024" s="9" t="s">
        <v>348</v>
      </c>
      <c r="F2024" s="9" t="s">
        <v>9303</v>
      </c>
      <c r="G2024" s="6" t="s">
        <v>9304</v>
      </c>
      <c r="H2024" s="14" t="b">
        <v>0</v>
      </c>
      <c r="I2024" s="9" t="s">
        <v>9305</v>
      </c>
      <c r="J2024" s="10">
        <v>0.09462956</v>
      </c>
    </row>
    <row r="2025">
      <c r="A2025" s="6" t="s">
        <v>9306</v>
      </c>
      <c r="B2025" s="6" t="s">
        <v>1239</v>
      </c>
      <c r="C2025" s="7">
        <v>1.592237999E9</v>
      </c>
      <c r="D2025" s="8">
        <f t="shared" si="1"/>
        <v>43997.47221</v>
      </c>
      <c r="E2025" s="9" t="s">
        <v>23</v>
      </c>
      <c r="F2025" s="9" t="s">
        <v>9307</v>
      </c>
      <c r="G2025" s="6" t="s">
        <v>9308</v>
      </c>
      <c r="H2025" s="14" t="b">
        <v>0</v>
      </c>
      <c r="I2025" s="9" t="s">
        <v>9309</v>
      </c>
      <c r="J2025" s="10">
        <v>0.09459779</v>
      </c>
    </row>
    <row r="2026">
      <c r="A2026" s="6" t="s">
        <v>9310</v>
      </c>
      <c r="B2026" s="6" t="s">
        <v>1170</v>
      </c>
      <c r="C2026" s="7">
        <v>1.591287676E9</v>
      </c>
      <c r="D2026" s="8">
        <f t="shared" si="1"/>
        <v>43986.4731</v>
      </c>
      <c r="E2026" s="9" t="s">
        <v>1898</v>
      </c>
      <c r="F2026" s="9" t="s">
        <v>9311</v>
      </c>
      <c r="G2026" s="6" t="s">
        <v>9312</v>
      </c>
      <c r="H2026" s="14" t="b">
        <v>0</v>
      </c>
      <c r="I2026" s="9" t="s">
        <v>9313</v>
      </c>
      <c r="J2026" s="10">
        <v>0.09456547</v>
      </c>
    </row>
    <row r="2027">
      <c r="A2027" s="6" t="s">
        <v>9314</v>
      </c>
      <c r="B2027" s="6" t="s">
        <v>9315</v>
      </c>
      <c r="C2027" s="7">
        <v>1.591806116E9</v>
      </c>
      <c r="D2027" s="8">
        <f t="shared" si="1"/>
        <v>43992.47356</v>
      </c>
      <c r="E2027" s="6" t="s">
        <v>32</v>
      </c>
      <c r="F2027" s="9" t="s">
        <v>9316</v>
      </c>
      <c r="G2027" s="6" t="s">
        <v>9317</v>
      </c>
      <c r="H2027" s="14" t="b">
        <v>1</v>
      </c>
      <c r="I2027" s="9" t="s">
        <v>9316</v>
      </c>
      <c r="J2027" s="10">
        <v>0.09453815</v>
      </c>
    </row>
    <row r="2028">
      <c r="A2028" s="6" t="s">
        <v>9318</v>
      </c>
      <c r="B2028" s="6" t="s">
        <v>1170</v>
      </c>
      <c r="C2028" s="7">
        <v>1.591370815E9</v>
      </c>
      <c r="D2028" s="8">
        <f t="shared" si="1"/>
        <v>43987.43536</v>
      </c>
      <c r="E2028" s="6" t="s">
        <v>1171</v>
      </c>
      <c r="F2028" s="9" t="s">
        <v>9319</v>
      </c>
      <c r="G2028" s="6" t="s">
        <v>9320</v>
      </c>
      <c r="H2028" s="14" t="b">
        <v>0</v>
      </c>
      <c r="I2028" s="9" t="s">
        <v>9321</v>
      </c>
      <c r="J2028" s="10">
        <v>0.09451926</v>
      </c>
    </row>
    <row r="2029">
      <c r="A2029" s="6" t="s">
        <v>9322</v>
      </c>
      <c r="B2029" s="6" t="s">
        <v>925</v>
      </c>
      <c r="C2029" s="7">
        <v>1.591403842E9</v>
      </c>
      <c r="D2029" s="8">
        <f t="shared" si="1"/>
        <v>43987.81762</v>
      </c>
      <c r="E2029" s="9" t="s">
        <v>12</v>
      </c>
      <c r="F2029" s="9" t="s">
        <v>9323</v>
      </c>
      <c r="G2029" s="6" t="s">
        <v>9324</v>
      </c>
      <c r="H2029" s="14" t="b">
        <v>0</v>
      </c>
      <c r="I2029" s="9" t="s">
        <v>9325</v>
      </c>
      <c r="J2029" s="10">
        <v>0.09451173</v>
      </c>
    </row>
    <row r="2030">
      <c r="A2030" s="6" t="s">
        <v>9326</v>
      </c>
      <c r="B2030" s="6" t="s">
        <v>4453</v>
      </c>
      <c r="C2030" s="7">
        <v>1.591583233E9</v>
      </c>
      <c r="D2030" s="8">
        <f t="shared" si="1"/>
        <v>43989.8939</v>
      </c>
      <c r="E2030" s="9" t="s">
        <v>348</v>
      </c>
      <c r="F2030" s="9" t="s">
        <v>9327</v>
      </c>
      <c r="G2030" s="6" t="s">
        <v>9328</v>
      </c>
      <c r="H2030" s="14" t="b">
        <v>0</v>
      </c>
      <c r="I2030" s="9" t="s">
        <v>9329</v>
      </c>
      <c r="J2030" s="10">
        <v>0.09436514</v>
      </c>
    </row>
    <row r="2031">
      <c r="A2031" s="6" t="s">
        <v>9330</v>
      </c>
      <c r="B2031" s="6" t="s">
        <v>1257</v>
      </c>
      <c r="C2031" s="7">
        <v>1.592949763E9</v>
      </c>
      <c r="D2031" s="8">
        <f t="shared" si="1"/>
        <v>44005.71022</v>
      </c>
      <c r="E2031" s="9" t="s">
        <v>23</v>
      </c>
      <c r="F2031" s="9" t="s">
        <v>9331</v>
      </c>
      <c r="G2031" s="6" t="s">
        <v>9332</v>
      </c>
      <c r="H2031" s="14" t="b">
        <v>0</v>
      </c>
      <c r="I2031" s="9" t="s">
        <v>9333</v>
      </c>
      <c r="J2031" s="10">
        <v>0.09432831</v>
      </c>
    </row>
    <row r="2032">
      <c r="A2032" s="6" t="s">
        <v>9334</v>
      </c>
      <c r="B2032" s="6" t="s">
        <v>2093</v>
      </c>
      <c r="C2032" s="7">
        <v>1.59296573E9</v>
      </c>
      <c r="D2032" s="8">
        <f t="shared" si="1"/>
        <v>44005.89502</v>
      </c>
      <c r="E2032" s="9" t="s">
        <v>23</v>
      </c>
      <c r="F2032" s="9" t="s">
        <v>9335</v>
      </c>
      <c r="G2032" s="6" t="s">
        <v>9336</v>
      </c>
      <c r="H2032" s="14" t="b">
        <v>0</v>
      </c>
      <c r="I2032" s="9" t="s">
        <v>9337</v>
      </c>
      <c r="J2032" s="10">
        <v>0.09423835</v>
      </c>
    </row>
    <row r="2033">
      <c r="A2033" s="6" t="s">
        <v>9338</v>
      </c>
      <c r="B2033" s="6" t="s">
        <v>925</v>
      </c>
      <c r="C2033" s="7">
        <v>1.591154449E9</v>
      </c>
      <c r="D2033" s="8">
        <f t="shared" si="1"/>
        <v>43984.93112</v>
      </c>
      <c r="E2033" s="9" t="s">
        <v>17</v>
      </c>
      <c r="F2033" s="9" t="s">
        <v>9339</v>
      </c>
      <c r="G2033" s="6" t="s">
        <v>9340</v>
      </c>
      <c r="H2033" s="14" t="b">
        <v>0</v>
      </c>
      <c r="I2033" s="9" t="s">
        <v>8372</v>
      </c>
      <c r="J2033" s="10">
        <v>0.09414633</v>
      </c>
    </row>
    <row r="2034">
      <c r="A2034" s="6" t="s">
        <v>9341</v>
      </c>
      <c r="B2034" s="6" t="s">
        <v>9342</v>
      </c>
      <c r="C2034" s="7">
        <v>1.592609538E9</v>
      </c>
      <c r="D2034" s="8">
        <f t="shared" si="1"/>
        <v>44001.77243</v>
      </c>
      <c r="E2034" s="9" t="s">
        <v>23</v>
      </c>
      <c r="F2034" s="9" t="s">
        <v>9343</v>
      </c>
      <c r="G2034" s="6" t="s">
        <v>9344</v>
      </c>
      <c r="H2034" s="14" t="b">
        <v>0</v>
      </c>
      <c r="I2034" s="9" t="s">
        <v>9345</v>
      </c>
      <c r="J2034" s="10">
        <v>0.0941086</v>
      </c>
    </row>
    <row r="2035">
      <c r="A2035" s="6" t="s">
        <v>9346</v>
      </c>
      <c r="B2035" s="6" t="s">
        <v>1522</v>
      </c>
      <c r="C2035" s="7">
        <v>1.592007795E9</v>
      </c>
      <c r="D2035" s="8">
        <f t="shared" si="1"/>
        <v>43994.80781</v>
      </c>
      <c r="E2035" s="9" t="s">
        <v>23</v>
      </c>
      <c r="F2035" s="9" t="s">
        <v>9347</v>
      </c>
      <c r="G2035" s="6" t="s">
        <v>9348</v>
      </c>
      <c r="H2035" s="14" t="b">
        <v>0</v>
      </c>
      <c r="I2035" s="9" t="s">
        <v>9347</v>
      </c>
      <c r="J2035" s="10">
        <v>0.09404534</v>
      </c>
    </row>
    <row r="2036">
      <c r="A2036" s="6" t="s">
        <v>9349</v>
      </c>
      <c r="B2036" s="6" t="s">
        <v>9350</v>
      </c>
      <c r="C2036" s="7">
        <v>1.592170972E9</v>
      </c>
      <c r="D2036" s="8">
        <f t="shared" si="1"/>
        <v>43996.69644</v>
      </c>
      <c r="E2036" s="9" t="s">
        <v>111</v>
      </c>
      <c r="F2036" s="9" t="s">
        <v>9351</v>
      </c>
      <c r="G2036" s="6" t="s">
        <v>9352</v>
      </c>
      <c r="H2036" s="14" t="b">
        <v>0</v>
      </c>
      <c r="I2036" s="9" t="s">
        <v>9353</v>
      </c>
      <c r="J2036" s="10">
        <v>0.09393998</v>
      </c>
    </row>
    <row r="2037">
      <c r="A2037" s="6" t="s">
        <v>9354</v>
      </c>
      <c r="B2037" s="6" t="s">
        <v>9355</v>
      </c>
      <c r="C2037" s="7">
        <v>1.592488838E9</v>
      </c>
      <c r="D2037" s="8">
        <f t="shared" si="1"/>
        <v>44000.37544</v>
      </c>
      <c r="E2037" s="6" t="s">
        <v>32</v>
      </c>
      <c r="F2037" s="6" t="s">
        <v>9356</v>
      </c>
      <c r="G2037" s="6" t="s">
        <v>9357</v>
      </c>
      <c r="H2037" s="14" t="b">
        <v>1</v>
      </c>
      <c r="I2037" s="6" t="s">
        <v>9356</v>
      </c>
      <c r="J2037" s="10">
        <v>0.09391567</v>
      </c>
    </row>
    <row r="2038">
      <c r="A2038" s="6" t="s">
        <v>9358</v>
      </c>
      <c r="B2038" s="6" t="s">
        <v>5976</v>
      </c>
      <c r="C2038" s="7">
        <v>1.591075887E9</v>
      </c>
      <c r="D2038" s="8">
        <f t="shared" si="1"/>
        <v>43984.02184</v>
      </c>
      <c r="E2038" s="6" t="s">
        <v>32</v>
      </c>
      <c r="F2038" s="9" t="s">
        <v>9359</v>
      </c>
      <c r="G2038" s="6" t="s">
        <v>9360</v>
      </c>
      <c r="H2038" s="14" t="b">
        <v>1</v>
      </c>
      <c r="I2038" s="9" t="s">
        <v>9359</v>
      </c>
      <c r="J2038" s="10">
        <v>0.09379976</v>
      </c>
    </row>
    <row r="2039">
      <c r="A2039" s="6" t="s">
        <v>9361</v>
      </c>
      <c r="B2039" s="6" t="s">
        <v>1002</v>
      </c>
      <c r="C2039" s="7">
        <v>1.591708725E9</v>
      </c>
      <c r="D2039" s="8">
        <f t="shared" si="1"/>
        <v>43991.34635</v>
      </c>
      <c r="E2039" s="9" t="s">
        <v>23</v>
      </c>
      <c r="F2039" s="9" t="s">
        <v>9362</v>
      </c>
      <c r="G2039" s="6" t="s">
        <v>9363</v>
      </c>
      <c r="H2039" s="14" t="b">
        <v>0</v>
      </c>
      <c r="I2039" s="9" t="s">
        <v>9364</v>
      </c>
      <c r="J2039" s="10">
        <v>0.09371664</v>
      </c>
    </row>
    <row r="2040">
      <c r="A2040" s="6" t="s">
        <v>9365</v>
      </c>
      <c r="B2040" s="6" t="s">
        <v>1790</v>
      </c>
      <c r="C2040" s="7">
        <v>1.591952309E9</v>
      </c>
      <c r="D2040" s="8">
        <f t="shared" si="1"/>
        <v>43994.16561</v>
      </c>
      <c r="E2040" s="9" t="s">
        <v>17</v>
      </c>
      <c r="F2040" s="9" t="s">
        <v>9366</v>
      </c>
      <c r="G2040" s="6" t="s">
        <v>9367</v>
      </c>
      <c r="H2040" s="14" t="b">
        <v>0</v>
      </c>
      <c r="I2040" s="9" t="s">
        <v>9368</v>
      </c>
      <c r="J2040" s="10">
        <v>0.0936692</v>
      </c>
    </row>
    <row r="2041">
      <c r="A2041" s="6" t="s">
        <v>9369</v>
      </c>
      <c r="B2041" s="6" t="s">
        <v>886</v>
      </c>
      <c r="C2041" s="7">
        <v>1.591627003E9</v>
      </c>
      <c r="D2041" s="8">
        <f t="shared" si="1"/>
        <v>43990.4005</v>
      </c>
      <c r="E2041" s="6" t="s">
        <v>32</v>
      </c>
      <c r="F2041" s="9" t="s">
        <v>9370</v>
      </c>
      <c r="G2041" s="6" t="s">
        <v>9371</v>
      </c>
      <c r="H2041" s="14" t="b">
        <v>1</v>
      </c>
      <c r="I2041" s="9" t="s">
        <v>9370</v>
      </c>
      <c r="J2041" s="10">
        <v>0.09362552</v>
      </c>
    </row>
    <row r="2042">
      <c r="A2042" s="6" t="s">
        <v>9372</v>
      </c>
      <c r="B2042" s="6" t="s">
        <v>930</v>
      </c>
      <c r="C2042" s="7">
        <v>1.59347703E9</v>
      </c>
      <c r="D2042" s="8">
        <f t="shared" si="1"/>
        <v>44011.81285</v>
      </c>
      <c r="E2042" s="9" t="s">
        <v>413</v>
      </c>
      <c r="F2042" s="9" t="s">
        <v>9373</v>
      </c>
      <c r="G2042" s="6" t="s">
        <v>9374</v>
      </c>
      <c r="H2042" s="14" t="b">
        <v>0</v>
      </c>
      <c r="I2042" s="9" t="s">
        <v>9375</v>
      </c>
      <c r="J2042" s="10">
        <v>0.09354883</v>
      </c>
    </row>
    <row r="2043">
      <c r="A2043" s="6" t="s">
        <v>9376</v>
      </c>
      <c r="B2043" s="6" t="s">
        <v>2669</v>
      </c>
      <c r="C2043" s="7">
        <v>1.593297296E9</v>
      </c>
      <c r="D2043" s="8">
        <f t="shared" si="1"/>
        <v>44009.73259</v>
      </c>
      <c r="E2043" s="9" t="s">
        <v>353</v>
      </c>
      <c r="F2043" s="9" t="s">
        <v>9377</v>
      </c>
      <c r="G2043" s="6" t="s">
        <v>9378</v>
      </c>
      <c r="H2043" s="14" t="b">
        <v>0</v>
      </c>
      <c r="I2043" s="9" t="s">
        <v>9377</v>
      </c>
      <c r="J2043" s="10">
        <v>0.09351091</v>
      </c>
    </row>
    <row r="2044">
      <c r="A2044" s="6" t="s">
        <v>9379</v>
      </c>
      <c r="B2044" s="6" t="s">
        <v>991</v>
      </c>
      <c r="C2044" s="7">
        <v>1.591725976E9</v>
      </c>
      <c r="D2044" s="8">
        <f t="shared" si="1"/>
        <v>43991.54602</v>
      </c>
      <c r="E2044" s="9" t="s">
        <v>9380</v>
      </c>
      <c r="F2044" s="9" t="s">
        <v>9381</v>
      </c>
      <c r="G2044" s="6" t="s">
        <v>9382</v>
      </c>
      <c r="H2044" s="14" t="b">
        <v>0</v>
      </c>
      <c r="I2044" s="9" t="s">
        <v>9383</v>
      </c>
      <c r="J2044" s="10">
        <v>0.09342054</v>
      </c>
    </row>
    <row r="2045">
      <c r="A2045" s="6" t="s">
        <v>9384</v>
      </c>
      <c r="B2045" s="6" t="s">
        <v>991</v>
      </c>
      <c r="C2045" s="7">
        <v>1.592206408E9</v>
      </c>
      <c r="D2045" s="8">
        <f t="shared" si="1"/>
        <v>43997.10657</v>
      </c>
      <c r="E2045" s="9" t="s">
        <v>3960</v>
      </c>
      <c r="F2045" s="9" t="s">
        <v>9385</v>
      </c>
      <c r="G2045" s="6" t="s">
        <v>9386</v>
      </c>
      <c r="H2045" s="14" t="b">
        <v>0</v>
      </c>
      <c r="I2045" s="9" t="s">
        <v>9387</v>
      </c>
      <c r="J2045" s="10">
        <v>0.09313668</v>
      </c>
    </row>
    <row r="2046">
      <c r="A2046" s="6" t="s">
        <v>9388</v>
      </c>
      <c r="B2046" s="6" t="s">
        <v>2101</v>
      </c>
      <c r="C2046" s="7">
        <v>1.593094176E9</v>
      </c>
      <c r="D2046" s="8">
        <f t="shared" si="1"/>
        <v>44007.38167</v>
      </c>
      <c r="E2046" s="9" t="s">
        <v>23</v>
      </c>
      <c r="F2046" s="9" t="s">
        <v>9389</v>
      </c>
      <c r="G2046" s="6" t="s">
        <v>9390</v>
      </c>
      <c r="H2046" s="14" t="b">
        <v>0</v>
      </c>
      <c r="I2046" s="9" t="s">
        <v>9391</v>
      </c>
      <c r="J2046" s="10">
        <v>0.09303248</v>
      </c>
    </row>
    <row r="2047">
      <c r="A2047" s="6" t="s">
        <v>9392</v>
      </c>
      <c r="B2047" s="6" t="s">
        <v>9393</v>
      </c>
      <c r="C2047" s="7">
        <v>1.593459631E9</v>
      </c>
      <c r="D2047" s="8">
        <f t="shared" si="1"/>
        <v>44011.61147</v>
      </c>
      <c r="E2047" s="9" t="s">
        <v>23</v>
      </c>
      <c r="F2047" s="9" t="s">
        <v>9394</v>
      </c>
      <c r="G2047" s="6" t="s">
        <v>9395</v>
      </c>
      <c r="H2047" s="14" t="b">
        <v>0</v>
      </c>
      <c r="I2047" s="9" t="s">
        <v>9396</v>
      </c>
      <c r="J2047" s="10">
        <v>0.09301892</v>
      </c>
    </row>
    <row r="2048">
      <c r="A2048" s="6" t="s">
        <v>9397</v>
      </c>
      <c r="B2048" s="6" t="s">
        <v>2340</v>
      </c>
      <c r="C2048" s="7">
        <v>1.592501558E9</v>
      </c>
      <c r="D2048" s="8">
        <f t="shared" si="1"/>
        <v>44000.52266</v>
      </c>
      <c r="E2048" s="9" t="s">
        <v>1124</v>
      </c>
      <c r="F2048" s="9" t="s">
        <v>9398</v>
      </c>
      <c r="G2048" s="6" t="s">
        <v>9399</v>
      </c>
      <c r="H2048" s="14" t="b">
        <v>0</v>
      </c>
      <c r="I2048" s="9" t="s">
        <v>9400</v>
      </c>
      <c r="J2048" s="10">
        <v>0.09301289</v>
      </c>
    </row>
    <row r="2049">
      <c r="A2049" s="6" t="s">
        <v>9401</v>
      </c>
      <c r="B2049" s="6" t="s">
        <v>930</v>
      </c>
      <c r="C2049" s="7">
        <v>1.592614751E9</v>
      </c>
      <c r="D2049" s="8">
        <f t="shared" si="1"/>
        <v>44001.83277</v>
      </c>
      <c r="E2049" s="9" t="s">
        <v>413</v>
      </c>
      <c r="F2049" s="9" t="s">
        <v>9402</v>
      </c>
      <c r="G2049" s="6" t="s">
        <v>9403</v>
      </c>
      <c r="H2049" s="14" t="b">
        <v>0</v>
      </c>
      <c r="I2049" s="9" t="s">
        <v>9404</v>
      </c>
      <c r="J2049" s="10">
        <v>0.09296846</v>
      </c>
    </row>
    <row r="2050">
      <c r="A2050" s="6" t="s">
        <v>9405</v>
      </c>
      <c r="B2050" s="6" t="s">
        <v>890</v>
      </c>
      <c r="C2050" s="7">
        <v>1.593050878E9</v>
      </c>
      <c r="D2050" s="8">
        <f t="shared" si="1"/>
        <v>44006.88053</v>
      </c>
      <c r="E2050" s="9" t="s">
        <v>23</v>
      </c>
      <c r="F2050" s="9" t="s">
        <v>9406</v>
      </c>
      <c r="G2050" s="6" t="s">
        <v>9407</v>
      </c>
      <c r="H2050" s="14" t="b">
        <v>0</v>
      </c>
      <c r="I2050" s="9" t="s">
        <v>9408</v>
      </c>
      <c r="J2050" s="10">
        <v>0.09294888</v>
      </c>
    </row>
    <row r="2051">
      <c r="A2051" s="6" t="s">
        <v>9409</v>
      </c>
      <c r="B2051" s="6" t="s">
        <v>7371</v>
      </c>
      <c r="C2051" s="7">
        <v>1.592953399E9</v>
      </c>
      <c r="D2051" s="8">
        <f t="shared" si="1"/>
        <v>44005.7523</v>
      </c>
      <c r="E2051" s="6" t="s">
        <v>32</v>
      </c>
      <c r="F2051" s="9" t="s">
        <v>9410</v>
      </c>
      <c r="G2051" s="6" t="s">
        <v>9411</v>
      </c>
      <c r="H2051" s="14" t="b">
        <v>1</v>
      </c>
      <c r="I2051" s="9" t="s">
        <v>9410</v>
      </c>
      <c r="J2051" s="10">
        <v>0.0928648</v>
      </c>
    </row>
    <row r="2052">
      <c r="A2052" s="6" t="s">
        <v>9412</v>
      </c>
      <c r="B2052" s="6" t="s">
        <v>930</v>
      </c>
      <c r="C2052" s="7">
        <v>1.593381979E9</v>
      </c>
      <c r="D2052" s="8">
        <f t="shared" si="1"/>
        <v>44010.71272</v>
      </c>
      <c r="E2052" s="9" t="s">
        <v>413</v>
      </c>
      <c r="F2052" s="9" t="s">
        <v>9413</v>
      </c>
      <c r="G2052" s="6" t="s">
        <v>9414</v>
      </c>
      <c r="H2052" s="14" t="b">
        <v>0</v>
      </c>
      <c r="I2052" s="9" t="s">
        <v>9415</v>
      </c>
      <c r="J2052" s="10">
        <v>0.09274903</v>
      </c>
    </row>
    <row r="2053">
      <c r="A2053" s="6" t="s">
        <v>9416</v>
      </c>
      <c r="B2053" s="6" t="s">
        <v>3039</v>
      </c>
      <c r="C2053" s="7">
        <v>1.591674457E9</v>
      </c>
      <c r="D2053" s="8">
        <f t="shared" si="1"/>
        <v>43990.94973</v>
      </c>
      <c r="E2053" s="6" t="s">
        <v>32</v>
      </c>
      <c r="F2053" s="9" t="s">
        <v>9417</v>
      </c>
      <c r="G2053" s="6" t="s">
        <v>9418</v>
      </c>
      <c r="H2053" s="14" t="b">
        <v>1</v>
      </c>
      <c r="I2053" s="9" t="s">
        <v>9417</v>
      </c>
      <c r="J2053" s="10">
        <v>0.09271897</v>
      </c>
    </row>
    <row r="2054">
      <c r="A2054" s="6" t="s">
        <v>9419</v>
      </c>
      <c r="B2054" s="6" t="s">
        <v>4346</v>
      </c>
      <c r="C2054" s="7">
        <v>1.591103952E9</v>
      </c>
      <c r="D2054" s="8">
        <f t="shared" si="1"/>
        <v>43984.34667</v>
      </c>
      <c r="E2054" s="6" t="s">
        <v>32</v>
      </c>
      <c r="F2054" s="9" t="s">
        <v>9420</v>
      </c>
      <c r="G2054" s="6" t="s">
        <v>9421</v>
      </c>
      <c r="H2054" s="14" t="b">
        <v>1</v>
      </c>
      <c r="I2054" s="9" t="s">
        <v>9420</v>
      </c>
      <c r="J2054" s="10">
        <v>0.09270884</v>
      </c>
    </row>
    <row r="2055">
      <c r="A2055" s="6" t="s">
        <v>9422</v>
      </c>
      <c r="B2055" s="6" t="s">
        <v>1281</v>
      </c>
      <c r="C2055" s="7">
        <v>1.593087595E9</v>
      </c>
      <c r="D2055" s="8">
        <f t="shared" si="1"/>
        <v>44007.3055</v>
      </c>
      <c r="E2055" s="6" t="s">
        <v>32</v>
      </c>
      <c r="F2055" s="9" t="s">
        <v>9423</v>
      </c>
      <c r="G2055" s="6" t="s">
        <v>9424</v>
      </c>
      <c r="H2055" s="14" t="b">
        <v>1</v>
      </c>
      <c r="I2055" s="9" t="s">
        <v>9423</v>
      </c>
      <c r="J2055" s="10">
        <v>0.09270255</v>
      </c>
    </row>
    <row r="2056">
      <c r="A2056" s="6" t="s">
        <v>9425</v>
      </c>
      <c r="B2056" s="6" t="s">
        <v>872</v>
      </c>
      <c r="C2056" s="7">
        <v>1.591535648E9</v>
      </c>
      <c r="D2056" s="8">
        <f t="shared" si="1"/>
        <v>43989.34315</v>
      </c>
      <c r="E2056" s="9" t="s">
        <v>23</v>
      </c>
      <c r="F2056" s="9" t="s">
        <v>9426</v>
      </c>
      <c r="G2056" s="6" t="s">
        <v>9427</v>
      </c>
      <c r="H2056" s="14" t="b">
        <v>0</v>
      </c>
      <c r="I2056" s="9" t="s">
        <v>9428</v>
      </c>
      <c r="J2056" s="10">
        <v>0.0926998</v>
      </c>
    </row>
    <row r="2057">
      <c r="A2057" s="6" t="s">
        <v>9429</v>
      </c>
      <c r="B2057" s="6" t="s">
        <v>987</v>
      </c>
      <c r="C2057" s="7">
        <v>1.593511584E9</v>
      </c>
      <c r="D2057" s="8">
        <f t="shared" si="1"/>
        <v>44012.21278</v>
      </c>
      <c r="E2057" s="9" t="s">
        <v>23</v>
      </c>
      <c r="F2057" s="9" t="s">
        <v>9430</v>
      </c>
      <c r="G2057" s="6" t="s">
        <v>9431</v>
      </c>
      <c r="H2057" s="14" t="b">
        <v>0</v>
      </c>
      <c r="I2057" s="9" t="s">
        <v>9432</v>
      </c>
      <c r="J2057" s="10">
        <v>0.09264976</v>
      </c>
    </row>
    <row r="2058">
      <c r="A2058" s="6" t="s">
        <v>9433</v>
      </c>
      <c r="B2058" s="6" t="s">
        <v>1206</v>
      </c>
      <c r="C2058" s="7">
        <v>1.592683551E9</v>
      </c>
      <c r="D2058" s="8">
        <f t="shared" si="1"/>
        <v>44002.62906</v>
      </c>
      <c r="E2058" s="9" t="s">
        <v>723</v>
      </c>
      <c r="F2058" s="9" t="s">
        <v>9434</v>
      </c>
      <c r="G2058" s="6" t="s">
        <v>9435</v>
      </c>
      <c r="H2058" s="14" t="b">
        <v>0</v>
      </c>
      <c r="I2058" s="9" t="s">
        <v>9436</v>
      </c>
      <c r="J2058" s="10">
        <v>0.09262997</v>
      </c>
    </row>
    <row r="2059">
      <c r="A2059" s="6" t="s">
        <v>9437</v>
      </c>
      <c r="B2059" s="6" t="s">
        <v>9438</v>
      </c>
      <c r="C2059" s="7">
        <v>1.592886836E9</v>
      </c>
      <c r="D2059" s="8">
        <f t="shared" si="1"/>
        <v>44004.9819</v>
      </c>
      <c r="E2059" s="9" t="s">
        <v>9439</v>
      </c>
      <c r="F2059" s="9" t="s">
        <v>9440</v>
      </c>
      <c r="G2059" s="6" t="s">
        <v>9441</v>
      </c>
      <c r="H2059" s="14" t="b">
        <v>0</v>
      </c>
      <c r="I2059" s="9" t="s">
        <v>9442</v>
      </c>
      <c r="J2059" s="10">
        <v>0.09261053</v>
      </c>
    </row>
    <row r="2060">
      <c r="A2060" s="6" t="s">
        <v>9443</v>
      </c>
      <c r="B2060" s="6" t="s">
        <v>2603</v>
      </c>
      <c r="C2060" s="7">
        <v>1.592498723E9</v>
      </c>
      <c r="D2060" s="8">
        <f t="shared" si="1"/>
        <v>44000.48985</v>
      </c>
      <c r="E2060" s="9" t="s">
        <v>23</v>
      </c>
      <c r="F2060" s="9" t="s">
        <v>9444</v>
      </c>
      <c r="G2060" s="6" t="s">
        <v>9445</v>
      </c>
      <c r="H2060" s="14" t="b">
        <v>0</v>
      </c>
      <c r="I2060" s="9" t="s">
        <v>9446</v>
      </c>
      <c r="J2060" s="10">
        <v>0.09257752</v>
      </c>
    </row>
    <row r="2061">
      <c r="A2061" s="6" t="s">
        <v>9447</v>
      </c>
      <c r="B2061" s="6" t="s">
        <v>9448</v>
      </c>
      <c r="C2061" s="7">
        <v>1.593489533E9</v>
      </c>
      <c r="D2061" s="8">
        <f t="shared" si="1"/>
        <v>44011.95756</v>
      </c>
      <c r="E2061" s="6" t="s">
        <v>32</v>
      </c>
      <c r="F2061" s="9" t="s">
        <v>9449</v>
      </c>
      <c r="G2061" s="6" t="s">
        <v>9450</v>
      </c>
      <c r="H2061" s="14" t="b">
        <v>1</v>
      </c>
      <c r="I2061" s="9" t="s">
        <v>9449</v>
      </c>
      <c r="J2061" s="10">
        <v>0.09254768</v>
      </c>
    </row>
    <row r="2062">
      <c r="A2062" s="6" t="s">
        <v>9451</v>
      </c>
      <c r="B2062" s="6" t="s">
        <v>930</v>
      </c>
      <c r="C2062" s="7">
        <v>1.591753329E9</v>
      </c>
      <c r="D2062" s="8">
        <f t="shared" si="1"/>
        <v>43991.8626</v>
      </c>
      <c r="E2062" s="9" t="s">
        <v>17</v>
      </c>
      <c r="F2062" s="9" t="s">
        <v>9452</v>
      </c>
      <c r="G2062" s="6" t="s">
        <v>9453</v>
      </c>
      <c r="H2062" s="14" t="b">
        <v>0</v>
      </c>
      <c r="I2062" s="9" t="s">
        <v>9454</v>
      </c>
      <c r="J2062" s="10">
        <v>0.09253227</v>
      </c>
    </row>
    <row r="2063">
      <c r="A2063" s="5" t="s">
        <v>9455</v>
      </c>
      <c r="B2063" s="6" t="s">
        <v>9456</v>
      </c>
      <c r="C2063" s="7">
        <v>1.592516324E9</v>
      </c>
      <c r="D2063" s="8">
        <f t="shared" si="1"/>
        <v>44000.69356</v>
      </c>
      <c r="E2063" s="6" t="s">
        <v>32</v>
      </c>
      <c r="F2063" s="9" t="s">
        <v>9457</v>
      </c>
      <c r="G2063" s="6" t="s">
        <v>9458</v>
      </c>
      <c r="H2063" s="14" t="b">
        <v>1</v>
      </c>
      <c r="I2063" s="9" t="s">
        <v>9457</v>
      </c>
      <c r="J2063" s="10">
        <v>0.09226718</v>
      </c>
    </row>
    <row r="2064">
      <c r="A2064" s="6" t="s">
        <v>9459</v>
      </c>
      <c r="B2064" s="6" t="s">
        <v>2669</v>
      </c>
      <c r="C2064" s="7">
        <v>1.591135325E9</v>
      </c>
      <c r="D2064" s="8">
        <f t="shared" si="1"/>
        <v>43984.70978</v>
      </c>
      <c r="E2064" s="9" t="s">
        <v>9460</v>
      </c>
      <c r="F2064" s="9" t="s">
        <v>9461</v>
      </c>
      <c r="G2064" s="6" t="s">
        <v>9462</v>
      </c>
      <c r="H2064" s="14" t="b">
        <v>0</v>
      </c>
      <c r="I2064" s="9" t="s">
        <v>9463</v>
      </c>
      <c r="J2064" s="10">
        <v>0.09222425</v>
      </c>
    </row>
    <row r="2065">
      <c r="A2065" s="6" t="s">
        <v>9464</v>
      </c>
      <c r="B2065" s="6" t="s">
        <v>1239</v>
      </c>
      <c r="C2065" s="7">
        <v>1.592427603E9</v>
      </c>
      <c r="D2065" s="8">
        <f t="shared" si="1"/>
        <v>43999.6667</v>
      </c>
      <c r="E2065" s="9" t="s">
        <v>194</v>
      </c>
      <c r="F2065" s="9" t="s">
        <v>9465</v>
      </c>
      <c r="G2065" s="6" t="s">
        <v>9466</v>
      </c>
      <c r="H2065" s="14" t="b">
        <v>0</v>
      </c>
      <c r="I2065" s="9" t="s">
        <v>9467</v>
      </c>
      <c r="J2065" s="10">
        <v>0.09218817</v>
      </c>
    </row>
    <row r="2066">
      <c r="A2066" s="6" t="s">
        <v>9468</v>
      </c>
      <c r="B2066" s="6" t="s">
        <v>9469</v>
      </c>
      <c r="C2066" s="7">
        <v>1.593503945E9</v>
      </c>
      <c r="D2066" s="8">
        <f t="shared" si="1"/>
        <v>44012.12436</v>
      </c>
      <c r="E2066" s="6" t="s">
        <v>32</v>
      </c>
      <c r="F2066" s="9" t="s">
        <v>9470</v>
      </c>
      <c r="G2066" s="6" t="s">
        <v>9471</v>
      </c>
      <c r="H2066" s="14" t="b">
        <v>1</v>
      </c>
      <c r="I2066" s="11"/>
      <c r="J2066" s="10">
        <v>0.09211861</v>
      </c>
    </row>
    <row r="2067">
      <c r="A2067" s="6" t="s">
        <v>9472</v>
      </c>
      <c r="B2067" s="6" t="s">
        <v>4993</v>
      </c>
      <c r="C2067" s="7">
        <v>1.592238204E9</v>
      </c>
      <c r="D2067" s="8">
        <f t="shared" si="1"/>
        <v>43997.47458</v>
      </c>
      <c r="E2067" s="9" t="s">
        <v>17</v>
      </c>
      <c r="F2067" s="9" t="s">
        <v>9473</v>
      </c>
      <c r="G2067" s="6" t="s">
        <v>9474</v>
      </c>
      <c r="H2067" s="14" t="b">
        <v>0</v>
      </c>
      <c r="I2067" s="9" t="s">
        <v>9475</v>
      </c>
      <c r="J2067" s="10">
        <v>0.09208938</v>
      </c>
    </row>
    <row r="2068">
      <c r="A2068" s="5" t="s">
        <v>9476</v>
      </c>
      <c r="B2068" s="6" t="s">
        <v>987</v>
      </c>
      <c r="C2068" s="7">
        <v>1.591098653E9</v>
      </c>
      <c r="D2068" s="8">
        <f t="shared" si="1"/>
        <v>43984.28534</v>
      </c>
      <c r="E2068" s="9" t="s">
        <v>23</v>
      </c>
      <c r="F2068" s="9" t="s">
        <v>9477</v>
      </c>
      <c r="G2068" s="6" t="s">
        <v>9478</v>
      </c>
      <c r="H2068" s="14" t="b">
        <v>0</v>
      </c>
      <c r="I2068" s="9" t="s">
        <v>9479</v>
      </c>
      <c r="J2068" s="10">
        <v>0.09206699</v>
      </c>
    </row>
    <row r="2069">
      <c r="A2069" s="6" t="s">
        <v>9480</v>
      </c>
      <c r="B2069" s="6" t="s">
        <v>5400</v>
      </c>
      <c r="C2069" s="7">
        <v>1.591053393E9</v>
      </c>
      <c r="D2069" s="8">
        <f t="shared" si="1"/>
        <v>43983.76149</v>
      </c>
      <c r="E2069" s="9" t="s">
        <v>17</v>
      </c>
      <c r="F2069" s="9" t="s">
        <v>9481</v>
      </c>
      <c r="G2069" s="6" t="s">
        <v>9482</v>
      </c>
      <c r="H2069" s="14" t="b">
        <v>0</v>
      </c>
      <c r="I2069" s="9" t="s">
        <v>9483</v>
      </c>
      <c r="J2069" s="10">
        <v>0.0920546</v>
      </c>
    </row>
    <row r="2070">
      <c r="A2070" s="6" t="s">
        <v>9484</v>
      </c>
      <c r="B2070" s="6" t="s">
        <v>935</v>
      </c>
      <c r="C2070" s="7">
        <v>1.592249675E9</v>
      </c>
      <c r="D2070" s="8">
        <f t="shared" si="1"/>
        <v>43997.60735</v>
      </c>
      <c r="E2070" s="9" t="s">
        <v>1872</v>
      </c>
      <c r="F2070" s="9" t="s">
        <v>9485</v>
      </c>
      <c r="G2070" s="6" t="s">
        <v>9486</v>
      </c>
      <c r="H2070" s="14" t="b">
        <v>0</v>
      </c>
      <c r="I2070" s="9" t="s">
        <v>9487</v>
      </c>
      <c r="J2070" s="10">
        <v>0.0919647</v>
      </c>
    </row>
    <row r="2071">
      <c r="A2071" s="6" t="s">
        <v>9488</v>
      </c>
      <c r="B2071" s="6" t="s">
        <v>9489</v>
      </c>
      <c r="C2071" s="7">
        <v>1.591398601E9</v>
      </c>
      <c r="D2071" s="8">
        <f t="shared" si="1"/>
        <v>43987.75696</v>
      </c>
      <c r="E2071" s="6" t="s">
        <v>32</v>
      </c>
      <c r="F2071" s="9" t="s">
        <v>9490</v>
      </c>
      <c r="G2071" s="6" t="s">
        <v>9491</v>
      </c>
      <c r="H2071" s="14" t="b">
        <v>1</v>
      </c>
      <c r="I2071" s="9" t="s">
        <v>9490</v>
      </c>
      <c r="J2071" s="10">
        <v>0.09191075</v>
      </c>
    </row>
    <row r="2072">
      <c r="A2072" s="6" t="s">
        <v>9492</v>
      </c>
      <c r="B2072" s="6" t="s">
        <v>991</v>
      </c>
      <c r="C2072" s="7">
        <v>1.593202057E9</v>
      </c>
      <c r="D2072" s="8">
        <f t="shared" si="1"/>
        <v>44008.63029</v>
      </c>
      <c r="E2072" s="9" t="s">
        <v>12</v>
      </c>
      <c r="F2072" s="9" t="s">
        <v>9493</v>
      </c>
      <c r="G2072" s="6" t="s">
        <v>9494</v>
      </c>
      <c r="H2072" s="14" t="b">
        <v>0</v>
      </c>
      <c r="I2072" s="9" t="s">
        <v>9495</v>
      </c>
      <c r="J2072" s="10">
        <v>0.09183523</v>
      </c>
    </row>
    <row r="2073">
      <c r="A2073" s="6" t="s">
        <v>9496</v>
      </c>
      <c r="B2073" s="6" t="s">
        <v>2800</v>
      </c>
      <c r="C2073" s="7">
        <v>1.591809715E9</v>
      </c>
      <c r="D2073" s="8">
        <f t="shared" si="1"/>
        <v>43992.51522</v>
      </c>
      <c r="E2073" s="9" t="s">
        <v>17</v>
      </c>
      <c r="F2073" s="9" t="s">
        <v>9497</v>
      </c>
      <c r="G2073" s="6" t="s">
        <v>9498</v>
      </c>
      <c r="H2073" s="14" t="b">
        <v>0</v>
      </c>
      <c r="I2073" s="9" t="s">
        <v>9499</v>
      </c>
      <c r="J2073" s="10">
        <v>0.09165099</v>
      </c>
    </row>
    <row r="2074">
      <c r="A2074" s="6" t="s">
        <v>9500</v>
      </c>
      <c r="B2074" s="6" t="s">
        <v>1795</v>
      </c>
      <c r="C2074" s="7">
        <v>1.592516608E9</v>
      </c>
      <c r="D2074" s="8">
        <f t="shared" si="1"/>
        <v>44000.69685</v>
      </c>
      <c r="E2074" s="6" t="s">
        <v>32</v>
      </c>
      <c r="F2074" s="9" t="s">
        <v>9501</v>
      </c>
      <c r="G2074" s="6" t="s">
        <v>9502</v>
      </c>
      <c r="H2074" s="14" t="b">
        <v>1</v>
      </c>
      <c r="I2074" s="9" t="s">
        <v>9501</v>
      </c>
      <c r="J2074" s="10">
        <v>0.09153412</v>
      </c>
    </row>
    <row r="2075">
      <c r="A2075" s="6" t="s">
        <v>9503</v>
      </c>
      <c r="B2075" s="6" t="s">
        <v>968</v>
      </c>
      <c r="C2075" s="7">
        <v>1.591132453E9</v>
      </c>
      <c r="D2075" s="8">
        <f t="shared" si="1"/>
        <v>43984.67654</v>
      </c>
      <c r="E2075" s="9" t="s">
        <v>23</v>
      </c>
      <c r="F2075" s="9" t="s">
        <v>9504</v>
      </c>
      <c r="G2075" s="6" t="s">
        <v>9505</v>
      </c>
      <c r="H2075" s="14" t="b">
        <v>0</v>
      </c>
      <c r="I2075" s="9" t="s">
        <v>9506</v>
      </c>
      <c r="J2075" s="10">
        <v>0.09129573</v>
      </c>
    </row>
    <row r="2076">
      <c r="A2076" s="5" t="s">
        <v>9507</v>
      </c>
      <c r="B2076" s="6" t="s">
        <v>4993</v>
      </c>
      <c r="C2076" s="7">
        <v>1.591656276E9</v>
      </c>
      <c r="D2076" s="8">
        <f t="shared" si="1"/>
        <v>43990.73931</v>
      </c>
      <c r="E2076" s="9" t="s">
        <v>17</v>
      </c>
      <c r="F2076" s="9" t="s">
        <v>9508</v>
      </c>
      <c r="G2076" s="6" t="s">
        <v>9509</v>
      </c>
      <c r="H2076" s="14" t="b">
        <v>0</v>
      </c>
      <c r="I2076" s="9" t="s">
        <v>9510</v>
      </c>
      <c r="J2076" s="10">
        <v>0.09105343</v>
      </c>
    </row>
    <row r="2077">
      <c r="A2077" s="5" t="s">
        <v>9511</v>
      </c>
      <c r="B2077" s="6" t="s">
        <v>939</v>
      </c>
      <c r="C2077" s="7">
        <v>1.59249672E9</v>
      </c>
      <c r="D2077" s="8">
        <f t="shared" si="1"/>
        <v>44000.46667</v>
      </c>
      <c r="E2077" s="9" t="s">
        <v>274</v>
      </c>
      <c r="F2077" s="9" t="s">
        <v>9512</v>
      </c>
      <c r="G2077" s="6" t="s">
        <v>9513</v>
      </c>
      <c r="H2077" s="14" t="b">
        <v>0</v>
      </c>
      <c r="I2077" s="9" t="s">
        <v>9514</v>
      </c>
      <c r="J2077" s="10">
        <v>0.0908438</v>
      </c>
    </row>
    <row r="2078">
      <c r="A2078" s="6" t="s">
        <v>9515</v>
      </c>
      <c r="B2078" s="6" t="s">
        <v>3014</v>
      </c>
      <c r="C2078" s="7">
        <v>1.591130553E9</v>
      </c>
      <c r="D2078" s="8">
        <f t="shared" si="1"/>
        <v>43984.65455</v>
      </c>
      <c r="E2078" s="9" t="s">
        <v>1857</v>
      </c>
      <c r="F2078" s="9" t="s">
        <v>9516</v>
      </c>
      <c r="G2078" s="6" t="s">
        <v>9517</v>
      </c>
      <c r="H2078" s="14" t="b">
        <v>0</v>
      </c>
      <c r="I2078" s="9" t="s">
        <v>9518</v>
      </c>
      <c r="J2078" s="10">
        <v>0.090831</v>
      </c>
    </row>
    <row r="2079">
      <c r="A2079" s="6" t="s">
        <v>9519</v>
      </c>
      <c r="B2079" s="6" t="s">
        <v>9520</v>
      </c>
      <c r="C2079" s="7">
        <v>1.591803691E9</v>
      </c>
      <c r="D2079" s="8">
        <f t="shared" si="1"/>
        <v>43992.4455</v>
      </c>
      <c r="E2079" s="6" t="s">
        <v>32</v>
      </c>
      <c r="F2079" s="9" t="s">
        <v>9521</v>
      </c>
      <c r="G2079" s="6" t="s">
        <v>9522</v>
      </c>
      <c r="H2079" s="14" t="b">
        <v>1</v>
      </c>
      <c r="I2079" s="9" t="s">
        <v>9521</v>
      </c>
      <c r="J2079" s="10">
        <v>0.09071598</v>
      </c>
    </row>
    <row r="2080">
      <c r="A2080" s="6" t="s">
        <v>9523</v>
      </c>
      <c r="B2080" s="6" t="s">
        <v>930</v>
      </c>
      <c r="C2080" s="7">
        <v>1.593553915E9</v>
      </c>
      <c r="D2080" s="8">
        <f t="shared" si="1"/>
        <v>44012.70272</v>
      </c>
      <c r="E2080" s="9" t="s">
        <v>413</v>
      </c>
      <c r="F2080" s="9" t="s">
        <v>9524</v>
      </c>
      <c r="G2080" s="6" t="s">
        <v>9525</v>
      </c>
      <c r="H2080" s="14" t="b">
        <v>0</v>
      </c>
      <c r="I2080" s="9" t="s">
        <v>9526</v>
      </c>
      <c r="J2080" s="10">
        <v>0.09067483</v>
      </c>
    </row>
    <row r="2081">
      <c r="A2081" s="5" t="s">
        <v>9527</v>
      </c>
      <c r="B2081" s="6" t="s">
        <v>1148</v>
      </c>
      <c r="C2081" s="7">
        <v>1.59130033E9</v>
      </c>
      <c r="D2081" s="8">
        <f t="shared" si="1"/>
        <v>43986.61956</v>
      </c>
      <c r="E2081" s="9" t="s">
        <v>3451</v>
      </c>
      <c r="F2081" s="9" t="s">
        <v>9528</v>
      </c>
      <c r="G2081" s="6" t="s">
        <v>9529</v>
      </c>
      <c r="H2081" s="14" t="b">
        <v>0</v>
      </c>
      <c r="I2081" s="9" t="s">
        <v>9530</v>
      </c>
      <c r="J2081" s="10">
        <v>0.09066305</v>
      </c>
    </row>
    <row r="2082">
      <c r="A2082" s="6" t="s">
        <v>9531</v>
      </c>
      <c r="B2082" s="6" t="s">
        <v>9532</v>
      </c>
      <c r="C2082" s="7">
        <v>1.59176657E9</v>
      </c>
      <c r="D2082" s="8">
        <f t="shared" si="1"/>
        <v>43992.01586</v>
      </c>
      <c r="E2082" s="9" t="s">
        <v>23</v>
      </c>
      <c r="F2082" s="9" t="s">
        <v>9533</v>
      </c>
      <c r="G2082" s="6" t="s">
        <v>9534</v>
      </c>
      <c r="H2082" s="14" t="b">
        <v>0</v>
      </c>
      <c r="I2082" s="9" t="s">
        <v>9535</v>
      </c>
      <c r="J2082" s="10">
        <v>0.09064963</v>
      </c>
    </row>
    <row r="2083">
      <c r="A2083" s="6" t="s">
        <v>9536</v>
      </c>
      <c r="B2083" s="6" t="s">
        <v>5264</v>
      </c>
      <c r="C2083" s="7">
        <v>1.593119581E9</v>
      </c>
      <c r="D2083" s="8">
        <f t="shared" si="1"/>
        <v>44007.67571</v>
      </c>
      <c r="E2083" s="9" t="s">
        <v>618</v>
      </c>
      <c r="F2083" s="9" t="s">
        <v>9537</v>
      </c>
      <c r="G2083" s="6" t="s">
        <v>9538</v>
      </c>
      <c r="H2083" s="14" t="b">
        <v>0</v>
      </c>
      <c r="I2083" s="9" t="s">
        <v>9539</v>
      </c>
      <c r="J2083" s="10">
        <v>0.09061109</v>
      </c>
    </row>
    <row r="2084">
      <c r="A2084" s="6" t="s">
        <v>9540</v>
      </c>
      <c r="B2084" s="6" t="s">
        <v>1522</v>
      </c>
      <c r="C2084" s="7">
        <v>1.592693202E9</v>
      </c>
      <c r="D2084" s="8">
        <f t="shared" si="1"/>
        <v>44002.74076</v>
      </c>
      <c r="E2084" s="9" t="s">
        <v>23</v>
      </c>
      <c r="F2084" s="9" t="s">
        <v>9541</v>
      </c>
      <c r="G2084" s="6" t="s">
        <v>9542</v>
      </c>
      <c r="H2084" s="14" t="b">
        <v>0</v>
      </c>
      <c r="I2084" s="9" t="s">
        <v>9543</v>
      </c>
      <c r="J2084" s="10">
        <v>0.09054673</v>
      </c>
    </row>
    <row r="2085">
      <c r="A2085" s="6" t="s">
        <v>9544</v>
      </c>
      <c r="B2085" s="6" t="s">
        <v>9545</v>
      </c>
      <c r="C2085" s="7">
        <v>1.591904351E9</v>
      </c>
      <c r="D2085" s="8">
        <f t="shared" si="1"/>
        <v>43993.61054</v>
      </c>
      <c r="E2085" s="9" t="s">
        <v>1124</v>
      </c>
      <c r="F2085" s="9" t="s">
        <v>9546</v>
      </c>
      <c r="G2085" s="6" t="s">
        <v>9547</v>
      </c>
      <c r="H2085" s="14" t="b">
        <v>0</v>
      </c>
      <c r="I2085" s="9" t="s">
        <v>9548</v>
      </c>
      <c r="J2085" s="10">
        <v>0.0904341</v>
      </c>
    </row>
    <row r="2086">
      <c r="A2086" s="6" t="s">
        <v>9549</v>
      </c>
      <c r="B2086" s="6" t="s">
        <v>3469</v>
      </c>
      <c r="C2086" s="7">
        <v>1.593534202E9</v>
      </c>
      <c r="D2086" s="8">
        <f t="shared" si="1"/>
        <v>44012.47456</v>
      </c>
      <c r="E2086" s="9" t="s">
        <v>111</v>
      </c>
      <c r="F2086" s="9" t="s">
        <v>9550</v>
      </c>
      <c r="G2086" s="6" t="s">
        <v>9551</v>
      </c>
      <c r="H2086" s="14" t="b">
        <v>0</v>
      </c>
      <c r="I2086" s="9" t="s">
        <v>9552</v>
      </c>
      <c r="J2086" s="10">
        <v>0.09027766</v>
      </c>
    </row>
    <row r="2087">
      <c r="A2087" s="6" t="s">
        <v>9553</v>
      </c>
      <c r="B2087" s="6" t="s">
        <v>9554</v>
      </c>
      <c r="C2087" s="7">
        <v>1.592813886E9</v>
      </c>
      <c r="D2087" s="8">
        <f t="shared" si="1"/>
        <v>44004.13757</v>
      </c>
      <c r="E2087" s="6" t="s">
        <v>32</v>
      </c>
      <c r="F2087" s="9" t="s">
        <v>9555</v>
      </c>
      <c r="G2087" s="6" t="s">
        <v>9556</v>
      </c>
      <c r="H2087" s="14" t="b">
        <v>1</v>
      </c>
      <c r="I2087" s="9" t="s">
        <v>9555</v>
      </c>
      <c r="J2087" s="10">
        <v>0.09016477</v>
      </c>
    </row>
    <row r="2088">
      <c r="A2088" s="6" t="s">
        <v>9557</v>
      </c>
      <c r="B2088" s="6" t="s">
        <v>1007</v>
      </c>
      <c r="C2088" s="7">
        <v>1.591212655E9</v>
      </c>
      <c r="D2088" s="8">
        <f t="shared" si="1"/>
        <v>43985.6048</v>
      </c>
      <c r="E2088" s="9" t="s">
        <v>17</v>
      </c>
      <c r="F2088" s="9" t="s">
        <v>9558</v>
      </c>
      <c r="G2088" s="6" t="s">
        <v>9559</v>
      </c>
      <c r="H2088" s="14" t="b">
        <v>0</v>
      </c>
      <c r="I2088" s="9" t="s">
        <v>9560</v>
      </c>
      <c r="J2088" s="10">
        <v>0.09015689</v>
      </c>
    </row>
    <row r="2089">
      <c r="A2089" s="6" t="s">
        <v>9561</v>
      </c>
      <c r="B2089" s="6" t="s">
        <v>9562</v>
      </c>
      <c r="C2089" s="7">
        <v>1.5926231E9</v>
      </c>
      <c r="D2089" s="8">
        <f t="shared" si="1"/>
        <v>44001.9294</v>
      </c>
      <c r="E2089" s="9" t="s">
        <v>23</v>
      </c>
      <c r="F2089" s="9" t="s">
        <v>9563</v>
      </c>
      <c r="G2089" s="6" t="s">
        <v>9564</v>
      </c>
      <c r="H2089" s="14" t="b">
        <v>0</v>
      </c>
      <c r="I2089" s="9" t="s">
        <v>9565</v>
      </c>
      <c r="J2089" s="10">
        <v>0.09007877</v>
      </c>
    </row>
    <row r="2090">
      <c r="A2090" s="6" t="s">
        <v>9566</v>
      </c>
      <c r="B2090" s="6" t="s">
        <v>2260</v>
      </c>
      <c r="C2090" s="7">
        <v>1.593323776E9</v>
      </c>
      <c r="D2090" s="8">
        <f t="shared" si="1"/>
        <v>44010.03907</v>
      </c>
      <c r="E2090" s="9" t="s">
        <v>12</v>
      </c>
      <c r="F2090" s="9" t="s">
        <v>9567</v>
      </c>
      <c r="G2090" s="6" t="s">
        <v>9568</v>
      </c>
      <c r="H2090" s="14" t="b">
        <v>0</v>
      </c>
      <c r="I2090" s="9" t="s">
        <v>9567</v>
      </c>
      <c r="J2090" s="10">
        <v>0.08986982</v>
      </c>
    </row>
    <row r="2091">
      <c r="A2091" s="6" t="s">
        <v>9569</v>
      </c>
      <c r="B2091" s="6" t="s">
        <v>1372</v>
      </c>
      <c r="C2091" s="7">
        <v>1.591472757E9</v>
      </c>
      <c r="D2091" s="8">
        <f t="shared" si="1"/>
        <v>43988.61524</v>
      </c>
      <c r="E2091" s="9" t="s">
        <v>17</v>
      </c>
      <c r="F2091" s="9" t="s">
        <v>9570</v>
      </c>
      <c r="G2091" s="6" t="s">
        <v>9571</v>
      </c>
      <c r="H2091" s="14" t="b">
        <v>0</v>
      </c>
      <c r="I2091" s="9" t="s">
        <v>9572</v>
      </c>
      <c r="J2091" s="10">
        <v>0.08980238</v>
      </c>
    </row>
    <row r="2092">
      <c r="A2092" s="6" t="s">
        <v>9573</v>
      </c>
      <c r="B2092" s="6" t="s">
        <v>1057</v>
      </c>
      <c r="C2092" s="7">
        <v>1.591300736E9</v>
      </c>
      <c r="D2092" s="8">
        <f t="shared" si="1"/>
        <v>43986.62426</v>
      </c>
      <c r="E2092" s="9" t="s">
        <v>6459</v>
      </c>
      <c r="F2092" s="9" t="s">
        <v>9574</v>
      </c>
      <c r="G2092" s="6" t="s">
        <v>9575</v>
      </c>
      <c r="H2092" s="14" t="b">
        <v>0</v>
      </c>
      <c r="I2092" s="9" t="s">
        <v>9576</v>
      </c>
      <c r="J2092" s="10">
        <v>0.08950058</v>
      </c>
    </row>
    <row r="2093">
      <c r="A2093" s="6" t="s">
        <v>9577</v>
      </c>
      <c r="B2093" s="6" t="s">
        <v>3108</v>
      </c>
      <c r="C2093" s="7">
        <v>1.593180483E9</v>
      </c>
      <c r="D2093" s="8">
        <f t="shared" si="1"/>
        <v>44008.38059</v>
      </c>
      <c r="E2093" s="6" t="s">
        <v>32</v>
      </c>
      <c r="F2093" s="9" t="s">
        <v>9578</v>
      </c>
      <c r="G2093" s="6" t="s">
        <v>9579</v>
      </c>
      <c r="H2093" s="14" t="b">
        <v>1</v>
      </c>
      <c r="I2093" s="9" t="s">
        <v>9578</v>
      </c>
      <c r="J2093" s="10">
        <v>0.08945533</v>
      </c>
    </row>
    <row r="2094">
      <c r="A2094" s="6" t="s">
        <v>9580</v>
      </c>
      <c r="B2094" s="6" t="s">
        <v>2916</v>
      </c>
      <c r="C2094" s="7">
        <v>1.593472636E9</v>
      </c>
      <c r="D2094" s="8">
        <f t="shared" si="1"/>
        <v>44011.76199</v>
      </c>
      <c r="E2094" s="9" t="s">
        <v>9581</v>
      </c>
      <c r="F2094" s="9" t="s">
        <v>9582</v>
      </c>
      <c r="G2094" s="6" t="s">
        <v>9583</v>
      </c>
      <c r="H2094" s="14" t="b">
        <v>0</v>
      </c>
      <c r="I2094" s="9" t="s">
        <v>9584</v>
      </c>
      <c r="J2094" s="10">
        <v>0.08943678</v>
      </c>
    </row>
    <row r="2095">
      <c r="A2095" s="6" t="s">
        <v>9585</v>
      </c>
      <c r="B2095" s="6" t="s">
        <v>7371</v>
      </c>
      <c r="C2095" s="7">
        <v>1.592952579E9</v>
      </c>
      <c r="D2095" s="8">
        <f t="shared" si="1"/>
        <v>44005.74281</v>
      </c>
      <c r="E2095" s="6" t="s">
        <v>32</v>
      </c>
      <c r="F2095" s="9" t="s">
        <v>9586</v>
      </c>
      <c r="G2095" s="6" t="s">
        <v>9587</v>
      </c>
      <c r="H2095" s="14" t="b">
        <v>1</v>
      </c>
      <c r="I2095" s="9" t="s">
        <v>9586</v>
      </c>
      <c r="J2095" s="10">
        <v>0.08936413</v>
      </c>
    </row>
    <row r="2096">
      <c r="A2096" s="6" t="s">
        <v>9588</v>
      </c>
      <c r="B2096" s="6" t="s">
        <v>1067</v>
      </c>
      <c r="C2096" s="7">
        <v>1.591270165E9</v>
      </c>
      <c r="D2096" s="8">
        <f t="shared" si="1"/>
        <v>43986.27043</v>
      </c>
      <c r="E2096" s="9" t="s">
        <v>12</v>
      </c>
      <c r="F2096" s="9" t="s">
        <v>9589</v>
      </c>
      <c r="G2096" s="6" t="s">
        <v>9590</v>
      </c>
      <c r="H2096" s="14" t="b">
        <v>0</v>
      </c>
      <c r="I2096" s="9" t="s">
        <v>9591</v>
      </c>
      <c r="J2096" s="10">
        <v>0.08935373</v>
      </c>
    </row>
    <row r="2097">
      <c r="A2097" s="6" t="s">
        <v>9592</v>
      </c>
      <c r="B2097" s="6" t="s">
        <v>2669</v>
      </c>
      <c r="C2097" s="7">
        <v>1.591760491E9</v>
      </c>
      <c r="D2097" s="8">
        <f t="shared" si="1"/>
        <v>43991.9455</v>
      </c>
      <c r="E2097" s="9" t="s">
        <v>9593</v>
      </c>
      <c r="F2097" s="9" t="s">
        <v>9594</v>
      </c>
      <c r="G2097" s="6" t="s">
        <v>9595</v>
      </c>
      <c r="H2097" s="14" t="b">
        <v>0</v>
      </c>
      <c r="I2097" s="9" t="s">
        <v>9596</v>
      </c>
      <c r="J2097" s="10">
        <v>0.08927328</v>
      </c>
    </row>
    <row r="2098">
      <c r="A2098" s="6" t="s">
        <v>9597</v>
      </c>
      <c r="B2098" s="6" t="s">
        <v>930</v>
      </c>
      <c r="C2098" s="7">
        <v>1.593021726E9</v>
      </c>
      <c r="D2098" s="8">
        <f t="shared" si="1"/>
        <v>44006.54313</v>
      </c>
      <c r="E2098" s="9" t="s">
        <v>353</v>
      </c>
      <c r="F2098" s="9" t="s">
        <v>9598</v>
      </c>
      <c r="G2098" s="6" t="s">
        <v>9599</v>
      </c>
      <c r="H2098" s="14" t="b">
        <v>0</v>
      </c>
      <c r="I2098" s="9" t="s">
        <v>9600</v>
      </c>
      <c r="J2098" s="10">
        <v>0.08913396</v>
      </c>
    </row>
    <row r="2099">
      <c r="A2099" s="6" t="s">
        <v>9601</v>
      </c>
      <c r="B2099" s="6" t="s">
        <v>1007</v>
      </c>
      <c r="C2099" s="7">
        <v>1.592840906E9</v>
      </c>
      <c r="D2099" s="8">
        <f t="shared" si="1"/>
        <v>44004.4503</v>
      </c>
      <c r="E2099" s="6" t="s">
        <v>1008</v>
      </c>
      <c r="F2099" s="9" t="s">
        <v>9602</v>
      </c>
      <c r="G2099" s="6" t="s">
        <v>9603</v>
      </c>
      <c r="H2099" s="14" t="b">
        <v>0</v>
      </c>
      <c r="I2099" s="9" t="s">
        <v>9604</v>
      </c>
      <c r="J2099" s="10">
        <v>0.08897676</v>
      </c>
    </row>
    <row r="2100">
      <c r="A2100" s="6" t="s">
        <v>9605</v>
      </c>
      <c r="B2100" s="6" t="s">
        <v>987</v>
      </c>
      <c r="C2100" s="7">
        <v>1.593452754E9</v>
      </c>
      <c r="D2100" s="8">
        <f t="shared" si="1"/>
        <v>44011.53188</v>
      </c>
      <c r="E2100" s="9" t="s">
        <v>23</v>
      </c>
      <c r="F2100" s="9" t="s">
        <v>9606</v>
      </c>
      <c r="G2100" s="6" t="s">
        <v>9607</v>
      </c>
      <c r="H2100" s="14" t="b">
        <v>0</v>
      </c>
      <c r="I2100" s="9" t="s">
        <v>9608</v>
      </c>
      <c r="J2100" s="10">
        <v>0.08890289</v>
      </c>
    </row>
    <row r="2101">
      <c r="A2101" s="6" t="s">
        <v>9609</v>
      </c>
      <c r="B2101" s="6" t="s">
        <v>3673</v>
      </c>
      <c r="C2101" s="7">
        <v>1.591821618E9</v>
      </c>
      <c r="D2101" s="8">
        <f t="shared" si="1"/>
        <v>43992.65299</v>
      </c>
      <c r="E2101" s="9" t="s">
        <v>353</v>
      </c>
      <c r="F2101" s="9" t="s">
        <v>9610</v>
      </c>
      <c r="G2101" s="6" t="s">
        <v>9611</v>
      </c>
      <c r="H2101" s="14" t="b">
        <v>0</v>
      </c>
      <c r="I2101" s="9" t="s">
        <v>5436</v>
      </c>
      <c r="J2101" s="10">
        <v>0.08888954</v>
      </c>
    </row>
    <row r="2102">
      <c r="A2102" s="6" t="s">
        <v>9612</v>
      </c>
      <c r="B2102" s="6" t="s">
        <v>930</v>
      </c>
      <c r="C2102" s="7">
        <v>1.592340151E9</v>
      </c>
      <c r="D2102" s="8">
        <f t="shared" si="1"/>
        <v>43998.65453</v>
      </c>
      <c r="E2102" s="9" t="s">
        <v>194</v>
      </c>
      <c r="F2102" s="9" t="s">
        <v>9613</v>
      </c>
      <c r="G2102" s="6" t="s">
        <v>9614</v>
      </c>
      <c r="H2102" s="14" t="b">
        <v>0</v>
      </c>
      <c r="I2102" s="9" t="s">
        <v>9615</v>
      </c>
      <c r="J2102" s="10">
        <v>0.08857302</v>
      </c>
    </row>
    <row r="2103">
      <c r="A2103" s="5" t="s">
        <v>9616</v>
      </c>
      <c r="B2103" s="6" t="s">
        <v>9617</v>
      </c>
      <c r="C2103" s="7">
        <v>1.592493559E9</v>
      </c>
      <c r="D2103" s="8">
        <f t="shared" si="1"/>
        <v>44000.43008</v>
      </c>
      <c r="E2103" s="9" t="s">
        <v>194</v>
      </c>
      <c r="F2103" s="9" t="s">
        <v>9618</v>
      </c>
      <c r="G2103" s="6" t="s">
        <v>9619</v>
      </c>
      <c r="H2103" s="14" t="b">
        <v>0</v>
      </c>
      <c r="I2103" s="9" t="s">
        <v>9620</v>
      </c>
      <c r="J2103" s="10">
        <v>0.08844822</v>
      </c>
    </row>
    <row r="2104">
      <c r="A2104" s="6" t="s">
        <v>9621</v>
      </c>
      <c r="B2104" s="6" t="s">
        <v>1156</v>
      </c>
      <c r="C2104" s="7">
        <v>1.592089196E9</v>
      </c>
      <c r="D2104" s="8">
        <f t="shared" si="1"/>
        <v>43995.74995</v>
      </c>
      <c r="E2104" s="6" t="s">
        <v>32</v>
      </c>
      <c r="F2104" s="9" t="s">
        <v>9622</v>
      </c>
      <c r="G2104" s="6" t="s">
        <v>9623</v>
      </c>
      <c r="H2104" s="14" t="b">
        <v>1</v>
      </c>
      <c r="I2104" s="9" t="s">
        <v>9622</v>
      </c>
      <c r="J2104" s="10">
        <v>0.08833963</v>
      </c>
    </row>
    <row r="2105">
      <c r="A2105" s="6" t="s">
        <v>9624</v>
      </c>
      <c r="B2105" s="6" t="s">
        <v>930</v>
      </c>
      <c r="C2105" s="7">
        <v>1.591842545E9</v>
      </c>
      <c r="D2105" s="8">
        <f t="shared" si="1"/>
        <v>43992.8952</v>
      </c>
      <c r="E2105" s="9" t="s">
        <v>9625</v>
      </c>
      <c r="F2105" s="9" t="s">
        <v>9626</v>
      </c>
      <c r="G2105" s="6" t="s">
        <v>9627</v>
      </c>
      <c r="H2105" s="14" t="b">
        <v>0</v>
      </c>
      <c r="I2105" s="9" t="s">
        <v>9628</v>
      </c>
      <c r="J2105" s="10">
        <v>0.0883069</v>
      </c>
    </row>
    <row r="2106">
      <c r="A2106" s="5" t="s">
        <v>9629</v>
      </c>
      <c r="B2106" s="6" t="s">
        <v>5788</v>
      </c>
      <c r="C2106" s="7">
        <v>1.592426939E9</v>
      </c>
      <c r="D2106" s="8">
        <f t="shared" si="1"/>
        <v>43999.65902</v>
      </c>
      <c r="E2106" s="6" t="s">
        <v>32</v>
      </c>
      <c r="F2106" s="9" t="s">
        <v>9630</v>
      </c>
      <c r="G2106" s="6" t="s">
        <v>9631</v>
      </c>
      <c r="H2106" s="14" t="b">
        <v>1</v>
      </c>
      <c r="I2106" s="9" t="s">
        <v>9630</v>
      </c>
      <c r="J2106" s="10">
        <v>0.08817627</v>
      </c>
    </row>
    <row r="2107">
      <c r="A2107" s="6" t="s">
        <v>9632</v>
      </c>
      <c r="B2107" s="6" t="s">
        <v>1187</v>
      </c>
      <c r="C2107" s="7">
        <v>1.591977892E9</v>
      </c>
      <c r="D2107" s="8">
        <f t="shared" si="1"/>
        <v>43994.46171</v>
      </c>
      <c r="E2107" s="9" t="s">
        <v>23</v>
      </c>
      <c r="F2107" s="9" t="s">
        <v>9633</v>
      </c>
      <c r="G2107" s="6" t="s">
        <v>9634</v>
      </c>
      <c r="H2107" s="14" t="b">
        <v>0</v>
      </c>
      <c r="I2107" s="9" t="s">
        <v>9633</v>
      </c>
      <c r="J2107" s="10">
        <v>0.08812855</v>
      </c>
    </row>
    <row r="2108">
      <c r="A2108" s="6" t="s">
        <v>9635</v>
      </c>
      <c r="B2108" s="6" t="s">
        <v>872</v>
      </c>
      <c r="C2108" s="7">
        <v>1.59208738E9</v>
      </c>
      <c r="D2108" s="8">
        <f t="shared" si="1"/>
        <v>43995.72894</v>
      </c>
      <c r="E2108" s="9" t="s">
        <v>23</v>
      </c>
      <c r="F2108" s="9" t="s">
        <v>9636</v>
      </c>
      <c r="G2108" s="6" t="s">
        <v>9637</v>
      </c>
      <c r="H2108" s="14" t="b">
        <v>0</v>
      </c>
      <c r="I2108" s="9" t="s">
        <v>9636</v>
      </c>
      <c r="J2108" s="10">
        <v>0.08804859</v>
      </c>
    </row>
    <row r="2109">
      <c r="A2109" s="6" t="s">
        <v>9638</v>
      </c>
      <c r="B2109" s="6" t="s">
        <v>9639</v>
      </c>
      <c r="C2109" s="7">
        <v>1.592808084E9</v>
      </c>
      <c r="D2109" s="8">
        <f t="shared" si="1"/>
        <v>44004.07042</v>
      </c>
      <c r="E2109" s="6" t="s">
        <v>32</v>
      </c>
      <c r="F2109" s="9" t="s">
        <v>9640</v>
      </c>
      <c r="G2109" s="6" t="s">
        <v>9641</v>
      </c>
      <c r="H2109" s="14" t="b">
        <v>1</v>
      </c>
      <c r="I2109" s="9" t="s">
        <v>9640</v>
      </c>
      <c r="J2109" s="10">
        <v>0.08799251</v>
      </c>
    </row>
    <row r="2110">
      <c r="A2110" s="6" t="s">
        <v>9642</v>
      </c>
      <c r="B2110" s="6" t="s">
        <v>1170</v>
      </c>
      <c r="C2110" s="7">
        <v>1.591334537E9</v>
      </c>
      <c r="D2110" s="8">
        <f t="shared" si="1"/>
        <v>43987.01547</v>
      </c>
      <c r="E2110" s="9" t="s">
        <v>9643</v>
      </c>
      <c r="F2110" s="9" t="s">
        <v>9644</v>
      </c>
      <c r="G2110" s="6" t="s">
        <v>9645</v>
      </c>
      <c r="H2110" s="14" t="b">
        <v>0</v>
      </c>
      <c r="I2110" s="9" t="s">
        <v>9646</v>
      </c>
      <c r="J2110" s="10">
        <v>0.08792952</v>
      </c>
    </row>
    <row r="2111">
      <c r="A2111" s="6" t="s">
        <v>9647</v>
      </c>
      <c r="B2111" s="6" t="s">
        <v>1239</v>
      </c>
      <c r="C2111" s="7">
        <v>1.591976976E9</v>
      </c>
      <c r="D2111" s="8">
        <f t="shared" si="1"/>
        <v>43994.45111</v>
      </c>
      <c r="E2111" s="9" t="s">
        <v>23</v>
      </c>
      <c r="F2111" s="9" t="s">
        <v>9648</v>
      </c>
      <c r="G2111" s="6" t="s">
        <v>9649</v>
      </c>
      <c r="H2111" s="14" t="b">
        <v>0</v>
      </c>
      <c r="I2111" s="9" t="s">
        <v>9648</v>
      </c>
      <c r="J2111" s="10">
        <v>0.08792111</v>
      </c>
    </row>
    <row r="2112">
      <c r="A2112" s="6" t="s">
        <v>9650</v>
      </c>
      <c r="B2112" s="6" t="s">
        <v>872</v>
      </c>
      <c r="C2112" s="7">
        <v>1.593381349E9</v>
      </c>
      <c r="D2112" s="8">
        <f t="shared" si="1"/>
        <v>44010.70543</v>
      </c>
      <c r="E2112" s="9" t="s">
        <v>1124</v>
      </c>
      <c r="F2112" s="9" t="s">
        <v>9651</v>
      </c>
      <c r="G2112" s="6" t="s">
        <v>9652</v>
      </c>
      <c r="H2112" s="14" t="b">
        <v>0</v>
      </c>
      <c r="I2112" s="9" t="s">
        <v>9653</v>
      </c>
      <c r="J2112" s="10">
        <v>0.08769435</v>
      </c>
    </row>
    <row r="2113">
      <c r="A2113" s="6" t="s">
        <v>9654</v>
      </c>
      <c r="B2113" s="6" t="s">
        <v>890</v>
      </c>
      <c r="C2113" s="7">
        <v>1.591391558E9</v>
      </c>
      <c r="D2113" s="8">
        <f t="shared" si="1"/>
        <v>43987.67544</v>
      </c>
      <c r="E2113" s="9" t="s">
        <v>23</v>
      </c>
      <c r="F2113" s="9" t="s">
        <v>9655</v>
      </c>
      <c r="G2113" s="6" t="s">
        <v>9656</v>
      </c>
      <c r="H2113" s="14" t="b">
        <v>0</v>
      </c>
      <c r="I2113" s="9" t="s">
        <v>9657</v>
      </c>
      <c r="J2113" s="10">
        <v>0.08763356</v>
      </c>
    </row>
    <row r="2114">
      <c r="A2114" s="6" t="s">
        <v>9658</v>
      </c>
      <c r="B2114" s="6" t="s">
        <v>5400</v>
      </c>
      <c r="C2114" s="7">
        <v>1.59170286E9</v>
      </c>
      <c r="D2114" s="8">
        <f t="shared" si="1"/>
        <v>43991.27847</v>
      </c>
      <c r="E2114" s="9" t="s">
        <v>17</v>
      </c>
      <c r="F2114" s="9" t="s">
        <v>9659</v>
      </c>
      <c r="G2114" s="6" t="s">
        <v>9660</v>
      </c>
      <c r="H2114" s="14" t="b">
        <v>0</v>
      </c>
      <c r="I2114" s="9" t="s">
        <v>9661</v>
      </c>
      <c r="J2114" s="10">
        <v>0.08763266</v>
      </c>
    </row>
    <row r="2115">
      <c r="A2115" s="6" t="s">
        <v>9662</v>
      </c>
      <c r="B2115" s="6" t="s">
        <v>9663</v>
      </c>
      <c r="C2115" s="7">
        <v>1.59245092E9</v>
      </c>
      <c r="D2115" s="8">
        <f t="shared" si="1"/>
        <v>43999.93657</v>
      </c>
      <c r="E2115" s="9" t="s">
        <v>111</v>
      </c>
      <c r="F2115" s="9" t="s">
        <v>9664</v>
      </c>
      <c r="G2115" s="6" t="s">
        <v>9665</v>
      </c>
      <c r="H2115" s="14" t="b">
        <v>0</v>
      </c>
      <c r="I2115" s="9" t="s">
        <v>9666</v>
      </c>
      <c r="J2115" s="10">
        <v>0.08761692</v>
      </c>
    </row>
    <row r="2116">
      <c r="A2116" s="6" t="s">
        <v>9667</v>
      </c>
      <c r="B2116" s="6" t="s">
        <v>1610</v>
      </c>
      <c r="C2116" s="7">
        <v>1.592973757E9</v>
      </c>
      <c r="D2116" s="8">
        <f t="shared" si="1"/>
        <v>44005.98793</v>
      </c>
      <c r="E2116" s="9" t="s">
        <v>23</v>
      </c>
      <c r="F2116" s="9" t="s">
        <v>9668</v>
      </c>
      <c r="G2116" s="6" t="s">
        <v>9669</v>
      </c>
      <c r="H2116" s="14" t="b">
        <v>0</v>
      </c>
      <c r="I2116" s="9" t="s">
        <v>9670</v>
      </c>
      <c r="J2116" s="10">
        <v>0.08743158</v>
      </c>
    </row>
    <row r="2117">
      <c r="A2117" s="6" t="s">
        <v>9671</v>
      </c>
      <c r="B2117" s="6" t="s">
        <v>1007</v>
      </c>
      <c r="C2117" s="7">
        <v>1.591457374E9</v>
      </c>
      <c r="D2117" s="8">
        <f t="shared" si="1"/>
        <v>43988.4372</v>
      </c>
      <c r="E2117" s="9" t="s">
        <v>17</v>
      </c>
      <c r="F2117" s="9" t="s">
        <v>9672</v>
      </c>
      <c r="G2117" s="6" t="s">
        <v>9673</v>
      </c>
      <c r="H2117" s="14" t="b">
        <v>0</v>
      </c>
      <c r="I2117" s="9" t="s">
        <v>9674</v>
      </c>
      <c r="J2117" s="10">
        <v>0.0873039</v>
      </c>
    </row>
    <row r="2118">
      <c r="A2118" s="6" t="s">
        <v>9675</v>
      </c>
      <c r="B2118" s="6" t="s">
        <v>9012</v>
      </c>
      <c r="C2118" s="7">
        <v>1.591491806E9</v>
      </c>
      <c r="D2118" s="8">
        <f t="shared" si="1"/>
        <v>43988.83572</v>
      </c>
      <c r="E2118" s="6" t="s">
        <v>32</v>
      </c>
      <c r="F2118" s="9" t="s">
        <v>9676</v>
      </c>
      <c r="G2118" s="6" t="s">
        <v>9677</v>
      </c>
      <c r="H2118" s="14" t="b">
        <v>1</v>
      </c>
      <c r="I2118" s="9" t="s">
        <v>9676</v>
      </c>
      <c r="J2118" s="10">
        <v>0.08719236</v>
      </c>
    </row>
    <row r="2119">
      <c r="A2119" s="6" t="s">
        <v>9678</v>
      </c>
      <c r="B2119" s="6" t="s">
        <v>6475</v>
      </c>
      <c r="C2119" s="7">
        <v>1.592595657E9</v>
      </c>
      <c r="D2119" s="8">
        <f t="shared" si="1"/>
        <v>44001.61177</v>
      </c>
      <c r="E2119" s="6" t="s">
        <v>32</v>
      </c>
      <c r="F2119" s="9" t="s">
        <v>9679</v>
      </c>
      <c r="G2119" s="6" t="s">
        <v>9680</v>
      </c>
      <c r="H2119" s="14" t="b">
        <v>1</v>
      </c>
      <c r="I2119" s="9" t="s">
        <v>9679</v>
      </c>
      <c r="J2119" s="10">
        <v>0.08712117</v>
      </c>
    </row>
    <row r="2120">
      <c r="A2120" s="6" t="s">
        <v>9681</v>
      </c>
      <c r="B2120" s="6" t="s">
        <v>9682</v>
      </c>
      <c r="C2120" s="7">
        <v>1.59251033E9</v>
      </c>
      <c r="D2120" s="8">
        <f t="shared" si="1"/>
        <v>44000.62419</v>
      </c>
      <c r="E2120" s="6" t="s">
        <v>32</v>
      </c>
      <c r="F2120" s="9" t="s">
        <v>9683</v>
      </c>
      <c r="G2120" s="6" t="s">
        <v>9684</v>
      </c>
      <c r="H2120" s="14" t="b">
        <v>1</v>
      </c>
      <c r="I2120" s="9" t="s">
        <v>9683</v>
      </c>
      <c r="J2120" s="10">
        <v>0.08707851</v>
      </c>
    </row>
    <row r="2121">
      <c r="A2121" s="6" t="s">
        <v>9685</v>
      </c>
      <c r="B2121" s="6" t="s">
        <v>2065</v>
      </c>
      <c r="C2121" s="7">
        <v>1.591907572E9</v>
      </c>
      <c r="D2121" s="8">
        <f t="shared" si="1"/>
        <v>43993.64782</v>
      </c>
      <c r="E2121" s="9" t="s">
        <v>111</v>
      </c>
      <c r="F2121" s="9" t="s">
        <v>9686</v>
      </c>
      <c r="G2121" s="6" t="s">
        <v>9687</v>
      </c>
      <c r="H2121" s="14" t="b">
        <v>0</v>
      </c>
      <c r="I2121" s="9" t="s">
        <v>9688</v>
      </c>
      <c r="J2121" s="10">
        <v>0.08707748</v>
      </c>
    </row>
    <row r="2122">
      <c r="A2122" s="6" t="s">
        <v>9689</v>
      </c>
      <c r="B2122" s="6" t="s">
        <v>9690</v>
      </c>
      <c r="C2122" s="7">
        <v>1.591397836E9</v>
      </c>
      <c r="D2122" s="8">
        <f t="shared" si="1"/>
        <v>43987.7481</v>
      </c>
      <c r="E2122" s="9" t="s">
        <v>23</v>
      </c>
      <c r="F2122" s="9" t="s">
        <v>9691</v>
      </c>
      <c r="G2122" s="6" t="s">
        <v>9692</v>
      </c>
      <c r="H2122" s="14" t="b">
        <v>0</v>
      </c>
      <c r="I2122" s="9" t="s">
        <v>9693</v>
      </c>
      <c r="J2122" s="10">
        <v>0.08705722</v>
      </c>
    </row>
    <row r="2123">
      <c r="A2123" s="6" t="s">
        <v>9694</v>
      </c>
      <c r="B2123" s="6" t="s">
        <v>9695</v>
      </c>
      <c r="C2123" s="7">
        <v>1.591130204E9</v>
      </c>
      <c r="D2123" s="8">
        <f t="shared" si="1"/>
        <v>43984.65051</v>
      </c>
      <c r="E2123" s="9" t="s">
        <v>111</v>
      </c>
      <c r="F2123" s="9" t="s">
        <v>9696</v>
      </c>
      <c r="G2123" s="6" t="s">
        <v>9697</v>
      </c>
      <c r="H2123" s="14" t="b">
        <v>0</v>
      </c>
      <c r="I2123" s="9" t="s">
        <v>9698</v>
      </c>
      <c r="J2123" s="10">
        <v>0.08704545</v>
      </c>
    </row>
    <row r="2124">
      <c r="A2124" s="6" t="s">
        <v>9699</v>
      </c>
      <c r="B2124" s="6" t="s">
        <v>9700</v>
      </c>
      <c r="C2124" s="7">
        <v>1.591259728E9</v>
      </c>
      <c r="D2124" s="8">
        <f t="shared" si="1"/>
        <v>43986.14963</v>
      </c>
      <c r="E2124" s="6" t="s">
        <v>32</v>
      </c>
      <c r="F2124" s="9" t="s">
        <v>9701</v>
      </c>
      <c r="G2124" s="6" t="s">
        <v>9702</v>
      </c>
      <c r="H2124" s="14" t="b">
        <v>1</v>
      </c>
      <c r="I2124" s="9" t="s">
        <v>9701</v>
      </c>
      <c r="J2124" s="10">
        <v>0.08702429</v>
      </c>
    </row>
    <row r="2125">
      <c r="A2125" s="6" t="s">
        <v>9703</v>
      </c>
      <c r="B2125" s="6" t="s">
        <v>3698</v>
      </c>
      <c r="C2125" s="7">
        <v>1.591719882E9</v>
      </c>
      <c r="D2125" s="8">
        <f t="shared" si="1"/>
        <v>43991.47549</v>
      </c>
      <c r="E2125" s="9" t="s">
        <v>23</v>
      </c>
      <c r="F2125" s="9" t="s">
        <v>9704</v>
      </c>
      <c r="G2125" s="6" t="s">
        <v>9705</v>
      </c>
      <c r="H2125" s="14" t="b">
        <v>0</v>
      </c>
      <c r="I2125" s="9" t="s">
        <v>9706</v>
      </c>
      <c r="J2125" s="10">
        <v>0.08697198</v>
      </c>
    </row>
    <row r="2126">
      <c r="A2126" s="6" t="s">
        <v>9707</v>
      </c>
      <c r="B2126" s="7">
        <v>1.9830602E7</v>
      </c>
      <c r="C2126" s="7">
        <v>1.591155124E9</v>
      </c>
      <c r="D2126" s="8">
        <f t="shared" si="1"/>
        <v>43984.93894</v>
      </c>
      <c r="E2126" s="9" t="s">
        <v>17</v>
      </c>
      <c r="F2126" s="9" t="s">
        <v>9708</v>
      </c>
      <c r="G2126" s="6" t="s">
        <v>9709</v>
      </c>
      <c r="H2126" s="14" t="b">
        <v>0</v>
      </c>
      <c r="I2126" s="9" t="s">
        <v>9710</v>
      </c>
      <c r="J2126" s="10">
        <v>0.08695466</v>
      </c>
    </row>
    <row r="2127">
      <c r="A2127" s="6" t="s">
        <v>9711</v>
      </c>
      <c r="B2127" s="6" t="s">
        <v>3108</v>
      </c>
      <c r="C2127" s="7">
        <v>1.593274619E9</v>
      </c>
      <c r="D2127" s="8">
        <f t="shared" si="1"/>
        <v>44009.47013</v>
      </c>
      <c r="E2127" s="9" t="s">
        <v>23</v>
      </c>
      <c r="F2127" s="9" t="s">
        <v>9712</v>
      </c>
      <c r="G2127" s="6" t="s">
        <v>9713</v>
      </c>
      <c r="H2127" s="14" t="b">
        <v>0</v>
      </c>
      <c r="I2127" s="9" t="s">
        <v>9712</v>
      </c>
      <c r="J2127" s="10">
        <v>0.08694466</v>
      </c>
    </row>
    <row r="2128">
      <c r="A2128" s="6" t="s">
        <v>9714</v>
      </c>
      <c r="B2128" s="6" t="s">
        <v>1640</v>
      </c>
      <c r="C2128" s="7">
        <v>1.591477627E9</v>
      </c>
      <c r="D2128" s="8">
        <f t="shared" si="1"/>
        <v>43988.67161</v>
      </c>
      <c r="E2128" s="9" t="s">
        <v>17</v>
      </c>
      <c r="F2128" s="9" t="s">
        <v>9715</v>
      </c>
      <c r="G2128" s="6" t="s">
        <v>9716</v>
      </c>
      <c r="H2128" s="14" t="b">
        <v>0</v>
      </c>
      <c r="I2128" s="9" t="s">
        <v>9717</v>
      </c>
      <c r="J2128" s="10">
        <v>0.08689455</v>
      </c>
    </row>
    <row r="2129">
      <c r="A2129" s="6" t="s">
        <v>9718</v>
      </c>
      <c r="B2129" s="6" t="s">
        <v>1096</v>
      </c>
      <c r="C2129" s="7">
        <v>1.591713964E9</v>
      </c>
      <c r="D2129" s="8">
        <f t="shared" si="1"/>
        <v>43991.40699</v>
      </c>
      <c r="E2129" s="6" t="s">
        <v>32</v>
      </c>
      <c r="F2129" s="9" t="s">
        <v>9719</v>
      </c>
      <c r="G2129" s="6" t="s">
        <v>9720</v>
      </c>
      <c r="H2129" s="14" t="b">
        <v>1</v>
      </c>
      <c r="I2129" s="9" t="s">
        <v>9719</v>
      </c>
      <c r="J2129" s="10">
        <v>0.08686552</v>
      </c>
    </row>
    <row r="2130">
      <c r="A2130" s="6" t="s">
        <v>9721</v>
      </c>
      <c r="B2130" s="6" t="s">
        <v>9068</v>
      </c>
      <c r="C2130" s="7">
        <v>1.591067408E9</v>
      </c>
      <c r="D2130" s="8">
        <f t="shared" si="1"/>
        <v>43983.9237</v>
      </c>
      <c r="E2130" s="9" t="s">
        <v>23</v>
      </c>
      <c r="F2130" s="9" t="s">
        <v>9722</v>
      </c>
      <c r="G2130" s="6" t="s">
        <v>9723</v>
      </c>
      <c r="H2130" s="14" t="b">
        <v>0</v>
      </c>
      <c r="I2130" s="9" t="s">
        <v>9724</v>
      </c>
      <c r="J2130" s="10">
        <v>0.08685819</v>
      </c>
    </row>
    <row r="2131">
      <c r="A2131" s="5" t="s">
        <v>9725</v>
      </c>
      <c r="B2131" s="6" t="s">
        <v>2832</v>
      </c>
      <c r="C2131" s="7">
        <v>1.592408346E9</v>
      </c>
      <c r="D2131" s="8">
        <f t="shared" si="1"/>
        <v>43999.44382</v>
      </c>
      <c r="E2131" s="9" t="s">
        <v>12</v>
      </c>
      <c r="F2131" s="9" t="s">
        <v>9726</v>
      </c>
      <c r="G2131" s="6" t="s">
        <v>9727</v>
      </c>
      <c r="H2131" s="14" t="b">
        <v>0</v>
      </c>
      <c r="I2131" s="9" t="s">
        <v>9728</v>
      </c>
      <c r="J2131" s="10">
        <v>0.08681143</v>
      </c>
    </row>
    <row r="2132">
      <c r="A2132" s="6" t="s">
        <v>9729</v>
      </c>
      <c r="B2132" s="6" t="s">
        <v>1522</v>
      </c>
      <c r="C2132" s="7">
        <v>1.592514247E9</v>
      </c>
      <c r="D2132" s="8">
        <f t="shared" si="1"/>
        <v>44000.66953</v>
      </c>
      <c r="E2132" s="9" t="s">
        <v>23</v>
      </c>
      <c r="F2132" s="9" t="s">
        <v>9730</v>
      </c>
      <c r="G2132" s="6" t="s">
        <v>9731</v>
      </c>
      <c r="H2132" s="14" t="b">
        <v>0</v>
      </c>
      <c r="I2132" s="9" t="s">
        <v>9732</v>
      </c>
      <c r="J2132" s="10">
        <v>0.08668388</v>
      </c>
    </row>
    <row r="2133">
      <c r="A2133" s="6" t="s">
        <v>9733</v>
      </c>
      <c r="B2133" s="6" t="s">
        <v>9734</v>
      </c>
      <c r="C2133" s="7">
        <v>1.592153253E9</v>
      </c>
      <c r="D2133" s="8">
        <f t="shared" si="1"/>
        <v>43996.49135</v>
      </c>
      <c r="E2133" s="9" t="s">
        <v>23</v>
      </c>
      <c r="F2133" s="9" t="s">
        <v>9735</v>
      </c>
      <c r="G2133" s="6" t="s">
        <v>9736</v>
      </c>
      <c r="H2133" s="14" t="b">
        <v>0</v>
      </c>
      <c r="I2133" s="9" t="s">
        <v>9735</v>
      </c>
      <c r="J2133" s="10">
        <v>0.08668347</v>
      </c>
    </row>
    <row r="2134">
      <c r="A2134" s="6" t="s">
        <v>9737</v>
      </c>
      <c r="B2134" s="6" t="s">
        <v>1281</v>
      </c>
      <c r="C2134" s="7">
        <v>1.591271366E9</v>
      </c>
      <c r="D2134" s="8">
        <f t="shared" si="1"/>
        <v>43986.28433</v>
      </c>
      <c r="E2134" s="9" t="s">
        <v>3451</v>
      </c>
      <c r="F2134" s="9" t="s">
        <v>9738</v>
      </c>
      <c r="G2134" s="6" t="s">
        <v>9739</v>
      </c>
      <c r="H2134" s="14" t="b">
        <v>0</v>
      </c>
      <c r="I2134" s="9" t="s">
        <v>9740</v>
      </c>
      <c r="J2134" s="10">
        <v>0.08667333</v>
      </c>
    </row>
    <row r="2135">
      <c r="A2135" s="6" t="s">
        <v>9741</v>
      </c>
      <c r="B2135" s="6" t="s">
        <v>1312</v>
      </c>
      <c r="C2135" s="7">
        <v>1.591591676E9</v>
      </c>
      <c r="D2135" s="8">
        <f t="shared" si="1"/>
        <v>43989.99162</v>
      </c>
      <c r="E2135" s="9" t="s">
        <v>784</v>
      </c>
      <c r="F2135" s="9" t="s">
        <v>9742</v>
      </c>
      <c r="G2135" s="6" t="s">
        <v>9743</v>
      </c>
      <c r="H2135" s="14" t="b">
        <v>0</v>
      </c>
      <c r="I2135" s="9" t="s">
        <v>9744</v>
      </c>
      <c r="J2135" s="10">
        <v>0.08667005</v>
      </c>
    </row>
    <row r="2136">
      <c r="A2136" s="6" t="s">
        <v>9745</v>
      </c>
      <c r="B2136" s="6" t="s">
        <v>8845</v>
      </c>
      <c r="C2136" s="7">
        <v>1.591372706E9</v>
      </c>
      <c r="D2136" s="8">
        <f t="shared" si="1"/>
        <v>43987.45725</v>
      </c>
      <c r="E2136" s="9" t="s">
        <v>8846</v>
      </c>
      <c r="F2136" s="9" t="s">
        <v>9746</v>
      </c>
      <c r="G2136" s="6" t="s">
        <v>9747</v>
      </c>
      <c r="H2136" s="14" t="b">
        <v>0</v>
      </c>
      <c r="I2136" s="9" t="s">
        <v>9748</v>
      </c>
      <c r="J2136" s="10">
        <v>0.08644719</v>
      </c>
    </row>
    <row r="2137">
      <c r="A2137" s="6" t="s">
        <v>9749</v>
      </c>
      <c r="B2137" s="6" t="s">
        <v>890</v>
      </c>
      <c r="C2137" s="7">
        <v>1.593311364E9</v>
      </c>
      <c r="D2137" s="8">
        <f t="shared" si="1"/>
        <v>44009.89542</v>
      </c>
      <c r="E2137" s="9" t="s">
        <v>23</v>
      </c>
      <c r="F2137" s="9" t="s">
        <v>9750</v>
      </c>
      <c r="G2137" s="6" t="s">
        <v>9751</v>
      </c>
      <c r="H2137" s="14" t="b">
        <v>0</v>
      </c>
      <c r="I2137" s="9" t="s">
        <v>9750</v>
      </c>
      <c r="J2137" s="10">
        <v>0.08623331</v>
      </c>
    </row>
    <row r="2138">
      <c r="A2138" s="6" t="s">
        <v>9752</v>
      </c>
      <c r="B2138" s="6" t="s">
        <v>3249</v>
      </c>
      <c r="C2138" s="7">
        <v>1.592660166E9</v>
      </c>
      <c r="D2138" s="8">
        <f t="shared" si="1"/>
        <v>44002.3584</v>
      </c>
      <c r="E2138" s="9" t="s">
        <v>17</v>
      </c>
      <c r="F2138" s="9" t="s">
        <v>9753</v>
      </c>
      <c r="G2138" s="6" t="s">
        <v>9754</v>
      </c>
      <c r="H2138" s="14" t="b">
        <v>0</v>
      </c>
      <c r="I2138" s="9" t="s">
        <v>9755</v>
      </c>
      <c r="J2138" s="10">
        <v>0.08621866</v>
      </c>
    </row>
    <row r="2139">
      <c r="A2139" s="6" t="s">
        <v>9756</v>
      </c>
      <c r="B2139" s="6" t="s">
        <v>1148</v>
      </c>
      <c r="C2139" s="7">
        <v>1.592235734E9</v>
      </c>
      <c r="D2139" s="8">
        <f t="shared" si="1"/>
        <v>43997.446</v>
      </c>
      <c r="E2139" s="9" t="s">
        <v>9757</v>
      </c>
      <c r="F2139" s="9" t="s">
        <v>9758</v>
      </c>
      <c r="G2139" s="6" t="s">
        <v>9759</v>
      </c>
      <c r="H2139" s="14" t="b">
        <v>0</v>
      </c>
      <c r="I2139" s="9" t="s">
        <v>9760</v>
      </c>
      <c r="J2139" s="10">
        <v>0.08600047</v>
      </c>
    </row>
    <row r="2140">
      <c r="A2140" s="6" t="s">
        <v>9761</v>
      </c>
      <c r="B2140" s="6" t="s">
        <v>930</v>
      </c>
      <c r="C2140" s="7">
        <v>1.592457871E9</v>
      </c>
      <c r="D2140" s="8">
        <f t="shared" si="1"/>
        <v>44000.01703</v>
      </c>
      <c r="E2140" s="9" t="s">
        <v>413</v>
      </c>
      <c r="F2140" s="9" t="s">
        <v>9762</v>
      </c>
      <c r="G2140" s="6" t="s">
        <v>9763</v>
      </c>
      <c r="H2140" s="14" t="b">
        <v>0</v>
      </c>
      <c r="I2140" s="9" t="s">
        <v>9764</v>
      </c>
      <c r="J2140" s="10">
        <v>0.08581972</v>
      </c>
    </row>
    <row r="2141">
      <c r="A2141" s="6" t="s">
        <v>9765</v>
      </c>
      <c r="B2141" s="6" t="s">
        <v>7389</v>
      </c>
      <c r="C2141" s="7">
        <v>1.591024156E9</v>
      </c>
      <c r="D2141" s="8">
        <f t="shared" si="1"/>
        <v>43983.4231</v>
      </c>
      <c r="E2141" s="9" t="s">
        <v>23</v>
      </c>
      <c r="F2141" s="9" t="s">
        <v>9766</v>
      </c>
      <c r="G2141" s="6" t="s">
        <v>9767</v>
      </c>
      <c r="H2141" s="14" t="b">
        <v>0</v>
      </c>
      <c r="I2141" s="9" t="s">
        <v>9768</v>
      </c>
      <c r="J2141" s="10">
        <v>0.08580233</v>
      </c>
    </row>
    <row r="2142">
      <c r="A2142" s="6" t="s">
        <v>9769</v>
      </c>
      <c r="B2142" s="6" t="s">
        <v>1239</v>
      </c>
      <c r="C2142" s="7">
        <v>1.593397091E9</v>
      </c>
      <c r="D2142" s="8">
        <f t="shared" si="1"/>
        <v>44010.88763</v>
      </c>
      <c r="E2142" s="9" t="s">
        <v>9770</v>
      </c>
      <c r="F2142" s="9" t="s">
        <v>9771</v>
      </c>
      <c r="G2142" s="6" t="s">
        <v>9772</v>
      </c>
      <c r="H2142" s="14" t="b">
        <v>0</v>
      </c>
      <c r="I2142" s="9" t="s">
        <v>9773</v>
      </c>
      <c r="J2142" s="10">
        <v>0.08577816</v>
      </c>
    </row>
    <row r="2143">
      <c r="A2143" s="6" t="s">
        <v>9774</v>
      </c>
      <c r="B2143" s="6" t="s">
        <v>872</v>
      </c>
      <c r="C2143" s="7">
        <v>1.591538327E9</v>
      </c>
      <c r="D2143" s="8">
        <f t="shared" si="1"/>
        <v>43989.37416</v>
      </c>
      <c r="E2143" s="9" t="s">
        <v>23</v>
      </c>
      <c r="F2143" s="9" t="s">
        <v>9775</v>
      </c>
      <c r="G2143" s="6" t="s">
        <v>9776</v>
      </c>
      <c r="H2143" s="14" t="b">
        <v>0</v>
      </c>
      <c r="I2143" s="9" t="s">
        <v>9777</v>
      </c>
      <c r="J2143" s="10">
        <v>0.08570532</v>
      </c>
    </row>
    <row r="2144">
      <c r="A2144" s="6" t="s">
        <v>9778</v>
      </c>
      <c r="B2144" s="6" t="s">
        <v>2481</v>
      </c>
      <c r="C2144" s="7">
        <v>1.592858441E9</v>
      </c>
      <c r="D2144" s="8">
        <f t="shared" si="1"/>
        <v>44004.65325</v>
      </c>
      <c r="E2144" s="6" t="s">
        <v>32</v>
      </c>
      <c r="F2144" s="9" t="s">
        <v>9779</v>
      </c>
      <c r="G2144" s="6" t="s">
        <v>9780</v>
      </c>
      <c r="H2144" s="14" t="b">
        <v>1</v>
      </c>
      <c r="I2144" s="9" t="s">
        <v>9779</v>
      </c>
      <c r="J2144" s="10">
        <v>0.08560885</v>
      </c>
    </row>
    <row r="2145">
      <c r="A2145" s="6" t="s">
        <v>9781</v>
      </c>
      <c r="B2145" s="6" t="s">
        <v>1281</v>
      </c>
      <c r="C2145" s="7">
        <v>1.592660012E9</v>
      </c>
      <c r="D2145" s="8">
        <f t="shared" si="1"/>
        <v>44002.35662</v>
      </c>
      <c r="E2145" s="9" t="s">
        <v>5414</v>
      </c>
      <c r="F2145" s="9" t="s">
        <v>9782</v>
      </c>
      <c r="G2145" s="6" t="s">
        <v>9783</v>
      </c>
      <c r="H2145" s="14" t="b">
        <v>0</v>
      </c>
      <c r="I2145" s="9" t="s">
        <v>9784</v>
      </c>
      <c r="J2145" s="10">
        <v>0.08548451</v>
      </c>
    </row>
    <row r="2146">
      <c r="A2146" s="6" t="s">
        <v>9785</v>
      </c>
      <c r="B2146" s="6" t="s">
        <v>1057</v>
      </c>
      <c r="C2146" s="7">
        <v>1.592178402E9</v>
      </c>
      <c r="D2146" s="8">
        <f t="shared" si="1"/>
        <v>43996.78243</v>
      </c>
      <c r="E2146" s="9" t="s">
        <v>283</v>
      </c>
      <c r="F2146" s="9" t="s">
        <v>9786</v>
      </c>
      <c r="G2146" s="6" t="s">
        <v>9787</v>
      </c>
      <c r="H2146" s="14" t="b">
        <v>0</v>
      </c>
      <c r="I2146" s="9" t="s">
        <v>9788</v>
      </c>
      <c r="J2146" s="10">
        <v>0.08543789</v>
      </c>
    </row>
    <row r="2147">
      <c r="A2147" s="5" t="s">
        <v>9789</v>
      </c>
      <c r="B2147" s="6" t="s">
        <v>2372</v>
      </c>
      <c r="C2147" s="7">
        <v>1.592171427E9</v>
      </c>
      <c r="D2147" s="8">
        <f t="shared" si="1"/>
        <v>43996.7017</v>
      </c>
      <c r="E2147" s="9" t="s">
        <v>23</v>
      </c>
      <c r="F2147" s="9" t="s">
        <v>9790</v>
      </c>
      <c r="G2147" s="6" t="s">
        <v>9791</v>
      </c>
      <c r="H2147" s="14" t="b">
        <v>0</v>
      </c>
      <c r="I2147" s="9" t="s">
        <v>9792</v>
      </c>
      <c r="J2147" s="10">
        <v>0.08536409</v>
      </c>
    </row>
    <row r="2148">
      <c r="A2148" s="6" t="s">
        <v>9793</v>
      </c>
      <c r="B2148" s="6" t="s">
        <v>9794</v>
      </c>
      <c r="C2148" s="7">
        <v>1.593454417E9</v>
      </c>
      <c r="D2148" s="8">
        <f t="shared" si="1"/>
        <v>44011.55112</v>
      </c>
      <c r="E2148" s="6" t="s">
        <v>32</v>
      </c>
      <c r="F2148" s="9" t="s">
        <v>9795</v>
      </c>
      <c r="G2148" s="6" t="s">
        <v>9796</v>
      </c>
      <c r="H2148" s="14" t="b">
        <v>1</v>
      </c>
      <c r="I2148" s="9" t="s">
        <v>9795</v>
      </c>
      <c r="J2148" s="10">
        <v>0.08531918</v>
      </c>
    </row>
    <row r="2149">
      <c r="A2149" s="5" t="s">
        <v>9797</v>
      </c>
      <c r="B2149" s="6" t="s">
        <v>930</v>
      </c>
      <c r="C2149" s="7">
        <v>1.593397697E9</v>
      </c>
      <c r="D2149" s="8">
        <f t="shared" si="1"/>
        <v>44010.89464</v>
      </c>
      <c r="E2149" s="9" t="s">
        <v>464</v>
      </c>
      <c r="F2149" s="9" t="s">
        <v>9798</v>
      </c>
      <c r="G2149" s="6" t="s">
        <v>9799</v>
      </c>
      <c r="H2149" s="14" t="b">
        <v>0</v>
      </c>
      <c r="I2149" s="9" t="s">
        <v>9800</v>
      </c>
      <c r="J2149" s="10">
        <v>0.08506065</v>
      </c>
    </row>
    <row r="2150">
      <c r="A2150" s="6" t="s">
        <v>9801</v>
      </c>
      <c r="B2150" s="6" t="s">
        <v>6272</v>
      </c>
      <c r="C2150" s="7">
        <v>1.591848031E9</v>
      </c>
      <c r="D2150" s="8">
        <f t="shared" si="1"/>
        <v>43992.95869</v>
      </c>
      <c r="E2150" s="9" t="s">
        <v>222</v>
      </c>
      <c r="F2150" s="9" t="s">
        <v>9802</v>
      </c>
      <c r="G2150" s="6" t="s">
        <v>9803</v>
      </c>
      <c r="H2150" s="14" t="b">
        <v>0</v>
      </c>
      <c r="I2150" s="9" t="s">
        <v>9804</v>
      </c>
      <c r="J2150" s="10">
        <v>0.08504169</v>
      </c>
    </row>
    <row r="2151">
      <c r="A2151" s="6" t="s">
        <v>9805</v>
      </c>
      <c r="B2151" s="6" t="s">
        <v>930</v>
      </c>
      <c r="C2151" s="7">
        <v>1.59268212E9</v>
      </c>
      <c r="D2151" s="8">
        <f t="shared" si="1"/>
        <v>44002.6125</v>
      </c>
      <c r="E2151" s="9" t="s">
        <v>173</v>
      </c>
      <c r="F2151" s="9" t="s">
        <v>9806</v>
      </c>
      <c r="G2151" s="6" t="s">
        <v>9807</v>
      </c>
      <c r="H2151" s="14" t="b">
        <v>0</v>
      </c>
      <c r="I2151" s="9" t="s">
        <v>9808</v>
      </c>
      <c r="J2151" s="10">
        <v>0.08494714</v>
      </c>
    </row>
    <row r="2152">
      <c r="A2152" s="6" t="s">
        <v>9809</v>
      </c>
      <c r="B2152" s="6" t="s">
        <v>4826</v>
      </c>
      <c r="C2152" s="7">
        <v>1.591705277E9</v>
      </c>
      <c r="D2152" s="8">
        <f t="shared" si="1"/>
        <v>43991.30645</v>
      </c>
      <c r="E2152" s="9" t="s">
        <v>17</v>
      </c>
      <c r="F2152" s="9" t="s">
        <v>9810</v>
      </c>
      <c r="G2152" s="6" t="s">
        <v>9811</v>
      </c>
      <c r="H2152" s="14" t="b">
        <v>0</v>
      </c>
      <c r="I2152" s="9" t="s">
        <v>9812</v>
      </c>
      <c r="J2152" s="10">
        <v>0.0848252</v>
      </c>
    </row>
    <row r="2153">
      <c r="A2153" s="6" t="s">
        <v>9813</v>
      </c>
      <c r="B2153" s="6" t="s">
        <v>991</v>
      </c>
      <c r="C2153" s="7">
        <v>1.593042395E9</v>
      </c>
      <c r="D2153" s="8">
        <f t="shared" si="1"/>
        <v>44006.78235</v>
      </c>
      <c r="E2153" s="9" t="s">
        <v>645</v>
      </c>
      <c r="F2153" s="9" t="s">
        <v>9814</v>
      </c>
      <c r="G2153" s="6" t="s">
        <v>9815</v>
      </c>
      <c r="H2153" s="14" t="b">
        <v>0</v>
      </c>
      <c r="I2153" s="9" t="s">
        <v>9816</v>
      </c>
      <c r="J2153" s="10">
        <v>0.08479761</v>
      </c>
    </row>
    <row r="2154">
      <c r="A2154" s="6" t="s">
        <v>9817</v>
      </c>
      <c r="B2154" s="6" t="s">
        <v>2627</v>
      </c>
      <c r="C2154" s="7">
        <v>1.591549894E9</v>
      </c>
      <c r="D2154" s="8">
        <f t="shared" si="1"/>
        <v>43989.50803</v>
      </c>
      <c r="E2154" s="9" t="s">
        <v>784</v>
      </c>
      <c r="F2154" s="9" t="s">
        <v>9818</v>
      </c>
      <c r="G2154" s="6" t="s">
        <v>9819</v>
      </c>
      <c r="H2154" s="14" t="b">
        <v>0</v>
      </c>
      <c r="I2154" s="9" t="s">
        <v>9820</v>
      </c>
      <c r="J2154" s="10">
        <v>0.0847744</v>
      </c>
    </row>
    <row r="2155">
      <c r="A2155" s="6" t="s">
        <v>9821</v>
      </c>
      <c r="B2155" s="6" t="s">
        <v>3285</v>
      </c>
      <c r="C2155" s="7">
        <v>1.593539174E9</v>
      </c>
      <c r="D2155" s="8">
        <f t="shared" si="1"/>
        <v>44012.53211</v>
      </c>
      <c r="E2155" s="9" t="s">
        <v>9770</v>
      </c>
      <c r="F2155" s="9" t="s">
        <v>9822</v>
      </c>
      <c r="G2155" s="6" t="s">
        <v>9823</v>
      </c>
      <c r="H2155" s="14" t="b">
        <v>0</v>
      </c>
      <c r="I2155" s="9" t="s">
        <v>9824</v>
      </c>
      <c r="J2155" s="10">
        <v>0.08473236</v>
      </c>
    </row>
    <row r="2156">
      <c r="A2156" s="6" t="s">
        <v>9825</v>
      </c>
      <c r="B2156" s="6" t="s">
        <v>1067</v>
      </c>
      <c r="C2156" s="7">
        <v>1.591555743E9</v>
      </c>
      <c r="D2156" s="8">
        <f t="shared" si="1"/>
        <v>43989.57573</v>
      </c>
      <c r="E2156" s="9" t="s">
        <v>23</v>
      </c>
      <c r="F2156" s="9" t="s">
        <v>9826</v>
      </c>
      <c r="G2156" s="6" t="s">
        <v>9827</v>
      </c>
      <c r="H2156" s="14" t="b">
        <v>0</v>
      </c>
      <c r="I2156" s="9" t="s">
        <v>9828</v>
      </c>
      <c r="J2156" s="10">
        <v>0.08464123</v>
      </c>
    </row>
    <row r="2157">
      <c r="A2157" s="6" t="s">
        <v>9829</v>
      </c>
      <c r="B2157" s="6" t="s">
        <v>1463</v>
      </c>
      <c r="C2157" s="7">
        <v>1.591884964E9</v>
      </c>
      <c r="D2157" s="8">
        <f t="shared" si="1"/>
        <v>43993.38616</v>
      </c>
      <c r="E2157" s="9" t="s">
        <v>23</v>
      </c>
      <c r="F2157" s="9" t="s">
        <v>9830</v>
      </c>
      <c r="G2157" s="6" t="s">
        <v>9831</v>
      </c>
      <c r="H2157" s="14" t="b">
        <v>0</v>
      </c>
      <c r="I2157" s="9" t="s">
        <v>9832</v>
      </c>
      <c r="J2157" s="10">
        <v>0.08458065</v>
      </c>
    </row>
    <row r="2158">
      <c r="A2158" s="6" t="s">
        <v>9833</v>
      </c>
      <c r="B2158" s="6" t="s">
        <v>1206</v>
      </c>
      <c r="C2158" s="7">
        <v>1.593008659E9</v>
      </c>
      <c r="D2158" s="8">
        <f t="shared" si="1"/>
        <v>44006.39189</v>
      </c>
      <c r="E2158" s="9" t="s">
        <v>3942</v>
      </c>
      <c r="F2158" s="9" t="s">
        <v>9834</v>
      </c>
      <c r="G2158" s="6" t="s">
        <v>9835</v>
      </c>
      <c r="H2158" s="14" t="b">
        <v>0</v>
      </c>
      <c r="I2158" s="9" t="s">
        <v>9836</v>
      </c>
      <c r="J2158" s="10">
        <v>0.08454155</v>
      </c>
    </row>
    <row r="2159">
      <c r="A2159" s="6" t="s">
        <v>9837</v>
      </c>
      <c r="B2159" s="6" t="s">
        <v>1522</v>
      </c>
      <c r="C2159" s="7">
        <v>1.591737983E9</v>
      </c>
      <c r="D2159" s="8">
        <f t="shared" si="1"/>
        <v>43991.68499</v>
      </c>
      <c r="E2159" s="9" t="s">
        <v>173</v>
      </c>
      <c r="F2159" s="9" t="s">
        <v>9838</v>
      </c>
      <c r="G2159" s="6" t="s">
        <v>9839</v>
      </c>
      <c r="H2159" s="14" t="b">
        <v>0</v>
      </c>
      <c r="I2159" s="9" t="s">
        <v>9840</v>
      </c>
      <c r="J2159" s="10">
        <v>0.08452738</v>
      </c>
    </row>
    <row r="2160">
      <c r="A2160" s="6" t="s">
        <v>9841</v>
      </c>
      <c r="B2160" s="6" t="s">
        <v>7333</v>
      </c>
      <c r="C2160" s="7">
        <v>1.591111212E9</v>
      </c>
      <c r="D2160" s="8">
        <f t="shared" si="1"/>
        <v>43984.43069</v>
      </c>
      <c r="E2160" s="9" t="s">
        <v>92</v>
      </c>
      <c r="F2160" s="9" t="s">
        <v>9842</v>
      </c>
      <c r="G2160" s="6" t="s">
        <v>9843</v>
      </c>
      <c r="H2160" s="14" t="b">
        <v>0</v>
      </c>
      <c r="I2160" s="9" t="s">
        <v>9844</v>
      </c>
      <c r="J2160" s="10">
        <v>0.08452108</v>
      </c>
    </row>
    <row r="2161">
      <c r="A2161" s="6" t="s">
        <v>9845</v>
      </c>
      <c r="B2161" s="6" t="s">
        <v>9846</v>
      </c>
      <c r="C2161" s="7">
        <v>1.59172761E9</v>
      </c>
      <c r="D2161" s="8">
        <f t="shared" si="1"/>
        <v>43991.56493</v>
      </c>
      <c r="E2161" s="9" t="s">
        <v>413</v>
      </c>
      <c r="F2161" s="9" t="s">
        <v>9847</v>
      </c>
      <c r="G2161" s="6" t="s">
        <v>9848</v>
      </c>
      <c r="H2161" s="14" t="b">
        <v>0</v>
      </c>
      <c r="I2161" s="9" t="s">
        <v>9849</v>
      </c>
      <c r="J2161" s="10">
        <v>0.08442331</v>
      </c>
    </row>
    <row r="2162">
      <c r="A2162" s="6" t="s">
        <v>9850</v>
      </c>
      <c r="B2162" s="6" t="s">
        <v>9851</v>
      </c>
      <c r="C2162" s="7">
        <v>1.591314464E9</v>
      </c>
      <c r="D2162" s="8">
        <f t="shared" si="1"/>
        <v>43986.78315</v>
      </c>
      <c r="E2162" s="9" t="s">
        <v>131</v>
      </c>
      <c r="F2162" s="9" t="s">
        <v>9852</v>
      </c>
      <c r="G2162" s="6" t="s">
        <v>9853</v>
      </c>
      <c r="H2162" s="14" t="b">
        <v>0</v>
      </c>
      <c r="I2162" s="9" t="s">
        <v>9854</v>
      </c>
      <c r="J2162" s="10">
        <v>0.08422374</v>
      </c>
    </row>
    <row r="2163">
      <c r="A2163" s="6" t="s">
        <v>9855</v>
      </c>
      <c r="B2163" s="6" t="s">
        <v>2567</v>
      </c>
      <c r="C2163" s="7">
        <v>1.593183908E9</v>
      </c>
      <c r="D2163" s="8">
        <f t="shared" si="1"/>
        <v>44008.42023</v>
      </c>
      <c r="E2163" s="9" t="s">
        <v>9856</v>
      </c>
      <c r="F2163" s="9" t="s">
        <v>9857</v>
      </c>
      <c r="G2163" s="6" t="s">
        <v>9858</v>
      </c>
      <c r="H2163" s="14" t="b">
        <v>0</v>
      </c>
      <c r="I2163" s="9" t="s">
        <v>9859</v>
      </c>
      <c r="J2163" s="10">
        <v>0.08410119</v>
      </c>
    </row>
    <row r="2164">
      <c r="A2164" s="6" t="s">
        <v>9860</v>
      </c>
      <c r="B2164" s="6" t="s">
        <v>862</v>
      </c>
      <c r="C2164" s="7">
        <v>1.592457378E9</v>
      </c>
      <c r="D2164" s="8">
        <f t="shared" si="1"/>
        <v>44000.01132</v>
      </c>
      <c r="E2164" s="9" t="s">
        <v>111</v>
      </c>
      <c r="F2164" s="9" t="s">
        <v>9861</v>
      </c>
      <c r="G2164" s="6" t="s">
        <v>9862</v>
      </c>
      <c r="H2164" s="14" t="b">
        <v>0</v>
      </c>
      <c r="I2164" s="9" t="s">
        <v>9863</v>
      </c>
      <c r="J2164" s="10">
        <v>0.08406366</v>
      </c>
    </row>
    <row r="2165">
      <c r="A2165" s="6" t="s">
        <v>9864</v>
      </c>
      <c r="B2165" s="6" t="s">
        <v>5264</v>
      </c>
      <c r="C2165" s="7">
        <v>1.592603694E9</v>
      </c>
      <c r="D2165" s="8">
        <f t="shared" si="1"/>
        <v>44001.70479</v>
      </c>
      <c r="E2165" s="9" t="s">
        <v>23</v>
      </c>
      <c r="F2165" s="9" t="s">
        <v>9865</v>
      </c>
      <c r="G2165" s="6" t="s">
        <v>9866</v>
      </c>
      <c r="H2165" s="14" t="b">
        <v>0</v>
      </c>
      <c r="I2165" s="9" t="s">
        <v>9867</v>
      </c>
      <c r="J2165" s="10">
        <v>0.08392188</v>
      </c>
    </row>
    <row r="2166">
      <c r="A2166" s="6" t="s">
        <v>9868</v>
      </c>
      <c r="B2166" s="6" t="s">
        <v>1148</v>
      </c>
      <c r="C2166" s="7">
        <v>1.59345742E9</v>
      </c>
      <c r="D2166" s="8">
        <f t="shared" si="1"/>
        <v>44011.58588</v>
      </c>
      <c r="E2166" s="9" t="s">
        <v>111</v>
      </c>
      <c r="F2166" s="9" t="s">
        <v>9869</v>
      </c>
      <c r="G2166" s="6" t="s">
        <v>9870</v>
      </c>
      <c r="H2166" s="14" t="b">
        <v>0</v>
      </c>
      <c r="I2166" s="9" t="s">
        <v>9871</v>
      </c>
      <c r="J2166" s="10">
        <v>0.0839112</v>
      </c>
    </row>
    <row r="2167">
      <c r="A2167" s="6" t="s">
        <v>9872</v>
      </c>
      <c r="B2167" s="6" t="s">
        <v>1072</v>
      </c>
      <c r="C2167" s="7">
        <v>1.592142227E9</v>
      </c>
      <c r="D2167" s="8">
        <f t="shared" si="1"/>
        <v>43996.36374</v>
      </c>
      <c r="E2167" s="9" t="s">
        <v>23</v>
      </c>
      <c r="F2167" s="9" t="s">
        <v>9873</v>
      </c>
      <c r="G2167" s="6" t="s">
        <v>9874</v>
      </c>
      <c r="H2167" s="14" t="b">
        <v>0</v>
      </c>
      <c r="I2167" s="9" t="s">
        <v>9873</v>
      </c>
      <c r="J2167" s="10">
        <v>0.08379591</v>
      </c>
    </row>
    <row r="2168">
      <c r="A2168" s="5" t="s">
        <v>9875</v>
      </c>
      <c r="B2168" s="6" t="s">
        <v>6363</v>
      </c>
      <c r="C2168" s="7">
        <v>1.59215467E9</v>
      </c>
      <c r="D2168" s="8">
        <f t="shared" si="1"/>
        <v>43996.50775</v>
      </c>
      <c r="E2168" s="9" t="s">
        <v>23</v>
      </c>
      <c r="F2168" s="9" t="s">
        <v>9876</v>
      </c>
      <c r="G2168" s="6" t="s">
        <v>9877</v>
      </c>
      <c r="H2168" s="14" t="b">
        <v>0</v>
      </c>
      <c r="I2168" s="9" t="s">
        <v>9878</v>
      </c>
      <c r="J2168" s="10">
        <v>0.08378831</v>
      </c>
    </row>
    <row r="2169">
      <c r="A2169" s="6" t="s">
        <v>9879</v>
      </c>
      <c r="B2169" s="6" t="s">
        <v>1007</v>
      </c>
      <c r="C2169" s="7">
        <v>1.592669538E9</v>
      </c>
      <c r="D2169" s="8">
        <f t="shared" si="1"/>
        <v>44002.46688</v>
      </c>
      <c r="E2169" s="9" t="s">
        <v>4426</v>
      </c>
      <c r="F2169" s="9" t="s">
        <v>9880</v>
      </c>
      <c r="G2169" s="6" t="s">
        <v>9881</v>
      </c>
      <c r="H2169" s="14" t="b">
        <v>0</v>
      </c>
      <c r="I2169" s="9" t="s">
        <v>9882</v>
      </c>
      <c r="J2169" s="10">
        <v>0.08376119</v>
      </c>
    </row>
    <row r="2170">
      <c r="A2170" s="6" t="s">
        <v>9883</v>
      </c>
      <c r="B2170" s="6" t="s">
        <v>9884</v>
      </c>
      <c r="C2170" s="7">
        <v>1.593049694E9</v>
      </c>
      <c r="D2170" s="8">
        <f t="shared" si="1"/>
        <v>44006.86683</v>
      </c>
      <c r="E2170" s="9" t="s">
        <v>23</v>
      </c>
      <c r="F2170" s="9" t="s">
        <v>9885</v>
      </c>
      <c r="G2170" s="6" t="s">
        <v>9886</v>
      </c>
      <c r="H2170" s="14" t="b">
        <v>0</v>
      </c>
      <c r="I2170" s="9" t="s">
        <v>9887</v>
      </c>
      <c r="J2170" s="10">
        <v>0.08373477</v>
      </c>
    </row>
    <row r="2171">
      <c r="A2171" s="6" t="s">
        <v>9888</v>
      </c>
      <c r="B2171" s="6" t="s">
        <v>9889</v>
      </c>
      <c r="C2171" s="7">
        <v>1.591992993E9</v>
      </c>
      <c r="D2171" s="8">
        <f t="shared" si="1"/>
        <v>43994.63649</v>
      </c>
      <c r="E2171" s="9" t="s">
        <v>23</v>
      </c>
      <c r="F2171" s="9" t="s">
        <v>9890</v>
      </c>
      <c r="G2171" s="6" t="s">
        <v>9891</v>
      </c>
      <c r="H2171" s="14" t="b">
        <v>0</v>
      </c>
      <c r="I2171" s="9" t="s">
        <v>9890</v>
      </c>
      <c r="J2171" s="10">
        <v>0.08366356</v>
      </c>
    </row>
    <row r="2172">
      <c r="A2172" s="6" t="s">
        <v>9892</v>
      </c>
      <c r="B2172" s="6" t="s">
        <v>5264</v>
      </c>
      <c r="C2172" s="7">
        <v>1.591918367E9</v>
      </c>
      <c r="D2172" s="8">
        <f t="shared" si="1"/>
        <v>43993.77277</v>
      </c>
      <c r="E2172" s="9" t="s">
        <v>23</v>
      </c>
      <c r="F2172" s="9" t="s">
        <v>9893</v>
      </c>
      <c r="G2172" s="6" t="s">
        <v>9894</v>
      </c>
      <c r="H2172" s="14" t="b">
        <v>0</v>
      </c>
      <c r="I2172" s="9" t="s">
        <v>9895</v>
      </c>
      <c r="J2172" s="10">
        <v>0.08362467</v>
      </c>
    </row>
    <row r="2173">
      <c r="A2173" s="6" t="s">
        <v>9896</v>
      </c>
      <c r="B2173" s="6" t="s">
        <v>4539</v>
      </c>
      <c r="C2173" s="7">
        <v>1.592936533E9</v>
      </c>
      <c r="D2173" s="8">
        <f t="shared" si="1"/>
        <v>44005.55709</v>
      </c>
      <c r="E2173" s="9" t="s">
        <v>111</v>
      </c>
      <c r="F2173" s="9" t="s">
        <v>9897</v>
      </c>
      <c r="G2173" s="6" t="s">
        <v>9898</v>
      </c>
      <c r="H2173" s="14" t="b">
        <v>0</v>
      </c>
      <c r="I2173" s="9" t="s">
        <v>9899</v>
      </c>
      <c r="J2173" s="10">
        <v>0.08358544</v>
      </c>
    </row>
    <row r="2174">
      <c r="A2174" s="6" t="s">
        <v>9900</v>
      </c>
      <c r="B2174" s="6" t="s">
        <v>9901</v>
      </c>
      <c r="C2174" s="7">
        <v>1.591191628E9</v>
      </c>
      <c r="D2174" s="8">
        <f t="shared" si="1"/>
        <v>43985.36144</v>
      </c>
      <c r="E2174" s="9" t="s">
        <v>241</v>
      </c>
      <c r="F2174" s="9" t="s">
        <v>9902</v>
      </c>
      <c r="G2174" s="6" t="s">
        <v>9903</v>
      </c>
      <c r="H2174" s="14" t="b">
        <v>0</v>
      </c>
      <c r="I2174" s="9" t="s">
        <v>9904</v>
      </c>
      <c r="J2174" s="10">
        <v>0.08327927</v>
      </c>
    </row>
    <row r="2175">
      <c r="A2175" s="6" t="s">
        <v>9905</v>
      </c>
      <c r="B2175" s="6" t="s">
        <v>1148</v>
      </c>
      <c r="C2175" s="7">
        <v>1.593272929E9</v>
      </c>
      <c r="D2175" s="8">
        <f t="shared" si="1"/>
        <v>44009.45057</v>
      </c>
      <c r="E2175" s="9" t="s">
        <v>23</v>
      </c>
      <c r="F2175" s="9" t="s">
        <v>9906</v>
      </c>
      <c r="G2175" s="6" t="s">
        <v>9907</v>
      </c>
      <c r="H2175" s="14" t="b">
        <v>0</v>
      </c>
      <c r="I2175" s="9" t="s">
        <v>9906</v>
      </c>
      <c r="J2175" s="10">
        <v>0.0832651</v>
      </c>
    </row>
    <row r="2176">
      <c r="A2176" s="6" t="s">
        <v>9908</v>
      </c>
      <c r="B2176" s="6" t="s">
        <v>1683</v>
      </c>
      <c r="C2176" s="7">
        <v>1.592143159E9</v>
      </c>
      <c r="D2176" s="8">
        <f t="shared" si="1"/>
        <v>43996.37453</v>
      </c>
      <c r="E2176" s="9" t="s">
        <v>97</v>
      </c>
      <c r="F2176" s="9" t="s">
        <v>9909</v>
      </c>
      <c r="G2176" s="6" t="s">
        <v>9910</v>
      </c>
      <c r="H2176" s="14" t="b">
        <v>0</v>
      </c>
      <c r="I2176" s="9" t="s">
        <v>9909</v>
      </c>
      <c r="J2176" s="10">
        <v>0.08324469</v>
      </c>
    </row>
    <row r="2177">
      <c r="A2177" s="6" t="s">
        <v>9911</v>
      </c>
      <c r="B2177" s="6" t="s">
        <v>9912</v>
      </c>
      <c r="C2177" s="7">
        <v>1.593097449E9</v>
      </c>
      <c r="D2177" s="8">
        <f t="shared" si="1"/>
        <v>44007.41955</v>
      </c>
      <c r="E2177" s="9" t="s">
        <v>17</v>
      </c>
      <c r="F2177" s="9" t="s">
        <v>9913</v>
      </c>
      <c r="G2177" s="6" t="s">
        <v>9914</v>
      </c>
      <c r="H2177" s="14" t="b">
        <v>0</v>
      </c>
      <c r="I2177" s="9" t="s">
        <v>6443</v>
      </c>
      <c r="J2177" s="10">
        <v>0.08323723</v>
      </c>
    </row>
    <row r="2178">
      <c r="A2178" s="6" t="s">
        <v>9915</v>
      </c>
      <c r="B2178" s="6" t="s">
        <v>2832</v>
      </c>
      <c r="C2178" s="7">
        <v>1.592434097E9</v>
      </c>
      <c r="D2178" s="8">
        <f t="shared" si="1"/>
        <v>43999.74186</v>
      </c>
      <c r="E2178" s="9" t="s">
        <v>1565</v>
      </c>
      <c r="F2178" s="9" t="s">
        <v>9916</v>
      </c>
      <c r="G2178" s="6" t="s">
        <v>9917</v>
      </c>
      <c r="H2178" s="14" t="b">
        <v>0</v>
      </c>
      <c r="I2178" s="9" t="s">
        <v>9918</v>
      </c>
      <c r="J2178" s="10">
        <v>0.08314117</v>
      </c>
    </row>
    <row r="2179">
      <c r="A2179" s="6" t="s">
        <v>9919</v>
      </c>
      <c r="B2179" s="6" t="s">
        <v>1215</v>
      </c>
      <c r="C2179" s="7">
        <v>1.591321144E9</v>
      </c>
      <c r="D2179" s="8">
        <f t="shared" si="1"/>
        <v>43986.86046</v>
      </c>
      <c r="E2179" s="9" t="s">
        <v>23</v>
      </c>
      <c r="F2179" s="9" t="s">
        <v>9920</v>
      </c>
      <c r="G2179" s="6" t="s">
        <v>9921</v>
      </c>
      <c r="H2179" s="14" t="b">
        <v>0</v>
      </c>
      <c r="I2179" s="9" t="s">
        <v>9922</v>
      </c>
      <c r="J2179" s="10">
        <v>0.08303157</v>
      </c>
    </row>
    <row r="2180">
      <c r="A2180" s="5" t="s">
        <v>9923</v>
      </c>
      <c r="B2180" s="6" t="s">
        <v>1057</v>
      </c>
      <c r="C2180" s="7">
        <v>1.593359579E9</v>
      </c>
      <c r="D2180" s="8">
        <f t="shared" si="1"/>
        <v>44010.45346</v>
      </c>
      <c r="E2180" s="9" t="s">
        <v>36</v>
      </c>
      <c r="F2180" s="9" t="s">
        <v>9924</v>
      </c>
      <c r="G2180" s="6" t="s">
        <v>9925</v>
      </c>
      <c r="H2180" s="14" t="b">
        <v>0</v>
      </c>
      <c r="I2180" s="9" t="s">
        <v>9926</v>
      </c>
      <c r="J2180" s="10">
        <v>0.08295742</v>
      </c>
    </row>
    <row r="2181">
      <c r="A2181" s="6" t="s">
        <v>9927</v>
      </c>
      <c r="B2181" s="6" t="s">
        <v>1007</v>
      </c>
      <c r="C2181" s="7">
        <v>1.592930311E9</v>
      </c>
      <c r="D2181" s="8">
        <f t="shared" si="1"/>
        <v>44005.48508</v>
      </c>
      <c r="E2181" s="9" t="s">
        <v>4426</v>
      </c>
      <c r="F2181" s="9" t="s">
        <v>9928</v>
      </c>
      <c r="G2181" s="6" t="s">
        <v>9929</v>
      </c>
      <c r="H2181" s="14" t="b">
        <v>0</v>
      </c>
      <c r="I2181" s="9" t="s">
        <v>9930</v>
      </c>
      <c r="J2181" s="10">
        <v>0.08293503</v>
      </c>
    </row>
    <row r="2182">
      <c r="A2182" s="6" t="s">
        <v>9931</v>
      </c>
      <c r="B2182" s="6" t="s">
        <v>9932</v>
      </c>
      <c r="C2182" s="7">
        <v>1.593013011E9</v>
      </c>
      <c r="D2182" s="8">
        <f t="shared" si="1"/>
        <v>44006.44226</v>
      </c>
      <c r="E2182" s="6" t="s">
        <v>32</v>
      </c>
      <c r="F2182" s="9" t="s">
        <v>9933</v>
      </c>
      <c r="G2182" s="6" t="s">
        <v>9934</v>
      </c>
      <c r="H2182" s="14" t="b">
        <v>1</v>
      </c>
      <c r="I2182" s="9" t="s">
        <v>9933</v>
      </c>
      <c r="J2182" s="10">
        <v>0.08287334</v>
      </c>
    </row>
    <row r="2183">
      <c r="A2183" s="6" t="s">
        <v>9935</v>
      </c>
      <c r="B2183" s="6" t="s">
        <v>7460</v>
      </c>
      <c r="C2183" s="7">
        <v>1.591641616E9</v>
      </c>
      <c r="D2183" s="8">
        <f t="shared" si="1"/>
        <v>43990.56963</v>
      </c>
      <c r="E2183" s="9" t="s">
        <v>873</v>
      </c>
      <c r="F2183" s="9" t="s">
        <v>9936</v>
      </c>
      <c r="G2183" s="6" t="s">
        <v>9937</v>
      </c>
      <c r="H2183" s="14" t="b">
        <v>0</v>
      </c>
      <c r="I2183" s="9" t="s">
        <v>9938</v>
      </c>
      <c r="J2183" s="10">
        <v>0.08276366</v>
      </c>
    </row>
    <row r="2184">
      <c r="A2184" s="6" t="s">
        <v>9939</v>
      </c>
      <c r="B2184" s="6" t="s">
        <v>5264</v>
      </c>
      <c r="C2184" s="7">
        <v>1.593048833E9</v>
      </c>
      <c r="D2184" s="8">
        <f t="shared" si="1"/>
        <v>44006.85686</v>
      </c>
      <c r="E2184" s="9" t="s">
        <v>23</v>
      </c>
      <c r="F2184" s="9" t="s">
        <v>9940</v>
      </c>
      <c r="G2184" s="6" t="s">
        <v>9941</v>
      </c>
      <c r="H2184" s="14" t="b">
        <v>0</v>
      </c>
      <c r="I2184" s="9" t="s">
        <v>9942</v>
      </c>
      <c r="J2184" s="10">
        <v>0.08269109</v>
      </c>
    </row>
    <row r="2185">
      <c r="A2185" s="6" t="s">
        <v>9943</v>
      </c>
      <c r="B2185" s="6" t="s">
        <v>9944</v>
      </c>
      <c r="C2185" s="7">
        <v>1.591477298E9</v>
      </c>
      <c r="D2185" s="8">
        <f t="shared" si="1"/>
        <v>43988.6678</v>
      </c>
      <c r="E2185" s="9" t="s">
        <v>111</v>
      </c>
      <c r="F2185" s="9" t="s">
        <v>9945</v>
      </c>
      <c r="G2185" s="6" t="s">
        <v>9946</v>
      </c>
      <c r="H2185" s="14" t="b">
        <v>0</v>
      </c>
      <c r="I2185" s="9" t="s">
        <v>9947</v>
      </c>
      <c r="J2185" s="10">
        <v>0.08266679</v>
      </c>
    </row>
    <row r="2186">
      <c r="A2186" s="6" t="s">
        <v>9948</v>
      </c>
      <c r="B2186" s="6" t="s">
        <v>1336</v>
      </c>
      <c r="C2186" s="7">
        <v>1.591003184E9</v>
      </c>
      <c r="D2186" s="8">
        <f t="shared" si="1"/>
        <v>43983.18037</v>
      </c>
      <c r="E2186" s="6" t="s">
        <v>32</v>
      </c>
      <c r="F2186" s="9" t="s">
        <v>9949</v>
      </c>
      <c r="G2186" s="6" t="s">
        <v>9950</v>
      </c>
      <c r="H2186" s="14" t="b">
        <v>1</v>
      </c>
      <c r="I2186" s="9" t="s">
        <v>9949</v>
      </c>
      <c r="J2186" s="10">
        <v>0.08246912</v>
      </c>
    </row>
    <row r="2187">
      <c r="A2187" s="6" t="s">
        <v>9951</v>
      </c>
      <c r="B2187" s="6" t="s">
        <v>4718</v>
      </c>
      <c r="C2187" s="7">
        <v>1.591074756E9</v>
      </c>
      <c r="D2187" s="8">
        <f t="shared" si="1"/>
        <v>43984.00875</v>
      </c>
      <c r="E2187" s="9" t="s">
        <v>23</v>
      </c>
      <c r="F2187" s="9" t="s">
        <v>9952</v>
      </c>
      <c r="G2187" s="6" t="s">
        <v>9953</v>
      </c>
      <c r="H2187" s="14" t="b">
        <v>0</v>
      </c>
      <c r="I2187" s="9" t="s">
        <v>9954</v>
      </c>
      <c r="J2187" s="10">
        <v>0.08245701</v>
      </c>
    </row>
    <row r="2188">
      <c r="A2188" s="6" t="s">
        <v>9955</v>
      </c>
      <c r="B2188" s="6" t="s">
        <v>1619</v>
      </c>
      <c r="C2188" s="7">
        <v>1.591011545E9</v>
      </c>
      <c r="D2188" s="8">
        <f t="shared" si="1"/>
        <v>43983.27714</v>
      </c>
      <c r="E2188" s="9" t="s">
        <v>111</v>
      </c>
      <c r="F2188" s="9" t="s">
        <v>9956</v>
      </c>
      <c r="G2188" s="6" t="s">
        <v>9957</v>
      </c>
      <c r="H2188" s="14" t="b">
        <v>0</v>
      </c>
      <c r="I2188" s="9" t="s">
        <v>9958</v>
      </c>
      <c r="J2188" s="10">
        <v>0.082454</v>
      </c>
    </row>
    <row r="2189">
      <c r="A2189" s="6" t="s">
        <v>9959</v>
      </c>
      <c r="B2189" s="6" t="s">
        <v>930</v>
      </c>
      <c r="C2189" s="7">
        <v>1.592249331E9</v>
      </c>
      <c r="D2189" s="8">
        <f t="shared" si="1"/>
        <v>43997.60337</v>
      </c>
      <c r="E2189" s="9" t="s">
        <v>348</v>
      </c>
      <c r="F2189" s="9" t="s">
        <v>9960</v>
      </c>
      <c r="G2189" s="6" t="s">
        <v>9961</v>
      </c>
      <c r="H2189" s="14" t="b">
        <v>0</v>
      </c>
      <c r="I2189" s="9" t="s">
        <v>9962</v>
      </c>
      <c r="J2189" s="10">
        <v>0.08244503</v>
      </c>
    </row>
    <row r="2190">
      <c r="A2190" s="6" t="s">
        <v>9963</v>
      </c>
      <c r="B2190" s="6" t="s">
        <v>862</v>
      </c>
      <c r="C2190" s="7">
        <v>1.591225739E9</v>
      </c>
      <c r="D2190" s="8">
        <f t="shared" si="1"/>
        <v>43985.75624</v>
      </c>
      <c r="E2190" s="9" t="s">
        <v>23</v>
      </c>
      <c r="F2190" s="9" t="s">
        <v>9964</v>
      </c>
      <c r="G2190" s="6" t="s">
        <v>9965</v>
      </c>
      <c r="H2190" s="14" t="b">
        <v>0</v>
      </c>
      <c r="I2190" s="9" t="s">
        <v>9966</v>
      </c>
      <c r="J2190" s="10">
        <v>0.08237766</v>
      </c>
    </row>
    <row r="2191">
      <c r="A2191" s="6" t="s">
        <v>9967</v>
      </c>
      <c r="B2191" s="6" t="s">
        <v>930</v>
      </c>
      <c r="C2191" s="7">
        <v>1.593374406E9</v>
      </c>
      <c r="D2191" s="8">
        <f t="shared" si="1"/>
        <v>44010.62507</v>
      </c>
      <c r="E2191" s="9" t="s">
        <v>2110</v>
      </c>
      <c r="F2191" s="9" t="s">
        <v>9968</v>
      </c>
      <c r="G2191" s="6" t="s">
        <v>9969</v>
      </c>
      <c r="H2191" s="14" t="b">
        <v>0</v>
      </c>
      <c r="I2191" s="9" t="s">
        <v>9970</v>
      </c>
      <c r="J2191" s="10">
        <v>0.0823741</v>
      </c>
    </row>
    <row r="2192">
      <c r="A2192" s="6" t="s">
        <v>9971</v>
      </c>
      <c r="B2192" s="6" t="s">
        <v>7307</v>
      </c>
      <c r="C2192" s="7">
        <v>1.59110372E9</v>
      </c>
      <c r="D2192" s="8">
        <f t="shared" si="1"/>
        <v>43984.34398</v>
      </c>
      <c r="E2192" s="9" t="s">
        <v>23</v>
      </c>
      <c r="F2192" s="9" t="s">
        <v>9972</v>
      </c>
      <c r="G2192" s="6" t="s">
        <v>9973</v>
      </c>
      <c r="H2192" s="14" t="b">
        <v>0</v>
      </c>
      <c r="I2192" s="9" t="s">
        <v>9974</v>
      </c>
      <c r="J2192" s="10">
        <v>0.08233316</v>
      </c>
    </row>
    <row r="2193">
      <c r="A2193" s="6" t="s">
        <v>9975</v>
      </c>
      <c r="B2193" s="6" t="s">
        <v>5433</v>
      </c>
      <c r="C2193" s="7">
        <v>1.591296609E9</v>
      </c>
      <c r="D2193" s="8">
        <f t="shared" si="1"/>
        <v>43986.57649</v>
      </c>
      <c r="E2193" s="9" t="s">
        <v>274</v>
      </c>
      <c r="F2193" s="9" t="s">
        <v>9976</v>
      </c>
      <c r="G2193" s="6" t="s">
        <v>9977</v>
      </c>
      <c r="H2193" s="14" t="b">
        <v>0</v>
      </c>
      <c r="I2193" s="9" t="s">
        <v>9978</v>
      </c>
      <c r="J2193" s="10">
        <v>0.08233206</v>
      </c>
    </row>
    <row r="2194">
      <c r="A2194" s="6" t="s">
        <v>9979</v>
      </c>
      <c r="B2194" s="6" t="s">
        <v>1640</v>
      </c>
      <c r="C2194" s="7">
        <v>1.591230521E9</v>
      </c>
      <c r="D2194" s="8">
        <f t="shared" si="1"/>
        <v>43985.81159</v>
      </c>
      <c r="E2194" s="9" t="s">
        <v>23</v>
      </c>
      <c r="F2194" s="9" t="s">
        <v>9980</v>
      </c>
      <c r="G2194" s="6" t="s">
        <v>9981</v>
      </c>
      <c r="H2194" s="14" t="b">
        <v>0</v>
      </c>
      <c r="I2194" s="9" t="s">
        <v>9982</v>
      </c>
      <c r="J2194" s="10">
        <v>0.08232802</v>
      </c>
    </row>
    <row r="2195">
      <c r="A2195" s="6" t="s">
        <v>9979</v>
      </c>
      <c r="B2195" s="6" t="s">
        <v>1640</v>
      </c>
      <c r="C2195" s="7">
        <v>1.591230734E9</v>
      </c>
      <c r="D2195" s="8">
        <f t="shared" si="1"/>
        <v>43985.81405</v>
      </c>
      <c r="E2195" s="9" t="s">
        <v>23</v>
      </c>
      <c r="F2195" s="9" t="s">
        <v>9983</v>
      </c>
      <c r="G2195" s="6" t="s">
        <v>9984</v>
      </c>
      <c r="H2195" s="14" t="b">
        <v>0</v>
      </c>
      <c r="I2195" s="9" t="s">
        <v>9982</v>
      </c>
      <c r="J2195" s="10">
        <v>0.08232802</v>
      </c>
    </row>
    <row r="2196">
      <c r="A2196" s="6" t="s">
        <v>9985</v>
      </c>
      <c r="B2196" s="6" t="s">
        <v>1067</v>
      </c>
      <c r="C2196" s="7">
        <v>1.592614962E9</v>
      </c>
      <c r="D2196" s="8">
        <f t="shared" si="1"/>
        <v>44001.83521</v>
      </c>
      <c r="E2196" s="9" t="s">
        <v>111</v>
      </c>
      <c r="F2196" s="9" t="s">
        <v>9986</v>
      </c>
      <c r="G2196" s="6" t="s">
        <v>9987</v>
      </c>
      <c r="H2196" s="14" t="b">
        <v>0</v>
      </c>
      <c r="I2196" s="9" t="s">
        <v>9988</v>
      </c>
      <c r="J2196" s="10">
        <v>0.08228783</v>
      </c>
    </row>
    <row r="2197">
      <c r="A2197" s="6" t="s">
        <v>9989</v>
      </c>
      <c r="B2197" s="6" t="s">
        <v>2623</v>
      </c>
      <c r="C2197" s="7">
        <v>1.592348525E9</v>
      </c>
      <c r="D2197" s="8">
        <f t="shared" si="1"/>
        <v>43998.75145</v>
      </c>
      <c r="E2197" s="6" t="s">
        <v>32</v>
      </c>
      <c r="F2197" s="9" t="s">
        <v>9990</v>
      </c>
      <c r="G2197" s="6" t="s">
        <v>9991</v>
      </c>
      <c r="H2197" s="14" t="b">
        <v>1</v>
      </c>
      <c r="I2197" s="9" t="s">
        <v>9990</v>
      </c>
      <c r="J2197" s="10">
        <v>0.082231</v>
      </c>
    </row>
    <row r="2198">
      <c r="A2198" s="6" t="s">
        <v>9992</v>
      </c>
      <c r="B2198" s="6" t="s">
        <v>7059</v>
      </c>
      <c r="C2198" s="7">
        <v>1.593060222E9</v>
      </c>
      <c r="D2198" s="8">
        <f t="shared" si="1"/>
        <v>44006.98868</v>
      </c>
      <c r="E2198" s="9" t="s">
        <v>222</v>
      </c>
      <c r="F2198" s="9" t="s">
        <v>9993</v>
      </c>
      <c r="G2198" s="6" t="s">
        <v>9994</v>
      </c>
      <c r="H2198" s="14" t="b">
        <v>0</v>
      </c>
      <c r="I2198" s="9" t="s">
        <v>9995</v>
      </c>
      <c r="J2198" s="10">
        <v>0.08221792</v>
      </c>
    </row>
    <row r="2199">
      <c r="A2199" s="6" t="s">
        <v>9996</v>
      </c>
      <c r="B2199" s="6" t="s">
        <v>1002</v>
      </c>
      <c r="C2199" s="7">
        <v>1.592748122E9</v>
      </c>
      <c r="D2199" s="8">
        <f t="shared" si="1"/>
        <v>44003.37641</v>
      </c>
      <c r="E2199" s="9" t="s">
        <v>23</v>
      </c>
      <c r="F2199" s="9" t="s">
        <v>9997</v>
      </c>
      <c r="G2199" s="6" t="s">
        <v>9998</v>
      </c>
      <c r="H2199" s="14" t="b">
        <v>0</v>
      </c>
      <c r="I2199" s="9" t="s">
        <v>9999</v>
      </c>
      <c r="J2199" s="10">
        <v>0.08217493</v>
      </c>
    </row>
    <row r="2200">
      <c r="A2200" s="6" t="s">
        <v>10000</v>
      </c>
      <c r="B2200" s="6" t="s">
        <v>9355</v>
      </c>
      <c r="C2200" s="7">
        <v>1.592437698E9</v>
      </c>
      <c r="D2200" s="8">
        <f t="shared" si="1"/>
        <v>43999.78354</v>
      </c>
      <c r="E2200" s="6" t="s">
        <v>32</v>
      </c>
      <c r="F2200" s="9" t="s">
        <v>10001</v>
      </c>
      <c r="G2200" s="6" t="s">
        <v>10002</v>
      </c>
      <c r="H2200" s="14" t="b">
        <v>1</v>
      </c>
      <c r="I2200" s="9" t="s">
        <v>10001</v>
      </c>
      <c r="J2200" s="10">
        <v>0.08215446</v>
      </c>
    </row>
    <row r="2201">
      <c r="A2201" s="6" t="s">
        <v>10003</v>
      </c>
      <c r="B2201" s="6" t="s">
        <v>10004</v>
      </c>
      <c r="C2201" s="7">
        <v>1.591410852E9</v>
      </c>
      <c r="D2201" s="8">
        <f t="shared" si="1"/>
        <v>43987.89875</v>
      </c>
      <c r="E2201" s="9" t="s">
        <v>17</v>
      </c>
      <c r="F2201" s="9" t="s">
        <v>10005</v>
      </c>
      <c r="G2201" s="6" t="s">
        <v>10006</v>
      </c>
      <c r="H2201" s="14" t="b">
        <v>0</v>
      </c>
      <c r="I2201" s="9" t="s">
        <v>10007</v>
      </c>
      <c r="J2201" s="10">
        <v>0.08210585</v>
      </c>
    </row>
    <row r="2202">
      <c r="A2202" s="6" t="s">
        <v>10008</v>
      </c>
      <c r="B2202" s="6" t="s">
        <v>1522</v>
      </c>
      <c r="C2202" s="7">
        <v>1.591571413E9</v>
      </c>
      <c r="D2202" s="8">
        <f t="shared" si="1"/>
        <v>43989.75709</v>
      </c>
      <c r="E2202" s="9" t="s">
        <v>17</v>
      </c>
      <c r="F2202" s="9" t="s">
        <v>10009</v>
      </c>
      <c r="G2202" s="6" t="s">
        <v>10010</v>
      </c>
      <c r="H2202" s="14" t="b">
        <v>0</v>
      </c>
      <c r="I2202" s="9" t="s">
        <v>10011</v>
      </c>
      <c r="J2202" s="10">
        <v>0.08206039</v>
      </c>
    </row>
    <row r="2203">
      <c r="A2203" s="6" t="s">
        <v>10008</v>
      </c>
      <c r="B2203" s="6" t="s">
        <v>7289</v>
      </c>
      <c r="C2203" s="7">
        <v>1.5914966E9</v>
      </c>
      <c r="D2203" s="8">
        <f t="shared" si="1"/>
        <v>43988.8912</v>
      </c>
      <c r="E2203" s="9" t="s">
        <v>7290</v>
      </c>
      <c r="F2203" s="9" t="s">
        <v>10012</v>
      </c>
      <c r="G2203" s="6" t="s">
        <v>10013</v>
      </c>
      <c r="H2203" s="14" t="b">
        <v>0</v>
      </c>
      <c r="I2203" s="9" t="s">
        <v>10014</v>
      </c>
      <c r="J2203" s="10">
        <v>0.08206039</v>
      </c>
    </row>
    <row r="2204">
      <c r="A2204" s="6" t="s">
        <v>10015</v>
      </c>
      <c r="B2204" s="6" t="s">
        <v>872</v>
      </c>
      <c r="C2204" s="7">
        <v>1.591985326E9</v>
      </c>
      <c r="D2204" s="8">
        <f t="shared" si="1"/>
        <v>43994.54775</v>
      </c>
      <c r="E2204" s="9" t="s">
        <v>23</v>
      </c>
      <c r="F2204" s="9" t="s">
        <v>10016</v>
      </c>
      <c r="G2204" s="6" t="s">
        <v>10017</v>
      </c>
      <c r="H2204" s="14" t="b">
        <v>0</v>
      </c>
      <c r="I2204" s="9" t="s">
        <v>10016</v>
      </c>
      <c r="J2204" s="10">
        <v>0.08204957</v>
      </c>
    </row>
    <row r="2205">
      <c r="A2205" s="6" t="s">
        <v>10018</v>
      </c>
      <c r="B2205" s="6" t="s">
        <v>930</v>
      </c>
      <c r="C2205" s="7">
        <v>1.592271324E9</v>
      </c>
      <c r="D2205" s="8">
        <f t="shared" si="1"/>
        <v>43997.85792</v>
      </c>
      <c r="E2205" s="9" t="s">
        <v>283</v>
      </c>
      <c r="F2205" s="9" t="s">
        <v>10019</v>
      </c>
      <c r="G2205" s="6" t="s">
        <v>10020</v>
      </c>
      <c r="H2205" s="14" t="b">
        <v>0</v>
      </c>
      <c r="I2205" s="9" t="s">
        <v>10021</v>
      </c>
      <c r="J2205" s="10">
        <v>0.08190771</v>
      </c>
    </row>
    <row r="2206">
      <c r="A2206" s="6" t="s">
        <v>10022</v>
      </c>
      <c r="B2206" s="6" t="s">
        <v>2832</v>
      </c>
      <c r="C2206" s="7">
        <v>1.591060998E9</v>
      </c>
      <c r="D2206" s="8">
        <f t="shared" si="1"/>
        <v>43983.84951</v>
      </c>
      <c r="E2206" s="9" t="s">
        <v>12</v>
      </c>
      <c r="F2206" s="9" t="s">
        <v>10023</v>
      </c>
      <c r="G2206" s="6" t="s">
        <v>10024</v>
      </c>
      <c r="H2206" s="14" t="b">
        <v>0</v>
      </c>
      <c r="I2206" s="9" t="s">
        <v>10025</v>
      </c>
      <c r="J2206" s="10">
        <v>0.08178195</v>
      </c>
    </row>
    <row r="2207">
      <c r="A2207" s="5" t="s">
        <v>10026</v>
      </c>
      <c r="B2207" s="6" t="s">
        <v>1522</v>
      </c>
      <c r="C2207" s="7">
        <v>1.592940328E9</v>
      </c>
      <c r="D2207" s="8">
        <f t="shared" si="1"/>
        <v>44005.60102</v>
      </c>
      <c r="E2207" s="9" t="s">
        <v>3668</v>
      </c>
      <c r="F2207" s="9" t="s">
        <v>10027</v>
      </c>
      <c r="G2207" s="6" t="s">
        <v>10028</v>
      </c>
      <c r="H2207" s="14" t="b">
        <v>0</v>
      </c>
      <c r="I2207" s="9" t="s">
        <v>10029</v>
      </c>
      <c r="J2207" s="10">
        <v>0.08173224</v>
      </c>
    </row>
    <row r="2208">
      <c r="A2208" s="5" t="s">
        <v>10030</v>
      </c>
      <c r="B2208" s="6" t="s">
        <v>4210</v>
      </c>
      <c r="C2208" s="7">
        <v>1.592763957E9</v>
      </c>
      <c r="D2208" s="8">
        <f t="shared" si="1"/>
        <v>44003.55969</v>
      </c>
      <c r="E2208" s="9" t="s">
        <v>4264</v>
      </c>
      <c r="F2208" s="9" t="s">
        <v>10031</v>
      </c>
      <c r="G2208" s="6" t="s">
        <v>10032</v>
      </c>
      <c r="H2208" s="14" t="b">
        <v>0</v>
      </c>
      <c r="I2208" s="9" t="s">
        <v>10033</v>
      </c>
      <c r="J2208" s="10">
        <v>0.08160742</v>
      </c>
    </row>
    <row r="2209">
      <c r="A2209" s="6" t="s">
        <v>10034</v>
      </c>
      <c r="B2209" s="6" t="s">
        <v>5400</v>
      </c>
      <c r="C2209" s="7">
        <v>1.593530493E9</v>
      </c>
      <c r="D2209" s="8">
        <f t="shared" si="1"/>
        <v>44012.43163</v>
      </c>
      <c r="E2209" s="9" t="s">
        <v>17</v>
      </c>
      <c r="F2209" s="9" t="s">
        <v>10035</v>
      </c>
      <c r="G2209" s="6" t="s">
        <v>10036</v>
      </c>
      <c r="H2209" s="14" t="b">
        <v>0</v>
      </c>
      <c r="I2209" s="9" t="s">
        <v>10037</v>
      </c>
      <c r="J2209" s="10">
        <v>0.08158305</v>
      </c>
    </row>
    <row r="2210">
      <c r="A2210" s="6" t="s">
        <v>10038</v>
      </c>
      <c r="B2210" s="6" t="s">
        <v>10039</v>
      </c>
      <c r="C2210" s="7">
        <v>1.591116805E9</v>
      </c>
      <c r="D2210" s="8">
        <f t="shared" si="1"/>
        <v>43984.49543</v>
      </c>
      <c r="E2210" s="9" t="s">
        <v>10040</v>
      </c>
      <c r="F2210" s="9" t="s">
        <v>10041</v>
      </c>
      <c r="G2210" s="6" t="s">
        <v>10042</v>
      </c>
      <c r="H2210" s="14" t="b">
        <v>0</v>
      </c>
      <c r="I2210" s="9" t="s">
        <v>10043</v>
      </c>
      <c r="J2210" s="10">
        <v>0.08156231</v>
      </c>
    </row>
    <row r="2211">
      <c r="A2211" s="6" t="s">
        <v>10044</v>
      </c>
      <c r="B2211" s="6" t="s">
        <v>1215</v>
      </c>
      <c r="C2211" s="7">
        <v>1.593461011E9</v>
      </c>
      <c r="D2211" s="8">
        <f t="shared" si="1"/>
        <v>44011.62744</v>
      </c>
      <c r="E2211" s="9" t="s">
        <v>23</v>
      </c>
      <c r="F2211" s="9" t="s">
        <v>10045</v>
      </c>
      <c r="G2211" s="6" t="s">
        <v>10046</v>
      </c>
      <c r="H2211" s="14" t="b">
        <v>0</v>
      </c>
      <c r="I2211" s="9" t="s">
        <v>10047</v>
      </c>
      <c r="J2211" s="10">
        <v>0.08134569</v>
      </c>
    </row>
    <row r="2212">
      <c r="A2212" s="6" t="s">
        <v>10048</v>
      </c>
      <c r="B2212" s="6" t="s">
        <v>1578</v>
      </c>
      <c r="C2212" s="7">
        <v>1.592719053E9</v>
      </c>
      <c r="D2212" s="8">
        <f t="shared" si="1"/>
        <v>44003.03997</v>
      </c>
      <c r="E2212" s="9" t="s">
        <v>4028</v>
      </c>
      <c r="F2212" s="9" t="s">
        <v>10049</v>
      </c>
      <c r="G2212" s="6" t="s">
        <v>10050</v>
      </c>
      <c r="H2212" s="14" t="b">
        <v>0</v>
      </c>
      <c r="I2212" s="9" t="s">
        <v>6247</v>
      </c>
      <c r="J2212" s="10">
        <v>0.08133418</v>
      </c>
    </row>
    <row r="2213">
      <c r="A2213" s="6" t="s">
        <v>10051</v>
      </c>
      <c r="B2213" s="6" t="s">
        <v>1849</v>
      </c>
      <c r="C2213" s="7">
        <v>1.592874761E9</v>
      </c>
      <c r="D2213" s="8">
        <f t="shared" si="1"/>
        <v>44004.84214</v>
      </c>
      <c r="E2213" s="9" t="s">
        <v>23</v>
      </c>
      <c r="F2213" s="9" t="s">
        <v>10052</v>
      </c>
      <c r="G2213" s="6" t="s">
        <v>10053</v>
      </c>
      <c r="H2213" s="14" t="b">
        <v>0</v>
      </c>
      <c r="I2213" s="9" t="s">
        <v>10054</v>
      </c>
      <c r="J2213" s="10">
        <v>0.08129345</v>
      </c>
    </row>
    <row r="2214">
      <c r="A2214" s="6" t="s">
        <v>10055</v>
      </c>
      <c r="B2214" s="6" t="s">
        <v>1281</v>
      </c>
      <c r="C2214" s="7">
        <v>1.591798625E9</v>
      </c>
      <c r="D2214" s="8">
        <f t="shared" si="1"/>
        <v>43992.38686</v>
      </c>
      <c r="E2214" s="9" t="s">
        <v>10056</v>
      </c>
      <c r="F2214" s="9" t="s">
        <v>10057</v>
      </c>
      <c r="G2214" s="6" t="s">
        <v>10058</v>
      </c>
      <c r="H2214" s="14" t="b">
        <v>0</v>
      </c>
      <c r="I2214" s="9" t="s">
        <v>10059</v>
      </c>
      <c r="J2214" s="10">
        <v>0.081185</v>
      </c>
    </row>
    <row r="2215">
      <c r="A2215" s="6" t="s">
        <v>10060</v>
      </c>
      <c r="B2215" s="6" t="s">
        <v>10061</v>
      </c>
      <c r="C2215" s="7">
        <v>1.592172216E9</v>
      </c>
      <c r="D2215" s="8">
        <f t="shared" si="1"/>
        <v>43996.71083</v>
      </c>
      <c r="E2215" s="9" t="s">
        <v>23</v>
      </c>
      <c r="F2215" s="9" t="s">
        <v>10062</v>
      </c>
      <c r="G2215" s="6" t="s">
        <v>10063</v>
      </c>
      <c r="H2215" s="14" t="b">
        <v>0</v>
      </c>
      <c r="I2215" s="9" t="s">
        <v>10064</v>
      </c>
      <c r="J2215" s="10">
        <v>0.08117076</v>
      </c>
    </row>
    <row r="2216">
      <c r="A2216" s="6" t="s">
        <v>10065</v>
      </c>
      <c r="B2216" s="6" t="s">
        <v>1849</v>
      </c>
      <c r="C2216" s="7">
        <v>1.592151039E9</v>
      </c>
      <c r="D2216" s="8">
        <f t="shared" si="1"/>
        <v>43996.46573</v>
      </c>
      <c r="E2216" s="9" t="s">
        <v>23</v>
      </c>
      <c r="F2216" s="9" t="s">
        <v>10066</v>
      </c>
      <c r="G2216" s="6" t="s">
        <v>10067</v>
      </c>
      <c r="H2216" s="14" t="b">
        <v>0</v>
      </c>
      <c r="I2216" s="9" t="s">
        <v>10066</v>
      </c>
      <c r="J2216" s="10">
        <v>0.08098672</v>
      </c>
    </row>
    <row r="2217">
      <c r="A2217" s="6" t="s">
        <v>10068</v>
      </c>
      <c r="B2217" s="6" t="s">
        <v>1522</v>
      </c>
      <c r="C2217" s="7">
        <v>1.592086489E9</v>
      </c>
      <c r="D2217" s="8">
        <f t="shared" si="1"/>
        <v>43995.71862</v>
      </c>
      <c r="E2217" s="9" t="s">
        <v>12</v>
      </c>
      <c r="F2217" s="9" t="s">
        <v>10069</v>
      </c>
      <c r="G2217" s="6" t="s">
        <v>10070</v>
      </c>
      <c r="H2217" s="14" t="b">
        <v>0</v>
      </c>
      <c r="I2217" s="9" t="s">
        <v>10069</v>
      </c>
      <c r="J2217" s="10">
        <v>0.08092148</v>
      </c>
    </row>
    <row r="2218">
      <c r="A2218" s="5" t="s">
        <v>10071</v>
      </c>
      <c r="B2218" s="6" t="s">
        <v>872</v>
      </c>
      <c r="C2218" s="7">
        <v>1.593507549E9</v>
      </c>
      <c r="D2218" s="8">
        <f t="shared" si="1"/>
        <v>44012.16608</v>
      </c>
      <c r="E2218" s="9" t="s">
        <v>23</v>
      </c>
      <c r="F2218" s="9" t="s">
        <v>10072</v>
      </c>
      <c r="G2218" s="6" t="s">
        <v>10073</v>
      </c>
      <c r="H2218" s="14" t="b">
        <v>0</v>
      </c>
      <c r="I2218" s="9" t="s">
        <v>10074</v>
      </c>
      <c r="J2218" s="10">
        <v>0.08089834</v>
      </c>
    </row>
    <row r="2219">
      <c r="A2219" s="5" t="s">
        <v>10075</v>
      </c>
      <c r="B2219" s="6" t="s">
        <v>10076</v>
      </c>
      <c r="C2219" s="7">
        <v>1.591972385E9</v>
      </c>
      <c r="D2219" s="8">
        <f t="shared" si="1"/>
        <v>43994.39797</v>
      </c>
      <c r="E2219" s="9" t="s">
        <v>1921</v>
      </c>
      <c r="F2219" s="9" t="s">
        <v>10077</v>
      </c>
      <c r="G2219" s="6" t="s">
        <v>10078</v>
      </c>
      <c r="H2219" s="14" t="b">
        <v>0</v>
      </c>
      <c r="I2219" s="9" t="s">
        <v>10079</v>
      </c>
      <c r="J2219" s="10">
        <v>0.08087923</v>
      </c>
    </row>
    <row r="2220">
      <c r="A2220" s="6" t="s">
        <v>10080</v>
      </c>
      <c r="B2220" s="6" t="s">
        <v>2245</v>
      </c>
      <c r="C2220" s="7">
        <v>1.591970816E9</v>
      </c>
      <c r="D2220" s="8">
        <f t="shared" si="1"/>
        <v>43994.37981</v>
      </c>
      <c r="E2220" s="9" t="s">
        <v>3668</v>
      </c>
      <c r="F2220" s="9" t="s">
        <v>10081</v>
      </c>
      <c r="G2220" s="6" t="s">
        <v>10082</v>
      </c>
      <c r="H2220" s="14" t="b">
        <v>0</v>
      </c>
      <c r="I2220" s="9" t="s">
        <v>10083</v>
      </c>
      <c r="J2220" s="10">
        <v>0.08082775</v>
      </c>
    </row>
    <row r="2221">
      <c r="A2221" s="5" t="s">
        <v>10084</v>
      </c>
      <c r="B2221" s="6" t="s">
        <v>6272</v>
      </c>
      <c r="C2221" s="7">
        <v>1.591309402E9</v>
      </c>
      <c r="D2221" s="8">
        <f t="shared" si="1"/>
        <v>43986.72456</v>
      </c>
      <c r="E2221" s="9" t="s">
        <v>3451</v>
      </c>
      <c r="F2221" s="9" t="s">
        <v>10085</v>
      </c>
      <c r="G2221" s="6" t="s">
        <v>10086</v>
      </c>
      <c r="H2221" s="14" t="b">
        <v>0</v>
      </c>
      <c r="I2221" s="9" t="s">
        <v>10087</v>
      </c>
      <c r="J2221" s="10">
        <v>0.0808083</v>
      </c>
    </row>
    <row r="2222">
      <c r="A2222" s="5" t="s">
        <v>10088</v>
      </c>
      <c r="B2222" s="6" t="s">
        <v>3673</v>
      </c>
      <c r="C2222" s="7">
        <v>1.591217739E9</v>
      </c>
      <c r="D2222" s="8">
        <f t="shared" si="1"/>
        <v>43985.66365</v>
      </c>
      <c r="E2222" s="9" t="s">
        <v>111</v>
      </c>
      <c r="F2222" s="9" t="s">
        <v>10089</v>
      </c>
      <c r="G2222" s="6" t="s">
        <v>10090</v>
      </c>
      <c r="H2222" s="14" t="b">
        <v>0</v>
      </c>
      <c r="I2222" s="9" t="s">
        <v>10091</v>
      </c>
      <c r="J2222" s="10">
        <v>0.08075792</v>
      </c>
    </row>
    <row r="2223">
      <c r="A2223" s="6" t="s">
        <v>10092</v>
      </c>
      <c r="B2223" s="6" t="s">
        <v>10093</v>
      </c>
      <c r="C2223" s="7">
        <v>1.593193099E9</v>
      </c>
      <c r="D2223" s="8">
        <f t="shared" si="1"/>
        <v>44008.52661</v>
      </c>
      <c r="E2223" s="9" t="s">
        <v>8230</v>
      </c>
      <c r="F2223" s="9" t="s">
        <v>10094</v>
      </c>
      <c r="G2223" s="6" t="s">
        <v>10095</v>
      </c>
      <c r="H2223" s="14" t="b">
        <v>0</v>
      </c>
      <c r="I2223" s="9" t="s">
        <v>10096</v>
      </c>
      <c r="J2223" s="10">
        <v>0.08070581</v>
      </c>
    </row>
    <row r="2224">
      <c r="A2224" s="6" t="s">
        <v>10097</v>
      </c>
      <c r="B2224" s="6" t="s">
        <v>9355</v>
      </c>
      <c r="C2224" s="7">
        <v>1.592243389E9</v>
      </c>
      <c r="D2224" s="8">
        <f t="shared" si="1"/>
        <v>43997.53459</v>
      </c>
      <c r="E2224" s="9" t="s">
        <v>23</v>
      </c>
      <c r="F2224" s="9" t="s">
        <v>10098</v>
      </c>
      <c r="G2224" s="6" t="s">
        <v>10099</v>
      </c>
      <c r="H2224" s="14" t="b">
        <v>0</v>
      </c>
      <c r="I2224" s="9" t="s">
        <v>10100</v>
      </c>
      <c r="J2224" s="10">
        <v>0.0806976</v>
      </c>
    </row>
    <row r="2225">
      <c r="A2225" s="12" t="s">
        <v>10101</v>
      </c>
      <c r="B2225" s="6" t="s">
        <v>3031</v>
      </c>
      <c r="C2225" s="7">
        <v>1.591844199E9</v>
      </c>
      <c r="D2225" s="8">
        <f t="shared" si="1"/>
        <v>43992.91434</v>
      </c>
      <c r="E2225" s="9" t="s">
        <v>274</v>
      </c>
      <c r="F2225" s="9" t="s">
        <v>10102</v>
      </c>
      <c r="G2225" s="6" t="s">
        <v>10103</v>
      </c>
      <c r="H2225" s="14" t="b">
        <v>0</v>
      </c>
      <c r="I2225" s="9" t="s">
        <v>10104</v>
      </c>
      <c r="J2225" s="10">
        <v>0.08069068</v>
      </c>
    </row>
    <row r="2226">
      <c r="A2226" s="6" t="s">
        <v>10105</v>
      </c>
      <c r="B2226" s="6" t="s">
        <v>2184</v>
      </c>
      <c r="C2226" s="7">
        <v>1.591083829E9</v>
      </c>
      <c r="D2226" s="8">
        <f t="shared" si="1"/>
        <v>43984.11376</v>
      </c>
      <c r="E2226" s="9" t="s">
        <v>23</v>
      </c>
      <c r="F2226" s="9" t="s">
        <v>10106</v>
      </c>
      <c r="G2226" s="6" t="s">
        <v>10107</v>
      </c>
      <c r="H2226" s="14" t="b">
        <v>0</v>
      </c>
      <c r="I2226" s="9" t="s">
        <v>10108</v>
      </c>
      <c r="J2226" s="10">
        <v>0.08066528</v>
      </c>
    </row>
    <row r="2227">
      <c r="A2227" s="6" t="s">
        <v>10109</v>
      </c>
      <c r="B2227" s="6" t="s">
        <v>8436</v>
      </c>
      <c r="C2227" s="7">
        <v>1.593149198E9</v>
      </c>
      <c r="D2227" s="8">
        <f t="shared" si="1"/>
        <v>44008.0185</v>
      </c>
      <c r="E2227" s="9" t="s">
        <v>111</v>
      </c>
      <c r="F2227" s="9" t="s">
        <v>10110</v>
      </c>
      <c r="G2227" s="6" t="s">
        <v>10111</v>
      </c>
      <c r="H2227" s="14" t="b">
        <v>0</v>
      </c>
      <c r="I2227" s="9" t="s">
        <v>10112</v>
      </c>
      <c r="J2227" s="10">
        <v>0.08061442</v>
      </c>
    </row>
    <row r="2228">
      <c r="A2228" s="6" t="s">
        <v>10113</v>
      </c>
      <c r="B2228" s="6" t="s">
        <v>5400</v>
      </c>
      <c r="C2228" s="7">
        <v>1.592309063E9</v>
      </c>
      <c r="D2228" s="8">
        <f t="shared" si="1"/>
        <v>43998.29471</v>
      </c>
      <c r="E2228" s="9" t="s">
        <v>17</v>
      </c>
      <c r="F2228" s="9" t="s">
        <v>10114</v>
      </c>
      <c r="G2228" s="6" t="s">
        <v>10115</v>
      </c>
      <c r="H2228" s="14" t="b">
        <v>0</v>
      </c>
      <c r="I2228" s="9" t="s">
        <v>10116</v>
      </c>
      <c r="J2228" s="10">
        <v>0.08055478</v>
      </c>
    </row>
    <row r="2229">
      <c r="A2229" s="6" t="s">
        <v>10117</v>
      </c>
      <c r="B2229" s="6" t="s">
        <v>1522</v>
      </c>
      <c r="C2229" s="7">
        <v>1.593223338E9</v>
      </c>
      <c r="D2229" s="8">
        <f t="shared" si="1"/>
        <v>44008.8766</v>
      </c>
      <c r="E2229" s="9" t="s">
        <v>1857</v>
      </c>
      <c r="F2229" s="9" t="s">
        <v>10118</v>
      </c>
      <c r="G2229" s="6" t="s">
        <v>10119</v>
      </c>
      <c r="H2229" s="14" t="b">
        <v>0</v>
      </c>
      <c r="I2229" s="9" t="s">
        <v>10118</v>
      </c>
      <c r="J2229" s="10">
        <v>0.08054376</v>
      </c>
    </row>
    <row r="2230">
      <c r="A2230" s="6" t="s">
        <v>10120</v>
      </c>
      <c r="B2230" s="6" t="s">
        <v>1640</v>
      </c>
      <c r="C2230" s="7">
        <v>1.593368054E9</v>
      </c>
      <c r="D2230" s="8">
        <f t="shared" si="1"/>
        <v>44010.55155</v>
      </c>
      <c r="E2230" s="9" t="s">
        <v>17</v>
      </c>
      <c r="F2230" s="9" t="s">
        <v>10121</v>
      </c>
      <c r="G2230" s="6" t="s">
        <v>10122</v>
      </c>
      <c r="H2230" s="14" t="b">
        <v>0</v>
      </c>
      <c r="I2230" s="9" t="s">
        <v>10123</v>
      </c>
      <c r="J2230" s="10">
        <v>0.08045147</v>
      </c>
    </row>
    <row r="2231">
      <c r="A2231" s="6" t="s">
        <v>10124</v>
      </c>
      <c r="B2231" s="6" t="s">
        <v>7379</v>
      </c>
      <c r="C2231" s="7">
        <v>1.592318228E9</v>
      </c>
      <c r="D2231" s="8">
        <f t="shared" si="1"/>
        <v>43998.40079</v>
      </c>
      <c r="E2231" s="9" t="s">
        <v>274</v>
      </c>
      <c r="F2231" s="9" t="s">
        <v>10125</v>
      </c>
      <c r="G2231" s="6" t="s">
        <v>10126</v>
      </c>
      <c r="H2231" s="14" t="b">
        <v>0</v>
      </c>
      <c r="I2231" s="9" t="s">
        <v>10127</v>
      </c>
      <c r="J2231" s="10">
        <v>0.08037596</v>
      </c>
    </row>
    <row r="2232">
      <c r="A2232" s="6" t="s">
        <v>10128</v>
      </c>
      <c r="B2232" s="6" t="s">
        <v>1372</v>
      </c>
      <c r="C2232" s="7">
        <v>1.591471137E9</v>
      </c>
      <c r="D2232" s="8">
        <f t="shared" si="1"/>
        <v>43988.59649</v>
      </c>
      <c r="E2232" s="9" t="s">
        <v>12</v>
      </c>
      <c r="F2232" s="9" t="s">
        <v>10129</v>
      </c>
      <c r="G2232" s="6" t="s">
        <v>10130</v>
      </c>
      <c r="H2232" s="14" t="b">
        <v>0</v>
      </c>
      <c r="I2232" s="9" t="s">
        <v>10131</v>
      </c>
      <c r="J2232" s="10">
        <v>0.08034521</v>
      </c>
    </row>
    <row r="2233">
      <c r="A2233" s="6" t="s">
        <v>10132</v>
      </c>
      <c r="B2233" s="6" t="s">
        <v>10133</v>
      </c>
      <c r="C2233" s="7">
        <v>1.592589032E9</v>
      </c>
      <c r="D2233" s="8">
        <f t="shared" si="1"/>
        <v>44001.53509</v>
      </c>
      <c r="E2233" s="9" t="s">
        <v>23</v>
      </c>
      <c r="F2233" s="9" t="s">
        <v>10134</v>
      </c>
      <c r="G2233" s="6" t="s">
        <v>10135</v>
      </c>
      <c r="H2233" s="14" t="b">
        <v>0</v>
      </c>
      <c r="I2233" s="9" t="s">
        <v>10136</v>
      </c>
      <c r="J2233" s="10">
        <v>0.08028448</v>
      </c>
    </row>
    <row r="2234">
      <c r="A2234" s="6" t="s">
        <v>10137</v>
      </c>
      <c r="B2234" s="6" t="s">
        <v>930</v>
      </c>
      <c r="C2234" s="7">
        <v>1.592862547E9</v>
      </c>
      <c r="D2234" s="8">
        <f t="shared" si="1"/>
        <v>44004.70078</v>
      </c>
      <c r="E2234" s="9" t="s">
        <v>413</v>
      </c>
      <c r="F2234" s="9" t="s">
        <v>10138</v>
      </c>
      <c r="G2234" s="6" t="s">
        <v>10139</v>
      </c>
      <c r="H2234" s="14" t="b">
        <v>0</v>
      </c>
      <c r="I2234" s="9" t="s">
        <v>10140</v>
      </c>
      <c r="J2234" s="10">
        <v>0.08021458</v>
      </c>
    </row>
    <row r="2235">
      <c r="A2235" s="6" t="s">
        <v>10141</v>
      </c>
      <c r="B2235" s="6" t="s">
        <v>2065</v>
      </c>
      <c r="C2235" s="7">
        <v>1.59178375E9</v>
      </c>
      <c r="D2235" s="8">
        <f t="shared" si="1"/>
        <v>43992.2147</v>
      </c>
      <c r="E2235" s="9" t="s">
        <v>97</v>
      </c>
      <c r="F2235" s="9" t="s">
        <v>10142</v>
      </c>
      <c r="G2235" s="6" t="s">
        <v>10143</v>
      </c>
      <c r="H2235" s="14" t="b">
        <v>0</v>
      </c>
      <c r="I2235" s="9" t="s">
        <v>10144</v>
      </c>
      <c r="J2235" s="10">
        <v>0.08020712</v>
      </c>
    </row>
    <row r="2236">
      <c r="A2236" s="5" t="s">
        <v>10145</v>
      </c>
      <c r="B2236" s="6" t="s">
        <v>1578</v>
      </c>
      <c r="C2236" s="7">
        <v>1.593398593E9</v>
      </c>
      <c r="D2236" s="8">
        <f t="shared" si="1"/>
        <v>44010.90501</v>
      </c>
      <c r="E2236" s="9" t="s">
        <v>12</v>
      </c>
      <c r="F2236" s="9" t="s">
        <v>10146</v>
      </c>
      <c r="G2236" s="6" t="s">
        <v>10147</v>
      </c>
      <c r="H2236" s="14" t="b">
        <v>0</v>
      </c>
      <c r="I2236" s="9" t="s">
        <v>10148</v>
      </c>
      <c r="J2236" s="10">
        <v>0.08020493</v>
      </c>
    </row>
    <row r="2237">
      <c r="A2237" s="6" t="s">
        <v>10149</v>
      </c>
      <c r="B2237" s="6" t="s">
        <v>987</v>
      </c>
      <c r="C2237" s="7">
        <v>1.592959071E9</v>
      </c>
      <c r="D2237" s="8">
        <f t="shared" si="1"/>
        <v>44005.81795</v>
      </c>
      <c r="E2237" s="9" t="s">
        <v>23</v>
      </c>
      <c r="F2237" s="9" t="s">
        <v>10150</v>
      </c>
      <c r="G2237" s="6" t="s">
        <v>10151</v>
      </c>
      <c r="H2237" s="14" t="b">
        <v>0</v>
      </c>
      <c r="I2237" s="9" t="s">
        <v>10152</v>
      </c>
      <c r="J2237" s="10">
        <v>0.08014865</v>
      </c>
    </row>
    <row r="2238">
      <c r="A2238" s="5" t="s">
        <v>10153</v>
      </c>
      <c r="B2238" s="6" t="s">
        <v>3977</v>
      </c>
      <c r="C2238" s="7">
        <v>1.59321136E9</v>
      </c>
      <c r="D2238" s="8">
        <f t="shared" si="1"/>
        <v>44008.73796</v>
      </c>
      <c r="E2238" s="9" t="s">
        <v>12</v>
      </c>
      <c r="F2238" s="9" t="s">
        <v>10154</v>
      </c>
      <c r="G2238" s="6" t="s">
        <v>10155</v>
      </c>
      <c r="H2238" s="14" t="b">
        <v>0</v>
      </c>
      <c r="I2238" s="9" t="s">
        <v>10154</v>
      </c>
      <c r="J2238" s="10">
        <v>0.08011579</v>
      </c>
    </row>
    <row r="2239">
      <c r="A2239" s="6" t="s">
        <v>10156</v>
      </c>
      <c r="B2239" s="6" t="s">
        <v>10157</v>
      </c>
      <c r="C2239" s="7">
        <v>1.591401183E9</v>
      </c>
      <c r="D2239" s="8">
        <f t="shared" si="1"/>
        <v>43987.78684</v>
      </c>
      <c r="E2239" s="6" t="s">
        <v>32</v>
      </c>
      <c r="F2239" s="9" t="s">
        <v>10158</v>
      </c>
      <c r="G2239" s="6" t="s">
        <v>10159</v>
      </c>
      <c r="H2239" s="14" t="b">
        <v>1</v>
      </c>
      <c r="I2239" s="9" t="s">
        <v>10158</v>
      </c>
      <c r="J2239" s="10">
        <v>0.08000405</v>
      </c>
    </row>
    <row r="2240">
      <c r="A2240" s="6" t="s">
        <v>10160</v>
      </c>
      <c r="B2240" s="6" t="s">
        <v>1148</v>
      </c>
      <c r="C2240" s="7">
        <v>1.593120221E9</v>
      </c>
      <c r="D2240" s="8">
        <f t="shared" si="1"/>
        <v>44007.68311</v>
      </c>
      <c r="E2240" s="9" t="s">
        <v>10161</v>
      </c>
      <c r="F2240" s="9" t="s">
        <v>10162</v>
      </c>
      <c r="G2240" s="6" t="s">
        <v>10163</v>
      </c>
      <c r="H2240" s="14" t="b">
        <v>0</v>
      </c>
      <c r="I2240" s="9" t="s">
        <v>10164</v>
      </c>
      <c r="J2240" s="10">
        <v>0.07995996</v>
      </c>
    </row>
    <row r="2241">
      <c r="A2241" s="6" t="s">
        <v>10165</v>
      </c>
      <c r="B2241" s="6" t="s">
        <v>1067</v>
      </c>
      <c r="C2241" s="7">
        <v>1.591986333E9</v>
      </c>
      <c r="D2241" s="8">
        <f t="shared" si="1"/>
        <v>43994.55941</v>
      </c>
      <c r="E2241" s="9" t="s">
        <v>23</v>
      </c>
      <c r="F2241" s="9" t="s">
        <v>10166</v>
      </c>
      <c r="G2241" s="6" t="s">
        <v>10167</v>
      </c>
      <c r="H2241" s="14" t="b">
        <v>0</v>
      </c>
      <c r="I2241" s="9" t="s">
        <v>10166</v>
      </c>
      <c r="J2241" s="10">
        <v>0.07995538</v>
      </c>
    </row>
    <row r="2242">
      <c r="A2242" s="5" t="s">
        <v>10168</v>
      </c>
      <c r="B2242" s="6" t="s">
        <v>987</v>
      </c>
      <c r="C2242" s="7">
        <v>1.591023564E9</v>
      </c>
      <c r="D2242" s="8">
        <f t="shared" si="1"/>
        <v>43983.41625</v>
      </c>
      <c r="E2242" s="9" t="s">
        <v>10169</v>
      </c>
      <c r="F2242" s="9" t="s">
        <v>10170</v>
      </c>
      <c r="G2242" s="6" t="s">
        <v>10171</v>
      </c>
      <c r="H2242" s="14" t="b">
        <v>0</v>
      </c>
      <c r="I2242" s="9" t="s">
        <v>10172</v>
      </c>
      <c r="J2242" s="10">
        <v>0.07980982</v>
      </c>
    </row>
    <row r="2243">
      <c r="A2243" s="6" t="s">
        <v>10173</v>
      </c>
      <c r="B2243" s="6" t="s">
        <v>872</v>
      </c>
      <c r="C2243" s="7">
        <v>1.592952706E9</v>
      </c>
      <c r="D2243" s="8">
        <f t="shared" si="1"/>
        <v>44005.74428</v>
      </c>
      <c r="E2243" s="9" t="s">
        <v>23</v>
      </c>
      <c r="F2243" s="9" t="s">
        <v>10174</v>
      </c>
      <c r="G2243" s="6" t="s">
        <v>10175</v>
      </c>
      <c r="H2243" s="14" t="b">
        <v>0</v>
      </c>
      <c r="I2243" s="9" t="s">
        <v>10176</v>
      </c>
      <c r="J2243" s="10">
        <v>0.07977203</v>
      </c>
    </row>
    <row r="2244">
      <c r="A2244" s="6" t="s">
        <v>10177</v>
      </c>
      <c r="B2244" s="6" t="s">
        <v>1067</v>
      </c>
      <c r="C2244" s="7">
        <v>1.592863272E9</v>
      </c>
      <c r="D2244" s="8">
        <f t="shared" si="1"/>
        <v>44004.70917</v>
      </c>
      <c r="E2244" s="9" t="s">
        <v>111</v>
      </c>
      <c r="F2244" s="9" t="s">
        <v>10178</v>
      </c>
      <c r="G2244" s="6" t="s">
        <v>10179</v>
      </c>
      <c r="H2244" s="14" t="b">
        <v>0</v>
      </c>
      <c r="I2244" s="9" t="s">
        <v>10180</v>
      </c>
      <c r="J2244" s="10">
        <v>0.07964379</v>
      </c>
    </row>
    <row r="2245">
      <c r="A2245" s="6" t="s">
        <v>10181</v>
      </c>
      <c r="B2245" s="6" t="s">
        <v>4210</v>
      </c>
      <c r="C2245" s="7">
        <v>1.59134548E9</v>
      </c>
      <c r="D2245" s="8">
        <f t="shared" si="1"/>
        <v>43987.14213</v>
      </c>
      <c r="E2245" s="9" t="s">
        <v>2513</v>
      </c>
      <c r="F2245" s="9" t="s">
        <v>10182</v>
      </c>
      <c r="G2245" s="6" t="s">
        <v>10183</v>
      </c>
      <c r="H2245" s="14" t="b">
        <v>0</v>
      </c>
      <c r="I2245" s="9" t="s">
        <v>10184</v>
      </c>
      <c r="J2245" s="10">
        <v>0.07964187</v>
      </c>
    </row>
    <row r="2246">
      <c r="A2246" s="6" t="s">
        <v>10185</v>
      </c>
      <c r="B2246" s="6" t="s">
        <v>10186</v>
      </c>
      <c r="C2246" s="7">
        <v>1.592392505E9</v>
      </c>
      <c r="D2246" s="8">
        <f t="shared" si="1"/>
        <v>43999.26047</v>
      </c>
      <c r="E2246" s="9" t="s">
        <v>10187</v>
      </c>
      <c r="F2246" s="9" t="s">
        <v>10188</v>
      </c>
      <c r="G2246" s="6" t="s">
        <v>10189</v>
      </c>
      <c r="H2246" s="14" t="b">
        <v>0</v>
      </c>
      <c r="I2246" s="9" t="s">
        <v>10190</v>
      </c>
      <c r="J2246" s="10">
        <v>0.07955986</v>
      </c>
    </row>
    <row r="2247">
      <c r="A2247" s="6" t="s">
        <v>10191</v>
      </c>
      <c r="B2247" s="6" t="s">
        <v>10192</v>
      </c>
      <c r="C2247" s="7">
        <v>1.593099229E9</v>
      </c>
      <c r="D2247" s="8">
        <f t="shared" si="1"/>
        <v>44007.44015</v>
      </c>
      <c r="E2247" s="9" t="s">
        <v>111</v>
      </c>
      <c r="F2247" s="9" t="s">
        <v>10193</v>
      </c>
      <c r="G2247" s="6" t="s">
        <v>10194</v>
      </c>
      <c r="H2247" s="14" t="b">
        <v>0</v>
      </c>
      <c r="I2247" s="9" t="s">
        <v>10195</v>
      </c>
      <c r="J2247" s="10">
        <v>0.07939526</v>
      </c>
    </row>
    <row r="2248">
      <c r="A2248" s="6" t="s">
        <v>10196</v>
      </c>
      <c r="B2248" s="6" t="s">
        <v>10197</v>
      </c>
      <c r="C2248" s="7">
        <v>1.591816382E9</v>
      </c>
      <c r="D2248" s="8">
        <f t="shared" si="1"/>
        <v>43992.59238</v>
      </c>
      <c r="E2248" s="9" t="s">
        <v>23</v>
      </c>
      <c r="F2248" s="9" t="s">
        <v>10198</v>
      </c>
      <c r="G2248" s="6" t="s">
        <v>10199</v>
      </c>
      <c r="H2248" s="14" t="b">
        <v>0</v>
      </c>
      <c r="I2248" s="9" t="s">
        <v>10200</v>
      </c>
      <c r="J2248" s="10">
        <v>0.07937397</v>
      </c>
    </row>
    <row r="2249">
      <c r="A2249" s="6" t="s">
        <v>10201</v>
      </c>
      <c r="B2249" s="6" t="s">
        <v>10202</v>
      </c>
      <c r="C2249" s="7">
        <v>1.592652786E9</v>
      </c>
      <c r="D2249" s="8">
        <f t="shared" si="1"/>
        <v>44002.27299</v>
      </c>
      <c r="E2249" s="9" t="s">
        <v>10040</v>
      </c>
      <c r="F2249" s="9" t="s">
        <v>10203</v>
      </c>
      <c r="G2249" s="6" t="s">
        <v>10204</v>
      </c>
      <c r="H2249" s="14" t="b">
        <v>0</v>
      </c>
      <c r="I2249" s="9" t="s">
        <v>10043</v>
      </c>
      <c r="J2249" s="10">
        <v>0.07931461</v>
      </c>
    </row>
    <row r="2250">
      <c r="A2250" s="6" t="s">
        <v>10205</v>
      </c>
      <c r="B2250" s="6" t="s">
        <v>1790</v>
      </c>
      <c r="C2250" s="7">
        <v>1.593197208E9</v>
      </c>
      <c r="D2250" s="8">
        <f t="shared" si="1"/>
        <v>44008.57417</v>
      </c>
      <c r="E2250" s="6" t="s">
        <v>32</v>
      </c>
      <c r="F2250" s="9" t="s">
        <v>10206</v>
      </c>
      <c r="G2250" s="6" t="s">
        <v>10207</v>
      </c>
      <c r="H2250" s="14" t="b">
        <v>1</v>
      </c>
      <c r="I2250" s="9" t="s">
        <v>10206</v>
      </c>
      <c r="J2250" s="10">
        <v>0.07925594</v>
      </c>
    </row>
    <row r="2251">
      <c r="A2251" s="6" t="s">
        <v>10208</v>
      </c>
      <c r="B2251" s="6" t="s">
        <v>987</v>
      </c>
      <c r="C2251" s="7">
        <v>1.592003414E9</v>
      </c>
      <c r="D2251" s="8">
        <f t="shared" si="1"/>
        <v>43994.75711</v>
      </c>
      <c r="E2251" s="9" t="s">
        <v>23</v>
      </c>
      <c r="F2251" s="9" t="s">
        <v>10209</v>
      </c>
      <c r="G2251" s="6" t="s">
        <v>10210</v>
      </c>
      <c r="H2251" s="14" t="b">
        <v>0</v>
      </c>
      <c r="I2251" s="9" t="s">
        <v>10209</v>
      </c>
      <c r="J2251" s="10">
        <v>0.07907875</v>
      </c>
    </row>
    <row r="2252">
      <c r="A2252" s="6" t="s">
        <v>10211</v>
      </c>
      <c r="B2252" s="6" t="s">
        <v>930</v>
      </c>
      <c r="C2252" s="7">
        <v>1.592846386E9</v>
      </c>
      <c r="D2252" s="8">
        <f t="shared" si="1"/>
        <v>44004.51373</v>
      </c>
      <c r="E2252" s="9" t="s">
        <v>413</v>
      </c>
      <c r="F2252" s="9" t="s">
        <v>10212</v>
      </c>
      <c r="G2252" s="6" t="s">
        <v>10213</v>
      </c>
      <c r="H2252" s="14" t="b">
        <v>0</v>
      </c>
      <c r="I2252" s="9" t="s">
        <v>10214</v>
      </c>
      <c r="J2252" s="10">
        <v>0.07895887</v>
      </c>
    </row>
    <row r="2253">
      <c r="A2253" s="6" t="s">
        <v>10215</v>
      </c>
      <c r="B2253" s="6" t="s">
        <v>1522</v>
      </c>
      <c r="C2253" s="7">
        <v>1.593031386E9</v>
      </c>
      <c r="D2253" s="8">
        <f t="shared" si="1"/>
        <v>44006.65493</v>
      </c>
      <c r="E2253" s="9" t="s">
        <v>12</v>
      </c>
      <c r="F2253" s="9" t="s">
        <v>10216</v>
      </c>
      <c r="G2253" s="6" t="s">
        <v>10217</v>
      </c>
      <c r="H2253" s="14" t="b">
        <v>0</v>
      </c>
      <c r="I2253" s="9" t="s">
        <v>10218</v>
      </c>
      <c r="J2253" s="10">
        <v>0.07877066</v>
      </c>
    </row>
    <row r="2254">
      <c r="A2254" s="6" t="s">
        <v>10219</v>
      </c>
      <c r="B2254" s="6" t="s">
        <v>1057</v>
      </c>
      <c r="C2254" s="7">
        <v>1.592033935E9</v>
      </c>
      <c r="D2254" s="8">
        <f t="shared" si="1"/>
        <v>43995.11036</v>
      </c>
      <c r="E2254" s="9" t="s">
        <v>1605</v>
      </c>
      <c r="F2254" s="9" t="s">
        <v>10220</v>
      </c>
      <c r="G2254" s="6" t="s">
        <v>10221</v>
      </c>
      <c r="H2254" s="14" t="b">
        <v>0</v>
      </c>
      <c r="I2254" s="9" t="s">
        <v>10220</v>
      </c>
      <c r="J2254" s="10">
        <v>0.0787569</v>
      </c>
    </row>
    <row r="2255">
      <c r="A2255" s="6" t="s">
        <v>202</v>
      </c>
      <c r="B2255" s="6" t="s">
        <v>10222</v>
      </c>
      <c r="C2255" s="7">
        <v>1.592596375E9</v>
      </c>
      <c r="D2255" s="8">
        <f t="shared" si="1"/>
        <v>44001.62008</v>
      </c>
      <c r="E2255" s="9" t="s">
        <v>17</v>
      </c>
      <c r="F2255" s="9" t="s">
        <v>10223</v>
      </c>
      <c r="G2255" s="6" t="s">
        <v>10224</v>
      </c>
      <c r="H2255" s="14" t="b">
        <v>0</v>
      </c>
      <c r="I2255" s="9" t="s">
        <v>10225</v>
      </c>
      <c r="J2255" s="10">
        <v>0.07873958</v>
      </c>
    </row>
    <row r="2256">
      <c r="A2256" s="6" t="s">
        <v>10226</v>
      </c>
      <c r="B2256" s="6" t="s">
        <v>2567</v>
      </c>
      <c r="C2256" s="7">
        <v>1.593183003E9</v>
      </c>
      <c r="D2256" s="8">
        <f t="shared" si="1"/>
        <v>44008.40976</v>
      </c>
      <c r="E2256" s="9" t="s">
        <v>10227</v>
      </c>
      <c r="F2256" s="9" t="s">
        <v>10228</v>
      </c>
      <c r="G2256" s="6" t="s">
        <v>10229</v>
      </c>
      <c r="H2256" s="14" t="b">
        <v>0</v>
      </c>
      <c r="I2256" s="9" t="s">
        <v>10230</v>
      </c>
      <c r="J2256" s="10">
        <v>0.07851289</v>
      </c>
    </row>
    <row r="2257">
      <c r="A2257" s="6" t="s">
        <v>10231</v>
      </c>
      <c r="B2257" s="6" t="s">
        <v>1359</v>
      </c>
      <c r="C2257" s="7">
        <v>1.592162813E9</v>
      </c>
      <c r="D2257" s="8">
        <f t="shared" si="1"/>
        <v>43996.602</v>
      </c>
      <c r="E2257" s="9" t="s">
        <v>97</v>
      </c>
      <c r="F2257" s="9" t="s">
        <v>10232</v>
      </c>
      <c r="G2257" s="6" t="s">
        <v>10233</v>
      </c>
      <c r="H2257" s="14" t="b">
        <v>0</v>
      </c>
      <c r="I2257" s="9" t="s">
        <v>10234</v>
      </c>
      <c r="J2257" s="10">
        <v>0.07844545</v>
      </c>
    </row>
    <row r="2258">
      <c r="A2258" s="6" t="s">
        <v>10235</v>
      </c>
      <c r="B2258" s="6" t="s">
        <v>3070</v>
      </c>
      <c r="C2258" s="7">
        <v>1.591483036E9</v>
      </c>
      <c r="D2258" s="8">
        <f t="shared" si="1"/>
        <v>43988.73421</v>
      </c>
      <c r="E2258" s="9" t="s">
        <v>111</v>
      </c>
      <c r="F2258" s="9" t="s">
        <v>10236</v>
      </c>
      <c r="G2258" s="6" t="s">
        <v>10237</v>
      </c>
      <c r="H2258" s="14" t="b">
        <v>0</v>
      </c>
      <c r="I2258" s="9" t="s">
        <v>10238</v>
      </c>
      <c r="J2258" s="10">
        <v>0.07839465</v>
      </c>
    </row>
    <row r="2259">
      <c r="A2259" s="6" t="s">
        <v>10239</v>
      </c>
      <c r="B2259" s="6" t="s">
        <v>1156</v>
      </c>
      <c r="C2259" s="7">
        <v>1.591061891E9</v>
      </c>
      <c r="D2259" s="8">
        <f t="shared" si="1"/>
        <v>43983.85985</v>
      </c>
      <c r="E2259" s="6" t="s">
        <v>32</v>
      </c>
      <c r="F2259" s="9" t="s">
        <v>10240</v>
      </c>
      <c r="G2259" s="6" t="s">
        <v>10241</v>
      </c>
      <c r="H2259" s="14" t="b">
        <v>1</v>
      </c>
      <c r="I2259" s="9" t="s">
        <v>10240</v>
      </c>
      <c r="J2259" s="10">
        <v>0.07838617</v>
      </c>
    </row>
    <row r="2260">
      <c r="A2260" s="6" t="s">
        <v>10242</v>
      </c>
      <c r="B2260" s="6" t="s">
        <v>930</v>
      </c>
      <c r="C2260" s="7">
        <v>1.593150859E9</v>
      </c>
      <c r="D2260" s="8">
        <f t="shared" si="1"/>
        <v>44008.03772</v>
      </c>
      <c r="E2260" s="9" t="s">
        <v>413</v>
      </c>
      <c r="F2260" s="9" t="s">
        <v>10243</v>
      </c>
      <c r="G2260" s="6" t="s">
        <v>10244</v>
      </c>
      <c r="H2260" s="14" t="b">
        <v>0</v>
      </c>
      <c r="I2260" s="9" t="s">
        <v>10245</v>
      </c>
      <c r="J2260" s="10">
        <v>0.07831482</v>
      </c>
    </row>
    <row r="2261">
      <c r="A2261" s="6" t="s">
        <v>10246</v>
      </c>
      <c r="B2261" s="6" t="s">
        <v>1522</v>
      </c>
      <c r="C2261" s="7">
        <v>1.592250615E9</v>
      </c>
      <c r="D2261" s="8">
        <f t="shared" si="1"/>
        <v>43997.61823</v>
      </c>
      <c r="E2261" s="9" t="s">
        <v>23</v>
      </c>
      <c r="F2261" s="9" t="s">
        <v>10247</v>
      </c>
      <c r="G2261" s="6" t="s">
        <v>10248</v>
      </c>
      <c r="H2261" s="14" t="b">
        <v>0</v>
      </c>
      <c r="I2261" s="9" t="s">
        <v>10249</v>
      </c>
      <c r="J2261" s="10">
        <v>0.07825183</v>
      </c>
    </row>
    <row r="2262">
      <c r="A2262" s="6" t="s">
        <v>10250</v>
      </c>
      <c r="B2262" s="6" t="s">
        <v>10251</v>
      </c>
      <c r="C2262" s="7">
        <v>1.591408269E9</v>
      </c>
      <c r="D2262" s="8">
        <f t="shared" si="1"/>
        <v>43987.86885</v>
      </c>
      <c r="E2262" s="9" t="s">
        <v>23</v>
      </c>
      <c r="F2262" s="9" t="s">
        <v>10252</v>
      </c>
      <c r="G2262" s="6" t="s">
        <v>10253</v>
      </c>
      <c r="H2262" s="14" t="b">
        <v>0</v>
      </c>
      <c r="I2262" s="9" t="s">
        <v>10254</v>
      </c>
      <c r="J2262" s="10">
        <v>0.07822979</v>
      </c>
    </row>
    <row r="2263">
      <c r="A2263" s="5" t="s">
        <v>10255</v>
      </c>
      <c r="B2263" s="6" t="s">
        <v>2030</v>
      </c>
      <c r="C2263" s="7">
        <v>1.591905199E9</v>
      </c>
      <c r="D2263" s="8">
        <f t="shared" si="1"/>
        <v>43993.62036</v>
      </c>
      <c r="E2263" s="9" t="s">
        <v>4264</v>
      </c>
      <c r="F2263" s="9" t="s">
        <v>10256</v>
      </c>
      <c r="G2263" s="6" t="s">
        <v>10257</v>
      </c>
      <c r="H2263" s="14" t="b">
        <v>0</v>
      </c>
      <c r="I2263" s="9" t="s">
        <v>10258</v>
      </c>
      <c r="J2263" s="10">
        <v>0.07821383</v>
      </c>
    </row>
    <row r="2264">
      <c r="A2264" s="6" t="s">
        <v>10259</v>
      </c>
      <c r="B2264" s="6" t="s">
        <v>1989</v>
      </c>
      <c r="C2264" s="7">
        <v>1.593356109E9</v>
      </c>
      <c r="D2264" s="8">
        <f t="shared" si="1"/>
        <v>44010.4133</v>
      </c>
      <c r="E2264" s="9" t="s">
        <v>10260</v>
      </c>
      <c r="F2264" s="9" t="s">
        <v>10261</v>
      </c>
      <c r="G2264" s="6" t="s">
        <v>10262</v>
      </c>
      <c r="H2264" s="14" t="b">
        <v>0</v>
      </c>
      <c r="I2264" s="9" t="s">
        <v>10263</v>
      </c>
      <c r="J2264" s="10">
        <v>0.07819015</v>
      </c>
    </row>
    <row r="2265">
      <c r="A2265" s="6" t="s">
        <v>10264</v>
      </c>
      <c r="B2265" s="6" t="s">
        <v>930</v>
      </c>
      <c r="C2265" s="7">
        <v>1.591205774E9</v>
      </c>
      <c r="D2265" s="8">
        <f t="shared" si="1"/>
        <v>43985.52516</v>
      </c>
      <c r="E2265" s="9" t="s">
        <v>348</v>
      </c>
      <c r="F2265" s="9" t="s">
        <v>10265</v>
      </c>
      <c r="G2265" s="6" t="s">
        <v>10266</v>
      </c>
      <c r="H2265" s="14" t="b">
        <v>0</v>
      </c>
      <c r="I2265" s="9" t="s">
        <v>10267</v>
      </c>
      <c r="J2265" s="10">
        <v>0.07795703</v>
      </c>
    </row>
    <row r="2266">
      <c r="A2266" s="6" t="s">
        <v>10268</v>
      </c>
      <c r="B2266" s="6" t="s">
        <v>6272</v>
      </c>
      <c r="C2266" s="7">
        <v>1.593485338E9</v>
      </c>
      <c r="D2266" s="8">
        <f t="shared" si="1"/>
        <v>44011.909</v>
      </c>
      <c r="E2266" s="9" t="s">
        <v>241</v>
      </c>
      <c r="F2266" s="9" t="s">
        <v>10269</v>
      </c>
      <c r="G2266" s="6" t="s">
        <v>10270</v>
      </c>
      <c r="H2266" s="14" t="b">
        <v>0</v>
      </c>
      <c r="I2266" s="9" t="s">
        <v>10271</v>
      </c>
      <c r="J2266" s="10">
        <v>0.07793231</v>
      </c>
    </row>
    <row r="2267">
      <c r="A2267" s="6" t="s">
        <v>10272</v>
      </c>
      <c r="B2267" s="6" t="s">
        <v>1777</v>
      </c>
      <c r="C2267" s="7">
        <v>1.591384685E9</v>
      </c>
      <c r="D2267" s="8">
        <f t="shared" si="1"/>
        <v>43987.59589</v>
      </c>
      <c r="E2267" s="9" t="s">
        <v>23</v>
      </c>
      <c r="F2267" s="9" t="s">
        <v>10273</v>
      </c>
      <c r="G2267" s="6" t="s">
        <v>10274</v>
      </c>
      <c r="H2267" s="14" t="b">
        <v>0</v>
      </c>
      <c r="I2267" s="9" t="s">
        <v>10275</v>
      </c>
      <c r="J2267" s="10">
        <v>0.07791472</v>
      </c>
    </row>
    <row r="2268">
      <c r="A2268" s="6" t="s">
        <v>10276</v>
      </c>
      <c r="B2268" s="6" t="s">
        <v>3259</v>
      </c>
      <c r="C2268" s="7">
        <v>1.591222505E9</v>
      </c>
      <c r="D2268" s="8">
        <f t="shared" si="1"/>
        <v>43985.71881</v>
      </c>
      <c r="E2268" s="9" t="s">
        <v>23</v>
      </c>
      <c r="F2268" s="9" t="s">
        <v>10277</v>
      </c>
      <c r="G2268" s="6" t="s">
        <v>10278</v>
      </c>
      <c r="H2268" s="14" t="b">
        <v>0</v>
      </c>
      <c r="I2268" s="9" t="s">
        <v>10279</v>
      </c>
      <c r="J2268" s="10">
        <v>0.07784426</v>
      </c>
    </row>
    <row r="2269">
      <c r="A2269" s="6" t="s">
        <v>10280</v>
      </c>
      <c r="B2269" s="6" t="s">
        <v>6282</v>
      </c>
      <c r="C2269" s="7">
        <v>1.591838347E9</v>
      </c>
      <c r="D2269" s="8">
        <f t="shared" si="1"/>
        <v>43992.84661</v>
      </c>
      <c r="E2269" s="6" t="s">
        <v>32</v>
      </c>
      <c r="F2269" s="9" t="s">
        <v>10281</v>
      </c>
      <c r="G2269" s="6" t="s">
        <v>10282</v>
      </c>
      <c r="H2269" s="14" t="b">
        <v>1</v>
      </c>
      <c r="I2269" s="9" t="s">
        <v>10281</v>
      </c>
      <c r="J2269" s="10">
        <v>0.07782133</v>
      </c>
    </row>
    <row r="2270">
      <c r="A2270" s="6" t="s">
        <v>10283</v>
      </c>
      <c r="B2270" s="6" t="s">
        <v>872</v>
      </c>
      <c r="C2270" s="7">
        <v>1.593552258E9</v>
      </c>
      <c r="D2270" s="8">
        <f t="shared" si="1"/>
        <v>44012.68354</v>
      </c>
      <c r="E2270" s="9" t="s">
        <v>23</v>
      </c>
      <c r="F2270" s="9" t="s">
        <v>10284</v>
      </c>
      <c r="G2270" s="6" t="s">
        <v>10285</v>
      </c>
      <c r="H2270" s="14" t="b">
        <v>0</v>
      </c>
      <c r="I2270" s="9" t="s">
        <v>10286</v>
      </c>
      <c r="J2270" s="10">
        <v>0.07766058</v>
      </c>
    </row>
    <row r="2271">
      <c r="A2271" s="6" t="s">
        <v>10287</v>
      </c>
      <c r="B2271" s="6" t="s">
        <v>6600</v>
      </c>
      <c r="C2271" s="7">
        <v>1.591043027E9</v>
      </c>
      <c r="D2271" s="8">
        <f t="shared" si="1"/>
        <v>43983.64152</v>
      </c>
      <c r="E2271" s="9" t="s">
        <v>111</v>
      </c>
      <c r="F2271" s="9" t="s">
        <v>10288</v>
      </c>
      <c r="G2271" s="6" t="s">
        <v>10289</v>
      </c>
      <c r="H2271" s="14" t="b">
        <v>0</v>
      </c>
      <c r="I2271" s="9" t="s">
        <v>10290</v>
      </c>
      <c r="J2271" s="10">
        <v>0.0775602</v>
      </c>
    </row>
    <row r="2272">
      <c r="A2272" s="6" t="s">
        <v>10291</v>
      </c>
      <c r="B2272" s="6" t="s">
        <v>3413</v>
      </c>
      <c r="C2272" s="7">
        <v>1.591738892E9</v>
      </c>
      <c r="D2272" s="8">
        <f t="shared" si="1"/>
        <v>43991.69551</v>
      </c>
      <c r="E2272" s="9" t="s">
        <v>23</v>
      </c>
      <c r="F2272" s="9" t="s">
        <v>10292</v>
      </c>
      <c r="G2272" s="6" t="s">
        <v>10293</v>
      </c>
      <c r="H2272" s="14" t="b">
        <v>0</v>
      </c>
      <c r="I2272" s="9" t="s">
        <v>10294</v>
      </c>
      <c r="J2272" s="10">
        <v>0.07754925</v>
      </c>
    </row>
    <row r="2273">
      <c r="A2273" s="6" t="s">
        <v>10295</v>
      </c>
      <c r="B2273" s="6" t="s">
        <v>4346</v>
      </c>
      <c r="C2273" s="7">
        <v>1.592400987E9</v>
      </c>
      <c r="D2273" s="8">
        <f t="shared" si="1"/>
        <v>43999.35865</v>
      </c>
      <c r="E2273" s="9" t="s">
        <v>17</v>
      </c>
      <c r="F2273" s="9" t="s">
        <v>10296</v>
      </c>
      <c r="G2273" s="6" t="s">
        <v>10297</v>
      </c>
      <c r="H2273" s="14" t="b">
        <v>0</v>
      </c>
      <c r="I2273" s="9" t="s">
        <v>10298</v>
      </c>
      <c r="J2273" s="10">
        <v>0.07754371</v>
      </c>
    </row>
    <row r="2274">
      <c r="A2274" s="5" t="s">
        <v>10299</v>
      </c>
      <c r="B2274" s="6" t="s">
        <v>10300</v>
      </c>
      <c r="C2274" s="7">
        <v>1.591306464E9</v>
      </c>
      <c r="D2274" s="8">
        <f t="shared" si="1"/>
        <v>43986.69056</v>
      </c>
      <c r="E2274" s="9" t="s">
        <v>23</v>
      </c>
      <c r="F2274" s="9" t="s">
        <v>10301</v>
      </c>
      <c r="G2274" s="6" t="s">
        <v>10302</v>
      </c>
      <c r="H2274" s="14" t="b">
        <v>0</v>
      </c>
      <c r="I2274" s="9" t="s">
        <v>10303</v>
      </c>
      <c r="J2274" s="10">
        <v>0.07740726</v>
      </c>
    </row>
    <row r="2275">
      <c r="A2275" s="6" t="s">
        <v>10304</v>
      </c>
      <c r="B2275" s="6" t="s">
        <v>1701</v>
      </c>
      <c r="C2275" s="7">
        <v>1.592415476E9</v>
      </c>
      <c r="D2275" s="8">
        <f t="shared" si="1"/>
        <v>43999.52634</v>
      </c>
      <c r="E2275" s="9" t="s">
        <v>2726</v>
      </c>
      <c r="F2275" s="9" t="s">
        <v>10305</v>
      </c>
      <c r="G2275" s="6" t="s">
        <v>10306</v>
      </c>
      <c r="H2275" s="14" t="b">
        <v>0</v>
      </c>
      <c r="I2275" s="9" t="s">
        <v>10307</v>
      </c>
      <c r="J2275" s="10">
        <v>0.07729148</v>
      </c>
    </row>
    <row r="2276">
      <c r="A2276" s="6" t="s">
        <v>10308</v>
      </c>
      <c r="B2276" s="6" t="s">
        <v>8803</v>
      </c>
      <c r="C2276" s="7">
        <v>1.591577954E9</v>
      </c>
      <c r="D2276" s="8">
        <f t="shared" si="1"/>
        <v>43989.8328</v>
      </c>
      <c r="E2276" s="9" t="s">
        <v>10309</v>
      </c>
      <c r="F2276" s="9" t="s">
        <v>10310</v>
      </c>
      <c r="G2276" s="6" t="s">
        <v>10311</v>
      </c>
      <c r="H2276" s="14" t="b">
        <v>0</v>
      </c>
      <c r="I2276" s="9" t="s">
        <v>10312</v>
      </c>
      <c r="J2276" s="10">
        <v>0.0770398</v>
      </c>
    </row>
    <row r="2277">
      <c r="A2277" s="6" t="s">
        <v>10313</v>
      </c>
      <c r="B2277" s="6" t="s">
        <v>10314</v>
      </c>
      <c r="C2277" s="7">
        <v>1.592951031E9</v>
      </c>
      <c r="D2277" s="8">
        <f t="shared" si="1"/>
        <v>44005.7249</v>
      </c>
      <c r="E2277" s="6" t="s">
        <v>32</v>
      </c>
      <c r="F2277" s="9" t="s">
        <v>10315</v>
      </c>
      <c r="G2277" s="6" t="s">
        <v>10316</v>
      </c>
      <c r="H2277" s="14" t="b">
        <v>1</v>
      </c>
      <c r="I2277" s="9" t="s">
        <v>10315</v>
      </c>
      <c r="J2277" s="10">
        <v>0.07702091</v>
      </c>
    </row>
    <row r="2278">
      <c r="A2278" s="6" t="s">
        <v>10317</v>
      </c>
      <c r="B2278" s="6" t="s">
        <v>2035</v>
      </c>
      <c r="C2278" s="7">
        <v>1.591993957E9</v>
      </c>
      <c r="D2278" s="8">
        <f t="shared" si="1"/>
        <v>43994.64765</v>
      </c>
      <c r="E2278" s="9" t="s">
        <v>111</v>
      </c>
      <c r="F2278" s="9" t="s">
        <v>10318</v>
      </c>
      <c r="G2278" s="6" t="s">
        <v>10319</v>
      </c>
      <c r="H2278" s="14" t="b">
        <v>0</v>
      </c>
      <c r="I2278" s="9" t="s">
        <v>10318</v>
      </c>
      <c r="J2278" s="10">
        <v>0.07700427</v>
      </c>
    </row>
    <row r="2279">
      <c r="A2279" s="6" t="s">
        <v>10320</v>
      </c>
      <c r="B2279" s="6" t="s">
        <v>10321</v>
      </c>
      <c r="C2279" s="7">
        <v>1.592444064E9</v>
      </c>
      <c r="D2279" s="8">
        <f t="shared" si="1"/>
        <v>43999.85722</v>
      </c>
      <c r="E2279" s="9" t="s">
        <v>111</v>
      </c>
      <c r="F2279" s="9" t="s">
        <v>10322</v>
      </c>
      <c r="G2279" s="6" t="s">
        <v>10323</v>
      </c>
      <c r="H2279" s="14" t="b">
        <v>0</v>
      </c>
      <c r="I2279" s="9" t="s">
        <v>10324</v>
      </c>
      <c r="J2279" s="10">
        <v>0.07698387</v>
      </c>
    </row>
    <row r="2280">
      <c r="A2280" s="6" t="s">
        <v>10325</v>
      </c>
      <c r="B2280" s="6" t="s">
        <v>1737</v>
      </c>
      <c r="C2280" s="7">
        <v>1.592885621E9</v>
      </c>
      <c r="D2280" s="8">
        <f t="shared" si="1"/>
        <v>44004.96784</v>
      </c>
      <c r="E2280" s="9" t="s">
        <v>1605</v>
      </c>
      <c r="F2280" s="9" t="s">
        <v>10326</v>
      </c>
      <c r="G2280" s="6" t="s">
        <v>10327</v>
      </c>
      <c r="H2280" s="14" t="b">
        <v>0</v>
      </c>
      <c r="I2280" s="9" t="s">
        <v>10328</v>
      </c>
      <c r="J2280" s="10">
        <v>0.07690459</v>
      </c>
    </row>
    <row r="2281">
      <c r="A2281" s="6" t="s">
        <v>10329</v>
      </c>
      <c r="B2281" s="6" t="s">
        <v>3684</v>
      </c>
      <c r="C2281" s="7">
        <v>1.591976523E9</v>
      </c>
      <c r="D2281" s="8">
        <f t="shared" si="1"/>
        <v>43994.44587</v>
      </c>
      <c r="E2281" s="9" t="s">
        <v>111</v>
      </c>
      <c r="F2281" s="9" t="s">
        <v>10330</v>
      </c>
      <c r="G2281" s="6" t="s">
        <v>10331</v>
      </c>
      <c r="H2281" s="14" t="b">
        <v>0</v>
      </c>
      <c r="I2281" s="9" t="s">
        <v>10330</v>
      </c>
      <c r="J2281" s="10">
        <v>0.07685529</v>
      </c>
    </row>
    <row r="2282">
      <c r="A2282" s="6" t="s">
        <v>10332</v>
      </c>
      <c r="B2282" s="6" t="s">
        <v>1522</v>
      </c>
      <c r="C2282" s="7">
        <v>1.591131181E9</v>
      </c>
      <c r="D2282" s="8">
        <f t="shared" si="1"/>
        <v>43984.66182</v>
      </c>
      <c r="E2282" s="9" t="s">
        <v>222</v>
      </c>
      <c r="F2282" s="9" t="s">
        <v>10333</v>
      </c>
      <c r="G2282" s="6" t="s">
        <v>10334</v>
      </c>
      <c r="H2282" s="14" t="b">
        <v>0</v>
      </c>
      <c r="I2282" s="9" t="s">
        <v>10335</v>
      </c>
      <c r="J2282" s="10">
        <v>0.07682353</v>
      </c>
    </row>
    <row r="2283">
      <c r="A2283" s="6" t="s">
        <v>10336</v>
      </c>
      <c r="B2283" s="6" t="s">
        <v>3413</v>
      </c>
      <c r="C2283" s="7">
        <v>1.591628649E9</v>
      </c>
      <c r="D2283" s="8">
        <f t="shared" si="1"/>
        <v>43990.41955</v>
      </c>
      <c r="E2283" s="9" t="s">
        <v>23</v>
      </c>
      <c r="F2283" s="9" t="s">
        <v>10337</v>
      </c>
      <c r="G2283" s="6" t="s">
        <v>10338</v>
      </c>
      <c r="H2283" s="14" t="b">
        <v>0</v>
      </c>
      <c r="I2283" s="9" t="s">
        <v>10339</v>
      </c>
      <c r="J2283" s="10">
        <v>0.07681524</v>
      </c>
    </row>
    <row r="2284">
      <c r="A2284" s="6" t="s">
        <v>10340</v>
      </c>
      <c r="B2284" s="6" t="s">
        <v>930</v>
      </c>
      <c r="C2284" s="7">
        <v>1.593464692E9</v>
      </c>
      <c r="D2284" s="8">
        <f t="shared" si="1"/>
        <v>44011.67005</v>
      </c>
      <c r="E2284" s="9" t="s">
        <v>23</v>
      </c>
      <c r="F2284" s="9" t="s">
        <v>10341</v>
      </c>
      <c r="G2284" s="6" t="s">
        <v>10342</v>
      </c>
      <c r="H2284" s="14" t="b">
        <v>0</v>
      </c>
      <c r="I2284" s="9" t="s">
        <v>10343</v>
      </c>
      <c r="J2284" s="10">
        <v>0.07663004</v>
      </c>
    </row>
    <row r="2285">
      <c r="A2285" s="6" t="s">
        <v>10344</v>
      </c>
      <c r="B2285" s="6" t="s">
        <v>1327</v>
      </c>
      <c r="C2285" s="7">
        <v>1.593483622E9</v>
      </c>
      <c r="D2285" s="8">
        <f t="shared" si="1"/>
        <v>44011.88914</v>
      </c>
      <c r="E2285" s="9" t="s">
        <v>784</v>
      </c>
      <c r="F2285" s="9" t="s">
        <v>10345</v>
      </c>
      <c r="G2285" s="6" t="s">
        <v>10346</v>
      </c>
      <c r="H2285" s="14" t="b">
        <v>0</v>
      </c>
      <c r="I2285" s="9" t="s">
        <v>10347</v>
      </c>
      <c r="J2285" s="10">
        <v>0.07656027</v>
      </c>
    </row>
    <row r="2286">
      <c r="A2286" s="5" t="s">
        <v>10348</v>
      </c>
      <c r="B2286" s="6" t="s">
        <v>930</v>
      </c>
      <c r="C2286" s="7">
        <v>1.591120431E9</v>
      </c>
      <c r="D2286" s="8">
        <f t="shared" si="1"/>
        <v>43984.5374</v>
      </c>
      <c r="E2286" s="9" t="s">
        <v>348</v>
      </c>
      <c r="F2286" s="9" t="s">
        <v>10349</v>
      </c>
      <c r="G2286" s="6" t="s">
        <v>10350</v>
      </c>
      <c r="H2286" s="14" t="b">
        <v>0</v>
      </c>
      <c r="I2286" s="9" t="s">
        <v>10351</v>
      </c>
      <c r="J2286" s="10">
        <v>0.07647798</v>
      </c>
    </row>
    <row r="2287">
      <c r="A2287" s="6" t="s">
        <v>10352</v>
      </c>
      <c r="B2287" s="6" t="s">
        <v>10353</v>
      </c>
      <c r="C2287" s="7">
        <v>1.591454741E9</v>
      </c>
      <c r="D2287" s="8">
        <f t="shared" si="1"/>
        <v>43988.40672</v>
      </c>
      <c r="E2287" s="9" t="s">
        <v>784</v>
      </c>
      <c r="F2287" s="9" t="s">
        <v>10354</v>
      </c>
      <c r="G2287" s="6" t="s">
        <v>10355</v>
      </c>
      <c r="H2287" s="14" t="b">
        <v>0</v>
      </c>
      <c r="I2287" s="9" t="s">
        <v>10356</v>
      </c>
      <c r="J2287" s="10">
        <v>0.07645758</v>
      </c>
    </row>
    <row r="2288">
      <c r="A2288" s="5" t="s">
        <v>10357</v>
      </c>
      <c r="B2288" s="6" t="s">
        <v>2585</v>
      </c>
      <c r="C2288" s="7">
        <v>1.591503322E9</v>
      </c>
      <c r="D2288" s="8">
        <f t="shared" si="1"/>
        <v>43988.969</v>
      </c>
      <c r="E2288" s="6" t="s">
        <v>32</v>
      </c>
      <c r="F2288" s="9" t="s">
        <v>10358</v>
      </c>
      <c r="G2288" s="6" t="s">
        <v>10359</v>
      </c>
      <c r="H2288" s="14" t="b">
        <v>1</v>
      </c>
      <c r="I2288" s="9" t="s">
        <v>10358</v>
      </c>
      <c r="J2288" s="10">
        <v>0.07634468</v>
      </c>
    </row>
    <row r="2289">
      <c r="A2289" s="5" t="s">
        <v>10360</v>
      </c>
      <c r="B2289" s="6" t="s">
        <v>4210</v>
      </c>
      <c r="C2289" s="7">
        <v>1.592615863E9</v>
      </c>
      <c r="D2289" s="8">
        <f t="shared" si="1"/>
        <v>44001.84564</v>
      </c>
      <c r="E2289" s="9" t="s">
        <v>8122</v>
      </c>
      <c r="F2289" s="9" t="s">
        <v>10361</v>
      </c>
      <c r="G2289" s="6" t="s">
        <v>10362</v>
      </c>
      <c r="H2289" s="14" t="b">
        <v>0</v>
      </c>
      <c r="I2289" s="9" t="s">
        <v>10363</v>
      </c>
      <c r="J2289" s="10">
        <v>0.07631079</v>
      </c>
    </row>
    <row r="2290">
      <c r="A2290" s="6" t="s">
        <v>10364</v>
      </c>
      <c r="B2290" s="6" t="s">
        <v>10365</v>
      </c>
      <c r="C2290" s="7">
        <v>1.592011633E9</v>
      </c>
      <c r="D2290" s="8">
        <f t="shared" si="1"/>
        <v>43994.85223</v>
      </c>
      <c r="E2290" s="9" t="s">
        <v>10366</v>
      </c>
      <c r="F2290" s="9" t="s">
        <v>10367</v>
      </c>
      <c r="G2290" s="6" t="s">
        <v>10368</v>
      </c>
      <c r="H2290" s="14" t="b">
        <v>0</v>
      </c>
      <c r="I2290" s="9" t="s">
        <v>10367</v>
      </c>
      <c r="J2290" s="10">
        <v>0.07626581</v>
      </c>
    </row>
    <row r="2291">
      <c r="A2291" s="6" t="s">
        <v>10369</v>
      </c>
      <c r="B2291" s="6" t="s">
        <v>862</v>
      </c>
      <c r="C2291" s="7">
        <v>1.592336345E9</v>
      </c>
      <c r="D2291" s="8">
        <f t="shared" si="1"/>
        <v>43998.61047</v>
      </c>
      <c r="E2291" s="6" t="s">
        <v>32</v>
      </c>
      <c r="F2291" s="9" t="s">
        <v>10370</v>
      </c>
      <c r="G2291" s="6" t="s">
        <v>10371</v>
      </c>
      <c r="H2291" s="14" t="b">
        <v>1</v>
      </c>
      <c r="I2291" s="9" t="s">
        <v>10370</v>
      </c>
      <c r="J2291" s="10">
        <v>0.07595765</v>
      </c>
    </row>
    <row r="2292">
      <c r="A2292" s="6" t="s">
        <v>189</v>
      </c>
      <c r="B2292" s="6" t="s">
        <v>987</v>
      </c>
      <c r="C2292" s="7">
        <v>1.593098627E9</v>
      </c>
      <c r="D2292" s="8">
        <f t="shared" si="1"/>
        <v>44007.43318</v>
      </c>
      <c r="E2292" s="9" t="s">
        <v>23</v>
      </c>
      <c r="F2292" s="9" t="s">
        <v>10372</v>
      </c>
      <c r="G2292" s="6" t="s">
        <v>10373</v>
      </c>
      <c r="H2292" s="14" t="b">
        <v>0</v>
      </c>
      <c r="I2292" s="9" t="s">
        <v>10374</v>
      </c>
      <c r="J2292" s="10">
        <v>0.07594854</v>
      </c>
    </row>
    <row r="2293">
      <c r="A2293" s="5" t="s">
        <v>10375</v>
      </c>
      <c r="B2293" s="6" t="s">
        <v>890</v>
      </c>
      <c r="C2293" s="7">
        <v>1.59183102E9</v>
      </c>
      <c r="D2293" s="8">
        <f t="shared" si="1"/>
        <v>43992.76181</v>
      </c>
      <c r="E2293" s="9" t="s">
        <v>23</v>
      </c>
      <c r="F2293" s="9" t="s">
        <v>10376</v>
      </c>
      <c r="G2293" s="6" t="s">
        <v>10377</v>
      </c>
      <c r="H2293" s="14" t="b">
        <v>0</v>
      </c>
      <c r="I2293" s="9" t="s">
        <v>10378</v>
      </c>
      <c r="J2293" s="10">
        <v>0.07590452</v>
      </c>
    </row>
    <row r="2294">
      <c r="A2294" s="6" t="s">
        <v>10379</v>
      </c>
      <c r="B2294" s="6" t="s">
        <v>930</v>
      </c>
      <c r="C2294" s="7">
        <v>1.591745616E9</v>
      </c>
      <c r="D2294" s="8">
        <f t="shared" si="1"/>
        <v>43991.77333</v>
      </c>
      <c r="E2294" s="9" t="s">
        <v>2227</v>
      </c>
      <c r="F2294" s="9" t="s">
        <v>10380</v>
      </c>
      <c r="G2294" s="6" t="s">
        <v>10381</v>
      </c>
      <c r="H2294" s="14" t="b">
        <v>0</v>
      </c>
      <c r="I2294" s="9" t="s">
        <v>10382</v>
      </c>
      <c r="J2294" s="10">
        <v>0.07585707</v>
      </c>
    </row>
    <row r="2295">
      <c r="A2295" s="6" t="s">
        <v>10383</v>
      </c>
      <c r="B2295" s="6" t="s">
        <v>930</v>
      </c>
      <c r="C2295" s="7">
        <v>1.593477336E9</v>
      </c>
      <c r="D2295" s="8">
        <f t="shared" si="1"/>
        <v>44011.81639</v>
      </c>
      <c r="E2295" s="9" t="s">
        <v>413</v>
      </c>
      <c r="F2295" s="9" t="s">
        <v>10384</v>
      </c>
      <c r="G2295" s="6" t="s">
        <v>10385</v>
      </c>
      <c r="H2295" s="14" t="b">
        <v>0</v>
      </c>
      <c r="I2295" s="9" t="s">
        <v>10386</v>
      </c>
      <c r="J2295" s="10">
        <v>0.07580353</v>
      </c>
    </row>
    <row r="2296">
      <c r="A2296" s="6" t="s">
        <v>10387</v>
      </c>
      <c r="B2296" s="6" t="s">
        <v>886</v>
      </c>
      <c r="C2296" s="7">
        <v>1.592758952E9</v>
      </c>
      <c r="D2296" s="8">
        <f t="shared" si="1"/>
        <v>44003.50176</v>
      </c>
      <c r="E2296" s="6" t="s">
        <v>10388</v>
      </c>
      <c r="F2296" s="9" t="s">
        <v>10389</v>
      </c>
      <c r="G2296" s="6" t="s">
        <v>10390</v>
      </c>
      <c r="H2296" s="14" t="b">
        <v>0</v>
      </c>
      <c r="I2296" s="6" t="s">
        <v>10391</v>
      </c>
      <c r="J2296" s="10">
        <v>0.07578204</v>
      </c>
    </row>
    <row r="2297">
      <c r="A2297" s="6" t="s">
        <v>10392</v>
      </c>
      <c r="B2297" s="6" t="s">
        <v>4993</v>
      </c>
      <c r="C2297" s="7">
        <v>1.591047938E9</v>
      </c>
      <c r="D2297" s="8">
        <f t="shared" si="1"/>
        <v>43983.69836</v>
      </c>
      <c r="E2297" s="9" t="s">
        <v>17</v>
      </c>
      <c r="F2297" s="9" t="s">
        <v>10393</v>
      </c>
      <c r="G2297" s="6" t="s">
        <v>10394</v>
      </c>
      <c r="H2297" s="14" t="b">
        <v>0</v>
      </c>
      <c r="I2297" s="9" t="s">
        <v>10395</v>
      </c>
      <c r="J2297" s="10">
        <v>0.07567265</v>
      </c>
    </row>
    <row r="2298">
      <c r="A2298" s="6" t="s">
        <v>10396</v>
      </c>
      <c r="B2298" s="6" t="s">
        <v>1359</v>
      </c>
      <c r="C2298" s="7">
        <v>1.591196786E9</v>
      </c>
      <c r="D2298" s="8">
        <f t="shared" si="1"/>
        <v>43985.42113</v>
      </c>
      <c r="E2298" s="9" t="s">
        <v>3771</v>
      </c>
      <c r="F2298" s="9" t="s">
        <v>10397</v>
      </c>
      <c r="G2298" s="6" t="s">
        <v>10398</v>
      </c>
      <c r="H2298" s="14" t="b">
        <v>0</v>
      </c>
      <c r="I2298" s="9" t="s">
        <v>10399</v>
      </c>
      <c r="J2298" s="10">
        <v>0.07563663</v>
      </c>
    </row>
    <row r="2299">
      <c r="A2299" s="6" t="s">
        <v>10400</v>
      </c>
      <c r="B2299" s="6" t="s">
        <v>6034</v>
      </c>
      <c r="C2299" s="7">
        <v>1.592608134E9</v>
      </c>
      <c r="D2299" s="8">
        <f t="shared" si="1"/>
        <v>44001.75618</v>
      </c>
      <c r="E2299" s="6" t="s">
        <v>32</v>
      </c>
      <c r="F2299" s="9" t="s">
        <v>10401</v>
      </c>
      <c r="G2299" s="6" t="s">
        <v>10402</v>
      </c>
      <c r="H2299" s="14" t="b">
        <v>1</v>
      </c>
      <c r="I2299" s="9" t="s">
        <v>10401</v>
      </c>
      <c r="J2299" s="10">
        <v>0.07562782</v>
      </c>
    </row>
    <row r="2300">
      <c r="A2300" s="6" t="s">
        <v>10403</v>
      </c>
      <c r="B2300" s="6" t="s">
        <v>10404</v>
      </c>
      <c r="C2300" s="7">
        <v>1.591803606E9</v>
      </c>
      <c r="D2300" s="8">
        <f t="shared" si="1"/>
        <v>43992.44451</v>
      </c>
      <c r="E2300" s="9" t="s">
        <v>23</v>
      </c>
      <c r="F2300" s="9" t="s">
        <v>10405</v>
      </c>
      <c r="G2300" s="6" t="s">
        <v>10406</v>
      </c>
      <c r="H2300" s="14" t="b">
        <v>0</v>
      </c>
      <c r="I2300" s="9" t="s">
        <v>10407</v>
      </c>
      <c r="J2300" s="10">
        <v>0.07553545</v>
      </c>
    </row>
    <row r="2301">
      <c r="A2301" s="6" t="s">
        <v>10408</v>
      </c>
      <c r="B2301" s="6" t="s">
        <v>10409</v>
      </c>
      <c r="C2301" s="7">
        <v>1.59312018E9</v>
      </c>
      <c r="D2301" s="8">
        <f t="shared" si="1"/>
        <v>44007.68264</v>
      </c>
      <c r="E2301" s="9" t="s">
        <v>97</v>
      </c>
      <c r="F2301" s="9" t="s">
        <v>10410</v>
      </c>
      <c r="G2301" s="6" t="s">
        <v>10411</v>
      </c>
      <c r="H2301" s="14" t="b">
        <v>0</v>
      </c>
      <c r="I2301" s="9" t="s">
        <v>10412</v>
      </c>
      <c r="J2301" s="10">
        <v>0.07542237</v>
      </c>
    </row>
    <row r="2302">
      <c r="A2302" s="6" t="s">
        <v>10413</v>
      </c>
      <c r="B2302" s="6" t="s">
        <v>2245</v>
      </c>
      <c r="C2302" s="7">
        <v>1.591490156E9</v>
      </c>
      <c r="D2302" s="8">
        <f t="shared" si="1"/>
        <v>43988.81662</v>
      </c>
      <c r="E2302" s="6" t="s">
        <v>1171</v>
      </c>
      <c r="F2302" s="9" t="s">
        <v>10414</v>
      </c>
      <c r="G2302" s="6" t="s">
        <v>10415</v>
      </c>
      <c r="H2302" s="14" t="b">
        <v>0</v>
      </c>
      <c r="I2302" s="9" t="s">
        <v>10416</v>
      </c>
      <c r="J2302" s="10">
        <v>0.07529923</v>
      </c>
    </row>
    <row r="2303">
      <c r="A2303" s="5" t="s">
        <v>10417</v>
      </c>
      <c r="B2303" s="6" t="s">
        <v>1281</v>
      </c>
      <c r="C2303" s="7">
        <v>1.591711303E9</v>
      </c>
      <c r="D2303" s="8">
        <f t="shared" si="1"/>
        <v>43991.37619</v>
      </c>
      <c r="E2303" s="9" t="s">
        <v>10418</v>
      </c>
      <c r="F2303" s="9" t="s">
        <v>10419</v>
      </c>
      <c r="G2303" s="6" t="s">
        <v>10420</v>
      </c>
      <c r="H2303" s="14" t="b">
        <v>0</v>
      </c>
      <c r="I2303" s="9" t="s">
        <v>10421</v>
      </c>
      <c r="J2303" s="10">
        <v>0.07522032</v>
      </c>
    </row>
    <row r="2304">
      <c r="A2304" s="6" t="s">
        <v>10422</v>
      </c>
      <c r="B2304" s="6" t="s">
        <v>10423</v>
      </c>
      <c r="C2304" s="7">
        <v>1.592329508E9</v>
      </c>
      <c r="D2304" s="8">
        <f t="shared" si="1"/>
        <v>43998.53134</v>
      </c>
      <c r="E2304" s="9" t="s">
        <v>23</v>
      </c>
      <c r="F2304" s="9" t="s">
        <v>10424</v>
      </c>
      <c r="G2304" s="6" t="s">
        <v>10425</v>
      </c>
      <c r="H2304" s="14" t="b">
        <v>0</v>
      </c>
      <c r="I2304" s="9" t="s">
        <v>10426</v>
      </c>
      <c r="J2304" s="10">
        <v>0.07504169</v>
      </c>
    </row>
    <row r="2305">
      <c r="A2305" s="6" t="s">
        <v>10427</v>
      </c>
      <c r="B2305" s="6" t="s">
        <v>10428</v>
      </c>
      <c r="C2305" s="7">
        <v>1.592508998E9</v>
      </c>
      <c r="D2305" s="8">
        <f t="shared" si="1"/>
        <v>44000.60877</v>
      </c>
      <c r="E2305" s="9" t="s">
        <v>10429</v>
      </c>
      <c r="F2305" s="9" t="s">
        <v>10430</v>
      </c>
      <c r="G2305" s="6" t="s">
        <v>10431</v>
      </c>
      <c r="H2305" s="14" t="b">
        <v>0</v>
      </c>
      <c r="I2305" s="9" t="s">
        <v>10432</v>
      </c>
      <c r="J2305" s="10">
        <v>0.07500652</v>
      </c>
    </row>
    <row r="2306">
      <c r="A2306" s="5" t="s">
        <v>10433</v>
      </c>
      <c r="B2306" s="6" t="s">
        <v>10434</v>
      </c>
      <c r="C2306" s="7">
        <v>1.591190203E9</v>
      </c>
      <c r="D2306" s="8">
        <f t="shared" si="1"/>
        <v>43985.34494</v>
      </c>
      <c r="E2306" s="6" t="s">
        <v>32</v>
      </c>
      <c r="F2306" s="9" t="s">
        <v>10435</v>
      </c>
      <c r="G2306" s="6" t="s">
        <v>10436</v>
      </c>
      <c r="H2306" s="14" t="b">
        <v>1</v>
      </c>
      <c r="I2306" s="9" t="s">
        <v>10435</v>
      </c>
      <c r="J2306" s="10">
        <v>0.07493355</v>
      </c>
    </row>
    <row r="2307">
      <c r="A2307" s="6" t="s">
        <v>10437</v>
      </c>
      <c r="B2307" s="6" t="s">
        <v>2861</v>
      </c>
      <c r="C2307" s="7">
        <v>1.591343676E9</v>
      </c>
      <c r="D2307" s="8">
        <f t="shared" si="1"/>
        <v>43987.12125</v>
      </c>
      <c r="E2307" s="6" t="s">
        <v>32</v>
      </c>
      <c r="F2307" s="9" t="s">
        <v>10438</v>
      </c>
      <c r="G2307" s="6" t="s">
        <v>10439</v>
      </c>
      <c r="H2307" s="14" t="b">
        <v>1</v>
      </c>
      <c r="I2307" s="9" t="s">
        <v>10438</v>
      </c>
      <c r="J2307" s="10">
        <v>0.07491469</v>
      </c>
    </row>
    <row r="2308">
      <c r="A2308" s="6" t="s">
        <v>10440</v>
      </c>
      <c r="B2308" s="6" t="s">
        <v>10441</v>
      </c>
      <c r="C2308" s="7">
        <v>1.591301789E9</v>
      </c>
      <c r="D2308" s="8">
        <f t="shared" si="1"/>
        <v>43986.63645</v>
      </c>
      <c r="E2308" s="9" t="s">
        <v>23</v>
      </c>
      <c r="F2308" s="9" t="s">
        <v>10442</v>
      </c>
      <c r="G2308" s="6" t="s">
        <v>10443</v>
      </c>
      <c r="H2308" s="14" t="b">
        <v>0</v>
      </c>
      <c r="I2308" s="9" t="s">
        <v>10444</v>
      </c>
      <c r="J2308" s="10">
        <v>0.07485974</v>
      </c>
    </row>
    <row r="2309">
      <c r="A2309" s="6" t="s">
        <v>10445</v>
      </c>
      <c r="B2309" s="6" t="s">
        <v>10446</v>
      </c>
      <c r="C2309" s="7">
        <v>1.592028345E9</v>
      </c>
      <c r="D2309" s="8">
        <f t="shared" si="1"/>
        <v>43995.04566</v>
      </c>
      <c r="E2309" s="9" t="s">
        <v>12</v>
      </c>
      <c r="F2309" s="9" t="s">
        <v>10447</v>
      </c>
      <c r="G2309" s="6" t="s">
        <v>10448</v>
      </c>
      <c r="H2309" s="14" t="b">
        <v>0</v>
      </c>
      <c r="I2309" s="9" t="s">
        <v>10447</v>
      </c>
      <c r="J2309" s="10">
        <v>0.07483848</v>
      </c>
    </row>
    <row r="2310">
      <c r="A2310" s="6" t="s">
        <v>10449</v>
      </c>
      <c r="B2310" s="6" t="s">
        <v>1359</v>
      </c>
      <c r="C2310" s="7">
        <v>1.592840837E9</v>
      </c>
      <c r="D2310" s="8">
        <f t="shared" si="1"/>
        <v>44004.4495</v>
      </c>
      <c r="E2310" s="9" t="s">
        <v>784</v>
      </c>
      <c r="F2310" s="9" t="s">
        <v>10450</v>
      </c>
      <c r="G2310" s="6" t="s">
        <v>10451</v>
      </c>
      <c r="H2310" s="14" t="b">
        <v>0</v>
      </c>
      <c r="I2310" s="9" t="s">
        <v>10452</v>
      </c>
      <c r="J2310" s="10">
        <v>0.07481244</v>
      </c>
    </row>
    <row r="2311">
      <c r="A2311" s="5" t="s">
        <v>10453</v>
      </c>
      <c r="B2311" s="6" t="s">
        <v>6958</v>
      </c>
      <c r="C2311" s="7">
        <v>1.591894338E9</v>
      </c>
      <c r="D2311" s="8">
        <f t="shared" si="1"/>
        <v>43993.49465</v>
      </c>
      <c r="E2311" s="9" t="s">
        <v>10454</v>
      </c>
      <c r="F2311" s="9" t="s">
        <v>10455</v>
      </c>
      <c r="G2311" s="6" t="s">
        <v>10456</v>
      </c>
      <c r="H2311" s="14" t="b">
        <v>0</v>
      </c>
      <c r="I2311" s="9" t="s">
        <v>10457</v>
      </c>
      <c r="J2311" s="10">
        <v>0.07469989</v>
      </c>
    </row>
    <row r="2312">
      <c r="A2312" s="6" t="s">
        <v>10458</v>
      </c>
      <c r="B2312" s="6" t="s">
        <v>9545</v>
      </c>
      <c r="C2312" s="7">
        <v>1.591040032E9</v>
      </c>
      <c r="D2312" s="8">
        <f t="shared" si="1"/>
        <v>43983.60685</v>
      </c>
      <c r="E2312" s="9" t="s">
        <v>1124</v>
      </c>
      <c r="F2312" s="9" t="s">
        <v>10459</v>
      </c>
      <c r="G2312" s="6" t="s">
        <v>10460</v>
      </c>
      <c r="H2312" s="14" t="b">
        <v>0</v>
      </c>
      <c r="I2312" s="9" t="s">
        <v>10461</v>
      </c>
      <c r="J2312" s="10">
        <v>0.07464316</v>
      </c>
    </row>
    <row r="2313">
      <c r="A2313" s="6" t="s">
        <v>10462</v>
      </c>
      <c r="B2313" s="6" t="s">
        <v>2810</v>
      </c>
      <c r="C2313" s="7">
        <v>1.591136661E9</v>
      </c>
      <c r="D2313" s="8">
        <f t="shared" si="1"/>
        <v>43984.72524</v>
      </c>
      <c r="E2313" s="9" t="s">
        <v>23</v>
      </c>
      <c r="F2313" s="9" t="s">
        <v>10463</v>
      </c>
      <c r="G2313" s="6" t="s">
        <v>10464</v>
      </c>
      <c r="H2313" s="14" t="b">
        <v>0</v>
      </c>
      <c r="I2313" s="9" t="s">
        <v>10465</v>
      </c>
      <c r="J2313" s="10">
        <v>0.07464061</v>
      </c>
    </row>
    <row r="2314">
      <c r="A2314" s="6" t="s">
        <v>10466</v>
      </c>
      <c r="B2314" s="6" t="s">
        <v>3070</v>
      </c>
      <c r="C2314" s="7">
        <v>1.592772602E9</v>
      </c>
      <c r="D2314" s="8">
        <f t="shared" si="1"/>
        <v>44003.65975</v>
      </c>
      <c r="E2314" s="9" t="s">
        <v>111</v>
      </c>
      <c r="F2314" s="9" t="s">
        <v>10467</v>
      </c>
      <c r="G2314" s="6" t="s">
        <v>10468</v>
      </c>
      <c r="H2314" s="14" t="b">
        <v>0</v>
      </c>
      <c r="I2314" s="9" t="s">
        <v>10469</v>
      </c>
      <c r="J2314" s="10">
        <v>0.07453394</v>
      </c>
    </row>
    <row r="2315">
      <c r="A2315" s="6" t="s">
        <v>10470</v>
      </c>
      <c r="B2315" s="6" t="s">
        <v>10471</v>
      </c>
      <c r="C2315" s="7">
        <v>1.593528735E9</v>
      </c>
      <c r="D2315" s="8">
        <f t="shared" si="1"/>
        <v>44012.41128</v>
      </c>
      <c r="E2315" s="9" t="s">
        <v>10472</v>
      </c>
      <c r="F2315" s="9" t="s">
        <v>10473</v>
      </c>
      <c r="G2315" s="6" t="s">
        <v>10474</v>
      </c>
      <c r="H2315" s="14" t="b">
        <v>0</v>
      </c>
      <c r="I2315" s="9" t="s">
        <v>10475</v>
      </c>
      <c r="J2315" s="10">
        <v>0.07444891</v>
      </c>
    </row>
    <row r="2316">
      <c r="A2316" s="6" t="s">
        <v>10476</v>
      </c>
      <c r="B2316" s="6" t="s">
        <v>5419</v>
      </c>
      <c r="C2316" s="7">
        <v>1.59232274E9</v>
      </c>
      <c r="D2316" s="8">
        <f t="shared" si="1"/>
        <v>43998.45301</v>
      </c>
      <c r="E2316" s="9" t="s">
        <v>97</v>
      </c>
      <c r="F2316" s="9" t="s">
        <v>10477</v>
      </c>
      <c r="G2316" s="6" t="s">
        <v>10478</v>
      </c>
      <c r="H2316" s="14" t="b">
        <v>0</v>
      </c>
      <c r="I2316" s="9" t="s">
        <v>10479</v>
      </c>
      <c r="J2316" s="10">
        <v>0.07443315</v>
      </c>
    </row>
    <row r="2317">
      <c r="A2317" s="6" t="s">
        <v>10480</v>
      </c>
      <c r="B2317" s="6" t="s">
        <v>10481</v>
      </c>
      <c r="C2317" s="7">
        <v>1.592890234E9</v>
      </c>
      <c r="D2317" s="8">
        <f t="shared" si="1"/>
        <v>44005.02123</v>
      </c>
      <c r="E2317" s="9" t="s">
        <v>17</v>
      </c>
      <c r="F2317" s="9" t="s">
        <v>10482</v>
      </c>
      <c r="G2317" s="6" t="s">
        <v>10483</v>
      </c>
      <c r="H2317" s="14" t="b">
        <v>0</v>
      </c>
      <c r="I2317" s="9" t="s">
        <v>10484</v>
      </c>
      <c r="J2317" s="10">
        <v>0.07442751</v>
      </c>
    </row>
    <row r="2318">
      <c r="A2318" s="6" t="s">
        <v>10485</v>
      </c>
      <c r="B2318" s="6" t="s">
        <v>10486</v>
      </c>
      <c r="C2318" s="7">
        <v>1.593385675E9</v>
      </c>
      <c r="D2318" s="8">
        <f t="shared" si="1"/>
        <v>44010.7555</v>
      </c>
      <c r="E2318" s="6" t="s">
        <v>32</v>
      </c>
      <c r="F2318" s="9" t="s">
        <v>10487</v>
      </c>
      <c r="G2318" s="6" t="s">
        <v>10488</v>
      </c>
      <c r="H2318" s="14" t="b">
        <v>1</v>
      </c>
      <c r="I2318" s="9" t="s">
        <v>10487</v>
      </c>
      <c r="J2318" s="10">
        <v>0.07434109</v>
      </c>
    </row>
    <row r="2319">
      <c r="A2319" s="5" t="s">
        <v>10489</v>
      </c>
      <c r="B2319" s="6" t="s">
        <v>7379</v>
      </c>
      <c r="C2319" s="7">
        <v>1.592062431E9</v>
      </c>
      <c r="D2319" s="8">
        <f t="shared" si="1"/>
        <v>43995.44017</v>
      </c>
      <c r="E2319" s="9" t="s">
        <v>1182</v>
      </c>
      <c r="F2319" s="9" t="s">
        <v>10490</v>
      </c>
      <c r="G2319" s="6" t="s">
        <v>10491</v>
      </c>
      <c r="H2319" s="14" t="b">
        <v>0</v>
      </c>
      <c r="I2319" s="9" t="s">
        <v>10490</v>
      </c>
      <c r="J2319" s="10">
        <v>0.07416548</v>
      </c>
    </row>
    <row r="2320">
      <c r="A2320" s="6" t="s">
        <v>10492</v>
      </c>
      <c r="B2320" s="6" t="s">
        <v>1522</v>
      </c>
      <c r="C2320" s="7">
        <v>1.593211337E9</v>
      </c>
      <c r="D2320" s="8">
        <f t="shared" si="1"/>
        <v>44008.7377</v>
      </c>
      <c r="E2320" s="9" t="s">
        <v>12</v>
      </c>
      <c r="F2320" s="9" t="s">
        <v>10493</v>
      </c>
      <c r="G2320" s="6" t="s">
        <v>10494</v>
      </c>
      <c r="H2320" s="14" t="b">
        <v>0</v>
      </c>
      <c r="I2320" s="9" t="s">
        <v>10493</v>
      </c>
      <c r="J2320" s="10">
        <v>0.07414677</v>
      </c>
    </row>
    <row r="2321">
      <c r="A2321" s="6" t="s">
        <v>10495</v>
      </c>
      <c r="B2321" s="6" t="s">
        <v>872</v>
      </c>
      <c r="C2321" s="7">
        <v>1.591545847E9</v>
      </c>
      <c r="D2321" s="8">
        <f t="shared" si="1"/>
        <v>43989.46119</v>
      </c>
      <c r="E2321" s="9" t="s">
        <v>274</v>
      </c>
      <c r="F2321" s="9" t="s">
        <v>10496</v>
      </c>
      <c r="G2321" s="6" t="s">
        <v>10497</v>
      </c>
      <c r="H2321" s="14" t="b">
        <v>0</v>
      </c>
      <c r="I2321" s="9" t="s">
        <v>10498</v>
      </c>
      <c r="J2321" s="10">
        <v>0.07414074</v>
      </c>
    </row>
    <row r="2322">
      <c r="A2322" s="6" t="s">
        <v>10499</v>
      </c>
      <c r="B2322" s="6" t="s">
        <v>1312</v>
      </c>
      <c r="C2322" s="7">
        <v>1.591990717E9</v>
      </c>
      <c r="D2322" s="8">
        <f t="shared" si="1"/>
        <v>43994.61015</v>
      </c>
      <c r="E2322" s="9" t="s">
        <v>784</v>
      </c>
      <c r="F2322" s="9" t="s">
        <v>10500</v>
      </c>
      <c r="G2322" s="6" t="s">
        <v>10501</v>
      </c>
      <c r="H2322" s="14" t="b">
        <v>0</v>
      </c>
      <c r="I2322" s="9" t="s">
        <v>10500</v>
      </c>
      <c r="J2322" s="10">
        <v>0.07409143</v>
      </c>
    </row>
    <row r="2323">
      <c r="A2323" s="6" t="s">
        <v>10502</v>
      </c>
      <c r="B2323" s="6" t="s">
        <v>1522</v>
      </c>
      <c r="C2323" s="7">
        <v>1.592165047E9</v>
      </c>
      <c r="D2323" s="8">
        <f t="shared" si="1"/>
        <v>43996.62786</v>
      </c>
      <c r="E2323" s="9" t="s">
        <v>1857</v>
      </c>
      <c r="F2323" s="9" t="s">
        <v>10503</v>
      </c>
      <c r="G2323" s="6" t="s">
        <v>10504</v>
      </c>
      <c r="H2323" s="14" t="b">
        <v>0</v>
      </c>
      <c r="I2323" s="9" t="s">
        <v>10505</v>
      </c>
      <c r="J2323" s="10">
        <v>0.07407272</v>
      </c>
    </row>
    <row r="2324">
      <c r="A2324" s="6" t="s">
        <v>10506</v>
      </c>
      <c r="B2324" s="6" t="s">
        <v>3886</v>
      </c>
      <c r="C2324" s="7">
        <v>1.592946222E9</v>
      </c>
      <c r="D2324" s="8">
        <f t="shared" si="1"/>
        <v>44005.66924</v>
      </c>
      <c r="E2324" s="9" t="s">
        <v>2764</v>
      </c>
      <c r="F2324" s="9" t="s">
        <v>10507</v>
      </c>
      <c r="G2324" s="6" t="s">
        <v>10508</v>
      </c>
      <c r="H2324" s="14" t="b">
        <v>0</v>
      </c>
      <c r="I2324" s="9" t="s">
        <v>10509</v>
      </c>
      <c r="J2324" s="10">
        <v>0.07405038</v>
      </c>
    </row>
    <row r="2325">
      <c r="A2325" s="5" t="s">
        <v>10510</v>
      </c>
      <c r="B2325" s="6" t="s">
        <v>1148</v>
      </c>
      <c r="C2325" s="7">
        <v>1.592669659E9</v>
      </c>
      <c r="D2325" s="8">
        <f t="shared" si="1"/>
        <v>44002.46828</v>
      </c>
      <c r="E2325" s="9" t="s">
        <v>23</v>
      </c>
      <c r="F2325" s="9" t="s">
        <v>10511</v>
      </c>
      <c r="G2325" s="6" t="s">
        <v>10512</v>
      </c>
      <c r="H2325" s="14" t="b">
        <v>0</v>
      </c>
      <c r="I2325" s="9" t="s">
        <v>10513</v>
      </c>
      <c r="J2325" s="10">
        <v>0.07368424</v>
      </c>
    </row>
    <row r="2326">
      <c r="A2326" s="6" t="s">
        <v>10514</v>
      </c>
      <c r="B2326" s="6" t="s">
        <v>1281</v>
      </c>
      <c r="C2326" s="7">
        <v>1.593182332E9</v>
      </c>
      <c r="D2326" s="8">
        <f t="shared" si="1"/>
        <v>44008.40199</v>
      </c>
      <c r="E2326" s="9" t="s">
        <v>10515</v>
      </c>
      <c r="F2326" s="9" t="s">
        <v>10516</v>
      </c>
      <c r="G2326" s="6" t="s">
        <v>10517</v>
      </c>
      <c r="H2326" s="14" t="b">
        <v>0</v>
      </c>
      <c r="I2326" s="9" t="s">
        <v>10518</v>
      </c>
      <c r="J2326" s="10">
        <v>0.07357085</v>
      </c>
    </row>
    <row r="2327">
      <c r="A2327" s="6" t="s">
        <v>10519</v>
      </c>
      <c r="B2327" s="6" t="s">
        <v>1057</v>
      </c>
      <c r="C2327" s="7">
        <v>1.592239783E9</v>
      </c>
      <c r="D2327" s="8">
        <f t="shared" si="1"/>
        <v>43997.49286</v>
      </c>
      <c r="E2327" s="9" t="s">
        <v>10520</v>
      </c>
      <c r="F2327" s="9" t="s">
        <v>10521</v>
      </c>
      <c r="G2327" s="6" t="s">
        <v>10522</v>
      </c>
      <c r="H2327" s="14" t="b">
        <v>0</v>
      </c>
      <c r="I2327" s="9" t="s">
        <v>10523</v>
      </c>
      <c r="J2327" s="10">
        <v>0.07355369</v>
      </c>
    </row>
    <row r="2328">
      <c r="A2328" s="6" t="s">
        <v>10524</v>
      </c>
      <c r="B2328" s="6" t="s">
        <v>10525</v>
      </c>
      <c r="C2328" s="7">
        <v>1.593091641E9</v>
      </c>
      <c r="D2328" s="8">
        <f t="shared" si="1"/>
        <v>44007.35233</v>
      </c>
      <c r="E2328" s="6" t="s">
        <v>32</v>
      </c>
      <c r="F2328" s="9" t="s">
        <v>10526</v>
      </c>
      <c r="G2328" s="6" t="s">
        <v>10527</v>
      </c>
      <c r="H2328" s="14" t="b">
        <v>1</v>
      </c>
      <c r="I2328" s="9" t="s">
        <v>10526</v>
      </c>
      <c r="J2328" s="10">
        <v>0.07348713</v>
      </c>
    </row>
    <row r="2329">
      <c r="A2329" s="6" t="s">
        <v>10528</v>
      </c>
      <c r="B2329" s="6" t="s">
        <v>10529</v>
      </c>
      <c r="C2329" s="7">
        <v>1.59284447E9</v>
      </c>
      <c r="D2329" s="8">
        <f t="shared" si="1"/>
        <v>44004.49155</v>
      </c>
      <c r="E2329" s="9" t="s">
        <v>111</v>
      </c>
      <c r="F2329" s="9" t="s">
        <v>10530</v>
      </c>
      <c r="G2329" s="6" t="s">
        <v>10531</v>
      </c>
      <c r="H2329" s="14" t="b">
        <v>0</v>
      </c>
      <c r="I2329" s="9" t="s">
        <v>10532</v>
      </c>
      <c r="J2329" s="10">
        <v>0.07333332</v>
      </c>
    </row>
    <row r="2330">
      <c r="A2330" s="6" t="s">
        <v>10533</v>
      </c>
      <c r="B2330" s="6" t="s">
        <v>10534</v>
      </c>
      <c r="C2330" s="7">
        <v>1.592836525E9</v>
      </c>
      <c r="D2330" s="8">
        <f t="shared" si="1"/>
        <v>44004.39959</v>
      </c>
      <c r="E2330" s="9" t="s">
        <v>10535</v>
      </c>
      <c r="F2330" s="9" t="s">
        <v>10536</v>
      </c>
      <c r="G2330" s="6" t="s">
        <v>10537</v>
      </c>
      <c r="H2330" s="14" t="b">
        <v>0</v>
      </c>
      <c r="I2330" s="9" t="s">
        <v>10538</v>
      </c>
      <c r="J2330" s="10">
        <v>0.07325471</v>
      </c>
    </row>
    <row r="2331">
      <c r="A2331" s="6" t="s">
        <v>10539</v>
      </c>
      <c r="B2331" s="6" t="s">
        <v>1007</v>
      </c>
      <c r="C2331" s="7">
        <v>1.591653823E9</v>
      </c>
      <c r="D2331" s="8">
        <f t="shared" si="1"/>
        <v>43990.71091</v>
      </c>
      <c r="E2331" s="9" t="s">
        <v>17</v>
      </c>
      <c r="F2331" s="6" t="s">
        <v>10540</v>
      </c>
      <c r="G2331" s="6" t="s">
        <v>10541</v>
      </c>
      <c r="H2331" s="14" t="b">
        <v>0</v>
      </c>
      <c r="I2331" s="9" t="s">
        <v>10542</v>
      </c>
      <c r="J2331" s="10">
        <v>0.07314286</v>
      </c>
    </row>
    <row r="2332">
      <c r="A2332" s="6" t="s">
        <v>10543</v>
      </c>
      <c r="B2332" s="6" t="s">
        <v>2035</v>
      </c>
      <c r="C2332" s="7">
        <v>1.592094495E9</v>
      </c>
      <c r="D2332" s="8">
        <f t="shared" si="1"/>
        <v>43995.81128</v>
      </c>
      <c r="E2332" s="9" t="s">
        <v>1124</v>
      </c>
      <c r="F2332" s="9" t="s">
        <v>10544</v>
      </c>
      <c r="G2332" s="6" t="s">
        <v>10545</v>
      </c>
      <c r="H2332" s="14" t="b">
        <v>0</v>
      </c>
      <c r="I2332" s="9" t="s">
        <v>10544</v>
      </c>
      <c r="J2332" s="10">
        <v>0.07313351</v>
      </c>
    </row>
    <row r="2333">
      <c r="A2333" s="6" t="s">
        <v>10546</v>
      </c>
      <c r="B2333" s="6" t="s">
        <v>2598</v>
      </c>
      <c r="C2333" s="7">
        <v>1.591368834E9</v>
      </c>
      <c r="D2333" s="8">
        <f t="shared" si="1"/>
        <v>43987.41243</v>
      </c>
      <c r="E2333" s="9" t="s">
        <v>12</v>
      </c>
      <c r="F2333" s="9" t="s">
        <v>10547</v>
      </c>
      <c r="G2333" s="6" t="s">
        <v>10548</v>
      </c>
      <c r="H2333" s="14" t="b">
        <v>0</v>
      </c>
      <c r="I2333" s="9" t="s">
        <v>10549</v>
      </c>
      <c r="J2333" s="10">
        <v>0.07306402</v>
      </c>
    </row>
    <row r="2334">
      <c r="A2334" s="6" t="s">
        <v>10550</v>
      </c>
      <c r="B2334" s="6" t="s">
        <v>930</v>
      </c>
      <c r="C2334" s="7">
        <v>1.59241807E9</v>
      </c>
      <c r="D2334" s="8">
        <f t="shared" si="1"/>
        <v>43999.55637</v>
      </c>
      <c r="E2334" s="9" t="s">
        <v>353</v>
      </c>
      <c r="F2334" s="9" t="s">
        <v>10551</v>
      </c>
      <c r="G2334" s="6" t="s">
        <v>10552</v>
      </c>
      <c r="H2334" s="14" t="b">
        <v>0</v>
      </c>
      <c r="I2334" s="9" t="s">
        <v>10553</v>
      </c>
      <c r="J2334" s="10">
        <v>0.07296199</v>
      </c>
    </row>
    <row r="2335">
      <c r="A2335" s="6" t="s">
        <v>10554</v>
      </c>
      <c r="B2335" s="6" t="s">
        <v>1701</v>
      </c>
      <c r="C2335" s="7">
        <v>1.592758606E9</v>
      </c>
      <c r="D2335" s="8">
        <f t="shared" si="1"/>
        <v>44003.49775</v>
      </c>
      <c r="E2335" s="9" t="s">
        <v>2726</v>
      </c>
      <c r="F2335" s="9" t="s">
        <v>10555</v>
      </c>
      <c r="G2335" s="6" t="s">
        <v>10556</v>
      </c>
      <c r="H2335" s="14" t="b">
        <v>0</v>
      </c>
      <c r="I2335" s="9" t="s">
        <v>10557</v>
      </c>
      <c r="J2335" s="10">
        <v>0.07287535</v>
      </c>
    </row>
    <row r="2336">
      <c r="A2336" s="5" t="s">
        <v>10558</v>
      </c>
      <c r="B2336" s="6" t="s">
        <v>1281</v>
      </c>
      <c r="C2336" s="7">
        <v>1.592315171E9</v>
      </c>
      <c r="D2336" s="8">
        <f t="shared" si="1"/>
        <v>43998.36541</v>
      </c>
      <c r="E2336" s="9" t="s">
        <v>10559</v>
      </c>
      <c r="F2336" s="9" t="s">
        <v>10560</v>
      </c>
      <c r="G2336" s="6" t="s">
        <v>10561</v>
      </c>
      <c r="H2336" s="14" t="b">
        <v>0</v>
      </c>
      <c r="I2336" s="9" t="s">
        <v>10562</v>
      </c>
      <c r="J2336" s="10">
        <v>0.07276768</v>
      </c>
    </row>
    <row r="2337">
      <c r="A2337" s="6" t="s">
        <v>10563</v>
      </c>
      <c r="B2337" s="6" t="s">
        <v>7379</v>
      </c>
      <c r="C2337" s="7">
        <v>1.591371088E9</v>
      </c>
      <c r="D2337" s="8">
        <f t="shared" si="1"/>
        <v>43987.43852</v>
      </c>
      <c r="E2337" s="9" t="s">
        <v>1464</v>
      </c>
      <c r="F2337" s="9" t="s">
        <v>10564</v>
      </c>
      <c r="G2337" s="6" t="s">
        <v>10565</v>
      </c>
      <c r="H2337" s="14" t="b">
        <v>0</v>
      </c>
      <c r="I2337" s="9" t="s">
        <v>10566</v>
      </c>
      <c r="J2337" s="10">
        <v>0.07261541</v>
      </c>
    </row>
    <row r="2338">
      <c r="A2338" s="6" t="s">
        <v>10567</v>
      </c>
      <c r="B2338" s="6" t="s">
        <v>1063</v>
      </c>
      <c r="C2338" s="7">
        <v>1.591032476E9</v>
      </c>
      <c r="D2338" s="8">
        <f t="shared" si="1"/>
        <v>43983.5194</v>
      </c>
      <c r="E2338" s="9" t="s">
        <v>23</v>
      </c>
      <c r="F2338" s="9" t="s">
        <v>10568</v>
      </c>
      <c r="G2338" s="6" t="s">
        <v>10569</v>
      </c>
      <c r="H2338" s="14" t="b">
        <v>0</v>
      </c>
      <c r="I2338" s="9" t="s">
        <v>10570</v>
      </c>
      <c r="J2338" s="10">
        <v>0.07227129</v>
      </c>
    </row>
    <row r="2339">
      <c r="A2339" s="6" t="s">
        <v>10571</v>
      </c>
      <c r="B2339" s="6" t="s">
        <v>3147</v>
      </c>
      <c r="C2339" s="7">
        <v>1.592600246E9</v>
      </c>
      <c r="D2339" s="8">
        <f t="shared" si="1"/>
        <v>44001.66488</v>
      </c>
      <c r="E2339" s="9" t="s">
        <v>97</v>
      </c>
      <c r="F2339" s="9" t="s">
        <v>10572</v>
      </c>
      <c r="G2339" s="6" t="s">
        <v>10573</v>
      </c>
      <c r="H2339" s="14" t="b">
        <v>0</v>
      </c>
      <c r="I2339" s="9" t="s">
        <v>10574</v>
      </c>
      <c r="J2339" s="10">
        <v>0.07218371</v>
      </c>
    </row>
    <row r="2340">
      <c r="A2340" s="6" t="s">
        <v>10575</v>
      </c>
      <c r="B2340" s="6" t="s">
        <v>930</v>
      </c>
      <c r="C2340" s="7">
        <v>1.591032487E9</v>
      </c>
      <c r="D2340" s="8">
        <f t="shared" si="1"/>
        <v>43983.51953</v>
      </c>
      <c r="E2340" s="9" t="s">
        <v>2227</v>
      </c>
      <c r="F2340" s="9" t="s">
        <v>10576</v>
      </c>
      <c r="G2340" s="6" t="s">
        <v>10577</v>
      </c>
      <c r="H2340" s="14" t="b">
        <v>0</v>
      </c>
      <c r="I2340" s="9" t="s">
        <v>10578</v>
      </c>
      <c r="J2340" s="10">
        <v>0.07203732</v>
      </c>
    </row>
    <row r="2341">
      <c r="A2341" s="6" t="s">
        <v>10579</v>
      </c>
      <c r="B2341" s="6" t="s">
        <v>925</v>
      </c>
      <c r="C2341" s="7">
        <v>1.591644527E9</v>
      </c>
      <c r="D2341" s="8">
        <f t="shared" si="1"/>
        <v>43990.60332</v>
      </c>
      <c r="E2341" s="9" t="s">
        <v>10580</v>
      </c>
      <c r="F2341" s="9" t="s">
        <v>10581</v>
      </c>
      <c r="G2341" s="6" t="s">
        <v>10582</v>
      </c>
      <c r="H2341" s="14" t="b">
        <v>0</v>
      </c>
      <c r="I2341" s="9" t="s">
        <v>10583</v>
      </c>
      <c r="J2341" s="10">
        <v>0.0720285</v>
      </c>
    </row>
    <row r="2342">
      <c r="A2342" s="6" t="s">
        <v>10584</v>
      </c>
      <c r="B2342" s="6" t="s">
        <v>8689</v>
      </c>
      <c r="C2342" s="7">
        <v>1.592937545E9</v>
      </c>
      <c r="D2342" s="8">
        <f t="shared" si="1"/>
        <v>44005.56881</v>
      </c>
      <c r="E2342" s="9" t="s">
        <v>264</v>
      </c>
      <c r="F2342" s="9" t="s">
        <v>10585</v>
      </c>
      <c r="G2342" s="6" t="s">
        <v>10586</v>
      </c>
      <c r="H2342" s="14" t="b">
        <v>0</v>
      </c>
      <c r="I2342" s="9" t="s">
        <v>10587</v>
      </c>
      <c r="J2342" s="10">
        <v>0.07192841</v>
      </c>
    </row>
    <row r="2343">
      <c r="A2343" s="6" t="s">
        <v>10588</v>
      </c>
      <c r="B2343" s="6" t="s">
        <v>930</v>
      </c>
      <c r="C2343" s="7">
        <v>1.591322192E9</v>
      </c>
      <c r="D2343" s="8">
        <f t="shared" si="1"/>
        <v>43986.87259</v>
      </c>
      <c r="E2343" s="9" t="s">
        <v>2227</v>
      </c>
      <c r="F2343" s="9" t="s">
        <v>10589</v>
      </c>
      <c r="G2343" s="6" t="s">
        <v>10590</v>
      </c>
      <c r="H2343" s="14" t="b">
        <v>0</v>
      </c>
      <c r="I2343" s="9" t="s">
        <v>10591</v>
      </c>
      <c r="J2343" s="10">
        <v>0.07191272</v>
      </c>
    </row>
    <row r="2344">
      <c r="A2344" s="6" t="s">
        <v>10592</v>
      </c>
      <c r="B2344" s="6" t="s">
        <v>1239</v>
      </c>
      <c r="C2344" s="7">
        <v>1.591458353E9</v>
      </c>
      <c r="D2344" s="8">
        <f t="shared" si="1"/>
        <v>43988.44853</v>
      </c>
      <c r="E2344" s="9" t="s">
        <v>194</v>
      </c>
      <c r="F2344" s="9" t="s">
        <v>10593</v>
      </c>
      <c r="G2344" s="6" t="s">
        <v>10594</v>
      </c>
      <c r="H2344" s="14" t="b">
        <v>0</v>
      </c>
      <c r="I2344" s="9" t="s">
        <v>10595</v>
      </c>
      <c r="J2344" s="10">
        <v>0.07190831</v>
      </c>
    </row>
    <row r="2345">
      <c r="A2345" s="6" t="s">
        <v>10596</v>
      </c>
      <c r="B2345" s="6" t="s">
        <v>1013</v>
      </c>
      <c r="C2345" s="7">
        <v>1.591111811E9</v>
      </c>
      <c r="D2345" s="8">
        <f t="shared" si="1"/>
        <v>43984.43763</v>
      </c>
      <c r="E2345" s="9" t="s">
        <v>23</v>
      </c>
      <c r="F2345" s="9" t="s">
        <v>10597</v>
      </c>
      <c r="G2345" s="6" t="s">
        <v>10598</v>
      </c>
      <c r="H2345" s="14" t="b">
        <v>0</v>
      </c>
      <c r="I2345" s="9" t="s">
        <v>10599</v>
      </c>
      <c r="J2345" s="10">
        <v>0.07190198</v>
      </c>
    </row>
    <row r="2346">
      <c r="A2346" s="6" t="s">
        <v>10600</v>
      </c>
      <c r="B2346" s="6" t="s">
        <v>1002</v>
      </c>
      <c r="C2346" s="7">
        <v>1.592918678E9</v>
      </c>
      <c r="D2346" s="8">
        <f t="shared" si="1"/>
        <v>44005.35044</v>
      </c>
      <c r="E2346" s="9" t="s">
        <v>23</v>
      </c>
      <c r="F2346" s="9" t="s">
        <v>10601</v>
      </c>
      <c r="G2346" s="6" t="s">
        <v>10602</v>
      </c>
      <c r="H2346" s="14" t="b">
        <v>0</v>
      </c>
      <c r="I2346" s="9" t="s">
        <v>10603</v>
      </c>
      <c r="J2346" s="10">
        <v>0.07171477</v>
      </c>
    </row>
    <row r="2347">
      <c r="A2347" s="6" t="s">
        <v>10604</v>
      </c>
      <c r="B2347" s="6" t="s">
        <v>2585</v>
      </c>
      <c r="C2347" s="7">
        <v>1.591782033E9</v>
      </c>
      <c r="D2347" s="8">
        <f t="shared" si="1"/>
        <v>43992.19483</v>
      </c>
      <c r="E2347" s="6" t="s">
        <v>32</v>
      </c>
      <c r="F2347" s="9" t="s">
        <v>10605</v>
      </c>
      <c r="G2347" s="6" t="s">
        <v>10606</v>
      </c>
      <c r="H2347" s="14" t="b">
        <v>1</v>
      </c>
      <c r="I2347" s="9" t="s">
        <v>10605</v>
      </c>
      <c r="J2347" s="10">
        <v>0.071699</v>
      </c>
    </row>
    <row r="2348">
      <c r="A2348" s="6" t="s">
        <v>10607</v>
      </c>
      <c r="B2348" s="6" t="s">
        <v>5765</v>
      </c>
      <c r="C2348" s="7">
        <v>1.592342137E9</v>
      </c>
      <c r="D2348" s="8">
        <f t="shared" si="1"/>
        <v>43998.67751</v>
      </c>
      <c r="E2348" s="9" t="s">
        <v>10608</v>
      </c>
      <c r="F2348" s="9" t="s">
        <v>10609</v>
      </c>
      <c r="G2348" s="6" t="s">
        <v>10610</v>
      </c>
      <c r="H2348" s="14" t="b">
        <v>0</v>
      </c>
      <c r="I2348" s="9" t="s">
        <v>10611</v>
      </c>
      <c r="J2348" s="10">
        <v>0.07161576</v>
      </c>
    </row>
    <row r="2349">
      <c r="A2349" s="6" t="s">
        <v>10612</v>
      </c>
      <c r="B2349" s="6" t="s">
        <v>1795</v>
      </c>
      <c r="C2349" s="7">
        <v>1.591719067E9</v>
      </c>
      <c r="D2349" s="8">
        <f t="shared" si="1"/>
        <v>43991.46605</v>
      </c>
      <c r="E2349" s="9" t="s">
        <v>23</v>
      </c>
      <c r="F2349" s="9" t="s">
        <v>10613</v>
      </c>
      <c r="G2349" s="6" t="s">
        <v>10614</v>
      </c>
      <c r="H2349" s="14" t="b">
        <v>0</v>
      </c>
      <c r="I2349" s="9" t="s">
        <v>10615</v>
      </c>
      <c r="J2349" s="10">
        <v>0.07156211</v>
      </c>
    </row>
    <row r="2350">
      <c r="A2350" s="6" t="s">
        <v>10616</v>
      </c>
      <c r="B2350" s="6" t="s">
        <v>3031</v>
      </c>
      <c r="C2350" s="7">
        <v>1.591926084E9</v>
      </c>
      <c r="D2350" s="8">
        <f t="shared" si="1"/>
        <v>43993.86208</v>
      </c>
      <c r="E2350" s="9" t="s">
        <v>23</v>
      </c>
      <c r="F2350" s="9" t="s">
        <v>10617</v>
      </c>
      <c r="G2350" s="6" t="s">
        <v>10618</v>
      </c>
      <c r="H2350" s="14" t="b">
        <v>0</v>
      </c>
      <c r="I2350" s="9" t="s">
        <v>10619</v>
      </c>
      <c r="J2350" s="10">
        <v>0.07149471</v>
      </c>
    </row>
    <row r="2351">
      <c r="A2351" s="6" t="s">
        <v>10620</v>
      </c>
      <c r="B2351" s="6" t="s">
        <v>2598</v>
      </c>
      <c r="C2351" s="7">
        <v>1.593442475E9</v>
      </c>
      <c r="D2351" s="8">
        <f t="shared" si="1"/>
        <v>44011.41291</v>
      </c>
      <c r="E2351" s="9" t="s">
        <v>17</v>
      </c>
      <c r="F2351" s="9" t="s">
        <v>10621</v>
      </c>
      <c r="G2351" s="6" t="s">
        <v>10622</v>
      </c>
      <c r="H2351" s="14" t="b">
        <v>0</v>
      </c>
      <c r="I2351" s="9" t="s">
        <v>10623</v>
      </c>
      <c r="J2351" s="10">
        <v>0.07144477</v>
      </c>
    </row>
    <row r="2352">
      <c r="A2352" s="6" t="s">
        <v>10624</v>
      </c>
      <c r="B2352" s="6" t="s">
        <v>10625</v>
      </c>
      <c r="C2352" s="7">
        <v>1.593477203E9</v>
      </c>
      <c r="D2352" s="8">
        <f t="shared" si="1"/>
        <v>44011.81485</v>
      </c>
      <c r="E2352" s="6" t="s">
        <v>32</v>
      </c>
      <c r="F2352" s="9" t="s">
        <v>10626</v>
      </c>
      <c r="G2352" s="6" t="s">
        <v>10627</v>
      </c>
      <c r="H2352" s="14" t="b">
        <v>1</v>
      </c>
      <c r="I2352" s="9" t="s">
        <v>10626</v>
      </c>
      <c r="J2352" s="10">
        <v>0.07139879</v>
      </c>
    </row>
    <row r="2353">
      <c r="A2353" s="6" t="s">
        <v>10628</v>
      </c>
      <c r="B2353" s="6" t="s">
        <v>1795</v>
      </c>
      <c r="C2353" s="7">
        <v>1.592497109E9</v>
      </c>
      <c r="D2353" s="8">
        <f t="shared" si="1"/>
        <v>44000.47117</v>
      </c>
      <c r="E2353" s="9" t="s">
        <v>23</v>
      </c>
      <c r="F2353" s="9" t="s">
        <v>10629</v>
      </c>
      <c r="G2353" s="6" t="s">
        <v>10630</v>
      </c>
      <c r="H2353" s="14" t="b">
        <v>0</v>
      </c>
      <c r="I2353" s="9" t="s">
        <v>10631</v>
      </c>
      <c r="J2353" s="10">
        <v>0.0713174</v>
      </c>
    </row>
    <row r="2354">
      <c r="A2354" s="6" t="s">
        <v>10632</v>
      </c>
      <c r="B2354" s="6" t="s">
        <v>10633</v>
      </c>
      <c r="C2354" s="7">
        <v>1.591423739E9</v>
      </c>
      <c r="D2354" s="8">
        <f t="shared" si="1"/>
        <v>43988.04791</v>
      </c>
      <c r="E2354" s="9" t="s">
        <v>10634</v>
      </c>
      <c r="F2354" s="9" t="s">
        <v>10635</v>
      </c>
      <c r="G2354" s="6" t="s">
        <v>10636</v>
      </c>
      <c r="H2354" s="14" t="b">
        <v>0</v>
      </c>
      <c r="I2354" s="9" t="s">
        <v>10637</v>
      </c>
      <c r="J2354" s="10">
        <v>0.07107601</v>
      </c>
    </row>
    <row r="2355">
      <c r="A2355" s="6" t="s">
        <v>10638</v>
      </c>
      <c r="B2355" s="6" t="s">
        <v>10639</v>
      </c>
      <c r="C2355" s="7">
        <v>1.593457969E9</v>
      </c>
      <c r="D2355" s="8">
        <f t="shared" si="1"/>
        <v>44011.59223</v>
      </c>
      <c r="E2355" s="9" t="s">
        <v>477</v>
      </c>
      <c r="F2355" s="9" t="s">
        <v>10640</v>
      </c>
      <c r="G2355" s="6" t="s">
        <v>10641</v>
      </c>
      <c r="H2355" s="14" t="b">
        <v>0</v>
      </c>
      <c r="I2355" s="9" t="s">
        <v>10642</v>
      </c>
      <c r="J2355" s="10">
        <v>0.07103735</v>
      </c>
    </row>
    <row r="2356">
      <c r="A2356" s="6" t="s">
        <v>10643</v>
      </c>
      <c r="B2356" s="6" t="s">
        <v>2303</v>
      </c>
      <c r="C2356" s="7">
        <v>1.592178538E9</v>
      </c>
      <c r="D2356" s="8">
        <f t="shared" si="1"/>
        <v>43996.784</v>
      </c>
      <c r="E2356" s="9" t="s">
        <v>23</v>
      </c>
      <c r="F2356" s="9" t="s">
        <v>10644</v>
      </c>
      <c r="G2356" s="6" t="s">
        <v>10645</v>
      </c>
      <c r="H2356" s="14" t="b">
        <v>0</v>
      </c>
      <c r="I2356" s="9" t="s">
        <v>10646</v>
      </c>
      <c r="J2356" s="10">
        <v>0.07102862</v>
      </c>
    </row>
    <row r="2357">
      <c r="A2357" s="6" t="s">
        <v>10647</v>
      </c>
      <c r="B2357" s="6" t="s">
        <v>987</v>
      </c>
      <c r="C2357" s="7">
        <v>1.593374629E9</v>
      </c>
      <c r="D2357" s="8">
        <f t="shared" si="1"/>
        <v>44010.62765</v>
      </c>
      <c r="E2357" s="9" t="s">
        <v>111</v>
      </c>
      <c r="F2357" s="9" t="s">
        <v>10648</v>
      </c>
      <c r="G2357" s="6" t="s">
        <v>10649</v>
      </c>
      <c r="H2357" s="14" t="b">
        <v>0</v>
      </c>
      <c r="I2357" s="9" t="s">
        <v>10650</v>
      </c>
      <c r="J2357" s="10">
        <v>0.07097637</v>
      </c>
    </row>
    <row r="2358">
      <c r="A2358" s="6" t="s">
        <v>10651</v>
      </c>
      <c r="B2358" s="6" t="s">
        <v>7379</v>
      </c>
      <c r="C2358" s="7">
        <v>1.591838626E9</v>
      </c>
      <c r="D2358" s="8">
        <f t="shared" si="1"/>
        <v>43992.84984</v>
      </c>
      <c r="E2358" s="9" t="s">
        <v>222</v>
      </c>
      <c r="F2358" s="9" t="s">
        <v>10652</v>
      </c>
      <c r="G2358" s="6" t="s">
        <v>10653</v>
      </c>
      <c r="H2358" s="14" t="b">
        <v>0</v>
      </c>
      <c r="I2358" s="9" t="s">
        <v>10654</v>
      </c>
      <c r="J2358" s="10">
        <v>0.07082062</v>
      </c>
    </row>
    <row r="2359">
      <c r="A2359" s="6" t="s">
        <v>10655</v>
      </c>
      <c r="B2359" s="6" t="s">
        <v>991</v>
      </c>
      <c r="C2359" s="7">
        <v>1.592595682E9</v>
      </c>
      <c r="D2359" s="8">
        <f t="shared" si="1"/>
        <v>44001.61206</v>
      </c>
      <c r="E2359" s="9" t="s">
        <v>97</v>
      </c>
      <c r="F2359" s="9" t="s">
        <v>10656</v>
      </c>
      <c r="G2359" s="6" t="s">
        <v>10657</v>
      </c>
      <c r="H2359" s="14" t="b">
        <v>0</v>
      </c>
      <c r="I2359" s="9" t="s">
        <v>10658</v>
      </c>
      <c r="J2359" s="10">
        <v>0.07081281</v>
      </c>
    </row>
    <row r="2360">
      <c r="A2360" s="6" t="s">
        <v>10659</v>
      </c>
      <c r="B2360" s="6" t="s">
        <v>1345</v>
      </c>
      <c r="C2360" s="7">
        <v>1.591567374E9</v>
      </c>
      <c r="D2360" s="8">
        <f t="shared" si="1"/>
        <v>43989.71035</v>
      </c>
      <c r="E2360" s="9" t="s">
        <v>23</v>
      </c>
      <c r="F2360" s="9" t="s">
        <v>10660</v>
      </c>
      <c r="G2360" s="6" t="s">
        <v>10661</v>
      </c>
      <c r="H2360" s="14" t="b">
        <v>0</v>
      </c>
      <c r="I2360" s="9" t="s">
        <v>10662</v>
      </c>
      <c r="J2360" s="10">
        <v>0.070691</v>
      </c>
    </row>
    <row r="2361">
      <c r="A2361" s="5" t="s">
        <v>10663</v>
      </c>
      <c r="B2361" s="6" t="s">
        <v>987</v>
      </c>
      <c r="C2361" s="7">
        <v>1.593210247E9</v>
      </c>
      <c r="D2361" s="8">
        <f t="shared" si="1"/>
        <v>44008.72508</v>
      </c>
      <c r="E2361" s="9" t="s">
        <v>23</v>
      </c>
      <c r="F2361" s="9" t="s">
        <v>10664</v>
      </c>
      <c r="G2361" s="6" t="s">
        <v>10665</v>
      </c>
      <c r="H2361" s="14" t="b">
        <v>0</v>
      </c>
      <c r="I2361" s="9" t="s">
        <v>10666</v>
      </c>
      <c r="J2361" s="10">
        <v>0.07054939</v>
      </c>
    </row>
    <row r="2362">
      <c r="A2362" s="6" t="s">
        <v>10667</v>
      </c>
      <c r="B2362" s="6" t="s">
        <v>1187</v>
      </c>
      <c r="C2362" s="7">
        <v>1.592199833E9</v>
      </c>
      <c r="D2362" s="8">
        <f t="shared" si="1"/>
        <v>43997.03047</v>
      </c>
      <c r="E2362" s="9" t="s">
        <v>1124</v>
      </c>
      <c r="F2362" s="9" t="s">
        <v>10668</v>
      </c>
      <c r="G2362" s="6" t="s">
        <v>10669</v>
      </c>
      <c r="H2362" s="14" t="b">
        <v>0</v>
      </c>
      <c r="I2362" s="9" t="s">
        <v>10670</v>
      </c>
      <c r="J2362" s="10">
        <v>0.07047334</v>
      </c>
    </row>
    <row r="2363">
      <c r="A2363" s="6" t="s">
        <v>10671</v>
      </c>
      <c r="B2363" s="6" t="s">
        <v>10672</v>
      </c>
      <c r="C2363" s="7">
        <v>1.592703272E9</v>
      </c>
      <c r="D2363" s="8">
        <f t="shared" si="1"/>
        <v>44002.85731</v>
      </c>
      <c r="E2363" s="6" t="s">
        <v>32</v>
      </c>
      <c r="F2363" s="9" t="s">
        <v>10673</v>
      </c>
      <c r="G2363" s="6" t="s">
        <v>10674</v>
      </c>
      <c r="H2363" s="14" t="b">
        <v>1</v>
      </c>
      <c r="I2363" s="9" t="s">
        <v>10673</v>
      </c>
      <c r="J2363" s="10">
        <v>0.07028157</v>
      </c>
    </row>
    <row r="2364">
      <c r="A2364" s="6" t="s">
        <v>10675</v>
      </c>
      <c r="B2364" s="6" t="s">
        <v>1522</v>
      </c>
      <c r="C2364" s="7">
        <v>1.59192786E9</v>
      </c>
      <c r="D2364" s="8">
        <f t="shared" si="1"/>
        <v>43993.88264</v>
      </c>
      <c r="E2364" s="9" t="s">
        <v>12</v>
      </c>
      <c r="F2364" s="9" t="s">
        <v>10676</v>
      </c>
      <c r="G2364" s="6" t="s">
        <v>10677</v>
      </c>
      <c r="H2364" s="14" t="b">
        <v>0</v>
      </c>
      <c r="I2364" s="9" t="s">
        <v>10678</v>
      </c>
      <c r="J2364" s="10">
        <v>0.07027492</v>
      </c>
    </row>
    <row r="2365">
      <c r="A2365" s="6" t="s">
        <v>10679</v>
      </c>
      <c r="B2365" s="6" t="s">
        <v>930</v>
      </c>
      <c r="C2365" s="7">
        <v>1.592932741E9</v>
      </c>
      <c r="D2365" s="8">
        <f t="shared" si="1"/>
        <v>44005.51321</v>
      </c>
      <c r="E2365" s="9" t="s">
        <v>413</v>
      </c>
      <c r="F2365" s="9" t="s">
        <v>10680</v>
      </c>
      <c r="G2365" s="6" t="s">
        <v>10681</v>
      </c>
      <c r="H2365" s="14" t="b">
        <v>0</v>
      </c>
      <c r="I2365" s="9" t="s">
        <v>10682</v>
      </c>
      <c r="J2365" s="10">
        <v>0.07023048</v>
      </c>
    </row>
    <row r="2366">
      <c r="A2366" s="6" t="s">
        <v>10683</v>
      </c>
      <c r="B2366" s="6" t="s">
        <v>1057</v>
      </c>
      <c r="C2366" s="7">
        <v>1.591360276E9</v>
      </c>
      <c r="D2366" s="8">
        <f t="shared" si="1"/>
        <v>43987.31338</v>
      </c>
      <c r="E2366" s="9" t="s">
        <v>23</v>
      </c>
      <c r="F2366" s="9" t="s">
        <v>10684</v>
      </c>
      <c r="G2366" s="6" t="s">
        <v>10685</v>
      </c>
      <c r="H2366" s="14" t="b">
        <v>0</v>
      </c>
      <c r="I2366" s="9" t="s">
        <v>10686</v>
      </c>
      <c r="J2366" s="10">
        <v>0.07013478</v>
      </c>
    </row>
    <row r="2367">
      <c r="A2367" s="6" t="s">
        <v>10687</v>
      </c>
      <c r="B2367" s="6" t="s">
        <v>1148</v>
      </c>
      <c r="C2367" s="7">
        <v>1.591755544E9</v>
      </c>
      <c r="D2367" s="8">
        <f t="shared" si="1"/>
        <v>43991.88824</v>
      </c>
      <c r="E2367" s="9" t="s">
        <v>12</v>
      </c>
      <c r="F2367" s="9" t="s">
        <v>10688</v>
      </c>
      <c r="G2367" s="6" t="s">
        <v>10689</v>
      </c>
      <c r="H2367" s="14" t="b">
        <v>0</v>
      </c>
      <c r="I2367" s="9" t="s">
        <v>10690</v>
      </c>
      <c r="J2367" s="10">
        <v>0.07002835</v>
      </c>
    </row>
    <row r="2368">
      <c r="A2368" s="6" t="s">
        <v>10691</v>
      </c>
      <c r="B2368" s="6" t="s">
        <v>10692</v>
      </c>
      <c r="C2368" s="7">
        <v>1.591017641E9</v>
      </c>
      <c r="D2368" s="8">
        <f t="shared" si="1"/>
        <v>43983.3477</v>
      </c>
      <c r="E2368" s="6" t="s">
        <v>32</v>
      </c>
      <c r="F2368" s="9" t="s">
        <v>10693</v>
      </c>
      <c r="G2368" s="6" t="s">
        <v>10694</v>
      </c>
      <c r="H2368" s="14" t="b">
        <v>1</v>
      </c>
      <c r="I2368" s="9" t="s">
        <v>10693</v>
      </c>
      <c r="J2368" s="10">
        <v>0.06999558</v>
      </c>
    </row>
    <row r="2369">
      <c r="A2369" s="6" t="s">
        <v>10695</v>
      </c>
      <c r="B2369" s="6" t="s">
        <v>1007</v>
      </c>
      <c r="C2369" s="7">
        <v>1.592837417E9</v>
      </c>
      <c r="D2369" s="8">
        <f t="shared" si="1"/>
        <v>44004.40992</v>
      </c>
      <c r="E2369" s="6" t="s">
        <v>1008</v>
      </c>
      <c r="F2369" s="9" t="s">
        <v>10696</v>
      </c>
      <c r="G2369" s="6" t="s">
        <v>10697</v>
      </c>
      <c r="H2369" s="14" t="b">
        <v>0</v>
      </c>
      <c r="I2369" s="9" t="s">
        <v>10698</v>
      </c>
      <c r="J2369" s="10">
        <v>0.06995847</v>
      </c>
    </row>
    <row r="2370">
      <c r="A2370" s="6" t="s">
        <v>10699</v>
      </c>
      <c r="B2370" s="6" t="s">
        <v>886</v>
      </c>
      <c r="C2370" s="7">
        <v>1.593116688E9</v>
      </c>
      <c r="D2370" s="8">
        <f t="shared" si="1"/>
        <v>44007.64222</v>
      </c>
      <c r="E2370" s="9" t="s">
        <v>12</v>
      </c>
      <c r="F2370" s="9" t="s">
        <v>10700</v>
      </c>
      <c r="G2370" s="6" t="s">
        <v>10701</v>
      </c>
      <c r="H2370" s="14" t="b">
        <v>0</v>
      </c>
      <c r="I2370" s="9" t="s">
        <v>10702</v>
      </c>
      <c r="J2370" s="10">
        <v>0.06985985</v>
      </c>
    </row>
    <row r="2371">
      <c r="A2371" s="6" t="s">
        <v>10703</v>
      </c>
      <c r="B2371" s="6" t="s">
        <v>991</v>
      </c>
      <c r="C2371" s="7">
        <v>1.592895066E9</v>
      </c>
      <c r="D2371" s="8">
        <f t="shared" si="1"/>
        <v>44005.07715</v>
      </c>
      <c r="E2371" s="9" t="s">
        <v>10704</v>
      </c>
      <c r="F2371" s="9" t="s">
        <v>10705</v>
      </c>
      <c r="G2371" s="6" t="s">
        <v>10706</v>
      </c>
      <c r="H2371" s="14" t="b">
        <v>0</v>
      </c>
      <c r="I2371" s="9" t="s">
        <v>10707</v>
      </c>
      <c r="J2371" s="10">
        <v>0.06980682</v>
      </c>
    </row>
    <row r="2372">
      <c r="A2372" s="6" t="s">
        <v>10708</v>
      </c>
      <c r="B2372" s="6" t="s">
        <v>872</v>
      </c>
      <c r="C2372" s="7">
        <v>1.591657479E9</v>
      </c>
      <c r="D2372" s="8">
        <f t="shared" si="1"/>
        <v>43990.75323</v>
      </c>
      <c r="E2372" s="9" t="s">
        <v>23</v>
      </c>
      <c r="F2372" s="9" t="s">
        <v>10709</v>
      </c>
      <c r="G2372" s="6" t="s">
        <v>10710</v>
      </c>
      <c r="H2372" s="14" t="b">
        <v>0</v>
      </c>
      <c r="I2372" s="9" t="s">
        <v>10711</v>
      </c>
      <c r="J2372" s="10">
        <v>0.06976779</v>
      </c>
    </row>
    <row r="2373">
      <c r="A2373" s="6" t="s">
        <v>10712</v>
      </c>
      <c r="B2373" s="6" t="s">
        <v>930</v>
      </c>
      <c r="C2373" s="7">
        <v>1.593140075E9</v>
      </c>
      <c r="D2373" s="8">
        <f t="shared" si="1"/>
        <v>44007.91291</v>
      </c>
      <c r="E2373" s="9" t="s">
        <v>10713</v>
      </c>
      <c r="F2373" s="9" t="s">
        <v>10714</v>
      </c>
      <c r="G2373" s="6" t="s">
        <v>10715</v>
      </c>
      <c r="H2373" s="14" t="b">
        <v>0</v>
      </c>
      <c r="I2373" s="9" t="s">
        <v>10716</v>
      </c>
      <c r="J2373" s="10">
        <v>0.0697395</v>
      </c>
    </row>
    <row r="2374">
      <c r="A2374" s="6" t="s">
        <v>10717</v>
      </c>
      <c r="B2374" s="6" t="s">
        <v>1206</v>
      </c>
      <c r="C2374" s="7">
        <v>1.593437102E9</v>
      </c>
      <c r="D2374" s="8">
        <f t="shared" si="1"/>
        <v>44011.35072</v>
      </c>
      <c r="E2374" s="9" t="s">
        <v>10718</v>
      </c>
      <c r="F2374" s="9" t="s">
        <v>10719</v>
      </c>
      <c r="G2374" s="6" t="s">
        <v>10720</v>
      </c>
      <c r="H2374" s="14" t="b">
        <v>0</v>
      </c>
      <c r="I2374" s="9" t="s">
        <v>10721</v>
      </c>
      <c r="J2374" s="10">
        <v>0.06973872</v>
      </c>
    </row>
    <row r="2375">
      <c r="A2375" s="6" t="s">
        <v>10722</v>
      </c>
      <c r="B2375" s="6" t="s">
        <v>3031</v>
      </c>
      <c r="C2375" s="7">
        <v>1.591640658E9</v>
      </c>
      <c r="D2375" s="8">
        <f t="shared" si="1"/>
        <v>43990.55854</v>
      </c>
      <c r="E2375" s="9" t="s">
        <v>23</v>
      </c>
      <c r="F2375" s="9" t="s">
        <v>10723</v>
      </c>
      <c r="G2375" s="6" t="s">
        <v>10724</v>
      </c>
      <c r="H2375" s="14" t="b">
        <v>0</v>
      </c>
      <c r="I2375" s="9" t="s">
        <v>10725</v>
      </c>
      <c r="J2375" s="10">
        <v>0.06972767</v>
      </c>
    </row>
    <row r="2376">
      <c r="A2376" s="6" t="s">
        <v>10726</v>
      </c>
      <c r="B2376" s="6" t="s">
        <v>872</v>
      </c>
      <c r="C2376" s="7">
        <v>1.59106681E9</v>
      </c>
      <c r="D2376" s="8">
        <f t="shared" si="1"/>
        <v>43983.91678</v>
      </c>
      <c r="E2376" s="9" t="s">
        <v>23</v>
      </c>
      <c r="F2376" s="9" t="s">
        <v>10727</v>
      </c>
      <c r="G2376" s="6" t="s">
        <v>10728</v>
      </c>
      <c r="H2376" s="14" t="b">
        <v>0</v>
      </c>
      <c r="I2376" s="9" t="s">
        <v>10729</v>
      </c>
      <c r="J2376" s="10">
        <v>0.06967148</v>
      </c>
    </row>
    <row r="2377">
      <c r="A2377" s="6" t="s">
        <v>10730</v>
      </c>
      <c r="B2377" s="6" t="s">
        <v>4846</v>
      </c>
      <c r="C2377" s="7">
        <v>1.592697454E9</v>
      </c>
      <c r="D2377" s="8">
        <f t="shared" si="1"/>
        <v>44002.78998</v>
      </c>
      <c r="E2377" s="9" t="s">
        <v>23</v>
      </c>
      <c r="F2377" s="9" t="s">
        <v>10731</v>
      </c>
      <c r="G2377" s="6" t="s">
        <v>10732</v>
      </c>
      <c r="H2377" s="14" t="b">
        <v>0</v>
      </c>
      <c r="I2377" s="9" t="s">
        <v>10733</v>
      </c>
      <c r="J2377" s="10">
        <v>0.06962147</v>
      </c>
    </row>
    <row r="2378">
      <c r="A2378" s="6" t="s">
        <v>10734</v>
      </c>
      <c r="B2378" s="6" t="s">
        <v>1002</v>
      </c>
      <c r="C2378" s="7">
        <v>1.591198009E9</v>
      </c>
      <c r="D2378" s="8">
        <f t="shared" si="1"/>
        <v>43985.43529</v>
      </c>
      <c r="E2378" s="9" t="s">
        <v>23</v>
      </c>
      <c r="F2378" s="9" t="s">
        <v>10735</v>
      </c>
      <c r="G2378" s="6" t="s">
        <v>10736</v>
      </c>
      <c r="H2378" s="14" t="b">
        <v>0</v>
      </c>
      <c r="I2378" s="9" t="s">
        <v>10737</v>
      </c>
      <c r="J2378" s="10">
        <v>0.06950398</v>
      </c>
    </row>
    <row r="2379">
      <c r="A2379" s="6" t="s">
        <v>10738</v>
      </c>
      <c r="B2379" s="6" t="s">
        <v>4718</v>
      </c>
      <c r="C2379" s="7">
        <v>1.59188828E9</v>
      </c>
      <c r="D2379" s="8">
        <f t="shared" si="1"/>
        <v>43993.42454</v>
      </c>
      <c r="E2379" s="9" t="s">
        <v>23</v>
      </c>
      <c r="F2379" s="9" t="s">
        <v>10739</v>
      </c>
      <c r="G2379" s="6" t="s">
        <v>10740</v>
      </c>
      <c r="H2379" s="14" t="b">
        <v>0</v>
      </c>
      <c r="I2379" s="9" t="s">
        <v>10741</v>
      </c>
      <c r="J2379" s="10">
        <v>0.06943233</v>
      </c>
    </row>
    <row r="2380">
      <c r="A2380" s="12" t="s">
        <v>10742</v>
      </c>
      <c r="B2380" s="6" t="s">
        <v>6272</v>
      </c>
      <c r="C2380" s="7">
        <v>1.592714727E9</v>
      </c>
      <c r="D2380" s="8">
        <f t="shared" si="1"/>
        <v>44002.9899</v>
      </c>
      <c r="E2380" s="9" t="s">
        <v>274</v>
      </c>
      <c r="F2380" s="9" t="s">
        <v>10743</v>
      </c>
      <c r="G2380" s="6" t="s">
        <v>10744</v>
      </c>
      <c r="H2380" s="14" t="b">
        <v>0</v>
      </c>
      <c r="I2380" s="9" t="s">
        <v>10745</v>
      </c>
      <c r="J2380" s="10">
        <v>0.06934259</v>
      </c>
    </row>
    <row r="2381">
      <c r="A2381" s="6" t="s">
        <v>10746</v>
      </c>
      <c r="B2381" s="6" t="s">
        <v>1067</v>
      </c>
      <c r="C2381" s="7">
        <v>1.591933317E9</v>
      </c>
      <c r="D2381" s="8">
        <f t="shared" si="1"/>
        <v>43993.9458</v>
      </c>
      <c r="E2381" s="9" t="s">
        <v>274</v>
      </c>
      <c r="F2381" s="9" t="s">
        <v>10747</v>
      </c>
      <c r="G2381" s="6" t="s">
        <v>10748</v>
      </c>
      <c r="H2381" s="14" t="b">
        <v>0</v>
      </c>
      <c r="I2381" s="9" t="s">
        <v>10749</v>
      </c>
      <c r="J2381" s="10">
        <v>0.06908945</v>
      </c>
    </row>
    <row r="2382">
      <c r="A2382" s="6" t="s">
        <v>10750</v>
      </c>
      <c r="B2382" s="6" t="s">
        <v>991</v>
      </c>
      <c r="C2382" s="7">
        <v>1.59182975E9</v>
      </c>
      <c r="D2382" s="8">
        <f t="shared" si="1"/>
        <v>43992.74711</v>
      </c>
      <c r="E2382" s="9" t="s">
        <v>3960</v>
      </c>
      <c r="F2382" s="9" t="s">
        <v>10751</v>
      </c>
      <c r="G2382" s="6" t="s">
        <v>10752</v>
      </c>
      <c r="H2382" s="14" t="b">
        <v>0</v>
      </c>
      <c r="I2382" s="9" t="s">
        <v>10753</v>
      </c>
      <c r="J2382" s="10">
        <v>0.06908396</v>
      </c>
    </row>
    <row r="2383">
      <c r="A2383" s="6" t="s">
        <v>10754</v>
      </c>
      <c r="B2383" s="6" t="s">
        <v>2603</v>
      </c>
      <c r="C2383" s="7">
        <v>1.591164597E9</v>
      </c>
      <c r="D2383" s="8">
        <f t="shared" si="1"/>
        <v>43985.04858</v>
      </c>
      <c r="E2383" s="9" t="s">
        <v>23</v>
      </c>
      <c r="F2383" s="9" t="s">
        <v>10755</v>
      </c>
      <c r="G2383" s="6" t="s">
        <v>10756</v>
      </c>
      <c r="H2383" s="14" t="b">
        <v>0</v>
      </c>
      <c r="I2383" s="9" t="s">
        <v>10757</v>
      </c>
      <c r="J2383" s="10">
        <v>0.06899066</v>
      </c>
    </row>
    <row r="2384">
      <c r="A2384" s="6" t="s">
        <v>10758</v>
      </c>
      <c r="B2384" s="6" t="s">
        <v>10759</v>
      </c>
      <c r="C2384" s="7">
        <v>1.591596785E9</v>
      </c>
      <c r="D2384" s="8">
        <f t="shared" si="1"/>
        <v>43990.05075</v>
      </c>
      <c r="E2384" s="9" t="s">
        <v>10760</v>
      </c>
      <c r="F2384" s="9" t="s">
        <v>10761</v>
      </c>
      <c r="G2384" s="6" t="s">
        <v>10762</v>
      </c>
      <c r="H2384" s="14" t="b">
        <v>0</v>
      </c>
      <c r="I2384" s="9" t="s">
        <v>10763</v>
      </c>
      <c r="J2384" s="10">
        <v>0.06897691</v>
      </c>
    </row>
    <row r="2385">
      <c r="A2385" s="6" t="s">
        <v>10764</v>
      </c>
      <c r="B2385" s="6" t="s">
        <v>1359</v>
      </c>
      <c r="C2385" s="7">
        <v>1.592249933E9</v>
      </c>
      <c r="D2385" s="8">
        <f t="shared" si="1"/>
        <v>43997.61034</v>
      </c>
      <c r="E2385" s="9" t="s">
        <v>97</v>
      </c>
      <c r="F2385" s="9" t="s">
        <v>10765</v>
      </c>
      <c r="G2385" s="6" t="s">
        <v>10766</v>
      </c>
      <c r="H2385" s="14" t="b">
        <v>0</v>
      </c>
      <c r="I2385" s="9" t="s">
        <v>10767</v>
      </c>
      <c r="J2385" s="10">
        <v>0.06887581</v>
      </c>
    </row>
    <row r="2386">
      <c r="A2386" s="6" t="s">
        <v>10768</v>
      </c>
      <c r="B2386" s="6" t="s">
        <v>2585</v>
      </c>
      <c r="C2386" s="7">
        <v>1.592700256E9</v>
      </c>
      <c r="D2386" s="8">
        <f t="shared" si="1"/>
        <v>44002.82241</v>
      </c>
      <c r="E2386" s="9" t="s">
        <v>23</v>
      </c>
      <c r="F2386" s="9" t="s">
        <v>10769</v>
      </c>
      <c r="G2386" s="6" t="s">
        <v>10770</v>
      </c>
      <c r="H2386" s="14" t="b">
        <v>0</v>
      </c>
      <c r="I2386" s="9" t="s">
        <v>10771</v>
      </c>
      <c r="J2386" s="10">
        <v>0.06885223</v>
      </c>
    </row>
    <row r="2387">
      <c r="A2387" s="6" t="s">
        <v>10772</v>
      </c>
      <c r="B2387" s="6" t="s">
        <v>1007</v>
      </c>
      <c r="C2387" s="7">
        <v>1.59148656E9</v>
      </c>
      <c r="D2387" s="8">
        <f t="shared" si="1"/>
        <v>43988.775</v>
      </c>
      <c r="E2387" s="6" t="s">
        <v>1008</v>
      </c>
      <c r="F2387" s="9" t="s">
        <v>10773</v>
      </c>
      <c r="G2387" s="6" t="s">
        <v>10774</v>
      </c>
      <c r="H2387" s="14" t="b">
        <v>0</v>
      </c>
      <c r="I2387" s="9" t="s">
        <v>10775</v>
      </c>
      <c r="J2387" s="10">
        <v>0.06882193</v>
      </c>
    </row>
    <row r="2388">
      <c r="A2388" s="6" t="s">
        <v>10776</v>
      </c>
      <c r="B2388" s="6" t="s">
        <v>1640</v>
      </c>
      <c r="C2388" s="7">
        <v>1.591881839E9</v>
      </c>
      <c r="D2388" s="8">
        <f t="shared" si="1"/>
        <v>43993.34999</v>
      </c>
      <c r="E2388" s="9" t="s">
        <v>3622</v>
      </c>
      <c r="F2388" s="9" t="s">
        <v>10777</v>
      </c>
      <c r="G2388" s="6" t="s">
        <v>10778</v>
      </c>
      <c r="H2388" s="14" t="b">
        <v>0</v>
      </c>
      <c r="I2388" s="9" t="s">
        <v>10779</v>
      </c>
      <c r="J2388" s="10">
        <v>0.06875654</v>
      </c>
    </row>
    <row r="2389">
      <c r="A2389" s="6" t="s">
        <v>10780</v>
      </c>
      <c r="B2389" s="6" t="s">
        <v>8803</v>
      </c>
      <c r="C2389" s="7">
        <v>1.591573391E9</v>
      </c>
      <c r="D2389" s="8">
        <f t="shared" si="1"/>
        <v>43989.77999</v>
      </c>
      <c r="E2389" s="6" t="s">
        <v>32</v>
      </c>
      <c r="F2389" s="9" t="s">
        <v>10781</v>
      </c>
      <c r="G2389" s="6" t="s">
        <v>10782</v>
      </c>
      <c r="H2389" s="14" t="b">
        <v>1</v>
      </c>
      <c r="I2389" s="9" t="s">
        <v>10781</v>
      </c>
      <c r="J2389" s="10">
        <v>0.06874796</v>
      </c>
    </row>
    <row r="2390">
      <c r="A2390" s="6" t="s">
        <v>10783</v>
      </c>
      <c r="B2390" s="6" t="s">
        <v>10784</v>
      </c>
      <c r="C2390" s="7">
        <v>1.591122016E9</v>
      </c>
      <c r="D2390" s="8">
        <f t="shared" si="1"/>
        <v>43984.55574</v>
      </c>
      <c r="E2390" s="9" t="s">
        <v>10785</v>
      </c>
      <c r="F2390" s="9" t="s">
        <v>10786</v>
      </c>
      <c r="G2390" s="6" t="s">
        <v>10787</v>
      </c>
      <c r="H2390" s="14" t="b">
        <v>0</v>
      </c>
      <c r="I2390" s="9" t="s">
        <v>10788</v>
      </c>
      <c r="J2390" s="10">
        <v>0.06873428</v>
      </c>
    </row>
    <row r="2391">
      <c r="A2391" s="6" t="s">
        <v>10789</v>
      </c>
      <c r="B2391" s="6" t="s">
        <v>4346</v>
      </c>
      <c r="C2391" s="7">
        <v>1.591046967E9</v>
      </c>
      <c r="D2391" s="8">
        <f t="shared" si="1"/>
        <v>43983.68712</v>
      </c>
      <c r="E2391" s="9" t="s">
        <v>12</v>
      </c>
      <c r="F2391" s="9" t="s">
        <v>10790</v>
      </c>
      <c r="G2391" s="6" t="s">
        <v>10791</v>
      </c>
      <c r="H2391" s="14" t="b">
        <v>0</v>
      </c>
      <c r="I2391" s="9" t="s">
        <v>10792</v>
      </c>
      <c r="J2391" s="10">
        <v>0.06841815</v>
      </c>
    </row>
    <row r="2392">
      <c r="A2392" s="5" t="s">
        <v>10793</v>
      </c>
      <c r="B2392" s="6" t="s">
        <v>1148</v>
      </c>
      <c r="C2392" s="7">
        <v>1.593391413E9</v>
      </c>
      <c r="D2392" s="8">
        <f t="shared" si="1"/>
        <v>44010.82191</v>
      </c>
      <c r="E2392" s="9" t="s">
        <v>194</v>
      </c>
      <c r="F2392" s="9" t="s">
        <v>10794</v>
      </c>
      <c r="G2392" s="6" t="s">
        <v>10795</v>
      </c>
      <c r="H2392" s="14" t="b">
        <v>0</v>
      </c>
      <c r="I2392" s="9" t="s">
        <v>10796</v>
      </c>
      <c r="J2392" s="10">
        <v>0.06833706</v>
      </c>
    </row>
    <row r="2393">
      <c r="A2393" s="6" t="s">
        <v>10797</v>
      </c>
      <c r="B2393" s="6" t="s">
        <v>1359</v>
      </c>
      <c r="C2393" s="7">
        <v>1.592917935E9</v>
      </c>
      <c r="D2393" s="8">
        <f t="shared" si="1"/>
        <v>44005.34184</v>
      </c>
      <c r="E2393" s="9" t="s">
        <v>36</v>
      </c>
      <c r="F2393" s="9" t="s">
        <v>10798</v>
      </c>
      <c r="G2393" s="6" t="s">
        <v>10799</v>
      </c>
      <c r="H2393" s="14" t="b">
        <v>0</v>
      </c>
      <c r="I2393" s="9" t="s">
        <v>10800</v>
      </c>
      <c r="J2393" s="10">
        <v>0.06827453</v>
      </c>
    </row>
    <row r="2394">
      <c r="A2394" s="5" t="s">
        <v>10801</v>
      </c>
      <c r="B2394" s="6" t="s">
        <v>930</v>
      </c>
      <c r="C2394" s="7">
        <v>1.59175019E9</v>
      </c>
      <c r="D2394" s="8">
        <f t="shared" si="1"/>
        <v>43991.82627</v>
      </c>
      <c r="E2394" s="9" t="s">
        <v>9643</v>
      </c>
      <c r="F2394" s="9" t="s">
        <v>10802</v>
      </c>
      <c r="G2394" s="6" t="s">
        <v>10803</v>
      </c>
      <c r="H2394" s="14" t="b">
        <v>0</v>
      </c>
      <c r="I2394" s="9" t="s">
        <v>10804</v>
      </c>
      <c r="J2394" s="10">
        <v>0.06816748</v>
      </c>
    </row>
    <row r="2395">
      <c r="A2395" s="6" t="s">
        <v>10805</v>
      </c>
      <c r="B2395" s="6" t="s">
        <v>862</v>
      </c>
      <c r="C2395" s="7">
        <v>1.591287561E9</v>
      </c>
      <c r="D2395" s="8">
        <f t="shared" si="1"/>
        <v>43986.47177</v>
      </c>
      <c r="E2395" s="9" t="s">
        <v>5798</v>
      </c>
      <c r="F2395" s="9" t="s">
        <v>10806</v>
      </c>
      <c r="G2395" s="6" t="s">
        <v>10807</v>
      </c>
      <c r="H2395" s="14" t="b">
        <v>0</v>
      </c>
      <c r="I2395" s="9" t="s">
        <v>10808</v>
      </c>
      <c r="J2395" s="10">
        <v>0.06816593</v>
      </c>
    </row>
    <row r="2396">
      <c r="A2396" s="6" t="s">
        <v>10809</v>
      </c>
      <c r="B2396" s="6" t="s">
        <v>1281</v>
      </c>
      <c r="C2396" s="7">
        <v>1.5911086E9</v>
      </c>
      <c r="D2396" s="8">
        <f t="shared" si="1"/>
        <v>43984.40046</v>
      </c>
      <c r="E2396" s="9" t="s">
        <v>10810</v>
      </c>
      <c r="F2396" s="9" t="s">
        <v>10811</v>
      </c>
      <c r="G2396" s="6" t="s">
        <v>10812</v>
      </c>
      <c r="H2396" s="14" t="b">
        <v>0</v>
      </c>
      <c r="I2396" s="9" t="s">
        <v>10813</v>
      </c>
      <c r="J2396" s="10">
        <v>0.06803592</v>
      </c>
    </row>
    <row r="2397">
      <c r="A2397" s="6" t="s">
        <v>10814</v>
      </c>
      <c r="B2397" s="6" t="s">
        <v>10815</v>
      </c>
      <c r="C2397" s="7">
        <v>1.592022889E9</v>
      </c>
      <c r="D2397" s="8">
        <f t="shared" si="1"/>
        <v>43994.98251</v>
      </c>
      <c r="E2397" s="6" t="s">
        <v>32</v>
      </c>
      <c r="F2397" s="9" t="s">
        <v>10816</v>
      </c>
      <c r="G2397" s="6" t="s">
        <v>10817</v>
      </c>
      <c r="H2397" s="14" t="b">
        <v>1</v>
      </c>
      <c r="I2397" s="9" t="s">
        <v>10816</v>
      </c>
      <c r="J2397" s="10">
        <v>0.06799495</v>
      </c>
    </row>
    <row r="2398">
      <c r="A2398" s="6" t="s">
        <v>10818</v>
      </c>
      <c r="B2398" s="6" t="s">
        <v>1522</v>
      </c>
      <c r="C2398" s="7">
        <v>1.591311809E9</v>
      </c>
      <c r="D2398" s="8">
        <f t="shared" si="1"/>
        <v>43986.75242</v>
      </c>
      <c r="E2398" s="9" t="s">
        <v>23</v>
      </c>
      <c r="F2398" s="9" t="s">
        <v>10819</v>
      </c>
      <c r="G2398" s="6" t="s">
        <v>10820</v>
      </c>
      <c r="H2398" s="14" t="b">
        <v>0</v>
      </c>
      <c r="I2398" s="9" t="s">
        <v>10821</v>
      </c>
      <c r="J2398" s="10">
        <v>0.06798081</v>
      </c>
    </row>
    <row r="2399">
      <c r="A2399" s="6" t="s">
        <v>10822</v>
      </c>
      <c r="B2399" s="6" t="s">
        <v>1697</v>
      </c>
      <c r="C2399" s="7">
        <v>1.593279596E9</v>
      </c>
      <c r="D2399" s="8">
        <f t="shared" si="1"/>
        <v>44009.52773</v>
      </c>
      <c r="E2399" s="9" t="s">
        <v>23</v>
      </c>
      <c r="F2399" s="9" t="s">
        <v>10823</v>
      </c>
      <c r="G2399" s="6" t="s">
        <v>10824</v>
      </c>
      <c r="H2399" s="14" t="b">
        <v>0</v>
      </c>
      <c r="I2399" s="9" t="s">
        <v>10823</v>
      </c>
      <c r="J2399" s="10">
        <v>0.06797625</v>
      </c>
    </row>
    <row r="2400">
      <c r="A2400" s="6" t="s">
        <v>10825</v>
      </c>
      <c r="B2400" s="6" t="s">
        <v>991</v>
      </c>
      <c r="C2400" s="7">
        <v>1.59297178E9</v>
      </c>
      <c r="D2400" s="8">
        <f t="shared" si="1"/>
        <v>44005.96505</v>
      </c>
      <c r="E2400" s="9" t="s">
        <v>10826</v>
      </c>
      <c r="F2400" s="9" t="s">
        <v>10827</v>
      </c>
      <c r="G2400" s="6" t="s">
        <v>10828</v>
      </c>
      <c r="H2400" s="14" t="b">
        <v>0</v>
      </c>
      <c r="I2400" s="9" t="s">
        <v>10829</v>
      </c>
      <c r="J2400" s="10">
        <v>0.06796442</v>
      </c>
    </row>
    <row r="2401">
      <c r="A2401" s="6" t="s">
        <v>10830</v>
      </c>
      <c r="B2401" s="6" t="s">
        <v>10831</v>
      </c>
      <c r="C2401" s="7">
        <v>1.592316966E9</v>
      </c>
      <c r="D2401" s="8">
        <f t="shared" si="1"/>
        <v>43998.38618</v>
      </c>
      <c r="E2401" s="6" t="s">
        <v>32</v>
      </c>
      <c r="F2401" s="9" t="s">
        <v>10832</v>
      </c>
      <c r="G2401" s="6" t="s">
        <v>10833</v>
      </c>
      <c r="H2401" s="14" t="b">
        <v>1</v>
      </c>
      <c r="I2401" s="9" t="s">
        <v>10832</v>
      </c>
      <c r="J2401" s="10">
        <v>0.06774336</v>
      </c>
    </row>
    <row r="2402">
      <c r="A2402" s="6" t="s">
        <v>10834</v>
      </c>
      <c r="B2402" s="6" t="s">
        <v>2669</v>
      </c>
      <c r="C2402" s="7">
        <v>1.592001511E9</v>
      </c>
      <c r="D2402" s="8">
        <f t="shared" si="1"/>
        <v>43994.73508</v>
      </c>
      <c r="E2402" s="9" t="s">
        <v>23</v>
      </c>
      <c r="F2402" s="9" t="s">
        <v>10835</v>
      </c>
      <c r="G2402" s="6" t="s">
        <v>10836</v>
      </c>
      <c r="H2402" s="14" t="b">
        <v>0</v>
      </c>
      <c r="I2402" s="9" t="s">
        <v>10835</v>
      </c>
      <c r="J2402" s="10">
        <v>0.06762239</v>
      </c>
    </row>
    <row r="2403">
      <c r="A2403" s="6" t="s">
        <v>10837</v>
      </c>
      <c r="B2403" s="6" t="s">
        <v>5400</v>
      </c>
      <c r="C2403" s="7">
        <v>1.592400518E9</v>
      </c>
      <c r="D2403" s="8">
        <f t="shared" si="1"/>
        <v>43999.35322</v>
      </c>
      <c r="E2403" s="9" t="s">
        <v>17</v>
      </c>
      <c r="F2403" s="9" t="s">
        <v>10838</v>
      </c>
      <c r="G2403" s="6" t="s">
        <v>10839</v>
      </c>
      <c r="H2403" s="14" t="b">
        <v>0</v>
      </c>
      <c r="I2403" s="9" t="s">
        <v>10840</v>
      </c>
      <c r="J2403" s="10">
        <v>0.06761296</v>
      </c>
    </row>
    <row r="2404">
      <c r="A2404" s="6" t="s">
        <v>10841</v>
      </c>
      <c r="B2404" s="6" t="s">
        <v>6272</v>
      </c>
      <c r="C2404" s="7">
        <v>1.591991203E9</v>
      </c>
      <c r="D2404" s="8">
        <f t="shared" si="1"/>
        <v>43994.61578</v>
      </c>
      <c r="E2404" s="9" t="s">
        <v>12</v>
      </c>
      <c r="F2404" s="9" t="s">
        <v>10842</v>
      </c>
      <c r="G2404" s="6" t="s">
        <v>10843</v>
      </c>
      <c r="H2404" s="14" t="b">
        <v>0</v>
      </c>
      <c r="I2404" s="9" t="s">
        <v>10842</v>
      </c>
      <c r="J2404" s="10">
        <v>0.06744184</v>
      </c>
    </row>
    <row r="2405">
      <c r="A2405" s="6" t="s">
        <v>10844</v>
      </c>
      <c r="B2405" s="6" t="s">
        <v>862</v>
      </c>
      <c r="C2405" s="7">
        <v>1.592452165E9</v>
      </c>
      <c r="D2405" s="8">
        <f t="shared" si="1"/>
        <v>43999.95098</v>
      </c>
      <c r="E2405" s="9" t="s">
        <v>12</v>
      </c>
      <c r="F2405" s="9" t="s">
        <v>10845</v>
      </c>
      <c r="G2405" s="6" t="s">
        <v>10846</v>
      </c>
      <c r="H2405" s="14" t="b">
        <v>0</v>
      </c>
      <c r="I2405" s="9" t="s">
        <v>10847</v>
      </c>
      <c r="J2405" s="10">
        <v>0.06739005</v>
      </c>
    </row>
    <row r="2406">
      <c r="A2406" s="6" t="s">
        <v>10848</v>
      </c>
      <c r="B2406" s="6" t="s">
        <v>10849</v>
      </c>
      <c r="C2406" s="7">
        <v>1.592003992E9</v>
      </c>
      <c r="D2406" s="8">
        <f t="shared" si="1"/>
        <v>43994.7638</v>
      </c>
      <c r="E2406" s="9" t="s">
        <v>17</v>
      </c>
      <c r="F2406" s="9" t="s">
        <v>10850</v>
      </c>
      <c r="G2406" s="6" t="s">
        <v>10851</v>
      </c>
      <c r="H2406" s="14" t="b">
        <v>0</v>
      </c>
      <c r="I2406" s="9" t="s">
        <v>10850</v>
      </c>
      <c r="J2406" s="10">
        <v>0.06733571</v>
      </c>
    </row>
    <row r="2407">
      <c r="A2407" s="6" t="s">
        <v>10852</v>
      </c>
      <c r="B2407" s="6" t="s">
        <v>2101</v>
      </c>
      <c r="C2407" s="7">
        <v>1.59159213E9</v>
      </c>
      <c r="D2407" s="8">
        <f t="shared" si="1"/>
        <v>43989.99688</v>
      </c>
      <c r="E2407" s="9" t="s">
        <v>23</v>
      </c>
      <c r="F2407" s="9" t="s">
        <v>10853</v>
      </c>
      <c r="G2407" s="6" t="s">
        <v>10854</v>
      </c>
      <c r="H2407" s="14" t="b">
        <v>0</v>
      </c>
      <c r="I2407" s="9" t="s">
        <v>10855</v>
      </c>
      <c r="J2407" s="10">
        <v>0.06733432</v>
      </c>
    </row>
    <row r="2408">
      <c r="A2408" s="6" t="s">
        <v>10856</v>
      </c>
      <c r="B2408" s="6" t="s">
        <v>2800</v>
      </c>
      <c r="C2408" s="7">
        <v>1.592950267E9</v>
      </c>
      <c r="D2408" s="8">
        <f t="shared" si="1"/>
        <v>44005.71605</v>
      </c>
      <c r="E2408" s="9" t="s">
        <v>111</v>
      </c>
      <c r="F2408" s="9" t="s">
        <v>10857</v>
      </c>
      <c r="G2408" s="6" t="s">
        <v>10858</v>
      </c>
      <c r="H2408" s="14" t="b">
        <v>0</v>
      </c>
      <c r="I2408" s="9" t="s">
        <v>10859</v>
      </c>
      <c r="J2408" s="10">
        <v>0.06727518</v>
      </c>
    </row>
    <row r="2409">
      <c r="A2409" s="6" t="s">
        <v>10860</v>
      </c>
      <c r="B2409" s="6" t="s">
        <v>991</v>
      </c>
      <c r="C2409" s="7">
        <v>1.591828941E9</v>
      </c>
      <c r="D2409" s="8">
        <f t="shared" si="1"/>
        <v>43992.73774</v>
      </c>
      <c r="E2409" s="9" t="s">
        <v>10861</v>
      </c>
      <c r="F2409" s="9" t="s">
        <v>10862</v>
      </c>
      <c r="G2409" s="6" t="s">
        <v>10863</v>
      </c>
      <c r="H2409" s="14" t="b">
        <v>0</v>
      </c>
      <c r="I2409" s="9" t="s">
        <v>10864</v>
      </c>
      <c r="J2409" s="10">
        <v>0.06725903</v>
      </c>
    </row>
    <row r="2410">
      <c r="A2410" s="6" t="s">
        <v>10865</v>
      </c>
      <c r="B2410" s="6" t="s">
        <v>10866</v>
      </c>
      <c r="C2410" s="7">
        <v>1.591670585E9</v>
      </c>
      <c r="D2410" s="8">
        <f t="shared" si="1"/>
        <v>43990.90492</v>
      </c>
      <c r="E2410" s="6" t="s">
        <v>32</v>
      </c>
      <c r="F2410" s="9" t="s">
        <v>10867</v>
      </c>
      <c r="G2410" s="6" t="s">
        <v>10868</v>
      </c>
      <c r="H2410" s="14" t="b">
        <v>1</v>
      </c>
      <c r="I2410" s="9" t="s">
        <v>10867</v>
      </c>
      <c r="J2410" s="10">
        <v>0.06725285</v>
      </c>
    </row>
    <row r="2411">
      <c r="A2411" s="6" t="s">
        <v>10869</v>
      </c>
      <c r="B2411" s="6" t="s">
        <v>9554</v>
      </c>
      <c r="C2411" s="7">
        <v>1.592812858E9</v>
      </c>
      <c r="D2411" s="8">
        <f t="shared" si="1"/>
        <v>44004.12567</v>
      </c>
      <c r="E2411" s="6" t="s">
        <v>32</v>
      </c>
      <c r="F2411" s="9" t="s">
        <v>10870</v>
      </c>
      <c r="G2411" s="6" t="s">
        <v>10871</v>
      </c>
      <c r="H2411" s="14" t="b">
        <v>1</v>
      </c>
      <c r="I2411" s="9" t="s">
        <v>10870</v>
      </c>
      <c r="J2411" s="10">
        <v>0.06716953</v>
      </c>
    </row>
    <row r="2412">
      <c r="A2412" s="6" t="s">
        <v>10872</v>
      </c>
      <c r="B2412" s="6" t="s">
        <v>5400</v>
      </c>
      <c r="C2412" s="7">
        <v>1.593101243E9</v>
      </c>
      <c r="D2412" s="8">
        <f t="shared" si="1"/>
        <v>44007.46346</v>
      </c>
      <c r="E2412" s="9" t="s">
        <v>17</v>
      </c>
      <c r="F2412" s="9" t="s">
        <v>10873</v>
      </c>
      <c r="G2412" s="6" t="s">
        <v>10874</v>
      </c>
      <c r="H2412" s="14" t="b">
        <v>0</v>
      </c>
      <c r="I2412" s="9" t="s">
        <v>10875</v>
      </c>
      <c r="J2412" s="10">
        <v>0.06715778</v>
      </c>
    </row>
    <row r="2413">
      <c r="A2413" s="6" t="s">
        <v>10876</v>
      </c>
      <c r="B2413" s="6" t="s">
        <v>4826</v>
      </c>
      <c r="C2413" s="7">
        <v>1.591165768E9</v>
      </c>
      <c r="D2413" s="8">
        <f t="shared" si="1"/>
        <v>43985.06213</v>
      </c>
      <c r="E2413" s="9" t="s">
        <v>413</v>
      </c>
      <c r="F2413" s="9" t="s">
        <v>10877</v>
      </c>
      <c r="G2413" s="6" t="s">
        <v>10878</v>
      </c>
      <c r="H2413" s="14" t="b">
        <v>0</v>
      </c>
      <c r="I2413" s="9" t="s">
        <v>10879</v>
      </c>
      <c r="J2413" s="10">
        <v>0.06715437</v>
      </c>
    </row>
    <row r="2414">
      <c r="A2414" s="5" t="s">
        <v>10880</v>
      </c>
      <c r="B2414" s="6" t="s">
        <v>10881</v>
      </c>
      <c r="C2414" s="7">
        <v>1.59330768E9</v>
      </c>
      <c r="D2414" s="8">
        <f t="shared" si="1"/>
        <v>44009.85278</v>
      </c>
      <c r="E2414" s="6" t="s">
        <v>10882</v>
      </c>
      <c r="F2414" s="9" t="s">
        <v>10883</v>
      </c>
      <c r="G2414" s="6" t="s">
        <v>10884</v>
      </c>
      <c r="H2414" s="14" t="b">
        <v>0</v>
      </c>
      <c r="I2414" s="9" t="s">
        <v>10883</v>
      </c>
      <c r="J2414" s="10">
        <v>0.06712423</v>
      </c>
    </row>
    <row r="2415">
      <c r="A2415" s="5" t="s">
        <v>10885</v>
      </c>
      <c r="B2415" s="6" t="s">
        <v>6272</v>
      </c>
      <c r="C2415" s="7">
        <v>1.593215262E9</v>
      </c>
      <c r="D2415" s="8">
        <f t="shared" si="1"/>
        <v>44008.78313</v>
      </c>
      <c r="E2415" s="9" t="s">
        <v>264</v>
      </c>
      <c r="F2415" s="9" t="s">
        <v>10886</v>
      </c>
      <c r="G2415" s="6" t="s">
        <v>10887</v>
      </c>
      <c r="H2415" s="14" t="b">
        <v>0</v>
      </c>
      <c r="I2415" s="9" t="s">
        <v>10886</v>
      </c>
      <c r="J2415" s="10">
        <v>0.06709965</v>
      </c>
    </row>
    <row r="2416">
      <c r="A2416" s="5" t="s">
        <v>10885</v>
      </c>
      <c r="B2416" s="6" t="s">
        <v>930</v>
      </c>
      <c r="C2416" s="7">
        <v>1.593368981E9</v>
      </c>
      <c r="D2416" s="8">
        <f t="shared" si="1"/>
        <v>44010.56228</v>
      </c>
      <c r="E2416" s="9" t="s">
        <v>413</v>
      </c>
      <c r="F2416" s="9" t="s">
        <v>10888</v>
      </c>
      <c r="G2416" s="6" t="s">
        <v>10889</v>
      </c>
      <c r="H2416" s="14" t="b">
        <v>0</v>
      </c>
      <c r="I2416" s="9" t="s">
        <v>10890</v>
      </c>
      <c r="J2416" s="10">
        <v>0.06709965</v>
      </c>
    </row>
    <row r="2417">
      <c r="A2417" s="6" t="s">
        <v>10891</v>
      </c>
      <c r="B2417" s="6" t="s">
        <v>2674</v>
      </c>
      <c r="C2417" s="7">
        <v>1.592724135E9</v>
      </c>
      <c r="D2417" s="8">
        <f t="shared" si="1"/>
        <v>44003.09878</v>
      </c>
      <c r="E2417" s="9" t="s">
        <v>23</v>
      </c>
      <c r="F2417" s="9" t="s">
        <v>10892</v>
      </c>
      <c r="G2417" s="6" t="s">
        <v>10893</v>
      </c>
      <c r="H2417" s="14" t="b">
        <v>0</v>
      </c>
      <c r="I2417" s="9" t="s">
        <v>10894</v>
      </c>
      <c r="J2417" s="10">
        <v>0.067076</v>
      </c>
    </row>
    <row r="2418">
      <c r="A2418" s="6" t="s">
        <v>10895</v>
      </c>
      <c r="B2418" s="6" t="s">
        <v>1002</v>
      </c>
      <c r="C2418" s="7">
        <v>1.592832105E9</v>
      </c>
      <c r="D2418" s="8">
        <f t="shared" si="1"/>
        <v>44004.34844</v>
      </c>
      <c r="E2418" s="9" t="s">
        <v>23</v>
      </c>
      <c r="F2418" s="9" t="s">
        <v>10896</v>
      </c>
      <c r="G2418" s="6" t="s">
        <v>10897</v>
      </c>
      <c r="H2418" s="14" t="b">
        <v>0</v>
      </c>
      <c r="I2418" s="9" t="s">
        <v>10898</v>
      </c>
      <c r="J2418" s="10">
        <v>0.0670695</v>
      </c>
    </row>
    <row r="2419">
      <c r="A2419" s="6" t="s">
        <v>10899</v>
      </c>
      <c r="B2419" s="6" t="s">
        <v>4001</v>
      </c>
      <c r="C2419" s="7">
        <v>1.593071176E9</v>
      </c>
      <c r="D2419" s="8">
        <f t="shared" si="1"/>
        <v>44007.11546</v>
      </c>
      <c r="E2419" s="6" t="s">
        <v>32</v>
      </c>
      <c r="F2419" s="9" t="s">
        <v>10900</v>
      </c>
      <c r="G2419" s="6" t="s">
        <v>10901</v>
      </c>
      <c r="H2419" s="14" t="b">
        <v>1</v>
      </c>
      <c r="I2419" s="9" t="s">
        <v>10900</v>
      </c>
      <c r="J2419" s="10">
        <v>0.0670038</v>
      </c>
    </row>
    <row r="2420">
      <c r="A2420" s="6" t="s">
        <v>10902</v>
      </c>
      <c r="B2420" s="6" t="s">
        <v>3456</v>
      </c>
      <c r="C2420" s="7">
        <v>1.591738071E9</v>
      </c>
      <c r="D2420" s="8">
        <f t="shared" si="1"/>
        <v>43991.68601</v>
      </c>
      <c r="E2420" s="9" t="s">
        <v>17</v>
      </c>
      <c r="F2420" s="9" t="s">
        <v>10903</v>
      </c>
      <c r="G2420" s="6" t="s">
        <v>10904</v>
      </c>
      <c r="H2420" s="14" t="b">
        <v>0</v>
      </c>
      <c r="I2420" s="9" t="s">
        <v>10905</v>
      </c>
      <c r="J2420" s="10">
        <v>0.06696477</v>
      </c>
    </row>
    <row r="2421">
      <c r="A2421" s="6" t="s">
        <v>10906</v>
      </c>
      <c r="B2421" s="6" t="s">
        <v>1522</v>
      </c>
      <c r="C2421" s="7">
        <v>1.591998404E9</v>
      </c>
      <c r="D2421" s="8">
        <f t="shared" si="1"/>
        <v>43994.69912</v>
      </c>
      <c r="E2421" s="9" t="s">
        <v>97</v>
      </c>
      <c r="F2421" s="9" t="s">
        <v>10907</v>
      </c>
      <c r="G2421" s="6" t="s">
        <v>10908</v>
      </c>
      <c r="H2421" s="14" t="b">
        <v>0</v>
      </c>
      <c r="I2421" s="9" t="s">
        <v>10907</v>
      </c>
      <c r="J2421" s="10">
        <v>0.06694429</v>
      </c>
    </row>
    <row r="2422">
      <c r="A2422" s="6" t="s">
        <v>10909</v>
      </c>
      <c r="B2422" s="6" t="s">
        <v>987</v>
      </c>
      <c r="C2422" s="7">
        <v>1.591113562E9</v>
      </c>
      <c r="D2422" s="8">
        <f t="shared" si="1"/>
        <v>43984.45789</v>
      </c>
      <c r="E2422" s="9" t="s">
        <v>23</v>
      </c>
      <c r="F2422" s="9" t="s">
        <v>10910</v>
      </c>
      <c r="G2422" s="6" t="s">
        <v>10911</v>
      </c>
      <c r="H2422" s="14" t="b">
        <v>0</v>
      </c>
      <c r="I2422" s="9" t="s">
        <v>10912</v>
      </c>
      <c r="J2422" s="10">
        <v>0.06691391</v>
      </c>
    </row>
    <row r="2423">
      <c r="A2423" s="6" t="s">
        <v>10913</v>
      </c>
      <c r="B2423" s="6" t="s">
        <v>1148</v>
      </c>
      <c r="C2423" s="7">
        <v>1.591913791E9</v>
      </c>
      <c r="D2423" s="8">
        <f t="shared" si="1"/>
        <v>43993.7198</v>
      </c>
      <c r="E2423" s="9" t="s">
        <v>23</v>
      </c>
      <c r="F2423" s="9" t="s">
        <v>10914</v>
      </c>
      <c r="G2423" s="6" t="s">
        <v>10915</v>
      </c>
      <c r="H2423" s="14" t="b">
        <v>0</v>
      </c>
      <c r="I2423" s="9" t="s">
        <v>10916</v>
      </c>
      <c r="J2423" s="10">
        <v>0.06685261</v>
      </c>
    </row>
    <row r="2424">
      <c r="A2424" s="6" t="s">
        <v>10917</v>
      </c>
      <c r="B2424" s="6" t="s">
        <v>1057</v>
      </c>
      <c r="C2424" s="7">
        <v>1.592370606E9</v>
      </c>
      <c r="D2424" s="8">
        <f t="shared" si="1"/>
        <v>43999.00701</v>
      </c>
      <c r="E2424" s="9" t="s">
        <v>784</v>
      </c>
      <c r="F2424" s="9" t="s">
        <v>10918</v>
      </c>
      <c r="G2424" s="6" t="s">
        <v>10919</v>
      </c>
      <c r="H2424" s="14" t="b">
        <v>0</v>
      </c>
      <c r="I2424" s="9" t="s">
        <v>10920</v>
      </c>
      <c r="J2424" s="10">
        <v>0.0667451</v>
      </c>
    </row>
    <row r="2425">
      <c r="A2425" s="6" t="s">
        <v>10921</v>
      </c>
      <c r="B2425" s="6" t="s">
        <v>1220</v>
      </c>
      <c r="C2425" s="7">
        <v>1.593140897E9</v>
      </c>
      <c r="D2425" s="8">
        <f t="shared" si="1"/>
        <v>44007.92242</v>
      </c>
      <c r="E2425" s="6" t="s">
        <v>10922</v>
      </c>
      <c r="F2425" s="9" t="s">
        <v>10923</v>
      </c>
      <c r="G2425" s="6" t="s">
        <v>10924</v>
      </c>
      <c r="H2425" s="14" t="b">
        <v>0</v>
      </c>
      <c r="I2425" s="9" t="s">
        <v>10925</v>
      </c>
      <c r="J2425" s="10">
        <v>0.06673691</v>
      </c>
    </row>
    <row r="2426">
      <c r="A2426" s="6" t="s">
        <v>10926</v>
      </c>
      <c r="B2426" s="6" t="s">
        <v>10927</v>
      </c>
      <c r="C2426" s="7">
        <v>1.592078017E9</v>
      </c>
      <c r="D2426" s="8">
        <f t="shared" si="1"/>
        <v>43995.62057</v>
      </c>
      <c r="E2426" s="9" t="s">
        <v>23</v>
      </c>
      <c r="F2426" s="9" t="s">
        <v>10928</v>
      </c>
      <c r="G2426" s="6" t="s">
        <v>10929</v>
      </c>
      <c r="H2426" s="14" t="b">
        <v>0</v>
      </c>
      <c r="I2426" s="9" t="s">
        <v>10928</v>
      </c>
      <c r="J2426" s="10">
        <v>0.06667708</v>
      </c>
    </row>
    <row r="2427">
      <c r="A2427" s="6" t="s">
        <v>10930</v>
      </c>
      <c r="B2427" s="6" t="s">
        <v>10931</v>
      </c>
      <c r="C2427" s="7">
        <v>1.593221657E9</v>
      </c>
      <c r="D2427" s="8">
        <f t="shared" si="1"/>
        <v>44008.85714</v>
      </c>
      <c r="E2427" s="6" t="s">
        <v>32</v>
      </c>
      <c r="F2427" s="9" t="s">
        <v>10932</v>
      </c>
      <c r="G2427" s="6" t="s">
        <v>10933</v>
      </c>
      <c r="H2427" s="14" t="b">
        <v>1</v>
      </c>
      <c r="I2427" s="9" t="s">
        <v>10932</v>
      </c>
      <c r="J2427" s="10">
        <v>0.06666881</v>
      </c>
    </row>
    <row r="2428">
      <c r="A2428" s="6" t="s">
        <v>10934</v>
      </c>
      <c r="B2428" s="6" t="s">
        <v>3272</v>
      </c>
      <c r="C2428" s="7">
        <v>1.592427434E9</v>
      </c>
      <c r="D2428" s="8">
        <f t="shared" si="1"/>
        <v>43999.66475</v>
      </c>
      <c r="E2428" s="9" t="s">
        <v>17</v>
      </c>
      <c r="F2428" s="9" t="s">
        <v>10935</v>
      </c>
      <c r="G2428" s="6" t="s">
        <v>10936</v>
      </c>
      <c r="H2428" s="14" t="b">
        <v>0</v>
      </c>
      <c r="I2428" s="9" t="s">
        <v>10937</v>
      </c>
      <c r="J2428" s="10">
        <v>0.06652342</v>
      </c>
    </row>
    <row r="2429">
      <c r="A2429" s="6" t="s">
        <v>10938</v>
      </c>
      <c r="B2429" s="6" t="s">
        <v>10939</v>
      </c>
      <c r="C2429" s="7">
        <v>1.592012067E9</v>
      </c>
      <c r="D2429" s="8">
        <f t="shared" si="1"/>
        <v>43994.85726</v>
      </c>
      <c r="E2429" s="6" t="s">
        <v>32</v>
      </c>
      <c r="F2429" s="9" t="s">
        <v>10940</v>
      </c>
      <c r="G2429" s="6" t="s">
        <v>10941</v>
      </c>
      <c r="H2429" s="14" t="b">
        <v>1</v>
      </c>
      <c r="I2429" s="9" t="s">
        <v>10940</v>
      </c>
      <c r="J2429" s="10">
        <v>0.06651368</v>
      </c>
    </row>
    <row r="2430">
      <c r="A2430" s="6" t="s">
        <v>10942</v>
      </c>
      <c r="B2430" s="6" t="s">
        <v>872</v>
      </c>
      <c r="C2430" s="7">
        <v>1.59165093E9</v>
      </c>
      <c r="D2430" s="8">
        <f t="shared" si="1"/>
        <v>43990.67743</v>
      </c>
      <c r="E2430" s="9" t="s">
        <v>23</v>
      </c>
      <c r="F2430" s="9" t="s">
        <v>10943</v>
      </c>
      <c r="G2430" s="6" t="s">
        <v>10944</v>
      </c>
      <c r="H2430" s="14" t="b">
        <v>0</v>
      </c>
      <c r="I2430" s="9" t="s">
        <v>10945</v>
      </c>
      <c r="J2430" s="10">
        <v>0.06651043</v>
      </c>
    </row>
    <row r="2431">
      <c r="A2431" s="6" t="s">
        <v>10946</v>
      </c>
      <c r="B2431" s="6" t="s">
        <v>2245</v>
      </c>
      <c r="C2431" s="7">
        <v>1.591501546E9</v>
      </c>
      <c r="D2431" s="8">
        <f t="shared" si="1"/>
        <v>43988.94845</v>
      </c>
      <c r="E2431" s="9" t="s">
        <v>353</v>
      </c>
      <c r="F2431" s="9" t="s">
        <v>10947</v>
      </c>
      <c r="G2431" s="6" t="s">
        <v>10948</v>
      </c>
      <c r="H2431" s="14" t="b">
        <v>0</v>
      </c>
      <c r="I2431" s="9" t="s">
        <v>10949</v>
      </c>
      <c r="J2431" s="10">
        <v>0.06648871</v>
      </c>
    </row>
    <row r="2432">
      <c r="A2432" s="6" t="s">
        <v>10950</v>
      </c>
      <c r="B2432" s="6" t="s">
        <v>1067</v>
      </c>
      <c r="C2432" s="7">
        <v>1.592623188E9</v>
      </c>
      <c r="D2432" s="8">
        <f t="shared" si="1"/>
        <v>44001.93042</v>
      </c>
      <c r="E2432" s="9" t="s">
        <v>12</v>
      </c>
      <c r="F2432" s="9" t="s">
        <v>10951</v>
      </c>
      <c r="G2432" s="6" t="s">
        <v>10952</v>
      </c>
      <c r="H2432" s="14" t="b">
        <v>0</v>
      </c>
      <c r="I2432" s="9" t="s">
        <v>10953</v>
      </c>
      <c r="J2432" s="10">
        <v>0.06640516</v>
      </c>
    </row>
    <row r="2433">
      <c r="A2433" s="6" t="s">
        <v>10954</v>
      </c>
      <c r="B2433" s="6" t="s">
        <v>987</v>
      </c>
      <c r="C2433" s="7">
        <v>1.591009818E9</v>
      </c>
      <c r="D2433" s="8">
        <f t="shared" si="1"/>
        <v>43983.25715</v>
      </c>
      <c r="E2433" s="9" t="s">
        <v>23</v>
      </c>
      <c r="F2433" s="9" t="s">
        <v>10955</v>
      </c>
      <c r="G2433" s="6" t="s">
        <v>10956</v>
      </c>
      <c r="H2433" s="14" t="b">
        <v>0</v>
      </c>
      <c r="I2433" s="9" t="s">
        <v>10957</v>
      </c>
      <c r="J2433" s="10">
        <v>0.06624291</v>
      </c>
    </row>
    <row r="2434">
      <c r="A2434" s="6" t="s">
        <v>10958</v>
      </c>
      <c r="B2434" s="6" t="s">
        <v>1327</v>
      </c>
      <c r="C2434" s="7">
        <v>1.591722835E9</v>
      </c>
      <c r="D2434" s="8">
        <f t="shared" si="1"/>
        <v>43991.50966</v>
      </c>
      <c r="E2434" s="9" t="s">
        <v>10959</v>
      </c>
      <c r="F2434" s="9" t="s">
        <v>10960</v>
      </c>
      <c r="G2434" s="6" t="s">
        <v>10961</v>
      </c>
      <c r="H2434" s="14" t="b">
        <v>0</v>
      </c>
      <c r="I2434" s="9" t="s">
        <v>10962</v>
      </c>
      <c r="J2434" s="10">
        <v>0.06614143</v>
      </c>
    </row>
    <row r="2435">
      <c r="A2435" s="6" t="s">
        <v>10963</v>
      </c>
      <c r="B2435" s="6" t="s">
        <v>886</v>
      </c>
      <c r="C2435" s="7">
        <v>1.591544291E9</v>
      </c>
      <c r="D2435" s="8">
        <f t="shared" si="1"/>
        <v>43989.44318</v>
      </c>
      <c r="E2435" s="9" t="s">
        <v>10964</v>
      </c>
      <c r="F2435" s="9" t="s">
        <v>10965</v>
      </c>
      <c r="G2435" s="6" t="s">
        <v>10966</v>
      </c>
      <c r="H2435" s="14" t="b">
        <v>0</v>
      </c>
      <c r="I2435" s="9" t="s">
        <v>10967</v>
      </c>
      <c r="J2435" s="10">
        <v>0.06596233</v>
      </c>
    </row>
    <row r="2436">
      <c r="A2436" s="6" t="s">
        <v>10968</v>
      </c>
      <c r="B2436" s="6" t="s">
        <v>10969</v>
      </c>
      <c r="C2436" s="7">
        <v>1.591235579E9</v>
      </c>
      <c r="D2436" s="8">
        <f t="shared" si="1"/>
        <v>43985.87013</v>
      </c>
      <c r="E2436" s="6" t="s">
        <v>32</v>
      </c>
      <c r="F2436" s="9" t="s">
        <v>10970</v>
      </c>
      <c r="G2436" s="6" t="s">
        <v>10971</v>
      </c>
      <c r="H2436" s="14" t="b">
        <v>1</v>
      </c>
      <c r="I2436" s="9" t="s">
        <v>10970</v>
      </c>
      <c r="J2436" s="10">
        <v>0.06575348</v>
      </c>
    </row>
    <row r="2437">
      <c r="A2437" s="6" t="s">
        <v>10972</v>
      </c>
      <c r="B2437" s="6" t="s">
        <v>1463</v>
      </c>
      <c r="C2437" s="7">
        <v>1.591027074E9</v>
      </c>
      <c r="D2437" s="8">
        <f t="shared" si="1"/>
        <v>43983.45688</v>
      </c>
      <c r="E2437" s="9" t="s">
        <v>459</v>
      </c>
      <c r="F2437" s="9" t="s">
        <v>10973</v>
      </c>
      <c r="G2437" s="6" t="s">
        <v>10974</v>
      </c>
      <c r="H2437" s="14" t="b">
        <v>0</v>
      </c>
      <c r="I2437" s="9" t="s">
        <v>10975</v>
      </c>
      <c r="J2437" s="10">
        <v>0.06572311</v>
      </c>
    </row>
    <row r="2438">
      <c r="A2438" s="6" t="s">
        <v>10976</v>
      </c>
      <c r="B2438" s="6" t="s">
        <v>2040</v>
      </c>
      <c r="C2438" s="7">
        <v>1.592266246E9</v>
      </c>
      <c r="D2438" s="8">
        <f t="shared" si="1"/>
        <v>43997.79914</v>
      </c>
      <c r="E2438" s="9" t="s">
        <v>36</v>
      </c>
      <c r="F2438" s="9" t="s">
        <v>10977</v>
      </c>
      <c r="G2438" s="6" t="s">
        <v>10978</v>
      </c>
      <c r="H2438" s="14" t="b">
        <v>0</v>
      </c>
      <c r="I2438" s="9" t="s">
        <v>10979</v>
      </c>
      <c r="J2438" s="10">
        <v>0.06568307</v>
      </c>
    </row>
    <row r="2439">
      <c r="A2439" s="6" t="s">
        <v>10980</v>
      </c>
      <c r="B2439" s="6" t="s">
        <v>10981</v>
      </c>
      <c r="C2439" s="7">
        <v>1.592406592E9</v>
      </c>
      <c r="D2439" s="8">
        <f t="shared" si="1"/>
        <v>43999.42352</v>
      </c>
      <c r="E2439" s="9" t="s">
        <v>17</v>
      </c>
      <c r="F2439" s="9" t="s">
        <v>10982</v>
      </c>
      <c r="G2439" s="6" t="s">
        <v>10983</v>
      </c>
      <c r="H2439" s="14" t="b">
        <v>0</v>
      </c>
      <c r="I2439" s="9" t="s">
        <v>10984</v>
      </c>
      <c r="J2439" s="10">
        <v>0.06558127</v>
      </c>
    </row>
    <row r="2440">
      <c r="A2440" s="6" t="s">
        <v>10985</v>
      </c>
      <c r="B2440" s="6" t="s">
        <v>5400</v>
      </c>
      <c r="C2440" s="7">
        <v>1.591644364E9</v>
      </c>
      <c r="D2440" s="8">
        <f t="shared" si="1"/>
        <v>43990.60144</v>
      </c>
      <c r="E2440" s="9" t="s">
        <v>111</v>
      </c>
      <c r="F2440" s="9" t="s">
        <v>10986</v>
      </c>
      <c r="G2440" s="6" t="s">
        <v>10987</v>
      </c>
      <c r="H2440" s="14" t="b">
        <v>0</v>
      </c>
      <c r="I2440" s="9" t="s">
        <v>10988</v>
      </c>
      <c r="J2440" s="10">
        <v>0.06556365</v>
      </c>
    </row>
    <row r="2441">
      <c r="A2441" s="6" t="s">
        <v>10989</v>
      </c>
      <c r="B2441" s="6" t="s">
        <v>2848</v>
      </c>
      <c r="C2441" s="7">
        <v>1.592866999E9</v>
      </c>
      <c r="D2441" s="8">
        <f t="shared" si="1"/>
        <v>44004.7523</v>
      </c>
      <c r="E2441" s="9" t="s">
        <v>23</v>
      </c>
      <c r="F2441" s="9" t="s">
        <v>10990</v>
      </c>
      <c r="G2441" s="6" t="s">
        <v>10991</v>
      </c>
      <c r="H2441" s="14" t="b">
        <v>0</v>
      </c>
      <c r="I2441" s="9" t="s">
        <v>10992</v>
      </c>
      <c r="J2441" s="10">
        <v>0.06548272</v>
      </c>
    </row>
    <row r="2442">
      <c r="A2442" s="6" t="s">
        <v>10993</v>
      </c>
      <c r="B2442" s="6" t="s">
        <v>1522</v>
      </c>
      <c r="C2442" s="7">
        <v>1.592167248E9</v>
      </c>
      <c r="D2442" s="8">
        <f t="shared" si="1"/>
        <v>43996.65333</v>
      </c>
      <c r="E2442" s="9" t="s">
        <v>23</v>
      </c>
      <c r="F2442" s="9" t="s">
        <v>10994</v>
      </c>
      <c r="G2442" s="6" t="s">
        <v>10995</v>
      </c>
      <c r="H2442" s="14" t="b">
        <v>0</v>
      </c>
      <c r="I2442" s="9" t="s">
        <v>10996</v>
      </c>
      <c r="J2442" s="10">
        <v>0.06545961</v>
      </c>
    </row>
    <row r="2443">
      <c r="A2443" s="6" t="s">
        <v>10997</v>
      </c>
      <c r="B2443" s="6" t="s">
        <v>1128</v>
      </c>
      <c r="C2443" s="7">
        <v>1.591048528E9</v>
      </c>
      <c r="D2443" s="8">
        <f t="shared" si="1"/>
        <v>43983.70519</v>
      </c>
      <c r="E2443" s="9" t="s">
        <v>23</v>
      </c>
      <c r="F2443" s="9" t="s">
        <v>10998</v>
      </c>
      <c r="G2443" s="6" t="s">
        <v>10999</v>
      </c>
      <c r="H2443" s="14" t="b">
        <v>0</v>
      </c>
      <c r="I2443" s="9" t="s">
        <v>11000</v>
      </c>
      <c r="J2443" s="10">
        <v>0.06531228</v>
      </c>
    </row>
    <row r="2444">
      <c r="A2444" s="6" t="s">
        <v>11001</v>
      </c>
      <c r="B2444" s="6" t="s">
        <v>3070</v>
      </c>
      <c r="C2444" s="7">
        <v>1.591776631E9</v>
      </c>
      <c r="D2444" s="8">
        <f t="shared" si="1"/>
        <v>43992.1323</v>
      </c>
      <c r="E2444" s="6" t="s">
        <v>32</v>
      </c>
      <c r="F2444" s="9" t="s">
        <v>11002</v>
      </c>
      <c r="G2444" s="6" t="s">
        <v>11003</v>
      </c>
      <c r="H2444" s="14" t="b">
        <v>1</v>
      </c>
      <c r="I2444" s="9" t="s">
        <v>11002</v>
      </c>
      <c r="J2444" s="10">
        <v>0.06511572</v>
      </c>
    </row>
    <row r="2445">
      <c r="A2445" s="6" t="s">
        <v>11004</v>
      </c>
      <c r="B2445" s="7">
        <v>1.9830602E7</v>
      </c>
      <c r="C2445" s="7">
        <v>1.593441144E9</v>
      </c>
      <c r="D2445" s="8">
        <f t="shared" si="1"/>
        <v>44011.3975</v>
      </c>
      <c r="E2445" s="9" t="s">
        <v>17</v>
      </c>
      <c r="F2445" s="9" t="s">
        <v>11005</v>
      </c>
      <c r="G2445" s="6" t="s">
        <v>11006</v>
      </c>
      <c r="H2445" s="14" t="b">
        <v>0</v>
      </c>
      <c r="I2445" s="9" t="s">
        <v>11007</v>
      </c>
      <c r="J2445" s="10">
        <v>0.06470962</v>
      </c>
    </row>
    <row r="2446">
      <c r="A2446" s="6" t="s">
        <v>11008</v>
      </c>
      <c r="B2446" s="6" t="s">
        <v>890</v>
      </c>
      <c r="C2446" s="7">
        <v>1.591921102E9</v>
      </c>
      <c r="D2446" s="8">
        <f t="shared" si="1"/>
        <v>43993.80442</v>
      </c>
      <c r="E2446" s="9" t="s">
        <v>23</v>
      </c>
      <c r="F2446" s="9" t="s">
        <v>11009</v>
      </c>
      <c r="G2446" s="6" t="s">
        <v>11010</v>
      </c>
      <c r="H2446" s="14" t="b">
        <v>0</v>
      </c>
      <c r="I2446" s="9" t="s">
        <v>11011</v>
      </c>
      <c r="J2446" s="10">
        <v>0.06467824</v>
      </c>
    </row>
    <row r="2447">
      <c r="A2447" s="6" t="s">
        <v>11012</v>
      </c>
      <c r="B2447" s="6" t="s">
        <v>11013</v>
      </c>
      <c r="C2447" s="7">
        <v>1.591941343E9</v>
      </c>
      <c r="D2447" s="8">
        <f t="shared" si="1"/>
        <v>43994.03869</v>
      </c>
      <c r="E2447" s="9" t="s">
        <v>97</v>
      </c>
      <c r="F2447" s="9" t="s">
        <v>11014</v>
      </c>
      <c r="G2447" s="6" t="s">
        <v>11015</v>
      </c>
      <c r="H2447" s="14" t="b">
        <v>0</v>
      </c>
      <c r="I2447" s="9" t="s">
        <v>11016</v>
      </c>
      <c r="J2447" s="10">
        <v>0.06467043</v>
      </c>
    </row>
    <row r="2448">
      <c r="A2448" s="6" t="s">
        <v>11017</v>
      </c>
      <c r="B2448" s="6" t="s">
        <v>3285</v>
      </c>
      <c r="C2448" s="7">
        <v>1.593278962E9</v>
      </c>
      <c r="D2448" s="8">
        <f t="shared" si="1"/>
        <v>44009.52039</v>
      </c>
      <c r="E2448" s="9" t="s">
        <v>1688</v>
      </c>
      <c r="F2448" s="9" t="s">
        <v>11018</v>
      </c>
      <c r="G2448" s="6" t="s">
        <v>11019</v>
      </c>
      <c r="H2448" s="14" t="b">
        <v>0</v>
      </c>
      <c r="I2448" s="9" t="s">
        <v>11018</v>
      </c>
      <c r="J2448" s="10">
        <v>0.06463788</v>
      </c>
    </row>
    <row r="2449">
      <c r="A2449" s="6" t="s">
        <v>11020</v>
      </c>
      <c r="B2449" s="6" t="s">
        <v>2800</v>
      </c>
      <c r="C2449" s="7">
        <v>1.591117637E9</v>
      </c>
      <c r="D2449" s="8">
        <f t="shared" si="1"/>
        <v>43984.50506</v>
      </c>
      <c r="E2449" s="9" t="s">
        <v>17</v>
      </c>
      <c r="F2449" s="9" t="s">
        <v>11021</v>
      </c>
      <c r="G2449" s="6" t="s">
        <v>11022</v>
      </c>
      <c r="H2449" s="14" t="b">
        <v>0</v>
      </c>
      <c r="I2449" s="9" t="s">
        <v>11023</v>
      </c>
      <c r="J2449" s="10">
        <v>0.06446413</v>
      </c>
    </row>
    <row r="2450">
      <c r="A2450" s="6" t="s">
        <v>11024</v>
      </c>
      <c r="B2450" s="6" t="s">
        <v>2832</v>
      </c>
      <c r="C2450" s="7">
        <v>1.592427799E9</v>
      </c>
      <c r="D2450" s="8">
        <f t="shared" si="1"/>
        <v>43999.66897</v>
      </c>
      <c r="E2450" s="9" t="s">
        <v>12</v>
      </c>
      <c r="F2450" s="9" t="s">
        <v>11025</v>
      </c>
      <c r="G2450" s="6" t="s">
        <v>11026</v>
      </c>
      <c r="H2450" s="14" t="b">
        <v>0</v>
      </c>
      <c r="I2450" s="9" t="s">
        <v>11027</v>
      </c>
      <c r="J2450" s="10">
        <v>0.06444604</v>
      </c>
    </row>
    <row r="2451">
      <c r="A2451" s="6" t="s">
        <v>11028</v>
      </c>
      <c r="B2451" s="6" t="s">
        <v>1312</v>
      </c>
      <c r="C2451" s="7">
        <v>1.591984582E9</v>
      </c>
      <c r="D2451" s="8">
        <f t="shared" si="1"/>
        <v>43994.53914</v>
      </c>
      <c r="E2451" s="9" t="s">
        <v>12</v>
      </c>
      <c r="F2451" s="9" t="s">
        <v>11029</v>
      </c>
      <c r="G2451" s="6" t="s">
        <v>11030</v>
      </c>
      <c r="H2451" s="14" t="b">
        <v>0</v>
      </c>
      <c r="I2451" s="9" t="s">
        <v>11029</v>
      </c>
      <c r="J2451" s="10">
        <v>0.06441759</v>
      </c>
    </row>
    <row r="2452">
      <c r="A2452" s="6" t="s">
        <v>11031</v>
      </c>
      <c r="B2452" s="6" t="s">
        <v>5714</v>
      </c>
      <c r="C2452" s="7">
        <v>1.59319613E9</v>
      </c>
      <c r="D2452" s="8">
        <f t="shared" si="1"/>
        <v>44008.56169</v>
      </c>
      <c r="E2452" s="6" t="s">
        <v>32</v>
      </c>
      <c r="F2452" s="9" t="s">
        <v>11032</v>
      </c>
      <c r="G2452" s="6" t="s">
        <v>11033</v>
      </c>
      <c r="H2452" s="14" t="b">
        <v>1</v>
      </c>
      <c r="I2452" s="9" t="s">
        <v>11032</v>
      </c>
      <c r="J2452" s="10">
        <v>0.06431124</v>
      </c>
    </row>
    <row r="2453">
      <c r="A2453" s="6" t="s">
        <v>11034</v>
      </c>
      <c r="B2453" s="6" t="s">
        <v>2505</v>
      </c>
      <c r="C2453" s="7">
        <v>1.591137917E9</v>
      </c>
      <c r="D2453" s="8">
        <f t="shared" si="1"/>
        <v>43984.73978</v>
      </c>
      <c r="E2453" s="9" t="s">
        <v>12</v>
      </c>
      <c r="F2453" s="9" t="s">
        <v>11035</v>
      </c>
      <c r="G2453" s="6" t="s">
        <v>11036</v>
      </c>
      <c r="H2453" s="14" t="b">
        <v>0</v>
      </c>
      <c r="I2453" s="9" t="s">
        <v>11037</v>
      </c>
      <c r="J2453" s="10">
        <v>0.06431085</v>
      </c>
    </row>
    <row r="2454">
      <c r="A2454" s="6" t="s">
        <v>11038</v>
      </c>
      <c r="B2454" s="6" t="s">
        <v>1067</v>
      </c>
      <c r="C2454" s="7">
        <v>1.591227703E9</v>
      </c>
      <c r="D2454" s="8">
        <f t="shared" si="1"/>
        <v>43985.77897</v>
      </c>
      <c r="E2454" s="9" t="s">
        <v>111</v>
      </c>
      <c r="F2454" s="9" t="s">
        <v>11039</v>
      </c>
      <c r="G2454" s="6" t="s">
        <v>11040</v>
      </c>
      <c r="H2454" s="14" t="b">
        <v>0</v>
      </c>
      <c r="I2454" s="9" t="s">
        <v>11041</v>
      </c>
      <c r="J2454" s="10">
        <v>0.06427445</v>
      </c>
    </row>
    <row r="2455">
      <c r="A2455" s="6" t="s">
        <v>11042</v>
      </c>
      <c r="B2455" s="6" t="s">
        <v>11043</v>
      </c>
      <c r="C2455" s="7">
        <v>1.59322624E9</v>
      </c>
      <c r="D2455" s="8">
        <f t="shared" si="1"/>
        <v>44008.91019</v>
      </c>
      <c r="E2455" s="6" t="s">
        <v>32</v>
      </c>
      <c r="F2455" s="9" t="s">
        <v>11044</v>
      </c>
      <c r="G2455" s="6" t="s">
        <v>11045</v>
      </c>
      <c r="H2455" s="14" t="b">
        <v>1</v>
      </c>
      <c r="I2455" s="9" t="s">
        <v>11044</v>
      </c>
      <c r="J2455" s="10">
        <v>0.06422792</v>
      </c>
    </row>
    <row r="2456">
      <c r="A2456" s="6" t="s">
        <v>11046</v>
      </c>
      <c r="B2456" s="6" t="s">
        <v>11047</v>
      </c>
      <c r="C2456" s="7">
        <v>1.591160803E9</v>
      </c>
      <c r="D2456" s="8">
        <f t="shared" si="1"/>
        <v>43985.00466</v>
      </c>
      <c r="E2456" s="9" t="s">
        <v>11048</v>
      </c>
      <c r="F2456" s="9" t="s">
        <v>11049</v>
      </c>
      <c r="G2456" s="6" t="s">
        <v>11050</v>
      </c>
      <c r="H2456" s="14" t="b">
        <v>0</v>
      </c>
      <c r="I2456" s="9" t="s">
        <v>11051</v>
      </c>
      <c r="J2456" s="10">
        <v>0.0641187</v>
      </c>
    </row>
    <row r="2457">
      <c r="A2457" s="6" t="s">
        <v>11052</v>
      </c>
      <c r="B2457" s="6" t="s">
        <v>5695</v>
      </c>
      <c r="C2457" s="7">
        <v>1.59103244E9</v>
      </c>
      <c r="D2457" s="8">
        <f t="shared" si="1"/>
        <v>43983.51898</v>
      </c>
      <c r="E2457" s="9" t="s">
        <v>23</v>
      </c>
      <c r="F2457" s="9" t="s">
        <v>11053</v>
      </c>
      <c r="G2457" s="6" t="s">
        <v>11054</v>
      </c>
      <c r="H2457" s="14" t="b">
        <v>0</v>
      </c>
      <c r="I2457" s="9" t="s">
        <v>11055</v>
      </c>
      <c r="J2457" s="10">
        <v>0.06405601</v>
      </c>
    </row>
    <row r="2458">
      <c r="A2458" s="6" t="s">
        <v>11056</v>
      </c>
      <c r="B2458" s="6" t="s">
        <v>3031</v>
      </c>
      <c r="C2458" s="7">
        <v>1.591976063E9</v>
      </c>
      <c r="D2458" s="8">
        <f t="shared" si="1"/>
        <v>43994.44054</v>
      </c>
      <c r="E2458" s="9" t="s">
        <v>8587</v>
      </c>
      <c r="F2458" s="9" t="s">
        <v>11057</v>
      </c>
      <c r="G2458" s="6" t="s">
        <v>11058</v>
      </c>
      <c r="H2458" s="14" t="b">
        <v>0</v>
      </c>
      <c r="I2458" s="9" t="s">
        <v>11057</v>
      </c>
      <c r="J2458" s="10">
        <v>0.06403831</v>
      </c>
    </row>
    <row r="2459">
      <c r="A2459" s="6" t="s">
        <v>11059</v>
      </c>
      <c r="B2459" s="6" t="s">
        <v>6272</v>
      </c>
      <c r="C2459" s="7">
        <v>1.592980018E9</v>
      </c>
      <c r="D2459" s="8">
        <f t="shared" si="1"/>
        <v>44006.06039</v>
      </c>
      <c r="E2459" s="9" t="s">
        <v>97</v>
      </c>
      <c r="F2459" s="9" t="s">
        <v>11060</v>
      </c>
      <c r="G2459" s="6" t="s">
        <v>11061</v>
      </c>
      <c r="H2459" s="14" t="b">
        <v>0</v>
      </c>
      <c r="I2459" s="9" t="s">
        <v>11062</v>
      </c>
      <c r="J2459" s="10">
        <v>0.06400724</v>
      </c>
    </row>
    <row r="2460">
      <c r="A2460" s="6" t="s">
        <v>11063</v>
      </c>
      <c r="B2460" s="6" t="s">
        <v>3031</v>
      </c>
      <c r="C2460" s="7">
        <v>1.591891837E9</v>
      </c>
      <c r="D2460" s="8">
        <f t="shared" si="1"/>
        <v>43993.46571</v>
      </c>
      <c r="E2460" s="9" t="s">
        <v>1052</v>
      </c>
      <c r="F2460" s="9" t="s">
        <v>11064</v>
      </c>
      <c r="G2460" s="6" t="s">
        <v>11065</v>
      </c>
      <c r="H2460" s="14" t="b">
        <v>0</v>
      </c>
      <c r="I2460" s="9" t="s">
        <v>11066</v>
      </c>
      <c r="J2460" s="10">
        <v>0.06396651</v>
      </c>
    </row>
    <row r="2461">
      <c r="A2461" s="6" t="s">
        <v>11067</v>
      </c>
      <c r="B2461" s="6" t="s">
        <v>2989</v>
      </c>
      <c r="C2461" s="7">
        <v>1.591386339E9</v>
      </c>
      <c r="D2461" s="8">
        <f t="shared" si="1"/>
        <v>43987.61503</v>
      </c>
      <c r="E2461" s="9" t="s">
        <v>173</v>
      </c>
      <c r="F2461" s="9" t="s">
        <v>11068</v>
      </c>
      <c r="G2461" s="6" t="s">
        <v>11069</v>
      </c>
      <c r="H2461" s="14" t="b">
        <v>0</v>
      </c>
      <c r="I2461" s="9" t="s">
        <v>11070</v>
      </c>
      <c r="J2461" s="10">
        <v>0.06382398</v>
      </c>
    </row>
    <row r="2462">
      <c r="A2462" s="6" t="s">
        <v>11071</v>
      </c>
      <c r="B2462" s="6" t="s">
        <v>1281</v>
      </c>
      <c r="C2462" s="7">
        <v>1.592405245E9</v>
      </c>
      <c r="D2462" s="8">
        <f t="shared" si="1"/>
        <v>43999.40793</v>
      </c>
      <c r="E2462" s="9" t="s">
        <v>4404</v>
      </c>
      <c r="F2462" s="9" t="s">
        <v>11072</v>
      </c>
      <c r="G2462" s="6" t="s">
        <v>11073</v>
      </c>
      <c r="H2462" s="14" t="b">
        <v>0</v>
      </c>
      <c r="I2462" s="9" t="s">
        <v>11074</v>
      </c>
      <c r="J2462" s="10">
        <v>0.06373802</v>
      </c>
    </row>
    <row r="2463">
      <c r="A2463" s="6" t="s">
        <v>11075</v>
      </c>
      <c r="B2463" s="6" t="s">
        <v>2989</v>
      </c>
      <c r="C2463" s="7">
        <v>1.591386128E9</v>
      </c>
      <c r="D2463" s="8">
        <f t="shared" si="1"/>
        <v>43987.61259</v>
      </c>
      <c r="E2463" s="9" t="s">
        <v>1271</v>
      </c>
      <c r="F2463" s="9" t="s">
        <v>11076</v>
      </c>
      <c r="G2463" s="6" t="s">
        <v>11077</v>
      </c>
      <c r="H2463" s="14" t="b">
        <v>0</v>
      </c>
      <c r="I2463" s="9" t="s">
        <v>11078</v>
      </c>
      <c r="J2463" s="10">
        <v>0.06357686</v>
      </c>
    </row>
    <row r="2464">
      <c r="A2464" s="5" t="s">
        <v>11079</v>
      </c>
      <c r="B2464" s="6" t="s">
        <v>2598</v>
      </c>
      <c r="C2464" s="7">
        <v>1.593227314E9</v>
      </c>
      <c r="D2464" s="8">
        <f t="shared" si="1"/>
        <v>44008.92262</v>
      </c>
      <c r="E2464" s="9" t="s">
        <v>264</v>
      </c>
      <c r="F2464" s="9" t="s">
        <v>11080</v>
      </c>
      <c r="G2464" s="6" t="s">
        <v>11081</v>
      </c>
      <c r="H2464" s="14" t="b">
        <v>0</v>
      </c>
      <c r="I2464" s="9" t="s">
        <v>11080</v>
      </c>
      <c r="J2464" s="10">
        <v>0.06353875</v>
      </c>
    </row>
    <row r="2465">
      <c r="A2465" s="6" t="s">
        <v>11082</v>
      </c>
      <c r="B2465" s="6" t="s">
        <v>11083</v>
      </c>
      <c r="C2465" s="7">
        <v>1.592358502E9</v>
      </c>
      <c r="D2465" s="8">
        <f t="shared" si="1"/>
        <v>43998.86692</v>
      </c>
      <c r="E2465" s="9" t="s">
        <v>1124</v>
      </c>
      <c r="F2465" s="9" t="s">
        <v>11084</v>
      </c>
      <c r="G2465" s="6" t="s">
        <v>11085</v>
      </c>
      <c r="H2465" s="14" t="b">
        <v>0</v>
      </c>
      <c r="I2465" s="9" t="s">
        <v>11086</v>
      </c>
      <c r="J2465" s="10">
        <v>0.0634535</v>
      </c>
    </row>
    <row r="2466">
      <c r="A2466" s="6" t="s">
        <v>11087</v>
      </c>
      <c r="B2466" s="6" t="s">
        <v>1067</v>
      </c>
      <c r="C2466" s="7">
        <v>1.591417535E9</v>
      </c>
      <c r="D2466" s="8">
        <f t="shared" si="1"/>
        <v>43987.9761</v>
      </c>
      <c r="E2466" s="9" t="s">
        <v>111</v>
      </c>
      <c r="F2466" s="9" t="s">
        <v>11088</v>
      </c>
      <c r="G2466" s="6" t="s">
        <v>11089</v>
      </c>
      <c r="H2466" s="14" t="b">
        <v>0</v>
      </c>
      <c r="I2466" s="9" t="s">
        <v>11090</v>
      </c>
      <c r="J2466" s="10">
        <v>0.06339862</v>
      </c>
    </row>
    <row r="2467">
      <c r="A2467" s="6" t="s">
        <v>11091</v>
      </c>
      <c r="B2467" s="6" t="s">
        <v>1522</v>
      </c>
      <c r="C2467" s="7">
        <v>1.59139124E9</v>
      </c>
      <c r="D2467" s="8">
        <f t="shared" si="1"/>
        <v>43987.67176</v>
      </c>
      <c r="E2467" s="9" t="s">
        <v>12</v>
      </c>
      <c r="F2467" s="9" t="s">
        <v>11092</v>
      </c>
      <c r="G2467" s="6" t="s">
        <v>11093</v>
      </c>
      <c r="H2467" s="14" t="b">
        <v>0</v>
      </c>
      <c r="I2467" s="9" t="s">
        <v>11094</v>
      </c>
      <c r="J2467" s="10">
        <v>0.06337257</v>
      </c>
    </row>
    <row r="2468">
      <c r="A2468" s="6" t="s">
        <v>11095</v>
      </c>
      <c r="B2468" s="6" t="s">
        <v>930</v>
      </c>
      <c r="C2468" s="7">
        <v>1.593482364E9</v>
      </c>
      <c r="D2468" s="8">
        <f t="shared" si="1"/>
        <v>44011.87458</v>
      </c>
      <c r="E2468" s="9" t="s">
        <v>274</v>
      </c>
      <c r="F2468" s="9" t="s">
        <v>11096</v>
      </c>
      <c r="G2468" s="6" t="s">
        <v>11097</v>
      </c>
      <c r="H2468" s="14" t="b">
        <v>0</v>
      </c>
      <c r="I2468" s="9" t="s">
        <v>11098</v>
      </c>
      <c r="J2468" s="10">
        <v>0.06333624</v>
      </c>
    </row>
    <row r="2469">
      <c r="A2469" s="6" t="s">
        <v>11099</v>
      </c>
      <c r="B2469" s="6" t="s">
        <v>1849</v>
      </c>
      <c r="C2469" s="7">
        <v>1.591118808E9</v>
      </c>
      <c r="D2469" s="8">
        <f t="shared" si="1"/>
        <v>43984.51861</v>
      </c>
      <c r="E2469" s="9" t="s">
        <v>23</v>
      </c>
      <c r="F2469" s="9" t="s">
        <v>11100</v>
      </c>
      <c r="G2469" s="6" t="s">
        <v>11101</v>
      </c>
      <c r="H2469" s="14" t="b">
        <v>0</v>
      </c>
      <c r="I2469" s="9" t="s">
        <v>11102</v>
      </c>
      <c r="J2469" s="10">
        <v>0.06331839</v>
      </c>
    </row>
    <row r="2470">
      <c r="A2470" s="6" t="s">
        <v>11103</v>
      </c>
      <c r="B2470" s="6" t="s">
        <v>2861</v>
      </c>
      <c r="C2470" s="7">
        <v>1.591198818E9</v>
      </c>
      <c r="D2470" s="8">
        <f t="shared" si="1"/>
        <v>43985.44465</v>
      </c>
      <c r="E2470" s="6" t="s">
        <v>32</v>
      </c>
      <c r="F2470" s="9" t="s">
        <v>11104</v>
      </c>
      <c r="G2470" s="6" t="s">
        <v>11105</v>
      </c>
      <c r="H2470" s="14" t="b">
        <v>1</v>
      </c>
      <c r="I2470" s="9" t="s">
        <v>11104</v>
      </c>
      <c r="J2470" s="10">
        <v>0.06327155</v>
      </c>
    </row>
    <row r="2471">
      <c r="A2471" s="6" t="s">
        <v>11106</v>
      </c>
      <c r="B2471" s="6" t="s">
        <v>2065</v>
      </c>
      <c r="C2471" s="7">
        <v>1.592649922E9</v>
      </c>
      <c r="D2471" s="8">
        <f t="shared" si="1"/>
        <v>44002.23984</v>
      </c>
      <c r="E2471" s="9" t="s">
        <v>348</v>
      </c>
      <c r="F2471" s="9" t="s">
        <v>11107</v>
      </c>
      <c r="G2471" s="6" t="s">
        <v>11108</v>
      </c>
      <c r="H2471" s="14" t="b">
        <v>0</v>
      </c>
      <c r="I2471" s="9" t="s">
        <v>11109</v>
      </c>
      <c r="J2471" s="10">
        <v>0.06326675</v>
      </c>
    </row>
    <row r="2472">
      <c r="A2472" s="6" t="s">
        <v>11110</v>
      </c>
      <c r="B2472" s="6" t="s">
        <v>1737</v>
      </c>
      <c r="C2472" s="7">
        <v>1.59232488E9</v>
      </c>
      <c r="D2472" s="8">
        <f t="shared" si="1"/>
        <v>43998.47778</v>
      </c>
      <c r="E2472" s="9" t="s">
        <v>12</v>
      </c>
      <c r="F2472" s="9" t="s">
        <v>11111</v>
      </c>
      <c r="G2472" s="6" t="s">
        <v>11112</v>
      </c>
      <c r="H2472" s="14" t="b">
        <v>0</v>
      </c>
      <c r="I2472" s="9" t="s">
        <v>11113</v>
      </c>
      <c r="J2472" s="10">
        <v>0.06310003</v>
      </c>
    </row>
    <row r="2473">
      <c r="A2473" s="6" t="s">
        <v>11114</v>
      </c>
      <c r="B2473" s="6" t="s">
        <v>1067</v>
      </c>
      <c r="C2473" s="7">
        <v>1.593037688E9</v>
      </c>
      <c r="D2473" s="8">
        <f t="shared" si="1"/>
        <v>44006.72787</v>
      </c>
      <c r="E2473" s="9" t="s">
        <v>11115</v>
      </c>
      <c r="F2473" s="9" t="s">
        <v>11116</v>
      </c>
      <c r="G2473" s="6" t="s">
        <v>11117</v>
      </c>
      <c r="H2473" s="14" t="b">
        <v>0</v>
      </c>
      <c r="I2473" s="9" t="s">
        <v>11118</v>
      </c>
      <c r="J2473" s="10">
        <v>0.06308302</v>
      </c>
    </row>
    <row r="2474">
      <c r="A2474" s="6" t="s">
        <v>11119</v>
      </c>
      <c r="B2474" s="6" t="s">
        <v>2567</v>
      </c>
      <c r="C2474" s="7">
        <v>1.592160853E9</v>
      </c>
      <c r="D2474" s="8">
        <f t="shared" si="1"/>
        <v>43996.57932</v>
      </c>
      <c r="E2474" s="6" t="s">
        <v>32</v>
      </c>
      <c r="F2474" s="9" t="s">
        <v>11120</v>
      </c>
      <c r="G2474" s="6" t="s">
        <v>11121</v>
      </c>
      <c r="H2474" s="14" t="b">
        <v>1</v>
      </c>
      <c r="I2474" s="9" t="s">
        <v>11120</v>
      </c>
      <c r="J2474" s="10">
        <v>0.06307846</v>
      </c>
    </row>
    <row r="2475">
      <c r="A2475" s="6" t="s">
        <v>11122</v>
      </c>
      <c r="B2475" s="6" t="s">
        <v>8794</v>
      </c>
      <c r="C2475" s="7">
        <v>1.591709477E9</v>
      </c>
      <c r="D2475" s="8">
        <f t="shared" si="1"/>
        <v>43991.35506</v>
      </c>
      <c r="E2475" s="9" t="s">
        <v>23</v>
      </c>
      <c r="F2475" s="9" t="s">
        <v>11123</v>
      </c>
      <c r="G2475" s="6" t="s">
        <v>11124</v>
      </c>
      <c r="H2475" s="14" t="b">
        <v>0</v>
      </c>
      <c r="I2475" s="9" t="s">
        <v>11125</v>
      </c>
      <c r="J2475" s="10">
        <v>0.06288569</v>
      </c>
    </row>
    <row r="2476">
      <c r="A2476" s="6" t="s">
        <v>11126</v>
      </c>
      <c r="B2476" s="6" t="s">
        <v>11127</v>
      </c>
      <c r="C2476" s="7">
        <v>1.59138075E9</v>
      </c>
      <c r="D2476" s="8">
        <f t="shared" si="1"/>
        <v>43987.55035</v>
      </c>
      <c r="E2476" s="9" t="s">
        <v>23</v>
      </c>
      <c r="F2476" s="9" t="s">
        <v>11128</v>
      </c>
      <c r="G2476" s="6" t="s">
        <v>11129</v>
      </c>
      <c r="H2476" s="14" t="b">
        <v>0</v>
      </c>
      <c r="I2476" s="9" t="s">
        <v>11130</v>
      </c>
      <c r="J2476" s="10">
        <v>0.06287618</v>
      </c>
    </row>
    <row r="2477">
      <c r="A2477" s="5" t="s">
        <v>11131</v>
      </c>
      <c r="B2477" s="6" t="s">
        <v>991</v>
      </c>
      <c r="C2477" s="7">
        <v>1.591842865E9</v>
      </c>
      <c r="D2477" s="8">
        <f t="shared" si="1"/>
        <v>43992.8989</v>
      </c>
      <c r="E2477" s="9" t="s">
        <v>11132</v>
      </c>
      <c r="F2477" s="9" t="s">
        <v>11133</v>
      </c>
      <c r="G2477" s="6" t="s">
        <v>11134</v>
      </c>
      <c r="H2477" s="14" t="b">
        <v>0</v>
      </c>
      <c r="I2477" s="9" t="s">
        <v>11135</v>
      </c>
      <c r="J2477" s="10">
        <v>0.062822</v>
      </c>
    </row>
    <row r="2478">
      <c r="A2478" s="6" t="s">
        <v>11136</v>
      </c>
      <c r="B2478" s="6" t="s">
        <v>7379</v>
      </c>
      <c r="C2478" s="7">
        <v>1.591370027E9</v>
      </c>
      <c r="D2478" s="8">
        <f t="shared" si="1"/>
        <v>43987.42624</v>
      </c>
      <c r="E2478" s="9" t="s">
        <v>274</v>
      </c>
      <c r="F2478" s="9" t="s">
        <v>11137</v>
      </c>
      <c r="G2478" s="6" t="s">
        <v>11138</v>
      </c>
      <c r="H2478" s="14" t="b">
        <v>0</v>
      </c>
      <c r="I2478" s="9" t="s">
        <v>11139</v>
      </c>
      <c r="J2478" s="10">
        <v>0.0627604</v>
      </c>
    </row>
    <row r="2479">
      <c r="A2479" s="6" t="s">
        <v>11140</v>
      </c>
      <c r="B2479" s="6" t="s">
        <v>930</v>
      </c>
      <c r="C2479" s="7">
        <v>1.593150757E9</v>
      </c>
      <c r="D2479" s="8">
        <f t="shared" si="1"/>
        <v>44008.03654</v>
      </c>
      <c r="E2479" s="9" t="s">
        <v>353</v>
      </c>
      <c r="F2479" s="9" t="s">
        <v>11141</v>
      </c>
      <c r="G2479" s="6" t="s">
        <v>11142</v>
      </c>
      <c r="H2479" s="14" t="b">
        <v>0</v>
      </c>
      <c r="I2479" s="9" t="s">
        <v>11143</v>
      </c>
      <c r="J2479" s="10">
        <v>0.06270451</v>
      </c>
    </row>
    <row r="2480">
      <c r="A2480" s="6" t="s">
        <v>11144</v>
      </c>
      <c r="B2480" s="6" t="s">
        <v>5559</v>
      </c>
      <c r="C2480" s="7">
        <v>1.59121958E9</v>
      </c>
      <c r="D2480" s="8">
        <f t="shared" si="1"/>
        <v>43985.68495</v>
      </c>
      <c r="E2480" s="6" t="s">
        <v>32</v>
      </c>
      <c r="F2480" s="9" t="s">
        <v>11145</v>
      </c>
      <c r="G2480" s="6" t="s">
        <v>11146</v>
      </c>
      <c r="H2480" s="14" t="b">
        <v>1</v>
      </c>
      <c r="I2480" s="9" t="s">
        <v>11145</v>
      </c>
      <c r="J2480" s="10">
        <v>0.0626879</v>
      </c>
    </row>
    <row r="2481">
      <c r="A2481" s="6" t="s">
        <v>11147</v>
      </c>
      <c r="B2481" s="6" t="s">
        <v>1057</v>
      </c>
      <c r="C2481" s="7">
        <v>1.591476458E9</v>
      </c>
      <c r="D2481" s="8">
        <f t="shared" si="1"/>
        <v>43988.65808</v>
      </c>
      <c r="E2481" s="9" t="s">
        <v>11148</v>
      </c>
      <c r="F2481" s="9" t="s">
        <v>11149</v>
      </c>
      <c r="G2481" s="6" t="s">
        <v>11150</v>
      </c>
      <c r="H2481" s="14" t="b">
        <v>0</v>
      </c>
      <c r="I2481" s="9" t="s">
        <v>11151</v>
      </c>
      <c r="J2481" s="10">
        <v>0.06262899</v>
      </c>
    </row>
    <row r="2482">
      <c r="A2482" s="6" t="s">
        <v>11152</v>
      </c>
      <c r="B2482" s="6" t="s">
        <v>11153</v>
      </c>
      <c r="C2482" s="7">
        <v>1.59218591E9</v>
      </c>
      <c r="D2482" s="8">
        <f t="shared" si="1"/>
        <v>43996.86933</v>
      </c>
      <c r="E2482" s="9" t="s">
        <v>11154</v>
      </c>
      <c r="F2482" s="9" t="s">
        <v>11155</v>
      </c>
      <c r="G2482" s="6" t="s">
        <v>11156</v>
      </c>
      <c r="H2482" s="14" t="b">
        <v>0</v>
      </c>
      <c r="I2482" s="9" t="s">
        <v>11157</v>
      </c>
      <c r="J2482" s="10">
        <v>0.06241945</v>
      </c>
    </row>
    <row r="2483">
      <c r="A2483" s="6" t="s">
        <v>11158</v>
      </c>
      <c r="B2483" s="6" t="s">
        <v>2184</v>
      </c>
      <c r="C2483" s="7">
        <v>1.593399723E9</v>
      </c>
      <c r="D2483" s="8">
        <f t="shared" si="1"/>
        <v>44010.91809</v>
      </c>
      <c r="E2483" s="9" t="s">
        <v>222</v>
      </c>
      <c r="F2483" s="9" t="s">
        <v>11159</v>
      </c>
      <c r="G2483" s="6" t="s">
        <v>11160</v>
      </c>
      <c r="H2483" s="14" t="b">
        <v>0</v>
      </c>
      <c r="I2483" s="9" t="s">
        <v>11161</v>
      </c>
      <c r="J2483" s="10">
        <v>0.06241489</v>
      </c>
    </row>
    <row r="2484">
      <c r="A2484" s="6" t="s">
        <v>11162</v>
      </c>
      <c r="B2484" s="6" t="s">
        <v>5400</v>
      </c>
      <c r="C2484" s="7">
        <v>1.59136218E9</v>
      </c>
      <c r="D2484" s="8">
        <f t="shared" si="1"/>
        <v>43987.33542</v>
      </c>
      <c r="E2484" s="9" t="s">
        <v>17</v>
      </c>
      <c r="F2484" s="9" t="s">
        <v>11163</v>
      </c>
      <c r="G2484" s="6" t="s">
        <v>11164</v>
      </c>
      <c r="H2484" s="14" t="b">
        <v>0</v>
      </c>
      <c r="I2484" s="9" t="s">
        <v>11165</v>
      </c>
      <c r="J2484" s="10">
        <v>0.06237601</v>
      </c>
    </row>
    <row r="2485">
      <c r="A2485" s="6" t="s">
        <v>11166</v>
      </c>
      <c r="B2485" s="6" t="s">
        <v>1148</v>
      </c>
      <c r="C2485" s="7">
        <v>1.5935465E9</v>
      </c>
      <c r="D2485" s="8">
        <f t="shared" si="1"/>
        <v>44012.6169</v>
      </c>
      <c r="E2485" s="9" t="s">
        <v>23</v>
      </c>
      <c r="F2485" s="9" t="s">
        <v>11167</v>
      </c>
      <c r="G2485" s="6" t="s">
        <v>11168</v>
      </c>
      <c r="H2485" s="14" t="b">
        <v>0</v>
      </c>
      <c r="I2485" s="9" t="s">
        <v>11169</v>
      </c>
      <c r="J2485" s="10">
        <v>0.0620625</v>
      </c>
    </row>
    <row r="2486">
      <c r="A2486" s="6" t="s">
        <v>11170</v>
      </c>
      <c r="B2486" s="6" t="s">
        <v>2848</v>
      </c>
      <c r="C2486" s="7">
        <v>1.592503016E9</v>
      </c>
      <c r="D2486" s="8">
        <f t="shared" si="1"/>
        <v>44000.53954</v>
      </c>
      <c r="E2486" s="9" t="s">
        <v>23</v>
      </c>
      <c r="F2486" s="9" t="s">
        <v>11171</v>
      </c>
      <c r="G2486" s="6" t="s">
        <v>11172</v>
      </c>
      <c r="H2486" s="14" t="b">
        <v>0</v>
      </c>
      <c r="I2486" s="9" t="s">
        <v>11173</v>
      </c>
      <c r="J2486" s="10">
        <v>0.06204341</v>
      </c>
    </row>
    <row r="2487">
      <c r="A2487" s="6" t="s">
        <v>11174</v>
      </c>
      <c r="B2487" s="6" t="s">
        <v>5458</v>
      </c>
      <c r="C2487" s="7">
        <v>1.592263484E9</v>
      </c>
      <c r="D2487" s="8">
        <f t="shared" si="1"/>
        <v>43997.76718</v>
      </c>
      <c r="E2487" s="9" t="s">
        <v>111</v>
      </c>
      <c r="F2487" s="9" t="s">
        <v>11175</v>
      </c>
      <c r="G2487" s="6" t="s">
        <v>11176</v>
      </c>
      <c r="H2487" s="14" t="b">
        <v>0</v>
      </c>
      <c r="I2487" s="9" t="s">
        <v>5461</v>
      </c>
      <c r="J2487" s="10">
        <v>0.06203923</v>
      </c>
    </row>
    <row r="2488">
      <c r="A2488" s="6" t="s">
        <v>11177</v>
      </c>
      <c r="B2488" s="6" t="s">
        <v>1312</v>
      </c>
      <c r="C2488" s="7">
        <v>1.591413294E9</v>
      </c>
      <c r="D2488" s="8">
        <f t="shared" si="1"/>
        <v>43987.92701</v>
      </c>
      <c r="E2488" s="9" t="s">
        <v>17</v>
      </c>
      <c r="F2488" s="9" t="s">
        <v>11178</v>
      </c>
      <c r="G2488" s="6" t="s">
        <v>11179</v>
      </c>
      <c r="H2488" s="14" t="b">
        <v>0</v>
      </c>
      <c r="I2488" s="9" t="s">
        <v>11180</v>
      </c>
      <c r="J2488" s="10">
        <v>0.06187807</v>
      </c>
    </row>
    <row r="2489">
      <c r="A2489" s="6" t="s">
        <v>11181</v>
      </c>
      <c r="B2489" s="6" t="s">
        <v>11182</v>
      </c>
      <c r="C2489" s="7">
        <v>1.591466085E9</v>
      </c>
      <c r="D2489" s="8">
        <f t="shared" si="1"/>
        <v>43988.53802</v>
      </c>
      <c r="E2489" s="9" t="s">
        <v>111</v>
      </c>
      <c r="F2489" s="9" t="s">
        <v>11183</v>
      </c>
      <c r="G2489" s="6" t="s">
        <v>11184</v>
      </c>
      <c r="H2489" s="14" t="b">
        <v>0</v>
      </c>
      <c r="I2489" s="9" t="s">
        <v>11185</v>
      </c>
      <c r="J2489" s="10">
        <v>0.06177288</v>
      </c>
    </row>
    <row r="2490">
      <c r="A2490" s="6" t="s">
        <v>11186</v>
      </c>
      <c r="B2490" s="6" t="s">
        <v>987</v>
      </c>
      <c r="C2490" s="7">
        <v>1.591753664E9</v>
      </c>
      <c r="D2490" s="8">
        <f t="shared" si="1"/>
        <v>43991.86648</v>
      </c>
      <c r="E2490" s="9" t="s">
        <v>23</v>
      </c>
      <c r="F2490" s="9" t="s">
        <v>11187</v>
      </c>
      <c r="G2490" s="6" t="s">
        <v>11188</v>
      </c>
      <c r="H2490" s="14" t="b">
        <v>0</v>
      </c>
      <c r="I2490" s="9" t="s">
        <v>11189</v>
      </c>
      <c r="J2490" s="10">
        <v>0.06165462</v>
      </c>
    </row>
    <row r="2491">
      <c r="A2491" s="6" t="s">
        <v>11190</v>
      </c>
      <c r="B2491" s="6" t="s">
        <v>4453</v>
      </c>
      <c r="C2491" s="7">
        <v>1.591962494E9</v>
      </c>
      <c r="D2491" s="8">
        <f t="shared" si="1"/>
        <v>43994.2835</v>
      </c>
      <c r="E2491" s="9" t="s">
        <v>348</v>
      </c>
      <c r="F2491" s="9" t="s">
        <v>11191</v>
      </c>
      <c r="G2491" s="6" t="s">
        <v>11192</v>
      </c>
      <c r="H2491" s="14" t="b">
        <v>0</v>
      </c>
      <c r="I2491" s="9" t="s">
        <v>11193</v>
      </c>
      <c r="J2491" s="10">
        <v>0.06162857</v>
      </c>
    </row>
    <row r="2492">
      <c r="A2492" s="6" t="s">
        <v>11194</v>
      </c>
      <c r="B2492" s="6" t="s">
        <v>1148</v>
      </c>
      <c r="C2492" s="7">
        <v>1.591328308E9</v>
      </c>
      <c r="D2492" s="8">
        <f t="shared" si="1"/>
        <v>43986.94338</v>
      </c>
      <c r="E2492" s="9" t="s">
        <v>12</v>
      </c>
      <c r="F2492" s="9" t="s">
        <v>11195</v>
      </c>
      <c r="G2492" s="6" t="s">
        <v>11196</v>
      </c>
      <c r="H2492" s="14" t="b">
        <v>0</v>
      </c>
      <c r="I2492" s="9" t="s">
        <v>11197</v>
      </c>
      <c r="J2492" s="10">
        <v>0.06156233</v>
      </c>
    </row>
    <row r="2493">
      <c r="A2493" s="5" t="s">
        <v>11198</v>
      </c>
      <c r="B2493" s="6" t="s">
        <v>11199</v>
      </c>
      <c r="C2493" s="7">
        <v>1.592011069E9</v>
      </c>
      <c r="D2493" s="8">
        <f t="shared" si="1"/>
        <v>43994.84571</v>
      </c>
      <c r="E2493" s="9" t="s">
        <v>222</v>
      </c>
      <c r="F2493" s="9" t="s">
        <v>11200</v>
      </c>
      <c r="G2493" s="6" t="s">
        <v>11201</v>
      </c>
      <c r="H2493" s="14" t="b">
        <v>0</v>
      </c>
      <c r="I2493" s="9" t="s">
        <v>11200</v>
      </c>
      <c r="J2493" s="10">
        <v>0.0615219</v>
      </c>
    </row>
    <row r="2494">
      <c r="A2494" s="5" t="s">
        <v>11202</v>
      </c>
      <c r="B2494" s="6" t="s">
        <v>1002</v>
      </c>
      <c r="C2494" s="7">
        <v>1.591622678E9</v>
      </c>
      <c r="D2494" s="8">
        <f t="shared" si="1"/>
        <v>43990.35044</v>
      </c>
      <c r="E2494" s="9" t="s">
        <v>23</v>
      </c>
      <c r="F2494" s="9" t="s">
        <v>11203</v>
      </c>
      <c r="G2494" s="6" t="s">
        <v>11204</v>
      </c>
      <c r="H2494" s="14" t="b">
        <v>0</v>
      </c>
      <c r="I2494" s="9" t="s">
        <v>11205</v>
      </c>
      <c r="J2494" s="10">
        <v>0.06151788</v>
      </c>
    </row>
    <row r="2495">
      <c r="A2495" s="6" t="s">
        <v>11206</v>
      </c>
      <c r="B2495" s="6" t="s">
        <v>6194</v>
      </c>
      <c r="C2495" s="7">
        <v>1.592611058E9</v>
      </c>
      <c r="D2495" s="8">
        <f t="shared" si="1"/>
        <v>44001.79002</v>
      </c>
      <c r="E2495" s="9" t="s">
        <v>23</v>
      </c>
      <c r="F2495" s="9" t="s">
        <v>11207</v>
      </c>
      <c r="G2495" s="6" t="s">
        <v>11208</v>
      </c>
      <c r="H2495" s="14" t="b">
        <v>0</v>
      </c>
      <c r="I2495" s="9" t="s">
        <v>11209</v>
      </c>
      <c r="J2495" s="10">
        <v>0.06151386</v>
      </c>
    </row>
    <row r="2496">
      <c r="A2496" s="6" t="s">
        <v>11210</v>
      </c>
      <c r="B2496" s="6" t="s">
        <v>2146</v>
      </c>
      <c r="C2496" s="7">
        <v>1.593539713E9</v>
      </c>
      <c r="D2496" s="8">
        <f t="shared" si="1"/>
        <v>44012.53834</v>
      </c>
      <c r="E2496" s="6" t="s">
        <v>32</v>
      </c>
      <c r="F2496" s="9" t="s">
        <v>11211</v>
      </c>
      <c r="G2496" s="6" t="s">
        <v>11212</v>
      </c>
      <c r="H2496" s="14" t="b">
        <v>1</v>
      </c>
      <c r="I2496" s="11"/>
      <c r="J2496" s="10">
        <v>0.06145241</v>
      </c>
    </row>
    <row r="2497">
      <c r="A2497" s="6" t="s">
        <v>11213</v>
      </c>
      <c r="B2497" s="6" t="s">
        <v>886</v>
      </c>
      <c r="C2497" s="7">
        <v>1.593026317E9</v>
      </c>
      <c r="D2497" s="8">
        <f t="shared" si="1"/>
        <v>44006.59626</v>
      </c>
      <c r="E2497" s="6" t="s">
        <v>32</v>
      </c>
      <c r="F2497" s="9" t="s">
        <v>11214</v>
      </c>
      <c r="G2497" s="6" t="s">
        <v>11215</v>
      </c>
      <c r="H2497" s="14" t="b">
        <v>1</v>
      </c>
      <c r="I2497" s="9" t="s">
        <v>11214</v>
      </c>
      <c r="J2497" s="10">
        <v>0.06145149</v>
      </c>
    </row>
    <row r="2498">
      <c r="A2498" s="6" t="s">
        <v>11216</v>
      </c>
      <c r="B2498" s="6" t="s">
        <v>4360</v>
      </c>
      <c r="C2498" s="7">
        <v>1.592438825E9</v>
      </c>
      <c r="D2498" s="8">
        <f t="shared" si="1"/>
        <v>43999.79659</v>
      </c>
      <c r="E2498" s="9" t="s">
        <v>12</v>
      </c>
      <c r="F2498" s="9" t="s">
        <v>11217</v>
      </c>
      <c r="G2498" s="6" t="s">
        <v>11218</v>
      </c>
      <c r="H2498" s="14" t="b">
        <v>0</v>
      </c>
      <c r="I2498" s="9" t="s">
        <v>11219</v>
      </c>
      <c r="J2498" s="10">
        <v>0.06144206</v>
      </c>
    </row>
    <row r="2499">
      <c r="A2499" s="6" t="s">
        <v>11220</v>
      </c>
      <c r="B2499" s="6" t="s">
        <v>1067</v>
      </c>
      <c r="C2499" s="7">
        <v>1.592884285E9</v>
      </c>
      <c r="D2499" s="8">
        <f t="shared" si="1"/>
        <v>44004.95237</v>
      </c>
      <c r="E2499" s="9" t="s">
        <v>23</v>
      </c>
      <c r="F2499" s="9" t="s">
        <v>11221</v>
      </c>
      <c r="G2499" s="6" t="s">
        <v>11222</v>
      </c>
      <c r="H2499" s="14" t="b">
        <v>0</v>
      </c>
      <c r="I2499" s="9" t="s">
        <v>11223</v>
      </c>
      <c r="J2499" s="10">
        <v>0.06129906</v>
      </c>
    </row>
    <row r="2500">
      <c r="A2500" s="6" t="s">
        <v>11224</v>
      </c>
      <c r="B2500" s="6" t="s">
        <v>1057</v>
      </c>
      <c r="C2500" s="7">
        <v>1.593391899E9</v>
      </c>
      <c r="D2500" s="8">
        <f t="shared" si="1"/>
        <v>44010.82753</v>
      </c>
      <c r="E2500" s="9" t="s">
        <v>10608</v>
      </c>
      <c r="F2500" s="9" t="s">
        <v>11225</v>
      </c>
      <c r="G2500" s="6" t="s">
        <v>11226</v>
      </c>
      <c r="H2500" s="14" t="b">
        <v>0</v>
      </c>
      <c r="I2500" s="9" t="s">
        <v>11227</v>
      </c>
      <c r="J2500" s="10">
        <v>0.06123235</v>
      </c>
    </row>
    <row r="2501">
      <c r="A2501" s="5" t="s">
        <v>11228</v>
      </c>
      <c r="B2501" s="6" t="s">
        <v>11229</v>
      </c>
      <c r="C2501" s="7">
        <v>1.593061175E9</v>
      </c>
      <c r="D2501" s="8">
        <f t="shared" si="1"/>
        <v>44006.99971</v>
      </c>
      <c r="E2501" s="9" t="s">
        <v>23</v>
      </c>
      <c r="F2501" s="9" t="s">
        <v>11230</v>
      </c>
      <c r="G2501" s="6" t="s">
        <v>11231</v>
      </c>
      <c r="H2501" s="14" t="b">
        <v>0</v>
      </c>
      <c r="I2501" s="9" t="s">
        <v>11232</v>
      </c>
      <c r="J2501" s="10">
        <v>0.06112901</v>
      </c>
    </row>
    <row r="2502">
      <c r="A2502" s="6" t="s">
        <v>11233</v>
      </c>
      <c r="B2502" s="6" t="s">
        <v>930</v>
      </c>
      <c r="C2502" s="7">
        <v>1.592324102E9</v>
      </c>
      <c r="D2502" s="8">
        <f t="shared" si="1"/>
        <v>43998.46877</v>
      </c>
      <c r="E2502" s="9" t="s">
        <v>2151</v>
      </c>
      <c r="F2502" s="9" t="s">
        <v>11234</v>
      </c>
      <c r="G2502" s="6" t="s">
        <v>11235</v>
      </c>
      <c r="H2502" s="14" t="b">
        <v>0</v>
      </c>
      <c r="I2502" s="9" t="s">
        <v>11236</v>
      </c>
      <c r="J2502" s="10">
        <v>0.06107375</v>
      </c>
    </row>
    <row r="2503">
      <c r="A2503" s="6" t="s">
        <v>11237</v>
      </c>
      <c r="B2503" s="6" t="s">
        <v>1715</v>
      </c>
      <c r="C2503" s="7">
        <v>1.591355474E9</v>
      </c>
      <c r="D2503" s="8">
        <f t="shared" si="1"/>
        <v>43987.2578</v>
      </c>
      <c r="E2503" s="9" t="s">
        <v>12</v>
      </c>
      <c r="F2503" s="9" t="s">
        <v>11238</v>
      </c>
      <c r="G2503" s="6" t="s">
        <v>11239</v>
      </c>
      <c r="H2503" s="14" t="b">
        <v>0</v>
      </c>
      <c r="I2503" s="9" t="s">
        <v>11240</v>
      </c>
      <c r="J2503" s="10">
        <v>0.06104893</v>
      </c>
    </row>
    <row r="2504">
      <c r="A2504" s="6" t="s">
        <v>11241</v>
      </c>
      <c r="B2504" s="6" t="s">
        <v>5400</v>
      </c>
      <c r="C2504" s="7">
        <v>1.59119903E9</v>
      </c>
      <c r="D2504" s="8">
        <f t="shared" si="1"/>
        <v>43985.44711</v>
      </c>
      <c r="E2504" s="9" t="s">
        <v>17</v>
      </c>
      <c r="F2504" s="9" t="s">
        <v>11242</v>
      </c>
      <c r="G2504" s="6" t="s">
        <v>11243</v>
      </c>
      <c r="H2504" s="14" t="b">
        <v>0</v>
      </c>
      <c r="I2504" s="9" t="s">
        <v>11244</v>
      </c>
      <c r="J2504" s="10">
        <v>0.06101694</v>
      </c>
    </row>
    <row r="2505">
      <c r="A2505" s="6" t="s">
        <v>11245</v>
      </c>
      <c r="B2505" s="6" t="s">
        <v>895</v>
      </c>
      <c r="C2505" s="7">
        <v>1.592406575E9</v>
      </c>
      <c r="D2505" s="8">
        <f t="shared" si="1"/>
        <v>43999.42332</v>
      </c>
      <c r="E2505" s="6" t="s">
        <v>11246</v>
      </c>
      <c r="F2505" s="9" t="s">
        <v>11247</v>
      </c>
      <c r="G2505" s="6" t="s">
        <v>11248</v>
      </c>
      <c r="H2505" s="14" t="b">
        <v>0</v>
      </c>
      <c r="I2505" s="6" t="s">
        <v>11249</v>
      </c>
      <c r="J2505" s="10">
        <v>0.06097102</v>
      </c>
    </row>
    <row r="2506">
      <c r="A2506" s="6" t="s">
        <v>11250</v>
      </c>
      <c r="B2506" s="6" t="s">
        <v>3646</v>
      </c>
      <c r="C2506" s="7">
        <v>1.593192384E9</v>
      </c>
      <c r="D2506" s="8">
        <f t="shared" si="1"/>
        <v>44008.51833</v>
      </c>
      <c r="E2506" s="9" t="s">
        <v>23</v>
      </c>
      <c r="F2506" s="9" t="s">
        <v>11251</v>
      </c>
      <c r="G2506" s="6" t="s">
        <v>11252</v>
      </c>
      <c r="H2506" s="14" t="b">
        <v>0</v>
      </c>
      <c r="I2506" s="9" t="s">
        <v>11253</v>
      </c>
      <c r="J2506" s="10">
        <v>0.06097071</v>
      </c>
    </row>
    <row r="2507">
      <c r="A2507" s="6" t="s">
        <v>11254</v>
      </c>
      <c r="B2507" s="6" t="s">
        <v>11255</v>
      </c>
      <c r="C2507" s="7">
        <v>1.592784963E9</v>
      </c>
      <c r="D2507" s="8">
        <f t="shared" si="1"/>
        <v>44003.80281</v>
      </c>
      <c r="E2507" s="9" t="s">
        <v>111</v>
      </c>
      <c r="F2507" s="9" t="s">
        <v>11256</v>
      </c>
      <c r="G2507" s="6" t="s">
        <v>11257</v>
      </c>
      <c r="H2507" s="14" t="b">
        <v>0</v>
      </c>
      <c r="I2507" s="9" t="s">
        <v>11258</v>
      </c>
      <c r="J2507" s="10">
        <v>0.06090207</v>
      </c>
    </row>
    <row r="2508">
      <c r="A2508" s="6" t="s">
        <v>11259</v>
      </c>
      <c r="B2508" s="6" t="s">
        <v>11260</v>
      </c>
      <c r="C2508" s="7">
        <v>1.59140751E9</v>
      </c>
      <c r="D2508" s="8">
        <f t="shared" si="1"/>
        <v>43987.86007</v>
      </c>
      <c r="E2508" s="9" t="s">
        <v>23</v>
      </c>
      <c r="F2508" s="9" t="s">
        <v>11261</v>
      </c>
      <c r="G2508" s="6" t="s">
        <v>11262</v>
      </c>
      <c r="H2508" s="14" t="b">
        <v>0</v>
      </c>
      <c r="I2508" s="9" t="s">
        <v>11263</v>
      </c>
      <c r="J2508" s="10">
        <v>0.06089983</v>
      </c>
    </row>
    <row r="2509">
      <c r="A2509" s="6" t="s">
        <v>11264</v>
      </c>
      <c r="B2509" s="6" t="s">
        <v>1067</v>
      </c>
      <c r="C2509" s="7">
        <v>1.592929281E9</v>
      </c>
      <c r="D2509" s="8">
        <f t="shared" si="1"/>
        <v>44005.47316</v>
      </c>
      <c r="E2509" s="9" t="s">
        <v>12</v>
      </c>
      <c r="F2509" s="9" t="s">
        <v>11265</v>
      </c>
      <c r="G2509" s="6" t="s">
        <v>11266</v>
      </c>
      <c r="H2509" s="14" t="b">
        <v>0</v>
      </c>
      <c r="I2509" s="9" t="s">
        <v>11267</v>
      </c>
      <c r="J2509" s="10">
        <v>0.06085817</v>
      </c>
    </row>
    <row r="2510">
      <c r="A2510" s="6" t="s">
        <v>11268</v>
      </c>
      <c r="B2510" s="6" t="s">
        <v>2567</v>
      </c>
      <c r="C2510" s="7">
        <v>1.593028225E9</v>
      </c>
      <c r="D2510" s="8">
        <f t="shared" si="1"/>
        <v>44006.61834</v>
      </c>
      <c r="E2510" s="6" t="s">
        <v>32</v>
      </c>
      <c r="F2510" s="9" t="s">
        <v>11269</v>
      </c>
      <c r="G2510" s="6" t="s">
        <v>11270</v>
      </c>
      <c r="H2510" s="14" t="b">
        <v>1</v>
      </c>
      <c r="I2510" s="9" t="s">
        <v>11269</v>
      </c>
      <c r="J2510" s="10">
        <v>0.06083769</v>
      </c>
    </row>
    <row r="2511">
      <c r="A2511" s="5" t="s">
        <v>11271</v>
      </c>
      <c r="B2511" s="6" t="s">
        <v>2832</v>
      </c>
      <c r="C2511" s="7">
        <v>1.59112153E9</v>
      </c>
      <c r="D2511" s="8">
        <f t="shared" si="1"/>
        <v>43984.55012</v>
      </c>
      <c r="E2511" s="9" t="s">
        <v>3340</v>
      </c>
      <c r="F2511" s="9" t="s">
        <v>11272</v>
      </c>
      <c r="G2511" s="6" t="s">
        <v>11273</v>
      </c>
      <c r="H2511" s="14" t="b">
        <v>0</v>
      </c>
      <c r="I2511" s="9" t="s">
        <v>11274</v>
      </c>
      <c r="J2511" s="10">
        <v>0.06076178</v>
      </c>
    </row>
    <row r="2512">
      <c r="A2512" s="5" t="s">
        <v>11275</v>
      </c>
      <c r="B2512" s="6" t="s">
        <v>872</v>
      </c>
      <c r="C2512" s="7">
        <v>1.592960303E9</v>
      </c>
      <c r="D2512" s="8">
        <f t="shared" si="1"/>
        <v>44005.83221</v>
      </c>
      <c r="E2512" s="9" t="s">
        <v>23</v>
      </c>
      <c r="F2512" s="9" t="s">
        <v>11276</v>
      </c>
      <c r="G2512" s="6" t="s">
        <v>11277</v>
      </c>
      <c r="H2512" s="14" t="b">
        <v>0</v>
      </c>
      <c r="I2512" s="9" t="s">
        <v>11278</v>
      </c>
      <c r="J2512" s="10">
        <v>0.06075104</v>
      </c>
    </row>
    <row r="2513">
      <c r="A2513" s="6" t="s">
        <v>11279</v>
      </c>
      <c r="B2513" s="6" t="s">
        <v>1041</v>
      </c>
      <c r="C2513" s="7">
        <v>1.592801575E9</v>
      </c>
      <c r="D2513" s="8">
        <f t="shared" si="1"/>
        <v>44003.99508</v>
      </c>
      <c r="E2513" s="9" t="s">
        <v>23</v>
      </c>
      <c r="F2513" s="9" t="s">
        <v>11280</v>
      </c>
      <c r="G2513" s="6" t="s">
        <v>11281</v>
      </c>
      <c r="H2513" s="14" t="b">
        <v>0</v>
      </c>
      <c r="I2513" s="9" t="s">
        <v>11282</v>
      </c>
      <c r="J2513" s="10">
        <v>0.06065952</v>
      </c>
    </row>
    <row r="2514">
      <c r="A2514" s="6" t="s">
        <v>11283</v>
      </c>
      <c r="B2514" s="6" t="s">
        <v>1312</v>
      </c>
      <c r="C2514" s="7">
        <v>1.592016116E9</v>
      </c>
      <c r="D2514" s="8">
        <f t="shared" si="1"/>
        <v>43994.90412</v>
      </c>
      <c r="E2514" s="9" t="s">
        <v>784</v>
      </c>
      <c r="F2514" s="9" t="s">
        <v>11284</v>
      </c>
      <c r="G2514" s="6" t="s">
        <v>11285</v>
      </c>
      <c r="H2514" s="14" t="b">
        <v>0</v>
      </c>
      <c r="I2514" s="9" t="s">
        <v>11284</v>
      </c>
      <c r="J2514" s="10">
        <v>0.06059815</v>
      </c>
    </row>
    <row r="2515">
      <c r="A2515" s="6" t="s">
        <v>11283</v>
      </c>
      <c r="B2515" s="6" t="s">
        <v>1312</v>
      </c>
      <c r="C2515" s="7">
        <v>1.59205666E9</v>
      </c>
      <c r="D2515" s="8">
        <f t="shared" si="1"/>
        <v>43995.37338</v>
      </c>
      <c r="E2515" s="9" t="s">
        <v>784</v>
      </c>
      <c r="F2515" s="9" t="s">
        <v>11286</v>
      </c>
      <c r="G2515" s="6" t="s">
        <v>11287</v>
      </c>
      <c r="H2515" s="14" t="b">
        <v>0</v>
      </c>
      <c r="I2515" s="9" t="s">
        <v>11286</v>
      </c>
      <c r="J2515" s="10">
        <v>0.06059815</v>
      </c>
    </row>
    <row r="2516">
      <c r="A2516" s="5" t="s">
        <v>11288</v>
      </c>
      <c r="B2516" s="6" t="s">
        <v>11289</v>
      </c>
      <c r="C2516" s="7">
        <v>1.591414642E9</v>
      </c>
      <c r="D2516" s="8">
        <f t="shared" si="1"/>
        <v>43987.94262</v>
      </c>
      <c r="E2516" s="9" t="s">
        <v>23</v>
      </c>
      <c r="F2516" s="9" t="s">
        <v>11290</v>
      </c>
      <c r="G2516" s="6" t="s">
        <v>11291</v>
      </c>
      <c r="H2516" s="14" t="b">
        <v>0</v>
      </c>
      <c r="I2516" s="9" t="s">
        <v>11292</v>
      </c>
      <c r="J2516" s="10">
        <v>0.0605265</v>
      </c>
    </row>
    <row r="2517">
      <c r="A2517" s="6" t="s">
        <v>11293</v>
      </c>
      <c r="B2517" s="6" t="s">
        <v>1007</v>
      </c>
      <c r="C2517" s="7">
        <v>1.591711731E9</v>
      </c>
      <c r="D2517" s="8">
        <f t="shared" si="1"/>
        <v>43991.38115</v>
      </c>
      <c r="E2517" s="6" t="s">
        <v>1008</v>
      </c>
      <c r="F2517" s="9" t="s">
        <v>11294</v>
      </c>
      <c r="G2517" s="6" t="s">
        <v>11295</v>
      </c>
      <c r="H2517" s="14" t="b">
        <v>0</v>
      </c>
      <c r="I2517" s="9" t="s">
        <v>11296</v>
      </c>
      <c r="J2517" s="10">
        <v>0.06047919</v>
      </c>
    </row>
    <row r="2518">
      <c r="A2518" s="6" t="s">
        <v>11297</v>
      </c>
      <c r="B2518" s="6" t="s">
        <v>2372</v>
      </c>
      <c r="C2518" s="7">
        <v>1.593099715E9</v>
      </c>
      <c r="D2518" s="8">
        <f t="shared" si="1"/>
        <v>44007.44578</v>
      </c>
      <c r="E2518" s="9" t="s">
        <v>6459</v>
      </c>
      <c r="F2518" s="9" t="s">
        <v>11298</v>
      </c>
      <c r="G2518" s="6" t="s">
        <v>11299</v>
      </c>
      <c r="H2518" s="14" t="b">
        <v>0</v>
      </c>
      <c r="I2518" s="9" t="s">
        <v>11300</v>
      </c>
      <c r="J2518" s="10">
        <v>0.06046737</v>
      </c>
    </row>
    <row r="2519">
      <c r="A2519" s="5" t="s">
        <v>11301</v>
      </c>
      <c r="B2519" s="6" t="s">
        <v>8868</v>
      </c>
      <c r="C2519" s="7">
        <v>1.591392828E9</v>
      </c>
      <c r="D2519" s="8">
        <f t="shared" si="1"/>
        <v>43987.69014</v>
      </c>
      <c r="E2519" s="9" t="s">
        <v>23</v>
      </c>
      <c r="F2519" s="9" t="s">
        <v>11302</v>
      </c>
      <c r="G2519" s="6" t="s">
        <v>11303</v>
      </c>
      <c r="H2519" s="14" t="b">
        <v>0</v>
      </c>
      <c r="I2519" s="9" t="s">
        <v>11304</v>
      </c>
      <c r="J2519" s="10">
        <v>0.06036086</v>
      </c>
    </row>
    <row r="2520">
      <c r="A2520" s="6" t="s">
        <v>11305</v>
      </c>
      <c r="B2520" s="6" t="s">
        <v>6272</v>
      </c>
      <c r="C2520" s="7">
        <v>1.591912422E9</v>
      </c>
      <c r="D2520" s="8">
        <f t="shared" si="1"/>
        <v>43993.70396</v>
      </c>
      <c r="E2520" s="9" t="s">
        <v>2764</v>
      </c>
      <c r="F2520" s="9" t="s">
        <v>11306</v>
      </c>
      <c r="G2520" s="6" t="s">
        <v>11307</v>
      </c>
      <c r="H2520" s="14" t="b">
        <v>0</v>
      </c>
      <c r="I2520" s="9" t="s">
        <v>11308</v>
      </c>
      <c r="J2520" s="10">
        <v>0.06033288</v>
      </c>
    </row>
    <row r="2521">
      <c r="A2521" s="6" t="s">
        <v>11309</v>
      </c>
      <c r="B2521" s="6" t="s">
        <v>2040</v>
      </c>
      <c r="C2521" s="7">
        <v>1.591969964E9</v>
      </c>
      <c r="D2521" s="8">
        <f t="shared" si="1"/>
        <v>43994.36995</v>
      </c>
      <c r="E2521" s="6" t="s">
        <v>32</v>
      </c>
      <c r="F2521" s="9" t="s">
        <v>11310</v>
      </c>
      <c r="G2521" s="6" t="s">
        <v>11311</v>
      </c>
      <c r="H2521" s="14" t="b">
        <v>1</v>
      </c>
      <c r="I2521" s="9" t="s">
        <v>11310</v>
      </c>
      <c r="J2521" s="10">
        <v>0.0602603</v>
      </c>
    </row>
    <row r="2522">
      <c r="A2522" s="6" t="s">
        <v>11312</v>
      </c>
      <c r="B2522" s="6" t="s">
        <v>11313</v>
      </c>
      <c r="C2522" s="7">
        <v>1.593406714E9</v>
      </c>
      <c r="D2522" s="8">
        <f t="shared" si="1"/>
        <v>44010.999</v>
      </c>
      <c r="E2522" s="9" t="s">
        <v>784</v>
      </c>
      <c r="F2522" s="9" t="s">
        <v>11314</v>
      </c>
      <c r="G2522" s="6" t="s">
        <v>11315</v>
      </c>
      <c r="H2522" s="14" t="b">
        <v>0</v>
      </c>
      <c r="I2522" s="9" t="s">
        <v>11316</v>
      </c>
      <c r="J2522" s="10">
        <v>0.06022257</v>
      </c>
    </row>
    <row r="2523">
      <c r="A2523" s="6" t="s">
        <v>11317</v>
      </c>
      <c r="B2523" s="6" t="s">
        <v>7379</v>
      </c>
      <c r="C2523" s="7">
        <v>1.592316994E9</v>
      </c>
      <c r="D2523" s="8">
        <f t="shared" si="1"/>
        <v>43998.3865</v>
      </c>
      <c r="E2523" s="9" t="s">
        <v>1464</v>
      </c>
      <c r="F2523" s="9" t="s">
        <v>11318</v>
      </c>
      <c r="G2523" s="6" t="s">
        <v>11319</v>
      </c>
      <c r="H2523" s="14" t="b">
        <v>0</v>
      </c>
      <c r="I2523" s="9" t="s">
        <v>11320</v>
      </c>
      <c r="J2523" s="10">
        <v>0.06015603</v>
      </c>
    </row>
    <row r="2524">
      <c r="A2524" s="6" t="s">
        <v>11321</v>
      </c>
      <c r="B2524" s="6" t="s">
        <v>3858</v>
      </c>
      <c r="C2524" s="7">
        <v>1.591899511E9</v>
      </c>
      <c r="D2524" s="8">
        <f t="shared" si="1"/>
        <v>43993.55453</v>
      </c>
      <c r="E2524" s="9" t="s">
        <v>23</v>
      </c>
      <c r="F2524" s="9" t="s">
        <v>11322</v>
      </c>
      <c r="G2524" s="6" t="s">
        <v>11323</v>
      </c>
      <c r="H2524" s="14" t="b">
        <v>0</v>
      </c>
      <c r="I2524" s="9" t="s">
        <v>11324</v>
      </c>
      <c r="J2524" s="10">
        <v>0.0601493</v>
      </c>
    </row>
    <row r="2525">
      <c r="A2525" s="6" t="s">
        <v>11325</v>
      </c>
      <c r="B2525" s="6" t="s">
        <v>3031</v>
      </c>
      <c r="C2525" s="7">
        <v>1.591800927E9</v>
      </c>
      <c r="D2525" s="8">
        <f t="shared" si="1"/>
        <v>43992.41351</v>
      </c>
      <c r="E2525" s="9" t="s">
        <v>353</v>
      </c>
      <c r="F2525" s="9" t="s">
        <v>11326</v>
      </c>
      <c r="G2525" s="6" t="s">
        <v>11327</v>
      </c>
      <c r="H2525" s="14" t="b">
        <v>0</v>
      </c>
      <c r="I2525" s="9" t="s">
        <v>11328</v>
      </c>
      <c r="J2525" s="10">
        <v>0.06007749</v>
      </c>
    </row>
    <row r="2526">
      <c r="A2526" s="6" t="s">
        <v>11329</v>
      </c>
      <c r="B2526" s="6" t="s">
        <v>5086</v>
      </c>
      <c r="C2526" s="7">
        <v>1.59291938E9</v>
      </c>
      <c r="D2526" s="8">
        <f t="shared" si="1"/>
        <v>44005.35856</v>
      </c>
      <c r="E2526" s="9" t="s">
        <v>23</v>
      </c>
      <c r="F2526" s="9" t="s">
        <v>11330</v>
      </c>
      <c r="G2526" s="6" t="s">
        <v>11331</v>
      </c>
      <c r="H2526" s="14" t="b">
        <v>0</v>
      </c>
      <c r="I2526" s="9" t="s">
        <v>11332</v>
      </c>
      <c r="J2526" s="10">
        <v>0.06000978</v>
      </c>
    </row>
    <row r="2527">
      <c r="A2527" s="6" t="s">
        <v>11333</v>
      </c>
      <c r="B2527" s="6" t="s">
        <v>11334</v>
      </c>
      <c r="C2527" s="7">
        <v>1.592886369E9</v>
      </c>
      <c r="D2527" s="8">
        <f t="shared" si="1"/>
        <v>44004.97649</v>
      </c>
      <c r="E2527" s="9" t="s">
        <v>23</v>
      </c>
      <c r="F2527" s="9" t="s">
        <v>11335</v>
      </c>
      <c r="G2527" s="6" t="s">
        <v>11336</v>
      </c>
      <c r="H2527" s="14" t="b">
        <v>0</v>
      </c>
      <c r="I2527" s="9" t="s">
        <v>11337</v>
      </c>
      <c r="J2527" s="10">
        <v>0.05995792</v>
      </c>
    </row>
    <row r="2528">
      <c r="A2528" s="6" t="s">
        <v>11338</v>
      </c>
      <c r="B2528" s="6" t="s">
        <v>1036</v>
      </c>
      <c r="C2528" s="7">
        <v>1.591481342E9</v>
      </c>
      <c r="D2528" s="8">
        <f t="shared" si="1"/>
        <v>43988.71461</v>
      </c>
      <c r="E2528" s="9" t="s">
        <v>111</v>
      </c>
      <c r="F2528" s="9" t="s">
        <v>11339</v>
      </c>
      <c r="G2528" s="6" t="s">
        <v>11340</v>
      </c>
      <c r="H2528" s="14" t="b">
        <v>0</v>
      </c>
      <c r="I2528" s="9" t="s">
        <v>11341</v>
      </c>
      <c r="J2528" s="10">
        <v>0.05989461</v>
      </c>
    </row>
    <row r="2529">
      <c r="A2529" s="12" t="s">
        <v>11342</v>
      </c>
      <c r="B2529" s="6" t="s">
        <v>930</v>
      </c>
      <c r="C2529" s="7">
        <v>1.5923243E9</v>
      </c>
      <c r="D2529" s="8">
        <f t="shared" si="1"/>
        <v>43998.47106</v>
      </c>
      <c r="E2529" s="9" t="s">
        <v>274</v>
      </c>
      <c r="F2529" s="9" t="s">
        <v>11343</v>
      </c>
      <c r="G2529" s="6" t="s">
        <v>11344</v>
      </c>
      <c r="H2529" s="14" t="b">
        <v>0</v>
      </c>
      <c r="I2529" s="9" t="s">
        <v>11345</v>
      </c>
      <c r="J2529" s="10">
        <v>0.05980441</v>
      </c>
    </row>
    <row r="2530">
      <c r="A2530" s="6" t="s">
        <v>11346</v>
      </c>
      <c r="B2530" s="6" t="s">
        <v>5337</v>
      </c>
      <c r="C2530" s="7">
        <v>1.592868539E9</v>
      </c>
      <c r="D2530" s="8">
        <f t="shared" si="1"/>
        <v>44004.77013</v>
      </c>
      <c r="E2530" s="9" t="s">
        <v>23</v>
      </c>
      <c r="F2530" s="9" t="s">
        <v>11347</v>
      </c>
      <c r="G2530" s="6" t="s">
        <v>11348</v>
      </c>
      <c r="H2530" s="14" t="b">
        <v>0</v>
      </c>
      <c r="I2530" s="9" t="s">
        <v>11349</v>
      </c>
      <c r="J2530" s="10">
        <v>0.05979266</v>
      </c>
    </row>
    <row r="2531">
      <c r="A2531" s="5" t="s">
        <v>11350</v>
      </c>
      <c r="B2531" s="6" t="s">
        <v>1522</v>
      </c>
      <c r="C2531" s="7">
        <v>1.592085965E9</v>
      </c>
      <c r="D2531" s="8">
        <f t="shared" si="1"/>
        <v>43995.71256</v>
      </c>
      <c r="E2531" s="9" t="s">
        <v>1288</v>
      </c>
      <c r="F2531" s="9" t="s">
        <v>11351</v>
      </c>
      <c r="G2531" s="6" t="s">
        <v>11352</v>
      </c>
      <c r="H2531" s="14" t="b">
        <v>0</v>
      </c>
      <c r="I2531" s="9" t="s">
        <v>11351</v>
      </c>
      <c r="J2531" s="10">
        <v>0.05979142</v>
      </c>
    </row>
    <row r="2532">
      <c r="A2532" s="6" t="s">
        <v>11353</v>
      </c>
      <c r="B2532" s="6" t="s">
        <v>11354</v>
      </c>
      <c r="C2532" s="7">
        <v>1.591609743E9</v>
      </c>
      <c r="D2532" s="8">
        <f t="shared" si="1"/>
        <v>43990.20073</v>
      </c>
      <c r="E2532" s="9" t="s">
        <v>111</v>
      </c>
      <c r="F2532" s="9" t="s">
        <v>11355</v>
      </c>
      <c r="G2532" s="6" t="s">
        <v>11356</v>
      </c>
      <c r="H2532" s="14" t="b">
        <v>0</v>
      </c>
      <c r="I2532" s="9" t="s">
        <v>11357</v>
      </c>
      <c r="J2532" s="10">
        <v>0.05979057</v>
      </c>
    </row>
    <row r="2533">
      <c r="A2533" s="6" t="s">
        <v>11358</v>
      </c>
      <c r="B2533" s="6" t="s">
        <v>11359</v>
      </c>
      <c r="C2533" s="7">
        <v>1.591284108E9</v>
      </c>
      <c r="D2533" s="8">
        <f t="shared" si="1"/>
        <v>43986.43181</v>
      </c>
      <c r="E2533" s="9" t="s">
        <v>97</v>
      </c>
      <c r="F2533" s="9" t="s">
        <v>11360</v>
      </c>
      <c r="G2533" s="6" t="s">
        <v>11361</v>
      </c>
      <c r="H2533" s="14" t="b">
        <v>0</v>
      </c>
      <c r="I2533" s="9" t="s">
        <v>11362</v>
      </c>
      <c r="J2533" s="10">
        <v>0.0596683</v>
      </c>
    </row>
    <row r="2534">
      <c r="A2534" s="6" t="s">
        <v>11363</v>
      </c>
      <c r="B2534" s="6" t="s">
        <v>3673</v>
      </c>
      <c r="C2534" s="7">
        <v>1.591814573E9</v>
      </c>
      <c r="D2534" s="8">
        <f t="shared" si="1"/>
        <v>43992.57145</v>
      </c>
      <c r="E2534" s="9" t="s">
        <v>36</v>
      </c>
      <c r="F2534" s="9" t="s">
        <v>11364</v>
      </c>
      <c r="G2534" s="6" t="s">
        <v>11365</v>
      </c>
      <c r="H2534" s="14" t="b">
        <v>0</v>
      </c>
      <c r="I2534" s="9" t="s">
        <v>11366</v>
      </c>
      <c r="J2534" s="10">
        <v>0.05963954</v>
      </c>
    </row>
    <row r="2535">
      <c r="A2535" s="12" t="s">
        <v>11367</v>
      </c>
      <c r="B2535" s="6" t="s">
        <v>930</v>
      </c>
      <c r="C2535" s="7">
        <v>1.593213901E9</v>
      </c>
      <c r="D2535" s="8">
        <f t="shared" si="1"/>
        <v>44008.76737</v>
      </c>
      <c r="E2535" s="9" t="s">
        <v>23</v>
      </c>
      <c r="F2535" s="9" t="s">
        <v>11368</v>
      </c>
      <c r="G2535" s="6" t="s">
        <v>11369</v>
      </c>
      <c r="H2535" s="14" t="b">
        <v>0</v>
      </c>
      <c r="I2535" s="9" t="s">
        <v>11368</v>
      </c>
      <c r="J2535" s="10">
        <v>0.05961403</v>
      </c>
    </row>
    <row r="2536">
      <c r="A2536" s="6" t="s">
        <v>11370</v>
      </c>
      <c r="B2536" s="6" t="s">
        <v>7307</v>
      </c>
      <c r="C2536" s="7">
        <v>1.591378982E9</v>
      </c>
      <c r="D2536" s="8">
        <f t="shared" si="1"/>
        <v>43987.52988</v>
      </c>
      <c r="E2536" s="9" t="s">
        <v>17</v>
      </c>
      <c r="F2536" s="9" t="s">
        <v>11371</v>
      </c>
      <c r="G2536" s="6" t="s">
        <v>11372</v>
      </c>
      <c r="H2536" s="14" t="b">
        <v>0</v>
      </c>
      <c r="I2536" s="9" t="s">
        <v>11373</v>
      </c>
      <c r="J2536" s="10">
        <v>0.05958745</v>
      </c>
    </row>
    <row r="2537">
      <c r="A2537" s="6" t="s">
        <v>11374</v>
      </c>
      <c r="B2537" s="6" t="s">
        <v>1336</v>
      </c>
      <c r="C2537" s="7">
        <v>1.591075985E9</v>
      </c>
      <c r="D2537" s="8">
        <f t="shared" si="1"/>
        <v>43984.02297</v>
      </c>
      <c r="E2537" s="9" t="s">
        <v>12</v>
      </c>
      <c r="F2537" s="9" t="s">
        <v>11375</v>
      </c>
      <c r="G2537" s="6" t="s">
        <v>11376</v>
      </c>
      <c r="H2537" s="14" t="b">
        <v>0</v>
      </c>
      <c r="I2537" s="9" t="s">
        <v>11377</v>
      </c>
      <c r="J2537" s="10">
        <v>0.05956943</v>
      </c>
    </row>
    <row r="2538">
      <c r="A2538" s="6" t="s">
        <v>11378</v>
      </c>
      <c r="B2538" s="6" t="s">
        <v>886</v>
      </c>
      <c r="C2538" s="7">
        <v>1.592231346E9</v>
      </c>
      <c r="D2538" s="8">
        <f t="shared" si="1"/>
        <v>43997.39521</v>
      </c>
      <c r="E2538" s="6" t="s">
        <v>32</v>
      </c>
      <c r="F2538" s="9" t="s">
        <v>11379</v>
      </c>
      <c r="G2538" s="6" t="s">
        <v>11380</v>
      </c>
      <c r="H2538" s="14" t="b">
        <v>1</v>
      </c>
      <c r="I2538" s="9" t="s">
        <v>11379</v>
      </c>
      <c r="J2538" s="10">
        <v>0.05927278</v>
      </c>
    </row>
    <row r="2539">
      <c r="A2539" s="6" t="s">
        <v>11381</v>
      </c>
      <c r="B2539" s="6" t="s">
        <v>5122</v>
      </c>
      <c r="C2539" s="7">
        <v>1.59171706E9</v>
      </c>
      <c r="D2539" s="8">
        <f t="shared" si="1"/>
        <v>43991.44282</v>
      </c>
      <c r="E2539" s="6" t="s">
        <v>32</v>
      </c>
      <c r="F2539" s="9" t="s">
        <v>11382</v>
      </c>
      <c r="G2539" s="6" t="s">
        <v>11383</v>
      </c>
      <c r="H2539" s="14" t="b">
        <v>1</v>
      </c>
      <c r="I2539" s="9" t="s">
        <v>11382</v>
      </c>
      <c r="J2539" s="10">
        <v>0.05918134</v>
      </c>
    </row>
    <row r="2540">
      <c r="A2540" s="6" t="s">
        <v>11384</v>
      </c>
      <c r="B2540" s="6" t="s">
        <v>1148</v>
      </c>
      <c r="C2540" s="7">
        <v>1.592847665E9</v>
      </c>
      <c r="D2540" s="8">
        <f t="shared" si="1"/>
        <v>44004.52853</v>
      </c>
      <c r="E2540" s="9" t="s">
        <v>353</v>
      </c>
      <c r="F2540" s="9" t="s">
        <v>11385</v>
      </c>
      <c r="G2540" s="6" t="s">
        <v>11386</v>
      </c>
      <c r="H2540" s="14" t="b">
        <v>0</v>
      </c>
      <c r="I2540" s="9" t="s">
        <v>11387</v>
      </c>
      <c r="J2540" s="10">
        <v>0.05893585</v>
      </c>
    </row>
    <row r="2541">
      <c r="A2541" s="6" t="s">
        <v>11388</v>
      </c>
      <c r="B2541" s="6" t="s">
        <v>1007</v>
      </c>
      <c r="C2541" s="7">
        <v>1.592796635E9</v>
      </c>
      <c r="D2541" s="8">
        <f t="shared" si="1"/>
        <v>44003.93791</v>
      </c>
      <c r="E2541" s="6" t="s">
        <v>1008</v>
      </c>
      <c r="F2541" s="9" t="s">
        <v>11389</v>
      </c>
      <c r="G2541" s="6" t="s">
        <v>11390</v>
      </c>
      <c r="H2541" s="14" t="b">
        <v>0</v>
      </c>
      <c r="I2541" s="9" t="s">
        <v>11391</v>
      </c>
      <c r="J2541" s="10">
        <v>0.05888468</v>
      </c>
    </row>
    <row r="2542">
      <c r="A2542" s="6" t="s">
        <v>11392</v>
      </c>
      <c r="B2542" s="6" t="s">
        <v>5150</v>
      </c>
      <c r="C2542" s="7">
        <v>1.592503667E9</v>
      </c>
      <c r="D2542" s="8">
        <f t="shared" si="1"/>
        <v>44000.54707</v>
      </c>
      <c r="E2542" s="9" t="s">
        <v>17</v>
      </c>
      <c r="F2542" s="9" t="s">
        <v>11393</v>
      </c>
      <c r="G2542" s="6" t="s">
        <v>11394</v>
      </c>
      <c r="H2542" s="14" t="b">
        <v>0</v>
      </c>
      <c r="I2542" s="9" t="s">
        <v>11395</v>
      </c>
      <c r="J2542" s="10">
        <v>0.05888066</v>
      </c>
    </row>
    <row r="2543">
      <c r="A2543" s="6" t="s">
        <v>11396</v>
      </c>
      <c r="B2543" s="6" t="s">
        <v>2627</v>
      </c>
      <c r="C2543" s="7">
        <v>1.591523455E9</v>
      </c>
      <c r="D2543" s="8">
        <f t="shared" si="1"/>
        <v>43989.20203</v>
      </c>
      <c r="E2543" s="9" t="s">
        <v>23</v>
      </c>
      <c r="F2543" s="9" t="s">
        <v>11397</v>
      </c>
      <c r="G2543" s="6" t="s">
        <v>11398</v>
      </c>
      <c r="H2543" s="14" t="b">
        <v>0</v>
      </c>
      <c r="I2543" s="9" t="s">
        <v>11399</v>
      </c>
      <c r="J2543" s="10">
        <v>0.05886342</v>
      </c>
    </row>
    <row r="2544">
      <c r="A2544" s="6" t="s">
        <v>11400</v>
      </c>
      <c r="B2544" s="6" t="s">
        <v>1463</v>
      </c>
      <c r="C2544" s="7">
        <v>1.591129729E9</v>
      </c>
      <c r="D2544" s="8">
        <f t="shared" si="1"/>
        <v>43984.64501</v>
      </c>
      <c r="E2544" s="9" t="s">
        <v>92</v>
      </c>
      <c r="F2544" s="9" t="s">
        <v>11401</v>
      </c>
      <c r="G2544" s="6" t="s">
        <v>11402</v>
      </c>
      <c r="H2544" s="14" t="b">
        <v>0</v>
      </c>
      <c r="I2544" s="9" t="s">
        <v>11403</v>
      </c>
      <c r="J2544" s="10">
        <v>0.05883537</v>
      </c>
    </row>
    <row r="2545">
      <c r="A2545" s="6" t="s">
        <v>11404</v>
      </c>
      <c r="B2545" s="6" t="s">
        <v>1443</v>
      </c>
      <c r="C2545" s="7">
        <v>1.593046793E9</v>
      </c>
      <c r="D2545" s="8">
        <f t="shared" si="1"/>
        <v>44006.83325</v>
      </c>
      <c r="E2545" s="6" t="s">
        <v>32</v>
      </c>
      <c r="F2545" s="9" t="s">
        <v>11405</v>
      </c>
      <c r="G2545" s="6" t="s">
        <v>11406</v>
      </c>
      <c r="H2545" s="14" t="b">
        <v>1</v>
      </c>
      <c r="I2545" s="9" t="s">
        <v>11405</v>
      </c>
      <c r="J2545" s="10">
        <v>0.05883498</v>
      </c>
    </row>
    <row r="2546">
      <c r="A2546" s="6" t="s">
        <v>11407</v>
      </c>
      <c r="B2546" s="6" t="s">
        <v>4993</v>
      </c>
      <c r="C2546" s="7">
        <v>1.593446937E9</v>
      </c>
      <c r="D2546" s="8">
        <f t="shared" si="1"/>
        <v>44011.46455</v>
      </c>
      <c r="E2546" s="9" t="s">
        <v>17</v>
      </c>
      <c r="F2546" s="9" t="s">
        <v>11408</v>
      </c>
      <c r="G2546" s="6" t="s">
        <v>11409</v>
      </c>
      <c r="H2546" s="14" t="b">
        <v>0</v>
      </c>
      <c r="I2546" s="9" t="s">
        <v>11410</v>
      </c>
      <c r="J2546" s="10">
        <v>0.05877446</v>
      </c>
    </row>
    <row r="2547">
      <c r="A2547" s="6" t="s">
        <v>11411</v>
      </c>
      <c r="B2547" s="6" t="s">
        <v>872</v>
      </c>
      <c r="C2547" s="7">
        <v>1.592274721E9</v>
      </c>
      <c r="D2547" s="8">
        <f t="shared" si="1"/>
        <v>43997.89723</v>
      </c>
      <c r="E2547" s="9" t="s">
        <v>23</v>
      </c>
      <c r="F2547" s="9" t="s">
        <v>11412</v>
      </c>
      <c r="G2547" s="6" t="s">
        <v>11413</v>
      </c>
      <c r="H2547" s="14" t="b">
        <v>0</v>
      </c>
      <c r="I2547" s="9" t="s">
        <v>11414</v>
      </c>
      <c r="J2547" s="10">
        <v>0.05866733</v>
      </c>
    </row>
    <row r="2548">
      <c r="A2548" s="6" t="s">
        <v>11415</v>
      </c>
      <c r="B2548" s="6" t="s">
        <v>1281</v>
      </c>
      <c r="C2548" s="7">
        <v>1.5919742E9</v>
      </c>
      <c r="D2548" s="8">
        <f t="shared" si="1"/>
        <v>43994.41898</v>
      </c>
      <c r="E2548" s="9" t="s">
        <v>17</v>
      </c>
      <c r="F2548" s="9" t="s">
        <v>11416</v>
      </c>
      <c r="G2548" s="6" t="s">
        <v>11417</v>
      </c>
      <c r="H2548" s="14" t="b">
        <v>0</v>
      </c>
      <c r="I2548" s="9" t="s">
        <v>11416</v>
      </c>
      <c r="J2548" s="10">
        <v>0.0586463</v>
      </c>
    </row>
    <row r="2549">
      <c r="A2549" s="6" t="s">
        <v>11418</v>
      </c>
      <c r="B2549" s="6" t="s">
        <v>7289</v>
      </c>
      <c r="C2549" s="7">
        <v>1.591413339E9</v>
      </c>
      <c r="D2549" s="8">
        <f t="shared" si="1"/>
        <v>43987.92753</v>
      </c>
      <c r="E2549" s="9" t="s">
        <v>1688</v>
      </c>
      <c r="F2549" s="9" t="s">
        <v>11419</v>
      </c>
      <c r="G2549" s="6" t="s">
        <v>11420</v>
      </c>
      <c r="H2549" s="14" t="b">
        <v>0</v>
      </c>
      <c r="I2549" s="9" t="s">
        <v>11421</v>
      </c>
      <c r="J2549" s="10">
        <v>0.05861739</v>
      </c>
    </row>
    <row r="2550">
      <c r="A2550" s="6" t="s">
        <v>11422</v>
      </c>
      <c r="B2550" s="6" t="s">
        <v>862</v>
      </c>
      <c r="C2550" s="7">
        <v>1.591683537E9</v>
      </c>
      <c r="D2550" s="8">
        <f t="shared" si="1"/>
        <v>43991.05483</v>
      </c>
      <c r="E2550" s="6" t="s">
        <v>32</v>
      </c>
      <c r="F2550" s="9" t="s">
        <v>11423</v>
      </c>
      <c r="G2550" s="6" t="s">
        <v>11424</v>
      </c>
      <c r="H2550" s="14" t="b">
        <v>1</v>
      </c>
      <c r="I2550" s="9" t="s">
        <v>11423</v>
      </c>
      <c r="J2550" s="10">
        <v>0.05856313</v>
      </c>
    </row>
    <row r="2551">
      <c r="A2551" s="6" t="s">
        <v>11425</v>
      </c>
      <c r="B2551" s="6" t="s">
        <v>3070</v>
      </c>
      <c r="C2551" s="7">
        <v>1.591055133E9</v>
      </c>
      <c r="D2551" s="8">
        <f t="shared" si="1"/>
        <v>43983.78163</v>
      </c>
      <c r="E2551" s="9" t="s">
        <v>111</v>
      </c>
      <c r="F2551" s="9" t="s">
        <v>11426</v>
      </c>
      <c r="G2551" s="6" t="s">
        <v>11427</v>
      </c>
      <c r="H2551" s="14" t="b">
        <v>0</v>
      </c>
      <c r="I2551" s="9" t="s">
        <v>11428</v>
      </c>
      <c r="J2551" s="10">
        <v>0.05855572</v>
      </c>
    </row>
    <row r="2552">
      <c r="A2552" s="6" t="s">
        <v>11429</v>
      </c>
      <c r="B2552" s="6" t="s">
        <v>996</v>
      </c>
      <c r="C2552" s="7">
        <v>1.592605141E9</v>
      </c>
      <c r="D2552" s="8">
        <f t="shared" si="1"/>
        <v>44001.72154</v>
      </c>
      <c r="E2552" s="9" t="s">
        <v>97</v>
      </c>
      <c r="F2552" s="9" t="s">
        <v>11430</v>
      </c>
      <c r="G2552" s="6" t="s">
        <v>11431</v>
      </c>
      <c r="H2552" s="14" t="b">
        <v>0</v>
      </c>
      <c r="I2552" s="9" t="s">
        <v>11432</v>
      </c>
      <c r="J2552" s="10">
        <v>0.05854721</v>
      </c>
    </row>
    <row r="2553">
      <c r="A2553" s="6" t="s">
        <v>11433</v>
      </c>
      <c r="B2553" s="6" t="s">
        <v>1170</v>
      </c>
      <c r="C2553" s="7">
        <v>1.591473277E9</v>
      </c>
      <c r="D2553" s="8">
        <f t="shared" si="1"/>
        <v>43988.62126</v>
      </c>
      <c r="E2553" s="6" t="s">
        <v>1171</v>
      </c>
      <c r="F2553" s="9" t="s">
        <v>11434</v>
      </c>
      <c r="G2553" s="6" t="s">
        <v>11435</v>
      </c>
      <c r="H2553" s="14" t="b">
        <v>0</v>
      </c>
      <c r="I2553" s="9" t="s">
        <v>11436</v>
      </c>
      <c r="J2553" s="10">
        <v>0.05854636</v>
      </c>
    </row>
    <row r="2554">
      <c r="A2554" s="6" t="s">
        <v>11437</v>
      </c>
      <c r="B2554" s="6" t="s">
        <v>3646</v>
      </c>
      <c r="C2554" s="7">
        <v>1.593108809E9</v>
      </c>
      <c r="D2554" s="8">
        <f t="shared" si="1"/>
        <v>44007.55103</v>
      </c>
      <c r="E2554" s="9" t="s">
        <v>10535</v>
      </c>
      <c r="F2554" s="9" t="s">
        <v>11438</v>
      </c>
      <c r="G2554" s="6" t="s">
        <v>11439</v>
      </c>
      <c r="H2554" s="14" t="b">
        <v>0</v>
      </c>
      <c r="I2554" s="9" t="s">
        <v>11440</v>
      </c>
      <c r="J2554" s="10">
        <v>0.05849658</v>
      </c>
    </row>
    <row r="2555">
      <c r="A2555" s="5" t="s">
        <v>11441</v>
      </c>
      <c r="B2555" s="6" t="s">
        <v>4210</v>
      </c>
      <c r="C2555" s="7">
        <v>1.591760399E9</v>
      </c>
      <c r="D2555" s="8">
        <f t="shared" si="1"/>
        <v>43991.94443</v>
      </c>
      <c r="E2555" s="9" t="s">
        <v>1182</v>
      </c>
      <c r="F2555" s="9" t="s">
        <v>11442</v>
      </c>
      <c r="G2555" s="6" t="s">
        <v>11443</v>
      </c>
      <c r="H2555" s="14" t="b">
        <v>0</v>
      </c>
      <c r="I2555" s="9" t="s">
        <v>11444</v>
      </c>
      <c r="J2555" s="10">
        <v>0.05835374</v>
      </c>
    </row>
    <row r="2556">
      <c r="A2556" s="6" t="s">
        <v>11445</v>
      </c>
      <c r="B2556" s="6" t="s">
        <v>11446</v>
      </c>
      <c r="C2556" s="7">
        <v>1.592086239E9</v>
      </c>
      <c r="D2556" s="8">
        <f t="shared" si="1"/>
        <v>43995.71573</v>
      </c>
      <c r="E2556" s="6" t="s">
        <v>32</v>
      </c>
      <c r="F2556" s="9" t="s">
        <v>11447</v>
      </c>
      <c r="G2556" s="6" t="s">
        <v>11448</v>
      </c>
      <c r="H2556" s="14" t="b">
        <v>1</v>
      </c>
      <c r="I2556" s="9" t="s">
        <v>11447</v>
      </c>
      <c r="J2556" s="10">
        <v>0.05831254</v>
      </c>
    </row>
    <row r="2557">
      <c r="A2557" s="5" t="s">
        <v>11449</v>
      </c>
      <c r="B2557" s="6" t="s">
        <v>3456</v>
      </c>
      <c r="C2557" s="7">
        <v>1.591990224E9</v>
      </c>
      <c r="D2557" s="8">
        <f t="shared" si="1"/>
        <v>43994.60444</v>
      </c>
      <c r="E2557" s="9" t="s">
        <v>264</v>
      </c>
      <c r="F2557" s="9" t="s">
        <v>11450</v>
      </c>
      <c r="G2557" s="6" t="s">
        <v>11451</v>
      </c>
      <c r="H2557" s="14" t="b">
        <v>0</v>
      </c>
      <c r="I2557" s="9" t="s">
        <v>11450</v>
      </c>
      <c r="J2557" s="10">
        <v>0.05818261</v>
      </c>
    </row>
    <row r="2558">
      <c r="A2558" s="6" t="s">
        <v>11452</v>
      </c>
      <c r="B2558" s="6" t="s">
        <v>10004</v>
      </c>
      <c r="C2558" s="7">
        <v>1.591148161E9</v>
      </c>
      <c r="D2558" s="8">
        <f t="shared" si="1"/>
        <v>43984.85834</v>
      </c>
      <c r="E2558" s="9" t="s">
        <v>3668</v>
      </c>
      <c r="F2558" s="9" t="s">
        <v>11453</v>
      </c>
      <c r="G2558" s="6" t="s">
        <v>11454</v>
      </c>
      <c r="H2558" s="14" t="b">
        <v>0</v>
      </c>
      <c r="I2558" s="9" t="s">
        <v>11455</v>
      </c>
      <c r="J2558" s="10">
        <v>0.05814884</v>
      </c>
    </row>
    <row r="2559">
      <c r="A2559" s="6" t="s">
        <v>11456</v>
      </c>
      <c r="B2559" s="6" t="s">
        <v>1312</v>
      </c>
      <c r="C2559" s="7">
        <v>1.591244202E9</v>
      </c>
      <c r="D2559" s="8">
        <f t="shared" si="1"/>
        <v>43985.96993</v>
      </c>
      <c r="E2559" s="6" t="s">
        <v>32</v>
      </c>
      <c r="F2559" s="9" t="s">
        <v>11457</v>
      </c>
      <c r="G2559" s="6" t="s">
        <v>11458</v>
      </c>
      <c r="H2559" s="14" t="b">
        <v>1</v>
      </c>
      <c r="I2559" s="9" t="s">
        <v>11457</v>
      </c>
      <c r="J2559" s="10">
        <v>0.05806845</v>
      </c>
    </row>
    <row r="2560">
      <c r="A2560" s="17">
        <v>0.2361111111111111</v>
      </c>
      <c r="B2560" s="6" t="s">
        <v>3070</v>
      </c>
      <c r="C2560" s="7">
        <v>1.591766092E9</v>
      </c>
      <c r="D2560" s="8">
        <f t="shared" si="1"/>
        <v>43992.01032</v>
      </c>
      <c r="E2560" s="9" t="s">
        <v>111</v>
      </c>
      <c r="F2560" s="9" t="s">
        <v>11459</v>
      </c>
      <c r="G2560" s="6" t="s">
        <v>11460</v>
      </c>
      <c r="H2560" s="14" t="b">
        <v>0</v>
      </c>
      <c r="I2560" s="9" t="s">
        <v>11461</v>
      </c>
      <c r="J2560" s="10">
        <v>0.05804016</v>
      </c>
    </row>
    <row r="2561">
      <c r="A2561" s="6" t="s">
        <v>11462</v>
      </c>
      <c r="B2561" s="6" t="s">
        <v>987</v>
      </c>
      <c r="C2561" s="7">
        <v>1.591701007E9</v>
      </c>
      <c r="D2561" s="8">
        <f t="shared" si="1"/>
        <v>43991.25703</v>
      </c>
      <c r="E2561" s="9" t="s">
        <v>23</v>
      </c>
      <c r="F2561" s="9" t="s">
        <v>11463</v>
      </c>
      <c r="G2561" s="6" t="s">
        <v>11464</v>
      </c>
      <c r="H2561" s="14" t="b">
        <v>0</v>
      </c>
      <c r="I2561" s="9" t="s">
        <v>11465</v>
      </c>
      <c r="J2561" s="10">
        <v>0.05800862</v>
      </c>
    </row>
    <row r="2562">
      <c r="A2562" s="6" t="s">
        <v>11466</v>
      </c>
      <c r="B2562" s="6" t="s">
        <v>6354</v>
      </c>
      <c r="C2562" s="7">
        <v>1.593226151E9</v>
      </c>
      <c r="D2562" s="8">
        <f t="shared" si="1"/>
        <v>44008.90916</v>
      </c>
      <c r="E2562" s="6" t="s">
        <v>32</v>
      </c>
      <c r="F2562" s="9" t="s">
        <v>11467</v>
      </c>
      <c r="G2562" s="6" t="s">
        <v>11468</v>
      </c>
      <c r="H2562" s="14" t="b">
        <v>1</v>
      </c>
      <c r="I2562" s="9" t="s">
        <v>11467</v>
      </c>
      <c r="J2562" s="10">
        <v>0.05788557</v>
      </c>
    </row>
    <row r="2563">
      <c r="A2563" s="6" t="s">
        <v>11469</v>
      </c>
      <c r="B2563" s="6" t="s">
        <v>1239</v>
      </c>
      <c r="C2563" s="7">
        <v>1.591623075E9</v>
      </c>
      <c r="D2563" s="8">
        <f t="shared" si="1"/>
        <v>43990.35503</v>
      </c>
      <c r="E2563" s="9" t="s">
        <v>23</v>
      </c>
      <c r="F2563" s="9" t="s">
        <v>11470</v>
      </c>
      <c r="G2563" s="6" t="s">
        <v>11471</v>
      </c>
      <c r="H2563" s="14" t="b">
        <v>0</v>
      </c>
      <c r="I2563" s="9" t="s">
        <v>11472</v>
      </c>
      <c r="J2563" s="10">
        <v>0.05780232</v>
      </c>
    </row>
    <row r="2564">
      <c r="A2564" s="6" t="s">
        <v>11473</v>
      </c>
      <c r="B2564" s="6" t="s">
        <v>11474</v>
      </c>
      <c r="C2564" s="7">
        <v>1.59283602E9</v>
      </c>
      <c r="D2564" s="8">
        <f t="shared" si="1"/>
        <v>44004.39375</v>
      </c>
      <c r="E2564" s="9" t="s">
        <v>23</v>
      </c>
      <c r="F2564" s="9" t="s">
        <v>11475</v>
      </c>
      <c r="G2564" s="6" t="s">
        <v>11476</v>
      </c>
      <c r="H2564" s="14" t="b">
        <v>0</v>
      </c>
      <c r="I2564" s="9" t="s">
        <v>11477</v>
      </c>
      <c r="J2564" s="10">
        <v>0.05764379</v>
      </c>
    </row>
    <row r="2565">
      <c r="A2565" s="6" t="s">
        <v>11478</v>
      </c>
      <c r="B2565" s="6" t="s">
        <v>7379</v>
      </c>
      <c r="C2565" s="7">
        <v>1.592184012E9</v>
      </c>
      <c r="D2565" s="8">
        <f t="shared" si="1"/>
        <v>43996.84736</v>
      </c>
      <c r="E2565" s="9" t="s">
        <v>194</v>
      </c>
      <c r="F2565" s="9" t="s">
        <v>11479</v>
      </c>
      <c r="G2565" s="6" t="s">
        <v>11480</v>
      </c>
      <c r="H2565" s="14" t="b">
        <v>0</v>
      </c>
      <c r="I2565" s="9" t="s">
        <v>11481</v>
      </c>
      <c r="J2565" s="10">
        <v>0.05764109</v>
      </c>
    </row>
    <row r="2566">
      <c r="A2566" s="6" t="s">
        <v>11482</v>
      </c>
      <c r="B2566" s="6" t="s">
        <v>3698</v>
      </c>
      <c r="C2566" s="7">
        <v>1.591665893E9</v>
      </c>
      <c r="D2566" s="8">
        <f t="shared" si="1"/>
        <v>43990.85061</v>
      </c>
      <c r="E2566" s="9" t="s">
        <v>17</v>
      </c>
      <c r="F2566" s="9" t="s">
        <v>11483</v>
      </c>
      <c r="G2566" s="6" t="s">
        <v>11484</v>
      </c>
      <c r="H2566" s="14" t="b">
        <v>0</v>
      </c>
      <c r="I2566" s="9" t="s">
        <v>11485</v>
      </c>
      <c r="J2566" s="10">
        <v>0.05755111</v>
      </c>
    </row>
    <row r="2567">
      <c r="A2567" s="6" t="s">
        <v>11486</v>
      </c>
      <c r="B2567" s="6" t="s">
        <v>3031</v>
      </c>
      <c r="C2567" s="7">
        <v>1.592365218E9</v>
      </c>
      <c r="D2567" s="8">
        <f t="shared" si="1"/>
        <v>43998.94465</v>
      </c>
      <c r="E2567" s="9" t="s">
        <v>23</v>
      </c>
      <c r="F2567" s="9" t="s">
        <v>11487</v>
      </c>
      <c r="G2567" s="6" t="s">
        <v>11488</v>
      </c>
      <c r="H2567" s="14" t="b">
        <v>0</v>
      </c>
      <c r="I2567" s="9" t="s">
        <v>11489</v>
      </c>
      <c r="J2567" s="10">
        <v>0.05742698</v>
      </c>
    </row>
    <row r="2568">
      <c r="A2568" s="6" t="s">
        <v>11490</v>
      </c>
      <c r="B2568" s="6" t="s">
        <v>1206</v>
      </c>
      <c r="C2568" s="7">
        <v>1.593527523E9</v>
      </c>
      <c r="D2568" s="8">
        <f t="shared" si="1"/>
        <v>44012.39726</v>
      </c>
      <c r="E2568" s="9" t="s">
        <v>111</v>
      </c>
      <c r="F2568" s="9" t="s">
        <v>11491</v>
      </c>
      <c r="G2568" s="6" t="s">
        <v>11492</v>
      </c>
      <c r="H2568" s="14" t="b">
        <v>0</v>
      </c>
      <c r="I2568" s="9" t="s">
        <v>11493</v>
      </c>
      <c r="J2568" s="10">
        <v>0.05732928</v>
      </c>
    </row>
    <row r="2569">
      <c r="A2569" s="6" t="s">
        <v>11494</v>
      </c>
      <c r="B2569" s="6" t="s">
        <v>5086</v>
      </c>
      <c r="C2569" s="7">
        <v>1.591193474E9</v>
      </c>
      <c r="D2569" s="8">
        <f t="shared" si="1"/>
        <v>43985.3828</v>
      </c>
      <c r="E2569" s="9" t="s">
        <v>23</v>
      </c>
      <c r="F2569" s="9" t="s">
        <v>11495</v>
      </c>
      <c r="G2569" s="6" t="s">
        <v>11496</v>
      </c>
      <c r="H2569" s="14" t="b">
        <v>0</v>
      </c>
      <c r="I2569" s="9" t="s">
        <v>11497</v>
      </c>
      <c r="J2569" s="10">
        <v>0.05723397</v>
      </c>
    </row>
    <row r="2570">
      <c r="A2570" s="6" t="s">
        <v>11498</v>
      </c>
      <c r="B2570" s="6" t="s">
        <v>5400</v>
      </c>
      <c r="C2570" s="7">
        <v>1.591112641E9</v>
      </c>
      <c r="D2570" s="8">
        <f t="shared" si="1"/>
        <v>43984.44723</v>
      </c>
      <c r="E2570" s="9" t="s">
        <v>17</v>
      </c>
      <c r="F2570" s="9" t="s">
        <v>11499</v>
      </c>
      <c r="G2570" s="6" t="s">
        <v>11500</v>
      </c>
      <c r="H2570" s="14" t="b">
        <v>0</v>
      </c>
      <c r="I2570" s="9" t="s">
        <v>11501</v>
      </c>
      <c r="J2570" s="10">
        <v>0.05704328</v>
      </c>
    </row>
    <row r="2571">
      <c r="A2571" s="6" t="s">
        <v>11502</v>
      </c>
      <c r="B2571" s="6" t="s">
        <v>8328</v>
      </c>
      <c r="C2571" s="7">
        <v>1.591996949E9</v>
      </c>
      <c r="D2571" s="8">
        <f t="shared" si="1"/>
        <v>43994.68228</v>
      </c>
      <c r="E2571" s="6" t="s">
        <v>32</v>
      </c>
      <c r="F2571" s="9" t="s">
        <v>11503</v>
      </c>
      <c r="G2571" s="6" t="s">
        <v>11504</v>
      </c>
      <c r="H2571" s="14" t="b">
        <v>1</v>
      </c>
      <c r="I2571" s="9" t="s">
        <v>11503</v>
      </c>
      <c r="J2571" s="10">
        <v>0.05690771</v>
      </c>
    </row>
    <row r="2572">
      <c r="A2572" s="6" t="s">
        <v>11505</v>
      </c>
      <c r="B2572" s="6" t="s">
        <v>930</v>
      </c>
      <c r="C2572" s="7">
        <v>1.592848774E9</v>
      </c>
      <c r="D2572" s="8">
        <f t="shared" si="1"/>
        <v>44004.54137</v>
      </c>
      <c r="E2572" s="9" t="s">
        <v>11506</v>
      </c>
      <c r="F2572" s="9" t="s">
        <v>11507</v>
      </c>
      <c r="G2572" s="6" t="s">
        <v>11508</v>
      </c>
      <c r="H2572" s="14" t="b">
        <v>0</v>
      </c>
      <c r="I2572" s="9" t="s">
        <v>11509</v>
      </c>
      <c r="J2572" s="10">
        <v>0.05686821</v>
      </c>
    </row>
    <row r="2573">
      <c r="A2573" s="6" t="s">
        <v>11510</v>
      </c>
      <c r="B2573" s="6" t="s">
        <v>2372</v>
      </c>
      <c r="C2573" s="7">
        <v>1.592997324E9</v>
      </c>
      <c r="D2573" s="8">
        <f t="shared" si="1"/>
        <v>44006.26069</v>
      </c>
      <c r="E2573" s="9" t="s">
        <v>23</v>
      </c>
      <c r="F2573" s="9" t="s">
        <v>11511</v>
      </c>
      <c r="G2573" s="6" t="s">
        <v>11512</v>
      </c>
      <c r="H2573" s="14" t="b">
        <v>0</v>
      </c>
      <c r="I2573" s="9" t="s">
        <v>11513</v>
      </c>
      <c r="J2573" s="10">
        <v>0.05675521</v>
      </c>
    </row>
    <row r="2574">
      <c r="A2574" s="6" t="s">
        <v>11514</v>
      </c>
      <c r="B2574" s="6" t="s">
        <v>987</v>
      </c>
      <c r="C2574" s="7">
        <v>1.59330266E9</v>
      </c>
      <c r="D2574" s="8">
        <f t="shared" si="1"/>
        <v>44009.79468</v>
      </c>
      <c r="E2574" s="9" t="s">
        <v>97</v>
      </c>
      <c r="F2574" s="9" t="s">
        <v>11515</v>
      </c>
      <c r="G2574" s="6" t="s">
        <v>11516</v>
      </c>
      <c r="H2574" s="14" t="b">
        <v>0</v>
      </c>
      <c r="I2574" s="9" t="s">
        <v>11515</v>
      </c>
      <c r="J2574" s="10">
        <v>0.05671602</v>
      </c>
    </row>
    <row r="2575">
      <c r="A2575" s="6" t="s">
        <v>11517</v>
      </c>
      <c r="B2575" s="6" t="s">
        <v>991</v>
      </c>
      <c r="C2575" s="7">
        <v>1.593365208E9</v>
      </c>
      <c r="D2575" s="8">
        <f t="shared" si="1"/>
        <v>44010.51861</v>
      </c>
      <c r="E2575" s="9" t="s">
        <v>97</v>
      </c>
      <c r="F2575" s="9" t="s">
        <v>11518</v>
      </c>
      <c r="G2575" s="6" t="s">
        <v>11519</v>
      </c>
      <c r="H2575" s="14" t="b">
        <v>0</v>
      </c>
      <c r="I2575" s="9" t="s">
        <v>11520</v>
      </c>
      <c r="J2575" s="10">
        <v>0.05668518</v>
      </c>
    </row>
    <row r="2576">
      <c r="A2576" s="6" t="s">
        <v>11521</v>
      </c>
      <c r="B2576" s="6" t="s">
        <v>1007</v>
      </c>
      <c r="C2576" s="7">
        <v>1.591674897E9</v>
      </c>
      <c r="D2576" s="8">
        <f t="shared" si="1"/>
        <v>43990.95483</v>
      </c>
      <c r="E2576" s="9" t="s">
        <v>17</v>
      </c>
      <c r="F2576" s="9" t="s">
        <v>11522</v>
      </c>
      <c r="G2576" s="6" t="s">
        <v>11523</v>
      </c>
      <c r="H2576" s="14" t="b">
        <v>0</v>
      </c>
      <c r="I2576" s="9" t="s">
        <v>11524</v>
      </c>
      <c r="J2576" s="10">
        <v>0.05657728</v>
      </c>
    </row>
    <row r="2577">
      <c r="A2577" s="6" t="s">
        <v>11525</v>
      </c>
      <c r="B2577" s="6" t="s">
        <v>1522</v>
      </c>
      <c r="C2577" s="7">
        <v>1.592432218E9</v>
      </c>
      <c r="D2577" s="8">
        <f t="shared" si="1"/>
        <v>43999.72012</v>
      </c>
      <c r="E2577" s="9" t="s">
        <v>97</v>
      </c>
      <c r="F2577" s="9" t="s">
        <v>11526</v>
      </c>
      <c r="G2577" s="6" t="s">
        <v>11527</v>
      </c>
      <c r="H2577" s="14" t="b">
        <v>0</v>
      </c>
      <c r="I2577" s="9" t="s">
        <v>11528</v>
      </c>
      <c r="J2577" s="10">
        <v>0.05630682</v>
      </c>
    </row>
    <row r="2578">
      <c r="A2578" s="6" t="s">
        <v>11529</v>
      </c>
      <c r="B2578" s="6" t="s">
        <v>1072</v>
      </c>
      <c r="C2578" s="7">
        <v>1.592150902E9</v>
      </c>
      <c r="D2578" s="8">
        <f t="shared" si="1"/>
        <v>43996.46414</v>
      </c>
      <c r="E2578" s="9" t="s">
        <v>23</v>
      </c>
      <c r="F2578" s="9" t="s">
        <v>11530</v>
      </c>
      <c r="G2578" s="6" t="s">
        <v>11531</v>
      </c>
      <c r="H2578" s="14" t="b">
        <v>0</v>
      </c>
      <c r="I2578" s="9" t="s">
        <v>11530</v>
      </c>
      <c r="J2578" s="10">
        <v>0.05630017</v>
      </c>
    </row>
    <row r="2579">
      <c r="A2579" s="6" t="s">
        <v>11532</v>
      </c>
      <c r="B2579" s="6" t="s">
        <v>1148</v>
      </c>
      <c r="C2579" s="7">
        <v>1.593022799E9</v>
      </c>
      <c r="D2579" s="8">
        <f t="shared" si="1"/>
        <v>44006.55554</v>
      </c>
      <c r="E2579" s="9" t="s">
        <v>23</v>
      </c>
      <c r="F2579" s="9" t="s">
        <v>11533</v>
      </c>
      <c r="G2579" s="6" t="s">
        <v>11534</v>
      </c>
      <c r="H2579" s="14" t="b">
        <v>0</v>
      </c>
      <c r="I2579" s="9" t="s">
        <v>11535</v>
      </c>
      <c r="J2579" s="10">
        <v>0.05627111</v>
      </c>
    </row>
    <row r="2580">
      <c r="A2580" s="6" t="s">
        <v>11536</v>
      </c>
      <c r="B2580" s="6" t="s">
        <v>872</v>
      </c>
      <c r="C2580" s="7">
        <v>1.591543043E9</v>
      </c>
      <c r="D2580" s="8">
        <f t="shared" si="1"/>
        <v>43989.42874</v>
      </c>
      <c r="E2580" s="9" t="s">
        <v>23</v>
      </c>
      <c r="F2580" s="9" t="s">
        <v>11537</v>
      </c>
      <c r="G2580" s="6" t="s">
        <v>11538</v>
      </c>
      <c r="H2580" s="14" t="b">
        <v>0</v>
      </c>
      <c r="I2580" s="9" t="s">
        <v>11539</v>
      </c>
      <c r="J2580" s="10">
        <v>0.05618848</v>
      </c>
    </row>
    <row r="2581">
      <c r="A2581" s="6" t="s">
        <v>11540</v>
      </c>
      <c r="B2581" s="6" t="s">
        <v>987</v>
      </c>
      <c r="C2581" s="7">
        <v>1.59293092E9</v>
      </c>
      <c r="D2581" s="8">
        <f t="shared" si="1"/>
        <v>44005.49213</v>
      </c>
      <c r="E2581" s="9" t="s">
        <v>23</v>
      </c>
      <c r="F2581" s="9" t="s">
        <v>11541</v>
      </c>
      <c r="G2581" s="6" t="s">
        <v>11542</v>
      </c>
      <c r="H2581" s="14" t="b">
        <v>0</v>
      </c>
      <c r="I2581" s="9" t="s">
        <v>11543</v>
      </c>
      <c r="J2581" s="10">
        <v>0.05618369</v>
      </c>
    </row>
    <row r="2582">
      <c r="A2582" s="9" t="s">
        <v>11544</v>
      </c>
      <c r="B2582" s="6" t="s">
        <v>7424</v>
      </c>
      <c r="C2582" s="7">
        <v>1.591474117E9</v>
      </c>
      <c r="D2582" s="8">
        <f t="shared" si="1"/>
        <v>43988.63098</v>
      </c>
      <c r="E2582" s="9" t="s">
        <v>23</v>
      </c>
      <c r="F2582" s="9" t="s">
        <v>11545</v>
      </c>
      <c r="G2582" s="6" t="s">
        <v>11546</v>
      </c>
      <c r="H2582" s="14" t="b">
        <v>0</v>
      </c>
      <c r="I2582" s="9" t="s">
        <v>11547</v>
      </c>
      <c r="J2582" s="10">
        <v>0.05613847</v>
      </c>
    </row>
    <row r="2583">
      <c r="A2583" s="6" t="s">
        <v>11548</v>
      </c>
      <c r="B2583" s="6" t="s">
        <v>11549</v>
      </c>
      <c r="C2583" s="7">
        <v>1.593242304E9</v>
      </c>
      <c r="D2583" s="8">
        <f t="shared" si="1"/>
        <v>44009.09611</v>
      </c>
      <c r="E2583" s="9" t="s">
        <v>111</v>
      </c>
      <c r="F2583" s="9" t="s">
        <v>11550</v>
      </c>
      <c r="G2583" s="6" t="s">
        <v>11551</v>
      </c>
      <c r="H2583" s="14" t="b">
        <v>0</v>
      </c>
      <c r="I2583" s="9" t="s">
        <v>11550</v>
      </c>
      <c r="J2583" s="10">
        <v>0.05611034</v>
      </c>
    </row>
    <row r="2584">
      <c r="A2584" s="6" t="s">
        <v>11552</v>
      </c>
      <c r="B2584" s="6" t="s">
        <v>1128</v>
      </c>
      <c r="C2584" s="7">
        <v>1.591640094E9</v>
      </c>
      <c r="D2584" s="8">
        <f t="shared" si="1"/>
        <v>43990.55201</v>
      </c>
      <c r="E2584" s="9" t="s">
        <v>11553</v>
      </c>
      <c r="F2584" s="9" t="s">
        <v>11554</v>
      </c>
      <c r="G2584" s="6" t="s">
        <v>11555</v>
      </c>
      <c r="H2584" s="14" t="b">
        <v>0</v>
      </c>
      <c r="I2584" s="9" t="s">
        <v>11556</v>
      </c>
      <c r="J2584" s="10">
        <v>0.056073</v>
      </c>
    </row>
    <row r="2585">
      <c r="A2585" s="6" t="s">
        <v>11557</v>
      </c>
      <c r="B2585" s="6" t="s">
        <v>4258</v>
      </c>
      <c r="C2585" s="7">
        <v>1.591239758E9</v>
      </c>
      <c r="D2585" s="8">
        <f t="shared" si="1"/>
        <v>43985.9185</v>
      </c>
      <c r="E2585" s="9" t="s">
        <v>23</v>
      </c>
      <c r="F2585" s="9" t="s">
        <v>11558</v>
      </c>
      <c r="G2585" s="6" t="s">
        <v>11559</v>
      </c>
      <c r="H2585" s="14" t="b">
        <v>0</v>
      </c>
      <c r="I2585" s="9" t="s">
        <v>11560</v>
      </c>
      <c r="J2585" s="10">
        <v>0.05604928</v>
      </c>
    </row>
    <row r="2586">
      <c r="A2586" s="6" t="s">
        <v>11561</v>
      </c>
      <c r="B2586" s="6" t="s">
        <v>872</v>
      </c>
      <c r="C2586" s="7">
        <v>1.592694387E9</v>
      </c>
      <c r="D2586" s="8">
        <f t="shared" si="1"/>
        <v>44002.75448</v>
      </c>
      <c r="E2586" s="9" t="s">
        <v>23</v>
      </c>
      <c r="F2586" s="9" t="s">
        <v>11562</v>
      </c>
      <c r="G2586" s="6" t="s">
        <v>11563</v>
      </c>
      <c r="H2586" s="14" t="b">
        <v>0</v>
      </c>
      <c r="I2586" s="9" t="s">
        <v>11564</v>
      </c>
      <c r="J2586" s="10">
        <v>0.05603157</v>
      </c>
    </row>
    <row r="2587">
      <c r="A2587" s="6" t="s">
        <v>11565</v>
      </c>
      <c r="B2587" s="6" t="s">
        <v>1463</v>
      </c>
      <c r="C2587" s="7">
        <v>1.591212781E9</v>
      </c>
      <c r="D2587" s="8">
        <f t="shared" si="1"/>
        <v>43985.60626</v>
      </c>
      <c r="E2587" s="9" t="s">
        <v>1857</v>
      </c>
      <c r="F2587" s="9" t="s">
        <v>11566</v>
      </c>
      <c r="G2587" s="6" t="s">
        <v>11567</v>
      </c>
      <c r="H2587" s="14" t="b">
        <v>0</v>
      </c>
      <c r="I2587" s="9" t="s">
        <v>11568</v>
      </c>
      <c r="J2587" s="10">
        <v>0.05596649</v>
      </c>
    </row>
    <row r="2588">
      <c r="A2588" s="6" t="s">
        <v>11569</v>
      </c>
      <c r="B2588" s="6" t="s">
        <v>2093</v>
      </c>
      <c r="C2588" s="7">
        <v>1.592275202E9</v>
      </c>
      <c r="D2588" s="8">
        <f t="shared" si="1"/>
        <v>43997.9028</v>
      </c>
      <c r="E2588" s="9" t="s">
        <v>11570</v>
      </c>
      <c r="F2588" s="9" t="s">
        <v>11571</v>
      </c>
      <c r="G2588" s="6" t="s">
        <v>11572</v>
      </c>
      <c r="H2588" s="14" t="b">
        <v>0</v>
      </c>
      <c r="I2588" s="9" t="s">
        <v>11573</v>
      </c>
      <c r="J2588" s="10">
        <v>0.05592939</v>
      </c>
    </row>
    <row r="2589">
      <c r="A2589" s="6" t="s">
        <v>11574</v>
      </c>
      <c r="B2589" s="6" t="s">
        <v>857</v>
      </c>
      <c r="C2589" s="7">
        <v>1.59110941E9</v>
      </c>
      <c r="D2589" s="8">
        <f t="shared" si="1"/>
        <v>43984.40984</v>
      </c>
      <c r="E2589" s="9" t="s">
        <v>23</v>
      </c>
      <c r="F2589" s="9" t="s">
        <v>11575</v>
      </c>
      <c r="G2589" s="6" t="s">
        <v>11576</v>
      </c>
      <c r="H2589" s="14" t="b">
        <v>0</v>
      </c>
      <c r="I2589" s="9" t="s">
        <v>11577</v>
      </c>
      <c r="J2589" s="10">
        <v>0.05591757</v>
      </c>
    </row>
    <row r="2590">
      <c r="A2590" s="6" t="s">
        <v>11578</v>
      </c>
      <c r="B2590" s="6" t="s">
        <v>890</v>
      </c>
      <c r="C2590" s="7">
        <v>1.591303977E9</v>
      </c>
      <c r="D2590" s="8">
        <f t="shared" si="1"/>
        <v>43986.66177</v>
      </c>
      <c r="E2590" s="9" t="s">
        <v>23</v>
      </c>
      <c r="F2590" s="9" t="s">
        <v>11579</v>
      </c>
      <c r="G2590" s="6" t="s">
        <v>11580</v>
      </c>
      <c r="H2590" s="14" t="b">
        <v>0</v>
      </c>
      <c r="I2590" s="9" t="s">
        <v>11581</v>
      </c>
      <c r="J2590" s="10">
        <v>0.05589345</v>
      </c>
    </row>
    <row r="2591">
      <c r="A2591" s="6" t="s">
        <v>11582</v>
      </c>
      <c r="B2591" s="6" t="s">
        <v>930</v>
      </c>
      <c r="C2591" s="7">
        <v>1.593454566E9</v>
      </c>
      <c r="D2591" s="8">
        <f t="shared" si="1"/>
        <v>44011.55285</v>
      </c>
      <c r="E2591" s="9" t="s">
        <v>173</v>
      </c>
      <c r="F2591" s="9" t="s">
        <v>11583</v>
      </c>
      <c r="G2591" s="6" t="s">
        <v>11584</v>
      </c>
      <c r="H2591" s="14" t="b">
        <v>0</v>
      </c>
      <c r="I2591" s="9" t="s">
        <v>11585</v>
      </c>
      <c r="J2591" s="10">
        <v>0.05586091</v>
      </c>
    </row>
    <row r="2592">
      <c r="A2592" s="6" t="s">
        <v>11586</v>
      </c>
      <c r="B2592" s="6" t="s">
        <v>8436</v>
      </c>
      <c r="C2592" s="7">
        <v>1.592609142E9</v>
      </c>
      <c r="D2592" s="8">
        <f t="shared" si="1"/>
        <v>44001.76785</v>
      </c>
      <c r="E2592" s="9" t="s">
        <v>23</v>
      </c>
      <c r="F2592" s="9" t="s">
        <v>11587</v>
      </c>
      <c r="G2592" s="6" t="s">
        <v>11588</v>
      </c>
      <c r="H2592" s="14" t="b">
        <v>0</v>
      </c>
      <c r="I2592" s="9" t="s">
        <v>11589</v>
      </c>
      <c r="J2592" s="10">
        <v>0.05563876</v>
      </c>
    </row>
    <row r="2593">
      <c r="A2593" s="6" t="s">
        <v>11590</v>
      </c>
      <c r="B2593" s="6" t="s">
        <v>11591</v>
      </c>
      <c r="C2593" s="7">
        <v>1.593542589E9</v>
      </c>
      <c r="D2593" s="8">
        <f t="shared" si="1"/>
        <v>44012.57163</v>
      </c>
      <c r="E2593" s="6" t="s">
        <v>32</v>
      </c>
      <c r="F2593" s="9" t="s">
        <v>11592</v>
      </c>
      <c r="G2593" s="6" t="s">
        <v>11593</v>
      </c>
      <c r="H2593" s="14" t="b">
        <v>1</v>
      </c>
      <c r="I2593" s="11"/>
      <c r="J2593" s="10">
        <v>0.05563443</v>
      </c>
    </row>
    <row r="2594">
      <c r="A2594" s="6" t="s">
        <v>11594</v>
      </c>
      <c r="B2594" s="6" t="s">
        <v>11595</v>
      </c>
      <c r="C2594" s="7">
        <v>1.591942134E9</v>
      </c>
      <c r="D2594" s="8">
        <f t="shared" si="1"/>
        <v>43994.04785</v>
      </c>
      <c r="E2594" s="6" t="s">
        <v>32</v>
      </c>
      <c r="F2594" s="9" t="s">
        <v>11596</v>
      </c>
      <c r="G2594" s="6" t="s">
        <v>11597</v>
      </c>
      <c r="H2594" s="14" t="b">
        <v>1</v>
      </c>
      <c r="I2594" s="9" t="s">
        <v>11596</v>
      </c>
      <c r="J2594" s="10">
        <v>0.05549646</v>
      </c>
    </row>
    <row r="2595">
      <c r="A2595" s="6" t="s">
        <v>11598</v>
      </c>
      <c r="B2595" s="6" t="s">
        <v>1002</v>
      </c>
      <c r="C2595" s="7">
        <v>1.592140692E9</v>
      </c>
      <c r="D2595" s="8">
        <f t="shared" si="1"/>
        <v>43996.34597</v>
      </c>
      <c r="E2595" s="9" t="s">
        <v>23</v>
      </c>
      <c r="F2595" s="9" t="s">
        <v>11599</v>
      </c>
      <c r="G2595" s="6" t="s">
        <v>11600</v>
      </c>
      <c r="H2595" s="14" t="b">
        <v>0</v>
      </c>
      <c r="I2595" s="9" t="s">
        <v>11599</v>
      </c>
      <c r="J2595" s="10">
        <v>0.05548224</v>
      </c>
    </row>
    <row r="2596">
      <c r="A2596" s="6" t="s">
        <v>11601</v>
      </c>
      <c r="B2596" s="6" t="s">
        <v>8208</v>
      </c>
      <c r="C2596" s="7">
        <v>1.593461373E9</v>
      </c>
      <c r="D2596" s="8">
        <f t="shared" si="1"/>
        <v>44011.63163</v>
      </c>
      <c r="E2596" s="9" t="s">
        <v>23</v>
      </c>
      <c r="F2596" s="9" t="s">
        <v>11602</v>
      </c>
      <c r="G2596" s="6" t="s">
        <v>11603</v>
      </c>
      <c r="H2596" s="14" t="b">
        <v>0</v>
      </c>
      <c r="I2596" s="9" t="s">
        <v>11604</v>
      </c>
      <c r="J2596" s="10">
        <v>0.05543339</v>
      </c>
    </row>
    <row r="2597">
      <c r="A2597" s="5" t="s">
        <v>11605</v>
      </c>
      <c r="B2597" s="6" t="s">
        <v>987</v>
      </c>
      <c r="C2597" s="7">
        <v>1.592740622E9</v>
      </c>
      <c r="D2597" s="8">
        <f t="shared" si="1"/>
        <v>44003.28961</v>
      </c>
      <c r="E2597" s="9" t="s">
        <v>111</v>
      </c>
      <c r="F2597" s="9" t="s">
        <v>11606</v>
      </c>
      <c r="G2597" s="6" t="s">
        <v>11607</v>
      </c>
      <c r="H2597" s="14" t="b">
        <v>0</v>
      </c>
      <c r="I2597" s="9" t="s">
        <v>11608</v>
      </c>
      <c r="J2597" s="10">
        <v>0.05513001</v>
      </c>
    </row>
    <row r="2598">
      <c r="A2598" s="6" t="s">
        <v>11609</v>
      </c>
      <c r="B2598" s="6" t="s">
        <v>930</v>
      </c>
      <c r="C2598" s="7">
        <v>1.590993171E9</v>
      </c>
      <c r="D2598" s="8">
        <f t="shared" si="1"/>
        <v>43983.06448</v>
      </c>
      <c r="E2598" s="9" t="s">
        <v>348</v>
      </c>
      <c r="F2598" s="9" t="s">
        <v>11610</v>
      </c>
      <c r="G2598" s="6" t="s">
        <v>11611</v>
      </c>
      <c r="H2598" s="14" t="b">
        <v>0</v>
      </c>
      <c r="I2598" s="9" t="s">
        <v>11612</v>
      </c>
      <c r="J2598" s="10">
        <v>0.0549302</v>
      </c>
    </row>
    <row r="2599">
      <c r="A2599" s="6" t="s">
        <v>11613</v>
      </c>
      <c r="B2599" s="6" t="s">
        <v>1595</v>
      </c>
      <c r="C2599" s="7">
        <v>1.591546353E9</v>
      </c>
      <c r="D2599" s="8">
        <f t="shared" si="1"/>
        <v>43989.46705</v>
      </c>
      <c r="E2599" s="9" t="s">
        <v>23</v>
      </c>
      <c r="F2599" s="9" t="s">
        <v>11614</v>
      </c>
      <c r="G2599" s="6" t="s">
        <v>11615</v>
      </c>
      <c r="H2599" s="14" t="b">
        <v>0</v>
      </c>
      <c r="I2599" s="9" t="s">
        <v>11616</v>
      </c>
      <c r="J2599" s="10">
        <v>0.05488583</v>
      </c>
    </row>
    <row r="2600">
      <c r="A2600" s="6" t="s">
        <v>11617</v>
      </c>
      <c r="B2600" s="6" t="s">
        <v>1148</v>
      </c>
      <c r="C2600" s="7">
        <v>1.592758475E9</v>
      </c>
      <c r="D2600" s="8">
        <f t="shared" si="1"/>
        <v>44003.49624</v>
      </c>
      <c r="E2600" s="9" t="s">
        <v>23</v>
      </c>
      <c r="F2600" s="9" t="s">
        <v>11618</v>
      </c>
      <c r="G2600" s="6" t="s">
        <v>11619</v>
      </c>
      <c r="H2600" s="14" t="b">
        <v>0</v>
      </c>
      <c r="I2600" s="9" t="s">
        <v>11620</v>
      </c>
      <c r="J2600" s="10">
        <v>0.05483057</v>
      </c>
    </row>
    <row r="2601">
      <c r="A2601" s="6" t="s">
        <v>11621</v>
      </c>
      <c r="B2601" s="6" t="s">
        <v>1522</v>
      </c>
      <c r="C2601" s="7">
        <v>1.592942219E9</v>
      </c>
      <c r="D2601" s="8">
        <f t="shared" si="1"/>
        <v>44005.62291</v>
      </c>
      <c r="E2601" s="9" t="s">
        <v>12</v>
      </c>
      <c r="F2601" s="9" t="s">
        <v>11622</v>
      </c>
      <c r="G2601" s="6" t="s">
        <v>11623</v>
      </c>
      <c r="H2601" s="14" t="b">
        <v>0</v>
      </c>
      <c r="I2601" s="9" t="s">
        <v>11624</v>
      </c>
      <c r="J2601" s="10">
        <v>0.0546708</v>
      </c>
    </row>
    <row r="2602">
      <c r="A2602" s="6" t="s">
        <v>11625</v>
      </c>
      <c r="B2602" s="6" t="s">
        <v>987</v>
      </c>
      <c r="C2602" s="7">
        <v>1.592740688E9</v>
      </c>
      <c r="D2602" s="8">
        <f t="shared" si="1"/>
        <v>44003.29037</v>
      </c>
      <c r="E2602" s="9" t="s">
        <v>111</v>
      </c>
      <c r="F2602" s="9" t="s">
        <v>11626</v>
      </c>
      <c r="G2602" s="6" t="s">
        <v>11627</v>
      </c>
      <c r="H2602" s="14" t="b">
        <v>0</v>
      </c>
      <c r="I2602" s="9" t="s">
        <v>11608</v>
      </c>
      <c r="J2602" s="10">
        <v>0.05464545</v>
      </c>
    </row>
    <row r="2603">
      <c r="A2603" s="6" t="s">
        <v>11628</v>
      </c>
      <c r="B2603" s="6" t="s">
        <v>2122</v>
      </c>
      <c r="C2603" s="7">
        <v>1.593492984E9</v>
      </c>
      <c r="D2603" s="8">
        <f t="shared" si="1"/>
        <v>44011.9975</v>
      </c>
      <c r="E2603" s="9" t="s">
        <v>12</v>
      </c>
      <c r="F2603" s="9" t="s">
        <v>11629</v>
      </c>
      <c r="G2603" s="6" t="s">
        <v>11630</v>
      </c>
      <c r="H2603" s="14" t="b">
        <v>0</v>
      </c>
      <c r="I2603" s="9" t="s">
        <v>11631</v>
      </c>
      <c r="J2603" s="10">
        <v>0.05462249</v>
      </c>
    </row>
    <row r="2604">
      <c r="A2604" s="6" t="s">
        <v>11632</v>
      </c>
      <c r="B2604" s="6" t="s">
        <v>1595</v>
      </c>
      <c r="C2604" s="7">
        <v>1.592203439E9</v>
      </c>
      <c r="D2604" s="8">
        <f t="shared" si="1"/>
        <v>43997.07221</v>
      </c>
      <c r="E2604" s="9" t="s">
        <v>111</v>
      </c>
      <c r="F2604" s="9" t="s">
        <v>11633</v>
      </c>
      <c r="G2604" s="6" t="s">
        <v>11634</v>
      </c>
      <c r="H2604" s="14" t="b">
        <v>0</v>
      </c>
      <c r="I2604" s="9" t="s">
        <v>11635</v>
      </c>
      <c r="J2604" s="10">
        <v>0.05459404</v>
      </c>
    </row>
    <row r="2605">
      <c r="A2605" s="6" t="s">
        <v>11636</v>
      </c>
      <c r="B2605" s="6" t="s">
        <v>5737</v>
      </c>
      <c r="C2605" s="7">
        <v>1.591678341E9</v>
      </c>
      <c r="D2605" s="8">
        <f t="shared" si="1"/>
        <v>43990.99469</v>
      </c>
      <c r="E2605" s="9" t="s">
        <v>23</v>
      </c>
      <c r="F2605" s="9" t="s">
        <v>11637</v>
      </c>
      <c r="G2605" s="6" t="s">
        <v>11638</v>
      </c>
      <c r="H2605" s="14" t="b">
        <v>0</v>
      </c>
      <c r="I2605" s="9" t="s">
        <v>11639</v>
      </c>
      <c r="J2605" s="10">
        <v>0.05453005</v>
      </c>
    </row>
    <row r="2606">
      <c r="A2606" s="6" t="s">
        <v>11640</v>
      </c>
      <c r="B2606" s="6" t="s">
        <v>1067</v>
      </c>
      <c r="C2606" s="7">
        <v>1.592614461E9</v>
      </c>
      <c r="D2606" s="8">
        <f t="shared" si="1"/>
        <v>44001.82941</v>
      </c>
      <c r="E2606" s="9" t="s">
        <v>23</v>
      </c>
      <c r="F2606" s="9" t="s">
        <v>11641</v>
      </c>
      <c r="G2606" s="6" t="s">
        <v>11642</v>
      </c>
      <c r="H2606" s="14" t="b">
        <v>0</v>
      </c>
      <c r="I2606" s="9" t="s">
        <v>11643</v>
      </c>
      <c r="J2606" s="10">
        <v>0.05448205</v>
      </c>
    </row>
    <row r="2607">
      <c r="A2607" s="6" t="s">
        <v>11644</v>
      </c>
      <c r="B2607" s="6" t="s">
        <v>3070</v>
      </c>
      <c r="C2607" s="7">
        <v>1.591314612E9</v>
      </c>
      <c r="D2607" s="8">
        <f t="shared" si="1"/>
        <v>43986.78486</v>
      </c>
      <c r="E2607" s="9" t="s">
        <v>111</v>
      </c>
      <c r="F2607" s="9" t="s">
        <v>11645</v>
      </c>
      <c r="G2607" s="6" t="s">
        <v>11646</v>
      </c>
      <c r="H2607" s="14" t="b">
        <v>0</v>
      </c>
      <c r="I2607" s="9" t="s">
        <v>11647</v>
      </c>
      <c r="J2607" s="10">
        <v>0.05443559</v>
      </c>
    </row>
    <row r="2608">
      <c r="A2608" s="6" t="s">
        <v>11648</v>
      </c>
      <c r="B2608" s="6" t="s">
        <v>1148</v>
      </c>
      <c r="C2608" s="7">
        <v>1.591981152E9</v>
      </c>
      <c r="D2608" s="8">
        <f t="shared" si="1"/>
        <v>43994.49944</v>
      </c>
      <c r="E2608" s="9" t="s">
        <v>12</v>
      </c>
      <c r="F2608" s="9" t="s">
        <v>11649</v>
      </c>
      <c r="G2608" s="6" t="s">
        <v>11650</v>
      </c>
      <c r="H2608" s="14" t="b">
        <v>0</v>
      </c>
      <c r="I2608" s="9" t="s">
        <v>11649</v>
      </c>
      <c r="J2608" s="10">
        <v>0.05421538</v>
      </c>
    </row>
    <row r="2609">
      <c r="A2609" s="6" t="s">
        <v>11651</v>
      </c>
      <c r="B2609" s="6" t="s">
        <v>11652</v>
      </c>
      <c r="C2609" s="7">
        <v>1.591113998E9</v>
      </c>
      <c r="D2609" s="8">
        <f t="shared" si="1"/>
        <v>43984.46294</v>
      </c>
      <c r="E2609" s="6" t="s">
        <v>32</v>
      </c>
      <c r="F2609" s="9" t="s">
        <v>11653</v>
      </c>
      <c r="G2609" s="6" t="s">
        <v>11654</v>
      </c>
      <c r="H2609" s="14" t="b">
        <v>1</v>
      </c>
      <c r="I2609" s="9" t="s">
        <v>11653</v>
      </c>
      <c r="J2609" s="10">
        <v>0.05419683</v>
      </c>
    </row>
    <row r="2610">
      <c r="A2610" s="6" t="s">
        <v>11655</v>
      </c>
      <c r="B2610" s="6" t="s">
        <v>11656</v>
      </c>
      <c r="C2610" s="7">
        <v>1.592276462E9</v>
      </c>
      <c r="D2610" s="8">
        <f t="shared" si="1"/>
        <v>43997.91738</v>
      </c>
      <c r="E2610" s="9" t="s">
        <v>1605</v>
      </c>
      <c r="F2610" s="9" t="s">
        <v>11657</v>
      </c>
      <c r="G2610" s="6" t="s">
        <v>11658</v>
      </c>
      <c r="H2610" s="14" t="b">
        <v>0</v>
      </c>
      <c r="I2610" s="9" t="s">
        <v>11659</v>
      </c>
      <c r="J2610" s="10">
        <v>0.05414751</v>
      </c>
    </row>
    <row r="2611">
      <c r="A2611" s="6" t="s">
        <v>11660</v>
      </c>
      <c r="B2611" s="6" t="s">
        <v>5301</v>
      </c>
      <c r="C2611" s="7">
        <v>1.592498928E9</v>
      </c>
      <c r="D2611" s="8">
        <f t="shared" si="1"/>
        <v>44000.49222</v>
      </c>
      <c r="E2611" s="9" t="s">
        <v>23</v>
      </c>
      <c r="F2611" s="9" t="s">
        <v>11661</v>
      </c>
      <c r="G2611" s="6" t="s">
        <v>11662</v>
      </c>
      <c r="H2611" s="14" t="b">
        <v>0</v>
      </c>
      <c r="I2611" s="9" t="s">
        <v>11663</v>
      </c>
      <c r="J2611" s="10">
        <v>0.05414141</v>
      </c>
    </row>
    <row r="2612">
      <c r="A2612" s="6" t="s">
        <v>11664</v>
      </c>
      <c r="B2612" s="6" t="s">
        <v>8208</v>
      </c>
      <c r="C2612" s="7">
        <v>1.59348463E9</v>
      </c>
      <c r="D2612" s="8">
        <f t="shared" si="1"/>
        <v>44011.90081</v>
      </c>
      <c r="E2612" s="6" t="s">
        <v>32</v>
      </c>
      <c r="F2612" s="9" t="s">
        <v>11665</v>
      </c>
      <c r="G2612" s="6" t="s">
        <v>11666</v>
      </c>
      <c r="H2612" s="14" t="b">
        <v>1</v>
      </c>
      <c r="I2612" s="9" t="s">
        <v>11665</v>
      </c>
      <c r="J2612" s="10">
        <v>0.05405878</v>
      </c>
    </row>
    <row r="2613">
      <c r="A2613" s="6" t="s">
        <v>11667</v>
      </c>
      <c r="B2613" s="6" t="s">
        <v>1522</v>
      </c>
      <c r="C2613" s="7">
        <v>1.593128047E9</v>
      </c>
      <c r="D2613" s="8">
        <f t="shared" si="1"/>
        <v>44007.77369</v>
      </c>
      <c r="E2613" s="9" t="s">
        <v>12</v>
      </c>
      <c r="F2613" s="9" t="s">
        <v>11668</v>
      </c>
      <c r="G2613" s="6" t="s">
        <v>11669</v>
      </c>
      <c r="H2613" s="14" t="b">
        <v>0</v>
      </c>
      <c r="I2613" s="9" t="s">
        <v>11670</v>
      </c>
      <c r="J2613" s="10">
        <v>0.05403119</v>
      </c>
    </row>
    <row r="2614">
      <c r="A2614" s="6" t="s">
        <v>11671</v>
      </c>
      <c r="B2614" s="6" t="s">
        <v>930</v>
      </c>
      <c r="C2614" s="7">
        <v>1.592012049E9</v>
      </c>
      <c r="D2614" s="8">
        <f t="shared" si="1"/>
        <v>43994.85705</v>
      </c>
      <c r="E2614" s="9" t="s">
        <v>97</v>
      </c>
      <c r="F2614" s="9" t="s">
        <v>11672</v>
      </c>
      <c r="G2614" s="6" t="s">
        <v>11673</v>
      </c>
      <c r="H2614" s="14" t="b">
        <v>0</v>
      </c>
      <c r="I2614" s="9" t="s">
        <v>11672</v>
      </c>
      <c r="J2614" s="10">
        <v>0.05399733</v>
      </c>
    </row>
    <row r="2615">
      <c r="A2615" s="6" t="s">
        <v>11674</v>
      </c>
      <c r="B2615" s="6" t="s">
        <v>2245</v>
      </c>
      <c r="C2615" s="7">
        <v>1.591728841E9</v>
      </c>
      <c r="D2615" s="8">
        <f t="shared" si="1"/>
        <v>43991.57918</v>
      </c>
      <c r="E2615" s="6" t="s">
        <v>1469</v>
      </c>
      <c r="F2615" s="9" t="s">
        <v>11675</v>
      </c>
      <c r="G2615" s="6" t="s">
        <v>11676</v>
      </c>
      <c r="H2615" s="14" t="b">
        <v>0</v>
      </c>
      <c r="I2615" s="9" t="s">
        <v>11677</v>
      </c>
      <c r="J2615" s="10">
        <v>0.05375888</v>
      </c>
    </row>
    <row r="2616">
      <c r="A2616" s="5" t="s">
        <v>11678</v>
      </c>
      <c r="B2616" s="6" t="s">
        <v>930</v>
      </c>
      <c r="C2616" s="7">
        <v>1.591901261E9</v>
      </c>
      <c r="D2616" s="8">
        <f t="shared" si="1"/>
        <v>43993.57478</v>
      </c>
      <c r="E2616" s="9" t="s">
        <v>348</v>
      </c>
      <c r="F2616" s="9" t="s">
        <v>11679</v>
      </c>
      <c r="G2616" s="6" t="s">
        <v>11680</v>
      </c>
      <c r="H2616" s="14" t="b">
        <v>0</v>
      </c>
      <c r="I2616" s="9" t="s">
        <v>11681</v>
      </c>
      <c r="J2616" s="10">
        <v>0.05374674</v>
      </c>
    </row>
    <row r="2617">
      <c r="A2617" s="6" t="s">
        <v>11682</v>
      </c>
      <c r="B2617" s="6" t="s">
        <v>2636</v>
      </c>
      <c r="C2617" s="7">
        <v>1.591427429E9</v>
      </c>
      <c r="D2617" s="8">
        <f t="shared" si="1"/>
        <v>43988.09061</v>
      </c>
      <c r="E2617" s="9" t="s">
        <v>23</v>
      </c>
      <c r="F2617" s="9" t="s">
        <v>11683</v>
      </c>
      <c r="G2617" s="6" t="s">
        <v>11684</v>
      </c>
      <c r="H2617" s="14" t="b">
        <v>0</v>
      </c>
      <c r="I2617" s="9" t="s">
        <v>11685</v>
      </c>
      <c r="J2617" s="10">
        <v>0.05370052</v>
      </c>
    </row>
    <row r="2618">
      <c r="A2618" s="6" t="s">
        <v>11686</v>
      </c>
      <c r="B2618" s="6" t="s">
        <v>5400</v>
      </c>
      <c r="C2618" s="7">
        <v>1.592841804E9</v>
      </c>
      <c r="D2618" s="8">
        <f t="shared" si="1"/>
        <v>44004.46069</v>
      </c>
      <c r="E2618" s="9" t="s">
        <v>17</v>
      </c>
      <c r="F2618" s="9" t="s">
        <v>11687</v>
      </c>
      <c r="G2618" s="6" t="s">
        <v>11688</v>
      </c>
      <c r="H2618" s="14" t="b">
        <v>0</v>
      </c>
      <c r="I2618" s="9" t="s">
        <v>11689</v>
      </c>
      <c r="J2618" s="10">
        <v>0.0534895</v>
      </c>
    </row>
    <row r="2619">
      <c r="A2619" s="6" t="s">
        <v>11690</v>
      </c>
      <c r="B2619" s="6" t="s">
        <v>11691</v>
      </c>
      <c r="C2619" s="7">
        <v>1.593274984E9</v>
      </c>
      <c r="D2619" s="8">
        <f t="shared" si="1"/>
        <v>44009.47435</v>
      </c>
      <c r="E2619" s="6" t="s">
        <v>32</v>
      </c>
      <c r="F2619" s="9" t="s">
        <v>11692</v>
      </c>
      <c r="G2619" s="6" t="s">
        <v>11693</v>
      </c>
      <c r="H2619" s="14" t="b">
        <v>1</v>
      </c>
      <c r="I2619" s="9" t="s">
        <v>11692</v>
      </c>
      <c r="J2619" s="10">
        <v>0.05345967</v>
      </c>
    </row>
    <row r="2620">
      <c r="A2620" s="6" t="s">
        <v>11694</v>
      </c>
      <c r="B2620" s="6" t="s">
        <v>1063</v>
      </c>
      <c r="C2620" s="7">
        <v>1.593028164E9</v>
      </c>
      <c r="D2620" s="8">
        <f t="shared" si="1"/>
        <v>44006.61764</v>
      </c>
      <c r="E2620" s="9" t="s">
        <v>23</v>
      </c>
      <c r="F2620" s="9" t="s">
        <v>11695</v>
      </c>
      <c r="G2620" s="6" t="s">
        <v>11696</v>
      </c>
      <c r="H2620" s="14" t="b">
        <v>0</v>
      </c>
      <c r="I2620" s="9" t="s">
        <v>11697</v>
      </c>
      <c r="J2620" s="10">
        <v>0.05337294</v>
      </c>
    </row>
    <row r="2621">
      <c r="A2621" s="6" t="s">
        <v>11698</v>
      </c>
      <c r="B2621" s="6" t="s">
        <v>8868</v>
      </c>
      <c r="C2621" s="7">
        <v>1.59310935E9</v>
      </c>
      <c r="D2621" s="8">
        <f t="shared" si="1"/>
        <v>44007.55729</v>
      </c>
      <c r="E2621" s="9" t="s">
        <v>1124</v>
      </c>
      <c r="F2621" s="9" t="s">
        <v>11699</v>
      </c>
      <c r="G2621" s="6" t="s">
        <v>11700</v>
      </c>
      <c r="H2621" s="14" t="b">
        <v>0</v>
      </c>
      <c r="I2621" s="9" t="s">
        <v>11701</v>
      </c>
      <c r="J2621" s="10">
        <v>0.05335339</v>
      </c>
    </row>
    <row r="2622">
      <c r="A2622" s="6" t="s">
        <v>11702</v>
      </c>
      <c r="B2622" s="6" t="s">
        <v>5259</v>
      </c>
      <c r="C2622" s="7">
        <v>1.591324906E9</v>
      </c>
      <c r="D2622" s="8">
        <f t="shared" si="1"/>
        <v>43986.904</v>
      </c>
      <c r="E2622" s="9" t="s">
        <v>97</v>
      </c>
      <c r="F2622" s="9" t="s">
        <v>11703</v>
      </c>
      <c r="G2622" s="6" t="s">
        <v>11704</v>
      </c>
      <c r="H2622" s="14" t="b">
        <v>0</v>
      </c>
      <c r="I2622" s="9" t="s">
        <v>11705</v>
      </c>
      <c r="J2622" s="10">
        <v>0.05333615</v>
      </c>
    </row>
    <row r="2623">
      <c r="A2623" s="6" t="s">
        <v>11706</v>
      </c>
      <c r="B2623" s="6" t="s">
        <v>11707</v>
      </c>
      <c r="C2623" s="7">
        <v>1.591388454E9</v>
      </c>
      <c r="D2623" s="8">
        <f t="shared" si="1"/>
        <v>43987.63951</v>
      </c>
      <c r="E2623" s="9" t="s">
        <v>23</v>
      </c>
      <c r="F2623" s="9" t="s">
        <v>11708</v>
      </c>
      <c r="G2623" s="6" t="s">
        <v>11709</v>
      </c>
      <c r="H2623" s="14" t="b">
        <v>0</v>
      </c>
      <c r="I2623" s="9" t="s">
        <v>11710</v>
      </c>
      <c r="J2623" s="10">
        <v>0.05324417</v>
      </c>
    </row>
    <row r="2624">
      <c r="A2624" s="6" t="s">
        <v>11711</v>
      </c>
      <c r="B2624" s="6" t="s">
        <v>11712</v>
      </c>
      <c r="C2624" s="7">
        <v>1.591748354E9</v>
      </c>
      <c r="D2624" s="8">
        <f t="shared" si="1"/>
        <v>43991.80502</v>
      </c>
      <c r="E2624" s="9" t="s">
        <v>23</v>
      </c>
      <c r="F2624" s="9" t="s">
        <v>11713</v>
      </c>
      <c r="G2624" s="6" t="s">
        <v>11714</v>
      </c>
      <c r="H2624" s="14" t="b">
        <v>0</v>
      </c>
      <c r="I2624" s="9" t="s">
        <v>11715</v>
      </c>
      <c r="J2624" s="10">
        <v>0.05310496</v>
      </c>
    </row>
    <row r="2625">
      <c r="A2625" s="5" t="s">
        <v>11716</v>
      </c>
      <c r="B2625" s="6" t="s">
        <v>919</v>
      </c>
      <c r="C2625" s="7">
        <v>1.593418231E9</v>
      </c>
      <c r="D2625" s="8">
        <f t="shared" si="1"/>
        <v>44011.1323</v>
      </c>
      <c r="E2625" s="6" t="s">
        <v>32</v>
      </c>
      <c r="F2625" s="9" t="s">
        <v>11717</v>
      </c>
      <c r="G2625" s="6" t="s">
        <v>11718</v>
      </c>
      <c r="H2625" s="14" t="b">
        <v>1</v>
      </c>
      <c r="I2625" s="9" t="s">
        <v>11717</v>
      </c>
      <c r="J2625" s="10">
        <v>0.05309198</v>
      </c>
    </row>
    <row r="2626">
      <c r="A2626" s="6" t="s">
        <v>11719</v>
      </c>
      <c r="B2626" s="6" t="s">
        <v>7433</v>
      </c>
      <c r="C2626" s="7">
        <v>1.591406362E9</v>
      </c>
      <c r="D2626" s="8">
        <f t="shared" si="1"/>
        <v>43987.84678</v>
      </c>
      <c r="E2626" s="6" t="s">
        <v>32</v>
      </c>
      <c r="F2626" s="9" t="s">
        <v>11720</v>
      </c>
      <c r="G2626" s="6" t="s">
        <v>11721</v>
      </c>
      <c r="H2626" s="14" t="b">
        <v>1</v>
      </c>
      <c r="I2626" s="9" t="s">
        <v>11720</v>
      </c>
      <c r="J2626" s="10">
        <v>0.052984</v>
      </c>
    </row>
    <row r="2627">
      <c r="A2627" s="6" t="s">
        <v>11722</v>
      </c>
      <c r="B2627" s="6" t="s">
        <v>1595</v>
      </c>
      <c r="C2627" s="7">
        <v>1.592497667E9</v>
      </c>
      <c r="D2627" s="8">
        <f t="shared" si="1"/>
        <v>44000.47763</v>
      </c>
      <c r="E2627" s="9" t="s">
        <v>111</v>
      </c>
      <c r="F2627" s="9" t="s">
        <v>11723</v>
      </c>
      <c r="G2627" s="6" t="s">
        <v>11724</v>
      </c>
      <c r="H2627" s="14" t="b">
        <v>0</v>
      </c>
      <c r="I2627" s="9" t="s">
        <v>11725</v>
      </c>
      <c r="J2627" s="10">
        <v>0.05296142</v>
      </c>
    </row>
    <row r="2628">
      <c r="A2628" s="6" t="s">
        <v>11726</v>
      </c>
      <c r="B2628" s="6" t="s">
        <v>7187</v>
      </c>
      <c r="C2628" s="7">
        <v>1.591405627E9</v>
      </c>
      <c r="D2628" s="8">
        <f t="shared" si="1"/>
        <v>43987.83828</v>
      </c>
      <c r="E2628" s="9" t="s">
        <v>23</v>
      </c>
      <c r="F2628" s="9" t="s">
        <v>11727</v>
      </c>
      <c r="G2628" s="6" t="s">
        <v>11728</v>
      </c>
      <c r="H2628" s="14" t="b">
        <v>0</v>
      </c>
      <c r="I2628" s="9" t="s">
        <v>11729</v>
      </c>
      <c r="J2628" s="10">
        <v>0.05275992</v>
      </c>
    </row>
    <row r="2629">
      <c r="A2629" s="6" t="s">
        <v>11730</v>
      </c>
      <c r="B2629" s="6" t="s">
        <v>1522</v>
      </c>
      <c r="C2629" s="7">
        <v>1.591556536E9</v>
      </c>
      <c r="D2629" s="8">
        <f t="shared" si="1"/>
        <v>43989.58491</v>
      </c>
      <c r="E2629" s="9" t="s">
        <v>23</v>
      </c>
      <c r="F2629" s="9" t="s">
        <v>11731</v>
      </c>
      <c r="G2629" s="6" t="s">
        <v>11732</v>
      </c>
      <c r="H2629" s="14" t="b">
        <v>0</v>
      </c>
      <c r="I2629" s="9" t="s">
        <v>11733</v>
      </c>
      <c r="J2629" s="10">
        <v>0.05275412</v>
      </c>
    </row>
    <row r="2630">
      <c r="A2630" s="6" t="s">
        <v>11734</v>
      </c>
      <c r="B2630" s="6" t="s">
        <v>2627</v>
      </c>
      <c r="C2630" s="7">
        <v>1.592442726E9</v>
      </c>
      <c r="D2630" s="8">
        <f t="shared" si="1"/>
        <v>43999.84174</v>
      </c>
      <c r="E2630" s="9" t="s">
        <v>111</v>
      </c>
      <c r="F2630" s="9" t="s">
        <v>11735</v>
      </c>
      <c r="G2630" s="6" t="s">
        <v>11736</v>
      </c>
      <c r="H2630" s="14" t="b">
        <v>0</v>
      </c>
      <c r="I2630" s="9" t="s">
        <v>11737</v>
      </c>
      <c r="J2630" s="10">
        <v>0.05269762</v>
      </c>
    </row>
    <row r="2631">
      <c r="A2631" s="6" t="s">
        <v>11738</v>
      </c>
      <c r="B2631" s="6" t="s">
        <v>1364</v>
      </c>
      <c r="C2631" s="7">
        <v>1.591219349E9</v>
      </c>
      <c r="D2631" s="8">
        <f t="shared" si="1"/>
        <v>43985.68228</v>
      </c>
      <c r="E2631" s="6" t="s">
        <v>32</v>
      </c>
      <c r="F2631" s="9" t="s">
        <v>11739</v>
      </c>
      <c r="G2631" s="6" t="s">
        <v>11740</v>
      </c>
      <c r="H2631" s="14" t="b">
        <v>1</v>
      </c>
      <c r="I2631" s="9" t="s">
        <v>11739</v>
      </c>
      <c r="J2631" s="10">
        <v>0.05265039</v>
      </c>
    </row>
    <row r="2632">
      <c r="A2632" s="6" t="s">
        <v>11741</v>
      </c>
      <c r="B2632" s="6" t="s">
        <v>1560</v>
      </c>
      <c r="C2632" s="7">
        <v>1.593449116E9</v>
      </c>
      <c r="D2632" s="8">
        <f t="shared" si="1"/>
        <v>44011.48977</v>
      </c>
      <c r="E2632" s="9" t="s">
        <v>23</v>
      </c>
      <c r="F2632" s="9" t="s">
        <v>11742</v>
      </c>
      <c r="G2632" s="6" t="s">
        <v>11743</v>
      </c>
      <c r="H2632" s="14" t="b">
        <v>0</v>
      </c>
      <c r="I2632" s="9" t="s">
        <v>11744</v>
      </c>
      <c r="J2632" s="10">
        <v>0.05258523</v>
      </c>
    </row>
    <row r="2633">
      <c r="A2633" s="6" t="s">
        <v>11745</v>
      </c>
      <c r="B2633" s="6" t="s">
        <v>11746</v>
      </c>
      <c r="C2633" s="7">
        <v>1.592811627E9</v>
      </c>
      <c r="D2633" s="8">
        <f t="shared" si="1"/>
        <v>44004.11142</v>
      </c>
      <c r="E2633" s="9" t="s">
        <v>17</v>
      </c>
      <c r="F2633" s="9" t="s">
        <v>11747</v>
      </c>
      <c r="G2633" s="6" t="s">
        <v>11748</v>
      </c>
      <c r="H2633" s="14" t="b">
        <v>0</v>
      </c>
      <c r="I2633" s="9" t="s">
        <v>11749</v>
      </c>
      <c r="J2633" s="10">
        <v>0.0525261</v>
      </c>
    </row>
    <row r="2634">
      <c r="A2634" s="6" t="s">
        <v>11750</v>
      </c>
      <c r="B2634" s="6" t="s">
        <v>1578</v>
      </c>
      <c r="C2634" s="7">
        <v>1.591937045E9</v>
      </c>
      <c r="D2634" s="8">
        <f t="shared" si="1"/>
        <v>43993.98895</v>
      </c>
      <c r="E2634" s="9" t="s">
        <v>23</v>
      </c>
      <c r="F2634" s="9" t="s">
        <v>11751</v>
      </c>
      <c r="G2634" s="6" t="s">
        <v>11752</v>
      </c>
      <c r="H2634" s="14" t="b">
        <v>0</v>
      </c>
      <c r="I2634" s="9" t="s">
        <v>11753</v>
      </c>
      <c r="J2634" s="10">
        <v>0.05247996</v>
      </c>
    </row>
    <row r="2635">
      <c r="A2635" s="6" t="s">
        <v>11754</v>
      </c>
      <c r="B2635" s="6" t="s">
        <v>11755</v>
      </c>
      <c r="C2635" s="7">
        <v>1.591517551E9</v>
      </c>
      <c r="D2635" s="8">
        <f t="shared" si="1"/>
        <v>43989.13369</v>
      </c>
      <c r="E2635" s="9" t="s">
        <v>23</v>
      </c>
      <c r="F2635" s="9" t="s">
        <v>11756</v>
      </c>
      <c r="G2635" s="6" t="s">
        <v>11757</v>
      </c>
      <c r="H2635" s="14" t="b">
        <v>0</v>
      </c>
      <c r="I2635" s="9" t="s">
        <v>11758</v>
      </c>
      <c r="J2635" s="10">
        <v>0.05243281</v>
      </c>
    </row>
    <row r="2636">
      <c r="A2636" s="6" t="s">
        <v>11759</v>
      </c>
      <c r="B2636" s="6" t="s">
        <v>1355</v>
      </c>
      <c r="C2636" s="7">
        <v>1.591418087E9</v>
      </c>
      <c r="D2636" s="8">
        <f t="shared" si="1"/>
        <v>43987.98249</v>
      </c>
      <c r="E2636" s="9" t="s">
        <v>23</v>
      </c>
      <c r="F2636" s="9" t="s">
        <v>11760</v>
      </c>
      <c r="G2636" s="6" t="s">
        <v>11761</v>
      </c>
      <c r="H2636" s="14" t="b">
        <v>0</v>
      </c>
      <c r="I2636" s="9" t="s">
        <v>11762</v>
      </c>
      <c r="J2636" s="10">
        <v>0.05237684</v>
      </c>
    </row>
    <row r="2637">
      <c r="A2637" s="6" t="s">
        <v>11763</v>
      </c>
      <c r="B2637" s="6" t="s">
        <v>1355</v>
      </c>
      <c r="C2637" s="7">
        <v>1.591388044E9</v>
      </c>
      <c r="D2637" s="8">
        <f t="shared" si="1"/>
        <v>43987.63477</v>
      </c>
      <c r="E2637" s="9" t="s">
        <v>23</v>
      </c>
      <c r="F2637" s="9" t="s">
        <v>11764</v>
      </c>
      <c r="G2637" s="6" t="s">
        <v>11765</v>
      </c>
      <c r="H2637" s="14" t="b">
        <v>0</v>
      </c>
      <c r="I2637" s="9" t="s">
        <v>11766</v>
      </c>
      <c r="J2637" s="10">
        <v>0.05233371</v>
      </c>
    </row>
    <row r="2638">
      <c r="A2638" s="6" t="s">
        <v>11767</v>
      </c>
      <c r="B2638" s="6" t="s">
        <v>930</v>
      </c>
      <c r="C2638" s="7">
        <v>1.59250133E9</v>
      </c>
      <c r="D2638" s="8">
        <f t="shared" si="1"/>
        <v>44000.52002</v>
      </c>
      <c r="E2638" s="9" t="s">
        <v>413</v>
      </c>
      <c r="F2638" s="9" t="s">
        <v>11768</v>
      </c>
      <c r="G2638" s="6" t="s">
        <v>11769</v>
      </c>
      <c r="H2638" s="14" t="b">
        <v>0</v>
      </c>
      <c r="I2638" s="9" t="s">
        <v>11770</v>
      </c>
      <c r="J2638" s="10">
        <v>0.05223857</v>
      </c>
    </row>
    <row r="2639">
      <c r="A2639" s="6" t="s">
        <v>11771</v>
      </c>
      <c r="B2639" s="6" t="s">
        <v>11772</v>
      </c>
      <c r="C2639" s="7">
        <v>1.591495628E9</v>
      </c>
      <c r="D2639" s="8">
        <f t="shared" si="1"/>
        <v>43988.87995</v>
      </c>
      <c r="E2639" s="6" t="s">
        <v>32</v>
      </c>
      <c r="F2639" s="9" t="s">
        <v>11773</v>
      </c>
      <c r="G2639" s="6" t="s">
        <v>11774</v>
      </c>
      <c r="H2639" s="14" t="b">
        <v>1</v>
      </c>
      <c r="I2639" s="9" t="s">
        <v>11773</v>
      </c>
      <c r="J2639" s="10">
        <v>0.0520781</v>
      </c>
    </row>
    <row r="2640">
      <c r="A2640" s="6" t="s">
        <v>11775</v>
      </c>
      <c r="B2640" s="6" t="s">
        <v>1041</v>
      </c>
      <c r="C2640" s="7">
        <v>1.591050915E9</v>
      </c>
      <c r="D2640" s="8">
        <f t="shared" si="1"/>
        <v>43983.73281</v>
      </c>
      <c r="E2640" s="9" t="s">
        <v>23</v>
      </c>
      <c r="F2640" s="9" t="s">
        <v>11776</v>
      </c>
      <c r="G2640" s="6" t="s">
        <v>11777</v>
      </c>
      <c r="H2640" s="14" t="b">
        <v>0</v>
      </c>
      <c r="I2640" s="9" t="s">
        <v>11778</v>
      </c>
      <c r="J2640" s="10">
        <v>0.05207308</v>
      </c>
    </row>
    <row r="2641">
      <c r="A2641" s="6" t="s">
        <v>11779</v>
      </c>
      <c r="B2641" s="6" t="s">
        <v>1067</v>
      </c>
      <c r="C2641" s="7">
        <v>1.591219471E9</v>
      </c>
      <c r="D2641" s="8">
        <f t="shared" si="1"/>
        <v>43985.68369</v>
      </c>
      <c r="E2641" s="9" t="s">
        <v>1182</v>
      </c>
      <c r="F2641" s="9" t="s">
        <v>11780</v>
      </c>
      <c r="G2641" s="6" t="s">
        <v>11781</v>
      </c>
      <c r="H2641" s="14" t="b">
        <v>0</v>
      </c>
      <c r="I2641" s="9" t="s">
        <v>11782</v>
      </c>
      <c r="J2641" s="10">
        <v>0.05196417</v>
      </c>
    </row>
    <row r="2642">
      <c r="A2642" s="6" t="s">
        <v>11783</v>
      </c>
      <c r="B2642" s="6" t="s">
        <v>2093</v>
      </c>
      <c r="C2642" s="7">
        <v>1.592109589E9</v>
      </c>
      <c r="D2642" s="8">
        <f t="shared" si="1"/>
        <v>43995.98598</v>
      </c>
      <c r="E2642" s="9" t="s">
        <v>23</v>
      </c>
      <c r="F2642" s="9" t="s">
        <v>11784</v>
      </c>
      <c r="G2642" s="6" t="s">
        <v>11785</v>
      </c>
      <c r="H2642" s="14" t="b">
        <v>0</v>
      </c>
      <c r="I2642" s="9" t="s">
        <v>11784</v>
      </c>
      <c r="J2642" s="10">
        <v>0.05186569</v>
      </c>
    </row>
    <row r="2643">
      <c r="A2643" s="5" t="s">
        <v>11786</v>
      </c>
      <c r="B2643" s="6" t="s">
        <v>930</v>
      </c>
      <c r="C2643" s="7">
        <v>1.593130877E9</v>
      </c>
      <c r="D2643" s="8">
        <f t="shared" si="1"/>
        <v>44007.80645</v>
      </c>
      <c r="E2643" s="9" t="s">
        <v>194</v>
      </c>
      <c r="F2643" s="9" t="s">
        <v>11787</v>
      </c>
      <c r="G2643" s="6" t="s">
        <v>11788</v>
      </c>
      <c r="H2643" s="14" t="b">
        <v>0</v>
      </c>
      <c r="I2643" s="9" t="s">
        <v>11789</v>
      </c>
      <c r="J2643" s="10">
        <v>0.05184676</v>
      </c>
    </row>
    <row r="2644">
      <c r="A2644" s="6" t="s">
        <v>11790</v>
      </c>
      <c r="B2644" s="6" t="s">
        <v>2989</v>
      </c>
      <c r="C2644" s="7">
        <v>1.591386304E9</v>
      </c>
      <c r="D2644" s="8">
        <f t="shared" si="1"/>
        <v>43987.61463</v>
      </c>
      <c r="E2644" s="9" t="s">
        <v>173</v>
      </c>
      <c r="F2644" s="9" t="s">
        <v>11791</v>
      </c>
      <c r="G2644" s="6" t="s">
        <v>11792</v>
      </c>
      <c r="H2644" s="14" t="b">
        <v>0</v>
      </c>
      <c r="I2644" s="9" t="s">
        <v>11070</v>
      </c>
      <c r="J2644" s="10">
        <v>0.05178948</v>
      </c>
    </row>
    <row r="2645">
      <c r="A2645" s="6" t="s">
        <v>11793</v>
      </c>
      <c r="B2645" s="6" t="s">
        <v>11794</v>
      </c>
      <c r="C2645" s="7">
        <v>1.591713193E9</v>
      </c>
      <c r="D2645" s="8">
        <f t="shared" si="1"/>
        <v>43991.39807</v>
      </c>
      <c r="E2645" s="9" t="s">
        <v>784</v>
      </c>
      <c r="F2645" s="9" t="s">
        <v>11795</v>
      </c>
      <c r="G2645" s="6" t="s">
        <v>11796</v>
      </c>
      <c r="H2645" s="14" t="b">
        <v>0</v>
      </c>
      <c r="I2645" s="9" t="s">
        <v>11797</v>
      </c>
      <c r="J2645" s="10">
        <v>0.05165932</v>
      </c>
    </row>
    <row r="2646">
      <c r="A2646" s="6" t="s">
        <v>11798</v>
      </c>
      <c r="B2646" s="6" t="s">
        <v>8803</v>
      </c>
      <c r="C2646" s="7">
        <v>1.591576175E9</v>
      </c>
      <c r="D2646" s="8">
        <f t="shared" si="1"/>
        <v>43989.81221</v>
      </c>
      <c r="E2646" s="9" t="s">
        <v>11799</v>
      </c>
      <c r="F2646" s="9" t="s">
        <v>11800</v>
      </c>
      <c r="G2646" s="6" t="s">
        <v>11801</v>
      </c>
      <c r="H2646" s="14" t="b">
        <v>0</v>
      </c>
      <c r="I2646" s="9" t="s">
        <v>11802</v>
      </c>
      <c r="J2646" s="10">
        <v>0.05163705</v>
      </c>
    </row>
    <row r="2647">
      <c r="A2647" s="6" t="s">
        <v>11803</v>
      </c>
      <c r="B2647" s="6" t="s">
        <v>11804</v>
      </c>
      <c r="C2647" s="7">
        <v>1.593465602E9</v>
      </c>
      <c r="D2647" s="8">
        <f t="shared" si="1"/>
        <v>44011.68058</v>
      </c>
      <c r="E2647" s="6" t="s">
        <v>11805</v>
      </c>
      <c r="F2647" s="9" t="s">
        <v>11806</v>
      </c>
      <c r="G2647" s="6" t="s">
        <v>11807</v>
      </c>
      <c r="H2647" s="14" t="b">
        <v>0</v>
      </c>
      <c r="I2647" s="9" t="s">
        <v>11808</v>
      </c>
      <c r="J2647" s="10">
        <v>0.05154214</v>
      </c>
    </row>
    <row r="2648">
      <c r="A2648" s="6" t="s">
        <v>11809</v>
      </c>
      <c r="B2648" s="6" t="s">
        <v>1737</v>
      </c>
      <c r="C2648" s="7">
        <v>1.59193903E9</v>
      </c>
      <c r="D2648" s="8">
        <f t="shared" si="1"/>
        <v>43994.01192</v>
      </c>
      <c r="E2648" s="9" t="s">
        <v>12</v>
      </c>
      <c r="F2648" s="9" t="s">
        <v>11810</v>
      </c>
      <c r="G2648" s="6" t="s">
        <v>11811</v>
      </c>
      <c r="H2648" s="14" t="b">
        <v>0</v>
      </c>
      <c r="I2648" s="9" t="s">
        <v>11812</v>
      </c>
      <c r="J2648" s="10">
        <v>0.05148741</v>
      </c>
    </row>
    <row r="2649">
      <c r="A2649" s="6" t="s">
        <v>11813</v>
      </c>
      <c r="B2649" s="6" t="s">
        <v>939</v>
      </c>
      <c r="C2649" s="7">
        <v>1.592149144E9</v>
      </c>
      <c r="D2649" s="8">
        <f t="shared" si="1"/>
        <v>43996.4438</v>
      </c>
      <c r="E2649" s="6" t="s">
        <v>32</v>
      </c>
      <c r="F2649" s="9" t="s">
        <v>11814</v>
      </c>
      <c r="G2649" s="6" t="s">
        <v>11815</v>
      </c>
      <c r="H2649" s="14" t="b">
        <v>1</v>
      </c>
      <c r="I2649" s="9" t="s">
        <v>11814</v>
      </c>
      <c r="J2649" s="10">
        <v>0.05146144</v>
      </c>
    </row>
    <row r="2650">
      <c r="A2650" s="6" t="s">
        <v>11816</v>
      </c>
      <c r="B2650" s="6" t="s">
        <v>2598</v>
      </c>
      <c r="C2650" s="7">
        <v>1.59322761E9</v>
      </c>
      <c r="D2650" s="8">
        <f t="shared" si="1"/>
        <v>44008.92604</v>
      </c>
      <c r="E2650" s="6" t="s">
        <v>32</v>
      </c>
      <c r="F2650" s="9" t="s">
        <v>11817</v>
      </c>
      <c r="G2650" s="6" t="s">
        <v>11818</v>
      </c>
      <c r="H2650" s="14" t="b">
        <v>1</v>
      </c>
      <c r="I2650" s="9" t="s">
        <v>11817</v>
      </c>
      <c r="J2650" s="10">
        <v>0.05143308</v>
      </c>
    </row>
    <row r="2651">
      <c r="A2651" s="6" t="s">
        <v>11819</v>
      </c>
      <c r="B2651" s="6" t="s">
        <v>7226</v>
      </c>
      <c r="C2651" s="7">
        <v>1.591186397E9</v>
      </c>
      <c r="D2651" s="8">
        <f t="shared" si="1"/>
        <v>43985.30089</v>
      </c>
      <c r="E2651" s="9" t="s">
        <v>1182</v>
      </c>
      <c r="F2651" s="9" t="s">
        <v>11820</v>
      </c>
      <c r="G2651" s="6" t="s">
        <v>11821</v>
      </c>
      <c r="H2651" s="14" t="b">
        <v>0</v>
      </c>
      <c r="I2651" s="9" t="s">
        <v>11822</v>
      </c>
      <c r="J2651" s="10">
        <v>0.05135702</v>
      </c>
    </row>
    <row r="2652">
      <c r="A2652" s="6" t="s">
        <v>11823</v>
      </c>
      <c r="B2652" s="6" t="s">
        <v>1215</v>
      </c>
      <c r="C2652" s="7">
        <v>1.592755627E9</v>
      </c>
      <c r="D2652" s="8">
        <f t="shared" si="1"/>
        <v>44003.46328</v>
      </c>
      <c r="E2652" s="9" t="s">
        <v>23</v>
      </c>
      <c r="F2652" s="9" t="s">
        <v>11824</v>
      </c>
      <c r="G2652" s="6" t="s">
        <v>11825</v>
      </c>
      <c r="H2652" s="14" t="b">
        <v>0</v>
      </c>
      <c r="I2652" s="9" t="s">
        <v>11826</v>
      </c>
      <c r="J2652" s="10">
        <v>0.05131636</v>
      </c>
    </row>
    <row r="2653">
      <c r="A2653" s="6" t="s">
        <v>11827</v>
      </c>
      <c r="B2653" s="6" t="s">
        <v>11828</v>
      </c>
      <c r="C2653" s="7">
        <v>1.59233788E9</v>
      </c>
      <c r="D2653" s="8">
        <f t="shared" si="1"/>
        <v>43998.62824</v>
      </c>
      <c r="E2653" s="6" t="s">
        <v>32</v>
      </c>
      <c r="F2653" s="9" t="s">
        <v>11829</v>
      </c>
      <c r="G2653" s="6" t="s">
        <v>11830</v>
      </c>
      <c r="H2653" s="14" t="b">
        <v>1</v>
      </c>
      <c r="I2653" s="9" t="s">
        <v>11829</v>
      </c>
      <c r="J2653" s="10">
        <v>0.05131087</v>
      </c>
    </row>
    <row r="2654">
      <c r="A2654" s="6" t="s">
        <v>11831</v>
      </c>
      <c r="B2654" s="6" t="s">
        <v>8319</v>
      </c>
      <c r="C2654" s="7">
        <v>1.591117926E9</v>
      </c>
      <c r="D2654" s="8">
        <f t="shared" si="1"/>
        <v>43984.5084</v>
      </c>
      <c r="E2654" s="6" t="s">
        <v>32</v>
      </c>
      <c r="F2654" s="9" t="s">
        <v>11832</v>
      </c>
      <c r="G2654" s="6" t="s">
        <v>11833</v>
      </c>
      <c r="H2654" s="14" t="b">
        <v>1</v>
      </c>
      <c r="I2654" s="9" t="s">
        <v>11832</v>
      </c>
      <c r="J2654" s="10">
        <v>0.05127246</v>
      </c>
    </row>
    <row r="2655">
      <c r="A2655" s="6" t="s">
        <v>11834</v>
      </c>
      <c r="B2655" s="6" t="s">
        <v>1148</v>
      </c>
      <c r="C2655" s="7">
        <v>1.591740707E9</v>
      </c>
      <c r="D2655" s="8">
        <f t="shared" si="1"/>
        <v>43991.71652</v>
      </c>
      <c r="E2655" s="6" t="s">
        <v>32</v>
      </c>
      <c r="F2655" s="9" t="s">
        <v>11835</v>
      </c>
      <c r="G2655" s="6" t="s">
        <v>11836</v>
      </c>
      <c r="H2655" s="14" t="b">
        <v>1</v>
      </c>
      <c r="I2655" s="9" t="s">
        <v>11835</v>
      </c>
      <c r="J2655" s="10">
        <v>0.05122276</v>
      </c>
    </row>
    <row r="2656">
      <c r="A2656" s="6" t="s">
        <v>11837</v>
      </c>
      <c r="B2656" s="6" t="s">
        <v>5400</v>
      </c>
      <c r="C2656" s="7">
        <v>1.593453267E9</v>
      </c>
      <c r="D2656" s="8">
        <f t="shared" si="1"/>
        <v>44011.53781</v>
      </c>
      <c r="E2656" s="9" t="s">
        <v>17</v>
      </c>
      <c r="F2656" s="9" t="s">
        <v>11838</v>
      </c>
      <c r="G2656" s="6" t="s">
        <v>11839</v>
      </c>
      <c r="H2656" s="14" t="b">
        <v>0</v>
      </c>
      <c r="I2656" s="9" t="s">
        <v>11840</v>
      </c>
      <c r="J2656" s="10">
        <v>0.05120274</v>
      </c>
    </row>
    <row r="2657">
      <c r="A2657" s="6" t="s">
        <v>11841</v>
      </c>
      <c r="B2657" s="6" t="s">
        <v>11842</v>
      </c>
      <c r="C2657" s="7">
        <v>1.593528997E9</v>
      </c>
      <c r="D2657" s="8">
        <f t="shared" si="1"/>
        <v>44012.41432</v>
      </c>
      <c r="E2657" s="9" t="s">
        <v>23</v>
      </c>
      <c r="F2657" s="9" t="s">
        <v>11843</v>
      </c>
      <c r="G2657" s="6" t="s">
        <v>11844</v>
      </c>
      <c r="H2657" s="14" t="b">
        <v>0</v>
      </c>
      <c r="I2657" s="9" t="s">
        <v>11845</v>
      </c>
      <c r="J2657" s="10">
        <v>0.05120049</v>
      </c>
    </row>
    <row r="2658">
      <c r="A2658" s="6" t="s">
        <v>11846</v>
      </c>
      <c r="B2658" s="6" t="s">
        <v>886</v>
      </c>
      <c r="C2658" s="7">
        <v>1.592155535E9</v>
      </c>
      <c r="D2658" s="8">
        <f t="shared" si="1"/>
        <v>43996.51777</v>
      </c>
      <c r="E2658" s="9" t="s">
        <v>97</v>
      </c>
      <c r="F2658" s="9" t="s">
        <v>11847</v>
      </c>
      <c r="G2658" s="6" t="s">
        <v>11848</v>
      </c>
      <c r="H2658" s="14" t="b">
        <v>0</v>
      </c>
      <c r="I2658" s="9" t="s">
        <v>11849</v>
      </c>
      <c r="J2658" s="10">
        <v>0.05111957</v>
      </c>
    </row>
    <row r="2659">
      <c r="A2659" s="6" t="s">
        <v>11850</v>
      </c>
      <c r="B2659" s="6" t="s">
        <v>2372</v>
      </c>
      <c r="C2659" s="7">
        <v>1.591363956E9</v>
      </c>
      <c r="D2659" s="8">
        <f t="shared" si="1"/>
        <v>43987.35597</v>
      </c>
      <c r="E2659" s="6" t="s">
        <v>32</v>
      </c>
      <c r="F2659" s="9" t="s">
        <v>11851</v>
      </c>
      <c r="G2659" s="6" t="s">
        <v>11852</v>
      </c>
      <c r="H2659" s="14" t="b">
        <v>1</v>
      </c>
      <c r="I2659" s="9" t="s">
        <v>11851</v>
      </c>
      <c r="J2659" s="10">
        <v>0.05098832</v>
      </c>
    </row>
    <row r="2660">
      <c r="A2660" s="6" t="s">
        <v>11853</v>
      </c>
      <c r="B2660" s="6" t="s">
        <v>890</v>
      </c>
      <c r="C2660" s="7">
        <v>1.592416452E9</v>
      </c>
      <c r="D2660" s="8">
        <f t="shared" si="1"/>
        <v>43999.53764</v>
      </c>
      <c r="E2660" s="9" t="s">
        <v>23</v>
      </c>
      <c r="F2660" s="9" t="s">
        <v>11854</v>
      </c>
      <c r="G2660" s="6" t="s">
        <v>11855</v>
      </c>
      <c r="H2660" s="14" t="b">
        <v>0</v>
      </c>
      <c r="I2660" s="9" t="s">
        <v>11856</v>
      </c>
      <c r="J2660" s="10">
        <v>0.05098314</v>
      </c>
    </row>
    <row r="2661">
      <c r="A2661" s="6" t="s">
        <v>11857</v>
      </c>
      <c r="B2661" s="6" t="s">
        <v>11858</v>
      </c>
      <c r="C2661" s="7">
        <v>1.591483367E9</v>
      </c>
      <c r="D2661" s="8">
        <f t="shared" si="1"/>
        <v>43988.73804</v>
      </c>
      <c r="E2661" s="9" t="s">
        <v>23</v>
      </c>
      <c r="F2661" s="9" t="s">
        <v>11859</v>
      </c>
      <c r="G2661" s="6" t="s">
        <v>11860</v>
      </c>
      <c r="H2661" s="14" t="b">
        <v>0</v>
      </c>
      <c r="I2661" s="9" t="s">
        <v>11861</v>
      </c>
      <c r="J2661" s="10">
        <v>0.05092571</v>
      </c>
    </row>
    <row r="2662">
      <c r="A2662" s="6" t="s">
        <v>11862</v>
      </c>
      <c r="B2662" s="6" t="s">
        <v>1041</v>
      </c>
      <c r="C2662" s="7">
        <v>1.591203447E9</v>
      </c>
      <c r="D2662" s="8">
        <f t="shared" si="1"/>
        <v>43985.49823</v>
      </c>
      <c r="E2662" s="9" t="s">
        <v>23</v>
      </c>
      <c r="F2662" s="9" t="s">
        <v>11863</v>
      </c>
      <c r="G2662" s="6" t="s">
        <v>11864</v>
      </c>
      <c r="H2662" s="14" t="b">
        <v>0</v>
      </c>
      <c r="I2662" s="9" t="s">
        <v>11865</v>
      </c>
      <c r="J2662" s="10">
        <v>0.05086156</v>
      </c>
    </row>
    <row r="2663">
      <c r="A2663" s="6" t="s">
        <v>11866</v>
      </c>
      <c r="B2663" s="6" t="s">
        <v>1281</v>
      </c>
      <c r="C2663" s="7">
        <v>1.592308547E9</v>
      </c>
      <c r="D2663" s="8">
        <f t="shared" si="1"/>
        <v>43998.28874</v>
      </c>
      <c r="E2663" s="9" t="s">
        <v>227</v>
      </c>
      <c r="F2663" s="9" t="s">
        <v>11867</v>
      </c>
      <c r="G2663" s="6" t="s">
        <v>11868</v>
      </c>
      <c r="H2663" s="14" t="b">
        <v>0</v>
      </c>
      <c r="I2663" s="9" t="s">
        <v>11869</v>
      </c>
      <c r="J2663" s="10">
        <v>0.05074152</v>
      </c>
    </row>
    <row r="2664">
      <c r="A2664" s="6" t="s">
        <v>11870</v>
      </c>
      <c r="B2664" s="6" t="s">
        <v>1067</v>
      </c>
      <c r="C2664" s="7">
        <v>1.592151004E9</v>
      </c>
      <c r="D2664" s="8">
        <f t="shared" si="1"/>
        <v>43996.46532</v>
      </c>
      <c r="E2664" s="9" t="s">
        <v>111</v>
      </c>
      <c r="F2664" s="9" t="s">
        <v>11871</v>
      </c>
      <c r="G2664" s="6" t="s">
        <v>11872</v>
      </c>
      <c r="H2664" s="14" t="b">
        <v>0</v>
      </c>
      <c r="I2664" s="9" t="s">
        <v>11871</v>
      </c>
      <c r="J2664" s="10">
        <v>0.05071346</v>
      </c>
    </row>
    <row r="2665">
      <c r="A2665" s="6" t="s">
        <v>11873</v>
      </c>
      <c r="B2665" s="6" t="s">
        <v>1067</v>
      </c>
      <c r="C2665" s="7">
        <v>1.591455716E9</v>
      </c>
      <c r="D2665" s="8">
        <f t="shared" si="1"/>
        <v>43988.41801</v>
      </c>
      <c r="E2665" s="9" t="s">
        <v>111</v>
      </c>
      <c r="F2665" s="9" t="s">
        <v>11874</v>
      </c>
      <c r="G2665" s="6" t="s">
        <v>11875</v>
      </c>
      <c r="H2665" s="14" t="b">
        <v>0</v>
      </c>
      <c r="I2665" s="9" t="s">
        <v>11876</v>
      </c>
      <c r="J2665" s="10">
        <v>0.05071323</v>
      </c>
    </row>
    <row r="2666">
      <c r="A2666" s="6" t="s">
        <v>11877</v>
      </c>
      <c r="B2666" s="6" t="s">
        <v>11878</v>
      </c>
      <c r="C2666" s="7">
        <v>1.591681066E9</v>
      </c>
      <c r="D2666" s="8">
        <f t="shared" si="1"/>
        <v>43991.02623</v>
      </c>
      <c r="E2666" s="9" t="s">
        <v>11879</v>
      </c>
      <c r="F2666" s="9" t="s">
        <v>11880</v>
      </c>
      <c r="G2666" s="6" t="s">
        <v>11881</v>
      </c>
      <c r="H2666" s="14" t="b">
        <v>0</v>
      </c>
      <c r="I2666" s="9" t="s">
        <v>11882</v>
      </c>
      <c r="J2666" s="10">
        <v>0.05070697</v>
      </c>
    </row>
    <row r="2667">
      <c r="A2667" s="6" t="s">
        <v>11883</v>
      </c>
      <c r="B2667" s="6" t="s">
        <v>930</v>
      </c>
      <c r="C2667" s="7">
        <v>1.592265931E9</v>
      </c>
      <c r="D2667" s="8">
        <f t="shared" si="1"/>
        <v>43997.7955</v>
      </c>
      <c r="E2667" s="9" t="s">
        <v>413</v>
      </c>
      <c r="F2667" s="9" t="s">
        <v>11884</v>
      </c>
      <c r="G2667" s="6" t="s">
        <v>11885</v>
      </c>
      <c r="H2667" s="14" t="b">
        <v>0</v>
      </c>
      <c r="I2667" s="9" t="s">
        <v>11886</v>
      </c>
      <c r="J2667" s="10">
        <v>0.05065526</v>
      </c>
    </row>
    <row r="2668">
      <c r="A2668" s="5" t="s">
        <v>11887</v>
      </c>
      <c r="B2668" s="6" t="s">
        <v>925</v>
      </c>
      <c r="C2668" s="7">
        <v>1.593526678E9</v>
      </c>
      <c r="D2668" s="8">
        <f t="shared" si="1"/>
        <v>44012.38748</v>
      </c>
      <c r="E2668" s="9" t="s">
        <v>12</v>
      </c>
      <c r="F2668" s="9" t="s">
        <v>11888</v>
      </c>
      <c r="G2668" s="6" t="s">
        <v>11889</v>
      </c>
      <c r="H2668" s="14" t="b">
        <v>0</v>
      </c>
      <c r="I2668" s="9" t="s">
        <v>11890</v>
      </c>
      <c r="J2668" s="10">
        <v>0.05062759</v>
      </c>
    </row>
    <row r="2669">
      <c r="A2669" s="6" t="s">
        <v>11891</v>
      </c>
      <c r="B2669" s="6" t="s">
        <v>1312</v>
      </c>
      <c r="C2669" s="7">
        <v>1.591574778E9</v>
      </c>
      <c r="D2669" s="8">
        <f t="shared" si="1"/>
        <v>43989.79604</v>
      </c>
      <c r="E2669" s="9" t="s">
        <v>784</v>
      </c>
      <c r="F2669" s="9" t="s">
        <v>11892</v>
      </c>
      <c r="G2669" s="6" t="s">
        <v>11893</v>
      </c>
      <c r="H2669" s="14" t="b">
        <v>0</v>
      </c>
      <c r="I2669" s="9" t="s">
        <v>11894</v>
      </c>
      <c r="J2669" s="10">
        <v>0.05062364</v>
      </c>
    </row>
    <row r="2670">
      <c r="A2670" s="6" t="s">
        <v>11895</v>
      </c>
      <c r="B2670" s="6" t="s">
        <v>1067</v>
      </c>
      <c r="C2670" s="7">
        <v>1.591219893E9</v>
      </c>
      <c r="D2670" s="8">
        <f t="shared" si="1"/>
        <v>43985.68858</v>
      </c>
      <c r="E2670" s="9" t="s">
        <v>12</v>
      </c>
      <c r="F2670" s="9" t="s">
        <v>11896</v>
      </c>
      <c r="G2670" s="6" t="s">
        <v>11897</v>
      </c>
      <c r="H2670" s="14" t="b">
        <v>0</v>
      </c>
      <c r="I2670" s="9" t="s">
        <v>11898</v>
      </c>
      <c r="J2670" s="10">
        <v>0.05056505</v>
      </c>
    </row>
    <row r="2671">
      <c r="A2671" s="6" t="s">
        <v>11899</v>
      </c>
      <c r="B2671" s="6" t="s">
        <v>1583</v>
      </c>
      <c r="C2671" s="7">
        <v>1.59278051E9</v>
      </c>
      <c r="D2671" s="8">
        <f t="shared" si="1"/>
        <v>44003.75127</v>
      </c>
      <c r="E2671" s="9" t="s">
        <v>23</v>
      </c>
      <c r="F2671" s="9" t="s">
        <v>11900</v>
      </c>
      <c r="G2671" s="6" t="s">
        <v>11901</v>
      </c>
      <c r="H2671" s="14" t="b">
        <v>0</v>
      </c>
      <c r="I2671" s="9" t="s">
        <v>11902</v>
      </c>
      <c r="J2671" s="10">
        <v>0.05049286</v>
      </c>
    </row>
    <row r="2672">
      <c r="A2672" s="6" t="s">
        <v>11903</v>
      </c>
      <c r="B2672" s="6" t="s">
        <v>11878</v>
      </c>
      <c r="C2672" s="7">
        <v>1.591925851E9</v>
      </c>
      <c r="D2672" s="8">
        <f t="shared" si="1"/>
        <v>43993.85939</v>
      </c>
      <c r="E2672" s="9" t="s">
        <v>11879</v>
      </c>
      <c r="F2672" s="9" t="s">
        <v>11904</v>
      </c>
      <c r="G2672" s="6" t="s">
        <v>11905</v>
      </c>
      <c r="H2672" s="14" t="b">
        <v>0</v>
      </c>
      <c r="I2672" s="9" t="s">
        <v>11882</v>
      </c>
      <c r="J2672" s="10">
        <v>0.05038318</v>
      </c>
    </row>
    <row r="2673">
      <c r="A2673" s="6" t="s">
        <v>11906</v>
      </c>
      <c r="B2673" s="6" t="s">
        <v>11907</v>
      </c>
      <c r="C2673" s="7">
        <v>1.591670033E9</v>
      </c>
      <c r="D2673" s="8">
        <f t="shared" si="1"/>
        <v>43990.89853</v>
      </c>
      <c r="E2673" s="9" t="s">
        <v>23</v>
      </c>
      <c r="F2673" s="9" t="s">
        <v>11908</v>
      </c>
      <c r="G2673" s="6" t="s">
        <v>11909</v>
      </c>
      <c r="H2673" s="14" t="b">
        <v>0</v>
      </c>
      <c r="I2673" s="9" t="s">
        <v>11910</v>
      </c>
      <c r="J2673" s="10">
        <v>0.05026461</v>
      </c>
    </row>
    <row r="2674">
      <c r="A2674" s="6" t="s">
        <v>11911</v>
      </c>
      <c r="B2674" s="6" t="s">
        <v>7289</v>
      </c>
      <c r="C2674" s="7">
        <v>1.591403219E9</v>
      </c>
      <c r="D2674" s="8">
        <f t="shared" si="1"/>
        <v>43987.81041</v>
      </c>
      <c r="E2674" s="9" t="s">
        <v>7290</v>
      </c>
      <c r="F2674" s="9" t="s">
        <v>11912</v>
      </c>
      <c r="G2674" s="6" t="s">
        <v>11913</v>
      </c>
      <c r="H2674" s="14" t="b">
        <v>0</v>
      </c>
      <c r="I2674" s="9" t="s">
        <v>11914</v>
      </c>
      <c r="J2674" s="10">
        <v>0.05023098</v>
      </c>
    </row>
    <row r="2675">
      <c r="A2675" s="6" t="s">
        <v>11915</v>
      </c>
      <c r="B2675" s="6" t="s">
        <v>2848</v>
      </c>
      <c r="C2675" s="7">
        <v>1.592693689E9</v>
      </c>
      <c r="D2675" s="8">
        <f t="shared" si="1"/>
        <v>44002.7464</v>
      </c>
      <c r="E2675" s="9" t="s">
        <v>23</v>
      </c>
      <c r="F2675" s="9" t="s">
        <v>11916</v>
      </c>
      <c r="G2675" s="6" t="s">
        <v>11917</v>
      </c>
      <c r="H2675" s="14" t="b">
        <v>0</v>
      </c>
      <c r="I2675" s="9" t="s">
        <v>11918</v>
      </c>
      <c r="J2675" s="10">
        <v>0.05022612</v>
      </c>
    </row>
    <row r="2676">
      <c r="A2676" s="6" t="s">
        <v>11919</v>
      </c>
      <c r="B2676" s="6" t="s">
        <v>5337</v>
      </c>
      <c r="C2676" s="7">
        <v>1.591101754E9</v>
      </c>
      <c r="D2676" s="8">
        <f t="shared" si="1"/>
        <v>43984.32123</v>
      </c>
      <c r="E2676" s="9" t="s">
        <v>17</v>
      </c>
      <c r="F2676" s="9" t="s">
        <v>11920</v>
      </c>
      <c r="G2676" s="6" t="s">
        <v>11921</v>
      </c>
      <c r="H2676" s="14" t="b">
        <v>0</v>
      </c>
      <c r="I2676" s="9" t="s">
        <v>11922</v>
      </c>
      <c r="J2676" s="10">
        <v>0.05020192</v>
      </c>
    </row>
    <row r="2677">
      <c r="A2677" s="6" t="s">
        <v>11923</v>
      </c>
      <c r="B2677" s="6" t="s">
        <v>11924</v>
      </c>
      <c r="C2677" s="7">
        <v>1.592573891E9</v>
      </c>
      <c r="D2677" s="8">
        <f t="shared" si="1"/>
        <v>44001.35985</v>
      </c>
      <c r="E2677" s="9" t="s">
        <v>23</v>
      </c>
      <c r="F2677" s="9" t="s">
        <v>11925</v>
      </c>
      <c r="G2677" s="6" t="s">
        <v>11926</v>
      </c>
      <c r="H2677" s="14" t="b">
        <v>0</v>
      </c>
      <c r="I2677" s="9" t="s">
        <v>11927</v>
      </c>
      <c r="J2677" s="10">
        <v>0.05015887</v>
      </c>
    </row>
    <row r="2678">
      <c r="A2678" s="6" t="s">
        <v>11928</v>
      </c>
      <c r="B2678" s="6" t="s">
        <v>1057</v>
      </c>
      <c r="C2678" s="7">
        <v>1.592442473E9</v>
      </c>
      <c r="D2678" s="8">
        <f t="shared" si="1"/>
        <v>43999.83881</v>
      </c>
      <c r="E2678" s="9" t="s">
        <v>11929</v>
      </c>
      <c r="F2678" s="9" t="s">
        <v>11930</v>
      </c>
      <c r="G2678" s="6" t="s">
        <v>11931</v>
      </c>
      <c r="H2678" s="14" t="b">
        <v>0</v>
      </c>
      <c r="I2678" s="9" t="s">
        <v>11932</v>
      </c>
      <c r="J2678" s="10">
        <v>0.05005243</v>
      </c>
    </row>
    <row r="2679">
      <c r="A2679" s="6" t="s">
        <v>11933</v>
      </c>
      <c r="B2679" s="6" t="s">
        <v>930</v>
      </c>
      <c r="C2679" s="7">
        <v>1.593553703E9</v>
      </c>
      <c r="D2679" s="8">
        <f t="shared" si="1"/>
        <v>44012.70027</v>
      </c>
      <c r="E2679" s="9" t="s">
        <v>413</v>
      </c>
      <c r="F2679" s="9" t="s">
        <v>11934</v>
      </c>
      <c r="G2679" s="6" t="s">
        <v>11935</v>
      </c>
      <c r="H2679" s="14" t="b">
        <v>0</v>
      </c>
      <c r="I2679" s="9" t="s">
        <v>11936</v>
      </c>
      <c r="J2679" s="10">
        <v>0.04997931</v>
      </c>
    </row>
    <row r="2680">
      <c r="A2680" s="5" t="s">
        <v>11937</v>
      </c>
      <c r="B2680" s="6" t="s">
        <v>987</v>
      </c>
      <c r="C2680" s="7">
        <v>1.591982981E9</v>
      </c>
      <c r="D2680" s="8">
        <f t="shared" si="1"/>
        <v>43994.52061</v>
      </c>
      <c r="E2680" s="9" t="s">
        <v>23</v>
      </c>
      <c r="F2680" s="9" t="s">
        <v>11938</v>
      </c>
      <c r="G2680" s="6" t="s">
        <v>11939</v>
      </c>
      <c r="H2680" s="14" t="b">
        <v>0</v>
      </c>
      <c r="I2680" s="9" t="s">
        <v>11938</v>
      </c>
      <c r="J2680" s="10">
        <v>0.04988347</v>
      </c>
    </row>
    <row r="2681">
      <c r="A2681" s="6" t="s">
        <v>11940</v>
      </c>
      <c r="B2681" s="6" t="s">
        <v>11941</v>
      </c>
      <c r="C2681" s="7">
        <v>1.591629095E9</v>
      </c>
      <c r="D2681" s="8">
        <f t="shared" si="1"/>
        <v>43990.42471</v>
      </c>
      <c r="E2681" s="9" t="s">
        <v>17</v>
      </c>
      <c r="F2681" s="9" t="s">
        <v>11942</v>
      </c>
      <c r="G2681" s="6" t="s">
        <v>11943</v>
      </c>
      <c r="H2681" s="14" t="b">
        <v>0</v>
      </c>
      <c r="I2681" s="9" t="s">
        <v>11944</v>
      </c>
      <c r="J2681" s="10">
        <v>0.04985232</v>
      </c>
    </row>
    <row r="2682">
      <c r="A2682" s="6" t="s">
        <v>11945</v>
      </c>
      <c r="B2682" s="6" t="s">
        <v>1795</v>
      </c>
      <c r="C2682" s="7">
        <v>1.59166418E9</v>
      </c>
      <c r="D2682" s="8">
        <f t="shared" si="1"/>
        <v>43990.83079</v>
      </c>
      <c r="E2682" s="9" t="s">
        <v>17</v>
      </c>
      <c r="F2682" s="9" t="s">
        <v>11946</v>
      </c>
      <c r="G2682" s="6" t="s">
        <v>11947</v>
      </c>
      <c r="H2682" s="14" t="b">
        <v>0</v>
      </c>
      <c r="I2682" s="9" t="s">
        <v>11948</v>
      </c>
      <c r="J2682" s="10">
        <v>0.04982488</v>
      </c>
    </row>
    <row r="2683">
      <c r="A2683" s="6" t="s">
        <v>11949</v>
      </c>
      <c r="B2683" s="6" t="s">
        <v>1619</v>
      </c>
      <c r="C2683" s="7">
        <v>1.59110805E9</v>
      </c>
      <c r="D2683" s="8">
        <f t="shared" si="1"/>
        <v>43984.3941</v>
      </c>
      <c r="E2683" s="9" t="s">
        <v>12</v>
      </c>
      <c r="F2683" s="9" t="s">
        <v>11950</v>
      </c>
      <c r="G2683" s="6" t="s">
        <v>11951</v>
      </c>
      <c r="H2683" s="14" t="b">
        <v>0</v>
      </c>
      <c r="I2683" s="9" t="s">
        <v>11952</v>
      </c>
      <c r="J2683" s="10">
        <v>0.04982434</v>
      </c>
    </row>
    <row r="2684">
      <c r="A2684" s="6" t="s">
        <v>11953</v>
      </c>
      <c r="B2684" s="6" t="s">
        <v>6600</v>
      </c>
      <c r="C2684" s="7">
        <v>1.591764962E9</v>
      </c>
      <c r="D2684" s="8">
        <f t="shared" si="1"/>
        <v>43991.99725</v>
      </c>
      <c r="E2684" s="9" t="s">
        <v>111</v>
      </c>
      <c r="F2684" s="9" t="s">
        <v>11954</v>
      </c>
      <c r="G2684" s="6" t="s">
        <v>11955</v>
      </c>
      <c r="H2684" s="14" t="b">
        <v>0</v>
      </c>
      <c r="I2684" s="9" t="s">
        <v>11956</v>
      </c>
      <c r="J2684" s="10">
        <v>0.04981058</v>
      </c>
    </row>
    <row r="2685">
      <c r="A2685" s="5" t="s">
        <v>11957</v>
      </c>
      <c r="B2685" s="6" t="s">
        <v>930</v>
      </c>
      <c r="C2685" s="7">
        <v>1.591333489E9</v>
      </c>
      <c r="D2685" s="8">
        <f t="shared" si="1"/>
        <v>43987.00334</v>
      </c>
      <c r="E2685" s="9" t="s">
        <v>348</v>
      </c>
      <c r="F2685" s="9" t="s">
        <v>11958</v>
      </c>
      <c r="G2685" s="6" t="s">
        <v>11959</v>
      </c>
      <c r="H2685" s="14" t="b">
        <v>0</v>
      </c>
      <c r="I2685" s="9" t="s">
        <v>11960</v>
      </c>
      <c r="J2685" s="10">
        <v>0.049786</v>
      </c>
    </row>
    <row r="2686">
      <c r="A2686" s="6" t="s">
        <v>11961</v>
      </c>
      <c r="B2686" s="6" t="s">
        <v>2040</v>
      </c>
      <c r="C2686" s="7">
        <v>1.591715986E9</v>
      </c>
      <c r="D2686" s="8">
        <f t="shared" si="1"/>
        <v>43991.43039</v>
      </c>
      <c r="E2686" s="6" t="s">
        <v>32</v>
      </c>
      <c r="F2686" s="9" t="s">
        <v>11962</v>
      </c>
      <c r="G2686" s="6" t="s">
        <v>11963</v>
      </c>
      <c r="H2686" s="14" t="b">
        <v>1</v>
      </c>
      <c r="I2686" s="9" t="s">
        <v>11962</v>
      </c>
      <c r="J2686" s="10">
        <v>0.04976985</v>
      </c>
    </row>
    <row r="2687">
      <c r="A2687" s="6" t="s">
        <v>11964</v>
      </c>
      <c r="B2687" s="6" t="s">
        <v>11965</v>
      </c>
      <c r="C2687" s="7">
        <v>1.592025795E9</v>
      </c>
      <c r="D2687" s="8">
        <f t="shared" si="1"/>
        <v>43995.01615</v>
      </c>
      <c r="E2687" s="9" t="s">
        <v>1271</v>
      </c>
      <c r="F2687" s="9" t="s">
        <v>11966</v>
      </c>
      <c r="G2687" s="6" t="s">
        <v>11967</v>
      </c>
      <c r="H2687" s="14" t="b">
        <v>0</v>
      </c>
      <c r="I2687" s="9" t="s">
        <v>11966</v>
      </c>
      <c r="J2687" s="10">
        <v>0.04970198</v>
      </c>
    </row>
    <row r="2688">
      <c r="A2688" s="6" t="s">
        <v>11968</v>
      </c>
      <c r="B2688" s="6" t="s">
        <v>8794</v>
      </c>
      <c r="C2688" s="7">
        <v>1.59153874E9</v>
      </c>
      <c r="D2688" s="8">
        <f t="shared" si="1"/>
        <v>43989.37894</v>
      </c>
      <c r="E2688" s="9" t="s">
        <v>23</v>
      </c>
      <c r="F2688" s="9" t="s">
        <v>11969</v>
      </c>
      <c r="G2688" s="6" t="s">
        <v>11970</v>
      </c>
      <c r="H2688" s="14" t="b">
        <v>0</v>
      </c>
      <c r="I2688" s="9" t="s">
        <v>11971</v>
      </c>
      <c r="J2688" s="10">
        <v>0.04944931</v>
      </c>
    </row>
    <row r="2689">
      <c r="A2689" s="6" t="s">
        <v>11972</v>
      </c>
      <c r="B2689" s="6" t="s">
        <v>991</v>
      </c>
      <c r="C2689" s="7">
        <v>1.59305066E9</v>
      </c>
      <c r="D2689" s="8">
        <f t="shared" si="1"/>
        <v>44006.87801</v>
      </c>
      <c r="E2689" s="9" t="s">
        <v>12</v>
      </c>
      <c r="F2689" s="9" t="s">
        <v>11973</v>
      </c>
      <c r="G2689" s="6" t="s">
        <v>11974</v>
      </c>
      <c r="H2689" s="14" t="b">
        <v>0</v>
      </c>
      <c r="I2689" s="9" t="s">
        <v>11975</v>
      </c>
      <c r="J2689" s="10">
        <v>0.04926381</v>
      </c>
    </row>
    <row r="2690">
      <c r="A2690" s="5" t="s">
        <v>11976</v>
      </c>
      <c r="B2690" s="6" t="s">
        <v>1057</v>
      </c>
      <c r="C2690" s="7">
        <v>1.593398936E9</v>
      </c>
      <c r="D2690" s="8">
        <f t="shared" si="1"/>
        <v>44010.90898</v>
      </c>
      <c r="E2690" s="9" t="s">
        <v>23</v>
      </c>
      <c r="F2690" s="9" t="s">
        <v>11977</v>
      </c>
      <c r="G2690" s="6" t="s">
        <v>11978</v>
      </c>
      <c r="H2690" s="14" t="b">
        <v>0</v>
      </c>
      <c r="I2690" s="9" t="s">
        <v>11979</v>
      </c>
      <c r="J2690" s="10">
        <v>0.04916164</v>
      </c>
    </row>
    <row r="2691">
      <c r="A2691" s="6" t="s">
        <v>11980</v>
      </c>
      <c r="B2691" s="6" t="s">
        <v>930</v>
      </c>
      <c r="C2691" s="7">
        <v>1.592931999E9</v>
      </c>
      <c r="D2691" s="8">
        <f t="shared" si="1"/>
        <v>44005.50462</v>
      </c>
      <c r="E2691" s="9" t="s">
        <v>413</v>
      </c>
      <c r="F2691" s="9" t="s">
        <v>11981</v>
      </c>
      <c r="G2691" s="6" t="s">
        <v>11982</v>
      </c>
      <c r="H2691" s="14" t="b">
        <v>0</v>
      </c>
      <c r="I2691" s="9" t="s">
        <v>11983</v>
      </c>
      <c r="J2691" s="10">
        <v>0.04911226</v>
      </c>
    </row>
    <row r="2692">
      <c r="A2692" s="6" t="s">
        <v>11984</v>
      </c>
      <c r="B2692" s="6" t="s">
        <v>5400</v>
      </c>
      <c r="C2692" s="7">
        <v>1.592240507E9</v>
      </c>
      <c r="D2692" s="8">
        <f t="shared" si="1"/>
        <v>43997.50124</v>
      </c>
      <c r="E2692" s="9" t="s">
        <v>17</v>
      </c>
      <c r="F2692" s="9" t="s">
        <v>11985</v>
      </c>
      <c r="G2692" s="6" t="s">
        <v>11986</v>
      </c>
      <c r="H2692" s="14" t="b">
        <v>0</v>
      </c>
      <c r="I2692" s="9" t="s">
        <v>11987</v>
      </c>
      <c r="J2692" s="10">
        <v>0.04893714</v>
      </c>
    </row>
    <row r="2693">
      <c r="A2693" s="6" t="s">
        <v>11988</v>
      </c>
      <c r="B2693" s="6" t="s">
        <v>4453</v>
      </c>
      <c r="C2693" s="7">
        <v>1.593036687E9</v>
      </c>
      <c r="D2693" s="8">
        <f t="shared" si="1"/>
        <v>44006.71628</v>
      </c>
      <c r="E2693" s="9" t="s">
        <v>348</v>
      </c>
      <c r="F2693" s="9" t="s">
        <v>11989</v>
      </c>
      <c r="G2693" s="6" t="s">
        <v>11990</v>
      </c>
      <c r="H2693" s="14" t="b">
        <v>0</v>
      </c>
      <c r="I2693" s="9" t="s">
        <v>11991</v>
      </c>
      <c r="J2693" s="10">
        <v>0.04882444</v>
      </c>
    </row>
    <row r="2694">
      <c r="A2694" s="5" t="s">
        <v>11992</v>
      </c>
      <c r="B2694" s="6" t="s">
        <v>10039</v>
      </c>
      <c r="C2694" s="7">
        <v>1.593171144E9</v>
      </c>
      <c r="D2694" s="8">
        <f t="shared" si="1"/>
        <v>44008.2725</v>
      </c>
      <c r="E2694" s="9" t="s">
        <v>12</v>
      </c>
      <c r="F2694" s="9" t="s">
        <v>11993</v>
      </c>
      <c r="G2694" s="6" t="s">
        <v>11994</v>
      </c>
      <c r="H2694" s="14" t="b">
        <v>0</v>
      </c>
      <c r="I2694" s="9" t="s">
        <v>11995</v>
      </c>
      <c r="J2694" s="10">
        <v>0.04878055</v>
      </c>
    </row>
    <row r="2695">
      <c r="A2695" s="6" t="s">
        <v>11996</v>
      </c>
      <c r="B2695" s="6" t="s">
        <v>11997</v>
      </c>
      <c r="C2695" s="7">
        <v>1.593485985E9</v>
      </c>
      <c r="D2695" s="8">
        <f t="shared" si="1"/>
        <v>44011.91649</v>
      </c>
      <c r="E2695" s="9" t="s">
        <v>23</v>
      </c>
      <c r="F2695" s="9" t="s">
        <v>11998</v>
      </c>
      <c r="G2695" s="6" t="s">
        <v>11999</v>
      </c>
      <c r="H2695" s="14" t="b">
        <v>0</v>
      </c>
      <c r="I2695" s="9" t="s">
        <v>12000</v>
      </c>
      <c r="J2695" s="10">
        <v>0.04864784</v>
      </c>
    </row>
    <row r="2696">
      <c r="A2696" s="6" t="s">
        <v>11996</v>
      </c>
      <c r="B2696" s="6" t="s">
        <v>11997</v>
      </c>
      <c r="C2696" s="7">
        <v>1.593486242E9</v>
      </c>
      <c r="D2696" s="8">
        <f t="shared" si="1"/>
        <v>44011.91947</v>
      </c>
      <c r="E2696" s="9" t="s">
        <v>23</v>
      </c>
      <c r="F2696" s="9" t="s">
        <v>12001</v>
      </c>
      <c r="G2696" s="6" t="s">
        <v>12002</v>
      </c>
      <c r="H2696" s="14" t="b">
        <v>0</v>
      </c>
      <c r="I2696" s="9" t="s">
        <v>12003</v>
      </c>
      <c r="J2696" s="10">
        <v>0.04864784</v>
      </c>
    </row>
    <row r="2697">
      <c r="A2697" s="6" t="s">
        <v>12004</v>
      </c>
      <c r="B2697" s="6" t="s">
        <v>3152</v>
      </c>
      <c r="C2697" s="7">
        <v>1.592524258E9</v>
      </c>
      <c r="D2697" s="8">
        <f t="shared" si="1"/>
        <v>44000.78539</v>
      </c>
      <c r="E2697" s="9" t="s">
        <v>23</v>
      </c>
      <c r="F2697" s="9" t="s">
        <v>12005</v>
      </c>
      <c r="G2697" s="6" t="s">
        <v>12006</v>
      </c>
      <c r="H2697" s="14" t="b">
        <v>0</v>
      </c>
      <c r="I2697" s="9" t="s">
        <v>12007</v>
      </c>
      <c r="J2697" s="10">
        <v>0.04863954</v>
      </c>
    </row>
    <row r="2698">
      <c r="A2698" s="6" t="s">
        <v>12008</v>
      </c>
      <c r="B2698" s="6" t="s">
        <v>872</v>
      </c>
      <c r="C2698" s="7">
        <v>1.59199972E9</v>
      </c>
      <c r="D2698" s="8">
        <f t="shared" si="1"/>
        <v>43994.71435</v>
      </c>
      <c r="E2698" s="9" t="s">
        <v>23</v>
      </c>
      <c r="F2698" s="9" t="s">
        <v>12009</v>
      </c>
      <c r="G2698" s="6" t="s">
        <v>12010</v>
      </c>
      <c r="H2698" s="14" t="b">
        <v>0</v>
      </c>
      <c r="I2698" s="9" t="s">
        <v>12009</v>
      </c>
      <c r="J2698" s="10">
        <v>0.04835929</v>
      </c>
    </row>
    <row r="2699">
      <c r="A2699" s="6" t="s">
        <v>12011</v>
      </c>
      <c r="B2699" s="6" t="s">
        <v>2184</v>
      </c>
      <c r="C2699" s="7">
        <v>1.591717502E9</v>
      </c>
      <c r="D2699" s="8">
        <f t="shared" si="1"/>
        <v>43991.44794</v>
      </c>
      <c r="E2699" s="9" t="s">
        <v>17</v>
      </c>
      <c r="F2699" s="9" t="s">
        <v>12012</v>
      </c>
      <c r="G2699" s="6" t="s">
        <v>12013</v>
      </c>
      <c r="H2699" s="14" t="b">
        <v>0</v>
      </c>
      <c r="I2699" s="9" t="s">
        <v>12014</v>
      </c>
      <c r="J2699" s="10">
        <v>0.04824199</v>
      </c>
    </row>
    <row r="2700">
      <c r="A2700" s="6" t="s">
        <v>12015</v>
      </c>
      <c r="B2700" s="6" t="s">
        <v>7379</v>
      </c>
      <c r="C2700" s="7">
        <v>1.591369494E9</v>
      </c>
      <c r="D2700" s="8">
        <f t="shared" si="1"/>
        <v>43987.42007</v>
      </c>
      <c r="E2700" s="9" t="s">
        <v>12016</v>
      </c>
      <c r="F2700" s="9" t="s">
        <v>12017</v>
      </c>
      <c r="G2700" s="6" t="s">
        <v>12018</v>
      </c>
      <c r="H2700" s="14" t="b">
        <v>0</v>
      </c>
      <c r="I2700" s="9" t="s">
        <v>12019</v>
      </c>
      <c r="J2700" s="10">
        <v>0.04822272</v>
      </c>
    </row>
    <row r="2701">
      <c r="A2701" s="6" t="s">
        <v>12020</v>
      </c>
      <c r="B2701" s="6" t="s">
        <v>12021</v>
      </c>
      <c r="C2701" s="7">
        <v>1.593138471E9</v>
      </c>
      <c r="D2701" s="8">
        <f t="shared" si="1"/>
        <v>44007.89434</v>
      </c>
      <c r="E2701" s="6" t="s">
        <v>32</v>
      </c>
      <c r="F2701" s="9" t="s">
        <v>12022</v>
      </c>
      <c r="G2701" s="6" t="s">
        <v>12023</v>
      </c>
      <c r="H2701" s="14" t="b">
        <v>1</v>
      </c>
      <c r="I2701" s="9" t="s">
        <v>12022</v>
      </c>
      <c r="J2701" s="10">
        <v>0.04800044</v>
      </c>
    </row>
    <row r="2702">
      <c r="A2702" s="6" t="s">
        <v>12024</v>
      </c>
      <c r="B2702" s="6" t="s">
        <v>991</v>
      </c>
      <c r="C2702" s="7">
        <v>1.592272295E9</v>
      </c>
      <c r="D2702" s="8">
        <f t="shared" si="1"/>
        <v>43997.86916</v>
      </c>
      <c r="E2702" s="9" t="s">
        <v>23</v>
      </c>
      <c r="F2702" s="9" t="s">
        <v>12025</v>
      </c>
      <c r="G2702" s="6" t="s">
        <v>12026</v>
      </c>
      <c r="H2702" s="14" t="b">
        <v>0</v>
      </c>
      <c r="I2702" s="9" t="s">
        <v>12027</v>
      </c>
      <c r="J2702" s="10">
        <v>0.04760512</v>
      </c>
    </row>
    <row r="2703">
      <c r="A2703" s="6" t="s">
        <v>12028</v>
      </c>
      <c r="B2703" s="6" t="s">
        <v>2372</v>
      </c>
      <c r="C2703" s="7">
        <v>1.591151065E9</v>
      </c>
      <c r="D2703" s="8">
        <f t="shared" si="1"/>
        <v>43984.89196</v>
      </c>
      <c r="E2703" s="9" t="s">
        <v>12</v>
      </c>
      <c r="F2703" s="9" t="s">
        <v>12029</v>
      </c>
      <c r="G2703" s="6" t="s">
        <v>12030</v>
      </c>
      <c r="H2703" s="14" t="b">
        <v>0</v>
      </c>
      <c r="I2703" s="9" t="s">
        <v>12031</v>
      </c>
      <c r="J2703" s="10">
        <v>0.04745239</v>
      </c>
    </row>
    <row r="2704">
      <c r="A2704" s="6" t="s">
        <v>12032</v>
      </c>
      <c r="B2704" s="6" t="s">
        <v>930</v>
      </c>
      <c r="C2704" s="7">
        <v>1.591634198E9</v>
      </c>
      <c r="D2704" s="8">
        <f t="shared" si="1"/>
        <v>43990.48377</v>
      </c>
      <c r="E2704" s="9" t="s">
        <v>348</v>
      </c>
      <c r="F2704" s="9" t="s">
        <v>12033</v>
      </c>
      <c r="G2704" s="6" t="s">
        <v>12034</v>
      </c>
      <c r="H2704" s="14" t="b">
        <v>0</v>
      </c>
      <c r="I2704" s="9" t="s">
        <v>12035</v>
      </c>
      <c r="J2704" s="10">
        <v>0.04737617</v>
      </c>
    </row>
    <row r="2705">
      <c r="A2705" s="6" t="s">
        <v>12036</v>
      </c>
      <c r="B2705" s="6" t="s">
        <v>1312</v>
      </c>
      <c r="C2705" s="7">
        <v>1.591544444E9</v>
      </c>
      <c r="D2705" s="8">
        <f t="shared" si="1"/>
        <v>43989.44495</v>
      </c>
      <c r="E2705" s="6" t="s">
        <v>32</v>
      </c>
      <c r="F2705" s="9" t="s">
        <v>12037</v>
      </c>
      <c r="G2705" s="6" t="s">
        <v>12038</v>
      </c>
      <c r="H2705" s="14" t="b">
        <v>1</v>
      </c>
      <c r="I2705" s="9" t="s">
        <v>12037</v>
      </c>
      <c r="J2705" s="10">
        <v>0.04736787</v>
      </c>
    </row>
    <row r="2706">
      <c r="A2706" s="6" t="s">
        <v>12039</v>
      </c>
      <c r="B2706" s="6" t="s">
        <v>930</v>
      </c>
      <c r="C2706" s="7">
        <v>1.593391468E9</v>
      </c>
      <c r="D2706" s="8">
        <f t="shared" si="1"/>
        <v>44010.82255</v>
      </c>
      <c r="E2706" s="9" t="s">
        <v>23</v>
      </c>
      <c r="F2706" s="9" t="s">
        <v>12040</v>
      </c>
      <c r="G2706" s="6" t="s">
        <v>12041</v>
      </c>
      <c r="H2706" s="14" t="b">
        <v>0</v>
      </c>
      <c r="I2706" s="9" t="s">
        <v>12042</v>
      </c>
      <c r="J2706" s="10">
        <v>0.04731656</v>
      </c>
    </row>
    <row r="2707">
      <c r="A2707" s="6" t="s">
        <v>12043</v>
      </c>
      <c r="B2707" s="6" t="s">
        <v>872</v>
      </c>
      <c r="C2707" s="7">
        <v>1.592512981E9</v>
      </c>
      <c r="D2707" s="8">
        <f t="shared" si="1"/>
        <v>44000.65487</v>
      </c>
      <c r="E2707" s="9" t="s">
        <v>23</v>
      </c>
      <c r="F2707" s="9" t="s">
        <v>12044</v>
      </c>
      <c r="G2707" s="6" t="s">
        <v>12045</v>
      </c>
      <c r="H2707" s="14" t="b">
        <v>0</v>
      </c>
      <c r="I2707" s="9" t="s">
        <v>12046</v>
      </c>
      <c r="J2707" s="10">
        <v>0.04720046</v>
      </c>
    </row>
    <row r="2708">
      <c r="A2708" s="6" t="s">
        <v>12047</v>
      </c>
      <c r="B2708" s="6" t="s">
        <v>12048</v>
      </c>
      <c r="C2708" s="7">
        <v>1.591830422E9</v>
      </c>
      <c r="D2708" s="8">
        <f t="shared" si="1"/>
        <v>43992.75488</v>
      </c>
      <c r="E2708" s="9" t="s">
        <v>97</v>
      </c>
      <c r="F2708" s="9" t="s">
        <v>12049</v>
      </c>
      <c r="G2708" s="6" t="s">
        <v>12050</v>
      </c>
      <c r="H2708" s="14" t="b">
        <v>0</v>
      </c>
      <c r="I2708" s="9" t="s">
        <v>12051</v>
      </c>
      <c r="J2708" s="10">
        <v>0.04717229</v>
      </c>
    </row>
    <row r="2709">
      <c r="A2709" s="6" t="s">
        <v>12052</v>
      </c>
      <c r="B2709" s="6" t="s">
        <v>930</v>
      </c>
      <c r="C2709" s="7">
        <v>1.591296548E9</v>
      </c>
      <c r="D2709" s="8">
        <f t="shared" si="1"/>
        <v>43986.57579</v>
      </c>
      <c r="E2709" s="9" t="s">
        <v>4264</v>
      </c>
      <c r="F2709" s="9" t="s">
        <v>12053</v>
      </c>
      <c r="G2709" s="6" t="s">
        <v>12054</v>
      </c>
      <c r="H2709" s="14" t="b">
        <v>0</v>
      </c>
      <c r="I2709" s="9" t="s">
        <v>12055</v>
      </c>
      <c r="J2709" s="10">
        <v>0.0471364</v>
      </c>
    </row>
    <row r="2710">
      <c r="A2710" s="6" t="s">
        <v>12056</v>
      </c>
      <c r="B2710" s="6" t="s">
        <v>1072</v>
      </c>
      <c r="C2710" s="7">
        <v>1.591914645E9</v>
      </c>
      <c r="D2710" s="8">
        <f t="shared" si="1"/>
        <v>43993.72969</v>
      </c>
      <c r="E2710" s="9" t="s">
        <v>23</v>
      </c>
      <c r="F2710" s="9" t="s">
        <v>12057</v>
      </c>
      <c r="G2710" s="6" t="s">
        <v>12058</v>
      </c>
      <c r="H2710" s="14" t="b">
        <v>0</v>
      </c>
      <c r="I2710" s="9" t="s">
        <v>12059</v>
      </c>
      <c r="J2710" s="10">
        <v>0.04697552</v>
      </c>
    </row>
    <row r="2711">
      <c r="A2711" s="6" t="s">
        <v>12060</v>
      </c>
      <c r="B2711" s="6" t="s">
        <v>3070</v>
      </c>
      <c r="C2711" s="7">
        <v>1.591744923E9</v>
      </c>
      <c r="D2711" s="8">
        <f t="shared" si="1"/>
        <v>43991.76531</v>
      </c>
      <c r="E2711" s="9" t="s">
        <v>111</v>
      </c>
      <c r="F2711" s="9" t="s">
        <v>12061</v>
      </c>
      <c r="G2711" s="6" t="s">
        <v>12062</v>
      </c>
      <c r="H2711" s="14" t="b">
        <v>0</v>
      </c>
      <c r="I2711" s="9" t="s">
        <v>12063</v>
      </c>
      <c r="J2711" s="10">
        <v>0.04681493</v>
      </c>
    </row>
    <row r="2712">
      <c r="A2712" s="6" t="s">
        <v>12064</v>
      </c>
      <c r="B2712" s="6" t="s">
        <v>5400</v>
      </c>
      <c r="C2712" s="7">
        <v>1.591800107E9</v>
      </c>
      <c r="D2712" s="8">
        <f t="shared" si="1"/>
        <v>43992.40402</v>
      </c>
      <c r="E2712" s="9" t="s">
        <v>17</v>
      </c>
      <c r="F2712" s="9" t="s">
        <v>12065</v>
      </c>
      <c r="G2712" s="6" t="s">
        <v>12066</v>
      </c>
      <c r="H2712" s="14" t="b">
        <v>0</v>
      </c>
      <c r="I2712" s="9" t="s">
        <v>12067</v>
      </c>
      <c r="J2712" s="10">
        <v>0.0467525</v>
      </c>
    </row>
    <row r="2713">
      <c r="A2713" s="6" t="s">
        <v>12068</v>
      </c>
      <c r="B2713" s="6" t="s">
        <v>6020</v>
      </c>
      <c r="C2713" s="7">
        <v>1.592534676E9</v>
      </c>
      <c r="D2713" s="8">
        <f t="shared" si="1"/>
        <v>44000.90597</v>
      </c>
      <c r="E2713" s="6" t="s">
        <v>32</v>
      </c>
      <c r="F2713" s="9" t="s">
        <v>12069</v>
      </c>
      <c r="G2713" s="6" t="s">
        <v>12070</v>
      </c>
      <c r="H2713" s="14" t="b">
        <v>1</v>
      </c>
      <c r="I2713" s="9" t="s">
        <v>12069</v>
      </c>
      <c r="J2713" s="10">
        <v>0.04654579</v>
      </c>
    </row>
    <row r="2714">
      <c r="A2714" s="6" t="s">
        <v>12071</v>
      </c>
      <c r="B2714" s="6" t="s">
        <v>3031</v>
      </c>
      <c r="C2714" s="7">
        <v>1.591719369E9</v>
      </c>
      <c r="D2714" s="8">
        <f t="shared" si="1"/>
        <v>43991.46955</v>
      </c>
      <c r="E2714" s="9" t="s">
        <v>23</v>
      </c>
      <c r="F2714" s="9" t="s">
        <v>12072</v>
      </c>
      <c r="G2714" s="6" t="s">
        <v>12073</v>
      </c>
      <c r="H2714" s="14" t="b">
        <v>0</v>
      </c>
      <c r="I2714" s="9" t="s">
        <v>12074</v>
      </c>
      <c r="J2714" s="10">
        <v>0.04652207</v>
      </c>
    </row>
    <row r="2715">
      <c r="A2715" s="5" t="s">
        <v>12075</v>
      </c>
      <c r="B2715" s="6" t="s">
        <v>930</v>
      </c>
      <c r="C2715" s="7">
        <v>1.592501303E9</v>
      </c>
      <c r="D2715" s="8">
        <f t="shared" si="1"/>
        <v>44000.51971</v>
      </c>
      <c r="E2715" s="9" t="s">
        <v>413</v>
      </c>
      <c r="F2715" s="9" t="s">
        <v>12076</v>
      </c>
      <c r="G2715" s="6" t="s">
        <v>12077</v>
      </c>
      <c r="H2715" s="14" t="b">
        <v>0</v>
      </c>
      <c r="I2715" s="9" t="s">
        <v>12078</v>
      </c>
      <c r="J2715" s="10">
        <v>0.04638135</v>
      </c>
    </row>
    <row r="2716">
      <c r="A2716" s="6" t="s">
        <v>12079</v>
      </c>
      <c r="B2716" s="6" t="s">
        <v>930</v>
      </c>
      <c r="C2716" s="7">
        <v>1.593191936E9</v>
      </c>
      <c r="D2716" s="8">
        <f t="shared" si="1"/>
        <v>44008.51315</v>
      </c>
      <c r="E2716" s="9" t="s">
        <v>353</v>
      </c>
      <c r="F2716" s="9" t="s">
        <v>12080</v>
      </c>
      <c r="G2716" s="6" t="s">
        <v>12081</v>
      </c>
      <c r="H2716" s="14" t="b">
        <v>0</v>
      </c>
      <c r="I2716" s="9" t="s">
        <v>12082</v>
      </c>
      <c r="J2716" s="10">
        <v>0.04595533</v>
      </c>
    </row>
    <row r="2717">
      <c r="A2717" s="6" t="s">
        <v>12083</v>
      </c>
      <c r="B2717" s="6" t="s">
        <v>1057</v>
      </c>
      <c r="C2717" s="7">
        <v>1.59302486E9</v>
      </c>
      <c r="D2717" s="8">
        <f t="shared" si="1"/>
        <v>44006.5794</v>
      </c>
      <c r="E2717" s="6" t="s">
        <v>140</v>
      </c>
      <c r="F2717" s="9" t="s">
        <v>12084</v>
      </c>
      <c r="G2717" s="6" t="s">
        <v>12085</v>
      </c>
      <c r="H2717" s="14" t="b">
        <v>0</v>
      </c>
      <c r="I2717" s="9" t="s">
        <v>12086</v>
      </c>
      <c r="J2717" s="10">
        <v>0.04590551</v>
      </c>
    </row>
    <row r="2718">
      <c r="A2718" s="6" t="s">
        <v>12087</v>
      </c>
      <c r="B2718" s="6" t="s">
        <v>1522</v>
      </c>
      <c r="C2718" s="7">
        <v>1.591137417E9</v>
      </c>
      <c r="D2718" s="8">
        <f t="shared" si="1"/>
        <v>43984.73399</v>
      </c>
      <c r="E2718" s="9" t="s">
        <v>23</v>
      </c>
      <c r="F2718" s="9" t="s">
        <v>12088</v>
      </c>
      <c r="G2718" s="6" t="s">
        <v>12089</v>
      </c>
      <c r="H2718" s="14" t="b">
        <v>0</v>
      </c>
      <c r="I2718" s="9" t="s">
        <v>12090</v>
      </c>
      <c r="J2718" s="10">
        <v>0.04585598</v>
      </c>
    </row>
    <row r="2719">
      <c r="A2719" s="6" t="s">
        <v>12091</v>
      </c>
      <c r="B2719" s="6" t="s">
        <v>12092</v>
      </c>
      <c r="C2719" s="7">
        <v>1.592843284E9</v>
      </c>
      <c r="D2719" s="8">
        <f t="shared" si="1"/>
        <v>44004.47782</v>
      </c>
      <c r="E2719" s="6" t="s">
        <v>32</v>
      </c>
      <c r="F2719" s="9" t="s">
        <v>12093</v>
      </c>
      <c r="G2719" s="6" t="s">
        <v>12094</v>
      </c>
      <c r="H2719" s="14" t="b">
        <v>1</v>
      </c>
      <c r="I2719" s="9" t="s">
        <v>12093</v>
      </c>
      <c r="J2719" s="10">
        <v>0.04535301</v>
      </c>
    </row>
    <row r="2720">
      <c r="A2720" s="6" t="s">
        <v>12095</v>
      </c>
      <c r="B2720" s="6" t="s">
        <v>6282</v>
      </c>
      <c r="C2720" s="7">
        <v>1.593392537E9</v>
      </c>
      <c r="D2720" s="8">
        <f t="shared" si="1"/>
        <v>44010.83492</v>
      </c>
      <c r="E2720" s="9" t="s">
        <v>784</v>
      </c>
      <c r="F2720" s="9" t="s">
        <v>12096</v>
      </c>
      <c r="G2720" s="6" t="s">
        <v>12097</v>
      </c>
      <c r="H2720" s="14" t="b">
        <v>0</v>
      </c>
      <c r="I2720" s="9" t="s">
        <v>12098</v>
      </c>
      <c r="J2720" s="10">
        <v>0.04524195</v>
      </c>
    </row>
    <row r="2721">
      <c r="A2721" s="6" t="s">
        <v>12099</v>
      </c>
      <c r="B2721" s="6" t="s">
        <v>1795</v>
      </c>
      <c r="C2721" s="7">
        <v>1.591061844E9</v>
      </c>
      <c r="D2721" s="8">
        <f t="shared" si="1"/>
        <v>43983.85931</v>
      </c>
      <c r="E2721" s="9" t="s">
        <v>23</v>
      </c>
      <c r="F2721" s="9" t="s">
        <v>12100</v>
      </c>
      <c r="G2721" s="6" t="s">
        <v>12101</v>
      </c>
      <c r="H2721" s="14" t="b">
        <v>0</v>
      </c>
      <c r="I2721" s="9" t="s">
        <v>12102</v>
      </c>
      <c r="J2721" s="10">
        <v>0.04510108</v>
      </c>
    </row>
    <row r="2722">
      <c r="A2722" s="6" t="s">
        <v>12099</v>
      </c>
      <c r="B2722" s="6" t="s">
        <v>1795</v>
      </c>
      <c r="C2722" s="7">
        <v>1.592569249E9</v>
      </c>
      <c r="D2722" s="8">
        <f t="shared" si="1"/>
        <v>44001.30612</v>
      </c>
      <c r="E2722" s="9" t="s">
        <v>23</v>
      </c>
      <c r="F2722" s="9" t="s">
        <v>12103</v>
      </c>
      <c r="G2722" s="6" t="s">
        <v>12104</v>
      </c>
      <c r="H2722" s="14" t="b">
        <v>0</v>
      </c>
      <c r="I2722" s="9" t="s">
        <v>12105</v>
      </c>
      <c r="J2722" s="10">
        <v>0.04510108</v>
      </c>
    </row>
    <row r="2723">
      <c r="A2723" s="6" t="s">
        <v>12106</v>
      </c>
      <c r="B2723" s="6" t="s">
        <v>3031</v>
      </c>
      <c r="C2723" s="7">
        <v>1.591671705E9</v>
      </c>
      <c r="D2723" s="8">
        <f t="shared" si="1"/>
        <v>43990.91788</v>
      </c>
      <c r="E2723" s="9" t="s">
        <v>23</v>
      </c>
      <c r="F2723" s="9" t="s">
        <v>12107</v>
      </c>
      <c r="G2723" s="6" t="s">
        <v>12108</v>
      </c>
      <c r="H2723" s="14" t="b">
        <v>0</v>
      </c>
      <c r="I2723" s="9" t="s">
        <v>12109</v>
      </c>
      <c r="J2723" s="10">
        <v>0.04501878</v>
      </c>
    </row>
    <row r="2724">
      <c r="A2724" s="6" t="s">
        <v>12110</v>
      </c>
      <c r="B2724" s="6" t="s">
        <v>872</v>
      </c>
      <c r="C2724" s="7">
        <v>1.592878429E9</v>
      </c>
      <c r="D2724" s="8">
        <f t="shared" si="1"/>
        <v>44004.88459</v>
      </c>
      <c r="E2724" s="9" t="s">
        <v>23</v>
      </c>
      <c r="F2724" s="9" t="s">
        <v>12111</v>
      </c>
      <c r="G2724" s="6" t="s">
        <v>12112</v>
      </c>
      <c r="H2724" s="14" t="b">
        <v>0</v>
      </c>
      <c r="I2724" s="9" t="s">
        <v>12113</v>
      </c>
      <c r="J2724" s="10">
        <v>0.04476626</v>
      </c>
    </row>
    <row r="2725">
      <c r="A2725" s="6" t="s">
        <v>12110</v>
      </c>
      <c r="B2725" s="6" t="s">
        <v>12114</v>
      </c>
      <c r="C2725" s="7">
        <v>1.592879068E9</v>
      </c>
      <c r="D2725" s="8">
        <f t="shared" si="1"/>
        <v>44004.89199</v>
      </c>
      <c r="E2725" s="9" t="s">
        <v>1271</v>
      </c>
      <c r="F2725" s="9" t="s">
        <v>12115</v>
      </c>
      <c r="G2725" s="6" t="s">
        <v>12116</v>
      </c>
      <c r="H2725" s="14" t="b">
        <v>0</v>
      </c>
      <c r="I2725" s="9" t="s">
        <v>12117</v>
      </c>
      <c r="J2725" s="10">
        <v>0.04476626</v>
      </c>
    </row>
    <row r="2726">
      <c r="A2726" s="6" t="s">
        <v>12118</v>
      </c>
      <c r="B2726" s="6" t="s">
        <v>3858</v>
      </c>
      <c r="C2726" s="7">
        <v>1.591597103E9</v>
      </c>
      <c r="D2726" s="8">
        <f t="shared" si="1"/>
        <v>43990.05443</v>
      </c>
      <c r="E2726" s="9" t="s">
        <v>23</v>
      </c>
      <c r="F2726" s="9" t="s">
        <v>12119</v>
      </c>
      <c r="G2726" s="6" t="s">
        <v>12120</v>
      </c>
      <c r="H2726" s="14" t="b">
        <v>0</v>
      </c>
      <c r="I2726" s="9" t="s">
        <v>12121</v>
      </c>
      <c r="J2726" s="10">
        <v>0.04476121</v>
      </c>
    </row>
    <row r="2727">
      <c r="A2727" s="6" t="s">
        <v>12122</v>
      </c>
      <c r="B2727" s="6" t="s">
        <v>1463</v>
      </c>
      <c r="C2727" s="7">
        <v>1.59121727E9</v>
      </c>
      <c r="D2727" s="8">
        <f t="shared" si="1"/>
        <v>43985.65822</v>
      </c>
      <c r="E2727" s="9" t="s">
        <v>173</v>
      </c>
      <c r="F2727" s="9" t="s">
        <v>12123</v>
      </c>
      <c r="G2727" s="6" t="s">
        <v>12124</v>
      </c>
      <c r="H2727" s="14" t="b">
        <v>0</v>
      </c>
      <c r="I2727" s="9" t="s">
        <v>12125</v>
      </c>
      <c r="J2727" s="10">
        <v>0.04466469</v>
      </c>
    </row>
    <row r="2728">
      <c r="A2728" s="5" t="s">
        <v>12126</v>
      </c>
      <c r="B2728" s="6" t="s">
        <v>930</v>
      </c>
      <c r="C2728" s="7">
        <v>1.592163078E9</v>
      </c>
      <c r="D2728" s="8">
        <f t="shared" si="1"/>
        <v>43996.60507</v>
      </c>
      <c r="E2728" s="9" t="s">
        <v>413</v>
      </c>
      <c r="F2728" s="9" t="s">
        <v>12127</v>
      </c>
      <c r="G2728" s="6" t="s">
        <v>12128</v>
      </c>
      <c r="H2728" s="14" t="b">
        <v>0</v>
      </c>
      <c r="I2728" s="9" t="s">
        <v>12129</v>
      </c>
      <c r="J2728" s="10">
        <v>0.04463918</v>
      </c>
    </row>
    <row r="2729">
      <c r="A2729" s="6" t="s">
        <v>12130</v>
      </c>
      <c r="B2729" s="6" t="s">
        <v>867</v>
      </c>
      <c r="C2729" s="7">
        <v>1.591369861E9</v>
      </c>
      <c r="D2729" s="8">
        <f t="shared" si="1"/>
        <v>43987.42432</v>
      </c>
      <c r="E2729" s="9" t="s">
        <v>23</v>
      </c>
      <c r="F2729" s="9" t="s">
        <v>12131</v>
      </c>
      <c r="G2729" s="6" t="s">
        <v>12132</v>
      </c>
      <c r="H2729" s="14" t="b">
        <v>0</v>
      </c>
      <c r="I2729" s="9" t="s">
        <v>12133</v>
      </c>
      <c r="J2729" s="10">
        <v>0.04463206</v>
      </c>
    </row>
    <row r="2730">
      <c r="A2730" s="6" t="s">
        <v>12130</v>
      </c>
      <c r="B2730" s="6" t="s">
        <v>1036</v>
      </c>
      <c r="C2730" s="7">
        <v>1.591384441E9</v>
      </c>
      <c r="D2730" s="8">
        <f t="shared" si="1"/>
        <v>43987.59307</v>
      </c>
      <c r="E2730" s="9" t="s">
        <v>111</v>
      </c>
      <c r="F2730" s="9" t="s">
        <v>12134</v>
      </c>
      <c r="G2730" s="6" t="s">
        <v>12135</v>
      </c>
      <c r="H2730" s="14" t="b">
        <v>0</v>
      </c>
      <c r="I2730" s="9" t="s">
        <v>12136</v>
      </c>
      <c r="J2730" s="10">
        <v>0.04463206</v>
      </c>
    </row>
    <row r="2731">
      <c r="A2731" s="6" t="s">
        <v>12130</v>
      </c>
      <c r="B2731" s="6" t="s">
        <v>1067</v>
      </c>
      <c r="C2731" s="7">
        <v>1.592350874E9</v>
      </c>
      <c r="D2731" s="8">
        <f t="shared" si="1"/>
        <v>43998.77863</v>
      </c>
      <c r="E2731" s="9" t="s">
        <v>283</v>
      </c>
      <c r="F2731" s="9" t="s">
        <v>12137</v>
      </c>
      <c r="G2731" s="6" t="s">
        <v>12138</v>
      </c>
      <c r="H2731" s="14" t="b">
        <v>0</v>
      </c>
      <c r="I2731" s="9" t="s">
        <v>12139</v>
      </c>
      <c r="J2731" s="10">
        <v>0.04463206</v>
      </c>
    </row>
    <row r="2732">
      <c r="A2732" s="6" t="s">
        <v>12140</v>
      </c>
      <c r="B2732" s="6" t="s">
        <v>1148</v>
      </c>
      <c r="C2732" s="7">
        <v>1.591381846E9</v>
      </c>
      <c r="D2732" s="8">
        <f t="shared" si="1"/>
        <v>43987.56303</v>
      </c>
      <c r="E2732" s="9" t="s">
        <v>23</v>
      </c>
      <c r="F2732" s="9" t="s">
        <v>12141</v>
      </c>
      <c r="G2732" s="6" t="s">
        <v>12142</v>
      </c>
      <c r="H2732" s="14" t="b">
        <v>0</v>
      </c>
      <c r="I2732" s="9" t="s">
        <v>12143</v>
      </c>
      <c r="J2732" s="10">
        <v>0.04447162</v>
      </c>
    </row>
    <row r="2733">
      <c r="A2733" s="6" t="s">
        <v>12144</v>
      </c>
      <c r="B2733" s="6" t="s">
        <v>2017</v>
      </c>
      <c r="C2733" s="7">
        <v>1.5928677E9</v>
      </c>
      <c r="D2733" s="8">
        <f t="shared" si="1"/>
        <v>44004.76042</v>
      </c>
      <c r="E2733" s="9" t="s">
        <v>23</v>
      </c>
      <c r="F2733" s="9" t="s">
        <v>12145</v>
      </c>
      <c r="G2733" s="6" t="s">
        <v>12146</v>
      </c>
      <c r="H2733" s="14" t="b">
        <v>0</v>
      </c>
      <c r="I2733" s="9" t="s">
        <v>12147</v>
      </c>
      <c r="J2733" s="10">
        <v>0.04442714</v>
      </c>
    </row>
    <row r="2734">
      <c r="A2734" s="6" t="s">
        <v>12148</v>
      </c>
      <c r="B2734" s="6" t="s">
        <v>2184</v>
      </c>
      <c r="C2734" s="7">
        <v>1.592428337E9</v>
      </c>
      <c r="D2734" s="8">
        <f t="shared" si="1"/>
        <v>43999.6752</v>
      </c>
      <c r="E2734" s="9" t="s">
        <v>274</v>
      </c>
      <c r="F2734" s="9" t="s">
        <v>12149</v>
      </c>
      <c r="G2734" s="6" t="s">
        <v>12150</v>
      </c>
      <c r="H2734" s="14" t="b">
        <v>0</v>
      </c>
      <c r="I2734" s="9" t="s">
        <v>12151</v>
      </c>
      <c r="J2734" s="10">
        <v>0.04441498</v>
      </c>
    </row>
    <row r="2735">
      <c r="A2735" s="6" t="s">
        <v>12152</v>
      </c>
      <c r="B2735" s="6" t="s">
        <v>1359</v>
      </c>
      <c r="C2735" s="7">
        <v>1.591397561E9</v>
      </c>
      <c r="D2735" s="8">
        <f t="shared" si="1"/>
        <v>43987.74492</v>
      </c>
      <c r="E2735" s="9" t="s">
        <v>36</v>
      </c>
      <c r="F2735" s="9" t="s">
        <v>12153</v>
      </c>
      <c r="G2735" s="6" t="s">
        <v>12154</v>
      </c>
      <c r="H2735" s="14" t="b">
        <v>0</v>
      </c>
      <c r="I2735" s="9" t="s">
        <v>12155</v>
      </c>
      <c r="J2735" s="10">
        <v>0.0442486</v>
      </c>
    </row>
    <row r="2736">
      <c r="A2736" s="6" t="s">
        <v>12156</v>
      </c>
      <c r="B2736" s="6" t="s">
        <v>3031</v>
      </c>
      <c r="C2736" s="7">
        <v>1.592153429E9</v>
      </c>
      <c r="D2736" s="8">
        <f t="shared" si="1"/>
        <v>43996.49339</v>
      </c>
      <c r="E2736" s="9" t="s">
        <v>8587</v>
      </c>
      <c r="F2736" s="9" t="s">
        <v>12157</v>
      </c>
      <c r="G2736" s="6" t="s">
        <v>12158</v>
      </c>
      <c r="H2736" s="14" t="b">
        <v>0</v>
      </c>
      <c r="I2736" s="9" t="s">
        <v>12157</v>
      </c>
      <c r="J2736" s="10">
        <v>0.04424193</v>
      </c>
    </row>
    <row r="2737">
      <c r="A2737" s="6" t="s">
        <v>12159</v>
      </c>
      <c r="B2737" s="6" t="s">
        <v>3996</v>
      </c>
      <c r="C2737" s="7">
        <v>1.593369713E9</v>
      </c>
      <c r="D2737" s="8">
        <f t="shared" si="1"/>
        <v>44010.57075</v>
      </c>
      <c r="E2737" s="6" t="s">
        <v>32</v>
      </c>
      <c r="F2737" s="9" t="s">
        <v>12160</v>
      </c>
      <c r="G2737" s="6" t="s">
        <v>12161</v>
      </c>
      <c r="H2737" s="14" t="b">
        <v>1</v>
      </c>
      <c r="I2737" s="9" t="s">
        <v>12160</v>
      </c>
      <c r="J2737" s="10">
        <v>0.0441021</v>
      </c>
    </row>
    <row r="2738">
      <c r="A2738" s="6" t="s">
        <v>12162</v>
      </c>
      <c r="B2738" s="6" t="s">
        <v>1148</v>
      </c>
      <c r="C2738" s="7">
        <v>1.592172828E9</v>
      </c>
      <c r="D2738" s="8">
        <f t="shared" si="1"/>
        <v>43996.71792</v>
      </c>
      <c r="E2738" s="9" t="s">
        <v>12163</v>
      </c>
      <c r="F2738" s="9" t="s">
        <v>12164</v>
      </c>
      <c r="G2738" s="6" t="s">
        <v>12165</v>
      </c>
      <c r="H2738" s="14" t="b">
        <v>0</v>
      </c>
      <c r="I2738" s="9" t="s">
        <v>12166</v>
      </c>
      <c r="J2738" s="10">
        <v>0.04403196</v>
      </c>
    </row>
    <row r="2739">
      <c r="A2739" s="6" t="s">
        <v>12167</v>
      </c>
      <c r="B2739" s="6" t="s">
        <v>872</v>
      </c>
      <c r="C2739" s="7">
        <v>1.593041767E9</v>
      </c>
      <c r="D2739" s="8">
        <f t="shared" si="1"/>
        <v>44006.77508</v>
      </c>
      <c r="E2739" s="9" t="s">
        <v>23</v>
      </c>
      <c r="F2739" s="9" t="s">
        <v>12168</v>
      </c>
      <c r="G2739" s="6" t="s">
        <v>12169</v>
      </c>
      <c r="H2739" s="14" t="b">
        <v>0</v>
      </c>
      <c r="I2739" s="9" t="s">
        <v>12170</v>
      </c>
      <c r="J2739" s="10">
        <v>0.04379501</v>
      </c>
    </row>
    <row r="2740">
      <c r="A2740" s="6" t="s">
        <v>12171</v>
      </c>
      <c r="B2740" s="6" t="s">
        <v>12172</v>
      </c>
      <c r="C2740" s="7">
        <v>1.593424E9</v>
      </c>
      <c r="D2740" s="8">
        <f t="shared" si="1"/>
        <v>44011.19907</v>
      </c>
      <c r="E2740" s="9" t="s">
        <v>111</v>
      </c>
      <c r="F2740" s="9" t="s">
        <v>12173</v>
      </c>
      <c r="G2740" s="6" t="s">
        <v>12174</v>
      </c>
      <c r="H2740" s="14" t="b">
        <v>0</v>
      </c>
      <c r="I2740" s="9" t="s">
        <v>12175</v>
      </c>
      <c r="J2740" s="10">
        <v>0.04357199</v>
      </c>
    </row>
    <row r="2741">
      <c r="A2741" s="6" t="s">
        <v>12176</v>
      </c>
      <c r="B2741" s="6" t="s">
        <v>5400</v>
      </c>
      <c r="C2741" s="7">
        <v>1.592565315E9</v>
      </c>
      <c r="D2741" s="8">
        <f t="shared" si="1"/>
        <v>44001.26059</v>
      </c>
      <c r="E2741" s="9" t="s">
        <v>17</v>
      </c>
      <c r="F2741" s="9" t="s">
        <v>12177</v>
      </c>
      <c r="G2741" s="6" t="s">
        <v>12178</v>
      </c>
      <c r="H2741" s="14" t="b">
        <v>0</v>
      </c>
      <c r="I2741" s="9" t="s">
        <v>12179</v>
      </c>
      <c r="J2741" s="10">
        <v>0.0433033</v>
      </c>
    </row>
    <row r="2742">
      <c r="A2742" s="6" t="s">
        <v>12180</v>
      </c>
      <c r="B2742" s="6" t="s">
        <v>4286</v>
      </c>
      <c r="C2742" s="7">
        <v>1.593446253E9</v>
      </c>
      <c r="D2742" s="8">
        <f t="shared" si="1"/>
        <v>44011.45663</v>
      </c>
      <c r="E2742" s="6" t="s">
        <v>12181</v>
      </c>
      <c r="F2742" s="9" t="s">
        <v>12182</v>
      </c>
      <c r="G2742" s="6" t="s">
        <v>12183</v>
      </c>
      <c r="H2742" s="14" t="b">
        <v>0</v>
      </c>
      <c r="I2742" s="9" t="s">
        <v>12184</v>
      </c>
      <c r="J2742" s="10">
        <v>0.04327172</v>
      </c>
    </row>
    <row r="2743">
      <c r="A2743" s="5" t="s">
        <v>12185</v>
      </c>
      <c r="B2743" s="6" t="s">
        <v>862</v>
      </c>
      <c r="C2743" s="7">
        <v>1.59305096E9</v>
      </c>
      <c r="D2743" s="8">
        <f t="shared" si="1"/>
        <v>44006.88148</v>
      </c>
      <c r="E2743" s="9" t="s">
        <v>97</v>
      </c>
      <c r="F2743" s="9" t="s">
        <v>12186</v>
      </c>
      <c r="G2743" s="6" t="s">
        <v>12187</v>
      </c>
      <c r="H2743" s="14" t="b">
        <v>0</v>
      </c>
      <c r="I2743" s="9" t="s">
        <v>12188</v>
      </c>
      <c r="J2743" s="10">
        <v>0.04325541</v>
      </c>
    </row>
    <row r="2744">
      <c r="A2744" s="6" t="s">
        <v>12189</v>
      </c>
      <c r="B2744" s="6" t="s">
        <v>1128</v>
      </c>
      <c r="C2744" s="7">
        <v>1.591135648E9</v>
      </c>
      <c r="D2744" s="8">
        <f t="shared" si="1"/>
        <v>43984.71352</v>
      </c>
      <c r="E2744" s="9" t="s">
        <v>23</v>
      </c>
      <c r="F2744" s="9" t="s">
        <v>12190</v>
      </c>
      <c r="G2744" s="6" t="s">
        <v>12191</v>
      </c>
      <c r="H2744" s="14" t="b">
        <v>0</v>
      </c>
      <c r="I2744" s="9" t="s">
        <v>12192</v>
      </c>
      <c r="J2744" s="10">
        <v>0.04322931</v>
      </c>
    </row>
    <row r="2745">
      <c r="A2745" s="6" t="s">
        <v>12193</v>
      </c>
      <c r="B2745" s="6" t="s">
        <v>1206</v>
      </c>
      <c r="C2745" s="7">
        <v>1.592924495E9</v>
      </c>
      <c r="D2745" s="8">
        <f t="shared" si="1"/>
        <v>44005.41777</v>
      </c>
      <c r="E2745" s="9" t="s">
        <v>92</v>
      </c>
      <c r="F2745" s="9" t="s">
        <v>12194</v>
      </c>
      <c r="G2745" s="6" t="s">
        <v>12195</v>
      </c>
      <c r="H2745" s="14" t="b">
        <v>0</v>
      </c>
      <c r="I2745" s="9" t="s">
        <v>12196</v>
      </c>
      <c r="J2745" s="10">
        <v>0.04305375</v>
      </c>
    </row>
    <row r="2746">
      <c r="A2746" s="6" t="s">
        <v>12197</v>
      </c>
      <c r="B2746" s="6" t="s">
        <v>862</v>
      </c>
      <c r="C2746" s="7">
        <v>1.592352917E9</v>
      </c>
      <c r="D2746" s="8">
        <f t="shared" si="1"/>
        <v>43998.80228</v>
      </c>
      <c r="E2746" s="6" t="s">
        <v>12198</v>
      </c>
      <c r="F2746" s="9" t="s">
        <v>12199</v>
      </c>
      <c r="G2746" s="6" t="s">
        <v>12200</v>
      </c>
      <c r="H2746" s="14" t="b">
        <v>0</v>
      </c>
      <c r="I2746" s="6" t="s">
        <v>12201</v>
      </c>
      <c r="J2746" s="10">
        <v>0.04284467</v>
      </c>
    </row>
    <row r="2747">
      <c r="A2747" s="5" t="s">
        <v>12202</v>
      </c>
      <c r="B2747" s="6" t="s">
        <v>2832</v>
      </c>
      <c r="C2747" s="7">
        <v>1.592420468E9</v>
      </c>
      <c r="D2747" s="8">
        <f t="shared" si="1"/>
        <v>43999.58412</v>
      </c>
      <c r="E2747" s="9" t="s">
        <v>12</v>
      </c>
      <c r="F2747" s="9" t="s">
        <v>12203</v>
      </c>
      <c r="G2747" s="6" t="s">
        <v>12204</v>
      </c>
      <c r="H2747" s="14" t="b">
        <v>0</v>
      </c>
      <c r="I2747" s="9" t="s">
        <v>12205</v>
      </c>
      <c r="J2747" s="10">
        <v>0.04282213</v>
      </c>
    </row>
    <row r="2748">
      <c r="A2748" s="6" t="s">
        <v>12206</v>
      </c>
      <c r="B2748" s="6" t="s">
        <v>930</v>
      </c>
      <c r="C2748" s="7">
        <v>1.593044632E9</v>
      </c>
      <c r="D2748" s="8">
        <f t="shared" si="1"/>
        <v>44006.80824</v>
      </c>
      <c r="E2748" s="9" t="s">
        <v>353</v>
      </c>
      <c r="F2748" s="9" t="s">
        <v>12207</v>
      </c>
      <c r="G2748" s="6" t="s">
        <v>12208</v>
      </c>
      <c r="H2748" s="14" t="b">
        <v>0</v>
      </c>
      <c r="I2748" s="9" t="s">
        <v>12209</v>
      </c>
      <c r="J2748" s="10">
        <v>0.04259911</v>
      </c>
    </row>
    <row r="2749">
      <c r="A2749" s="6" t="s">
        <v>12210</v>
      </c>
      <c r="B2749" s="6" t="s">
        <v>7289</v>
      </c>
      <c r="C2749" s="7">
        <v>1.591412892E9</v>
      </c>
      <c r="D2749" s="8">
        <f t="shared" si="1"/>
        <v>43987.92236</v>
      </c>
      <c r="E2749" s="9" t="s">
        <v>111</v>
      </c>
      <c r="F2749" s="9" t="s">
        <v>12211</v>
      </c>
      <c r="G2749" s="6" t="s">
        <v>12212</v>
      </c>
      <c r="H2749" s="14" t="b">
        <v>0</v>
      </c>
      <c r="I2749" s="9" t="s">
        <v>12213</v>
      </c>
      <c r="J2749" s="10">
        <v>0.04235371</v>
      </c>
    </row>
    <row r="2750">
      <c r="A2750" s="6" t="s">
        <v>12214</v>
      </c>
      <c r="B2750" s="6" t="s">
        <v>1072</v>
      </c>
      <c r="C2750" s="7">
        <v>1.592141636E9</v>
      </c>
      <c r="D2750" s="8">
        <f t="shared" si="1"/>
        <v>43996.3569</v>
      </c>
      <c r="E2750" s="9" t="s">
        <v>23</v>
      </c>
      <c r="F2750" s="9" t="s">
        <v>12215</v>
      </c>
      <c r="G2750" s="6" t="s">
        <v>12216</v>
      </c>
      <c r="H2750" s="14" t="b">
        <v>0</v>
      </c>
      <c r="I2750" s="9" t="s">
        <v>12215</v>
      </c>
      <c r="J2750" s="10">
        <v>0.04232894</v>
      </c>
    </row>
    <row r="2751">
      <c r="A2751" s="6" t="s">
        <v>12217</v>
      </c>
      <c r="B2751" s="6" t="s">
        <v>11446</v>
      </c>
      <c r="C2751" s="7">
        <v>1.591499283E9</v>
      </c>
      <c r="D2751" s="8">
        <f t="shared" si="1"/>
        <v>43988.92226</v>
      </c>
      <c r="E2751" s="6" t="s">
        <v>32</v>
      </c>
      <c r="F2751" s="9" t="s">
        <v>12218</v>
      </c>
      <c r="G2751" s="6" t="s">
        <v>12219</v>
      </c>
      <c r="H2751" s="14" t="b">
        <v>1</v>
      </c>
      <c r="I2751" s="9" t="s">
        <v>12218</v>
      </c>
      <c r="J2751" s="10">
        <v>0.04211646</v>
      </c>
    </row>
    <row r="2752">
      <c r="A2752" s="6" t="s">
        <v>12220</v>
      </c>
      <c r="B2752" s="6" t="s">
        <v>12221</v>
      </c>
      <c r="C2752" s="7">
        <v>1.591587907E9</v>
      </c>
      <c r="D2752" s="8">
        <f t="shared" si="1"/>
        <v>43989.948</v>
      </c>
      <c r="E2752" s="6" t="s">
        <v>32</v>
      </c>
      <c r="F2752" s="9" t="s">
        <v>12222</v>
      </c>
      <c r="G2752" s="6" t="s">
        <v>12223</v>
      </c>
      <c r="H2752" s="14" t="b">
        <v>1</v>
      </c>
      <c r="I2752" s="9" t="s">
        <v>12222</v>
      </c>
      <c r="J2752" s="10">
        <v>0.04206411</v>
      </c>
    </row>
    <row r="2753">
      <c r="A2753" s="6" t="s">
        <v>12224</v>
      </c>
      <c r="B2753" s="6" t="s">
        <v>11334</v>
      </c>
      <c r="C2753" s="7">
        <v>1.592865768E9</v>
      </c>
      <c r="D2753" s="8">
        <f t="shared" si="1"/>
        <v>44004.73806</v>
      </c>
      <c r="E2753" s="9" t="s">
        <v>23</v>
      </c>
      <c r="F2753" s="9" t="s">
        <v>12225</v>
      </c>
      <c r="G2753" s="6" t="s">
        <v>12226</v>
      </c>
      <c r="H2753" s="14" t="b">
        <v>0</v>
      </c>
      <c r="I2753" s="9" t="s">
        <v>12227</v>
      </c>
      <c r="J2753" s="10">
        <v>0.04204098</v>
      </c>
    </row>
    <row r="2754">
      <c r="A2754" s="6" t="s">
        <v>12228</v>
      </c>
      <c r="B2754" s="6" t="s">
        <v>6363</v>
      </c>
      <c r="C2754" s="7">
        <v>1.591279668E9</v>
      </c>
      <c r="D2754" s="8">
        <f t="shared" si="1"/>
        <v>43986.38042</v>
      </c>
      <c r="E2754" s="9" t="s">
        <v>12</v>
      </c>
      <c r="F2754" s="9" t="s">
        <v>12229</v>
      </c>
      <c r="G2754" s="6" t="s">
        <v>12230</v>
      </c>
      <c r="H2754" s="14" t="b">
        <v>0</v>
      </c>
      <c r="I2754" s="9" t="s">
        <v>12231</v>
      </c>
      <c r="J2754" s="10">
        <v>0.04196402</v>
      </c>
    </row>
    <row r="2755">
      <c r="A2755" s="6" t="s">
        <v>12232</v>
      </c>
      <c r="B2755" s="6" t="s">
        <v>12233</v>
      </c>
      <c r="C2755" s="7">
        <v>1.591036638E9</v>
      </c>
      <c r="D2755" s="8">
        <f t="shared" si="1"/>
        <v>43983.56757</v>
      </c>
      <c r="E2755" s="9" t="s">
        <v>17</v>
      </c>
      <c r="F2755" s="9" t="s">
        <v>12234</v>
      </c>
      <c r="G2755" s="6" t="s">
        <v>12235</v>
      </c>
      <c r="H2755" s="14" t="b">
        <v>0</v>
      </c>
      <c r="I2755" s="9" t="s">
        <v>12236</v>
      </c>
      <c r="J2755" s="10">
        <v>0.04194459</v>
      </c>
    </row>
    <row r="2756">
      <c r="A2756" s="6" t="s">
        <v>12237</v>
      </c>
      <c r="B2756" s="6" t="s">
        <v>2138</v>
      </c>
      <c r="C2756" s="7">
        <v>1.592255967E9</v>
      </c>
      <c r="D2756" s="8">
        <f t="shared" si="1"/>
        <v>43997.68017</v>
      </c>
      <c r="E2756" s="9" t="s">
        <v>8361</v>
      </c>
      <c r="F2756" s="9" t="s">
        <v>12238</v>
      </c>
      <c r="G2756" s="6" t="s">
        <v>12239</v>
      </c>
      <c r="H2756" s="14" t="b">
        <v>0</v>
      </c>
      <c r="I2756" s="9" t="s">
        <v>12240</v>
      </c>
      <c r="J2756" s="10">
        <v>0.04193392</v>
      </c>
    </row>
    <row r="2757">
      <c r="A2757" s="6" t="s">
        <v>12241</v>
      </c>
      <c r="B2757" s="6" t="s">
        <v>2623</v>
      </c>
      <c r="C2757" s="7">
        <v>1.592632193E9</v>
      </c>
      <c r="D2757" s="8">
        <f t="shared" si="1"/>
        <v>44002.03464</v>
      </c>
      <c r="E2757" s="6" t="s">
        <v>32</v>
      </c>
      <c r="F2757" s="9" t="s">
        <v>12242</v>
      </c>
      <c r="G2757" s="6" t="s">
        <v>12243</v>
      </c>
      <c r="H2757" s="14" t="b">
        <v>1</v>
      </c>
      <c r="I2757" s="9" t="s">
        <v>12242</v>
      </c>
      <c r="J2757" s="10">
        <v>0.04185844</v>
      </c>
    </row>
    <row r="2758">
      <c r="A2758" s="6" t="s">
        <v>12244</v>
      </c>
      <c r="B2758" s="6" t="s">
        <v>12245</v>
      </c>
      <c r="C2758" s="7">
        <v>1.593092713E9</v>
      </c>
      <c r="D2758" s="8">
        <f t="shared" si="1"/>
        <v>44007.36473</v>
      </c>
      <c r="E2758" s="9" t="s">
        <v>23</v>
      </c>
      <c r="F2758" s="9" t="s">
        <v>12246</v>
      </c>
      <c r="G2758" s="6" t="s">
        <v>12247</v>
      </c>
      <c r="H2758" s="14" t="b">
        <v>0</v>
      </c>
      <c r="I2758" s="9" t="s">
        <v>12248</v>
      </c>
      <c r="J2758" s="10">
        <v>0.04174412</v>
      </c>
    </row>
    <row r="2759">
      <c r="A2759" s="6" t="s">
        <v>12249</v>
      </c>
      <c r="B2759" s="6" t="s">
        <v>12250</v>
      </c>
      <c r="C2759" s="7">
        <v>1.591623459E9</v>
      </c>
      <c r="D2759" s="8">
        <f t="shared" si="1"/>
        <v>43990.35948</v>
      </c>
      <c r="E2759" s="9" t="s">
        <v>23</v>
      </c>
      <c r="F2759" s="9" t="s">
        <v>12251</v>
      </c>
      <c r="G2759" s="6" t="s">
        <v>12252</v>
      </c>
      <c r="H2759" s="14" t="b">
        <v>0</v>
      </c>
      <c r="I2759" s="9" t="s">
        <v>12253</v>
      </c>
      <c r="J2759" s="10">
        <v>0.04131855</v>
      </c>
    </row>
    <row r="2760">
      <c r="A2760" s="6" t="s">
        <v>12249</v>
      </c>
      <c r="B2760" s="6" t="s">
        <v>12250</v>
      </c>
      <c r="C2760" s="7">
        <v>1.591783228E9</v>
      </c>
      <c r="D2760" s="8">
        <f t="shared" si="1"/>
        <v>43992.20866</v>
      </c>
      <c r="E2760" s="9" t="s">
        <v>23</v>
      </c>
      <c r="F2760" s="9" t="s">
        <v>12254</v>
      </c>
      <c r="G2760" s="6" t="s">
        <v>12255</v>
      </c>
      <c r="H2760" s="14" t="b">
        <v>0</v>
      </c>
      <c r="I2760" s="9" t="s">
        <v>12256</v>
      </c>
      <c r="J2760" s="10">
        <v>0.04131855</v>
      </c>
    </row>
    <row r="2761">
      <c r="A2761" s="6" t="s">
        <v>12257</v>
      </c>
      <c r="B2761" s="6" t="s">
        <v>5695</v>
      </c>
      <c r="C2761" s="7">
        <v>1.591549213E9</v>
      </c>
      <c r="D2761" s="8">
        <f t="shared" si="1"/>
        <v>43989.50015</v>
      </c>
      <c r="E2761" s="9" t="s">
        <v>23</v>
      </c>
      <c r="F2761" s="9" t="s">
        <v>12258</v>
      </c>
      <c r="G2761" s="6" t="s">
        <v>12259</v>
      </c>
      <c r="H2761" s="14" t="b">
        <v>0</v>
      </c>
      <c r="I2761" s="9" t="s">
        <v>12260</v>
      </c>
      <c r="J2761" s="10">
        <v>0.04096445</v>
      </c>
    </row>
    <row r="2762">
      <c r="A2762" s="6" t="s">
        <v>12261</v>
      </c>
      <c r="B2762" s="6" t="s">
        <v>3070</v>
      </c>
      <c r="C2762" s="7">
        <v>1.591567802E9</v>
      </c>
      <c r="D2762" s="8">
        <f t="shared" si="1"/>
        <v>43989.7153</v>
      </c>
      <c r="E2762" s="9" t="s">
        <v>12262</v>
      </c>
      <c r="F2762" s="9" t="s">
        <v>12263</v>
      </c>
      <c r="G2762" s="6" t="s">
        <v>12264</v>
      </c>
      <c r="H2762" s="14" t="b">
        <v>0</v>
      </c>
      <c r="I2762" s="9" t="s">
        <v>12265</v>
      </c>
      <c r="J2762" s="10">
        <v>0.04041343</v>
      </c>
    </row>
    <row r="2763">
      <c r="A2763" s="6" t="s">
        <v>12266</v>
      </c>
      <c r="B2763" s="6" t="s">
        <v>1795</v>
      </c>
      <c r="C2763" s="7">
        <v>1.591906325E9</v>
      </c>
      <c r="D2763" s="8">
        <f t="shared" si="1"/>
        <v>43993.63339</v>
      </c>
      <c r="E2763" s="9" t="s">
        <v>23</v>
      </c>
      <c r="F2763" s="9" t="s">
        <v>12267</v>
      </c>
      <c r="G2763" s="6" t="s">
        <v>12268</v>
      </c>
      <c r="H2763" s="14" t="b">
        <v>0</v>
      </c>
      <c r="I2763" s="9" t="s">
        <v>12269</v>
      </c>
      <c r="J2763" s="10">
        <v>0.03995643</v>
      </c>
    </row>
    <row r="2764">
      <c r="A2764" s="6" t="s">
        <v>12270</v>
      </c>
      <c r="B2764" s="6" t="s">
        <v>2372</v>
      </c>
      <c r="C2764" s="7">
        <v>1.592564873E9</v>
      </c>
      <c r="D2764" s="8">
        <f t="shared" si="1"/>
        <v>44001.25547</v>
      </c>
      <c r="E2764" s="9" t="s">
        <v>23</v>
      </c>
      <c r="F2764" s="9" t="s">
        <v>12271</v>
      </c>
      <c r="G2764" s="6" t="s">
        <v>12272</v>
      </c>
      <c r="H2764" s="14" t="b">
        <v>0</v>
      </c>
      <c r="I2764" s="9" t="s">
        <v>12273</v>
      </c>
      <c r="J2764" s="10">
        <v>0.03985233</v>
      </c>
    </row>
    <row r="2765">
      <c r="A2765" s="6" t="s">
        <v>12274</v>
      </c>
      <c r="B2765" s="6" t="s">
        <v>930</v>
      </c>
      <c r="C2765" s="7">
        <v>1.593412666E9</v>
      </c>
      <c r="D2765" s="8">
        <f t="shared" si="1"/>
        <v>44011.06789</v>
      </c>
      <c r="E2765" s="9" t="s">
        <v>17</v>
      </c>
      <c r="F2765" s="9" t="s">
        <v>12275</v>
      </c>
      <c r="G2765" s="6" t="s">
        <v>12276</v>
      </c>
      <c r="H2765" s="14" t="b">
        <v>0</v>
      </c>
      <c r="I2765" s="9" t="s">
        <v>12277</v>
      </c>
      <c r="J2765" s="10">
        <v>0.0396701</v>
      </c>
    </row>
    <row r="2766">
      <c r="A2766" s="6" t="s">
        <v>12278</v>
      </c>
      <c r="B2766" s="6" t="s">
        <v>2819</v>
      </c>
      <c r="C2766" s="7">
        <v>1.592006027E9</v>
      </c>
      <c r="D2766" s="8">
        <f t="shared" si="1"/>
        <v>43994.78735</v>
      </c>
      <c r="E2766" s="9" t="s">
        <v>173</v>
      </c>
      <c r="F2766" s="9" t="s">
        <v>12279</v>
      </c>
      <c r="G2766" s="6" t="s">
        <v>12280</v>
      </c>
      <c r="H2766" s="14" t="b">
        <v>0</v>
      </c>
      <c r="I2766" s="9" t="s">
        <v>12279</v>
      </c>
      <c r="J2766" s="10">
        <v>0.03944648</v>
      </c>
    </row>
    <row r="2767">
      <c r="A2767" s="6" t="s">
        <v>12281</v>
      </c>
      <c r="B2767" s="6" t="s">
        <v>1148</v>
      </c>
      <c r="C2767" s="7">
        <v>1.592837844E9</v>
      </c>
      <c r="D2767" s="8">
        <f t="shared" si="1"/>
        <v>44004.41486</v>
      </c>
      <c r="E2767" s="9" t="s">
        <v>23</v>
      </c>
      <c r="F2767" s="9" t="s">
        <v>12282</v>
      </c>
      <c r="G2767" s="6" t="s">
        <v>12283</v>
      </c>
      <c r="H2767" s="14" t="b">
        <v>0</v>
      </c>
      <c r="I2767" s="9" t="s">
        <v>12284</v>
      </c>
      <c r="J2767" s="10">
        <v>0.03929257</v>
      </c>
    </row>
    <row r="2768">
      <c r="A2768" s="6" t="s">
        <v>12285</v>
      </c>
      <c r="B2768" s="6" t="s">
        <v>1564</v>
      </c>
      <c r="C2768" s="7">
        <v>1.592343599E9</v>
      </c>
      <c r="D2768" s="8">
        <f t="shared" si="1"/>
        <v>43998.69443</v>
      </c>
      <c r="E2768" s="9" t="s">
        <v>12286</v>
      </c>
      <c r="F2768" s="9" t="s">
        <v>12287</v>
      </c>
      <c r="G2768" s="6" t="s">
        <v>12288</v>
      </c>
      <c r="H2768" s="14" t="b">
        <v>0</v>
      </c>
      <c r="I2768" s="9" t="s">
        <v>12289</v>
      </c>
      <c r="J2768" s="10">
        <v>0.0392853</v>
      </c>
    </row>
    <row r="2769">
      <c r="A2769" s="6" t="s">
        <v>12290</v>
      </c>
      <c r="B2769" s="6" t="s">
        <v>1239</v>
      </c>
      <c r="C2769" s="7">
        <v>1.593208462E9</v>
      </c>
      <c r="D2769" s="8">
        <f t="shared" si="1"/>
        <v>44008.70442</v>
      </c>
      <c r="E2769" s="9" t="s">
        <v>23</v>
      </c>
      <c r="F2769" s="9" t="s">
        <v>12291</v>
      </c>
      <c r="G2769" s="6" t="s">
        <v>12292</v>
      </c>
      <c r="H2769" s="14" t="b">
        <v>0</v>
      </c>
      <c r="I2769" s="9" t="s">
        <v>7141</v>
      </c>
      <c r="J2769" s="10">
        <v>0.03921917</v>
      </c>
    </row>
    <row r="2770">
      <c r="A2770" s="6" t="s">
        <v>12293</v>
      </c>
      <c r="B2770" s="6" t="s">
        <v>1007</v>
      </c>
      <c r="C2770" s="7">
        <v>1.592317765E9</v>
      </c>
      <c r="D2770" s="8">
        <f t="shared" si="1"/>
        <v>43998.39543</v>
      </c>
      <c r="E2770" s="6" t="s">
        <v>1008</v>
      </c>
      <c r="F2770" s="9" t="s">
        <v>12294</v>
      </c>
      <c r="G2770" s="6" t="s">
        <v>12295</v>
      </c>
      <c r="H2770" s="14" t="b">
        <v>0</v>
      </c>
      <c r="I2770" s="9" t="s">
        <v>12296</v>
      </c>
      <c r="J2770" s="10">
        <v>0.03920389</v>
      </c>
    </row>
    <row r="2771">
      <c r="A2771" s="6" t="s">
        <v>12297</v>
      </c>
      <c r="B2771" s="6" t="s">
        <v>2505</v>
      </c>
      <c r="C2771" s="7">
        <v>1.591023694E9</v>
      </c>
      <c r="D2771" s="8">
        <f t="shared" si="1"/>
        <v>43983.41775</v>
      </c>
      <c r="E2771" s="9" t="s">
        <v>12298</v>
      </c>
      <c r="F2771" s="9" t="s">
        <v>12299</v>
      </c>
      <c r="G2771" s="6" t="s">
        <v>12300</v>
      </c>
      <c r="H2771" s="14" t="b">
        <v>0</v>
      </c>
      <c r="I2771" s="9" t="s">
        <v>12301</v>
      </c>
      <c r="J2771" s="10">
        <v>0.03908913</v>
      </c>
    </row>
    <row r="2772">
      <c r="A2772" s="6" t="s">
        <v>12302</v>
      </c>
      <c r="B2772" s="6" t="s">
        <v>1067</v>
      </c>
      <c r="C2772" s="7">
        <v>1.592527997E9</v>
      </c>
      <c r="D2772" s="8">
        <f t="shared" si="1"/>
        <v>44000.82867</v>
      </c>
      <c r="E2772" s="9" t="s">
        <v>12</v>
      </c>
      <c r="F2772" s="9" t="s">
        <v>12303</v>
      </c>
      <c r="G2772" s="6" t="s">
        <v>12304</v>
      </c>
      <c r="H2772" s="14" t="b">
        <v>0</v>
      </c>
      <c r="I2772" s="9" t="s">
        <v>3376</v>
      </c>
      <c r="J2772" s="10">
        <v>0.03883215</v>
      </c>
    </row>
    <row r="2773">
      <c r="A2773" s="6" t="s">
        <v>12305</v>
      </c>
      <c r="B2773" s="6" t="s">
        <v>2549</v>
      </c>
      <c r="C2773" s="7">
        <v>1.591743039E9</v>
      </c>
      <c r="D2773" s="8">
        <f t="shared" si="1"/>
        <v>43991.74351</v>
      </c>
      <c r="E2773" s="9" t="s">
        <v>111</v>
      </c>
      <c r="F2773" s="9" t="s">
        <v>12306</v>
      </c>
      <c r="G2773" s="6" t="s">
        <v>12307</v>
      </c>
      <c r="H2773" s="14" t="b">
        <v>0</v>
      </c>
      <c r="I2773" s="9" t="s">
        <v>12308</v>
      </c>
      <c r="J2773" s="10">
        <v>0.03875223</v>
      </c>
    </row>
    <row r="2774">
      <c r="A2774" s="6" t="s">
        <v>12309</v>
      </c>
      <c r="B2774" s="6" t="s">
        <v>1215</v>
      </c>
      <c r="C2774" s="7">
        <v>1.592944897E9</v>
      </c>
      <c r="D2774" s="8">
        <f t="shared" si="1"/>
        <v>44005.6539</v>
      </c>
      <c r="E2774" s="9" t="s">
        <v>23</v>
      </c>
      <c r="F2774" s="9" t="s">
        <v>12310</v>
      </c>
      <c r="G2774" s="6" t="s">
        <v>12311</v>
      </c>
      <c r="H2774" s="14" t="b">
        <v>0</v>
      </c>
      <c r="I2774" s="9" t="s">
        <v>12312</v>
      </c>
      <c r="J2774" s="10">
        <v>0.03870211</v>
      </c>
    </row>
    <row r="2775">
      <c r="A2775" s="6" t="s">
        <v>12313</v>
      </c>
      <c r="B2775" s="6" t="s">
        <v>1270</v>
      </c>
      <c r="C2775" s="7">
        <v>1.592503576E9</v>
      </c>
      <c r="D2775" s="8">
        <f t="shared" si="1"/>
        <v>44000.54602</v>
      </c>
      <c r="E2775" s="9" t="s">
        <v>23</v>
      </c>
      <c r="F2775" s="9" t="s">
        <v>12314</v>
      </c>
      <c r="G2775" s="6" t="s">
        <v>12315</v>
      </c>
      <c r="H2775" s="14" t="b">
        <v>0</v>
      </c>
      <c r="I2775" s="9" t="s">
        <v>12316</v>
      </c>
      <c r="J2775" s="10">
        <v>0.03818342</v>
      </c>
    </row>
    <row r="2776">
      <c r="A2776" s="6" t="s">
        <v>12317</v>
      </c>
      <c r="B2776" s="6" t="s">
        <v>4220</v>
      </c>
      <c r="C2776" s="7">
        <v>1.591107631E9</v>
      </c>
      <c r="D2776" s="8">
        <f t="shared" si="1"/>
        <v>43984.38925</v>
      </c>
      <c r="E2776" s="9" t="s">
        <v>23</v>
      </c>
      <c r="F2776" s="9" t="s">
        <v>12318</v>
      </c>
      <c r="G2776" s="6" t="s">
        <v>12319</v>
      </c>
      <c r="H2776" s="14" t="b">
        <v>0</v>
      </c>
      <c r="I2776" s="9" t="s">
        <v>12320</v>
      </c>
      <c r="J2776" s="10">
        <v>0.03817274</v>
      </c>
    </row>
    <row r="2777">
      <c r="A2777" s="6" t="s">
        <v>12321</v>
      </c>
      <c r="B2777" s="6" t="s">
        <v>1041</v>
      </c>
      <c r="C2777" s="7">
        <v>1.591218106E9</v>
      </c>
      <c r="D2777" s="8">
        <f t="shared" si="1"/>
        <v>43985.66789</v>
      </c>
      <c r="E2777" s="9" t="s">
        <v>23</v>
      </c>
      <c r="F2777" s="9" t="s">
        <v>12322</v>
      </c>
      <c r="G2777" s="6" t="s">
        <v>12323</v>
      </c>
      <c r="H2777" s="14" t="b">
        <v>0</v>
      </c>
      <c r="I2777" s="9" t="s">
        <v>12324</v>
      </c>
      <c r="J2777" s="10">
        <v>0.03799643</v>
      </c>
    </row>
    <row r="2778">
      <c r="A2778" s="6" t="s">
        <v>12325</v>
      </c>
      <c r="B2778" s="6" t="s">
        <v>3104</v>
      </c>
      <c r="C2778" s="7">
        <v>1.591425114E9</v>
      </c>
      <c r="D2778" s="8">
        <f t="shared" si="1"/>
        <v>43988.06382</v>
      </c>
      <c r="E2778" s="9" t="s">
        <v>23</v>
      </c>
      <c r="F2778" s="9" t="s">
        <v>12326</v>
      </c>
      <c r="G2778" s="6" t="s">
        <v>12327</v>
      </c>
      <c r="H2778" s="14" t="b">
        <v>0</v>
      </c>
      <c r="I2778" s="9" t="s">
        <v>12328</v>
      </c>
      <c r="J2778" s="10">
        <v>0.03779922</v>
      </c>
    </row>
    <row r="2779">
      <c r="A2779" s="6" t="s">
        <v>12329</v>
      </c>
      <c r="B2779" s="6" t="s">
        <v>872</v>
      </c>
      <c r="C2779" s="7">
        <v>1.59183832E9</v>
      </c>
      <c r="D2779" s="8">
        <f t="shared" si="1"/>
        <v>43992.8463</v>
      </c>
      <c r="E2779" s="9" t="s">
        <v>23</v>
      </c>
      <c r="F2779" s="9" t="s">
        <v>12330</v>
      </c>
      <c r="G2779" s="6" t="s">
        <v>12331</v>
      </c>
      <c r="H2779" s="14" t="b">
        <v>0</v>
      </c>
      <c r="I2779" s="9" t="s">
        <v>12332</v>
      </c>
      <c r="J2779" s="10">
        <v>0.03751377</v>
      </c>
    </row>
    <row r="2780">
      <c r="A2780" s="6" t="s">
        <v>12333</v>
      </c>
      <c r="B2780" s="6" t="s">
        <v>1041</v>
      </c>
      <c r="C2780" s="7">
        <v>1.591989003E9</v>
      </c>
      <c r="D2780" s="8">
        <f t="shared" si="1"/>
        <v>43994.59031</v>
      </c>
      <c r="E2780" s="9" t="s">
        <v>23</v>
      </c>
      <c r="F2780" s="9" t="s">
        <v>12334</v>
      </c>
      <c r="G2780" s="6" t="s">
        <v>12335</v>
      </c>
      <c r="H2780" s="14" t="b">
        <v>0</v>
      </c>
      <c r="I2780" s="9" t="s">
        <v>12334</v>
      </c>
      <c r="J2780" s="10">
        <v>0.0374423</v>
      </c>
    </row>
    <row r="2781">
      <c r="A2781" s="6" t="s">
        <v>12336</v>
      </c>
      <c r="B2781" s="6" t="s">
        <v>12337</v>
      </c>
      <c r="C2781" s="7">
        <v>1.591328658E9</v>
      </c>
      <c r="D2781" s="8">
        <f t="shared" si="1"/>
        <v>43986.94743</v>
      </c>
      <c r="E2781" s="9" t="s">
        <v>111</v>
      </c>
      <c r="F2781" s="9" t="s">
        <v>12338</v>
      </c>
      <c r="G2781" s="6" t="s">
        <v>12339</v>
      </c>
      <c r="H2781" s="14" t="b">
        <v>0</v>
      </c>
      <c r="I2781" s="9" t="s">
        <v>12340</v>
      </c>
      <c r="J2781" s="10">
        <v>0.03737187</v>
      </c>
    </row>
    <row r="2782">
      <c r="A2782" s="5" t="s">
        <v>12341</v>
      </c>
      <c r="B2782" s="6" t="s">
        <v>1522</v>
      </c>
      <c r="C2782" s="7">
        <v>1.591666848E9</v>
      </c>
      <c r="D2782" s="8">
        <f t="shared" si="1"/>
        <v>43990.86167</v>
      </c>
      <c r="E2782" s="9" t="s">
        <v>12</v>
      </c>
      <c r="F2782" s="9" t="s">
        <v>12342</v>
      </c>
      <c r="G2782" s="6" t="s">
        <v>12343</v>
      </c>
      <c r="H2782" s="14" t="b">
        <v>0</v>
      </c>
      <c r="I2782" s="9" t="s">
        <v>12344</v>
      </c>
      <c r="J2782" s="10">
        <v>0.03721054</v>
      </c>
    </row>
    <row r="2783">
      <c r="A2783" s="6" t="s">
        <v>12345</v>
      </c>
      <c r="B2783" s="6" t="s">
        <v>1522</v>
      </c>
      <c r="C2783" s="7">
        <v>1.592083489E9</v>
      </c>
      <c r="D2783" s="8">
        <f t="shared" si="1"/>
        <v>43995.6839</v>
      </c>
      <c r="E2783" s="9" t="s">
        <v>23</v>
      </c>
      <c r="F2783" s="9" t="s">
        <v>12346</v>
      </c>
      <c r="G2783" s="6" t="s">
        <v>12347</v>
      </c>
      <c r="H2783" s="14" t="b">
        <v>0</v>
      </c>
      <c r="I2783" s="9" t="s">
        <v>12346</v>
      </c>
      <c r="J2783" s="10">
        <v>0.03664187</v>
      </c>
    </row>
    <row r="2784">
      <c r="A2784" s="6" t="s">
        <v>12348</v>
      </c>
      <c r="B2784" s="6" t="s">
        <v>1297</v>
      </c>
      <c r="C2784" s="7">
        <v>1.593368704E9</v>
      </c>
      <c r="D2784" s="8">
        <f t="shared" si="1"/>
        <v>44010.55907</v>
      </c>
      <c r="E2784" s="9" t="s">
        <v>12</v>
      </c>
      <c r="F2784" s="9" t="s">
        <v>12349</v>
      </c>
      <c r="G2784" s="6" t="s">
        <v>12350</v>
      </c>
      <c r="H2784" s="14" t="b">
        <v>0</v>
      </c>
      <c r="I2784" s="9" t="s">
        <v>12351</v>
      </c>
      <c r="J2784" s="10">
        <v>0.03657574</v>
      </c>
    </row>
    <row r="2785">
      <c r="A2785" s="6" t="s">
        <v>12352</v>
      </c>
      <c r="B2785" s="6" t="s">
        <v>2627</v>
      </c>
      <c r="C2785" s="7">
        <v>1.591027811E9</v>
      </c>
      <c r="D2785" s="8">
        <f t="shared" si="1"/>
        <v>43983.46541</v>
      </c>
      <c r="E2785" s="9" t="s">
        <v>23</v>
      </c>
      <c r="F2785" s="9" t="s">
        <v>12353</v>
      </c>
      <c r="G2785" s="6" t="s">
        <v>12354</v>
      </c>
      <c r="H2785" s="14" t="b">
        <v>0</v>
      </c>
      <c r="I2785" s="9" t="s">
        <v>12355</v>
      </c>
      <c r="J2785" s="10">
        <v>0.03646245</v>
      </c>
    </row>
    <row r="2786">
      <c r="A2786" s="6" t="s">
        <v>12356</v>
      </c>
      <c r="B2786" s="6" t="s">
        <v>3070</v>
      </c>
      <c r="C2786" s="7">
        <v>1.591128582E9</v>
      </c>
      <c r="D2786" s="8">
        <f t="shared" si="1"/>
        <v>43984.63174</v>
      </c>
      <c r="E2786" s="9" t="s">
        <v>111</v>
      </c>
      <c r="F2786" s="9" t="s">
        <v>12357</v>
      </c>
      <c r="G2786" s="6" t="s">
        <v>12358</v>
      </c>
      <c r="H2786" s="14" t="b">
        <v>0</v>
      </c>
      <c r="I2786" s="9" t="s">
        <v>12359</v>
      </c>
      <c r="J2786" s="10">
        <v>0.03629312</v>
      </c>
    </row>
    <row r="2787">
      <c r="A2787" s="6" t="s">
        <v>12360</v>
      </c>
      <c r="B2787" s="6" t="s">
        <v>862</v>
      </c>
      <c r="C2787" s="7">
        <v>1.592457005E9</v>
      </c>
      <c r="D2787" s="8">
        <f t="shared" si="1"/>
        <v>44000.007</v>
      </c>
      <c r="E2787" s="9" t="s">
        <v>12</v>
      </c>
      <c r="F2787" s="9" t="s">
        <v>12361</v>
      </c>
      <c r="G2787" s="6" t="s">
        <v>12362</v>
      </c>
      <c r="H2787" s="14" t="b">
        <v>0</v>
      </c>
      <c r="I2787" s="9" t="s">
        <v>12363</v>
      </c>
      <c r="J2787" s="10">
        <v>0.03629267</v>
      </c>
    </row>
    <row r="2788">
      <c r="A2788" s="6" t="s">
        <v>12364</v>
      </c>
      <c r="B2788" s="6" t="s">
        <v>1345</v>
      </c>
      <c r="C2788" s="7">
        <v>1.59205691E9</v>
      </c>
      <c r="D2788" s="8">
        <f t="shared" si="1"/>
        <v>43995.37627</v>
      </c>
      <c r="E2788" s="9" t="s">
        <v>23</v>
      </c>
      <c r="F2788" s="9" t="s">
        <v>12365</v>
      </c>
      <c r="G2788" s="6" t="s">
        <v>12366</v>
      </c>
      <c r="H2788" s="14" t="b">
        <v>0</v>
      </c>
      <c r="I2788" s="9" t="s">
        <v>12365</v>
      </c>
      <c r="J2788" s="10">
        <v>0.03589527</v>
      </c>
    </row>
    <row r="2789">
      <c r="A2789" s="6" t="s">
        <v>12367</v>
      </c>
      <c r="B2789" s="6" t="s">
        <v>1345</v>
      </c>
      <c r="C2789" s="7">
        <v>1.591567354E9</v>
      </c>
      <c r="D2789" s="8">
        <f t="shared" si="1"/>
        <v>43989.71012</v>
      </c>
      <c r="E2789" s="9" t="s">
        <v>23</v>
      </c>
      <c r="F2789" s="9" t="s">
        <v>12368</v>
      </c>
      <c r="G2789" s="6" t="s">
        <v>12369</v>
      </c>
      <c r="H2789" s="14" t="b">
        <v>0</v>
      </c>
      <c r="I2789" s="9" t="s">
        <v>12370</v>
      </c>
      <c r="J2789" s="10">
        <v>0.03587363</v>
      </c>
    </row>
    <row r="2790">
      <c r="A2790" s="6" t="s">
        <v>12367</v>
      </c>
      <c r="B2790" s="6" t="s">
        <v>7424</v>
      </c>
      <c r="C2790" s="7">
        <v>1.591254573E9</v>
      </c>
      <c r="D2790" s="8">
        <f t="shared" si="1"/>
        <v>43986.08997</v>
      </c>
      <c r="E2790" s="9" t="s">
        <v>23</v>
      </c>
      <c r="F2790" s="9" t="s">
        <v>12371</v>
      </c>
      <c r="G2790" s="6" t="s">
        <v>12372</v>
      </c>
      <c r="H2790" s="14" t="b">
        <v>0</v>
      </c>
      <c r="I2790" s="9" t="s">
        <v>12373</v>
      </c>
      <c r="J2790" s="10">
        <v>0.03587363</v>
      </c>
    </row>
    <row r="2791">
      <c r="A2791" s="6" t="s">
        <v>12374</v>
      </c>
      <c r="B2791" s="6" t="s">
        <v>1148</v>
      </c>
      <c r="C2791" s="7">
        <v>1.5932007E9</v>
      </c>
      <c r="D2791" s="8">
        <f t="shared" si="1"/>
        <v>44008.61458</v>
      </c>
      <c r="E2791" s="9" t="s">
        <v>12375</v>
      </c>
      <c r="F2791" s="9" t="s">
        <v>12376</v>
      </c>
      <c r="G2791" s="6" t="s">
        <v>12377</v>
      </c>
      <c r="H2791" s="14" t="b">
        <v>0</v>
      </c>
      <c r="I2791" s="9" t="s">
        <v>12378</v>
      </c>
      <c r="J2791" s="10">
        <v>0.03539126</v>
      </c>
    </row>
    <row r="2792">
      <c r="A2792" s="6" t="s">
        <v>12379</v>
      </c>
      <c r="B2792" s="6" t="s">
        <v>12380</v>
      </c>
      <c r="C2792" s="7">
        <v>1.591020679E9</v>
      </c>
      <c r="D2792" s="8">
        <f t="shared" si="1"/>
        <v>43983.38286</v>
      </c>
      <c r="E2792" s="9" t="s">
        <v>1124</v>
      </c>
      <c r="F2792" s="9" t="s">
        <v>12381</v>
      </c>
      <c r="G2792" s="6" t="s">
        <v>12382</v>
      </c>
      <c r="H2792" s="14" t="b">
        <v>0</v>
      </c>
      <c r="I2792" s="9" t="s">
        <v>12383</v>
      </c>
      <c r="J2792" s="10">
        <v>0.03537184</v>
      </c>
    </row>
    <row r="2793">
      <c r="A2793" s="6" t="s">
        <v>12384</v>
      </c>
      <c r="B2793" s="6" t="s">
        <v>862</v>
      </c>
      <c r="C2793" s="7">
        <v>1.593469366E9</v>
      </c>
      <c r="D2793" s="8">
        <f t="shared" si="1"/>
        <v>44011.72414</v>
      </c>
      <c r="E2793" s="9" t="s">
        <v>111</v>
      </c>
      <c r="F2793" s="9" t="s">
        <v>12385</v>
      </c>
      <c r="G2793" s="6" t="s">
        <v>12386</v>
      </c>
      <c r="H2793" s="14" t="b">
        <v>0</v>
      </c>
      <c r="I2793" s="9" t="s">
        <v>12387</v>
      </c>
      <c r="J2793" s="10">
        <v>0.03524669</v>
      </c>
    </row>
    <row r="2794">
      <c r="A2794" s="6" t="s">
        <v>12388</v>
      </c>
      <c r="B2794" s="6" t="s">
        <v>951</v>
      </c>
      <c r="C2794" s="7">
        <v>1.592842683E9</v>
      </c>
      <c r="D2794" s="8">
        <f t="shared" si="1"/>
        <v>44004.47087</v>
      </c>
      <c r="E2794" s="6" t="s">
        <v>32</v>
      </c>
      <c r="F2794" s="9" t="s">
        <v>12389</v>
      </c>
      <c r="G2794" s="6" t="s">
        <v>12390</v>
      </c>
      <c r="H2794" s="14" t="b">
        <v>1</v>
      </c>
      <c r="I2794" s="9" t="s">
        <v>12389</v>
      </c>
      <c r="J2794" s="10">
        <v>0.03516647</v>
      </c>
    </row>
    <row r="2795">
      <c r="A2795" s="6" t="s">
        <v>12391</v>
      </c>
      <c r="B2795" s="6" t="s">
        <v>1206</v>
      </c>
      <c r="C2795" s="7">
        <v>1.593436176E9</v>
      </c>
      <c r="D2795" s="8">
        <f t="shared" si="1"/>
        <v>44011.34</v>
      </c>
      <c r="E2795" s="9" t="s">
        <v>12392</v>
      </c>
      <c r="F2795" s="9" t="s">
        <v>12393</v>
      </c>
      <c r="G2795" s="6" t="s">
        <v>12394</v>
      </c>
      <c r="H2795" s="14" t="b">
        <v>0</v>
      </c>
      <c r="I2795" s="9" t="s">
        <v>12395</v>
      </c>
      <c r="J2795" s="10">
        <v>0.03475469</v>
      </c>
    </row>
    <row r="2796">
      <c r="A2796" s="6" t="s">
        <v>12396</v>
      </c>
      <c r="B2796" s="6" t="s">
        <v>996</v>
      </c>
      <c r="C2796" s="7">
        <v>1.591051893E9</v>
      </c>
      <c r="D2796" s="8">
        <f t="shared" si="1"/>
        <v>43983.74413</v>
      </c>
      <c r="E2796" s="9" t="s">
        <v>23</v>
      </c>
      <c r="F2796" s="9" t="s">
        <v>12397</v>
      </c>
      <c r="G2796" s="6" t="s">
        <v>12398</v>
      </c>
      <c r="H2796" s="14" t="b">
        <v>0</v>
      </c>
      <c r="I2796" s="9" t="s">
        <v>12399</v>
      </c>
      <c r="J2796" s="10">
        <v>0.03465311</v>
      </c>
    </row>
    <row r="2797">
      <c r="A2797" s="6" t="s">
        <v>12400</v>
      </c>
      <c r="B2797" s="6" t="s">
        <v>1148</v>
      </c>
      <c r="C2797" s="7">
        <v>1.591382354E9</v>
      </c>
      <c r="D2797" s="8">
        <f t="shared" si="1"/>
        <v>43987.56891</v>
      </c>
      <c r="E2797" s="9" t="s">
        <v>23</v>
      </c>
      <c r="F2797" s="9" t="s">
        <v>12401</v>
      </c>
      <c r="G2797" s="6" t="s">
        <v>12402</v>
      </c>
      <c r="H2797" s="14" t="b">
        <v>0</v>
      </c>
      <c r="I2797" s="9" t="s">
        <v>12403</v>
      </c>
      <c r="J2797" s="10">
        <v>0.03443351</v>
      </c>
    </row>
    <row r="2798">
      <c r="A2798" s="6" t="s">
        <v>12400</v>
      </c>
      <c r="B2798" s="6" t="s">
        <v>3143</v>
      </c>
      <c r="C2798" s="7">
        <v>1.591226029E9</v>
      </c>
      <c r="D2798" s="8">
        <f t="shared" si="1"/>
        <v>43985.75959</v>
      </c>
      <c r="E2798" s="9" t="s">
        <v>111</v>
      </c>
      <c r="F2798" s="9" t="s">
        <v>12404</v>
      </c>
      <c r="G2798" s="6" t="s">
        <v>12405</v>
      </c>
      <c r="H2798" s="14" t="b">
        <v>0</v>
      </c>
      <c r="I2798" s="9" t="s">
        <v>12406</v>
      </c>
      <c r="J2798" s="10">
        <v>0.03443321</v>
      </c>
    </row>
    <row r="2799">
      <c r="A2799" s="6" t="s">
        <v>12407</v>
      </c>
      <c r="B2799" s="6" t="s">
        <v>1443</v>
      </c>
      <c r="C2799" s="7">
        <v>1.593049979E9</v>
      </c>
      <c r="D2799" s="8">
        <f t="shared" si="1"/>
        <v>44006.87013</v>
      </c>
      <c r="E2799" s="6" t="s">
        <v>32</v>
      </c>
      <c r="F2799" s="9" t="s">
        <v>12408</v>
      </c>
      <c r="G2799" s="6" t="s">
        <v>12409</v>
      </c>
      <c r="H2799" s="14" t="b">
        <v>1</v>
      </c>
      <c r="I2799" s="9" t="s">
        <v>12408</v>
      </c>
      <c r="J2799" s="10">
        <v>0.03404931</v>
      </c>
    </row>
    <row r="2800">
      <c r="A2800" s="6" t="s">
        <v>12410</v>
      </c>
      <c r="B2800" s="6" t="s">
        <v>3332</v>
      </c>
      <c r="C2800" s="7">
        <v>1.591141839E9</v>
      </c>
      <c r="D2800" s="8">
        <f t="shared" si="1"/>
        <v>43984.78517</v>
      </c>
      <c r="E2800" s="9" t="s">
        <v>23</v>
      </c>
      <c r="F2800" s="9" t="s">
        <v>12411</v>
      </c>
      <c r="G2800" s="6" t="s">
        <v>12412</v>
      </c>
      <c r="H2800" s="14" t="b">
        <v>0</v>
      </c>
      <c r="I2800" s="9" t="s">
        <v>12413</v>
      </c>
      <c r="J2800" s="10">
        <v>0.03393587</v>
      </c>
    </row>
    <row r="2801">
      <c r="A2801" s="6" t="s">
        <v>12414</v>
      </c>
      <c r="B2801" s="6" t="s">
        <v>2674</v>
      </c>
      <c r="C2801" s="7">
        <v>1.592982475E9</v>
      </c>
      <c r="D2801" s="8">
        <f t="shared" si="1"/>
        <v>44006.08883</v>
      </c>
      <c r="E2801" s="9" t="s">
        <v>23</v>
      </c>
      <c r="F2801" s="9" t="s">
        <v>12415</v>
      </c>
      <c r="G2801" s="6" t="s">
        <v>12416</v>
      </c>
      <c r="H2801" s="14" t="b">
        <v>0</v>
      </c>
      <c r="I2801" s="9" t="s">
        <v>12417</v>
      </c>
      <c r="J2801" s="10">
        <v>0.03372605</v>
      </c>
    </row>
    <row r="2802">
      <c r="A2802" s="6" t="s">
        <v>12418</v>
      </c>
      <c r="B2802" s="6" t="s">
        <v>1165</v>
      </c>
      <c r="C2802" s="7">
        <v>1.591746169E9</v>
      </c>
      <c r="D2802" s="8">
        <f t="shared" si="1"/>
        <v>43991.77973</v>
      </c>
      <c r="E2802" s="9" t="s">
        <v>12419</v>
      </c>
      <c r="F2802" s="9" t="s">
        <v>12420</v>
      </c>
      <c r="G2802" s="6" t="s">
        <v>12421</v>
      </c>
      <c r="H2802" s="14" t="b">
        <v>0</v>
      </c>
      <c r="I2802" s="9" t="s">
        <v>12422</v>
      </c>
      <c r="J2802" s="10">
        <v>0.03334956</v>
      </c>
    </row>
    <row r="2803">
      <c r="A2803" s="6" t="s">
        <v>12423</v>
      </c>
      <c r="B2803" s="6" t="s">
        <v>5876</v>
      </c>
      <c r="C2803" s="7">
        <v>1.591232716E9</v>
      </c>
      <c r="D2803" s="8">
        <f t="shared" si="1"/>
        <v>43985.83699</v>
      </c>
      <c r="E2803" s="9" t="s">
        <v>784</v>
      </c>
      <c r="F2803" s="9" t="s">
        <v>12424</v>
      </c>
      <c r="G2803" s="6" t="s">
        <v>12425</v>
      </c>
      <c r="H2803" s="14" t="b">
        <v>0</v>
      </c>
      <c r="I2803" s="9" t="s">
        <v>12426</v>
      </c>
      <c r="J2803" s="10">
        <v>0.03223774</v>
      </c>
    </row>
    <row r="2804">
      <c r="A2804" s="6" t="s">
        <v>12427</v>
      </c>
      <c r="B2804" s="6" t="s">
        <v>1072</v>
      </c>
      <c r="C2804" s="7">
        <v>1.592585658E9</v>
      </c>
      <c r="D2804" s="8">
        <f t="shared" si="1"/>
        <v>44001.49604</v>
      </c>
      <c r="E2804" s="9" t="s">
        <v>23</v>
      </c>
      <c r="F2804" s="9" t="s">
        <v>12428</v>
      </c>
      <c r="G2804" s="6" t="s">
        <v>12429</v>
      </c>
      <c r="H2804" s="14" t="b">
        <v>0</v>
      </c>
      <c r="I2804" s="9" t="s">
        <v>12430</v>
      </c>
      <c r="J2804" s="10">
        <v>0.03161748</v>
      </c>
    </row>
    <row r="2805">
      <c r="A2805" s="6" t="s">
        <v>12431</v>
      </c>
      <c r="B2805" s="6" t="s">
        <v>12432</v>
      </c>
      <c r="C2805" s="7">
        <v>1.592942425E9</v>
      </c>
      <c r="D2805" s="8">
        <f t="shared" si="1"/>
        <v>44005.62529</v>
      </c>
      <c r="E2805" s="6" t="s">
        <v>32</v>
      </c>
      <c r="F2805" s="9" t="s">
        <v>12433</v>
      </c>
      <c r="G2805" s="6" t="s">
        <v>12434</v>
      </c>
      <c r="H2805" s="14" t="b">
        <v>1</v>
      </c>
      <c r="I2805" s="9" t="s">
        <v>12433</v>
      </c>
      <c r="J2805" s="10">
        <v>0.03139861</v>
      </c>
    </row>
    <row r="2806">
      <c r="A2806" s="6" t="s">
        <v>12435</v>
      </c>
      <c r="B2806" s="6" t="s">
        <v>4560</v>
      </c>
      <c r="C2806" s="7">
        <v>1.591674021E9</v>
      </c>
      <c r="D2806" s="8">
        <f t="shared" si="1"/>
        <v>43990.94469</v>
      </c>
      <c r="E2806" s="9" t="s">
        <v>111</v>
      </c>
      <c r="F2806" s="9" t="s">
        <v>12436</v>
      </c>
      <c r="G2806" s="6" t="s">
        <v>12437</v>
      </c>
      <c r="H2806" s="14" t="b">
        <v>0</v>
      </c>
      <c r="I2806" s="9" t="s">
        <v>12438</v>
      </c>
      <c r="J2806" s="10">
        <v>0.03125048</v>
      </c>
    </row>
    <row r="2807">
      <c r="A2807" s="6" t="s">
        <v>12439</v>
      </c>
      <c r="B2807" s="6" t="s">
        <v>1345</v>
      </c>
      <c r="C2807" s="7">
        <v>1.593153746E9</v>
      </c>
      <c r="D2807" s="8">
        <f t="shared" si="1"/>
        <v>44008.07113</v>
      </c>
      <c r="E2807" s="9" t="s">
        <v>960</v>
      </c>
      <c r="F2807" s="9" t="s">
        <v>12440</v>
      </c>
      <c r="G2807" s="6" t="s">
        <v>12441</v>
      </c>
      <c r="H2807" s="14" t="b">
        <v>0</v>
      </c>
      <c r="I2807" s="9" t="s">
        <v>12442</v>
      </c>
      <c r="J2807" s="10">
        <v>0.03117174</v>
      </c>
    </row>
    <row r="2808">
      <c r="A2808" s="6" t="s">
        <v>12443</v>
      </c>
      <c r="B2808" s="6" t="s">
        <v>1701</v>
      </c>
      <c r="C2808" s="7">
        <v>1.592569649E9</v>
      </c>
      <c r="D2808" s="8">
        <f t="shared" si="1"/>
        <v>44001.31075</v>
      </c>
      <c r="E2808" s="9" t="s">
        <v>23</v>
      </c>
      <c r="F2808" s="9" t="s">
        <v>12444</v>
      </c>
      <c r="G2808" s="6" t="s">
        <v>12445</v>
      </c>
      <c r="H2808" s="14" t="b">
        <v>0</v>
      </c>
      <c r="I2808" s="9" t="s">
        <v>12446</v>
      </c>
      <c r="J2808" s="10">
        <v>0.031007</v>
      </c>
    </row>
    <row r="2809">
      <c r="A2809" s="6" t="s">
        <v>12447</v>
      </c>
      <c r="B2809" s="6" t="s">
        <v>2535</v>
      </c>
      <c r="C2809" s="7">
        <v>1.591385259E9</v>
      </c>
      <c r="D2809" s="8">
        <f t="shared" si="1"/>
        <v>43987.60253</v>
      </c>
      <c r="E2809" s="6" t="s">
        <v>32</v>
      </c>
      <c r="F2809" s="9" t="s">
        <v>12448</v>
      </c>
      <c r="G2809" s="6" t="s">
        <v>12449</v>
      </c>
      <c r="H2809" s="14" t="b">
        <v>1</v>
      </c>
      <c r="I2809" s="9" t="s">
        <v>12448</v>
      </c>
      <c r="J2809" s="10">
        <v>0.03091892</v>
      </c>
    </row>
    <row r="2810">
      <c r="A2810" s="6" t="s">
        <v>12450</v>
      </c>
      <c r="B2810" s="6" t="s">
        <v>3863</v>
      </c>
      <c r="C2810" s="7">
        <v>1.593225392E9</v>
      </c>
      <c r="D2810" s="8">
        <f t="shared" si="1"/>
        <v>44008.90037</v>
      </c>
      <c r="E2810" s="9" t="s">
        <v>97</v>
      </c>
      <c r="F2810" s="9" t="s">
        <v>12451</v>
      </c>
      <c r="G2810" s="6" t="s">
        <v>12452</v>
      </c>
      <c r="H2810" s="14" t="b">
        <v>0</v>
      </c>
      <c r="I2810" s="9" t="s">
        <v>12451</v>
      </c>
      <c r="J2810" s="10">
        <v>0.03078146</v>
      </c>
    </row>
    <row r="2811">
      <c r="A2811" s="6" t="s">
        <v>12453</v>
      </c>
      <c r="B2811" s="6" t="s">
        <v>1560</v>
      </c>
      <c r="C2811" s="7">
        <v>1.591884811E9</v>
      </c>
      <c r="D2811" s="8">
        <f t="shared" si="1"/>
        <v>43993.38439</v>
      </c>
      <c r="E2811" s="9" t="s">
        <v>23</v>
      </c>
      <c r="F2811" s="9" t="s">
        <v>12454</v>
      </c>
      <c r="G2811" s="6" t="s">
        <v>12455</v>
      </c>
      <c r="H2811" s="14" t="b">
        <v>0</v>
      </c>
      <c r="I2811" s="9" t="s">
        <v>12456</v>
      </c>
      <c r="J2811" s="10">
        <v>0.03073461</v>
      </c>
    </row>
    <row r="2812">
      <c r="A2812" s="6" t="s">
        <v>12457</v>
      </c>
      <c r="B2812" s="6" t="s">
        <v>886</v>
      </c>
      <c r="C2812" s="7">
        <v>1.591025612E9</v>
      </c>
      <c r="D2812" s="8">
        <f t="shared" si="1"/>
        <v>43983.43995</v>
      </c>
      <c r="E2812" s="9" t="s">
        <v>12458</v>
      </c>
      <c r="F2812" s="9" t="s">
        <v>12459</v>
      </c>
      <c r="G2812" s="6" t="s">
        <v>12460</v>
      </c>
      <c r="H2812" s="14" t="b">
        <v>0</v>
      </c>
      <c r="I2812" s="9" t="s">
        <v>12461</v>
      </c>
      <c r="J2812" s="10">
        <v>0.03042692</v>
      </c>
    </row>
    <row r="2813">
      <c r="A2813" s="6" t="s">
        <v>12462</v>
      </c>
      <c r="B2813" s="6" t="s">
        <v>1206</v>
      </c>
      <c r="C2813" s="7">
        <v>1.59352976E9</v>
      </c>
      <c r="D2813" s="8">
        <f t="shared" si="1"/>
        <v>44012.42315</v>
      </c>
      <c r="E2813" s="9" t="s">
        <v>12463</v>
      </c>
      <c r="F2813" s="9" t="s">
        <v>12464</v>
      </c>
      <c r="G2813" s="6" t="s">
        <v>12465</v>
      </c>
      <c r="H2813" s="14" t="b">
        <v>0</v>
      </c>
      <c r="I2813" s="9" t="s">
        <v>12466</v>
      </c>
      <c r="J2813" s="10">
        <v>0.0300101</v>
      </c>
    </row>
    <row r="2814">
      <c r="A2814" s="6" t="s">
        <v>12467</v>
      </c>
      <c r="B2814" s="6" t="s">
        <v>1281</v>
      </c>
      <c r="C2814" s="7">
        <v>1.591875779E9</v>
      </c>
      <c r="D2814" s="8">
        <f t="shared" si="1"/>
        <v>43993.27985</v>
      </c>
      <c r="E2814" s="9" t="s">
        <v>4028</v>
      </c>
      <c r="F2814" s="9" t="s">
        <v>12468</v>
      </c>
      <c r="G2814" s="6" t="s">
        <v>12469</v>
      </c>
      <c r="H2814" s="14" t="b">
        <v>0</v>
      </c>
      <c r="I2814" s="9" t="s">
        <v>12470</v>
      </c>
      <c r="J2814" s="10">
        <v>0.02994263</v>
      </c>
    </row>
    <row r="2815">
      <c r="A2815" s="6" t="s">
        <v>12471</v>
      </c>
      <c r="B2815" s="6" t="s">
        <v>1128</v>
      </c>
      <c r="C2815" s="7">
        <v>1.591565761E9</v>
      </c>
      <c r="D2815" s="8">
        <f t="shared" si="1"/>
        <v>43989.69168</v>
      </c>
      <c r="E2815" s="9" t="s">
        <v>36</v>
      </c>
      <c r="F2815" s="9" t="s">
        <v>12472</v>
      </c>
      <c r="G2815" s="6" t="s">
        <v>12473</v>
      </c>
      <c r="H2815" s="14" t="b">
        <v>0</v>
      </c>
      <c r="I2815" s="9" t="s">
        <v>4387</v>
      </c>
      <c r="J2815" s="10">
        <v>0.02886062</v>
      </c>
    </row>
    <row r="2816">
      <c r="A2816" s="6" t="s">
        <v>12474</v>
      </c>
      <c r="B2816" s="6" t="s">
        <v>991</v>
      </c>
      <c r="C2816" s="7">
        <v>1.59244204E9</v>
      </c>
      <c r="D2816" s="8">
        <f t="shared" si="1"/>
        <v>43999.8338</v>
      </c>
      <c r="E2816" s="9" t="s">
        <v>1688</v>
      </c>
      <c r="F2816" s="9" t="s">
        <v>12475</v>
      </c>
      <c r="G2816" s="6" t="s">
        <v>12476</v>
      </c>
      <c r="H2816" s="14" t="b">
        <v>0</v>
      </c>
      <c r="I2816" s="9" t="s">
        <v>12477</v>
      </c>
      <c r="J2816" s="10">
        <v>0.02856583</v>
      </c>
    </row>
    <row r="2817">
      <c r="A2817" s="6" t="s">
        <v>12478</v>
      </c>
      <c r="B2817" s="6" t="s">
        <v>3104</v>
      </c>
      <c r="C2817" s="7">
        <v>1.593242299E9</v>
      </c>
      <c r="D2817" s="8">
        <f t="shared" si="1"/>
        <v>44009.09605</v>
      </c>
      <c r="E2817" s="9" t="s">
        <v>111</v>
      </c>
      <c r="F2817" s="9" t="s">
        <v>12479</v>
      </c>
      <c r="G2817" s="6" t="s">
        <v>12480</v>
      </c>
      <c r="H2817" s="14" t="b">
        <v>0</v>
      </c>
      <c r="I2817" s="9" t="s">
        <v>12479</v>
      </c>
      <c r="J2817" s="10">
        <v>0.02810823</v>
      </c>
    </row>
    <row r="2818">
      <c r="A2818" s="6" t="s">
        <v>12481</v>
      </c>
      <c r="B2818" s="6" t="s">
        <v>1067</v>
      </c>
      <c r="C2818" s="7">
        <v>1.591933539E9</v>
      </c>
      <c r="D2818" s="8">
        <f t="shared" si="1"/>
        <v>43993.94837</v>
      </c>
      <c r="E2818" s="9" t="s">
        <v>23</v>
      </c>
      <c r="F2818" s="9" t="s">
        <v>12482</v>
      </c>
      <c r="G2818" s="6" t="s">
        <v>12483</v>
      </c>
      <c r="H2818" s="14" t="b">
        <v>0</v>
      </c>
      <c r="I2818" s="9" t="s">
        <v>12484</v>
      </c>
      <c r="J2818" s="10">
        <v>0.02776081</v>
      </c>
    </row>
    <row r="2819">
      <c r="A2819" s="6" t="s">
        <v>12485</v>
      </c>
      <c r="B2819" s="6" t="s">
        <v>2627</v>
      </c>
      <c r="C2819" s="7">
        <v>1.591025949E9</v>
      </c>
      <c r="D2819" s="8">
        <f t="shared" si="1"/>
        <v>43983.44385</v>
      </c>
      <c r="E2819" s="9" t="s">
        <v>12486</v>
      </c>
      <c r="F2819" s="9" t="s">
        <v>12487</v>
      </c>
      <c r="G2819" s="6" t="s">
        <v>12488</v>
      </c>
      <c r="H2819" s="14" t="b">
        <v>0</v>
      </c>
      <c r="I2819" s="9" t="s">
        <v>12489</v>
      </c>
      <c r="J2819" s="10">
        <v>0.02772359</v>
      </c>
    </row>
    <row r="2820">
      <c r="A2820" s="6" t="s">
        <v>12490</v>
      </c>
      <c r="B2820" s="6" t="s">
        <v>1677</v>
      </c>
      <c r="C2820" s="7">
        <v>1.592419159E9</v>
      </c>
      <c r="D2820" s="8">
        <f t="shared" si="1"/>
        <v>43999.56897</v>
      </c>
      <c r="E2820" s="9" t="s">
        <v>1678</v>
      </c>
      <c r="F2820" s="9" t="s">
        <v>12491</v>
      </c>
      <c r="G2820" s="6" t="s">
        <v>12492</v>
      </c>
      <c r="H2820" s="14" t="b">
        <v>0</v>
      </c>
      <c r="I2820" s="9" t="s">
        <v>12493</v>
      </c>
      <c r="J2820" s="10">
        <v>0.02714529</v>
      </c>
    </row>
    <row r="2821">
      <c r="A2821" s="6" t="s">
        <v>12494</v>
      </c>
      <c r="B2821" s="6" t="s">
        <v>1715</v>
      </c>
      <c r="C2821" s="7">
        <v>1.591662792E9</v>
      </c>
      <c r="D2821" s="8">
        <f t="shared" si="1"/>
        <v>43990.81472</v>
      </c>
      <c r="E2821" s="9" t="s">
        <v>241</v>
      </c>
      <c r="F2821" s="9" t="s">
        <v>12495</v>
      </c>
      <c r="G2821" s="6" t="s">
        <v>12496</v>
      </c>
      <c r="H2821" s="14" t="b">
        <v>0</v>
      </c>
      <c r="I2821" s="9" t="s">
        <v>12497</v>
      </c>
      <c r="J2821" s="10">
        <v>0.02694362</v>
      </c>
    </row>
    <row r="2822">
      <c r="A2822" s="6" t="s">
        <v>12498</v>
      </c>
      <c r="B2822" s="6" t="s">
        <v>1292</v>
      </c>
      <c r="C2822" s="7">
        <v>1.592791453E9</v>
      </c>
      <c r="D2822" s="8">
        <f t="shared" si="1"/>
        <v>44003.87793</v>
      </c>
      <c r="E2822" s="9" t="s">
        <v>12499</v>
      </c>
      <c r="F2822" s="9" t="s">
        <v>12500</v>
      </c>
      <c r="G2822" s="6" t="s">
        <v>12501</v>
      </c>
      <c r="H2822" s="14" t="b">
        <v>0</v>
      </c>
      <c r="I2822" s="9" t="s">
        <v>12502</v>
      </c>
      <c r="J2822" s="10">
        <v>0.02685273</v>
      </c>
    </row>
    <row r="2823">
      <c r="A2823" s="6" t="s">
        <v>12503</v>
      </c>
      <c r="B2823" s="6" t="s">
        <v>2603</v>
      </c>
      <c r="C2823" s="7">
        <v>1.591164415E9</v>
      </c>
      <c r="D2823" s="8">
        <f t="shared" si="1"/>
        <v>43985.04647</v>
      </c>
      <c r="E2823" s="9" t="s">
        <v>23</v>
      </c>
      <c r="F2823" s="9" t="s">
        <v>12504</v>
      </c>
      <c r="G2823" s="6" t="s">
        <v>12505</v>
      </c>
      <c r="H2823" s="14" t="b">
        <v>0</v>
      </c>
      <c r="I2823" s="9" t="s">
        <v>12506</v>
      </c>
      <c r="J2823" s="10">
        <v>0.02630023</v>
      </c>
    </row>
    <row r="2824">
      <c r="A2824" s="6" t="s">
        <v>12507</v>
      </c>
      <c r="B2824" s="6" t="s">
        <v>930</v>
      </c>
      <c r="C2824" s="7">
        <v>1.592591715E9</v>
      </c>
      <c r="D2824" s="8">
        <f t="shared" si="1"/>
        <v>44001.56615</v>
      </c>
      <c r="E2824" s="9" t="s">
        <v>23</v>
      </c>
      <c r="F2824" s="9" t="s">
        <v>12508</v>
      </c>
      <c r="G2824" s="6" t="s">
        <v>12509</v>
      </c>
      <c r="H2824" s="14" t="b">
        <v>0</v>
      </c>
      <c r="I2824" s="9" t="s">
        <v>12510</v>
      </c>
      <c r="J2824" s="10">
        <v>0.0253361</v>
      </c>
    </row>
    <row r="2825">
      <c r="A2825" s="6" t="s">
        <v>12511</v>
      </c>
      <c r="B2825" s="6" t="s">
        <v>1128</v>
      </c>
      <c r="C2825" s="7">
        <v>1.591035383E9</v>
      </c>
      <c r="D2825" s="8">
        <f t="shared" si="1"/>
        <v>43983.55304</v>
      </c>
      <c r="E2825" s="9" t="s">
        <v>283</v>
      </c>
      <c r="F2825" s="9" t="s">
        <v>12512</v>
      </c>
      <c r="G2825" s="6" t="s">
        <v>12513</v>
      </c>
      <c r="H2825" s="14" t="b">
        <v>0</v>
      </c>
      <c r="I2825" s="9" t="s">
        <v>12514</v>
      </c>
      <c r="J2825" s="10">
        <v>0.0252971</v>
      </c>
    </row>
    <row r="2826">
      <c r="A2826" s="6" t="s">
        <v>12511</v>
      </c>
      <c r="B2826" s="6" t="s">
        <v>1128</v>
      </c>
      <c r="C2826" s="7">
        <v>1.591425845E9</v>
      </c>
      <c r="D2826" s="8">
        <f t="shared" si="1"/>
        <v>43988.07228</v>
      </c>
      <c r="E2826" s="9" t="s">
        <v>1124</v>
      </c>
      <c r="F2826" s="9" t="s">
        <v>12515</v>
      </c>
      <c r="G2826" s="6" t="s">
        <v>12516</v>
      </c>
      <c r="H2826" s="14" t="b">
        <v>0</v>
      </c>
      <c r="I2826" s="9" t="s">
        <v>12517</v>
      </c>
      <c r="J2826" s="10">
        <v>0.0252971</v>
      </c>
    </row>
    <row r="2827">
      <c r="A2827" s="6" t="s">
        <v>12518</v>
      </c>
      <c r="B2827" s="6" t="s">
        <v>6272</v>
      </c>
      <c r="C2827" s="7">
        <v>1.592697796E9</v>
      </c>
      <c r="D2827" s="8">
        <f t="shared" si="1"/>
        <v>44002.79394</v>
      </c>
      <c r="E2827" s="9" t="s">
        <v>1182</v>
      </c>
      <c r="F2827" s="9" t="s">
        <v>12519</v>
      </c>
      <c r="G2827" s="6" t="s">
        <v>12520</v>
      </c>
      <c r="H2827" s="14" t="b">
        <v>0</v>
      </c>
      <c r="I2827" s="9" t="s">
        <v>12521</v>
      </c>
      <c r="J2827" s="10">
        <v>0.02493099</v>
      </c>
    </row>
    <row r="2828">
      <c r="A2828" s="6" t="s">
        <v>12522</v>
      </c>
      <c r="B2828" s="6" t="s">
        <v>12523</v>
      </c>
      <c r="C2828" s="7">
        <v>1.591297072E9</v>
      </c>
      <c r="D2828" s="8">
        <f t="shared" si="1"/>
        <v>43986.58185</v>
      </c>
      <c r="E2828" s="9" t="s">
        <v>111</v>
      </c>
      <c r="F2828" s="9" t="s">
        <v>12524</v>
      </c>
      <c r="G2828" s="6" t="s">
        <v>12525</v>
      </c>
      <c r="H2828" s="14" t="b">
        <v>0</v>
      </c>
      <c r="I2828" s="9" t="s">
        <v>12526</v>
      </c>
      <c r="J2828" s="10">
        <v>0.02468707</v>
      </c>
    </row>
    <row r="2829">
      <c r="A2829" s="6" t="s">
        <v>12527</v>
      </c>
      <c r="B2829" s="6" t="s">
        <v>1148</v>
      </c>
      <c r="C2829" s="7">
        <v>1.593218664E9</v>
      </c>
      <c r="D2829" s="8">
        <f t="shared" si="1"/>
        <v>44008.8225</v>
      </c>
      <c r="E2829" s="9" t="s">
        <v>241</v>
      </c>
      <c r="F2829" s="9" t="s">
        <v>12528</v>
      </c>
      <c r="G2829" s="6" t="s">
        <v>12529</v>
      </c>
      <c r="H2829" s="14" t="b">
        <v>0</v>
      </c>
      <c r="I2829" s="9" t="s">
        <v>12528</v>
      </c>
      <c r="J2829" s="10">
        <v>0.02301919</v>
      </c>
    </row>
    <row r="2830">
      <c r="A2830" s="5" t="s">
        <v>12530</v>
      </c>
      <c r="B2830" s="6" t="s">
        <v>991</v>
      </c>
      <c r="C2830" s="7">
        <v>1.591673218E9</v>
      </c>
      <c r="D2830" s="8">
        <f t="shared" si="1"/>
        <v>43990.93539</v>
      </c>
      <c r="E2830" s="9" t="s">
        <v>408</v>
      </c>
      <c r="F2830" s="9" t="s">
        <v>12531</v>
      </c>
      <c r="G2830" s="6" t="s">
        <v>12532</v>
      </c>
      <c r="H2830" s="14" t="b">
        <v>0</v>
      </c>
      <c r="I2830" s="9" t="s">
        <v>12533</v>
      </c>
      <c r="J2830" s="10">
        <v>0.02281352</v>
      </c>
    </row>
    <row r="2831">
      <c r="A2831" s="6" t="s">
        <v>12534</v>
      </c>
      <c r="B2831" s="6" t="s">
        <v>1292</v>
      </c>
      <c r="C2831" s="7">
        <v>1.591721515E9</v>
      </c>
      <c r="D2831" s="8">
        <f t="shared" si="1"/>
        <v>43991.49439</v>
      </c>
      <c r="E2831" s="9" t="s">
        <v>23</v>
      </c>
      <c r="F2831" s="9" t="s">
        <v>12535</v>
      </c>
      <c r="G2831" s="6" t="s">
        <v>12536</v>
      </c>
      <c r="H2831" s="14" t="b">
        <v>0</v>
      </c>
      <c r="I2831" s="9" t="s">
        <v>12537</v>
      </c>
      <c r="J2831" s="10">
        <v>0.0219953</v>
      </c>
    </row>
    <row r="2832">
      <c r="A2832" s="6" t="s">
        <v>12538</v>
      </c>
      <c r="B2832" s="6" t="s">
        <v>1795</v>
      </c>
      <c r="C2832" s="7">
        <v>1.591986591E9</v>
      </c>
      <c r="D2832" s="8">
        <f t="shared" si="1"/>
        <v>43994.5624</v>
      </c>
      <c r="E2832" s="6" t="s">
        <v>32</v>
      </c>
      <c r="F2832" s="9" t="s">
        <v>12539</v>
      </c>
      <c r="G2832" s="6" t="s">
        <v>12540</v>
      </c>
      <c r="H2832" s="14" t="b">
        <v>1</v>
      </c>
      <c r="I2832" s="9" t="s">
        <v>12539</v>
      </c>
      <c r="J2832" s="10">
        <v>0.01976291</v>
      </c>
    </row>
    <row r="2833">
      <c r="A2833" s="6" t="s">
        <v>12541</v>
      </c>
      <c r="B2833" s="6" t="s">
        <v>1067</v>
      </c>
      <c r="C2833" s="7">
        <v>1.591305251E9</v>
      </c>
      <c r="D2833" s="8">
        <f t="shared" si="1"/>
        <v>43986.67652</v>
      </c>
      <c r="E2833" s="9" t="s">
        <v>23</v>
      </c>
      <c r="F2833" s="9" t="s">
        <v>12542</v>
      </c>
      <c r="G2833" s="6" t="s">
        <v>12543</v>
      </c>
      <c r="H2833" s="14" t="b">
        <v>0</v>
      </c>
      <c r="I2833" s="9" t="s">
        <v>12544</v>
      </c>
      <c r="J2833" s="10">
        <v>0.01874065</v>
      </c>
    </row>
    <row r="2834">
      <c r="A2834" s="6" t="s">
        <v>12545</v>
      </c>
      <c r="B2834" s="6" t="s">
        <v>10927</v>
      </c>
      <c r="C2834" s="7">
        <v>1.591578558E9</v>
      </c>
      <c r="D2834" s="8">
        <f t="shared" si="1"/>
        <v>43989.83979</v>
      </c>
      <c r="E2834" s="9" t="s">
        <v>12</v>
      </c>
      <c r="F2834" s="9" t="s">
        <v>12546</v>
      </c>
      <c r="G2834" s="6" t="s">
        <v>12547</v>
      </c>
      <c r="H2834" s="14" t="b">
        <v>0</v>
      </c>
      <c r="I2834" s="9" t="s">
        <v>12548</v>
      </c>
      <c r="J2834" s="10">
        <v>0.01874035</v>
      </c>
    </row>
    <row r="2835">
      <c r="A2835" s="6" t="s">
        <v>12549</v>
      </c>
      <c r="B2835" s="6" t="s">
        <v>1067</v>
      </c>
      <c r="C2835" s="7">
        <v>1.593037881E9</v>
      </c>
      <c r="D2835" s="8">
        <f t="shared" si="1"/>
        <v>44006.7301</v>
      </c>
      <c r="E2835" s="9" t="s">
        <v>92</v>
      </c>
      <c r="F2835" s="9" t="s">
        <v>12550</v>
      </c>
      <c r="G2835" s="6" t="s">
        <v>12551</v>
      </c>
      <c r="H2835" s="14" t="b">
        <v>0</v>
      </c>
      <c r="I2835" s="9" t="s">
        <v>12552</v>
      </c>
      <c r="J2835" s="10">
        <v>0.01682974</v>
      </c>
    </row>
    <row r="2836">
      <c r="A2836" s="6" t="s">
        <v>12553</v>
      </c>
      <c r="B2836" s="6" t="s">
        <v>1327</v>
      </c>
      <c r="C2836" s="7">
        <v>1.592720154E9</v>
      </c>
      <c r="D2836" s="8">
        <f t="shared" si="1"/>
        <v>44003.05271</v>
      </c>
      <c r="E2836" s="9" t="s">
        <v>12554</v>
      </c>
      <c r="F2836" s="9" t="s">
        <v>12555</v>
      </c>
      <c r="G2836" s="6" t="s">
        <v>12556</v>
      </c>
      <c r="H2836" s="14" t="b">
        <v>0</v>
      </c>
      <c r="I2836" s="9" t="s">
        <v>12557</v>
      </c>
      <c r="J2836" s="10">
        <v>0.01454604</v>
      </c>
    </row>
    <row r="2837">
      <c r="A2837" s="6" t="s">
        <v>12558</v>
      </c>
      <c r="B2837" s="6" t="s">
        <v>12559</v>
      </c>
      <c r="C2837" s="7">
        <v>1.591757605E9</v>
      </c>
      <c r="D2837" s="8">
        <f t="shared" si="1"/>
        <v>43991.91209</v>
      </c>
      <c r="E2837" s="9" t="s">
        <v>173</v>
      </c>
      <c r="F2837" s="9" t="s">
        <v>12560</v>
      </c>
      <c r="G2837" s="6" t="s">
        <v>12561</v>
      </c>
      <c r="H2837" s="14" t="b">
        <v>0</v>
      </c>
      <c r="I2837" s="9" t="s">
        <v>2533</v>
      </c>
      <c r="J2837" s="10">
        <v>0.01371329</v>
      </c>
    </row>
    <row r="2838">
      <c r="A2838" s="6" t="s">
        <v>12562</v>
      </c>
      <c r="B2838" s="6" t="s">
        <v>1067</v>
      </c>
      <c r="C2838" s="7">
        <v>1.591581495E9</v>
      </c>
      <c r="D2838" s="8">
        <f t="shared" si="1"/>
        <v>43989.87378</v>
      </c>
      <c r="E2838" s="9" t="s">
        <v>12</v>
      </c>
      <c r="F2838" s="9" t="s">
        <v>12563</v>
      </c>
      <c r="G2838" s="6" t="s">
        <v>12564</v>
      </c>
      <c r="H2838" s="14" t="b">
        <v>0</v>
      </c>
      <c r="I2838" s="9" t="s">
        <v>12565</v>
      </c>
      <c r="J2838" s="10">
        <v>0.01248611</v>
      </c>
    </row>
    <row r="2839">
      <c r="A2839" s="6" t="s">
        <v>12566</v>
      </c>
      <c r="B2839" s="6" t="s">
        <v>3161</v>
      </c>
      <c r="C2839" s="7">
        <v>1.593257256E9</v>
      </c>
      <c r="D2839" s="8">
        <f t="shared" si="1"/>
        <v>44009.26917</v>
      </c>
      <c r="E2839" s="9" t="s">
        <v>92</v>
      </c>
      <c r="F2839" s="9" t="s">
        <v>12567</v>
      </c>
      <c r="G2839" s="6" t="s">
        <v>12568</v>
      </c>
      <c r="H2839" s="14" t="b">
        <v>0</v>
      </c>
      <c r="I2839" s="9" t="s">
        <v>12567</v>
      </c>
      <c r="J2839" s="10">
        <v>0.01237623</v>
      </c>
    </row>
    <row r="2840">
      <c r="A2840" s="5" t="s">
        <v>12569</v>
      </c>
      <c r="B2840" s="6" t="s">
        <v>4210</v>
      </c>
      <c r="C2840" s="7">
        <v>1.591175795E9</v>
      </c>
      <c r="D2840" s="8">
        <f t="shared" si="1"/>
        <v>43985.17818</v>
      </c>
      <c r="E2840" s="9" t="s">
        <v>12570</v>
      </c>
      <c r="F2840" s="9" t="s">
        <v>12571</v>
      </c>
      <c r="G2840" s="6" t="s">
        <v>12572</v>
      </c>
      <c r="H2840" s="14" t="b">
        <v>0</v>
      </c>
      <c r="I2840" s="9" t="s">
        <v>12573</v>
      </c>
      <c r="J2840" s="10">
        <v>0.01218346</v>
      </c>
    </row>
    <row r="2841">
      <c r="A2841" s="6" t="s">
        <v>12574</v>
      </c>
      <c r="B2841" s="6" t="s">
        <v>987</v>
      </c>
      <c r="C2841" s="7">
        <v>1.593470147E9</v>
      </c>
      <c r="D2841" s="8">
        <f t="shared" si="1"/>
        <v>44011.73318</v>
      </c>
      <c r="E2841" s="9" t="s">
        <v>12575</v>
      </c>
      <c r="F2841" s="9" t="s">
        <v>12576</v>
      </c>
      <c r="G2841" s="6" t="s">
        <v>12577</v>
      </c>
      <c r="H2841" s="14" t="b">
        <v>0</v>
      </c>
      <c r="I2841" s="9" t="s">
        <v>12578</v>
      </c>
      <c r="J2841" s="10">
        <v>0.01059477</v>
      </c>
    </row>
    <row r="2842">
      <c r="A2842" s="6" t="s">
        <v>12579</v>
      </c>
      <c r="B2842" s="6" t="s">
        <v>6020</v>
      </c>
      <c r="C2842" s="7">
        <v>1.591462477E9</v>
      </c>
      <c r="D2842" s="8">
        <f t="shared" si="1"/>
        <v>43988.49626</v>
      </c>
      <c r="E2842" s="6" t="s">
        <v>32</v>
      </c>
      <c r="F2842" s="9" t="s">
        <v>12580</v>
      </c>
      <c r="G2842" s="6" t="s">
        <v>12581</v>
      </c>
      <c r="H2842" s="14" t="b">
        <v>1</v>
      </c>
      <c r="I2842" s="9" t="s">
        <v>12580</v>
      </c>
      <c r="J2842" s="10">
        <v>0.01034669</v>
      </c>
    </row>
    <row r="2843">
      <c r="A2843" s="6" t="s">
        <v>12582</v>
      </c>
      <c r="B2843" s="6" t="s">
        <v>1096</v>
      </c>
      <c r="C2843" s="7">
        <v>1.593095965E9</v>
      </c>
      <c r="D2843" s="8">
        <f t="shared" si="1"/>
        <v>44007.40237</v>
      </c>
      <c r="E2843" s="6" t="s">
        <v>32</v>
      </c>
      <c r="F2843" s="9" t="s">
        <v>12583</v>
      </c>
      <c r="G2843" s="6" t="s">
        <v>12584</v>
      </c>
      <c r="H2843" s="14" t="b">
        <v>1</v>
      </c>
      <c r="I2843" s="9" t="s">
        <v>12583</v>
      </c>
      <c r="J2843" s="10">
        <v>0.00925237</v>
      </c>
    </row>
    <row r="2844">
      <c r="A2844" s="5" t="s">
        <v>12585</v>
      </c>
      <c r="B2844" s="6" t="s">
        <v>1057</v>
      </c>
      <c r="C2844" s="7">
        <v>1.593496103E9</v>
      </c>
      <c r="D2844" s="8">
        <f t="shared" si="1"/>
        <v>44012.0336</v>
      </c>
      <c r="E2844" s="9" t="s">
        <v>12586</v>
      </c>
      <c r="F2844" s="9" t="s">
        <v>12587</v>
      </c>
      <c r="G2844" s="6" t="s">
        <v>12588</v>
      </c>
      <c r="H2844" s="14" t="b">
        <v>0</v>
      </c>
      <c r="I2844" s="9" t="s">
        <v>12589</v>
      </c>
      <c r="J2844" s="10">
        <v>0.00913626</v>
      </c>
    </row>
    <row r="2845">
      <c r="A2845" s="5" t="s">
        <v>12590</v>
      </c>
      <c r="B2845" s="6" t="s">
        <v>1281</v>
      </c>
      <c r="C2845" s="7">
        <v>1.591188288E9</v>
      </c>
      <c r="D2845" s="8">
        <f t="shared" si="1"/>
        <v>43985.32278</v>
      </c>
      <c r="E2845" s="9" t="s">
        <v>5619</v>
      </c>
      <c r="F2845" s="9" t="s">
        <v>12591</v>
      </c>
      <c r="G2845" s="6" t="s">
        <v>12592</v>
      </c>
      <c r="H2845" s="14" t="b">
        <v>0</v>
      </c>
      <c r="I2845" s="9" t="s">
        <v>12593</v>
      </c>
      <c r="J2845" s="10">
        <v>0.00831241</v>
      </c>
    </row>
    <row r="2846">
      <c r="A2846" s="6" t="s">
        <v>12594</v>
      </c>
      <c r="B2846" s="6" t="s">
        <v>987</v>
      </c>
      <c r="C2846" s="7">
        <v>1.592316564E9</v>
      </c>
      <c r="D2846" s="8">
        <f t="shared" si="1"/>
        <v>43998.38153</v>
      </c>
      <c r="E2846" s="9" t="s">
        <v>23</v>
      </c>
      <c r="F2846" s="9" t="s">
        <v>12595</v>
      </c>
      <c r="G2846" s="6" t="s">
        <v>12596</v>
      </c>
      <c r="H2846" s="14" t="b">
        <v>0</v>
      </c>
      <c r="I2846" s="9" t="s">
        <v>12597</v>
      </c>
      <c r="J2846" s="10">
        <v>0.00636175</v>
      </c>
    </row>
    <row r="2847">
      <c r="A2847" s="6" t="s">
        <v>12598</v>
      </c>
      <c r="B2847" s="6" t="s">
        <v>1007</v>
      </c>
      <c r="C2847" s="7">
        <v>1.592782144E9</v>
      </c>
      <c r="D2847" s="8">
        <f t="shared" si="1"/>
        <v>44003.77019</v>
      </c>
      <c r="E2847" s="9" t="s">
        <v>17</v>
      </c>
      <c r="F2847" s="9" t="s">
        <v>12599</v>
      </c>
      <c r="G2847" s="6" t="s">
        <v>12600</v>
      </c>
      <c r="H2847" s="14" t="b">
        <v>0</v>
      </c>
      <c r="I2847" s="9" t="s">
        <v>12601</v>
      </c>
      <c r="J2847" s="10">
        <v>0.00502187</v>
      </c>
    </row>
    <row r="2848">
      <c r="A2848" s="6" t="s">
        <v>12602</v>
      </c>
      <c r="B2848" s="6" t="s">
        <v>1522</v>
      </c>
      <c r="C2848" s="7">
        <v>1.591666393E9</v>
      </c>
      <c r="D2848" s="8">
        <f t="shared" si="1"/>
        <v>43990.8564</v>
      </c>
      <c r="E2848" s="9" t="s">
        <v>12586</v>
      </c>
      <c r="F2848" s="9" t="s">
        <v>12603</v>
      </c>
      <c r="G2848" s="6" t="s">
        <v>12604</v>
      </c>
      <c r="H2848" s="14" t="b">
        <v>0</v>
      </c>
      <c r="I2848" s="9" t="s">
        <v>12605</v>
      </c>
      <c r="J2848" s="10">
        <v>0.00290633</v>
      </c>
    </row>
    <row r="2849">
      <c r="A2849" s="6" t="s">
        <v>12606</v>
      </c>
      <c r="B2849" s="6" t="s">
        <v>5400</v>
      </c>
      <c r="C2849" s="7">
        <v>1.592497757E9</v>
      </c>
      <c r="D2849" s="8">
        <f t="shared" si="1"/>
        <v>44000.47867</v>
      </c>
      <c r="E2849" s="9" t="s">
        <v>17</v>
      </c>
      <c r="F2849" s="9" t="s">
        <v>12607</v>
      </c>
      <c r="G2849" s="6" t="s">
        <v>12608</v>
      </c>
      <c r="H2849" s="14" t="b">
        <v>0</v>
      </c>
      <c r="I2849" s="9" t="s">
        <v>12609</v>
      </c>
      <c r="J2849" s="10">
        <v>0.0013725</v>
      </c>
    </row>
    <row r="2850">
      <c r="A2850" s="6"/>
      <c r="B2850" s="6"/>
      <c r="C2850" s="7"/>
      <c r="D2850" s="8"/>
      <c r="E2850" s="9"/>
      <c r="F2850" s="9"/>
      <c r="G2850" s="6"/>
      <c r="H2850" s="14"/>
      <c r="I2850" s="9"/>
      <c r="J2850" s="10"/>
    </row>
    <row r="2851">
      <c r="A2851" s="6"/>
      <c r="B2851" s="6"/>
      <c r="C2851" s="7"/>
      <c r="D2851" s="8"/>
      <c r="E2851" s="9"/>
      <c r="F2851" s="9"/>
      <c r="G2851" s="6"/>
      <c r="H2851" s="14"/>
      <c r="I2851" s="9"/>
      <c r="J2851" s="10"/>
    </row>
    <row r="2852">
      <c r="A2852" s="6"/>
      <c r="B2852" s="6"/>
      <c r="C2852" s="7"/>
      <c r="D2852" s="8"/>
      <c r="E2852" s="9"/>
      <c r="F2852" s="9"/>
      <c r="G2852" s="6"/>
      <c r="H2852" s="14"/>
      <c r="I2852" s="9"/>
      <c r="J2852" s="10"/>
    </row>
    <row r="2853">
      <c r="A2853" s="6"/>
      <c r="B2853" s="6"/>
      <c r="C2853" s="7"/>
      <c r="D2853" s="8"/>
      <c r="E2853" s="9"/>
      <c r="F2853" s="9"/>
      <c r="G2853" s="6"/>
      <c r="H2853" s="14"/>
      <c r="I2853" s="9"/>
      <c r="J2853" s="10"/>
    </row>
    <row r="2854">
      <c r="A2854" s="6"/>
      <c r="B2854" s="6"/>
      <c r="C2854" s="7"/>
      <c r="D2854" s="8"/>
      <c r="E2854" s="9"/>
      <c r="F2854" s="9"/>
      <c r="G2854" s="6"/>
      <c r="H2854" s="14"/>
      <c r="I2854" s="9"/>
      <c r="J2854" s="10"/>
    </row>
    <row r="2855">
      <c r="A2855" s="6"/>
      <c r="B2855" s="6"/>
      <c r="C2855" s="7"/>
      <c r="D2855" s="8"/>
      <c r="E2855" s="9"/>
      <c r="F2855" s="9"/>
      <c r="G2855" s="6"/>
      <c r="H2855" s="14"/>
      <c r="I2855" s="9"/>
      <c r="J2855" s="10"/>
    </row>
    <row r="2856">
      <c r="A2856" s="6"/>
      <c r="B2856" s="6"/>
      <c r="C2856" s="7"/>
      <c r="D2856" s="8"/>
      <c r="E2856" s="9"/>
      <c r="F2856" s="9"/>
      <c r="G2856" s="6"/>
      <c r="H2856" s="14"/>
      <c r="I2856" s="9"/>
      <c r="J2856" s="10"/>
    </row>
    <row r="2857">
      <c r="A2857" s="6"/>
      <c r="B2857" s="6"/>
      <c r="C2857" s="7"/>
      <c r="D2857" s="8"/>
      <c r="E2857" s="9"/>
      <c r="F2857" s="9"/>
      <c r="G2857" s="6"/>
      <c r="H2857" s="14"/>
      <c r="I2857" s="9"/>
      <c r="J2857" s="10"/>
    </row>
    <row r="2858">
      <c r="A2858" s="6"/>
      <c r="B2858" s="6"/>
      <c r="C2858" s="7"/>
      <c r="D2858" s="8"/>
      <c r="E2858" s="9"/>
      <c r="F2858" s="9"/>
      <c r="G2858" s="6"/>
      <c r="H2858" s="14"/>
      <c r="I2858" s="9"/>
      <c r="J2858" s="10"/>
    </row>
    <row r="2859">
      <c r="A2859" s="6"/>
      <c r="B2859" s="6"/>
      <c r="C2859" s="7"/>
      <c r="D2859" s="8"/>
      <c r="E2859" s="9"/>
      <c r="F2859" s="9"/>
      <c r="G2859" s="6"/>
      <c r="H2859" s="14"/>
      <c r="I2859" s="9"/>
      <c r="J2859" s="10"/>
    </row>
    <row r="2860">
      <c r="A2860" s="6"/>
      <c r="B2860" s="6"/>
      <c r="C2860" s="7"/>
      <c r="D2860" s="8"/>
      <c r="E2860" s="9"/>
      <c r="F2860" s="9"/>
      <c r="G2860" s="6"/>
      <c r="H2860" s="14"/>
      <c r="I2860" s="9"/>
      <c r="J2860" s="10"/>
    </row>
    <row r="2861">
      <c r="A2861" s="6"/>
      <c r="B2861" s="6"/>
      <c r="C2861" s="7"/>
      <c r="D2861" s="8"/>
      <c r="E2861" s="9"/>
      <c r="F2861" s="9"/>
      <c r="G2861" s="6"/>
      <c r="H2861" s="14"/>
      <c r="I2861" s="9"/>
      <c r="J2861" s="10"/>
    </row>
    <row r="2862">
      <c r="A2862" s="6"/>
      <c r="B2862" s="6"/>
      <c r="C2862" s="7"/>
      <c r="D2862" s="8"/>
      <c r="E2862" s="9"/>
      <c r="F2862" s="9"/>
      <c r="G2862" s="6"/>
      <c r="H2862" s="14"/>
      <c r="I2862" s="9"/>
      <c r="J2862" s="10"/>
    </row>
    <row r="2863">
      <c r="A2863" s="6"/>
      <c r="B2863" s="6"/>
      <c r="C2863" s="7"/>
      <c r="D2863" s="8"/>
      <c r="E2863" s="9"/>
      <c r="F2863" s="9"/>
      <c r="G2863" s="6"/>
      <c r="H2863" s="14"/>
      <c r="I2863" s="9"/>
      <c r="J2863" s="10"/>
    </row>
    <row r="2864">
      <c r="A2864" s="6"/>
      <c r="B2864" s="6"/>
      <c r="C2864" s="7"/>
      <c r="D2864" s="8"/>
      <c r="E2864" s="9"/>
      <c r="F2864" s="9"/>
      <c r="G2864" s="6"/>
      <c r="H2864" s="14"/>
      <c r="I2864" s="9"/>
      <c r="J2864" s="10"/>
    </row>
    <row r="2865">
      <c r="A2865" s="6"/>
      <c r="B2865" s="6"/>
      <c r="C2865" s="7"/>
      <c r="D2865" s="8"/>
      <c r="E2865" s="9"/>
      <c r="F2865" s="9"/>
      <c r="G2865" s="6"/>
      <c r="H2865" s="14"/>
      <c r="I2865" s="9"/>
      <c r="J2865" s="10"/>
    </row>
    <row r="2866">
      <c r="A2866" s="6"/>
      <c r="B2866" s="6"/>
      <c r="C2866" s="7"/>
      <c r="D2866" s="8"/>
      <c r="E2866" s="9"/>
      <c r="F2866" s="9"/>
      <c r="G2866" s="6"/>
      <c r="H2866" s="14"/>
      <c r="I2866" s="9"/>
      <c r="J2866" s="10"/>
    </row>
    <row r="2867">
      <c r="A2867" s="6"/>
      <c r="B2867" s="6"/>
      <c r="C2867" s="7"/>
      <c r="D2867" s="8"/>
      <c r="E2867" s="9"/>
      <c r="F2867" s="9"/>
      <c r="G2867" s="6"/>
      <c r="H2867" s="14"/>
      <c r="I2867" s="9"/>
      <c r="J2867" s="10"/>
    </row>
    <row r="2868">
      <c r="A2868" s="6"/>
      <c r="B2868" s="6"/>
      <c r="C2868" s="7"/>
      <c r="D2868" s="8"/>
      <c r="E2868" s="9"/>
      <c r="F2868" s="9"/>
      <c r="G2868" s="6"/>
      <c r="H2868" s="14"/>
      <c r="I2868" s="9"/>
      <c r="J2868" s="10"/>
    </row>
    <row r="2869">
      <c r="A2869" s="6"/>
      <c r="B2869" s="6"/>
      <c r="C2869" s="7"/>
      <c r="D2869" s="8"/>
      <c r="E2869" s="9"/>
      <c r="F2869" s="9"/>
      <c r="G2869" s="6"/>
      <c r="H2869" s="14"/>
      <c r="I2869" s="9"/>
      <c r="J2869" s="10"/>
    </row>
    <row r="2870">
      <c r="A2870" s="6"/>
      <c r="B2870" s="6"/>
      <c r="C2870" s="7"/>
      <c r="D2870" s="8"/>
      <c r="E2870" s="9"/>
      <c r="F2870" s="9"/>
      <c r="G2870" s="6"/>
      <c r="H2870" s="14"/>
      <c r="I2870" s="9"/>
      <c r="J2870" s="10"/>
    </row>
    <row r="2871">
      <c r="A2871" s="6"/>
      <c r="B2871" s="6"/>
      <c r="C2871" s="7"/>
      <c r="D2871" s="8"/>
      <c r="E2871" s="9"/>
      <c r="F2871" s="9"/>
      <c r="G2871" s="6"/>
      <c r="H2871" s="14"/>
      <c r="I2871" s="9"/>
      <c r="J2871" s="10"/>
    </row>
    <row r="2872">
      <c r="A2872" s="6"/>
      <c r="B2872" s="6"/>
      <c r="C2872" s="7"/>
      <c r="D2872" s="8"/>
      <c r="E2872" s="9"/>
      <c r="F2872" s="9"/>
      <c r="G2872" s="6"/>
      <c r="H2872" s="14"/>
      <c r="I2872" s="9"/>
      <c r="J2872" s="10"/>
    </row>
    <row r="2873">
      <c r="A2873" s="6"/>
      <c r="B2873" s="6"/>
      <c r="C2873" s="7"/>
      <c r="D2873" s="8"/>
      <c r="E2873" s="9"/>
      <c r="F2873" s="9"/>
      <c r="G2873" s="6"/>
      <c r="H2873" s="14"/>
      <c r="I2873" s="9"/>
      <c r="J2873" s="10"/>
    </row>
    <row r="2874">
      <c r="A2874" s="6"/>
      <c r="B2874" s="6"/>
      <c r="C2874" s="7"/>
      <c r="D2874" s="8"/>
      <c r="E2874" s="9"/>
      <c r="F2874" s="9"/>
      <c r="G2874" s="6"/>
      <c r="H2874" s="14"/>
      <c r="I2874" s="9"/>
      <c r="J2874" s="10"/>
    </row>
    <row r="2875">
      <c r="A2875" s="6"/>
      <c r="B2875" s="6"/>
      <c r="C2875" s="7"/>
      <c r="D2875" s="8"/>
      <c r="E2875" s="9"/>
      <c r="F2875" s="9"/>
      <c r="G2875" s="6"/>
      <c r="H2875" s="14"/>
      <c r="I2875" s="9"/>
      <c r="J2875" s="10"/>
    </row>
    <row r="2876">
      <c r="A2876" s="6"/>
      <c r="B2876" s="6"/>
      <c r="C2876" s="7"/>
      <c r="D2876" s="8"/>
      <c r="E2876" s="9"/>
      <c r="F2876" s="9"/>
      <c r="G2876" s="6"/>
      <c r="H2876" s="14"/>
      <c r="I2876" s="9"/>
      <c r="J2876" s="10"/>
    </row>
    <row r="2877">
      <c r="A2877" s="6"/>
      <c r="B2877" s="6"/>
      <c r="C2877" s="7"/>
      <c r="D2877" s="8"/>
      <c r="E2877" s="9"/>
      <c r="F2877" s="9"/>
      <c r="G2877" s="6"/>
      <c r="H2877" s="14"/>
      <c r="I2877" s="9"/>
      <c r="J2877" s="10"/>
    </row>
    <row r="2878">
      <c r="A2878" s="6"/>
      <c r="B2878" s="6"/>
      <c r="C2878" s="7"/>
      <c r="D2878" s="8"/>
      <c r="E2878" s="9"/>
      <c r="F2878" s="9"/>
      <c r="G2878" s="6"/>
      <c r="H2878" s="14"/>
      <c r="I2878" s="9"/>
      <c r="J2878" s="10"/>
    </row>
    <row r="2879">
      <c r="A2879" s="6"/>
      <c r="B2879" s="6"/>
      <c r="C2879" s="7"/>
      <c r="D2879" s="8"/>
      <c r="E2879" s="9"/>
      <c r="F2879" s="9"/>
      <c r="G2879" s="6"/>
      <c r="H2879" s="14"/>
      <c r="I2879" s="9"/>
      <c r="J2879" s="10"/>
    </row>
    <row r="2880">
      <c r="A2880" s="6"/>
      <c r="B2880" s="6"/>
      <c r="C2880" s="7"/>
      <c r="D2880" s="8"/>
      <c r="E2880" s="9"/>
      <c r="F2880" s="9"/>
      <c r="G2880" s="6"/>
      <c r="H2880" s="14"/>
      <c r="I2880" s="9"/>
      <c r="J2880" s="10"/>
    </row>
    <row r="2881">
      <c r="A2881" s="6"/>
      <c r="B2881" s="6"/>
      <c r="C2881" s="7"/>
      <c r="D2881" s="8"/>
      <c r="E2881" s="9"/>
      <c r="F2881" s="9"/>
      <c r="G2881" s="6"/>
      <c r="H2881" s="14"/>
      <c r="I2881" s="9"/>
      <c r="J2881" s="10"/>
    </row>
    <row r="2882">
      <c r="A2882" s="6"/>
      <c r="B2882" s="6"/>
      <c r="C2882" s="7"/>
      <c r="D2882" s="8"/>
      <c r="E2882" s="9"/>
      <c r="F2882" s="9"/>
      <c r="G2882" s="6"/>
      <c r="H2882" s="14"/>
      <c r="I2882" s="9"/>
      <c r="J2882" s="10"/>
    </row>
    <row r="2883">
      <c r="A2883" s="6"/>
      <c r="B2883" s="6"/>
      <c r="C2883" s="7"/>
      <c r="D2883" s="8"/>
      <c r="E2883" s="9"/>
      <c r="F2883" s="9"/>
      <c r="G2883" s="6"/>
      <c r="H2883" s="14"/>
      <c r="I2883" s="9"/>
      <c r="J2883" s="10"/>
    </row>
    <row r="2884">
      <c r="A2884" s="6"/>
      <c r="B2884" s="6"/>
      <c r="C2884" s="7"/>
      <c r="D2884" s="8"/>
      <c r="E2884" s="9"/>
      <c r="F2884" s="9"/>
      <c r="G2884" s="6"/>
      <c r="H2884" s="14"/>
      <c r="I2884" s="9"/>
      <c r="J2884" s="10"/>
    </row>
    <row r="2885">
      <c r="A2885" s="6"/>
      <c r="B2885" s="6"/>
      <c r="C2885" s="7"/>
      <c r="D2885" s="8"/>
      <c r="E2885" s="9"/>
      <c r="F2885" s="9"/>
      <c r="G2885" s="6"/>
      <c r="H2885" s="14"/>
      <c r="I2885" s="9"/>
      <c r="J2885" s="10"/>
    </row>
    <row r="2886">
      <c r="A2886" s="6"/>
      <c r="B2886" s="6"/>
      <c r="C2886" s="7"/>
      <c r="D2886" s="8"/>
      <c r="E2886" s="9"/>
      <c r="F2886" s="9"/>
      <c r="G2886" s="6"/>
      <c r="H2886" s="14"/>
      <c r="I2886" s="9"/>
      <c r="J2886" s="10"/>
    </row>
    <row r="2887">
      <c r="A2887" s="6"/>
      <c r="B2887" s="6"/>
      <c r="C2887" s="7"/>
      <c r="D2887" s="8"/>
      <c r="E2887" s="9"/>
      <c r="F2887" s="9"/>
      <c r="G2887" s="6"/>
      <c r="H2887" s="14"/>
      <c r="I2887" s="9"/>
      <c r="J2887" s="10"/>
    </row>
    <row r="2888">
      <c r="A2888" s="6"/>
      <c r="B2888" s="6"/>
      <c r="C2888" s="7"/>
      <c r="D2888" s="8"/>
      <c r="E2888" s="9"/>
      <c r="F2888" s="9"/>
      <c r="G2888" s="6"/>
      <c r="H2888" s="14"/>
      <c r="I2888" s="9"/>
      <c r="J2888" s="10"/>
    </row>
    <row r="2889">
      <c r="A2889" s="6"/>
      <c r="B2889" s="6"/>
      <c r="C2889" s="7"/>
      <c r="D2889" s="8"/>
      <c r="E2889" s="9"/>
      <c r="F2889" s="9"/>
      <c r="G2889" s="6"/>
      <c r="H2889" s="14"/>
      <c r="I2889" s="9"/>
      <c r="J2889" s="10"/>
    </row>
    <row r="2890">
      <c r="A2890" s="6"/>
      <c r="B2890" s="6"/>
      <c r="C2890" s="7"/>
      <c r="D2890" s="8"/>
      <c r="E2890" s="9"/>
      <c r="F2890" s="9"/>
      <c r="G2890" s="6"/>
      <c r="H2890" s="14"/>
      <c r="I2890" s="9"/>
      <c r="J2890" s="10"/>
    </row>
    <row r="2891">
      <c r="A2891" s="6"/>
      <c r="B2891" s="6"/>
      <c r="C2891" s="7"/>
      <c r="D2891" s="8"/>
      <c r="E2891" s="9"/>
      <c r="F2891" s="9"/>
      <c r="G2891" s="6"/>
      <c r="H2891" s="14"/>
      <c r="I2891" s="9"/>
      <c r="J2891" s="10"/>
    </row>
    <row r="2892">
      <c r="A2892" s="6"/>
      <c r="B2892" s="6"/>
      <c r="C2892" s="7"/>
      <c r="D2892" s="8"/>
      <c r="E2892" s="9"/>
      <c r="F2892" s="9"/>
      <c r="G2892" s="6"/>
      <c r="H2892" s="14"/>
      <c r="I2892" s="9"/>
      <c r="J2892" s="10"/>
    </row>
    <row r="2893">
      <c r="A2893" s="6"/>
      <c r="B2893" s="6"/>
      <c r="C2893" s="7"/>
      <c r="D2893" s="8"/>
      <c r="E2893" s="9"/>
      <c r="F2893" s="9"/>
      <c r="G2893" s="6"/>
      <c r="H2893" s="14"/>
      <c r="I2893" s="9"/>
      <c r="J2893" s="10"/>
    </row>
    <row r="2894">
      <c r="A2894" s="6"/>
      <c r="B2894" s="6"/>
      <c r="C2894" s="7"/>
      <c r="D2894" s="8"/>
      <c r="E2894" s="9"/>
      <c r="F2894" s="9"/>
      <c r="G2894" s="6"/>
      <c r="H2894" s="14"/>
      <c r="I2894" s="9"/>
      <c r="J2894" s="10"/>
    </row>
    <row r="2895">
      <c r="A2895" s="6"/>
      <c r="B2895" s="6"/>
      <c r="C2895" s="7"/>
      <c r="D2895" s="8"/>
      <c r="E2895" s="9"/>
      <c r="F2895" s="9"/>
      <c r="G2895" s="6"/>
      <c r="H2895" s="14"/>
      <c r="I2895" s="9"/>
      <c r="J2895" s="10"/>
    </row>
    <row r="2896">
      <c r="A2896" s="6"/>
      <c r="B2896" s="6"/>
      <c r="C2896" s="7"/>
      <c r="D2896" s="8"/>
      <c r="E2896" s="9"/>
      <c r="F2896" s="9"/>
      <c r="G2896" s="6"/>
      <c r="H2896" s="14"/>
      <c r="I2896" s="9"/>
      <c r="J2896" s="10"/>
    </row>
    <row r="2897">
      <c r="A2897" s="6"/>
      <c r="B2897" s="6"/>
      <c r="C2897" s="7"/>
      <c r="D2897" s="8"/>
      <c r="E2897" s="9"/>
      <c r="F2897" s="9"/>
      <c r="G2897" s="6"/>
      <c r="H2897" s="14"/>
      <c r="I2897" s="9"/>
      <c r="J2897" s="10"/>
    </row>
    <row r="2898">
      <c r="A2898" s="6"/>
      <c r="B2898" s="6"/>
      <c r="C2898" s="7"/>
      <c r="D2898" s="8"/>
      <c r="E2898" s="9"/>
      <c r="F2898" s="9"/>
      <c r="G2898" s="6"/>
      <c r="H2898" s="14"/>
      <c r="I2898" s="9"/>
      <c r="J2898" s="10"/>
    </row>
    <row r="2899">
      <c r="A2899" s="6"/>
      <c r="B2899" s="6"/>
      <c r="C2899" s="7"/>
      <c r="D2899" s="8"/>
      <c r="E2899" s="9"/>
      <c r="F2899" s="9"/>
      <c r="G2899" s="6"/>
      <c r="H2899" s="14"/>
      <c r="I2899" s="9"/>
      <c r="J2899" s="10"/>
    </row>
    <row r="2900">
      <c r="A2900" s="6"/>
      <c r="B2900" s="6"/>
      <c r="C2900" s="7"/>
      <c r="D2900" s="8"/>
      <c r="E2900" s="9"/>
      <c r="F2900" s="9"/>
      <c r="G2900" s="6"/>
      <c r="H2900" s="14"/>
      <c r="I2900" s="9"/>
      <c r="J2900" s="10"/>
    </row>
    <row r="2901">
      <c r="A2901" s="6"/>
      <c r="B2901" s="6"/>
      <c r="C2901" s="7"/>
      <c r="D2901" s="8"/>
      <c r="E2901" s="9"/>
      <c r="F2901" s="9"/>
      <c r="G2901" s="6"/>
      <c r="H2901" s="14"/>
      <c r="I2901" s="9"/>
      <c r="J2901" s="10"/>
    </row>
    <row r="2902">
      <c r="A2902" s="6"/>
      <c r="B2902" s="6"/>
      <c r="C2902" s="7"/>
      <c r="D2902" s="8"/>
      <c r="E2902" s="9"/>
      <c r="F2902" s="9"/>
      <c r="G2902" s="6"/>
      <c r="H2902" s="14"/>
      <c r="I2902" s="9"/>
      <c r="J2902" s="10"/>
    </row>
    <row r="2903">
      <c r="A2903" s="6"/>
      <c r="B2903" s="6"/>
      <c r="C2903" s="7"/>
      <c r="D2903" s="8"/>
      <c r="E2903" s="9"/>
      <c r="F2903" s="9"/>
      <c r="G2903" s="6"/>
      <c r="H2903" s="14"/>
      <c r="I2903" s="9"/>
      <c r="J2903" s="10"/>
    </row>
    <row r="2904">
      <c r="A2904" s="6"/>
      <c r="B2904" s="6"/>
      <c r="C2904" s="7"/>
      <c r="D2904" s="8"/>
      <c r="E2904" s="9"/>
      <c r="F2904" s="9"/>
      <c r="G2904" s="6"/>
      <c r="H2904" s="14"/>
      <c r="I2904" s="9"/>
      <c r="J2904" s="10"/>
    </row>
    <row r="2905">
      <c r="A2905" s="6"/>
      <c r="B2905" s="6"/>
      <c r="C2905" s="7"/>
      <c r="D2905" s="8"/>
      <c r="E2905" s="9"/>
      <c r="F2905" s="9"/>
      <c r="G2905" s="6"/>
      <c r="H2905" s="14"/>
      <c r="I2905" s="9"/>
      <c r="J2905" s="10"/>
    </row>
    <row r="2906">
      <c r="A2906" s="6"/>
      <c r="B2906" s="6"/>
      <c r="C2906" s="7"/>
      <c r="D2906" s="8"/>
      <c r="E2906" s="9"/>
      <c r="F2906" s="9"/>
      <c r="G2906" s="6"/>
      <c r="H2906" s="14"/>
      <c r="I2906" s="9"/>
      <c r="J2906" s="10"/>
    </row>
    <row r="2907">
      <c r="A2907" s="6"/>
      <c r="B2907" s="6"/>
      <c r="C2907" s="7"/>
      <c r="D2907" s="8"/>
      <c r="E2907" s="9"/>
      <c r="F2907" s="9"/>
      <c r="G2907" s="6"/>
      <c r="H2907" s="14"/>
      <c r="I2907" s="9"/>
      <c r="J2907" s="10"/>
    </row>
    <row r="2908">
      <c r="A2908" s="6"/>
      <c r="B2908" s="6"/>
      <c r="C2908" s="7"/>
      <c r="D2908" s="8"/>
      <c r="E2908" s="9"/>
      <c r="F2908" s="9"/>
      <c r="G2908" s="6"/>
      <c r="H2908" s="14"/>
      <c r="I2908" s="9"/>
      <c r="J2908" s="10"/>
    </row>
    <row r="2909">
      <c r="A2909" s="6"/>
      <c r="B2909" s="6"/>
      <c r="C2909" s="7"/>
      <c r="D2909" s="8"/>
      <c r="E2909" s="9"/>
      <c r="F2909" s="9"/>
      <c r="G2909" s="6"/>
      <c r="H2909" s="14"/>
      <c r="I2909" s="9"/>
      <c r="J2909" s="10"/>
    </row>
    <row r="2910">
      <c r="A2910" s="6"/>
      <c r="B2910" s="6"/>
      <c r="C2910" s="7"/>
      <c r="D2910" s="8"/>
      <c r="E2910" s="9"/>
      <c r="F2910" s="9"/>
      <c r="G2910" s="6"/>
      <c r="H2910" s="14"/>
      <c r="I2910" s="9"/>
      <c r="J2910" s="10"/>
    </row>
    <row r="2911">
      <c r="A2911" s="6"/>
      <c r="B2911" s="6"/>
      <c r="C2911" s="7"/>
      <c r="D2911" s="8"/>
      <c r="E2911" s="9"/>
      <c r="F2911" s="9"/>
      <c r="G2911" s="6"/>
      <c r="H2911" s="14"/>
      <c r="I2911" s="9"/>
      <c r="J2911" s="10"/>
    </row>
    <row r="2912">
      <c r="A2912" s="6"/>
      <c r="B2912" s="6"/>
      <c r="C2912" s="7"/>
      <c r="D2912" s="8"/>
      <c r="E2912" s="9"/>
      <c r="F2912" s="9"/>
      <c r="G2912" s="6"/>
      <c r="H2912" s="14"/>
      <c r="I2912" s="9"/>
      <c r="J2912" s="10"/>
    </row>
    <row r="2913">
      <c r="A2913" s="6"/>
      <c r="B2913" s="6"/>
      <c r="C2913" s="7"/>
      <c r="D2913" s="8"/>
      <c r="E2913" s="9"/>
      <c r="F2913" s="9"/>
      <c r="G2913" s="6"/>
      <c r="H2913" s="14"/>
      <c r="I2913" s="9"/>
      <c r="J2913" s="10"/>
    </row>
    <row r="2914">
      <c r="A2914" s="6"/>
      <c r="B2914" s="6"/>
      <c r="C2914" s="7"/>
      <c r="D2914" s="8"/>
      <c r="E2914" s="9"/>
      <c r="F2914" s="9"/>
      <c r="G2914" s="6"/>
      <c r="H2914" s="14"/>
      <c r="I2914" s="9"/>
      <c r="J2914" s="10"/>
    </row>
    <row r="2915">
      <c r="A2915" s="6"/>
      <c r="B2915" s="6"/>
      <c r="C2915" s="7"/>
      <c r="D2915" s="8"/>
      <c r="E2915" s="9"/>
      <c r="F2915" s="9"/>
      <c r="G2915" s="6"/>
      <c r="H2915" s="14"/>
      <c r="I2915" s="9"/>
      <c r="J2915" s="10"/>
    </row>
    <row r="2916">
      <c r="A2916" s="6"/>
      <c r="B2916" s="6"/>
      <c r="C2916" s="7"/>
      <c r="D2916" s="8"/>
      <c r="E2916" s="9"/>
      <c r="F2916" s="9"/>
      <c r="G2916" s="6"/>
      <c r="H2916" s="14"/>
      <c r="I2916" s="9"/>
      <c r="J2916" s="10"/>
    </row>
    <row r="2917">
      <c r="A2917" s="6"/>
      <c r="B2917" s="6"/>
      <c r="C2917" s="7"/>
      <c r="D2917" s="8"/>
      <c r="E2917" s="9"/>
      <c r="F2917" s="9"/>
      <c r="G2917" s="6"/>
      <c r="H2917" s="14"/>
      <c r="I2917" s="9"/>
      <c r="J2917" s="10"/>
    </row>
    <row r="2918">
      <c r="A2918" s="6"/>
      <c r="B2918" s="6"/>
      <c r="C2918" s="7"/>
      <c r="D2918" s="8"/>
      <c r="E2918" s="9"/>
      <c r="F2918" s="9"/>
      <c r="G2918" s="6"/>
      <c r="H2918" s="14"/>
      <c r="I2918" s="9"/>
      <c r="J2918" s="10"/>
    </row>
    <row r="2919">
      <c r="A2919" s="6"/>
      <c r="B2919" s="6"/>
      <c r="C2919" s="7"/>
      <c r="D2919" s="8"/>
      <c r="E2919" s="9"/>
      <c r="F2919" s="9"/>
      <c r="G2919" s="6"/>
      <c r="H2919" s="14"/>
      <c r="I2919" s="9"/>
      <c r="J2919" s="10"/>
    </row>
    <row r="2920">
      <c r="A2920" s="6"/>
      <c r="B2920" s="6"/>
      <c r="C2920" s="7"/>
      <c r="D2920" s="8"/>
      <c r="E2920" s="9"/>
      <c r="F2920" s="9"/>
      <c r="G2920" s="6"/>
      <c r="H2920" s="14"/>
      <c r="I2920" s="9"/>
      <c r="J2920" s="10"/>
    </row>
    <row r="2921">
      <c r="A2921" s="6"/>
      <c r="B2921" s="6"/>
      <c r="C2921" s="7"/>
      <c r="D2921" s="8"/>
      <c r="E2921" s="9"/>
      <c r="F2921" s="9"/>
      <c r="G2921" s="6"/>
      <c r="H2921" s="14"/>
      <c r="I2921" s="9"/>
      <c r="J2921" s="10"/>
    </row>
    <row r="2922">
      <c r="A2922" s="6"/>
      <c r="B2922" s="6"/>
      <c r="C2922" s="7"/>
      <c r="D2922" s="8"/>
      <c r="E2922" s="9"/>
      <c r="F2922" s="9"/>
      <c r="G2922" s="6"/>
      <c r="H2922" s="14"/>
      <c r="I2922" s="9"/>
      <c r="J2922" s="10"/>
    </row>
    <row r="2923">
      <c r="A2923" s="6"/>
      <c r="B2923" s="6"/>
      <c r="C2923" s="7"/>
      <c r="D2923" s="8"/>
      <c r="E2923" s="9"/>
      <c r="F2923" s="9"/>
      <c r="G2923" s="6"/>
      <c r="H2923" s="14"/>
      <c r="I2923" s="9"/>
      <c r="J2923" s="10"/>
    </row>
    <row r="2924">
      <c r="A2924" s="6"/>
      <c r="B2924" s="6"/>
      <c r="C2924" s="7"/>
      <c r="D2924" s="8"/>
      <c r="E2924" s="9"/>
      <c r="F2924" s="9"/>
      <c r="G2924" s="6"/>
      <c r="H2924" s="14"/>
      <c r="I2924" s="9"/>
      <c r="J2924" s="10"/>
    </row>
    <row r="2925">
      <c r="A2925" s="6"/>
      <c r="B2925" s="6"/>
      <c r="C2925" s="7"/>
      <c r="D2925" s="8"/>
      <c r="E2925" s="9"/>
      <c r="F2925" s="9"/>
      <c r="G2925" s="6"/>
      <c r="H2925" s="14"/>
      <c r="I2925" s="9"/>
      <c r="J2925" s="10"/>
    </row>
    <row r="2926">
      <c r="A2926" s="6"/>
      <c r="B2926" s="6"/>
      <c r="C2926" s="7"/>
      <c r="D2926" s="8"/>
      <c r="E2926" s="9"/>
      <c r="F2926" s="9"/>
      <c r="G2926" s="6"/>
      <c r="H2926" s="14"/>
      <c r="I2926" s="9"/>
      <c r="J2926" s="10"/>
    </row>
    <row r="2927">
      <c r="A2927" s="6"/>
      <c r="B2927" s="6"/>
      <c r="C2927" s="7"/>
      <c r="D2927" s="8"/>
      <c r="E2927" s="9"/>
      <c r="F2927" s="9"/>
      <c r="G2927" s="6"/>
      <c r="H2927" s="14"/>
      <c r="I2927" s="9"/>
      <c r="J2927" s="10"/>
    </row>
    <row r="2928">
      <c r="A2928" s="6"/>
      <c r="B2928" s="6"/>
      <c r="C2928" s="7"/>
      <c r="D2928" s="8"/>
      <c r="E2928" s="9"/>
      <c r="F2928" s="9"/>
      <c r="G2928" s="6"/>
      <c r="H2928" s="14"/>
      <c r="I2928" s="9"/>
      <c r="J2928" s="10"/>
    </row>
    <row r="2929">
      <c r="A2929" s="6"/>
      <c r="B2929" s="6"/>
      <c r="C2929" s="7"/>
      <c r="D2929" s="8"/>
      <c r="E2929" s="9"/>
      <c r="F2929" s="9"/>
      <c r="G2929" s="6"/>
      <c r="H2929" s="14"/>
      <c r="I2929" s="9"/>
      <c r="J2929" s="10"/>
    </row>
    <row r="2930">
      <c r="A2930" s="6"/>
      <c r="B2930" s="6"/>
      <c r="C2930" s="7"/>
      <c r="D2930" s="8"/>
      <c r="E2930" s="9"/>
      <c r="F2930" s="9"/>
      <c r="G2930" s="6"/>
      <c r="H2930" s="14"/>
      <c r="I2930" s="9"/>
      <c r="J2930" s="10"/>
    </row>
    <row r="2931">
      <c r="A2931" s="6"/>
      <c r="B2931" s="6"/>
      <c r="C2931" s="7"/>
      <c r="D2931" s="8"/>
      <c r="E2931" s="9"/>
      <c r="F2931" s="9"/>
      <c r="G2931" s="6"/>
      <c r="H2931" s="14"/>
      <c r="I2931" s="9"/>
      <c r="J2931" s="10"/>
    </row>
    <row r="2932">
      <c r="A2932" s="6"/>
      <c r="B2932" s="6"/>
      <c r="C2932" s="7"/>
      <c r="D2932" s="8"/>
      <c r="E2932" s="9"/>
      <c r="F2932" s="9"/>
      <c r="G2932" s="6"/>
      <c r="H2932" s="14"/>
      <c r="I2932" s="9"/>
      <c r="J2932" s="10"/>
    </row>
    <row r="2933">
      <c r="A2933" s="6"/>
      <c r="B2933" s="6"/>
      <c r="C2933" s="7"/>
      <c r="D2933" s="8"/>
      <c r="E2933" s="9"/>
      <c r="F2933" s="9"/>
      <c r="G2933" s="6"/>
      <c r="H2933" s="14"/>
      <c r="I2933" s="9"/>
      <c r="J2933" s="10"/>
    </row>
    <row r="2934">
      <c r="A2934" s="6"/>
      <c r="B2934" s="6"/>
      <c r="C2934" s="7"/>
      <c r="D2934" s="8"/>
      <c r="E2934" s="9"/>
      <c r="F2934" s="9"/>
      <c r="G2934" s="6"/>
      <c r="H2934" s="14"/>
      <c r="I2934" s="9"/>
      <c r="J2934" s="10"/>
    </row>
    <row r="2935">
      <c r="A2935" s="6"/>
      <c r="B2935" s="6"/>
      <c r="C2935" s="7"/>
      <c r="D2935" s="8"/>
      <c r="E2935" s="9"/>
      <c r="F2935" s="9"/>
      <c r="G2935" s="6"/>
      <c r="H2935" s="14"/>
      <c r="I2935" s="9"/>
      <c r="J2935" s="10"/>
    </row>
    <row r="2936">
      <c r="A2936" s="6"/>
      <c r="B2936" s="6"/>
      <c r="C2936" s="7"/>
      <c r="D2936" s="8"/>
      <c r="E2936" s="9"/>
      <c r="F2936" s="9"/>
      <c r="G2936" s="6"/>
      <c r="H2936" s="14"/>
      <c r="I2936" s="9"/>
      <c r="J2936" s="10"/>
    </row>
    <row r="2937">
      <c r="A2937" s="6"/>
      <c r="B2937" s="6"/>
      <c r="C2937" s="7"/>
      <c r="D2937" s="8"/>
      <c r="E2937" s="9"/>
      <c r="F2937" s="9"/>
      <c r="G2937" s="6"/>
      <c r="H2937" s="14"/>
      <c r="I2937" s="9"/>
      <c r="J2937" s="10"/>
    </row>
    <row r="2938">
      <c r="A2938" s="6"/>
      <c r="B2938" s="6"/>
      <c r="C2938" s="7"/>
      <c r="D2938" s="8"/>
      <c r="E2938" s="9"/>
      <c r="F2938" s="9"/>
      <c r="G2938" s="6"/>
      <c r="H2938" s="14"/>
      <c r="I2938" s="9"/>
      <c r="J2938" s="10"/>
    </row>
    <row r="2939">
      <c r="A2939" s="6"/>
      <c r="B2939" s="6"/>
      <c r="C2939" s="7"/>
      <c r="D2939" s="8"/>
      <c r="E2939" s="9"/>
      <c r="F2939" s="9"/>
      <c r="G2939" s="6"/>
      <c r="H2939" s="14"/>
      <c r="I2939" s="9"/>
      <c r="J2939" s="10"/>
    </row>
    <row r="2940">
      <c r="A2940" s="6"/>
      <c r="B2940" s="6"/>
      <c r="C2940" s="7"/>
      <c r="D2940" s="8"/>
      <c r="E2940" s="9"/>
      <c r="F2940" s="9"/>
      <c r="G2940" s="6"/>
      <c r="H2940" s="14"/>
      <c r="I2940" s="9"/>
      <c r="J2940" s="10"/>
    </row>
    <row r="2941">
      <c r="A2941" s="6"/>
      <c r="B2941" s="6"/>
      <c r="C2941" s="7"/>
      <c r="D2941" s="8"/>
      <c r="E2941" s="9"/>
      <c r="F2941" s="9"/>
      <c r="G2941" s="6"/>
      <c r="H2941" s="14"/>
      <c r="I2941" s="9"/>
      <c r="J2941" s="10"/>
    </row>
    <row r="2942">
      <c r="A2942" s="6"/>
      <c r="B2942" s="6"/>
      <c r="C2942" s="7"/>
      <c r="D2942" s="8"/>
      <c r="E2942" s="9"/>
      <c r="F2942" s="9"/>
      <c r="G2942" s="6"/>
      <c r="H2942" s="14"/>
      <c r="I2942" s="9"/>
      <c r="J2942" s="10"/>
    </row>
    <row r="2943">
      <c r="A2943" s="6"/>
      <c r="B2943" s="6"/>
      <c r="C2943" s="7"/>
      <c r="D2943" s="8"/>
      <c r="E2943" s="9"/>
      <c r="F2943" s="9"/>
      <c r="G2943" s="6"/>
      <c r="H2943" s="14"/>
      <c r="I2943" s="9"/>
      <c r="J2943" s="10"/>
    </row>
    <row r="2944">
      <c r="A2944" s="6"/>
      <c r="B2944" s="6"/>
      <c r="C2944" s="7"/>
      <c r="D2944" s="8"/>
      <c r="E2944" s="9"/>
      <c r="F2944" s="9"/>
      <c r="G2944" s="6"/>
      <c r="H2944" s="14"/>
      <c r="I2944" s="9"/>
      <c r="J2944" s="10"/>
    </row>
    <row r="2945">
      <c r="A2945" s="6"/>
      <c r="B2945" s="6"/>
      <c r="C2945" s="7"/>
      <c r="D2945" s="8"/>
      <c r="E2945" s="9"/>
      <c r="F2945" s="9"/>
      <c r="G2945" s="6"/>
      <c r="H2945" s="14"/>
      <c r="I2945" s="9"/>
      <c r="J2945" s="10"/>
    </row>
    <row r="2946">
      <c r="A2946" s="6"/>
      <c r="B2946" s="6"/>
      <c r="C2946" s="7"/>
      <c r="D2946" s="8"/>
      <c r="E2946" s="9"/>
      <c r="F2946" s="9"/>
      <c r="G2946" s="6"/>
      <c r="H2946" s="14"/>
      <c r="I2946" s="9"/>
      <c r="J2946" s="10"/>
    </row>
    <row r="2947">
      <c r="A2947" s="6"/>
      <c r="B2947" s="6"/>
      <c r="C2947" s="7"/>
      <c r="D2947" s="8"/>
      <c r="E2947" s="9"/>
      <c r="F2947" s="9"/>
      <c r="G2947" s="6"/>
      <c r="H2947" s="14"/>
      <c r="I2947" s="9"/>
      <c r="J2947" s="10"/>
    </row>
    <row r="2948">
      <c r="A2948" s="6"/>
      <c r="B2948" s="6"/>
      <c r="C2948" s="7"/>
      <c r="D2948" s="8"/>
      <c r="E2948" s="9"/>
      <c r="F2948" s="9"/>
      <c r="G2948" s="6"/>
      <c r="H2948" s="14"/>
      <c r="I2948" s="9"/>
      <c r="J2948" s="10"/>
    </row>
    <row r="2949">
      <c r="A2949" s="6"/>
      <c r="B2949" s="6"/>
      <c r="C2949" s="7"/>
      <c r="D2949" s="8"/>
      <c r="E2949" s="9"/>
      <c r="F2949" s="9"/>
      <c r="G2949" s="6"/>
      <c r="H2949" s="14"/>
      <c r="I2949" s="9"/>
      <c r="J2949" s="10"/>
    </row>
    <row r="2950">
      <c r="A2950" s="6"/>
      <c r="B2950" s="6"/>
      <c r="C2950" s="7"/>
      <c r="D2950" s="8"/>
      <c r="E2950" s="9"/>
      <c r="F2950" s="9"/>
      <c r="G2950" s="6"/>
      <c r="H2950" s="14"/>
      <c r="I2950" s="9"/>
      <c r="J2950" s="10"/>
    </row>
    <row r="2951">
      <c r="A2951" s="6"/>
      <c r="B2951" s="6"/>
      <c r="C2951" s="7"/>
      <c r="D2951" s="8"/>
      <c r="E2951" s="9"/>
      <c r="F2951" s="9"/>
      <c r="G2951" s="6"/>
      <c r="H2951" s="14"/>
      <c r="I2951" s="9"/>
      <c r="J2951" s="10"/>
    </row>
    <row r="2952">
      <c r="A2952" s="6"/>
      <c r="B2952" s="6"/>
      <c r="C2952" s="7"/>
      <c r="D2952" s="8"/>
      <c r="E2952" s="9"/>
      <c r="F2952" s="9"/>
      <c r="G2952" s="6"/>
      <c r="H2952" s="14"/>
      <c r="I2952" s="9"/>
      <c r="J2952" s="10"/>
    </row>
    <row r="2953">
      <c r="A2953" s="6"/>
      <c r="B2953" s="6"/>
      <c r="C2953" s="7"/>
      <c r="D2953" s="8"/>
      <c r="E2953" s="9"/>
      <c r="F2953" s="9"/>
      <c r="G2953" s="6"/>
      <c r="H2953" s="14"/>
      <c r="I2953" s="9"/>
      <c r="J2953" s="10"/>
    </row>
    <row r="2954">
      <c r="A2954" s="6"/>
      <c r="B2954" s="6"/>
      <c r="C2954" s="7"/>
      <c r="D2954" s="8"/>
      <c r="E2954" s="9"/>
      <c r="F2954" s="9"/>
      <c r="G2954" s="6"/>
      <c r="H2954" s="14"/>
      <c r="I2954" s="9"/>
      <c r="J2954" s="10"/>
    </row>
    <row r="2955">
      <c r="A2955" s="6"/>
      <c r="B2955" s="6"/>
      <c r="C2955" s="7"/>
      <c r="D2955" s="8"/>
      <c r="E2955" s="9"/>
      <c r="F2955" s="9"/>
      <c r="G2955" s="6"/>
      <c r="H2955" s="14"/>
      <c r="I2955" s="9"/>
      <c r="J2955" s="10"/>
    </row>
    <row r="2956">
      <c r="A2956" s="6"/>
      <c r="B2956" s="6"/>
      <c r="C2956" s="7"/>
      <c r="D2956" s="8"/>
      <c r="E2956" s="9"/>
      <c r="F2956" s="9"/>
      <c r="G2956" s="6"/>
      <c r="H2956" s="14"/>
      <c r="I2956" s="9"/>
      <c r="J2956" s="10"/>
    </row>
    <row r="2957">
      <c r="A2957" s="6"/>
      <c r="B2957" s="6"/>
      <c r="C2957" s="7"/>
      <c r="D2957" s="8"/>
      <c r="E2957" s="9"/>
      <c r="F2957" s="9"/>
      <c r="G2957" s="6"/>
      <c r="H2957" s="14"/>
      <c r="I2957" s="9"/>
      <c r="J2957" s="10"/>
    </row>
    <row r="2958">
      <c r="A2958" s="6"/>
      <c r="B2958" s="6"/>
      <c r="C2958" s="7"/>
      <c r="D2958" s="8"/>
      <c r="E2958" s="9"/>
      <c r="F2958" s="9"/>
      <c r="G2958" s="6"/>
      <c r="H2958" s="14"/>
      <c r="I2958" s="9"/>
      <c r="J2958" s="10"/>
    </row>
    <row r="2959">
      <c r="A2959" s="6"/>
      <c r="B2959" s="6"/>
      <c r="C2959" s="7"/>
      <c r="D2959" s="8"/>
      <c r="E2959" s="9"/>
      <c r="F2959" s="9"/>
      <c r="G2959" s="6"/>
      <c r="H2959" s="14"/>
      <c r="I2959" s="9"/>
      <c r="J2959" s="10"/>
    </row>
    <row r="2960">
      <c r="A2960" s="6"/>
      <c r="B2960" s="6"/>
      <c r="C2960" s="7"/>
      <c r="D2960" s="8"/>
      <c r="E2960" s="9"/>
      <c r="F2960" s="9"/>
      <c r="G2960" s="6"/>
      <c r="H2960" s="14"/>
      <c r="I2960" s="9"/>
      <c r="J2960" s="10"/>
    </row>
    <row r="2961">
      <c r="A2961" s="6"/>
      <c r="B2961" s="6"/>
      <c r="C2961" s="7"/>
      <c r="D2961" s="8"/>
      <c r="E2961" s="9"/>
      <c r="F2961" s="9"/>
      <c r="G2961" s="6"/>
      <c r="H2961" s="14"/>
      <c r="I2961" s="9"/>
      <c r="J2961" s="10"/>
    </row>
    <row r="2962">
      <c r="A2962" s="6"/>
      <c r="B2962" s="6"/>
      <c r="C2962" s="7"/>
      <c r="D2962" s="8"/>
      <c r="E2962" s="9"/>
      <c r="F2962" s="9"/>
      <c r="G2962" s="6"/>
      <c r="H2962" s="14"/>
      <c r="I2962" s="9"/>
      <c r="J2962" s="10"/>
    </row>
    <row r="2963">
      <c r="A2963" s="6"/>
      <c r="B2963" s="6"/>
      <c r="C2963" s="7"/>
      <c r="D2963" s="8"/>
      <c r="E2963" s="9"/>
      <c r="F2963" s="9"/>
      <c r="G2963" s="6"/>
      <c r="H2963" s="14"/>
      <c r="I2963" s="9"/>
      <c r="J2963" s="10"/>
    </row>
    <row r="2964">
      <c r="A2964" s="6"/>
      <c r="B2964" s="6"/>
      <c r="C2964" s="7"/>
      <c r="D2964" s="8"/>
      <c r="E2964" s="9"/>
      <c r="F2964" s="9"/>
      <c r="G2964" s="6"/>
      <c r="H2964" s="14"/>
      <c r="I2964" s="9"/>
      <c r="J2964" s="10"/>
    </row>
    <row r="2965">
      <c r="A2965" s="6"/>
      <c r="B2965" s="6"/>
      <c r="C2965" s="7"/>
      <c r="D2965" s="8"/>
      <c r="E2965" s="9"/>
      <c r="F2965" s="9"/>
      <c r="G2965" s="6"/>
      <c r="H2965" s="14"/>
      <c r="I2965" s="9"/>
      <c r="J2965" s="10"/>
    </row>
    <row r="2966">
      <c r="A2966" s="6"/>
      <c r="B2966" s="6"/>
      <c r="C2966" s="7"/>
      <c r="D2966" s="8"/>
      <c r="E2966" s="9"/>
      <c r="F2966" s="9"/>
      <c r="G2966" s="6"/>
      <c r="H2966" s="14"/>
      <c r="I2966" s="9"/>
      <c r="J2966" s="10"/>
    </row>
    <row r="2967">
      <c r="A2967" s="6"/>
      <c r="B2967" s="6"/>
      <c r="C2967" s="7"/>
      <c r="D2967" s="8"/>
      <c r="E2967" s="9"/>
      <c r="F2967" s="9"/>
      <c r="G2967" s="6"/>
      <c r="H2967" s="14"/>
      <c r="I2967" s="9"/>
      <c r="J2967" s="10"/>
    </row>
    <row r="2968">
      <c r="A2968" s="6"/>
      <c r="B2968" s="6"/>
      <c r="C2968" s="7"/>
      <c r="D2968" s="8"/>
      <c r="E2968" s="9"/>
      <c r="F2968" s="9"/>
      <c r="G2968" s="6"/>
      <c r="H2968" s="14"/>
      <c r="I2968" s="9"/>
      <c r="J2968" s="10"/>
    </row>
    <row r="2969">
      <c r="A2969" s="6"/>
      <c r="B2969" s="6"/>
      <c r="C2969" s="7"/>
      <c r="D2969" s="8"/>
      <c r="E2969" s="9"/>
      <c r="F2969" s="9"/>
      <c r="G2969" s="6"/>
      <c r="H2969" s="14"/>
      <c r="I2969" s="9"/>
      <c r="J2969" s="10"/>
    </row>
    <row r="2970">
      <c r="A2970" s="6"/>
      <c r="B2970" s="6"/>
      <c r="C2970" s="7"/>
      <c r="D2970" s="8"/>
      <c r="E2970" s="9"/>
      <c r="F2970" s="9"/>
      <c r="G2970" s="6"/>
      <c r="H2970" s="14"/>
      <c r="I2970" s="9"/>
      <c r="J2970" s="10"/>
    </row>
    <row r="2971">
      <c r="A2971" s="6"/>
      <c r="B2971" s="6"/>
      <c r="C2971" s="7"/>
      <c r="D2971" s="8"/>
      <c r="E2971" s="9"/>
      <c r="F2971" s="9"/>
      <c r="G2971" s="6"/>
      <c r="H2971" s="14"/>
      <c r="I2971" s="9"/>
      <c r="J2971" s="10"/>
    </row>
    <row r="2972">
      <c r="A2972" s="6"/>
      <c r="B2972" s="6"/>
      <c r="C2972" s="7"/>
      <c r="D2972" s="8"/>
      <c r="E2972" s="9"/>
      <c r="F2972" s="9"/>
      <c r="G2972" s="6"/>
      <c r="H2972" s="14"/>
      <c r="I2972" s="9"/>
      <c r="J2972" s="10"/>
    </row>
    <row r="2973">
      <c r="A2973" s="6"/>
      <c r="B2973" s="6"/>
      <c r="C2973" s="7"/>
      <c r="D2973" s="8"/>
      <c r="E2973" s="9"/>
      <c r="F2973" s="9"/>
      <c r="G2973" s="6"/>
      <c r="H2973" s="14"/>
      <c r="I2973" s="9"/>
      <c r="J2973" s="10"/>
    </row>
    <row r="2974">
      <c r="A2974" s="6"/>
      <c r="B2974" s="6"/>
      <c r="C2974" s="7"/>
      <c r="D2974" s="8"/>
      <c r="E2974" s="9"/>
      <c r="F2974" s="9"/>
      <c r="G2974" s="6"/>
      <c r="H2974" s="14"/>
      <c r="I2974" s="9"/>
      <c r="J2974" s="10"/>
    </row>
    <row r="2975">
      <c r="A2975" s="6"/>
      <c r="B2975" s="6"/>
      <c r="C2975" s="7"/>
      <c r="D2975" s="8"/>
      <c r="E2975" s="9"/>
      <c r="F2975" s="9"/>
      <c r="G2975" s="6"/>
      <c r="H2975" s="14"/>
      <c r="I2975" s="9"/>
      <c r="J2975" s="10"/>
    </row>
    <row r="2976">
      <c r="A2976" s="6"/>
      <c r="B2976" s="6"/>
      <c r="C2976" s="7"/>
      <c r="D2976" s="8"/>
      <c r="E2976" s="9"/>
      <c r="F2976" s="9"/>
      <c r="G2976" s="6"/>
      <c r="H2976" s="14"/>
      <c r="I2976" s="9"/>
      <c r="J2976" s="10"/>
    </row>
    <row r="2977">
      <c r="A2977" s="6"/>
      <c r="B2977" s="6"/>
      <c r="C2977" s="7"/>
      <c r="D2977" s="8"/>
      <c r="E2977" s="9"/>
      <c r="F2977" s="9"/>
      <c r="G2977" s="6"/>
      <c r="H2977" s="14"/>
      <c r="I2977" s="9"/>
      <c r="J2977" s="10"/>
    </row>
    <row r="2978">
      <c r="A2978" s="6"/>
      <c r="B2978" s="6"/>
      <c r="C2978" s="7"/>
      <c r="D2978" s="8"/>
      <c r="E2978" s="9"/>
      <c r="F2978" s="9"/>
      <c r="G2978" s="6"/>
      <c r="H2978" s="14"/>
      <c r="I2978" s="9"/>
      <c r="J2978" s="10"/>
    </row>
    <row r="2979">
      <c r="A2979" s="6"/>
      <c r="B2979" s="6"/>
      <c r="C2979" s="7"/>
      <c r="D2979" s="8"/>
      <c r="E2979" s="9"/>
      <c r="F2979" s="9"/>
      <c r="G2979" s="6"/>
      <c r="H2979" s="14"/>
      <c r="I2979" s="9"/>
      <c r="J2979" s="10"/>
    </row>
    <row r="2980">
      <c r="A2980" s="6"/>
      <c r="B2980" s="6"/>
      <c r="C2980" s="7"/>
      <c r="D2980" s="8"/>
      <c r="E2980" s="9"/>
      <c r="F2980" s="9"/>
      <c r="G2980" s="6"/>
      <c r="H2980" s="14"/>
      <c r="I2980" s="9"/>
      <c r="J2980" s="10"/>
    </row>
    <row r="2981">
      <c r="A2981" s="6"/>
      <c r="B2981" s="6"/>
      <c r="C2981" s="7"/>
      <c r="D2981" s="8"/>
      <c r="E2981" s="9"/>
      <c r="F2981" s="9"/>
      <c r="G2981" s="6"/>
      <c r="H2981" s="14"/>
      <c r="I2981" s="9"/>
      <c r="J2981" s="10"/>
    </row>
    <row r="2982">
      <c r="A2982" s="6"/>
      <c r="B2982" s="6"/>
      <c r="C2982" s="7"/>
      <c r="D2982" s="8"/>
      <c r="E2982" s="9"/>
      <c r="F2982" s="9"/>
      <c r="G2982" s="6"/>
      <c r="H2982" s="14"/>
      <c r="I2982" s="9"/>
      <c r="J2982" s="10"/>
    </row>
    <row r="2983">
      <c r="A2983" s="6"/>
      <c r="B2983" s="6"/>
      <c r="C2983" s="7"/>
      <c r="D2983" s="8"/>
      <c r="E2983" s="9"/>
      <c r="F2983" s="9"/>
      <c r="G2983" s="6"/>
      <c r="H2983" s="14"/>
      <c r="I2983" s="9"/>
      <c r="J2983" s="10"/>
    </row>
    <row r="2984">
      <c r="A2984" s="6"/>
      <c r="B2984" s="6"/>
      <c r="C2984" s="7"/>
      <c r="D2984" s="8"/>
      <c r="E2984" s="9"/>
      <c r="F2984" s="9"/>
      <c r="G2984" s="6"/>
      <c r="H2984" s="14"/>
      <c r="I2984" s="9"/>
      <c r="J2984" s="10"/>
    </row>
    <row r="2985">
      <c r="A2985" s="6"/>
      <c r="B2985" s="6"/>
      <c r="C2985" s="7"/>
      <c r="D2985" s="8"/>
      <c r="E2985" s="9"/>
      <c r="F2985" s="9"/>
      <c r="G2985" s="6"/>
      <c r="H2985" s="14"/>
      <c r="I2985" s="9"/>
      <c r="J2985" s="10"/>
    </row>
    <row r="2986">
      <c r="A2986" s="6"/>
      <c r="B2986" s="6"/>
      <c r="C2986" s="7"/>
      <c r="D2986" s="8"/>
      <c r="E2986" s="9"/>
      <c r="F2986" s="9"/>
      <c r="G2986" s="6"/>
      <c r="H2986" s="14"/>
      <c r="I2986" s="9"/>
      <c r="J2986" s="10"/>
    </row>
    <row r="2987">
      <c r="A2987" s="6"/>
      <c r="B2987" s="6"/>
      <c r="C2987" s="7"/>
      <c r="D2987" s="8"/>
      <c r="E2987" s="9"/>
      <c r="F2987" s="9"/>
      <c r="G2987" s="6"/>
      <c r="H2987" s="14"/>
      <c r="I2987" s="9"/>
      <c r="J2987" s="10"/>
    </row>
    <row r="2988">
      <c r="A2988" s="6"/>
      <c r="B2988" s="6"/>
      <c r="C2988" s="7"/>
      <c r="D2988" s="8"/>
      <c r="E2988" s="9"/>
      <c r="F2988" s="9"/>
      <c r="G2988" s="6"/>
      <c r="H2988" s="14"/>
      <c r="I2988" s="9"/>
      <c r="J2988" s="10"/>
    </row>
    <row r="2989">
      <c r="A2989" s="6"/>
      <c r="B2989" s="6"/>
      <c r="C2989" s="7"/>
      <c r="D2989" s="8"/>
      <c r="E2989" s="9"/>
      <c r="F2989" s="9"/>
      <c r="G2989" s="6"/>
      <c r="H2989" s="14"/>
      <c r="I2989" s="9"/>
      <c r="J2989" s="10"/>
    </row>
    <row r="2990">
      <c r="A2990" s="6"/>
      <c r="B2990" s="6"/>
      <c r="C2990" s="7"/>
      <c r="D2990" s="8"/>
      <c r="E2990" s="9"/>
      <c r="F2990" s="9"/>
      <c r="G2990" s="6"/>
      <c r="H2990" s="14"/>
      <c r="I2990" s="9"/>
      <c r="J2990" s="10"/>
    </row>
    <row r="2991">
      <c r="A2991" s="6"/>
      <c r="B2991" s="6"/>
      <c r="C2991" s="7"/>
      <c r="D2991" s="8"/>
      <c r="E2991" s="9"/>
      <c r="F2991" s="9"/>
      <c r="G2991" s="6"/>
      <c r="H2991" s="14"/>
      <c r="I2991" s="9"/>
      <c r="J2991" s="10"/>
    </row>
    <row r="2992">
      <c r="A2992" s="6"/>
      <c r="B2992" s="6"/>
      <c r="C2992" s="7"/>
      <c r="D2992" s="8"/>
      <c r="E2992" s="9"/>
      <c r="F2992" s="9"/>
      <c r="G2992" s="6"/>
      <c r="H2992" s="14"/>
      <c r="I2992" s="9"/>
      <c r="J2992" s="10"/>
    </row>
    <row r="2993">
      <c r="A2993" s="6"/>
      <c r="B2993" s="6"/>
      <c r="C2993" s="7"/>
      <c r="D2993" s="8"/>
      <c r="E2993" s="9"/>
      <c r="F2993" s="9"/>
      <c r="G2993" s="6"/>
      <c r="H2993" s="14"/>
      <c r="I2993" s="9"/>
      <c r="J2993" s="10"/>
    </row>
    <row r="2994">
      <c r="A2994" s="6"/>
      <c r="B2994" s="6"/>
      <c r="C2994" s="7"/>
      <c r="D2994" s="8"/>
      <c r="E2994" s="9"/>
      <c r="F2994" s="9"/>
      <c r="G2994" s="6"/>
      <c r="H2994" s="14"/>
      <c r="I2994" s="9"/>
      <c r="J2994" s="10"/>
    </row>
    <row r="2995">
      <c r="A2995" s="6"/>
      <c r="B2995" s="6"/>
      <c r="C2995" s="7"/>
      <c r="D2995" s="8"/>
      <c r="E2995" s="9"/>
      <c r="F2995" s="9"/>
      <c r="G2995" s="6"/>
      <c r="H2995" s="14"/>
      <c r="I2995" s="9"/>
      <c r="J2995" s="10"/>
    </row>
    <row r="2996">
      <c r="A2996" s="6"/>
      <c r="B2996" s="6"/>
      <c r="C2996" s="7"/>
      <c r="D2996" s="8"/>
      <c r="E2996" s="9"/>
      <c r="F2996" s="9"/>
      <c r="G2996" s="6"/>
      <c r="H2996" s="14"/>
      <c r="I2996" s="9"/>
      <c r="J2996" s="10"/>
    </row>
    <row r="2997">
      <c r="A2997" s="6"/>
      <c r="B2997" s="6"/>
      <c r="C2997" s="7"/>
      <c r="D2997" s="8"/>
      <c r="E2997" s="9"/>
      <c r="F2997" s="9"/>
      <c r="G2997" s="6"/>
      <c r="H2997" s="14"/>
      <c r="I2997" s="9"/>
      <c r="J2997" s="10"/>
    </row>
    <row r="2998">
      <c r="A2998" s="6"/>
      <c r="B2998" s="6"/>
      <c r="C2998" s="7"/>
      <c r="D2998" s="8"/>
      <c r="E2998" s="9"/>
      <c r="F2998" s="9"/>
      <c r="G2998" s="6"/>
      <c r="H2998" s="14"/>
      <c r="I2998" s="9"/>
      <c r="J2998" s="10"/>
    </row>
    <row r="2999">
      <c r="A2999" s="6"/>
      <c r="B2999" s="6"/>
      <c r="C2999" s="7"/>
      <c r="D2999" s="8"/>
      <c r="E2999" s="9"/>
      <c r="F2999" s="9"/>
      <c r="G2999" s="6"/>
      <c r="H2999" s="14"/>
      <c r="I2999" s="9"/>
      <c r="J2999" s="10"/>
    </row>
    <row r="3000">
      <c r="A3000" s="6"/>
      <c r="B3000" s="6"/>
      <c r="C3000" s="7"/>
      <c r="D3000" s="8"/>
      <c r="E3000" s="9"/>
      <c r="F3000" s="9"/>
      <c r="G3000" s="6"/>
      <c r="H3000" s="14"/>
      <c r="I3000" s="9"/>
      <c r="J3000" s="10"/>
    </row>
    <row r="3001">
      <c r="A3001" s="6"/>
      <c r="B3001" s="6"/>
      <c r="C3001" s="7"/>
      <c r="D3001" s="8"/>
      <c r="E3001" s="9"/>
      <c r="F3001" s="9"/>
      <c r="G3001" s="6"/>
      <c r="H3001" s="14"/>
      <c r="I3001" s="9"/>
      <c r="J3001" s="10"/>
    </row>
    <row r="3002">
      <c r="A3002" s="6"/>
      <c r="B3002" s="6"/>
      <c r="C3002" s="7"/>
      <c r="D3002" s="8"/>
      <c r="E3002" s="9"/>
      <c r="F3002" s="9"/>
      <c r="G3002" s="6"/>
      <c r="H3002" s="14"/>
      <c r="I3002" s="9"/>
      <c r="J3002" s="10"/>
    </row>
    <row r="3003">
      <c r="A3003" s="6"/>
      <c r="B3003" s="6"/>
      <c r="C3003" s="7"/>
      <c r="D3003" s="8"/>
      <c r="E3003" s="9"/>
      <c r="F3003" s="9"/>
      <c r="G3003" s="6"/>
      <c r="H3003" s="14"/>
      <c r="I3003" s="9"/>
      <c r="J3003" s="10"/>
    </row>
    <row r="3004">
      <c r="A3004" s="6"/>
      <c r="B3004" s="6"/>
      <c r="C3004" s="7"/>
      <c r="D3004" s="8"/>
      <c r="E3004" s="9"/>
      <c r="F3004" s="9"/>
      <c r="G3004" s="6"/>
      <c r="H3004" s="14"/>
      <c r="I3004" s="9"/>
      <c r="J3004" s="10"/>
    </row>
    <row r="3005">
      <c r="A3005" s="6"/>
      <c r="B3005" s="6"/>
      <c r="C3005" s="7"/>
      <c r="D3005" s="8"/>
      <c r="E3005" s="9"/>
      <c r="F3005" s="9"/>
      <c r="G3005" s="6"/>
      <c r="H3005" s="14"/>
      <c r="I3005" s="9"/>
      <c r="J3005" s="10"/>
    </row>
    <row r="3006">
      <c r="A3006" s="6"/>
      <c r="B3006" s="6"/>
      <c r="C3006" s="7"/>
      <c r="D3006" s="8"/>
      <c r="E3006" s="9"/>
      <c r="F3006" s="9"/>
      <c r="G3006" s="6"/>
      <c r="H3006" s="14"/>
      <c r="I3006" s="9"/>
      <c r="J3006" s="10"/>
    </row>
    <row r="3007">
      <c r="A3007" s="6"/>
      <c r="B3007" s="6"/>
      <c r="C3007" s="7"/>
      <c r="D3007" s="8"/>
      <c r="E3007" s="9"/>
      <c r="F3007" s="9"/>
      <c r="G3007" s="6"/>
      <c r="H3007" s="14"/>
      <c r="I3007" s="9"/>
      <c r="J3007" s="10"/>
    </row>
    <row r="3008">
      <c r="A3008" s="6"/>
      <c r="B3008" s="6"/>
      <c r="C3008" s="7"/>
      <c r="D3008" s="8"/>
      <c r="E3008" s="9"/>
      <c r="F3008" s="9"/>
      <c r="G3008" s="6"/>
      <c r="H3008" s="14"/>
      <c r="I3008" s="9"/>
      <c r="J3008" s="10"/>
    </row>
    <row r="3009">
      <c r="A3009" s="6"/>
      <c r="B3009" s="6"/>
      <c r="C3009" s="7"/>
      <c r="D3009" s="8"/>
      <c r="E3009" s="9"/>
      <c r="F3009" s="9"/>
      <c r="G3009" s="6"/>
      <c r="H3009" s="14"/>
      <c r="I3009" s="9"/>
      <c r="J3009" s="10"/>
    </row>
    <row r="3010">
      <c r="A3010" s="6"/>
      <c r="B3010" s="6"/>
      <c r="C3010" s="7"/>
      <c r="D3010" s="8"/>
      <c r="E3010" s="9"/>
      <c r="F3010" s="9"/>
      <c r="G3010" s="6"/>
      <c r="H3010" s="14"/>
      <c r="I3010" s="9"/>
      <c r="J3010" s="10"/>
    </row>
    <row r="3011">
      <c r="A3011" s="6"/>
      <c r="B3011" s="6"/>
      <c r="C3011" s="7"/>
      <c r="D3011" s="8"/>
      <c r="E3011" s="9"/>
      <c r="F3011" s="9"/>
      <c r="G3011" s="6"/>
      <c r="H3011" s="14"/>
      <c r="I3011" s="9"/>
      <c r="J3011" s="10"/>
    </row>
    <row r="3012">
      <c r="A3012" s="6"/>
      <c r="B3012" s="6"/>
      <c r="C3012" s="7"/>
      <c r="D3012" s="8"/>
      <c r="E3012" s="9"/>
      <c r="F3012" s="9"/>
      <c r="G3012" s="6"/>
      <c r="H3012" s="14"/>
      <c r="I3012" s="9"/>
      <c r="J3012" s="10"/>
    </row>
    <row r="3013">
      <c r="A3013" s="6"/>
      <c r="B3013" s="6"/>
      <c r="C3013" s="7"/>
      <c r="D3013" s="8"/>
      <c r="E3013" s="9"/>
      <c r="F3013" s="9"/>
      <c r="G3013" s="6"/>
      <c r="H3013" s="14"/>
      <c r="I3013" s="9"/>
      <c r="J3013" s="10"/>
    </row>
    <row r="3014">
      <c r="A3014" s="6"/>
      <c r="B3014" s="6"/>
      <c r="C3014" s="7"/>
      <c r="D3014" s="8"/>
      <c r="E3014" s="9"/>
      <c r="F3014" s="9"/>
      <c r="G3014" s="6"/>
      <c r="H3014" s="14"/>
      <c r="I3014" s="9"/>
      <c r="J3014" s="10"/>
    </row>
    <row r="3015">
      <c r="A3015" s="6"/>
      <c r="B3015" s="6"/>
      <c r="C3015" s="7"/>
      <c r="D3015" s="8"/>
      <c r="E3015" s="9"/>
      <c r="F3015" s="9"/>
      <c r="G3015" s="6"/>
      <c r="H3015" s="14"/>
      <c r="I3015" s="9"/>
      <c r="J3015" s="10"/>
    </row>
    <row r="3016">
      <c r="A3016" s="6"/>
      <c r="B3016" s="6"/>
      <c r="C3016" s="7"/>
      <c r="D3016" s="8"/>
      <c r="E3016" s="9"/>
      <c r="F3016" s="9"/>
      <c r="G3016" s="6"/>
      <c r="H3016" s="14"/>
      <c r="I3016" s="9"/>
      <c r="J3016" s="10"/>
    </row>
    <row r="3017">
      <c r="A3017" s="6"/>
      <c r="B3017" s="6"/>
      <c r="C3017" s="7"/>
      <c r="D3017" s="8"/>
      <c r="E3017" s="9"/>
      <c r="F3017" s="9"/>
      <c r="G3017" s="6"/>
      <c r="H3017" s="14"/>
      <c r="I3017" s="9"/>
      <c r="J3017" s="10"/>
    </row>
    <row r="3018">
      <c r="A3018" s="6"/>
      <c r="B3018" s="6"/>
      <c r="C3018" s="7"/>
      <c r="D3018" s="8"/>
      <c r="E3018" s="9"/>
      <c r="F3018" s="9"/>
      <c r="G3018" s="6"/>
      <c r="H3018" s="14"/>
      <c r="I3018" s="9"/>
      <c r="J3018" s="10"/>
    </row>
    <row r="3019">
      <c r="A3019" s="6"/>
      <c r="B3019" s="6"/>
      <c r="C3019" s="7"/>
      <c r="D3019" s="8"/>
      <c r="E3019" s="9"/>
      <c r="F3019" s="9"/>
      <c r="G3019" s="6"/>
      <c r="H3019" s="14"/>
      <c r="I3019" s="9"/>
      <c r="J3019" s="10"/>
    </row>
    <row r="3020">
      <c r="A3020" s="6"/>
      <c r="B3020" s="6"/>
      <c r="C3020" s="7"/>
      <c r="D3020" s="8"/>
      <c r="E3020" s="9"/>
      <c r="F3020" s="9"/>
      <c r="G3020" s="6"/>
      <c r="H3020" s="14"/>
      <c r="I3020" s="9"/>
      <c r="J3020" s="10"/>
    </row>
    <row r="3021">
      <c r="A3021" s="6"/>
      <c r="B3021" s="6"/>
      <c r="C3021" s="7"/>
      <c r="D3021" s="8"/>
      <c r="E3021" s="9"/>
      <c r="F3021" s="9"/>
      <c r="G3021" s="6"/>
      <c r="H3021" s="14"/>
      <c r="I3021" s="9"/>
      <c r="J3021" s="10"/>
    </row>
    <row r="3022">
      <c r="A3022" s="6"/>
      <c r="B3022" s="6"/>
      <c r="C3022" s="7"/>
      <c r="D3022" s="8"/>
      <c r="E3022" s="9"/>
      <c r="F3022" s="9"/>
      <c r="G3022" s="6"/>
      <c r="H3022" s="14"/>
      <c r="I3022" s="9"/>
      <c r="J3022" s="10"/>
    </row>
    <row r="3023">
      <c r="A3023" s="6"/>
      <c r="B3023" s="6"/>
      <c r="C3023" s="7"/>
      <c r="D3023" s="8"/>
      <c r="E3023" s="9"/>
      <c r="F3023" s="9"/>
      <c r="G3023" s="6"/>
      <c r="H3023" s="14"/>
      <c r="I3023" s="9"/>
      <c r="J3023" s="10"/>
    </row>
    <row r="3024">
      <c r="A3024" s="6"/>
      <c r="B3024" s="6"/>
      <c r="C3024" s="7"/>
      <c r="D3024" s="8"/>
      <c r="E3024" s="9"/>
      <c r="F3024" s="9"/>
      <c r="G3024" s="6"/>
      <c r="H3024" s="14"/>
      <c r="I3024" s="9"/>
      <c r="J3024" s="10"/>
    </row>
    <row r="3025">
      <c r="A3025" s="6"/>
      <c r="B3025" s="6"/>
      <c r="C3025" s="7"/>
      <c r="D3025" s="8"/>
      <c r="E3025" s="9"/>
      <c r="F3025" s="9"/>
      <c r="G3025" s="6"/>
      <c r="H3025" s="14"/>
      <c r="I3025" s="9"/>
      <c r="J3025" s="10"/>
    </row>
    <row r="3026">
      <c r="A3026" s="6"/>
      <c r="B3026" s="6"/>
      <c r="C3026" s="7"/>
      <c r="D3026" s="8"/>
      <c r="E3026" s="9"/>
      <c r="F3026" s="9"/>
      <c r="G3026" s="6"/>
      <c r="H3026" s="14"/>
      <c r="I3026" s="9"/>
      <c r="J3026" s="10"/>
    </row>
    <row r="3027">
      <c r="A3027" s="6"/>
      <c r="B3027" s="6"/>
      <c r="C3027" s="7"/>
      <c r="D3027" s="8"/>
      <c r="E3027" s="9"/>
      <c r="F3027" s="9"/>
      <c r="G3027" s="6"/>
      <c r="H3027" s="14"/>
      <c r="I3027" s="9"/>
      <c r="J3027" s="10"/>
    </row>
    <row r="3028">
      <c r="A3028" s="6"/>
      <c r="B3028" s="6"/>
      <c r="C3028" s="7"/>
      <c r="D3028" s="8"/>
      <c r="E3028" s="9"/>
      <c r="F3028" s="9"/>
      <c r="G3028" s="6"/>
      <c r="H3028" s="14"/>
      <c r="I3028" s="9"/>
      <c r="J3028" s="10"/>
    </row>
    <row r="3029">
      <c r="A3029" s="6"/>
      <c r="B3029" s="6"/>
      <c r="C3029" s="7"/>
      <c r="D3029" s="8"/>
      <c r="E3029" s="9"/>
      <c r="F3029" s="9"/>
      <c r="G3029" s="6"/>
      <c r="H3029" s="14"/>
      <c r="I3029" s="9"/>
      <c r="J3029" s="10"/>
    </row>
    <row r="3030">
      <c r="A3030" s="6"/>
      <c r="B3030" s="6"/>
      <c r="C3030" s="7"/>
      <c r="D3030" s="8"/>
      <c r="E3030" s="9"/>
      <c r="F3030" s="9"/>
      <c r="G3030" s="6"/>
      <c r="H3030" s="14"/>
      <c r="I3030" s="9"/>
      <c r="J3030" s="10"/>
    </row>
    <row r="3031">
      <c r="A3031" s="6"/>
      <c r="B3031" s="6"/>
      <c r="C3031" s="7"/>
      <c r="D3031" s="8"/>
      <c r="E3031" s="9"/>
      <c r="F3031" s="9"/>
      <c r="G3031" s="6"/>
      <c r="H3031" s="14"/>
      <c r="I3031" s="9"/>
      <c r="J3031" s="10"/>
    </row>
    <row r="3032">
      <c r="A3032" s="6"/>
      <c r="B3032" s="6"/>
      <c r="C3032" s="7"/>
      <c r="D3032" s="8"/>
      <c r="E3032" s="9"/>
      <c r="F3032" s="9"/>
      <c r="G3032" s="6"/>
      <c r="H3032" s="14"/>
      <c r="I3032" s="9"/>
      <c r="J3032" s="10"/>
    </row>
    <row r="3033">
      <c r="A3033" s="6"/>
      <c r="B3033" s="6"/>
      <c r="C3033" s="7"/>
      <c r="D3033" s="8"/>
      <c r="E3033" s="9"/>
      <c r="F3033" s="9"/>
      <c r="G3033" s="6"/>
      <c r="H3033" s="14"/>
      <c r="I3033" s="9"/>
      <c r="J3033" s="10"/>
    </row>
    <row r="3034">
      <c r="A3034" s="6"/>
      <c r="B3034" s="6"/>
      <c r="C3034" s="7"/>
      <c r="D3034" s="8"/>
      <c r="E3034" s="9"/>
      <c r="F3034" s="9"/>
      <c r="G3034" s="6"/>
      <c r="H3034" s="14"/>
      <c r="I3034" s="9"/>
      <c r="J3034" s="10"/>
    </row>
    <row r="3035">
      <c r="A3035" s="6"/>
      <c r="B3035" s="6"/>
      <c r="C3035" s="7"/>
      <c r="D3035" s="8"/>
      <c r="E3035" s="9"/>
      <c r="F3035" s="9"/>
      <c r="G3035" s="6"/>
      <c r="H3035" s="14"/>
      <c r="I3035" s="9"/>
      <c r="J3035" s="10"/>
    </row>
    <row r="3036">
      <c r="A3036" s="6"/>
      <c r="B3036" s="6"/>
      <c r="C3036" s="7"/>
      <c r="D3036" s="8"/>
      <c r="E3036" s="9"/>
      <c r="F3036" s="9"/>
      <c r="G3036" s="6"/>
      <c r="H3036" s="14"/>
      <c r="I3036" s="9"/>
      <c r="J3036" s="10"/>
    </row>
    <row r="3037">
      <c r="A3037" s="6"/>
      <c r="B3037" s="6"/>
      <c r="C3037" s="7"/>
      <c r="D3037" s="8"/>
      <c r="E3037" s="9"/>
      <c r="F3037" s="9"/>
      <c r="G3037" s="6"/>
      <c r="H3037" s="14"/>
      <c r="I3037" s="9"/>
      <c r="J3037" s="10"/>
    </row>
    <row r="3038">
      <c r="A3038" s="6"/>
      <c r="B3038" s="6"/>
      <c r="C3038" s="7"/>
      <c r="D3038" s="8"/>
      <c r="E3038" s="9"/>
      <c r="F3038" s="9"/>
      <c r="G3038" s="6"/>
      <c r="H3038" s="14"/>
      <c r="I3038" s="9"/>
      <c r="J3038" s="10"/>
    </row>
    <row r="3039">
      <c r="A3039" s="6"/>
      <c r="B3039" s="6"/>
      <c r="C3039" s="7"/>
      <c r="D3039" s="8"/>
      <c r="E3039" s="9"/>
      <c r="F3039" s="9"/>
      <c r="G3039" s="6"/>
      <c r="H3039" s="14"/>
      <c r="I3039" s="9"/>
      <c r="J3039" s="10"/>
    </row>
    <row r="3040">
      <c r="A3040" s="6"/>
      <c r="B3040" s="6"/>
      <c r="C3040" s="7"/>
      <c r="D3040" s="8"/>
      <c r="E3040" s="9"/>
      <c r="F3040" s="9"/>
      <c r="G3040" s="6"/>
      <c r="H3040" s="14"/>
      <c r="I3040" s="9"/>
      <c r="J3040" s="10"/>
    </row>
    <row r="3041">
      <c r="A3041" s="6"/>
      <c r="B3041" s="6"/>
      <c r="C3041" s="7"/>
      <c r="D3041" s="8"/>
      <c r="E3041" s="9"/>
      <c r="F3041" s="9"/>
      <c r="G3041" s="6"/>
      <c r="H3041" s="14"/>
      <c r="I3041" s="9"/>
      <c r="J3041" s="10"/>
    </row>
    <row r="3042">
      <c r="A3042" s="6"/>
      <c r="B3042" s="6"/>
      <c r="C3042" s="7"/>
      <c r="D3042" s="8"/>
      <c r="E3042" s="9"/>
      <c r="F3042" s="9"/>
      <c r="G3042" s="6"/>
      <c r="H3042" s="14"/>
      <c r="I3042" s="9"/>
      <c r="J3042" s="10"/>
    </row>
    <row r="3043">
      <c r="A3043" s="6"/>
      <c r="B3043" s="6"/>
      <c r="C3043" s="7"/>
      <c r="D3043" s="8"/>
      <c r="E3043" s="9"/>
      <c r="F3043" s="9"/>
      <c r="G3043" s="6"/>
      <c r="H3043" s="14"/>
      <c r="I3043" s="9"/>
      <c r="J3043" s="10"/>
    </row>
    <row r="3044">
      <c r="A3044" s="6"/>
      <c r="B3044" s="6"/>
      <c r="C3044" s="7"/>
      <c r="D3044" s="8"/>
      <c r="E3044" s="9"/>
      <c r="F3044" s="9"/>
      <c r="G3044" s="6"/>
      <c r="H3044" s="14"/>
      <c r="I3044" s="9"/>
      <c r="J3044" s="10"/>
    </row>
    <row r="3045">
      <c r="A3045" s="6"/>
      <c r="B3045" s="6"/>
      <c r="C3045" s="7"/>
      <c r="D3045" s="8"/>
      <c r="E3045" s="9"/>
      <c r="F3045" s="9"/>
      <c r="G3045" s="6"/>
      <c r="H3045" s="14"/>
      <c r="I3045" s="9"/>
      <c r="J3045" s="10"/>
    </row>
    <row r="3046">
      <c r="A3046" s="6"/>
      <c r="B3046" s="6"/>
      <c r="C3046" s="7"/>
      <c r="D3046" s="8"/>
      <c r="E3046" s="9"/>
      <c r="F3046" s="9"/>
      <c r="G3046" s="6"/>
      <c r="H3046" s="14"/>
      <c r="I3046" s="9"/>
      <c r="J3046" s="10"/>
    </row>
    <row r="3047">
      <c r="A3047" s="6"/>
      <c r="B3047" s="6"/>
      <c r="C3047" s="7"/>
      <c r="D3047" s="8"/>
      <c r="E3047" s="9"/>
      <c r="F3047" s="9"/>
      <c r="G3047" s="6"/>
      <c r="H3047" s="14"/>
      <c r="I3047" s="9"/>
      <c r="J3047" s="10"/>
    </row>
    <row r="3048">
      <c r="A3048" s="6"/>
      <c r="B3048" s="6"/>
      <c r="C3048" s="7"/>
      <c r="D3048" s="8"/>
      <c r="E3048" s="9"/>
      <c r="F3048" s="9"/>
      <c r="G3048" s="6"/>
      <c r="H3048" s="14"/>
      <c r="I3048" s="9"/>
      <c r="J3048" s="10"/>
    </row>
    <row r="3049">
      <c r="A3049" s="6"/>
      <c r="B3049" s="6"/>
      <c r="C3049" s="7"/>
      <c r="D3049" s="8"/>
      <c r="E3049" s="9"/>
      <c r="F3049" s="9"/>
      <c r="G3049" s="6"/>
      <c r="H3049" s="14"/>
      <c r="I3049" s="9"/>
      <c r="J3049" s="10"/>
    </row>
    <row r="3050">
      <c r="A3050" s="6"/>
      <c r="B3050" s="6"/>
      <c r="C3050" s="7"/>
      <c r="D3050" s="8"/>
      <c r="E3050" s="9"/>
      <c r="F3050" s="9"/>
      <c r="G3050" s="6"/>
      <c r="H3050" s="14"/>
      <c r="I3050" s="9"/>
      <c r="J3050" s="10"/>
    </row>
    <row r="3051">
      <c r="A3051" s="6"/>
      <c r="B3051" s="6"/>
      <c r="C3051" s="7"/>
      <c r="D3051" s="8"/>
      <c r="E3051" s="9"/>
      <c r="F3051" s="9"/>
      <c r="G3051" s="6"/>
      <c r="H3051" s="14"/>
      <c r="I3051" s="9"/>
      <c r="J3051" s="10"/>
    </row>
    <row r="3052">
      <c r="A3052" s="6"/>
      <c r="B3052" s="6"/>
      <c r="C3052" s="7"/>
      <c r="D3052" s="8"/>
      <c r="E3052" s="9"/>
      <c r="F3052" s="9"/>
      <c r="G3052" s="6"/>
      <c r="H3052" s="14"/>
      <c r="I3052" s="9"/>
      <c r="J3052" s="10"/>
    </row>
    <row r="3053">
      <c r="A3053" s="6"/>
      <c r="B3053" s="6"/>
      <c r="C3053" s="7"/>
      <c r="D3053" s="8"/>
      <c r="E3053" s="9"/>
      <c r="F3053" s="9"/>
      <c r="G3053" s="6"/>
      <c r="H3053" s="14"/>
      <c r="I3053" s="9"/>
      <c r="J3053" s="10"/>
    </row>
    <row r="3054">
      <c r="A3054" s="6"/>
      <c r="B3054" s="6"/>
      <c r="C3054" s="7"/>
      <c r="D3054" s="8"/>
      <c r="E3054" s="9"/>
      <c r="F3054" s="9"/>
      <c r="G3054" s="6"/>
      <c r="H3054" s="14"/>
      <c r="I3054" s="9"/>
      <c r="J3054" s="10"/>
    </row>
    <row r="3055">
      <c r="A3055" s="6"/>
      <c r="B3055" s="6"/>
      <c r="C3055" s="7"/>
      <c r="D3055" s="8"/>
      <c r="E3055" s="9"/>
      <c r="F3055" s="9"/>
      <c r="G3055" s="6"/>
      <c r="H3055" s="14"/>
      <c r="I3055" s="9"/>
      <c r="J3055" s="10"/>
    </row>
    <row r="3056">
      <c r="A3056" s="6"/>
      <c r="B3056" s="6"/>
      <c r="C3056" s="7"/>
      <c r="D3056" s="8"/>
      <c r="E3056" s="9"/>
      <c r="F3056" s="9"/>
      <c r="G3056" s="6"/>
      <c r="H3056" s="14"/>
      <c r="I3056" s="9"/>
      <c r="J3056" s="10"/>
    </row>
    <row r="3057">
      <c r="A3057" s="6"/>
      <c r="B3057" s="6"/>
      <c r="C3057" s="7"/>
      <c r="D3057" s="8"/>
      <c r="E3057" s="9"/>
      <c r="F3057" s="9"/>
      <c r="G3057" s="6"/>
      <c r="H3057" s="14"/>
      <c r="I3057" s="9"/>
      <c r="J3057" s="10"/>
    </row>
    <row r="3058">
      <c r="A3058" s="6"/>
      <c r="B3058" s="6"/>
      <c r="C3058" s="7"/>
      <c r="D3058" s="8"/>
      <c r="E3058" s="9"/>
      <c r="F3058" s="9"/>
      <c r="G3058" s="6"/>
      <c r="H3058" s="14"/>
      <c r="I3058" s="9"/>
      <c r="J3058" s="10"/>
    </row>
    <row r="3059">
      <c r="A3059" s="6"/>
      <c r="B3059" s="6"/>
      <c r="C3059" s="7"/>
      <c r="D3059" s="8"/>
      <c r="E3059" s="9"/>
      <c r="F3059" s="9"/>
      <c r="G3059" s="6"/>
      <c r="H3059" s="14"/>
      <c r="I3059" s="9"/>
      <c r="J3059" s="10"/>
    </row>
    <row r="3060">
      <c r="A3060" s="6"/>
      <c r="B3060" s="6"/>
      <c r="C3060" s="7"/>
      <c r="D3060" s="8"/>
      <c r="E3060" s="9"/>
      <c r="F3060" s="9"/>
      <c r="G3060" s="6"/>
      <c r="H3060" s="14"/>
      <c r="I3060" s="9"/>
      <c r="J3060" s="10"/>
    </row>
    <row r="3061">
      <c r="A3061" s="6"/>
      <c r="B3061" s="6"/>
      <c r="C3061" s="7"/>
      <c r="D3061" s="8"/>
      <c r="E3061" s="9"/>
      <c r="F3061" s="9"/>
      <c r="G3061" s="6"/>
      <c r="H3061" s="14"/>
      <c r="I3061" s="9"/>
      <c r="J3061" s="10"/>
    </row>
    <row r="3062">
      <c r="A3062" s="6"/>
      <c r="B3062" s="6"/>
      <c r="C3062" s="7"/>
      <c r="D3062" s="8"/>
      <c r="E3062" s="9"/>
      <c r="F3062" s="9"/>
      <c r="G3062" s="6"/>
      <c r="H3062" s="14"/>
      <c r="I3062" s="9"/>
      <c r="J3062" s="10"/>
    </row>
    <row r="3063">
      <c r="A3063" s="6"/>
      <c r="B3063" s="6"/>
      <c r="C3063" s="7"/>
      <c r="D3063" s="8"/>
      <c r="E3063" s="9"/>
      <c r="F3063" s="9"/>
      <c r="G3063" s="6"/>
      <c r="H3063" s="14"/>
      <c r="I3063" s="9"/>
      <c r="J3063" s="10"/>
    </row>
    <row r="3064">
      <c r="A3064" s="6"/>
      <c r="B3064" s="6"/>
      <c r="C3064" s="7"/>
      <c r="D3064" s="8"/>
      <c r="E3064" s="9"/>
      <c r="F3064" s="9"/>
      <c r="G3064" s="6"/>
      <c r="H3064" s="14"/>
      <c r="I3064" s="9"/>
      <c r="J3064" s="10"/>
    </row>
    <row r="3065">
      <c r="A3065" s="6"/>
      <c r="B3065" s="6"/>
      <c r="C3065" s="7"/>
      <c r="D3065" s="8"/>
      <c r="E3065" s="9"/>
      <c r="F3065" s="9"/>
      <c r="G3065" s="6"/>
      <c r="H3065" s="14"/>
      <c r="I3065" s="9"/>
      <c r="J3065" s="10"/>
    </row>
    <row r="3066">
      <c r="A3066" s="6"/>
      <c r="B3066" s="6"/>
      <c r="C3066" s="7"/>
      <c r="D3066" s="8"/>
      <c r="E3066" s="9"/>
      <c r="F3066" s="9"/>
      <c r="G3066" s="6"/>
      <c r="H3066" s="14"/>
      <c r="I3066" s="9"/>
      <c r="J3066" s="10"/>
    </row>
    <row r="3067">
      <c r="A3067" s="6"/>
      <c r="B3067" s="6"/>
      <c r="C3067" s="7"/>
      <c r="D3067" s="8"/>
      <c r="E3067" s="9"/>
      <c r="F3067" s="9"/>
      <c r="G3067" s="6"/>
      <c r="H3067" s="14"/>
      <c r="I3067" s="9"/>
      <c r="J3067" s="10"/>
    </row>
    <row r="3068">
      <c r="A3068" s="6"/>
      <c r="B3068" s="6"/>
      <c r="C3068" s="7"/>
      <c r="D3068" s="8"/>
      <c r="E3068" s="9"/>
      <c r="F3068" s="9"/>
      <c r="G3068" s="6"/>
      <c r="H3068" s="14"/>
      <c r="I3068" s="9"/>
      <c r="J3068" s="10"/>
    </row>
    <row r="3069">
      <c r="A3069" s="6"/>
      <c r="B3069" s="6"/>
      <c r="C3069" s="7"/>
      <c r="D3069" s="8"/>
      <c r="E3069" s="9"/>
      <c r="F3069" s="9"/>
      <c r="G3069" s="6"/>
      <c r="H3069" s="14"/>
      <c r="I3069" s="9"/>
      <c r="J3069" s="10"/>
    </row>
    <row r="3070">
      <c r="A3070" s="6"/>
      <c r="B3070" s="6"/>
      <c r="C3070" s="7"/>
      <c r="D3070" s="8"/>
      <c r="E3070" s="9"/>
      <c r="F3070" s="9"/>
      <c r="G3070" s="6"/>
      <c r="H3070" s="14"/>
      <c r="I3070" s="9"/>
      <c r="J3070" s="10"/>
    </row>
    <row r="3071">
      <c r="A3071" s="6"/>
      <c r="B3071" s="6"/>
      <c r="C3071" s="7"/>
      <c r="D3071" s="8"/>
      <c r="E3071" s="9"/>
      <c r="F3071" s="9"/>
      <c r="G3071" s="6"/>
      <c r="H3071" s="14"/>
      <c r="I3071" s="9"/>
      <c r="J3071" s="10"/>
    </row>
    <row r="3072">
      <c r="A3072" s="6"/>
      <c r="B3072" s="6"/>
      <c r="C3072" s="7"/>
      <c r="D3072" s="8"/>
      <c r="E3072" s="9"/>
      <c r="F3072" s="9"/>
      <c r="G3072" s="6"/>
      <c r="H3072" s="14"/>
      <c r="I3072" s="9"/>
      <c r="J3072" s="10"/>
    </row>
    <row r="3073">
      <c r="A3073" s="6"/>
      <c r="B3073" s="6"/>
      <c r="C3073" s="7"/>
      <c r="D3073" s="8"/>
      <c r="E3073" s="9"/>
      <c r="F3073" s="9"/>
      <c r="G3073" s="6"/>
      <c r="H3073" s="14"/>
      <c r="I3073" s="9"/>
      <c r="J3073" s="10"/>
    </row>
    <row r="3074">
      <c r="A3074" s="6"/>
      <c r="B3074" s="6"/>
      <c r="C3074" s="7"/>
      <c r="D3074" s="8"/>
      <c r="E3074" s="9"/>
      <c r="F3074" s="9"/>
      <c r="G3074" s="6"/>
      <c r="H3074" s="14"/>
      <c r="I3074" s="9"/>
      <c r="J3074" s="10"/>
    </row>
    <row r="3075">
      <c r="A3075" s="6"/>
      <c r="B3075" s="6"/>
      <c r="C3075" s="7"/>
      <c r="D3075" s="8"/>
      <c r="E3075" s="9"/>
      <c r="F3075" s="9"/>
      <c r="G3075" s="6"/>
      <c r="H3075" s="14"/>
      <c r="I3075" s="9"/>
      <c r="J3075" s="10"/>
    </row>
    <row r="3076">
      <c r="A3076" s="6"/>
      <c r="B3076" s="6"/>
      <c r="C3076" s="7"/>
      <c r="D3076" s="8"/>
      <c r="E3076" s="9"/>
      <c r="F3076" s="9"/>
      <c r="G3076" s="6"/>
      <c r="H3076" s="14"/>
      <c r="I3076" s="9"/>
      <c r="J3076" s="10"/>
    </row>
    <row r="3077">
      <c r="A3077" s="6"/>
      <c r="B3077" s="6"/>
      <c r="C3077" s="7"/>
      <c r="D3077" s="8"/>
      <c r="E3077" s="9"/>
      <c r="F3077" s="9"/>
      <c r="G3077" s="6"/>
      <c r="H3077" s="14"/>
      <c r="I3077" s="9"/>
      <c r="J3077" s="10"/>
    </row>
    <row r="3078">
      <c r="A3078" s="6"/>
      <c r="B3078" s="6"/>
      <c r="C3078" s="7"/>
      <c r="D3078" s="8"/>
      <c r="E3078" s="9"/>
      <c r="F3078" s="9"/>
      <c r="G3078" s="6"/>
      <c r="H3078" s="14"/>
      <c r="I3078" s="9"/>
      <c r="J3078" s="10"/>
    </row>
    <row r="3079">
      <c r="A3079" s="6"/>
      <c r="B3079" s="6"/>
      <c r="C3079" s="7"/>
      <c r="D3079" s="8"/>
      <c r="E3079" s="9"/>
      <c r="F3079" s="9"/>
      <c r="G3079" s="6"/>
      <c r="H3079" s="14"/>
      <c r="I3079" s="9"/>
      <c r="J3079" s="10"/>
    </row>
    <row r="3080">
      <c r="A3080" s="6"/>
      <c r="B3080" s="6"/>
      <c r="C3080" s="7"/>
      <c r="D3080" s="8"/>
      <c r="E3080" s="9"/>
      <c r="F3080" s="9"/>
      <c r="G3080" s="6"/>
      <c r="H3080" s="14"/>
      <c r="I3080" s="9"/>
      <c r="J3080" s="10"/>
    </row>
    <row r="3081">
      <c r="A3081" s="6"/>
      <c r="B3081" s="6"/>
      <c r="C3081" s="7"/>
      <c r="D3081" s="8"/>
      <c r="E3081" s="9"/>
      <c r="F3081" s="9"/>
      <c r="G3081" s="6"/>
      <c r="H3081" s="14"/>
      <c r="I3081" s="9"/>
      <c r="J3081" s="10"/>
    </row>
    <row r="3082">
      <c r="A3082" s="6"/>
      <c r="B3082" s="6"/>
      <c r="C3082" s="7"/>
      <c r="D3082" s="8"/>
      <c r="E3082" s="9"/>
      <c r="F3082" s="9"/>
      <c r="G3082" s="6"/>
      <c r="H3082" s="14"/>
      <c r="I3082" s="9"/>
      <c r="J3082" s="10"/>
    </row>
    <row r="3083">
      <c r="A3083" s="6"/>
      <c r="B3083" s="6"/>
      <c r="C3083" s="7"/>
      <c r="D3083" s="8"/>
      <c r="E3083" s="9"/>
      <c r="F3083" s="9"/>
      <c r="G3083" s="6"/>
      <c r="H3083" s="14"/>
      <c r="I3083" s="9"/>
      <c r="J3083" s="10"/>
    </row>
    <row r="3084">
      <c r="A3084" s="6"/>
      <c r="B3084" s="6"/>
      <c r="C3084" s="7"/>
      <c r="D3084" s="8"/>
      <c r="E3084" s="9"/>
      <c r="F3084" s="9"/>
      <c r="G3084" s="6"/>
      <c r="H3084" s="14"/>
      <c r="I3084" s="9"/>
      <c r="J3084" s="10"/>
    </row>
    <row r="3085">
      <c r="A3085" s="6"/>
      <c r="B3085" s="6"/>
      <c r="C3085" s="7"/>
      <c r="D3085" s="8"/>
      <c r="E3085" s="9"/>
      <c r="F3085" s="9"/>
      <c r="G3085" s="6"/>
      <c r="H3085" s="14"/>
      <c r="I3085" s="9"/>
      <c r="J3085" s="10"/>
    </row>
    <row r="3086">
      <c r="A3086" s="6"/>
      <c r="B3086" s="6"/>
      <c r="C3086" s="7"/>
      <c r="D3086" s="8"/>
      <c r="E3086" s="9"/>
      <c r="F3086" s="9"/>
      <c r="G3086" s="6"/>
      <c r="H3086" s="14"/>
      <c r="I3086" s="9"/>
      <c r="J3086" s="10"/>
    </row>
    <row r="3087">
      <c r="A3087" s="6"/>
      <c r="B3087" s="6"/>
      <c r="C3087" s="7"/>
      <c r="D3087" s="8"/>
      <c r="E3087" s="9"/>
      <c r="F3087" s="9"/>
      <c r="G3087" s="6"/>
      <c r="H3087" s="14"/>
      <c r="I3087" s="9"/>
      <c r="J3087" s="10"/>
    </row>
    <row r="3088">
      <c r="A3088" s="6"/>
      <c r="B3088" s="6"/>
      <c r="C3088" s="7"/>
      <c r="D3088" s="8"/>
      <c r="E3088" s="9"/>
      <c r="F3088" s="9"/>
      <c r="G3088" s="6"/>
      <c r="H3088" s="14"/>
      <c r="I3088" s="9"/>
      <c r="J3088" s="10"/>
    </row>
    <row r="3089">
      <c r="A3089" s="6"/>
      <c r="B3089" s="6"/>
      <c r="C3089" s="7"/>
      <c r="D3089" s="8"/>
      <c r="E3089" s="9"/>
      <c r="F3089" s="9"/>
      <c r="G3089" s="6"/>
      <c r="H3089" s="14"/>
      <c r="I3089" s="9"/>
      <c r="J3089" s="10"/>
    </row>
    <row r="3090">
      <c r="A3090" s="6"/>
      <c r="B3090" s="6"/>
      <c r="C3090" s="7"/>
      <c r="D3090" s="8"/>
      <c r="E3090" s="9"/>
      <c r="F3090" s="9"/>
      <c r="G3090" s="6"/>
      <c r="H3090" s="14"/>
      <c r="I3090" s="9"/>
      <c r="J3090" s="10"/>
    </row>
    <row r="3091">
      <c r="A3091" s="6"/>
      <c r="B3091" s="6"/>
      <c r="C3091" s="7"/>
      <c r="D3091" s="8"/>
      <c r="E3091" s="9"/>
      <c r="F3091" s="9"/>
      <c r="G3091" s="6"/>
      <c r="H3091" s="14"/>
      <c r="I3091" s="9"/>
      <c r="J3091" s="10"/>
    </row>
    <row r="3092">
      <c r="A3092" s="6"/>
      <c r="B3092" s="6"/>
      <c r="C3092" s="7"/>
      <c r="D3092" s="8"/>
      <c r="E3092" s="9"/>
      <c r="F3092" s="9"/>
      <c r="G3092" s="6"/>
      <c r="H3092" s="14"/>
      <c r="I3092" s="9"/>
      <c r="J3092" s="10"/>
    </row>
    <row r="3093">
      <c r="A3093" s="6"/>
      <c r="B3093" s="6"/>
      <c r="C3093" s="7"/>
      <c r="D3093" s="8"/>
      <c r="E3093" s="9"/>
      <c r="F3093" s="9"/>
      <c r="G3093" s="6"/>
      <c r="H3093" s="14"/>
      <c r="I3093" s="9"/>
      <c r="J3093" s="10"/>
    </row>
    <row r="3094">
      <c r="A3094" s="6"/>
      <c r="B3094" s="6"/>
      <c r="C3094" s="7"/>
      <c r="D3094" s="8"/>
      <c r="E3094" s="9"/>
      <c r="F3094" s="9"/>
      <c r="G3094" s="6"/>
      <c r="H3094" s="14"/>
      <c r="I3094" s="9"/>
      <c r="J3094" s="10"/>
    </row>
    <row r="3095">
      <c r="A3095" s="6"/>
      <c r="B3095" s="6"/>
      <c r="C3095" s="7"/>
      <c r="D3095" s="8"/>
      <c r="E3095" s="9"/>
      <c r="F3095" s="9"/>
      <c r="G3095" s="6"/>
      <c r="H3095" s="14"/>
      <c r="I3095" s="9"/>
      <c r="J3095" s="10"/>
    </row>
    <row r="3096">
      <c r="A3096" s="6"/>
      <c r="B3096" s="6"/>
      <c r="C3096" s="7"/>
      <c r="D3096" s="8"/>
      <c r="E3096" s="9"/>
      <c r="F3096" s="9"/>
      <c r="G3096" s="6"/>
      <c r="H3096" s="14"/>
      <c r="I3096" s="9"/>
      <c r="J3096" s="10"/>
    </row>
    <row r="3097">
      <c r="A3097" s="6"/>
      <c r="B3097" s="6"/>
      <c r="C3097" s="7"/>
      <c r="D3097" s="8"/>
      <c r="E3097" s="9"/>
      <c r="F3097" s="9"/>
      <c r="G3097" s="6"/>
      <c r="H3097" s="14"/>
      <c r="I3097" s="9"/>
      <c r="J3097" s="10"/>
    </row>
    <row r="3098">
      <c r="A3098" s="6"/>
      <c r="B3098" s="6"/>
      <c r="C3098" s="7"/>
      <c r="D3098" s="8"/>
      <c r="E3098" s="9"/>
      <c r="F3098" s="9"/>
      <c r="G3098" s="6"/>
      <c r="H3098" s="14"/>
      <c r="I3098" s="9"/>
      <c r="J3098" s="10"/>
    </row>
    <row r="3099">
      <c r="A3099" s="6"/>
      <c r="B3099" s="6"/>
      <c r="C3099" s="7"/>
      <c r="D3099" s="8"/>
      <c r="E3099" s="9"/>
      <c r="F3099" s="9"/>
      <c r="G3099" s="6"/>
      <c r="H3099" s="14"/>
      <c r="I3099" s="9"/>
      <c r="J3099" s="10"/>
    </row>
    <row r="3100">
      <c r="A3100" s="6"/>
      <c r="B3100" s="6"/>
      <c r="C3100" s="7"/>
      <c r="D3100" s="8"/>
      <c r="E3100" s="9"/>
      <c r="F3100" s="9"/>
      <c r="G3100" s="6"/>
      <c r="H3100" s="14"/>
      <c r="I3100" s="9"/>
      <c r="J3100" s="10"/>
    </row>
    <row r="3101">
      <c r="A3101" s="6"/>
      <c r="B3101" s="6"/>
      <c r="C3101" s="7"/>
      <c r="D3101" s="8"/>
      <c r="E3101" s="9"/>
      <c r="F3101" s="9"/>
      <c r="G3101" s="6"/>
      <c r="H3101" s="14"/>
      <c r="I3101" s="9"/>
      <c r="J3101" s="10"/>
    </row>
    <row r="3102">
      <c r="A3102" s="6"/>
      <c r="B3102" s="6"/>
      <c r="C3102" s="7"/>
      <c r="D3102" s="8"/>
      <c r="E3102" s="9"/>
      <c r="F3102" s="9"/>
      <c r="G3102" s="6"/>
      <c r="H3102" s="14"/>
      <c r="I3102" s="9"/>
      <c r="J3102" s="10"/>
    </row>
    <row r="3103">
      <c r="A3103" s="6"/>
      <c r="B3103" s="6"/>
      <c r="C3103" s="7"/>
      <c r="D3103" s="8"/>
      <c r="E3103" s="9"/>
      <c r="F3103" s="9"/>
      <c r="G3103" s="6"/>
      <c r="H3103" s="14"/>
      <c r="I3103" s="9"/>
      <c r="J3103" s="10"/>
    </row>
    <row r="3104">
      <c r="A3104" s="6"/>
      <c r="B3104" s="6"/>
      <c r="C3104" s="7"/>
      <c r="D3104" s="8"/>
      <c r="E3104" s="9"/>
      <c r="F3104" s="9"/>
      <c r="G3104" s="6"/>
      <c r="H3104" s="14"/>
      <c r="I3104" s="9"/>
      <c r="J3104" s="10"/>
    </row>
    <row r="3105">
      <c r="A3105" s="6"/>
      <c r="B3105" s="6"/>
      <c r="C3105" s="7"/>
      <c r="D3105" s="8"/>
      <c r="E3105" s="9"/>
      <c r="F3105" s="9"/>
      <c r="G3105" s="6"/>
      <c r="H3105" s="14"/>
      <c r="I3105" s="9"/>
      <c r="J3105" s="10"/>
    </row>
    <row r="3106">
      <c r="A3106" s="6"/>
      <c r="B3106" s="6"/>
      <c r="C3106" s="7"/>
      <c r="D3106" s="8"/>
      <c r="E3106" s="9"/>
      <c r="F3106" s="9"/>
      <c r="G3106" s="6"/>
      <c r="H3106" s="14"/>
      <c r="I3106" s="9"/>
      <c r="J3106" s="10"/>
    </row>
    <row r="3107">
      <c r="A3107" s="6"/>
      <c r="B3107" s="6"/>
      <c r="C3107" s="7"/>
      <c r="D3107" s="8"/>
      <c r="E3107" s="9"/>
      <c r="F3107" s="9"/>
      <c r="G3107" s="6"/>
      <c r="H3107" s="14"/>
      <c r="I3107" s="9"/>
      <c r="J3107" s="10"/>
    </row>
    <row r="3108">
      <c r="A3108" s="6"/>
      <c r="B3108" s="6"/>
      <c r="C3108" s="7"/>
      <c r="D3108" s="8"/>
      <c r="E3108" s="9"/>
      <c r="F3108" s="9"/>
      <c r="G3108" s="6"/>
      <c r="H3108" s="14"/>
      <c r="I3108" s="9"/>
      <c r="J3108" s="10"/>
    </row>
    <row r="3109">
      <c r="A3109" s="6"/>
      <c r="B3109" s="6"/>
      <c r="C3109" s="7"/>
      <c r="D3109" s="8"/>
      <c r="E3109" s="9"/>
      <c r="F3109" s="9"/>
      <c r="G3109" s="6"/>
      <c r="H3109" s="14"/>
      <c r="I3109" s="9"/>
      <c r="J3109" s="10"/>
    </row>
    <row r="3110">
      <c r="A3110" s="6"/>
      <c r="B3110" s="6"/>
      <c r="C3110" s="7"/>
      <c r="D3110" s="8"/>
      <c r="E3110" s="9"/>
      <c r="F3110" s="9"/>
      <c r="G3110" s="6"/>
      <c r="H3110" s="14"/>
      <c r="I3110" s="9"/>
      <c r="J3110" s="10"/>
    </row>
    <row r="3111">
      <c r="A3111" s="6"/>
      <c r="B3111" s="6"/>
      <c r="C3111" s="7"/>
      <c r="D3111" s="8"/>
      <c r="E3111" s="9"/>
      <c r="F3111" s="9"/>
      <c r="G3111" s="6"/>
      <c r="H3111" s="14"/>
      <c r="I3111" s="9"/>
      <c r="J3111" s="10"/>
    </row>
    <row r="3112">
      <c r="A3112" s="6"/>
      <c r="B3112" s="6"/>
      <c r="C3112" s="7"/>
      <c r="D3112" s="8"/>
      <c r="E3112" s="9"/>
      <c r="F3112" s="9"/>
      <c r="G3112" s="6"/>
      <c r="H3112" s="14"/>
      <c r="I3112" s="9"/>
      <c r="J3112" s="10"/>
    </row>
    <row r="3113">
      <c r="A3113" s="6"/>
      <c r="B3113" s="6"/>
      <c r="C3113" s="7"/>
      <c r="D3113" s="8"/>
      <c r="E3113" s="9"/>
      <c r="F3113" s="9"/>
      <c r="G3113" s="6"/>
      <c r="H3113" s="14"/>
      <c r="I3113" s="9"/>
      <c r="J3113" s="10"/>
    </row>
    <row r="3114">
      <c r="A3114" s="6"/>
      <c r="B3114" s="6"/>
      <c r="C3114" s="7"/>
      <c r="D3114" s="8"/>
      <c r="E3114" s="9"/>
      <c r="F3114" s="9"/>
      <c r="G3114" s="6"/>
      <c r="H3114" s="14"/>
      <c r="I3114" s="9"/>
      <c r="J3114" s="10"/>
    </row>
    <row r="3115">
      <c r="A3115" s="6"/>
      <c r="B3115" s="6"/>
      <c r="C3115" s="7"/>
      <c r="D3115" s="8"/>
      <c r="E3115" s="9"/>
      <c r="F3115" s="9"/>
      <c r="G3115" s="6"/>
      <c r="H3115" s="14"/>
      <c r="I3115" s="9"/>
      <c r="J3115" s="10"/>
    </row>
    <row r="3116">
      <c r="A3116" s="6"/>
      <c r="B3116" s="6"/>
      <c r="C3116" s="7"/>
      <c r="D3116" s="8"/>
      <c r="E3116" s="9"/>
      <c r="F3116" s="9"/>
      <c r="G3116" s="6"/>
      <c r="H3116" s="14"/>
      <c r="I3116" s="9"/>
      <c r="J3116" s="10"/>
    </row>
    <row r="3117">
      <c r="A3117" s="6"/>
      <c r="B3117" s="6"/>
      <c r="C3117" s="7"/>
      <c r="D3117" s="8"/>
      <c r="E3117" s="9"/>
      <c r="F3117" s="9"/>
      <c r="G3117" s="6"/>
      <c r="H3117" s="14"/>
      <c r="I3117" s="9"/>
      <c r="J3117" s="10"/>
    </row>
    <row r="3118">
      <c r="A3118" s="6"/>
      <c r="B3118" s="6"/>
      <c r="C3118" s="7"/>
      <c r="D3118" s="8"/>
      <c r="E3118" s="9"/>
      <c r="F3118" s="9"/>
      <c r="G3118" s="6"/>
      <c r="H3118" s="14"/>
      <c r="I3118" s="9"/>
      <c r="J3118" s="10"/>
    </row>
    <row r="3119">
      <c r="A3119" s="6"/>
      <c r="B3119" s="6"/>
      <c r="C3119" s="7"/>
      <c r="D3119" s="8"/>
      <c r="E3119" s="9"/>
      <c r="F3119" s="9"/>
      <c r="G3119" s="6"/>
      <c r="H3119" s="14"/>
      <c r="I3119" s="9"/>
      <c r="J3119" s="10"/>
    </row>
    <row r="3120">
      <c r="A3120" s="6"/>
      <c r="B3120" s="6"/>
      <c r="C3120" s="7"/>
      <c r="D3120" s="8"/>
      <c r="E3120" s="9"/>
      <c r="F3120" s="9"/>
      <c r="G3120" s="6"/>
      <c r="H3120" s="14"/>
      <c r="I3120" s="9"/>
      <c r="J3120" s="10"/>
    </row>
    <row r="3121">
      <c r="A3121" s="6"/>
      <c r="B3121" s="6"/>
      <c r="C3121" s="7"/>
      <c r="D3121" s="8"/>
      <c r="E3121" s="9"/>
      <c r="F3121" s="9"/>
      <c r="G3121" s="6"/>
      <c r="H3121" s="14"/>
      <c r="I3121" s="9"/>
      <c r="J3121" s="10"/>
    </row>
    <row r="3122">
      <c r="A3122" s="6"/>
      <c r="B3122" s="6"/>
      <c r="C3122" s="7"/>
      <c r="D3122" s="8"/>
      <c r="E3122" s="9"/>
      <c r="F3122" s="9"/>
      <c r="G3122" s="6"/>
      <c r="H3122" s="14"/>
      <c r="I3122" s="9"/>
      <c r="J3122" s="10"/>
    </row>
    <row r="3123">
      <c r="A3123" s="6"/>
      <c r="B3123" s="6"/>
      <c r="C3123" s="7"/>
      <c r="D3123" s="8"/>
      <c r="E3123" s="9"/>
      <c r="F3123" s="9"/>
      <c r="G3123" s="6"/>
      <c r="H3123" s="14"/>
      <c r="I3123" s="9"/>
      <c r="J3123" s="10"/>
    </row>
    <row r="3124">
      <c r="A3124" s="6"/>
      <c r="B3124" s="6"/>
      <c r="C3124" s="7"/>
      <c r="D3124" s="8"/>
      <c r="E3124" s="9"/>
      <c r="F3124" s="9"/>
      <c r="G3124" s="6"/>
      <c r="H3124" s="14"/>
      <c r="I3124" s="9"/>
      <c r="J3124" s="10"/>
    </row>
    <row r="3125">
      <c r="A3125" s="6"/>
      <c r="B3125" s="6"/>
      <c r="C3125" s="7"/>
      <c r="D3125" s="8"/>
      <c r="E3125" s="9"/>
      <c r="F3125" s="9"/>
      <c r="G3125" s="6"/>
      <c r="H3125" s="14"/>
      <c r="I3125" s="9"/>
      <c r="J3125" s="10"/>
    </row>
    <row r="3126">
      <c r="A3126" s="6"/>
      <c r="B3126" s="6"/>
      <c r="C3126" s="7"/>
      <c r="D3126" s="8"/>
      <c r="E3126" s="9"/>
      <c r="F3126" s="9"/>
      <c r="G3126" s="6"/>
      <c r="H3126" s="14"/>
      <c r="I3126" s="9"/>
      <c r="J3126" s="10"/>
    </row>
    <row r="3127">
      <c r="A3127" s="6"/>
      <c r="B3127" s="6"/>
      <c r="C3127" s="7"/>
      <c r="D3127" s="8"/>
      <c r="E3127" s="9"/>
      <c r="F3127" s="9"/>
      <c r="G3127" s="6"/>
      <c r="H3127" s="14"/>
      <c r="I3127" s="9"/>
      <c r="J3127" s="10"/>
    </row>
    <row r="3128">
      <c r="A3128" s="6"/>
      <c r="B3128" s="6"/>
      <c r="C3128" s="7"/>
      <c r="D3128" s="8"/>
      <c r="E3128" s="9"/>
      <c r="F3128" s="9"/>
      <c r="G3128" s="6"/>
      <c r="H3128" s="14"/>
      <c r="I3128" s="9"/>
      <c r="J3128" s="10"/>
    </row>
    <row r="3129">
      <c r="A3129" s="6"/>
      <c r="B3129" s="6"/>
      <c r="C3129" s="7"/>
      <c r="D3129" s="8"/>
      <c r="E3129" s="9"/>
      <c r="F3129" s="9"/>
      <c r="G3129" s="6"/>
      <c r="H3129" s="14"/>
      <c r="I3129" s="9"/>
      <c r="J3129" s="10"/>
    </row>
    <row r="3130">
      <c r="A3130" s="6"/>
      <c r="B3130" s="6"/>
      <c r="C3130" s="7"/>
      <c r="D3130" s="8"/>
      <c r="E3130" s="9"/>
      <c r="F3130" s="9"/>
      <c r="G3130" s="6"/>
      <c r="H3130" s="14"/>
      <c r="I3130" s="9"/>
      <c r="J3130" s="10"/>
    </row>
    <row r="3131">
      <c r="A3131" s="6"/>
      <c r="B3131" s="6"/>
      <c r="C3131" s="7"/>
      <c r="D3131" s="8"/>
      <c r="E3131" s="9"/>
      <c r="F3131" s="9"/>
      <c r="G3131" s="6"/>
      <c r="H3131" s="14"/>
      <c r="I3131" s="9"/>
      <c r="J3131" s="10"/>
    </row>
    <row r="3132">
      <c r="A3132" s="6"/>
      <c r="B3132" s="6"/>
      <c r="C3132" s="7"/>
      <c r="D3132" s="8"/>
      <c r="E3132" s="9"/>
      <c r="F3132" s="9"/>
      <c r="G3132" s="6"/>
      <c r="H3132" s="14"/>
      <c r="I3132" s="9"/>
      <c r="J3132" s="10"/>
    </row>
    <row r="3133">
      <c r="A3133" s="6"/>
      <c r="B3133" s="6"/>
      <c r="C3133" s="7"/>
      <c r="D3133" s="8"/>
      <c r="E3133" s="9"/>
      <c r="F3133" s="9"/>
      <c r="G3133" s="6"/>
      <c r="H3133" s="14"/>
      <c r="I3133" s="9"/>
      <c r="J3133" s="10"/>
    </row>
    <row r="3134">
      <c r="A3134" s="6"/>
      <c r="B3134" s="6"/>
      <c r="C3134" s="7"/>
      <c r="D3134" s="8"/>
      <c r="E3134" s="9"/>
      <c r="F3134" s="9"/>
      <c r="G3134" s="6"/>
      <c r="H3134" s="14"/>
      <c r="I3134" s="9"/>
      <c r="J3134" s="10"/>
    </row>
    <row r="3135">
      <c r="A3135" s="6"/>
      <c r="B3135" s="6"/>
      <c r="C3135" s="7"/>
      <c r="D3135" s="8"/>
      <c r="E3135" s="9"/>
      <c r="F3135" s="9"/>
      <c r="G3135" s="6"/>
      <c r="H3135" s="14"/>
      <c r="I3135" s="9"/>
      <c r="J3135" s="10"/>
    </row>
    <row r="3136">
      <c r="A3136" s="6"/>
      <c r="B3136" s="6"/>
      <c r="C3136" s="7"/>
      <c r="D3136" s="8"/>
      <c r="E3136" s="9"/>
      <c r="F3136" s="9"/>
      <c r="G3136" s="6"/>
      <c r="H3136" s="14"/>
      <c r="I3136" s="9"/>
      <c r="J3136" s="10"/>
    </row>
    <row r="3137">
      <c r="A3137" s="6"/>
      <c r="B3137" s="6"/>
      <c r="C3137" s="7"/>
      <c r="D3137" s="8"/>
      <c r="E3137" s="9"/>
      <c r="F3137" s="9"/>
      <c r="G3137" s="6"/>
      <c r="H3137" s="14"/>
      <c r="I3137" s="9"/>
      <c r="J3137" s="10"/>
    </row>
    <row r="3138">
      <c r="A3138" s="6"/>
      <c r="B3138" s="6"/>
      <c r="C3138" s="7"/>
      <c r="D3138" s="8"/>
      <c r="E3138" s="9"/>
      <c r="F3138" s="9"/>
      <c r="G3138" s="6"/>
      <c r="H3138" s="14"/>
      <c r="I3138" s="9"/>
      <c r="J3138" s="10"/>
    </row>
    <row r="3139">
      <c r="A3139" s="6"/>
      <c r="B3139" s="6"/>
      <c r="C3139" s="7"/>
      <c r="D3139" s="8"/>
      <c r="E3139" s="9"/>
      <c r="F3139" s="9"/>
      <c r="G3139" s="6"/>
      <c r="H3139" s="14"/>
      <c r="I3139" s="9"/>
      <c r="J3139" s="10"/>
    </row>
    <row r="3140">
      <c r="A3140" s="6"/>
      <c r="B3140" s="6"/>
      <c r="C3140" s="7"/>
      <c r="D3140" s="8"/>
      <c r="E3140" s="9"/>
      <c r="F3140" s="9"/>
      <c r="G3140" s="6"/>
      <c r="H3140" s="14"/>
      <c r="I3140" s="9"/>
      <c r="J3140" s="10"/>
    </row>
    <row r="3141">
      <c r="A3141" s="6"/>
      <c r="B3141" s="6"/>
      <c r="C3141" s="7"/>
      <c r="D3141" s="8"/>
      <c r="E3141" s="9"/>
      <c r="F3141" s="9"/>
      <c r="G3141" s="6"/>
      <c r="H3141" s="14"/>
      <c r="I3141" s="9"/>
      <c r="J3141" s="10"/>
    </row>
    <row r="3142">
      <c r="A3142" s="6"/>
      <c r="B3142" s="6"/>
      <c r="C3142" s="7"/>
      <c r="D3142" s="8"/>
      <c r="E3142" s="9"/>
      <c r="F3142" s="9"/>
      <c r="G3142" s="6"/>
      <c r="H3142" s="14"/>
      <c r="I3142" s="9"/>
      <c r="J3142" s="10"/>
    </row>
    <row r="3143">
      <c r="A3143" s="6"/>
      <c r="B3143" s="6"/>
      <c r="C3143" s="7"/>
      <c r="D3143" s="8"/>
      <c r="E3143" s="9"/>
      <c r="F3143" s="9"/>
      <c r="G3143" s="6"/>
      <c r="H3143" s="14"/>
      <c r="I3143" s="9"/>
      <c r="J3143" s="10"/>
    </row>
    <row r="3144">
      <c r="A3144" s="6"/>
      <c r="B3144" s="6"/>
      <c r="C3144" s="7"/>
      <c r="D3144" s="8"/>
      <c r="E3144" s="9"/>
      <c r="F3144" s="9"/>
      <c r="G3144" s="6"/>
      <c r="H3144" s="14"/>
      <c r="I3144" s="9"/>
      <c r="J3144" s="10"/>
    </row>
    <row r="3145">
      <c r="A3145" s="6"/>
      <c r="B3145" s="6"/>
      <c r="C3145" s="7"/>
      <c r="D3145" s="8"/>
      <c r="E3145" s="9"/>
      <c r="F3145" s="9"/>
      <c r="G3145" s="6"/>
      <c r="H3145" s="14"/>
      <c r="I3145" s="9"/>
      <c r="J3145" s="10"/>
    </row>
    <row r="3146">
      <c r="A3146" s="6"/>
      <c r="B3146" s="6"/>
      <c r="C3146" s="7"/>
      <c r="D3146" s="8"/>
      <c r="E3146" s="9"/>
      <c r="F3146" s="9"/>
      <c r="G3146" s="6"/>
      <c r="H3146" s="14"/>
      <c r="I3146" s="9"/>
      <c r="J3146" s="10"/>
    </row>
    <row r="3147">
      <c r="A3147" s="6"/>
      <c r="B3147" s="6"/>
      <c r="C3147" s="7"/>
      <c r="D3147" s="8"/>
      <c r="E3147" s="9"/>
      <c r="F3147" s="9"/>
      <c r="G3147" s="6"/>
      <c r="H3147" s="14"/>
      <c r="I3147" s="9"/>
      <c r="J3147" s="10"/>
    </row>
    <row r="3148">
      <c r="A3148" s="6"/>
      <c r="B3148" s="6"/>
      <c r="C3148" s="7"/>
      <c r="D3148" s="8"/>
      <c r="E3148" s="9"/>
      <c r="F3148" s="9"/>
      <c r="G3148" s="6"/>
      <c r="H3148" s="14"/>
      <c r="I3148" s="9"/>
      <c r="J3148" s="10"/>
    </row>
    <row r="3149">
      <c r="A3149" s="6"/>
      <c r="B3149" s="6"/>
      <c r="C3149" s="7"/>
      <c r="D3149" s="8"/>
      <c r="E3149" s="9"/>
      <c r="F3149" s="9"/>
      <c r="G3149" s="6"/>
      <c r="H3149" s="14"/>
      <c r="I3149" s="9"/>
      <c r="J3149" s="10"/>
    </row>
    <row r="3150">
      <c r="A3150" s="6"/>
      <c r="B3150" s="6"/>
      <c r="C3150" s="7"/>
      <c r="D3150" s="8"/>
      <c r="E3150" s="9"/>
      <c r="F3150" s="9"/>
      <c r="G3150" s="6"/>
      <c r="H3150" s="14"/>
      <c r="I3150" s="9"/>
      <c r="J3150" s="10"/>
    </row>
    <row r="3151">
      <c r="A3151" s="6"/>
      <c r="B3151" s="6"/>
      <c r="C3151" s="7"/>
      <c r="D3151" s="8"/>
      <c r="E3151" s="9"/>
      <c r="F3151" s="9"/>
      <c r="G3151" s="6"/>
      <c r="H3151" s="14"/>
      <c r="I3151" s="9"/>
      <c r="J3151" s="10"/>
    </row>
    <row r="3152">
      <c r="A3152" s="6"/>
      <c r="B3152" s="6"/>
      <c r="C3152" s="7"/>
      <c r="D3152" s="8"/>
      <c r="E3152" s="9"/>
      <c r="F3152" s="9"/>
      <c r="G3152" s="6"/>
      <c r="H3152" s="14"/>
      <c r="I3152" s="9"/>
      <c r="J3152" s="10"/>
    </row>
    <row r="3153">
      <c r="A3153" s="6"/>
      <c r="B3153" s="6"/>
      <c r="C3153" s="7"/>
      <c r="D3153" s="8"/>
      <c r="E3153" s="9"/>
      <c r="F3153" s="9"/>
      <c r="G3153" s="6"/>
      <c r="H3153" s="14"/>
      <c r="I3153" s="9"/>
      <c r="J3153" s="10"/>
    </row>
    <row r="3154">
      <c r="A3154" s="6"/>
      <c r="B3154" s="6"/>
      <c r="C3154" s="7"/>
      <c r="D3154" s="8"/>
      <c r="E3154" s="9"/>
      <c r="F3154" s="9"/>
      <c r="G3154" s="6"/>
      <c r="H3154" s="14"/>
      <c r="I3154" s="9"/>
      <c r="J3154" s="10"/>
    </row>
    <row r="3155">
      <c r="A3155" s="6"/>
      <c r="B3155" s="6"/>
      <c r="C3155" s="7"/>
      <c r="D3155" s="8"/>
      <c r="E3155" s="9"/>
      <c r="F3155" s="9"/>
      <c r="G3155" s="6"/>
      <c r="H3155" s="14"/>
      <c r="I3155" s="9"/>
      <c r="J3155" s="10"/>
    </row>
    <row r="3156">
      <c r="A3156" s="6"/>
      <c r="B3156" s="6"/>
      <c r="C3156" s="7"/>
      <c r="D3156" s="8"/>
      <c r="E3156" s="9"/>
      <c r="F3156" s="9"/>
      <c r="G3156" s="6"/>
      <c r="H3156" s="14"/>
      <c r="I3156" s="9"/>
      <c r="J3156" s="10"/>
    </row>
    <row r="3157">
      <c r="A3157" s="6"/>
      <c r="B3157" s="6"/>
      <c r="C3157" s="7"/>
      <c r="D3157" s="8"/>
      <c r="E3157" s="9"/>
      <c r="F3157" s="9"/>
      <c r="G3157" s="6"/>
      <c r="H3157" s="14"/>
      <c r="I3157" s="9"/>
      <c r="J3157" s="10"/>
    </row>
    <row r="3158">
      <c r="A3158" s="6"/>
      <c r="B3158" s="6"/>
      <c r="C3158" s="7"/>
      <c r="D3158" s="8"/>
      <c r="E3158" s="9"/>
      <c r="F3158" s="9"/>
      <c r="G3158" s="6"/>
      <c r="H3158" s="14"/>
      <c r="I3158" s="9"/>
      <c r="J3158" s="10"/>
    </row>
    <row r="3159">
      <c r="A3159" s="6"/>
      <c r="B3159" s="6"/>
      <c r="C3159" s="7"/>
      <c r="D3159" s="8"/>
      <c r="E3159" s="9"/>
      <c r="F3159" s="9"/>
      <c r="G3159" s="6"/>
      <c r="H3159" s="14"/>
      <c r="I3159" s="9"/>
      <c r="J3159" s="10"/>
    </row>
    <row r="3160">
      <c r="A3160" s="6"/>
      <c r="B3160" s="6"/>
      <c r="C3160" s="7"/>
      <c r="D3160" s="8"/>
      <c r="E3160" s="9"/>
      <c r="F3160" s="9"/>
      <c r="G3160" s="6"/>
      <c r="H3160" s="14"/>
      <c r="I3160" s="9"/>
      <c r="J3160" s="10"/>
    </row>
    <row r="3161">
      <c r="A3161" s="6"/>
      <c r="B3161" s="6"/>
      <c r="C3161" s="7"/>
      <c r="D3161" s="8"/>
      <c r="E3161" s="9"/>
      <c r="F3161" s="9"/>
      <c r="G3161" s="6"/>
      <c r="H3161" s="14"/>
      <c r="I3161" s="9"/>
      <c r="J3161" s="10"/>
    </row>
    <row r="3162">
      <c r="A3162" s="6"/>
      <c r="B3162" s="6"/>
      <c r="C3162" s="7"/>
      <c r="D3162" s="8"/>
      <c r="E3162" s="9"/>
      <c r="F3162" s="9"/>
      <c r="G3162" s="6"/>
      <c r="H3162" s="14"/>
      <c r="I3162" s="9"/>
      <c r="J3162" s="10"/>
    </row>
    <row r="3163">
      <c r="A3163" s="6"/>
      <c r="B3163" s="6"/>
      <c r="C3163" s="7"/>
      <c r="D3163" s="8"/>
      <c r="E3163" s="9"/>
      <c r="F3163" s="9"/>
      <c r="G3163" s="6"/>
      <c r="H3163" s="14"/>
      <c r="I3163" s="9"/>
      <c r="J3163" s="10"/>
    </row>
    <row r="3164">
      <c r="A3164" s="6"/>
      <c r="B3164" s="6"/>
      <c r="C3164" s="7"/>
      <c r="D3164" s="8"/>
      <c r="E3164" s="9"/>
      <c r="F3164" s="9"/>
      <c r="G3164" s="6"/>
      <c r="H3164" s="14"/>
      <c r="I3164" s="9"/>
      <c r="J3164" s="10"/>
    </row>
    <row r="3165">
      <c r="A3165" s="6"/>
      <c r="B3165" s="6"/>
      <c r="C3165" s="7"/>
      <c r="D3165" s="8"/>
      <c r="E3165" s="9"/>
      <c r="F3165" s="9"/>
      <c r="G3165" s="6"/>
      <c r="H3165" s="14"/>
      <c r="I3165" s="9"/>
      <c r="J3165" s="10"/>
    </row>
    <row r="3166">
      <c r="A3166" s="6"/>
      <c r="B3166" s="6"/>
      <c r="C3166" s="7"/>
      <c r="D3166" s="8"/>
      <c r="E3166" s="9"/>
      <c r="F3166" s="9"/>
      <c r="G3166" s="6"/>
      <c r="H3166" s="14"/>
      <c r="I3166" s="9"/>
      <c r="J3166" s="10"/>
    </row>
    <row r="3167">
      <c r="A3167" s="6"/>
      <c r="B3167" s="6"/>
      <c r="C3167" s="7"/>
      <c r="D3167" s="8"/>
      <c r="E3167" s="9"/>
      <c r="F3167" s="9"/>
      <c r="G3167" s="6"/>
      <c r="H3167" s="14"/>
      <c r="I3167" s="9"/>
      <c r="J3167" s="10"/>
    </row>
    <row r="3168">
      <c r="A3168" s="6"/>
      <c r="B3168" s="6"/>
      <c r="C3168" s="7"/>
      <c r="D3168" s="8"/>
      <c r="E3168" s="9"/>
      <c r="F3168" s="9"/>
      <c r="G3168" s="6"/>
      <c r="H3168" s="14"/>
      <c r="I3168" s="9"/>
      <c r="J3168" s="10"/>
    </row>
    <row r="3169">
      <c r="A3169" s="6"/>
      <c r="B3169" s="6"/>
      <c r="C3169" s="7"/>
      <c r="D3169" s="8"/>
      <c r="E3169" s="9"/>
      <c r="F3169" s="9"/>
      <c r="G3169" s="6"/>
      <c r="H3169" s="14"/>
      <c r="I3169" s="9"/>
      <c r="J3169" s="10"/>
    </row>
    <row r="3170">
      <c r="A3170" s="6"/>
      <c r="B3170" s="6"/>
      <c r="C3170" s="7"/>
      <c r="D3170" s="8"/>
      <c r="E3170" s="9"/>
      <c r="F3170" s="9"/>
      <c r="G3170" s="6"/>
      <c r="H3170" s="14"/>
      <c r="I3170" s="9"/>
      <c r="J3170" s="10"/>
    </row>
    <row r="3171">
      <c r="A3171" s="6"/>
      <c r="B3171" s="6"/>
      <c r="C3171" s="7"/>
      <c r="D3171" s="8"/>
      <c r="E3171" s="9"/>
      <c r="F3171" s="9"/>
      <c r="G3171" s="6"/>
      <c r="H3171" s="14"/>
      <c r="I3171" s="9"/>
      <c r="J3171" s="10"/>
    </row>
    <row r="3172">
      <c r="A3172" s="6"/>
      <c r="B3172" s="6"/>
      <c r="C3172" s="7"/>
      <c r="D3172" s="8"/>
      <c r="E3172" s="9"/>
      <c r="F3172" s="9"/>
      <c r="G3172" s="6"/>
      <c r="H3172" s="14"/>
      <c r="I3172" s="9"/>
      <c r="J3172" s="10"/>
    </row>
    <row r="3173">
      <c r="A3173" s="6"/>
      <c r="B3173" s="6"/>
      <c r="C3173" s="7"/>
      <c r="D3173" s="8"/>
      <c r="E3173" s="9"/>
      <c r="F3173" s="9"/>
      <c r="G3173" s="6"/>
      <c r="H3173" s="14"/>
      <c r="I3173" s="9"/>
      <c r="J3173" s="10"/>
    </row>
    <row r="3174">
      <c r="A3174" s="6"/>
      <c r="B3174" s="6"/>
      <c r="C3174" s="7"/>
      <c r="D3174" s="8"/>
      <c r="E3174" s="9"/>
      <c r="F3174" s="9"/>
      <c r="G3174" s="6"/>
      <c r="H3174" s="14"/>
      <c r="I3174" s="9"/>
      <c r="J3174" s="10"/>
    </row>
    <row r="3175">
      <c r="A3175" s="6"/>
      <c r="B3175" s="6"/>
      <c r="C3175" s="7"/>
      <c r="D3175" s="8"/>
      <c r="E3175" s="9"/>
      <c r="F3175" s="9"/>
      <c r="G3175" s="6"/>
      <c r="H3175" s="14"/>
      <c r="I3175" s="9"/>
      <c r="J3175" s="10"/>
    </row>
    <row r="3176">
      <c r="A3176" s="6"/>
      <c r="B3176" s="6"/>
      <c r="C3176" s="7"/>
      <c r="D3176" s="8"/>
      <c r="E3176" s="9"/>
      <c r="F3176" s="9"/>
      <c r="G3176" s="6"/>
      <c r="H3176" s="14"/>
      <c r="I3176" s="9"/>
      <c r="J3176" s="10"/>
    </row>
    <row r="3177">
      <c r="A3177" s="6"/>
      <c r="B3177" s="6"/>
      <c r="C3177" s="7"/>
      <c r="D3177" s="8"/>
      <c r="E3177" s="9"/>
      <c r="F3177" s="9"/>
      <c r="G3177" s="6"/>
      <c r="H3177" s="14"/>
      <c r="I3177" s="9"/>
      <c r="J3177" s="10"/>
    </row>
    <row r="3178">
      <c r="A3178" s="6"/>
      <c r="B3178" s="6"/>
      <c r="C3178" s="7"/>
      <c r="D3178" s="8"/>
      <c r="E3178" s="9"/>
      <c r="F3178" s="9"/>
      <c r="G3178" s="6"/>
      <c r="H3178" s="14"/>
      <c r="I3178" s="9"/>
      <c r="J3178" s="10"/>
    </row>
    <row r="3179">
      <c r="A3179" s="6"/>
      <c r="B3179" s="6"/>
      <c r="C3179" s="7"/>
      <c r="D3179" s="8"/>
      <c r="E3179" s="9"/>
      <c r="F3179" s="9"/>
      <c r="G3179" s="6"/>
      <c r="H3179" s="14"/>
      <c r="I3179" s="9"/>
      <c r="J3179" s="10"/>
    </row>
    <row r="3180">
      <c r="A3180" s="6"/>
      <c r="B3180" s="6"/>
      <c r="C3180" s="7"/>
      <c r="D3180" s="8"/>
      <c r="E3180" s="9"/>
      <c r="F3180" s="9"/>
      <c r="G3180" s="6"/>
      <c r="H3180" s="14"/>
      <c r="I3180" s="9"/>
      <c r="J3180" s="10"/>
    </row>
    <row r="3181">
      <c r="A3181" s="6"/>
      <c r="B3181" s="6"/>
      <c r="C3181" s="7"/>
      <c r="D3181" s="8"/>
      <c r="E3181" s="9"/>
      <c r="F3181" s="9"/>
      <c r="G3181" s="6"/>
      <c r="H3181" s="14"/>
      <c r="I3181" s="9"/>
      <c r="J3181" s="10"/>
    </row>
    <row r="3182">
      <c r="A3182" s="6"/>
      <c r="B3182" s="6"/>
      <c r="C3182" s="7"/>
      <c r="D3182" s="8"/>
      <c r="E3182" s="9"/>
      <c r="F3182" s="9"/>
      <c r="G3182" s="6"/>
      <c r="H3182" s="14"/>
      <c r="I3182" s="9"/>
      <c r="J3182" s="10"/>
    </row>
    <row r="3183">
      <c r="A3183" s="6"/>
      <c r="B3183" s="6"/>
      <c r="C3183" s="7"/>
      <c r="D3183" s="8"/>
      <c r="E3183" s="9"/>
      <c r="F3183" s="9"/>
      <c r="G3183" s="6"/>
      <c r="H3183" s="14"/>
      <c r="I3183" s="9"/>
      <c r="J3183" s="10"/>
    </row>
    <row r="3184">
      <c r="A3184" s="6"/>
      <c r="B3184" s="6"/>
      <c r="C3184" s="7"/>
      <c r="D3184" s="8"/>
      <c r="E3184" s="9"/>
      <c r="F3184" s="9"/>
      <c r="G3184" s="6"/>
      <c r="H3184" s="14"/>
      <c r="I3184" s="9"/>
      <c r="J3184" s="10"/>
    </row>
    <row r="3185">
      <c r="A3185" s="6"/>
      <c r="B3185" s="6"/>
      <c r="C3185" s="7"/>
      <c r="D3185" s="8"/>
      <c r="E3185" s="9"/>
      <c r="F3185" s="9"/>
      <c r="G3185" s="6"/>
      <c r="H3185" s="14"/>
      <c r="I3185" s="9"/>
      <c r="J3185" s="10"/>
    </row>
    <row r="3186">
      <c r="A3186" s="6"/>
      <c r="B3186" s="6"/>
      <c r="C3186" s="7"/>
      <c r="D3186" s="8"/>
      <c r="E3186" s="9"/>
      <c r="F3186" s="9"/>
      <c r="G3186" s="6"/>
      <c r="H3186" s="14"/>
      <c r="I3186" s="9"/>
      <c r="J3186" s="10"/>
    </row>
    <row r="3187">
      <c r="A3187" s="6"/>
      <c r="B3187" s="6"/>
      <c r="C3187" s="7"/>
      <c r="D3187" s="8"/>
      <c r="E3187" s="9"/>
      <c r="F3187" s="9"/>
      <c r="G3187" s="6"/>
      <c r="H3187" s="14"/>
      <c r="I3187" s="9"/>
      <c r="J3187" s="10"/>
    </row>
    <row r="3188">
      <c r="A3188" s="6"/>
      <c r="B3188" s="6"/>
      <c r="C3188" s="7"/>
      <c r="D3188" s="8"/>
      <c r="E3188" s="9"/>
      <c r="F3188" s="9"/>
      <c r="G3188" s="6"/>
      <c r="H3188" s="14"/>
      <c r="I3188" s="9"/>
      <c r="J3188" s="10"/>
    </row>
    <row r="3189">
      <c r="A3189" s="6"/>
      <c r="B3189" s="6"/>
      <c r="C3189" s="7"/>
      <c r="D3189" s="8"/>
      <c r="E3189" s="9"/>
      <c r="F3189" s="9"/>
      <c r="G3189" s="6"/>
      <c r="H3189" s="14"/>
      <c r="I3189" s="9"/>
      <c r="J3189" s="10"/>
    </row>
    <row r="3190">
      <c r="A3190" s="6"/>
      <c r="B3190" s="6"/>
      <c r="C3190" s="7"/>
      <c r="D3190" s="8"/>
      <c r="E3190" s="9"/>
      <c r="F3190" s="9"/>
      <c r="G3190" s="6"/>
      <c r="H3190" s="14"/>
      <c r="I3190" s="9"/>
      <c r="J3190" s="10"/>
    </row>
    <row r="3191">
      <c r="A3191" s="6"/>
      <c r="B3191" s="6"/>
      <c r="C3191" s="7"/>
      <c r="D3191" s="8"/>
      <c r="E3191" s="9"/>
      <c r="F3191" s="9"/>
      <c r="G3191" s="6"/>
      <c r="H3191" s="14"/>
      <c r="I3191" s="9"/>
      <c r="J3191" s="10"/>
    </row>
    <row r="3192">
      <c r="A3192" s="6"/>
      <c r="B3192" s="6"/>
      <c r="C3192" s="7"/>
      <c r="D3192" s="8"/>
      <c r="E3192" s="9"/>
      <c r="F3192" s="9"/>
      <c r="G3192" s="6"/>
      <c r="H3192" s="14"/>
      <c r="I3192" s="9"/>
      <c r="J3192" s="10"/>
    </row>
    <row r="3193">
      <c r="A3193" s="6"/>
      <c r="B3193" s="6"/>
      <c r="C3193" s="7"/>
      <c r="D3193" s="8"/>
      <c r="E3193" s="9"/>
      <c r="F3193" s="9"/>
      <c r="G3193" s="6"/>
      <c r="H3193" s="14"/>
      <c r="I3193" s="9"/>
      <c r="J3193" s="10"/>
    </row>
    <row r="3194">
      <c r="A3194" s="6"/>
      <c r="B3194" s="6"/>
      <c r="C3194" s="7"/>
      <c r="D3194" s="8"/>
      <c r="E3194" s="9"/>
      <c r="F3194" s="9"/>
      <c r="G3194" s="6"/>
      <c r="H3194" s="14"/>
      <c r="I3194" s="9"/>
      <c r="J3194" s="10"/>
    </row>
    <row r="3195">
      <c r="A3195" s="6"/>
      <c r="B3195" s="6"/>
      <c r="C3195" s="7"/>
      <c r="D3195" s="8"/>
      <c r="E3195" s="9"/>
      <c r="F3195" s="9"/>
      <c r="G3195" s="6"/>
      <c r="H3195" s="14"/>
      <c r="I3195" s="9"/>
      <c r="J3195" s="10"/>
    </row>
    <row r="3196">
      <c r="A3196" s="6"/>
      <c r="B3196" s="6"/>
      <c r="C3196" s="7"/>
      <c r="D3196" s="8"/>
      <c r="E3196" s="9"/>
      <c r="F3196" s="9"/>
      <c r="G3196" s="6"/>
      <c r="H3196" s="14"/>
      <c r="I3196" s="9"/>
      <c r="J3196" s="10"/>
    </row>
    <row r="3197">
      <c r="A3197" s="6"/>
      <c r="B3197" s="6"/>
      <c r="C3197" s="7"/>
      <c r="D3197" s="8"/>
      <c r="E3197" s="9"/>
      <c r="F3197" s="9"/>
      <c r="G3197" s="6"/>
      <c r="H3197" s="14"/>
      <c r="I3197" s="9"/>
      <c r="J3197" s="10"/>
    </row>
    <row r="3198">
      <c r="A3198" s="6"/>
      <c r="B3198" s="6"/>
      <c r="C3198" s="7"/>
      <c r="D3198" s="8"/>
      <c r="E3198" s="9"/>
      <c r="F3198" s="9"/>
      <c r="G3198" s="6"/>
      <c r="H3198" s="14"/>
      <c r="I3198" s="9"/>
      <c r="J3198" s="10"/>
    </row>
    <row r="3199">
      <c r="A3199" s="6"/>
      <c r="B3199" s="6"/>
      <c r="C3199" s="7"/>
      <c r="D3199" s="8"/>
      <c r="E3199" s="9"/>
      <c r="F3199" s="9"/>
      <c r="G3199" s="6"/>
      <c r="H3199" s="14"/>
      <c r="I3199" s="9"/>
      <c r="J3199" s="10"/>
    </row>
    <row r="3200">
      <c r="A3200" s="6"/>
      <c r="B3200" s="6"/>
      <c r="C3200" s="7"/>
      <c r="D3200" s="8"/>
      <c r="E3200" s="9"/>
      <c r="F3200" s="9"/>
      <c r="G3200" s="6"/>
      <c r="H3200" s="14"/>
      <c r="I3200" s="9"/>
      <c r="J3200" s="10"/>
    </row>
    <row r="3201">
      <c r="A3201" s="6"/>
      <c r="B3201" s="6"/>
      <c r="C3201" s="7"/>
      <c r="D3201" s="8"/>
      <c r="E3201" s="9"/>
      <c r="F3201" s="9"/>
      <c r="G3201" s="6"/>
      <c r="H3201" s="14"/>
      <c r="I3201" s="9"/>
      <c r="J3201" s="10"/>
    </row>
    <row r="3202">
      <c r="A3202" s="6"/>
      <c r="B3202" s="6"/>
      <c r="C3202" s="7"/>
      <c r="D3202" s="8"/>
      <c r="E3202" s="9"/>
      <c r="F3202" s="9"/>
      <c r="G3202" s="6"/>
      <c r="H3202" s="14"/>
      <c r="I3202" s="9"/>
      <c r="J3202" s="10"/>
    </row>
    <row r="3203">
      <c r="A3203" s="6"/>
      <c r="B3203" s="6"/>
      <c r="C3203" s="7"/>
      <c r="D3203" s="8"/>
      <c r="E3203" s="9"/>
      <c r="F3203" s="9"/>
      <c r="G3203" s="6"/>
      <c r="H3203" s="14"/>
      <c r="I3203" s="9"/>
      <c r="J3203" s="10"/>
    </row>
    <row r="3204">
      <c r="A3204" s="6"/>
      <c r="B3204" s="6"/>
      <c r="C3204" s="7"/>
      <c r="D3204" s="8"/>
      <c r="E3204" s="9"/>
      <c r="F3204" s="9"/>
      <c r="G3204" s="6"/>
      <c r="H3204" s="14"/>
      <c r="I3204" s="9"/>
      <c r="J3204" s="10"/>
    </row>
    <row r="3205">
      <c r="A3205" s="6"/>
      <c r="B3205" s="6"/>
      <c r="C3205" s="7"/>
      <c r="D3205" s="8"/>
      <c r="E3205" s="9"/>
      <c r="F3205" s="9"/>
      <c r="G3205" s="6"/>
      <c r="H3205" s="14"/>
      <c r="I3205" s="9"/>
      <c r="J3205" s="10"/>
    </row>
    <row r="3206">
      <c r="A3206" s="6"/>
      <c r="B3206" s="6"/>
      <c r="C3206" s="7"/>
      <c r="D3206" s="8"/>
      <c r="E3206" s="9"/>
      <c r="F3206" s="9"/>
      <c r="G3206" s="6"/>
      <c r="H3206" s="14"/>
      <c r="I3206" s="9"/>
      <c r="J3206" s="10"/>
    </row>
    <row r="3207">
      <c r="A3207" s="6"/>
      <c r="B3207" s="6"/>
      <c r="C3207" s="7"/>
      <c r="D3207" s="8"/>
      <c r="E3207" s="9"/>
      <c r="F3207" s="9"/>
      <c r="G3207" s="6"/>
      <c r="H3207" s="14"/>
      <c r="I3207" s="9"/>
      <c r="J3207" s="10"/>
    </row>
    <row r="3208">
      <c r="A3208" s="6"/>
      <c r="B3208" s="6"/>
      <c r="C3208" s="7"/>
      <c r="D3208" s="8"/>
      <c r="E3208" s="9"/>
      <c r="F3208" s="9"/>
      <c r="G3208" s="6"/>
      <c r="H3208" s="14"/>
      <c r="I3208" s="9"/>
      <c r="J3208" s="10"/>
    </row>
    <row r="3209">
      <c r="A3209" s="6"/>
      <c r="B3209" s="6"/>
      <c r="C3209" s="7"/>
      <c r="D3209" s="8"/>
      <c r="E3209" s="9"/>
      <c r="F3209" s="9"/>
      <c r="G3209" s="6"/>
      <c r="H3209" s="14"/>
      <c r="I3209" s="9"/>
      <c r="J3209" s="10"/>
    </row>
    <row r="3210">
      <c r="A3210" s="6"/>
      <c r="B3210" s="6"/>
      <c r="C3210" s="7"/>
      <c r="D3210" s="8"/>
      <c r="E3210" s="9"/>
      <c r="F3210" s="9"/>
      <c r="G3210" s="6"/>
      <c r="H3210" s="14"/>
      <c r="I3210" s="9"/>
      <c r="J3210" s="10"/>
    </row>
    <row r="3211">
      <c r="A3211" s="6"/>
      <c r="B3211" s="6"/>
      <c r="C3211" s="7"/>
      <c r="D3211" s="8"/>
      <c r="E3211" s="9"/>
      <c r="F3211" s="9"/>
      <c r="G3211" s="6"/>
      <c r="H3211" s="14"/>
      <c r="I3211" s="9"/>
      <c r="J3211" s="10"/>
    </row>
    <row r="3212">
      <c r="A3212" s="6"/>
      <c r="B3212" s="6"/>
      <c r="C3212" s="7"/>
      <c r="D3212" s="8"/>
      <c r="E3212" s="9"/>
      <c r="F3212" s="9"/>
      <c r="G3212" s="6"/>
      <c r="H3212" s="14"/>
      <c r="I3212" s="9"/>
      <c r="J3212" s="10"/>
    </row>
    <row r="3213">
      <c r="A3213" s="6"/>
      <c r="B3213" s="6"/>
      <c r="C3213" s="7"/>
      <c r="D3213" s="8"/>
      <c r="E3213" s="9"/>
      <c r="F3213" s="9"/>
      <c r="G3213" s="6"/>
      <c r="H3213" s="14"/>
      <c r="I3213" s="9"/>
      <c r="J3213" s="10"/>
    </row>
    <row r="3214">
      <c r="A3214" s="6"/>
      <c r="B3214" s="6"/>
      <c r="C3214" s="7"/>
      <c r="D3214" s="8"/>
      <c r="E3214" s="9"/>
      <c r="F3214" s="9"/>
      <c r="G3214" s="6"/>
      <c r="H3214" s="14"/>
      <c r="I3214" s="9"/>
      <c r="J3214" s="10"/>
    </row>
    <row r="3215">
      <c r="A3215" s="6"/>
      <c r="B3215" s="6"/>
      <c r="C3215" s="7"/>
      <c r="D3215" s="8"/>
      <c r="E3215" s="9"/>
      <c r="F3215" s="9"/>
      <c r="G3215" s="6"/>
      <c r="H3215" s="14"/>
      <c r="I3215" s="9"/>
      <c r="J3215" s="10"/>
    </row>
    <row r="3216">
      <c r="A3216" s="6"/>
      <c r="B3216" s="6"/>
      <c r="C3216" s="7"/>
      <c r="D3216" s="8"/>
      <c r="E3216" s="9"/>
      <c r="F3216" s="9"/>
      <c r="G3216" s="6"/>
      <c r="H3216" s="14"/>
      <c r="I3216" s="9"/>
      <c r="J3216" s="10"/>
    </row>
    <row r="3217">
      <c r="A3217" s="6"/>
      <c r="B3217" s="6"/>
      <c r="C3217" s="7"/>
      <c r="D3217" s="8"/>
      <c r="E3217" s="9"/>
      <c r="F3217" s="9"/>
      <c r="G3217" s="6"/>
      <c r="H3217" s="14"/>
      <c r="I3217" s="9"/>
      <c r="J3217" s="10"/>
    </row>
    <row r="3218">
      <c r="A3218" s="6"/>
      <c r="B3218" s="6"/>
      <c r="C3218" s="7"/>
      <c r="D3218" s="8"/>
      <c r="E3218" s="9"/>
      <c r="F3218" s="9"/>
      <c r="G3218" s="6"/>
      <c r="H3218" s="14"/>
      <c r="I3218" s="9"/>
      <c r="J3218" s="10"/>
    </row>
    <row r="3219">
      <c r="A3219" s="6"/>
      <c r="B3219" s="6"/>
      <c r="C3219" s="7"/>
      <c r="D3219" s="8"/>
      <c r="E3219" s="9"/>
      <c r="F3219" s="9"/>
      <c r="G3219" s="6"/>
      <c r="H3219" s="14"/>
      <c r="I3219" s="9"/>
      <c r="J3219" s="10"/>
    </row>
    <row r="3220">
      <c r="A3220" s="6"/>
      <c r="B3220" s="6"/>
      <c r="C3220" s="7"/>
      <c r="D3220" s="8"/>
      <c r="E3220" s="9"/>
      <c r="F3220" s="9"/>
      <c r="G3220" s="6"/>
      <c r="H3220" s="14"/>
      <c r="I3220" s="9"/>
      <c r="J3220" s="10"/>
    </row>
    <row r="3221">
      <c r="A3221" s="6"/>
      <c r="B3221" s="6"/>
      <c r="C3221" s="7"/>
      <c r="D3221" s="8"/>
      <c r="E3221" s="9"/>
      <c r="F3221" s="9"/>
      <c r="G3221" s="6"/>
      <c r="H3221" s="14"/>
      <c r="I3221" s="9"/>
      <c r="J3221" s="10"/>
    </row>
    <row r="3222">
      <c r="A3222" s="6"/>
      <c r="B3222" s="6"/>
      <c r="C3222" s="7"/>
      <c r="D3222" s="8"/>
      <c r="E3222" s="9"/>
      <c r="F3222" s="9"/>
      <c r="G3222" s="6"/>
      <c r="H3222" s="14"/>
      <c r="I3222" s="9"/>
      <c r="J3222" s="10"/>
    </row>
    <row r="3223">
      <c r="A3223" s="6"/>
      <c r="B3223" s="6"/>
      <c r="C3223" s="7"/>
      <c r="D3223" s="8"/>
      <c r="E3223" s="9"/>
      <c r="F3223" s="9"/>
      <c r="G3223" s="6"/>
      <c r="H3223" s="14"/>
      <c r="I3223" s="9"/>
      <c r="J3223" s="10"/>
    </row>
    <row r="3224">
      <c r="A3224" s="6"/>
      <c r="B3224" s="6"/>
      <c r="C3224" s="7"/>
      <c r="D3224" s="8"/>
      <c r="E3224" s="9"/>
      <c r="F3224" s="9"/>
      <c r="G3224" s="6"/>
      <c r="H3224" s="14"/>
      <c r="I3224" s="9"/>
      <c r="J3224" s="10"/>
    </row>
    <row r="3225">
      <c r="A3225" s="6"/>
      <c r="B3225" s="6"/>
      <c r="C3225" s="7"/>
      <c r="D3225" s="8"/>
      <c r="E3225" s="9"/>
      <c r="F3225" s="9"/>
      <c r="G3225" s="6"/>
      <c r="H3225" s="14"/>
      <c r="I3225" s="9"/>
      <c r="J3225" s="10"/>
    </row>
    <row r="3226">
      <c r="A3226" s="6"/>
      <c r="B3226" s="6"/>
      <c r="C3226" s="7"/>
      <c r="D3226" s="8"/>
      <c r="E3226" s="9"/>
      <c r="F3226" s="9"/>
      <c r="G3226" s="6"/>
      <c r="H3226" s="14"/>
      <c r="I3226" s="9"/>
      <c r="J3226" s="10"/>
    </row>
    <row r="3227">
      <c r="A3227" s="6"/>
      <c r="B3227" s="6"/>
      <c r="C3227" s="7"/>
      <c r="D3227" s="8"/>
      <c r="E3227" s="9"/>
      <c r="F3227" s="9"/>
      <c r="G3227" s="6"/>
      <c r="H3227" s="14"/>
      <c r="I3227" s="9"/>
      <c r="J3227" s="10"/>
    </row>
    <row r="3228">
      <c r="A3228" s="6"/>
      <c r="B3228" s="6"/>
      <c r="C3228" s="7"/>
      <c r="D3228" s="8"/>
      <c r="E3228" s="9"/>
      <c r="F3228" s="9"/>
      <c r="G3228" s="6"/>
      <c r="H3228" s="14"/>
      <c r="I3228" s="9"/>
      <c r="J3228" s="10"/>
    </row>
    <row r="3229">
      <c r="A3229" s="6"/>
      <c r="B3229" s="6"/>
      <c r="C3229" s="7"/>
      <c r="D3229" s="8"/>
      <c r="E3229" s="9"/>
      <c r="F3229" s="9"/>
      <c r="G3229" s="6"/>
      <c r="H3229" s="14"/>
      <c r="I3229" s="9"/>
      <c r="J3229" s="10"/>
    </row>
    <row r="3230">
      <c r="A3230" s="6"/>
      <c r="B3230" s="6"/>
      <c r="C3230" s="7"/>
      <c r="D3230" s="8"/>
      <c r="E3230" s="9"/>
      <c r="F3230" s="9"/>
      <c r="G3230" s="6"/>
      <c r="H3230" s="14"/>
      <c r="I3230" s="9"/>
      <c r="J3230" s="10"/>
    </row>
    <row r="3231">
      <c r="A3231" s="6"/>
      <c r="B3231" s="6"/>
      <c r="C3231" s="7"/>
      <c r="D3231" s="8"/>
      <c r="E3231" s="9"/>
      <c r="F3231" s="9"/>
      <c r="G3231" s="6"/>
      <c r="H3231" s="14"/>
      <c r="I3231" s="9"/>
      <c r="J3231" s="10"/>
    </row>
    <row r="3232">
      <c r="A3232" s="6"/>
      <c r="B3232" s="6"/>
      <c r="C3232" s="7"/>
      <c r="D3232" s="8"/>
      <c r="E3232" s="9"/>
      <c r="F3232" s="9"/>
      <c r="G3232" s="6"/>
      <c r="H3232" s="14"/>
      <c r="I3232" s="9"/>
      <c r="J3232" s="10"/>
    </row>
    <row r="3233">
      <c r="A3233" s="6"/>
      <c r="B3233" s="6"/>
      <c r="C3233" s="7"/>
      <c r="D3233" s="8"/>
      <c r="E3233" s="9"/>
      <c r="F3233" s="9"/>
      <c r="G3233" s="6"/>
      <c r="H3233" s="14"/>
      <c r="I3233" s="9"/>
      <c r="J3233" s="10"/>
    </row>
    <row r="3234">
      <c r="A3234" s="6"/>
      <c r="B3234" s="6"/>
      <c r="C3234" s="7"/>
      <c r="D3234" s="8"/>
      <c r="E3234" s="9"/>
      <c r="F3234" s="9"/>
      <c r="G3234" s="6"/>
      <c r="H3234" s="14"/>
      <c r="I3234" s="9"/>
      <c r="J3234" s="10"/>
    </row>
    <row r="3235">
      <c r="A3235" s="6"/>
      <c r="B3235" s="6"/>
      <c r="C3235" s="7"/>
      <c r="D3235" s="8"/>
      <c r="E3235" s="9"/>
      <c r="F3235" s="9"/>
      <c r="G3235" s="6"/>
      <c r="H3235" s="14"/>
      <c r="I3235" s="9"/>
      <c r="J3235" s="10"/>
    </row>
    <row r="3236">
      <c r="A3236" s="6"/>
      <c r="B3236" s="6"/>
      <c r="C3236" s="7"/>
      <c r="D3236" s="8"/>
      <c r="E3236" s="9"/>
      <c r="F3236" s="9"/>
      <c r="G3236" s="6"/>
      <c r="H3236" s="14"/>
      <c r="I3236" s="9"/>
      <c r="J3236" s="10"/>
    </row>
    <row r="3237">
      <c r="A3237" s="6"/>
      <c r="B3237" s="6"/>
      <c r="C3237" s="7"/>
      <c r="D3237" s="8"/>
      <c r="E3237" s="9"/>
      <c r="F3237" s="9"/>
      <c r="G3237" s="6"/>
      <c r="H3237" s="14"/>
      <c r="I3237" s="9"/>
      <c r="J3237" s="10"/>
    </row>
    <row r="3238">
      <c r="A3238" s="6"/>
      <c r="B3238" s="6"/>
      <c r="C3238" s="7"/>
      <c r="D3238" s="8"/>
      <c r="E3238" s="9"/>
      <c r="F3238" s="9"/>
      <c r="G3238" s="6"/>
      <c r="H3238" s="14"/>
      <c r="I3238" s="9"/>
      <c r="J3238" s="10"/>
    </row>
    <row r="3239">
      <c r="A3239" s="6"/>
      <c r="B3239" s="6"/>
      <c r="C3239" s="7"/>
      <c r="D3239" s="8"/>
      <c r="E3239" s="9"/>
      <c r="F3239" s="9"/>
      <c r="G3239" s="6"/>
      <c r="H3239" s="14"/>
      <c r="I3239" s="9"/>
      <c r="J3239" s="10"/>
    </row>
    <row r="3240">
      <c r="A3240" s="6"/>
      <c r="B3240" s="6"/>
      <c r="C3240" s="7"/>
      <c r="D3240" s="8"/>
      <c r="E3240" s="9"/>
      <c r="F3240" s="9"/>
      <c r="G3240" s="6"/>
      <c r="H3240" s="14"/>
      <c r="I3240" s="9"/>
      <c r="J3240" s="10"/>
    </row>
    <row r="3241">
      <c r="A3241" s="6"/>
      <c r="B3241" s="6"/>
      <c r="C3241" s="7"/>
      <c r="D3241" s="8"/>
      <c r="E3241" s="9"/>
      <c r="F3241" s="9"/>
      <c r="G3241" s="6"/>
      <c r="H3241" s="14"/>
      <c r="I3241" s="9"/>
      <c r="J3241" s="10"/>
    </row>
    <row r="3242">
      <c r="A3242" s="6"/>
      <c r="B3242" s="6"/>
      <c r="C3242" s="7"/>
      <c r="D3242" s="8"/>
      <c r="E3242" s="9"/>
      <c r="F3242" s="9"/>
      <c r="G3242" s="6"/>
      <c r="H3242" s="14"/>
      <c r="I3242" s="9"/>
      <c r="J3242" s="10"/>
    </row>
    <row r="3243">
      <c r="A3243" s="6"/>
      <c r="B3243" s="6"/>
      <c r="C3243" s="7"/>
      <c r="D3243" s="8"/>
      <c r="E3243" s="9"/>
      <c r="F3243" s="9"/>
      <c r="G3243" s="6"/>
      <c r="H3243" s="14"/>
      <c r="I3243" s="9"/>
      <c r="J3243" s="10"/>
    </row>
    <row r="3244">
      <c r="A3244" s="6"/>
      <c r="B3244" s="6"/>
      <c r="C3244" s="7"/>
      <c r="D3244" s="8"/>
      <c r="E3244" s="9"/>
      <c r="F3244" s="9"/>
      <c r="G3244" s="6"/>
      <c r="H3244" s="14"/>
      <c r="I3244" s="9"/>
      <c r="J3244" s="10"/>
    </row>
    <row r="3245">
      <c r="A3245" s="6"/>
      <c r="B3245" s="6"/>
      <c r="C3245" s="7"/>
      <c r="D3245" s="8"/>
      <c r="E3245" s="9"/>
      <c r="F3245" s="9"/>
      <c r="G3245" s="6"/>
      <c r="H3245" s="14"/>
      <c r="I3245" s="9"/>
      <c r="J3245" s="10"/>
    </row>
    <row r="3246">
      <c r="A3246" s="6"/>
      <c r="B3246" s="6"/>
      <c r="C3246" s="7"/>
      <c r="D3246" s="8"/>
      <c r="E3246" s="9"/>
      <c r="F3246" s="9"/>
      <c r="G3246" s="6"/>
      <c r="H3246" s="14"/>
      <c r="I3246" s="9"/>
      <c r="J3246" s="10"/>
    </row>
    <row r="3247">
      <c r="A3247" s="6"/>
      <c r="B3247" s="6"/>
      <c r="C3247" s="7"/>
      <c r="D3247" s="8"/>
      <c r="E3247" s="9"/>
      <c r="F3247" s="9"/>
      <c r="G3247" s="6"/>
      <c r="H3247" s="14"/>
      <c r="I3247" s="9"/>
      <c r="J3247" s="10"/>
    </row>
    <row r="3248">
      <c r="A3248" s="6"/>
      <c r="B3248" s="6"/>
      <c r="C3248" s="7"/>
      <c r="D3248" s="8"/>
      <c r="E3248" s="9"/>
      <c r="F3248" s="9"/>
      <c r="G3248" s="6"/>
      <c r="H3248" s="14"/>
      <c r="I3248" s="9"/>
      <c r="J3248" s="10"/>
    </row>
    <row r="3249">
      <c r="A3249" s="6"/>
      <c r="B3249" s="6"/>
      <c r="C3249" s="7"/>
      <c r="D3249" s="8"/>
      <c r="E3249" s="9"/>
      <c r="F3249" s="9"/>
      <c r="G3249" s="6"/>
      <c r="H3249" s="14"/>
      <c r="I3249" s="9"/>
      <c r="J3249" s="10"/>
    </row>
    <row r="3250">
      <c r="A3250" s="6"/>
      <c r="B3250" s="6"/>
      <c r="C3250" s="7"/>
      <c r="D3250" s="8"/>
      <c r="E3250" s="9"/>
      <c r="F3250" s="9"/>
      <c r="G3250" s="6"/>
      <c r="H3250" s="14"/>
      <c r="I3250" s="9"/>
      <c r="J3250" s="10"/>
    </row>
    <row r="3251">
      <c r="A3251" s="6"/>
      <c r="B3251" s="6"/>
      <c r="C3251" s="7"/>
      <c r="D3251" s="8"/>
      <c r="E3251" s="9"/>
      <c r="F3251" s="9"/>
      <c r="G3251" s="6"/>
      <c r="H3251" s="14"/>
      <c r="I3251" s="9"/>
      <c r="J3251" s="10"/>
    </row>
    <row r="3252">
      <c r="A3252" s="6"/>
      <c r="B3252" s="6"/>
      <c r="C3252" s="7"/>
      <c r="D3252" s="8"/>
      <c r="E3252" s="9"/>
      <c r="F3252" s="9"/>
      <c r="G3252" s="6"/>
      <c r="H3252" s="14"/>
      <c r="I3252" s="9"/>
      <c r="J3252" s="10"/>
    </row>
    <row r="3253">
      <c r="A3253" s="6"/>
      <c r="B3253" s="6"/>
      <c r="C3253" s="7"/>
      <c r="D3253" s="8"/>
      <c r="E3253" s="9"/>
      <c r="F3253" s="9"/>
      <c r="G3253" s="6"/>
      <c r="H3253" s="14"/>
      <c r="I3253" s="9"/>
      <c r="J3253" s="10"/>
    </row>
    <row r="3254">
      <c r="A3254" s="6"/>
      <c r="B3254" s="6"/>
      <c r="C3254" s="7"/>
      <c r="D3254" s="8"/>
      <c r="E3254" s="9"/>
      <c r="F3254" s="9"/>
      <c r="G3254" s="6"/>
      <c r="H3254" s="14"/>
      <c r="I3254" s="9"/>
      <c r="J3254" s="10"/>
    </row>
    <row r="3255">
      <c r="A3255" s="6"/>
      <c r="B3255" s="6"/>
      <c r="C3255" s="7"/>
      <c r="D3255" s="8"/>
      <c r="E3255" s="9"/>
      <c r="F3255" s="9"/>
      <c r="G3255" s="6"/>
      <c r="H3255" s="14"/>
      <c r="I3255" s="9"/>
      <c r="J3255" s="10"/>
    </row>
    <row r="3256">
      <c r="A3256" s="6"/>
      <c r="B3256" s="6"/>
      <c r="C3256" s="7"/>
      <c r="D3256" s="8"/>
      <c r="E3256" s="9"/>
      <c r="F3256" s="9"/>
      <c r="G3256" s="6"/>
      <c r="H3256" s="14"/>
      <c r="I3256" s="9"/>
      <c r="J3256" s="10"/>
    </row>
    <row r="3257">
      <c r="A3257" s="6"/>
      <c r="B3257" s="6"/>
      <c r="C3257" s="7"/>
      <c r="D3257" s="8"/>
      <c r="E3257" s="9"/>
      <c r="F3257" s="9"/>
      <c r="G3257" s="6"/>
      <c r="H3257" s="14"/>
      <c r="I3257" s="9"/>
      <c r="J3257" s="10"/>
    </row>
    <row r="3258">
      <c r="A3258" s="6"/>
      <c r="B3258" s="6"/>
      <c r="C3258" s="7"/>
      <c r="D3258" s="8"/>
      <c r="E3258" s="9"/>
      <c r="F3258" s="9"/>
      <c r="G3258" s="6"/>
      <c r="H3258" s="14"/>
      <c r="I3258" s="9"/>
      <c r="J3258" s="10"/>
    </row>
    <row r="3259">
      <c r="A3259" s="6"/>
      <c r="B3259" s="6"/>
      <c r="C3259" s="7"/>
      <c r="D3259" s="8"/>
      <c r="E3259" s="9"/>
      <c r="F3259" s="9"/>
      <c r="G3259" s="6"/>
      <c r="H3259" s="14"/>
      <c r="I3259" s="9"/>
      <c r="J3259" s="10"/>
    </row>
    <row r="3260">
      <c r="A3260" s="6"/>
      <c r="B3260" s="6"/>
      <c r="C3260" s="7"/>
      <c r="D3260" s="8"/>
      <c r="E3260" s="9"/>
      <c r="F3260" s="9"/>
      <c r="G3260" s="6"/>
      <c r="H3260" s="14"/>
      <c r="I3260" s="9"/>
      <c r="J3260" s="10"/>
    </row>
    <row r="3261">
      <c r="A3261" s="6"/>
      <c r="B3261" s="6"/>
      <c r="C3261" s="7"/>
      <c r="D3261" s="8"/>
      <c r="E3261" s="9"/>
      <c r="F3261" s="9"/>
      <c r="G3261" s="6"/>
      <c r="H3261" s="14"/>
      <c r="I3261" s="9"/>
      <c r="J3261" s="10"/>
    </row>
    <row r="3262">
      <c r="A3262" s="6"/>
      <c r="B3262" s="6"/>
      <c r="C3262" s="7"/>
      <c r="D3262" s="8"/>
      <c r="E3262" s="9"/>
      <c r="F3262" s="9"/>
      <c r="G3262" s="6"/>
      <c r="H3262" s="14"/>
      <c r="I3262" s="9"/>
      <c r="J3262" s="10"/>
    </row>
    <row r="3263">
      <c r="A3263" s="6"/>
      <c r="B3263" s="6"/>
      <c r="C3263" s="7"/>
      <c r="D3263" s="8"/>
      <c r="E3263" s="9"/>
      <c r="F3263" s="9"/>
      <c r="G3263" s="6"/>
      <c r="H3263" s="14"/>
      <c r="I3263" s="9"/>
      <c r="J3263" s="10"/>
    </row>
    <row r="3264">
      <c r="A3264" s="6"/>
      <c r="B3264" s="6"/>
      <c r="C3264" s="7"/>
      <c r="D3264" s="8"/>
      <c r="E3264" s="9"/>
      <c r="F3264" s="9"/>
      <c r="G3264" s="6"/>
      <c r="H3264" s="14"/>
      <c r="I3264" s="9"/>
      <c r="J3264" s="10"/>
    </row>
    <row r="3265">
      <c r="A3265" s="6"/>
      <c r="B3265" s="6"/>
      <c r="C3265" s="7"/>
      <c r="D3265" s="8"/>
      <c r="E3265" s="9"/>
      <c r="F3265" s="9"/>
      <c r="G3265" s="6"/>
      <c r="H3265" s="14"/>
      <c r="I3265" s="9"/>
      <c r="J3265" s="10"/>
    </row>
    <row r="3266">
      <c r="A3266" s="6"/>
      <c r="B3266" s="6"/>
      <c r="C3266" s="7"/>
      <c r="D3266" s="8"/>
      <c r="E3266" s="9"/>
      <c r="F3266" s="9"/>
      <c r="G3266" s="6"/>
      <c r="H3266" s="14"/>
      <c r="I3266" s="9"/>
      <c r="J3266" s="10"/>
    </row>
    <row r="3267">
      <c r="A3267" s="6"/>
      <c r="B3267" s="6"/>
      <c r="C3267" s="7"/>
      <c r="D3267" s="8"/>
      <c r="E3267" s="9"/>
      <c r="F3267" s="9"/>
      <c r="G3267" s="6"/>
      <c r="H3267" s="14"/>
      <c r="I3267" s="9"/>
      <c r="J3267" s="10"/>
    </row>
    <row r="3268">
      <c r="A3268" s="6"/>
      <c r="B3268" s="6"/>
      <c r="C3268" s="7"/>
      <c r="D3268" s="8"/>
      <c r="E3268" s="9"/>
      <c r="F3268" s="9"/>
      <c r="G3268" s="6"/>
      <c r="H3268" s="14"/>
      <c r="I3268" s="9"/>
      <c r="J3268" s="10"/>
    </row>
    <row r="3269">
      <c r="A3269" s="6"/>
      <c r="B3269" s="6"/>
      <c r="C3269" s="7"/>
      <c r="D3269" s="8"/>
      <c r="E3269" s="9"/>
      <c r="F3269" s="9"/>
      <c r="G3269" s="6"/>
      <c r="H3269" s="14"/>
      <c r="I3269" s="9"/>
      <c r="J3269" s="10"/>
    </row>
    <row r="3270">
      <c r="A3270" s="6"/>
      <c r="B3270" s="6"/>
      <c r="C3270" s="7"/>
      <c r="D3270" s="8"/>
      <c r="E3270" s="9"/>
      <c r="F3270" s="9"/>
      <c r="G3270" s="6"/>
      <c r="H3270" s="14"/>
      <c r="I3270" s="9"/>
      <c r="J3270" s="10"/>
    </row>
    <row r="3271">
      <c r="A3271" s="6"/>
      <c r="B3271" s="6"/>
      <c r="C3271" s="7"/>
      <c r="D3271" s="8"/>
      <c r="E3271" s="9"/>
      <c r="F3271" s="9"/>
      <c r="G3271" s="6"/>
      <c r="H3271" s="14"/>
      <c r="I3271" s="9"/>
      <c r="J3271" s="10"/>
    </row>
    <row r="3272">
      <c r="A3272" s="6"/>
      <c r="B3272" s="6"/>
      <c r="C3272" s="7"/>
      <c r="D3272" s="8"/>
      <c r="E3272" s="9"/>
      <c r="F3272" s="9"/>
      <c r="G3272" s="6"/>
      <c r="H3272" s="14"/>
      <c r="I3272" s="9"/>
      <c r="J3272" s="10"/>
    </row>
    <row r="3273">
      <c r="A3273" s="6"/>
      <c r="B3273" s="6"/>
      <c r="C3273" s="7"/>
      <c r="D3273" s="8"/>
      <c r="E3273" s="9"/>
      <c r="F3273" s="9"/>
      <c r="G3273" s="6"/>
      <c r="H3273" s="14"/>
      <c r="I3273" s="9"/>
      <c r="J3273" s="10"/>
    </row>
    <row r="3274">
      <c r="A3274" s="6"/>
      <c r="B3274" s="6"/>
      <c r="C3274" s="7"/>
      <c r="D3274" s="8"/>
      <c r="E3274" s="9"/>
      <c r="F3274" s="9"/>
      <c r="G3274" s="6"/>
      <c r="H3274" s="14"/>
      <c r="I3274" s="9"/>
      <c r="J3274" s="10"/>
    </row>
    <row r="3275">
      <c r="A3275" s="6"/>
      <c r="B3275" s="6"/>
      <c r="C3275" s="7"/>
      <c r="D3275" s="8"/>
      <c r="E3275" s="9"/>
      <c r="F3275" s="9"/>
      <c r="G3275" s="6"/>
      <c r="H3275" s="14"/>
      <c r="I3275" s="9"/>
      <c r="J3275" s="10"/>
    </row>
    <row r="3276">
      <c r="A3276" s="6"/>
      <c r="B3276" s="6"/>
      <c r="C3276" s="7"/>
      <c r="D3276" s="8"/>
      <c r="E3276" s="9"/>
      <c r="F3276" s="9"/>
      <c r="G3276" s="6"/>
      <c r="H3276" s="14"/>
      <c r="I3276" s="9"/>
      <c r="J3276" s="10"/>
    </row>
    <row r="3277">
      <c r="A3277" s="6"/>
      <c r="B3277" s="6"/>
      <c r="C3277" s="7"/>
      <c r="D3277" s="8"/>
      <c r="E3277" s="9"/>
      <c r="F3277" s="9"/>
      <c r="G3277" s="6"/>
      <c r="H3277" s="14"/>
      <c r="I3277" s="9"/>
      <c r="J3277" s="10"/>
    </row>
    <row r="3278">
      <c r="A3278" s="6"/>
      <c r="B3278" s="6"/>
      <c r="C3278" s="7"/>
      <c r="D3278" s="8"/>
      <c r="E3278" s="9"/>
      <c r="F3278" s="9"/>
      <c r="G3278" s="6"/>
      <c r="H3278" s="14"/>
      <c r="I3278" s="9"/>
      <c r="J3278" s="10"/>
    </row>
    <row r="3279">
      <c r="A3279" s="6"/>
      <c r="B3279" s="6"/>
      <c r="C3279" s="7"/>
      <c r="D3279" s="8"/>
      <c r="E3279" s="9"/>
      <c r="F3279" s="9"/>
      <c r="G3279" s="6"/>
      <c r="H3279" s="14"/>
      <c r="I3279" s="9"/>
      <c r="J3279" s="10"/>
    </row>
    <row r="3280">
      <c r="A3280" s="6"/>
      <c r="B3280" s="6"/>
      <c r="C3280" s="7"/>
      <c r="D3280" s="8"/>
      <c r="E3280" s="9"/>
      <c r="F3280" s="9"/>
      <c r="G3280" s="6"/>
      <c r="H3280" s="14"/>
      <c r="I3280" s="9"/>
      <c r="J3280" s="10"/>
    </row>
    <row r="3281">
      <c r="A3281" s="6"/>
      <c r="B3281" s="6"/>
      <c r="C3281" s="7"/>
      <c r="D3281" s="8"/>
      <c r="E3281" s="9"/>
      <c r="F3281" s="9"/>
      <c r="G3281" s="6"/>
      <c r="H3281" s="14"/>
      <c r="I3281" s="9"/>
      <c r="J3281" s="10"/>
    </row>
    <row r="3282">
      <c r="A3282" s="6"/>
      <c r="B3282" s="6"/>
      <c r="C3282" s="7"/>
      <c r="D3282" s="8"/>
      <c r="E3282" s="9"/>
      <c r="F3282" s="9"/>
      <c r="G3282" s="6"/>
      <c r="H3282" s="14"/>
      <c r="I3282" s="9"/>
      <c r="J3282" s="10"/>
    </row>
    <row r="3283">
      <c r="A3283" s="6"/>
      <c r="B3283" s="6"/>
      <c r="C3283" s="7"/>
      <c r="D3283" s="8"/>
      <c r="E3283" s="9"/>
      <c r="F3283" s="9"/>
      <c r="G3283" s="6"/>
      <c r="H3283" s="14"/>
      <c r="I3283" s="9"/>
      <c r="J3283" s="10"/>
    </row>
    <row r="3284">
      <c r="A3284" s="6"/>
      <c r="B3284" s="6"/>
      <c r="C3284" s="7"/>
      <c r="D3284" s="8"/>
      <c r="E3284" s="9"/>
      <c r="F3284" s="9"/>
      <c r="G3284" s="6"/>
      <c r="H3284" s="14"/>
      <c r="I3284" s="9"/>
      <c r="J3284" s="10"/>
    </row>
    <row r="3285">
      <c r="A3285" s="6"/>
      <c r="B3285" s="6"/>
      <c r="C3285" s="7"/>
      <c r="D3285" s="8"/>
      <c r="E3285" s="9"/>
      <c r="F3285" s="9"/>
      <c r="G3285" s="6"/>
      <c r="H3285" s="14"/>
      <c r="I3285" s="9"/>
      <c r="J3285" s="10"/>
    </row>
    <row r="3286">
      <c r="A3286" s="6"/>
      <c r="B3286" s="6"/>
      <c r="C3286" s="7"/>
      <c r="D3286" s="8"/>
      <c r="E3286" s="9"/>
      <c r="F3286" s="9"/>
      <c r="G3286" s="6"/>
      <c r="H3286" s="14"/>
      <c r="I3286" s="9"/>
      <c r="J3286" s="10"/>
    </row>
    <row r="3287">
      <c r="A3287" s="6"/>
      <c r="B3287" s="6"/>
      <c r="C3287" s="7"/>
      <c r="D3287" s="8"/>
      <c r="E3287" s="9"/>
      <c r="F3287" s="9"/>
      <c r="G3287" s="6"/>
      <c r="H3287" s="14"/>
      <c r="I3287" s="9"/>
      <c r="J3287" s="10"/>
    </row>
    <row r="3288">
      <c r="A3288" s="6"/>
      <c r="B3288" s="6"/>
      <c r="C3288" s="7"/>
      <c r="D3288" s="8"/>
      <c r="E3288" s="9"/>
      <c r="F3288" s="9"/>
      <c r="G3288" s="6"/>
      <c r="H3288" s="14"/>
      <c r="I3288" s="9"/>
      <c r="J3288" s="10"/>
    </row>
    <row r="3289">
      <c r="A3289" s="6"/>
      <c r="B3289" s="6"/>
      <c r="C3289" s="7"/>
      <c r="D3289" s="8"/>
      <c r="E3289" s="9"/>
      <c r="F3289" s="9"/>
      <c r="G3289" s="6"/>
      <c r="H3289" s="14"/>
      <c r="I3289" s="9"/>
      <c r="J3289" s="10"/>
    </row>
    <row r="3290">
      <c r="A3290" s="6"/>
      <c r="B3290" s="6"/>
      <c r="C3290" s="7"/>
      <c r="D3290" s="8"/>
      <c r="E3290" s="9"/>
      <c r="F3290" s="9"/>
      <c r="G3290" s="6"/>
      <c r="H3290" s="14"/>
      <c r="I3290" s="9"/>
      <c r="J3290" s="10"/>
    </row>
    <row r="3291">
      <c r="A3291" s="6"/>
      <c r="B3291" s="6"/>
      <c r="C3291" s="7"/>
      <c r="D3291" s="8"/>
      <c r="E3291" s="9"/>
      <c r="F3291" s="9"/>
      <c r="G3291" s="6"/>
      <c r="H3291" s="14"/>
      <c r="I3291" s="9"/>
      <c r="J3291" s="10"/>
    </row>
    <row r="3292">
      <c r="A3292" s="6"/>
      <c r="B3292" s="6"/>
      <c r="C3292" s="7"/>
      <c r="D3292" s="8"/>
      <c r="E3292" s="9"/>
      <c r="F3292" s="9"/>
      <c r="G3292" s="6"/>
      <c r="H3292" s="14"/>
      <c r="I3292" s="9"/>
      <c r="J3292" s="10"/>
    </row>
    <row r="3293">
      <c r="A3293" s="6"/>
      <c r="B3293" s="6"/>
      <c r="C3293" s="7"/>
      <c r="D3293" s="8"/>
      <c r="E3293" s="9"/>
      <c r="F3293" s="9"/>
      <c r="G3293" s="6"/>
      <c r="H3293" s="14"/>
      <c r="I3293" s="9"/>
      <c r="J3293" s="10"/>
    </row>
    <row r="3294">
      <c r="A3294" s="6"/>
      <c r="B3294" s="6"/>
      <c r="C3294" s="7"/>
      <c r="D3294" s="8"/>
      <c r="E3294" s="9"/>
      <c r="F3294" s="9"/>
      <c r="G3294" s="6"/>
      <c r="H3294" s="14"/>
      <c r="I3294" s="9"/>
      <c r="J3294" s="10"/>
    </row>
    <row r="3295">
      <c r="A3295" s="6"/>
      <c r="B3295" s="6"/>
      <c r="C3295" s="7"/>
      <c r="D3295" s="8"/>
      <c r="E3295" s="9"/>
      <c r="F3295" s="9"/>
      <c r="G3295" s="6"/>
      <c r="H3295" s="14"/>
      <c r="I3295" s="9"/>
      <c r="J3295" s="10"/>
    </row>
    <row r="3296">
      <c r="A3296" s="6"/>
      <c r="B3296" s="6"/>
      <c r="C3296" s="7"/>
      <c r="D3296" s="8"/>
      <c r="E3296" s="9"/>
      <c r="F3296" s="9"/>
      <c r="G3296" s="6"/>
      <c r="H3296" s="14"/>
      <c r="I3296" s="9"/>
      <c r="J3296" s="10"/>
    </row>
    <row r="3297">
      <c r="A3297" s="6"/>
      <c r="B3297" s="6"/>
      <c r="C3297" s="7"/>
      <c r="D3297" s="8"/>
      <c r="E3297" s="9"/>
      <c r="F3297" s="9"/>
      <c r="G3297" s="6"/>
      <c r="H3297" s="14"/>
      <c r="I3297" s="9"/>
      <c r="J3297" s="10"/>
    </row>
    <row r="3298">
      <c r="A3298" s="6"/>
      <c r="B3298" s="6"/>
      <c r="C3298" s="7"/>
      <c r="D3298" s="8"/>
      <c r="E3298" s="9"/>
      <c r="F3298" s="9"/>
      <c r="G3298" s="6"/>
      <c r="H3298" s="14"/>
      <c r="I3298" s="9"/>
      <c r="J3298" s="10"/>
    </row>
    <row r="3299">
      <c r="A3299" s="6"/>
      <c r="B3299" s="6"/>
      <c r="C3299" s="7"/>
      <c r="D3299" s="8"/>
      <c r="E3299" s="9"/>
      <c r="F3299" s="9"/>
      <c r="G3299" s="6"/>
      <c r="H3299" s="14"/>
      <c r="I3299" s="9"/>
      <c r="J3299" s="10"/>
    </row>
    <row r="3300">
      <c r="A3300" s="6"/>
      <c r="B3300" s="6"/>
      <c r="C3300" s="7"/>
      <c r="D3300" s="8"/>
      <c r="E3300" s="9"/>
      <c r="F3300" s="9"/>
      <c r="G3300" s="6"/>
      <c r="H3300" s="14"/>
      <c r="I3300" s="9"/>
      <c r="J3300" s="10"/>
    </row>
    <row r="3301">
      <c r="A3301" s="6"/>
      <c r="B3301" s="6"/>
      <c r="C3301" s="7"/>
      <c r="D3301" s="8"/>
      <c r="E3301" s="9"/>
      <c r="F3301" s="9"/>
      <c r="G3301" s="6"/>
      <c r="H3301" s="14"/>
      <c r="I3301" s="9"/>
      <c r="J3301" s="10"/>
    </row>
    <row r="3302">
      <c r="A3302" s="6"/>
      <c r="B3302" s="6"/>
      <c r="C3302" s="7"/>
      <c r="D3302" s="8"/>
      <c r="E3302" s="9"/>
      <c r="F3302" s="9"/>
      <c r="G3302" s="6"/>
      <c r="H3302" s="14"/>
      <c r="I3302" s="9"/>
      <c r="J3302" s="10"/>
    </row>
    <row r="3303">
      <c r="A3303" s="6"/>
      <c r="B3303" s="6"/>
      <c r="C3303" s="7"/>
      <c r="D3303" s="8"/>
      <c r="E3303" s="9"/>
      <c r="F3303" s="9"/>
      <c r="G3303" s="6"/>
      <c r="H3303" s="14"/>
      <c r="I3303" s="9"/>
      <c r="J3303" s="10"/>
    </row>
    <row r="3304">
      <c r="A3304" s="6"/>
      <c r="B3304" s="6"/>
      <c r="C3304" s="7"/>
      <c r="D3304" s="8"/>
      <c r="E3304" s="9"/>
      <c r="F3304" s="9"/>
      <c r="G3304" s="6"/>
      <c r="H3304" s="14"/>
      <c r="I3304" s="9"/>
      <c r="J3304" s="10"/>
    </row>
    <row r="3305">
      <c r="A3305" s="6"/>
      <c r="B3305" s="6"/>
      <c r="C3305" s="7"/>
      <c r="D3305" s="8"/>
      <c r="E3305" s="9"/>
      <c r="F3305" s="9"/>
      <c r="G3305" s="6"/>
      <c r="H3305" s="14"/>
      <c r="I3305" s="9"/>
      <c r="J3305" s="10"/>
    </row>
    <row r="3306">
      <c r="A3306" s="6"/>
      <c r="B3306" s="6"/>
      <c r="C3306" s="7"/>
      <c r="D3306" s="8"/>
      <c r="E3306" s="9"/>
      <c r="F3306" s="9"/>
      <c r="G3306" s="6"/>
      <c r="H3306" s="14"/>
      <c r="I3306" s="9"/>
      <c r="J3306" s="10"/>
    </row>
    <row r="3307">
      <c r="A3307" s="6"/>
      <c r="B3307" s="6"/>
      <c r="C3307" s="7"/>
      <c r="D3307" s="8"/>
      <c r="E3307" s="9"/>
      <c r="F3307" s="9"/>
      <c r="G3307" s="6"/>
      <c r="H3307" s="14"/>
      <c r="I3307" s="9"/>
      <c r="J3307" s="10"/>
    </row>
    <row r="3308">
      <c r="A3308" s="6"/>
      <c r="B3308" s="6"/>
      <c r="C3308" s="7"/>
      <c r="D3308" s="8"/>
      <c r="E3308" s="9"/>
      <c r="F3308" s="9"/>
      <c r="G3308" s="6"/>
      <c r="H3308" s="14"/>
      <c r="I3308" s="9"/>
      <c r="J3308" s="10"/>
    </row>
    <row r="3309">
      <c r="A3309" s="6"/>
      <c r="B3309" s="6"/>
      <c r="C3309" s="7"/>
      <c r="D3309" s="8"/>
      <c r="E3309" s="9"/>
      <c r="F3309" s="9"/>
      <c r="G3309" s="6"/>
      <c r="H3309" s="14"/>
      <c r="I3309" s="9"/>
      <c r="J3309" s="10"/>
    </row>
    <row r="3310">
      <c r="A3310" s="6"/>
      <c r="B3310" s="6"/>
      <c r="C3310" s="7"/>
      <c r="D3310" s="8"/>
      <c r="E3310" s="9"/>
      <c r="F3310" s="9"/>
      <c r="G3310" s="6"/>
      <c r="H3310" s="14"/>
      <c r="I3310" s="9"/>
      <c r="J3310" s="10"/>
    </row>
    <row r="3311">
      <c r="A3311" s="6"/>
      <c r="B3311" s="6"/>
      <c r="C3311" s="7"/>
      <c r="D3311" s="8"/>
      <c r="E3311" s="9"/>
      <c r="F3311" s="9"/>
      <c r="G3311" s="6"/>
      <c r="H3311" s="14"/>
      <c r="I3311" s="9"/>
      <c r="J3311" s="10"/>
    </row>
    <row r="3312">
      <c r="A3312" s="6"/>
      <c r="B3312" s="6"/>
      <c r="C3312" s="7"/>
      <c r="D3312" s="8"/>
      <c r="E3312" s="9"/>
      <c r="F3312" s="9"/>
      <c r="G3312" s="6"/>
      <c r="H3312" s="14"/>
      <c r="I3312" s="9"/>
      <c r="J3312" s="10"/>
    </row>
    <row r="3313">
      <c r="A3313" s="6"/>
      <c r="B3313" s="6"/>
      <c r="C3313" s="7"/>
      <c r="D3313" s="8"/>
      <c r="E3313" s="9"/>
      <c r="F3313" s="9"/>
      <c r="G3313" s="6"/>
      <c r="H3313" s="14"/>
      <c r="I3313" s="9"/>
      <c r="J3313" s="10"/>
    </row>
    <row r="3314">
      <c r="A3314" s="6"/>
      <c r="B3314" s="6"/>
      <c r="C3314" s="7"/>
      <c r="D3314" s="8"/>
      <c r="E3314" s="9"/>
      <c r="F3314" s="9"/>
      <c r="G3314" s="6"/>
      <c r="H3314" s="14"/>
      <c r="I3314" s="9"/>
      <c r="J3314" s="10"/>
    </row>
    <row r="3315">
      <c r="A3315" s="6"/>
      <c r="B3315" s="6"/>
      <c r="C3315" s="7"/>
      <c r="D3315" s="8"/>
      <c r="E3315" s="9"/>
      <c r="F3315" s="9"/>
      <c r="G3315" s="6"/>
      <c r="H3315" s="14"/>
      <c r="I3315" s="9"/>
      <c r="J3315" s="10"/>
    </row>
    <row r="3316">
      <c r="A3316" s="6"/>
      <c r="B3316" s="6"/>
      <c r="C3316" s="7"/>
      <c r="D3316" s="8"/>
      <c r="E3316" s="9"/>
      <c r="F3316" s="9"/>
      <c r="G3316" s="6"/>
      <c r="H3316" s="14"/>
      <c r="I3316" s="9"/>
      <c r="J3316" s="10"/>
    </row>
    <row r="3317">
      <c r="A3317" s="6"/>
      <c r="B3317" s="6"/>
      <c r="C3317" s="7"/>
      <c r="D3317" s="8"/>
      <c r="E3317" s="9"/>
      <c r="F3317" s="9"/>
      <c r="G3317" s="6"/>
      <c r="H3317" s="14"/>
      <c r="I3317" s="9"/>
      <c r="J3317" s="10"/>
    </row>
    <row r="3318">
      <c r="A3318" s="6"/>
      <c r="B3318" s="6"/>
      <c r="C3318" s="7"/>
      <c r="D3318" s="8"/>
      <c r="E3318" s="9"/>
      <c r="F3318" s="9"/>
      <c r="G3318" s="6"/>
      <c r="H3318" s="14"/>
      <c r="I3318" s="9"/>
      <c r="J3318" s="10"/>
    </row>
    <row r="3319">
      <c r="A3319" s="6"/>
      <c r="B3319" s="6"/>
      <c r="C3319" s="7"/>
      <c r="D3319" s="8"/>
      <c r="E3319" s="9"/>
      <c r="F3319" s="9"/>
      <c r="G3319" s="6"/>
      <c r="H3319" s="14"/>
      <c r="I3319" s="9"/>
      <c r="J3319" s="10"/>
    </row>
    <row r="3320">
      <c r="A3320" s="6"/>
      <c r="B3320" s="6"/>
      <c r="C3320" s="7"/>
      <c r="D3320" s="8"/>
      <c r="E3320" s="9"/>
      <c r="F3320" s="9"/>
      <c r="G3320" s="6"/>
      <c r="H3320" s="14"/>
      <c r="I3320" s="9"/>
      <c r="J3320" s="10"/>
    </row>
    <row r="3321">
      <c r="A3321" s="6"/>
      <c r="B3321" s="6"/>
      <c r="C3321" s="7"/>
      <c r="D3321" s="8"/>
      <c r="E3321" s="9"/>
      <c r="F3321" s="9"/>
      <c r="G3321" s="6"/>
      <c r="H3321" s="14"/>
      <c r="I3321" s="9"/>
      <c r="J3321" s="10"/>
    </row>
    <row r="3322">
      <c r="A3322" s="6"/>
      <c r="B3322" s="6"/>
      <c r="C3322" s="7"/>
      <c r="D3322" s="8"/>
      <c r="E3322" s="9"/>
      <c r="F3322" s="9"/>
      <c r="G3322" s="6"/>
      <c r="H3322" s="14"/>
      <c r="I3322" s="9"/>
      <c r="J3322" s="10"/>
    </row>
    <row r="3323">
      <c r="A3323" s="6"/>
      <c r="B3323" s="6"/>
      <c r="C3323" s="7"/>
      <c r="D3323" s="8"/>
      <c r="E3323" s="9"/>
      <c r="F3323" s="9"/>
      <c r="G3323" s="6"/>
      <c r="H3323" s="14"/>
      <c r="I3323" s="9"/>
      <c r="J3323" s="10"/>
    </row>
    <row r="3324">
      <c r="A3324" s="6"/>
      <c r="B3324" s="6"/>
      <c r="C3324" s="7"/>
      <c r="D3324" s="8"/>
      <c r="E3324" s="9"/>
      <c r="F3324" s="9"/>
      <c r="G3324" s="6"/>
      <c r="H3324" s="14"/>
      <c r="I3324" s="9"/>
      <c r="J3324" s="10"/>
    </row>
    <row r="3325">
      <c r="A3325" s="6"/>
      <c r="B3325" s="6"/>
      <c r="C3325" s="7"/>
      <c r="D3325" s="8"/>
      <c r="E3325" s="9"/>
      <c r="F3325" s="9"/>
      <c r="G3325" s="6"/>
      <c r="H3325" s="14"/>
      <c r="I3325" s="9"/>
      <c r="J3325" s="10"/>
    </row>
    <row r="3326">
      <c r="A3326" s="6"/>
      <c r="B3326" s="6"/>
      <c r="C3326" s="7"/>
      <c r="D3326" s="8"/>
      <c r="E3326" s="9"/>
      <c r="F3326" s="9"/>
      <c r="G3326" s="6"/>
      <c r="H3326" s="14"/>
      <c r="I3326" s="9"/>
      <c r="J3326" s="10"/>
    </row>
    <row r="3327">
      <c r="A3327" s="6"/>
      <c r="B3327" s="6"/>
      <c r="C3327" s="7"/>
      <c r="D3327" s="8"/>
      <c r="E3327" s="9"/>
      <c r="F3327" s="9"/>
      <c r="G3327" s="6"/>
      <c r="H3327" s="14"/>
      <c r="I3327" s="9"/>
      <c r="J3327" s="10"/>
    </row>
    <row r="3328">
      <c r="A3328" s="6"/>
      <c r="B3328" s="6"/>
      <c r="C3328" s="7"/>
      <c r="D3328" s="8"/>
      <c r="E3328" s="9"/>
      <c r="F3328" s="9"/>
      <c r="G3328" s="6"/>
      <c r="H3328" s="14"/>
      <c r="I3328" s="9"/>
      <c r="J3328" s="10"/>
    </row>
    <row r="3329">
      <c r="A3329" s="6"/>
      <c r="B3329" s="6"/>
      <c r="C3329" s="7"/>
      <c r="D3329" s="8"/>
      <c r="E3329" s="9"/>
      <c r="F3329" s="9"/>
      <c r="G3329" s="6"/>
      <c r="H3329" s="14"/>
      <c r="I3329" s="9"/>
      <c r="J3329" s="10"/>
    </row>
    <row r="3330">
      <c r="A3330" s="6"/>
      <c r="B3330" s="6"/>
      <c r="C3330" s="7"/>
      <c r="D3330" s="8"/>
      <c r="E3330" s="9"/>
      <c r="F3330" s="9"/>
      <c r="G3330" s="6"/>
      <c r="H3330" s="14"/>
      <c r="I3330" s="9"/>
      <c r="J3330" s="10"/>
    </row>
    <row r="3331">
      <c r="A3331" s="6"/>
      <c r="B3331" s="6"/>
      <c r="C3331" s="7"/>
      <c r="D3331" s="8"/>
      <c r="E3331" s="9"/>
      <c r="F3331" s="9"/>
      <c r="G3331" s="6"/>
      <c r="H3331" s="14"/>
      <c r="I3331" s="9"/>
      <c r="J3331" s="10"/>
    </row>
    <row r="3332">
      <c r="A3332" s="6"/>
      <c r="B3332" s="6"/>
      <c r="C3332" s="7"/>
      <c r="D3332" s="8"/>
      <c r="E3332" s="9"/>
      <c r="F3332" s="9"/>
      <c r="G3332" s="6"/>
      <c r="H3332" s="14"/>
      <c r="I3332" s="9"/>
      <c r="J3332" s="10"/>
    </row>
    <row r="3333">
      <c r="A3333" s="6"/>
      <c r="B3333" s="6"/>
      <c r="C3333" s="7"/>
      <c r="D3333" s="8"/>
      <c r="E3333" s="9"/>
      <c r="F3333" s="9"/>
      <c r="G3333" s="6"/>
      <c r="H3333" s="14"/>
      <c r="I3333" s="9"/>
      <c r="J3333" s="10"/>
    </row>
    <row r="3334">
      <c r="A3334" s="6"/>
      <c r="B3334" s="6"/>
      <c r="C3334" s="7"/>
      <c r="D3334" s="8"/>
      <c r="E3334" s="9"/>
      <c r="F3334" s="9"/>
      <c r="G3334" s="6"/>
      <c r="H3334" s="14"/>
      <c r="I3334" s="9"/>
      <c r="J3334" s="10"/>
    </row>
    <row r="3335">
      <c r="A3335" s="6"/>
      <c r="B3335" s="6"/>
      <c r="C3335" s="7"/>
      <c r="D3335" s="8"/>
      <c r="E3335" s="9"/>
      <c r="F3335" s="9"/>
      <c r="G3335" s="6"/>
      <c r="H3335" s="14"/>
      <c r="I3335" s="9"/>
      <c r="J3335" s="10"/>
    </row>
    <row r="3336">
      <c r="A3336" s="6"/>
      <c r="B3336" s="6"/>
      <c r="C3336" s="7"/>
      <c r="D3336" s="8"/>
      <c r="E3336" s="9"/>
      <c r="F3336" s="9"/>
      <c r="G3336" s="6"/>
      <c r="H3336" s="14"/>
      <c r="I3336" s="9"/>
      <c r="J3336" s="10"/>
    </row>
    <row r="3337">
      <c r="A3337" s="6"/>
      <c r="B3337" s="6"/>
      <c r="C3337" s="7"/>
      <c r="D3337" s="8"/>
      <c r="E3337" s="9"/>
      <c r="F3337" s="9"/>
      <c r="G3337" s="6"/>
      <c r="H3337" s="14"/>
      <c r="I3337" s="9"/>
      <c r="J3337" s="10"/>
    </row>
    <row r="3338">
      <c r="A3338" s="6"/>
      <c r="B3338" s="6"/>
      <c r="C3338" s="7"/>
      <c r="D3338" s="8"/>
      <c r="E3338" s="9"/>
      <c r="F3338" s="9"/>
      <c r="G3338" s="6"/>
      <c r="H3338" s="14"/>
      <c r="I3338" s="9"/>
      <c r="J3338" s="10"/>
    </row>
    <row r="3339">
      <c r="A3339" s="6"/>
      <c r="B3339" s="6"/>
      <c r="C3339" s="7"/>
      <c r="D3339" s="8"/>
      <c r="E3339" s="9"/>
      <c r="F3339" s="9"/>
      <c r="G3339" s="6"/>
      <c r="H3339" s="14"/>
      <c r="I3339" s="9"/>
      <c r="J3339" s="10"/>
    </row>
    <row r="3340">
      <c r="A3340" s="6"/>
      <c r="B3340" s="6"/>
      <c r="C3340" s="7"/>
      <c r="D3340" s="8"/>
      <c r="E3340" s="9"/>
      <c r="F3340" s="9"/>
      <c r="G3340" s="6"/>
      <c r="H3340" s="14"/>
      <c r="I3340" s="9"/>
      <c r="J3340" s="10"/>
    </row>
    <row r="3341">
      <c r="A3341" s="6"/>
      <c r="B3341" s="6"/>
      <c r="C3341" s="7"/>
      <c r="D3341" s="8"/>
      <c r="E3341" s="9"/>
      <c r="F3341" s="9"/>
      <c r="G3341" s="6"/>
      <c r="H3341" s="14"/>
      <c r="I3341" s="9"/>
      <c r="J3341" s="10"/>
    </row>
    <row r="3342">
      <c r="A3342" s="6"/>
      <c r="B3342" s="6"/>
      <c r="C3342" s="7"/>
      <c r="D3342" s="8"/>
      <c r="E3342" s="9"/>
      <c r="F3342" s="9"/>
      <c r="G3342" s="6"/>
      <c r="H3342" s="14"/>
      <c r="I3342" s="9"/>
      <c r="J3342" s="10"/>
    </row>
    <row r="3343">
      <c r="A3343" s="6"/>
      <c r="B3343" s="6"/>
      <c r="C3343" s="7"/>
      <c r="D3343" s="8"/>
      <c r="E3343" s="9"/>
      <c r="F3343" s="9"/>
      <c r="G3343" s="6"/>
      <c r="H3343" s="14"/>
      <c r="I3343" s="9"/>
      <c r="J3343" s="10"/>
    </row>
    <row r="3344">
      <c r="A3344" s="6"/>
      <c r="B3344" s="6"/>
      <c r="C3344" s="7"/>
      <c r="D3344" s="8"/>
      <c r="E3344" s="9"/>
      <c r="F3344" s="9"/>
      <c r="G3344" s="6"/>
      <c r="H3344" s="14"/>
      <c r="I3344" s="9"/>
      <c r="J3344" s="10"/>
    </row>
    <row r="3345">
      <c r="A3345" s="6"/>
      <c r="B3345" s="6"/>
      <c r="C3345" s="7"/>
      <c r="D3345" s="8"/>
      <c r="E3345" s="9"/>
      <c r="F3345" s="9"/>
      <c r="G3345" s="6"/>
      <c r="H3345" s="14"/>
      <c r="I3345" s="9"/>
      <c r="J3345" s="10"/>
    </row>
    <row r="3346">
      <c r="A3346" s="6"/>
      <c r="B3346" s="6"/>
      <c r="C3346" s="7"/>
      <c r="D3346" s="8"/>
      <c r="E3346" s="9"/>
      <c r="F3346" s="9"/>
      <c r="G3346" s="6"/>
      <c r="H3346" s="14"/>
      <c r="I3346" s="9"/>
      <c r="J3346" s="10"/>
    </row>
    <row r="3347">
      <c r="A3347" s="6"/>
      <c r="B3347" s="6"/>
      <c r="C3347" s="7"/>
      <c r="D3347" s="8"/>
      <c r="E3347" s="9"/>
      <c r="F3347" s="9"/>
      <c r="G3347" s="6"/>
      <c r="H3347" s="14"/>
      <c r="I3347" s="9"/>
      <c r="J3347" s="10"/>
    </row>
    <row r="3348">
      <c r="A3348" s="6"/>
      <c r="B3348" s="6"/>
      <c r="C3348" s="7"/>
      <c r="D3348" s="8"/>
      <c r="E3348" s="9"/>
      <c r="F3348" s="9"/>
      <c r="G3348" s="6"/>
      <c r="H3348" s="14"/>
      <c r="I3348" s="9"/>
      <c r="J3348" s="10"/>
    </row>
    <row r="3349">
      <c r="A3349" s="6"/>
      <c r="B3349" s="6"/>
      <c r="C3349" s="7"/>
      <c r="D3349" s="8"/>
      <c r="E3349" s="9"/>
      <c r="F3349" s="9"/>
      <c r="G3349" s="6"/>
      <c r="H3349" s="14"/>
      <c r="I3349" s="9"/>
      <c r="J3349" s="10"/>
    </row>
    <row r="3350">
      <c r="A3350" s="6"/>
      <c r="B3350" s="6"/>
      <c r="C3350" s="7"/>
      <c r="D3350" s="8"/>
      <c r="E3350" s="9"/>
      <c r="F3350" s="9"/>
      <c r="G3350" s="6"/>
      <c r="H3350" s="14"/>
      <c r="I3350" s="9"/>
      <c r="J3350" s="10"/>
    </row>
    <row r="3351">
      <c r="A3351" s="6"/>
      <c r="B3351" s="6"/>
      <c r="C3351" s="7"/>
      <c r="D3351" s="8"/>
      <c r="E3351" s="9"/>
      <c r="F3351" s="9"/>
      <c r="G3351" s="6"/>
      <c r="H3351" s="14"/>
      <c r="I3351" s="9"/>
      <c r="J3351" s="10"/>
    </row>
    <row r="3352">
      <c r="A3352" s="6"/>
      <c r="B3352" s="6"/>
      <c r="C3352" s="7"/>
      <c r="D3352" s="8"/>
      <c r="E3352" s="9"/>
      <c r="F3352" s="9"/>
      <c r="G3352" s="6"/>
      <c r="H3352" s="14"/>
      <c r="I3352" s="9"/>
      <c r="J3352" s="10"/>
    </row>
    <row r="3353">
      <c r="A3353" s="6"/>
      <c r="B3353" s="6"/>
      <c r="C3353" s="7"/>
      <c r="D3353" s="8"/>
      <c r="E3353" s="9"/>
      <c r="F3353" s="9"/>
      <c r="G3353" s="6"/>
      <c r="H3353" s="14"/>
      <c r="I3353" s="9"/>
      <c r="J3353" s="10"/>
    </row>
    <row r="3354">
      <c r="A3354" s="6"/>
      <c r="B3354" s="6"/>
      <c r="C3354" s="7"/>
      <c r="D3354" s="8"/>
      <c r="E3354" s="9"/>
      <c r="F3354" s="9"/>
      <c r="G3354" s="6"/>
      <c r="H3354" s="14"/>
      <c r="I3354" s="9"/>
      <c r="J3354" s="10"/>
    </row>
    <row r="3355">
      <c r="A3355" s="6"/>
      <c r="B3355" s="6"/>
      <c r="C3355" s="7"/>
      <c r="D3355" s="8"/>
      <c r="E3355" s="9"/>
      <c r="F3355" s="9"/>
      <c r="G3355" s="6"/>
      <c r="H3355" s="14"/>
      <c r="I3355" s="9"/>
      <c r="J3355" s="10"/>
    </row>
    <row r="3356">
      <c r="A3356" s="6"/>
      <c r="B3356" s="6"/>
      <c r="C3356" s="7"/>
      <c r="D3356" s="8"/>
      <c r="E3356" s="9"/>
      <c r="F3356" s="9"/>
      <c r="G3356" s="6"/>
      <c r="H3356" s="14"/>
      <c r="I3356" s="9"/>
      <c r="J3356" s="10"/>
    </row>
    <row r="3357">
      <c r="A3357" s="6"/>
      <c r="B3357" s="6"/>
      <c r="C3357" s="7"/>
      <c r="D3357" s="8"/>
      <c r="E3357" s="9"/>
      <c r="F3357" s="9"/>
      <c r="G3357" s="6"/>
      <c r="H3357" s="14"/>
      <c r="I3357" s="9"/>
      <c r="J3357" s="10"/>
    </row>
    <row r="3358">
      <c r="A3358" s="6"/>
      <c r="B3358" s="6"/>
      <c r="C3358" s="7"/>
      <c r="D3358" s="8"/>
      <c r="E3358" s="9"/>
      <c r="F3358" s="9"/>
      <c r="G3358" s="6"/>
      <c r="H3358" s="14"/>
      <c r="I3358" s="9"/>
      <c r="J3358" s="10"/>
    </row>
    <row r="3359">
      <c r="A3359" s="6"/>
      <c r="B3359" s="6"/>
      <c r="C3359" s="7"/>
      <c r="D3359" s="8"/>
      <c r="E3359" s="9"/>
      <c r="F3359" s="9"/>
      <c r="G3359" s="6"/>
      <c r="H3359" s="14"/>
      <c r="I3359" s="9"/>
      <c r="J3359" s="10"/>
    </row>
    <row r="3360">
      <c r="A3360" s="6"/>
      <c r="B3360" s="6"/>
      <c r="C3360" s="7"/>
      <c r="D3360" s="8"/>
      <c r="E3360" s="9"/>
      <c r="F3360" s="9"/>
      <c r="G3360" s="6"/>
      <c r="H3360" s="14"/>
      <c r="I3360" s="9"/>
      <c r="J3360" s="10"/>
    </row>
    <row r="3361">
      <c r="A3361" s="6"/>
      <c r="B3361" s="6"/>
      <c r="C3361" s="7"/>
      <c r="D3361" s="8"/>
      <c r="E3361" s="9"/>
      <c r="F3361" s="9"/>
      <c r="G3361" s="6"/>
      <c r="H3361" s="14"/>
      <c r="I3361" s="9"/>
      <c r="J3361" s="10"/>
    </row>
    <row r="3362">
      <c r="A3362" s="6"/>
      <c r="B3362" s="6"/>
      <c r="C3362" s="7"/>
      <c r="D3362" s="8"/>
      <c r="E3362" s="9"/>
      <c r="F3362" s="9"/>
      <c r="G3362" s="6"/>
      <c r="H3362" s="14"/>
      <c r="I3362" s="9"/>
      <c r="J3362" s="10"/>
    </row>
    <row r="3363">
      <c r="A3363" s="6"/>
      <c r="B3363" s="6"/>
      <c r="C3363" s="7"/>
      <c r="D3363" s="8"/>
      <c r="E3363" s="9"/>
      <c r="F3363" s="9"/>
      <c r="G3363" s="6"/>
      <c r="H3363" s="14"/>
      <c r="I3363" s="9"/>
      <c r="J3363" s="10"/>
    </row>
    <row r="3364">
      <c r="A3364" s="6"/>
      <c r="B3364" s="6"/>
      <c r="C3364" s="7"/>
      <c r="D3364" s="8"/>
      <c r="E3364" s="9"/>
      <c r="F3364" s="9"/>
      <c r="G3364" s="6"/>
      <c r="H3364" s="14"/>
      <c r="I3364" s="9"/>
      <c r="J3364" s="10"/>
    </row>
    <row r="3365">
      <c r="A3365" s="6"/>
      <c r="B3365" s="6"/>
      <c r="C3365" s="7"/>
      <c r="D3365" s="8"/>
      <c r="E3365" s="9"/>
      <c r="F3365" s="9"/>
      <c r="G3365" s="6"/>
      <c r="H3365" s="14"/>
      <c r="I3365" s="9"/>
      <c r="J3365" s="10"/>
    </row>
    <row r="3366">
      <c r="A3366" s="6"/>
      <c r="B3366" s="6"/>
      <c r="C3366" s="7"/>
      <c r="D3366" s="8"/>
      <c r="E3366" s="9"/>
      <c r="F3366" s="9"/>
      <c r="G3366" s="6"/>
      <c r="H3366" s="14"/>
      <c r="I3366" s="9"/>
      <c r="J3366" s="10"/>
    </row>
    <row r="3367">
      <c r="A3367" s="6"/>
      <c r="B3367" s="6"/>
      <c r="C3367" s="7"/>
      <c r="D3367" s="8"/>
      <c r="E3367" s="9"/>
      <c r="F3367" s="9"/>
      <c r="G3367" s="6"/>
      <c r="H3367" s="14"/>
      <c r="I3367" s="9"/>
      <c r="J3367" s="10"/>
    </row>
    <row r="3368">
      <c r="A3368" s="6"/>
      <c r="B3368" s="6"/>
      <c r="C3368" s="7"/>
      <c r="D3368" s="8"/>
      <c r="E3368" s="9"/>
      <c r="F3368" s="9"/>
      <c r="G3368" s="6"/>
      <c r="H3368" s="14"/>
      <c r="I3368" s="9"/>
      <c r="J3368" s="10"/>
    </row>
    <row r="3369">
      <c r="A3369" s="6"/>
      <c r="B3369" s="6"/>
      <c r="C3369" s="7"/>
      <c r="D3369" s="8"/>
      <c r="E3369" s="9"/>
      <c r="F3369" s="9"/>
      <c r="G3369" s="6"/>
      <c r="H3369" s="14"/>
      <c r="I3369" s="9"/>
      <c r="J3369" s="10"/>
    </row>
    <row r="3370">
      <c r="A3370" s="6"/>
      <c r="B3370" s="6"/>
      <c r="C3370" s="7"/>
      <c r="D3370" s="8"/>
      <c r="E3370" s="9"/>
      <c r="F3370" s="9"/>
      <c r="G3370" s="6"/>
      <c r="H3370" s="14"/>
      <c r="I3370" s="9"/>
      <c r="J3370" s="10"/>
    </row>
    <row r="3371">
      <c r="A3371" s="6"/>
      <c r="B3371" s="6"/>
      <c r="C3371" s="7"/>
      <c r="D3371" s="8"/>
      <c r="E3371" s="9"/>
      <c r="F3371" s="9"/>
      <c r="G3371" s="6"/>
      <c r="H3371" s="14"/>
      <c r="I3371" s="9"/>
      <c r="J3371" s="10"/>
    </row>
    <row r="3372">
      <c r="A3372" s="6"/>
      <c r="B3372" s="6"/>
      <c r="C3372" s="7"/>
      <c r="D3372" s="8"/>
      <c r="E3372" s="9"/>
      <c r="F3372" s="9"/>
      <c r="G3372" s="6"/>
      <c r="H3372" s="14"/>
      <c r="I3372" s="9"/>
      <c r="J3372" s="10"/>
    </row>
    <row r="3373">
      <c r="A3373" s="6"/>
      <c r="B3373" s="6"/>
      <c r="C3373" s="7"/>
      <c r="D3373" s="8"/>
      <c r="E3373" s="9"/>
      <c r="F3373" s="9"/>
      <c r="G3373" s="6"/>
      <c r="H3373" s="14"/>
      <c r="I3373" s="9"/>
      <c r="J3373" s="10"/>
    </row>
    <row r="3374">
      <c r="A3374" s="6"/>
      <c r="B3374" s="6"/>
      <c r="C3374" s="7"/>
      <c r="D3374" s="8"/>
      <c r="E3374" s="9"/>
      <c r="F3374" s="9"/>
      <c r="G3374" s="6"/>
      <c r="H3374" s="14"/>
      <c r="I3374" s="9"/>
      <c r="J3374" s="10"/>
    </row>
    <row r="3375">
      <c r="A3375" s="6"/>
      <c r="B3375" s="6"/>
      <c r="C3375" s="7"/>
      <c r="D3375" s="8"/>
      <c r="E3375" s="9"/>
      <c r="F3375" s="9"/>
      <c r="G3375" s="6"/>
      <c r="H3375" s="14"/>
      <c r="I3375" s="9"/>
      <c r="J3375" s="10"/>
    </row>
    <row r="3376">
      <c r="A3376" s="6"/>
      <c r="B3376" s="6"/>
      <c r="C3376" s="7"/>
      <c r="D3376" s="8"/>
      <c r="E3376" s="9"/>
      <c r="F3376" s="9"/>
      <c r="G3376" s="6"/>
      <c r="H3376" s="14"/>
      <c r="I3376" s="9"/>
      <c r="J3376" s="10"/>
    </row>
    <row r="3377">
      <c r="A3377" s="6"/>
      <c r="B3377" s="6"/>
      <c r="C3377" s="7"/>
      <c r="D3377" s="8"/>
      <c r="E3377" s="9"/>
      <c r="F3377" s="9"/>
      <c r="G3377" s="6"/>
      <c r="H3377" s="14"/>
      <c r="I3377" s="9"/>
      <c r="J3377" s="10"/>
    </row>
    <row r="3378">
      <c r="A3378" s="6"/>
      <c r="B3378" s="6"/>
      <c r="C3378" s="7"/>
      <c r="D3378" s="8"/>
      <c r="E3378" s="9"/>
      <c r="F3378" s="9"/>
      <c r="G3378" s="6"/>
      <c r="H3378" s="14"/>
      <c r="I3378" s="9"/>
      <c r="J3378" s="10"/>
    </row>
    <row r="3379">
      <c r="A3379" s="6"/>
      <c r="B3379" s="6"/>
      <c r="C3379" s="7"/>
      <c r="D3379" s="8"/>
      <c r="E3379" s="9"/>
      <c r="F3379" s="9"/>
      <c r="G3379" s="6"/>
      <c r="H3379" s="14"/>
      <c r="I3379" s="9"/>
      <c r="J3379" s="10"/>
    </row>
    <row r="3380">
      <c r="A3380" s="6"/>
      <c r="B3380" s="6"/>
      <c r="C3380" s="7"/>
      <c r="D3380" s="8"/>
      <c r="E3380" s="9"/>
      <c r="F3380" s="9"/>
      <c r="G3380" s="6"/>
      <c r="H3380" s="14"/>
      <c r="I3380" s="9"/>
      <c r="J3380" s="10"/>
    </row>
    <row r="3381">
      <c r="A3381" s="6"/>
      <c r="B3381" s="6"/>
      <c r="C3381" s="7"/>
      <c r="D3381" s="8"/>
      <c r="E3381" s="9"/>
      <c r="F3381" s="9"/>
      <c r="G3381" s="6"/>
      <c r="H3381" s="14"/>
      <c r="I3381" s="9"/>
      <c r="J3381" s="10"/>
    </row>
    <row r="3382">
      <c r="A3382" s="6"/>
      <c r="B3382" s="6"/>
      <c r="C3382" s="7"/>
      <c r="D3382" s="8"/>
      <c r="E3382" s="9"/>
      <c r="F3382" s="9"/>
      <c r="G3382" s="6"/>
      <c r="H3382" s="14"/>
      <c r="I3382" s="9"/>
      <c r="J3382" s="10"/>
    </row>
    <row r="3383">
      <c r="A3383" s="6"/>
      <c r="B3383" s="6"/>
      <c r="C3383" s="7"/>
      <c r="D3383" s="8"/>
      <c r="E3383" s="9"/>
      <c r="F3383" s="9"/>
      <c r="G3383" s="6"/>
      <c r="H3383" s="14"/>
      <c r="I3383" s="9"/>
      <c r="J3383" s="10"/>
    </row>
    <row r="3384">
      <c r="A3384" s="6"/>
      <c r="B3384" s="6"/>
      <c r="C3384" s="7"/>
      <c r="D3384" s="8"/>
      <c r="E3384" s="9"/>
      <c r="F3384" s="9"/>
      <c r="G3384" s="6"/>
      <c r="H3384" s="14"/>
      <c r="I3384" s="9"/>
      <c r="J3384" s="10"/>
    </row>
    <row r="3385">
      <c r="A3385" s="6"/>
      <c r="B3385" s="6"/>
      <c r="C3385" s="7"/>
      <c r="D3385" s="8"/>
      <c r="E3385" s="9"/>
      <c r="F3385" s="9"/>
      <c r="G3385" s="6"/>
      <c r="H3385" s="14"/>
      <c r="I3385" s="9"/>
      <c r="J3385" s="10"/>
    </row>
    <row r="3386">
      <c r="A3386" s="6"/>
      <c r="B3386" s="6"/>
      <c r="C3386" s="7"/>
      <c r="D3386" s="8"/>
      <c r="E3386" s="9"/>
      <c r="F3386" s="9"/>
      <c r="G3386" s="6"/>
      <c r="H3386" s="14"/>
      <c r="I3386" s="9"/>
      <c r="J3386" s="10"/>
    </row>
    <row r="3387">
      <c r="A3387" s="6"/>
      <c r="B3387" s="6"/>
      <c r="C3387" s="7"/>
      <c r="D3387" s="8"/>
      <c r="E3387" s="9"/>
      <c r="F3387" s="9"/>
      <c r="G3387" s="6"/>
      <c r="H3387" s="14"/>
      <c r="I3387" s="9"/>
      <c r="J3387" s="10"/>
    </row>
    <row r="3388">
      <c r="A3388" s="6"/>
      <c r="B3388" s="6"/>
      <c r="C3388" s="7"/>
      <c r="D3388" s="8"/>
      <c r="E3388" s="9"/>
      <c r="F3388" s="9"/>
      <c r="G3388" s="6"/>
      <c r="H3388" s="14"/>
      <c r="I3388" s="9"/>
      <c r="J3388" s="10"/>
    </row>
    <row r="3389">
      <c r="A3389" s="6"/>
      <c r="B3389" s="6"/>
      <c r="C3389" s="7"/>
      <c r="D3389" s="8"/>
      <c r="E3389" s="9"/>
      <c r="F3389" s="9"/>
      <c r="G3389" s="6"/>
      <c r="H3389" s="14"/>
      <c r="I3389" s="9"/>
      <c r="J3389" s="10"/>
    </row>
    <row r="3390">
      <c r="A3390" s="6"/>
      <c r="B3390" s="6"/>
      <c r="C3390" s="7"/>
      <c r="D3390" s="8"/>
      <c r="E3390" s="9"/>
      <c r="F3390" s="9"/>
      <c r="G3390" s="6"/>
      <c r="H3390" s="14"/>
      <c r="I3390" s="9"/>
      <c r="J3390" s="10"/>
    </row>
    <row r="3391">
      <c r="A3391" s="6"/>
      <c r="B3391" s="6"/>
      <c r="C3391" s="7"/>
      <c r="D3391" s="8"/>
      <c r="E3391" s="9"/>
      <c r="F3391" s="9"/>
      <c r="G3391" s="6"/>
      <c r="H3391" s="14"/>
      <c r="I3391" s="9"/>
      <c r="J3391" s="10"/>
    </row>
    <row r="3392">
      <c r="A3392" s="6"/>
      <c r="B3392" s="6"/>
      <c r="C3392" s="7"/>
      <c r="D3392" s="8"/>
      <c r="E3392" s="9"/>
      <c r="F3392" s="9"/>
      <c r="G3392" s="6"/>
      <c r="H3392" s="14"/>
      <c r="I3392" s="9"/>
      <c r="J3392" s="10"/>
    </row>
    <row r="3393">
      <c r="A3393" s="6"/>
      <c r="B3393" s="6"/>
      <c r="C3393" s="7"/>
      <c r="D3393" s="8"/>
      <c r="E3393" s="9"/>
      <c r="F3393" s="9"/>
      <c r="G3393" s="6"/>
      <c r="H3393" s="14"/>
      <c r="I3393" s="9"/>
      <c r="J3393" s="10"/>
    </row>
    <row r="3394">
      <c r="A3394" s="6"/>
      <c r="B3394" s="6"/>
      <c r="C3394" s="7"/>
      <c r="D3394" s="8"/>
      <c r="E3394" s="9"/>
      <c r="F3394" s="9"/>
      <c r="G3394" s="6"/>
      <c r="H3394" s="14"/>
      <c r="I3394" s="9"/>
      <c r="J3394" s="10"/>
    </row>
    <row r="3395">
      <c r="A3395" s="6"/>
      <c r="B3395" s="6"/>
      <c r="C3395" s="7"/>
      <c r="D3395" s="8"/>
      <c r="E3395" s="9"/>
      <c r="F3395" s="9"/>
      <c r="G3395" s="6"/>
      <c r="H3395" s="14"/>
      <c r="I3395" s="9"/>
      <c r="J3395" s="10"/>
    </row>
    <row r="3396">
      <c r="A3396" s="6"/>
      <c r="B3396" s="6"/>
      <c r="C3396" s="7"/>
      <c r="D3396" s="8"/>
      <c r="E3396" s="9"/>
      <c r="F3396" s="9"/>
      <c r="G3396" s="6"/>
      <c r="H3396" s="14"/>
      <c r="I3396" s="9"/>
      <c r="J3396" s="10"/>
    </row>
    <row r="3397">
      <c r="A3397" s="6"/>
      <c r="B3397" s="6"/>
      <c r="C3397" s="7"/>
      <c r="D3397" s="8"/>
      <c r="E3397" s="9"/>
      <c r="F3397" s="9"/>
      <c r="G3397" s="6"/>
      <c r="H3397" s="14"/>
      <c r="I3397" s="9"/>
      <c r="J3397" s="10"/>
    </row>
    <row r="3398">
      <c r="A3398" s="6"/>
      <c r="B3398" s="6"/>
      <c r="C3398" s="7"/>
      <c r="D3398" s="8"/>
      <c r="E3398" s="9"/>
      <c r="F3398" s="9"/>
      <c r="G3398" s="6"/>
      <c r="H3398" s="14"/>
      <c r="I3398" s="9"/>
      <c r="J3398" s="10"/>
    </row>
    <row r="3399">
      <c r="A3399" s="6"/>
      <c r="B3399" s="6"/>
      <c r="C3399" s="7"/>
      <c r="D3399" s="8"/>
      <c r="E3399" s="9"/>
      <c r="F3399" s="9"/>
      <c r="G3399" s="6"/>
      <c r="H3399" s="14"/>
      <c r="I3399" s="9"/>
      <c r="J3399" s="10"/>
    </row>
    <row r="3400">
      <c r="A3400" s="6"/>
      <c r="B3400" s="6"/>
      <c r="C3400" s="7"/>
      <c r="D3400" s="8"/>
      <c r="E3400" s="9"/>
      <c r="F3400" s="9"/>
      <c r="G3400" s="6"/>
      <c r="H3400" s="14"/>
      <c r="I3400" s="9"/>
      <c r="J3400" s="10"/>
    </row>
    <row r="3401">
      <c r="A3401" s="6"/>
      <c r="B3401" s="6"/>
      <c r="C3401" s="7"/>
      <c r="D3401" s="8"/>
      <c r="E3401" s="9"/>
      <c r="F3401" s="9"/>
      <c r="G3401" s="6"/>
      <c r="H3401" s="14"/>
      <c r="I3401" s="9"/>
      <c r="J3401" s="10"/>
    </row>
    <row r="3402">
      <c r="A3402" s="6"/>
      <c r="B3402" s="6"/>
      <c r="C3402" s="7"/>
      <c r="D3402" s="8"/>
      <c r="E3402" s="9"/>
      <c r="F3402" s="9"/>
      <c r="G3402" s="6"/>
      <c r="H3402" s="14"/>
      <c r="I3402" s="9"/>
      <c r="J3402" s="10"/>
    </row>
    <row r="3403">
      <c r="A3403" s="6"/>
      <c r="B3403" s="6"/>
      <c r="C3403" s="7"/>
      <c r="D3403" s="8"/>
      <c r="E3403" s="9"/>
      <c r="F3403" s="9"/>
      <c r="G3403" s="6"/>
      <c r="H3403" s="14"/>
      <c r="I3403" s="9"/>
      <c r="J3403" s="10"/>
    </row>
    <row r="3404">
      <c r="A3404" s="6"/>
      <c r="B3404" s="6"/>
      <c r="C3404" s="7"/>
      <c r="D3404" s="8"/>
      <c r="E3404" s="9"/>
      <c r="F3404" s="9"/>
      <c r="G3404" s="6"/>
      <c r="H3404" s="14"/>
      <c r="I3404" s="9"/>
      <c r="J3404" s="10"/>
    </row>
    <row r="3405">
      <c r="A3405" s="6"/>
      <c r="B3405" s="6"/>
      <c r="C3405" s="7"/>
      <c r="D3405" s="8"/>
      <c r="E3405" s="9"/>
      <c r="F3405" s="9"/>
      <c r="G3405" s="6"/>
      <c r="H3405" s="14"/>
      <c r="I3405" s="9"/>
      <c r="J3405" s="10"/>
    </row>
    <row r="3406">
      <c r="A3406" s="6"/>
      <c r="B3406" s="6"/>
      <c r="C3406" s="7"/>
      <c r="D3406" s="8"/>
      <c r="E3406" s="9"/>
      <c r="F3406" s="9"/>
      <c r="G3406" s="6"/>
      <c r="H3406" s="14"/>
      <c r="I3406" s="9"/>
      <c r="J3406" s="10"/>
    </row>
    <row r="3407">
      <c r="A3407" s="6"/>
      <c r="B3407" s="6"/>
      <c r="C3407" s="7"/>
      <c r="D3407" s="8"/>
      <c r="E3407" s="9"/>
      <c r="F3407" s="9"/>
      <c r="G3407" s="6"/>
      <c r="H3407" s="14"/>
      <c r="I3407" s="9"/>
      <c r="J3407" s="10"/>
    </row>
    <row r="3408">
      <c r="A3408" s="6"/>
      <c r="B3408" s="6"/>
      <c r="C3408" s="7"/>
      <c r="D3408" s="8"/>
      <c r="E3408" s="9"/>
      <c r="F3408" s="9"/>
      <c r="G3408" s="6"/>
      <c r="H3408" s="14"/>
      <c r="I3408" s="9"/>
      <c r="J3408" s="10"/>
    </row>
    <row r="3409">
      <c r="A3409" s="6"/>
      <c r="B3409" s="6"/>
      <c r="C3409" s="7"/>
      <c r="D3409" s="8"/>
      <c r="E3409" s="9"/>
      <c r="F3409" s="9"/>
      <c r="G3409" s="6"/>
      <c r="H3409" s="14"/>
      <c r="I3409" s="9"/>
      <c r="J3409" s="10"/>
    </row>
    <row r="3410">
      <c r="A3410" s="6"/>
      <c r="B3410" s="6"/>
      <c r="C3410" s="7"/>
      <c r="D3410" s="8"/>
      <c r="E3410" s="9"/>
      <c r="F3410" s="9"/>
      <c r="G3410" s="6"/>
      <c r="H3410" s="14"/>
      <c r="I3410" s="9"/>
      <c r="J3410" s="10"/>
    </row>
    <row r="3411">
      <c r="A3411" s="6"/>
      <c r="B3411" s="6"/>
      <c r="C3411" s="7"/>
      <c r="D3411" s="8"/>
      <c r="E3411" s="9"/>
      <c r="F3411" s="9"/>
      <c r="G3411" s="6"/>
      <c r="H3411" s="14"/>
      <c r="I3411" s="9"/>
      <c r="J3411" s="10"/>
    </row>
    <row r="3412">
      <c r="A3412" s="6"/>
      <c r="B3412" s="6"/>
      <c r="C3412" s="7"/>
      <c r="D3412" s="8"/>
      <c r="E3412" s="9"/>
      <c r="F3412" s="9"/>
      <c r="G3412" s="6"/>
      <c r="H3412" s="14"/>
      <c r="I3412" s="9"/>
      <c r="J3412" s="10"/>
    </row>
    <row r="3413">
      <c r="A3413" s="6"/>
      <c r="B3413" s="6"/>
      <c r="C3413" s="7"/>
      <c r="D3413" s="8"/>
      <c r="E3413" s="9"/>
      <c r="F3413" s="9"/>
      <c r="G3413" s="6"/>
      <c r="H3413" s="14"/>
      <c r="I3413" s="9"/>
      <c r="J3413" s="10"/>
    </row>
    <row r="3414">
      <c r="A3414" s="6"/>
      <c r="B3414" s="6"/>
      <c r="C3414" s="7"/>
      <c r="D3414" s="8"/>
      <c r="E3414" s="9"/>
      <c r="F3414" s="9"/>
      <c r="G3414" s="6"/>
      <c r="H3414" s="14"/>
      <c r="I3414" s="9"/>
      <c r="J3414" s="10"/>
    </row>
    <row r="3415">
      <c r="A3415" s="6"/>
      <c r="B3415" s="6"/>
      <c r="C3415" s="7"/>
      <c r="D3415" s="8"/>
      <c r="E3415" s="9"/>
      <c r="F3415" s="9"/>
      <c r="G3415" s="6"/>
      <c r="H3415" s="14"/>
      <c r="I3415" s="9"/>
      <c r="J3415" s="10"/>
    </row>
    <row r="3416">
      <c r="A3416" s="6"/>
      <c r="B3416" s="6"/>
      <c r="C3416" s="7"/>
      <c r="D3416" s="8"/>
      <c r="E3416" s="9"/>
      <c r="F3416" s="9"/>
      <c r="G3416" s="6"/>
      <c r="H3416" s="14"/>
      <c r="I3416" s="9"/>
      <c r="J3416" s="10"/>
    </row>
    <row r="3417">
      <c r="A3417" s="6"/>
      <c r="B3417" s="6"/>
      <c r="C3417" s="7"/>
      <c r="D3417" s="8"/>
      <c r="E3417" s="9"/>
      <c r="F3417" s="9"/>
      <c r="G3417" s="6"/>
      <c r="H3417" s="14"/>
      <c r="I3417" s="9"/>
      <c r="J3417" s="10"/>
    </row>
    <row r="3418">
      <c r="A3418" s="6"/>
      <c r="B3418" s="6"/>
      <c r="C3418" s="7"/>
      <c r="D3418" s="8"/>
      <c r="E3418" s="9"/>
      <c r="F3418" s="9"/>
      <c r="G3418" s="6"/>
      <c r="H3418" s="14"/>
      <c r="I3418" s="9"/>
      <c r="J3418" s="10"/>
    </row>
    <row r="3419">
      <c r="A3419" s="6"/>
      <c r="B3419" s="6"/>
      <c r="C3419" s="7"/>
      <c r="D3419" s="8"/>
      <c r="E3419" s="9"/>
      <c r="F3419" s="9"/>
      <c r="G3419" s="6"/>
      <c r="H3419" s="14"/>
      <c r="I3419" s="9"/>
      <c r="J3419" s="10"/>
    </row>
    <row r="3420">
      <c r="A3420" s="6"/>
      <c r="B3420" s="6"/>
      <c r="C3420" s="7"/>
      <c r="D3420" s="8"/>
      <c r="E3420" s="9"/>
      <c r="F3420" s="9"/>
      <c r="G3420" s="6"/>
      <c r="H3420" s="14"/>
      <c r="I3420" s="9"/>
      <c r="J3420" s="10"/>
    </row>
    <row r="3421">
      <c r="A3421" s="6"/>
      <c r="B3421" s="6"/>
      <c r="C3421" s="7"/>
      <c r="D3421" s="8"/>
      <c r="E3421" s="9"/>
      <c r="F3421" s="9"/>
      <c r="G3421" s="6"/>
      <c r="H3421" s="14"/>
      <c r="I3421" s="9"/>
      <c r="J3421" s="10"/>
    </row>
    <row r="3422">
      <c r="A3422" s="6"/>
      <c r="B3422" s="6"/>
      <c r="C3422" s="7"/>
      <c r="D3422" s="8"/>
      <c r="E3422" s="9"/>
      <c r="F3422" s="9"/>
      <c r="G3422" s="6"/>
      <c r="H3422" s="14"/>
      <c r="I3422" s="9"/>
      <c r="J3422" s="10"/>
    </row>
    <row r="3423">
      <c r="A3423" s="6"/>
      <c r="B3423" s="6"/>
      <c r="C3423" s="7"/>
      <c r="D3423" s="8"/>
      <c r="E3423" s="9"/>
      <c r="F3423" s="9"/>
      <c r="G3423" s="6"/>
      <c r="H3423" s="14"/>
      <c r="I3423" s="9"/>
      <c r="J3423" s="10"/>
    </row>
    <row r="3424">
      <c r="A3424" s="6"/>
      <c r="B3424" s="6"/>
      <c r="C3424" s="7"/>
      <c r="D3424" s="8"/>
      <c r="E3424" s="9"/>
      <c r="F3424" s="9"/>
      <c r="G3424" s="6"/>
      <c r="H3424" s="14"/>
      <c r="I3424" s="9"/>
      <c r="J3424" s="10"/>
    </row>
    <row r="3425">
      <c r="A3425" s="6"/>
      <c r="B3425" s="6"/>
      <c r="C3425" s="7"/>
      <c r="D3425" s="8"/>
      <c r="E3425" s="9"/>
      <c r="F3425" s="9"/>
      <c r="G3425" s="6"/>
      <c r="H3425" s="14"/>
      <c r="I3425" s="9"/>
      <c r="J3425" s="10"/>
    </row>
    <row r="3426">
      <c r="A3426" s="6"/>
      <c r="B3426" s="6"/>
      <c r="C3426" s="7"/>
      <c r="D3426" s="8"/>
      <c r="E3426" s="9"/>
      <c r="F3426" s="9"/>
      <c r="G3426" s="6"/>
      <c r="H3426" s="14"/>
      <c r="I3426" s="9"/>
      <c r="J3426" s="10"/>
    </row>
    <row r="3427">
      <c r="A3427" s="6"/>
      <c r="B3427" s="6"/>
      <c r="C3427" s="7"/>
      <c r="D3427" s="8"/>
      <c r="E3427" s="9"/>
      <c r="F3427" s="9"/>
      <c r="G3427" s="6"/>
      <c r="H3427" s="14"/>
      <c r="I3427" s="9"/>
      <c r="J3427" s="10"/>
    </row>
    <row r="3428">
      <c r="A3428" s="6"/>
      <c r="B3428" s="6"/>
      <c r="C3428" s="7"/>
      <c r="D3428" s="8"/>
      <c r="E3428" s="9"/>
      <c r="F3428" s="9"/>
      <c r="G3428" s="6"/>
      <c r="H3428" s="14"/>
      <c r="I3428" s="9"/>
      <c r="J3428" s="10"/>
    </row>
    <row r="3429">
      <c r="A3429" s="6"/>
      <c r="B3429" s="6"/>
      <c r="C3429" s="7"/>
      <c r="D3429" s="8"/>
      <c r="E3429" s="9"/>
      <c r="F3429" s="9"/>
      <c r="G3429" s="6"/>
      <c r="H3429" s="14"/>
      <c r="I3429" s="9"/>
      <c r="J3429" s="10"/>
    </row>
    <row r="3430">
      <c r="A3430" s="6"/>
      <c r="B3430" s="6"/>
      <c r="C3430" s="7"/>
      <c r="D3430" s="8"/>
      <c r="E3430" s="9"/>
      <c r="F3430" s="9"/>
      <c r="G3430" s="6"/>
      <c r="H3430" s="14"/>
      <c r="I3430" s="9"/>
      <c r="J3430" s="10"/>
    </row>
    <row r="3431">
      <c r="A3431" s="6"/>
      <c r="B3431" s="6"/>
      <c r="C3431" s="7"/>
      <c r="D3431" s="8"/>
      <c r="E3431" s="9"/>
      <c r="F3431" s="9"/>
      <c r="G3431" s="6"/>
      <c r="H3431" s="14"/>
      <c r="I3431" s="9"/>
      <c r="J3431" s="10"/>
    </row>
    <row r="3432">
      <c r="A3432" s="6"/>
      <c r="B3432" s="6"/>
      <c r="C3432" s="7"/>
      <c r="D3432" s="8"/>
      <c r="E3432" s="9"/>
      <c r="F3432" s="9"/>
      <c r="G3432" s="6"/>
      <c r="H3432" s="14"/>
      <c r="I3432" s="9"/>
      <c r="J3432" s="10"/>
    </row>
    <row r="3433">
      <c r="A3433" s="6"/>
      <c r="B3433" s="6"/>
      <c r="C3433" s="7"/>
      <c r="D3433" s="8"/>
      <c r="E3433" s="9"/>
      <c r="F3433" s="9"/>
      <c r="G3433" s="6"/>
      <c r="H3433" s="14"/>
      <c r="I3433" s="9"/>
      <c r="J3433" s="10"/>
    </row>
    <row r="3434">
      <c r="A3434" s="6"/>
      <c r="B3434" s="6"/>
      <c r="C3434" s="7"/>
      <c r="D3434" s="8"/>
      <c r="E3434" s="9"/>
      <c r="F3434" s="9"/>
      <c r="G3434" s="6"/>
      <c r="H3434" s="14"/>
      <c r="I3434" s="9"/>
      <c r="J3434" s="10"/>
    </row>
    <row r="3435">
      <c r="A3435" s="6"/>
      <c r="B3435" s="6"/>
      <c r="C3435" s="7"/>
      <c r="D3435" s="8"/>
      <c r="E3435" s="9"/>
      <c r="F3435" s="9"/>
      <c r="G3435" s="6"/>
      <c r="H3435" s="14"/>
      <c r="I3435" s="9"/>
      <c r="J3435" s="10"/>
    </row>
    <row r="3436">
      <c r="A3436" s="6"/>
      <c r="B3436" s="6"/>
      <c r="C3436" s="7"/>
      <c r="D3436" s="8"/>
      <c r="E3436" s="9"/>
      <c r="F3436" s="9"/>
      <c r="G3436" s="6"/>
      <c r="H3436" s="14"/>
      <c r="I3436" s="9"/>
      <c r="J3436" s="10"/>
    </row>
    <row r="3437">
      <c r="A3437" s="6"/>
      <c r="B3437" s="6"/>
      <c r="C3437" s="7"/>
      <c r="D3437" s="8"/>
      <c r="E3437" s="9"/>
      <c r="F3437" s="9"/>
      <c r="G3437" s="6"/>
      <c r="H3437" s="14"/>
      <c r="I3437" s="9"/>
      <c r="J3437" s="10"/>
    </row>
    <row r="3438">
      <c r="A3438" s="6"/>
      <c r="B3438" s="6"/>
      <c r="C3438" s="7"/>
      <c r="D3438" s="8"/>
      <c r="E3438" s="9"/>
      <c r="F3438" s="9"/>
      <c r="G3438" s="6"/>
      <c r="H3438" s="14"/>
      <c r="I3438" s="9"/>
      <c r="J3438" s="10"/>
    </row>
    <row r="3439">
      <c r="A3439" s="6"/>
      <c r="B3439" s="6"/>
      <c r="C3439" s="7"/>
      <c r="D3439" s="8"/>
      <c r="E3439" s="9"/>
      <c r="F3439" s="9"/>
      <c r="G3439" s="6"/>
      <c r="H3439" s="14"/>
      <c r="I3439" s="9"/>
      <c r="J3439" s="10"/>
    </row>
    <row r="3440">
      <c r="A3440" s="6"/>
      <c r="B3440" s="6"/>
      <c r="C3440" s="7"/>
      <c r="D3440" s="8"/>
      <c r="E3440" s="9"/>
      <c r="F3440" s="9"/>
      <c r="G3440" s="6"/>
      <c r="H3440" s="14"/>
      <c r="I3440" s="9"/>
      <c r="J3440" s="10"/>
    </row>
    <row r="3441">
      <c r="A3441" s="6"/>
      <c r="B3441" s="6"/>
      <c r="C3441" s="7"/>
      <c r="D3441" s="8"/>
      <c r="E3441" s="9"/>
      <c r="F3441" s="9"/>
      <c r="G3441" s="6"/>
      <c r="H3441" s="14"/>
      <c r="I3441" s="9"/>
      <c r="J3441" s="10"/>
    </row>
    <row r="3442">
      <c r="A3442" s="6"/>
      <c r="B3442" s="6"/>
      <c r="C3442" s="7"/>
      <c r="D3442" s="8"/>
      <c r="E3442" s="9"/>
      <c r="F3442" s="9"/>
      <c r="G3442" s="6"/>
      <c r="H3442" s="14"/>
      <c r="I3442" s="9"/>
      <c r="J3442" s="10"/>
    </row>
    <row r="3443">
      <c r="A3443" s="6"/>
      <c r="B3443" s="6"/>
      <c r="C3443" s="7"/>
      <c r="D3443" s="8"/>
      <c r="E3443" s="9"/>
      <c r="F3443" s="9"/>
      <c r="G3443" s="6"/>
      <c r="H3443" s="14"/>
      <c r="I3443" s="9"/>
      <c r="J3443" s="10"/>
    </row>
    <row r="3444">
      <c r="A3444" s="6"/>
      <c r="B3444" s="6"/>
      <c r="C3444" s="7"/>
      <c r="D3444" s="8"/>
      <c r="E3444" s="9"/>
      <c r="F3444" s="9"/>
      <c r="G3444" s="6"/>
      <c r="H3444" s="14"/>
      <c r="I3444" s="9"/>
      <c r="J3444" s="10"/>
    </row>
    <row r="3445">
      <c r="A3445" s="6"/>
      <c r="B3445" s="6"/>
      <c r="C3445" s="7"/>
      <c r="D3445" s="8"/>
      <c r="E3445" s="9"/>
      <c r="F3445" s="9"/>
      <c r="G3445" s="6"/>
      <c r="H3445" s="14"/>
      <c r="I3445" s="9"/>
      <c r="J3445" s="10"/>
    </row>
    <row r="3446">
      <c r="A3446" s="6"/>
      <c r="B3446" s="6"/>
      <c r="C3446" s="7"/>
      <c r="D3446" s="8"/>
      <c r="E3446" s="9"/>
      <c r="F3446" s="9"/>
      <c r="G3446" s="6"/>
      <c r="H3446" s="14"/>
      <c r="I3446" s="9"/>
      <c r="J3446" s="10"/>
    </row>
    <row r="3447">
      <c r="A3447" s="6"/>
      <c r="B3447" s="6"/>
      <c r="C3447" s="7"/>
      <c r="D3447" s="8"/>
      <c r="E3447" s="9"/>
      <c r="F3447" s="9"/>
      <c r="G3447" s="6"/>
      <c r="H3447" s="14"/>
      <c r="I3447" s="9"/>
      <c r="J3447" s="10"/>
    </row>
    <row r="3448">
      <c r="A3448" s="6"/>
      <c r="B3448" s="6"/>
      <c r="C3448" s="7"/>
      <c r="D3448" s="8"/>
      <c r="E3448" s="9"/>
      <c r="F3448" s="9"/>
      <c r="G3448" s="6"/>
      <c r="H3448" s="14"/>
      <c r="I3448" s="9"/>
      <c r="J3448" s="10"/>
    </row>
    <row r="3449">
      <c r="A3449" s="6"/>
      <c r="B3449" s="6"/>
      <c r="C3449" s="7"/>
      <c r="D3449" s="8"/>
      <c r="E3449" s="9"/>
      <c r="F3449" s="9"/>
      <c r="G3449" s="6"/>
      <c r="H3449" s="14"/>
      <c r="I3449" s="9"/>
      <c r="J3449" s="10"/>
    </row>
    <row r="3450">
      <c r="A3450" s="6"/>
      <c r="B3450" s="6"/>
      <c r="C3450" s="7"/>
      <c r="D3450" s="8"/>
      <c r="E3450" s="9"/>
      <c r="F3450" s="9"/>
      <c r="G3450" s="6"/>
      <c r="H3450" s="14"/>
      <c r="I3450" s="9"/>
      <c r="J3450" s="10"/>
    </row>
    <row r="3451">
      <c r="A3451" s="6"/>
      <c r="B3451" s="6"/>
      <c r="C3451" s="7"/>
      <c r="D3451" s="8"/>
      <c r="E3451" s="9"/>
      <c r="F3451" s="9"/>
      <c r="G3451" s="6"/>
      <c r="H3451" s="14"/>
      <c r="I3451" s="9"/>
      <c r="J3451" s="10"/>
    </row>
    <row r="3452">
      <c r="A3452" s="6"/>
      <c r="B3452" s="6"/>
      <c r="C3452" s="7"/>
      <c r="D3452" s="8"/>
      <c r="E3452" s="9"/>
      <c r="F3452" s="9"/>
      <c r="G3452" s="6"/>
      <c r="H3452" s="14"/>
      <c r="I3452" s="9"/>
      <c r="J3452" s="10"/>
    </row>
    <row r="3453">
      <c r="A3453" s="6"/>
      <c r="B3453" s="6"/>
      <c r="C3453" s="7"/>
      <c r="D3453" s="8"/>
      <c r="E3453" s="9"/>
      <c r="F3453" s="9"/>
      <c r="G3453" s="6"/>
      <c r="H3453" s="14"/>
      <c r="I3453" s="9"/>
      <c r="J3453" s="10"/>
    </row>
    <row r="3454">
      <c r="A3454" s="6"/>
      <c r="B3454" s="6"/>
      <c r="C3454" s="7"/>
      <c r="D3454" s="8"/>
      <c r="E3454" s="9"/>
      <c r="F3454" s="9"/>
      <c r="G3454" s="6"/>
      <c r="H3454" s="14"/>
      <c r="I3454" s="9"/>
      <c r="J3454" s="10"/>
    </row>
    <row r="3455">
      <c r="A3455" s="6"/>
      <c r="B3455" s="6"/>
      <c r="C3455" s="7"/>
      <c r="D3455" s="8"/>
      <c r="E3455" s="9"/>
      <c r="F3455" s="9"/>
      <c r="G3455" s="6"/>
      <c r="H3455" s="14"/>
      <c r="I3455" s="9"/>
      <c r="J3455" s="10"/>
    </row>
    <row r="3456">
      <c r="A3456" s="6"/>
      <c r="B3456" s="6"/>
      <c r="C3456" s="7"/>
      <c r="D3456" s="8"/>
      <c r="E3456" s="9"/>
      <c r="F3456" s="9"/>
      <c r="G3456" s="6"/>
      <c r="H3456" s="14"/>
      <c r="I3456" s="9"/>
      <c r="J3456" s="10"/>
    </row>
    <row r="3457">
      <c r="A3457" s="6"/>
      <c r="B3457" s="6"/>
      <c r="C3457" s="7"/>
      <c r="D3457" s="8"/>
      <c r="E3457" s="9"/>
      <c r="F3457" s="9"/>
      <c r="G3457" s="6"/>
      <c r="H3457" s="14"/>
      <c r="I3457" s="9"/>
      <c r="J3457" s="10"/>
    </row>
    <row r="3458">
      <c r="A3458" s="6"/>
      <c r="B3458" s="6"/>
      <c r="C3458" s="7"/>
      <c r="D3458" s="8"/>
      <c r="E3458" s="9"/>
      <c r="F3458" s="9"/>
      <c r="G3458" s="6"/>
      <c r="H3458" s="14"/>
      <c r="I3458" s="9"/>
      <c r="J3458" s="10"/>
    </row>
    <row r="3459">
      <c r="A3459" s="6"/>
      <c r="B3459" s="6"/>
      <c r="C3459" s="7"/>
      <c r="D3459" s="8"/>
      <c r="E3459" s="9"/>
      <c r="F3459" s="9"/>
      <c r="G3459" s="6"/>
      <c r="H3459" s="14"/>
      <c r="I3459" s="9"/>
      <c r="J3459" s="10"/>
    </row>
    <row r="3460">
      <c r="A3460" s="6"/>
      <c r="B3460" s="6"/>
      <c r="C3460" s="7"/>
      <c r="D3460" s="8"/>
      <c r="E3460" s="9"/>
      <c r="F3460" s="9"/>
      <c r="G3460" s="6"/>
      <c r="H3460" s="14"/>
      <c r="I3460" s="9"/>
      <c r="J3460" s="10"/>
    </row>
    <row r="3461">
      <c r="A3461" s="6"/>
      <c r="B3461" s="6"/>
      <c r="C3461" s="7"/>
      <c r="D3461" s="8"/>
      <c r="E3461" s="9"/>
      <c r="F3461" s="9"/>
      <c r="G3461" s="6"/>
      <c r="H3461" s="14"/>
      <c r="I3461" s="9"/>
      <c r="J3461" s="10"/>
    </row>
    <row r="3462">
      <c r="A3462" s="6"/>
      <c r="B3462" s="6"/>
      <c r="C3462" s="7"/>
      <c r="D3462" s="8"/>
      <c r="E3462" s="9"/>
      <c r="F3462" s="9"/>
      <c r="G3462" s="6"/>
      <c r="H3462" s="14"/>
      <c r="I3462" s="9"/>
      <c r="J3462" s="10"/>
    </row>
    <row r="3463">
      <c r="A3463" s="6"/>
      <c r="B3463" s="6"/>
      <c r="C3463" s="7"/>
      <c r="D3463" s="8"/>
      <c r="E3463" s="9"/>
      <c r="F3463" s="9"/>
      <c r="G3463" s="6"/>
      <c r="H3463" s="14"/>
      <c r="I3463" s="9"/>
      <c r="J3463" s="10"/>
    </row>
    <row r="3464">
      <c r="A3464" s="6"/>
      <c r="B3464" s="6"/>
      <c r="C3464" s="7"/>
      <c r="D3464" s="8"/>
      <c r="E3464" s="9"/>
      <c r="F3464" s="9"/>
      <c r="G3464" s="6"/>
      <c r="H3464" s="14"/>
      <c r="I3464" s="9"/>
      <c r="J3464" s="10"/>
    </row>
    <row r="3465">
      <c r="A3465" s="6"/>
      <c r="B3465" s="6"/>
      <c r="C3465" s="7"/>
      <c r="D3465" s="8"/>
      <c r="E3465" s="9"/>
      <c r="F3465" s="9"/>
      <c r="G3465" s="6"/>
      <c r="H3465" s="14"/>
      <c r="I3465" s="9"/>
      <c r="J3465" s="10"/>
    </row>
    <row r="3466">
      <c r="A3466" s="6"/>
      <c r="B3466" s="6"/>
      <c r="C3466" s="7"/>
      <c r="D3466" s="8"/>
      <c r="E3466" s="9"/>
      <c r="F3466" s="9"/>
      <c r="G3466" s="6"/>
      <c r="H3466" s="14"/>
      <c r="I3466" s="9"/>
      <c r="J3466" s="10"/>
    </row>
    <row r="3467">
      <c r="A3467" s="6"/>
      <c r="B3467" s="6"/>
      <c r="C3467" s="7"/>
      <c r="D3467" s="8"/>
      <c r="E3467" s="9"/>
      <c r="F3467" s="9"/>
      <c r="G3467" s="6"/>
      <c r="H3467" s="14"/>
      <c r="I3467" s="9"/>
      <c r="J3467" s="10"/>
    </row>
    <row r="3468">
      <c r="A3468" s="6"/>
      <c r="B3468" s="6"/>
      <c r="C3468" s="7"/>
      <c r="D3468" s="8"/>
      <c r="E3468" s="9"/>
      <c r="F3468" s="9"/>
      <c r="G3468" s="6"/>
      <c r="H3468" s="14"/>
      <c r="I3468" s="9"/>
      <c r="J3468" s="10"/>
    </row>
    <row r="3469">
      <c r="A3469" s="6"/>
      <c r="B3469" s="6"/>
      <c r="C3469" s="7"/>
      <c r="D3469" s="8"/>
      <c r="E3469" s="9"/>
      <c r="F3469" s="9"/>
      <c r="G3469" s="6"/>
      <c r="H3469" s="14"/>
      <c r="I3469" s="9"/>
      <c r="J3469" s="10"/>
    </row>
    <row r="3470">
      <c r="A3470" s="6"/>
      <c r="B3470" s="6"/>
      <c r="C3470" s="7"/>
      <c r="D3470" s="8"/>
      <c r="E3470" s="9"/>
      <c r="F3470" s="9"/>
      <c r="G3470" s="6"/>
      <c r="H3470" s="14"/>
      <c r="I3470" s="9"/>
      <c r="J3470" s="10"/>
    </row>
    <row r="3471">
      <c r="A3471" s="6"/>
      <c r="B3471" s="6"/>
      <c r="C3471" s="7"/>
      <c r="D3471" s="8"/>
      <c r="E3471" s="9"/>
      <c r="F3471" s="9"/>
      <c r="G3471" s="6"/>
      <c r="H3471" s="14"/>
      <c r="I3471" s="9"/>
      <c r="J3471" s="10"/>
    </row>
    <row r="3472">
      <c r="A3472" s="6"/>
      <c r="B3472" s="6"/>
      <c r="C3472" s="7"/>
      <c r="D3472" s="8"/>
      <c r="E3472" s="9"/>
      <c r="F3472" s="9"/>
      <c r="G3472" s="6"/>
      <c r="H3472" s="14"/>
      <c r="I3472" s="9"/>
      <c r="J3472" s="10"/>
    </row>
    <row r="3473">
      <c r="A3473" s="6"/>
      <c r="B3473" s="6"/>
      <c r="C3473" s="7"/>
      <c r="D3473" s="8"/>
      <c r="E3473" s="9"/>
      <c r="F3473" s="9"/>
      <c r="G3473" s="6"/>
      <c r="H3473" s="14"/>
      <c r="I3473" s="9"/>
      <c r="J3473" s="10"/>
    </row>
    <row r="3474">
      <c r="A3474" s="6"/>
      <c r="B3474" s="6"/>
      <c r="C3474" s="7"/>
      <c r="D3474" s="8"/>
      <c r="E3474" s="9"/>
      <c r="F3474" s="9"/>
      <c r="G3474" s="6"/>
      <c r="H3474" s="14"/>
      <c r="I3474" s="9"/>
      <c r="J3474" s="10"/>
    </row>
    <row r="3475">
      <c r="A3475" s="6"/>
      <c r="B3475" s="6"/>
      <c r="C3475" s="7"/>
      <c r="D3475" s="8"/>
      <c r="E3475" s="9"/>
      <c r="F3475" s="9"/>
      <c r="G3475" s="6"/>
      <c r="H3475" s="14"/>
      <c r="I3475" s="9"/>
      <c r="J3475" s="10"/>
    </row>
    <row r="3476">
      <c r="A3476" s="6"/>
      <c r="B3476" s="6"/>
      <c r="C3476" s="7"/>
      <c r="D3476" s="8"/>
      <c r="E3476" s="9"/>
      <c r="F3476" s="9"/>
      <c r="G3476" s="6"/>
      <c r="H3476" s="14"/>
      <c r="I3476" s="9"/>
      <c r="J3476" s="10"/>
    </row>
    <row r="3477">
      <c r="A3477" s="6"/>
      <c r="B3477" s="6"/>
      <c r="C3477" s="7"/>
      <c r="D3477" s="8"/>
      <c r="E3477" s="9"/>
      <c r="F3477" s="9"/>
      <c r="G3477" s="6"/>
      <c r="H3477" s="14"/>
      <c r="I3477" s="9"/>
      <c r="J3477" s="10"/>
    </row>
    <row r="3478">
      <c r="A3478" s="6"/>
      <c r="B3478" s="6"/>
      <c r="C3478" s="7"/>
      <c r="D3478" s="8"/>
      <c r="E3478" s="9"/>
      <c r="F3478" s="9"/>
      <c r="G3478" s="6"/>
      <c r="H3478" s="14"/>
      <c r="I3478" s="9"/>
      <c r="J3478" s="10"/>
    </row>
    <row r="3479">
      <c r="A3479" s="6"/>
      <c r="B3479" s="6"/>
      <c r="C3479" s="7"/>
      <c r="D3479" s="8"/>
      <c r="E3479" s="9"/>
      <c r="F3479" s="9"/>
      <c r="G3479" s="6"/>
      <c r="H3479" s="14"/>
      <c r="I3479" s="9"/>
      <c r="J3479" s="10"/>
    </row>
    <row r="3480">
      <c r="A3480" s="6"/>
      <c r="B3480" s="6"/>
      <c r="C3480" s="7"/>
      <c r="D3480" s="8"/>
      <c r="E3480" s="9"/>
      <c r="F3480" s="9"/>
      <c r="G3480" s="6"/>
      <c r="H3480" s="14"/>
      <c r="I3480" s="9"/>
      <c r="J3480" s="10"/>
    </row>
    <row r="3481">
      <c r="A3481" s="6"/>
      <c r="B3481" s="6"/>
      <c r="C3481" s="7"/>
      <c r="D3481" s="8"/>
      <c r="E3481" s="9"/>
      <c r="F3481" s="9"/>
      <c r="G3481" s="6"/>
      <c r="H3481" s="14"/>
      <c r="I3481" s="9"/>
      <c r="J3481" s="10"/>
    </row>
    <row r="3482">
      <c r="A3482" s="6"/>
      <c r="B3482" s="6"/>
      <c r="C3482" s="7"/>
      <c r="D3482" s="8"/>
      <c r="E3482" s="9"/>
      <c r="F3482" s="9"/>
      <c r="G3482" s="6"/>
      <c r="H3482" s="14"/>
      <c r="I3482" s="9"/>
      <c r="J3482" s="10"/>
    </row>
    <row r="3483">
      <c r="A3483" s="6"/>
      <c r="B3483" s="6"/>
      <c r="C3483" s="7"/>
      <c r="D3483" s="8"/>
      <c r="E3483" s="9"/>
      <c r="F3483" s="9"/>
      <c r="G3483" s="6"/>
      <c r="H3483" s="14"/>
      <c r="I3483" s="9"/>
      <c r="J3483" s="10"/>
    </row>
    <row r="3484">
      <c r="A3484" s="6"/>
      <c r="B3484" s="6"/>
      <c r="C3484" s="7"/>
      <c r="D3484" s="8"/>
      <c r="E3484" s="9"/>
      <c r="F3484" s="9"/>
      <c r="G3484" s="6"/>
      <c r="H3484" s="14"/>
      <c r="I3484" s="9"/>
      <c r="J3484" s="10"/>
    </row>
    <row r="3485">
      <c r="A3485" s="6"/>
      <c r="B3485" s="6"/>
      <c r="C3485" s="7"/>
      <c r="D3485" s="8"/>
      <c r="E3485" s="9"/>
      <c r="F3485" s="9"/>
      <c r="G3485" s="6"/>
      <c r="H3485" s="14"/>
      <c r="I3485" s="9"/>
      <c r="J3485" s="10"/>
    </row>
    <row r="3486">
      <c r="A3486" s="6"/>
      <c r="B3486" s="6"/>
      <c r="C3486" s="7"/>
      <c r="D3486" s="8"/>
      <c r="E3486" s="9"/>
      <c r="F3486" s="9"/>
      <c r="G3486" s="6"/>
      <c r="H3486" s="14"/>
      <c r="I3486" s="9"/>
      <c r="J3486" s="10"/>
    </row>
    <row r="3487">
      <c r="A3487" s="6"/>
      <c r="B3487" s="6"/>
      <c r="C3487" s="7"/>
      <c r="D3487" s="8"/>
      <c r="E3487" s="9"/>
      <c r="F3487" s="9"/>
      <c r="G3487" s="6"/>
      <c r="H3487" s="14"/>
      <c r="I3487" s="9"/>
      <c r="J3487" s="10"/>
    </row>
    <row r="3488">
      <c r="A3488" s="6"/>
      <c r="B3488" s="6"/>
      <c r="C3488" s="7"/>
      <c r="D3488" s="8"/>
      <c r="E3488" s="9"/>
      <c r="F3488" s="9"/>
      <c r="G3488" s="6"/>
      <c r="H3488" s="14"/>
      <c r="I3488" s="9"/>
      <c r="J3488" s="10"/>
    </row>
    <row r="3489">
      <c r="A3489" s="6"/>
      <c r="B3489" s="6"/>
      <c r="C3489" s="7"/>
      <c r="D3489" s="8"/>
      <c r="E3489" s="9"/>
      <c r="F3489" s="9"/>
      <c r="G3489" s="6"/>
      <c r="H3489" s="14"/>
      <c r="I3489" s="9"/>
      <c r="J3489" s="10"/>
    </row>
    <row r="3490">
      <c r="A3490" s="6"/>
      <c r="B3490" s="6"/>
      <c r="C3490" s="7"/>
      <c r="D3490" s="8"/>
      <c r="E3490" s="9"/>
      <c r="F3490" s="9"/>
      <c r="G3490" s="6"/>
      <c r="H3490" s="14"/>
      <c r="I3490" s="9"/>
      <c r="J3490" s="10"/>
    </row>
    <row r="3491">
      <c r="A3491" s="6"/>
      <c r="B3491" s="6"/>
      <c r="C3491" s="7"/>
      <c r="D3491" s="8"/>
      <c r="E3491" s="9"/>
      <c r="F3491" s="9"/>
      <c r="G3491" s="6"/>
      <c r="H3491" s="14"/>
      <c r="I3491" s="9"/>
      <c r="J3491" s="10"/>
    </row>
    <row r="3492">
      <c r="A3492" s="6"/>
      <c r="B3492" s="6"/>
      <c r="C3492" s="7"/>
      <c r="D3492" s="8"/>
      <c r="E3492" s="9"/>
      <c r="F3492" s="9"/>
      <c r="G3492" s="6"/>
      <c r="H3492" s="14"/>
      <c r="I3492" s="9"/>
      <c r="J3492" s="10"/>
    </row>
    <row r="3493">
      <c r="A3493" s="6"/>
      <c r="B3493" s="6"/>
      <c r="C3493" s="7"/>
      <c r="D3493" s="8"/>
      <c r="E3493" s="9"/>
      <c r="F3493" s="9"/>
      <c r="G3493" s="6"/>
      <c r="H3493" s="14"/>
      <c r="I3493" s="9"/>
      <c r="J3493" s="10"/>
    </row>
    <row r="3494">
      <c r="A3494" s="6"/>
      <c r="B3494" s="6"/>
      <c r="C3494" s="7"/>
      <c r="D3494" s="8"/>
      <c r="E3494" s="9"/>
      <c r="F3494" s="9"/>
      <c r="G3494" s="6"/>
      <c r="H3494" s="14"/>
      <c r="I3494" s="9"/>
      <c r="J3494" s="10"/>
    </row>
    <row r="3495">
      <c r="A3495" s="6"/>
      <c r="B3495" s="6"/>
      <c r="C3495" s="7"/>
      <c r="D3495" s="8"/>
      <c r="E3495" s="9"/>
      <c r="F3495" s="9"/>
      <c r="G3495" s="6"/>
      <c r="H3495" s="14"/>
      <c r="I3495" s="9"/>
      <c r="J3495" s="10"/>
    </row>
    <row r="3496">
      <c r="A3496" s="6"/>
      <c r="B3496" s="6"/>
      <c r="C3496" s="7"/>
      <c r="D3496" s="8"/>
      <c r="E3496" s="9"/>
      <c r="F3496" s="9"/>
      <c r="G3496" s="6"/>
      <c r="H3496" s="14"/>
      <c r="I3496" s="9"/>
      <c r="J3496" s="10"/>
    </row>
    <row r="3497">
      <c r="A3497" s="6"/>
      <c r="B3497" s="6"/>
      <c r="C3497" s="7"/>
      <c r="D3497" s="8"/>
      <c r="E3497" s="9"/>
      <c r="F3497" s="9"/>
      <c r="G3497" s="6"/>
      <c r="H3497" s="14"/>
      <c r="I3497" s="9"/>
      <c r="J3497" s="10"/>
    </row>
    <row r="3498">
      <c r="A3498" s="6"/>
      <c r="B3498" s="6"/>
      <c r="C3498" s="7"/>
      <c r="D3498" s="8"/>
      <c r="E3498" s="9"/>
      <c r="F3498" s="9"/>
      <c r="G3498" s="6"/>
      <c r="H3498" s="14"/>
      <c r="I3498" s="9"/>
      <c r="J3498" s="10"/>
    </row>
    <row r="3499">
      <c r="A3499" s="6"/>
      <c r="B3499" s="6"/>
      <c r="C3499" s="7"/>
      <c r="D3499" s="8"/>
      <c r="E3499" s="9"/>
      <c r="F3499" s="9"/>
      <c r="G3499" s="6"/>
      <c r="H3499" s="14"/>
      <c r="I3499" s="9"/>
      <c r="J3499" s="10"/>
    </row>
    <row r="3500">
      <c r="A3500" s="6"/>
      <c r="B3500" s="6"/>
      <c r="C3500" s="7"/>
      <c r="D3500" s="8"/>
      <c r="E3500" s="9"/>
      <c r="F3500" s="9"/>
      <c r="G3500" s="6"/>
      <c r="H3500" s="14"/>
      <c r="I3500" s="9"/>
      <c r="J3500" s="10"/>
    </row>
    <row r="3501">
      <c r="A3501" s="6"/>
      <c r="B3501" s="6"/>
      <c r="C3501" s="7"/>
      <c r="D3501" s="8"/>
      <c r="E3501" s="9"/>
      <c r="F3501" s="9"/>
      <c r="G3501" s="6"/>
      <c r="H3501" s="14"/>
      <c r="I3501" s="9"/>
      <c r="J3501" s="10"/>
    </row>
    <row r="3502">
      <c r="A3502" s="6"/>
      <c r="B3502" s="6"/>
      <c r="C3502" s="7"/>
      <c r="D3502" s="8"/>
      <c r="E3502" s="9"/>
      <c r="F3502" s="9"/>
      <c r="G3502" s="6"/>
      <c r="H3502" s="14"/>
      <c r="I3502" s="9"/>
      <c r="J3502" s="10"/>
    </row>
    <row r="3503">
      <c r="A3503" s="6"/>
      <c r="B3503" s="6"/>
      <c r="C3503" s="7"/>
      <c r="D3503" s="8"/>
      <c r="E3503" s="9"/>
      <c r="F3503" s="9"/>
      <c r="G3503" s="6"/>
      <c r="H3503" s="14"/>
      <c r="I3503" s="9"/>
      <c r="J3503" s="10"/>
    </row>
    <row r="3504">
      <c r="A3504" s="6"/>
      <c r="B3504" s="6"/>
      <c r="C3504" s="7"/>
      <c r="D3504" s="8"/>
      <c r="E3504" s="9"/>
      <c r="F3504" s="9"/>
      <c r="G3504" s="6"/>
      <c r="H3504" s="14"/>
      <c r="I3504" s="9"/>
      <c r="J3504" s="10"/>
    </row>
    <row r="3505">
      <c r="A3505" s="6"/>
      <c r="B3505" s="6"/>
      <c r="C3505" s="7"/>
      <c r="D3505" s="8"/>
      <c r="E3505" s="9"/>
      <c r="F3505" s="9"/>
      <c r="G3505" s="6"/>
      <c r="H3505" s="14"/>
      <c r="I3505" s="9"/>
      <c r="J3505" s="10"/>
    </row>
    <row r="3506">
      <c r="A3506" s="6"/>
      <c r="B3506" s="6"/>
      <c r="C3506" s="7"/>
      <c r="D3506" s="8"/>
      <c r="E3506" s="9"/>
      <c r="F3506" s="9"/>
      <c r="G3506" s="6"/>
      <c r="H3506" s="14"/>
      <c r="I3506" s="9"/>
      <c r="J3506" s="10"/>
    </row>
    <row r="3507">
      <c r="A3507" s="6"/>
      <c r="B3507" s="6"/>
      <c r="C3507" s="7"/>
      <c r="D3507" s="8"/>
      <c r="E3507" s="9"/>
      <c r="F3507" s="9"/>
      <c r="G3507" s="6"/>
      <c r="H3507" s="14"/>
      <c r="I3507" s="9"/>
      <c r="J3507" s="10"/>
    </row>
    <row r="3508">
      <c r="A3508" s="6"/>
      <c r="B3508" s="6"/>
      <c r="C3508" s="7"/>
      <c r="D3508" s="8"/>
      <c r="E3508" s="9"/>
      <c r="F3508" s="9"/>
      <c r="G3508" s="6"/>
      <c r="H3508" s="14"/>
      <c r="I3508" s="9"/>
      <c r="J3508" s="10"/>
    </row>
    <row r="3509">
      <c r="A3509" s="6"/>
      <c r="B3509" s="6"/>
      <c r="C3509" s="7"/>
      <c r="D3509" s="8"/>
      <c r="E3509" s="9"/>
      <c r="F3509" s="9"/>
      <c r="G3509" s="6"/>
      <c r="H3509" s="14"/>
      <c r="I3509" s="9"/>
      <c r="J3509" s="10"/>
    </row>
    <row r="3510">
      <c r="A3510" s="6"/>
      <c r="B3510" s="6"/>
      <c r="C3510" s="7"/>
      <c r="D3510" s="8"/>
      <c r="E3510" s="9"/>
      <c r="F3510" s="9"/>
      <c r="G3510" s="6"/>
      <c r="H3510" s="14"/>
      <c r="I3510" s="9"/>
      <c r="J3510" s="10"/>
    </row>
    <row r="3511">
      <c r="A3511" s="6"/>
      <c r="B3511" s="6"/>
      <c r="C3511" s="7"/>
      <c r="D3511" s="8"/>
      <c r="E3511" s="9"/>
      <c r="F3511" s="9"/>
      <c r="G3511" s="6"/>
      <c r="H3511" s="14"/>
      <c r="I3511" s="9"/>
      <c r="J3511" s="10"/>
    </row>
    <row r="3512">
      <c r="A3512" s="6"/>
      <c r="B3512" s="6"/>
      <c r="C3512" s="7"/>
      <c r="D3512" s="8"/>
      <c r="E3512" s="9"/>
      <c r="F3512" s="9"/>
      <c r="G3512" s="6"/>
      <c r="H3512" s="14"/>
      <c r="I3512" s="9"/>
      <c r="J3512" s="10"/>
    </row>
    <row r="3513">
      <c r="A3513" s="6"/>
      <c r="B3513" s="6"/>
      <c r="C3513" s="7"/>
      <c r="D3513" s="8"/>
      <c r="E3513" s="9"/>
      <c r="F3513" s="9"/>
      <c r="G3513" s="6"/>
      <c r="H3513" s="14"/>
      <c r="I3513" s="9"/>
      <c r="J3513" s="10"/>
    </row>
    <row r="3514">
      <c r="A3514" s="6"/>
      <c r="B3514" s="6"/>
      <c r="C3514" s="7"/>
      <c r="D3514" s="8"/>
      <c r="E3514" s="9"/>
      <c r="F3514" s="9"/>
      <c r="G3514" s="6"/>
      <c r="H3514" s="14"/>
      <c r="I3514" s="9"/>
      <c r="J3514" s="10"/>
    </row>
    <row r="3515">
      <c r="A3515" s="6"/>
      <c r="B3515" s="6"/>
      <c r="C3515" s="7"/>
      <c r="D3515" s="8"/>
      <c r="E3515" s="9"/>
      <c r="F3515" s="9"/>
      <c r="G3515" s="6"/>
      <c r="H3515" s="14"/>
      <c r="I3515" s="9"/>
      <c r="J3515" s="10"/>
    </row>
    <row r="3516">
      <c r="A3516" s="6"/>
      <c r="B3516" s="6"/>
      <c r="C3516" s="7"/>
      <c r="D3516" s="8"/>
      <c r="E3516" s="9"/>
      <c r="F3516" s="9"/>
      <c r="G3516" s="6"/>
      <c r="H3516" s="14"/>
      <c r="I3516" s="9"/>
      <c r="J3516" s="10"/>
    </row>
    <row r="3517">
      <c r="A3517" s="6"/>
      <c r="B3517" s="6"/>
      <c r="C3517" s="7"/>
      <c r="D3517" s="8"/>
      <c r="E3517" s="9"/>
      <c r="F3517" s="9"/>
      <c r="G3517" s="6"/>
      <c r="H3517" s="14"/>
      <c r="I3517" s="9"/>
      <c r="J3517" s="10"/>
    </row>
    <row r="3518">
      <c r="A3518" s="6"/>
      <c r="B3518" s="6"/>
      <c r="C3518" s="7"/>
      <c r="D3518" s="8"/>
      <c r="E3518" s="9"/>
      <c r="F3518" s="9"/>
      <c r="G3518" s="6"/>
      <c r="H3518" s="14"/>
      <c r="I3518" s="9"/>
      <c r="J3518" s="10"/>
    </row>
    <row r="3519">
      <c r="A3519" s="6"/>
      <c r="B3519" s="6"/>
      <c r="C3519" s="7"/>
      <c r="D3519" s="8"/>
      <c r="E3519" s="9"/>
      <c r="F3519" s="9"/>
      <c r="G3519" s="6"/>
      <c r="H3519" s="14"/>
      <c r="I3519" s="9"/>
      <c r="J3519" s="10"/>
    </row>
    <row r="3520">
      <c r="A3520" s="6"/>
      <c r="B3520" s="6"/>
      <c r="C3520" s="7"/>
      <c r="D3520" s="8"/>
      <c r="E3520" s="9"/>
      <c r="F3520" s="9"/>
      <c r="G3520" s="6"/>
      <c r="H3520" s="14"/>
      <c r="I3520" s="9"/>
      <c r="J3520" s="10"/>
    </row>
    <row r="3521">
      <c r="A3521" s="6"/>
      <c r="B3521" s="6"/>
      <c r="C3521" s="7"/>
      <c r="D3521" s="8"/>
      <c r="E3521" s="9"/>
      <c r="F3521" s="9"/>
      <c r="G3521" s="6"/>
      <c r="H3521" s="14"/>
      <c r="I3521" s="9"/>
      <c r="J3521" s="10"/>
    </row>
    <row r="3522">
      <c r="A3522" s="6"/>
      <c r="B3522" s="6"/>
      <c r="C3522" s="7"/>
      <c r="D3522" s="8"/>
      <c r="E3522" s="9"/>
      <c r="F3522" s="9"/>
      <c r="G3522" s="6"/>
      <c r="H3522" s="14"/>
      <c r="I3522" s="9"/>
      <c r="J3522" s="10"/>
    </row>
    <row r="3523">
      <c r="A3523" s="6"/>
      <c r="B3523" s="6"/>
      <c r="C3523" s="7"/>
      <c r="D3523" s="8"/>
      <c r="E3523" s="9"/>
      <c r="F3523" s="9"/>
      <c r="G3523" s="6"/>
      <c r="H3523" s="14"/>
      <c r="I3523" s="9"/>
      <c r="J3523" s="10"/>
    </row>
    <row r="3524">
      <c r="A3524" s="6"/>
      <c r="B3524" s="6"/>
      <c r="C3524" s="7"/>
      <c r="D3524" s="8"/>
      <c r="E3524" s="9"/>
      <c r="F3524" s="9"/>
      <c r="G3524" s="6"/>
      <c r="H3524" s="14"/>
      <c r="I3524" s="9"/>
      <c r="J3524" s="10"/>
    </row>
    <row r="3525">
      <c r="A3525" s="6"/>
      <c r="B3525" s="6"/>
      <c r="C3525" s="7"/>
      <c r="D3525" s="8"/>
      <c r="E3525" s="9"/>
      <c r="F3525" s="9"/>
      <c r="G3525" s="6"/>
      <c r="H3525" s="14"/>
      <c r="I3525" s="9"/>
      <c r="J3525" s="10"/>
    </row>
    <row r="3526">
      <c r="A3526" s="6"/>
      <c r="B3526" s="6"/>
      <c r="C3526" s="7"/>
      <c r="D3526" s="8"/>
      <c r="E3526" s="9"/>
      <c r="F3526" s="9"/>
      <c r="G3526" s="6"/>
      <c r="H3526" s="14"/>
      <c r="I3526" s="9"/>
      <c r="J3526" s="10"/>
    </row>
    <row r="3527">
      <c r="A3527" s="6"/>
      <c r="B3527" s="6"/>
      <c r="C3527" s="7"/>
      <c r="D3527" s="8"/>
      <c r="E3527" s="9"/>
      <c r="F3527" s="9"/>
      <c r="G3527" s="6"/>
      <c r="H3527" s="14"/>
      <c r="I3527" s="9"/>
      <c r="J3527" s="10"/>
    </row>
    <row r="3528">
      <c r="A3528" s="6"/>
      <c r="B3528" s="6"/>
      <c r="C3528" s="7"/>
      <c r="D3528" s="8"/>
      <c r="E3528" s="9"/>
      <c r="F3528" s="9"/>
      <c r="G3528" s="6"/>
      <c r="H3528" s="14"/>
      <c r="I3528" s="9"/>
      <c r="J3528" s="10"/>
    </row>
    <row r="3529">
      <c r="A3529" s="6"/>
      <c r="B3529" s="6"/>
      <c r="C3529" s="7"/>
      <c r="D3529" s="8"/>
      <c r="E3529" s="9"/>
      <c r="F3529" s="9"/>
      <c r="G3529" s="6"/>
      <c r="H3529" s="14"/>
      <c r="I3529" s="9"/>
      <c r="J3529" s="10"/>
    </row>
    <row r="3530">
      <c r="A3530" s="6"/>
      <c r="B3530" s="6"/>
      <c r="C3530" s="7"/>
      <c r="D3530" s="8"/>
      <c r="E3530" s="9"/>
      <c r="F3530" s="9"/>
      <c r="G3530" s="6"/>
      <c r="H3530" s="14"/>
      <c r="I3530" s="9"/>
      <c r="J3530" s="10"/>
    </row>
    <row r="3531">
      <c r="A3531" s="6"/>
      <c r="B3531" s="6"/>
      <c r="C3531" s="7"/>
      <c r="D3531" s="8"/>
      <c r="E3531" s="9"/>
      <c r="F3531" s="9"/>
      <c r="G3531" s="6"/>
      <c r="H3531" s="14"/>
      <c r="I3531" s="9"/>
      <c r="J3531" s="10"/>
    </row>
    <row r="3532">
      <c r="A3532" s="6"/>
      <c r="B3532" s="6"/>
      <c r="C3532" s="7"/>
      <c r="D3532" s="8"/>
      <c r="E3532" s="9"/>
      <c r="F3532" s="9"/>
      <c r="G3532" s="6"/>
      <c r="H3532" s="14"/>
      <c r="I3532" s="9"/>
      <c r="J3532" s="10"/>
    </row>
    <row r="3533">
      <c r="A3533" s="6"/>
      <c r="B3533" s="6"/>
      <c r="C3533" s="7"/>
      <c r="D3533" s="8"/>
      <c r="E3533" s="9"/>
      <c r="F3533" s="9"/>
      <c r="G3533" s="6"/>
      <c r="H3533" s="14"/>
      <c r="I3533" s="9"/>
      <c r="J3533" s="10"/>
    </row>
    <row r="3534">
      <c r="A3534" s="6"/>
      <c r="B3534" s="6"/>
      <c r="C3534" s="7"/>
      <c r="D3534" s="8"/>
      <c r="E3534" s="9"/>
      <c r="F3534" s="9"/>
      <c r="G3534" s="6"/>
      <c r="H3534" s="14"/>
      <c r="I3534" s="9"/>
      <c r="J3534" s="10"/>
    </row>
    <row r="3535">
      <c r="A3535" s="6"/>
      <c r="B3535" s="6"/>
      <c r="C3535" s="7"/>
      <c r="D3535" s="8"/>
      <c r="E3535" s="9"/>
      <c r="F3535" s="9"/>
      <c r="G3535" s="6"/>
      <c r="H3535" s="14"/>
      <c r="I3535" s="9"/>
      <c r="J3535" s="10"/>
    </row>
    <row r="3536">
      <c r="A3536" s="6"/>
      <c r="B3536" s="6"/>
      <c r="C3536" s="7"/>
      <c r="D3536" s="8"/>
      <c r="E3536" s="9"/>
      <c r="F3536" s="9"/>
      <c r="G3536" s="6"/>
      <c r="H3536" s="14"/>
      <c r="I3536" s="9"/>
      <c r="J3536" s="10"/>
    </row>
    <row r="3537">
      <c r="A3537" s="6"/>
      <c r="B3537" s="6"/>
      <c r="C3537" s="7"/>
      <c r="D3537" s="8"/>
      <c r="E3537" s="9"/>
      <c r="F3537" s="9"/>
      <c r="G3537" s="6"/>
      <c r="H3537" s="14"/>
      <c r="I3537" s="9"/>
      <c r="J3537" s="10"/>
    </row>
    <row r="3538">
      <c r="A3538" s="6"/>
      <c r="B3538" s="6"/>
      <c r="C3538" s="7"/>
      <c r="D3538" s="8"/>
      <c r="E3538" s="9"/>
      <c r="F3538" s="9"/>
      <c r="G3538" s="6"/>
      <c r="H3538" s="14"/>
      <c r="I3538" s="9"/>
      <c r="J3538" s="10"/>
    </row>
    <row r="3539">
      <c r="A3539" s="6"/>
      <c r="B3539" s="6"/>
      <c r="C3539" s="7"/>
      <c r="D3539" s="8"/>
      <c r="E3539" s="9"/>
      <c r="F3539" s="9"/>
      <c r="G3539" s="6"/>
      <c r="H3539" s="14"/>
      <c r="I3539" s="9"/>
      <c r="J3539" s="10"/>
    </row>
    <row r="3540">
      <c r="A3540" s="6"/>
      <c r="B3540" s="6"/>
      <c r="C3540" s="7"/>
      <c r="D3540" s="8"/>
      <c r="E3540" s="9"/>
      <c r="F3540" s="9"/>
      <c r="G3540" s="6"/>
      <c r="H3540" s="14"/>
      <c r="I3540" s="9"/>
      <c r="J3540" s="10"/>
    </row>
    <row r="3541">
      <c r="A3541" s="6"/>
      <c r="B3541" s="6"/>
      <c r="C3541" s="7"/>
      <c r="D3541" s="8"/>
      <c r="E3541" s="9"/>
      <c r="F3541" s="9"/>
      <c r="G3541" s="6"/>
      <c r="H3541" s="14"/>
      <c r="I3541" s="9"/>
      <c r="J3541" s="10"/>
    </row>
    <row r="3542">
      <c r="A3542" s="6"/>
      <c r="B3542" s="6"/>
      <c r="C3542" s="7"/>
      <c r="D3542" s="8"/>
      <c r="E3542" s="9"/>
      <c r="F3542" s="9"/>
      <c r="G3542" s="6"/>
      <c r="H3542" s="14"/>
      <c r="I3542" s="9"/>
      <c r="J3542" s="10"/>
    </row>
    <row r="3543">
      <c r="A3543" s="6"/>
      <c r="B3543" s="6"/>
      <c r="C3543" s="7"/>
      <c r="D3543" s="8"/>
      <c r="E3543" s="9"/>
      <c r="F3543" s="9"/>
      <c r="G3543" s="6"/>
      <c r="H3543" s="14"/>
      <c r="I3543" s="9"/>
      <c r="J3543" s="10"/>
    </row>
    <row r="3544">
      <c r="A3544" s="6"/>
      <c r="B3544" s="6"/>
      <c r="C3544" s="7"/>
      <c r="D3544" s="8"/>
      <c r="E3544" s="9"/>
      <c r="F3544" s="9"/>
      <c r="G3544" s="6"/>
      <c r="H3544" s="14"/>
      <c r="I3544" s="9"/>
      <c r="J3544" s="10"/>
    </row>
    <row r="3545">
      <c r="A3545" s="6"/>
      <c r="B3545" s="6"/>
      <c r="C3545" s="7"/>
      <c r="D3545" s="8"/>
      <c r="E3545" s="9"/>
      <c r="F3545" s="9"/>
      <c r="G3545" s="6"/>
      <c r="H3545" s="14"/>
      <c r="I3545" s="9"/>
      <c r="J3545" s="10"/>
    </row>
    <row r="3546">
      <c r="A3546" s="6"/>
      <c r="B3546" s="6"/>
      <c r="C3546" s="7"/>
      <c r="D3546" s="8"/>
      <c r="E3546" s="9"/>
      <c r="F3546" s="9"/>
      <c r="G3546" s="6"/>
      <c r="H3546" s="14"/>
      <c r="I3546" s="9"/>
      <c r="J3546" s="10"/>
    </row>
    <row r="3547">
      <c r="A3547" s="6"/>
      <c r="B3547" s="6"/>
      <c r="C3547" s="7"/>
      <c r="D3547" s="8"/>
      <c r="E3547" s="9"/>
      <c r="F3547" s="9"/>
      <c r="G3547" s="6"/>
      <c r="H3547" s="14"/>
      <c r="I3547" s="9"/>
      <c r="J3547" s="10"/>
    </row>
    <row r="3548">
      <c r="A3548" s="6"/>
      <c r="B3548" s="6"/>
      <c r="C3548" s="7"/>
      <c r="D3548" s="8"/>
      <c r="E3548" s="9"/>
      <c r="F3548" s="9"/>
      <c r="G3548" s="6"/>
      <c r="H3548" s="14"/>
      <c r="I3548" s="9"/>
      <c r="J3548" s="10"/>
    </row>
    <row r="3549">
      <c r="A3549" s="6"/>
      <c r="B3549" s="6"/>
      <c r="C3549" s="7"/>
      <c r="D3549" s="8"/>
      <c r="E3549" s="9"/>
      <c r="F3549" s="9"/>
      <c r="G3549" s="6"/>
      <c r="H3549" s="14"/>
      <c r="I3549" s="9"/>
      <c r="J3549" s="10"/>
    </row>
    <row r="3550">
      <c r="A3550" s="6"/>
      <c r="B3550" s="6"/>
      <c r="C3550" s="7"/>
      <c r="D3550" s="8"/>
      <c r="E3550" s="9"/>
      <c r="F3550" s="9"/>
      <c r="G3550" s="6"/>
      <c r="H3550" s="14"/>
      <c r="I3550" s="9"/>
      <c r="J3550" s="10"/>
    </row>
    <row r="3551">
      <c r="A3551" s="6"/>
      <c r="B3551" s="6"/>
      <c r="C3551" s="7"/>
      <c r="D3551" s="8"/>
      <c r="E3551" s="9"/>
      <c r="F3551" s="9"/>
      <c r="G3551" s="6"/>
      <c r="H3551" s="14"/>
      <c r="I3551" s="9"/>
      <c r="J3551" s="10"/>
    </row>
    <row r="3552">
      <c r="A3552" s="6"/>
      <c r="B3552" s="6"/>
      <c r="C3552" s="7"/>
      <c r="D3552" s="8"/>
      <c r="E3552" s="9"/>
      <c r="F3552" s="9"/>
      <c r="G3552" s="6"/>
      <c r="H3552" s="14"/>
      <c r="I3552" s="9"/>
      <c r="J3552" s="10"/>
    </row>
    <row r="3553">
      <c r="A3553" s="6"/>
      <c r="B3553" s="6"/>
      <c r="C3553" s="7"/>
      <c r="D3553" s="8"/>
      <c r="E3553" s="9"/>
      <c r="F3553" s="9"/>
      <c r="G3553" s="6"/>
      <c r="H3553" s="14"/>
      <c r="I3553" s="9"/>
      <c r="J3553" s="10"/>
    </row>
    <row r="3554">
      <c r="A3554" s="6"/>
      <c r="B3554" s="6"/>
      <c r="C3554" s="7"/>
      <c r="D3554" s="8"/>
      <c r="E3554" s="9"/>
      <c r="F3554" s="9"/>
      <c r="G3554" s="6"/>
      <c r="H3554" s="14"/>
      <c r="I3554" s="9"/>
      <c r="J3554" s="10"/>
    </row>
    <row r="3555">
      <c r="A3555" s="6"/>
      <c r="B3555" s="6"/>
      <c r="C3555" s="7"/>
      <c r="D3555" s="8"/>
      <c r="E3555" s="9"/>
      <c r="F3555" s="9"/>
      <c r="G3555" s="6"/>
      <c r="H3555" s="14"/>
      <c r="I3555" s="9"/>
      <c r="J3555" s="10"/>
    </row>
    <row r="3556">
      <c r="A3556" s="6"/>
      <c r="B3556" s="6"/>
      <c r="C3556" s="7"/>
      <c r="D3556" s="8"/>
      <c r="E3556" s="9"/>
      <c r="F3556" s="9"/>
      <c r="G3556" s="6"/>
      <c r="H3556" s="14"/>
      <c r="I3556" s="9"/>
      <c r="J3556" s="10"/>
    </row>
    <row r="3557">
      <c r="A3557" s="6"/>
      <c r="B3557" s="6"/>
      <c r="C3557" s="7"/>
      <c r="D3557" s="8"/>
      <c r="E3557" s="9"/>
      <c r="F3557" s="9"/>
      <c r="G3557" s="6"/>
      <c r="H3557" s="14"/>
      <c r="I3557" s="9"/>
      <c r="J3557" s="10"/>
    </row>
    <row r="3558">
      <c r="A3558" s="6"/>
      <c r="B3558" s="6"/>
      <c r="C3558" s="7"/>
      <c r="D3558" s="8"/>
      <c r="E3558" s="9"/>
      <c r="F3558" s="9"/>
      <c r="G3558" s="6"/>
      <c r="H3558" s="14"/>
      <c r="I3558" s="9"/>
      <c r="J3558" s="10"/>
    </row>
    <row r="3559">
      <c r="A3559" s="6"/>
      <c r="B3559" s="6"/>
      <c r="C3559" s="7"/>
      <c r="D3559" s="8"/>
      <c r="E3559" s="9"/>
      <c r="F3559" s="9"/>
      <c r="G3559" s="6"/>
      <c r="H3559" s="14"/>
      <c r="I3559" s="9"/>
      <c r="J3559" s="10"/>
    </row>
    <row r="3560">
      <c r="A3560" s="6"/>
      <c r="B3560" s="6"/>
      <c r="C3560" s="7"/>
      <c r="D3560" s="8"/>
      <c r="E3560" s="9"/>
      <c r="F3560" s="9"/>
      <c r="G3560" s="6"/>
      <c r="H3560" s="14"/>
      <c r="I3560" s="9"/>
      <c r="J3560" s="10"/>
    </row>
    <row r="3561">
      <c r="A3561" s="6"/>
      <c r="B3561" s="6"/>
      <c r="C3561" s="7"/>
      <c r="D3561" s="8"/>
      <c r="E3561" s="9"/>
      <c r="F3561" s="9"/>
      <c r="G3561" s="6"/>
      <c r="H3561" s="14"/>
      <c r="I3561" s="9"/>
      <c r="J3561" s="10"/>
    </row>
    <row r="3562">
      <c r="A3562" s="6"/>
      <c r="B3562" s="6"/>
      <c r="C3562" s="7"/>
      <c r="D3562" s="8"/>
      <c r="E3562" s="9"/>
      <c r="F3562" s="9"/>
      <c r="G3562" s="6"/>
      <c r="H3562" s="14"/>
      <c r="I3562" s="9"/>
      <c r="J3562" s="10"/>
    </row>
    <row r="3563">
      <c r="A3563" s="6"/>
      <c r="B3563" s="6"/>
      <c r="C3563" s="7"/>
      <c r="D3563" s="8"/>
      <c r="E3563" s="9"/>
      <c r="F3563" s="9"/>
      <c r="G3563" s="6"/>
      <c r="H3563" s="14"/>
      <c r="I3563" s="9"/>
      <c r="J3563" s="10"/>
    </row>
    <row r="3564">
      <c r="A3564" s="6"/>
      <c r="B3564" s="6"/>
      <c r="C3564" s="7"/>
      <c r="D3564" s="8"/>
      <c r="E3564" s="9"/>
      <c r="F3564" s="9"/>
      <c r="G3564" s="6"/>
      <c r="H3564" s="14"/>
      <c r="I3564" s="9"/>
      <c r="J3564" s="10"/>
    </row>
    <row r="3565">
      <c r="A3565" s="6"/>
      <c r="B3565" s="6"/>
      <c r="C3565" s="7"/>
      <c r="D3565" s="8"/>
      <c r="E3565" s="9"/>
      <c r="F3565" s="9"/>
      <c r="G3565" s="6"/>
      <c r="H3565" s="14"/>
      <c r="I3565" s="9"/>
      <c r="J3565" s="10"/>
    </row>
    <row r="3566">
      <c r="A3566" s="6"/>
      <c r="B3566" s="6"/>
      <c r="C3566" s="7"/>
      <c r="D3566" s="8"/>
      <c r="E3566" s="9"/>
      <c r="F3566" s="9"/>
      <c r="G3566" s="6"/>
      <c r="H3566" s="14"/>
      <c r="I3566" s="9"/>
      <c r="J3566" s="10"/>
    </row>
    <row r="3567">
      <c r="A3567" s="6"/>
      <c r="B3567" s="6"/>
      <c r="C3567" s="7"/>
      <c r="D3567" s="8"/>
      <c r="E3567" s="9"/>
      <c r="F3567" s="9"/>
      <c r="G3567" s="6"/>
      <c r="H3567" s="14"/>
      <c r="I3567" s="9"/>
      <c r="J3567" s="10"/>
    </row>
    <row r="3568">
      <c r="A3568" s="6"/>
      <c r="B3568" s="6"/>
      <c r="C3568" s="7"/>
      <c r="D3568" s="8"/>
      <c r="E3568" s="9"/>
      <c r="F3568" s="9"/>
      <c r="G3568" s="6"/>
      <c r="H3568" s="14"/>
      <c r="I3568" s="9"/>
      <c r="J3568" s="10"/>
    </row>
    <row r="3569">
      <c r="A3569" s="6"/>
      <c r="B3569" s="6"/>
      <c r="C3569" s="7"/>
      <c r="D3569" s="8"/>
      <c r="E3569" s="9"/>
      <c r="F3569" s="9"/>
      <c r="G3569" s="6"/>
      <c r="H3569" s="14"/>
      <c r="I3569" s="9"/>
      <c r="J3569" s="10"/>
    </row>
    <row r="3570">
      <c r="A3570" s="6"/>
      <c r="B3570" s="6"/>
      <c r="C3570" s="7"/>
      <c r="D3570" s="8"/>
      <c r="E3570" s="9"/>
      <c r="F3570" s="9"/>
      <c r="G3570" s="6"/>
      <c r="H3570" s="14"/>
      <c r="I3570" s="9"/>
      <c r="J3570" s="10"/>
    </row>
    <row r="3571">
      <c r="A3571" s="6"/>
      <c r="B3571" s="6"/>
      <c r="C3571" s="7"/>
      <c r="D3571" s="8"/>
      <c r="E3571" s="9"/>
      <c r="F3571" s="9"/>
      <c r="G3571" s="6"/>
      <c r="H3571" s="14"/>
      <c r="I3571" s="9"/>
      <c r="J3571" s="10"/>
    </row>
    <row r="3572">
      <c r="A3572" s="6"/>
      <c r="B3572" s="6"/>
      <c r="C3572" s="7"/>
      <c r="D3572" s="8"/>
      <c r="E3572" s="9"/>
      <c r="F3572" s="9"/>
      <c r="G3572" s="6"/>
      <c r="H3572" s="14"/>
      <c r="I3572" s="9"/>
      <c r="J3572" s="10"/>
    </row>
    <row r="3573">
      <c r="A3573" s="6"/>
      <c r="B3573" s="6"/>
      <c r="C3573" s="7"/>
      <c r="D3573" s="8"/>
      <c r="E3573" s="9"/>
      <c r="F3573" s="9"/>
      <c r="G3573" s="6"/>
      <c r="H3573" s="14"/>
      <c r="I3573" s="9"/>
      <c r="J3573" s="10"/>
    </row>
    <row r="3574">
      <c r="A3574" s="6"/>
      <c r="B3574" s="6"/>
      <c r="C3574" s="7"/>
      <c r="D3574" s="8"/>
      <c r="E3574" s="9"/>
      <c r="F3574" s="9"/>
      <c r="G3574" s="6"/>
      <c r="H3574" s="14"/>
      <c r="I3574" s="9"/>
      <c r="J3574" s="10"/>
    </row>
    <row r="3575">
      <c r="A3575" s="6"/>
      <c r="B3575" s="6"/>
      <c r="C3575" s="7"/>
      <c r="D3575" s="8"/>
      <c r="E3575" s="9"/>
      <c r="F3575" s="9"/>
      <c r="G3575" s="6"/>
      <c r="H3575" s="14"/>
      <c r="I3575" s="9"/>
      <c r="J3575" s="10"/>
    </row>
    <row r="3576">
      <c r="A3576" s="6"/>
      <c r="B3576" s="6"/>
      <c r="C3576" s="7"/>
      <c r="D3576" s="8"/>
      <c r="E3576" s="9"/>
      <c r="F3576" s="9"/>
      <c r="G3576" s="6"/>
      <c r="H3576" s="14"/>
      <c r="I3576" s="9"/>
      <c r="J3576" s="10"/>
    </row>
    <row r="3577">
      <c r="A3577" s="6"/>
      <c r="B3577" s="6"/>
      <c r="C3577" s="7"/>
      <c r="D3577" s="8"/>
      <c r="E3577" s="9"/>
      <c r="F3577" s="9"/>
      <c r="G3577" s="6"/>
      <c r="H3577" s="14"/>
      <c r="I3577" s="9"/>
      <c r="J3577" s="10"/>
    </row>
    <row r="3578">
      <c r="A3578" s="6"/>
      <c r="B3578" s="6"/>
      <c r="C3578" s="7"/>
      <c r="D3578" s="8"/>
      <c r="E3578" s="9"/>
      <c r="F3578" s="9"/>
      <c r="G3578" s="6"/>
      <c r="H3578" s="14"/>
      <c r="I3578" s="9"/>
      <c r="J3578" s="10"/>
    </row>
    <row r="3579">
      <c r="A3579" s="6"/>
      <c r="B3579" s="6"/>
      <c r="C3579" s="7"/>
      <c r="D3579" s="8"/>
      <c r="E3579" s="9"/>
      <c r="F3579" s="9"/>
      <c r="G3579" s="6"/>
      <c r="H3579" s="14"/>
      <c r="I3579" s="9"/>
      <c r="J3579" s="10"/>
    </row>
    <row r="3580">
      <c r="A3580" s="6"/>
      <c r="B3580" s="6"/>
      <c r="C3580" s="7"/>
      <c r="D3580" s="8"/>
      <c r="E3580" s="9"/>
      <c r="F3580" s="9"/>
      <c r="G3580" s="6"/>
      <c r="H3580" s="14"/>
      <c r="I3580" s="9"/>
      <c r="J3580" s="10"/>
    </row>
    <row r="3581">
      <c r="A3581" s="6"/>
      <c r="B3581" s="6"/>
      <c r="C3581" s="7"/>
      <c r="D3581" s="8"/>
      <c r="E3581" s="9"/>
      <c r="F3581" s="9"/>
      <c r="G3581" s="6"/>
      <c r="H3581" s="14"/>
      <c r="I3581" s="9"/>
      <c r="J3581" s="10"/>
    </row>
    <row r="3582">
      <c r="A3582" s="6"/>
      <c r="B3582" s="6"/>
      <c r="C3582" s="7"/>
      <c r="D3582" s="8"/>
      <c r="E3582" s="9"/>
      <c r="F3582" s="9"/>
      <c r="G3582" s="6"/>
      <c r="H3582" s="14"/>
      <c r="I3582" s="9"/>
      <c r="J3582" s="10"/>
    </row>
    <row r="3583">
      <c r="A3583" s="6"/>
      <c r="B3583" s="6"/>
      <c r="C3583" s="7"/>
      <c r="D3583" s="8"/>
      <c r="E3583" s="9"/>
      <c r="F3583" s="9"/>
      <c r="G3583" s="6"/>
      <c r="H3583" s="14"/>
      <c r="I3583" s="9"/>
      <c r="J3583" s="10"/>
    </row>
    <row r="3584">
      <c r="A3584" s="6"/>
      <c r="B3584" s="6"/>
      <c r="C3584" s="7"/>
      <c r="D3584" s="8"/>
      <c r="E3584" s="9"/>
      <c r="F3584" s="9"/>
      <c r="G3584" s="6"/>
      <c r="H3584" s="14"/>
      <c r="I3584" s="9"/>
      <c r="J3584" s="10"/>
    </row>
    <row r="3585">
      <c r="A3585" s="6"/>
      <c r="B3585" s="6"/>
      <c r="C3585" s="7"/>
      <c r="D3585" s="8"/>
      <c r="E3585" s="9"/>
      <c r="F3585" s="9"/>
      <c r="G3585" s="6"/>
      <c r="H3585" s="14"/>
      <c r="I3585" s="9"/>
      <c r="J3585" s="10"/>
    </row>
    <row r="3586">
      <c r="A3586" s="6"/>
      <c r="B3586" s="6"/>
      <c r="C3586" s="7"/>
      <c r="D3586" s="8"/>
      <c r="E3586" s="9"/>
      <c r="F3586" s="9"/>
      <c r="G3586" s="6"/>
      <c r="H3586" s="14"/>
      <c r="I3586" s="9"/>
      <c r="J3586" s="10"/>
    </row>
    <row r="3587">
      <c r="A3587" s="6"/>
      <c r="B3587" s="6"/>
      <c r="C3587" s="7"/>
      <c r="D3587" s="8"/>
      <c r="E3587" s="9"/>
      <c r="F3587" s="9"/>
      <c r="G3587" s="6"/>
      <c r="H3587" s="14"/>
      <c r="I3587" s="9"/>
      <c r="J3587" s="10"/>
    </row>
    <row r="3588">
      <c r="A3588" s="6"/>
      <c r="B3588" s="6"/>
      <c r="C3588" s="7"/>
      <c r="D3588" s="8"/>
      <c r="E3588" s="9"/>
      <c r="F3588" s="9"/>
      <c r="G3588" s="6"/>
      <c r="H3588" s="14"/>
      <c r="I3588" s="9"/>
      <c r="J3588" s="10"/>
    </row>
    <row r="3589">
      <c r="A3589" s="6"/>
      <c r="B3589" s="6"/>
      <c r="C3589" s="7"/>
      <c r="D3589" s="8"/>
      <c r="E3589" s="9"/>
      <c r="F3589" s="9"/>
      <c r="G3589" s="6"/>
      <c r="H3589" s="14"/>
      <c r="I3589" s="9"/>
      <c r="J3589" s="10"/>
    </row>
    <row r="3590">
      <c r="A3590" s="6"/>
      <c r="B3590" s="6"/>
      <c r="C3590" s="7"/>
      <c r="D3590" s="8"/>
      <c r="E3590" s="9"/>
      <c r="F3590" s="9"/>
      <c r="G3590" s="6"/>
      <c r="H3590" s="14"/>
      <c r="I3590" s="9"/>
      <c r="J3590" s="10"/>
    </row>
    <row r="3591">
      <c r="A3591" s="6"/>
      <c r="B3591" s="6"/>
      <c r="C3591" s="7"/>
      <c r="D3591" s="8"/>
      <c r="E3591" s="9"/>
      <c r="F3591" s="9"/>
      <c r="G3591" s="6"/>
      <c r="H3591" s="14"/>
      <c r="I3591" s="9"/>
      <c r="J3591" s="10"/>
    </row>
    <row r="3592">
      <c r="A3592" s="6"/>
      <c r="B3592" s="6"/>
      <c r="C3592" s="7"/>
      <c r="D3592" s="8"/>
      <c r="E3592" s="9"/>
      <c r="F3592" s="9"/>
      <c r="G3592" s="6"/>
      <c r="H3592" s="14"/>
      <c r="I3592" s="9"/>
      <c r="J3592" s="10"/>
    </row>
    <row r="3593">
      <c r="A3593" s="6"/>
      <c r="B3593" s="6"/>
      <c r="C3593" s="7"/>
      <c r="D3593" s="8"/>
      <c r="E3593" s="9"/>
      <c r="F3593" s="9"/>
      <c r="G3593" s="6"/>
      <c r="H3593" s="14"/>
      <c r="I3593" s="9"/>
      <c r="J3593" s="10"/>
    </row>
    <row r="3594">
      <c r="A3594" s="6"/>
      <c r="B3594" s="6"/>
      <c r="C3594" s="7"/>
      <c r="D3594" s="8"/>
      <c r="E3594" s="9"/>
      <c r="F3594" s="9"/>
      <c r="G3594" s="6"/>
      <c r="H3594" s="14"/>
      <c r="I3594" s="9"/>
      <c r="J3594" s="10"/>
    </row>
    <row r="3595">
      <c r="A3595" s="6"/>
      <c r="B3595" s="6"/>
      <c r="C3595" s="7"/>
      <c r="D3595" s="8"/>
      <c r="E3595" s="9"/>
      <c r="F3595" s="9"/>
      <c r="G3595" s="6"/>
      <c r="H3595" s="14"/>
      <c r="I3595" s="9"/>
      <c r="J3595" s="10"/>
    </row>
    <row r="3596">
      <c r="A3596" s="6"/>
      <c r="B3596" s="6"/>
      <c r="C3596" s="7"/>
      <c r="D3596" s="8"/>
      <c r="E3596" s="9"/>
      <c r="F3596" s="9"/>
      <c r="G3596" s="6"/>
      <c r="H3596" s="14"/>
      <c r="I3596" s="9"/>
      <c r="J3596" s="10"/>
    </row>
    <row r="3597">
      <c r="A3597" s="6"/>
      <c r="B3597" s="6"/>
      <c r="C3597" s="7"/>
      <c r="D3597" s="8"/>
      <c r="E3597" s="9"/>
      <c r="F3597" s="9"/>
      <c r="G3597" s="6"/>
      <c r="H3597" s="14"/>
      <c r="I3597" s="9"/>
      <c r="J3597" s="10"/>
    </row>
    <row r="3598">
      <c r="A3598" s="6"/>
      <c r="B3598" s="6"/>
      <c r="C3598" s="7"/>
      <c r="D3598" s="8"/>
      <c r="E3598" s="9"/>
      <c r="F3598" s="9"/>
      <c r="G3598" s="6"/>
      <c r="H3598" s="14"/>
      <c r="I3598" s="9"/>
      <c r="J3598" s="10"/>
    </row>
    <row r="3599">
      <c r="A3599" s="6"/>
      <c r="B3599" s="6"/>
      <c r="C3599" s="7"/>
      <c r="D3599" s="8"/>
      <c r="E3599" s="9"/>
      <c r="F3599" s="9"/>
      <c r="G3599" s="6"/>
      <c r="H3599" s="14"/>
      <c r="I3599" s="9"/>
      <c r="J3599" s="10"/>
    </row>
    <row r="3600">
      <c r="A3600" s="6"/>
      <c r="B3600" s="6"/>
      <c r="C3600" s="7"/>
      <c r="D3600" s="8"/>
      <c r="E3600" s="9"/>
      <c r="F3600" s="9"/>
      <c r="G3600" s="6"/>
      <c r="H3600" s="14"/>
      <c r="I3600" s="9"/>
      <c r="J3600" s="10"/>
    </row>
    <row r="3601">
      <c r="A3601" s="6"/>
      <c r="B3601" s="6"/>
      <c r="C3601" s="7"/>
      <c r="D3601" s="8"/>
      <c r="E3601" s="9"/>
      <c r="F3601" s="9"/>
      <c r="G3601" s="6"/>
      <c r="H3601" s="14"/>
      <c r="I3601" s="9"/>
      <c r="J3601" s="10"/>
    </row>
    <row r="3602">
      <c r="A3602" s="6"/>
      <c r="B3602" s="6"/>
      <c r="C3602" s="7"/>
      <c r="D3602" s="8"/>
      <c r="E3602" s="9"/>
      <c r="F3602" s="9"/>
      <c r="G3602" s="6"/>
      <c r="H3602" s="14"/>
      <c r="I3602" s="9"/>
      <c r="J3602" s="10"/>
    </row>
    <row r="3603">
      <c r="A3603" s="6"/>
      <c r="B3603" s="6"/>
      <c r="C3603" s="7"/>
      <c r="D3603" s="8"/>
      <c r="E3603" s="9"/>
      <c r="F3603" s="9"/>
      <c r="G3603" s="6"/>
      <c r="H3603" s="14"/>
      <c r="I3603" s="9"/>
      <c r="J3603" s="10"/>
    </row>
    <row r="3604">
      <c r="A3604" s="6"/>
      <c r="B3604" s="6"/>
      <c r="C3604" s="7"/>
      <c r="D3604" s="8"/>
      <c r="E3604" s="9"/>
      <c r="F3604" s="9"/>
      <c r="G3604" s="6"/>
      <c r="H3604" s="14"/>
      <c r="I3604" s="9"/>
      <c r="J3604" s="10"/>
    </row>
    <row r="3605">
      <c r="A3605" s="6"/>
      <c r="B3605" s="6"/>
      <c r="C3605" s="7"/>
      <c r="D3605" s="8"/>
      <c r="E3605" s="9"/>
      <c r="F3605" s="9"/>
      <c r="G3605" s="6"/>
      <c r="H3605" s="14"/>
      <c r="I3605" s="9"/>
      <c r="J3605" s="10"/>
    </row>
    <row r="3606">
      <c r="A3606" s="6"/>
      <c r="B3606" s="6"/>
      <c r="C3606" s="7"/>
      <c r="D3606" s="8"/>
      <c r="E3606" s="9"/>
      <c r="F3606" s="9"/>
      <c r="G3606" s="6"/>
      <c r="H3606" s="14"/>
      <c r="I3606" s="9"/>
      <c r="J3606" s="10"/>
    </row>
    <row r="3607">
      <c r="A3607" s="6"/>
      <c r="B3607" s="6"/>
      <c r="C3607" s="7"/>
      <c r="D3607" s="8"/>
      <c r="E3607" s="9"/>
      <c r="F3607" s="9"/>
      <c r="G3607" s="6"/>
      <c r="H3607" s="14"/>
      <c r="I3607" s="9"/>
      <c r="J3607" s="10"/>
    </row>
    <row r="3608">
      <c r="A3608" s="6"/>
      <c r="B3608" s="6"/>
      <c r="C3608" s="7"/>
      <c r="D3608" s="8"/>
      <c r="E3608" s="9"/>
      <c r="F3608" s="9"/>
      <c r="G3608" s="6"/>
      <c r="H3608" s="14"/>
      <c r="I3608" s="9"/>
      <c r="J3608" s="10"/>
    </row>
    <row r="3609">
      <c r="A3609" s="6"/>
      <c r="B3609" s="6"/>
      <c r="C3609" s="7"/>
      <c r="D3609" s="8"/>
      <c r="E3609" s="9"/>
      <c r="F3609" s="9"/>
      <c r="G3609" s="6"/>
      <c r="H3609" s="14"/>
      <c r="I3609" s="9"/>
      <c r="J3609" s="10"/>
    </row>
    <row r="3610">
      <c r="A3610" s="6"/>
      <c r="B3610" s="6"/>
      <c r="C3610" s="7"/>
      <c r="D3610" s="8"/>
      <c r="E3610" s="9"/>
      <c r="F3610" s="9"/>
      <c r="G3610" s="6"/>
      <c r="H3610" s="14"/>
      <c r="I3610" s="9"/>
      <c r="J3610" s="10"/>
    </row>
    <row r="3611">
      <c r="A3611" s="6"/>
      <c r="B3611" s="6"/>
      <c r="C3611" s="7"/>
      <c r="D3611" s="8"/>
      <c r="E3611" s="9"/>
      <c r="F3611" s="9"/>
      <c r="G3611" s="6"/>
      <c r="H3611" s="14"/>
      <c r="I3611" s="9"/>
      <c r="J3611" s="10"/>
    </row>
    <row r="3612">
      <c r="A3612" s="6"/>
      <c r="B3612" s="6"/>
      <c r="C3612" s="7"/>
      <c r="D3612" s="8"/>
      <c r="E3612" s="9"/>
      <c r="F3612" s="9"/>
      <c r="G3612" s="6"/>
      <c r="H3612" s="14"/>
      <c r="I3612" s="9"/>
      <c r="J3612" s="10"/>
    </row>
    <row r="3613">
      <c r="A3613" s="6"/>
      <c r="B3613" s="6"/>
      <c r="C3613" s="7"/>
      <c r="D3613" s="8"/>
      <c r="E3613" s="9"/>
      <c r="F3613" s="9"/>
      <c r="G3613" s="6"/>
      <c r="H3613" s="14"/>
      <c r="I3613" s="9"/>
      <c r="J3613" s="10"/>
    </row>
    <row r="3614">
      <c r="A3614" s="6"/>
      <c r="B3614" s="6"/>
      <c r="C3614" s="7"/>
      <c r="D3614" s="8"/>
      <c r="E3614" s="9"/>
      <c r="F3614" s="9"/>
      <c r="G3614" s="6"/>
      <c r="H3614" s="14"/>
      <c r="I3614" s="9"/>
      <c r="J3614" s="10"/>
    </row>
    <row r="3615">
      <c r="A3615" s="6"/>
      <c r="B3615" s="6"/>
      <c r="C3615" s="7"/>
      <c r="D3615" s="8"/>
      <c r="E3615" s="9"/>
      <c r="F3615" s="9"/>
      <c r="G3615" s="6"/>
      <c r="H3615" s="14"/>
      <c r="I3615" s="9"/>
      <c r="J3615" s="10"/>
    </row>
    <row r="3616">
      <c r="A3616" s="6"/>
      <c r="B3616" s="6"/>
      <c r="C3616" s="7"/>
      <c r="D3616" s="8"/>
      <c r="E3616" s="9"/>
      <c r="F3616" s="9"/>
      <c r="G3616" s="6"/>
      <c r="H3616" s="14"/>
      <c r="I3616" s="9"/>
      <c r="J3616" s="10"/>
    </row>
    <row r="3617">
      <c r="A3617" s="6"/>
      <c r="B3617" s="6"/>
      <c r="C3617" s="7"/>
      <c r="D3617" s="8"/>
      <c r="E3617" s="9"/>
      <c r="F3617" s="9"/>
      <c r="G3617" s="6"/>
      <c r="H3617" s="14"/>
      <c r="I3617" s="9"/>
      <c r="J3617" s="10"/>
    </row>
    <row r="3618">
      <c r="A3618" s="6"/>
      <c r="B3618" s="6"/>
      <c r="C3618" s="7"/>
      <c r="D3618" s="8"/>
      <c r="E3618" s="9"/>
      <c r="F3618" s="9"/>
      <c r="G3618" s="6"/>
      <c r="H3618" s="14"/>
      <c r="I3618" s="9"/>
      <c r="J3618" s="10"/>
    </row>
    <row r="3619">
      <c r="A3619" s="6"/>
      <c r="B3619" s="6"/>
      <c r="C3619" s="7"/>
      <c r="D3619" s="8"/>
      <c r="E3619" s="9"/>
      <c r="F3619" s="9"/>
      <c r="G3619" s="6"/>
      <c r="H3619" s="14"/>
      <c r="I3619" s="9"/>
      <c r="J3619" s="10"/>
    </row>
    <row r="3620">
      <c r="A3620" s="6"/>
      <c r="B3620" s="6"/>
      <c r="C3620" s="7"/>
      <c r="D3620" s="8"/>
      <c r="E3620" s="9"/>
      <c r="F3620" s="9"/>
      <c r="G3620" s="6"/>
      <c r="H3620" s="14"/>
      <c r="I3620" s="9"/>
      <c r="J3620" s="10"/>
    </row>
    <row r="3621">
      <c r="A3621" s="6"/>
      <c r="B3621" s="6"/>
      <c r="C3621" s="7"/>
      <c r="D3621" s="8"/>
      <c r="E3621" s="9"/>
      <c r="F3621" s="9"/>
      <c r="G3621" s="6"/>
      <c r="H3621" s="14"/>
      <c r="I3621" s="9"/>
      <c r="J3621" s="10"/>
    </row>
    <row r="3622">
      <c r="A3622" s="6"/>
      <c r="B3622" s="6"/>
      <c r="C3622" s="7"/>
      <c r="D3622" s="8"/>
      <c r="E3622" s="9"/>
      <c r="F3622" s="9"/>
      <c r="G3622" s="6"/>
      <c r="H3622" s="14"/>
      <c r="I3622" s="9"/>
      <c r="J3622" s="10"/>
    </row>
    <row r="3623">
      <c r="A3623" s="6"/>
      <c r="B3623" s="6"/>
      <c r="C3623" s="7"/>
      <c r="D3623" s="8"/>
      <c r="E3623" s="9"/>
      <c r="F3623" s="9"/>
      <c r="G3623" s="6"/>
      <c r="H3623" s="14"/>
      <c r="I3623" s="9"/>
      <c r="J3623" s="10"/>
    </row>
    <row r="3624">
      <c r="A3624" s="6"/>
      <c r="B3624" s="6"/>
      <c r="C3624" s="7"/>
      <c r="D3624" s="8"/>
      <c r="E3624" s="9"/>
      <c r="F3624" s="9"/>
      <c r="G3624" s="6"/>
      <c r="H3624" s="14"/>
      <c r="I3624" s="9"/>
      <c r="J3624" s="10"/>
    </row>
    <row r="3625">
      <c r="A3625" s="6"/>
      <c r="B3625" s="6"/>
      <c r="C3625" s="7"/>
      <c r="D3625" s="8"/>
      <c r="E3625" s="9"/>
      <c r="F3625" s="9"/>
      <c r="G3625" s="6"/>
      <c r="H3625" s="14"/>
      <c r="I3625" s="9"/>
      <c r="J3625" s="10"/>
    </row>
    <row r="3626">
      <c r="A3626" s="6"/>
      <c r="B3626" s="6"/>
      <c r="C3626" s="7"/>
      <c r="D3626" s="8"/>
      <c r="E3626" s="9"/>
      <c r="F3626" s="9"/>
      <c r="G3626" s="6"/>
      <c r="H3626" s="14"/>
      <c r="I3626" s="9"/>
      <c r="J3626" s="10"/>
    </row>
    <row r="3627">
      <c r="A3627" s="6"/>
      <c r="B3627" s="6"/>
      <c r="C3627" s="7"/>
      <c r="D3627" s="8"/>
      <c r="E3627" s="9"/>
      <c r="F3627" s="9"/>
      <c r="G3627" s="6"/>
      <c r="H3627" s="14"/>
      <c r="I3627" s="9"/>
      <c r="J3627" s="10"/>
    </row>
    <row r="3628">
      <c r="A3628" s="6"/>
      <c r="B3628" s="6"/>
      <c r="C3628" s="7"/>
      <c r="D3628" s="8"/>
      <c r="E3628" s="9"/>
      <c r="F3628" s="9"/>
      <c r="G3628" s="6"/>
      <c r="H3628" s="14"/>
      <c r="I3628" s="9"/>
      <c r="J3628" s="10"/>
    </row>
    <row r="3629">
      <c r="A3629" s="6"/>
      <c r="B3629" s="6"/>
      <c r="C3629" s="7"/>
      <c r="D3629" s="8"/>
      <c r="E3629" s="9"/>
      <c r="F3629" s="9"/>
      <c r="G3629" s="6"/>
      <c r="H3629" s="14"/>
      <c r="I3629" s="9"/>
      <c r="J3629" s="10"/>
    </row>
    <row r="3630">
      <c r="A3630" s="6"/>
      <c r="B3630" s="6"/>
      <c r="C3630" s="7"/>
      <c r="D3630" s="8"/>
      <c r="E3630" s="9"/>
      <c r="F3630" s="9"/>
      <c r="G3630" s="6"/>
      <c r="H3630" s="14"/>
      <c r="I3630" s="9"/>
      <c r="J3630" s="10"/>
    </row>
    <row r="3631">
      <c r="A3631" s="6"/>
      <c r="B3631" s="6"/>
      <c r="C3631" s="7"/>
      <c r="D3631" s="8"/>
      <c r="E3631" s="9"/>
      <c r="F3631" s="9"/>
      <c r="G3631" s="6"/>
      <c r="H3631" s="14"/>
      <c r="I3631" s="9"/>
      <c r="J3631" s="10"/>
    </row>
    <row r="3632">
      <c r="A3632" s="6"/>
      <c r="B3632" s="6"/>
      <c r="C3632" s="7"/>
      <c r="D3632" s="8"/>
      <c r="E3632" s="9"/>
      <c r="F3632" s="9"/>
      <c r="G3632" s="6"/>
      <c r="H3632" s="14"/>
      <c r="I3632" s="9"/>
      <c r="J3632" s="10"/>
    </row>
    <row r="3633">
      <c r="A3633" s="6"/>
      <c r="B3633" s="6"/>
      <c r="C3633" s="7"/>
      <c r="D3633" s="8"/>
      <c r="E3633" s="9"/>
      <c r="F3633" s="9"/>
      <c r="G3633" s="6"/>
      <c r="H3633" s="14"/>
      <c r="I3633" s="9"/>
      <c r="J3633" s="10"/>
    </row>
    <row r="3634">
      <c r="A3634" s="6"/>
      <c r="B3634" s="6"/>
      <c r="C3634" s="7"/>
      <c r="D3634" s="8"/>
      <c r="E3634" s="9"/>
      <c r="F3634" s="9"/>
      <c r="G3634" s="6"/>
      <c r="H3634" s="14"/>
      <c r="I3634" s="9"/>
      <c r="J3634" s="10"/>
    </row>
    <row r="3635">
      <c r="A3635" s="6"/>
      <c r="B3635" s="6"/>
      <c r="C3635" s="7"/>
      <c r="D3635" s="8"/>
      <c r="E3635" s="9"/>
      <c r="F3635" s="9"/>
      <c r="G3635" s="6"/>
      <c r="H3635" s="14"/>
      <c r="I3635" s="9"/>
      <c r="J3635" s="10"/>
    </row>
    <row r="3636">
      <c r="A3636" s="6"/>
      <c r="B3636" s="6"/>
      <c r="C3636" s="7"/>
      <c r="D3636" s="8"/>
      <c r="E3636" s="9"/>
      <c r="F3636" s="9"/>
      <c r="G3636" s="6"/>
      <c r="H3636" s="14"/>
      <c r="I3636" s="9"/>
      <c r="J3636" s="10"/>
    </row>
    <row r="3637">
      <c r="A3637" s="6"/>
      <c r="B3637" s="6"/>
      <c r="C3637" s="7"/>
      <c r="D3637" s="8"/>
      <c r="E3637" s="9"/>
      <c r="F3637" s="9"/>
      <c r="G3637" s="6"/>
      <c r="H3637" s="14"/>
      <c r="I3637" s="9"/>
      <c r="J3637" s="10"/>
    </row>
    <row r="3638">
      <c r="A3638" s="6"/>
      <c r="B3638" s="6"/>
      <c r="C3638" s="7"/>
      <c r="D3638" s="8"/>
      <c r="E3638" s="9"/>
      <c r="F3638" s="9"/>
      <c r="G3638" s="6"/>
      <c r="H3638" s="14"/>
      <c r="I3638" s="9"/>
      <c r="J3638" s="10"/>
    </row>
    <row r="3639">
      <c r="A3639" s="6"/>
      <c r="B3639" s="6"/>
      <c r="C3639" s="7"/>
      <c r="D3639" s="8"/>
      <c r="E3639" s="9"/>
      <c r="F3639" s="9"/>
      <c r="G3639" s="6"/>
      <c r="H3639" s="14"/>
      <c r="I3639" s="9"/>
      <c r="J3639" s="10"/>
    </row>
    <row r="3640">
      <c r="A3640" s="6"/>
      <c r="B3640" s="6"/>
      <c r="C3640" s="7"/>
      <c r="D3640" s="8"/>
      <c r="E3640" s="9"/>
      <c r="F3640" s="9"/>
      <c r="G3640" s="6"/>
      <c r="H3640" s="14"/>
      <c r="I3640" s="9"/>
      <c r="J3640" s="10"/>
    </row>
    <row r="3641">
      <c r="A3641" s="6"/>
      <c r="B3641" s="6"/>
      <c r="C3641" s="7"/>
      <c r="D3641" s="8"/>
      <c r="E3641" s="9"/>
      <c r="F3641" s="9"/>
      <c r="G3641" s="6"/>
      <c r="H3641" s="14"/>
      <c r="I3641" s="9"/>
      <c r="J3641" s="10"/>
    </row>
    <row r="3642">
      <c r="A3642" s="6"/>
      <c r="B3642" s="6"/>
      <c r="C3642" s="7"/>
      <c r="D3642" s="8"/>
      <c r="E3642" s="9"/>
      <c r="F3642" s="9"/>
      <c r="G3642" s="6"/>
      <c r="H3642" s="14"/>
      <c r="I3642" s="9"/>
      <c r="J3642" s="10"/>
    </row>
    <row r="3643">
      <c r="A3643" s="6"/>
      <c r="B3643" s="6"/>
      <c r="C3643" s="7"/>
      <c r="D3643" s="8"/>
      <c r="E3643" s="9"/>
      <c r="F3643" s="9"/>
      <c r="G3643" s="6"/>
      <c r="H3643" s="14"/>
      <c r="I3643" s="9"/>
      <c r="J3643" s="10"/>
    </row>
    <row r="3644">
      <c r="A3644" s="6"/>
      <c r="B3644" s="6"/>
      <c r="C3644" s="7"/>
      <c r="D3644" s="8"/>
      <c r="E3644" s="9"/>
      <c r="F3644" s="9"/>
      <c r="G3644" s="6"/>
      <c r="H3644" s="14"/>
      <c r="I3644" s="9"/>
      <c r="J3644" s="10"/>
    </row>
    <row r="3645">
      <c r="A3645" s="6"/>
      <c r="B3645" s="6"/>
      <c r="C3645" s="7"/>
      <c r="D3645" s="8"/>
      <c r="E3645" s="9"/>
      <c r="F3645" s="9"/>
      <c r="G3645" s="6"/>
      <c r="H3645" s="14"/>
      <c r="I3645" s="9"/>
      <c r="J3645" s="10"/>
    </row>
    <row r="3646">
      <c r="A3646" s="6"/>
      <c r="B3646" s="6"/>
      <c r="C3646" s="7"/>
      <c r="D3646" s="8"/>
      <c r="E3646" s="9"/>
      <c r="F3646" s="9"/>
      <c r="G3646" s="6"/>
      <c r="H3646" s="14"/>
      <c r="I3646" s="9"/>
      <c r="J3646" s="10"/>
    </row>
    <row r="3647">
      <c r="A3647" s="6"/>
      <c r="B3647" s="6"/>
      <c r="C3647" s="7"/>
      <c r="D3647" s="8"/>
      <c r="E3647" s="9"/>
      <c r="F3647" s="9"/>
      <c r="G3647" s="6"/>
      <c r="H3647" s="14"/>
      <c r="I3647" s="9"/>
      <c r="J3647" s="10"/>
    </row>
    <row r="3648">
      <c r="A3648" s="6"/>
      <c r="B3648" s="6"/>
      <c r="C3648" s="7"/>
      <c r="D3648" s="8"/>
      <c r="E3648" s="9"/>
      <c r="F3648" s="9"/>
      <c r="G3648" s="6"/>
      <c r="H3648" s="14"/>
      <c r="I3648" s="9"/>
      <c r="J3648" s="10"/>
    </row>
    <row r="3649">
      <c r="A3649" s="6"/>
      <c r="B3649" s="6"/>
      <c r="C3649" s="7"/>
      <c r="D3649" s="8"/>
      <c r="E3649" s="9"/>
      <c r="F3649" s="9"/>
      <c r="G3649" s="6"/>
      <c r="H3649" s="14"/>
      <c r="I3649" s="9"/>
      <c r="J3649" s="10"/>
    </row>
    <row r="3650">
      <c r="A3650" s="6"/>
      <c r="B3650" s="6"/>
      <c r="C3650" s="7"/>
      <c r="D3650" s="8"/>
      <c r="E3650" s="9"/>
      <c r="F3650" s="9"/>
      <c r="G3650" s="6"/>
      <c r="H3650" s="14"/>
      <c r="I3650" s="9"/>
      <c r="J3650" s="10"/>
    </row>
    <row r="3651">
      <c r="A3651" s="6"/>
      <c r="B3651" s="6"/>
      <c r="C3651" s="7"/>
      <c r="D3651" s="8"/>
      <c r="E3651" s="9"/>
      <c r="F3651" s="9"/>
      <c r="G3651" s="6"/>
      <c r="H3651" s="14"/>
      <c r="I3651" s="9"/>
      <c r="J3651" s="10"/>
    </row>
    <row r="3652">
      <c r="A3652" s="6"/>
      <c r="B3652" s="6"/>
      <c r="C3652" s="7"/>
      <c r="D3652" s="8"/>
      <c r="E3652" s="9"/>
      <c r="F3652" s="9"/>
      <c r="G3652" s="6"/>
      <c r="H3652" s="14"/>
      <c r="I3652" s="9"/>
      <c r="J3652" s="10"/>
    </row>
    <row r="3653">
      <c r="A3653" s="6"/>
      <c r="B3653" s="6"/>
      <c r="C3653" s="7"/>
      <c r="D3653" s="8"/>
      <c r="E3653" s="9"/>
      <c r="F3653" s="9"/>
      <c r="G3653" s="6"/>
      <c r="H3653" s="14"/>
      <c r="I3653" s="9"/>
      <c r="J3653" s="10"/>
    </row>
    <row r="3654">
      <c r="A3654" s="6"/>
      <c r="B3654" s="6"/>
      <c r="C3654" s="7"/>
      <c r="D3654" s="8"/>
      <c r="E3654" s="9"/>
      <c r="F3654" s="9"/>
      <c r="G3654" s="6"/>
      <c r="H3654" s="14"/>
      <c r="I3654" s="9"/>
      <c r="J3654" s="10"/>
    </row>
    <row r="3655">
      <c r="A3655" s="6"/>
      <c r="B3655" s="6"/>
      <c r="C3655" s="7"/>
      <c r="D3655" s="8"/>
      <c r="E3655" s="9"/>
      <c r="F3655" s="9"/>
      <c r="G3655" s="6"/>
      <c r="H3655" s="14"/>
      <c r="I3655" s="9"/>
      <c r="J3655" s="10"/>
    </row>
    <row r="3656">
      <c r="A3656" s="6"/>
      <c r="B3656" s="6"/>
      <c r="C3656" s="7"/>
      <c r="D3656" s="8"/>
      <c r="E3656" s="9"/>
      <c r="F3656" s="9"/>
      <c r="G3656" s="6"/>
      <c r="H3656" s="14"/>
      <c r="I3656" s="9"/>
      <c r="J3656" s="10"/>
    </row>
    <row r="3657">
      <c r="A3657" s="6"/>
      <c r="B3657" s="6"/>
      <c r="C3657" s="7"/>
      <c r="D3657" s="8"/>
      <c r="E3657" s="9"/>
      <c r="F3657" s="9"/>
      <c r="G3657" s="6"/>
      <c r="H3657" s="14"/>
      <c r="I3657" s="9"/>
      <c r="J3657" s="10"/>
    </row>
    <row r="3658">
      <c r="A3658" s="6"/>
      <c r="B3658" s="6"/>
      <c r="C3658" s="7"/>
      <c r="D3658" s="8"/>
      <c r="E3658" s="9"/>
      <c r="F3658" s="9"/>
      <c r="G3658" s="6"/>
      <c r="H3658" s="14"/>
      <c r="I3658" s="9"/>
      <c r="J3658" s="10"/>
    </row>
    <row r="3659">
      <c r="A3659" s="6"/>
      <c r="B3659" s="6"/>
      <c r="C3659" s="7"/>
      <c r="D3659" s="8"/>
      <c r="E3659" s="9"/>
      <c r="F3659" s="9"/>
      <c r="G3659" s="6"/>
      <c r="H3659" s="14"/>
      <c r="I3659" s="9"/>
      <c r="J3659" s="10"/>
    </row>
    <row r="3660">
      <c r="A3660" s="6"/>
      <c r="B3660" s="6"/>
      <c r="C3660" s="7"/>
      <c r="D3660" s="8"/>
      <c r="E3660" s="9"/>
      <c r="F3660" s="9"/>
      <c r="G3660" s="6"/>
      <c r="H3660" s="14"/>
      <c r="I3660" s="9"/>
      <c r="J3660" s="10"/>
    </row>
    <row r="3661">
      <c r="A3661" s="6"/>
      <c r="B3661" s="6"/>
      <c r="C3661" s="7"/>
      <c r="D3661" s="8"/>
      <c r="E3661" s="9"/>
      <c r="F3661" s="9"/>
      <c r="G3661" s="6"/>
      <c r="H3661" s="14"/>
      <c r="I3661" s="9"/>
      <c r="J3661" s="10"/>
    </row>
    <row r="3662">
      <c r="A3662" s="6"/>
      <c r="B3662" s="6"/>
      <c r="C3662" s="7"/>
      <c r="D3662" s="8"/>
      <c r="E3662" s="9"/>
      <c r="F3662" s="9"/>
      <c r="G3662" s="6"/>
      <c r="H3662" s="14"/>
      <c r="I3662" s="9"/>
      <c r="J3662" s="10"/>
    </row>
    <row r="3663">
      <c r="A3663" s="6"/>
      <c r="B3663" s="6"/>
      <c r="C3663" s="7"/>
      <c r="D3663" s="8"/>
      <c r="E3663" s="9"/>
      <c r="F3663" s="9"/>
      <c r="G3663" s="6"/>
      <c r="H3663" s="14"/>
      <c r="I3663" s="9"/>
      <c r="J3663" s="10"/>
    </row>
    <row r="3664">
      <c r="A3664" s="6"/>
      <c r="B3664" s="6"/>
      <c r="C3664" s="7"/>
      <c r="D3664" s="8"/>
      <c r="E3664" s="9"/>
      <c r="F3664" s="9"/>
      <c r="G3664" s="6"/>
      <c r="H3664" s="14"/>
      <c r="I3664" s="9"/>
      <c r="J3664" s="10"/>
    </row>
    <row r="3665">
      <c r="A3665" s="6"/>
      <c r="B3665" s="6"/>
      <c r="C3665" s="7"/>
      <c r="D3665" s="8"/>
      <c r="E3665" s="9"/>
      <c r="F3665" s="9"/>
      <c r="G3665" s="6"/>
      <c r="H3665" s="14"/>
      <c r="I3665" s="9"/>
      <c r="J3665" s="10"/>
    </row>
    <row r="3666">
      <c r="A3666" s="6"/>
      <c r="B3666" s="6"/>
      <c r="C3666" s="7"/>
      <c r="D3666" s="8"/>
      <c r="E3666" s="9"/>
      <c r="F3666" s="9"/>
      <c r="G3666" s="6"/>
      <c r="H3666" s="14"/>
      <c r="I3666" s="9"/>
      <c r="J3666" s="10"/>
    </row>
    <row r="3667">
      <c r="A3667" s="6"/>
      <c r="B3667" s="6"/>
      <c r="C3667" s="7"/>
      <c r="D3667" s="8"/>
      <c r="E3667" s="9"/>
      <c r="F3667" s="9"/>
      <c r="G3667" s="6"/>
      <c r="H3667" s="14"/>
      <c r="I3667" s="9"/>
      <c r="J3667" s="10"/>
    </row>
    <row r="3668">
      <c r="A3668" s="6"/>
      <c r="B3668" s="6"/>
      <c r="C3668" s="7"/>
      <c r="D3668" s="8"/>
      <c r="E3668" s="9"/>
      <c r="F3668" s="9"/>
      <c r="G3668" s="6"/>
      <c r="H3668" s="14"/>
      <c r="I3668" s="9"/>
      <c r="J3668" s="10"/>
    </row>
    <row r="3669">
      <c r="A3669" s="6"/>
      <c r="B3669" s="6"/>
      <c r="C3669" s="7"/>
      <c r="D3669" s="8"/>
      <c r="E3669" s="9"/>
      <c r="F3669" s="9"/>
      <c r="G3669" s="6"/>
      <c r="H3669" s="14"/>
      <c r="I3669" s="9"/>
      <c r="J3669" s="10"/>
    </row>
    <row r="3670">
      <c r="A3670" s="6"/>
      <c r="B3670" s="6"/>
      <c r="C3670" s="7"/>
      <c r="D3670" s="8"/>
      <c r="E3670" s="9"/>
      <c r="F3670" s="9"/>
      <c r="G3670" s="6"/>
      <c r="H3670" s="14"/>
      <c r="I3670" s="9"/>
      <c r="J3670" s="10"/>
    </row>
    <row r="3671">
      <c r="A3671" s="6"/>
      <c r="B3671" s="6"/>
      <c r="C3671" s="7"/>
      <c r="D3671" s="8"/>
      <c r="E3671" s="9"/>
      <c r="F3671" s="9"/>
      <c r="G3671" s="6"/>
      <c r="H3671" s="14"/>
      <c r="I3671" s="9"/>
      <c r="J3671" s="10"/>
    </row>
    <row r="3672">
      <c r="A3672" s="6"/>
      <c r="B3672" s="6"/>
      <c r="C3672" s="7"/>
      <c r="D3672" s="8"/>
      <c r="E3672" s="9"/>
      <c r="F3672" s="9"/>
      <c r="G3672" s="6"/>
      <c r="H3672" s="14"/>
      <c r="I3672" s="9"/>
      <c r="J3672" s="10"/>
    </row>
    <row r="3673">
      <c r="A3673" s="6"/>
      <c r="B3673" s="6"/>
      <c r="C3673" s="7"/>
      <c r="D3673" s="8"/>
      <c r="E3673" s="9"/>
      <c r="F3673" s="9"/>
      <c r="G3673" s="6"/>
      <c r="H3673" s="14"/>
      <c r="I3673" s="9"/>
      <c r="J3673" s="10"/>
    </row>
    <row r="3674">
      <c r="A3674" s="6"/>
      <c r="B3674" s="6"/>
      <c r="C3674" s="7"/>
      <c r="D3674" s="8"/>
      <c r="E3674" s="9"/>
      <c r="F3674" s="9"/>
      <c r="G3674" s="6"/>
      <c r="H3674" s="14"/>
      <c r="I3674" s="9"/>
      <c r="J3674" s="10"/>
    </row>
    <row r="3675">
      <c r="A3675" s="6"/>
      <c r="B3675" s="6"/>
      <c r="C3675" s="7"/>
      <c r="D3675" s="8"/>
      <c r="E3675" s="9"/>
      <c r="F3675" s="9"/>
      <c r="G3675" s="6"/>
      <c r="H3675" s="14"/>
      <c r="I3675" s="9"/>
      <c r="J3675" s="10"/>
    </row>
    <row r="3676">
      <c r="A3676" s="6"/>
      <c r="B3676" s="6"/>
      <c r="C3676" s="7"/>
      <c r="D3676" s="8"/>
      <c r="E3676" s="9"/>
      <c r="F3676" s="9"/>
      <c r="G3676" s="6"/>
      <c r="H3676" s="14"/>
      <c r="I3676" s="9"/>
      <c r="J3676" s="10"/>
    </row>
    <row r="3677">
      <c r="A3677" s="6"/>
      <c r="B3677" s="6"/>
      <c r="C3677" s="7"/>
      <c r="D3677" s="8"/>
      <c r="E3677" s="9"/>
      <c r="F3677" s="9"/>
      <c r="G3677" s="6"/>
      <c r="H3677" s="14"/>
      <c r="I3677" s="9"/>
      <c r="J3677" s="10"/>
    </row>
    <row r="3678">
      <c r="A3678" s="6"/>
      <c r="B3678" s="6"/>
      <c r="C3678" s="7"/>
      <c r="D3678" s="8"/>
      <c r="E3678" s="9"/>
      <c r="F3678" s="9"/>
      <c r="G3678" s="6"/>
      <c r="H3678" s="14"/>
      <c r="I3678" s="9"/>
      <c r="J3678" s="10"/>
    </row>
    <row r="3679">
      <c r="A3679" s="6"/>
      <c r="B3679" s="6"/>
      <c r="C3679" s="7"/>
      <c r="D3679" s="8"/>
      <c r="E3679" s="9"/>
      <c r="F3679" s="9"/>
      <c r="G3679" s="6"/>
      <c r="H3679" s="14"/>
      <c r="I3679" s="9"/>
      <c r="J3679" s="10"/>
    </row>
    <row r="3680">
      <c r="A3680" s="6"/>
      <c r="B3680" s="6"/>
      <c r="C3680" s="7"/>
      <c r="D3680" s="8"/>
      <c r="E3680" s="9"/>
      <c r="F3680" s="9"/>
      <c r="G3680" s="6"/>
      <c r="H3680" s="14"/>
      <c r="I3680" s="9"/>
      <c r="J3680" s="10"/>
    </row>
    <row r="3681">
      <c r="A3681" s="6"/>
      <c r="B3681" s="6"/>
      <c r="C3681" s="7"/>
      <c r="D3681" s="8"/>
      <c r="E3681" s="9"/>
      <c r="F3681" s="9"/>
      <c r="G3681" s="6"/>
      <c r="H3681" s="14"/>
      <c r="I3681" s="9"/>
      <c r="J3681" s="10"/>
    </row>
    <row r="3682">
      <c r="A3682" s="6"/>
      <c r="B3682" s="6"/>
      <c r="C3682" s="7"/>
      <c r="D3682" s="8"/>
      <c r="E3682" s="9"/>
      <c r="F3682" s="9"/>
      <c r="G3682" s="6"/>
      <c r="H3682" s="14"/>
      <c r="I3682" s="9"/>
      <c r="J3682" s="10"/>
    </row>
    <row r="3683">
      <c r="A3683" s="6"/>
      <c r="B3683" s="6"/>
      <c r="C3683" s="7"/>
      <c r="D3683" s="8"/>
      <c r="E3683" s="9"/>
      <c r="F3683" s="9"/>
      <c r="G3683" s="6"/>
      <c r="H3683" s="14"/>
      <c r="I3683" s="9"/>
      <c r="J3683" s="10"/>
    </row>
    <row r="3684">
      <c r="A3684" s="6"/>
      <c r="B3684" s="6"/>
      <c r="C3684" s="7"/>
      <c r="D3684" s="8"/>
      <c r="E3684" s="9"/>
      <c r="F3684" s="9"/>
      <c r="G3684" s="6"/>
      <c r="H3684" s="14"/>
      <c r="I3684" s="9"/>
      <c r="J3684" s="10"/>
    </row>
    <row r="3685">
      <c r="A3685" s="6"/>
      <c r="B3685" s="6"/>
      <c r="C3685" s="7"/>
      <c r="D3685" s="8"/>
      <c r="E3685" s="9"/>
      <c r="F3685" s="9"/>
      <c r="G3685" s="6"/>
      <c r="H3685" s="14"/>
      <c r="I3685" s="9"/>
      <c r="J3685" s="10"/>
    </row>
    <row r="3686">
      <c r="A3686" s="6"/>
      <c r="B3686" s="6"/>
      <c r="C3686" s="7"/>
      <c r="D3686" s="8"/>
      <c r="E3686" s="9"/>
      <c r="F3686" s="9"/>
      <c r="G3686" s="6"/>
      <c r="H3686" s="14"/>
      <c r="I3686" s="9"/>
      <c r="J3686" s="10"/>
    </row>
    <row r="3687">
      <c r="A3687" s="6"/>
      <c r="B3687" s="6"/>
      <c r="C3687" s="7"/>
      <c r="D3687" s="8"/>
      <c r="E3687" s="9"/>
      <c r="F3687" s="9"/>
      <c r="G3687" s="6"/>
      <c r="H3687" s="14"/>
      <c r="I3687" s="9"/>
      <c r="J3687" s="10"/>
    </row>
    <row r="3688">
      <c r="A3688" s="6"/>
      <c r="B3688" s="6"/>
      <c r="C3688" s="7"/>
      <c r="D3688" s="8"/>
      <c r="E3688" s="9"/>
      <c r="F3688" s="9"/>
      <c r="G3688" s="6"/>
      <c r="H3688" s="14"/>
      <c r="I3688" s="9"/>
      <c r="J3688" s="10"/>
    </row>
    <row r="3689">
      <c r="A3689" s="6"/>
      <c r="B3689" s="6"/>
      <c r="C3689" s="7"/>
      <c r="D3689" s="8"/>
      <c r="E3689" s="9"/>
      <c r="F3689" s="9"/>
      <c r="G3689" s="6"/>
      <c r="H3689" s="14"/>
      <c r="I3689" s="9"/>
      <c r="J3689" s="10"/>
    </row>
    <row r="3690">
      <c r="A3690" s="6"/>
      <c r="B3690" s="6"/>
      <c r="C3690" s="7"/>
      <c r="D3690" s="8"/>
      <c r="E3690" s="9"/>
      <c r="F3690" s="9"/>
      <c r="G3690" s="6"/>
      <c r="H3690" s="14"/>
      <c r="I3690" s="9"/>
      <c r="J3690" s="10"/>
    </row>
    <row r="3691">
      <c r="A3691" s="6"/>
      <c r="B3691" s="6"/>
      <c r="C3691" s="7"/>
      <c r="D3691" s="8"/>
      <c r="E3691" s="9"/>
      <c r="F3691" s="9"/>
      <c r="G3691" s="6"/>
      <c r="H3691" s="14"/>
      <c r="I3691" s="9"/>
      <c r="J3691" s="10"/>
    </row>
    <row r="3692">
      <c r="A3692" s="6"/>
      <c r="B3692" s="6"/>
      <c r="C3692" s="7"/>
      <c r="D3692" s="8"/>
      <c r="E3692" s="9"/>
      <c r="F3692" s="9"/>
      <c r="G3692" s="6"/>
      <c r="H3692" s="14"/>
      <c r="I3692" s="9"/>
      <c r="J3692" s="10"/>
    </row>
    <row r="3693">
      <c r="A3693" s="6"/>
      <c r="B3693" s="6"/>
      <c r="C3693" s="7"/>
      <c r="D3693" s="8"/>
      <c r="E3693" s="9"/>
      <c r="F3693" s="9"/>
      <c r="G3693" s="6"/>
      <c r="H3693" s="14"/>
      <c r="I3693" s="9"/>
      <c r="J3693" s="10"/>
    </row>
    <row r="3694">
      <c r="A3694" s="6"/>
      <c r="B3694" s="6"/>
      <c r="C3694" s="7"/>
      <c r="D3694" s="8"/>
      <c r="E3694" s="9"/>
      <c r="F3694" s="9"/>
      <c r="G3694" s="6"/>
      <c r="H3694" s="14"/>
      <c r="I3694" s="9"/>
      <c r="J3694" s="10"/>
    </row>
    <row r="3695">
      <c r="A3695" s="6"/>
      <c r="B3695" s="6"/>
      <c r="C3695" s="7"/>
      <c r="D3695" s="8"/>
      <c r="E3695" s="9"/>
      <c r="F3695" s="9"/>
      <c r="G3695" s="6"/>
      <c r="H3695" s="14"/>
      <c r="I3695" s="9"/>
      <c r="J3695" s="10"/>
    </row>
    <row r="3696">
      <c r="A3696" s="6"/>
      <c r="B3696" s="6"/>
      <c r="C3696" s="7"/>
      <c r="D3696" s="8"/>
      <c r="E3696" s="9"/>
      <c r="F3696" s="9"/>
      <c r="G3696" s="6"/>
      <c r="H3696" s="14"/>
      <c r="I3696" s="9"/>
      <c r="J3696" s="10"/>
    </row>
    <row r="3697">
      <c r="A3697" s="6"/>
      <c r="B3697" s="6"/>
      <c r="C3697" s="7"/>
      <c r="D3697" s="8"/>
      <c r="E3697" s="9"/>
      <c r="F3697" s="9"/>
      <c r="G3697" s="6"/>
      <c r="H3697" s="14"/>
      <c r="I3697" s="9"/>
      <c r="J3697" s="10"/>
    </row>
    <row r="3698">
      <c r="A3698" s="6"/>
      <c r="B3698" s="6"/>
      <c r="C3698" s="7"/>
      <c r="D3698" s="8"/>
      <c r="E3698" s="9"/>
      <c r="F3698" s="9"/>
      <c r="G3698" s="6"/>
      <c r="H3698" s="14"/>
      <c r="I3698" s="9"/>
      <c r="J3698" s="10"/>
    </row>
    <row r="3699">
      <c r="A3699" s="6"/>
      <c r="B3699" s="6"/>
      <c r="C3699" s="7"/>
      <c r="D3699" s="8"/>
      <c r="E3699" s="9"/>
      <c r="F3699" s="9"/>
      <c r="G3699" s="6"/>
      <c r="H3699" s="14"/>
      <c r="I3699" s="9"/>
      <c r="J3699" s="10"/>
    </row>
    <row r="3700">
      <c r="A3700" s="6"/>
      <c r="B3700" s="6"/>
      <c r="C3700" s="7"/>
      <c r="D3700" s="8"/>
      <c r="E3700" s="9"/>
      <c r="F3700" s="9"/>
      <c r="G3700" s="6"/>
      <c r="H3700" s="14"/>
      <c r="I3700" s="9"/>
      <c r="J3700" s="10"/>
    </row>
    <row r="3701">
      <c r="A3701" s="6"/>
      <c r="B3701" s="6"/>
      <c r="C3701" s="7"/>
      <c r="D3701" s="8"/>
      <c r="E3701" s="9"/>
      <c r="F3701" s="9"/>
      <c r="G3701" s="6"/>
      <c r="H3701" s="14"/>
      <c r="I3701" s="9"/>
      <c r="J3701" s="10"/>
    </row>
    <row r="3702">
      <c r="A3702" s="6"/>
      <c r="B3702" s="6"/>
      <c r="C3702" s="7"/>
      <c r="D3702" s="8"/>
      <c r="E3702" s="9"/>
      <c r="F3702" s="9"/>
      <c r="G3702" s="6"/>
      <c r="H3702" s="14"/>
      <c r="I3702" s="9"/>
      <c r="J3702" s="10"/>
    </row>
    <row r="3703">
      <c r="A3703" s="6"/>
      <c r="B3703" s="6"/>
      <c r="C3703" s="7"/>
      <c r="D3703" s="8"/>
      <c r="E3703" s="9"/>
      <c r="F3703" s="9"/>
      <c r="G3703" s="6"/>
      <c r="H3703" s="14"/>
      <c r="I3703" s="9"/>
      <c r="J3703" s="10"/>
    </row>
    <row r="3704">
      <c r="A3704" s="6"/>
      <c r="B3704" s="6"/>
      <c r="C3704" s="7"/>
      <c r="D3704" s="8"/>
      <c r="E3704" s="9"/>
      <c r="F3704" s="9"/>
      <c r="G3704" s="6"/>
      <c r="H3704" s="14"/>
      <c r="I3704" s="9"/>
      <c r="J3704" s="10"/>
    </row>
    <row r="3705">
      <c r="A3705" s="6"/>
      <c r="B3705" s="6"/>
      <c r="C3705" s="7"/>
      <c r="D3705" s="8"/>
      <c r="E3705" s="9"/>
      <c r="F3705" s="9"/>
      <c r="G3705" s="6"/>
      <c r="H3705" s="14"/>
      <c r="I3705" s="9"/>
      <c r="J3705" s="10"/>
    </row>
    <row r="3706">
      <c r="A3706" s="6"/>
      <c r="B3706" s="6"/>
      <c r="C3706" s="7"/>
      <c r="D3706" s="8"/>
      <c r="E3706" s="9"/>
      <c r="F3706" s="9"/>
      <c r="G3706" s="6"/>
      <c r="H3706" s="14"/>
      <c r="I3706" s="9"/>
      <c r="J3706" s="10"/>
    </row>
    <row r="3707">
      <c r="A3707" s="6"/>
      <c r="B3707" s="6"/>
      <c r="C3707" s="7"/>
      <c r="D3707" s="8"/>
      <c r="E3707" s="9"/>
      <c r="F3707" s="9"/>
      <c r="G3707" s="6"/>
      <c r="H3707" s="14"/>
      <c r="I3707" s="9"/>
      <c r="J3707" s="10"/>
    </row>
    <row r="3708">
      <c r="A3708" s="6"/>
      <c r="B3708" s="6"/>
      <c r="C3708" s="7"/>
      <c r="D3708" s="8"/>
      <c r="E3708" s="9"/>
      <c r="F3708" s="9"/>
      <c r="G3708" s="6"/>
      <c r="H3708" s="14"/>
      <c r="I3708" s="9"/>
      <c r="J3708" s="10"/>
    </row>
    <row r="3709">
      <c r="A3709" s="6"/>
      <c r="B3709" s="6"/>
      <c r="C3709" s="7"/>
      <c r="D3709" s="8"/>
      <c r="E3709" s="9"/>
      <c r="F3709" s="9"/>
      <c r="G3709" s="6"/>
      <c r="H3709" s="14"/>
      <c r="I3709" s="9"/>
      <c r="J3709" s="10"/>
    </row>
    <row r="3710">
      <c r="A3710" s="6"/>
      <c r="B3710" s="6"/>
      <c r="C3710" s="7"/>
      <c r="D3710" s="8"/>
      <c r="E3710" s="9"/>
      <c r="F3710" s="9"/>
      <c r="G3710" s="6"/>
      <c r="H3710" s="14"/>
      <c r="I3710" s="9"/>
      <c r="J3710" s="10"/>
    </row>
    <row r="3711">
      <c r="A3711" s="6"/>
      <c r="B3711" s="6"/>
      <c r="C3711" s="7"/>
      <c r="D3711" s="8"/>
      <c r="E3711" s="9"/>
      <c r="F3711" s="9"/>
      <c r="G3711" s="6"/>
      <c r="H3711" s="14"/>
      <c r="I3711" s="9"/>
      <c r="J3711" s="10"/>
    </row>
    <row r="3712">
      <c r="A3712" s="6"/>
      <c r="B3712" s="6"/>
      <c r="C3712" s="7"/>
      <c r="D3712" s="8"/>
      <c r="E3712" s="9"/>
      <c r="F3712" s="9"/>
      <c r="G3712" s="6"/>
      <c r="H3712" s="14"/>
      <c r="I3712" s="9"/>
      <c r="J3712" s="10"/>
    </row>
    <row r="3713">
      <c r="A3713" s="6"/>
      <c r="B3713" s="6"/>
      <c r="C3713" s="7"/>
      <c r="D3713" s="8"/>
      <c r="E3713" s="9"/>
      <c r="F3713" s="9"/>
      <c r="G3713" s="6"/>
      <c r="H3713" s="14"/>
      <c r="I3713" s="9"/>
      <c r="J3713" s="10"/>
    </row>
    <row r="3714">
      <c r="A3714" s="6"/>
      <c r="B3714" s="6"/>
      <c r="C3714" s="7"/>
      <c r="D3714" s="8"/>
      <c r="E3714" s="9"/>
      <c r="F3714" s="9"/>
      <c r="G3714" s="6"/>
      <c r="H3714" s="14"/>
      <c r="I3714" s="9"/>
      <c r="J3714" s="10"/>
    </row>
    <row r="3715">
      <c r="A3715" s="6"/>
      <c r="B3715" s="6"/>
      <c r="C3715" s="7"/>
      <c r="D3715" s="8"/>
      <c r="E3715" s="9"/>
      <c r="F3715" s="9"/>
      <c r="G3715" s="6"/>
      <c r="H3715" s="14"/>
      <c r="I3715" s="9"/>
      <c r="J3715" s="10"/>
    </row>
    <row r="3716">
      <c r="A3716" s="6"/>
      <c r="B3716" s="6"/>
      <c r="C3716" s="7"/>
      <c r="D3716" s="8"/>
      <c r="E3716" s="9"/>
      <c r="F3716" s="9"/>
      <c r="G3716" s="6"/>
      <c r="H3716" s="14"/>
      <c r="I3716" s="9"/>
      <c r="J3716" s="10"/>
    </row>
    <row r="3717">
      <c r="A3717" s="6"/>
      <c r="B3717" s="6"/>
      <c r="C3717" s="7"/>
      <c r="D3717" s="8"/>
      <c r="E3717" s="9"/>
      <c r="F3717" s="9"/>
      <c r="G3717" s="6"/>
      <c r="H3717" s="14"/>
      <c r="I3717" s="9"/>
      <c r="J3717" s="10"/>
    </row>
    <row r="3718">
      <c r="A3718" s="6"/>
      <c r="B3718" s="6"/>
      <c r="C3718" s="7"/>
      <c r="D3718" s="8"/>
      <c r="E3718" s="9"/>
      <c r="F3718" s="9"/>
      <c r="G3718" s="6"/>
      <c r="H3718" s="14"/>
      <c r="I3718" s="9"/>
      <c r="J3718" s="10"/>
    </row>
    <row r="3719">
      <c r="A3719" s="6"/>
      <c r="B3719" s="6"/>
      <c r="C3719" s="7"/>
      <c r="D3719" s="8"/>
      <c r="E3719" s="9"/>
      <c r="F3719" s="9"/>
      <c r="G3719" s="6"/>
      <c r="H3719" s="14"/>
      <c r="I3719" s="9"/>
      <c r="J3719" s="10"/>
    </row>
    <row r="3720">
      <c r="A3720" s="6"/>
      <c r="B3720" s="6"/>
      <c r="C3720" s="7"/>
      <c r="D3720" s="8"/>
      <c r="E3720" s="9"/>
      <c r="F3720" s="9"/>
      <c r="G3720" s="6"/>
      <c r="H3720" s="14"/>
      <c r="I3720" s="9"/>
      <c r="J3720" s="10"/>
    </row>
    <row r="3721">
      <c r="A3721" s="6"/>
      <c r="B3721" s="6"/>
      <c r="C3721" s="7"/>
      <c r="D3721" s="8"/>
      <c r="E3721" s="9"/>
      <c r="F3721" s="9"/>
      <c r="G3721" s="6"/>
      <c r="H3721" s="14"/>
      <c r="I3721" s="9"/>
      <c r="J3721" s="10"/>
    </row>
    <row r="3722">
      <c r="A3722" s="6"/>
      <c r="B3722" s="6"/>
      <c r="C3722" s="7"/>
      <c r="D3722" s="8"/>
      <c r="E3722" s="9"/>
      <c r="F3722" s="9"/>
      <c r="G3722" s="6"/>
      <c r="H3722" s="14"/>
      <c r="I3722" s="9"/>
      <c r="J3722" s="10"/>
    </row>
    <row r="3723">
      <c r="A3723" s="6"/>
      <c r="B3723" s="6"/>
      <c r="C3723" s="7"/>
      <c r="D3723" s="8"/>
      <c r="E3723" s="9"/>
      <c r="F3723" s="9"/>
      <c r="G3723" s="6"/>
      <c r="H3723" s="14"/>
      <c r="I3723" s="9"/>
      <c r="J3723" s="10"/>
    </row>
    <row r="3724">
      <c r="A3724" s="6"/>
      <c r="B3724" s="6"/>
      <c r="C3724" s="7"/>
      <c r="D3724" s="8"/>
      <c r="E3724" s="9"/>
      <c r="F3724" s="9"/>
      <c r="G3724" s="6"/>
      <c r="H3724" s="14"/>
      <c r="I3724" s="9"/>
      <c r="J3724" s="10"/>
    </row>
    <row r="3725">
      <c r="A3725" s="6"/>
      <c r="B3725" s="6"/>
      <c r="C3725" s="7"/>
      <c r="D3725" s="8"/>
      <c r="E3725" s="9"/>
      <c r="F3725" s="9"/>
      <c r="G3725" s="6"/>
      <c r="H3725" s="14"/>
      <c r="I3725" s="9"/>
      <c r="J3725" s="10"/>
    </row>
    <row r="3726">
      <c r="A3726" s="6"/>
      <c r="B3726" s="6"/>
      <c r="C3726" s="7"/>
      <c r="D3726" s="8"/>
      <c r="E3726" s="9"/>
      <c r="F3726" s="9"/>
      <c r="G3726" s="6"/>
      <c r="H3726" s="14"/>
      <c r="I3726" s="9"/>
      <c r="J3726" s="10"/>
    </row>
    <row r="3727">
      <c r="A3727" s="6"/>
      <c r="B3727" s="6"/>
      <c r="C3727" s="7"/>
      <c r="D3727" s="8"/>
      <c r="E3727" s="9"/>
      <c r="F3727" s="9"/>
      <c r="G3727" s="6"/>
      <c r="H3727" s="14"/>
      <c r="I3727" s="9"/>
      <c r="J3727" s="10"/>
    </row>
    <row r="3728">
      <c r="A3728" s="6"/>
      <c r="B3728" s="6"/>
      <c r="C3728" s="7"/>
      <c r="D3728" s="8"/>
      <c r="E3728" s="9"/>
      <c r="F3728" s="9"/>
      <c r="G3728" s="6"/>
      <c r="H3728" s="14"/>
      <c r="I3728" s="9"/>
      <c r="J3728" s="10"/>
    </row>
    <row r="3729">
      <c r="A3729" s="6"/>
      <c r="B3729" s="6"/>
      <c r="C3729" s="7"/>
      <c r="D3729" s="8"/>
      <c r="E3729" s="9"/>
      <c r="F3729" s="9"/>
      <c r="G3729" s="6"/>
      <c r="H3729" s="14"/>
      <c r="I3729" s="9"/>
      <c r="J3729" s="10"/>
    </row>
    <row r="3730">
      <c r="A3730" s="6"/>
      <c r="B3730" s="6"/>
      <c r="C3730" s="7"/>
      <c r="D3730" s="8"/>
      <c r="E3730" s="9"/>
      <c r="F3730" s="9"/>
      <c r="G3730" s="6"/>
      <c r="H3730" s="14"/>
      <c r="I3730" s="9"/>
      <c r="J3730" s="10"/>
    </row>
    <row r="3731">
      <c r="A3731" s="6"/>
      <c r="B3731" s="6"/>
      <c r="C3731" s="7"/>
      <c r="D3731" s="8"/>
      <c r="E3731" s="9"/>
      <c r="F3731" s="9"/>
      <c r="G3731" s="6"/>
      <c r="H3731" s="14"/>
      <c r="I3731" s="9"/>
      <c r="J3731" s="10"/>
    </row>
    <row r="3732">
      <c r="A3732" s="6"/>
      <c r="B3732" s="6"/>
      <c r="C3732" s="7"/>
      <c r="D3732" s="8"/>
      <c r="E3732" s="9"/>
      <c r="F3732" s="9"/>
      <c r="G3732" s="6"/>
      <c r="H3732" s="14"/>
      <c r="I3732" s="9"/>
      <c r="J3732" s="10"/>
    </row>
    <row r="3733">
      <c r="A3733" s="6"/>
      <c r="B3733" s="6"/>
      <c r="C3733" s="7"/>
      <c r="D3733" s="8"/>
      <c r="E3733" s="9"/>
      <c r="F3733" s="9"/>
      <c r="G3733" s="6"/>
      <c r="H3733" s="14"/>
      <c r="I3733" s="9"/>
      <c r="J3733" s="10"/>
    </row>
    <row r="3734">
      <c r="A3734" s="6"/>
      <c r="B3734" s="6"/>
      <c r="C3734" s="7"/>
      <c r="D3734" s="8"/>
      <c r="E3734" s="9"/>
      <c r="F3734" s="9"/>
      <c r="G3734" s="6"/>
      <c r="H3734" s="14"/>
      <c r="I3734" s="9"/>
      <c r="J3734" s="10"/>
    </row>
    <row r="3735">
      <c r="A3735" s="6"/>
      <c r="B3735" s="6"/>
      <c r="C3735" s="7"/>
      <c r="D3735" s="8"/>
      <c r="E3735" s="9"/>
      <c r="F3735" s="9"/>
      <c r="G3735" s="6"/>
      <c r="H3735" s="14"/>
      <c r="I3735" s="9"/>
      <c r="J3735" s="10"/>
    </row>
    <row r="3736">
      <c r="A3736" s="6"/>
      <c r="B3736" s="6"/>
      <c r="C3736" s="7"/>
      <c r="D3736" s="8"/>
      <c r="E3736" s="9"/>
      <c r="F3736" s="9"/>
      <c r="G3736" s="6"/>
      <c r="H3736" s="14"/>
      <c r="I3736" s="9"/>
      <c r="J3736" s="10"/>
    </row>
    <row r="3737">
      <c r="A3737" s="6"/>
      <c r="B3737" s="6"/>
      <c r="C3737" s="7"/>
      <c r="D3737" s="8"/>
      <c r="E3737" s="9"/>
      <c r="F3737" s="9"/>
      <c r="G3737" s="6"/>
      <c r="H3737" s="14"/>
      <c r="I3737" s="9"/>
      <c r="J3737" s="10"/>
    </row>
    <row r="3738">
      <c r="A3738" s="6"/>
      <c r="B3738" s="6"/>
      <c r="C3738" s="7"/>
      <c r="D3738" s="8"/>
      <c r="E3738" s="9"/>
      <c r="F3738" s="9"/>
      <c r="G3738" s="6"/>
      <c r="H3738" s="14"/>
      <c r="I3738" s="9"/>
      <c r="J3738" s="10"/>
    </row>
    <row r="3739">
      <c r="A3739" s="6"/>
      <c r="B3739" s="6"/>
      <c r="C3739" s="7"/>
      <c r="D3739" s="8"/>
      <c r="E3739" s="9"/>
      <c r="F3739" s="9"/>
      <c r="G3739" s="6"/>
      <c r="H3739" s="14"/>
      <c r="I3739" s="9"/>
      <c r="J3739" s="10"/>
    </row>
    <row r="3740">
      <c r="A3740" s="6"/>
      <c r="B3740" s="6"/>
      <c r="C3740" s="7"/>
      <c r="D3740" s="8"/>
      <c r="E3740" s="9"/>
      <c r="F3740" s="9"/>
      <c r="G3740" s="6"/>
      <c r="H3740" s="14"/>
      <c r="I3740" s="9"/>
      <c r="J3740" s="10"/>
    </row>
    <row r="3741">
      <c r="A3741" s="6"/>
      <c r="B3741" s="6"/>
      <c r="C3741" s="7"/>
      <c r="D3741" s="8"/>
      <c r="E3741" s="9"/>
      <c r="F3741" s="9"/>
      <c r="G3741" s="6"/>
      <c r="H3741" s="14"/>
      <c r="I3741" s="9"/>
      <c r="J3741" s="10"/>
    </row>
    <row r="3742">
      <c r="A3742" s="6"/>
      <c r="B3742" s="6"/>
      <c r="C3742" s="7"/>
      <c r="D3742" s="8"/>
      <c r="E3742" s="9"/>
      <c r="F3742" s="9"/>
      <c r="G3742" s="6"/>
      <c r="H3742" s="14"/>
      <c r="I3742" s="9"/>
      <c r="J3742" s="10"/>
    </row>
    <row r="3743">
      <c r="A3743" s="6"/>
      <c r="B3743" s="6"/>
      <c r="C3743" s="7"/>
      <c r="D3743" s="8"/>
      <c r="E3743" s="9"/>
      <c r="F3743" s="9"/>
      <c r="G3743" s="6"/>
      <c r="H3743" s="14"/>
      <c r="I3743" s="9"/>
      <c r="J3743" s="10"/>
    </row>
    <row r="3744">
      <c r="A3744" s="6"/>
      <c r="B3744" s="6"/>
      <c r="C3744" s="7"/>
      <c r="D3744" s="8"/>
      <c r="E3744" s="9"/>
      <c r="F3744" s="9"/>
      <c r="G3744" s="6"/>
      <c r="H3744" s="14"/>
      <c r="I3744" s="9"/>
      <c r="J3744" s="10"/>
    </row>
    <row r="3745">
      <c r="A3745" s="6"/>
      <c r="B3745" s="6"/>
      <c r="C3745" s="7"/>
      <c r="D3745" s="8"/>
      <c r="E3745" s="9"/>
      <c r="F3745" s="9"/>
      <c r="G3745" s="6"/>
      <c r="H3745" s="14"/>
      <c r="I3745" s="9"/>
      <c r="J3745" s="10"/>
    </row>
    <row r="3746">
      <c r="A3746" s="6"/>
      <c r="B3746" s="6"/>
      <c r="C3746" s="7"/>
      <c r="D3746" s="8"/>
      <c r="E3746" s="9"/>
      <c r="F3746" s="9"/>
      <c r="G3746" s="6"/>
      <c r="H3746" s="14"/>
      <c r="I3746" s="9"/>
      <c r="J3746" s="10"/>
    </row>
    <row r="3747">
      <c r="A3747" s="6"/>
      <c r="B3747" s="6"/>
      <c r="C3747" s="7"/>
      <c r="D3747" s="8"/>
      <c r="E3747" s="9"/>
      <c r="F3747" s="9"/>
      <c r="G3747" s="6"/>
      <c r="H3747" s="14"/>
      <c r="I3747" s="9"/>
      <c r="J3747" s="10"/>
    </row>
    <row r="3748">
      <c r="A3748" s="6"/>
      <c r="B3748" s="6"/>
      <c r="C3748" s="7"/>
      <c r="D3748" s="8"/>
      <c r="E3748" s="9"/>
      <c r="F3748" s="9"/>
      <c r="G3748" s="6"/>
      <c r="H3748" s="14"/>
      <c r="I3748" s="9"/>
      <c r="J3748" s="10"/>
    </row>
    <row r="3749">
      <c r="A3749" s="6"/>
      <c r="B3749" s="6"/>
      <c r="C3749" s="7"/>
      <c r="D3749" s="8"/>
      <c r="E3749" s="9"/>
      <c r="F3749" s="9"/>
      <c r="G3749" s="6"/>
      <c r="H3749" s="14"/>
      <c r="I3749" s="9"/>
      <c r="J3749" s="10"/>
    </row>
    <row r="3750">
      <c r="A3750" s="6"/>
      <c r="B3750" s="6"/>
      <c r="C3750" s="7"/>
      <c r="D3750" s="8"/>
      <c r="E3750" s="9"/>
      <c r="F3750" s="9"/>
      <c r="G3750" s="6"/>
      <c r="H3750" s="14"/>
      <c r="I3750" s="9"/>
      <c r="J3750" s="10"/>
    </row>
    <row r="3751">
      <c r="A3751" s="6"/>
      <c r="B3751" s="6"/>
      <c r="C3751" s="7"/>
      <c r="D3751" s="8"/>
      <c r="E3751" s="9"/>
      <c r="F3751" s="9"/>
      <c r="G3751" s="6"/>
      <c r="H3751" s="14"/>
      <c r="I3751" s="9"/>
      <c r="J3751" s="10"/>
    </row>
    <row r="3752">
      <c r="A3752" s="6"/>
      <c r="B3752" s="6"/>
      <c r="C3752" s="7"/>
      <c r="D3752" s="8"/>
      <c r="E3752" s="9"/>
      <c r="F3752" s="9"/>
      <c r="G3752" s="6"/>
      <c r="H3752" s="14"/>
      <c r="I3752" s="9"/>
      <c r="J3752" s="10"/>
    </row>
    <row r="3753">
      <c r="A3753" s="6"/>
      <c r="B3753" s="6"/>
      <c r="C3753" s="7"/>
      <c r="D3753" s="8"/>
      <c r="E3753" s="9"/>
      <c r="F3753" s="9"/>
      <c r="G3753" s="6"/>
      <c r="H3753" s="14"/>
      <c r="I3753" s="9"/>
      <c r="J3753" s="10"/>
    </row>
    <row r="3754">
      <c r="A3754" s="6"/>
      <c r="B3754" s="6"/>
      <c r="C3754" s="7"/>
      <c r="D3754" s="8"/>
      <c r="E3754" s="9"/>
      <c r="F3754" s="9"/>
      <c r="G3754" s="6"/>
      <c r="H3754" s="14"/>
      <c r="I3754" s="9"/>
      <c r="J3754" s="10"/>
    </row>
    <row r="3755">
      <c r="A3755" s="6"/>
      <c r="B3755" s="6"/>
      <c r="C3755" s="7"/>
      <c r="D3755" s="8"/>
      <c r="E3755" s="9"/>
      <c r="F3755" s="9"/>
      <c r="G3755" s="6"/>
      <c r="H3755" s="14"/>
      <c r="I3755" s="9"/>
      <c r="J3755" s="10"/>
    </row>
    <row r="3756">
      <c r="A3756" s="6"/>
      <c r="B3756" s="6"/>
      <c r="C3756" s="7"/>
      <c r="D3756" s="8"/>
      <c r="E3756" s="9"/>
      <c r="F3756" s="9"/>
      <c r="G3756" s="6"/>
      <c r="H3756" s="14"/>
      <c r="I3756" s="9"/>
      <c r="J3756" s="10"/>
    </row>
    <row r="3757">
      <c r="A3757" s="6"/>
      <c r="B3757" s="6"/>
      <c r="C3757" s="7"/>
      <c r="D3757" s="8"/>
      <c r="E3757" s="9"/>
      <c r="F3757" s="9"/>
      <c r="G3757" s="6"/>
      <c r="H3757" s="14"/>
      <c r="I3757" s="9"/>
      <c r="J3757" s="10"/>
    </row>
    <row r="3758">
      <c r="A3758" s="6"/>
      <c r="B3758" s="6"/>
      <c r="C3758" s="7"/>
      <c r="D3758" s="8"/>
      <c r="E3758" s="9"/>
      <c r="F3758" s="9"/>
      <c r="G3758" s="6"/>
      <c r="H3758" s="14"/>
      <c r="I3758" s="9"/>
      <c r="J3758" s="10"/>
    </row>
    <row r="3759">
      <c r="A3759" s="6"/>
      <c r="B3759" s="6"/>
      <c r="C3759" s="7"/>
      <c r="D3759" s="8"/>
      <c r="E3759" s="9"/>
      <c r="F3759" s="9"/>
      <c r="G3759" s="6"/>
      <c r="H3759" s="14"/>
      <c r="I3759" s="9"/>
      <c r="J3759" s="10"/>
    </row>
    <row r="3760">
      <c r="A3760" s="6"/>
      <c r="B3760" s="6"/>
      <c r="C3760" s="7"/>
      <c r="D3760" s="8"/>
      <c r="E3760" s="9"/>
      <c r="F3760" s="9"/>
      <c r="G3760" s="6"/>
      <c r="H3760" s="14"/>
      <c r="I3760" s="9"/>
      <c r="J3760" s="10"/>
    </row>
    <row r="3761">
      <c r="A3761" s="6"/>
      <c r="B3761" s="6"/>
      <c r="C3761" s="7"/>
      <c r="D3761" s="8"/>
      <c r="E3761" s="9"/>
      <c r="F3761" s="9"/>
      <c r="G3761" s="6"/>
      <c r="H3761" s="14"/>
      <c r="I3761" s="9"/>
      <c r="J3761" s="10"/>
    </row>
    <row r="3762">
      <c r="A3762" s="6"/>
      <c r="B3762" s="6"/>
      <c r="C3762" s="7"/>
      <c r="D3762" s="8"/>
      <c r="E3762" s="9"/>
      <c r="F3762" s="9"/>
      <c r="G3762" s="6"/>
      <c r="H3762" s="14"/>
      <c r="I3762" s="9"/>
      <c r="J3762" s="10"/>
    </row>
    <row r="3763">
      <c r="A3763" s="6"/>
      <c r="B3763" s="6"/>
      <c r="C3763" s="7"/>
      <c r="D3763" s="8"/>
      <c r="E3763" s="9"/>
      <c r="F3763" s="9"/>
      <c r="G3763" s="6"/>
      <c r="H3763" s="14"/>
      <c r="I3763" s="9"/>
      <c r="J3763" s="10"/>
    </row>
    <row r="3764">
      <c r="A3764" s="6"/>
      <c r="B3764" s="6"/>
      <c r="C3764" s="7"/>
      <c r="D3764" s="8"/>
      <c r="E3764" s="9"/>
      <c r="F3764" s="9"/>
      <c r="G3764" s="6"/>
      <c r="H3764" s="14"/>
      <c r="I3764" s="9"/>
      <c r="J3764" s="10"/>
    </row>
    <row r="3765">
      <c r="A3765" s="6"/>
      <c r="B3765" s="6"/>
      <c r="C3765" s="7"/>
      <c r="D3765" s="8"/>
      <c r="E3765" s="9"/>
      <c r="F3765" s="9"/>
      <c r="G3765" s="6"/>
      <c r="H3765" s="14"/>
      <c r="I3765" s="9"/>
      <c r="J3765" s="10"/>
    </row>
    <row r="3766">
      <c r="A3766" s="6"/>
      <c r="B3766" s="6"/>
      <c r="C3766" s="7"/>
      <c r="D3766" s="8"/>
      <c r="E3766" s="9"/>
      <c r="F3766" s="9"/>
      <c r="G3766" s="6"/>
      <c r="H3766" s="14"/>
      <c r="I3766" s="9"/>
      <c r="J3766" s="10"/>
    </row>
    <row r="3767">
      <c r="A3767" s="6"/>
      <c r="B3767" s="6"/>
      <c r="C3767" s="7"/>
      <c r="D3767" s="8"/>
      <c r="E3767" s="9"/>
      <c r="F3767" s="9"/>
      <c r="G3767" s="6"/>
      <c r="H3767" s="14"/>
      <c r="I3767" s="9"/>
      <c r="J3767" s="10"/>
    </row>
    <row r="3768">
      <c r="A3768" s="6"/>
      <c r="B3768" s="6"/>
      <c r="C3768" s="7"/>
      <c r="D3768" s="8"/>
      <c r="E3768" s="9"/>
      <c r="F3768" s="9"/>
      <c r="G3768" s="6"/>
      <c r="H3768" s="14"/>
      <c r="I3768" s="9"/>
      <c r="J3768" s="10"/>
    </row>
    <row r="3769">
      <c r="A3769" s="6"/>
      <c r="B3769" s="6"/>
      <c r="C3769" s="7"/>
      <c r="D3769" s="8"/>
      <c r="E3769" s="9"/>
      <c r="F3769" s="9"/>
      <c r="G3769" s="6"/>
      <c r="H3769" s="14"/>
      <c r="I3769" s="9"/>
      <c r="J3769" s="10"/>
    </row>
    <row r="3770">
      <c r="A3770" s="6"/>
      <c r="B3770" s="6"/>
      <c r="C3770" s="7"/>
      <c r="D3770" s="8"/>
      <c r="E3770" s="9"/>
      <c r="F3770" s="9"/>
      <c r="G3770" s="6"/>
      <c r="H3770" s="14"/>
      <c r="I3770" s="9"/>
      <c r="J3770" s="10"/>
    </row>
    <row r="3771">
      <c r="A3771" s="6"/>
      <c r="B3771" s="6"/>
      <c r="C3771" s="7"/>
      <c r="D3771" s="8"/>
      <c r="E3771" s="9"/>
      <c r="F3771" s="9"/>
      <c r="G3771" s="6"/>
      <c r="H3771" s="14"/>
      <c r="I3771" s="9"/>
      <c r="J3771" s="10"/>
    </row>
    <row r="3772">
      <c r="A3772" s="6"/>
      <c r="B3772" s="6"/>
      <c r="C3772" s="7"/>
      <c r="D3772" s="8"/>
      <c r="E3772" s="9"/>
      <c r="F3772" s="9"/>
      <c r="G3772" s="6"/>
      <c r="H3772" s="14"/>
      <c r="I3772" s="9"/>
      <c r="J3772" s="10"/>
    </row>
    <row r="3773">
      <c r="A3773" s="6"/>
      <c r="B3773" s="6"/>
      <c r="C3773" s="7"/>
      <c r="D3773" s="8"/>
      <c r="E3773" s="9"/>
      <c r="F3773" s="9"/>
      <c r="G3773" s="6"/>
      <c r="H3773" s="14"/>
      <c r="I3773" s="9"/>
      <c r="J3773" s="10"/>
    </row>
    <row r="3774">
      <c r="A3774" s="6"/>
      <c r="B3774" s="6"/>
      <c r="C3774" s="7"/>
      <c r="D3774" s="8"/>
      <c r="E3774" s="9"/>
      <c r="F3774" s="9"/>
      <c r="G3774" s="6"/>
      <c r="H3774" s="14"/>
      <c r="I3774" s="9"/>
      <c r="J3774" s="10"/>
    </row>
    <row r="3775">
      <c r="A3775" s="6"/>
      <c r="B3775" s="6"/>
      <c r="C3775" s="7"/>
      <c r="D3775" s="8"/>
      <c r="E3775" s="9"/>
      <c r="F3775" s="9"/>
      <c r="G3775" s="6"/>
      <c r="H3775" s="14"/>
      <c r="I3775" s="9"/>
      <c r="J3775" s="10"/>
    </row>
    <row r="3776">
      <c r="A3776" s="6"/>
      <c r="B3776" s="6"/>
      <c r="C3776" s="7"/>
      <c r="D3776" s="8"/>
      <c r="E3776" s="9"/>
      <c r="F3776" s="9"/>
      <c r="G3776" s="6"/>
      <c r="H3776" s="14"/>
      <c r="I3776" s="9"/>
      <c r="J3776" s="10"/>
    </row>
    <row r="3777">
      <c r="A3777" s="6"/>
      <c r="B3777" s="6"/>
      <c r="C3777" s="7"/>
      <c r="D3777" s="8"/>
      <c r="E3777" s="9"/>
      <c r="F3777" s="9"/>
      <c r="G3777" s="6"/>
      <c r="H3777" s="14"/>
      <c r="I3777" s="9"/>
      <c r="J3777" s="10"/>
    </row>
    <row r="3778">
      <c r="A3778" s="6"/>
      <c r="B3778" s="6"/>
      <c r="C3778" s="7"/>
      <c r="D3778" s="8"/>
      <c r="E3778" s="9"/>
      <c r="F3778" s="9"/>
      <c r="G3778" s="6"/>
      <c r="H3778" s="14"/>
      <c r="I3778" s="9"/>
      <c r="J3778" s="10"/>
    </row>
    <row r="3779">
      <c r="A3779" s="6"/>
      <c r="B3779" s="6"/>
      <c r="C3779" s="7"/>
      <c r="D3779" s="8"/>
      <c r="E3779" s="9"/>
      <c r="F3779" s="9"/>
      <c r="G3779" s="6"/>
      <c r="H3779" s="14"/>
      <c r="I3779" s="9"/>
      <c r="J3779" s="10"/>
    </row>
    <row r="3780">
      <c r="A3780" s="6"/>
      <c r="B3780" s="6"/>
      <c r="C3780" s="7"/>
      <c r="D3780" s="8"/>
      <c r="E3780" s="9"/>
      <c r="F3780" s="9"/>
      <c r="G3780" s="6"/>
      <c r="H3780" s="14"/>
      <c r="I3780" s="9"/>
      <c r="J3780" s="10"/>
    </row>
    <row r="3781">
      <c r="A3781" s="6"/>
      <c r="B3781" s="6"/>
      <c r="C3781" s="7"/>
      <c r="D3781" s="8"/>
      <c r="E3781" s="9"/>
      <c r="F3781" s="9"/>
      <c r="G3781" s="6"/>
      <c r="H3781" s="14"/>
      <c r="I3781" s="9"/>
      <c r="J3781" s="10"/>
    </row>
    <row r="3782">
      <c r="A3782" s="6"/>
      <c r="B3782" s="6"/>
      <c r="C3782" s="7"/>
      <c r="D3782" s="8"/>
      <c r="E3782" s="9"/>
      <c r="F3782" s="9"/>
      <c r="G3782" s="6"/>
      <c r="H3782" s="14"/>
      <c r="I3782" s="9"/>
      <c r="J3782" s="10"/>
    </row>
    <row r="3783">
      <c r="A3783" s="6"/>
      <c r="B3783" s="6"/>
      <c r="C3783" s="7"/>
      <c r="D3783" s="8"/>
      <c r="E3783" s="9"/>
      <c r="F3783" s="9"/>
      <c r="G3783" s="6"/>
      <c r="H3783" s="14"/>
      <c r="I3783" s="9"/>
      <c r="J3783" s="10"/>
    </row>
    <row r="3784">
      <c r="A3784" s="6"/>
      <c r="B3784" s="6"/>
      <c r="C3784" s="7"/>
      <c r="D3784" s="8"/>
      <c r="E3784" s="9"/>
      <c r="F3784" s="9"/>
      <c r="G3784" s="6"/>
      <c r="H3784" s="14"/>
      <c r="I3784" s="9"/>
      <c r="J3784" s="10"/>
    </row>
    <row r="3785">
      <c r="A3785" s="6"/>
      <c r="B3785" s="6"/>
      <c r="C3785" s="7"/>
      <c r="D3785" s="8"/>
      <c r="E3785" s="9"/>
      <c r="F3785" s="9"/>
      <c r="G3785" s="6"/>
      <c r="H3785" s="14"/>
      <c r="I3785" s="9"/>
      <c r="J3785" s="10"/>
    </row>
    <row r="3786">
      <c r="A3786" s="6"/>
      <c r="B3786" s="6"/>
      <c r="C3786" s="7"/>
      <c r="D3786" s="8"/>
      <c r="E3786" s="9"/>
      <c r="F3786" s="9"/>
      <c r="G3786" s="6"/>
      <c r="H3786" s="14"/>
      <c r="I3786" s="9"/>
      <c r="J3786" s="10"/>
    </row>
    <row r="3787">
      <c r="A3787" s="6"/>
      <c r="B3787" s="6"/>
      <c r="C3787" s="7"/>
      <c r="D3787" s="8"/>
      <c r="E3787" s="9"/>
      <c r="F3787" s="9"/>
      <c r="G3787" s="6"/>
      <c r="H3787" s="14"/>
      <c r="I3787" s="9"/>
      <c r="J3787" s="10"/>
    </row>
    <row r="3788">
      <c r="A3788" s="6"/>
      <c r="B3788" s="6"/>
      <c r="C3788" s="7"/>
      <c r="D3788" s="8"/>
      <c r="E3788" s="9"/>
      <c r="F3788" s="9"/>
      <c r="G3788" s="6"/>
      <c r="H3788" s="14"/>
      <c r="I3788" s="9"/>
      <c r="J3788" s="10"/>
    </row>
    <row r="3789">
      <c r="A3789" s="6"/>
      <c r="B3789" s="6"/>
      <c r="C3789" s="7"/>
      <c r="D3789" s="8"/>
      <c r="E3789" s="9"/>
      <c r="F3789" s="9"/>
      <c r="G3789" s="6"/>
      <c r="H3789" s="14"/>
      <c r="I3789" s="9"/>
      <c r="J3789" s="10"/>
    </row>
    <row r="3790">
      <c r="A3790" s="6"/>
      <c r="B3790" s="6"/>
      <c r="C3790" s="7"/>
      <c r="D3790" s="8"/>
      <c r="E3790" s="9"/>
      <c r="F3790" s="9"/>
      <c r="G3790" s="6"/>
      <c r="H3790" s="14"/>
      <c r="I3790" s="9"/>
      <c r="J3790" s="10"/>
    </row>
    <row r="3791">
      <c r="A3791" s="6"/>
      <c r="B3791" s="6"/>
      <c r="C3791" s="7"/>
      <c r="D3791" s="8"/>
      <c r="E3791" s="9"/>
      <c r="F3791" s="9"/>
      <c r="G3791" s="6"/>
      <c r="H3791" s="14"/>
      <c r="I3791" s="9"/>
      <c r="J3791" s="10"/>
    </row>
    <row r="3792">
      <c r="A3792" s="6"/>
      <c r="B3792" s="6"/>
      <c r="C3792" s="7"/>
      <c r="D3792" s="8"/>
      <c r="E3792" s="9"/>
      <c r="F3792" s="9"/>
      <c r="G3792" s="6"/>
      <c r="H3792" s="14"/>
      <c r="I3792" s="9"/>
      <c r="J3792" s="10"/>
    </row>
    <row r="3793">
      <c r="A3793" s="6"/>
      <c r="B3793" s="6"/>
      <c r="C3793" s="7"/>
      <c r="D3793" s="8"/>
      <c r="E3793" s="9"/>
      <c r="F3793" s="9"/>
      <c r="G3793" s="6"/>
      <c r="H3793" s="14"/>
      <c r="I3793" s="9"/>
      <c r="J3793" s="10"/>
    </row>
    <row r="3794">
      <c r="A3794" s="6"/>
      <c r="B3794" s="6"/>
      <c r="C3794" s="7"/>
      <c r="D3794" s="8"/>
      <c r="E3794" s="9"/>
      <c r="F3794" s="9"/>
      <c r="G3794" s="6"/>
      <c r="H3794" s="14"/>
      <c r="I3794" s="9"/>
      <c r="J3794" s="10"/>
    </row>
    <row r="3795">
      <c r="A3795" s="6"/>
      <c r="B3795" s="6"/>
      <c r="C3795" s="7"/>
      <c r="D3795" s="8"/>
      <c r="E3795" s="9"/>
      <c r="F3795" s="9"/>
      <c r="G3795" s="6"/>
      <c r="H3795" s="14"/>
      <c r="I3795" s="9"/>
      <c r="J3795" s="10"/>
    </row>
    <row r="3796">
      <c r="A3796" s="6"/>
      <c r="B3796" s="6"/>
      <c r="C3796" s="7"/>
      <c r="D3796" s="8"/>
      <c r="E3796" s="9"/>
      <c r="F3796" s="9"/>
      <c r="G3796" s="6"/>
      <c r="H3796" s="14"/>
      <c r="I3796" s="9"/>
      <c r="J3796" s="10"/>
    </row>
    <row r="3797">
      <c r="A3797" s="6"/>
      <c r="B3797" s="6"/>
      <c r="C3797" s="7"/>
      <c r="D3797" s="8"/>
      <c r="E3797" s="9"/>
      <c r="F3797" s="9"/>
      <c r="G3797" s="6"/>
      <c r="H3797" s="14"/>
      <c r="I3797" s="9"/>
      <c r="J3797" s="10"/>
    </row>
    <row r="3798">
      <c r="A3798" s="6"/>
      <c r="B3798" s="6"/>
      <c r="C3798" s="7"/>
      <c r="D3798" s="8"/>
      <c r="E3798" s="9"/>
      <c r="F3798" s="9"/>
      <c r="G3798" s="6"/>
      <c r="H3798" s="14"/>
      <c r="I3798" s="9"/>
      <c r="J3798" s="10"/>
    </row>
    <row r="3799">
      <c r="A3799" s="6"/>
      <c r="B3799" s="6"/>
      <c r="C3799" s="7"/>
      <c r="D3799" s="8"/>
      <c r="E3799" s="9"/>
      <c r="F3799" s="9"/>
      <c r="G3799" s="6"/>
      <c r="H3799" s="14"/>
      <c r="I3799" s="9"/>
      <c r="J3799" s="10"/>
    </row>
    <row r="3800">
      <c r="A3800" s="6"/>
      <c r="B3800" s="6"/>
      <c r="C3800" s="7"/>
      <c r="D3800" s="8"/>
      <c r="E3800" s="9"/>
      <c r="F3800" s="9"/>
      <c r="G3800" s="6"/>
      <c r="H3800" s="14"/>
      <c r="I3800" s="9"/>
      <c r="J3800" s="10"/>
    </row>
    <row r="3801">
      <c r="A3801" s="6"/>
      <c r="B3801" s="6"/>
      <c r="C3801" s="7"/>
      <c r="D3801" s="8"/>
      <c r="E3801" s="9"/>
      <c r="F3801" s="9"/>
      <c r="G3801" s="6"/>
      <c r="H3801" s="14"/>
      <c r="I3801" s="9"/>
      <c r="J3801" s="10"/>
    </row>
    <row r="3802">
      <c r="A3802" s="6"/>
      <c r="B3802" s="6"/>
      <c r="C3802" s="7"/>
      <c r="D3802" s="8"/>
      <c r="E3802" s="9"/>
      <c r="F3802" s="9"/>
      <c r="G3802" s="6"/>
      <c r="H3802" s="14"/>
      <c r="I3802" s="9"/>
      <c r="J3802" s="10"/>
    </row>
    <row r="3803">
      <c r="A3803" s="6"/>
      <c r="B3803" s="6"/>
      <c r="C3803" s="7"/>
      <c r="D3803" s="8"/>
      <c r="E3803" s="9"/>
      <c r="F3803" s="9"/>
      <c r="G3803" s="6"/>
      <c r="H3803" s="14"/>
      <c r="I3803" s="9"/>
      <c r="J3803" s="10"/>
    </row>
    <row r="3804">
      <c r="A3804" s="6"/>
      <c r="B3804" s="6"/>
      <c r="C3804" s="7"/>
      <c r="D3804" s="8"/>
      <c r="E3804" s="9"/>
      <c r="F3804" s="9"/>
      <c r="G3804" s="6"/>
      <c r="H3804" s="14"/>
      <c r="I3804" s="9"/>
      <c r="J3804" s="10"/>
    </row>
    <row r="3805">
      <c r="A3805" s="6"/>
      <c r="B3805" s="6"/>
      <c r="C3805" s="7"/>
      <c r="D3805" s="8"/>
      <c r="E3805" s="9"/>
      <c r="F3805" s="9"/>
      <c r="G3805" s="6"/>
      <c r="H3805" s="14"/>
      <c r="I3805" s="9"/>
      <c r="J3805" s="10"/>
    </row>
    <row r="3806">
      <c r="A3806" s="6"/>
      <c r="B3806" s="6"/>
      <c r="C3806" s="7"/>
      <c r="D3806" s="8"/>
      <c r="E3806" s="9"/>
      <c r="F3806" s="9"/>
      <c r="G3806" s="6"/>
      <c r="H3806" s="14"/>
      <c r="I3806" s="9"/>
      <c r="J3806" s="10"/>
    </row>
    <row r="3807">
      <c r="A3807" s="6"/>
      <c r="B3807" s="6"/>
      <c r="C3807" s="7"/>
      <c r="D3807" s="8"/>
      <c r="E3807" s="9"/>
      <c r="F3807" s="9"/>
      <c r="G3807" s="6"/>
      <c r="H3807" s="14"/>
      <c r="I3807" s="9"/>
      <c r="J3807" s="10"/>
    </row>
    <row r="3808">
      <c r="A3808" s="6"/>
      <c r="B3808" s="6"/>
      <c r="C3808" s="7"/>
      <c r="D3808" s="8"/>
      <c r="E3808" s="9"/>
      <c r="F3808" s="9"/>
      <c r="G3808" s="6"/>
      <c r="H3808" s="14"/>
      <c r="I3808" s="9"/>
      <c r="J3808" s="10"/>
    </row>
    <row r="3809">
      <c r="A3809" s="6"/>
      <c r="B3809" s="6"/>
      <c r="C3809" s="7"/>
      <c r="D3809" s="8"/>
      <c r="E3809" s="9"/>
      <c r="F3809" s="9"/>
      <c r="G3809" s="6"/>
      <c r="H3809" s="14"/>
      <c r="I3809" s="9"/>
      <c r="J3809" s="10"/>
    </row>
    <row r="3810">
      <c r="A3810" s="6"/>
      <c r="B3810" s="6"/>
      <c r="C3810" s="7"/>
      <c r="D3810" s="8"/>
      <c r="E3810" s="9"/>
      <c r="F3810" s="9"/>
      <c r="G3810" s="6"/>
      <c r="H3810" s="14"/>
      <c r="I3810" s="9"/>
      <c r="J3810" s="10"/>
    </row>
    <row r="3811">
      <c r="A3811" s="6"/>
      <c r="B3811" s="6"/>
      <c r="C3811" s="7"/>
      <c r="D3811" s="8"/>
      <c r="E3811" s="9"/>
      <c r="F3811" s="9"/>
      <c r="G3811" s="6"/>
      <c r="H3811" s="14"/>
      <c r="I3811" s="9"/>
      <c r="J3811" s="10"/>
    </row>
    <row r="3812">
      <c r="A3812" s="6"/>
      <c r="B3812" s="6"/>
      <c r="C3812" s="7"/>
      <c r="D3812" s="8"/>
      <c r="E3812" s="9"/>
      <c r="F3812" s="9"/>
      <c r="G3812" s="6"/>
      <c r="H3812" s="14"/>
      <c r="I3812" s="9"/>
      <c r="J3812" s="10"/>
    </row>
    <row r="3813">
      <c r="A3813" s="6"/>
      <c r="B3813" s="6"/>
      <c r="C3813" s="7"/>
      <c r="D3813" s="8"/>
      <c r="E3813" s="9"/>
      <c r="F3813" s="9"/>
      <c r="G3813" s="6"/>
      <c r="H3813" s="14"/>
      <c r="I3813" s="9"/>
      <c r="J3813" s="10"/>
    </row>
    <row r="3814">
      <c r="A3814" s="6"/>
      <c r="B3814" s="6"/>
      <c r="C3814" s="7"/>
      <c r="D3814" s="8"/>
      <c r="E3814" s="9"/>
      <c r="F3814" s="9"/>
      <c r="G3814" s="6"/>
      <c r="H3814" s="14"/>
      <c r="I3814" s="9"/>
      <c r="J3814" s="10"/>
    </row>
    <row r="3815">
      <c r="A3815" s="6"/>
      <c r="B3815" s="6"/>
      <c r="C3815" s="7"/>
      <c r="D3815" s="8"/>
      <c r="E3815" s="9"/>
      <c r="F3815" s="9"/>
      <c r="G3815" s="6"/>
      <c r="H3815" s="14"/>
      <c r="I3815" s="9"/>
      <c r="J3815" s="10"/>
    </row>
    <row r="3816">
      <c r="A3816" s="6"/>
      <c r="B3816" s="6"/>
      <c r="C3816" s="7"/>
      <c r="D3816" s="8"/>
      <c r="E3816" s="9"/>
      <c r="F3816" s="9"/>
      <c r="G3816" s="6"/>
      <c r="H3816" s="14"/>
      <c r="I3816" s="9"/>
      <c r="J3816" s="10"/>
    </row>
    <row r="3817">
      <c r="A3817" s="6"/>
      <c r="B3817" s="6"/>
      <c r="C3817" s="7"/>
      <c r="D3817" s="8"/>
      <c r="E3817" s="9"/>
      <c r="F3817" s="9"/>
      <c r="G3817" s="6"/>
      <c r="H3817" s="14"/>
      <c r="I3817" s="9"/>
      <c r="J3817" s="10"/>
    </row>
    <row r="3818">
      <c r="A3818" s="6"/>
      <c r="B3818" s="6"/>
      <c r="C3818" s="7"/>
      <c r="D3818" s="8"/>
      <c r="E3818" s="9"/>
      <c r="F3818" s="9"/>
      <c r="G3818" s="6"/>
      <c r="H3818" s="14"/>
      <c r="I3818" s="9"/>
      <c r="J3818" s="10"/>
    </row>
    <row r="3819">
      <c r="A3819" s="6"/>
      <c r="B3819" s="6"/>
      <c r="C3819" s="7"/>
      <c r="D3819" s="8"/>
      <c r="E3819" s="9"/>
      <c r="F3819" s="9"/>
      <c r="G3819" s="6"/>
      <c r="H3819" s="14"/>
      <c r="I3819" s="9"/>
      <c r="J3819" s="10"/>
    </row>
    <row r="3820">
      <c r="A3820" s="6"/>
      <c r="B3820" s="6"/>
      <c r="C3820" s="7"/>
      <c r="D3820" s="8"/>
      <c r="E3820" s="9"/>
      <c r="F3820" s="9"/>
      <c r="G3820" s="6"/>
      <c r="H3820" s="14"/>
      <c r="I3820" s="9"/>
      <c r="J3820" s="10"/>
    </row>
    <row r="3821">
      <c r="A3821" s="6"/>
      <c r="B3821" s="6"/>
      <c r="C3821" s="7"/>
      <c r="D3821" s="8"/>
      <c r="E3821" s="9"/>
      <c r="F3821" s="9"/>
      <c r="G3821" s="6"/>
      <c r="H3821" s="14"/>
      <c r="I3821" s="9"/>
      <c r="J3821" s="10"/>
    </row>
    <row r="3822">
      <c r="A3822" s="6"/>
      <c r="B3822" s="6"/>
      <c r="C3822" s="7"/>
      <c r="D3822" s="8"/>
      <c r="E3822" s="9"/>
      <c r="F3822" s="9"/>
      <c r="G3822" s="6"/>
      <c r="H3822" s="14"/>
      <c r="I3822" s="9"/>
      <c r="J3822" s="10"/>
    </row>
    <row r="3823">
      <c r="A3823" s="6"/>
      <c r="B3823" s="6"/>
      <c r="C3823" s="7"/>
      <c r="D3823" s="8"/>
      <c r="E3823" s="9"/>
      <c r="F3823" s="9"/>
      <c r="G3823" s="6"/>
      <c r="H3823" s="14"/>
      <c r="I3823" s="9"/>
      <c r="J3823" s="10"/>
    </row>
    <row r="3824">
      <c r="A3824" s="6"/>
      <c r="B3824" s="6"/>
      <c r="C3824" s="7"/>
      <c r="D3824" s="8"/>
      <c r="E3824" s="9"/>
      <c r="F3824" s="9"/>
      <c r="G3824" s="6"/>
      <c r="H3824" s="14"/>
      <c r="I3824" s="9"/>
      <c r="J3824" s="10"/>
    </row>
    <row r="3825">
      <c r="A3825" s="6"/>
      <c r="B3825" s="6"/>
      <c r="C3825" s="7"/>
      <c r="D3825" s="8"/>
      <c r="E3825" s="9"/>
      <c r="F3825" s="9"/>
      <c r="G3825" s="6"/>
      <c r="H3825" s="14"/>
      <c r="I3825" s="9"/>
      <c r="J3825" s="10"/>
    </row>
    <row r="3826">
      <c r="A3826" s="6"/>
      <c r="B3826" s="6"/>
      <c r="C3826" s="7"/>
      <c r="D3826" s="8"/>
      <c r="E3826" s="9"/>
      <c r="F3826" s="9"/>
      <c r="G3826" s="6"/>
      <c r="H3826" s="14"/>
      <c r="I3826" s="9"/>
      <c r="J3826" s="10"/>
    </row>
    <row r="3827">
      <c r="A3827" s="6"/>
      <c r="B3827" s="6"/>
      <c r="C3827" s="7"/>
      <c r="D3827" s="8"/>
      <c r="E3827" s="9"/>
      <c r="F3827" s="9"/>
      <c r="G3827" s="6"/>
      <c r="H3827" s="14"/>
      <c r="I3827" s="9"/>
      <c r="J3827" s="10"/>
    </row>
    <row r="3828">
      <c r="A3828" s="6"/>
      <c r="B3828" s="6"/>
      <c r="C3828" s="7"/>
      <c r="D3828" s="8"/>
      <c r="E3828" s="9"/>
      <c r="F3828" s="9"/>
      <c r="G3828" s="6"/>
      <c r="H3828" s="14"/>
      <c r="I3828" s="9"/>
      <c r="J3828" s="10"/>
    </row>
    <row r="3829">
      <c r="A3829" s="6"/>
      <c r="B3829" s="6"/>
      <c r="C3829" s="7"/>
      <c r="D3829" s="8"/>
      <c r="E3829" s="9"/>
      <c r="F3829" s="9"/>
      <c r="G3829" s="6"/>
      <c r="H3829" s="14"/>
      <c r="I3829" s="9"/>
      <c r="J3829" s="10"/>
    </row>
    <row r="3830">
      <c r="A3830" s="6"/>
      <c r="B3830" s="6"/>
      <c r="C3830" s="7"/>
      <c r="D3830" s="8"/>
      <c r="E3830" s="9"/>
      <c r="F3830" s="9"/>
      <c r="G3830" s="6"/>
      <c r="H3830" s="14"/>
      <c r="I3830" s="9"/>
      <c r="J3830" s="10"/>
    </row>
    <row r="3831">
      <c r="A3831" s="6"/>
      <c r="B3831" s="6"/>
      <c r="C3831" s="7"/>
      <c r="D3831" s="8"/>
      <c r="E3831" s="9"/>
      <c r="F3831" s="9"/>
      <c r="G3831" s="6"/>
      <c r="H3831" s="14"/>
      <c r="I3831" s="9"/>
      <c r="J3831" s="10"/>
    </row>
    <row r="3832">
      <c r="A3832" s="6"/>
      <c r="B3832" s="6"/>
      <c r="C3832" s="7"/>
      <c r="D3832" s="8"/>
      <c r="E3832" s="9"/>
      <c r="F3832" s="9"/>
      <c r="G3832" s="6"/>
      <c r="H3832" s="14"/>
      <c r="I3832" s="9"/>
      <c r="J3832" s="10"/>
    </row>
    <row r="3833">
      <c r="A3833" s="6"/>
      <c r="B3833" s="6"/>
      <c r="C3833" s="7"/>
      <c r="D3833" s="8"/>
      <c r="E3833" s="9"/>
      <c r="F3833" s="9"/>
      <c r="G3833" s="6"/>
      <c r="H3833" s="14"/>
      <c r="I3833" s="9"/>
      <c r="J3833" s="10"/>
    </row>
    <row r="3834">
      <c r="A3834" s="6"/>
      <c r="B3834" s="6"/>
      <c r="C3834" s="7"/>
      <c r="D3834" s="8"/>
      <c r="E3834" s="9"/>
      <c r="F3834" s="9"/>
      <c r="G3834" s="6"/>
      <c r="H3834" s="14"/>
      <c r="I3834" s="9"/>
      <c r="J3834" s="10"/>
    </row>
    <row r="3835">
      <c r="A3835" s="6"/>
      <c r="B3835" s="6"/>
      <c r="C3835" s="7"/>
      <c r="D3835" s="8"/>
      <c r="E3835" s="9"/>
      <c r="F3835" s="9"/>
      <c r="G3835" s="6"/>
      <c r="H3835" s="14"/>
      <c r="I3835" s="9"/>
      <c r="J3835" s="10"/>
    </row>
    <row r="3836">
      <c r="A3836" s="6"/>
      <c r="B3836" s="6"/>
      <c r="C3836" s="7"/>
      <c r="D3836" s="8"/>
      <c r="E3836" s="9"/>
      <c r="F3836" s="9"/>
      <c r="G3836" s="6"/>
      <c r="H3836" s="14"/>
      <c r="I3836" s="9"/>
      <c r="J3836" s="10"/>
    </row>
    <row r="3837">
      <c r="A3837" s="6"/>
      <c r="B3837" s="6"/>
      <c r="C3837" s="7"/>
      <c r="D3837" s="8"/>
      <c r="E3837" s="9"/>
      <c r="F3837" s="9"/>
      <c r="G3837" s="6"/>
      <c r="H3837" s="14"/>
      <c r="I3837" s="9"/>
      <c r="J3837" s="10"/>
    </row>
    <row r="3838">
      <c r="A3838" s="6"/>
      <c r="B3838" s="6"/>
      <c r="C3838" s="7"/>
      <c r="D3838" s="8"/>
      <c r="E3838" s="9"/>
      <c r="F3838" s="9"/>
      <c r="G3838" s="6"/>
      <c r="H3838" s="14"/>
      <c r="I3838" s="9"/>
      <c r="J3838" s="10"/>
    </row>
    <row r="3839">
      <c r="A3839" s="6"/>
      <c r="B3839" s="6"/>
      <c r="C3839" s="7"/>
      <c r="D3839" s="8"/>
      <c r="E3839" s="9"/>
      <c r="F3839" s="9"/>
      <c r="G3839" s="6"/>
      <c r="H3839" s="14"/>
      <c r="I3839" s="9"/>
      <c r="J3839" s="10"/>
    </row>
    <row r="3840">
      <c r="A3840" s="6"/>
      <c r="B3840" s="6"/>
      <c r="C3840" s="7"/>
      <c r="D3840" s="8"/>
      <c r="E3840" s="9"/>
      <c r="F3840" s="9"/>
      <c r="G3840" s="6"/>
      <c r="H3840" s="14"/>
      <c r="I3840" s="9"/>
      <c r="J3840" s="10"/>
    </row>
    <row r="3841">
      <c r="A3841" s="6"/>
      <c r="B3841" s="6"/>
      <c r="C3841" s="7"/>
      <c r="D3841" s="8"/>
      <c r="E3841" s="9"/>
      <c r="F3841" s="9"/>
      <c r="G3841" s="6"/>
      <c r="H3841" s="14"/>
      <c r="I3841" s="9"/>
      <c r="J3841" s="10"/>
    </row>
    <row r="3842">
      <c r="A3842" s="6"/>
      <c r="B3842" s="6"/>
      <c r="C3842" s="7"/>
      <c r="D3842" s="8"/>
      <c r="E3842" s="9"/>
      <c r="F3842" s="9"/>
      <c r="G3842" s="6"/>
      <c r="H3842" s="14"/>
      <c r="I3842" s="9"/>
      <c r="J3842" s="10"/>
    </row>
    <row r="3843">
      <c r="A3843" s="6"/>
      <c r="B3843" s="6"/>
      <c r="C3843" s="7"/>
      <c r="D3843" s="8"/>
      <c r="E3843" s="9"/>
      <c r="F3843" s="9"/>
      <c r="G3843" s="6"/>
      <c r="H3843" s="14"/>
      <c r="I3843" s="9"/>
      <c r="J3843" s="10"/>
    </row>
    <row r="3844">
      <c r="A3844" s="6"/>
      <c r="B3844" s="6"/>
      <c r="C3844" s="7"/>
      <c r="D3844" s="8"/>
      <c r="E3844" s="9"/>
      <c r="F3844" s="9"/>
      <c r="G3844" s="6"/>
      <c r="H3844" s="14"/>
      <c r="I3844" s="9"/>
      <c r="J3844" s="10"/>
    </row>
    <row r="3845">
      <c r="A3845" s="6"/>
      <c r="B3845" s="6"/>
      <c r="C3845" s="7"/>
      <c r="D3845" s="8"/>
      <c r="E3845" s="9"/>
      <c r="F3845" s="9"/>
      <c r="G3845" s="6"/>
      <c r="H3845" s="14"/>
      <c r="I3845" s="9"/>
      <c r="J3845" s="10"/>
    </row>
    <row r="3846">
      <c r="A3846" s="6"/>
      <c r="B3846" s="6"/>
      <c r="C3846" s="7"/>
      <c r="D3846" s="8"/>
      <c r="E3846" s="9"/>
      <c r="F3846" s="9"/>
      <c r="G3846" s="6"/>
      <c r="H3846" s="14"/>
      <c r="I3846" s="9"/>
      <c r="J3846" s="10"/>
    </row>
    <row r="3847">
      <c r="A3847" s="6"/>
      <c r="B3847" s="6"/>
      <c r="C3847" s="7"/>
      <c r="D3847" s="8"/>
      <c r="E3847" s="9"/>
      <c r="F3847" s="9"/>
      <c r="G3847" s="6"/>
      <c r="H3847" s="14"/>
      <c r="I3847" s="9"/>
      <c r="J3847" s="10"/>
    </row>
    <row r="3848">
      <c r="A3848" s="6"/>
      <c r="B3848" s="6"/>
      <c r="C3848" s="7"/>
      <c r="D3848" s="8"/>
      <c r="E3848" s="9"/>
      <c r="F3848" s="9"/>
      <c r="G3848" s="6"/>
      <c r="H3848" s="14"/>
      <c r="I3848" s="9"/>
      <c r="J3848" s="10"/>
    </row>
    <row r="3849">
      <c r="A3849" s="6"/>
      <c r="B3849" s="6"/>
      <c r="C3849" s="7"/>
      <c r="D3849" s="8"/>
      <c r="E3849" s="9"/>
      <c r="F3849" s="9"/>
      <c r="G3849" s="6"/>
      <c r="H3849" s="14"/>
      <c r="I3849" s="9"/>
      <c r="J3849" s="10"/>
    </row>
    <row r="3850">
      <c r="A3850" s="6"/>
      <c r="B3850" s="6"/>
      <c r="C3850" s="7"/>
      <c r="D3850" s="8"/>
      <c r="E3850" s="9"/>
      <c r="F3850" s="9"/>
      <c r="G3850" s="6"/>
      <c r="H3850" s="14"/>
      <c r="I3850" s="9"/>
      <c r="J3850" s="10"/>
    </row>
    <row r="3851">
      <c r="A3851" s="6"/>
      <c r="B3851" s="6"/>
      <c r="C3851" s="7"/>
      <c r="D3851" s="8"/>
      <c r="E3851" s="9"/>
      <c r="F3851" s="9"/>
      <c r="G3851" s="6"/>
      <c r="H3851" s="14"/>
      <c r="I3851" s="9"/>
      <c r="J3851" s="10"/>
    </row>
    <row r="3852">
      <c r="A3852" s="6"/>
      <c r="B3852" s="6"/>
      <c r="C3852" s="7"/>
      <c r="D3852" s="8"/>
      <c r="E3852" s="9"/>
      <c r="F3852" s="9"/>
      <c r="G3852" s="6"/>
      <c r="H3852" s="14"/>
      <c r="I3852" s="9"/>
      <c r="J3852" s="10"/>
    </row>
    <row r="3853">
      <c r="A3853" s="6"/>
      <c r="B3853" s="6"/>
      <c r="C3853" s="7"/>
      <c r="D3853" s="8"/>
      <c r="E3853" s="9"/>
      <c r="F3853" s="9"/>
      <c r="G3853" s="6"/>
      <c r="H3853" s="14"/>
      <c r="I3853" s="9"/>
      <c r="J3853" s="10"/>
    </row>
    <row r="3854">
      <c r="A3854" s="6"/>
      <c r="B3854" s="6"/>
      <c r="C3854" s="7"/>
      <c r="D3854" s="8"/>
      <c r="E3854" s="9"/>
      <c r="F3854" s="9"/>
      <c r="G3854" s="6"/>
      <c r="H3854" s="14"/>
      <c r="I3854" s="9"/>
      <c r="J3854" s="10"/>
    </row>
    <row r="3855">
      <c r="A3855" s="6"/>
      <c r="B3855" s="6"/>
      <c r="C3855" s="7"/>
      <c r="D3855" s="8"/>
      <c r="E3855" s="9"/>
      <c r="F3855" s="9"/>
      <c r="G3855" s="6"/>
      <c r="H3855" s="14"/>
      <c r="I3855" s="9"/>
      <c r="J3855" s="10"/>
    </row>
    <row r="3856">
      <c r="A3856" s="6"/>
      <c r="B3856" s="6"/>
      <c r="C3856" s="7"/>
      <c r="D3856" s="8"/>
      <c r="E3856" s="9"/>
      <c r="F3856" s="9"/>
      <c r="G3856" s="6"/>
      <c r="H3856" s="14"/>
      <c r="I3856" s="9"/>
      <c r="J3856" s="10"/>
    </row>
    <row r="3857">
      <c r="A3857" s="6"/>
      <c r="B3857" s="6"/>
      <c r="C3857" s="7"/>
      <c r="D3857" s="8"/>
      <c r="E3857" s="9"/>
      <c r="F3857" s="9"/>
      <c r="G3857" s="6"/>
      <c r="H3857" s="14"/>
      <c r="I3857" s="9"/>
      <c r="J3857" s="10"/>
    </row>
    <row r="3858">
      <c r="A3858" s="6"/>
      <c r="B3858" s="6"/>
      <c r="C3858" s="7"/>
      <c r="D3858" s="8"/>
      <c r="E3858" s="9"/>
      <c r="F3858" s="9"/>
      <c r="G3858" s="6"/>
      <c r="H3858" s="14"/>
      <c r="I3858" s="9"/>
      <c r="J3858" s="10"/>
    </row>
    <row r="3859">
      <c r="A3859" s="6"/>
      <c r="B3859" s="6"/>
      <c r="C3859" s="7"/>
      <c r="D3859" s="8"/>
      <c r="E3859" s="9"/>
      <c r="F3859" s="9"/>
      <c r="G3859" s="6"/>
      <c r="H3859" s="14"/>
      <c r="I3859" s="9"/>
      <c r="J3859" s="10"/>
    </row>
    <row r="3860">
      <c r="A3860" s="6"/>
      <c r="B3860" s="6"/>
      <c r="C3860" s="7"/>
      <c r="D3860" s="8"/>
      <c r="E3860" s="9"/>
      <c r="F3860" s="9"/>
      <c r="G3860" s="6"/>
      <c r="H3860" s="14"/>
      <c r="I3860" s="9"/>
      <c r="J3860" s="10"/>
    </row>
    <row r="3861">
      <c r="A3861" s="6"/>
      <c r="B3861" s="6"/>
      <c r="C3861" s="7"/>
      <c r="D3861" s="8"/>
      <c r="E3861" s="9"/>
      <c r="F3861" s="9"/>
      <c r="G3861" s="6"/>
      <c r="H3861" s="14"/>
      <c r="I3861" s="9"/>
      <c r="J3861" s="10"/>
    </row>
    <row r="3862">
      <c r="A3862" s="6"/>
      <c r="B3862" s="6"/>
      <c r="C3862" s="7"/>
      <c r="D3862" s="8"/>
      <c r="E3862" s="9"/>
      <c r="F3862" s="9"/>
      <c r="G3862" s="6"/>
      <c r="H3862" s="14"/>
      <c r="I3862" s="9"/>
      <c r="J3862" s="10"/>
    </row>
    <row r="3863">
      <c r="A3863" s="6"/>
      <c r="B3863" s="6"/>
      <c r="C3863" s="7"/>
      <c r="D3863" s="8"/>
      <c r="E3863" s="9"/>
      <c r="F3863" s="9"/>
      <c r="G3863" s="6"/>
      <c r="H3863" s="14"/>
      <c r="I3863" s="9"/>
      <c r="J3863" s="10"/>
    </row>
    <row r="3864">
      <c r="A3864" s="6"/>
      <c r="B3864" s="6"/>
      <c r="C3864" s="7"/>
      <c r="D3864" s="8"/>
      <c r="E3864" s="9"/>
      <c r="F3864" s="9"/>
      <c r="G3864" s="6"/>
      <c r="H3864" s="14"/>
      <c r="I3864" s="9"/>
      <c r="J3864" s="10"/>
    </row>
    <row r="3865">
      <c r="A3865" s="6"/>
      <c r="B3865" s="6"/>
      <c r="C3865" s="7"/>
      <c r="D3865" s="8"/>
      <c r="E3865" s="9"/>
      <c r="F3865" s="9"/>
      <c r="G3865" s="6"/>
      <c r="H3865" s="14"/>
      <c r="I3865" s="9"/>
      <c r="J3865" s="10"/>
    </row>
    <row r="3866">
      <c r="A3866" s="6"/>
      <c r="B3866" s="6"/>
      <c r="C3866" s="7"/>
      <c r="D3866" s="8"/>
      <c r="E3866" s="9"/>
      <c r="F3866" s="9"/>
      <c r="G3866" s="6"/>
      <c r="H3866" s="14"/>
      <c r="I3866" s="9"/>
      <c r="J3866" s="10"/>
    </row>
    <row r="3867">
      <c r="A3867" s="6"/>
      <c r="B3867" s="6"/>
      <c r="C3867" s="7"/>
      <c r="D3867" s="8"/>
      <c r="E3867" s="9"/>
      <c r="F3867" s="9"/>
      <c r="G3867" s="6"/>
      <c r="H3867" s="14"/>
      <c r="I3867" s="9"/>
      <c r="J3867" s="10"/>
    </row>
    <row r="3868">
      <c r="A3868" s="6"/>
      <c r="B3868" s="6"/>
      <c r="C3868" s="7"/>
      <c r="D3868" s="8"/>
      <c r="E3868" s="9"/>
      <c r="F3868" s="9"/>
      <c r="G3868" s="6"/>
      <c r="H3868" s="14"/>
      <c r="I3868" s="9"/>
      <c r="J3868" s="10"/>
    </row>
    <row r="3869">
      <c r="A3869" s="6"/>
      <c r="B3869" s="6"/>
      <c r="C3869" s="7"/>
      <c r="D3869" s="8"/>
      <c r="E3869" s="9"/>
      <c r="F3869" s="9"/>
      <c r="G3869" s="6"/>
      <c r="H3869" s="14"/>
      <c r="I3869" s="9"/>
      <c r="J3869" s="10"/>
    </row>
    <row r="3870">
      <c r="A3870" s="6"/>
      <c r="B3870" s="6"/>
      <c r="C3870" s="7"/>
      <c r="D3870" s="8"/>
      <c r="E3870" s="9"/>
      <c r="F3870" s="9"/>
      <c r="G3870" s="6"/>
      <c r="H3870" s="14"/>
      <c r="I3870" s="9"/>
      <c r="J3870" s="10"/>
    </row>
    <row r="3871">
      <c r="A3871" s="6"/>
      <c r="B3871" s="6"/>
      <c r="C3871" s="7"/>
      <c r="D3871" s="8"/>
      <c r="E3871" s="9"/>
      <c r="F3871" s="9"/>
      <c r="G3871" s="6"/>
      <c r="H3871" s="14"/>
      <c r="I3871" s="9"/>
      <c r="J3871" s="10"/>
    </row>
    <row r="3872">
      <c r="A3872" s="6"/>
      <c r="B3872" s="6"/>
      <c r="C3872" s="7"/>
      <c r="D3872" s="8"/>
      <c r="E3872" s="9"/>
      <c r="F3872" s="9"/>
      <c r="G3872" s="6"/>
      <c r="H3872" s="14"/>
      <c r="I3872" s="9"/>
      <c r="J3872" s="10"/>
    </row>
    <row r="3873">
      <c r="A3873" s="6"/>
      <c r="B3873" s="6"/>
      <c r="C3873" s="7"/>
      <c r="D3873" s="8"/>
      <c r="E3873" s="9"/>
      <c r="F3873" s="9"/>
      <c r="G3873" s="6"/>
      <c r="H3873" s="14"/>
      <c r="I3873" s="9"/>
      <c r="J3873" s="10"/>
    </row>
    <row r="3874">
      <c r="A3874" s="6"/>
      <c r="B3874" s="6"/>
      <c r="C3874" s="7"/>
      <c r="D3874" s="8"/>
      <c r="E3874" s="9"/>
      <c r="F3874" s="9"/>
      <c r="G3874" s="6"/>
      <c r="H3874" s="14"/>
      <c r="I3874" s="9"/>
      <c r="J3874" s="10"/>
    </row>
    <row r="3875">
      <c r="A3875" s="6"/>
      <c r="B3875" s="6"/>
      <c r="C3875" s="7"/>
      <c r="D3875" s="8"/>
      <c r="E3875" s="9"/>
      <c r="F3875" s="9"/>
      <c r="G3875" s="6"/>
      <c r="H3875" s="14"/>
      <c r="I3875" s="9"/>
      <c r="J3875" s="10"/>
    </row>
    <row r="3876">
      <c r="A3876" s="6"/>
      <c r="B3876" s="6"/>
      <c r="C3876" s="7"/>
      <c r="D3876" s="8"/>
      <c r="E3876" s="9"/>
      <c r="F3876" s="9"/>
      <c r="G3876" s="6"/>
      <c r="H3876" s="14"/>
      <c r="I3876" s="9"/>
      <c r="J3876" s="10"/>
    </row>
    <row r="3877">
      <c r="A3877" s="6"/>
      <c r="B3877" s="6"/>
      <c r="C3877" s="7"/>
      <c r="D3877" s="8"/>
      <c r="E3877" s="9"/>
      <c r="F3877" s="9"/>
      <c r="G3877" s="6"/>
      <c r="H3877" s="14"/>
      <c r="I3877" s="9"/>
      <c r="J3877" s="10"/>
    </row>
    <row r="3878">
      <c r="A3878" s="6"/>
      <c r="B3878" s="6"/>
      <c r="C3878" s="7"/>
      <c r="D3878" s="8"/>
      <c r="E3878" s="9"/>
      <c r="F3878" s="9"/>
      <c r="G3878" s="6"/>
      <c r="H3878" s="14"/>
      <c r="I3878" s="9"/>
      <c r="J3878" s="10"/>
    </row>
    <row r="3879">
      <c r="A3879" s="6"/>
      <c r="B3879" s="6"/>
      <c r="C3879" s="7"/>
      <c r="D3879" s="8"/>
      <c r="E3879" s="9"/>
      <c r="F3879" s="9"/>
      <c r="G3879" s="6"/>
      <c r="H3879" s="14"/>
      <c r="I3879" s="9"/>
      <c r="J3879" s="10"/>
    </row>
    <row r="3880">
      <c r="A3880" s="6"/>
      <c r="B3880" s="6"/>
      <c r="C3880" s="7"/>
      <c r="D3880" s="8"/>
      <c r="E3880" s="9"/>
      <c r="F3880" s="9"/>
      <c r="G3880" s="6"/>
      <c r="H3880" s="14"/>
      <c r="I3880" s="9"/>
      <c r="J3880" s="10"/>
    </row>
    <row r="3881">
      <c r="A3881" s="6"/>
      <c r="B3881" s="6"/>
      <c r="C3881" s="7"/>
      <c r="D3881" s="8"/>
      <c r="E3881" s="9"/>
      <c r="F3881" s="9"/>
      <c r="G3881" s="6"/>
      <c r="H3881" s="14"/>
      <c r="I3881" s="9"/>
      <c r="J3881" s="10"/>
    </row>
    <row r="3882">
      <c r="A3882" s="6"/>
      <c r="B3882" s="6"/>
      <c r="C3882" s="7"/>
      <c r="D3882" s="8"/>
      <c r="E3882" s="9"/>
      <c r="F3882" s="9"/>
      <c r="G3882" s="6"/>
      <c r="H3882" s="14"/>
      <c r="I3882" s="9"/>
      <c r="J3882" s="10"/>
    </row>
    <row r="3883">
      <c r="A3883" s="6"/>
      <c r="B3883" s="6"/>
      <c r="C3883" s="7"/>
      <c r="D3883" s="8"/>
      <c r="E3883" s="9"/>
      <c r="F3883" s="9"/>
      <c r="G3883" s="6"/>
      <c r="H3883" s="14"/>
      <c r="I3883" s="9"/>
      <c r="J3883" s="10"/>
    </row>
    <row r="3884">
      <c r="A3884" s="6"/>
      <c r="B3884" s="6"/>
      <c r="C3884" s="7"/>
      <c r="D3884" s="8"/>
      <c r="E3884" s="9"/>
      <c r="F3884" s="9"/>
      <c r="G3884" s="6"/>
      <c r="H3884" s="14"/>
      <c r="I3884" s="9"/>
      <c r="J3884" s="10"/>
    </row>
    <row r="3885">
      <c r="A3885" s="6"/>
      <c r="B3885" s="6"/>
      <c r="C3885" s="7"/>
      <c r="D3885" s="8"/>
      <c r="E3885" s="9"/>
      <c r="F3885" s="9"/>
      <c r="G3885" s="6"/>
      <c r="H3885" s="14"/>
      <c r="I3885" s="9"/>
      <c r="J3885" s="10"/>
    </row>
    <row r="3886">
      <c r="A3886" s="6"/>
      <c r="B3886" s="6"/>
      <c r="C3886" s="7"/>
      <c r="D3886" s="8"/>
      <c r="E3886" s="9"/>
      <c r="F3886" s="9"/>
      <c r="G3886" s="6"/>
      <c r="H3886" s="14"/>
      <c r="I3886" s="9"/>
      <c r="J3886" s="10"/>
    </row>
    <row r="3887">
      <c r="A3887" s="6"/>
      <c r="B3887" s="6"/>
      <c r="C3887" s="7"/>
      <c r="D3887" s="8"/>
      <c r="E3887" s="9"/>
      <c r="F3887" s="9"/>
      <c r="G3887" s="6"/>
      <c r="H3887" s="14"/>
      <c r="I3887" s="9"/>
      <c r="J3887" s="10"/>
    </row>
    <row r="3888">
      <c r="A3888" s="6"/>
      <c r="B3888" s="6"/>
      <c r="C3888" s="7"/>
      <c r="D3888" s="8"/>
      <c r="E3888" s="9"/>
      <c r="F3888" s="9"/>
      <c r="G3888" s="6"/>
      <c r="H3888" s="14"/>
      <c r="I3888" s="9"/>
      <c r="J3888" s="10"/>
    </row>
    <row r="3889">
      <c r="A3889" s="6"/>
      <c r="B3889" s="6"/>
      <c r="C3889" s="7"/>
      <c r="D3889" s="8"/>
      <c r="E3889" s="9"/>
      <c r="F3889" s="9"/>
      <c r="G3889" s="6"/>
      <c r="H3889" s="14"/>
      <c r="I3889" s="9"/>
      <c r="J3889" s="10"/>
    </row>
    <row r="3890">
      <c r="A3890" s="6"/>
      <c r="B3890" s="6"/>
      <c r="C3890" s="7"/>
      <c r="D3890" s="8"/>
      <c r="E3890" s="9"/>
      <c r="F3890" s="9"/>
      <c r="G3890" s="6"/>
      <c r="H3890" s="14"/>
      <c r="I3890" s="9"/>
      <c r="J3890" s="10"/>
    </row>
    <row r="3891">
      <c r="A3891" s="6"/>
      <c r="B3891" s="6"/>
      <c r="C3891" s="7"/>
      <c r="D3891" s="8"/>
      <c r="E3891" s="9"/>
      <c r="F3891" s="9"/>
      <c r="G3891" s="6"/>
      <c r="H3891" s="14"/>
      <c r="I3891" s="9"/>
      <c r="J3891" s="10"/>
    </row>
    <row r="3892">
      <c r="A3892" s="6"/>
      <c r="B3892" s="6"/>
      <c r="C3892" s="7"/>
      <c r="D3892" s="8"/>
      <c r="E3892" s="9"/>
      <c r="F3892" s="9"/>
      <c r="G3892" s="6"/>
      <c r="H3892" s="14"/>
      <c r="I3892" s="9"/>
      <c r="J3892" s="10"/>
    </row>
    <row r="3893">
      <c r="A3893" s="6"/>
      <c r="B3893" s="6"/>
      <c r="C3893" s="7"/>
      <c r="D3893" s="8"/>
      <c r="E3893" s="9"/>
      <c r="F3893" s="9"/>
      <c r="G3893" s="6"/>
      <c r="H3893" s="14"/>
      <c r="I3893" s="9"/>
      <c r="J3893" s="10"/>
    </row>
    <row r="3894">
      <c r="A3894" s="6"/>
      <c r="B3894" s="6"/>
      <c r="C3894" s="7"/>
      <c r="D3894" s="8"/>
      <c r="E3894" s="9"/>
      <c r="F3894" s="9"/>
      <c r="G3894" s="6"/>
      <c r="H3894" s="14"/>
      <c r="I3894" s="9"/>
      <c r="J3894" s="10"/>
    </row>
    <row r="3895">
      <c r="A3895" s="6"/>
      <c r="B3895" s="6"/>
      <c r="C3895" s="7"/>
      <c r="D3895" s="8"/>
      <c r="E3895" s="9"/>
      <c r="F3895" s="9"/>
      <c r="G3895" s="6"/>
      <c r="H3895" s="14"/>
      <c r="I3895" s="9"/>
      <c r="J3895" s="10"/>
    </row>
    <row r="3896">
      <c r="A3896" s="6"/>
      <c r="B3896" s="6"/>
      <c r="C3896" s="7"/>
      <c r="D3896" s="8"/>
      <c r="E3896" s="9"/>
      <c r="F3896" s="9"/>
      <c r="G3896" s="6"/>
      <c r="H3896" s="14"/>
      <c r="I3896" s="9"/>
      <c r="J3896" s="10"/>
    </row>
    <row r="3897">
      <c r="A3897" s="6"/>
      <c r="B3897" s="6"/>
      <c r="C3897" s="7"/>
      <c r="D3897" s="8"/>
      <c r="E3897" s="9"/>
      <c r="F3897" s="9"/>
      <c r="G3897" s="6"/>
      <c r="H3897" s="14"/>
      <c r="I3897" s="9"/>
      <c r="J3897" s="10"/>
    </row>
    <row r="3898">
      <c r="A3898" s="6"/>
      <c r="B3898" s="6"/>
      <c r="C3898" s="7"/>
      <c r="D3898" s="8"/>
      <c r="E3898" s="9"/>
      <c r="F3898" s="9"/>
      <c r="G3898" s="6"/>
      <c r="H3898" s="14"/>
      <c r="I3898" s="9"/>
      <c r="J3898" s="10"/>
    </row>
    <row r="3899">
      <c r="A3899" s="6"/>
      <c r="B3899" s="6"/>
      <c r="C3899" s="7"/>
      <c r="D3899" s="8"/>
      <c r="E3899" s="9"/>
      <c r="F3899" s="9"/>
      <c r="G3899" s="6"/>
      <c r="H3899" s="14"/>
      <c r="I3899" s="9"/>
      <c r="J3899" s="10"/>
    </row>
    <row r="3900">
      <c r="A3900" s="6"/>
      <c r="B3900" s="6"/>
      <c r="C3900" s="7"/>
      <c r="D3900" s="8"/>
      <c r="E3900" s="9"/>
      <c r="F3900" s="9"/>
      <c r="G3900" s="6"/>
      <c r="H3900" s="14"/>
      <c r="I3900" s="9"/>
      <c r="J3900" s="10"/>
    </row>
    <row r="3901">
      <c r="A3901" s="6"/>
      <c r="B3901" s="6"/>
      <c r="C3901" s="7"/>
      <c r="D3901" s="8"/>
      <c r="E3901" s="9"/>
      <c r="F3901" s="9"/>
      <c r="G3901" s="6"/>
      <c r="H3901" s="14"/>
      <c r="I3901" s="9"/>
      <c r="J3901" s="10"/>
    </row>
    <row r="3902">
      <c r="A3902" s="6"/>
      <c r="B3902" s="6"/>
      <c r="C3902" s="7"/>
      <c r="D3902" s="8"/>
      <c r="E3902" s="9"/>
      <c r="F3902" s="9"/>
      <c r="G3902" s="6"/>
      <c r="H3902" s="14"/>
      <c r="I3902" s="9"/>
      <c r="J3902" s="10"/>
    </row>
    <row r="3903">
      <c r="A3903" s="6"/>
      <c r="B3903" s="6"/>
      <c r="C3903" s="7"/>
      <c r="D3903" s="8"/>
      <c r="E3903" s="9"/>
      <c r="F3903" s="9"/>
      <c r="G3903" s="6"/>
      <c r="H3903" s="14"/>
      <c r="I3903" s="9"/>
      <c r="J3903" s="10"/>
    </row>
    <row r="3904">
      <c r="A3904" s="6"/>
      <c r="B3904" s="6"/>
      <c r="C3904" s="7"/>
      <c r="D3904" s="8"/>
      <c r="E3904" s="9"/>
      <c r="F3904" s="9"/>
      <c r="G3904" s="6"/>
      <c r="H3904" s="14"/>
      <c r="I3904" s="9"/>
      <c r="J3904" s="10"/>
    </row>
    <row r="3905">
      <c r="A3905" s="6"/>
      <c r="B3905" s="6"/>
      <c r="C3905" s="7"/>
      <c r="D3905" s="8"/>
      <c r="E3905" s="9"/>
      <c r="F3905" s="9"/>
      <c r="G3905" s="6"/>
      <c r="H3905" s="14"/>
      <c r="I3905" s="9"/>
      <c r="J3905" s="10"/>
    </row>
    <row r="3906">
      <c r="A3906" s="6"/>
      <c r="B3906" s="6"/>
      <c r="C3906" s="7"/>
      <c r="D3906" s="8"/>
      <c r="E3906" s="9"/>
      <c r="F3906" s="9"/>
      <c r="G3906" s="6"/>
      <c r="H3906" s="14"/>
      <c r="I3906" s="9"/>
      <c r="J3906" s="10"/>
    </row>
    <row r="3907">
      <c r="A3907" s="6"/>
      <c r="B3907" s="6"/>
      <c r="C3907" s="7"/>
      <c r="D3907" s="8"/>
      <c r="E3907" s="9"/>
      <c r="F3907" s="9"/>
      <c r="G3907" s="6"/>
      <c r="H3907" s="14"/>
      <c r="I3907" s="9"/>
      <c r="J3907" s="10"/>
    </row>
    <row r="3908">
      <c r="A3908" s="6"/>
      <c r="B3908" s="6"/>
      <c r="C3908" s="7"/>
      <c r="D3908" s="8"/>
      <c r="E3908" s="9"/>
      <c r="F3908" s="9"/>
      <c r="G3908" s="6"/>
      <c r="H3908" s="14"/>
      <c r="I3908" s="9"/>
      <c r="J3908" s="10"/>
    </row>
    <row r="3909">
      <c r="A3909" s="6"/>
      <c r="B3909" s="6"/>
      <c r="C3909" s="7"/>
      <c r="D3909" s="8"/>
      <c r="E3909" s="9"/>
      <c r="F3909" s="9"/>
      <c r="G3909" s="6"/>
      <c r="H3909" s="14"/>
      <c r="I3909" s="9"/>
      <c r="J3909" s="10"/>
    </row>
    <row r="3910">
      <c r="A3910" s="6"/>
      <c r="B3910" s="6"/>
      <c r="C3910" s="7"/>
      <c r="D3910" s="8"/>
      <c r="E3910" s="9"/>
      <c r="F3910" s="9"/>
      <c r="G3910" s="6"/>
      <c r="H3910" s="14"/>
      <c r="I3910" s="9"/>
      <c r="J3910" s="10"/>
    </row>
    <row r="3911">
      <c r="A3911" s="6"/>
      <c r="B3911" s="6"/>
      <c r="C3911" s="7"/>
      <c r="D3911" s="8"/>
      <c r="E3911" s="9"/>
      <c r="F3911" s="9"/>
      <c r="G3911" s="6"/>
      <c r="H3911" s="14"/>
      <c r="I3911" s="9"/>
      <c r="J3911" s="10"/>
    </row>
    <row r="3912">
      <c r="A3912" s="6"/>
      <c r="B3912" s="6"/>
      <c r="C3912" s="7"/>
      <c r="D3912" s="8"/>
      <c r="E3912" s="9"/>
      <c r="F3912" s="9"/>
      <c r="G3912" s="6"/>
      <c r="H3912" s="14"/>
      <c r="I3912" s="9"/>
      <c r="J3912" s="10"/>
    </row>
    <row r="3913">
      <c r="A3913" s="6"/>
      <c r="B3913" s="6"/>
      <c r="C3913" s="7"/>
      <c r="D3913" s="8"/>
      <c r="E3913" s="9"/>
      <c r="F3913" s="9"/>
      <c r="G3913" s="6"/>
      <c r="H3913" s="14"/>
      <c r="I3913" s="9"/>
      <c r="J3913" s="10"/>
    </row>
    <row r="3914">
      <c r="A3914" s="6"/>
      <c r="B3914" s="6"/>
      <c r="C3914" s="7"/>
      <c r="D3914" s="8"/>
      <c r="E3914" s="9"/>
      <c r="F3914" s="9"/>
      <c r="G3914" s="6"/>
      <c r="H3914" s="14"/>
      <c r="I3914" s="9"/>
      <c r="J3914" s="10"/>
    </row>
    <row r="3915">
      <c r="A3915" s="6"/>
      <c r="B3915" s="6"/>
      <c r="C3915" s="7"/>
      <c r="D3915" s="8"/>
      <c r="E3915" s="9"/>
      <c r="F3915" s="9"/>
      <c r="G3915" s="6"/>
      <c r="H3915" s="14"/>
      <c r="I3915" s="9"/>
      <c r="J3915" s="10"/>
    </row>
    <row r="3916">
      <c r="A3916" s="6"/>
      <c r="B3916" s="6"/>
      <c r="C3916" s="7"/>
      <c r="D3916" s="8"/>
      <c r="E3916" s="9"/>
      <c r="F3916" s="9"/>
      <c r="G3916" s="6"/>
      <c r="H3916" s="14"/>
      <c r="I3916" s="9"/>
      <c r="J3916" s="10"/>
    </row>
    <row r="3917">
      <c r="A3917" s="6"/>
      <c r="B3917" s="6"/>
      <c r="C3917" s="7"/>
      <c r="D3917" s="8"/>
      <c r="E3917" s="9"/>
      <c r="F3917" s="9"/>
      <c r="G3917" s="6"/>
      <c r="H3917" s="14"/>
      <c r="I3917" s="9"/>
      <c r="J3917" s="10"/>
    </row>
    <row r="3918">
      <c r="A3918" s="6"/>
      <c r="B3918" s="6"/>
      <c r="C3918" s="7"/>
      <c r="D3918" s="8"/>
      <c r="E3918" s="9"/>
      <c r="F3918" s="9"/>
      <c r="G3918" s="6"/>
      <c r="H3918" s="14"/>
      <c r="I3918" s="9"/>
      <c r="J3918" s="10"/>
    </row>
    <row r="3919">
      <c r="A3919" s="6"/>
      <c r="B3919" s="6"/>
      <c r="C3919" s="7"/>
      <c r="D3919" s="8"/>
      <c r="E3919" s="9"/>
      <c r="F3919" s="9"/>
      <c r="G3919" s="6"/>
      <c r="H3919" s="14"/>
      <c r="I3919" s="9"/>
      <c r="J3919" s="10"/>
    </row>
    <row r="3920">
      <c r="A3920" s="6"/>
      <c r="B3920" s="6"/>
      <c r="C3920" s="7"/>
      <c r="D3920" s="8"/>
      <c r="E3920" s="9"/>
      <c r="F3920" s="9"/>
      <c r="G3920" s="6"/>
      <c r="H3920" s="14"/>
      <c r="I3920" s="9"/>
      <c r="J3920" s="10"/>
    </row>
    <row r="3921">
      <c r="A3921" s="6"/>
      <c r="B3921" s="6"/>
      <c r="C3921" s="7"/>
      <c r="D3921" s="8"/>
      <c r="E3921" s="9"/>
      <c r="F3921" s="9"/>
      <c r="G3921" s="6"/>
      <c r="H3921" s="14"/>
      <c r="I3921" s="9"/>
      <c r="J3921" s="10"/>
    </row>
    <row r="3922">
      <c r="A3922" s="6"/>
      <c r="B3922" s="6"/>
      <c r="C3922" s="7"/>
      <c r="D3922" s="8"/>
      <c r="E3922" s="9"/>
      <c r="F3922" s="9"/>
      <c r="G3922" s="6"/>
      <c r="H3922" s="14"/>
      <c r="I3922" s="9"/>
      <c r="J3922" s="10"/>
    </row>
    <row r="3923">
      <c r="A3923" s="6"/>
      <c r="B3923" s="6"/>
      <c r="C3923" s="7"/>
      <c r="D3923" s="8"/>
      <c r="E3923" s="9"/>
      <c r="F3923" s="9"/>
      <c r="G3923" s="6"/>
      <c r="H3923" s="14"/>
      <c r="I3923" s="9"/>
      <c r="J3923" s="10"/>
    </row>
    <row r="3924">
      <c r="A3924" s="6"/>
      <c r="B3924" s="6"/>
      <c r="C3924" s="7"/>
      <c r="D3924" s="8"/>
      <c r="E3924" s="9"/>
      <c r="F3924" s="9"/>
      <c r="G3924" s="6"/>
      <c r="H3924" s="14"/>
      <c r="I3924" s="9"/>
      <c r="J3924" s="10"/>
    </row>
    <row r="3925">
      <c r="A3925" s="6"/>
      <c r="B3925" s="6"/>
      <c r="C3925" s="7"/>
      <c r="D3925" s="8"/>
      <c r="E3925" s="9"/>
      <c r="F3925" s="9"/>
      <c r="G3925" s="6"/>
      <c r="H3925" s="14"/>
      <c r="I3925" s="9"/>
      <c r="J3925" s="10"/>
    </row>
    <row r="3926">
      <c r="A3926" s="6"/>
      <c r="B3926" s="6"/>
      <c r="C3926" s="7"/>
      <c r="D3926" s="8"/>
      <c r="E3926" s="9"/>
      <c r="F3926" s="9"/>
      <c r="G3926" s="6"/>
      <c r="H3926" s="14"/>
      <c r="I3926" s="9"/>
      <c r="J3926" s="10"/>
    </row>
    <row r="3927">
      <c r="A3927" s="6"/>
      <c r="B3927" s="6"/>
      <c r="C3927" s="7"/>
      <c r="D3927" s="8"/>
      <c r="E3927" s="9"/>
      <c r="F3927" s="9"/>
      <c r="G3927" s="6"/>
      <c r="H3927" s="14"/>
      <c r="I3927" s="9"/>
      <c r="J3927" s="10"/>
    </row>
    <row r="3928">
      <c r="A3928" s="6"/>
      <c r="B3928" s="6"/>
      <c r="C3928" s="7"/>
      <c r="D3928" s="8"/>
      <c r="E3928" s="9"/>
      <c r="F3928" s="9"/>
      <c r="G3928" s="6"/>
      <c r="H3928" s="14"/>
      <c r="I3928" s="9"/>
      <c r="J3928" s="10"/>
    </row>
    <row r="3929">
      <c r="A3929" s="6"/>
      <c r="B3929" s="6"/>
      <c r="C3929" s="7"/>
      <c r="D3929" s="8"/>
      <c r="E3929" s="9"/>
      <c r="F3929" s="9"/>
      <c r="G3929" s="6"/>
      <c r="H3929" s="14"/>
      <c r="I3929" s="9"/>
      <c r="J3929" s="10"/>
    </row>
    <row r="3930">
      <c r="A3930" s="6"/>
      <c r="B3930" s="6"/>
      <c r="C3930" s="7"/>
      <c r="D3930" s="8"/>
      <c r="E3930" s="9"/>
      <c r="F3930" s="9"/>
      <c r="G3930" s="6"/>
      <c r="H3930" s="14"/>
      <c r="I3930" s="9"/>
      <c r="J3930" s="10"/>
    </row>
    <row r="3931">
      <c r="A3931" s="6"/>
      <c r="B3931" s="6"/>
      <c r="C3931" s="7"/>
      <c r="D3931" s="8"/>
      <c r="E3931" s="9"/>
      <c r="F3931" s="9"/>
      <c r="G3931" s="6"/>
      <c r="H3931" s="14"/>
      <c r="I3931" s="9"/>
      <c r="J3931" s="10"/>
    </row>
    <row r="3932">
      <c r="A3932" s="6"/>
      <c r="B3932" s="6"/>
      <c r="C3932" s="7"/>
      <c r="D3932" s="8"/>
      <c r="E3932" s="9"/>
      <c r="F3932" s="9"/>
      <c r="G3932" s="6"/>
      <c r="H3932" s="14"/>
      <c r="I3932" s="9"/>
      <c r="J3932" s="10"/>
    </row>
    <row r="3933">
      <c r="A3933" s="6"/>
      <c r="B3933" s="6"/>
      <c r="C3933" s="7"/>
      <c r="D3933" s="8"/>
      <c r="E3933" s="9"/>
      <c r="F3933" s="9"/>
      <c r="G3933" s="6"/>
      <c r="H3933" s="14"/>
      <c r="I3933" s="9"/>
      <c r="J3933" s="10"/>
    </row>
    <row r="3934">
      <c r="A3934" s="6"/>
      <c r="B3934" s="6"/>
      <c r="C3934" s="7"/>
      <c r="D3934" s="8"/>
      <c r="E3934" s="9"/>
      <c r="F3934" s="9"/>
      <c r="G3934" s="6"/>
      <c r="H3934" s="14"/>
      <c r="I3934" s="9"/>
      <c r="J3934" s="10"/>
    </row>
    <row r="3935">
      <c r="A3935" s="6"/>
      <c r="B3935" s="6"/>
      <c r="C3935" s="7"/>
      <c r="D3935" s="8"/>
      <c r="E3935" s="9"/>
      <c r="F3935" s="9"/>
      <c r="G3935" s="6"/>
      <c r="H3935" s="14"/>
      <c r="I3935" s="9"/>
      <c r="J3935" s="10"/>
    </row>
    <row r="3936">
      <c r="A3936" s="6"/>
      <c r="B3936" s="6"/>
      <c r="C3936" s="7"/>
      <c r="D3936" s="8"/>
      <c r="E3936" s="9"/>
      <c r="F3936" s="9"/>
      <c r="G3936" s="6"/>
      <c r="H3936" s="14"/>
      <c r="I3936" s="9"/>
      <c r="J3936" s="10"/>
    </row>
    <row r="3937">
      <c r="A3937" s="6"/>
      <c r="B3937" s="6"/>
      <c r="C3937" s="7"/>
      <c r="D3937" s="8"/>
      <c r="E3937" s="9"/>
      <c r="F3937" s="9"/>
      <c r="G3937" s="6"/>
      <c r="H3937" s="14"/>
      <c r="I3937" s="9"/>
      <c r="J3937" s="10"/>
    </row>
    <row r="3938">
      <c r="A3938" s="6"/>
      <c r="B3938" s="6"/>
      <c r="C3938" s="7"/>
      <c r="D3938" s="8"/>
      <c r="E3938" s="9"/>
      <c r="F3938" s="9"/>
      <c r="G3938" s="6"/>
      <c r="H3938" s="14"/>
      <c r="I3938" s="9"/>
      <c r="J3938" s="10"/>
    </row>
    <row r="3939">
      <c r="A3939" s="6"/>
      <c r="B3939" s="6"/>
      <c r="C3939" s="7"/>
      <c r="D3939" s="8"/>
      <c r="E3939" s="9"/>
      <c r="F3939" s="9"/>
      <c r="G3939" s="6"/>
      <c r="H3939" s="14"/>
      <c r="I3939" s="9"/>
      <c r="J3939" s="10"/>
    </row>
    <row r="3940">
      <c r="A3940" s="6"/>
      <c r="B3940" s="6"/>
      <c r="C3940" s="7"/>
      <c r="D3940" s="8"/>
      <c r="E3940" s="9"/>
      <c r="F3940" s="9"/>
      <c r="G3940" s="6"/>
      <c r="H3940" s="14"/>
      <c r="I3940" s="9"/>
      <c r="J3940" s="10"/>
    </row>
    <row r="3941">
      <c r="A3941" s="6"/>
      <c r="B3941" s="6"/>
      <c r="C3941" s="7"/>
      <c r="D3941" s="8"/>
      <c r="E3941" s="9"/>
      <c r="F3941" s="9"/>
      <c r="G3941" s="6"/>
      <c r="H3941" s="14"/>
      <c r="I3941" s="9"/>
      <c r="J3941" s="10"/>
    </row>
    <row r="3942">
      <c r="A3942" s="6"/>
      <c r="B3942" s="6"/>
      <c r="C3942" s="7"/>
      <c r="D3942" s="8"/>
      <c r="E3942" s="9"/>
      <c r="F3942" s="9"/>
      <c r="G3942" s="6"/>
      <c r="H3942" s="14"/>
      <c r="I3942" s="9"/>
      <c r="J3942" s="10"/>
    </row>
    <row r="3943">
      <c r="A3943" s="6"/>
      <c r="B3943" s="6"/>
      <c r="C3943" s="7"/>
      <c r="D3943" s="8"/>
      <c r="E3943" s="9"/>
      <c r="F3943" s="9"/>
      <c r="G3943" s="6"/>
      <c r="H3943" s="14"/>
      <c r="I3943" s="9"/>
      <c r="J3943" s="10"/>
    </row>
    <row r="3944">
      <c r="A3944" s="6"/>
      <c r="B3944" s="6"/>
      <c r="C3944" s="7"/>
      <c r="D3944" s="8"/>
      <c r="E3944" s="9"/>
      <c r="F3944" s="9"/>
      <c r="G3944" s="6"/>
      <c r="H3944" s="14"/>
      <c r="I3944" s="9"/>
      <c r="J3944" s="10"/>
    </row>
    <row r="3945">
      <c r="A3945" s="6"/>
      <c r="B3945" s="6"/>
      <c r="C3945" s="7"/>
      <c r="D3945" s="8"/>
      <c r="E3945" s="9"/>
      <c r="F3945" s="9"/>
      <c r="G3945" s="6"/>
      <c r="H3945" s="14"/>
      <c r="I3945" s="9"/>
      <c r="J3945" s="10"/>
    </row>
    <row r="3946">
      <c r="A3946" s="6"/>
      <c r="B3946" s="6"/>
      <c r="C3946" s="7"/>
      <c r="D3946" s="8"/>
      <c r="E3946" s="9"/>
      <c r="F3946" s="9"/>
      <c r="G3946" s="6"/>
      <c r="H3946" s="14"/>
      <c r="I3946" s="9"/>
      <c r="J3946" s="10"/>
    </row>
    <row r="3947">
      <c r="A3947" s="6"/>
      <c r="B3947" s="6"/>
      <c r="C3947" s="7"/>
      <c r="D3947" s="8"/>
      <c r="E3947" s="9"/>
      <c r="F3947" s="9"/>
      <c r="G3947" s="6"/>
      <c r="H3947" s="14"/>
      <c r="I3947" s="9"/>
      <c r="J3947" s="10"/>
    </row>
    <row r="3948">
      <c r="A3948" s="6"/>
      <c r="B3948" s="6"/>
      <c r="C3948" s="7"/>
      <c r="D3948" s="8"/>
      <c r="E3948" s="9"/>
      <c r="F3948" s="9"/>
      <c r="G3948" s="6"/>
      <c r="H3948" s="14"/>
      <c r="I3948" s="9"/>
      <c r="J3948" s="10"/>
    </row>
    <row r="3949">
      <c r="A3949" s="6"/>
      <c r="B3949" s="6"/>
      <c r="C3949" s="7"/>
      <c r="D3949" s="8"/>
      <c r="E3949" s="9"/>
      <c r="F3949" s="9"/>
      <c r="G3949" s="6"/>
      <c r="H3949" s="14"/>
      <c r="I3949" s="9"/>
      <c r="J3949" s="10"/>
    </row>
    <row r="3950">
      <c r="A3950" s="6"/>
      <c r="B3950" s="6"/>
      <c r="C3950" s="7"/>
      <c r="D3950" s="8"/>
      <c r="E3950" s="9"/>
      <c r="F3950" s="9"/>
      <c r="G3950" s="6"/>
      <c r="H3950" s="14"/>
      <c r="I3950" s="9"/>
      <c r="J3950" s="10"/>
    </row>
    <row r="3951">
      <c r="A3951" s="6"/>
      <c r="B3951" s="6"/>
      <c r="C3951" s="7"/>
      <c r="D3951" s="8"/>
      <c r="E3951" s="9"/>
      <c r="F3951" s="9"/>
      <c r="G3951" s="6"/>
      <c r="H3951" s="14"/>
      <c r="I3951" s="9"/>
      <c r="J3951" s="10"/>
    </row>
    <row r="3952">
      <c r="A3952" s="6"/>
      <c r="B3952" s="6"/>
      <c r="C3952" s="7"/>
      <c r="D3952" s="8"/>
      <c r="E3952" s="9"/>
      <c r="F3952" s="9"/>
      <c r="G3952" s="6"/>
      <c r="H3952" s="14"/>
      <c r="I3952" s="9"/>
      <c r="J3952" s="10"/>
    </row>
    <row r="3953">
      <c r="A3953" s="6"/>
      <c r="B3953" s="6"/>
      <c r="C3953" s="7"/>
      <c r="D3953" s="8"/>
      <c r="E3953" s="9"/>
      <c r="F3953" s="9"/>
      <c r="G3953" s="6"/>
      <c r="H3953" s="14"/>
      <c r="I3953" s="9"/>
      <c r="J3953" s="10"/>
    </row>
    <row r="3954">
      <c r="A3954" s="6"/>
      <c r="B3954" s="6"/>
      <c r="C3954" s="7"/>
      <c r="D3954" s="8"/>
      <c r="E3954" s="9"/>
      <c r="F3954" s="9"/>
      <c r="G3954" s="6"/>
      <c r="H3954" s="14"/>
      <c r="I3954" s="9"/>
      <c r="J3954" s="10"/>
    </row>
    <row r="3955">
      <c r="A3955" s="6"/>
      <c r="B3955" s="6"/>
      <c r="C3955" s="7"/>
      <c r="D3955" s="8"/>
      <c r="E3955" s="9"/>
      <c r="F3955" s="9"/>
      <c r="G3955" s="6"/>
      <c r="H3955" s="14"/>
      <c r="I3955" s="9"/>
      <c r="J3955" s="10"/>
    </row>
    <row r="3956">
      <c r="A3956" s="6"/>
      <c r="B3956" s="6"/>
      <c r="C3956" s="7"/>
      <c r="D3956" s="8"/>
      <c r="E3956" s="9"/>
      <c r="F3956" s="9"/>
      <c r="G3956" s="6"/>
      <c r="H3956" s="14"/>
      <c r="I3956" s="9"/>
      <c r="J3956" s="10"/>
    </row>
    <row r="3957">
      <c r="A3957" s="6"/>
      <c r="B3957" s="6"/>
      <c r="C3957" s="7"/>
      <c r="D3957" s="8"/>
      <c r="E3957" s="9"/>
      <c r="F3957" s="9"/>
      <c r="G3957" s="6"/>
      <c r="H3957" s="14"/>
      <c r="I3957" s="9"/>
      <c r="J3957" s="10"/>
    </row>
    <row r="3958">
      <c r="A3958" s="6"/>
      <c r="B3958" s="6"/>
      <c r="C3958" s="7"/>
      <c r="D3958" s="8"/>
      <c r="E3958" s="9"/>
      <c r="F3958" s="9"/>
      <c r="G3958" s="6"/>
      <c r="H3958" s="14"/>
      <c r="I3958" s="9"/>
      <c r="J3958" s="10"/>
    </row>
    <row r="3959">
      <c r="A3959" s="6"/>
      <c r="B3959" s="6"/>
      <c r="C3959" s="7"/>
      <c r="D3959" s="8"/>
      <c r="E3959" s="9"/>
      <c r="F3959" s="9"/>
      <c r="G3959" s="6"/>
      <c r="H3959" s="14"/>
      <c r="I3959" s="9"/>
      <c r="J3959" s="10"/>
    </row>
    <row r="3960">
      <c r="A3960" s="6"/>
      <c r="B3960" s="6"/>
      <c r="C3960" s="7"/>
      <c r="D3960" s="8"/>
      <c r="E3960" s="9"/>
      <c r="F3960" s="9"/>
      <c r="G3960" s="6"/>
      <c r="H3960" s="14"/>
      <c r="I3960" s="9"/>
      <c r="J3960" s="10"/>
    </row>
    <row r="3961">
      <c r="A3961" s="6"/>
      <c r="B3961" s="6"/>
      <c r="C3961" s="7"/>
      <c r="D3961" s="8"/>
      <c r="E3961" s="9"/>
      <c r="F3961" s="9"/>
      <c r="G3961" s="6"/>
      <c r="H3961" s="14"/>
      <c r="I3961" s="9"/>
      <c r="J3961" s="10"/>
    </row>
    <row r="3962">
      <c r="A3962" s="6"/>
      <c r="B3962" s="6"/>
      <c r="C3962" s="7"/>
      <c r="D3962" s="8"/>
      <c r="E3962" s="9"/>
      <c r="F3962" s="9"/>
      <c r="G3962" s="6"/>
      <c r="H3962" s="14"/>
      <c r="I3962" s="9"/>
      <c r="J3962" s="10"/>
    </row>
    <row r="3963">
      <c r="A3963" s="6"/>
      <c r="B3963" s="6"/>
      <c r="C3963" s="7"/>
      <c r="D3963" s="8"/>
      <c r="E3963" s="9"/>
      <c r="F3963" s="9"/>
      <c r="G3963" s="6"/>
      <c r="H3963" s="14"/>
      <c r="I3963" s="9"/>
      <c r="J3963" s="10"/>
    </row>
    <row r="3964">
      <c r="A3964" s="6"/>
      <c r="B3964" s="6"/>
      <c r="C3964" s="7"/>
      <c r="D3964" s="8"/>
      <c r="E3964" s="9"/>
      <c r="F3964" s="9"/>
      <c r="G3964" s="6"/>
      <c r="H3964" s="14"/>
      <c r="I3964" s="9"/>
      <c r="J3964" s="10"/>
    </row>
    <row r="3965">
      <c r="A3965" s="6"/>
      <c r="B3965" s="6"/>
      <c r="C3965" s="7"/>
      <c r="D3965" s="8"/>
      <c r="E3965" s="9"/>
      <c r="F3965" s="9"/>
      <c r="G3965" s="6"/>
      <c r="H3965" s="14"/>
      <c r="I3965" s="9"/>
      <c r="J3965" s="10"/>
    </row>
    <row r="3966">
      <c r="A3966" s="6"/>
      <c r="B3966" s="6"/>
      <c r="C3966" s="7"/>
      <c r="D3966" s="8"/>
      <c r="E3966" s="9"/>
      <c r="F3966" s="9"/>
      <c r="G3966" s="6"/>
      <c r="H3966" s="14"/>
      <c r="I3966" s="9"/>
      <c r="J3966" s="10"/>
    </row>
    <row r="3967">
      <c r="A3967" s="6"/>
      <c r="B3967" s="6"/>
      <c r="C3967" s="7"/>
      <c r="D3967" s="8"/>
      <c r="E3967" s="9"/>
      <c r="F3967" s="9"/>
      <c r="G3967" s="6"/>
      <c r="H3967" s="14"/>
      <c r="I3967" s="9"/>
      <c r="J3967" s="10"/>
    </row>
    <row r="3968">
      <c r="A3968" s="6"/>
      <c r="B3968" s="6"/>
      <c r="C3968" s="7"/>
      <c r="D3968" s="8"/>
      <c r="E3968" s="9"/>
      <c r="F3968" s="9"/>
      <c r="G3968" s="6"/>
      <c r="H3968" s="14"/>
      <c r="I3968" s="9"/>
      <c r="J3968" s="10"/>
    </row>
    <row r="3969">
      <c r="A3969" s="6"/>
      <c r="B3969" s="6"/>
      <c r="C3969" s="7"/>
      <c r="D3969" s="8"/>
      <c r="E3969" s="9"/>
      <c r="F3969" s="9"/>
      <c r="G3969" s="6"/>
      <c r="H3969" s="14"/>
      <c r="I3969" s="9"/>
      <c r="J3969" s="10"/>
    </row>
    <row r="3970">
      <c r="A3970" s="6"/>
      <c r="B3970" s="6"/>
      <c r="C3970" s="7"/>
      <c r="D3970" s="8"/>
      <c r="E3970" s="9"/>
      <c r="F3970" s="9"/>
      <c r="G3970" s="6"/>
      <c r="H3970" s="14"/>
      <c r="I3970" s="9"/>
      <c r="J3970" s="10"/>
    </row>
    <row r="3971">
      <c r="A3971" s="6"/>
      <c r="B3971" s="6"/>
      <c r="C3971" s="7"/>
      <c r="D3971" s="8"/>
      <c r="E3971" s="9"/>
      <c r="F3971" s="9"/>
      <c r="G3971" s="6"/>
      <c r="H3971" s="14"/>
      <c r="I3971" s="9"/>
      <c r="J3971" s="10"/>
    </row>
    <row r="3972">
      <c r="A3972" s="6"/>
      <c r="B3972" s="6"/>
      <c r="C3972" s="7"/>
      <c r="D3972" s="8"/>
      <c r="E3972" s="9"/>
      <c r="F3972" s="9"/>
      <c r="G3972" s="6"/>
      <c r="H3972" s="14"/>
      <c r="I3972" s="9"/>
      <c r="J3972" s="10"/>
    </row>
    <row r="3973">
      <c r="A3973" s="6"/>
      <c r="B3973" s="6"/>
      <c r="C3973" s="7"/>
      <c r="D3973" s="8"/>
      <c r="E3973" s="9"/>
      <c r="F3973" s="9"/>
      <c r="G3973" s="6"/>
      <c r="H3973" s="14"/>
      <c r="I3973" s="9"/>
      <c r="J3973" s="10"/>
    </row>
    <row r="3974">
      <c r="A3974" s="6"/>
      <c r="B3974" s="6"/>
      <c r="C3974" s="7"/>
      <c r="D3974" s="8"/>
      <c r="E3974" s="9"/>
      <c r="F3974" s="9"/>
      <c r="G3974" s="6"/>
      <c r="H3974" s="14"/>
      <c r="I3974" s="9"/>
      <c r="J3974" s="10"/>
    </row>
    <row r="3975">
      <c r="A3975" s="6"/>
      <c r="B3975" s="6"/>
      <c r="C3975" s="7"/>
      <c r="D3975" s="8"/>
      <c r="E3975" s="9"/>
      <c r="F3975" s="9"/>
      <c r="G3975" s="6"/>
      <c r="H3975" s="14"/>
      <c r="I3975" s="9"/>
      <c r="J3975" s="10"/>
    </row>
    <row r="3976">
      <c r="A3976" s="6"/>
      <c r="B3976" s="6"/>
      <c r="C3976" s="7"/>
      <c r="D3976" s="8"/>
      <c r="E3976" s="9"/>
      <c r="F3976" s="9"/>
      <c r="G3976" s="6"/>
      <c r="H3976" s="14"/>
      <c r="I3976" s="9"/>
      <c r="J3976" s="10"/>
    </row>
    <row r="3977">
      <c r="A3977" s="6"/>
      <c r="B3977" s="6"/>
      <c r="C3977" s="7"/>
      <c r="D3977" s="8"/>
      <c r="E3977" s="9"/>
      <c r="F3977" s="9"/>
      <c r="G3977" s="6"/>
      <c r="H3977" s="14"/>
      <c r="I3977" s="9"/>
      <c r="J3977" s="10"/>
    </row>
    <row r="3978">
      <c r="A3978" s="6"/>
      <c r="B3978" s="6"/>
      <c r="C3978" s="7"/>
      <c r="D3978" s="8"/>
      <c r="E3978" s="9"/>
      <c r="F3978" s="9"/>
      <c r="G3978" s="6"/>
      <c r="H3978" s="14"/>
      <c r="I3978" s="9"/>
      <c r="J3978" s="10"/>
    </row>
    <row r="3979">
      <c r="A3979" s="6"/>
      <c r="B3979" s="6"/>
      <c r="C3979" s="7"/>
      <c r="D3979" s="8"/>
      <c r="E3979" s="9"/>
      <c r="F3979" s="9"/>
      <c r="G3979" s="6"/>
      <c r="H3979" s="14"/>
      <c r="I3979" s="9"/>
      <c r="J3979" s="10"/>
    </row>
    <row r="3980">
      <c r="A3980" s="6"/>
      <c r="B3980" s="6"/>
      <c r="C3980" s="7"/>
      <c r="D3980" s="8"/>
      <c r="E3980" s="9"/>
      <c r="F3980" s="9"/>
      <c r="G3980" s="6"/>
      <c r="H3980" s="14"/>
      <c r="I3980" s="9"/>
      <c r="J3980" s="10"/>
    </row>
    <row r="3981">
      <c r="A3981" s="6"/>
      <c r="B3981" s="6"/>
      <c r="C3981" s="7"/>
      <c r="D3981" s="8"/>
      <c r="E3981" s="9"/>
      <c r="F3981" s="9"/>
      <c r="G3981" s="6"/>
      <c r="H3981" s="14"/>
      <c r="I3981" s="9"/>
      <c r="J3981" s="10"/>
    </row>
    <row r="3982">
      <c r="A3982" s="6"/>
      <c r="B3982" s="6"/>
      <c r="C3982" s="7"/>
      <c r="D3982" s="8"/>
      <c r="E3982" s="9"/>
      <c r="F3982" s="9"/>
      <c r="G3982" s="6"/>
      <c r="H3982" s="14"/>
      <c r="I3982" s="9"/>
      <c r="J3982" s="10"/>
    </row>
    <row r="3983">
      <c r="A3983" s="6"/>
      <c r="B3983" s="6"/>
      <c r="C3983" s="7"/>
      <c r="D3983" s="8"/>
      <c r="E3983" s="9"/>
      <c r="F3983" s="9"/>
      <c r="G3983" s="6"/>
      <c r="H3983" s="14"/>
      <c r="I3983" s="9"/>
      <c r="J3983" s="10"/>
    </row>
    <row r="3984">
      <c r="A3984" s="6"/>
      <c r="B3984" s="6"/>
      <c r="C3984" s="7"/>
      <c r="D3984" s="8"/>
      <c r="E3984" s="9"/>
      <c r="F3984" s="9"/>
      <c r="G3984" s="6"/>
      <c r="H3984" s="14"/>
      <c r="I3984" s="9"/>
      <c r="J3984" s="10"/>
    </row>
    <row r="3985">
      <c r="A3985" s="6"/>
      <c r="B3985" s="6"/>
      <c r="C3985" s="7"/>
      <c r="D3985" s="8"/>
      <c r="E3985" s="9"/>
      <c r="F3985" s="9"/>
      <c r="G3985" s="6"/>
      <c r="H3985" s="14"/>
      <c r="I3985" s="9"/>
      <c r="J3985" s="10"/>
    </row>
    <row r="3986">
      <c r="A3986" s="6"/>
      <c r="B3986" s="6"/>
      <c r="C3986" s="7"/>
      <c r="D3986" s="8"/>
      <c r="E3986" s="9"/>
      <c r="F3986" s="9"/>
      <c r="G3986" s="6"/>
      <c r="H3986" s="14"/>
      <c r="I3986" s="9"/>
      <c r="J3986" s="10"/>
    </row>
    <row r="3987">
      <c r="A3987" s="6"/>
      <c r="B3987" s="6"/>
      <c r="C3987" s="7"/>
      <c r="D3987" s="8"/>
      <c r="E3987" s="9"/>
      <c r="F3987" s="9"/>
      <c r="G3987" s="6"/>
      <c r="H3987" s="14"/>
      <c r="I3987" s="9"/>
      <c r="J3987" s="10"/>
    </row>
    <row r="3988">
      <c r="A3988" s="6"/>
      <c r="B3988" s="6"/>
      <c r="C3988" s="7"/>
      <c r="D3988" s="8"/>
      <c r="E3988" s="9"/>
      <c r="F3988" s="9"/>
      <c r="G3988" s="6"/>
      <c r="H3988" s="14"/>
      <c r="I3988" s="9"/>
      <c r="J3988" s="10"/>
    </row>
    <row r="3989">
      <c r="A3989" s="6"/>
      <c r="B3989" s="6"/>
      <c r="C3989" s="7"/>
      <c r="D3989" s="8"/>
      <c r="E3989" s="9"/>
      <c r="F3989" s="9"/>
      <c r="G3989" s="6"/>
      <c r="H3989" s="14"/>
      <c r="I3989" s="9"/>
      <c r="J3989" s="10"/>
    </row>
    <row r="3990">
      <c r="A3990" s="6"/>
      <c r="B3990" s="6"/>
      <c r="C3990" s="7"/>
      <c r="D3990" s="8"/>
      <c r="E3990" s="9"/>
      <c r="F3990" s="9"/>
      <c r="G3990" s="6"/>
      <c r="H3990" s="14"/>
      <c r="I3990" s="9"/>
      <c r="J3990" s="10"/>
    </row>
    <row r="3991">
      <c r="A3991" s="6"/>
      <c r="B3991" s="6"/>
      <c r="C3991" s="7"/>
      <c r="D3991" s="8"/>
      <c r="E3991" s="9"/>
      <c r="F3991" s="9"/>
      <c r="G3991" s="6"/>
      <c r="H3991" s="14"/>
      <c r="I3991" s="9"/>
      <c r="J3991" s="10"/>
    </row>
    <row r="3992">
      <c r="A3992" s="6"/>
      <c r="B3992" s="6"/>
      <c r="C3992" s="7"/>
      <c r="D3992" s="8"/>
      <c r="E3992" s="9"/>
      <c r="F3992" s="9"/>
      <c r="G3992" s="6"/>
      <c r="H3992" s="14"/>
      <c r="I3992" s="9"/>
      <c r="J3992" s="10"/>
    </row>
    <row r="3993">
      <c r="A3993" s="6"/>
      <c r="B3993" s="6"/>
      <c r="C3993" s="7"/>
      <c r="D3993" s="8"/>
      <c r="E3993" s="9"/>
      <c r="F3993" s="9"/>
      <c r="G3993" s="6"/>
      <c r="H3993" s="14"/>
      <c r="I3993" s="9"/>
      <c r="J3993" s="10"/>
    </row>
    <row r="3994">
      <c r="A3994" s="6"/>
      <c r="B3994" s="6"/>
      <c r="C3994" s="7"/>
      <c r="D3994" s="8"/>
      <c r="E3994" s="9"/>
      <c r="F3994" s="9"/>
      <c r="G3994" s="6"/>
      <c r="H3994" s="14"/>
      <c r="I3994" s="9"/>
      <c r="J3994" s="10"/>
    </row>
    <row r="3995">
      <c r="A3995" s="6"/>
      <c r="B3995" s="6"/>
      <c r="C3995" s="7"/>
      <c r="D3995" s="8"/>
      <c r="E3995" s="9"/>
      <c r="F3995" s="9"/>
      <c r="G3995" s="6"/>
      <c r="H3995" s="14"/>
      <c r="I3995" s="9"/>
      <c r="J3995" s="10"/>
    </row>
    <row r="3996">
      <c r="A3996" s="6"/>
      <c r="B3996" s="6"/>
      <c r="C3996" s="7"/>
      <c r="D3996" s="8"/>
      <c r="E3996" s="9"/>
      <c r="F3996" s="9"/>
      <c r="G3996" s="6"/>
      <c r="H3996" s="14"/>
      <c r="I3996" s="9"/>
      <c r="J3996" s="10"/>
    </row>
    <row r="3997">
      <c r="A3997" s="6"/>
      <c r="B3997" s="6"/>
      <c r="C3997" s="7"/>
      <c r="D3997" s="8"/>
      <c r="E3997" s="9"/>
      <c r="F3997" s="9"/>
      <c r="G3997" s="6"/>
      <c r="H3997" s="14"/>
      <c r="I3997" s="9"/>
      <c r="J3997" s="10"/>
    </row>
    <row r="3998">
      <c r="A3998" s="6"/>
      <c r="B3998" s="6"/>
      <c r="C3998" s="7"/>
      <c r="D3998" s="8"/>
      <c r="E3998" s="9"/>
      <c r="F3998" s="9"/>
      <c r="G3998" s="6"/>
      <c r="H3998" s="14"/>
      <c r="I3998" s="9"/>
      <c r="J3998" s="10"/>
    </row>
    <row r="3999">
      <c r="A3999" s="6"/>
      <c r="B3999" s="6"/>
      <c r="C3999" s="7"/>
      <c r="D3999" s="8"/>
      <c r="E3999" s="9"/>
      <c r="F3999" s="9"/>
      <c r="G3999" s="6"/>
      <c r="H3999" s="14"/>
      <c r="I3999" s="9"/>
      <c r="J3999" s="10"/>
    </row>
    <row r="4000">
      <c r="A4000" s="6"/>
      <c r="B4000" s="6"/>
      <c r="C4000" s="7"/>
      <c r="D4000" s="8"/>
      <c r="E4000" s="9"/>
      <c r="F4000" s="9"/>
      <c r="G4000" s="6"/>
      <c r="H4000" s="14"/>
      <c r="I4000" s="9"/>
      <c r="J4000" s="10"/>
    </row>
    <row r="4001">
      <c r="A4001" s="6"/>
      <c r="B4001" s="6"/>
      <c r="C4001" s="7"/>
      <c r="D4001" s="8"/>
      <c r="E4001" s="9"/>
      <c r="F4001" s="9"/>
      <c r="G4001" s="6"/>
      <c r="H4001" s="14"/>
      <c r="I4001" s="9"/>
      <c r="J4001" s="10"/>
    </row>
    <row r="4002">
      <c r="A4002" s="6"/>
      <c r="B4002" s="6"/>
      <c r="C4002" s="7"/>
      <c r="D4002" s="8"/>
      <c r="E4002" s="9"/>
      <c r="F4002" s="9"/>
      <c r="G4002" s="6"/>
      <c r="H4002" s="14"/>
      <c r="I4002" s="9"/>
      <c r="J4002" s="10"/>
    </row>
    <row r="4003">
      <c r="A4003" s="6"/>
      <c r="B4003" s="6"/>
      <c r="C4003" s="7"/>
      <c r="D4003" s="8"/>
      <c r="E4003" s="9"/>
      <c r="F4003" s="9"/>
      <c r="G4003" s="6"/>
      <c r="H4003" s="14"/>
      <c r="I4003" s="9"/>
      <c r="J4003" s="10"/>
    </row>
    <row r="4004">
      <c r="A4004" s="6"/>
      <c r="B4004" s="6"/>
      <c r="C4004" s="7"/>
      <c r="D4004" s="8"/>
      <c r="E4004" s="9"/>
      <c r="F4004" s="9"/>
      <c r="G4004" s="6"/>
      <c r="H4004" s="14"/>
      <c r="I4004" s="9"/>
      <c r="J4004" s="10"/>
    </row>
    <row r="4005">
      <c r="A4005" s="6"/>
      <c r="B4005" s="6"/>
      <c r="C4005" s="7"/>
      <c r="D4005" s="8"/>
      <c r="E4005" s="9"/>
      <c r="F4005" s="9"/>
      <c r="G4005" s="6"/>
      <c r="H4005" s="14"/>
      <c r="I4005" s="9"/>
      <c r="J4005" s="10"/>
    </row>
    <row r="4006">
      <c r="A4006" s="6"/>
      <c r="B4006" s="6"/>
      <c r="C4006" s="7"/>
      <c r="D4006" s="8"/>
      <c r="E4006" s="9"/>
      <c r="F4006" s="9"/>
      <c r="G4006" s="6"/>
      <c r="H4006" s="14"/>
      <c r="I4006" s="9"/>
      <c r="J4006" s="10"/>
    </row>
    <row r="4007">
      <c r="A4007" s="6"/>
      <c r="B4007" s="6"/>
      <c r="C4007" s="7"/>
      <c r="D4007" s="8"/>
      <c r="E4007" s="9"/>
      <c r="F4007" s="9"/>
      <c r="G4007" s="6"/>
      <c r="H4007" s="14"/>
      <c r="I4007" s="9"/>
      <c r="J4007" s="10"/>
    </row>
    <row r="4008">
      <c r="A4008" s="6"/>
      <c r="B4008" s="6"/>
      <c r="C4008" s="7"/>
      <c r="D4008" s="8"/>
      <c r="E4008" s="9"/>
      <c r="F4008" s="9"/>
      <c r="G4008" s="6"/>
      <c r="H4008" s="14"/>
      <c r="I4008" s="9"/>
      <c r="J4008" s="10"/>
    </row>
    <row r="4009">
      <c r="A4009" s="6"/>
      <c r="B4009" s="6"/>
      <c r="C4009" s="7"/>
      <c r="D4009" s="8"/>
      <c r="E4009" s="9"/>
      <c r="F4009" s="9"/>
      <c r="G4009" s="6"/>
      <c r="H4009" s="14"/>
      <c r="I4009" s="9"/>
      <c r="J4009" s="10"/>
    </row>
    <row r="4010">
      <c r="A4010" s="6"/>
      <c r="B4010" s="6"/>
      <c r="C4010" s="7"/>
      <c r="D4010" s="8"/>
      <c r="E4010" s="9"/>
      <c r="F4010" s="9"/>
      <c r="G4010" s="6"/>
      <c r="H4010" s="14"/>
      <c r="I4010" s="9"/>
      <c r="J4010" s="10"/>
    </row>
    <row r="4011">
      <c r="A4011" s="6"/>
      <c r="B4011" s="6"/>
      <c r="C4011" s="7"/>
      <c r="D4011" s="8"/>
      <c r="E4011" s="9"/>
      <c r="F4011" s="9"/>
      <c r="G4011" s="6"/>
      <c r="H4011" s="14"/>
      <c r="I4011" s="9"/>
      <c r="J4011" s="10"/>
    </row>
    <row r="4012">
      <c r="A4012" s="6"/>
      <c r="B4012" s="6"/>
      <c r="C4012" s="7"/>
      <c r="D4012" s="8"/>
      <c r="E4012" s="9"/>
      <c r="F4012" s="9"/>
      <c r="G4012" s="6"/>
      <c r="H4012" s="14"/>
      <c r="I4012" s="9"/>
      <c r="J4012" s="10"/>
    </row>
    <row r="4013">
      <c r="A4013" s="6"/>
      <c r="B4013" s="6"/>
      <c r="C4013" s="7"/>
      <c r="D4013" s="8"/>
      <c r="E4013" s="9"/>
      <c r="F4013" s="9"/>
      <c r="G4013" s="6"/>
      <c r="H4013" s="14"/>
      <c r="I4013" s="9"/>
      <c r="J4013" s="10"/>
    </row>
    <row r="4014">
      <c r="A4014" s="6"/>
      <c r="B4014" s="6"/>
      <c r="C4014" s="7"/>
      <c r="D4014" s="8"/>
      <c r="E4014" s="9"/>
      <c r="F4014" s="9"/>
      <c r="G4014" s="6"/>
      <c r="H4014" s="14"/>
      <c r="I4014" s="9"/>
      <c r="J4014" s="10"/>
    </row>
    <row r="4015">
      <c r="A4015" s="6"/>
      <c r="B4015" s="6"/>
      <c r="C4015" s="7"/>
      <c r="D4015" s="8"/>
      <c r="E4015" s="9"/>
      <c r="F4015" s="9"/>
      <c r="G4015" s="6"/>
      <c r="H4015" s="14"/>
      <c r="I4015" s="9"/>
      <c r="J4015" s="10"/>
    </row>
    <row r="4016">
      <c r="A4016" s="6"/>
      <c r="B4016" s="6"/>
      <c r="C4016" s="7"/>
      <c r="D4016" s="8"/>
      <c r="E4016" s="9"/>
      <c r="F4016" s="9"/>
      <c r="G4016" s="6"/>
      <c r="H4016" s="14"/>
      <c r="I4016" s="9"/>
      <c r="J4016" s="10"/>
    </row>
    <row r="4017">
      <c r="A4017" s="6"/>
      <c r="B4017" s="6"/>
      <c r="C4017" s="7"/>
      <c r="D4017" s="8"/>
      <c r="E4017" s="9"/>
      <c r="F4017" s="9"/>
      <c r="G4017" s="6"/>
      <c r="H4017" s="14"/>
      <c r="I4017" s="9"/>
      <c r="J4017" s="10"/>
    </row>
    <row r="4018">
      <c r="A4018" s="6"/>
      <c r="B4018" s="6"/>
      <c r="C4018" s="7"/>
      <c r="D4018" s="8"/>
      <c r="E4018" s="9"/>
      <c r="F4018" s="9"/>
      <c r="G4018" s="6"/>
      <c r="H4018" s="14"/>
      <c r="I4018" s="9"/>
      <c r="J4018" s="10"/>
    </row>
    <row r="4019">
      <c r="A4019" s="6"/>
      <c r="B4019" s="6"/>
      <c r="C4019" s="7"/>
      <c r="D4019" s="8"/>
      <c r="E4019" s="9"/>
      <c r="F4019" s="9"/>
      <c r="G4019" s="6"/>
      <c r="H4019" s="14"/>
      <c r="I4019" s="9"/>
      <c r="J4019" s="10"/>
    </row>
    <row r="4020">
      <c r="A4020" s="6"/>
      <c r="B4020" s="6"/>
      <c r="C4020" s="7"/>
      <c r="D4020" s="8"/>
      <c r="E4020" s="9"/>
      <c r="F4020" s="9"/>
      <c r="G4020" s="6"/>
      <c r="H4020" s="14"/>
      <c r="I4020" s="9"/>
      <c r="J4020" s="10"/>
    </row>
    <row r="4021">
      <c r="A4021" s="6"/>
      <c r="B4021" s="6"/>
      <c r="C4021" s="7"/>
      <c r="D4021" s="8"/>
      <c r="E4021" s="9"/>
      <c r="F4021" s="9"/>
      <c r="G4021" s="6"/>
      <c r="H4021" s="14"/>
      <c r="I4021" s="9"/>
      <c r="J4021" s="10"/>
    </row>
    <row r="4022">
      <c r="A4022" s="6"/>
      <c r="B4022" s="6"/>
      <c r="C4022" s="7"/>
      <c r="D4022" s="8"/>
      <c r="E4022" s="9"/>
      <c r="F4022" s="9"/>
      <c r="G4022" s="6"/>
      <c r="H4022" s="14"/>
      <c r="I4022" s="9"/>
      <c r="J4022" s="10"/>
    </row>
    <row r="4023">
      <c r="A4023" s="6"/>
      <c r="B4023" s="6"/>
      <c r="C4023" s="7"/>
      <c r="D4023" s="8"/>
      <c r="E4023" s="9"/>
      <c r="F4023" s="9"/>
      <c r="G4023" s="6"/>
      <c r="H4023" s="14"/>
      <c r="I4023" s="9"/>
      <c r="J4023" s="10"/>
    </row>
    <row r="4024">
      <c r="A4024" s="6"/>
      <c r="B4024" s="6"/>
      <c r="C4024" s="7"/>
      <c r="D4024" s="8"/>
      <c r="E4024" s="9"/>
      <c r="F4024" s="9"/>
      <c r="G4024" s="6"/>
      <c r="H4024" s="14"/>
      <c r="I4024" s="9"/>
      <c r="J4024" s="10"/>
    </row>
    <row r="4025">
      <c r="A4025" s="6"/>
      <c r="B4025" s="6"/>
      <c r="C4025" s="7"/>
      <c r="D4025" s="8"/>
      <c r="E4025" s="9"/>
      <c r="F4025" s="9"/>
      <c r="G4025" s="6"/>
      <c r="H4025" s="14"/>
      <c r="I4025" s="9"/>
      <c r="J4025" s="10"/>
    </row>
    <row r="4026">
      <c r="A4026" s="6"/>
      <c r="B4026" s="6"/>
      <c r="C4026" s="7"/>
      <c r="D4026" s="8"/>
      <c r="E4026" s="9"/>
      <c r="F4026" s="9"/>
      <c r="G4026" s="6"/>
      <c r="H4026" s="14"/>
      <c r="I4026" s="9"/>
      <c r="J4026" s="10"/>
    </row>
    <row r="4027">
      <c r="A4027" s="6"/>
      <c r="B4027" s="6"/>
      <c r="C4027" s="7"/>
      <c r="D4027" s="8"/>
      <c r="E4027" s="9"/>
      <c r="F4027" s="9"/>
      <c r="G4027" s="6"/>
      <c r="H4027" s="14"/>
      <c r="I4027" s="9"/>
      <c r="J4027" s="10"/>
    </row>
    <row r="4028">
      <c r="A4028" s="6"/>
      <c r="B4028" s="6"/>
      <c r="C4028" s="7"/>
      <c r="D4028" s="8"/>
      <c r="E4028" s="9"/>
      <c r="F4028" s="9"/>
      <c r="G4028" s="6"/>
      <c r="H4028" s="14"/>
      <c r="I4028" s="9"/>
      <c r="J4028" s="10"/>
    </row>
    <row r="4029">
      <c r="A4029" s="6"/>
      <c r="B4029" s="6"/>
      <c r="C4029" s="7"/>
      <c r="D4029" s="8"/>
      <c r="E4029" s="9"/>
      <c r="F4029" s="9"/>
      <c r="G4029" s="6"/>
      <c r="H4029" s="14"/>
      <c r="I4029" s="9"/>
      <c r="J4029" s="10"/>
    </row>
    <row r="4030">
      <c r="A4030" s="6"/>
      <c r="B4030" s="6"/>
      <c r="C4030" s="7"/>
      <c r="D4030" s="8"/>
      <c r="E4030" s="9"/>
      <c r="F4030" s="9"/>
      <c r="G4030" s="6"/>
      <c r="H4030" s="14"/>
      <c r="I4030" s="9"/>
      <c r="J4030" s="10"/>
    </row>
    <row r="4031">
      <c r="A4031" s="6"/>
      <c r="B4031" s="6"/>
      <c r="C4031" s="7"/>
      <c r="D4031" s="8"/>
      <c r="E4031" s="9"/>
      <c r="F4031" s="9"/>
      <c r="G4031" s="6"/>
      <c r="H4031" s="14"/>
      <c r="I4031" s="9"/>
      <c r="J4031" s="10"/>
    </row>
    <row r="4032">
      <c r="A4032" s="6"/>
      <c r="B4032" s="6"/>
      <c r="C4032" s="7"/>
      <c r="D4032" s="8"/>
      <c r="E4032" s="9"/>
      <c r="F4032" s="9"/>
      <c r="G4032" s="6"/>
      <c r="H4032" s="14"/>
      <c r="I4032" s="9"/>
      <c r="J4032" s="10"/>
    </row>
    <row r="4033">
      <c r="A4033" s="6"/>
      <c r="B4033" s="6"/>
      <c r="C4033" s="7"/>
      <c r="D4033" s="8"/>
      <c r="E4033" s="9"/>
      <c r="F4033" s="9"/>
      <c r="G4033" s="6"/>
      <c r="H4033" s="14"/>
      <c r="I4033" s="9"/>
      <c r="J4033" s="10"/>
    </row>
    <row r="4034">
      <c r="A4034" s="6"/>
      <c r="B4034" s="6"/>
      <c r="C4034" s="7"/>
      <c r="D4034" s="8"/>
      <c r="E4034" s="9"/>
      <c r="F4034" s="9"/>
      <c r="G4034" s="6"/>
      <c r="H4034" s="14"/>
      <c r="I4034" s="9"/>
      <c r="J4034" s="10"/>
    </row>
    <row r="4035">
      <c r="A4035" s="6"/>
      <c r="B4035" s="6"/>
      <c r="C4035" s="7"/>
      <c r="D4035" s="8"/>
      <c r="E4035" s="9"/>
      <c r="F4035" s="9"/>
      <c r="G4035" s="6"/>
      <c r="H4035" s="14"/>
      <c r="I4035" s="9"/>
      <c r="J4035" s="10"/>
    </row>
    <row r="4036">
      <c r="A4036" s="6"/>
      <c r="B4036" s="6"/>
      <c r="C4036" s="7"/>
      <c r="D4036" s="8"/>
      <c r="E4036" s="9"/>
      <c r="F4036" s="9"/>
      <c r="G4036" s="6"/>
      <c r="H4036" s="14"/>
      <c r="I4036" s="9"/>
      <c r="J4036" s="10"/>
    </row>
    <row r="4037">
      <c r="A4037" s="6"/>
      <c r="B4037" s="6"/>
      <c r="C4037" s="7"/>
      <c r="D4037" s="8"/>
      <c r="E4037" s="9"/>
      <c r="F4037" s="9"/>
      <c r="G4037" s="6"/>
      <c r="H4037" s="14"/>
      <c r="I4037" s="9"/>
      <c r="J4037" s="10"/>
    </row>
    <row r="4038">
      <c r="A4038" s="6"/>
      <c r="B4038" s="6"/>
      <c r="C4038" s="7"/>
      <c r="D4038" s="8"/>
      <c r="E4038" s="9"/>
      <c r="F4038" s="9"/>
      <c r="G4038" s="6"/>
      <c r="H4038" s="14"/>
      <c r="I4038" s="9"/>
      <c r="J4038" s="10"/>
    </row>
    <row r="4039">
      <c r="A4039" s="6"/>
      <c r="B4039" s="6"/>
      <c r="C4039" s="7"/>
      <c r="D4039" s="8"/>
      <c r="E4039" s="9"/>
      <c r="F4039" s="9"/>
      <c r="G4039" s="6"/>
      <c r="H4039" s="14"/>
      <c r="I4039" s="9"/>
      <c r="J4039" s="10"/>
    </row>
    <row r="4040">
      <c r="A4040" s="6"/>
      <c r="B4040" s="6"/>
      <c r="C4040" s="7"/>
      <c r="D4040" s="8"/>
      <c r="E4040" s="9"/>
      <c r="F4040" s="9"/>
      <c r="G4040" s="6"/>
      <c r="H4040" s="14"/>
      <c r="I4040" s="9"/>
      <c r="J4040" s="10"/>
    </row>
    <row r="4041">
      <c r="A4041" s="6"/>
      <c r="B4041" s="6"/>
      <c r="C4041" s="7"/>
      <c r="D4041" s="8"/>
      <c r="E4041" s="9"/>
      <c r="F4041" s="9"/>
      <c r="G4041" s="6"/>
      <c r="H4041" s="14"/>
      <c r="I4041" s="9"/>
      <c r="J4041" s="10"/>
    </row>
    <row r="4042">
      <c r="A4042" s="6"/>
      <c r="B4042" s="6"/>
      <c r="C4042" s="7"/>
      <c r="D4042" s="8"/>
      <c r="E4042" s="9"/>
      <c r="F4042" s="9"/>
      <c r="G4042" s="6"/>
      <c r="H4042" s="14"/>
      <c r="I4042" s="9"/>
      <c r="J4042" s="10"/>
    </row>
    <row r="4043">
      <c r="A4043" s="6"/>
      <c r="B4043" s="6"/>
      <c r="C4043" s="7"/>
      <c r="D4043" s="8"/>
      <c r="E4043" s="9"/>
      <c r="F4043" s="9"/>
      <c r="G4043" s="6"/>
      <c r="H4043" s="14"/>
      <c r="I4043" s="9"/>
      <c r="J4043" s="10"/>
    </row>
    <row r="4044">
      <c r="A4044" s="6"/>
      <c r="B4044" s="6"/>
      <c r="C4044" s="7"/>
      <c r="D4044" s="8"/>
      <c r="E4044" s="9"/>
      <c r="F4044" s="9"/>
      <c r="G4044" s="6"/>
      <c r="H4044" s="14"/>
      <c r="I4044" s="9"/>
      <c r="J4044" s="10"/>
    </row>
    <row r="4045">
      <c r="A4045" s="6"/>
      <c r="B4045" s="6"/>
      <c r="C4045" s="7"/>
      <c r="D4045" s="8"/>
      <c r="E4045" s="9"/>
      <c r="F4045" s="9"/>
      <c r="G4045" s="6"/>
      <c r="H4045" s="14"/>
      <c r="I4045" s="9"/>
      <c r="J4045" s="10"/>
    </row>
    <row r="4046">
      <c r="A4046" s="6"/>
      <c r="B4046" s="6"/>
      <c r="C4046" s="7"/>
      <c r="D4046" s="8"/>
      <c r="E4046" s="9"/>
      <c r="F4046" s="9"/>
      <c r="G4046" s="6"/>
      <c r="H4046" s="14"/>
      <c r="I4046" s="9"/>
      <c r="J4046" s="10"/>
    </row>
    <row r="4047">
      <c r="A4047" s="6"/>
      <c r="B4047" s="6"/>
      <c r="C4047" s="7"/>
      <c r="D4047" s="8"/>
      <c r="E4047" s="9"/>
      <c r="F4047" s="9"/>
      <c r="G4047" s="6"/>
      <c r="H4047" s="14"/>
      <c r="I4047" s="9"/>
      <c r="J4047" s="10"/>
    </row>
    <row r="4048">
      <c r="A4048" s="6"/>
      <c r="B4048" s="6"/>
      <c r="C4048" s="7"/>
      <c r="D4048" s="8"/>
      <c r="E4048" s="9"/>
      <c r="F4048" s="9"/>
      <c r="G4048" s="6"/>
      <c r="H4048" s="14"/>
      <c r="I4048" s="9"/>
      <c r="J4048" s="10"/>
    </row>
    <row r="4049">
      <c r="A4049" s="6"/>
      <c r="B4049" s="6"/>
      <c r="C4049" s="7"/>
      <c r="D4049" s="8"/>
      <c r="E4049" s="9"/>
      <c r="F4049" s="9"/>
      <c r="G4049" s="6"/>
      <c r="H4049" s="14"/>
      <c r="I4049" s="9"/>
      <c r="J4049" s="10"/>
    </row>
    <row r="4050">
      <c r="A4050" s="6"/>
      <c r="B4050" s="6"/>
      <c r="C4050" s="7"/>
      <c r="D4050" s="8"/>
      <c r="E4050" s="9"/>
      <c r="F4050" s="9"/>
      <c r="G4050" s="6"/>
      <c r="H4050" s="14"/>
      <c r="I4050" s="9"/>
      <c r="J4050" s="10"/>
    </row>
    <row r="4051">
      <c r="A4051" s="6"/>
      <c r="B4051" s="6"/>
      <c r="C4051" s="7"/>
      <c r="D4051" s="8"/>
      <c r="E4051" s="9"/>
      <c r="F4051" s="9"/>
      <c r="G4051" s="6"/>
      <c r="H4051" s="14"/>
      <c r="I4051" s="9"/>
      <c r="J4051" s="10"/>
    </row>
    <row r="4052">
      <c r="A4052" s="6"/>
      <c r="B4052" s="6"/>
      <c r="C4052" s="7"/>
      <c r="D4052" s="8"/>
      <c r="E4052" s="9"/>
      <c r="F4052" s="9"/>
      <c r="G4052" s="6"/>
      <c r="H4052" s="14"/>
      <c r="I4052" s="9"/>
      <c r="J4052" s="10"/>
    </row>
    <row r="4053">
      <c r="A4053" s="6"/>
      <c r="B4053" s="6"/>
      <c r="C4053" s="7"/>
      <c r="D4053" s="8"/>
      <c r="E4053" s="9"/>
      <c r="F4053" s="9"/>
      <c r="G4053" s="6"/>
      <c r="H4053" s="14"/>
      <c r="I4053" s="9"/>
      <c r="J4053" s="10"/>
    </row>
    <row r="4054">
      <c r="A4054" s="6"/>
      <c r="B4054" s="6"/>
      <c r="C4054" s="7"/>
      <c r="D4054" s="8"/>
      <c r="E4054" s="9"/>
      <c r="F4054" s="9"/>
      <c r="G4054" s="6"/>
      <c r="H4054" s="14"/>
      <c r="I4054" s="9"/>
      <c r="J4054" s="10"/>
    </row>
    <row r="4055">
      <c r="A4055" s="6"/>
      <c r="B4055" s="6"/>
      <c r="C4055" s="7"/>
      <c r="D4055" s="8"/>
      <c r="E4055" s="9"/>
      <c r="F4055" s="9"/>
      <c r="G4055" s="6"/>
      <c r="H4055" s="14"/>
      <c r="I4055" s="9"/>
      <c r="J4055" s="10"/>
    </row>
    <row r="4056">
      <c r="A4056" s="6"/>
      <c r="B4056" s="6"/>
      <c r="C4056" s="7"/>
      <c r="D4056" s="8"/>
      <c r="E4056" s="9"/>
      <c r="F4056" s="9"/>
      <c r="G4056" s="6"/>
      <c r="H4056" s="14"/>
      <c r="I4056" s="9"/>
      <c r="J4056" s="10"/>
    </row>
    <row r="4057">
      <c r="A4057" s="6"/>
      <c r="B4057" s="6"/>
      <c r="C4057" s="7"/>
      <c r="D4057" s="8"/>
      <c r="E4057" s="9"/>
      <c r="F4057" s="9"/>
      <c r="G4057" s="6"/>
      <c r="H4057" s="14"/>
      <c r="I4057" s="9"/>
      <c r="J4057" s="10"/>
    </row>
    <row r="4058">
      <c r="A4058" s="6"/>
      <c r="B4058" s="6"/>
      <c r="C4058" s="7"/>
      <c r="D4058" s="8"/>
      <c r="E4058" s="9"/>
      <c r="F4058" s="9"/>
      <c r="G4058" s="6"/>
      <c r="H4058" s="14"/>
      <c r="I4058" s="9"/>
      <c r="J4058" s="10"/>
    </row>
    <row r="4059">
      <c r="A4059" s="6"/>
      <c r="B4059" s="6"/>
      <c r="C4059" s="7"/>
      <c r="D4059" s="8"/>
      <c r="E4059" s="9"/>
      <c r="F4059" s="9"/>
      <c r="G4059" s="6"/>
      <c r="H4059" s="14"/>
      <c r="I4059" s="9"/>
      <c r="J4059" s="10"/>
    </row>
    <row r="4060">
      <c r="A4060" s="6"/>
      <c r="B4060" s="6"/>
      <c r="C4060" s="7"/>
      <c r="D4060" s="8"/>
      <c r="E4060" s="9"/>
      <c r="F4060" s="9"/>
      <c r="G4060" s="6"/>
      <c r="H4060" s="14"/>
      <c r="I4060" s="9"/>
      <c r="J4060" s="10"/>
    </row>
    <row r="4061">
      <c r="A4061" s="6"/>
      <c r="B4061" s="6"/>
      <c r="C4061" s="7"/>
      <c r="D4061" s="8"/>
      <c r="E4061" s="9"/>
      <c r="F4061" s="9"/>
      <c r="G4061" s="6"/>
      <c r="H4061" s="14"/>
      <c r="I4061" s="9"/>
      <c r="J4061" s="10"/>
    </row>
    <row r="4062">
      <c r="A4062" s="6"/>
      <c r="B4062" s="6"/>
      <c r="C4062" s="7"/>
      <c r="D4062" s="8"/>
      <c r="E4062" s="9"/>
      <c r="F4062" s="9"/>
      <c r="G4062" s="6"/>
      <c r="H4062" s="14"/>
      <c r="I4062" s="9"/>
      <c r="J4062" s="10"/>
    </row>
    <row r="4063">
      <c r="A4063" s="6"/>
      <c r="B4063" s="6"/>
      <c r="C4063" s="7"/>
      <c r="D4063" s="8"/>
      <c r="E4063" s="9"/>
      <c r="F4063" s="9"/>
      <c r="G4063" s="6"/>
      <c r="H4063" s="14"/>
      <c r="I4063" s="9"/>
      <c r="J4063" s="10"/>
    </row>
    <row r="4064">
      <c r="A4064" s="6"/>
      <c r="B4064" s="6"/>
      <c r="C4064" s="7"/>
      <c r="D4064" s="8"/>
      <c r="E4064" s="9"/>
      <c r="F4064" s="9"/>
      <c r="G4064" s="6"/>
      <c r="H4064" s="14"/>
      <c r="I4064" s="9"/>
      <c r="J4064" s="10"/>
    </row>
    <row r="4065">
      <c r="A4065" s="6"/>
      <c r="B4065" s="6"/>
      <c r="C4065" s="7"/>
      <c r="D4065" s="8"/>
      <c r="E4065" s="9"/>
      <c r="F4065" s="9"/>
      <c r="G4065" s="6"/>
      <c r="H4065" s="14"/>
      <c r="I4065" s="9"/>
      <c r="J4065" s="10"/>
    </row>
    <row r="4066">
      <c r="A4066" s="6"/>
      <c r="B4066" s="6"/>
      <c r="C4066" s="7"/>
      <c r="D4066" s="8"/>
      <c r="E4066" s="9"/>
      <c r="F4066" s="9"/>
      <c r="G4066" s="6"/>
      <c r="H4066" s="14"/>
      <c r="I4066" s="9"/>
      <c r="J4066" s="10"/>
    </row>
    <row r="4067">
      <c r="A4067" s="6"/>
      <c r="B4067" s="6"/>
      <c r="C4067" s="7"/>
      <c r="D4067" s="8"/>
      <c r="E4067" s="9"/>
      <c r="F4067" s="9"/>
      <c r="G4067" s="6"/>
      <c r="H4067" s="14"/>
      <c r="I4067" s="9"/>
      <c r="J4067" s="10"/>
    </row>
    <row r="4068">
      <c r="A4068" s="6"/>
      <c r="B4068" s="6"/>
      <c r="C4068" s="7"/>
      <c r="D4068" s="8"/>
      <c r="E4068" s="9"/>
      <c r="F4068" s="9"/>
      <c r="G4068" s="6"/>
      <c r="H4068" s="14"/>
      <c r="I4068" s="9"/>
      <c r="J4068" s="10"/>
    </row>
    <row r="4069">
      <c r="A4069" s="6"/>
      <c r="B4069" s="6"/>
      <c r="C4069" s="7"/>
      <c r="D4069" s="8"/>
      <c r="E4069" s="9"/>
      <c r="F4069" s="9"/>
      <c r="G4069" s="6"/>
      <c r="H4069" s="14"/>
      <c r="I4069" s="9"/>
      <c r="J4069" s="10"/>
    </row>
    <row r="4070">
      <c r="A4070" s="6"/>
      <c r="B4070" s="6"/>
      <c r="C4070" s="7"/>
      <c r="D4070" s="8"/>
      <c r="E4070" s="9"/>
      <c r="F4070" s="9"/>
      <c r="G4070" s="6"/>
      <c r="H4070" s="14"/>
      <c r="I4070" s="9"/>
      <c r="J4070" s="10"/>
    </row>
    <row r="4071">
      <c r="A4071" s="6"/>
      <c r="B4071" s="6"/>
      <c r="C4071" s="7"/>
      <c r="D4071" s="8"/>
      <c r="E4071" s="9"/>
      <c r="F4071" s="9"/>
      <c r="G4071" s="6"/>
      <c r="H4071" s="14"/>
      <c r="I4071" s="9"/>
      <c r="J4071" s="10"/>
    </row>
    <row r="4072">
      <c r="A4072" s="6"/>
      <c r="B4072" s="6"/>
      <c r="C4072" s="7"/>
      <c r="D4072" s="8"/>
      <c r="E4072" s="9"/>
      <c r="F4072" s="9"/>
      <c r="G4072" s="6"/>
      <c r="H4072" s="14"/>
      <c r="I4072" s="9"/>
      <c r="J4072" s="10"/>
    </row>
    <row r="4073">
      <c r="A4073" s="6"/>
      <c r="B4073" s="6"/>
      <c r="C4073" s="7"/>
      <c r="D4073" s="8"/>
      <c r="E4073" s="9"/>
      <c r="F4073" s="9"/>
      <c r="G4073" s="6"/>
      <c r="H4073" s="14"/>
      <c r="I4073" s="9"/>
      <c r="J4073" s="10"/>
    </row>
    <row r="4074">
      <c r="A4074" s="6"/>
      <c r="B4074" s="6"/>
      <c r="C4074" s="7"/>
      <c r="D4074" s="8"/>
      <c r="E4074" s="9"/>
      <c r="F4074" s="9"/>
      <c r="G4074" s="6"/>
      <c r="H4074" s="14"/>
      <c r="I4074" s="9"/>
      <c r="J4074" s="10"/>
    </row>
    <row r="4075">
      <c r="A4075" s="6"/>
      <c r="B4075" s="6"/>
      <c r="C4075" s="7"/>
      <c r="D4075" s="8"/>
      <c r="E4075" s="9"/>
      <c r="F4075" s="9"/>
      <c r="G4075" s="6"/>
      <c r="H4075" s="14"/>
      <c r="I4075" s="9"/>
      <c r="J4075" s="10"/>
    </row>
    <row r="4076">
      <c r="A4076" s="6"/>
      <c r="B4076" s="6"/>
      <c r="C4076" s="7"/>
      <c r="D4076" s="8"/>
      <c r="E4076" s="9"/>
      <c r="F4076" s="9"/>
      <c r="G4076" s="6"/>
      <c r="H4076" s="14"/>
      <c r="I4076" s="9"/>
      <c r="J4076" s="10"/>
    </row>
    <row r="4077">
      <c r="A4077" s="6"/>
      <c r="B4077" s="6"/>
      <c r="C4077" s="7"/>
      <c r="D4077" s="8"/>
      <c r="E4077" s="9"/>
      <c r="F4077" s="9"/>
      <c r="G4077" s="6"/>
      <c r="H4077" s="14"/>
      <c r="I4077" s="9"/>
      <c r="J4077" s="10"/>
    </row>
    <row r="4078">
      <c r="A4078" s="6"/>
      <c r="B4078" s="6"/>
      <c r="C4078" s="7"/>
      <c r="D4078" s="8"/>
      <c r="E4078" s="9"/>
      <c r="F4078" s="9"/>
      <c r="G4078" s="6"/>
      <c r="H4078" s="14"/>
      <c r="I4078" s="9"/>
      <c r="J4078" s="10"/>
    </row>
    <row r="4079">
      <c r="A4079" s="6"/>
      <c r="B4079" s="6"/>
      <c r="C4079" s="7"/>
      <c r="D4079" s="8"/>
      <c r="E4079" s="9"/>
      <c r="F4079" s="9"/>
      <c r="G4079" s="6"/>
      <c r="H4079" s="14"/>
      <c r="I4079" s="9"/>
      <c r="J4079" s="10"/>
    </row>
    <row r="4080">
      <c r="A4080" s="6"/>
      <c r="B4080" s="6"/>
      <c r="C4080" s="7"/>
      <c r="D4080" s="8"/>
      <c r="E4080" s="9"/>
      <c r="F4080" s="9"/>
      <c r="G4080" s="6"/>
      <c r="H4080" s="14"/>
      <c r="I4080" s="9"/>
      <c r="J4080" s="10"/>
    </row>
    <row r="4081">
      <c r="A4081" s="6"/>
      <c r="B4081" s="6"/>
      <c r="C4081" s="7"/>
      <c r="D4081" s="8"/>
      <c r="E4081" s="9"/>
      <c r="F4081" s="9"/>
      <c r="G4081" s="6"/>
      <c r="H4081" s="14"/>
      <c r="I4081" s="9"/>
      <c r="J4081" s="10"/>
    </row>
    <row r="4082">
      <c r="A4082" s="6"/>
      <c r="B4082" s="6"/>
      <c r="C4082" s="7"/>
      <c r="D4082" s="8"/>
      <c r="E4082" s="9"/>
      <c r="F4082" s="9"/>
      <c r="G4082" s="6"/>
      <c r="H4082" s="14"/>
      <c r="I4082" s="9"/>
      <c r="J4082" s="10"/>
    </row>
    <row r="4083">
      <c r="A4083" s="6"/>
      <c r="B4083" s="6"/>
      <c r="C4083" s="7"/>
      <c r="D4083" s="8"/>
      <c r="E4083" s="9"/>
      <c r="F4083" s="9"/>
      <c r="G4083" s="6"/>
      <c r="H4083" s="14"/>
      <c r="I4083" s="9"/>
      <c r="J4083" s="10"/>
    </row>
    <row r="4084">
      <c r="A4084" s="6"/>
      <c r="B4084" s="6"/>
      <c r="C4084" s="7"/>
      <c r="D4084" s="8"/>
      <c r="E4084" s="9"/>
      <c r="F4084" s="9"/>
      <c r="G4084" s="6"/>
      <c r="H4084" s="14"/>
      <c r="I4084" s="9"/>
      <c r="J4084" s="10"/>
    </row>
    <row r="4085">
      <c r="A4085" s="6"/>
      <c r="B4085" s="6"/>
      <c r="C4085" s="7"/>
      <c r="D4085" s="8"/>
      <c r="E4085" s="9"/>
      <c r="F4085" s="9"/>
      <c r="G4085" s="6"/>
      <c r="H4085" s="14"/>
      <c r="I4085" s="9"/>
      <c r="J4085" s="10"/>
    </row>
    <row r="4086">
      <c r="A4086" s="6"/>
      <c r="B4086" s="6"/>
      <c r="C4086" s="7"/>
      <c r="D4086" s="8"/>
      <c r="E4086" s="9"/>
      <c r="F4086" s="9"/>
      <c r="G4086" s="6"/>
      <c r="H4086" s="14"/>
      <c r="I4086" s="9"/>
      <c r="J4086" s="10"/>
    </row>
    <row r="4087">
      <c r="A4087" s="6"/>
      <c r="B4087" s="6"/>
      <c r="C4087" s="7"/>
      <c r="D4087" s="8"/>
      <c r="E4087" s="9"/>
      <c r="F4087" s="9"/>
      <c r="G4087" s="6"/>
      <c r="H4087" s="14"/>
      <c r="I4087" s="9"/>
      <c r="J4087" s="10"/>
    </row>
    <row r="4088">
      <c r="A4088" s="6"/>
      <c r="B4088" s="6"/>
      <c r="C4088" s="7"/>
      <c r="D4088" s="8"/>
      <c r="E4088" s="9"/>
      <c r="F4088" s="9"/>
      <c r="G4088" s="6"/>
      <c r="H4088" s="14"/>
      <c r="I4088" s="9"/>
      <c r="J4088" s="10"/>
    </row>
    <row r="4089">
      <c r="A4089" s="6"/>
      <c r="B4089" s="6"/>
      <c r="C4089" s="7"/>
      <c r="D4089" s="8"/>
      <c r="E4089" s="9"/>
      <c r="F4089" s="9"/>
      <c r="G4089" s="6"/>
      <c r="H4089" s="14"/>
      <c r="I4089" s="9"/>
      <c r="J4089" s="10"/>
    </row>
    <row r="4090">
      <c r="A4090" s="6"/>
      <c r="B4090" s="6"/>
      <c r="C4090" s="7"/>
      <c r="D4090" s="8"/>
      <c r="E4090" s="9"/>
      <c r="F4090" s="9"/>
      <c r="G4090" s="6"/>
      <c r="H4090" s="14"/>
      <c r="I4090" s="9"/>
      <c r="J4090" s="10"/>
    </row>
    <row r="4091">
      <c r="A4091" s="6"/>
      <c r="B4091" s="6"/>
      <c r="C4091" s="7"/>
      <c r="D4091" s="8"/>
      <c r="E4091" s="9"/>
      <c r="F4091" s="9"/>
      <c r="G4091" s="6"/>
      <c r="H4091" s="14"/>
      <c r="I4091" s="9"/>
      <c r="J4091" s="10"/>
    </row>
    <row r="4092">
      <c r="A4092" s="6"/>
      <c r="B4092" s="6"/>
      <c r="C4092" s="7"/>
      <c r="D4092" s="8"/>
      <c r="E4092" s="9"/>
      <c r="F4092" s="9"/>
      <c r="G4092" s="6"/>
      <c r="H4092" s="14"/>
      <c r="I4092" s="9"/>
      <c r="J4092" s="10"/>
    </row>
    <row r="4093">
      <c r="A4093" s="6"/>
      <c r="B4093" s="6"/>
      <c r="C4093" s="7"/>
      <c r="D4093" s="8"/>
      <c r="E4093" s="9"/>
      <c r="F4093" s="9"/>
      <c r="G4093" s="6"/>
      <c r="H4093" s="14"/>
      <c r="I4093" s="9"/>
      <c r="J4093" s="10"/>
    </row>
    <row r="4094">
      <c r="A4094" s="6"/>
      <c r="B4094" s="6"/>
      <c r="C4094" s="7"/>
      <c r="D4094" s="8"/>
      <c r="E4094" s="9"/>
      <c r="F4094" s="9"/>
      <c r="G4094" s="6"/>
      <c r="H4094" s="14"/>
      <c r="I4094" s="9"/>
      <c r="J4094" s="10"/>
    </row>
    <row r="4095">
      <c r="A4095" s="6"/>
      <c r="B4095" s="6"/>
      <c r="C4095" s="7"/>
      <c r="D4095" s="8"/>
      <c r="E4095" s="9"/>
      <c r="F4095" s="9"/>
      <c r="G4095" s="6"/>
      <c r="H4095" s="14"/>
      <c r="I4095" s="9"/>
      <c r="J4095" s="10"/>
    </row>
    <row r="4096">
      <c r="A4096" s="6"/>
      <c r="B4096" s="6"/>
      <c r="C4096" s="7"/>
      <c r="D4096" s="8"/>
      <c r="E4096" s="9"/>
      <c r="F4096" s="9"/>
      <c r="G4096" s="6"/>
      <c r="H4096" s="14"/>
      <c r="I4096" s="9"/>
      <c r="J4096" s="10"/>
    </row>
    <row r="4097">
      <c r="A4097" s="6"/>
      <c r="B4097" s="6"/>
      <c r="C4097" s="7"/>
      <c r="D4097" s="8"/>
      <c r="E4097" s="9"/>
      <c r="F4097" s="9"/>
      <c r="G4097" s="6"/>
      <c r="H4097" s="14"/>
      <c r="I4097" s="9"/>
      <c r="J4097" s="10"/>
    </row>
    <row r="4098">
      <c r="A4098" s="6"/>
      <c r="B4098" s="6"/>
      <c r="C4098" s="7"/>
      <c r="D4098" s="8"/>
      <c r="E4098" s="9"/>
      <c r="F4098" s="9"/>
      <c r="G4098" s="6"/>
      <c r="H4098" s="14"/>
      <c r="I4098" s="9"/>
      <c r="J4098" s="10"/>
    </row>
    <row r="4099">
      <c r="A4099" s="6"/>
      <c r="B4099" s="6"/>
      <c r="C4099" s="7"/>
      <c r="D4099" s="8"/>
      <c r="E4099" s="9"/>
      <c r="F4099" s="9"/>
      <c r="G4099" s="6"/>
      <c r="H4099" s="14"/>
      <c r="I4099" s="9"/>
      <c r="J4099" s="10"/>
    </row>
    <row r="4100">
      <c r="A4100" s="6"/>
      <c r="B4100" s="6"/>
      <c r="C4100" s="7"/>
      <c r="D4100" s="8"/>
      <c r="E4100" s="9"/>
      <c r="F4100" s="9"/>
      <c r="G4100" s="6"/>
      <c r="H4100" s="14"/>
      <c r="I4100" s="9"/>
      <c r="J4100" s="10"/>
    </row>
    <row r="4101">
      <c r="A4101" s="6"/>
      <c r="B4101" s="6"/>
      <c r="C4101" s="7"/>
      <c r="D4101" s="8"/>
      <c r="E4101" s="9"/>
      <c r="F4101" s="9"/>
      <c r="G4101" s="6"/>
      <c r="H4101" s="14"/>
      <c r="I4101" s="9"/>
      <c r="J4101" s="10"/>
    </row>
    <row r="4102">
      <c r="A4102" s="6"/>
      <c r="B4102" s="6"/>
      <c r="C4102" s="7"/>
      <c r="D4102" s="8"/>
      <c r="E4102" s="9"/>
      <c r="F4102" s="9"/>
      <c r="G4102" s="6"/>
      <c r="H4102" s="14"/>
      <c r="I4102" s="9"/>
      <c r="J4102" s="10"/>
    </row>
    <row r="4103">
      <c r="A4103" s="6"/>
      <c r="B4103" s="6"/>
      <c r="C4103" s="7"/>
      <c r="D4103" s="8"/>
      <c r="E4103" s="9"/>
      <c r="F4103" s="9"/>
      <c r="G4103" s="6"/>
      <c r="H4103" s="14"/>
      <c r="I4103" s="9"/>
      <c r="J4103" s="10"/>
    </row>
    <row r="4104">
      <c r="A4104" s="6"/>
      <c r="B4104" s="6"/>
      <c r="C4104" s="7"/>
      <c r="D4104" s="8"/>
      <c r="E4104" s="9"/>
      <c r="F4104" s="9"/>
      <c r="G4104" s="6"/>
      <c r="H4104" s="14"/>
      <c r="I4104" s="9"/>
      <c r="J4104" s="10"/>
    </row>
    <row r="4105">
      <c r="A4105" s="6"/>
      <c r="B4105" s="6"/>
      <c r="C4105" s="7"/>
      <c r="D4105" s="8"/>
      <c r="E4105" s="9"/>
      <c r="F4105" s="9"/>
      <c r="G4105" s="6"/>
      <c r="H4105" s="14"/>
      <c r="I4105" s="9"/>
      <c r="J4105" s="10"/>
    </row>
    <row r="4106">
      <c r="A4106" s="6"/>
      <c r="B4106" s="6"/>
      <c r="C4106" s="7"/>
      <c r="D4106" s="8"/>
      <c r="E4106" s="9"/>
      <c r="F4106" s="9"/>
      <c r="G4106" s="6"/>
      <c r="H4106" s="14"/>
      <c r="I4106" s="9"/>
      <c r="J4106" s="10"/>
    </row>
    <row r="4107">
      <c r="A4107" s="6"/>
      <c r="B4107" s="6"/>
      <c r="C4107" s="7"/>
      <c r="D4107" s="8"/>
      <c r="E4107" s="9"/>
      <c r="F4107" s="9"/>
      <c r="G4107" s="6"/>
      <c r="H4107" s="14"/>
      <c r="I4107" s="9"/>
      <c r="J4107" s="10"/>
    </row>
    <row r="4108">
      <c r="A4108" s="6"/>
      <c r="B4108" s="6"/>
      <c r="C4108" s="7"/>
      <c r="D4108" s="8"/>
      <c r="E4108" s="9"/>
      <c r="F4108" s="9"/>
      <c r="G4108" s="6"/>
      <c r="H4108" s="14"/>
      <c r="I4108" s="9"/>
      <c r="J4108" s="10"/>
    </row>
    <row r="4109">
      <c r="A4109" s="6"/>
      <c r="B4109" s="6"/>
      <c r="C4109" s="7"/>
      <c r="D4109" s="8"/>
      <c r="E4109" s="9"/>
      <c r="F4109" s="9"/>
      <c r="G4109" s="6"/>
      <c r="H4109" s="14"/>
      <c r="I4109" s="9"/>
      <c r="J4109" s="10"/>
    </row>
    <row r="4110">
      <c r="A4110" s="6"/>
      <c r="B4110" s="6"/>
      <c r="C4110" s="7"/>
      <c r="D4110" s="8"/>
      <c r="E4110" s="9"/>
      <c r="F4110" s="9"/>
      <c r="G4110" s="6"/>
      <c r="H4110" s="14"/>
      <c r="I4110" s="9"/>
      <c r="J4110" s="10"/>
    </row>
    <row r="4111">
      <c r="A4111" s="6"/>
      <c r="B4111" s="6"/>
      <c r="C4111" s="7"/>
      <c r="D4111" s="8"/>
      <c r="E4111" s="9"/>
      <c r="F4111" s="9"/>
      <c r="G4111" s="6"/>
      <c r="H4111" s="14"/>
      <c r="I4111" s="9"/>
      <c r="J4111" s="10"/>
    </row>
    <row r="4112">
      <c r="A4112" s="6"/>
      <c r="B4112" s="6"/>
      <c r="C4112" s="7"/>
      <c r="D4112" s="8"/>
      <c r="E4112" s="9"/>
      <c r="F4112" s="9"/>
      <c r="G4112" s="6"/>
      <c r="H4112" s="14"/>
      <c r="I4112" s="9"/>
      <c r="J4112" s="10"/>
    </row>
    <row r="4113">
      <c r="A4113" s="6"/>
      <c r="B4113" s="6"/>
      <c r="C4113" s="7"/>
      <c r="D4113" s="8"/>
      <c r="E4113" s="9"/>
      <c r="F4113" s="9"/>
      <c r="G4113" s="6"/>
      <c r="H4113" s="14"/>
      <c r="I4113" s="9"/>
      <c r="J4113" s="10"/>
    </row>
    <row r="4114">
      <c r="A4114" s="6"/>
      <c r="B4114" s="6"/>
      <c r="C4114" s="7"/>
      <c r="D4114" s="8"/>
      <c r="E4114" s="9"/>
      <c r="F4114" s="9"/>
      <c r="G4114" s="6"/>
      <c r="H4114" s="14"/>
      <c r="I4114" s="9"/>
      <c r="J4114" s="10"/>
    </row>
    <row r="4115">
      <c r="A4115" s="6"/>
      <c r="B4115" s="6"/>
      <c r="C4115" s="7"/>
      <c r="D4115" s="8"/>
      <c r="E4115" s="9"/>
      <c r="F4115" s="9"/>
      <c r="G4115" s="6"/>
      <c r="H4115" s="14"/>
      <c r="I4115" s="9"/>
      <c r="J4115" s="10"/>
    </row>
    <row r="4116">
      <c r="A4116" s="6"/>
      <c r="B4116" s="6"/>
      <c r="C4116" s="7"/>
      <c r="D4116" s="8"/>
      <c r="E4116" s="9"/>
      <c r="F4116" s="9"/>
      <c r="G4116" s="6"/>
      <c r="H4116" s="14"/>
      <c r="I4116" s="9"/>
      <c r="J4116" s="10"/>
    </row>
    <row r="4117">
      <c r="A4117" s="6"/>
      <c r="B4117" s="6"/>
      <c r="C4117" s="7"/>
      <c r="D4117" s="8"/>
      <c r="E4117" s="9"/>
      <c r="F4117" s="9"/>
      <c r="G4117" s="6"/>
      <c r="H4117" s="14"/>
      <c r="I4117" s="9"/>
      <c r="J4117" s="10"/>
    </row>
    <row r="4118">
      <c r="A4118" s="6"/>
      <c r="B4118" s="6"/>
      <c r="C4118" s="7"/>
      <c r="D4118" s="8"/>
      <c r="E4118" s="9"/>
      <c r="F4118" s="9"/>
      <c r="G4118" s="6"/>
      <c r="H4118" s="14"/>
      <c r="I4118" s="9"/>
      <c r="J4118" s="10"/>
    </row>
    <row r="4119">
      <c r="A4119" s="6"/>
      <c r="B4119" s="6"/>
      <c r="C4119" s="7"/>
      <c r="D4119" s="8"/>
      <c r="E4119" s="9"/>
      <c r="F4119" s="9"/>
      <c r="G4119" s="6"/>
      <c r="H4119" s="14"/>
      <c r="I4119" s="9"/>
      <c r="J4119" s="10"/>
    </row>
    <row r="4120">
      <c r="A4120" s="6"/>
      <c r="B4120" s="6"/>
      <c r="C4120" s="7"/>
      <c r="D4120" s="8"/>
      <c r="E4120" s="9"/>
      <c r="F4120" s="9"/>
      <c r="G4120" s="6"/>
      <c r="H4120" s="14"/>
      <c r="I4120" s="9"/>
      <c r="J4120" s="10"/>
    </row>
    <row r="4121">
      <c r="A4121" s="6"/>
      <c r="B4121" s="6"/>
      <c r="C4121" s="7"/>
      <c r="D4121" s="8"/>
      <c r="E4121" s="9"/>
      <c r="F4121" s="9"/>
      <c r="G4121" s="6"/>
      <c r="H4121" s="14"/>
      <c r="I4121" s="9"/>
      <c r="J4121" s="10"/>
    </row>
    <row r="4122">
      <c r="A4122" s="6"/>
      <c r="B4122" s="6"/>
      <c r="C4122" s="7"/>
      <c r="D4122" s="8"/>
      <c r="E4122" s="9"/>
      <c r="F4122" s="9"/>
      <c r="G4122" s="6"/>
      <c r="H4122" s="14"/>
      <c r="I4122" s="9"/>
      <c r="J4122" s="10"/>
    </row>
    <row r="4123">
      <c r="A4123" s="6"/>
      <c r="B4123" s="6"/>
      <c r="C4123" s="7"/>
      <c r="D4123" s="8"/>
      <c r="E4123" s="9"/>
      <c r="F4123" s="9"/>
      <c r="G4123" s="6"/>
      <c r="H4123" s="14"/>
      <c r="I4123" s="9"/>
      <c r="J4123" s="10"/>
    </row>
    <row r="4124">
      <c r="A4124" s="6"/>
      <c r="B4124" s="6"/>
      <c r="C4124" s="7"/>
      <c r="D4124" s="8"/>
      <c r="E4124" s="9"/>
      <c r="F4124" s="9"/>
      <c r="G4124" s="6"/>
      <c r="H4124" s="14"/>
      <c r="I4124" s="9"/>
      <c r="J4124" s="10"/>
    </row>
    <row r="4125">
      <c r="A4125" s="6"/>
      <c r="B4125" s="6"/>
      <c r="C4125" s="7"/>
      <c r="D4125" s="8"/>
      <c r="E4125" s="9"/>
      <c r="F4125" s="9"/>
      <c r="G4125" s="6"/>
      <c r="H4125" s="14"/>
      <c r="I4125" s="9"/>
      <c r="J4125" s="10"/>
    </row>
    <row r="4126">
      <c r="A4126" s="6"/>
      <c r="B4126" s="6"/>
      <c r="C4126" s="7"/>
      <c r="D4126" s="8"/>
      <c r="E4126" s="9"/>
      <c r="F4126" s="9"/>
      <c r="G4126" s="6"/>
      <c r="H4126" s="14"/>
      <c r="I4126" s="9"/>
      <c r="J4126" s="10"/>
    </row>
    <row r="4127">
      <c r="A4127" s="6"/>
      <c r="B4127" s="6"/>
      <c r="C4127" s="7"/>
      <c r="D4127" s="8"/>
      <c r="E4127" s="9"/>
      <c r="F4127" s="9"/>
      <c r="G4127" s="6"/>
      <c r="H4127" s="14"/>
      <c r="I4127" s="9"/>
      <c r="J4127" s="10"/>
    </row>
    <row r="4128">
      <c r="A4128" s="6"/>
      <c r="B4128" s="6"/>
      <c r="C4128" s="7"/>
      <c r="D4128" s="8"/>
      <c r="E4128" s="9"/>
      <c r="F4128" s="9"/>
      <c r="G4128" s="6"/>
      <c r="H4128" s="14"/>
      <c r="I4128" s="9"/>
      <c r="J4128" s="10"/>
    </row>
    <row r="4129">
      <c r="A4129" s="6"/>
      <c r="B4129" s="6"/>
      <c r="C4129" s="7"/>
      <c r="D4129" s="8"/>
      <c r="E4129" s="9"/>
      <c r="F4129" s="9"/>
      <c r="G4129" s="6"/>
      <c r="H4129" s="14"/>
      <c r="I4129" s="9"/>
      <c r="J4129" s="10"/>
    </row>
    <row r="4130">
      <c r="A4130" s="6"/>
      <c r="B4130" s="6"/>
      <c r="C4130" s="7"/>
      <c r="D4130" s="8"/>
      <c r="E4130" s="9"/>
      <c r="F4130" s="9"/>
      <c r="G4130" s="6"/>
      <c r="H4130" s="14"/>
      <c r="I4130" s="9"/>
      <c r="J4130" s="10"/>
    </row>
    <row r="4131">
      <c r="A4131" s="6"/>
      <c r="B4131" s="6"/>
      <c r="C4131" s="7"/>
      <c r="D4131" s="8"/>
      <c r="E4131" s="9"/>
      <c r="F4131" s="9"/>
      <c r="G4131" s="6"/>
      <c r="H4131" s="14"/>
      <c r="I4131" s="9"/>
      <c r="J4131" s="10"/>
    </row>
    <row r="4132">
      <c r="A4132" s="6"/>
      <c r="B4132" s="6"/>
      <c r="C4132" s="7"/>
      <c r="D4132" s="8"/>
      <c r="E4132" s="9"/>
      <c r="F4132" s="9"/>
      <c r="G4132" s="6"/>
      <c r="H4132" s="14"/>
      <c r="I4132" s="9"/>
      <c r="J4132" s="10"/>
    </row>
    <row r="4133">
      <c r="A4133" s="6"/>
      <c r="B4133" s="6"/>
      <c r="C4133" s="7"/>
      <c r="D4133" s="8"/>
      <c r="E4133" s="9"/>
      <c r="F4133" s="9"/>
      <c r="G4133" s="6"/>
      <c r="H4133" s="14"/>
      <c r="I4133" s="9"/>
      <c r="J4133" s="10"/>
    </row>
    <row r="4134">
      <c r="A4134" s="6"/>
      <c r="B4134" s="6"/>
      <c r="C4134" s="7"/>
      <c r="D4134" s="8"/>
      <c r="E4134" s="9"/>
      <c r="F4134" s="9"/>
      <c r="G4134" s="6"/>
      <c r="H4134" s="14"/>
      <c r="I4134" s="9"/>
      <c r="J4134" s="10"/>
    </row>
    <row r="4135">
      <c r="A4135" s="6"/>
      <c r="B4135" s="6"/>
      <c r="C4135" s="7"/>
      <c r="D4135" s="8"/>
      <c r="E4135" s="9"/>
      <c r="F4135" s="9"/>
      <c r="G4135" s="6"/>
      <c r="H4135" s="14"/>
      <c r="I4135" s="9"/>
      <c r="J4135" s="10"/>
    </row>
    <row r="4136">
      <c r="A4136" s="6"/>
      <c r="B4136" s="6"/>
      <c r="C4136" s="7"/>
      <c r="D4136" s="8"/>
      <c r="E4136" s="9"/>
      <c r="F4136" s="9"/>
      <c r="G4136" s="6"/>
      <c r="H4136" s="14"/>
      <c r="I4136" s="9"/>
      <c r="J4136" s="10"/>
    </row>
    <row r="4137">
      <c r="A4137" s="6"/>
      <c r="B4137" s="6"/>
      <c r="C4137" s="7"/>
      <c r="D4137" s="8"/>
      <c r="E4137" s="9"/>
      <c r="F4137" s="9"/>
      <c r="G4137" s="6"/>
      <c r="H4137" s="14"/>
      <c r="I4137" s="9"/>
      <c r="J4137" s="10"/>
    </row>
    <row r="4138">
      <c r="A4138" s="6"/>
      <c r="B4138" s="6"/>
      <c r="C4138" s="7"/>
      <c r="D4138" s="8"/>
      <c r="E4138" s="9"/>
      <c r="F4138" s="9"/>
      <c r="G4138" s="6"/>
      <c r="H4138" s="14"/>
      <c r="I4138" s="9"/>
      <c r="J4138" s="10"/>
    </row>
    <row r="4139">
      <c r="A4139" s="6"/>
      <c r="B4139" s="6"/>
      <c r="C4139" s="7"/>
      <c r="D4139" s="8"/>
      <c r="E4139" s="9"/>
      <c r="F4139" s="9"/>
      <c r="G4139" s="6"/>
      <c r="H4139" s="14"/>
      <c r="I4139" s="9"/>
      <c r="J4139" s="10"/>
    </row>
    <row r="4140">
      <c r="A4140" s="6"/>
      <c r="B4140" s="6"/>
      <c r="C4140" s="7"/>
      <c r="D4140" s="8"/>
      <c r="E4140" s="9"/>
      <c r="F4140" s="9"/>
      <c r="G4140" s="6"/>
      <c r="H4140" s="14"/>
      <c r="I4140" s="9"/>
      <c r="J4140" s="10"/>
    </row>
    <row r="4141">
      <c r="A4141" s="6"/>
      <c r="B4141" s="6"/>
      <c r="C4141" s="7"/>
      <c r="D4141" s="8"/>
      <c r="E4141" s="9"/>
      <c r="F4141" s="9"/>
      <c r="G4141" s="6"/>
      <c r="H4141" s="14"/>
      <c r="I4141" s="9"/>
      <c r="J4141" s="10"/>
    </row>
    <row r="4142">
      <c r="A4142" s="6"/>
      <c r="B4142" s="6"/>
      <c r="C4142" s="7"/>
      <c r="D4142" s="8"/>
      <c r="E4142" s="9"/>
      <c r="F4142" s="9"/>
      <c r="G4142" s="6"/>
      <c r="H4142" s="14"/>
      <c r="I4142" s="9"/>
      <c r="J4142" s="10"/>
    </row>
    <row r="4143">
      <c r="A4143" s="6"/>
      <c r="B4143" s="6"/>
      <c r="C4143" s="7"/>
      <c r="D4143" s="8"/>
      <c r="E4143" s="9"/>
      <c r="F4143" s="9"/>
      <c r="G4143" s="6"/>
      <c r="H4143" s="14"/>
      <c r="I4143" s="9"/>
      <c r="J4143" s="10"/>
    </row>
    <row r="4144">
      <c r="A4144" s="6"/>
      <c r="B4144" s="6"/>
      <c r="C4144" s="7"/>
      <c r="D4144" s="8"/>
      <c r="E4144" s="9"/>
      <c r="F4144" s="9"/>
      <c r="G4144" s="6"/>
      <c r="H4144" s="14"/>
      <c r="I4144" s="9"/>
      <c r="J4144" s="10"/>
    </row>
    <row r="4145">
      <c r="A4145" s="6"/>
      <c r="B4145" s="6"/>
      <c r="C4145" s="7"/>
      <c r="D4145" s="8"/>
      <c r="E4145" s="9"/>
      <c r="F4145" s="9"/>
      <c r="G4145" s="6"/>
      <c r="H4145" s="14"/>
      <c r="I4145" s="9"/>
      <c r="J4145" s="10"/>
    </row>
    <row r="4146">
      <c r="A4146" s="6"/>
      <c r="B4146" s="6"/>
      <c r="C4146" s="7"/>
      <c r="D4146" s="8"/>
      <c r="E4146" s="9"/>
      <c r="F4146" s="9"/>
      <c r="G4146" s="6"/>
      <c r="H4146" s="14"/>
      <c r="I4146" s="9"/>
      <c r="J4146" s="10"/>
    </row>
    <row r="4147">
      <c r="A4147" s="6"/>
      <c r="B4147" s="6"/>
      <c r="C4147" s="7"/>
      <c r="D4147" s="8"/>
      <c r="E4147" s="9"/>
      <c r="F4147" s="9"/>
      <c r="G4147" s="6"/>
      <c r="H4147" s="14"/>
      <c r="I4147" s="9"/>
      <c r="J4147" s="10"/>
    </row>
    <row r="4148">
      <c r="A4148" s="6"/>
      <c r="B4148" s="6"/>
      <c r="C4148" s="7"/>
      <c r="D4148" s="8"/>
      <c r="E4148" s="9"/>
      <c r="F4148" s="9"/>
      <c r="G4148" s="6"/>
      <c r="H4148" s="14"/>
      <c r="I4148" s="9"/>
      <c r="J4148" s="10"/>
    </row>
    <row r="4149">
      <c r="A4149" s="6"/>
      <c r="B4149" s="6"/>
      <c r="C4149" s="7"/>
      <c r="D4149" s="8"/>
      <c r="E4149" s="9"/>
      <c r="F4149" s="9"/>
      <c r="G4149" s="6"/>
      <c r="H4149" s="14"/>
      <c r="I4149" s="9"/>
      <c r="J4149" s="10"/>
    </row>
    <row r="4150">
      <c r="A4150" s="6"/>
      <c r="B4150" s="6"/>
      <c r="C4150" s="7"/>
      <c r="D4150" s="8"/>
      <c r="E4150" s="9"/>
      <c r="F4150" s="9"/>
      <c r="G4150" s="6"/>
      <c r="H4150" s="14"/>
      <c r="I4150" s="9"/>
      <c r="J4150" s="10"/>
    </row>
    <row r="4151">
      <c r="A4151" s="6"/>
      <c r="B4151" s="6"/>
      <c r="C4151" s="7"/>
      <c r="D4151" s="8"/>
      <c r="E4151" s="9"/>
      <c r="F4151" s="9"/>
      <c r="G4151" s="6"/>
      <c r="H4151" s="14"/>
      <c r="I4151" s="9"/>
      <c r="J4151" s="10"/>
    </row>
    <row r="4152">
      <c r="A4152" s="6"/>
      <c r="B4152" s="6"/>
      <c r="C4152" s="7"/>
      <c r="D4152" s="8"/>
      <c r="E4152" s="9"/>
      <c r="F4152" s="9"/>
      <c r="G4152" s="6"/>
      <c r="H4152" s="14"/>
      <c r="I4152" s="9"/>
      <c r="J4152" s="10"/>
    </row>
    <row r="4153">
      <c r="A4153" s="6"/>
      <c r="B4153" s="6"/>
      <c r="C4153" s="7"/>
      <c r="D4153" s="8"/>
      <c r="E4153" s="9"/>
      <c r="F4153" s="9"/>
      <c r="G4153" s="6"/>
      <c r="H4153" s="14"/>
      <c r="I4153" s="9"/>
      <c r="J4153" s="10"/>
    </row>
    <row r="4154">
      <c r="A4154" s="6"/>
      <c r="B4154" s="6"/>
      <c r="C4154" s="7"/>
      <c r="D4154" s="8"/>
      <c r="E4154" s="9"/>
      <c r="F4154" s="9"/>
      <c r="G4154" s="6"/>
      <c r="H4154" s="14"/>
      <c r="I4154" s="9"/>
      <c r="J4154" s="10"/>
    </row>
    <row r="4155">
      <c r="A4155" s="6"/>
      <c r="B4155" s="6"/>
      <c r="C4155" s="7"/>
      <c r="D4155" s="8"/>
      <c r="E4155" s="9"/>
      <c r="F4155" s="9"/>
      <c r="G4155" s="6"/>
      <c r="H4155" s="14"/>
      <c r="I4155" s="9"/>
      <c r="J4155" s="10"/>
    </row>
    <row r="4156">
      <c r="A4156" s="6"/>
      <c r="B4156" s="6"/>
      <c r="C4156" s="7"/>
      <c r="D4156" s="8"/>
      <c r="E4156" s="9"/>
      <c r="F4156" s="9"/>
      <c r="G4156" s="6"/>
      <c r="H4156" s="14"/>
      <c r="I4156" s="9"/>
      <c r="J4156" s="10"/>
    </row>
    <row r="4157">
      <c r="A4157" s="6"/>
      <c r="B4157" s="6"/>
      <c r="C4157" s="7"/>
      <c r="D4157" s="8"/>
      <c r="E4157" s="9"/>
      <c r="F4157" s="9"/>
      <c r="G4157" s="6"/>
      <c r="H4157" s="14"/>
      <c r="I4157" s="9"/>
      <c r="J4157" s="10"/>
    </row>
    <row r="4158">
      <c r="A4158" s="6"/>
      <c r="B4158" s="6"/>
      <c r="C4158" s="7"/>
      <c r="D4158" s="8"/>
      <c r="E4158" s="9"/>
      <c r="F4158" s="9"/>
      <c r="G4158" s="6"/>
      <c r="H4158" s="14"/>
      <c r="I4158" s="9"/>
      <c r="J4158" s="10"/>
    </row>
    <row r="4159">
      <c r="A4159" s="6"/>
      <c r="B4159" s="6"/>
      <c r="C4159" s="7"/>
      <c r="D4159" s="8"/>
      <c r="E4159" s="9"/>
      <c r="F4159" s="9"/>
      <c r="G4159" s="6"/>
      <c r="H4159" s="14"/>
      <c r="I4159" s="9"/>
      <c r="J4159" s="10"/>
    </row>
    <row r="4160">
      <c r="A4160" s="6"/>
      <c r="B4160" s="6"/>
      <c r="C4160" s="7"/>
      <c r="D4160" s="8"/>
      <c r="E4160" s="9"/>
      <c r="F4160" s="9"/>
      <c r="G4160" s="6"/>
      <c r="H4160" s="14"/>
      <c r="I4160" s="9"/>
      <c r="J4160" s="10"/>
    </row>
    <row r="4161">
      <c r="A4161" s="6"/>
      <c r="B4161" s="6"/>
      <c r="C4161" s="7"/>
      <c r="D4161" s="8"/>
      <c r="E4161" s="9"/>
      <c r="F4161" s="9"/>
      <c r="G4161" s="6"/>
      <c r="H4161" s="14"/>
      <c r="I4161" s="9"/>
      <c r="J4161" s="10"/>
    </row>
    <row r="4162">
      <c r="A4162" s="6"/>
      <c r="B4162" s="6"/>
      <c r="C4162" s="7"/>
      <c r="D4162" s="8"/>
      <c r="E4162" s="9"/>
      <c r="F4162" s="9"/>
      <c r="G4162" s="6"/>
      <c r="H4162" s="14"/>
      <c r="I4162" s="9"/>
      <c r="J4162" s="10"/>
    </row>
    <row r="4163">
      <c r="A4163" s="6"/>
      <c r="B4163" s="6"/>
      <c r="C4163" s="7"/>
      <c r="D4163" s="8"/>
      <c r="E4163" s="9"/>
      <c r="F4163" s="9"/>
      <c r="G4163" s="6"/>
      <c r="H4163" s="14"/>
      <c r="I4163" s="9"/>
      <c r="J4163" s="10"/>
    </row>
    <row r="4164">
      <c r="A4164" s="6"/>
      <c r="B4164" s="6"/>
      <c r="C4164" s="7"/>
      <c r="D4164" s="8"/>
      <c r="E4164" s="9"/>
      <c r="F4164" s="9"/>
      <c r="G4164" s="6"/>
      <c r="H4164" s="14"/>
      <c r="I4164" s="9"/>
      <c r="J4164" s="10"/>
    </row>
    <row r="4165">
      <c r="A4165" s="6"/>
      <c r="B4165" s="6"/>
      <c r="C4165" s="7"/>
      <c r="D4165" s="8"/>
      <c r="E4165" s="9"/>
      <c r="F4165" s="9"/>
      <c r="G4165" s="6"/>
      <c r="H4165" s="14"/>
      <c r="I4165" s="9"/>
      <c r="J4165" s="10"/>
    </row>
    <row r="4166">
      <c r="A4166" s="6"/>
      <c r="B4166" s="6"/>
      <c r="C4166" s="7"/>
      <c r="D4166" s="8"/>
      <c r="E4166" s="9"/>
      <c r="F4166" s="9"/>
      <c r="G4166" s="6"/>
      <c r="H4166" s="14"/>
      <c r="I4166" s="9"/>
      <c r="J4166" s="10"/>
    </row>
    <row r="4167">
      <c r="A4167" s="6"/>
      <c r="B4167" s="6"/>
      <c r="C4167" s="7"/>
      <c r="D4167" s="8"/>
      <c r="E4167" s="9"/>
      <c r="F4167" s="9"/>
      <c r="G4167" s="6"/>
      <c r="H4167" s="14"/>
      <c r="I4167" s="9"/>
      <c r="J4167" s="10"/>
    </row>
    <row r="4168">
      <c r="A4168" s="6"/>
      <c r="B4168" s="6"/>
      <c r="C4168" s="7"/>
      <c r="D4168" s="8"/>
      <c r="E4168" s="9"/>
      <c r="F4168" s="9"/>
      <c r="G4168" s="6"/>
      <c r="H4168" s="14"/>
      <c r="I4168" s="9"/>
      <c r="J4168" s="10"/>
    </row>
    <row r="4169">
      <c r="A4169" s="6"/>
      <c r="B4169" s="6"/>
      <c r="C4169" s="7"/>
      <c r="D4169" s="8"/>
      <c r="E4169" s="9"/>
      <c r="F4169" s="9"/>
      <c r="G4169" s="6"/>
      <c r="H4169" s="14"/>
      <c r="I4169" s="9"/>
      <c r="J4169" s="10"/>
    </row>
    <row r="4170">
      <c r="A4170" s="6"/>
      <c r="B4170" s="6"/>
      <c r="C4170" s="7"/>
      <c r="D4170" s="8"/>
      <c r="E4170" s="9"/>
      <c r="F4170" s="9"/>
      <c r="G4170" s="6"/>
      <c r="H4170" s="14"/>
      <c r="I4170" s="9"/>
      <c r="J4170" s="10"/>
    </row>
    <row r="4171">
      <c r="A4171" s="6"/>
      <c r="B4171" s="6"/>
      <c r="C4171" s="7"/>
      <c r="D4171" s="8"/>
      <c r="E4171" s="9"/>
      <c r="F4171" s="9"/>
      <c r="G4171" s="6"/>
      <c r="H4171" s="14"/>
      <c r="I4171" s="9"/>
      <c r="J4171" s="10"/>
    </row>
    <row r="4172">
      <c r="A4172" s="6"/>
      <c r="B4172" s="6"/>
      <c r="C4172" s="7"/>
      <c r="D4172" s="8"/>
      <c r="E4172" s="9"/>
      <c r="F4172" s="9"/>
      <c r="G4172" s="6"/>
      <c r="H4172" s="14"/>
      <c r="I4172" s="9"/>
      <c r="J4172" s="10"/>
    </row>
    <row r="4173">
      <c r="A4173" s="6"/>
      <c r="B4173" s="6"/>
      <c r="C4173" s="7"/>
      <c r="D4173" s="8"/>
      <c r="E4173" s="9"/>
      <c r="F4173" s="9"/>
      <c r="G4173" s="6"/>
      <c r="H4173" s="14"/>
      <c r="I4173" s="9"/>
      <c r="J4173" s="10"/>
    </row>
    <row r="4174">
      <c r="A4174" s="6"/>
      <c r="B4174" s="6"/>
      <c r="C4174" s="7"/>
      <c r="D4174" s="8"/>
      <c r="E4174" s="9"/>
      <c r="F4174" s="9"/>
      <c r="G4174" s="6"/>
      <c r="H4174" s="14"/>
      <c r="I4174" s="9"/>
      <c r="J4174" s="10"/>
    </row>
    <row r="4175">
      <c r="A4175" s="6"/>
      <c r="B4175" s="6"/>
      <c r="C4175" s="7"/>
      <c r="D4175" s="8"/>
      <c r="E4175" s="9"/>
      <c r="F4175" s="9"/>
      <c r="G4175" s="6"/>
      <c r="H4175" s="14"/>
      <c r="I4175" s="9"/>
      <c r="J4175" s="10"/>
    </row>
    <row r="4176">
      <c r="A4176" s="6"/>
      <c r="B4176" s="6"/>
      <c r="C4176" s="7"/>
      <c r="D4176" s="8"/>
      <c r="E4176" s="9"/>
      <c r="F4176" s="9"/>
      <c r="G4176" s="6"/>
      <c r="H4176" s="14"/>
      <c r="I4176" s="9"/>
      <c r="J4176" s="10"/>
    </row>
    <row r="4177">
      <c r="A4177" s="6"/>
      <c r="B4177" s="6"/>
      <c r="C4177" s="7"/>
      <c r="D4177" s="8"/>
      <c r="E4177" s="9"/>
      <c r="F4177" s="9"/>
      <c r="G4177" s="6"/>
      <c r="H4177" s="14"/>
      <c r="I4177" s="9"/>
      <c r="J4177" s="10"/>
    </row>
    <row r="4178">
      <c r="A4178" s="6"/>
      <c r="B4178" s="6"/>
      <c r="C4178" s="7"/>
      <c r="D4178" s="8"/>
      <c r="E4178" s="9"/>
      <c r="F4178" s="9"/>
      <c r="G4178" s="6"/>
      <c r="H4178" s="14"/>
      <c r="I4178" s="9"/>
      <c r="J4178" s="10"/>
    </row>
    <row r="4179">
      <c r="A4179" s="6"/>
      <c r="B4179" s="6"/>
      <c r="C4179" s="7"/>
      <c r="D4179" s="8"/>
      <c r="E4179" s="9"/>
      <c r="F4179" s="9"/>
      <c r="G4179" s="6"/>
      <c r="H4179" s="14"/>
      <c r="I4179" s="9"/>
      <c r="J4179" s="10"/>
    </row>
    <row r="4180">
      <c r="A4180" s="6"/>
      <c r="B4180" s="6"/>
      <c r="C4180" s="7"/>
      <c r="D4180" s="8"/>
      <c r="E4180" s="9"/>
      <c r="F4180" s="9"/>
      <c r="G4180" s="6"/>
      <c r="H4180" s="14"/>
      <c r="I4180" s="9"/>
      <c r="J4180" s="10"/>
    </row>
    <row r="4181">
      <c r="A4181" s="6"/>
      <c r="B4181" s="6"/>
      <c r="C4181" s="7"/>
      <c r="D4181" s="8"/>
      <c r="E4181" s="9"/>
      <c r="F4181" s="9"/>
      <c r="G4181" s="6"/>
      <c r="H4181" s="14"/>
      <c r="I4181" s="9"/>
      <c r="J4181" s="10"/>
    </row>
    <row r="4182">
      <c r="A4182" s="6"/>
      <c r="B4182" s="6"/>
      <c r="C4182" s="7"/>
      <c r="D4182" s="8"/>
      <c r="E4182" s="9"/>
      <c r="F4182" s="9"/>
      <c r="G4182" s="6"/>
      <c r="H4182" s="14"/>
      <c r="I4182" s="9"/>
      <c r="J4182" s="10"/>
    </row>
    <row r="4183">
      <c r="A4183" s="6"/>
      <c r="B4183" s="6"/>
      <c r="C4183" s="7"/>
      <c r="D4183" s="8"/>
      <c r="E4183" s="9"/>
      <c r="F4183" s="9"/>
      <c r="G4183" s="6"/>
      <c r="H4183" s="14"/>
      <c r="I4183" s="9"/>
      <c r="J4183" s="10"/>
    </row>
    <row r="4184">
      <c r="A4184" s="6"/>
      <c r="B4184" s="6"/>
      <c r="C4184" s="7"/>
      <c r="D4184" s="8"/>
      <c r="E4184" s="9"/>
      <c r="F4184" s="9"/>
      <c r="G4184" s="6"/>
      <c r="H4184" s="14"/>
      <c r="I4184" s="9"/>
      <c r="J4184" s="10"/>
    </row>
    <row r="4185">
      <c r="A4185" s="6"/>
      <c r="B4185" s="6"/>
      <c r="C4185" s="7"/>
      <c r="D4185" s="8"/>
      <c r="E4185" s="9"/>
      <c r="F4185" s="9"/>
      <c r="G4185" s="6"/>
      <c r="H4185" s="14"/>
      <c r="I4185" s="9"/>
      <c r="J4185" s="10"/>
    </row>
    <row r="4186">
      <c r="A4186" s="6"/>
      <c r="B4186" s="6"/>
      <c r="C4186" s="7"/>
      <c r="D4186" s="8"/>
      <c r="E4186" s="9"/>
      <c r="F4186" s="9"/>
      <c r="G4186" s="6"/>
      <c r="H4186" s="14"/>
      <c r="I4186" s="9"/>
      <c r="J4186" s="10"/>
    </row>
    <row r="4187">
      <c r="A4187" s="6"/>
      <c r="B4187" s="6"/>
      <c r="C4187" s="7"/>
      <c r="D4187" s="8"/>
      <c r="E4187" s="9"/>
      <c r="F4187" s="9"/>
      <c r="G4187" s="6"/>
      <c r="H4187" s="14"/>
      <c r="I4187" s="9"/>
      <c r="J4187" s="10"/>
    </row>
    <row r="4188">
      <c r="A4188" s="6"/>
      <c r="B4188" s="6"/>
      <c r="C4188" s="7"/>
      <c r="D4188" s="8"/>
      <c r="E4188" s="9"/>
      <c r="F4188" s="9"/>
      <c r="G4188" s="6"/>
      <c r="H4188" s="14"/>
      <c r="I4188" s="9"/>
      <c r="J4188" s="10"/>
    </row>
    <row r="4189">
      <c r="A4189" s="6"/>
      <c r="B4189" s="6"/>
      <c r="C4189" s="7"/>
      <c r="D4189" s="8"/>
      <c r="E4189" s="9"/>
      <c r="F4189" s="9"/>
      <c r="G4189" s="6"/>
      <c r="H4189" s="14"/>
      <c r="I4189" s="9"/>
      <c r="J4189" s="10"/>
    </row>
    <row r="4190">
      <c r="A4190" s="6"/>
      <c r="B4190" s="6"/>
      <c r="C4190" s="7"/>
      <c r="D4190" s="8"/>
      <c r="E4190" s="9"/>
      <c r="F4190" s="9"/>
      <c r="G4190" s="6"/>
      <c r="H4190" s="14"/>
      <c r="I4190" s="9"/>
      <c r="J4190" s="10"/>
    </row>
    <row r="4191">
      <c r="A4191" s="6"/>
      <c r="B4191" s="6"/>
      <c r="C4191" s="7"/>
      <c r="D4191" s="8"/>
      <c r="E4191" s="9"/>
      <c r="F4191" s="9"/>
      <c r="G4191" s="6"/>
      <c r="H4191" s="14"/>
      <c r="I4191" s="9"/>
      <c r="J4191" s="10"/>
    </row>
    <row r="4192">
      <c r="A4192" s="6"/>
      <c r="B4192" s="6"/>
      <c r="C4192" s="7"/>
      <c r="D4192" s="8"/>
      <c r="E4192" s="9"/>
      <c r="F4192" s="9"/>
      <c r="G4192" s="6"/>
      <c r="H4192" s="14"/>
      <c r="I4192" s="9"/>
      <c r="J4192" s="10"/>
    </row>
    <row r="4193">
      <c r="A4193" s="6"/>
      <c r="B4193" s="6"/>
      <c r="C4193" s="7"/>
      <c r="D4193" s="8"/>
      <c r="E4193" s="9"/>
      <c r="F4193" s="9"/>
      <c r="G4193" s="6"/>
      <c r="H4193" s="14"/>
      <c r="I4193" s="9"/>
      <c r="J4193" s="10"/>
    </row>
    <row r="4194">
      <c r="A4194" s="6"/>
      <c r="B4194" s="6"/>
      <c r="C4194" s="7"/>
      <c r="D4194" s="8"/>
      <c r="E4194" s="9"/>
      <c r="F4194" s="9"/>
      <c r="G4194" s="6"/>
      <c r="H4194" s="14"/>
      <c r="I4194" s="9"/>
      <c r="J4194" s="10"/>
    </row>
    <row r="4195">
      <c r="A4195" s="6"/>
      <c r="B4195" s="6"/>
      <c r="C4195" s="7"/>
      <c r="D4195" s="8"/>
      <c r="E4195" s="9"/>
      <c r="F4195" s="9"/>
      <c r="G4195" s="6"/>
      <c r="H4195" s="14"/>
      <c r="I4195" s="9"/>
      <c r="J4195" s="10"/>
    </row>
    <row r="4196">
      <c r="A4196" s="6"/>
      <c r="B4196" s="6"/>
      <c r="C4196" s="7"/>
      <c r="D4196" s="8"/>
      <c r="E4196" s="9"/>
      <c r="F4196" s="9"/>
      <c r="G4196" s="6"/>
      <c r="H4196" s="14"/>
      <c r="I4196" s="9"/>
      <c r="J4196" s="10"/>
    </row>
    <row r="4197">
      <c r="A4197" s="6"/>
      <c r="B4197" s="6"/>
      <c r="C4197" s="7"/>
      <c r="D4197" s="8"/>
      <c r="E4197" s="9"/>
      <c r="F4197" s="9"/>
      <c r="G4197" s="6"/>
      <c r="H4197" s="14"/>
      <c r="I4197" s="9"/>
      <c r="J4197" s="10"/>
    </row>
    <row r="4198">
      <c r="A4198" s="6"/>
      <c r="B4198" s="6"/>
      <c r="C4198" s="7"/>
      <c r="D4198" s="8"/>
      <c r="E4198" s="9"/>
      <c r="F4198" s="9"/>
      <c r="G4198" s="6"/>
      <c r="H4198" s="14"/>
      <c r="I4198" s="9"/>
      <c r="J4198" s="10"/>
    </row>
    <row r="4199">
      <c r="A4199" s="6"/>
      <c r="B4199" s="6"/>
      <c r="C4199" s="7"/>
      <c r="D4199" s="8"/>
      <c r="E4199" s="9"/>
      <c r="F4199" s="9"/>
      <c r="G4199" s="6"/>
      <c r="H4199" s="14"/>
      <c r="I4199" s="9"/>
      <c r="J4199" s="10"/>
    </row>
    <row r="4200">
      <c r="A4200" s="6"/>
      <c r="B4200" s="6"/>
      <c r="C4200" s="7"/>
      <c r="D4200" s="8"/>
      <c r="E4200" s="9"/>
      <c r="F4200" s="9"/>
      <c r="G4200" s="6"/>
      <c r="H4200" s="14"/>
      <c r="I4200" s="9"/>
      <c r="J4200" s="10"/>
    </row>
    <row r="4201">
      <c r="A4201" s="6"/>
      <c r="B4201" s="6"/>
      <c r="C4201" s="7"/>
      <c r="D4201" s="8"/>
      <c r="E4201" s="9"/>
      <c r="F4201" s="9"/>
      <c r="G4201" s="6"/>
      <c r="H4201" s="14"/>
      <c r="I4201" s="9"/>
      <c r="J4201" s="10"/>
    </row>
    <row r="4202">
      <c r="A4202" s="6"/>
      <c r="B4202" s="6"/>
      <c r="C4202" s="7"/>
      <c r="D4202" s="8"/>
      <c r="E4202" s="9"/>
      <c r="F4202" s="9"/>
      <c r="G4202" s="6"/>
      <c r="H4202" s="14"/>
      <c r="I4202" s="9"/>
      <c r="J4202" s="10"/>
    </row>
    <row r="4203">
      <c r="A4203" s="6"/>
      <c r="B4203" s="6"/>
      <c r="C4203" s="7"/>
      <c r="D4203" s="8"/>
      <c r="E4203" s="9"/>
      <c r="F4203" s="9"/>
      <c r="G4203" s="6"/>
      <c r="H4203" s="14"/>
      <c r="I4203" s="9"/>
      <c r="J4203" s="10"/>
    </row>
    <row r="4204">
      <c r="A4204" s="6"/>
      <c r="B4204" s="6"/>
      <c r="C4204" s="7"/>
      <c r="D4204" s="8"/>
      <c r="E4204" s="9"/>
      <c r="F4204" s="9"/>
      <c r="G4204" s="6"/>
      <c r="H4204" s="14"/>
      <c r="I4204" s="9"/>
      <c r="J4204" s="10"/>
    </row>
    <row r="4205">
      <c r="A4205" s="6"/>
      <c r="B4205" s="6"/>
      <c r="C4205" s="7"/>
      <c r="D4205" s="8"/>
      <c r="E4205" s="9"/>
      <c r="F4205" s="9"/>
      <c r="G4205" s="6"/>
      <c r="H4205" s="14"/>
      <c r="I4205" s="9"/>
      <c r="J4205" s="10"/>
    </row>
    <row r="4206">
      <c r="A4206" s="6"/>
      <c r="B4206" s="6"/>
      <c r="C4206" s="7"/>
      <c r="D4206" s="8"/>
      <c r="E4206" s="9"/>
      <c r="F4206" s="9"/>
      <c r="G4206" s="6"/>
      <c r="H4206" s="14"/>
      <c r="I4206" s="9"/>
      <c r="J4206" s="10"/>
    </row>
    <row r="4207">
      <c r="A4207" s="6"/>
      <c r="B4207" s="6"/>
      <c r="C4207" s="7"/>
      <c r="D4207" s="8"/>
      <c r="E4207" s="9"/>
      <c r="F4207" s="9"/>
      <c r="G4207" s="6"/>
      <c r="H4207" s="14"/>
      <c r="I4207" s="9"/>
      <c r="J4207" s="10"/>
    </row>
    <row r="4208">
      <c r="A4208" s="6"/>
      <c r="B4208" s="6"/>
      <c r="C4208" s="7"/>
      <c r="D4208" s="8"/>
      <c r="E4208" s="9"/>
      <c r="F4208" s="9"/>
      <c r="G4208" s="6"/>
      <c r="H4208" s="14"/>
      <c r="I4208" s="9"/>
      <c r="J4208" s="10"/>
    </row>
    <row r="4209">
      <c r="A4209" s="6"/>
      <c r="B4209" s="6"/>
      <c r="C4209" s="7"/>
      <c r="D4209" s="8"/>
      <c r="E4209" s="9"/>
      <c r="F4209" s="9"/>
      <c r="G4209" s="6"/>
      <c r="H4209" s="14"/>
      <c r="I4209" s="9"/>
      <c r="J4209" s="10"/>
    </row>
    <row r="4210">
      <c r="A4210" s="6"/>
      <c r="B4210" s="6"/>
      <c r="C4210" s="7"/>
      <c r="D4210" s="8"/>
      <c r="E4210" s="9"/>
      <c r="F4210" s="9"/>
      <c r="G4210" s="6"/>
      <c r="H4210" s="14"/>
      <c r="I4210" s="9"/>
      <c r="J4210" s="10"/>
    </row>
    <row r="4211">
      <c r="A4211" s="6"/>
      <c r="B4211" s="6"/>
      <c r="C4211" s="7"/>
      <c r="D4211" s="8"/>
      <c r="E4211" s="9"/>
      <c r="F4211" s="9"/>
      <c r="G4211" s="6"/>
      <c r="H4211" s="14"/>
      <c r="I4211" s="9"/>
      <c r="J4211" s="10"/>
    </row>
    <row r="4212">
      <c r="A4212" s="6"/>
      <c r="B4212" s="6"/>
      <c r="C4212" s="7"/>
      <c r="D4212" s="8"/>
      <c r="E4212" s="9"/>
      <c r="F4212" s="9"/>
      <c r="G4212" s="6"/>
      <c r="H4212" s="14"/>
      <c r="I4212" s="9"/>
      <c r="J4212" s="10"/>
    </row>
    <row r="4213">
      <c r="A4213" s="6"/>
      <c r="B4213" s="6"/>
      <c r="C4213" s="7"/>
      <c r="D4213" s="8"/>
      <c r="E4213" s="9"/>
      <c r="F4213" s="9"/>
      <c r="G4213" s="6"/>
      <c r="H4213" s="14"/>
      <c r="I4213" s="9"/>
      <c r="J4213" s="10"/>
    </row>
    <row r="4214">
      <c r="A4214" s="6"/>
      <c r="B4214" s="6"/>
      <c r="C4214" s="7"/>
      <c r="D4214" s="8"/>
      <c r="E4214" s="9"/>
      <c r="F4214" s="9"/>
      <c r="G4214" s="6"/>
      <c r="H4214" s="14"/>
      <c r="I4214" s="9"/>
      <c r="J4214" s="10"/>
    </row>
    <row r="4215">
      <c r="A4215" s="6"/>
      <c r="B4215" s="6"/>
      <c r="C4215" s="7"/>
      <c r="D4215" s="8"/>
      <c r="E4215" s="9"/>
      <c r="F4215" s="9"/>
      <c r="G4215" s="6"/>
      <c r="H4215" s="14"/>
      <c r="I4215" s="9"/>
      <c r="J4215" s="10"/>
    </row>
    <row r="4216">
      <c r="A4216" s="6"/>
      <c r="B4216" s="6"/>
      <c r="C4216" s="7"/>
      <c r="D4216" s="8"/>
      <c r="E4216" s="9"/>
      <c r="F4216" s="9"/>
      <c r="G4216" s="6"/>
      <c r="H4216" s="14"/>
      <c r="I4216" s="9"/>
      <c r="J4216" s="10"/>
    </row>
    <row r="4217">
      <c r="A4217" s="6"/>
      <c r="B4217" s="6"/>
      <c r="C4217" s="7"/>
      <c r="D4217" s="8"/>
      <c r="E4217" s="9"/>
      <c r="F4217" s="9"/>
      <c r="G4217" s="6"/>
      <c r="H4217" s="14"/>
      <c r="I4217" s="9"/>
      <c r="J4217" s="10"/>
    </row>
    <row r="4218">
      <c r="A4218" s="6"/>
      <c r="B4218" s="6"/>
      <c r="C4218" s="7"/>
      <c r="D4218" s="8"/>
      <c r="E4218" s="9"/>
      <c r="F4218" s="9"/>
      <c r="G4218" s="6"/>
      <c r="H4218" s="14"/>
      <c r="I4218" s="9"/>
      <c r="J4218" s="10"/>
    </row>
    <row r="4219">
      <c r="A4219" s="6"/>
      <c r="B4219" s="6"/>
      <c r="C4219" s="7"/>
      <c r="D4219" s="8"/>
      <c r="E4219" s="9"/>
      <c r="F4219" s="9"/>
      <c r="G4219" s="6"/>
      <c r="H4219" s="14"/>
      <c r="I4219" s="9"/>
      <c r="J4219" s="10"/>
    </row>
    <row r="4220">
      <c r="A4220" s="6"/>
      <c r="B4220" s="6"/>
      <c r="C4220" s="7"/>
      <c r="D4220" s="8"/>
      <c r="E4220" s="9"/>
      <c r="F4220" s="9"/>
      <c r="G4220" s="6"/>
      <c r="H4220" s="14"/>
      <c r="I4220" s="9"/>
      <c r="J4220" s="10"/>
    </row>
    <row r="4221">
      <c r="A4221" s="6"/>
      <c r="B4221" s="6"/>
      <c r="C4221" s="7"/>
      <c r="D4221" s="8"/>
      <c r="E4221" s="9"/>
      <c r="F4221" s="9"/>
      <c r="G4221" s="6"/>
      <c r="H4221" s="14"/>
      <c r="I4221" s="9"/>
      <c r="J4221" s="10"/>
    </row>
    <row r="4222">
      <c r="A4222" s="6"/>
      <c r="B4222" s="6"/>
      <c r="C4222" s="7"/>
      <c r="D4222" s="8"/>
      <c r="E4222" s="9"/>
      <c r="F4222" s="9"/>
      <c r="G4222" s="6"/>
      <c r="H4222" s="14"/>
      <c r="I4222" s="9"/>
      <c r="J4222" s="10"/>
    </row>
    <row r="4223">
      <c r="A4223" s="6"/>
      <c r="B4223" s="6"/>
      <c r="C4223" s="7"/>
      <c r="D4223" s="8"/>
      <c r="E4223" s="9"/>
      <c r="F4223" s="9"/>
      <c r="G4223" s="6"/>
      <c r="H4223" s="14"/>
      <c r="I4223" s="9"/>
      <c r="J4223" s="10"/>
    </row>
    <row r="4224">
      <c r="A4224" s="6"/>
      <c r="B4224" s="6"/>
      <c r="C4224" s="7"/>
      <c r="D4224" s="8"/>
      <c r="E4224" s="9"/>
      <c r="F4224" s="9"/>
      <c r="G4224" s="6"/>
      <c r="H4224" s="14"/>
      <c r="I4224" s="9"/>
      <c r="J4224" s="10"/>
    </row>
    <row r="4225">
      <c r="A4225" s="6"/>
      <c r="B4225" s="6"/>
      <c r="C4225" s="7"/>
      <c r="D4225" s="8"/>
      <c r="E4225" s="9"/>
      <c r="F4225" s="9"/>
      <c r="G4225" s="6"/>
      <c r="H4225" s="14"/>
      <c r="I4225" s="9"/>
      <c r="J4225" s="10"/>
    </row>
    <row r="4226">
      <c r="A4226" s="6"/>
      <c r="B4226" s="6"/>
      <c r="C4226" s="7"/>
      <c r="D4226" s="8"/>
      <c r="E4226" s="9"/>
      <c r="F4226" s="9"/>
      <c r="G4226" s="6"/>
      <c r="H4226" s="14"/>
      <c r="I4226" s="9"/>
      <c r="J4226" s="10"/>
    </row>
    <row r="4227">
      <c r="A4227" s="6"/>
      <c r="B4227" s="6"/>
      <c r="C4227" s="7"/>
      <c r="D4227" s="8"/>
      <c r="E4227" s="9"/>
      <c r="F4227" s="9"/>
      <c r="G4227" s="6"/>
      <c r="H4227" s="14"/>
      <c r="I4227" s="9"/>
      <c r="J4227" s="10"/>
    </row>
    <row r="4228">
      <c r="A4228" s="6"/>
      <c r="B4228" s="6"/>
      <c r="C4228" s="7"/>
      <c r="D4228" s="8"/>
      <c r="E4228" s="9"/>
      <c r="F4228" s="9"/>
      <c r="G4228" s="6"/>
      <c r="H4228" s="14"/>
      <c r="I4228" s="9"/>
      <c r="J4228" s="10"/>
    </row>
    <row r="4229">
      <c r="A4229" s="6"/>
      <c r="B4229" s="6"/>
      <c r="C4229" s="7"/>
      <c r="D4229" s="8"/>
      <c r="E4229" s="9"/>
      <c r="F4229" s="9"/>
      <c r="G4229" s="6"/>
      <c r="H4229" s="14"/>
      <c r="I4229" s="9"/>
      <c r="J4229" s="10"/>
    </row>
    <row r="4230">
      <c r="A4230" s="6"/>
      <c r="B4230" s="6"/>
      <c r="C4230" s="7"/>
      <c r="D4230" s="8"/>
      <c r="E4230" s="9"/>
      <c r="F4230" s="9"/>
      <c r="G4230" s="6"/>
      <c r="H4230" s="14"/>
      <c r="I4230" s="9"/>
      <c r="J4230" s="10"/>
    </row>
    <row r="4231">
      <c r="A4231" s="6"/>
      <c r="B4231" s="6"/>
      <c r="C4231" s="7"/>
      <c r="D4231" s="8"/>
      <c r="E4231" s="9"/>
      <c r="F4231" s="9"/>
      <c r="G4231" s="6"/>
      <c r="H4231" s="14"/>
      <c r="I4231" s="9"/>
      <c r="J4231" s="10"/>
    </row>
    <row r="4232">
      <c r="A4232" s="6"/>
      <c r="B4232" s="6"/>
      <c r="C4232" s="7"/>
      <c r="D4232" s="8"/>
      <c r="E4232" s="9"/>
      <c r="F4232" s="9"/>
      <c r="G4232" s="6"/>
      <c r="H4232" s="14"/>
      <c r="I4232" s="9"/>
      <c r="J4232" s="10"/>
    </row>
    <row r="4233">
      <c r="A4233" s="6"/>
      <c r="B4233" s="6"/>
      <c r="C4233" s="7"/>
      <c r="D4233" s="8"/>
      <c r="E4233" s="9"/>
      <c r="F4233" s="9"/>
      <c r="G4233" s="6"/>
      <c r="H4233" s="14"/>
      <c r="I4233" s="9"/>
      <c r="J4233" s="10"/>
    </row>
    <row r="4234">
      <c r="A4234" s="6"/>
      <c r="B4234" s="6"/>
      <c r="C4234" s="7"/>
      <c r="D4234" s="8"/>
      <c r="E4234" s="9"/>
      <c r="F4234" s="9"/>
      <c r="G4234" s="6"/>
      <c r="H4234" s="14"/>
      <c r="I4234" s="9"/>
      <c r="J4234" s="10"/>
    </row>
    <row r="4235">
      <c r="A4235" s="6"/>
      <c r="B4235" s="6"/>
      <c r="C4235" s="7"/>
      <c r="D4235" s="8"/>
      <c r="E4235" s="9"/>
      <c r="F4235" s="9"/>
      <c r="G4235" s="6"/>
      <c r="H4235" s="14"/>
      <c r="I4235" s="9"/>
      <c r="J4235" s="10"/>
    </row>
    <row r="4236">
      <c r="A4236" s="6"/>
      <c r="B4236" s="6"/>
      <c r="C4236" s="7"/>
      <c r="D4236" s="8"/>
      <c r="E4236" s="9"/>
      <c r="F4236" s="9"/>
      <c r="G4236" s="6"/>
      <c r="H4236" s="14"/>
      <c r="I4236" s="9"/>
      <c r="J4236" s="10"/>
    </row>
    <row r="4237">
      <c r="A4237" s="6"/>
      <c r="B4237" s="6"/>
      <c r="C4237" s="7"/>
      <c r="D4237" s="8"/>
      <c r="E4237" s="9"/>
      <c r="F4237" s="9"/>
      <c r="G4237" s="6"/>
      <c r="H4237" s="14"/>
      <c r="I4237" s="9"/>
      <c r="J4237" s="10"/>
    </row>
    <row r="4238">
      <c r="A4238" s="6"/>
      <c r="B4238" s="6"/>
      <c r="C4238" s="7"/>
      <c r="D4238" s="8"/>
      <c r="E4238" s="9"/>
      <c r="F4238" s="9"/>
      <c r="G4238" s="6"/>
      <c r="H4238" s="14"/>
      <c r="I4238" s="9"/>
      <c r="J4238" s="10"/>
    </row>
    <row r="4239">
      <c r="A4239" s="6"/>
      <c r="B4239" s="6"/>
      <c r="C4239" s="7"/>
      <c r="D4239" s="8"/>
      <c r="E4239" s="9"/>
      <c r="F4239" s="9"/>
      <c r="G4239" s="6"/>
      <c r="H4239" s="14"/>
      <c r="I4239" s="9"/>
      <c r="J4239" s="10"/>
    </row>
    <row r="4240">
      <c r="A4240" s="6"/>
      <c r="B4240" s="6"/>
      <c r="C4240" s="7"/>
      <c r="D4240" s="8"/>
      <c r="E4240" s="9"/>
      <c r="F4240" s="9"/>
      <c r="G4240" s="6"/>
      <c r="H4240" s="14"/>
      <c r="I4240" s="9"/>
      <c r="J4240" s="10"/>
    </row>
    <row r="4241">
      <c r="A4241" s="6"/>
      <c r="B4241" s="6"/>
      <c r="C4241" s="7"/>
      <c r="D4241" s="8"/>
      <c r="E4241" s="9"/>
      <c r="F4241" s="9"/>
      <c r="G4241" s="6"/>
      <c r="H4241" s="14"/>
      <c r="I4241" s="9"/>
      <c r="J4241" s="10"/>
    </row>
    <row r="4242">
      <c r="A4242" s="6"/>
      <c r="B4242" s="6"/>
      <c r="C4242" s="7"/>
      <c r="D4242" s="8"/>
      <c r="E4242" s="9"/>
      <c r="F4242" s="9"/>
      <c r="G4242" s="6"/>
      <c r="H4242" s="14"/>
      <c r="I4242" s="9"/>
      <c r="J4242" s="10"/>
    </row>
    <row r="4243">
      <c r="A4243" s="6"/>
      <c r="B4243" s="6"/>
      <c r="C4243" s="7"/>
      <c r="D4243" s="8"/>
      <c r="E4243" s="9"/>
      <c r="F4243" s="9"/>
      <c r="G4243" s="6"/>
      <c r="H4243" s="14"/>
      <c r="I4243" s="9"/>
      <c r="J4243" s="10"/>
    </row>
    <row r="4244">
      <c r="A4244" s="6"/>
      <c r="B4244" s="6"/>
      <c r="C4244" s="7"/>
      <c r="D4244" s="8"/>
      <c r="E4244" s="9"/>
      <c r="F4244" s="9"/>
      <c r="G4244" s="6"/>
      <c r="H4244" s="14"/>
      <c r="I4244" s="9"/>
      <c r="J4244" s="10"/>
    </row>
    <row r="4245">
      <c r="A4245" s="6"/>
      <c r="B4245" s="6"/>
      <c r="C4245" s="7"/>
      <c r="D4245" s="8"/>
      <c r="E4245" s="9"/>
      <c r="F4245" s="9"/>
      <c r="G4245" s="6"/>
      <c r="H4245" s="14"/>
      <c r="I4245" s="9"/>
      <c r="J4245" s="10"/>
    </row>
    <row r="4246">
      <c r="A4246" s="6"/>
      <c r="B4246" s="6"/>
      <c r="C4246" s="7"/>
      <c r="D4246" s="8"/>
      <c r="E4246" s="9"/>
      <c r="F4246" s="9"/>
      <c r="G4246" s="6"/>
      <c r="H4246" s="14"/>
      <c r="I4246" s="9"/>
      <c r="J4246" s="10"/>
    </row>
    <row r="4247">
      <c r="A4247" s="6"/>
      <c r="B4247" s="6"/>
      <c r="C4247" s="7"/>
      <c r="D4247" s="8"/>
      <c r="E4247" s="9"/>
      <c r="F4247" s="9"/>
      <c r="G4247" s="6"/>
      <c r="H4247" s="14"/>
      <c r="I4247" s="9"/>
      <c r="J4247" s="10"/>
    </row>
    <row r="4248">
      <c r="A4248" s="6"/>
      <c r="B4248" s="6"/>
      <c r="C4248" s="7"/>
      <c r="D4248" s="8"/>
      <c r="E4248" s="9"/>
      <c r="F4248" s="9"/>
      <c r="G4248" s="6"/>
      <c r="H4248" s="14"/>
      <c r="I4248" s="9"/>
      <c r="J4248" s="10"/>
    </row>
    <row r="4249">
      <c r="A4249" s="6"/>
      <c r="B4249" s="6"/>
      <c r="C4249" s="7"/>
      <c r="D4249" s="8"/>
      <c r="E4249" s="9"/>
      <c r="F4249" s="9"/>
      <c r="G4249" s="6"/>
      <c r="H4249" s="14"/>
      <c r="I4249" s="9"/>
      <c r="J4249" s="10"/>
    </row>
    <row r="4250">
      <c r="A4250" s="6"/>
      <c r="B4250" s="6"/>
      <c r="C4250" s="7"/>
      <c r="D4250" s="8"/>
      <c r="E4250" s="9"/>
      <c r="F4250" s="9"/>
      <c r="G4250" s="6"/>
      <c r="H4250" s="14"/>
      <c r="I4250" s="9"/>
      <c r="J4250" s="10"/>
    </row>
    <row r="4251">
      <c r="A4251" s="6"/>
      <c r="B4251" s="6"/>
      <c r="C4251" s="7"/>
      <c r="D4251" s="8"/>
      <c r="E4251" s="9"/>
      <c r="F4251" s="9"/>
      <c r="G4251" s="6"/>
      <c r="H4251" s="14"/>
      <c r="I4251" s="9"/>
      <c r="J4251" s="10"/>
    </row>
    <row r="4252">
      <c r="A4252" s="6"/>
      <c r="B4252" s="6"/>
      <c r="C4252" s="7"/>
      <c r="D4252" s="8"/>
      <c r="E4252" s="9"/>
      <c r="F4252" s="9"/>
      <c r="G4252" s="6"/>
      <c r="H4252" s="14"/>
      <c r="I4252" s="9"/>
      <c r="J4252" s="10"/>
    </row>
    <row r="4253">
      <c r="A4253" s="6"/>
      <c r="B4253" s="6"/>
      <c r="C4253" s="7"/>
      <c r="D4253" s="8"/>
      <c r="E4253" s="9"/>
      <c r="F4253" s="9"/>
      <c r="G4253" s="6"/>
      <c r="H4253" s="14"/>
      <c r="I4253" s="9"/>
      <c r="J4253" s="10"/>
    </row>
    <row r="4254">
      <c r="A4254" s="6"/>
      <c r="B4254" s="6"/>
      <c r="C4254" s="7"/>
      <c r="D4254" s="8"/>
      <c r="E4254" s="9"/>
      <c r="F4254" s="9"/>
      <c r="G4254" s="6"/>
      <c r="H4254" s="14"/>
      <c r="I4254" s="9"/>
      <c r="J4254" s="10"/>
    </row>
    <row r="4255">
      <c r="A4255" s="6"/>
      <c r="B4255" s="6"/>
      <c r="C4255" s="7"/>
      <c r="D4255" s="8"/>
      <c r="E4255" s="9"/>
      <c r="F4255" s="9"/>
      <c r="G4255" s="6"/>
      <c r="H4255" s="14"/>
      <c r="I4255" s="9"/>
      <c r="J4255" s="10"/>
    </row>
    <row r="4256">
      <c r="A4256" s="6"/>
      <c r="B4256" s="6"/>
      <c r="C4256" s="7"/>
      <c r="D4256" s="8"/>
      <c r="E4256" s="9"/>
      <c r="F4256" s="9"/>
      <c r="G4256" s="6"/>
      <c r="H4256" s="14"/>
      <c r="I4256" s="9"/>
      <c r="J4256" s="10"/>
    </row>
    <row r="4257">
      <c r="A4257" s="6"/>
      <c r="B4257" s="6"/>
      <c r="C4257" s="7"/>
      <c r="D4257" s="8"/>
      <c r="E4257" s="9"/>
      <c r="F4257" s="9"/>
      <c r="G4257" s="6"/>
      <c r="H4257" s="14"/>
      <c r="I4257" s="9"/>
      <c r="J4257" s="10"/>
    </row>
    <row r="4258">
      <c r="A4258" s="6"/>
      <c r="B4258" s="6"/>
      <c r="C4258" s="7"/>
      <c r="D4258" s="8"/>
      <c r="E4258" s="9"/>
      <c r="F4258" s="9"/>
      <c r="G4258" s="6"/>
      <c r="H4258" s="14"/>
      <c r="I4258" s="9"/>
      <c r="J4258" s="10"/>
    </row>
    <row r="4259">
      <c r="A4259" s="6"/>
      <c r="B4259" s="6"/>
      <c r="C4259" s="7"/>
      <c r="D4259" s="8"/>
      <c r="E4259" s="9"/>
      <c r="F4259" s="9"/>
      <c r="G4259" s="6"/>
      <c r="H4259" s="14"/>
      <c r="I4259" s="9"/>
      <c r="J4259" s="10"/>
    </row>
    <row r="4260">
      <c r="A4260" s="6"/>
      <c r="B4260" s="6"/>
      <c r="C4260" s="7"/>
      <c r="D4260" s="8"/>
      <c r="E4260" s="9"/>
      <c r="F4260" s="9"/>
      <c r="G4260" s="6"/>
      <c r="H4260" s="14"/>
      <c r="I4260" s="9"/>
      <c r="J4260" s="10"/>
    </row>
    <row r="4261">
      <c r="A4261" s="6"/>
      <c r="B4261" s="6"/>
      <c r="C4261" s="7"/>
      <c r="D4261" s="8"/>
      <c r="E4261" s="9"/>
      <c r="F4261" s="9"/>
      <c r="G4261" s="6"/>
      <c r="H4261" s="14"/>
      <c r="I4261" s="9"/>
      <c r="J4261" s="10"/>
    </row>
    <row r="4262">
      <c r="A4262" s="6"/>
      <c r="B4262" s="6"/>
      <c r="C4262" s="7"/>
      <c r="D4262" s="8"/>
      <c r="E4262" s="9"/>
      <c r="F4262" s="9"/>
      <c r="G4262" s="6"/>
      <c r="H4262" s="14"/>
      <c r="I4262" s="9"/>
      <c r="J4262" s="10"/>
    </row>
    <row r="4263">
      <c r="A4263" s="6"/>
      <c r="B4263" s="6"/>
      <c r="C4263" s="7"/>
      <c r="D4263" s="8"/>
      <c r="E4263" s="9"/>
      <c r="F4263" s="9"/>
      <c r="G4263" s="6"/>
      <c r="H4263" s="14"/>
      <c r="I4263" s="9"/>
      <c r="J4263" s="10"/>
    </row>
    <row r="4264">
      <c r="A4264" s="6"/>
      <c r="B4264" s="6"/>
      <c r="C4264" s="7"/>
      <c r="D4264" s="8"/>
      <c r="E4264" s="9"/>
      <c r="F4264" s="9"/>
      <c r="G4264" s="6"/>
      <c r="H4264" s="14"/>
      <c r="I4264" s="9"/>
      <c r="J4264" s="10"/>
    </row>
    <row r="4265">
      <c r="A4265" s="6"/>
      <c r="B4265" s="6"/>
      <c r="C4265" s="7"/>
      <c r="D4265" s="8"/>
      <c r="E4265" s="9"/>
      <c r="F4265" s="9"/>
      <c r="G4265" s="6"/>
      <c r="H4265" s="14"/>
      <c r="I4265" s="9"/>
      <c r="J4265" s="10"/>
    </row>
    <row r="4266">
      <c r="A4266" s="6"/>
      <c r="B4266" s="6"/>
      <c r="C4266" s="7"/>
      <c r="D4266" s="8"/>
      <c r="E4266" s="9"/>
      <c r="F4266" s="9"/>
      <c r="G4266" s="6"/>
      <c r="H4266" s="14"/>
      <c r="I4266" s="9"/>
      <c r="J4266" s="10"/>
    </row>
    <row r="4267">
      <c r="A4267" s="6"/>
      <c r="B4267" s="6"/>
      <c r="C4267" s="7"/>
      <c r="D4267" s="8"/>
      <c r="E4267" s="9"/>
      <c r="F4267" s="9"/>
      <c r="G4267" s="6"/>
      <c r="H4267" s="14"/>
      <c r="I4267" s="9"/>
      <c r="J4267" s="10"/>
    </row>
    <row r="4268">
      <c r="A4268" s="6"/>
      <c r="B4268" s="6"/>
      <c r="C4268" s="7"/>
      <c r="D4268" s="8"/>
      <c r="E4268" s="9"/>
      <c r="F4268" s="9"/>
      <c r="G4268" s="6"/>
      <c r="H4268" s="14"/>
      <c r="I4268" s="9"/>
      <c r="J4268" s="10"/>
    </row>
    <row r="4269">
      <c r="A4269" s="6"/>
      <c r="B4269" s="6"/>
      <c r="C4269" s="7"/>
      <c r="D4269" s="8"/>
      <c r="E4269" s="9"/>
      <c r="F4269" s="9"/>
      <c r="G4269" s="6"/>
      <c r="H4269" s="14"/>
      <c r="I4269" s="9"/>
      <c r="J4269" s="10"/>
    </row>
    <row r="4270">
      <c r="A4270" s="6"/>
      <c r="B4270" s="6"/>
      <c r="C4270" s="7"/>
      <c r="D4270" s="8"/>
      <c r="E4270" s="9"/>
      <c r="F4270" s="9"/>
      <c r="G4270" s="6"/>
      <c r="H4270" s="14"/>
      <c r="I4270" s="9"/>
      <c r="J4270" s="10"/>
    </row>
    <row r="4271">
      <c r="A4271" s="6"/>
      <c r="B4271" s="6"/>
      <c r="C4271" s="7"/>
      <c r="D4271" s="8"/>
      <c r="E4271" s="9"/>
      <c r="F4271" s="9"/>
      <c r="G4271" s="6"/>
      <c r="H4271" s="14"/>
      <c r="I4271" s="9"/>
      <c r="J4271" s="10"/>
    </row>
    <row r="4272">
      <c r="A4272" s="6"/>
      <c r="B4272" s="6"/>
      <c r="C4272" s="7"/>
      <c r="D4272" s="8"/>
      <c r="E4272" s="9"/>
      <c r="F4272" s="9"/>
      <c r="G4272" s="6"/>
      <c r="H4272" s="14"/>
      <c r="I4272" s="9"/>
      <c r="J4272" s="10"/>
    </row>
    <row r="4273">
      <c r="A4273" s="6"/>
      <c r="B4273" s="6"/>
      <c r="C4273" s="7"/>
      <c r="D4273" s="8"/>
      <c r="E4273" s="9"/>
      <c r="F4273" s="9"/>
      <c r="G4273" s="6"/>
      <c r="H4273" s="14"/>
      <c r="I4273" s="9"/>
      <c r="J4273" s="10"/>
    </row>
    <row r="4274">
      <c r="A4274" s="6"/>
      <c r="B4274" s="6"/>
      <c r="C4274" s="7"/>
      <c r="D4274" s="8"/>
      <c r="E4274" s="9"/>
      <c r="F4274" s="9"/>
      <c r="G4274" s="6"/>
      <c r="H4274" s="14"/>
      <c r="I4274" s="9"/>
      <c r="J4274" s="10"/>
    </row>
    <row r="4275">
      <c r="A4275" s="6"/>
      <c r="B4275" s="6"/>
      <c r="C4275" s="7"/>
      <c r="D4275" s="8"/>
      <c r="E4275" s="9"/>
      <c r="F4275" s="9"/>
      <c r="G4275" s="6"/>
      <c r="H4275" s="14"/>
      <c r="I4275" s="9"/>
      <c r="J4275" s="10"/>
    </row>
    <row r="4276">
      <c r="A4276" s="6"/>
      <c r="B4276" s="6"/>
      <c r="C4276" s="7"/>
      <c r="D4276" s="8"/>
      <c r="E4276" s="9"/>
      <c r="F4276" s="9"/>
      <c r="G4276" s="6"/>
      <c r="H4276" s="14"/>
      <c r="I4276" s="9"/>
      <c r="J4276" s="10"/>
    </row>
    <row r="4277">
      <c r="A4277" s="6"/>
      <c r="B4277" s="6"/>
      <c r="C4277" s="7"/>
      <c r="D4277" s="8"/>
      <c r="E4277" s="9"/>
      <c r="F4277" s="9"/>
      <c r="G4277" s="6"/>
      <c r="H4277" s="14"/>
      <c r="I4277" s="9"/>
      <c r="J4277" s="10"/>
    </row>
    <row r="4278">
      <c r="A4278" s="6"/>
      <c r="B4278" s="6"/>
      <c r="C4278" s="7"/>
      <c r="D4278" s="8"/>
      <c r="E4278" s="9"/>
      <c r="F4278" s="9"/>
      <c r="G4278" s="6"/>
      <c r="H4278" s="14"/>
      <c r="I4278" s="9"/>
      <c r="J4278" s="10"/>
    </row>
    <row r="4279">
      <c r="A4279" s="6"/>
      <c r="B4279" s="6"/>
      <c r="C4279" s="7"/>
      <c r="D4279" s="8"/>
      <c r="E4279" s="9"/>
      <c r="F4279" s="9"/>
      <c r="G4279" s="6"/>
      <c r="H4279" s="14"/>
      <c r="I4279" s="9"/>
      <c r="J4279" s="10"/>
    </row>
    <row r="4280">
      <c r="A4280" s="6"/>
      <c r="B4280" s="6"/>
      <c r="C4280" s="7"/>
      <c r="D4280" s="8"/>
      <c r="E4280" s="9"/>
      <c r="F4280" s="9"/>
      <c r="G4280" s="6"/>
      <c r="H4280" s="14"/>
      <c r="I4280" s="9"/>
      <c r="J4280" s="10"/>
    </row>
    <row r="4281">
      <c r="A4281" s="6"/>
      <c r="B4281" s="6"/>
      <c r="C4281" s="7"/>
      <c r="D4281" s="8"/>
      <c r="E4281" s="9"/>
      <c r="F4281" s="9"/>
      <c r="G4281" s="6"/>
      <c r="H4281" s="14"/>
      <c r="I4281" s="9"/>
      <c r="J4281" s="10"/>
    </row>
    <row r="4282">
      <c r="A4282" s="6"/>
      <c r="B4282" s="6"/>
      <c r="C4282" s="7"/>
      <c r="D4282" s="8"/>
      <c r="E4282" s="9"/>
      <c r="F4282" s="9"/>
      <c r="G4282" s="6"/>
      <c r="H4282" s="14"/>
      <c r="I4282" s="9"/>
      <c r="J4282" s="10"/>
    </row>
    <row r="4283">
      <c r="A4283" s="6"/>
      <c r="B4283" s="6"/>
      <c r="C4283" s="7"/>
      <c r="D4283" s="8"/>
      <c r="E4283" s="9"/>
      <c r="F4283" s="9"/>
      <c r="G4283" s="6"/>
      <c r="H4283" s="14"/>
      <c r="I4283" s="9"/>
      <c r="J4283" s="10"/>
    </row>
    <row r="4284">
      <c r="A4284" s="6"/>
      <c r="B4284" s="6"/>
      <c r="C4284" s="7"/>
      <c r="D4284" s="8"/>
      <c r="E4284" s="9"/>
      <c r="F4284" s="9"/>
      <c r="G4284" s="6"/>
      <c r="H4284" s="14"/>
      <c r="I4284" s="9"/>
      <c r="J4284" s="10"/>
    </row>
    <row r="4285">
      <c r="A4285" s="6"/>
      <c r="B4285" s="6"/>
      <c r="C4285" s="7"/>
      <c r="D4285" s="8"/>
      <c r="E4285" s="9"/>
      <c r="F4285" s="9"/>
      <c r="G4285" s="6"/>
      <c r="H4285" s="14"/>
      <c r="I4285" s="9"/>
      <c r="J4285" s="10"/>
    </row>
    <row r="4286">
      <c r="A4286" s="6"/>
      <c r="B4286" s="6"/>
      <c r="C4286" s="7"/>
      <c r="D4286" s="8"/>
      <c r="E4286" s="9"/>
      <c r="F4286" s="9"/>
      <c r="G4286" s="6"/>
      <c r="H4286" s="14"/>
      <c r="I4286" s="9"/>
      <c r="J4286" s="10"/>
    </row>
    <row r="4287">
      <c r="A4287" s="6"/>
      <c r="B4287" s="6"/>
      <c r="C4287" s="7"/>
      <c r="D4287" s="8"/>
      <c r="E4287" s="9"/>
      <c r="F4287" s="9"/>
      <c r="G4287" s="6"/>
      <c r="H4287" s="14"/>
      <c r="I4287" s="9"/>
      <c r="J4287" s="10"/>
    </row>
    <row r="4288">
      <c r="A4288" s="6"/>
      <c r="B4288" s="6"/>
      <c r="C4288" s="7"/>
      <c r="D4288" s="8"/>
      <c r="E4288" s="9"/>
      <c r="F4288" s="9"/>
      <c r="G4288" s="6"/>
      <c r="H4288" s="14"/>
      <c r="I4288" s="9"/>
      <c r="J4288" s="10"/>
    </row>
    <row r="4289">
      <c r="A4289" s="6"/>
      <c r="B4289" s="6"/>
      <c r="C4289" s="7"/>
      <c r="D4289" s="8"/>
      <c r="E4289" s="9"/>
      <c r="F4289" s="9"/>
      <c r="G4289" s="6"/>
      <c r="H4289" s="14"/>
      <c r="I4289" s="9"/>
      <c r="J4289" s="10"/>
    </row>
    <row r="4290">
      <c r="A4290" s="6"/>
      <c r="B4290" s="6"/>
      <c r="C4290" s="7"/>
      <c r="D4290" s="8"/>
      <c r="E4290" s="9"/>
      <c r="F4290" s="9"/>
      <c r="G4290" s="6"/>
      <c r="H4290" s="14"/>
      <c r="I4290" s="9"/>
      <c r="J4290" s="10"/>
    </row>
    <row r="4291">
      <c r="A4291" s="6"/>
      <c r="B4291" s="6"/>
      <c r="C4291" s="7"/>
      <c r="D4291" s="8"/>
      <c r="E4291" s="9"/>
      <c r="F4291" s="9"/>
      <c r="G4291" s="6"/>
      <c r="H4291" s="14"/>
      <c r="I4291" s="9"/>
      <c r="J4291" s="10"/>
    </row>
    <row r="4292">
      <c r="A4292" s="6"/>
      <c r="B4292" s="6"/>
      <c r="C4292" s="7"/>
      <c r="D4292" s="8"/>
      <c r="E4292" s="9"/>
      <c r="F4292" s="9"/>
      <c r="G4292" s="6"/>
      <c r="H4292" s="14"/>
      <c r="I4292" s="9"/>
      <c r="J4292" s="10"/>
    </row>
    <row r="4293">
      <c r="A4293" s="6"/>
      <c r="B4293" s="6"/>
      <c r="C4293" s="7"/>
      <c r="D4293" s="8"/>
      <c r="E4293" s="9"/>
      <c r="F4293" s="9"/>
      <c r="G4293" s="6"/>
      <c r="H4293" s="14"/>
      <c r="I4293" s="9"/>
      <c r="J4293" s="10"/>
    </row>
    <row r="4294">
      <c r="A4294" s="6"/>
      <c r="B4294" s="6"/>
      <c r="C4294" s="7"/>
      <c r="D4294" s="8"/>
      <c r="E4294" s="9"/>
      <c r="F4294" s="9"/>
      <c r="G4294" s="6"/>
      <c r="H4294" s="14"/>
      <c r="I4294" s="9"/>
      <c r="J4294" s="10"/>
    </row>
    <row r="4295">
      <c r="A4295" s="6"/>
      <c r="B4295" s="6"/>
      <c r="C4295" s="7"/>
      <c r="D4295" s="8"/>
      <c r="E4295" s="9"/>
      <c r="F4295" s="9"/>
      <c r="G4295" s="6"/>
      <c r="H4295" s="14"/>
      <c r="I4295" s="9"/>
      <c r="J4295" s="10"/>
    </row>
    <row r="4296">
      <c r="A4296" s="6"/>
      <c r="B4296" s="6"/>
      <c r="C4296" s="7"/>
      <c r="D4296" s="8"/>
      <c r="E4296" s="9"/>
      <c r="F4296" s="9"/>
      <c r="G4296" s="6"/>
      <c r="H4296" s="14"/>
      <c r="I4296" s="9"/>
      <c r="J4296" s="10"/>
    </row>
    <row r="4297">
      <c r="A4297" s="6"/>
      <c r="B4297" s="6"/>
      <c r="C4297" s="7"/>
      <c r="D4297" s="8"/>
      <c r="E4297" s="9"/>
      <c r="F4297" s="9"/>
      <c r="G4297" s="6"/>
      <c r="H4297" s="14"/>
      <c r="I4297" s="9"/>
      <c r="J4297" s="10"/>
    </row>
    <row r="4298">
      <c r="A4298" s="6"/>
      <c r="B4298" s="6"/>
      <c r="C4298" s="7"/>
      <c r="D4298" s="8"/>
      <c r="E4298" s="9"/>
      <c r="F4298" s="9"/>
      <c r="G4298" s="6"/>
      <c r="H4298" s="14"/>
      <c r="I4298" s="9"/>
      <c r="J4298" s="10"/>
    </row>
    <row r="4299">
      <c r="A4299" s="6"/>
      <c r="B4299" s="6"/>
      <c r="C4299" s="7"/>
      <c r="D4299" s="8"/>
      <c r="E4299" s="9"/>
      <c r="F4299" s="9"/>
      <c r="G4299" s="6"/>
      <c r="H4299" s="14"/>
      <c r="I4299" s="9"/>
      <c r="J4299" s="10"/>
    </row>
    <row r="4300">
      <c r="A4300" s="6"/>
      <c r="B4300" s="6"/>
      <c r="C4300" s="7"/>
      <c r="D4300" s="8"/>
      <c r="E4300" s="9"/>
      <c r="F4300" s="9"/>
      <c r="G4300" s="6"/>
      <c r="H4300" s="14"/>
      <c r="I4300" s="9"/>
      <c r="J4300" s="10"/>
    </row>
    <row r="4301">
      <c r="A4301" s="6"/>
      <c r="B4301" s="6"/>
      <c r="C4301" s="7"/>
      <c r="D4301" s="8"/>
      <c r="E4301" s="9"/>
      <c r="F4301" s="9"/>
      <c r="G4301" s="6"/>
      <c r="H4301" s="14"/>
      <c r="I4301" s="9"/>
      <c r="J4301" s="10"/>
    </row>
    <row r="4302">
      <c r="A4302" s="6"/>
      <c r="B4302" s="6"/>
      <c r="C4302" s="7"/>
      <c r="D4302" s="8"/>
      <c r="E4302" s="9"/>
      <c r="F4302" s="9"/>
      <c r="G4302" s="6"/>
      <c r="H4302" s="14"/>
      <c r="I4302" s="9"/>
      <c r="J4302" s="10"/>
    </row>
    <row r="4303">
      <c r="A4303" s="6"/>
      <c r="B4303" s="6"/>
      <c r="C4303" s="7"/>
      <c r="D4303" s="8"/>
      <c r="E4303" s="9"/>
      <c r="F4303" s="9"/>
      <c r="G4303" s="6"/>
      <c r="H4303" s="14"/>
      <c r="I4303" s="9"/>
      <c r="J4303" s="10"/>
    </row>
    <row r="4304">
      <c r="A4304" s="6"/>
      <c r="B4304" s="6"/>
      <c r="C4304" s="7"/>
      <c r="D4304" s="8"/>
      <c r="E4304" s="9"/>
      <c r="F4304" s="9"/>
      <c r="G4304" s="6"/>
      <c r="H4304" s="14"/>
      <c r="I4304" s="9"/>
      <c r="J4304" s="10"/>
    </row>
    <row r="4305">
      <c r="A4305" s="6"/>
      <c r="B4305" s="6"/>
      <c r="C4305" s="7"/>
      <c r="D4305" s="8"/>
      <c r="E4305" s="9"/>
      <c r="F4305" s="9"/>
      <c r="G4305" s="6"/>
      <c r="H4305" s="14"/>
      <c r="I4305" s="9"/>
      <c r="J4305" s="10"/>
    </row>
    <row r="4306">
      <c r="A4306" s="6"/>
      <c r="B4306" s="6"/>
      <c r="C4306" s="7"/>
      <c r="D4306" s="8"/>
      <c r="E4306" s="9"/>
      <c r="F4306" s="9"/>
      <c r="G4306" s="6"/>
      <c r="H4306" s="14"/>
      <c r="I4306" s="9"/>
      <c r="J4306" s="10"/>
    </row>
    <row r="4307">
      <c r="A4307" s="6"/>
      <c r="B4307" s="6"/>
      <c r="C4307" s="7"/>
      <c r="D4307" s="8"/>
      <c r="E4307" s="9"/>
      <c r="F4307" s="9"/>
      <c r="G4307" s="6"/>
      <c r="H4307" s="14"/>
      <c r="I4307" s="9"/>
      <c r="J4307" s="10"/>
    </row>
    <row r="4308">
      <c r="A4308" s="6"/>
      <c r="B4308" s="6"/>
      <c r="C4308" s="7"/>
      <c r="D4308" s="8"/>
      <c r="E4308" s="9"/>
      <c r="F4308" s="9"/>
      <c r="G4308" s="6"/>
      <c r="H4308" s="14"/>
      <c r="I4308" s="9"/>
      <c r="J4308" s="10"/>
    </row>
    <row r="4309">
      <c r="A4309" s="6"/>
      <c r="B4309" s="6"/>
      <c r="C4309" s="7"/>
      <c r="D4309" s="8"/>
      <c r="E4309" s="9"/>
      <c r="F4309" s="9"/>
      <c r="G4309" s="6"/>
      <c r="H4309" s="14"/>
      <c r="I4309" s="9"/>
      <c r="J4309" s="10"/>
    </row>
    <row r="4310">
      <c r="A4310" s="6"/>
      <c r="B4310" s="6"/>
      <c r="C4310" s="7"/>
      <c r="D4310" s="8"/>
      <c r="E4310" s="9"/>
      <c r="F4310" s="9"/>
      <c r="G4310" s="6"/>
      <c r="H4310" s="14"/>
      <c r="I4310" s="9"/>
      <c r="J4310" s="10"/>
    </row>
    <row r="4311">
      <c r="A4311" s="6"/>
      <c r="B4311" s="6"/>
      <c r="C4311" s="7"/>
      <c r="D4311" s="8"/>
      <c r="E4311" s="9"/>
      <c r="F4311" s="9"/>
      <c r="G4311" s="6"/>
      <c r="H4311" s="14"/>
      <c r="I4311" s="9"/>
      <c r="J4311" s="10"/>
    </row>
    <row r="4312">
      <c r="A4312" s="6"/>
      <c r="B4312" s="6"/>
      <c r="C4312" s="7"/>
      <c r="D4312" s="8"/>
      <c r="E4312" s="9"/>
      <c r="F4312" s="9"/>
      <c r="G4312" s="6"/>
      <c r="H4312" s="14"/>
      <c r="I4312" s="9"/>
      <c r="J4312" s="10"/>
    </row>
    <row r="4313">
      <c r="A4313" s="6"/>
      <c r="B4313" s="6"/>
      <c r="C4313" s="7"/>
      <c r="D4313" s="8"/>
      <c r="E4313" s="9"/>
      <c r="F4313" s="9"/>
      <c r="G4313" s="6"/>
      <c r="H4313" s="14"/>
      <c r="I4313" s="9"/>
      <c r="J4313" s="10"/>
    </row>
    <row r="4314">
      <c r="A4314" s="6"/>
      <c r="B4314" s="6"/>
      <c r="C4314" s="7"/>
      <c r="D4314" s="8"/>
      <c r="E4314" s="9"/>
      <c r="F4314" s="9"/>
      <c r="G4314" s="6"/>
      <c r="H4314" s="14"/>
      <c r="I4314" s="9"/>
      <c r="J4314" s="10"/>
    </row>
    <row r="4315">
      <c r="A4315" s="6"/>
      <c r="B4315" s="6"/>
      <c r="C4315" s="7"/>
      <c r="D4315" s="8"/>
      <c r="E4315" s="9"/>
      <c r="F4315" s="9"/>
      <c r="G4315" s="6"/>
      <c r="H4315" s="14"/>
      <c r="I4315" s="9"/>
      <c r="J4315" s="10"/>
    </row>
    <row r="4316">
      <c r="A4316" s="6"/>
      <c r="B4316" s="6"/>
      <c r="C4316" s="7"/>
      <c r="D4316" s="8"/>
      <c r="E4316" s="9"/>
      <c r="F4316" s="9"/>
      <c r="G4316" s="6"/>
      <c r="H4316" s="14"/>
      <c r="I4316" s="9"/>
      <c r="J4316" s="10"/>
    </row>
    <row r="4317">
      <c r="A4317" s="6"/>
      <c r="B4317" s="6"/>
      <c r="C4317" s="7"/>
      <c r="D4317" s="8"/>
      <c r="E4317" s="9"/>
      <c r="F4317" s="9"/>
      <c r="G4317" s="6"/>
      <c r="H4317" s="14"/>
      <c r="I4317" s="9"/>
      <c r="J4317" s="10"/>
    </row>
    <row r="4318">
      <c r="A4318" s="6"/>
      <c r="B4318" s="6"/>
      <c r="C4318" s="7"/>
      <c r="D4318" s="8"/>
      <c r="E4318" s="9"/>
      <c r="F4318" s="9"/>
      <c r="G4318" s="6"/>
      <c r="H4318" s="14"/>
      <c r="I4318" s="9"/>
      <c r="J4318" s="10"/>
    </row>
    <row r="4319">
      <c r="A4319" s="6"/>
      <c r="B4319" s="6"/>
      <c r="C4319" s="7"/>
      <c r="D4319" s="8"/>
      <c r="E4319" s="9"/>
      <c r="F4319" s="9"/>
      <c r="G4319" s="6"/>
      <c r="H4319" s="14"/>
      <c r="I4319" s="9"/>
      <c r="J4319" s="10"/>
    </row>
    <row r="4320">
      <c r="A4320" s="6"/>
      <c r="B4320" s="6"/>
      <c r="C4320" s="7"/>
      <c r="D4320" s="8"/>
      <c r="E4320" s="9"/>
      <c r="F4320" s="9"/>
      <c r="G4320" s="6"/>
      <c r="H4320" s="14"/>
      <c r="I4320" s="9"/>
      <c r="J4320" s="10"/>
    </row>
    <row r="4321">
      <c r="A4321" s="6"/>
      <c r="B4321" s="6"/>
      <c r="C4321" s="7"/>
      <c r="D4321" s="8"/>
      <c r="E4321" s="9"/>
      <c r="F4321" s="9"/>
      <c r="G4321" s="6"/>
      <c r="H4321" s="14"/>
      <c r="I4321" s="9"/>
      <c r="J4321" s="10"/>
    </row>
    <row r="4322">
      <c r="A4322" s="6"/>
      <c r="B4322" s="6"/>
      <c r="C4322" s="7"/>
      <c r="D4322" s="8"/>
      <c r="E4322" s="9"/>
      <c r="F4322" s="9"/>
      <c r="G4322" s="6"/>
      <c r="H4322" s="14"/>
      <c r="I4322" s="9"/>
      <c r="J4322" s="10"/>
    </row>
    <row r="4323">
      <c r="A4323" s="6"/>
      <c r="B4323" s="6"/>
      <c r="C4323" s="7"/>
      <c r="D4323" s="8"/>
      <c r="E4323" s="9"/>
      <c r="F4323" s="9"/>
      <c r="G4323" s="6"/>
      <c r="H4323" s="14"/>
      <c r="I4323" s="9"/>
      <c r="J4323" s="10"/>
    </row>
    <row r="4324">
      <c r="A4324" s="6"/>
      <c r="B4324" s="6"/>
      <c r="C4324" s="7"/>
      <c r="D4324" s="8"/>
      <c r="E4324" s="9"/>
      <c r="F4324" s="9"/>
      <c r="G4324" s="6"/>
      <c r="H4324" s="14"/>
      <c r="I4324" s="9"/>
      <c r="J4324" s="10"/>
    </row>
    <row r="4325">
      <c r="A4325" s="6"/>
      <c r="B4325" s="6"/>
      <c r="C4325" s="7"/>
      <c r="D4325" s="8"/>
      <c r="E4325" s="9"/>
      <c r="F4325" s="9"/>
      <c r="G4325" s="6"/>
      <c r="H4325" s="14"/>
      <c r="I4325" s="9"/>
      <c r="J4325" s="10"/>
    </row>
    <row r="4326">
      <c r="A4326" s="6"/>
      <c r="B4326" s="6"/>
      <c r="C4326" s="7"/>
      <c r="D4326" s="8"/>
      <c r="E4326" s="9"/>
      <c r="F4326" s="9"/>
      <c r="G4326" s="6"/>
      <c r="H4326" s="14"/>
      <c r="I4326" s="9"/>
      <c r="J4326" s="10"/>
    </row>
    <row r="4327">
      <c r="A4327" s="6"/>
      <c r="B4327" s="6"/>
      <c r="C4327" s="7"/>
      <c r="D4327" s="8"/>
      <c r="E4327" s="9"/>
      <c r="F4327" s="9"/>
      <c r="G4327" s="6"/>
      <c r="H4327" s="14"/>
      <c r="I4327" s="9"/>
      <c r="J4327" s="10"/>
    </row>
    <row r="4328">
      <c r="A4328" s="6"/>
      <c r="B4328" s="6"/>
      <c r="C4328" s="7"/>
      <c r="D4328" s="8"/>
      <c r="E4328" s="9"/>
      <c r="F4328" s="9"/>
      <c r="G4328" s="6"/>
      <c r="H4328" s="14"/>
      <c r="I4328" s="9"/>
      <c r="J4328" s="10"/>
    </row>
    <row r="4329">
      <c r="A4329" s="6"/>
      <c r="B4329" s="6"/>
      <c r="C4329" s="7"/>
      <c r="D4329" s="8"/>
      <c r="E4329" s="9"/>
      <c r="F4329" s="9"/>
      <c r="G4329" s="6"/>
      <c r="H4329" s="14"/>
      <c r="I4329" s="9"/>
      <c r="J4329" s="10"/>
    </row>
    <row r="4330">
      <c r="A4330" s="6"/>
      <c r="B4330" s="6"/>
      <c r="C4330" s="7"/>
      <c r="D4330" s="8"/>
      <c r="E4330" s="9"/>
      <c r="F4330" s="9"/>
      <c r="G4330" s="6"/>
      <c r="H4330" s="14"/>
      <c r="I4330" s="9"/>
      <c r="J4330" s="10"/>
    </row>
    <row r="4331">
      <c r="A4331" s="6"/>
      <c r="B4331" s="6"/>
      <c r="C4331" s="7"/>
      <c r="D4331" s="8"/>
      <c r="E4331" s="9"/>
      <c r="F4331" s="9"/>
      <c r="G4331" s="6"/>
      <c r="H4331" s="14"/>
      <c r="I4331" s="9"/>
      <c r="J4331" s="10"/>
    </row>
    <row r="4332">
      <c r="A4332" s="6"/>
      <c r="B4332" s="6"/>
      <c r="C4332" s="7"/>
      <c r="D4332" s="8"/>
      <c r="E4332" s="9"/>
      <c r="F4332" s="9"/>
      <c r="G4332" s="6"/>
      <c r="H4332" s="14"/>
      <c r="I4332" s="9"/>
      <c r="J4332" s="10"/>
    </row>
    <row r="4333">
      <c r="A4333" s="6"/>
      <c r="B4333" s="6"/>
      <c r="C4333" s="7"/>
      <c r="D4333" s="8"/>
      <c r="E4333" s="9"/>
      <c r="F4333" s="9"/>
      <c r="G4333" s="6"/>
      <c r="H4333" s="14"/>
      <c r="I4333" s="9"/>
      <c r="J4333" s="10"/>
    </row>
    <row r="4334">
      <c r="A4334" s="6"/>
      <c r="B4334" s="6"/>
      <c r="C4334" s="7"/>
      <c r="D4334" s="8"/>
      <c r="E4334" s="9"/>
      <c r="F4334" s="9"/>
      <c r="G4334" s="6"/>
      <c r="H4334" s="14"/>
      <c r="I4334" s="9"/>
      <c r="J4334" s="10"/>
    </row>
    <row r="4335">
      <c r="A4335" s="6"/>
      <c r="B4335" s="6"/>
      <c r="C4335" s="7"/>
      <c r="D4335" s="8"/>
      <c r="E4335" s="9"/>
      <c r="F4335" s="9"/>
      <c r="G4335" s="6"/>
      <c r="H4335" s="14"/>
      <c r="I4335" s="9"/>
      <c r="J4335" s="10"/>
    </row>
    <row r="4336">
      <c r="A4336" s="6"/>
      <c r="B4336" s="6"/>
      <c r="C4336" s="7"/>
      <c r="D4336" s="8"/>
      <c r="E4336" s="9"/>
      <c r="F4336" s="9"/>
      <c r="G4336" s="6"/>
      <c r="H4336" s="14"/>
      <c r="I4336" s="9"/>
      <c r="J4336" s="10"/>
    </row>
    <row r="4337">
      <c r="A4337" s="6"/>
      <c r="B4337" s="6"/>
      <c r="C4337" s="7"/>
      <c r="D4337" s="8"/>
      <c r="E4337" s="9"/>
      <c r="F4337" s="9"/>
      <c r="G4337" s="6"/>
      <c r="H4337" s="14"/>
      <c r="I4337" s="9"/>
      <c r="J4337" s="10"/>
    </row>
    <row r="4338">
      <c r="A4338" s="6"/>
      <c r="B4338" s="6"/>
      <c r="C4338" s="7"/>
      <c r="D4338" s="8"/>
      <c r="E4338" s="9"/>
      <c r="F4338" s="9"/>
      <c r="G4338" s="6"/>
      <c r="H4338" s="14"/>
      <c r="I4338" s="9"/>
      <c r="J4338" s="10"/>
    </row>
    <row r="4339">
      <c r="A4339" s="6"/>
      <c r="B4339" s="6"/>
      <c r="C4339" s="7"/>
      <c r="D4339" s="8"/>
      <c r="E4339" s="9"/>
      <c r="F4339" s="9"/>
      <c r="G4339" s="6"/>
      <c r="H4339" s="14"/>
      <c r="I4339" s="9"/>
      <c r="J4339" s="10"/>
    </row>
    <row r="4340">
      <c r="A4340" s="6"/>
      <c r="B4340" s="6"/>
      <c r="C4340" s="7"/>
      <c r="D4340" s="8"/>
      <c r="E4340" s="9"/>
      <c r="F4340" s="9"/>
      <c r="G4340" s="6"/>
      <c r="H4340" s="14"/>
      <c r="I4340" s="9"/>
      <c r="J4340" s="10"/>
    </row>
    <row r="4341">
      <c r="A4341" s="6"/>
      <c r="B4341" s="6"/>
      <c r="C4341" s="7"/>
      <c r="D4341" s="8"/>
      <c r="E4341" s="9"/>
      <c r="F4341" s="9"/>
      <c r="G4341" s="6"/>
      <c r="H4341" s="14"/>
      <c r="I4341" s="9"/>
      <c r="J4341" s="10"/>
    </row>
    <row r="4342">
      <c r="A4342" s="6"/>
      <c r="B4342" s="6"/>
      <c r="C4342" s="7"/>
      <c r="D4342" s="8"/>
      <c r="E4342" s="9"/>
      <c r="F4342" s="9"/>
      <c r="G4342" s="6"/>
      <c r="H4342" s="14"/>
      <c r="I4342" s="9"/>
      <c r="J4342" s="10"/>
    </row>
    <row r="4343">
      <c r="A4343" s="6"/>
      <c r="B4343" s="6"/>
      <c r="C4343" s="7"/>
      <c r="D4343" s="8"/>
      <c r="E4343" s="9"/>
      <c r="F4343" s="9"/>
      <c r="G4343" s="6"/>
      <c r="H4343" s="14"/>
      <c r="I4343" s="9"/>
      <c r="J4343" s="10"/>
    </row>
    <row r="4344">
      <c r="A4344" s="6"/>
      <c r="B4344" s="6"/>
      <c r="C4344" s="7"/>
      <c r="D4344" s="8"/>
      <c r="E4344" s="9"/>
      <c r="F4344" s="9"/>
      <c r="G4344" s="6"/>
      <c r="H4344" s="14"/>
      <c r="I4344" s="9"/>
      <c r="J4344" s="10"/>
    </row>
    <row r="4345">
      <c r="A4345" s="6"/>
      <c r="B4345" s="6"/>
      <c r="C4345" s="7"/>
      <c r="D4345" s="8"/>
      <c r="E4345" s="9"/>
      <c r="F4345" s="9"/>
      <c r="G4345" s="6"/>
      <c r="H4345" s="14"/>
      <c r="I4345" s="9"/>
      <c r="J4345" s="10"/>
    </row>
    <row r="4346">
      <c r="A4346" s="6"/>
      <c r="B4346" s="6"/>
      <c r="C4346" s="7"/>
      <c r="D4346" s="8"/>
      <c r="E4346" s="9"/>
      <c r="F4346" s="9"/>
      <c r="G4346" s="6"/>
      <c r="H4346" s="14"/>
      <c r="I4346" s="9"/>
      <c r="J4346" s="10"/>
    </row>
    <row r="4347">
      <c r="A4347" s="6"/>
      <c r="B4347" s="6"/>
      <c r="C4347" s="7"/>
      <c r="D4347" s="8"/>
      <c r="E4347" s="9"/>
      <c r="F4347" s="9"/>
      <c r="G4347" s="6"/>
      <c r="H4347" s="14"/>
      <c r="I4347" s="9"/>
      <c r="J4347" s="10"/>
    </row>
    <row r="4348">
      <c r="A4348" s="6"/>
      <c r="B4348" s="6"/>
      <c r="C4348" s="7"/>
      <c r="D4348" s="8"/>
      <c r="E4348" s="9"/>
      <c r="F4348" s="9"/>
      <c r="G4348" s="6"/>
      <c r="H4348" s="14"/>
      <c r="I4348" s="9"/>
      <c r="J4348" s="10"/>
    </row>
    <row r="4349">
      <c r="A4349" s="6"/>
      <c r="B4349" s="6"/>
      <c r="C4349" s="7"/>
      <c r="D4349" s="8"/>
      <c r="E4349" s="9"/>
      <c r="F4349" s="9"/>
      <c r="G4349" s="6"/>
      <c r="H4349" s="14"/>
      <c r="I4349" s="9"/>
      <c r="J4349" s="10"/>
    </row>
    <row r="4350">
      <c r="A4350" s="6"/>
      <c r="B4350" s="6"/>
      <c r="C4350" s="7"/>
      <c r="D4350" s="8"/>
      <c r="E4350" s="9"/>
      <c r="F4350" s="9"/>
      <c r="G4350" s="6"/>
      <c r="H4350" s="14"/>
      <c r="I4350" s="9"/>
      <c r="J4350" s="10"/>
    </row>
    <row r="4351">
      <c r="A4351" s="6"/>
      <c r="B4351" s="6"/>
      <c r="C4351" s="7"/>
      <c r="D4351" s="8"/>
      <c r="E4351" s="9"/>
      <c r="F4351" s="9"/>
      <c r="G4351" s="6"/>
      <c r="H4351" s="14"/>
      <c r="I4351" s="9"/>
      <c r="J4351" s="10"/>
    </row>
    <row r="4352">
      <c r="A4352" s="6"/>
      <c r="B4352" s="6"/>
      <c r="C4352" s="7"/>
      <c r="D4352" s="8"/>
      <c r="E4352" s="9"/>
      <c r="F4352" s="9"/>
      <c r="G4352" s="6"/>
      <c r="H4352" s="14"/>
      <c r="I4352" s="9"/>
      <c r="J4352" s="10"/>
    </row>
    <row r="4353">
      <c r="A4353" s="6"/>
      <c r="B4353" s="6"/>
      <c r="C4353" s="7"/>
      <c r="D4353" s="8"/>
      <c r="E4353" s="9"/>
      <c r="F4353" s="9"/>
      <c r="G4353" s="6"/>
      <c r="H4353" s="14"/>
      <c r="I4353" s="9"/>
      <c r="J4353" s="10"/>
    </row>
    <row r="4354">
      <c r="A4354" s="6"/>
      <c r="B4354" s="6"/>
      <c r="C4354" s="7"/>
      <c r="D4354" s="8"/>
      <c r="E4354" s="9"/>
      <c r="F4354" s="9"/>
      <c r="G4354" s="6"/>
      <c r="H4354" s="14"/>
      <c r="I4354" s="9"/>
      <c r="J4354" s="10"/>
    </row>
    <row r="4355">
      <c r="A4355" s="6"/>
      <c r="B4355" s="6"/>
      <c r="C4355" s="7"/>
      <c r="D4355" s="8"/>
      <c r="E4355" s="9"/>
      <c r="F4355" s="9"/>
      <c r="G4355" s="6"/>
      <c r="H4355" s="14"/>
      <c r="I4355" s="9"/>
      <c r="J4355" s="10"/>
    </row>
    <row r="4356">
      <c r="A4356" s="6"/>
      <c r="B4356" s="6"/>
      <c r="C4356" s="7"/>
      <c r="D4356" s="8"/>
      <c r="E4356" s="9"/>
      <c r="F4356" s="9"/>
      <c r="G4356" s="6"/>
      <c r="H4356" s="14"/>
      <c r="I4356" s="9"/>
      <c r="J4356" s="10"/>
    </row>
    <row r="4357">
      <c r="A4357" s="6"/>
      <c r="B4357" s="6"/>
      <c r="C4357" s="7"/>
      <c r="D4357" s="8"/>
      <c r="E4357" s="9"/>
      <c r="F4357" s="9"/>
      <c r="G4357" s="6"/>
      <c r="H4357" s="14"/>
      <c r="I4357" s="9"/>
      <c r="J4357" s="10"/>
    </row>
    <row r="4358">
      <c r="A4358" s="6"/>
      <c r="B4358" s="6"/>
      <c r="C4358" s="7"/>
      <c r="D4358" s="8"/>
      <c r="E4358" s="9"/>
      <c r="F4358" s="9"/>
      <c r="G4358" s="6"/>
      <c r="H4358" s="14"/>
      <c r="I4358" s="9"/>
      <c r="J4358" s="10"/>
    </row>
    <row r="4359">
      <c r="A4359" s="6"/>
      <c r="B4359" s="6"/>
      <c r="C4359" s="7"/>
      <c r="D4359" s="8"/>
      <c r="E4359" s="9"/>
      <c r="F4359" s="9"/>
      <c r="G4359" s="6"/>
      <c r="H4359" s="14"/>
      <c r="I4359" s="9"/>
      <c r="J4359" s="10"/>
    </row>
    <row r="4360">
      <c r="A4360" s="6"/>
      <c r="B4360" s="6"/>
      <c r="C4360" s="7"/>
      <c r="D4360" s="8"/>
      <c r="E4360" s="9"/>
      <c r="F4360" s="9"/>
      <c r="G4360" s="6"/>
      <c r="H4360" s="14"/>
      <c r="I4360" s="9"/>
      <c r="J4360" s="10"/>
    </row>
    <row r="4361">
      <c r="A4361" s="6"/>
      <c r="B4361" s="6"/>
      <c r="C4361" s="7"/>
      <c r="D4361" s="8"/>
      <c r="E4361" s="9"/>
      <c r="F4361" s="9"/>
      <c r="G4361" s="6"/>
      <c r="H4361" s="14"/>
      <c r="I4361" s="9"/>
      <c r="J4361" s="10"/>
    </row>
    <row r="4362">
      <c r="A4362" s="6"/>
      <c r="B4362" s="6"/>
      <c r="C4362" s="7"/>
      <c r="D4362" s="8"/>
      <c r="E4362" s="9"/>
      <c r="F4362" s="9"/>
      <c r="G4362" s="6"/>
      <c r="H4362" s="14"/>
      <c r="I4362" s="9"/>
      <c r="J4362" s="10"/>
    </row>
    <row r="4363">
      <c r="A4363" s="6"/>
      <c r="B4363" s="6"/>
      <c r="C4363" s="7"/>
      <c r="D4363" s="8"/>
      <c r="E4363" s="9"/>
      <c r="F4363" s="9"/>
      <c r="G4363" s="6"/>
      <c r="H4363" s="14"/>
      <c r="I4363" s="9"/>
      <c r="J4363" s="10"/>
    </row>
    <row r="4364">
      <c r="A4364" s="6"/>
      <c r="B4364" s="6"/>
      <c r="C4364" s="7"/>
      <c r="D4364" s="8"/>
      <c r="E4364" s="9"/>
      <c r="F4364" s="9"/>
      <c r="G4364" s="6"/>
      <c r="H4364" s="14"/>
      <c r="I4364" s="9"/>
      <c r="J4364" s="10"/>
    </row>
    <row r="4365">
      <c r="A4365" s="6"/>
      <c r="B4365" s="6"/>
      <c r="C4365" s="7"/>
      <c r="D4365" s="8"/>
      <c r="E4365" s="9"/>
      <c r="F4365" s="9"/>
      <c r="G4365" s="6"/>
      <c r="H4365" s="14"/>
      <c r="I4365" s="9"/>
      <c r="J4365" s="10"/>
    </row>
    <row r="4366">
      <c r="A4366" s="6"/>
      <c r="B4366" s="6"/>
      <c r="C4366" s="7"/>
      <c r="D4366" s="8"/>
      <c r="E4366" s="9"/>
      <c r="F4366" s="9"/>
      <c r="G4366" s="6"/>
      <c r="H4366" s="14"/>
      <c r="I4366" s="9"/>
      <c r="J4366" s="10"/>
    </row>
    <row r="4367">
      <c r="A4367" s="6"/>
      <c r="B4367" s="6"/>
      <c r="C4367" s="7"/>
      <c r="D4367" s="8"/>
      <c r="E4367" s="9"/>
      <c r="F4367" s="9"/>
      <c r="G4367" s="6"/>
      <c r="H4367" s="14"/>
      <c r="I4367" s="9"/>
      <c r="J4367" s="10"/>
    </row>
    <row r="4368">
      <c r="A4368" s="6"/>
      <c r="B4368" s="6"/>
      <c r="C4368" s="7"/>
      <c r="D4368" s="8"/>
      <c r="E4368" s="9"/>
      <c r="F4368" s="9"/>
      <c r="G4368" s="6"/>
      <c r="H4368" s="14"/>
      <c r="I4368" s="9"/>
      <c r="J4368" s="10"/>
    </row>
    <row r="4369">
      <c r="A4369" s="6"/>
      <c r="B4369" s="6"/>
      <c r="C4369" s="7"/>
      <c r="D4369" s="8"/>
      <c r="E4369" s="9"/>
      <c r="F4369" s="9"/>
      <c r="G4369" s="6"/>
      <c r="H4369" s="14"/>
      <c r="I4369" s="9"/>
      <c r="J4369" s="10"/>
    </row>
    <row r="4370">
      <c r="A4370" s="6"/>
      <c r="B4370" s="6"/>
      <c r="C4370" s="7"/>
      <c r="D4370" s="8"/>
      <c r="E4370" s="9"/>
      <c r="F4370" s="9"/>
      <c r="G4370" s="6"/>
      <c r="H4370" s="14"/>
      <c r="I4370" s="9"/>
      <c r="J4370" s="10"/>
    </row>
    <row r="4371">
      <c r="A4371" s="6"/>
      <c r="B4371" s="6"/>
      <c r="C4371" s="7"/>
      <c r="D4371" s="8"/>
      <c r="E4371" s="9"/>
      <c r="F4371" s="9"/>
      <c r="G4371" s="6"/>
      <c r="H4371" s="14"/>
      <c r="I4371" s="9"/>
      <c r="J4371" s="10"/>
    </row>
    <row r="4372">
      <c r="A4372" s="6"/>
      <c r="B4372" s="6"/>
      <c r="C4372" s="7"/>
      <c r="D4372" s="8"/>
      <c r="E4372" s="9"/>
      <c r="F4372" s="9"/>
      <c r="G4372" s="6"/>
      <c r="H4372" s="14"/>
      <c r="I4372" s="9"/>
      <c r="J4372" s="10"/>
    </row>
    <row r="4373">
      <c r="A4373" s="6"/>
      <c r="B4373" s="6"/>
      <c r="C4373" s="7"/>
      <c r="D4373" s="8"/>
      <c r="E4373" s="9"/>
      <c r="F4373" s="9"/>
      <c r="G4373" s="6"/>
      <c r="H4373" s="14"/>
      <c r="I4373" s="9"/>
      <c r="J4373" s="10"/>
    </row>
    <row r="4374">
      <c r="A4374" s="6"/>
      <c r="B4374" s="6"/>
      <c r="C4374" s="7"/>
      <c r="D4374" s="8"/>
      <c r="E4374" s="9"/>
      <c r="F4374" s="9"/>
      <c r="G4374" s="6"/>
      <c r="H4374" s="14"/>
      <c r="I4374" s="9"/>
      <c r="J4374" s="10"/>
    </row>
    <row r="4375">
      <c r="A4375" s="6"/>
      <c r="B4375" s="6"/>
      <c r="C4375" s="7"/>
      <c r="D4375" s="8"/>
      <c r="E4375" s="9"/>
      <c r="F4375" s="9"/>
      <c r="G4375" s="6"/>
      <c r="H4375" s="14"/>
      <c r="I4375" s="9"/>
      <c r="J4375" s="10"/>
    </row>
    <row r="4376">
      <c r="A4376" s="6"/>
      <c r="B4376" s="6"/>
      <c r="C4376" s="7"/>
      <c r="D4376" s="8"/>
      <c r="E4376" s="9"/>
      <c r="F4376" s="9"/>
      <c r="G4376" s="6"/>
      <c r="H4376" s="14"/>
      <c r="I4376" s="9"/>
      <c r="J4376" s="10"/>
    </row>
    <row r="4377">
      <c r="A4377" s="6"/>
      <c r="B4377" s="6"/>
      <c r="C4377" s="7"/>
      <c r="D4377" s="8"/>
      <c r="E4377" s="9"/>
      <c r="F4377" s="9"/>
      <c r="G4377" s="6"/>
      <c r="H4377" s="14"/>
      <c r="I4377" s="9"/>
      <c r="J4377" s="10"/>
    </row>
    <row r="4378">
      <c r="A4378" s="6"/>
      <c r="B4378" s="6"/>
      <c r="C4378" s="7"/>
      <c r="D4378" s="8"/>
      <c r="E4378" s="9"/>
      <c r="F4378" s="9"/>
      <c r="G4378" s="6"/>
      <c r="H4378" s="14"/>
      <c r="I4378" s="9"/>
      <c r="J4378" s="10"/>
    </row>
    <row r="4379">
      <c r="A4379" s="6"/>
      <c r="B4379" s="6"/>
      <c r="C4379" s="7"/>
      <c r="D4379" s="8"/>
      <c r="E4379" s="9"/>
      <c r="F4379" s="9"/>
      <c r="G4379" s="6"/>
      <c r="H4379" s="14"/>
      <c r="I4379" s="9"/>
      <c r="J4379" s="10"/>
    </row>
    <row r="4380">
      <c r="A4380" s="6"/>
      <c r="B4380" s="6"/>
      <c r="C4380" s="7"/>
      <c r="D4380" s="8"/>
      <c r="E4380" s="9"/>
      <c r="F4380" s="9"/>
      <c r="G4380" s="6"/>
      <c r="H4380" s="14"/>
      <c r="I4380" s="9"/>
      <c r="J4380" s="10"/>
    </row>
    <row r="4381">
      <c r="A4381" s="6"/>
      <c r="B4381" s="6"/>
      <c r="C4381" s="7"/>
      <c r="D4381" s="8"/>
      <c r="E4381" s="9"/>
      <c r="F4381" s="9"/>
      <c r="G4381" s="6"/>
      <c r="H4381" s="14"/>
      <c r="I4381" s="9"/>
      <c r="J4381" s="10"/>
    </row>
    <row r="4382">
      <c r="A4382" s="6"/>
      <c r="B4382" s="6"/>
      <c r="C4382" s="7"/>
      <c r="D4382" s="8"/>
      <c r="E4382" s="9"/>
      <c r="F4382" s="9"/>
      <c r="G4382" s="6"/>
      <c r="H4382" s="14"/>
      <c r="I4382" s="9"/>
      <c r="J4382" s="10"/>
    </row>
    <row r="4383">
      <c r="A4383" s="6"/>
      <c r="B4383" s="6"/>
      <c r="C4383" s="7"/>
      <c r="D4383" s="8"/>
      <c r="E4383" s="9"/>
      <c r="F4383" s="9"/>
      <c r="G4383" s="6"/>
      <c r="H4383" s="14"/>
      <c r="I4383" s="9"/>
      <c r="J4383" s="10"/>
    </row>
    <row r="4384">
      <c r="A4384" s="6"/>
      <c r="B4384" s="6"/>
      <c r="C4384" s="7"/>
      <c r="D4384" s="8"/>
      <c r="E4384" s="9"/>
      <c r="F4384" s="9"/>
      <c r="G4384" s="6"/>
      <c r="H4384" s="14"/>
      <c r="I4384" s="9"/>
      <c r="J4384" s="10"/>
    </row>
    <row r="4385">
      <c r="A4385" s="6"/>
      <c r="B4385" s="6"/>
      <c r="C4385" s="7"/>
      <c r="D4385" s="8"/>
      <c r="E4385" s="9"/>
      <c r="F4385" s="9"/>
      <c r="G4385" s="6"/>
      <c r="H4385" s="14"/>
      <c r="I4385" s="9"/>
      <c r="J4385" s="10"/>
    </row>
    <row r="4386">
      <c r="A4386" s="6"/>
      <c r="B4386" s="6"/>
      <c r="C4386" s="7"/>
      <c r="D4386" s="8"/>
      <c r="E4386" s="9"/>
      <c r="F4386" s="9"/>
      <c r="G4386" s="6"/>
      <c r="H4386" s="14"/>
      <c r="I4386" s="9"/>
      <c r="J4386" s="10"/>
    </row>
    <row r="4387">
      <c r="A4387" s="6"/>
      <c r="B4387" s="6"/>
      <c r="C4387" s="7"/>
      <c r="D4387" s="8"/>
      <c r="E4387" s="9"/>
      <c r="F4387" s="9"/>
      <c r="G4387" s="6"/>
      <c r="H4387" s="14"/>
      <c r="I4387" s="9"/>
      <c r="J4387" s="10"/>
    </row>
    <row r="4388">
      <c r="A4388" s="6"/>
      <c r="B4388" s="6"/>
      <c r="C4388" s="7"/>
      <c r="D4388" s="8"/>
      <c r="E4388" s="9"/>
      <c r="F4388" s="9"/>
      <c r="G4388" s="6"/>
      <c r="H4388" s="14"/>
      <c r="I4388" s="9"/>
      <c r="J4388" s="10"/>
    </row>
    <row r="4389">
      <c r="A4389" s="6"/>
      <c r="B4389" s="6"/>
      <c r="C4389" s="7"/>
      <c r="D4389" s="8"/>
      <c r="E4389" s="9"/>
      <c r="F4389" s="9"/>
      <c r="G4389" s="6"/>
      <c r="H4389" s="14"/>
      <c r="I4389" s="9"/>
      <c r="J4389" s="10"/>
    </row>
    <row r="4390">
      <c r="A4390" s="6"/>
      <c r="B4390" s="6"/>
      <c r="C4390" s="7"/>
      <c r="D4390" s="8"/>
      <c r="E4390" s="9"/>
      <c r="F4390" s="9"/>
      <c r="G4390" s="6"/>
      <c r="H4390" s="14"/>
      <c r="I4390" s="9"/>
      <c r="J4390" s="10"/>
    </row>
    <row r="4391">
      <c r="A4391" s="6"/>
      <c r="B4391" s="6"/>
      <c r="C4391" s="7"/>
      <c r="D4391" s="8"/>
      <c r="E4391" s="9"/>
      <c r="F4391" s="9"/>
      <c r="G4391" s="6"/>
      <c r="H4391" s="14"/>
      <c r="I4391" s="9"/>
      <c r="J4391" s="10"/>
    </row>
    <row r="4392">
      <c r="A4392" s="6"/>
      <c r="B4392" s="6"/>
      <c r="C4392" s="7"/>
      <c r="D4392" s="8"/>
      <c r="E4392" s="9"/>
      <c r="F4392" s="9"/>
      <c r="G4392" s="6"/>
      <c r="H4392" s="14"/>
      <c r="I4392" s="9"/>
      <c r="J4392" s="10"/>
    </row>
    <row r="4393">
      <c r="A4393" s="6"/>
      <c r="B4393" s="6"/>
      <c r="C4393" s="7"/>
      <c r="D4393" s="8"/>
      <c r="E4393" s="9"/>
      <c r="F4393" s="9"/>
      <c r="G4393" s="6"/>
      <c r="H4393" s="14"/>
      <c r="I4393" s="9"/>
      <c r="J4393" s="10"/>
    </row>
    <row r="4394">
      <c r="A4394" s="6"/>
      <c r="B4394" s="6"/>
      <c r="C4394" s="7"/>
      <c r="D4394" s="8"/>
      <c r="E4394" s="9"/>
      <c r="F4394" s="9"/>
      <c r="G4394" s="6"/>
      <c r="H4394" s="14"/>
      <c r="I4394" s="9"/>
      <c r="J4394" s="10"/>
    </row>
    <row r="4395">
      <c r="A4395" s="6"/>
      <c r="B4395" s="6"/>
      <c r="C4395" s="7"/>
      <c r="D4395" s="8"/>
      <c r="E4395" s="9"/>
      <c r="F4395" s="9"/>
      <c r="G4395" s="6"/>
      <c r="H4395" s="14"/>
      <c r="I4395" s="9"/>
      <c r="J4395" s="10"/>
    </row>
    <row r="4396">
      <c r="A4396" s="6"/>
      <c r="B4396" s="6"/>
      <c r="C4396" s="7"/>
      <c r="D4396" s="8"/>
      <c r="E4396" s="9"/>
      <c r="F4396" s="9"/>
      <c r="G4396" s="6"/>
      <c r="H4396" s="14"/>
      <c r="I4396" s="9"/>
      <c r="J4396" s="10"/>
    </row>
    <row r="4397">
      <c r="A4397" s="6"/>
      <c r="B4397" s="6"/>
      <c r="C4397" s="7"/>
      <c r="D4397" s="8"/>
      <c r="E4397" s="9"/>
      <c r="F4397" s="9"/>
      <c r="G4397" s="6"/>
      <c r="H4397" s="14"/>
      <c r="I4397" s="9"/>
      <c r="J4397" s="10"/>
    </row>
    <row r="4398">
      <c r="A4398" s="6"/>
      <c r="B4398" s="6"/>
      <c r="C4398" s="7"/>
      <c r="D4398" s="8"/>
      <c r="E4398" s="9"/>
      <c r="F4398" s="9"/>
      <c r="G4398" s="6"/>
      <c r="H4398" s="14"/>
      <c r="I4398" s="9"/>
      <c r="J4398" s="10"/>
    </row>
    <row r="4399">
      <c r="A4399" s="6"/>
      <c r="B4399" s="6"/>
      <c r="C4399" s="7"/>
      <c r="D4399" s="8"/>
      <c r="E4399" s="9"/>
      <c r="F4399" s="9"/>
      <c r="G4399" s="6"/>
      <c r="H4399" s="14"/>
      <c r="I4399" s="9"/>
      <c r="J4399" s="10"/>
    </row>
    <row r="4400">
      <c r="A4400" s="6"/>
      <c r="B4400" s="6"/>
      <c r="C4400" s="7"/>
      <c r="D4400" s="8"/>
      <c r="E4400" s="9"/>
      <c r="F4400" s="9"/>
      <c r="G4400" s="6"/>
      <c r="H4400" s="14"/>
      <c r="I4400" s="9"/>
      <c r="J4400" s="10"/>
    </row>
    <row r="4401">
      <c r="A4401" s="6"/>
      <c r="B4401" s="6"/>
      <c r="C4401" s="7"/>
      <c r="D4401" s="8"/>
      <c r="E4401" s="9"/>
      <c r="F4401" s="9"/>
      <c r="G4401" s="6"/>
      <c r="H4401" s="14"/>
      <c r="I4401" s="9"/>
      <c r="J4401" s="10"/>
    </row>
    <row r="4402">
      <c r="A4402" s="6"/>
      <c r="B4402" s="6"/>
      <c r="C4402" s="7"/>
      <c r="D4402" s="8"/>
      <c r="E4402" s="9"/>
      <c r="F4402" s="9"/>
      <c r="G4402" s="6"/>
      <c r="H4402" s="14"/>
      <c r="I4402" s="9"/>
      <c r="J4402" s="10"/>
    </row>
    <row r="4403">
      <c r="A4403" s="6"/>
      <c r="B4403" s="6"/>
      <c r="C4403" s="7"/>
      <c r="D4403" s="8"/>
      <c r="E4403" s="9"/>
      <c r="F4403" s="9"/>
      <c r="G4403" s="6"/>
      <c r="H4403" s="14"/>
      <c r="I4403" s="9"/>
      <c r="J4403" s="10"/>
    </row>
    <row r="4404">
      <c r="A4404" s="6"/>
      <c r="B4404" s="6"/>
      <c r="C4404" s="7"/>
      <c r="D4404" s="8"/>
      <c r="E4404" s="9"/>
      <c r="F4404" s="9"/>
      <c r="G4404" s="6"/>
      <c r="H4404" s="14"/>
      <c r="I4404" s="9"/>
      <c r="J4404" s="10"/>
    </row>
    <row r="4405">
      <c r="A4405" s="6"/>
      <c r="B4405" s="6"/>
      <c r="C4405" s="7"/>
      <c r="D4405" s="8"/>
      <c r="E4405" s="9"/>
      <c r="F4405" s="9"/>
      <c r="G4405" s="6"/>
      <c r="H4405" s="14"/>
      <c r="I4405" s="9"/>
      <c r="J4405" s="10"/>
    </row>
    <row r="4406">
      <c r="A4406" s="6"/>
      <c r="B4406" s="6"/>
      <c r="C4406" s="7"/>
      <c r="D4406" s="8"/>
      <c r="E4406" s="9"/>
      <c r="F4406" s="9"/>
      <c r="G4406" s="6"/>
      <c r="H4406" s="14"/>
      <c r="I4406" s="9"/>
      <c r="J4406" s="10"/>
    </row>
    <row r="4407">
      <c r="A4407" s="6"/>
      <c r="B4407" s="6"/>
      <c r="C4407" s="7"/>
      <c r="D4407" s="8"/>
      <c r="E4407" s="9"/>
      <c r="F4407" s="9"/>
      <c r="G4407" s="6"/>
      <c r="H4407" s="14"/>
      <c r="I4407" s="9"/>
      <c r="J4407" s="10"/>
    </row>
    <row r="4408">
      <c r="A4408" s="6"/>
      <c r="B4408" s="6"/>
      <c r="C4408" s="7"/>
      <c r="D4408" s="8"/>
      <c r="E4408" s="9"/>
      <c r="F4408" s="9"/>
      <c r="G4408" s="6"/>
      <c r="H4408" s="14"/>
      <c r="I4408" s="9"/>
      <c r="J4408" s="10"/>
    </row>
    <row r="4409">
      <c r="A4409" s="6"/>
      <c r="B4409" s="6"/>
      <c r="C4409" s="7"/>
      <c r="D4409" s="8"/>
      <c r="E4409" s="9"/>
      <c r="F4409" s="9"/>
      <c r="G4409" s="6"/>
      <c r="H4409" s="14"/>
      <c r="I4409" s="9"/>
      <c r="J4409" s="10"/>
    </row>
    <row r="4410">
      <c r="A4410" s="6"/>
      <c r="B4410" s="6"/>
      <c r="C4410" s="7"/>
      <c r="D4410" s="8"/>
      <c r="E4410" s="9"/>
      <c r="F4410" s="9"/>
      <c r="G4410" s="6"/>
      <c r="H4410" s="14"/>
      <c r="I4410" s="9"/>
      <c r="J4410" s="10"/>
    </row>
    <row r="4411">
      <c r="A4411" s="6"/>
      <c r="B4411" s="6"/>
      <c r="C4411" s="7"/>
      <c r="D4411" s="8"/>
      <c r="E4411" s="9"/>
      <c r="F4411" s="9"/>
      <c r="G4411" s="6"/>
      <c r="H4411" s="14"/>
      <c r="I4411" s="9"/>
      <c r="J4411" s="10"/>
    </row>
    <row r="4412">
      <c r="A4412" s="6"/>
      <c r="B4412" s="6"/>
      <c r="C4412" s="7"/>
      <c r="D4412" s="8"/>
      <c r="E4412" s="9"/>
      <c r="F4412" s="9"/>
      <c r="G4412" s="6"/>
      <c r="H4412" s="14"/>
      <c r="I4412" s="9"/>
      <c r="J4412" s="10"/>
    </row>
    <row r="4413">
      <c r="A4413" s="6"/>
      <c r="B4413" s="6"/>
      <c r="C4413" s="7"/>
      <c r="D4413" s="8"/>
      <c r="E4413" s="9"/>
      <c r="F4413" s="9"/>
      <c r="G4413" s="6"/>
      <c r="H4413" s="14"/>
      <c r="I4413" s="9"/>
      <c r="J4413" s="10"/>
    </row>
    <row r="4414">
      <c r="A4414" s="6"/>
      <c r="B4414" s="6"/>
      <c r="C4414" s="7"/>
      <c r="D4414" s="8"/>
      <c r="E4414" s="9"/>
      <c r="F4414" s="9"/>
      <c r="G4414" s="6"/>
      <c r="H4414" s="14"/>
      <c r="I4414" s="9"/>
      <c r="J4414" s="10"/>
    </row>
    <row r="4415">
      <c r="A4415" s="6"/>
      <c r="B4415" s="6"/>
      <c r="C4415" s="7"/>
      <c r="D4415" s="8"/>
      <c r="E4415" s="9"/>
      <c r="F4415" s="9"/>
      <c r="G4415" s="6"/>
      <c r="H4415" s="14"/>
      <c r="I4415" s="9"/>
      <c r="J4415" s="10"/>
    </row>
    <row r="4416">
      <c r="A4416" s="6"/>
      <c r="B4416" s="6"/>
      <c r="C4416" s="7"/>
      <c r="D4416" s="8"/>
      <c r="E4416" s="9"/>
      <c r="F4416" s="9"/>
      <c r="G4416" s="6"/>
      <c r="H4416" s="14"/>
      <c r="I4416" s="9"/>
      <c r="J4416" s="10"/>
    </row>
    <row r="4417">
      <c r="A4417" s="6"/>
      <c r="B4417" s="6"/>
      <c r="C4417" s="7"/>
      <c r="D4417" s="8"/>
      <c r="E4417" s="9"/>
      <c r="F4417" s="9"/>
      <c r="G4417" s="6"/>
      <c r="H4417" s="14"/>
      <c r="I4417" s="9"/>
      <c r="J4417" s="10"/>
    </row>
    <row r="4418">
      <c r="A4418" s="6"/>
      <c r="B4418" s="6"/>
      <c r="C4418" s="7"/>
      <c r="D4418" s="8"/>
      <c r="E4418" s="9"/>
      <c r="F4418" s="9"/>
      <c r="G4418" s="6"/>
      <c r="H4418" s="14"/>
      <c r="I4418" s="9"/>
      <c r="J4418" s="10"/>
    </row>
    <row r="4419">
      <c r="A4419" s="6"/>
      <c r="B4419" s="6"/>
      <c r="C4419" s="7"/>
      <c r="D4419" s="8"/>
      <c r="E4419" s="9"/>
      <c r="F4419" s="9"/>
      <c r="G4419" s="6"/>
      <c r="H4419" s="14"/>
      <c r="I4419" s="9"/>
      <c r="J4419" s="10"/>
    </row>
    <row r="4420">
      <c r="A4420" s="6"/>
      <c r="B4420" s="6"/>
      <c r="C4420" s="7"/>
      <c r="D4420" s="8"/>
      <c r="E4420" s="9"/>
      <c r="F4420" s="9"/>
      <c r="G4420" s="6"/>
      <c r="H4420" s="14"/>
      <c r="I4420" s="9"/>
      <c r="J4420" s="10"/>
    </row>
    <row r="4421">
      <c r="A4421" s="6"/>
      <c r="B4421" s="6"/>
      <c r="C4421" s="7"/>
      <c r="D4421" s="8"/>
      <c r="E4421" s="9"/>
      <c r="F4421" s="9"/>
      <c r="G4421" s="6"/>
      <c r="H4421" s="14"/>
      <c r="I4421" s="9"/>
      <c r="J4421" s="10"/>
    </row>
    <row r="4422">
      <c r="A4422" s="6"/>
      <c r="B4422" s="6"/>
      <c r="C4422" s="7"/>
      <c r="D4422" s="8"/>
      <c r="E4422" s="9"/>
      <c r="F4422" s="9"/>
      <c r="G4422" s="6"/>
      <c r="H4422" s="14"/>
      <c r="I4422" s="9"/>
      <c r="J4422" s="10"/>
    </row>
    <row r="4423">
      <c r="A4423" s="6"/>
      <c r="B4423" s="6"/>
      <c r="C4423" s="7"/>
      <c r="D4423" s="8"/>
      <c r="E4423" s="9"/>
      <c r="F4423" s="9"/>
      <c r="G4423" s="6"/>
      <c r="H4423" s="14"/>
      <c r="I4423" s="9"/>
      <c r="J4423" s="10"/>
    </row>
    <row r="4424">
      <c r="A4424" s="6"/>
      <c r="B4424" s="6"/>
      <c r="C4424" s="7"/>
      <c r="D4424" s="8"/>
      <c r="E4424" s="9"/>
      <c r="F4424" s="9"/>
      <c r="G4424" s="6"/>
      <c r="H4424" s="14"/>
      <c r="I4424" s="9"/>
      <c r="J4424" s="10"/>
    </row>
    <row r="4425">
      <c r="A4425" s="6"/>
      <c r="B4425" s="6"/>
      <c r="C4425" s="7"/>
      <c r="D4425" s="8"/>
      <c r="E4425" s="9"/>
      <c r="F4425" s="9"/>
      <c r="G4425" s="6"/>
      <c r="H4425" s="14"/>
      <c r="I4425" s="9"/>
      <c r="J4425" s="10"/>
    </row>
    <row r="4426">
      <c r="A4426" s="6"/>
      <c r="B4426" s="6"/>
      <c r="C4426" s="7"/>
      <c r="D4426" s="8"/>
      <c r="E4426" s="9"/>
      <c r="F4426" s="9"/>
      <c r="G4426" s="6"/>
      <c r="H4426" s="14"/>
      <c r="I4426" s="9"/>
      <c r="J4426" s="10"/>
    </row>
    <row r="4427">
      <c r="A4427" s="6"/>
      <c r="B4427" s="6"/>
      <c r="C4427" s="7"/>
      <c r="D4427" s="8"/>
      <c r="E4427" s="9"/>
      <c r="F4427" s="9"/>
      <c r="G4427" s="6"/>
      <c r="H4427" s="14"/>
      <c r="I4427" s="9"/>
      <c r="J4427" s="10"/>
    </row>
    <row r="4428">
      <c r="A4428" s="6"/>
      <c r="B4428" s="6"/>
      <c r="C4428" s="7"/>
      <c r="D4428" s="8"/>
      <c r="E4428" s="9"/>
      <c r="F4428" s="9"/>
      <c r="G4428" s="6"/>
      <c r="H4428" s="14"/>
      <c r="I4428" s="9"/>
      <c r="J4428" s="10"/>
    </row>
    <row r="4429">
      <c r="A4429" s="6"/>
      <c r="B4429" s="6"/>
      <c r="C4429" s="7"/>
      <c r="D4429" s="8"/>
      <c r="E4429" s="9"/>
      <c r="F4429" s="9"/>
      <c r="G4429" s="6"/>
      <c r="H4429" s="14"/>
      <c r="I4429" s="9"/>
      <c r="J4429" s="10"/>
    </row>
    <row r="4430">
      <c r="A4430" s="6"/>
      <c r="B4430" s="6"/>
      <c r="C4430" s="7"/>
      <c r="D4430" s="8"/>
      <c r="E4430" s="9"/>
      <c r="F4430" s="9"/>
      <c r="G4430" s="6"/>
      <c r="H4430" s="14"/>
      <c r="I4430" s="9"/>
      <c r="J4430" s="10"/>
    </row>
    <row r="4431">
      <c r="A4431" s="6"/>
      <c r="B4431" s="6"/>
      <c r="C4431" s="7"/>
      <c r="D4431" s="8"/>
      <c r="E4431" s="9"/>
      <c r="F4431" s="9"/>
      <c r="G4431" s="6"/>
      <c r="H4431" s="14"/>
      <c r="I4431" s="9"/>
      <c r="J4431" s="10"/>
    </row>
    <row r="4432">
      <c r="A4432" s="6"/>
      <c r="B4432" s="6"/>
      <c r="C4432" s="7"/>
      <c r="D4432" s="8"/>
      <c r="E4432" s="9"/>
      <c r="F4432" s="9"/>
      <c r="G4432" s="6"/>
      <c r="H4432" s="14"/>
      <c r="I4432" s="9"/>
      <c r="J4432" s="10"/>
    </row>
    <row r="4433">
      <c r="A4433" s="6"/>
      <c r="B4433" s="6"/>
      <c r="C4433" s="7"/>
      <c r="D4433" s="8"/>
      <c r="E4433" s="9"/>
      <c r="F4433" s="9"/>
      <c r="G4433" s="6"/>
      <c r="H4433" s="14"/>
      <c r="I4433" s="9"/>
      <c r="J4433" s="10"/>
    </row>
    <row r="4434">
      <c r="A4434" s="6"/>
      <c r="B4434" s="6"/>
      <c r="C4434" s="7"/>
      <c r="D4434" s="8"/>
      <c r="E4434" s="9"/>
      <c r="F4434" s="9"/>
      <c r="G4434" s="6"/>
      <c r="H4434" s="14"/>
      <c r="I4434" s="9"/>
      <c r="J4434" s="10"/>
    </row>
    <row r="4435">
      <c r="A4435" s="6"/>
      <c r="B4435" s="6"/>
      <c r="C4435" s="7"/>
      <c r="D4435" s="8"/>
      <c r="E4435" s="9"/>
      <c r="F4435" s="9"/>
      <c r="G4435" s="6"/>
      <c r="H4435" s="14"/>
      <c r="I4435" s="9"/>
      <c r="J4435" s="10"/>
    </row>
    <row r="4436">
      <c r="A4436" s="6"/>
      <c r="B4436" s="6"/>
      <c r="C4436" s="7"/>
      <c r="D4436" s="8"/>
      <c r="E4436" s="9"/>
      <c r="F4436" s="9"/>
      <c r="G4436" s="6"/>
      <c r="H4436" s="14"/>
      <c r="I4436" s="9"/>
      <c r="J4436" s="10"/>
    </row>
    <row r="4437">
      <c r="A4437" s="6"/>
      <c r="B4437" s="6"/>
      <c r="C4437" s="7"/>
      <c r="D4437" s="8"/>
      <c r="E4437" s="9"/>
      <c r="F4437" s="9"/>
      <c r="G4437" s="6"/>
      <c r="H4437" s="14"/>
      <c r="I4437" s="9"/>
      <c r="J4437" s="10"/>
    </row>
    <row r="4438">
      <c r="A4438" s="6"/>
      <c r="B4438" s="6"/>
      <c r="C4438" s="7"/>
      <c r="D4438" s="8"/>
      <c r="E4438" s="9"/>
      <c r="F4438" s="9"/>
      <c r="G4438" s="6"/>
      <c r="H4438" s="14"/>
      <c r="I4438" s="9"/>
      <c r="J4438" s="10"/>
    </row>
    <row r="4439">
      <c r="A4439" s="6"/>
      <c r="B4439" s="6"/>
      <c r="C4439" s="7"/>
      <c r="D4439" s="8"/>
      <c r="E4439" s="9"/>
      <c r="F4439" s="9"/>
      <c r="G4439" s="6"/>
      <c r="H4439" s="14"/>
      <c r="I4439" s="9"/>
      <c r="J4439" s="10"/>
    </row>
    <row r="4440">
      <c r="A4440" s="6"/>
      <c r="B4440" s="6"/>
      <c r="C4440" s="7"/>
      <c r="D4440" s="8"/>
      <c r="E4440" s="9"/>
      <c r="F4440" s="9"/>
      <c r="G4440" s="6"/>
      <c r="H4440" s="14"/>
      <c r="I4440" s="9"/>
      <c r="J4440" s="10"/>
    </row>
    <row r="4441">
      <c r="A4441" s="6"/>
      <c r="B4441" s="6"/>
      <c r="C4441" s="7"/>
      <c r="D4441" s="8"/>
      <c r="E4441" s="9"/>
      <c r="F4441" s="9"/>
      <c r="G4441" s="6"/>
      <c r="H4441" s="14"/>
      <c r="I4441" s="9"/>
      <c r="J4441" s="10"/>
    </row>
    <row r="4442">
      <c r="A4442" s="6"/>
      <c r="B4442" s="6"/>
      <c r="C4442" s="7"/>
      <c r="D4442" s="8"/>
      <c r="E4442" s="9"/>
      <c r="F4442" s="9"/>
      <c r="G4442" s="6"/>
      <c r="H4442" s="14"/>
      <c r="I4442" s="9"/>
      <c r="J4442" s="10"/>
    </row>
    <row r="4443">
      <c r="A4443" s="6"/>
      <c r="B4443" s="6"/>
      <c r="C4443" s="7"/>
      <c r="D4443" s="8"/>
      <c r="E4443" s="9"/>
      <c r="F4443" s="9"/>
      <c r="G4443" s="6"/>
      <c r="H4443" s="14"/>
      <c r="I4443" s="9"/>
      <c r="J4443" s="10"/>
    </row>
    <row r="4444">
      <c r="A4444" s="6"/>
      <c r="B4444" s="6"/>
      <c r="C4444" s="7"/>
      <c r="D4444" s="8"/>
      <c r="E4444" s="9"/>
      <c r="F4444" s="9"/>
      <c r="G4444" s="6"/>
      <c r="H4444" s="14"/>
      <c r="I4444" s="9"/>
      <c r="J4444" s="10"/>
    </row>
    <row r="4445">
      <c r="A4445" s="6"/>
      <c r="B4445" s="6"/>
      <c r="C4445" s="7"/>
      <c r="D4445" s="8"/>
      <c r="E4445" s="9"/>
      <c r="F4445" s="9"/>
      <c r="G4445" s="6"/>
      <c r="H4445" s="14"/>
      <c r="I4445" s="9"/>
      <c r="J4445" s="10"/>
    </row>
    <row r="4446">
      <c r="A4446" s="6"/>
      <c r="B4446" s="6"/>
      <c r="C4446" s="7"/>
      <c r="D4446" s="8"/>
      <c r="E4446" s="9"/>
      <c r="F4446" s="9"/>
      <c r="G4446" s="6"/>
      <c r="H4446" s="14"/>
      <c r="I4446" s="9"/>
      <c r="J4446" s="10"/>
    </row>
    <row r="4447">
      <c r="A4447" s="6"/>
      <c r="B4447" s="6"/>
      <c r="C4447" s="7"/>
      <c r="D4447" s="8"/>
      <c r="E4447" s="9"/>
      <c r="F4447" s="9"/>
      <c r="G4447" s="6"/>
      <c r="H4447" s="14"/>
      <c r="I4447" s="9"/>
      <c r="J4447" s="10"/>
    </row>
    <row r="4448">
      <c r="A4448" s="6"/>
      <c r="B4448" s="6"/>
      <c r="C4448" s="7"/>
      <c r="D4448" s="8"/>
      <c r="E4448" s="9"/>
      <c r="F4448" s="9"/>
      <c r="G4448" s="6"/>
      <c r="H4448" s="14"/>
      <c r="I4448" s="9"/>
      <c r="J4448" s="10"/>
    </row>
    <row r="4449">
      <c r="A4449" s="6"/>
      <c r="B4449" s="6"/>
      <c r="C4449" s="7"/>
      <c r="D4449" s="8"/>
      <c r="E4449" s="9"/>
      <c r="F4449" s="9"/>
      <c r="G4449" s="6"/>
      <c r="H4449" s="14"/>
      <c r="I4449" s="9"/>
      <c r="J4449" s="10"/>
    </row>
    <row r="4450">
      <c r="A4450" s="6"/>
      <c r="B4450" s="6"/>
      <c r="C4450" s="7"/>
      <c r="D4450" s="8"/>
      <c r="E4450" s="9"/>
      <c r="F4450" s="9"/>
      <c r="G4450" s="6"/>
      <c r="H4450" s="14"/>
      <c r="I4450" s="9"/>
      <c r="J4450" s="10"/>
    </row>
    <row r="4451">
      <c r="A4451" s="6"/>
      <c r="B4451" s="6"/>
      <c r="C4451" s="7"/>
      <c r="D4451" s="8"/>
      <c r="E4451" s="9"/>
      <c r="F4451" s="9"/>
      <c r="G4451" s="6"/>
      <c r="H4451" s="14"/>
      <c r="I4451" s="9"/>
      <c r="J4451" s="10"/>
    </row>
    <row r="4452">
      <c r="A4452" s="6"/>
      <c r="B4452" s="6"/>
      <c r="C4452" s="7"/>
      <c r="D4452" s="8"/>
      <c r="E4452" s="9"/>
      <c r="F4452" s="9"/>
      <c r="G4452" s="6"/>
      <c r="H4452" s="14"/>
      <c r="I4452" s="9"/>
      <c r="J4452" s="10"/>
    </row>
    <row r="4453">
      <c r="A4453" s="6"/>
      <c r="B4453" s="6"/>
      <c r="C4453" s="7"/>
      <c r="D4453" s="8"/>
      <c r="E4453" s="9"/>
      <c r="F4453" s="9"/>
      <c r="G4453" s="6"/>
      <c r="H4453" s="14"/>
      <c r="I4453" s="9"/>
      <c r="J4453" s="10"/>
    </row>
    <row r="4454">
      <c r="A4454" s="6"/>
      <c r="B4454" s="6"/>
      <c r="C4454" s="7"/>
      <c r="D4454" s="8"/>
      <c r="E4454" s="9"/>
      <c r="F4454" s="9"/>
      <c r="G4454" s="6"/>
      <c r="H4454" s="14"/>
      <c r="I4454" s="9"/>
      <c r="J4454" s="10"/>
    </row>
    <row r="4455">
      <c r="A4455" s="6"/>
      <c r="B4455" s="6"/>
      <c r="C4455" s="7"/>
      <c r="D4455" s="8"/>
      <c r="E4455" s="9"/>
      <c r="F4455" s="9"/>
      <c r="G4455" s="6"/>
      <c r="H4455" s="14"/>
      <c r="I4455" s="9"/>
      <c r="J4455" s="10"/>
    </row>
    <row r="4456">
      <c r="A4456" s="6"/>
      <c r="B4456" s="6"/>
      <c r="C4456" s="7"/>
      <c r="D4456" s="8"/>
      <c r="E4456" s="9"/>
      <c r="F4456" s="9"/>
      <c r="G4456" s="6"/>
      <c r="H4456" s="14"/>
      <c r="I4456" s="9"/>
      <c r="J4456" s="10"/>
    </row>
    <row r="4457">
      <c r="A4457" s="6"/>
      <c r="B4457" s="6"/>
      <c r="C4457" s="7"/>
      <c r="D4457" s="8"/>
      <c r="E4457" s="9"/>
      <c r="F4457" s="9"/>
      <c r="G4457" s="6"/>
      <c r="H4457" s="14"/>
      <c r="I4457" s="9"/>
      <c r="J4457" s="10"/>
    </row>
    <row r="4458">
      <c r="A4458" s="6"/>
      <c r="B4458" s="6"/>
      <c r="C4458" s="7"/>
      <c r="D4458" s="8"/>
      <c r="E4458" s="9"/>
      <c r="F4458" s="9"/>
      <c r="G4458" s="6"/>
      <c r="H4458" s="14"/>
      <c r="I4458" s="9"/>
      <c r="J4458" s="10"/>
    </row>
    <row r="4459">
      <c r="A4459" s="6"/>
      <c r="B4459" s="6"/>
      <c r="C4459" s="7"/>
      <c r="D4459" s="8"/>
      <c r="E4459" s="9"/>
      <c r="F4459" s="9"/>
      <c r="G4459" s="6"/>
      <c r="H4459" s="14"/>
      <c r="I4459" s="9"/>
      <c r="J4459" s="10"/>
    </row>
    <row r="4460">
      <c r="A4460" s="6"/>
      <c r="B4460" s="6"/>
      <c r="C4460" s="7"/>
      <c r="D4460" s="8"/>
      <c r="E4460" s="9"/>
      <c r="F4460" s="9"/>
      <c r="G4460" s="6"/>
      <c r="H4460" s="14"/>
      <c r="I4460" s="9"/>
      <c r="J4460" s="10"/>
    </row>
    <row r="4461">
      <c r="A4461" s="6"/>
      <c r="B4461" s="6"/>
      <c r="C4461" s="7"/>
      <c r="D4461" s="8"/>
      <c r="E4461" s="9"/>
      <c r="F4461" s="9"/>
      <c r="G4461" s="6"/>
      <c r="H4461" s="14"/>
      <c r="I4461" s="9"/>
      <c r="J4461" s="10"/>
    </row>
    <row r="4462">
      <c r="A4462" s="6"/>
      <c r="B4462" s="6"/>
      <c r="C4462" s="7"/>
      <c r="D4462" s="8"/>
      <c r="E4462" s="9"/>
      <c r="F4462" s="9"/>
      <c r="G4462" s="6"/>
      <c r="H4462" s="14"/>
      <c r="I4462" s="9"/>
      <c r="J4462" s="10"/>
    </row>
    <row r="4463">
      <c r="A4463" s="6"/>
      <c r="B4463" s="6"/>
      <c r="C4463" s="7"/>
      <c r="D4463" s="8"/>
      <c r="E4463" s="9"/>
      <c r="F4463" s="9"/>
      <c r="G4463" s="6"/>
      <c r="H4463" s="14"/>
      <c r="I4463" s="9"/>
      <c r="J4463" s="10"/>
    </row>
    <row r="4464">
      <c r="A4464" s="6"/>
      <c r="B4464" s="6"/>
      <c r="C4464" s="7"/>
      <c r="D4464" s="8"/>
      <c r="E4464" s="9"/>
      <c r="F4464" s="9"/>
      <c r="G4464" s="6"/>
      <c r="H4464" s="14"/>
      <c r="I4464" s="9"/>
      <c r="J4464" s="10"/>
    </row>
    <row r="4465">
      <c r="A4465" s="6"/>
      <c r="B4465" s="6"/>
      <c r="C4465" s="7"/>
      <c r="D4465" s="8"/>
      <c r="E4465" s="9"/>
      <c r="F4465" s="9"/>
      <c r="G4465" s="6"/>
      <c r="H4465" s="14"/>
      <c r="I4465" s="9"/>
      <c r="J4465" s="10"/>
    </row>
    <row r="4466">
      <c r="A4466" s="6"/>
      <c r="B4466" s="6"/>
      <c r="C4466" s="7"/>
      <c r="D4466" s="8"/>
      <c r="E4466" s="9"/>
      <c r="F4466" s="9"/>
      <c r="G4466" s="6"/>
      <c r="H4466" s="14"/>
      <c r="I4466" s="9"/>
      <c r="J4466" s="10"/>
    </row>
    <row r="4467">
      <c r="A4467" s="6"/>
      <c r="B4467" s="6"/>
      <c r="C4467" s="7"/>
      <c r="D4467" s="8"/>
      <c r="E4467" s="9"/>
      <c r="F4467" s="9"/>
      <c r="G4467" s="6"/>
      <c r="H4467" s="14"/>
      <c r="I4467" s="9"/>
      <c r="J4467" s="10"/>
    </row>
    <row r="4468">
      <c r="A4468" s="6"/>
      <c r="B4468" s="6"/>
      <c r="C4468" s="7"/>
      <c r="D4468" s="8"/>
      <c r="E4468" s="9"/>
      <c r="F4468" s="9"/>
      <c r="G4468" s="6"/>
      <c r="H4468" s="14"/>
      <c r="I4468" s="9"/>
      <c r="J4468" s="10"/>
    </row>
    <row r="4469">
      <c r="A4469" s="6"/>
      <c r="B4469" s="6"/>
      <c r="C4469" s="7"/>
      <c r="D4469" s="8"/>
      <c r="E4469" s="9"/>
      <c r="F4469" s="9"/>
      <c r="G4469" s="6"/>
      <c r="H4469" s="14"/>
      <c r="I4469" s="9"/>
      <c r="J4469" s="10"/>
    </row>
    <row r="4470">
      <c r="A4470" s="6"/>
      <c r="B4470" s="6"/>
      <c r="C4470" s="7"/>
      <c r="D4470" s="8"/>
      <c r="E4470" s="9"/>
      <c r="F4470" s="9"/>
      <c r="G4470" s="6"/>
      <c r="H4470" s="14"/>
      <c r="I4470" s="9"/>
      <c r="J4470" s="10"/>
    </row>
    <row r="4471">
      <c r="A4471" s="6"/>
      <c r="B4471" s="6"/>
      <c r="C4471" s="7"/>
      <c r="D4471" s="8"/>
      <c r="E4471" s="9"/>
      <c r="F4471" s="9"/>
      <c r="G4471" s="6"/>
      <c r="H4471" s="14"/>
      <c r="I4471" s="9"/>
      <c r="J4471" s="10"/>
    </row>
    <row r="4472">
      <c r="A4472" s="6"/>
      <c r="B4472" s="6"/>
      <c r="C4472" s="7"/>
      <c r="D4472" s="8"/>
      <c r="E4472" s="9"/>
      <c r="F4472" s="9"/>
      <c r="G4472" s="6"/>
      <c r="H4472" s="14"/>
      <c r="I4472" s="9"/>
      <c r="J4472" s="10"/>
    </row>
    <row r="4473">
      <c r="A4473" s="6"/>
      <c r="B4473" s="6"/>
      <c r="C4473" s="7"/>
      <c r="D4473" s="8"/>
      <c r="E4473" s="9"/>
      <c r="F4473" s="9"/>
      <c r="G4473" s="6"/>
      <c r="H4473" s="14"/>
      <c r="I4473" s="9"/>
      <c r="J4473" s="10"/>
    </row>
    <row r="4474">
      <c r="A4474" s="6"/>
      <c r="B4474" s="6"/>
      <c r="C4474" s="7"/>
      <c r="D4474" s="8"/>
      <c r="E4474" s="9"/>
      <c r="F4474" s="9"/>
      <c r="G4474" s="6"/>
      <c r="H4474" s="14"/>
      <c r="I4474" s="9"/>
      <c r="J4474" s="10"/>
    </row>
    <row r="4475">
      <c r="A4475" s="6"/>
      <c r="B4475" s="6"/>
      <c r="C4475" s="7"/>
      <c r="D4475" s="8"/>
      <c r="E4475" s="9"/>
      <c r="F4475" s="9"/>
      <c r="G4475" s="6"/>
      <c r="H4475" s="14"/>
      <c r="I4475" s="9"/>
      <c r="J4475" s="10"/>
    </row>
    <row r="4476">
      <c r="A4476" s="6"/>
      <c r="B4476" s="6"/>
      <c r="C4476" s="7"/>
      <c r="D4476" s="8"/>
      <c r="E4476" s="9"/>
      <c r="F4476" s="9"/>
      <c r="G4476" s="6"/>
      <c r="H4476" s="14"/>
      <c r="I4476" s="9"/>
      <c r="J4476" s="10"/>
    </row>
    <row r="4477">
      <c r="A4477" s="6"/>
      <c r="B4477" s="6"/>
      <c r="C4477" s="7"/>
      <c r="D4477" s="8"/>
      <c r="E4477" s="9"/>
      <c r="F4477" s="9"/>
      <c r="G4477" s="6"/>
      <c r="H4477" s="14"/>
      <c r="I4477" s="9"/>
      <c r="J4477" s="10"/>
    </row>
    <row r="4478">
      <c r="A4478" s="6"/>
      <c r="B4478" s="6"/>
      <c r="C4478" s="7"/>
      <c r="D4478" s="8"/>
      <c r="E4478" s="9"/>
      <c r="F4478" s="9"/>
      <c r="G4478" s="6"/>
      <c r="H4478" s="14"/>
      <c r="I4478" s="9"/>
      <c r="J4478" s="10"/>
    </row>
    <row r="4479">
      <c r="A4479" s="6"/>
      <c r="B4479" s="6"/>
      <c r="C4479" s="7"/>
      <c r="D4479" s="8"/>
      <c r="E4479" s="9"/>
      <c r="F4479" s="9"/>
      <c r="G4479" s="6"/>
      <c r="H4479" s="14"/>
      <c r="I4479" s="9"/>
      <c r="J4479" s="10"/>
    </row>
    <row r="4480">
      <c r="A4480" s="6"/>
      <c r="B4480" s="6"/>
      <c r="C4480" s="7"/>
      <c r="D4480" s="8"/>
      <c r="E4480" s="9"/>
      <c r="F4480" s="9"/>
      <c r="G4480" s="6"/>
      <c r="H4480" s="14"/>
      <c r="I4480" s="9"/>
      <c r="J4480" s="10"/>
    </row>
    <row r="4481">
      <c r="A4481" s="6"/>
      <c r="B4481" s="6"/>
      <c r="C4481" s="7"/>
      <c r="D4481" s="8"/>
      <c r="E4481" s="9"/>
      <c r="F4481" s="9"/>
      <c r="G4481" s="6"/>
      <c r="H4481" s="14"/>
      <c r="I4481" s="9"/>
      <c r="J4481" s="10"/>
    </row>
    <row r="4482">
      <c r="A4482" s="6"/>
      <c r="B4482" s="6"/>
      <c r="C4482" s="7"/>
      <c r="D4482" s="8"/>
      <c r="E4482" s="9"/>
      <c r="F4482" s="9"/>
      <c r="G4482" s="6"/>
      <c r="H4482" s="14"/>
      <c r="I4482" s="9"/>
      <c r="J4482" s="10"/>
    </row>
    <row r="4483">
      <c r="A4483" s="6"/>
      <c r="B4483" s="6"/>
      <c r="C4483" s="7"/>
      <c r="D4483" s="8"/>
      <c r="E4483" s="9"/>
      <c r="F4483" s="9"/>
      <c r="G4483" s="6"/>
      <c r="H4483" s="14"/>
      <c r="I4483" s="9"/>
      <c r="J4483" s="10"/>
    </row>
    <row r="4484">
      <c r="A4484" s="6"/>
      <c r="B4484" s="6"/>
      <c r="C4484" s="7"/>
      <c r="D4484" s="8"/>
      <c r="E4484" s="9"/>
      <c r="F4484" s="9"/>
      <c r="G4484" s="6"/>
      <c r="H4484" s="14"/>
      <c r="I4484" s="9"/>
      <c r="J4484" s="10"/>
    </row>
    <row r="4485">
      <c r="A4485" s="6"/>
      <c r="B4485" s="6"/>
      <c r="C4485" s="7"/>
      <c r="D4485" s="8"/>
      <c r="E4485" s="9"/>
      <c r="F4485" s="9"/>
      <c r="G4485" s="6"/>
      <c r="H4485" s="14"/>
      <c r="I4485" s="9"/>
      <c r="J4485" s="10"/>
    </row>
    <row r="4486">
      <c r="A4486" s="6"/>
      <c r="B4486" s="6"/>
      <c r="C4486" s="7"/>
      <c r="D4486" s="8"/>
      <c r="E4486" s="9"/>
      <c r="F4486" s="9"/>
      <c r="G4486" s="6"/>
      <c r="H4486" s="14"/>
      <c r="I4486" s="9"/>
      <c r="J4486" s="10"/>
    </row>
    <row r="4487">
      <c r="A4487" s="6"/>
      <c r="B4487" s="6"/>
      <c r="C4487" s="7"/>
      <c r="D4487" s="8"/>
      <c r="E4487" s="9"/>
      <c r="F4487" s="9"/>
      <c r="G4487" s="6"/>
      <c r="H4487" s="14"/>
      <c r="I4487" s="9"/>
      <c r="J4487" s="10"/>
    </row>
    <row r="4488">
      <c r="A4488" s="6"/>
      <c r="B4488" s="6"/>
      <c r="C4488" s="7"/>
      <c r="D4488" s="8"/>
      <c r="E4488" s="9"/>
      <c r="F4488" s="9"/>
      <c r="G4488" s="6"/>
      <c r="H4488" s="14"/>
      <c r="I4488" s="9"/>
      <c r="J4488" s="10"/>
    </row>
    <row r="4489">
      <c r="A4489" s="6"/>
      <c r="B4489" s="6"/>
      <c r="C4489" s="7"/>
      <c r="D4489" s="8"/>
      <c r="E4489" s="9"/>
      <c r="F4489" s="9"/>
      <c r="G4489" s="6"/>
      <c r="H4489" s="14"/>
      <c r="I4489" s="9"/>
      <c r="J4489" s="10"/>
    </row>
    <row r="4490">
      <c r="A4490" s="6"/>
      <c r="B4490" s="6"/>
      <c r="C4490" s="7"/>
      <c r="D4490" s="8"/>
      <c r="E4490" s="9"/>
      <c r="F4490" s="9"/>
      <c r="G4490" s="6"/>
      <c r="H4490" s="14"/>
      <c r="I4490" s="9"/>
      <c r="J4490" s="10"/>
    </row>
    <row r="4491">
      <c r="A4491" s="6"/>
      <c r="B4491" s="6"/>
      <c r="C4491" s="7"/>
      <c r="D4491" s="8"/>
      <c r="E4491" s="9"/>
      <c r="F4491" s="9"/>
      <c r="G4491" s="6"/>
      <c r="H4491" s="14"/>
      <c r="I4491" s="9"/>
      <c r="J4491" s="10"/>
    </row>
    <row r="4492">
      <c r="A4492" s="6"/>
      <c r="B4492" s="6"/>
      <c r="C4492" s="7"/>
      <c r="D4492" s="8"/>
      <c r="E4492" s="9"/>
      <c r="F4492" s="9"/>
      <c r="G4492" s="6"/>
      <c r="H4492" s="14"/>
      <c r="I4492" s="9"/>
      <c r="J4492" s="10"/>
    </row>
    <row r="4493">
      <c r="A4493" s="6"/>
      <c r="B4493" s="6"/>
      <c r="C4493" s="7"/>
      <c r="D4493" s="8"/>
      <c r="E4493" s="9"/>
      <c r="F4493" s="9"/>
      <c r="G4493" s="6"/>
      <c r="H4493" s="14"/>
      <c r="I4493" s="9"/>
      <c r="J4493" s="10"/>
    </row>
    <row r="4494">
      <c r="A4494" s="6"/>
      <c r="B4494" s="6"/>
      <c r="C4494" s="7"/>
      <c r="D4494" s="8"/>
      <c r="E4494" s="9"/>
      <c r="F4494" s="9"/>
      <c r="G4494" s="6"/>
      <c r="H4494" s="14"/>
      <c r="I4494" s="9"/>
      <c r="J4494" s="10"/>
    </row>
    <row r="4495">
      <c r="A4495" s="6"/>
      <c r="B4495" s="6"/>
      <c r="C4495" s="7"/>
      <c r="D4495" s="8"/>
      <c r="E4495" s="9"/>
      <c r="F4495" s="9"/>
      <c r="G4495" s="6"/>
      <c r="H4495" s="14"/>
      <c r="I4495" s="9"/>
      <c r="J4495" s="10"/>
    </row>
    <row r="4496">
      <c r="A4496" s="6"/>
      <c r="B4496" s="6"/>
      <c r="C4496" s="7"/>
      <c r="D4496" s="8"/>
      <c r="E4496" s="9"/>
      <c r="F4496" s="9"/>
      <c r="G4496" s="6"/>
      <c r="H4496" s="14"/>
      <c r="I4496" s="9"/>
      <c r="J4496" s="10"/>
    </row>
    <row r="4497">
      <c r="A4497" s="6"/>
      <c r="B4497" s="6"/>
      <c r="C4497" s="7"/>
      <c r="D4497" s="8"/>
      <c r="E4497" s="9"/>
      <c r="F4497" s="9"/>
      <c r="G4497" s="6"/>
      <c r="H4497" s="14"/>
      <c r="I4497" s="9"/>
      <c r="J4497" s="10"/>
    </row>
    <row r="4498">
      <c r="A4498" s="6"/>
      <c r="B4498" s="6"/>
      <c r="C4498" s="7"/>
      <c r="D4498" s="8"/>
      <c r="E4498" s="9"/>
      <c r="F4498" s="9"/>
      <c r="G4498" s="6"/>
      <c r="H4498" s="14"/>
      <c r="I4498" s="9"/>
      <c r="J4498" s="10"/>
    </row>
    <row r="4499">
      <c r="A4499" s="6"/>
      <c r="B4499" s="6"/>
      <c r="C4499" s="7"/>
      <c r="D4499" s="8"/>
      <c r="E4499" s="9"/>
      <c r="F4499" s="9"/>
      <c r="G4499" s="6"/>
      <c r="H4499" s="14"/>
      <c r="I4499" s="9"/>
      <c r="J4499" s="10"/>
    </row>
    <row r="4500">
      <c r="A4500" s="6"/>
      <c r="B4500" s="6"/>
      <c r="C4500" s="7"/>
      <c r="D4500" s="8"/>
      <c r="E4500" s="9"/>
      <c r="F4500" s="9"/>
      <c r="G4500" s="6"/>
      <c r="H4500" s="14"/>
      <c r="I4500" s="9"/>
      <c r="J4500" s="10"/>
    </row>
    <row r="4501">
      <c r="A4501" s="6"/>
      <c r="B4501" s="6"/>
      <c r="C4501" s="7"/>
      <c r="D4501" s="8"/>
      <c r="E4501" s="9"/>
      <c r="F4501" s="9"/>
      <c r="G4501" s="6"/>
      <c r="H4501" s="14"/>
      <c r="I4501" s="9"/>
      <c r="J4501" s="10"/>
    </row>
    <row r="4502">
      <c r="A4502" s="6"/>
      <c r="B4502" s="6"/>
      <c r="C4502" s="7"/>
      <c r="D4502" s="8"/>
      <c r="E4502" s="9"/>
      <c r="F4502" s="9"/>
      <c r="G4502" s="6"/>
      <c r="H4502" s="14"/>
      <c r="I4502" s="9"/>
      <c r="J4502" s="10"/>
    </row>
    <row r="4503">
      <c r="A4503" s="6"/>
      <c r="B4503" s="6"/>
      <c r="C4503" s="7"/>
      <c r="D4503" s="8"/>
      <c r="E4503" s="9"/>
      <c r="F4503" s="9"/>
      <c r="G4503" s="6"/>
      <c r="H4503" s="14"/>
      <c r="I4503" s="9"/>
      <c r="J4503" s="10"/>
    </row>
    <row r="4504">
      <c r="A4504" s="6"/>
      <c r="B4504" s="6"/>
      <c r="C4504" s="7"/>
      <c r="D4504" s="8"/>
      <c r="E4504" s="9"/>
      <c r="F4504" s="9"/>
      <c r="G4504" s="6"/>
      <c r="H4504" s="14"/>
      <c r="I4504" s="9"/>
      <c r="J4504" s="10"/>
    </row>
    <row r="4505">
      <c r="A4505" s="6"/>
      <c r="B4505" s="6"/>
      <c r="C4505" s="7"/>
      <c r="D4505" s="8"/>
      <c r="E4505" s="9"/>
      <c r="F4505" s="9"/>
      <c r="G4505" s="6"/>
      <c r="H4505" s="14"/>
      <c r="I4505" s="9"/>
      <c r="J4505" s="10"/>
    </row>
    <row r="4506">
      <c r="A4506" s="6"/>
      <c r="B4506" s="6"/>
      <c r="C4506" s="7"/>
      <c r="D4506" s="8"/>
      <c r="E4506" s="9"/>
      <c r="F4506" s="9"/>
      <c r="G4506" s="6"/>
      <c r="H4506" s="14"/>
      <c r="I4506" s="9"/>
      <c r="J4506" s="10"/>
    </row>
    <row r="4507">
      <c r="A4507" s="6"/>
      <c r="B4507" s="6"/>
      <c r="C4507" s="7"/>
      <c r="D4507" s="8"/>
      <c r="E4507" s="9"/>
      <c r="F4507" s="9"/>
      <c r="G4507" s="6"/>
      <c r="H4507" s="14"/>
      <c r="I4507" s="9"/>
      <c r="J4507" s="10"/>
    </row>
    <row r="4508">
      <c r="A4508" s="6"/>
      <c r="B4508" s="6"/>
      <c r="C4508" s="7"/>
      <c r="D4508" s="8"/>
      <c r="E4508" s="9"/>
      <c r="F4508" s="9"/>
      <c r="G4508" s="6"/>
      <c r="H4508" s="14"/>
      <c r="I4508" s="9"/>
      <c r="J4508" s="10"/>
    </row>
    <row r="4509">
      <c r="A4509" s="6"/>
      <c r="B4509" s="6"/>
      <c r="C4509" s="7"/>
      <c r="D4509" s="8"/>
      <c r="E4509" s="9"/>
      <c r="F4509" s="9"/>
      <c r="G4509" s="6"/>
      <c r="H4509" s="14"/>
      <c r="I4509" s="9"/>
      <c r="J4509" s="10"/>
    </row>
    <row r="4510">
      <c r="A4510" s="6"/>
      <c r="B4510" s="6"/>
      <c r="C4510" s="7"/>
      <c r="D4510" s="8"/>
      <c r="E4510" s="9"/>
      <c r="F4510" s="9"/>
      <c r="G4510" s="6"/>
      <c r="H4510" s="14"/>
      <c r="I4510" s="9"/>
      <c r="J4510" s="10"/>
    </row>
    <row r="4511">
      <c r="A4511" s="6"/>
      <c r="B4511" s="6"/>
      <c r="C4511" s="7"/>
      <c r="D4511" s="8"/>
      <c r="E4511" s="9"/>
      <c r="F4511" s="9"/>
      <c r="G4511" s="6"/>
      <c r="H4511" s="14"/>
      <c r="I4511" s="9"/>
      <c r="J4511" s="10"/>
    </row>
    <row r="4512">
      <c r="A4512" s="6"/>
      <c r="B4512" s="6"/>
      <c r="C4512" s="7"/>
      <c r="D4512" s="8"/>
      <c r="E4512" s="9"/>
      <c r="F4512" s="9"/>
      <c r="G4512" s="6"/>
      <c r="H4512" s="14"/>
      <c r="I4512" s="9"/>
      <c r="J4512" s="10"/>
    </row>
    <row r="4513">
      <c r="A4513" s="6"/>
      <c r="B4513" s="6"/>
      <c r="C4513" s="7"/>
      <c r="D4513" s="8"/>
      <c r="E4513" s="9"/>
      <c r="F4513" s="9"/>
      <c r="G4513" s="6"/>
      <c r="H4513" s="14"/>
      <c r="I4513" s="9"/>
      <c r="J4513" s="10"/>
    </row>
    <row r="4514">
      <c r="A4514" s="6"/>
      <c r="B4514" s="6"/>
      <c r="C4514" s="7"/>
      <c r="D4514" s="8"/>
      <c r="E4514" s="9"/>
      <c r="F4514" s="9"/>
      <c r="G4514" s="6"/>
      <c r="H4514" s="14"/>
      <c r="I4514" s="9"/>
      <c r="J4514" s="10"/>
    </row>
    <row r="4515">
      <c r="A4515" s="6"/>
      <c r="B4515" s="6"/>
      <c r="C4515" s="7"/>
      <c r="D4515" s="8"/>
      <c r="E4515" s="9"/>
      <c r="F4515" s="9"/>
      <c r="G4515" s="6"/>
      <c r="H4515" s="14"/>
      <c r="I4515" s="9"/>
      <c r="J4515" s="10"/>
    </row>
    <row r="4516">
      <c r="A4516" s="6"/>
      <c r="B4516" s="6"/>
      <c r="C4516" s="7"/>
      <c r="D4516" s="8"/>
      <c r="E4516" s="9"/>
      <c r="F4516" s="9"/>
      <c r="G4516" s="6"/>
      <c r="H4516" s="14"/>
      <c r="I4516" s="9"/>
      <c r="J4516" s="10"/>
    </row>
    <row r="4517">
      <c r="A4517" s="6"/>
      <c r="B4517" s="6"/>
      <c r="C4517" s="7"/>
      <c r="D4517" s="8"/>
      <c r="E4517" s="9"/>
      <c r="F4517" s="9"/>
      <c r="G4517" s="6"/>
      <c r="H4517" s="14"/>
      <c r="I4517" s="9"/>
      <c r="J4517" s="10"/>
    </row>
    <row r="4518">
      <c r="A4518" s="6"/>
      <c r="B4518" s="6"/>
      <c r="C4518" s="7"/>
      <c r="D4518" s="8"/>
      <c r="E4518" s="9"/>
      <c r="F4518" s="9"/>
      <c r="G4518" s="6"/>
      <c r="H4518" s="14"/>
      <c r="I4518" s="9"/>
      <c r="J4518" s="10"/>
    </row>
    <row r="4519">
      <c r="A4519" s="6"/>
      <c r="B4519" s="6"/>
      <c r="C4519" s="7"/>
      <c r="D4519" s="8"/>
      <c r="E4519" s="9"/>
      <c r="F4519" s="9"/>
      <c r="G4519" s="6"/>
      <c r="H4519" s="14"/>
      <c r="I4519" s="9"/>
      <c r="J4519" s="10"/>
    </row>
    <row r="4520">
      <c r="A4520" s="6"/>
      <c r="B4520" s="6"/>
      <c r="C4520" s="7"/>
      <c r="D4520" s="8"/>
      <c r="E4520" s="9"/>
      <c r="F4520" s="9"/>
      <c r="G4520" s="6"/>
      <c r="H4520" s="14"/>
      <c r="I4520" s="9"/>
      <c r="J4520" s="10"/>
    </row>
    <row r="4521">
      <c r="A4521" s="6"/>
      <c r="B4521" s="6"/>
      <c r="C4521" s="7"/>
      <c r="D4521" s="8"/>
      <c r="E4521" s="9"/>
      <c r="F4521" s="9"/>
      <c r="G4521" s="6"/>
      <c r="H4521" s="14"/>
      <c r="I4521" s="9"/>
      <c r="J4521" s="10"/>
    </row>
    <row r="4522">
      <c r="A4522" s="6"/>
      <c r="B4522" s="6"/>
      <c r="C4522" s="7"/>
      <c r="D4522" s="8"/>
      <c r="E4522" s="9"/>
      <c r="F4522" s="9"/>
      <c r="G4522" s="6"/>
      <c r="H4522" s="14"/>
      <c r="I4522" s="9"/>
      <c r="J4522" s="10"/>
    </row>
    <row r="4523">
      <c r="A4523" s="6"/>
      <c r="B4523" s="6"/>
      <c r="C4523" s="7"/>
      <c r="D4523" s="8"/>
      <c r="E4523" s="9"/>
      <c r="F4523" s="9"/>
      <c r="G4523" s="6"/>
      <c r="H4523" s="14"/>
      <c r="I4523" s="9"/>
      <c r="J4523" s="10"/>
    </row>
    <row r="4524">
      <c r="A4524" s="6"/>
      <c r="B4524" s="6"/>
      <c r="C4524" s="7"/>
      <c r="D4524" s="8"/>
      <c r="E4524" s="9"/>
      <c r="F4524" s="9"/>
      <c r="G4524" s="6"/>
      <c r="H4524" s="14"/>
      <c r="I4524" s="9"/>
      <c r="J4524" s="10"/>
    </row>
    <row r="4525">
      <c r="A4525" s="6"/>
      <c r="B4525" s="6"/>
      <c r="C4525" s="7"/>
      <c r="D4525" s="8"/>
      <c r="E4525" s="9"/>
      <c r="F4525" s="9"/>
      <c r="G4525" s="6"/>
      <c r="H4525" s="14"/>
      <c r="I4525" s="9"/>
      <c r="J4525" s="10"/>
    </row>
    <row r="4526">
      <c r="A4526" s="6"/>
      <c r="B4526" s="6"/>
      <c r="C4526" s="7"/>
      <c r="D4526" s="8"/>
      <c r="E4526" s="9"/>
      <c r="F4526" s="9"/>
      <c r="G4526" s="6"/>
      <c r="H4526" s="14"/>
      <c r="I4526" s="9"/>
      <c r="J4526" s="10"/>
    </row>
    <row r="4527">
      <c r="A4527" s="6"/>
      <c r="B4527" s="6"/>
      <c r="C4527" s="7"/>
      <c r="D4527" s="8"/>
      <c r="E4527" s="9"/>
      <c r="F4527" s="9"/>
      <c r="G4527" s="6"/>
      <c r="H4527" s="14"/>
      <c r="I4527" s="9"/>
      <c r="J4527" s="10"/>
    </row>
    <row r="4528">
      <c r="A4528" s="6"/>
      <c r="B4528" s="6"/>
      <c r="C4528" s="7"/>
      <c r="D4528" s="8"/>
      <c r="E4528" s="9"/>
      <c r="F4528" s="9"/>
      <c r="G4528" s="6"/>
      <c r="H4528" s="14"/>
      <c r="I4528" s="9"/>
      <c r="J4528" s="10"/>
    </row>
    <row r="4529">
      <c r="A4529" s="6"/>
      <c r="B4529" s="6"/>
      <c r="C4529" s="7"/>
      <c r="D4529" s="8"/>
      <c r="E4529" s="9"/>
      <c r="F4529" s="9"/>
      <c r="G4529" s="6"/>
      <c r="H4529" s="14"/>
      <c r="I4529" s="9"/>
      <c r="J4529" s="10"/>
    </row>
    <row r="4530">
      <c r="A4530" s="6"/>
      <c r="B4530" s="6"/>
      <c r="C4530" s="7"/>
      <c r="D4530" s="8"/>
      <c r="E4530" s="9"/>
      <c r="F4530" s="9"/>
      <c r="G4530" s="6"/>
      <c r="H4530" s="14"/>
      <c r="I4530" s="9"/>
      <c r="J4530" s="10"/>
    </row>
    <row r="4531">
      <c r="A4531" s="6"/>
      <c r="B4531" s="6"/>
      <c r="C4531" s="7"/>
      <c r="D4531" s="8"/>
      <c r="E4531" s="9"/>
      <c r="F4531" s="9"/>
      <c r="G4531" s="6"/>
      <c r="H4531" s="14"/>
      <c r="I4531" s="9"/>
      <c r="J4531" s="10"/>
    </row>
    <row r="4532">
      <c r="A4532" s="6"/>
      <c r="B4532" s="6"/>
      <c r="C4532" s="7"/>
      <c r="D4532" s="8"/>
      <c r="E4532" s="9"/>
      <c r="F4532" s="9"/>
      <c r="G4532" s="6"/>
      <c r="H4532" s="14"/>
      <c r="I4532" s="9"/>
      <c r="J4532" s="10"/>
    </row>
    <row r="4533">
      <c r="A4533" s="6"/>
      <c r="B4533" s="6"/>
      <c r="C4533" s="7"/>
      <c r="D4533" s="8"/>
      <c r="E4533" s="9"/>
      <c r="F4533" s="9"/>
      <c r="G4533" s="6"/>
      <c r="H4533" s="14"/>
      <c r="I4533" s="9"/>
      <c r="J4533" s="10"/>
    </row>
    <row r="4534">
      <c r="A4534" s="6"/>
      <c r="B4534" s="6"/>
      <c r="C4534" s="7"/>
      <c r="D4534" s="8"/>
      <c r="E4534" s="9"/>
      <c r="F4534" s="9"/>
      <c r="G4534" s="6"/>
      <c r="H4534" s="14"/>
      <c r="I4534" s="9"/>
      <c r="J4534" s="10"/>
    </row>
    <row r="4535">
      <c r="A4535" s="6"/>
      <c r="B4535" s="6"/>
      <c r="C4535" s="7"/>
      <c r="D4535" s="8"/>
      <c r="E4535" s="9"/>
      <c r="F4535" s="9"/>
      <c r="G4535" s="6"/>
      <c r="H4535" s="14"/>
      <c r="I4535" s="9"/>
      <c r="J4535" s="10"/>
    </row>
    <row r="4536">
      <c r="A4536" s="6"/>
      <c r="B4536" s="6"/>
      <c r="C4536" s="7"/>
      <c r="D4536" s="8"/>
      <c r="E4536" s="9"/>
      <c r="F4536" s="9"/>
      <c r="G4536" s="6"/>
      <c r="H4536" s="14"/>
      <c r="I4536" s="9"/>
      <c r="J4536" s="10"/>
    </row>
    <row r="4537">
      <c r="A4537" s="6"/>
      <c r="B4537" s="6"/>
      <c r="C4537" s="7"/>
      <c r="D4537" s="8"/>
      <c r="E4537" s="9"/>
      <c r="F4537" s="9"/>
      <c r="G4537" s="6"/>
      <c r="H4537" s="14"/>
      <c r="I4537" s="9"/>
      <c r="J4537" s="10"/>
    </row>
    <row r="4538">
      <c r="A4538" s="6"/>
      <c r="B4538" s="6"/>
      <c r="C4538" s="7"/>
      <c r="D4538" s="8"/>
      <c r="E4538" s="9"/>
      <c r="F4538" s="9"/>
      <c r="G4538" s="6"/>
      <c r="H4538" s="14"/>
      <c r="I4538" s="9"/>
      <c r="J4538" s="10"/>
    </row>
    <row r="4539">
      <c r="A4539" s="6"/>
      <c r="B4539" s="6"/>
      <c r="C4539" s="7"/>
      <c r="D4539" s="8"/>
      <c r="E4539" s="9"/>
      <c r="F4539" s="9"/>
      <c r="G4539" s="6"/>
      <c r="H4539" s="14"/>
      <c r="I4539" s="9"/>
      <c r="J4539" s="10"/>
    </row>
    <row r="4540">
      <c r="A4540" s="6"/>
      <c r="B4540" s="6"/>
      <c r="C4540" s="7"/>
      <c r="D4540" s="8"/>
      <c r="E4540" s="9"/>
      <c r="F4540" s="9"/>
      <c r="G4540" s="6"/>
      <c r="H4540" s="14"/>
      <c r="I4540" s="9"/>
      <c r="J4540" s="10"/>
    </row>
    <row r="4541">
      <c r="A4541" s="6"/>
      <c r="B4541" s="6"/>
      <c r="C4541" s="7"/>
      <c r="D4541" s="8"/>
      <c r="E4541" s="9"/>
      <c r="F4541" s="9"/>
      <c r="G4541" s="6"/>
      <c r="H4541" s="14"/>
      <c r="I4541" s="9"/>
      <c r="J4541" s="10"/>
    </row>
    <row r="4542">
      <c r="A4542" s="6"/>
      <c r="B4542" s="6"/>
      <c r="C4542" s="7"/>
      <c r="D4542" s="8"/>
      <c r="E4542" s="9"/>
      <c r="F4542" s="9"/>
      <c r="G4542" s="6"/>
      <c r="H4542" s="14"/>
      <c r="I4542" s="9"/>
      <c r="J4542" s="10"/>
    </row>
    <row r="4543">
      <c r="A4543" s="6"/>
      <c r="B4543" s="6"/>
      <c r="C4543" s="7"/>
      <c r="D4543" s="8"/>
      <c r="E4543" s="9"/>
      <c r="F4543" s="9"/>
      <c r="G4543" s="6"/>
      <c r="H4543" s="14"/>
      <c r="I4543" s="9"/>
      <c r="J4543" s="10"/>
    </row>
    <row r="4544">
      <c r="A4544" s="6"/>
      <c r="B4544" s="6"/>
      <c r="C4544" s="7"/>
      <c r="D4544" s="8"/>
      <c r="E4544" s="9"/>
      <c r="F4544" s="9"/>
      <c r="G4544" s="6"/>
      <c r="H4544" s="14"/>
      <c r="I4544" s="9"/>
      <c r="J4544" s="10"/>
    </row>
    <row r="4545">
      <c r="A4545" s="6"/>
      <c r="B4545" s="6"/>
      <c r="C4545" s="7"/>
      <c r="D4545" s="8"/>
      <c r="E4545" s="9"/>
      <c r="F4545" s="9"/>
      <c r="G4545" s="6"/>
      <c r="H4545" s="14"/>
      <c r="I4545" s="9"/>
      <c r="J4545" s="10"/>
    </row>
    <row r="4546">
      <c r="A4546" s="6"/>
      <c r="B4546" s="6"/>
      <c r="C4546" s="7"/>
      <c r="D4546" s="8"/>
      <c r="E4546" s="9"/>
      <c r="F4546" s="9"/>
      <c r="G4546" s="6"/>
      <c r="H4546" s="14"/>
      <c r="I4546" s="9"/>
      <c r="J4546" s="10"/>
    </row>
    <row r="4547">
      <c r="A4547" s="6"/>
      <c r="B4547" s="6"/>
      <c r="C4547" s="7"/>
      <c r="D4547" s="8"/>
      <c r="E4547" s="9"/>
      <c r="F4547" s="9"/>
      <c r="G4547" s="6"/>
      <c r="H4547" s="14"/>
      <c r="I4547" s="9"/>
      <c r="J4547" s="10"/>
    </row>
    <row r="4548">
      <c r="A4548" s="6"/>
      <c r="B4548" s="6"/>
      <c r="C4548" s="7"/>
      <c r="D4548" s="8"/>
      <c r="E4548" s="9"/>
      <c r="F4548" s="9"/>
      <c r="G4548" s="6"/>
      <c r="H4548" s="14"/>
      <c r="I4548" s="9"/>
      <c r="J4548" s="10"/>
    </row>
    <row r="4549">
      <c r="A4549" s="6"/>
      <c r="B4549" s="6"/>
      <c r="C4549" s="7"/>
      <c r="D4549" s="8"/>
      <c r="E4549" s="9"/>
      <c r="F4549" s="9"/>
      <c r="G4549" s="6"/>
      <c r="H4549" s="14"/>
      <c r="I4549" s="9"/>
      <c r="J4549" s="10"/>
    </row>
    <row r="4550">
      <c r="A4550" s="6"/>
      <c r="B4550" s="6"/>
      <c r="C4550" s="7"/>
      <c r="D4550" s="8"/>
      <c r="E4550" s="9"/>
      <c r="F4550" s="9"/>
      <c r="G4550" s="6"/>
      <c r="H4550" s="14"/>
      <c r="I4550" s="9"/>
      <c r="J4550" s="10"/>
    </row>
    <row r="4551">
      <c r="A4551" s="6"/>
      <c r="B4551" s="6"/>
      <c r="C4551" s="7"/>
      <c r="D4551" s="8"/>
      <c r="E4551" s="9"/>
      <c r="F4551" s="9"/>
      <c r="G4551" s="6"/>
      <c r="H4551" s="14"/>
      <c r="I4551" s="9"/>
      <c r="J4551" s="10"/>
    </row>
    <row r="4552">
      <c r="A4552" s="6"/>
      <c r="B4552" s="6"/>
      <c r="C4552" s="7"/>
      <c r="D4552" s="8"/>
      <c r="E4552" s="9"/>
      <c r="F4552" s="9"/>
      <c r="G4552" s="6"/>
      <c r="H4552" s="14"/>
      <c r="I4552" s="9"/>
      <c r="J4552" s="10"/>
    </row>
    <row r="4553">
      <c r="A4553" s="6"/>
      <c r="B4553" s="6"/>
      <c r="C4553" s="7"/>
      <c r="D4553" s="8"/>
      <c r="E4553" s="9"/>
      <c r="F4553" s="9"/>
      <c r="G4553" s="6"/>
      <c r="H4553" s="14"/>
      <c r="I4553" s="9"/>
      <c r="J4553" s="10"/>
    </row>
    <row r="4554">
      <c r="A4554" s="6"/>
      <c r="B4554" s="6"/>
      <c r="C4554" s="7"/>
      <c r="D4554" s="8"/>
      <c r="E4554" s="9"/>
      <c r="F4554" s="9"/>
      <c r="G4554" s="6"/>
      <c r="H4554" s="14"/>
      <c r="I4554" s="9"/>
      <c r="J4554" s="10"/>
    </row>
    <row r="4555">
      <c r="A4555" s="6"/>
      <c r="B4555" s="6"/>
      <c r="C4555" s="7"/>
      <c r="D4555" s="8"/>
      <c r="E4555" s="9"/>
      <c r="F4555" s="9"/>
      <c r="G4555" s="6"/>
      <c r="H4555" s="14"/>
      <c r="I4555" s="9"/>
      <c r="J4555" s="10"/>
    </row>
    <row r="4556">
      <c r="A4556" s="6"/>
      <c r="B4556" s="6"/>
      <c r="C4556" s="7"/>
      <c r="D4556" s="8"/>
      <c r="E4556" s="9"/>
      <c r="F4556" s="9"/>
      <c r="G4556" s="6"/>
      <c r="H4556" s="14"/>
      <c r="I4556" s="9"/>
      <c r="J4556" s="10"/>
    </row>
    <row r="4557">
      <c r="A4557" s="6"/>
      <c r="B4557" s="6"/>
      <c r="C4557" s="7"/>
      <c r="D4557" s="8"/>
      <c r="E4557" s="9"/>
      <c r="F4557" s="9"/>
      <c r="G4557" s="6"/>
      <c r="H4557" s="14"/>
      <c r="I4557" s="9"/>
      <c r="J4557" s="10"/>
    </row>
    <row r="4558">
      <c r="A4558" s="6"/>
      <c r="B4558" s="6"/>
      <c r="C4558" s="7"/>
      <c r="D4558" s="8"/>
      <c r="E4558" s="9"/>
      <c r="F4558" s="9"/>
      <c r="G4558" s="6"/>
      <c r="H4558" s="14"/>
      <c r="I4558" s="9"/>
      <c r="J4558" s="10"/>
    </row>
    <row r="4559">
      <c r="A4559" s="6"/>
      <c r="B4559" s="6"/>
      <c r="C4559" s="7"/>
      <c r="D4559" s="8"/>
      <c r="E4559" s="9"/>
      <c r="F4559" s="9"/>
      <c r="G4559" s="6"/>
      <c r="H4559" s="14"/>
      <c r="I4559" s="9"/>
      <c r="J4559" s="10"/>
    </row>
    <row r="4560">
      <c r="A4560" s="6"/>
      <c r="B4560" s="6"/>
      <c r="C4560" s="7"/>
      <c r="D4560" s="8"/>
      <c r="E4560" s="9"/>
      <c r="F4560" s="9"/>
      <c r="G4560" s="6"/>
      <c r="H4560" s="14"/>
      <c r="I4560" s="9"/>
      <c r="J4560" s="10"/>
    </row>
    <row r="4561">
      <c r="A4561" s="6"/>
      <c r="B4561" s="6"/>
      <c r="C4561" s="7"/>
      <c r="D4561" s="8"/>
      <c r="E4561" s="9"/>
      <c r="F4561" s="9"/>
      <c r="G4561" s="6"/>
      <c r="H4561" s="14"/>
      <c r="I4561" s="9"/>
      <c r="J4561" s="10"/>
    </row>
    <row r="4562">
      <c r="A4562" s="6"/>
      <c r="B4562" s="6"/>
      <c r="C4562" s="7"/>
      <c r="D4562" s="8"/>
      <c r="E4562" s="9"/>
      <c r="F4562" s="9"/>
      <c r="G4562" s="6"/>
      <c r="H4562" s="14"/>
      <c r="I4562" s="9"/>
      <c r="J4562" s="10"/>
    </row>
    <row r="4563">
      <c r="A4563" s="6"/>
      <c r="B4563" s="6"/>
      <c r="C4563" s="7"/>
      <c r="D4563" s="8"/>
      <c r="E4563" s="9"/>
      <c r="F4563" s="9"/>
      <c r="G4563" s="6"/>
      <c r="H4563" s="14"/>
      <c r="I4563" s="9"/>
      <c r="J4563" s="10"/>
    </row>
    <row r="4564">
      <c r="A4564" s="6"/>
      <c r="B4564" s="6"/>
      <c r="C4564" s="7"/>
      <c r="D4564" s="8"/>
      <c r="E4564" s="9"/>
      <c r="F4564" s="9"/>
      <c r="G4564" s="6"/>
      <c r="H4564" s="14"/>
      <c r="I4564" s="9"/>
      <c r="J4564" s="10"/>
    </row>
    <row r="4565">
      <c r="A4565" s="6"/>
      <c r="B4565" s="6"/>
      <c r="C4565" s="7"/>
      <c r="D4565" s="8"/>
      <c r="E4565" s="9"/>
      <c r="F4565" s="9"/>
      <c r="G4565" s="6"/>
      <c r="H4565" s="14"/>
      <c r="I4565" s="9"/>
      <c r="J4565" s="10"/>
    </row>
    <row r="4566">
      <c r="A4566" s="6"/>
      <c r="B4566" s="6"/>
      <c r="C4566" s="7"/>
      <c r="D4566" s="8"/>
      <c r="E4566" s="9"/>
      <c r="F4566" s="9"/>
      <c r="G4566" s="6"/>
      <c r="H4566" s="14"/>
      <c r="I4566" s="9"/>
      <c r="J4566" s="10"/>
    </row>
    <row r="4567">
      <c r="A4567" s="6"/>
      <c r="B4567" s="6"/>
      <c r="C4567" s="7"/>
      <c r="D4567" s="8"/>
      <c r="E4567" s="9"/>
      <c r="F4567" s="9"/>
      <c r="G4567" s="6"/>
      <c r="H4567" s="14"/>
      <c r="I4567" s="9"/>
      <c r="J4567" s="10"/>
    </row>
    <row r="4568">
      <c r="A4568" s="6"/>
      <c r="B4568" s="6"/>
      <c r="C4568" s="7"/>
      <c r="D4568" s="8"/>
      <c r="E4568" s="9"/>
      <c r="F4568" s="9"/>
      <c r="G4568" s="6"/>
      <c r="H4568" s="14"/>
      <c r="I4568" s="9"/>
      <c r="J4568" s="10"/>
    </row>
    <row r="4569">
      <c r="A4569" s="6"/>
      <c r="B4569" s="6"/>
      <c r="C4569" s="7"/>
      <c r="D4569" s="8"/>
      <c r="E4569" s="9"/>
      <c r="F4569" s="9"/>
      <c r="G4569" s="6"/>
      <c r="H4569" s="14"/>
      <c r="I4569" s="9"/>
      <c r="J4569" s="10"/>
    </row>
    <row r="4570">
      <c r="A4570" s="6"/>
      <c r="B4570" s="6"/>
      <c r="C4570" s="7"/>
      <c r="D4570" s="8"/>
      <c r="E4570" s="9"/>
      <c r="F4570" s="9"/>
      <c r="G4570" s="6"/>
      <c r="H4570" s="14"/>
      <c r="I4570" s="9"/>
      <c r="J4570" s="10"/>
    </row>
    <row r="4571">
      <c r="A4571" s="6"/>
      <c r="B4571" s="6"/>
      <c r="C4571" s="7"/>
      <c r="D4571" s="8"/>
      <c r="E4571" s="9"/>
      <c r="F4571" s="9"/>
      <c r="G4571" s="6"/>
      <c r="H4571" s="14"/>
      <c r="I4571" s="9"/>
      <c r="J4571" s="10"/>
    </row>
    <row r="4572">
      <c r="A4572" s="6"/>
      <c r="B4572" s="6"/>
      <c r="C4572" s="7"/>
      <c r="D4572" s="8"/>
      <c r="E4572" s="9"/>
      <c r="F4572" s="9"/>
      <c r="G4572" s="6"/>
      <c r="H4572" s="14"/>
      <c r="I4572" s="9"/>
      <c r="J4572" s="10"/>
    </row>
    <row r="4573">
      <c r="A4573" s="6"/>
      <c r="B4573" s="6"/>
      <c r="C4573" s="7"/>
      <c r="D4573" s="8"/>
      <c r="E4573" s="9"/>
      <c r="F4573" s="9"/>
      <c r="G4573" s="6"/>
      <c r="H4573" s="14"/>
      <c r="I4573" s="9"/>
      <c r="J4573" s="10"/>
    </row>
    <row r="4574">
      <c r="A4574" s="6"/>
      <c r="B4574" s="6"/>
      <c r="C4574" s="7"/>
      <c r="D4574" s="8"/>
      <c r="E4574" s="9"/>
      <c r="F4574" s="9"/>
      <c r="G4574" s="6"/>
      <c r="H4574" s="14"/>
      <c r="I4574" s="9"/>
      <c r="J4574" s="10"/>
    </row>
    <row r="4575">
      <c r="A4575" s="6"/>
      <c r="B4575" s="6"/>
      <c r="C4575" s="7"/>
      <c r="D4575" s="8"/>
      <c r="E4575" s="9"/>
      <c r="F4575" s="9"/>
      <c r="G4575" s="6"/>
      <c r="H4575" s="14"/>
      <c r="I4575" s="9"/>
      <c r="J4575" s="10"/>
    </row>
    <row r="4576">
      <c r="A4576" s="6"/>
      <c r="B4576" s="6"/>
      <c r="C4576" s="7"/>
      <c r="D4576" s="8"/>
      <c r="E4576" s="9"/>
      <c r="F4576" s="9"/>
      <c r="G4576" s="6"/>
      <c r="H4576" s="14"/>
      <c r="I4576" s="9"/>
      <c r="J4576" s="10"/>
    </row>
    <row r="4577">
      <c r="A4577" s="6"/>
      <c r="B4577" s="6"/>
      <c r="C4577" s="7"/>
      <c r="D4577" s="8"/>
      <c r="E4577" s="9"/>
      <c r="F4577" s="9"/>
      <c r="G4577" s="6"/>
      <c r="H4577" s="14"/>
      <c r="I4577" s="9"/>
      <c r="J4577" s="10"/>
    </row>
    <row r="4578">
      <c r="A4578" s="6"/>
      <c r="B4578" s="6"/>
      <c r="C4578" s="7"/>
      <c r="D4578" s="8"/>
      <c r="E4578" s="9"/>
      <c r="F4578" s="9"/>
      <c r="G4578" s="6"/>
      <c r="H4578" s="14"/>
      <c r="I4578" s="9"/>
      <c r="J4578" s="10"/>
    </row>
    <row r="4579">
      <c r="A4579" s="6"/>
      <c r="B4579" s="6"/>
      <c r="C4579" s="7"/>
      <c r="D4579" s="8"/>
      <c r="E4579" s="9"/>
      <c r="F4579" s="9"/>
      <c r="G4579" s="6"/>
      <c r="H4579" s="14"/>
      <c r="I4579" s="9"/>
      <c r="J4579" s="10"/>
    </row>
    <row r="4580">
      <c r="A4580" s="6"/>
      <c r="B4580" s="6"/>
      <c r="C4580" s="7"/>
      <c r="D4580" s="8"/>
      <c r="E4580" s="9"/>
      <c r="F4580" s="9"/>
      <c r="G4580" s="6"/>
      <c r="H4580" s="14"/>
      <c r="I4580" s="9"/>
      <c r="J4580" s="10"/>
    </row>
    <row r="4581">
      <c r="A4581" s="6"/>
      <c r="B4581" s="6"/>
      <c r="C4581" s="7"/>
      <c r="D4581" s="8"/>
      <c r="E4581" s="9"/>
      <c r="F4581" s="9"/>
      <c r="G4581" s="6"/>
      <c r="H4581" s="14"/>
      <c r="I4581" s="9"/>
      <c r="J4581" s="10"/>
    </row>
    <row r="4582">
      <c r="A4582" s="6"/>
      <c r="B4582" s="6"/>
      <c r="C4582" s="7"/>
      <c r="D4582" s="8"/>
      <c r="E4582" s="9"/>
      <c r="F4582" s="9"/>
      <c r="G4582" s="6"/>
      <c r="H4582" s="14"/>
      <c r="I4582" s="9"/>
      <c r="J4582" s="10"/>
    </row>
    <row r="4583">
      <c r="A4583" s="6"/>
      <c r="B4583" s="6"/>
      <c r="C4583" s="7"/>
      <c r="D4583" s="8"/>
      <c r="E4583" s="9"/>
      <c r="F4583" s="9"/>
      <c r="G4583" s="6"/>
      <c r="H4583" s="14"/>
      <c r="I4583" s="9"/>
      <c r="J4583" s="10"/>
    </row>
    <row r="4584">
      <c r="A4584" s="6"/>
      <c r="B4584" s="6"/>
      <c r="C4584" s="7"/>
      <c r="D4584" s="8"/>
      <c r="E4584" s="9"/>
      <c r="F4584" s="9"/>
      <c r="G4584" s="6"/>
      <c r="H4584" s="14"/>
      <c r="I4584" s="9"/>
      <c r="J4584" s="10"/>
    </row>
    <row r="4585">
      <c r="A4585" s="6"/>
      <c r="B4585" s="6"/>
      <c r="C4585" s="7"/>
      <c r="D4585" s="8"/>
      <c r="E4585" s="9"/>
      <c r="F4585" s="9"/>
      <c r="G4585" s="6"/>
      <c r="H4585" s="14"/>
      <c r="I4585" s="9"/>
      <c r="J4585" s="10"/>
    </row>
    <row r="4586">
      <c r="A4586" s="6"/>
      <c r="B4586" s="6"/>
      <c r="C4586" s="7"/>
      <c r="D4586" s="8"/>
      <c r="E4586" s="9"/>
      <c r="F4586" s="9"/>
      <c r="G4586" s="6"/>
      <c r="H4586" s="14"/>
      <c r="I4586" s="9"/>
      <c r="J4586" s="10"/>
    </row>
    <row r="4587">
      <c r="A4587" s="6"/>
      <c r="B4587" s="6"/>
      <c r="C4587" s="7"/>
      <c r="D4587" s="8"/>
      <c r="E4587" s="9"/>
      <c r="F4587" s="9"/>
      <c r="G4587" s="6"/>
      <c r="H4587" s="14"/>
      <c r="I4587" s="9"/>
      <c r="J4587" s="10"/>
    </row>
    <row r="4588">
      <c r="A4588" s="6"/>
      <c r="B4588" s="6"/>
      <c r="C4588" s="7"/>
      <c r="D4588" s="8"/>
      <c r="E4588" s="9"/>
      <c r="F4588" s="9"/>
      <c r="G4588" s="6"/>
      <c r="H4588" s="14"/>
      <c r="I4588" s="9"/>
      <c r="J4588" s="10"/>
    </row>
    <row r="4589">
      <c r="A4589" s="6"/>
      <c r="B4589" s="6"/>
      <c r="C4589" s="7"/>
      <c r="D4589" s="8"/>
      <c r="E4589" s="9"/>
      <c r="F4589" s="9"/>
      <c r="G4589" s="6"/>
      <c r="H4589" s="14"/>
      <c r="I4589" s="9"/>
      <c r="J4589" s="10"/>
    </row>
    <row r="4590">
      <c r="A4590" s="6"/>
      <c r="B4590" s="6"/>
      <c r="C4590" s="7"/>
      <c r="D4590" s="8"/>
      <c r="E4590" s="9"/>
      <c r="F4590" s="9"/>
      <c r="G4590" s="6"/>
      <c r="H4590" s="14"/>
      <c r="I4590" s="9"/>
      <c r="J4590" s="10"/>
    </row>
    <row r="4591">
      <c r="A4591" s="6"/>
      <c r="B4591" s="6"/>
      <c r="C4591" s="7"/>
      <c r="D4591" s="8"/>
      <c r="E4591" s="9"/>
      <c r="F4591" s="9"/>
      <c r="G4591" s="6"/>
      <c r="H4591" s="14"/>
      <c r="I4591" s="9"/>
      <c r="J4591" s="10"/>
    </row>
    <row r="4592">
      <c r="A4592" s="6"/>
      <c r="B4592" s="6"/>
      <c r="C4592" s="7"/>
      <c r="D4592" s="8"/>
      <c r="E4592" s="9"/>
      <c r="F4592" s="9"/>
      <c r="G4592" s="6"/>
      <c r="H4592" s="14"/>
      <c r="I4592" s="9"/>
      <c r="J4592" s="10"/>
    </row>
    <row r="4593">
      <c r="A4593" s="6"/>
      <c r="B4593" s="6"/>
      <c r="C4593" s="7"/>
      <c r="D4593" s="8"/>
      <c r="E4593" s="9"/>
      <c r="F4593" s="9"/>
      <c r="G4593" s="6"/>
      <c r="H4593" s="14"/>
      <c r="I4593" s="9"/>
      <c r="J4593" s="10"/>
    </row>
    <row r="4594">
      <c r="A4594" s="6"/>
      <c r="B4594" s="6"/>
      <c r="C4594" s="7"/>
      <c r="D4594" s="8"/>
      <c r="E4594" s="9"/>
      <c r="F4594" s="9"/>
      <c r="G4594" s="6"/>
      <c r="H4594" s="14"/>
      <c r="I4594" s="9"/>
      <c r="J4594" s="10"/>
    </row>
    <row r="4595">
      <c r="A4595" s="6"/>
      <c r="B4595" s="6"/>
      <c r="C4595" s="7"/>
      <c r="D4595" s="8"/>
      <c r="E4595" s="9"/>
      <c r="F4595" s="9"/>
      <c r="G4595" s="6"/>
      <c r="H4595" s="14"/>
      <c r="I4595" s="9"/>
      <c r="J4595" s="10"/>
    </row>
    <row r="4596">
      <c r="A4596" s="6"/>
      <c r="B4596" s="6"/>
      <c r="C4596" s="7"/>
      <c r="D4596" s="8"/>
      <c r="E4596" s="9"/>
      <c r="F4596" s="9"/>
      <c r="G4596" s="6"/>
      <c r="H4596" s="14"/>
      <c r="I4596" s="9"/>
      <c r="J4596" s="10"/>
    </row>
    <row r="4597">
      <c r="A4597" s="6"/>
      <c r="B4597" s="6"/>
      <c r="C4597" s="7"/>
      <c r="D4597" s="8"/>
      <c r="E4597" s="9"/>
      <c r="F4597" s="9"/>
      <c r="G4597" s="6"/>
      <c r="H4597" s="14"/>
      <c r="I4597" s="9"/>
      <c r="J4597" s="10"/>
    </row>
    <row r="4598">
      <c r="A4598" s="6"/>
      <c r="B4598" s="6"/>
      <c r="C4598" s="7"/>
      <c r="D4598" s="8"/>
      <c r="E4598" s="9"/>
      <c r="F4598" s="9"/>
      <c r="G4598" s="6"/>
      <c r="H4598" s="14"/>
      <c r="I4598" s="9"/>
      <c r="J4598" s="10"/>
    </row>
    <row r="4599">
      <c r="A4599" s="6"/>
      <c r="B4599" s="6"/>
      <c r="C4599" s="7"/>
      <c r="D4599" s="8"/>
      <c r="E4599" s="9"/>
      <c r="F4599" s="9"/>
      <c r="G4599" s="6"/>
      <c r="H4599" s="14"/>
      <c r="I4599" s="9"/>
      <c r="J4599" s="10"/>
    </row>
    <row r="4600">
      <c r="A4600" s="6"/>
      <c r="B4600" s="6"/>
      <c r="C4600" s="7"/>
      <c r="D4600" s="8"/>
      <c r="E4600" s="9"/>
      <c r="F4600" s="9"/>
      <c r="G4600" s="6"/>
      <c r="H4600" s="14"/>
      <c r="I4600" s="9"/>
      <c r="J4600" s="10"/>
    </row>
    <row r="4601">
      <c r="A4601" s="6"/>
      <c r="B4601" s="6"/>
      <c r="C4601" s="7"/>
      <c r="D4601" s="8"/>
      <c r="E4601" s="9"/>
      <c r="F4601" s="9"/>
      <c r="G4601" s="6"/>
      <c r="H4601" s="14"/>
      <c r="I4601" s="9"/>
      <c r="J4601" s="10"/>
    </row>
    <row r="4602">
      <c r="A4602" s="6"/>
      <c r="B4602" s="6"/>
      <c r="C4602" s="7"/>
      <c r="D4602" s="8"/>
      <c r="E4602" s="9"/>
      <c r="F4602" s="9"/>
      <c r="G4602" s="6"/>
      <c r="H4602" s="14"/>
      <c r="I4602" s="9"/>
      <c r="J4602" s="10"/>
    </row>
    <row r="4603">
      <c r="A4603" s="6"/>
      <c r="B4603" s="6"/>
      <c r="C4603" s="7"/>
      <c r="D4603" s="8"/>
      <c r="E4603" s="9"/>
      <c r="F4603" s="9"/>
      <c r="G4603" s="6"/>
      <c r="H4603" s="14"/>
      <c r="I4603" s="9"/>
      <c r="J4603" s="10"/>
    </row>
    <row r="4604">
      <c r="A4604" s="6"/>
      <c r="B4604" s="6"/>
      <c r="C4604" s="7"/>
      <c r="D4604" s="8"/>
      <c r="E4604" s="9"/>
      <c r="F4604" s="9"/>
      <c r="G4604" s="6"/>
      <c r="H4604" s="14"/>
      <c r="I4604" s="9"/>
      <c r="J4604" s="10"/>
    </row>
    <row r="4605">
      <c r="A4605" s="6"/>
      <c r="B4605" s="6"/>
      <c r="C4605" s="7"/>
      <c r="D4605" s="8"/>
      <c r="E4605" s="9"/>
      <c r="F4605" s="9"/>
      <c r="G4605" s="6"/>
      <c r="H4605" s="14"/>
      <c r="I4605" s="9"/>
      <c r="J4605" s="10"/>
    </row>
    <row r="4606">
      <c r="A4606" s="6"/>
      <c r="B4606" s="6"/>
      <c r="C4606" s="7"/>
      <c r="D4606" s="8"/>
      <c r="E4606" s="9"/>
      <c r="F4606" s="9"/>
      <c r="G4606" s="6"/>
      <c r="H4606" s="14"/>
      <c r="I4606" s="9"/>
      <c r="J4606" s="10"/>
    </row>
    <row r="4607">
      <c r="A4607" s="6"/>
      <c r="B4607" s="6"/>
      <c r="C4607" s="7"/>
      <c r="D4607" s="8"/>
      <c r="E4607" s="9"/>
      <c r="F4607" s="9"/>
      <c r="G4607" s="6"/>
      <c r="H4607" s="14"/>
      <c r="I4607" s="9"/>
      <c r="J4607" s="10"/>
    </row>
    <row r="4608">
      <c r="A4608" s="6"/>
      <c r="B4608" s="6"/>
      <c r="C4608" s="7"/>
      <c r="D4608" s="8"/>
      <c r="E4608" s="9"/>
      <c r="F4608" s="9"/>
      <c r="G4608" s="6"/>
      <c r="H4608" s="14"/>
      <c r="I4608" s="9"/>
      <c r="J4608" s="10"/>
    </row>
    <row r="4609">
      <c r="A4609" s="6"/>
      <c r="B4609" s="6"/>
      <c r="C4609" s="7"/>
      <c r="D4609" s="8"/>
      <c r="E4609" s="9"/>
      <c r="F4609" s="9"/>
      <c r="G4609" s="6"/>
      <c r="H4609" s="14"/>
      <c r="I4609" s="9"/>
      <c r="J4609" s="10"/>
    </row>
    <row r="4610">
      <c r="A4610" s="6"/>
      <c r="B4610" s="6"/>
      <c r="C4610" s="7"/>
      <c r="D4610" s="8"/>
      <c r="E4610" s="9"/>
      <c r="F4610" s="9"/>
      <c r="G4610" s="6"/>
      <c r="H4610" s="14"/>
      <c r="I4610" s="9"/>
      <c r="J4610" s="10"/>
    </row>
    <row r="4611">
      <c r="A4611" s="6"/>
      <c r="B4611" s="6"/>
      <c r="C4611" s="7"/>
      <c r="D4611" s="8"/>
      <c r="E4611" s="9"/>
      <c r="F4611" s="9"/>
      <c r="G4611" s="6"/>
      <c r="H4611" s="14"/>
      <c r="I4611" s="9"/>
      <c r="J4611" s="10"/>
    </row>
    <row r="4612">
      <c r="A4612" s="6"/>
      <c r="B4612" s="6"/>
      <c r="C4612" s="7"/>
      <c r="D4612" s="8"/>
      <c r="E4612" s="9"/>
      <c r="F4612" s="9"/>
      <c r="G4612" s="6"/>
      <c r="H4612" s="14"/>
      <c r="I4612" s="9"/>
      <c r="J4612" s="10"/>
    </row>
    <row r="4613">
      <c r="A4613" s="6"/>
      <c r="B4613" s="6"/>
      <c r="C4613" s="7"/>
      <c r="D4613" s="8"/>
      <c r="E4613" s="9"/>
      <c r="F4613" s="9"/>
      <c r="G4613" s="6"/>
      <c r="H4613" s="14"/>
      <c r="I4613" s="9"/>
      <c r="J4613" s="10"/>
    </row>
    <row r="4614">
      <c r="A4614" s="6"/>
      <c r="B4614" s="6"/>
      <c r="C4614" s="7"/>
      <c r="D4614" s="8"/>
      <c r="E4614" s="9"/>
      <c r="F4614" s="9"/>
      <c r="G4614" s="6"/>
      <c r="H4614" s="14"/>
      <c r="I4614" s="9"/>
      <c r="J4614" s="10"/>
    </row>
    <row r="4615">
      <c r="A4615" s="6"/>
      <c r="B4615" s="6"/>
      <c r="C4615" s="7"/>
      <c r="D4615" s="8"/>
      <c r="E4615" s="9"/>
      <c r="F4615" s="9"/>
      <c r="G4615" s="6"/>
      <c r="H4615" s="14"/>
      <c r="I4615" s="9"/>
      <c r="J4615" s="10"/>
    </row>
    <row r="4616">
      <c r="A4616" s="6"/>
      <c r="B4616" s="6"/>
      <c r="C4616" s="7"/>
      <c r="D4616" s="8"/>
      <c r="E4616" s="9"/>
      <c r="F4616" s="9"/>
      <c r="G4616" s="6"/>
      <c r="H4616" s="14"/>
      <c r="I4616" s="9"/>
      <c r="J4616" s="10"/>
    </row>
    <row r="4617">
      <c r="A4617" s="6"/>
      <c r="B4617" s="6"/>
      <c r="C4617" s="7"/>
      <c r="D4617" s="8"/>
      <c r="E4617" s="9"/>
      <c r="F4617" s="9"/>
      <c r="G4617" s="6"/>
      <c r="H4617" s="14"/>
      <c r="I4617" s="9"/>
      <c r="J4617" s="10"/>
    </row>
    <row r="4618">
      <c r="A4618" s="6"/>
      <c r="B4618" s="6"/>
      <c r="C4618" s="7"/>
      <c r="D4618" s="8"/>
      <c r="E4618" s="9"/>
      <c r="F4618" s="9"/>
      <c r="G4618" s="6"/>
      <c r="H4618" s="14"/>
      <c r="I4618" s="9"/>
      <c r="J4618" s="10"/>
    </row>
    <row r="4619">
      <c r="A4619" s="6"/>
      <c r="B4619" s="6"/>
      <c r="C4619" s="7"/>
      <c r="D4619" s="8"/>
      <c r="E4619" s="9"/>
      <c r="F4619" s="9"/>
      <c r="G4619" s="6"/>
      <c r="H4619" s="14"/>
      <c r="I4619" s="9"/>
      <c r="J4619" s="10"/>
    </row>
    <row r="4620">
      <c r="A4620" s="6"/>
      <c r="B4620" s="6"/>
      <c r="C4620" s="7"/>
      <c r="D4620" s="8"/>
      <c r="E4620" s="9"/>
      <c r="F4620" s="9"/>
      <c r="G4620" s="6"/>
      <c r="H4620" s="14"/>
      <c r="I4620" s="9"/>
      <c r="J4620" s="10"/>
    </row>
    <row r="4621">
      <c r="A4621" s="6"/>
      <c r="B4621" s="6"/>
      <c r="C4621" s="7"/>
      <c r="D4621" s="8"/>
      <c r="E4621" s="9"/>
      <c r="F4621" s="9"/>
      <c r="G4621" s="6"/>
      <c r="H4621" s="14"/>
      <c r="I4621" s="9"/>
      <c r="J4621" s="10"/>
    </row>
    <row r="4622">
      <c r="A4622" s="6"/>
      <c r="B4622" s="6"/>
      <c r="C4622" s="7"/>
      <c r="D4622" s="8"/>
      <c r="E4622" s="9"/>
      <c r="F4622" s="9"/>
      <c r="G4622" s="6"/>
      <c r="H4622" s="14"/>
      <c r="I4622" s="9"/>
      <c r="J4622" s="10"/>
    </row>
    <row r="4623">
      <c r="A4623" s="6"/>
      <c r="B4623" s="6"/>
      <c r="C4623" s="7"/>
      <c r="D4623" s="8"/>
      <c r="E4623" s="9"/>
      <c r="F4623" s="9"/>
      <c r="G4623" s="6"/>
      <c r="H4623" s="14"/>
      <c r="I4623" s="9"/>
      <c r="J4623" s="10"/>
    </row>
    <row r="4624">
      <c r="A4624" s="6"/>
      <c r="B4624" s="6"/>
      <c r="C4624" s="7"/>
      <c r="D4624" s="8"/>
      <c r="E4624" s="9"/>
      <c r="F4624" s="9"/>
      <c r="G4624" s="6"/>
      <c r="H4624" s="14"/>
      <c r="I4624" s="9"/>
      <c r="J4624" s="10"/>
    </row>
    <row r="4625">
      <c r="A4625" s="6"/>
      <c r="B4625" s="6"/>
      <c r="C4625" s="7"/>
      <c r="D4625" s="8"/>
      <c r="E4625" s="9"/>
      <c r="F4625" s="9"/>
      <c r="G4625" s="6"/>
      <c r="H4625" s="14"/>
      <c r="I4625" s="9"/>
      <c r="J4625" s="10"/>
    </row>
    <row r="4626">
      <c r="A4626" s="6"/>
      <c r="B4626" s="6"/>
      <c r="C4626" s="7"/>
      <c r="D4626" s="8"/>
      <c r="E4626" s="9"/>
      <c r="F4626" s="9"/>
      <c r="G4626" s="6"/>
      <c r="H4626" s="14"/>
      <c r="I4626" s="9"/>
      <c r="J4626" s="10"/>
    </row>
    <row r="4627">
      <c r="A4627" s="6"/>
      <c r="B4627" s="6"/>
      <c r="C4627" s="7"/>
      <c r="D4627" s="8"/>
      <c r="E4627" s="9"/>
      <c r="F4627" s="9"/>
      <c r="G4627" s="6"/>
      <c r="H4627" s="14"/>
      <c r="I4627" s="9"/>
      <c r="J4627" s="10"/>
    </row>
    <row r="4628">
      <c r="A4628" s="6"/>
      <c r="B4628" s="6"/>
      <c r="C4628" s="7"/>
      <c r="D4628" s="8"/>
      <c r="E4628" s="9"/>
      <c r="F4628" s="9"/>
      <c r="G4628" s="6"/>
      <c r="H4628" s="14"/>
      <c r="I4628" s="9"/>
      <c r="J4628" s="10"/>
    </row>
    <row r="4629">
      <c r="A4629" s="6"/>
      <c r="B4629" s="6"/>
      <c r="C4629" s="7"/>
      <c r="D4629" s="8"/>
      <c r="E4629" s="9"/>
      <c r="F4629" s="9"/>
      <c r="G4629" s="6"/>
      <c r="H4629" s="14"/>
      <c r="I4629" s="9"/>
      <c r="J4629" s="10"/>
    </row>
    <row r="4630">
      <c r="A4630" s="6"/>
      <c r="B4630" s="6"/>
      <c r="C4630" s="7"/>
      <c r="D4630" s="8"/>
      <c r="E4630" s="9"/>
      <c r="F4630" s="9"/>
      <c r="G4630" s="6"/>
      <c r="H4630" s="14"/>
      <c r="I4630" s="9"/>
      <c r="J4630" s="10"/>
    </row>
    <row r="4631">
      <c r="A4631" s="6"/>
      <c r="B4631" s="6"/>
      <c r="C4631" s="7"/>
      <c r="D4631" s="8"/>
      <c r="E4631" s="9"/>
      <c r="F4631" s="9"/>
      <c r="G4631" s="6"/>
      <c r="H4631" s="14"/>
      <c r="I4631" s="9"/>
      <c r="J4631" s="10"/>
    </row>
    <row r="4632">
      <c r="A4632" s="6"/>
      <c r="B4632" s="6"/>
      <c r="C4632" s="7"/>
      <c r="D4632" s="8"/>
      <c r="E4632" s="9"/>
      <c r="F4632" s="9"/>
      <c r="G4632" s="6"/>
      <c r="H4632" s="14"/>
      <c r="I4632" s="9"/>
      <c r="J4632" s="10"/>
    </row>
    <row r="4633">
      <c r="A4633" s="6"/>
      <c r="B4633" s="6"/>
      <c r="C4633" s="7"/>
      <c r="D4633" s="8"/>
      <c r="E4633" s="9"/>
      <c r="F4633" s="9"/>
      <c r="G4633" s="6"/>
      <c r="H4633" s="14"/>
      <c r="I4633" s="9"/>
      <c r="J4633" s="10"/>
    </row>
    <row r="4634">
      <c r="A4634" s="6"/>
      <c r="B4634" s="6"/>
      <c r="C4634" s="7"/>
      <c r="D4634" s="8"/>
      <c r="E4634" s="9"/>
      <c r="F4634" s="9"/>
      <c r="G4634" s="6"/>
      <c r="H4634" s="14"/>
      <c r="I4634" s="9"/>
      <c r="J4634" s="10"/>
    </row>
    <row r="4635">
      <c r="A4635" s="6"/>
      <c r="B4635" s="6"/>
      <c r="C4635" s="7"/>
      <c r="D4635" s="8"/>
      <c r="E4635" s="9"/>
      <c r="F4635" s="9"/>
      <c r="G4635" s="6"/>
      <c r="H4635" s="14"/>
      <c r="I4635" s="9"/>
      <c r="J4635" s="10"/>
    </row>
    <row r="4636">
      <c r="A4636" s="6"/>
      <c r="B4636" s="6"/>
      <c r="C4636" s="7"/>
      <c r="D4636" s="8"/>
      <c r="E4636" s="9"/>
      <c r="F4636" s="9"/>
      <c r="G4636" s="6"/>
      <c r="H4636" s="14"/>
      <c r="I4636" s="9"/>
      <c r="J4636" s="10"/>
    </row>
    <row r="4637">
      <c r="A4637" s="6"/>
      <c r="B4637" s="6"/>
      <c r="C4637" s="7"/>
      <c r="D4637" s="8"/>
      <c r="E4637" s="9"/>
      <c r="F4637" s="9"/>
      <c r="G4637" s="6"/>
      <c r="H4637" s="14"/>
      <c r="I4637" s="9"/>
      <c r="J4637" s="10"/>
    </row>
    <row r="4638">
      <c r="A4638" s="6"/>
      <c r="B4638" s="6"/>
      <c r="C4638" s="7"/>
      <c r="D4638" s="8"/>
      <c r="E4638" s="9"/>
      <c r="F4638" s="9"/>
      <c r="G4638" s="6"/>
      <c r="H4638" s="14"/>
      <c r="I4638" s="9"/>
      <c r="J4638" s="10"/>
    </row>
    <row r="4639">
      <c r="A4639" s="6"/>
      <c r="B4639" s="6"/>
      <c r="C4639" s="7"/>
      <c r="D4639" s="8"/>
      <c r="E4639" s="9"/>
      <c r="F4639" s="9"/>
      <c r="G4639" s="6"/>
      <c r="H4639" s="14"/>
      <c r="I4639" s="9"/>
      <c r="J4639" s="10"/>
    </row>
    <row r="4640">
      <c r="A4640" s="6"/>
      <c r="B4640" s="6"/>
      <c r="C4640" s="7"/>
      <c r="D4640" s="8"/>
      <c r="E4640" s="9"/>
      <c r="F4640" s="9"/>
      <c r="G4640" s="6"/>
      <c r="H4640" s="14"/>
      <c r="I4640" s="9"/>
      <c r="J4640" s="10"/>
    </row>
    <row r="4641">
      <c r="A4641" s="6"/>
      <c r="B4641" s="6"/>
      <c r="C4641" s="7"/>
      <c r="D4641" s="8"/>
      <c r="E4641" s="9"/>
      <c r="F4641" s="9"/>
      <c r="G4641" s="6"/>
      <c r="H4641" s="14"/>
      <c r="I4641" s="9"/>
      <c r="J4641" s="10"/>
    </row>
    <row r="4642">
      <c r="A4642" s="6"/>
      <c r="B4642" s="6"/>
      <c r="C4642" s="7"/>
      <c r="D4642" s="8"/>
      <c r="E4642" s="9"/>
      <c r="F4642" s="9"/>
      <c r="G4642" s="6"/>
      <c r="H4642" s="14"/>
      <c r="I4642" s="9"/>
      <c r="J4642" s="10"/>
    </row>
    <row r="4643">
      <c r="A4643" s="6"/>
      <c r="B4643" s="6"/>
      <c r="C4643" s="7"/>
      <c r="D4643" s="8"/>
      <c r="E4643" s="9"/>
      <c r="F4643" s="9"/>
      <c r="G4643" s="6"/>
      <c r="H4643" s="14"/>
      <c r="I4643" s="9"/>
      <c r="J4643" s="10"/>
    </row>
    <row r="4644">
      <c r="A4644" s="6"/>
      <c r="B4644" s="6"/>
      <c r="C4644" s="7"/>
      <c r="D4644" s="8"/>
      <c r="E4644" s="9"/>
      <c r="F4644" s="9"/>
      <c r="G4644" s="6"/>
      <c r="H4644" s="14"/>
      <c r="I4644" s="9"/>
      <c r="J4644" s="10"/>
    </row>
    <row r="4645">
      <c r="A4645" s="6"/>
      <c r="B4645" s="6"/>
      <c r="C4645" s="7"/>
      <c r="D4645" s="8"/>
      <c r="E4645" s="9"/>
      <c r="F4645" s="9"/>
      <c r="G4645" s="6"/>
      <c r="H4645" s="14"/>
      <c r="I4645" s="9"/>
      <c r="J4645" s="10"/>
    </row>
    <row r="4646">
      <c r="A4646" s="6"/>
      <c r="B4646" s="6"/>
      <c r="C4646" s="7"/>
      <c r="D4646" s="8"/>
      <c r="E4646" s="9"/>
      <c r="F4646" s="9"/>
      <c r="G4646" s="6"/>
      <c r="H4646" s="14"/>
      <c r="I4646" s="9"/>
      <c r="J4646" s="10"/>
    </row>
    <row r="4647">
      <c r="A4647" s="6"/>
      <c r="B4647" s="6"/>
      <c r="C4647" s="7"/>
      <c r="D4647" s="8"/>
      <c r="E4647" s="9"/>
      <c r="F4647" s="9"/>
      <c r="G4647" s="6"/>
      <c r="H4647" s="14"/>
      <c r="I4647" s="9"/>
      <c r="J4647" s="10"/>
    </row>
    <row r="4648">
      <c r="A4648" s="6"/>
      <c r="B4648" s="6"/>
      <c r="C4648" s="7"/>
      <c r="D4648" s="8"/>
      <c r="E4648" s="9"/>
      <c r="F4648" s="9"/>
      <c r="G4648" s="6"/>
      <c r="H4648" s="14"/>
      <c r="I4648" s="9"/>
      <c r="J4648" s="10"/>
    </row>
    <row r="4649">
      <c r="A4649" s="6"/>
      <c r="B4649" s="6"/>
      <c r="C4649" s="7"/>
      <c r="D4649" s="8"/>
      <c r="E4649" s="9"/>
      <c r="F4649" s="9"/>
      <c r="G4649" s="6"/>
      <c r="H4649" s="14"/>
      <c r="I4649" s="9"/>
      <c r="J4649" s="10"/>
    </row>
    <row r="4650">
      <c r="A4650" s="6"/>
      <c r="B4650" s="6"/>
      <c r="C4650" s="7"/>
      <c r="D4650" s="8"/>
      <c r="E4650" s="9"/>
      <c r="F4650" s="9"/>
      <c r="G4650" s="6"/>
      <c r="H4650" s="14"/>
      <c r="I4650" s="9"/>
      <c r="J4650" s="10"/>
    </row>
    <row r="4651">
      <c r="A4651" s="6"/>
      <c r="B4651" s="6"/>
      <c r="C4651" s="7"/>
      <c r="D4651" s="8"/>
      <c r="E4651" s="9"/>
      <c r="F4651" s="9"/>
      <c r="G4651" s="6"/>
      <c r="H4651" s="14"/>
      <c r="I4651" s="9"/>
      <c r="J4651" s="10"/>
    </row>
    <row r="4652">
      <c r="A4652" s="6"/>
      <c r="B4652" s="6"/>
      <c r="C4652" s="7"/>
      <c r="D4652" s="8"/>
      <c r="E4652" s="9"/>
      <c r="F4652" s="9"/>
      <c r="G4652" s="6"/>
      <c r="H4652" s="14"/>
      <c r="I4652" s="9"/>
      <c r="J4652" s="10"/>
    </row>
    <row r="4653">
      <c r="A4653" s="6"/>
      <c r="B4653" s="6"/>
      <c r="C4653" s="7"/>
      <c r="D4653" s="8"/>
      <c r="E4653" s="9"/>
      <c r="F4653" s="9"/>
      <c r="G4653" s="6"/>
      <c r="H4653" s="14"/>
      <c r="I4653" s="9"/>
      <c r="J4653" s="10"/>
    </row>
    <row r="4654">
      <c r="A4654" s="6"/>
      <c r="B4654" s="6"/>
      <c r="C4654" s="7"/>
      <c r="D4654" s="8"/>
      <c r="E4654" s="9"/>
      <c r="F4654" s="9"/>
      <c r="G4654" s="6"/>
      <c r="H4654" s="14"/>
      <c r="I4654" s="9"/>
      <c r="J4654" s="10"/>
    </row>
    <row r="4655">
      <c r="A4655" s="6"/>
      <c r="B4655" s="6"/>
      <c r="C4655" s="7"/>
      <c r="D4655" s="8"/>
      <c r="E4655" s="9"/>
      <c r="F4655" s="9"/>
      <c r="G4655" s="6"/>
      <c r="H4655" s="14"/>
      <c r="I4655" s="9"/>
      <c r="J4655" s="10"/>
    </row>
    <row r="4656">
      <c r="A4656" s="6"/>
      <c r="B4656" s="6"/>
      <c r="C4656" s="7"/>
      <c r="D4656" s="8"/>
      <c r="E4656" s="9"/>
      <c r="F4656" s="9"/>
      <c r="G4656" s="6"/>
      <c r="H4656" s="14"/>
      <c r="I4656" s="9"/>
      <c r="J4656" s="10"/>
    </row>
    <row r="4657">
      <c r="A4657" s="6"/>
      <c r="B4657" s="6"/>
      <c r="C4657" s="7"/>
      <c r="D4657" s="8"/>
      <c r="E4657" s="9"/>
      <c r="F4657" s="9"/>
      <c r="G4657" s="6"/>
      <c r="H4657" s="14"/>
      <c r="I4657" s="9"/>
      <c r="J4657" s="10"/>
    </row>
    <row r="4658">
      <c r="A4658" s="6"/>
      <c r="B4658" s="6"/>
      <c r="C4658" s="7"/>
      <c r="D4658" s="8"/>
      <c r="E4658" s="9"/>
      <c r="F4658" s="9"/>
      <c r="G4658" s="6"/>
      <c r="H4658" s="14"/>
      <c r="I4658" s="9"/>
      <c r="J4658" s="10"/>
    </row>
    <row r="4659">
      <c r="A4659" s="6"/>
      <c r="B4659" s="6"/>
      <c r="C4659" s="7"/>
      <c r="D4659" s="8"/>
      <c r="E4659" s="9"/>
      <c r="F4659" s="9"/>
      <c r="G4659" s="6"/>
      <c r="H4659" s="14"/>
      <c r="I4659" s="9"/>
      <c r="J4659" s="10"/>
    </row>
    <row r="4660">
      <c r="A4660" s="6"/>
      <c r="B4660" s="6"/>
      <c r="C4660" s="7"/>
      <c r="D4660" s="8"/>
      <c r="E4660" s="9"/>
      <c r="F4660" s="9"/>
      <c r="G4660" s="6"/>
      <c r="H4660" s="14"/>
      <c r="I4660" s="9"/>
      <c r="J4660" s="10"/>
    </row>
    <row r="4661">
      <c r="A4661" s="6"/>
      <c r="B4661" s="6"/>
      <c r="C4661" s="7"/>
      <c r="D4661" s="8"/>
      <c r="E4661" s="9"/>
      <c r="F4661" s="9"/>
      <c r="G4661" s="6"/>
      <c r="H4661" s="14"/>
      <c r="I4661" s="9"/>
      <c r="J4661" s="10"/>
    </row>
    <row r="4662">
      <c r="A4662" s="6"/>
      <c r="B4662" s="6"/>
      <c r="C4662" s="7"/>
      <c r="D4662" s="8"/>
      <c r="E4662" s="9"/>
      <c r="F4662" s="9"/>
      <c r="G4662" s="6"/>
      <c r="H4662" s="14"/>
      <c r="I4662" s="9"/>
      <c r="J4662" s="10"/>
    </row>
    <row r="4663">
      <c r="A4663" s="6"/>
      <c r="B4663" s="6"/>
      <c r="C4663" s="7"/>
      <c r="D4663" s="8"/>
      <c r="E4663" s="9"/>
      <c r="F4663" s="9"/>
      <c r="G4663" s="6"/>
      <c r="H4663" s="14"/>
      <c r="I4663" s="9"/>
      <c r="J4663" s="10"/>
    </row>
    <row r="4664">
      <c r="A4664" s="6"/>
      <c r="B4664" s="6"/>
      <c r="C4664" s="7"/>
      <c r="D4664" s="8"/>
      <c r="E4664" s="9"/>
      <c r="F4664" s="9"/>
      <c r="G4664" s="6"/>
      <c r="H4664" s="14"/>
      <c r="I4664" s="9"/>
      <c r="J4664" s="10"/>
    </row>
    <row r="4665">
      <c r="A4665" s="6"/>
      <c r="B4665" s="6"/>
      <c r="C4665" s="7"/>
      <c r="D4665" s="8"/>
      <c r="E4665" s="9"/>
      <c r="F4665" s="9"/>
      <c r="G4665" s="6"/>
      <c r="H4665" s="14"/>
      <c r="I4665" s="9"/>
      <c r="J4665" s="10"/>
    </row>
    <row r="4666">
      <c r="A4666" s="6"/>
      <c r="B4666" s="6"/>
      <c r="C4666" s="7"/>
      <c r="D4666" s="8"/>
      <c r="E4666" s="9"/>
      <c r="F4666" s="9"/>
      <c r="G4666" s="6"/>
      <c r="H4666" s="14"/>
      <c r="I4666" s="9"/>
      <c r="J4666" s="10"/>
    </row>
    <row r="4667">
      <c r="A4667" s="6"/>
      <c r="B4667" s="6"/>
      <c r="C4667" s="7"/>
      <c r="D4667" s="8"/>
      <c r="E4667" s="9"/>
      <c r="F4667" s="9"/>
      <c r="G4667" s="6"/>
      <c r="H4667" s="14"/>
      <c r="I4667" s="9"/>
      <c r="J4667" s="10"/>
    </row>
    <row r="4668">
      <c r="A4668" s="6"/>
      <c r="B4668" s="6"/>
      <c r="C4668" s="7"/>
      <c r="D4668" s="8"/>
      <c r="E4668" s="9"/>
      <c r="F4668" s="9"/>
      <c r="G4668" s="6"/>
      <c r="H4668" s="14"/>
      <c r="I4668" s="9"/>
      <c r="J4668" s="10"/>
    </row>
    <row r="4669">
      <c r="A4669" s="6"/>
      <c r="B4669" s="6"/>
      <c r="C4669" s="7"/>
      <c r="D4669" s="8"/>
      <c r="E4669" s="9"/>
      <c r="F4669" s="9"/>
      <c r="G4669" s="6"/>
      <c r="H4669" s="14"/>
      <c r="I4669" s="9"/>
      <c r="J4669" s="10"/>
    </row>
    <row r="4670">
      <c r="A4670" s="6"/>
      <c r="B4670" s="6"/>
      <c r="C4670" s="7"/>
      <c r="D4670" s="8"/>
      <c r="E4670" s="9"/>
      <c r="F4670" s="9"/>
      <c r="G4670" s="6"/>
      <c r="H4670" s="14"/>
      <c r="I4670" s="9"/>
      <c r="J4670" s="10"/>
    </row>
    <row r="4671">
      <c r="A4671" s="6"/>
      <c r="B4671" s="6"/>
      <c r="C4671" s="7"/>
      <c r="D4671" s="8"/>
      <c r="E4671" s="9"/>
      <c r="F4671" s="9"/>
      <c r="G4671" s="6"/>
      <c r="H4671" s="14"/>
      <c r="I4671" s="9"/>
      <c r="J4671" s="10"/>
    </row>
    <row r="4672">
      <c r="A4672" s="6"/>
      <c r="B4672" s="6"/>
      <c r="C4672" s="7"/>
      <c r="D4672" s="8"/>
      <c r="E4672" s="9"/>
      <c r="F4672" s="9"/>
      <c r="G4672" s="6"/>
      <c r="H4672" s="14"/>
      <c r="I4672" s="9"/>
      <c r="J4672" s="10"/>
    </row>
    <row r="4673">
      <c r="A4673" s="6"/>
      <c r="B4673" s="6"/>
      <c r="C4673" s="7"/>
      <c r="D4673" s="8"/>
      <c r="E4673" s="9"/>
      <c r="F4673" s="9"/>
      <c r="G4673" s="6"/>
      <c r="H4673" s="14"/>
      <c r="I4673" s="9"/>
      <c r="J4673" s="10"/>
    </row>
    <row r="4674">
      <c r="A4674" s="6"/>
      <c r="B4674" s="6"/>
      <c r="C4674" s="7"/>
      <c r="D4674" s="8"/>
      <c r="E4674" s="9"/>
      <c r="F4674" s="9"/>
      <c r="G4674" s="6"/>
      <c r="H4674" s="14"/>
      <c r="I4674" s="9"/>
      <c r="J4674" s="10"/>
    </row>
    <row r="4675">
      <c r="A4675" s="6"/>
      <c r="B4675" s="6"/>
      <c r="C4675" s="7"/>
      <c r="D4675" s="8"/>
      <c r="E4675" s="9"/>
      <c r="F4675" s="9"/>
      <c r="G4675" s="6"/>
      <c r="H4675" s="14"/>
      <c r="I4675" s="9"/>
      <c r="J4675" s="10"/>
    </row>
    <row r="4676">
      <c r="A4676" s="6"/>
      <c r="B4676" s="6"/>
      <c r="C4676" s="7"/>
      <c r="D4676" s="8"/>
      <c r="E4676" s="9"/>
      <c r="F4676" s="9"/>
      <c r="G4676" s="6"/>
      <c r="H4676" s="14"/>
      <c r="I4676" s="9"/>
      <c r="J4676" s="10"/>
    </row>
    <row r="4677">
      <c r="A4677" s="6"/>
      <c r="B4677" s="6"/>
      <c r="C4677" s="7"/>
      <c r="D4677" s="8"/>
      <c r="E4677" s="9"/>
      <c r="F4677" s="9"/>
      <c r="G4677" s="6"/>
      <c r="H4677" s="14"/>
      <c r="I4677" s="9"/>
      <c r="J4677" s="10"/>
    </row>
    <row r="4678">
      <c r="A4678" s="6"/>
      <c r="B4678" s="6"/>
      <c r="C4678" s="7"/>
      <c r="D4678" s="8"/>
      <c r="E4678" s="9"/>
      <c r="F4678" s="9"/>
      <c r="G4678" s="6"/>
      <c r="H4678" s="14"/>
      <c r="I4678" s="9"/>
      <c r="J4678" s="10"/>
    </row>
    <row r="4679">
      <c r="A4679" s="6"/>
      <c r="B4679" s="6"/>
      <c r="C4679" s="7"/>
      <c r="D4679" s="8"/>
      <c r="E4679" s="9"/>
      <c r="F4679" s="9"/>
      <c r="G4679" s="6"/>
      <c r="H4679" s="14"/>
      <c r="I4679" s="9"/>
      <c r="J4679" s="10"/>
    </row>
    <row r="4680">
      <c r="A4680" s="6"/>
      <c r="B4680" s="6"/>
      <c r="C4680" s="7"/>
      <c r="D4680" s="8"/>
      <c r="E4680" s="9"/>
      <c r="F4680" s="9"/>
      <c r="G4680" s="6"/>
      <c r="H4680" s="14"/>
      <c r="I4680" s="9"/>
      <c r="J4680" s="10"/>
    </row>
    <row r="4681">
      <c r="A4681" s="6"/>
      <c r="B4681" s="6"/>
      <c r="C4681" s="7"/>
      <c r="D4681" s="8"/>
      <c r="E4681" s="9"/>
      <c r="F4681" s="9"/>
      <c r="G4681" s="6"/>
      <c r="H4681" s="14"/>
      <c r="I4681" s="9"/>
      <c r="J4681" s="10"/>
    </row>
    <row r="4682">
      <c r="A4682" s="6"/>
      <c r="B4682" s="6"/>
      <c r="C4682" s="7"/>
      <c r="D4682" s="8"/>
      <c r="E4682" s="9"/>
      <c r="F4682" s="9"/>
      <c r="G4682" s="6"/>
      <c r="H4682" s="14"/>
      <c r="I4682" s="9"/>
      <c r="J4682" s="10"/>
    </row>
    <row r="4683">
      <c r="A4683" s="6"/>
      <c r="B4683" s="6"/>
      <c r="C4683" s="7"/>
      <c r="D4683" s="8"/>
      <c r="E4683" s="9"/>
      <c r="F4683" s="9"/>
      <c r="G4683" s="6"/>
      <c r="H4683" s="14"/>
      <c r="I4683" s="9"/>
      <c r="J4683" s="10"/>
    </row>
    <row r="4684">
      <c r="A4684" s="6"/>
      <c r="B4684" s="6"/>
      <c r="C4684" s="7"/>
      <c r="D4684" s="8"/>
      <c r="E4684" s="9"/>
      <c r="F4684" s="9"/>
      <c r="G4684" s="6"/>
      <c r="H4684" s="14"/>
      <c r="I4684" s="9"/>
      <c r="J4684" s="10"/>
    </row>
    <row r="4685">
      <c r="A4685" s="6"/>
      <c r="B4685" s="6"/>
      <c r="C4685" s="7"/>
      <c r="D4685" s="8"/>
      <c r="E4685" s="9"/>
      <c r="F4685" s="9"/>
      <c r="G4685" s="6"/>
      <c r="H4685" s="14"/>
      <c r="I4685" s="9"/>
      <c r="J4685" s="10"/>
    </row>
    <row r="4686">
      <c r="A4686" s="6"/>
      <c r="B4686" s="6"/>
      <c r="C4686" s="7"/>
      <c r="D4686" s="8"/>
      <c r="E4686" s="9"/>
      <c r="F4686" s="9"/>
      <c r="G4686" s="6"/>
      <c r="H4686" s="14"/>
      <c r="I4686" s="9"/>
      <c r="J4686" s="10"/>
    </row>
    <row r="4687">
      <c r="A4687" s="6"/>
      <c r="B4687" s="6"/>
      <c r="C4687" s="7"/>
      <c r="D4687" s="8"/>
      <c r="E4687" s="9"/>
      <c r="F4687" s="9"/>
      <c r="G4687" s="6"/>
      <c r="H4687" s="14"/>
      <c r="I4687" s="9"/>
      <c r="J4687" s="10"/>
    </row>
    <row r="4688">
      <c r="A4688" s="6"/>
      <c r="B4688" s="6"/>
      <c r="C4688" s="7"/>
      <c r="D4688" s="8"/>
      <c r="E4688" s="9"/>
      <c r="F4688" s="9"/>
      <c r="G4688" s="6"/>
      <c r="H4688" s="14"/>
      <c r="I4688" s="9"/>
      <c r="J4688" s="10"/>
    </row>
    <row r="4689">
      <c r="A4689" s="6"/>
      <c r="B4689" s="6"/>
      <c r="C4689" s="7"/>
      <c r="D4689" s="8"/>
      <c r="E4689" s="9"/>
      <c r="F4689" s="9"/>
      <c r="G4689" s="6"/>
      <c r="H4689" s="14"/>
      <c r="I4689" s="9"/>
      <c r="J4689" s="10"/>
    </row>
    <row r="4690">
      <c r="A4690" s="6"/>
      <c r="B4690" s="6"/>
      <c r="C4690" s="7"/>
      <c r="D4690" s="8"/>
      <c r="E4690" s="9"/>
      <c r="F4690" s="9"/>
      <c r="G4690" s="6"/>
      <c r="H4690" s="14"/>
      <c r="I4690" s="9"/>
      <c r="J4690" s="10"/>
    </row>
    <row r="4691">
      <c r="A4691" s="6"/>
      <c r="B4691" s="6"/>
      <c r="C4691" s="7"/>
      <c r="D4691" s="8"/>
      <c r="E4691" s="9"/>
      <c r="F4691" s="9"/>
      <c r="G4691" s="6"/>
      <c r="H4691" s="14"/>
      <c r="I4691" s="9"/>
      <c r="J4691" s="10"/>
    </row>
    <row r="4692">
      <c r="A4692" s="6"/>
      <c r="B4692" s="6"/>
      <c r="C4692" s="7"/>
      <c r="D4692" s="8"/>
      <c r="E4692" s="9"/>
      <c r="F4692" s="9"/>
      <c r="G4692" s="6"/>
      <c r="H4692" s="14"/>
      <c r="I4692" s="9"/>
      <c r="J4692" s="10"/>
    </row>
    <row r="4693">
      <c r="A4693" s="6"/>
      <c r="B4693" s="6"/>
      <c r="C4693" s="7"/>
      <c r="D4693" s="8"/>
      <c r="E4693" s="9"/>
      <c r="F4693" s="9"/>
      <c r="G4693" s="6"/>
      <c r="H4693" s="14"/>
      <c r="I4693" s="9"/>
      <c r="J4693" s="10"/>
    </row>
    <row r="4694">
      <c r="A4694" s="6"/>
      <c r="B4694" s="6"/>
      <c r="C4694" s="7"/>
      <c r="D4694" s="8"/>
      <c r="E4694" s="9"/>
      <c r="F4694" s="9"/>
      <c r="G4694" s="6"/>
      <c r="H4694" s="14"/>
      <c r="I4694" s="9"/>
      <c r="J4694" s="10"/>
    </row>
    <row r="4695">
      <c r="A4695" s="6"/>
      <c r="B4695" s="6"/>
      <c r="C4695" s="7"/>
      <c r="D4695" s="8"/>
      <c r="E4695" s="9"/>
      <c r="F4695" s="9"/>
      <c r="G4695" s="6"/>
      <c r="H4695" s="14"/>
      <c r="I4695" s="9"/>
      <c r="J4695" s="10"/>
    </row>
    <row r="4696">
      <c r="A4696" s="6"/>
      <c r="B4696" s="6"/>
      <c r="C4696" s="7"/>
      <c r="D4696" s="8"/>
      <c r="E4696" s="9"/>
      <c r="F4696" s="9"/>
      <c r="G4696" s="6"/>
      <c r="H4696" s="14"/>
      <c r="I4696" s="9"/>
      <c r="J4696" s="10"/>
    </row>
    <row r="4697">
      <c r="A4697" s="6"/>
      <c r="B4697" s="6"/>
      <c r="C4697" s="7"/>
      <c r="D4697" s="8"/>
      <c r="E4697" s="9"/>
      <c r="F4697" s="9"/>
      <c r="G4697" s="6"/>
      <c r="H4697" s="14"/>
      <c r="I4697" s="9"/>
      <c r="J4697" s="10"/>
    </row>
    <row r="4698">
      <c r="A4698" s="6"/>
      <c r="B4698" s="6"/>
      <c r="C4698" s="7"/>
      <c r="D4698" s="8"/>
      <c r="E4698" s="9"/>
      <c r="F4698" s="9"/>
      <c r="G4698" s="6"/>
      <c r="H4698" s="14"/>
      <c r="I4698" s="9"/>
      <c r="J4698" s="10"/>
    </row>
    <row r="4699">
      <c r="A4699" s="6"/>
      <c r="B4699" s="6"/>
      <c r="C4699" s="7"/>
      <c r="D4699" s="8"/>
      <c r="E4699" s="9"/>
      <c r="F4699" s="9"/>
      <c r="G4699" s="6"/>
      <c r="H4699" s="14"/>
      <c r="I4699" s="9"/>
      <c r="J4699" s="10"/>
    </row>
    <row r="4700">
      <c r="A4700" s="6"/>
      <c r="B4700" s="6"/>
      <c r="C4700" s="7"/>
      <c r="D4700" s="8"/>
      <c r="E4700" s="9"/>
      <c r="F4700" s="9"/>
      <c r="G4700" s="6"/>
      <c r="H4700" s="14"/>
      <c r="I4700" s="9"/>
      <c r="J4700" s="10"/>
    </row>
    <row r="4701">
      <c r="A4701" s="6"/>
      <c r="B4701" s="6"/>
      <c r="C4701" s="7"/>
      <c r="D4701" s="8"/>
      <c r="E4701" s="9"/>
      <c r="F4701" s="9"/>
      <c r="G4701" s="6"/>
      <c r="H4701" s="14"/>
      <c r="I4701" s="9"/>
      <c r="J4701" s="10"/>
    </row>
    <row r="4702">
      <c r="A4702" s="6"/>
      <c r="B4702" s="6"/>
      <c r="C4702" s="7"/>
      <c r="D4702" s="8"/>
      <c r="E4702" s="9"/>
      <c r="F4702" s="9"/>
      <c r="G4702" s="6"/>
      <c r="H4702" s="14"/>
      <c r="I4702" s="9"/>
      <c r="J4702" s="10"/>
    </row>
    <row r="4703">
      <c r="A4703" s="6"/>
      <c r="B4703" s="6"/>
      <c r="C4703" s="7"/>
      <c r="D4703" s="8"/>
      <c r="E4703" s="9"/>
      <c r="F4703" s="9"/>
      <c r="G4703" s="6"/>
      <c r="H4703" s="14"/>
      <c r="I4703" s="9"/>
      <c r="J4703" s="10"/>
    </row>
    <row r="4704">
      <c r="A4704" s="6"/>
      <c r="B4704" s="6"/>
      <c r="C4704" s="7"/>
      <c r="D4704" s="8"/>
      <c r="E4704" s="9"/>
      <c r="F4704" s="9"/>
      <c r="G4704" s="6"/>
      <c r="H4704" s="14"/>
      <c r="I4704" s="9"/>
      <c r="J4704" s="10"/>
    </row>
    <row r="4705">
      <c r="A4705" s="6"/>
      <c r="B4705" s="6"/>
      <c r="C4705" s="7"/>
      <c r="D4705" s="8"/>
      <c r="E4705" s="9"/>
      <c r="F4705" s="9"/>
      <c r="G4705" s="6"/>
      <c r="H4705" s="14"/>
      <c r="I4705" s="9"/>
      <c r="J4705" s="10"/>
    </row>
    <row r="4706">
      <c r="A4706" s="6"/>
      <c r="B4706" s="6"/>
      <c r="C4706" s="7"/>
      <c r="D4706" s="8"/>
      <c r="E4706" s="9"/>
      <c r="F4706" s="9"/>
      <c r="G4706" s="6"/>
      <c r="H4706" s="14"/>
      <c r="I4706" s="9"/>
      <c r="J4706" s="10"/>
    </row>
    <row r="4707">
      <c r="A4707" s="6"/>
      <c r="B4707" s="6"/>
      <c r="C4707" s="7"/>
      <c r="D4707" s="8"/>
      <c r="E4707" s="9"/>
      <c r="F4707" s="9"/>
      <c r="G4707" s="6"/>
      <c r="H4707" s="14"/>
      <c r="I4707" s="9"/>
      <c r="J4707" s="10"/>
    </row>
    <row r="4708">
      <c r="A4708" s="6"/>
      <c r="B4708" s="6"/>
      <c r="C4708" s="7"/>
      <c r="D4708" s="8"/>
      <c r="E4708" s="9"/>
      <c r="F4708" s="9"/>
      <c r="G4708" s="6"/>
      <c r="H4708" s="14"/>
      <c r="I4708" s="9"/>
      <c r="J4708" s="10"/>
    </row>
    <row r="4709">
      <c r="A4709" s="6"/>
      <c r="B4709" s="6"/>
      <c r="C4709" s="7"/>
      <c r="D4709" s="8"/>
      <c r="E4709" s="9"/>
      <c r="F4709" s="9"/>
      <c r="G4709" s="6"/>
      <c r="H4709" s="14"/>
      <c r="I4709" s="9"/>
      <c r="J4709" s="10"/>
    </row>
    <row r="4710">
      <c r="A4710" s="6"/>
      <c r="B4710" s="6"/>
      <c r="C4710" s="7"/>
      <c r="D4710" s="8"/>
      <c r="E4710" s="9"/>
      <c r="F4710" s="9"/>
      <c r="G4710" s="6"/>
      <c r="H4710" s="14"/>
      <c r="I4710" s="9"/>
      <c r="J4710" s="10"/>
    </row>
    <row r="4711">
      <c r="A4711" s="6"/>
      <c r="B4711" s="6"/>
      <c r="C4711" s="7"/>
      <c r="D4711" s="8"/>
      <c r="E4711" s="9"/>
      <c r="F4711" s="9"/>
      <c r="G4711" s="6"/>
      <c r="H4711" s="14"/>
      <c r="I4711" s="9"/>
      <c r="J4711" s="10"/>
    </row>
    <row r="4712">
      <c r="A4712" s="6"/>
      <c r="B4712" s="6"/>
      <c r="C4712" s="7"/>
      <c r="D4712" s="8"/>
      <c r="E4712" s="9"/>
      <c r="F4712" s="9"/>
      <c r="G4712" s="6"/>
      <c r="H4712" s="14"/>
      <c r="I4712" s="9"/>
      <c r="J4712" s="10"/>
    </row>
    <row r="4713">
      <c r="A4713" s="6"/>
      <c r="B4713" s="6"/>
      <c r="C4713" s="7"/>
      <c r="D4713" s="8"/>
      <c r="E4713" s="9"/>
      <c r="F4713" s="9"/>
      <c r="G4713" s="6"/>
      <c r="H4713" s="14"/>
      <c r="I4713" s="9"/>
      <c r="J4713" s="10"/>
    </row>
    <row r="4714">
      <c r="A4714" s="6"/>
      <c r="B4714" s="6"/>
      <c r="C4714" s="7"/>
      <c r="D4714" s="8"/>
      <c r="E4714" s="9"/>
      <c r="F4714" s="9"/>
      <c r="G4714" s="6"/>
      <c r="H4714" s="14"/>
      <c r="I4714" s="9"/>
      <c r="J4714" s="10"/>
    </row>
    <row r="4715">
      <c r="A4715" s="6"/>
      <c r="B4715" s="6"/>
      <c r="C4715" s="7"/>
      <c r="D4715" s="8"/>
      <c r="E4715" s="9"/>
      <c r="F4715" s="9"/>
      <c r="G4715" s="6"/>
      <c r="H4715" s="14"/>
      <c r="I4715" s="9"/>
      <c r="J4715" s="10"/>
    </row>
    <row r="4716">
      <c r="A4716" s="6"/>
      <c r="B4716" s="6"/>
      <c r="C4716" s="7"/>
      <c r="D4716" s="8"/>
      <c r="E4716" s="9"/>
      <c r="F4716" s="9"/>
      <c r="G4716" s="6"/>
      <c r="H4716" s="14"/>
      <c r="I4716" s="9"/>
      <c r="J4716" s="10"/>
    </row>
    <row r="4717">
      <c r="A4717" s="6"/>
      <c r="B4717" s="6"/>
      <c r="C4717" s="7"/>
      <c r="D4717" s="8"/>
      <c r="E4717" s="9"/>
      <c r="F4717" s="9"/>
      <c r="G4717" s="6"/>
      <c r="H4717" s="14"/>
      <c r="I4717" s="9"/>
      <c r="J4717" s="10"/>
    </row>
    <row r="4718">
      <c r="A4718" s="6"/>
      <c r="B4718" s="6"/>
      <c r="C4718" s="7"/>
      <c r="D4718" s="8"/>
      <c r="E4718" s="9"/>
      <c r="F4718" s="9"/>
      <c r="G4718" s="6"/>
      <c r="H4718" s="14"/>
      <c r="I4718" s="9"/>
      <c r="J4718" s="10"/>
    </row>
    <row r="4719">
      <c r="A4719" s="6"/>
      <c r="B4719" s="6"/>
      <c r="C4719" s="7"/>
      <c r="D4719" s="8"/>
      <c r="E4719" s="9"/>
      <c r="F4719" s="9"/>
      <c r="G4719" s="6"/>
      <c r="H4719" s="14"/>
      <c r="I4719" s="9"/>
      <c r="J4719" s="10"/>
    </row>
    <row r="4720">
      <c r="A4720" s="6"/>
      <c r="B4720" s="6"/>
      <c r="C4720" s="7"/>
      <c r="D4720" s="8"/>
      <c r="E4720" s="9"/>
      <c r="F4720" s="9"/>
      <c r="G4720" s="6"/>
      <c r="H4720" s="14"/>
      <c r="I4720" s="9"/>
      <c r="J4720" s="10"/>
    </row>
    <row r="4721">
      <c r="A4721" s="6"/>
      <c r="B4721" s="6"/>
      <c r="C4721" s="7"/>
      <c r="D4721" s="8"/>
      <c r="E4721" s="9"/>
      <c r="F4721" s="9"/>
      <c r="G4721" s="6"/>
      <c r="H4721" s="14"/>
      <c r="I4721" s="9"/>
      <c r="J4721" s="10"/>
    </row>
    <row r="4722">
      <c r="A4722" s="6"/>
      <c r="B4722" s="6"/>
      <c r="C4722" s="7"/>
      <c r="D4722" s="8"/>
      <c r="E4722" s="9"/>
      <c r="F4722" s="9"/>
      <c r="G4722" s="6"/>
      <c r="H4722" s="14"/>
      <c r="I4722" s="9"/>
      <c r="J4722" s="10"/>
    </row>
    <row r="4723">
      <c r="A4723" s="6"/>
      <c r="B4723" s="6"/>
      <c r="C4723" s="7"/>
      <c r="D4723" s="8"/>
      <c r="E4723" s="9"/>
      <c r="F4723" s="9"/>
      <c r="G4723" s="6"/>
      <c r="H4723" s="14"/>
      <c r="I4723" s="9"/>
      <c r="J4723" s="10"/>
    </row>
    <row r="4724">
      <c r="A4724" s="6"/>
      <c r="B4724" s="6"/>
      <c r="C4724" s="7"/>
      <c r="D4724" s="8"/>
      <c r="E4724" s="9"/>
      <c r="F4724" s="9"/>
      <c r="G4724" s="6"/>
      <c r="H4724" s="14"/>
      <c r="I4724" s="9"/>
      <c r="J4724" s="10"/>
    </row>
    <row r="4725">
      <c r="A4725" s="6"/>
      <c r="B4725" s="6"/>
      <c r="C4725" s="7"/>
      <c r="D4725" s="8"/>
      <c r="E4725" s="9"/>
      <c r="F4725" s="9"/>
      <c r="G4725" s="6"/>
      <c r="H4725" s="14"/>
      <c r="I4725" s="9"/>
      <c r="J4725" s="10"/>
    </row>
    <row r="4726">
      <c r="A4726" s="6"/>
      <c r="B4726" s="6"/>
      <c r="C4726" s="7"/>
      <c r="D4726" s="8"/>
      <c r="E4726" s="9"/>
      <c r="F4726" s="9"/>
      <c r="G4726" s="6"/>
      <c r="H4726" s="14"/>
      <c r="I4726" s="9"/>
      <c r="J4726" s="10"/>
    </row>
    <row r="4727">
      <c r="A4727" s="6"/>
      <c r="B4727" s="6"/>
      <c r="C4727" s="7"/>
      <c r="D4727" s="8"/>
      <c r="E4727" s="9"/>
      <c r="F4727" s="9"/>
      <c r="G4727" s="6"/>
      <c r="H4727" s="14"/>
      <c r="I4727" s="9"/>
      <c r="J4727" s="10"/>
    </row>
    <row r="4728">
      <c r="A4728" s="6"/>
      <c r="B4728" s="6"/>
      <c r="C4728" s="7"/>
      <c r="D4728" s="8"/>
      <c r="E4728" s="9"/>
      <c r="F4728" s="9"/>
      <c r="G4728" s="6"/>
      <c r="H4728" s="14"/>
      <c r="I4728" s="9"/>
      <c r="J4728" s="10"/>
    </row>
    <row r="4729">
      <c r="A4729" s="6"/>
      <c r="B4729" s="6"/>
      <c r="C4729" s="7"/>
      <c r="D4729" s="8"/>
      <c r="E4729" s="9"/>
      <c r="F4729" s="9"/>
      <c r="G4729" s="6"/>
      <c r="H4729" s="14"/>
      <c r="I4729" s="9"/>
      <c r="J4729" s="10"/>
    </row>
    <row r="4730">
      <c r="A4730" s="6"/>
      <c r="B4730" s="6"/>
      <c r="C4730" s="7"/>
      <c r="D4730" s="8"/>
      <c r="E4730" s="9"/>
      <c r="F4730" s="9"/>
      <c r="G4730" s="6"/>
      <c r="H4730" s="14"/>
      <c r="I4730" s="9"/>
      <c r="J4730" s="10"/>
    </row>
    <row r="4731">
      <c r="A4731" s="6"/>
      <c r="B4731" s="6"/>
      <c r="C4731" s="7"/>
      <c r="D4731" s="8"/>
      <c r="E4731" s="9"/>
      <c r="F4731" s="9"/>
      <c r="G4731" s="6"/>
      <c r="H4731" s="14"/>
      <c r="I4731" s="9"/>
      <c r="J4731" s="10"/>
    </row>
    <row r="4732">
      <c r="A4732" s="6"/>
      <c r="B4732" s="6"/>
      <c r="C4732" s="7"/>
      <c r="D4732" s="8"/>
      <c r="E4732" s="9"/>
      <c r="F4732" s="9"/>
      <c r="G4732" s="6"/>
      <c r="H4732" s="14"/>
      <c r="I4732" s="9"/>
      <c r="J4732" s="10"/>
    </row>
    <row r="4733">
      <c r="A4733" s="6"/>
      <c r="B4733" s="6"/>
      <c r="C4733" s="7"/>
      <c r="D4733" s="8"/>
      <c r="E4733" s="9"/>
      <c r="F4733" s="9"/>
      <c r="G4733" s="6"/>
      <c r="H4733" s="14"/>
      <c r="I4733" s="9"/>
      <c r="J4733" s="10"/>
    </row>
    <row r="4734">
      <c r="A4734" s="6"/>
      <c r="B4734" s="6"/>
      <c r="C4734" s="7"/>
      <c r="D4734" s="8"/>
      <c r="E4734" s="9"/>
      <c r="F4734" s="9"/>
      <c r="G4734" s="6"/>
      <c r="H4734" s="14"/>
      <c r="I4734" s="9"/>
      <c r="J4734" s="10"/>
    </row>
    <row r="4735">
      <c r="A4735" s="6"/>
      <c r="B4735" s="6"/>
      <c r="C4735" s="7"/>
      <c r="D4735" s="8"/>
      <c r="E4735" s="9"/>
      <c r="F4735" s="9"/>
      <c r="G4735" s="6"/>
      <c r="H4735" s="14"/>
      <c r="I4735" s="9"/>
      <c r="J4735" s="10"/>
    </row>
    <row r="4736">
      <c r="A4736" s="6"/>
      <c r="B4736" s="6"/>
      <c r="C4736" s="7"/>
      <c r="D4736" s="8"/>
      <c r="E4736" s="9"/>
      <c r="F4736" s="9"/>
      <c r="G4736" s="6"/>
      <c r="H4736" s="14"/>
      <c r="I4736" s="9"/>
      <c r="J4736" s="10"/>
    </row>
    <row r="4737">
      <c r="A4737" s="6"/>
      <c r="B4737" s="6"/>
      <c r="C4737" s="7"/>
      <c r="D4737" s="8"/>
      <c r="E4737" s="9"/>
      <c r="F4737" s="9"/>
      <c r="G4737" s="6"/>
      <c r="H4737" s="14"/>
      <c r="I4737" s="9"/>
      <c r="J4737" s="10"/>
    </row>
    <row r="4738">
      <c r="A4738" s="6"/>
      <c r="B4738" s="6"/>
      <c r="C4738" s="7"/>
      <c r="D4738" s="8"/>
      <c r="E4738" s="9"/>
      <c r="F4738" s="9"/>
      <c r="G4738" s="6"/>
      <c r="H4738" s="14"/>
      <c r="I4738" s="9"/>
      <c r="J4738" s="10"/>
    </row>
    <row r="4739">
      <c r="A4739" s="6"/>
      <c r="B4739" s="6"/>
      <c r="C4739" s="7"/>
      <c r="D4739" s="8"/>
      <c r="E4739" s="9"/>
      <c r="F4739" s="9"/>
      <c r="G4739" s="6"/>
      <c r="H4739" s="14"/>
      <c r="I4739" s="9"/>
      <c r="J4739" s="10"/>
    </row>
    <row r="4740">
      <c r="A4740" s="6"/>
      <c r="B4740" s="6"/>
      <c r="C4740" s="7"/>
      <c r="D4740" s="8"/>
      <c r="E4740" s="9"/>
      <c r="F4740" s="9"/>
      <c r="G4740" s="6"/>
      <c r="H4740" s="14"/>
      <c r="I4740" s="9"/>
      <c r="J4740" s="10"/>
    </row>
    <row r="4741">
      <c r="A4741" s="6"/>
      <c r="B4741" s="6"/>
      <c r="C4741" s="7"/>
      <c r="D4741" s="8"/>
      <c r="E4741" s="9"/>
      <c r="F4741" s="9"/>
      <c r="G4741" s="6"/>
      <c r="H4741" s="14"/>
      <c r="I4741" s="9"/>
      <c r="J4741" s="10"/>
    </row>
    <row r="4742">
      <c r="A4742" s="6"/>
      <c r="B4742" s="6"/>
      <c r="C4742" s="7"/>
      <c r="D4742" s="8"/>
      <c r="E4742" s="9"/>
      <c r="F4742" s="9"/>
      <c r="G4742" s="6"/>
      <c r="H4742" s="14"/>
      <c r="I4742" s="9"/>
      <c r="J4742" s="10"/>
    </row>
    <row r="4743">
      <c r="A4743" s="6"/>
      <c r="B4743" s="6"/>
      <c r="C4743" s="7"/>
      <c r="D4743" s="8"/>
      <c r="E4743" s="9"/>
      <c r="F4743" s="9"/>
      <c r="G4743" s="6"/>
      <c r="H4743" s="14"/>
      <c r="I4743" s="9"/>
      <c r="J4743" s="10"/>
    </row>
    <row r="4744">
      <c r="A4744" s="6"/>
      <c r="B4744" s="6"/>
      <c r="C4744" s="7"/>
      <c r="D4744" s="8"/>
      <c r="E4744" s="9"/>
      <c r="F4744" s="9"/>
      <c r="G4744" s="6"/>
      <c r="H4744" s="14"/>
      <c r="I4744" s="9"/>
      <c r="J4744" s="10"/>
    </row>
    <row r="4745">
      <c r="A4745" s="6"/>
      <c r="B4745" s="6"/>
      <c r="C4745" s="7"/>
      <c r="D4745" s="8"/>
      <c r="E4745" s="9"/>
      <c r="F4745" s="9"/>
      <c r="G4745" s="6"/>
      <c r="H4745" s="14"/>
      <c r="I4745" s="9"/>
      <c r="J4745" s="10"/>
    </row>
    <row r="4746">
      <c r="A4746" s="6"/>
      <c r="B4746" s="6"/>
      <c r="C4746" s="7"/>
      <c r="D4746" s="8"/>
      <c r="E4746" s="9"/>
      <c r="F4746" s="9"/>
      <c r="G4746" s="6"/>
      <c r="H4746" s="14"/>
      <c r="I4746" s="9"/>
      <c r="J4746" s="10"/>
    </row>
    <row r="4747">
      <c r="A4747" s="6"/>
      <c r="B4747" s="6"/>
      <c r="C4747" s="7"/>
      <c r="D4747" s="8"/>
      <c r="E4747" s="9"/>
      <c r="F4747" s="9"/>
      <c r="G4747" s="6"/>
      <c r="H4747" s="14"/>
      <c r="I4747" s="9"/>
      <c r="J4747" s="10"/>
    </row>
    <row r="4748">
      <c r="A4748" s="6"/>
      <c r="B4748" s="6"/>
      <c r="C4748" s="7"/>
      <c r="D4748" s="8"/>
      <c r="E4748" s="9"/>
      <c r="F4748" s="9"/>
      <c r="G4748" s="6"/>
      <c r="H4748" s="14"/>
      <c r="I4748" s="9"/>
      <c r="J4748" s="10"/>
    </row>
    <row r="4749">
      <c r="A4749" s="6"/>
      <c r="B4749" s="6"/>
      <c r="C4749" s="7"/>
      <c r="D4749" s="8"/>
      <c r="E4749" s="9"/>
      <c r="F4749" s="9"/>
      <c r="G4749" s="6"/>
      <c r="H4749" s="14"/>
      <c r="I4749" s="9"/>
      <c r="J4749" s="10"/>
    </row>
    <row r="4750">
      <c r="A4750" s="6"/>
      <c r="B4750" s="6"/>
      <c r="C4750" s="7"/>
      <c r="D4750" s="8"/>
      <c r="E4750" s="9"/>
      <c r="F4750" s="9"/>
      <c r="G4750" s="6"/>
      <c r="H4750" s="14"/>
      <c r="I4750" s="9"/>
      <c r="J4750" s="10"/>
    </row>
    <row r="4751">
      <c r="A4751" s="6"/>
      <c r="B4751" s="6"/>
      <c r="C4751" s="7"/>
      <c r="D4751" s="8"/>
      <c r="E4751" s="9"/>
      <c r="F4751" s="9"/>
      <c r="G4751" s="6"/>
      <c r="H4751" s="14"/>
      <c r="I4751" s="9"/>
      <c r="J4751" s="10"/>
    </row>
    <row r="4752">
      <c r="A4752" s="6"/>
      <c r="B4752" s="6"/>
      <c r="C4752" s="7"/>
      <c r="D4752" s="8"/>
      <c r="E4752" s="9"/>
      <c r="F4752" s="9"/>
      <c r="G4752" s="6"/>
      <c r="H4752" s="14"/>
      <c r="I4752" s="9"/>
      <c r="J4752" s="10"/>
    </row>
    <row r="4753">
      <c r="A4753" s="6"/>
      <c r="B4753" s="6"/>
      <c r="C4753" s="7"/>
      <c r="D4753" s="8"/>
      <c r="E4753" s="9"/>
      <c r="F4753" s="9"/>
      <c r="G4753" s="6"/>
      <c r="H4753" s="14"/>
      <c r="I4753" s="9"/>
      <c r="J4753" s="10"/>
    </row>
    <row r="4754">
      <c r="A4754" s="6"/>
      <c r="B4754" s="6"/>
      <c r="C4754" s="7"/>
      <c r="D4754" s="8"/>
      <c r="E4754" s="9"/>
      <c r="F4754" s="9"/>
      <c r="G4754" s="6"/>
      <c r="H4754" s="14"/>
      <c r="I4754" s="9"/>
      <c r="J4754" s="10"/>
    </row>
    <row r="4755">
      <c r="A4755" s="6"/>
      <c r="B4755" s="6"/>
      <c r="C4755" s="7"/>
      <c r="D4755" s="8"/>
      <c r="E4755" s="9"/>
      <c r="F4755" s="9"/>
      <c r="G4755" s="6"/>
      <c r="H4755" s="14"/>
      <c r="I4755" s="9"/>
      <c r="J4755" s="10"/>
    </row>
    <row r="4756">
      <c r="A4756" s="6"/>
      <c r="B4756" s="6"/>
      <c r="C4756" s="7"/>
      <c r="D4756" s="8"/>
      <c r="E4756" s="9"/>
      <c r="F4756" s="9"/>
      <c r="G4756" s="6"/>
      <c r="H4756" s="14"/>
      <c r="I4756" s="9"/>
      <c r="J4756" s="10"/>
    </row>
    <row r="4757">
      <c r="A4757" s="6"/>
      <c r="B4757" s="6"/>
      <c r="C4757" s="7"/>
      <c r="D4757" s="8"/>
      <c r="E4757" s="9"/>
      <c r="F4757" s="9"/>
      <c r="G4757" s="6"/>
      <c r="H4757" s="14"/>
      <c r="I4757" s="9"/>
      <c r="J4757" s="10"/>
    </row>
    <row r="4758">
      <c r="A4758" s="6"/>
      <c r="B4758" s="6"/>
      <c r="C4758" s="7"/>
      <c r="D4758" s="8"/>
      <c r="E4758" s="9"/>
      <c r="F4758" s="9"/>
      <c r="G4758" s="6"/>
      <c r="H4758" s="14"/>
      <c r="I4758" s="9"/>
      <c r="J4758" s="10"/>
    </row>
    <row r="4759">
      <c r="A4759" s="6"/>
      <c r="B4759" s="6"/>
      <c r="C4759" s="7"/>
      <c r="D4759" s="8"/>
      <c r="E4759" s="9"/>
      <c r="F4759" s="9"/>
      <c r="G4759" s="6"/>
      <c r="H4759" s="14"/>
      <c r="I4759" s="9"/>
      <c r="J4759" s="10"/>
    </row>
    <row r="4760">
      <c r="A4760" s="6"/>
      <c r="B4760" s="6"/>
      <c r="C4760" s="7"/>
      <c r="D4760" s="8"/>
      <c r="E4760" s="9"/>
      <c r="F4760" s="9"/>
      <c r="G4760" s="6"/>
      <c r="H4760" s="14"/>
      <c r="I4760" s="9"/>
      <c r="J4760" s="10"/>
    </row>
    <row r="4761">
      <c r="A4761" s="6"/>
      <c r="B4761" s="6"/>
      <c r="C4761" s="7"/>
      <c r="D4761" s="8"/>
      <c r="E4761" s="9"/>
      <c r="F4761" s="9"/>
      <c r="G4761" s="6"/>
      <c r="H4761" s="14"/>
      <c r="I4761" s="9"/>
      <c r="J4761" s="10"/>
    </row>
    <row r="4762">
      <c r="A4762" s="6"/>
      <c r="B4762" s="6"/>
      <c r="C4762" s="7"/>
      <c r="D4762" s="8"/>
      <c r="E4762" s="9"/>
      <c r="F4762" s="9"/>
      <c r="G4762" s="6"/>
      <c r="H4762" s="14"/>
      <c r="I4762" s="9"/>
      <c r="J4762" s="10"/>
    </row>
    <row r="4763">
      <c r="A4763" s="6"/>
      <c r="B4763" s="6"/>
      <c r="C4763" s="7"/>
      <c r="D4763" s="8"/>
      <c r="E4763" s="9"/>
      <c r="F4763" s="9"/>
      <c r="G4763" s="6"/>
      <c r="H4763" s="14"/>
      <c r="I4763" s="9"/>
      <c r="J4763" s="10"/>
    </row>
    <row r="4764">
      <c r="A4764" s="6"/>
      <c r="B4764" s="6"/>
      <c r="C4764" s="7"/>
      <c r="D4764" s="8"/>
      <c r="E4764" s="9"/>
      <c r="F4764" s="9"/>
      <c r="G4764" s="6"/>
      <c r="H4764" s="14"/>
      <c r="I4764" s="9"/>
      <c r="J4764" s="10"/>
    </row>
    <row r="4765">
      <c r="A4765" s="6"/>
      <c r="B4765" s="6"/>
      <c r="C4765" s="7"/>
      <c r="D4765" s="8"/>
      <c r="E4765" s="9"/>
      <c r="F4765" s="9"/>
      <c r="G4765" s="6"/>
      <c r="H4765" s="14"/>
      <c r="I4765" s="9"/>
      <c r="J4765" s="10"/>
    </row>
    <row r="4766">
      <c r="A4766" s="6"/>
      <c r="B4766" s="6"/>
      <c r="C4766" s="7"/>
      <c r="D4766" s="8"/>
      <c r="E4766" s="9"/>
      <c r="F4766" s="9"/>
      <c r="G4766" s="6"/>
      <c r="H4766" s="14"/>
      <c r="I4766" s="9"/>
      <c r="J4766" s="10"/>
    </row>
    <row r="4767">
      <c r="A4767" s="6"/>
      <c r="B4767" s="6"/>
      <c r="C4767" s="7"/>
      <c r="D4767" s="8"/>
      <c r="E4767" s="9"/>
      <c r="F4767" s="9"/>
      <c r="G4767" s="6"/>
      <c r="H4767" s="14"/>
      <c r="I4767" s="9"/>
      <c r="J4767" s="10"/>
    </row>
    <row r="4768">
      <c r="A4768" s="6"/>
      <c r="B4768" s="6"/>
      <c r="C4768" s="7"/>
      <c r="D4768" s="8"/>
      <c r="E4768" s="9"/>
      <c r="F4768" s="9"/>
      <c r="G4768" s="6"/>
      <c r="H4768" s="14"/>
      <c r="I4768" s="9"/>
      <c r="J4768" s="10"/>
    </row>
    <row r="4769">
      <c r="A4769" s="6"/>
      <c r="B4769" s="6"/>
      <c r="C4769" s="7"/>
      <c r="D4769" s="8"/>
      <c r="E4769" s="9"/>
      <c r="F4769" s="9"/>
      <c r="G4769" s="6"/>
      <c r="H4769" s="14"/>
      <c r="I4769" s="9"/>
      <c r="J4769" s="10"/>
    </row>
    <row r="4770">
      <c r="A4770" s="6"/>
      <c r="B4770" s="6"/>
      <c r="C4770" s="7"/>
      <c r="D4770" s="8"/>
      <c r="E4770" s="9"/>
      <c r="F4770" s="9"/>
      <c r="G4770" s="6"/>
      <c r="H4770" s="14"/>
      <c r="I4770" s="9"/>
      <c r="J4770" s="10"/>
    </row>
    <row r="4771">
      <c r="A4771" s="6"/>
      <c r="B4771" s="6"/>
      <c r="C4771" s="7"/>
      <c r="D4771" s="8"/>
      <c r="E4771" s="9"/>
      <c r="F4771" s="9"/>
      <c r="G4771" s="6"/>
      <c r="H4771" s="14"/>
      <c r="I4771" s="9"/>
      <c r="J4771" s="10"/>
    </row>
    <row r="4772">
      <c r="A4772" s="6"/>
      <c r="B4772" s="6"/>
      <c r="C4772" s="7"/>
      <c r="D4772" s="8"/>
      <c r="E4772" s="9"/>
      <c r="F4772" s="9"/>
      <c r="G4772" s="6"/>
      <c r="H4772" s="14"/>
      <c r="I4772" s="9"/>
      <c r="J4772" s="10"/>
    </row>
    <row r="4773">
      <c r="A4773" s="6"/>
      <c r="B4773" s="6"/>
      <c r="C4773" s="7"/>
      <c r="D4773" s="8"/>
      <c r="E4773" s="9"/>
      <c r="F4773" s="9"/>
      <c r="G4773" s="6"/>
      <c r="H4773" s="14"/>
      <c r="I4773" s="9"/>
      <c r="J4773" s="10"/>
    </row>
    <row r="4774">
      <c r="A4774" s="6"/>
      <c r="B4774" s="6"/>
      <c r="C4774" s="7"/>
      <c r="D4774" s="8"/>
      <c r="E4774" s="9"/>
      <c r="F4774" s="9"/>
      <c r="G4774" s="6"/>
      <c r="H4774" s="14"/>
      <c r="I4774" s="9"/>
      <c r="J4774" s="10"/>
    </row>
    <row r="4775">
      <c r="A4775" s="6"/>
      <c r="B4775" s="6"/>
      <c r="C4775" s="7"/>
      <c r="D4775" s="8"/>
      <c r="E4775" s="9"/>
      <c r="F4775" s="9"/>
      <c r="G4775" s="6"/>
      <c r="H4775" s="14"/>
      <c r="I4775" s="9"/>
      <c r="J4775" s="10"/>
    </row>
    <row r="4776">
      <c r="A4776" s="6"/>
      <c r="B4776" s="6"/>
      <c r="C4776" s="7"/>
      <c r="D4776" s="8"/>
      <c r="E4776" s="9"/>
      <c r="F4776" s="9"/>
      <c r="G4776" s="6"/>
      <c r="H4776" s="14"/>
      <c r="I4776" s="9"/>
      <c r="J4776" s="10"/>
    </row>
    <row r="4777">
      <c r="A4777" s="6"/>
      <c r="B4777" s="6"/>
      <c r="C4777" s="7"/>
      <c r="D4777" s="8"/>
      <c r="E4777" s="9"/>
      <c r="F4777" s="9"/>
      <c r="G4777" s="6"/>
      <c r="H4777" s="14"/>
      <c r="I4777" s="9"/>
      <c r="J4777" s="10"/>
    </row>
    <row r="4778">
      <c r="A4778" s="6"/>
      <c r="B4778" s="6"/>
      <c r="C4778" s="7"/>
      <c r="D4778" s="8"/>
      <c r="E4778" s="9"/>
      <c r="F4778" s="9"/>
      <c r="G4778" s="6"/>
      <c r="H4778" s="14"/>
      <c r="I4778" s="9"/>
      <c r="J4778" s="10"/>
    </row>
    <row r="4779">
      <c r="A4779" s="6"/>
      <c r="B4779" s="6"/>
      <c r="C4779" s="7"/>
      <c r="D4779" s="8"/>
      <c r="E4779" s="9"/>
      <c r="F4779" s="9"/>
      <c r="G4779" s="6"/>
      <c r="H4779" s="14"/>
      <c r="I4779" s="9"/>
      <c r="J4779" s="10"/>
    </row>
    <row r="4780">
      <c r="A4780" s="6"/>
      <c r="B4780" s="6"/>
      <c r="C4780" s="7"/>
      <c r="D4780" s="8"/>
      <c r="E4780" s="9"/>
      <c r="F4780" s="9"/>
      <c r="G4780" s="6"/>
      <c r="H4780" s="14"/>
      <c r="I4780" s="9"/>
      <c r="J4780" s="10"/>
    </row>
    <row r="4781">
      <c r="A4781" s="6"/>
      <c r="B4781" s="6"/>
      <c r="C4781" s="7"/>
      <c r="D4781" s="8"/>
      <c r="E4781" s="9"/>
      <c r="F4781" s="9"/>
      <c r="G4781" s="6"/>
      <c r="H4781" s="14"/>
      <c r="I4781" s="9"/>
      <c r="J4781" s="10"/>
    </row>
    <row r="4782">
      <c r="A4782" s="6"/>
      <c r="B4782" s="6"/>
      <c r="C4782" s="7"/>
      <c r="D4782" s="8"/>
      <c r="E4782" s="9"/>
      <c r="F4782" s="9"/>
      <c r="G4782" s="6"/>
      <c r="H4782" s="14"/>
      <c r="I4782" s="9"/>
      <c r="J4782" s="10"/>
    </row>
    <row r="4783">
      <c r="A4783" s="6"/>
      <c r="B4783" s="6"/>
      <c r="C4783" s="7"/>
      <c r="D4783" s="8"/>
      <c r="E4783" s="9"/>
      <c r="F4783" s="9"/>
      <c r="G4783" s="6"/>
      <c r="H4783" s="14"/>
      <c r="I4783" s="9"/>
      <c r="J4783" s="10"/>
    </row>
    <row r="4784">
      <c r="A4784" s="6"/>
      <c r="B4784" s="6"/>
      <c r="C4784" s="7"/>
      <c r="D4784" s="8"/>
      <c r="E4784" s="9"/>
      <c r="F4784" s="9"/>
      <c r="G4784" s="6"/>
      <c r="H4784" s="14"/>
      <c r="I4784" s="9"/>
      <c r="J4784" s="10"/>
    </row>
    <row r="4785">
      <c r="A4785" s="6"/>
      <c r="B4785" s="6"/>
      <c r="C4785" s="7"/>
      <c r="D4785" s="8"/>
      <c r="E4785" s="9"/>
      <c r="F4785" s="9"/>
      <c r="G4785" s="6"/>
      <c r="H4785" s="14"/>
      <c r="I4785" s="9"/>
      <c r="J4785" s="10"/>
    </row>
    <row r="4786">
      <c r="A4786" s="6"/>
      <c r="B4786" s="6"/>
      <c r="C4786" s="7"/>
      <c r="D4786" s="8"/>
      <c r="E4786" s="9"/>
      <c r="F4786" s="9"/>
      <c r="G4786" s="6"/>
      <c r="H4786" s="14"/>
      <c r="I4786" s="9"/>
      <c r="J4786" s="10"/>
    </row>
    <row r="4787">
      <c r="A4787" s="6"/>
      <c r="B4787" s="6"/>
      <c r="C4787" s="7"/>
      <c r="D4787" s="8"/>
      <c r="E4787" s="9"/>
      <c r="F4787" s="9"/>
      <c r="G4787" s="6"/>
      <c r="H4787" s="14"/>
      <c r="I4787" s="9"/>
      <c r="J4787" s="10"/>
    </row>
    <row r="4788">
      <c r="A4788" s="6"/>
      <c r="B4788" s="6"/>
      <c r="C4788" s="7"/>
      <c r="D4788" s="8"/>
      <c r="E4788" s="9"/>
      <c r="F4788" s="9"/>
      <c r="G4788" s="6"/>
      <c r="H4788" s="14"/>
      <c r="I4788" s="9"/>
      <c r="J4788" s="10"/>
    </row>
    <row r="4789">
      <c r="A4789" s="6"/>
      <c r="B4789" s="6"/>
      <c r="C4789" s="7"/>
      <c r="D4789" s="8"/>
      <c r="E4789" s="9"/>
      <c r="F4789" s="9"/>
      <c r="G4789" s="6"/>
      <c r="H4789" s="14"/>
      <c r="I4789" s="9"/>
      <c r="J4789" s="10"/>
    </row>
    <row r="4790">
      <c r="A4790" s="6"/>
      <c r="B4790" s="6"/>
      <c r="C4790" s="7"/>
      <c r="D4790" s="8"/>
      <c r="E4790" s="9"/>
      <c r="F4790" s="9"/>
      <c r="G4790" s="6"/>
      <c r="H4790" s="14"/>
      <c r="I4790" s="9"/>
      <c r="J4790" s="10"/>
    </row>
    <row r="4791">
      <c r="A4791" s="6"/>
      <c r="B4791" s="6"/>
      <c r="C4791" s="7"/>
      <c r="D4791" s="8"/>
      <c r="E4791" s="9"/>
      <c r="F4791" s="9"/>
      <c r="G4791" s="6"/>
      <c r="H4791" s="14"/>
      <c r="I4791" s="9"/>
      <c r="J4791" s="10"/>
    </row>
    <row r="4792">
      <c r="A4792" s="6"/>
      <c r="B4792" s="6"/>
      <c r="C4792" s="7"/>
      <c r="D4792" s="8"/>
      <c r="E4792" s="9"/>
      <c r="F4792" s="9"/>
      <c r="G4792" s="6"/>
      <c r="H4792" s="14"/>
      <c r="I4792" s="9"/>
      <c r="J4792" s="10"/>
    </row>
    <row r="4793">
      <c r="A4793" s="6"/>
      <c r="B4793" s="6"/>
      <c r="C4793" s="7"/>
      <c r="D4793" s="8"/>
      <c r="E4793" s="9"/>
      <c r="F4793" s="9"/>
      <c r="G4793" s="6"/>
      <c r="H4793" s="14"/>
      <c r="I4793" s="9"/>
      <c r="J4793" s="10"/>
    </row>
    <row r="4794">
      <c r="A4794" s="6"/>
      <c r="B4794" s="6"/>
      <c r="C4794" s="7"/>
      <c r="D4794" s="8"/>
      <c r="E4794" s="9"/>
      <c r="F4794" s="9"/>
      <c r="G4794" s="6"/>
      <c r="H4794" s="14"/>
      <c r="I4794" s="9"/>
      <c r="J4794" s="10"/>
    </row>
    <row r="4795">
      <c r="A4795" s="6"/>
      <c r="B4795" s="6"/>
      <c r="C4795" s="7"/>
      <c r="D4795" s="8"/>
      <c r="E4795" s="9"/>
      <c r="F4795" s="9"/>
      <c r="G4795" s="6"/>
      <c r="H4795" s="14"/>
      <c r="I4795" s="9"/>
      <c r="J4795" s="10"/>
    </row>
    <row r="4796">
      <c r="A4796" s="6"/>
      <c r="B4796" s="6"/>
      <c r="C4796" s="7"/>
      <c r="D4796" s="8"/>
      <c r="E4796" s="9"/>
      <c r="F4796" s="9"/>
      <c r="G4796" s="6"/>
      <c r="H4796" s="14"/>
      <c r="I4796" s="9"/>
      <c r="J4796" s="10"/>
    </row>
    <row r="4797">
      <c r="A4797" s="6"/>
      <c r="B4797" s="6"/>
      <c r="C4797" s="7"/>
      <c r="D4797" s="8"/>
      <c r="E4797" s="9"/>
      <c r="F4797" s="9"/>
      <c r="G4797" s="6"/>
      <c r="H4797" s="14"/>
      <c r="I4797" s="9"/>
      <c r="J4797" s="10"/>
    </row>
    <row r="4798">
      <c r="A4798" s="6"/>
      <c r="B4798" s="6"/>
      <c r="C4798" s="7"/>
      <c r="D4798" s="8"/>
      <c r="E4798" s="9"/>
      <c r="F4798" s="9"/>
      <c r="G4798" s="6"/>
      <c r="H4798" s="14"/>
      <c r="I4798" s="9"/>
      <c r="J4798" s="10"/>
    </row>
    <row r="4799">
      <c r="A4799" s="6"/>
      <c r="B4799" s="6"/>
      <c r="C4799" s="7"/>
      <c r="D4799" s="8"/>
      <c r="E4799" s="9"/>
      <c r="F4799" s="9"/>
      <c r="G4799" s="6"/>
      <c r="H4799" s="14"/>
      <c r="I4799" s="9"/>
      <c r="J4799" s="10"/>
    </row>
    <row r="4800">
      <c r="A4800" s="6"/>
      <c r="B4800" s="6"/>
      <c r="C4800" s="7"/>
      <c r="D4800" s="8"/>
      <c r="E4800" s="9"/>
      <c r="F4800" s="9"/>
      <c r="G4800" s="6"/>
      <c r="H4800" s="14"/>
      <c r="I4800" s="9"/>
      <c r="J4800" s="10"/>
    </row>
    <row r="4801">
      <c r="A4801" s="6"/>
      <c r="B4801" s="6"/>
      <c r="C4801" s="7"/>
      <c r="D4801" s="8"/>
      <c r="E4801" s="9"/>
      <c r="F4801" s="9"/>
      <c r="G4801" s="6"/>
      <c r="H4801" s="14"/>
      <c r="I4801" s="9"/>
      <c r="J4801" s="10"/>
    </row>
    <row r="4802">
      <c r="A4802" s="6"/>
      <c r="B4802" s="6"/>
      <c r="C4802" s="7"/>
      <c r="D4802" s="8"/>
      <c r="E4802" s="9"/>
      <c r="F4802" s="9"/>
      <c r="G4802" s="6"/>
      <c r="H4802" s="14"/>
      <c r="I4802" s="9"/>
      <c r="J4802" s="10"/>
    </row>
    <row r="4803">
      <c r="A4803" s="6"/>
      <c r="B4803" s="6"/>
      <c r="C4803" s="7"/>
      <c r="D4803" s="8"/>
      <c r="E4803" s="9"/>
      <c r="F4803" s="9"/>
      <c r="G4803" s="6"/>
      <c r="H4803" s="14"/>
      <c r="I4803" s="9"/>
      <c r="J4803" s="10"/>
    </row>
    <row r="4804">
      <c r="A4804" s="6"/>
      <c r="B4804" s="6"/>
      <c r="C4804" s="7"/>
      <c r="D4804" s="8"/>
      <c r="E4804" s="9"/>
      <c r="F4804" s="9"/>
      <c r="G4804" s="6"/>
      <c r="H4804" s="14"/>
      <c r="I4804" s="9"/>
      <c r="J4804" s="10"/>
    </row>
    <row r="4805">
      <c r="A4805" s="6"/>
      <c r="B4805" s="6"/>
      <c r="C4805" s="7"/>
      <c r="D4805" s="8"/>
      <c r="E4805" s="9"/>
      <c r="F4805" s="9"/>
      <c r="G4805" s="6"/>
      <c r="H4805" s="14"/>
      <c r="I4805" s="9"/>
      <c r="J4805" s="10"/>
    </row>
    <row r="4806">
      <c r="A4806" s="6"/>
      <c r="B4806" s="6"/>
      <c r="C4806" s="7"/>
      <c r="D4806" s="8"/>
      <c r="E4806" s="9"/>
      <c r="F4806" s="9"/>
      <c r="G4806" s="6"/>
      <c r="H4806" s="14"/>
      <c r="I4806" s="9"/>
      <c r="J4806" s="10"/>
    </row>
    <row r="4807">
      <c r="A4807" s="6"/>
      <c r="B4807" s="6"/>
      <c r="C4807" s="7"/>
      <c r="D4807" s="8"/>
      <c r="E4807" s="9"/>
      <c r="F4807" s="9"/>
      <c r="G4807" s="6"/>
      <c r="H4807" s="14"/>
      <c r="I4807" s="9"/>
      <c r="J4807" s="10"/>
    </row>
    <row r="4808">
      <c r="A4808" s="6"/>
      <c r="B4808" s="6"/>
      <c r="C4808" s="7"/>
      <c r="D4808" s="8"/>
      <c r="E4808" s="9"/>
      <c r="F4808" s="9"/>
      <c r="G4808" s="6"/>
      <c r="H4808" s="14"/>
      <c r="I4808" s="9"/>
      <c r="J4808" s="10"/>
    </row>
    <row r="4809">
      <c r="A4809" s="6"/>
      <c r="B4809" s="6"/>
      <c r="C4809" s="7"/>
      <c r="D4809" s="8"/>
      <c r="E4809" s="9"/>
      <c r="F4809" s="9"/>
      <c r="G4809" s="6"/>
      <c r="H4809" s="14"/>
      <c r="I4809" s="9"/>
      <c r="J4809" s="10"/>
    </row>
    <row r="4810">
      <c r="A4810" s="6"/>
      <c r="B4810" s="6"/>
      <c r="C4810" s="7"/>
      <c r="D4810" s="8"/>
      <c r="E4810" s="9"/>
      <c r="F4810" s="9"/>
      <c r="G4810" s="6"/>
      <c r="H4810" s="14"/>
      <c r="I4810" s="9"/>
      <c r="J4810" s="10"/>
    </row>
    <row r="4811">
      <c r="A4811" s="6"/>
      <c r="B4811" s="6"/>
      <c r="C4811" s="7"/>
      <c r="D4811" s="8"/>
      <c r="E4811" s="9"/>
      <c r="F4811" s="9"/>
      <c r="G4811" s="6"/>
      <c r="H4811" s="14"/>
      <c r="I4811" s="9"/>
      <c r="J4811" s="10"/>
    </row>
    <row r="4812">
      <c r="A4812" s="6"/>
      <c r="B4812" s="6"/>
      <c r="C4812" s="7"/>
      <c r="D4812" s="8"/>
      <c r="E4812" s="9"/>
      <c r="F4812" s="9"/>
      <c r="G4812" s="6"/>
      <c r="H4812" s="14"/>
      <c r="I4812" s="9"/>
      <c r="J4812" s="10"/>
    </row>
    <row r="4813">
      <c r="A4813" s="6"/>
      <c r="B4813" s="6"/>
      <c r="C4813" s="7"/>
      <c r="D4813" s="8"/>
      <c r="E4813" s="9"/>
      <c r="F4813" s="9"/>
      <c r="G4813" s="6"/>
      <c r="H4813" s="14"/>
      <c r="I4813" s="9"/>
      <c r="J4813" s="10"/>
    </row>
    <row r="4814">
      <c r="A4814" s="6"/>
      <c r="B4814" s="6"/>
      <c r="C4814" s="7"/>
      <c r="D4814" s="8"/>
      <c r="E4814" s="9"/>
      <c r="F4814" s="9"/>
      <c r="G4814" s="6"/>
      <c r="H4814" s="14"/>
      <c r="I4814" s="9"/>
      <c r="J4814" s="10"/>
    </row>
    <row r="4815">
      <c r="A4815" s="6"/>
      <c r="B4815" s="6"/>
      <c r="C4815" s="7"/>
      <c r="D4815" s="8"/>
      <c r="E4815" s="9"/>
      <c r="F4815" s="9"/>
      <c r="G4815" s="6"/>
      <c r="H4815" s="14"/>
      <c r="I4815" s="9"/>
      <c r="J4815" s="10"/>
    </row>
    <row r="4816">
      <c r="A4816" s="6"/>
      <c r="B4816" s="6"/>
      <c r="C4816" s="7"/>
      <c r="D4816" s="8"/>
      <c r="E4816" s="9"/>
      <c r="F4816" s="9"/>
      <c r="G4816" s="6"/>
      <c r="H4816" s="14"/>
      <c r="I4816" s="9"/>
      <c r="J4816" s="10"/>
    </row>
    <row r="4817">
      <c r="A4817" s="6"/>
      <c r="B4817" s="6"/>
      <c r="C4817" s="7"/>
      <c r="D4817" s="8"/>
      <c r="E4817" s="9"/>
      <c r="F4817" s="9"/>
      <c r="G4817" s="6"/>
      <c r="H4817" s="14"/>
      <c r="I4817" s="9"/>
      <c r="J4817" s="10"/>
    </row>
    <row r="4818">
      <c r="A4818" s="6"/>
      <c r="B4818" s="6"/>
      <c r="C4818" s="7"/>
      <c r="D4818" s="8"/>
      <c r="E4818" s="9"/>
      <c r="F4818" s="9"/>
      <c r="G4818" s="6"/>
      <c r="H4818" s="14"/>
      <c r="I4818" s="9"/>
      <c r="J4818" s="10"/>
    </row>
    <row r="4819">
      <c r="A4819" s="6"/>
      <c r="B4819" s="6"/>
      <c r="C4819" s="7"/>
      <c r="D4819" s="8"/>
      <c r="E4819" s="9"/>
      <c r="F4819" s="9"/>
      <c r="G4819" s="6"/>
      <c r="H4819" s="14"/>
      <c r="I4819" s="9"/>
      <c r="J4819" s="10"/>
    </row>
    <row r="4820">
      <c r="A4820" s="6"/>
      <c r="B4820" s="6"/>
      <c r="C4820" s="7"/>
      <c r="D4820" s="8"/>
      <c r="E4820" s="9"/>
      <c r="F4820" s="9"/>
      <c r="G4820" s="6"/>
      <c r="H4820" s="14"/>
      <c r="I4820" s="9"/>
      <c r="J4820" s="10"/>
    </row>
    <row r="4821">
      <c r="A4821" s="6"/>
      <c r="B4821" s="6"/>
      <c r="C4821" s="7"/>
      <c r="D4821" s="8"/>
      <c r="E4821" s="9"/>
      <c r="F4821" s="9"/>
      <c r="G4821" s="6"/>
      <c r="H4821" s="14"/>
      <c r="I4821" s="9"/>
      <c r="J4821" s="10"/>
    </row>
    <row r="4822">
      <c r="A4822" s="6"/>
      <c r="B4822" s="6"/>
      <c r="C4822" s="7"/>
      <c r="D4822" s="8"/>
      <c r="E4822" s="9"/>
      <c r="F4822" s="9"/>
      <c r="G4822" s="6"/>
      <c r="H4822" s="14"/>
      <c r="I4822" s="9"/>
      <c r="J4822" s="10"/>
    </row>
    <row r="4823">
      <c r="A4823" s="6"/>
      <c r="B4823" s="6"/>
      <c r="C4823" s="7"/>
      <c r="D4823" s="8"/>
      <c r="E4823" s="9"/>
      <c r="F4823" s="9"/>
      <c r="G4823" s="6"/>
      <c r="H4823" s="14"/>
      <c r="I4823" s="9"/>
      <c r="J4823" s="10"/>
    </row>
    <row r="4824">
      <c r="A4824" s="6"/>
      <c r="B4824" s="6"/>
      <c r="C4824" s="7"/>
      <c r="D4824" s="8"/>
      <c r="E4824" s="9"/>
      <c r="F4824" s="9"/>
      <c r="G4824" s="6"/>
      <c r="H4824" s="14"/>
      <c r="I4824" s="9"/>
      <c r="J4824" s="10"/>
    </row>
    <row r="4825">
      <c r="A4825" s="6"/>
      <c r="B4825" s="6"/>
      <c r="C4825" s="7"/>
      <c r="D4825" s="8"/>
      <c r="E4825" s="9"/>
      <c r="F4825" s="9"/>
      <c r="G4825" s="6"/>
      <c r="H4825" s="14"/>
      <c r="I4825" s="9"/>
      <c r="J4825" s="10"/>
    </row>
    <row r="4826">
      <c r="A4826" s="6"/>
      <c r="B4826" s="6"/>
      <c r="C4826" s="7"/>
      <c r="D4826" s="8"/>
      <c r="E4826" s="9"/>
      <c r="F4826" s="9"/>
      <c r="G4826" s="6"/>
      <c r="H4826" s="14"/>
      <c r="I4826" s="9"/>
      <c r="J4826" s="10"/>
    </row>
    <row r="4827">
      <c r="A4827" s="6"/>
      <c r="B4827" s="6"/>
      <c r="C4827" s="7"/>
      <c r="D4827" s="8"/>
      <c r="E4827" s="9"/>
      <c r="F4827" s="9"/>
      <c r="G4827" s="6"/>
      <c r="H4827" s="14"/>
      <c r="I4827" s="9"/>
      <c r="J4827" s="10"/>
    </row>
    <row r="4828">
      <c r="A4828" s="6"/>
      <c r="B4828" s="6"/>
      <c r="C4828" s="7"/>
      <c r="D4828" s="8"/>
      <c r="E4828" s="9"/>
      <c r="F4828" s="9"/>
      <c r="G4828" s="6"/>
      <c r="H4828" s="14"/>
      <c r="I4828" s="9"/>
      <c r="J4828" s="10"/>
    </row>
    <row r="4829">
      <c r="A4829" s="6"/>
      <c r="B4829" s="6"/>
      <c r="C4829" s="7"/>
      <c r="D4829" s="8"/>
      <c r="E4829" s="9"/>
      <c r="F4829" s="9"/>
      <c r="G4829" s="6"/>
      <c r="H4829" s="14"/>
      <c r="I4829" s="9"/>
      <c r="J4829" s="10"/>
    </row>
    <row r="4830">
      <c r="A4830" s="6"/>
      <c r="B4830" s="6"/>
      <c r="C4830" s="7"/>
      <c r="D4830" s="8"/>
      <c r="E4830" s="9"/>
      <c r="F4830" s="9"/>
      <c r="G4830" s="6"/>
      <c r="H4830" s="14"/>
      <c r="I4830" s="9"/>
      <c r="J4830" s="10"/>
    </row>
    <row r="4831">
      <c r="A4831" s="6"/>
      <c r="B4831" s="6"/>
      <c r="C4831" s="7"/>
      <c r="D4831" s="8"/>
      <c r="E4831" s="9"/>
      <c r="F4831" s="9"/>
      <c r="G4831" s="6"/>
      <c r="H4831" s="14"/>
      <c r="I4831" s="9"/>
      <c r="J4831" s="10"/>
    </row>
    <row r="4832">
      <c r="A4832" s="6"/>
      <c r="B4832" s="6"/>
      <c r="C4832" s="7"/>
      <c r="D4832" s="8"/>
      <c r="E4832" s="9"/>
      <c r="F4832" s="9"/>
      <c r="G4832" s="6"/>
      <c r="H4832" s="14"/>
      <c r="I4832" s="9"/>
      <c r="J4832" s="10"/>
    </row>
    <row r="4833">
      <c r="A4833" s="6"/>
      <c r="B4833" s="6"/>
      <c r="C4833" s="7"/>
      <c r="D4833" s="8"/>
      <c r="E4833" s="9"/>
      <c r="F4833" s="9"/>
      <c r="G4833" s="6"/>
      <c r="H4833" s="14"/>
      <c r="I4833" s="9"/>
      <c r="J4833" s="10"/>
    </row>
    <row r="4834">
      <c r="A4834" s="6"/>
      <c r="B4834" s="6"/>
      <c r="C4834" s="7"/>
      <c r="D4834" s="8"/>
      <c r="E4834" s="9"/>
      <c r="F4834" s="9"/>
      <c r="G4834" s="6"/>
      <c r="H4834" s="14"/>
      <c r="I4834" s="9"/>
      <c r="J4834" s="10"/>
    </row>
    <row r="4835">
      <c r="A4835" s="6"/>
      <c r="B4835" s="6"/>
      <c r="C4835" s="7"/>
      <c r="D4835" s="8"/>
      <c r="E4835" s="9"/>
      <c r="F4835" s="9"/>
      <c r="G4835" s="6"/>
      <c r="H4835" s="14"/>
      <c r="I4835" s="9"/>
      <c r="J4835" s="10"/>
    </row>
    <row r="4836">
      <c r="A4836" s="6"/>
      <c r="B4836" s="6"/>
      <c r="C4836" s="7"/>
      <c r="D4836" s="8"/>
      <c r="E4836" s="9"/>
      <c r="F4836" s="9"/>
      <c r="G4836" s="6"/>
      <c r="H4836" s="14"/>
      <c r="I4836" s="9"/>
      <c r="J4836" s="10"/>
    </row>
    <row r="4837">
      <c r="A4837" s="6"/>
      <c r="B4837" s="6"/>
      <c r="C4837" s="7"/>
      <c r="D4837" s="8"/>
      <c r="E4837" s="9"/>
      <c r="F4837" s="9"/>
      <c r="G4837" s="6"/>
      <c r="H4837" s="14"/>
      <c r="I4837" s="9"/>
      <c r="J4837" s="10"/>
    </row>
    <row r="4838">
      <c r="A4838" s="6"/>
      <c r="B4838" s="6"/>
      <c r="C4838" s="7"/>
      <c r="D4838" s="8"/>
      <c r="E4838" s="9"/>
      <c r="F4838" s="9"/>
      <c r="G4838" s="6"/>
      <c r="H4838" s="14"/>
      <c r="I4838" s="9"/>
      <c r="J4838" s="10"/>
    </row>
    <row r="4839">
      <c r="A4839" s="6"/>
      <c r="B4839" s="6"/>
      <c r="C4839" s="7"/>
      <c r="D4839" s="8"/>
      <c r="E4839" s="9"/>
      <c r="F4839" s="9"/>
      <c r="G4839" s="6"/>
      <c r="H4839" s="14"/>
      <c r="I4839" s="9"/>
      <c r="J4839" s="10"/>
    </row>
    <row r="4840">
      <c r="A4840" s="6"/>
      <c r="B4840" s="6"/>
      <c r="C4840" s="7"/>
      <c r="D4840" s="8"/>
      <c r="E4840" s="9"/>
      <c r="F4840" s="9"/>
      <c r="G4840" s="6"/>
      <c r="H4840" s="14"/>
      <c r="I4840" s="9"/>
      <c r="J4840" s="10"/>
    </row>
    <row r="4841">
      <c r="A4841" s="6"/>
      <c r="B4841" s="6"/>
      <c r="C4841" s="7"/>
      <c r="D4841" s="8"/>
      <c r="E4841" s="9"/>
      <c r="F4841" s="9"/>
      <c r="G4841" s="6"/>
      <c r="H4841" s="14"/>
      <c r="I4841" s="9"/>
      <c r="J4841" s="10"/>
    </row>
    <row r="4842">
      <c r="A4842" s="6"/>
      <c r="B4842" s="6"/>
      <c r="C4842" s="7"/>
      <c r="D4842" s="8"/>
      <c r="E4842" s="9"/>
      <c r="F4842" s="9"/>
      <c r="G4842" s="6"/>
      <c r="H4842" s="14"/>
      <c r="I4842" s="9"/>
      <c r="J4842" s="10"/>
    </row>
    <row r="4843">
      <c r="A4843" s="6"/>
      <c r="B4843" s="6"/>
      <c r="C4843" s="7"/>
      <c r="D4843" s="8"/>
      <c r="E4843" s="9"/>
      <c r="F4843" s="9"/>
      <c r="G4843" s="6"/>
      <c r="H4843" s="14"/>
      <c r="I4843" s="9"/>
      <c r="J4843" s="10"/>
    </row>
    <row r="4844">
      <c r="A4844" s="6"/>
      <c r="B4844" s="6"/>
      <c r="C4844" s="7"/>
      <c r="D4844" s="8"/>
      <c r="E4844" s="9"/>
      <c r="F4844" s="9"/>
      <c r="G4844" s="6"/>
      <c r="H4844" s="14"/>
      <c r="I4844" s="9"/>
      <c r="J4844" s="10"/>
    </row>
    <row r="4845">
      <c r="A4845" s="6"/>
      <c r="B4845" s="6"/>
      <c r="C4845" s="7"/>
      <c r="D4845" s="8"/>
      <c r="E4845" s="9"/>
      <c r="F4845" s="9"/>
      <c r="G4845" s="6"/>
      <c r="H4845" s="14"/>
      <c r="I4845" s="9"/>
      <c r="J4845" s="10"/>
    </row>
    <row r="4846">
      <c r="A4846" s="6"/>
      <c r="B4846" s="6"/>
      <c r="C4846" s="7"/>
      <c r="D4846" s="8"/>
      <c r="E4846" s="9"/>
      <c r="F4846" s="9"/>
      <c r="G4846" s="6"/>
      <c r="H4846" s="14"/>
      <c r="I4846" s="9"/>
      <c r="J4846" s="10"/>
    </row>
    <row r="4847">
      <c r="A4847" s="6"/>
      <c r="B4847" s="6"/>
      <c r="C4847" s="7"/>
      <c r="D4847" s="8"/>
      <c r="E4847" s="9"/>
      <c r="F4847" s="9"/>
      <c r="G4847" s="6"/>
      <c r="H4847" s="14"/>
      <c r="I4847" s="9"/>
      <c r="J4847" s="10"/>
    </row>
    <row r="4848">
      <c r="A4848" s="6"/>
      <c r="B4848" s="6"/>
      <c r="C4848" s="7"/>
      <c r="D4848" s="8"/>
      <c r="E4848" s="9"/>
      <c r="F4848" s="9"/>
      <c r="G4848" s="6"/>
      <c r="H4848" s="14"/>
      <c r="I4848" s="9"/>
      <c r="J4848" s="10"/>
    </row>
    <row r="4849">
      <c r="A4849" s="6"/>
      <c r="B4849" s="6"/>
      <c r="C4849" s="7"/>
      <c r="D4849" s="8"/>
      <c r="E4849" s="9"/>
      <c r="F4849" s="9"/>
      <c r="G4849" s="6"/>
      <c r="H4849" s="14"/>
      <c r="I4849" s="9"/>
      <c r="J4849" s="10"/>
    </row>
    <row r="4850">
      <c r="A4850" s="6"/>
      <c r="B4850" s="6"/>
      <c r="C4850" s="7"/>
      <c r="D4850" s="8"/>
      <c r="E4850" s="9"/>
      <c r="F4850" s="9"/>
      <c r="G4850" s="6"/>
      <c r="H4850" s="14"/>
      <c r="I4850" s="9"/>
      <c r="J4850" s="10"/>
    </row>
    <row r="4851">
      <c r="A4851" s="6"/>
      <c r="B4851" s="6"/>
      <c r="C4851" s="7"/>
      <c r="D4851" s="8"/>
      <c r="E4851" s="9"/>
      <c r="F4851" s="9"/>
      <c r="G4851" s="6"/>
      <c r="H4851" s="14"/>
      <c r="I4851" s="9"/>
      <c r="J4851" s="10"/>
    </row>
    <row r="4852">
      <c r="A4852" s="6"/>
      <c r="B4852" s="6"/>
      <c r="C4852" s="7"/>
      <c r="D4852" s="8"/>
      <c r="E4852" s="9"/>
      <c r="F4852" s="9"/>
      <c r="G4852" s="6"/>
      <c r="H4852" s="14"/>
      <c r="I4852" s="9"/>
      <c r="J4852" s="10"/>
    </row>
    <row r="4853">
      <c r="A4853" s="6"/>
      <c r="B4853" s="6"/>
      <c r="C4853" s="7"/>
      <c r="D4853" s="8"/>
      <c r="E4853" s="9"/>
      <c r="F4853" s="9"/>
      <c r="G4853" s="6"/>
      <c r="H4853" s="14"/>
      <c r="I4853" s="9"/>
      <c r="J4853" s="10"/>
    </row>
    <row r="4854">
      <c r="A4854" s="6"/>
      <c r="B4854" s="6"/>
      <c r="C4854" s="7"/>
      <c r="D4854" s="8"/>
      <c r="E4854" s="9"/>
      <c r="F4854" s="9"/>
      <c r="G4854" s="6"/>
      <c r="H4854" s="14"/>
      <c r="I4854" s="9"/>
      <c r="J4854" s="10"/>
    </row>
    <row r="4855">
      <c r="A4855" s="6"/>
      <c r="B4855" s="6"/>
      <c r="C4855" s="7"/>
      <c r="D4855" s="8"/>
      <c r="E4855" s="9"/>
      <c r="F4855" s="9"/>
      <c r="G4855" s="6"/>
      <c r="H4855" s="14"/>
      <c r="I4855" s="9"/>
      <c r="J4855" s="10"/>
    </row>
    <row r="4856">
      <c r="A4856" s="6"/>
      <c r="B4856" s="6"/>
      <c r="C4856" s="7"/>
      <c r="D4856" s="8"/>
      <c r="E4856" s="9"/>
      <c r="F4856" s="9"/>
      <c r="G4856" s="6"/>
      <c r="H4856" s="14"/>
      <c r="I4856" s="9"/>
      <c r="J4856" s="10"/>
    </row>
    <row r="4857">
      <c r="A4857" s="6"/>
      <c r="B4857" s="6"/>
      <c r="C4857" s="7"/>
      <c r="D4857" s="8"/>
      <c r="E4857" s="9"/>
      <c r="F4857" s="9"/>
      <c r="G4857" s="6"/>
      <c r="H4857" s="14"/>
      <c r="I4857" s="9"/>
      <c r="J4857" s="10"/>
    </row>
    <row r="4858">
      <c r="A4858" s="6"/>
      <c r="B4858" s="6"/>
      <c r="C4858" s="7"/>
      <c r="D4858" s="8"/>
      <c r="E4858" s="9"/>
      <c r="F4858" s="9"/>
      <c r="G4858" s="6"/>
      <c r="H4858" s="14"/>
      <c r="I4858" s="9"/>
      <c r="J4858" s="10"/>
    </row>
    <row r="4859">
      <c r="A4859" s="6"/>
      <c r="B4859" s="6"/>
      <c r="C4859" s="7"/>
      <c r="D4859" s="8"/>
      <c r="E4859" s="9"/>
      <c r="F4859" s="9"/>
      <c r="G4859" s="6"/>
      <c r="H4859" s="14"/>
      <c r="I4859" s="9"/>
      <c r="J4859" s="10"/>
    </row>
    <row r="4860">
      <c r="A4860" s="6"/>
      <c r="B4860" s="6"/>
      <c r="C4860" s="7"/>
      <c r="D4860" s="8"/>
      <c r="E4860" s="9"/>
      <c r="F4860" s="9"/>
      <c r="G4860" s="6"/>
      <c r="H4860" s="14"/>
      <c r="I4860" s="9"/>
      <c r="J4860" s="10"/>
    </row>
    <row r="4861">
      <c r="A4861" s="6"/>
      <c r="B4861" s="6"/>
      <c r="C4861" s="7"/>
      <c r="D4861" s="8"/>
      <c r="E4861" s="9"/>
      <c r="F4861" s="9"/>
      <c r="G4861" s="6"/>
      <c r="H4861" s="14"/>
      <c r="I4861" s="9"/>
      <c r="J4861" s="10"/>
    </row>
    <row r="4862">
      <c r="A4862" s="6"/>
      <c r="B4862" s="6"/>
      <c r="C4862" s="7"/>
      <c r="D4862" s="8"/>
      <c r="E4862" s="9"/>
      <c r="F4862" s="9"/>
      <c r="G4862" s="6"/>
      <c r="H4862" s="14"/>
      <c r="I4862" s="9"/>
      <c r="J4862" s="10"/>
    </row>
    <row r="4863">
      <c r="A4863" s="6"/>
      <c r="B4863" s="6"/>
      <c r="C4863" s="7"/>
      <c r="D4863" s="8"/>
      <c r="E4863" s="9"/>
      <c r="F4863" s="9"/>
      <c r="G4863" s="6"/>
      <c r="H4863" s="14"/>
      <c r="I4863" s="9"/>
      <c r="J4863" s="10"/>
    </row>
    <row r="4864">
      <c r="A4864" s="6"/>
      <c r="B4864" s="6"/>
      <c r="C4864" s="7"/>
      <c r="D4864" s="8"/>
      <c r="E4864" s="9"/>
      <c r="F4864" s="9"/>
      <c r="G4864" s="6"/>
      <c r="H4864" s="14"/>
      <c r="I4864" s="9"/>
      <c r="J4864" s="10"/>
    </row>
    <row r="4865">
      <c r="A4865" s="6"/>
      <c r="B4865" s="6"/>
      <c r="C4865" s="7"/>
      <c r="D4865" s="8"/>
      <c r="E4865" s="9"/>
      <c r="F4865" s="9"/>
      <c r="G4865" s="6"/>
      <c r="H4865" s="14"/>
      <c r="I4865" s="9"/>
      <c r="J4865" s="10"/>
    </row>
    <row r="4866">
      <c r="A4866" s="6"/>
      <c r="B4866" s="6"/>
      <c r="C4866" s="7"/>
      <c r="D4866" s="8"/>
      <c r="E4866" s="9"/>
      <c r="F4866" s="9"/>
      <c r="G4866" s="6"/>
      <c r="H4866" s="14"/>
      <c r="I4866" s="9"/>
      <c r="J4866" s="10"/>
    </row>
    <row r="4867">
      <c r="A4867" s="6"/>
      <c r="B4867" s="6"/>
      <c r="C4867" s="7"/>
      <c r="D4867" s="8"/>
      <c r="E4867" s="9"/>
      <c r="F4867" s="9"/>
      <c r="G4867" s="6"/>
      <c r="H4867" s="14"/>
      <c r="I4867" s="9"/>
      <c r="J4867" s="10"/>
    </row>
    <row r="4868">
      <c r="A4868" s="6"/>
      <c r="B4868" s="6"/>
      <c r="C4868" s="7"/>
      <c r="D4868" s="8"/>
      <c r="E4868" s="9"/>
      <c r="F4868" s="9"/>
      <c r="G4868" s="6"/>
      <c r="H4868" s="14"/>
      <c r="I4868" s="9"/>
      <c r="J4868" s="10"/>
    </row>
    <row r="4869">
      <c r="A4869" s="6"/>
      <c r="B4869" s="6"/>
      <c r="C4869" s="7"/>
      <c r="D4869" s="8"/>
      <c r="E4869" s="9"/>
      <c r="F4869" s="9"/>
      <c r="G4869" s="6"/>
      <c r="H4869" s="14"/>
      <c r="I4869" s="9"/>
      <c r="J4869" s="10"/>
    </row>
    <row r="4870">
      <c r="A4870" s="6"/>
      <c r="B4870" s="6"/>
      <c r="C4870" s="7"/>
      <c r="D4870" s="8"/>
      <c r="E4870" s="9"/>
      <c r="F4870" s="9"/>
      <c r="G4870" s="6"/>
      <c r="H4870" s="14"/>
      <c r="I4870" s="9"/>
      <c r="J4870" s="10"/>
    </row>
    <row r="4871">
      <c r="A4871" s="6"/>
      <c r="B4871" s="6"/>
      <c r="C4871" s="7"/>
      <c r="D4871" s="8"/>
      <c r="E4871" s="9"/>
      <c r="F4871" s="9"/>
      <c r="G4871" s="6"/>
      <c r="H4871" s="14"/>
      <c r="I4871" s="9"/>
      <c r="J4871" s="10"/>
    </row>
    <row r="4872">
      <c r="A4872" s="6"/>
      <c r="B4872" s="6"/>
      <c r="C4872" s="7"/>
      <c r="D4872" s="8"/>
      <c r="E4872" s="9"/>
      <c r="F4872" s="9"/>
      <c r="G4872" s="6"/>
      <c r="H4872" s="14"/>
      <c r="I4872" s="9"/>
      <c r="J4872" s="10"/>
    </row>
    <row r="4873">
      <c r="A4873" s="6"/>
      <c r="B4873" s="6"/>
      <c r="C4873" s="7"/>
      <c r="D4873" s="8"/>
      <c r="E4873" s="9"/>
      <c r="F4873" s="9"/>
      <c r="G4873" s="6"/>
      <c r="H4873" s="14"/>
      <c r="I4873" s="9"/>
      <c r="J4873" s="10"/>
    </row>
    <row r="4874">
      <c r="A4874" s="6"/>
      <c r="B4874" s="6"/>
      <c r="C4874" s="7"/>
      <c r="D4874" s="8"/>
      <c r="E4874" s="9"/>
      <c r="F4874" s="9"/>
      <c r="G4874" s="6"/>
      <c r="H4874" s="14"/>
      <c r="I4874" s="9"/>
      <c r="J4874" s="10"/>
    </row>
    <row r="4875">
      <c r="A4875" s="6"/>
      <c r="B4875" s="6"/>
      <c r="C4875" s="7"/>
      <c r="D4875" s="8"/>
      <c r="E4875" s="9"/>
      <c r="F4875" s="9"/>
      <c r="G4875" s="6"/>
      <c r="H4875" s="14"/>
      <c r="I4875" s="9"/>
      <c r="J4875" s="10"/>
    </row>
    <row r="4876">
      <c r="A4876" s="6"/>
      <c r="B4876" s="6"/>
      <c r="C4876" s="7"/>
      <c r="D4876" s="8"/>
      <c r="E4876" s="9"/>
      <c r="F4876" s="9"/>
      <c r="G4876" s="6"/>
      <c r="H4876" s="14"/>
      <c r="I4876" s="9"/>
      <c r="J4876" s="10"/>
    </row>
    <row r="4877">
      <c r="A4877" s="6"/>
      <c r="B4877" s="6"/>
      <c r="C4877" s="7"/>
      <c r="D4877" s="8"/>
      <c r="E4877" s="9"/>
      <c r="F4877" s="9"/>
      <c r="G4877" s="6"/>
      <c r="H4877" s="14"/>
      <c r="I4877" s="9"/>
      <c r="J4877" s="10"/>
    </row>
    <row r="4878">
      <c r="A4878" s="6"/>
      <c r="B4878" s="6"/>
      <c r="C4878" s="7"/>
      <c r="D4878" s="8"/>
      <c r="E4878" s="9"/>
      <c r="F4878" s="9"/>
      <c r="G4878" s="6"/>
      <c r="H4878" s="14"/>
      <c r="I4878" s="9"/>
      <c r="J4878" s="10"/>
    </row>
    <row r="4879">
      <c r="A4879" s="6"/>
      <c r="B4879" s="6"/>
      <c r="C4879" s="7"/>
      <c r="D4879" s="8"/>
      <c r="E4879" s="9"/>
      <c r="F4879" s="9"/>
      <c r="G4879" s="6"/>
      <c r="H4879" s="14"/>
      <c r="I4879" s="9"/>
      <c r="J4879" s="10"/>
    </row>
    <row r="4880">
      <c r="A4880" s="6"/>
      <c r="B4880" s="6"/>
      <c r="C4880" s="7"/>
      <c r="D4880" s="8"/>
      <c r="E4880" s="9"/>
      <c r="F4880" s="9"/>
      <c r="G4880" s="6"/>
      <c r="H4880" s="14"/>
      <c r="I4880" s="9"/>
      <c r="J4880" s="10"/>
    </row>
    <row r="4881">
      <c r="A4881" s="6"/>
      <c r="B4881" s="6"/>
      <c r="C4881" s="7"/>
      <c r="D4881" s="8"/>
      <c r="E4881" s="9"/>
      <c r="F4881" s="9"/>
      <c r="G4881" s="6"/>
      <c r="H4881" s="14"/>
      <c r="I4881" s="9"/>
      <c r="J4881" s="10"/>
    </row>
    <row r="4882">
      <c r="A4882" s="6"/>
      <c r="B4882" s="6"/>
      <c r="C4882" s="7"/>
      <c r="D4882" s="8"/>
      <c r="E4882" s="9"/>
      <c r="F4882" s="9"/>
      <c r="G4882" s="6"/>
      <c r="H4882" s="14"/>
      <c r="I4882" s="9"/>
      <c r="J4882" s="10"/>
    </row>
    <row r="4883">
      <c r="A4883" s="6"/>
      <c r="B4883" s="6"/>
      <c r="C4883" s="7"/>
      <c r="D4883" s="8"/>
      <c r="E4883" s="9"/>
      <c r="F4883" s="9"/>
      <c r="G4883" s="6"/>
      <c r="H4883" s="14"/>
      <c r="I4883" s="9"/>
      <c r="J4883" s="10"/>
    </row>
    <row r="4884">
      <c r="A4884" s="6"/>
      <c r="B4884" s="6"/>
      <c r="C4884" s="7"/>
      <c r="D4884" s="8"/>
      <c r="E4884" s="9"/>
      <c r="F4884" s="9"/>
      <c r="G4884" s="6"/>
      <c r="H4884" s="14"/>
      <c r="I4884" s="9"/>
      <c r="J4884" s="10"/>
    </row>
    <row r="4885">
      <c r="A4885" s="6"/>
      <c r="B4885" s="6"/>
      <c r="C4885" s="7"/>
      <c r="D4885" s="8"/>
      <c r="E4885" s="9"/>
      <c r="F4885" s="9"/>
      <c r="G4885" s="6"/>
      <c r="H4885" s="14"/>
      <c r="I4885" s="9"/>
      <c r="J4885" s="10"/>
    </row>
    <row r="4886">
      <c r="A4886" s="6"/>
      <c r="B4886" s="6"/>
      <c r="C4886" s="7"/>
      <c r="D4886" s="8"/>
      <c r="E4886" s="9"/>
      <c r="F4886" s="9"/>
      <c r="G4886" s="6"/>
      <c r="H4886" s="14"/>
      <c r="I4886" s="9"/>
      <c r="J4886" s="10"/>
    </row>
    <row r="4887">
      <c r="A4887" s="6"/>
      <c r="B4887" s="6"/>
      <c r="C4887" s="7"/>
      <c r="D4887" s="8"/>
      <c r="E4887" s="9"/>
      <c r="F4887" s="9"/>
      <c r="G4887" s="6"/>
      <c r="H4887" s="14"/>
      <c r="I4887" s="9"/>
      <c r="J4887" s="10"/>
    </row>
    <row r="4888">
      <c r="A4888" s="6"/>
      <c r="B4888" s="6"/>
      <c r="C4888" s="7"/>
      <c r="D4888" s="8"/>
      <c r="E4888" s="9"/>
      <c r="F4888" s="9"/>
      <c r="G4888" s="6"/>
      <c r="H4888" s="14"/>
      <c r="I4888" s="9"/>
      <c r="J4888" s="10"/>
    </row>
    <row r="4889">
      <c r="A4889" s="6"/>
      <c r="B4889" s="6"/>
      <c r="C4889" s="7"/>
      <c r="D4889" s="8"/>
      <c r="E4889" s="9"/>
      <c r="F4889" s="9"/>
      <c r="G4889" s="6"/>
      <c r="H4889" s="14"/>
      <c r="I4889" s="9"/>
      <c r="J4889" s="10"/>
    </row>
    <row r="4890">
      <c r="A4890" s="6"/>
      <c r="B4890" s="6"/>
      <c r="C4890" s="7"/>
      <c r="D4890" s="8"/>
      <c r="E4890" s="9"/>
      <c r="F4890" s="9"/>
      <c r="G4890" s="6"/>
      <c r="H4890" s="14"/>
      <c r="I4890" s="9"/>
      <c r="J4890" s="10"/>
    </row>
    <row r="4891">
      <c r="A4891" s="6"/>
      <c r="B4891" s="6"/>
      <c r="C4891" s="7"/>
      <c r="D4891" s="8"/>
      <c r="E4891" s="9"/>
      <c r="F4891" s="9"/>
      <c r="G4891" s="6"/>
      <c r="H4891" s="14"/>
      <c r="I4891" s="9"/>
      <c r="J4891" s="10"/>
    </row>
    <row r="4892">
      <c r="A4892" s="6"/>
      <c r="B4892" s="6"/>
      <c r="C4892" s="7"/>
      <c r="D4892" s="8"/>
      <c r="E4892" s="9"/>
      <c r="F4892" s="9"/>
      <c r="G4892" s="6"/>
      <c r="H4892" s="14"/>
      <c r="I4892" s="9"/>
      <c r="J4892" s="10"/>
    </row>
    <row r="4893">
      <c r="A4893" s="6"/>
      <c r="B4893" s="6"/>
      <c r="C4893" s="7"/>
      <c r="D4893" s="8"/>
      <c r="E4893" s="9"/>
      <c r="F4893" s="9"/>
      <c r="G4893" s="6"/>
      <c r="H4893" s="14"/>
      <c r="I4893" s="9"/>
      <c r="J4893" s="10"/>
    </row>
    <row r="4894">
      <c r="A4894" s="6"/>
      <c r="B4894" s="6"/>
      <c r="C4894" s="7"/>
      <c r="D4894" s="8"/>
      <c r="E4894" s="9"/>
      <c r="F4894" s="9"/>
      <c r="G4894" s="6"/>
      <c r="H4894" s="14"/>
      <c r="I4894" s="9"/>
      <c r="J4894" s="10"/>
    </row>
    <row r="4895">
      <c r="A4895" s="6"/>
      <c r="B4895" s="6"/>
      <c r="C4895" s="7"/>
      <c r="D4895" s="8"/>
      <c r="E4895" s="9"/>
      <c r="F4895" s="9"/>
      <c r="G4895" s="6"/>
      <c r="H4895" s="14"/>
      <c r="I4895" s="9"/>
      <c r="J4895" s="10"/>
    </row>
    <row r="4896">
      <c r="A4896" s="6"/>
      <c r="B4896" s="6"/>
      <c r="C4896" s="7"/>
      <c r="D4896" s="8"/>
      <c r="E4896" s="9"/>
      <c r="F4896" s="9"/>
      <c r="G4896" s="6"/>
      <c r="H4896" s="14"/>
      <c r="I4896" s="9"/>
      <c r="J4896" s="10"/>
    </row>
    <row r="4897">
      <c r="A4897" s="6"/>
      <c r="B4897" s="6"/>
      <c r="C4897" s="7"/>
      <c r="D4897" s="8"/>
      <c r="E4897" s="9"/>
      <c r="F4897" s="9"/>
      <c r="G4897" s="6"/>
      <c r="H4897" s="14"/>
      <c r="I4897" s="9"/>
      <c r="J4897" s="10"/>
    </row>
    <row r="4898">
      <c r="A4898" s="6"/>
      <c r="B4898" s="6"/>
      <c r="C4898" s="7"/>
      <c r="D4898" s="8"/>
      <c r="E4898" s="9"/>
      <c r="F4898" s="9"/>
      <c r="G4898" s="6"/>
      <c r="H4898" s="14"/>
      <c r="I4898" s="9"/>
      <c r="J4898" s="10"/>
    </row>
    <row r="4899">
      <c r="A4899" s="6"/>
      <c r="B4899" s="6"/>
      <c r="C4899" s="7"/>
      <c r="D4899" s="8"/>
      <c r="E4899" s="9"/>
      <c r="F4899" s="9"/>
      <c r="G4899" s="6"/>
      <c r="H4899" s="14"/>
      <c r="I4899" s="9"/>
      <c r="J4899" s="10"/>
    </row>
    <row r="4900">
      <c r="A4900" s="6"/>
      <c r="B4900" s="6"/>
      <c r="C4900" s="7"/>
      <c r="D4900" s="8"/>
      <c r="E4900" s="9"/>
      <c r="F4900" s="9"/>
      <c r="G4900" s="6"/>
      <c r="H4900" s="14"/>
      <c r="I4900" s="9"/>
      <c r="J4900" s="10"/>
    </row>
    <row r="4901">
      <c r="A4901" s="6"/>
      <c r="B4901" s="6"/>
      <c r="C4901" s="7"/>
      <c r="D4901" s="8"/>
      <c r="E4901" s="9"/>
      <c r="F4901" s="9"/>
      <c r="G4901" s="6"/>
      <c r="H4901" s="14"/>
      <c r="I4901" s="9"/>
      <c r="J4901" s="10"/>
    </row>
    <row r="4902">
      <c r="A4902" s="6"/>
      <c r="B4902" s="6"/>
      <c r="C4902" s="7"/>
      <c r="D4902" s="8"/>
      <c r="E4902" s="9"/>
      <c r="F4902" s="9"/>
      <c r="G4902" s="6"/>
      <c r="H4902" s="14"/>
      <c r="I4902" s="9"/>
      <c r="J4902" s="10"/>
    </row>
    <row r="4903">
      <c r="A4903" s="6"/>
      <c r="B4903" s="6"/>
      <c r="C4903" s="7"/>
      <c r="D4903" s="8"/>
      <c r="E4903" s="9"/>
      <c r="F4903" s="9"/>
      <c r="G4903" s="6"/>
      <c r="H4903" s="14"/>
      <c r="I4903" s="9"/>
      <c r="J4903" s="10"/>
    </row>
    <row r="4904">
      <c r="A4904" s="6"/>
      <c r="B4904" s="6"/>
      <c r="C4904" s="7"/>
      <c r="D4904" s="8"/>
      <c r="E4904" s="9"/>
      <c r="F4904" s="9"/>
      <c r="G4904" s="6"/>
      <c r="H4904" s="14"/>
      <c r="I4904" s="9"/>
      <c r="J4904" s="10"/>
    </row>
    <row r="4905">
      <c r="A4905" s="6"/>
      <c r="B4905" s="6"/>
      <c r="C4905" s="7"/>
      <c r="D4905" s="8"/>
      <c r="E4905" s="9"/>
      <c r="F4905" s="9"/>
      <c r="G4905" s="6"/>
      <c r="H4905" s="14"/>
      <c r="I4905" s="9"/>
      <c r="J4905" s="10"/>
    </row>
    <row r="4906">
      <c r="A4906" s="6"/>
      <c r="B4906" s="6"/>
      <c r="C4906" s="7"/>
      <c r="D4906" s="8"/>
      <c r="E4906" s="9"/>
      <c r="F4906" s="9"/>
      <c r="G4906" s="6"/>
      <c r="H4906" s="14"/>
      <c r="I4906" s="9"/>
      <c r="J4906" s="10"/>
    </row>
    <row r="4907">
      <c r="A4907" s="6"/>
      <c r="B4907" s="6"/>
      <c r="C4907" s="7"/>
      <c r="D4907" s="8"/>
      <c r="E4907" s="9"/>
      <c r="F4907" s="9"/>
      <c r="G4907" s="6"/>
      <c r="H4907" s="14"/>
      <c r="I4907" s="9"/>
      <c r="J4907" s="10"/>
    </row>
    <row r="4908">
      <c r="A4908" s="6"/>
      <c r="B4908" s="6"/>
      <c r="C4908" s="7"/>
      <c r="D4908" s="8"/>
      <c r="E4908" s="9"/>
      <c r="F4908" s="9"/>
      <c r="G4908" s="6"/>
      <c r="H4908" s="14"/>
      <c r="I4908" s="9"/>
      <c r="J4908" s="10"/>
    </row>
    <row r="4909">
      <c r="A4909" s="6"/>
      <c r="B4909" s="6"/>
      <c r="C4909" s="7"/>
      <c r="D4909" s="8"/>
      <c r="E4909" s="9"/>
      <c r="F4909" s="9"/>
      <c r="G4909" s="6"/>
      <c r="H4909" s="14"/>
      <c r="I4909" s="9"/>
      <c r="J4909" s="10"/>
    </row>
    <row r="4910">
      <c r="A4910" s="6"/>
      <c r="B4910" s="6"/>
      <c r="C4910" s="7"/>
      <c r="D4910" s="8"/>
      <c r="E4910" s="9"/>
      <c r="F4910" s="9"/>
      <c r="G4910" s="6"/>
      <c r="H4910" s="14"/>
      <c r="I4910" s="9"/>
      <c r="J4910" s="10"/>
    </row>
    <row r="4911">
      <c r="A4911" s="6"/>
      <c r="B4911" s="6"/>
      <c r="C4911" s="7"/>
      <c r="D4911" s="8"/>
      <c r="E4911" s="9"/>
      <c r="F4911" s="9"/>
      <c r="G4911" s="6"/>
      <c r="H4911" s="14"/>
      <c r="I4911" s="9"/>
      <c r="J4911" s="10"/>
    </row>
    <row r="4912">
      <c r="A4912" s="6"/>
      <c r="B4912" s="6"/>
      <c r="C4912" s="7"/>
      <c r="D4912" s="8"/>
      <c r="E4912" s="9"/>
      <c r="F4912" s="9"/>
      <c r="G4912" s="6"/>
      <c r="H4912" s="14"/>
      <c r="I4912" s="9"/>
      <c r="J4912" s="10"/>
    </row>
    <row r="4913">
      <c r="A4913" s="6"/>
      <c r="B4913" s="6"/>
      <c r="C4913" s="7"/>
      <c r="D4913" s="8"/>
      <c r="E4913" s="9"/>
      <c r="F4913" s="9"/>
      <c r="G4913" s="6"/>
      <c r="H4913" s="14"/>
      <c r="I4913" s="9"/>
      <c r="J4913" s="10"/>
    </row>
    <row r="4914">
      <c r="A4914" s="6"/>
      <c r="B4914" s="6"/>
      <c r="C4914" s="7"/>
      <c r="D4914" s="8"/>
      <c r="E4914" s="9"/>
      <c r="F4914" s="9"/>
      <c r="G4914" s="6"/>
      <c r="H4914" s="14"/>
      <c r="I4914" s="9"/>
      <c r="J4914" s="10"/>
    </row>
    <row r="4915">
      <c r="A4915" s="6"/>
      <c r="B4915" s="6"/>
      <c r="C4915" s="7"/>
      <c r="D4915" s="8"/>
      <c r="E4915" s="9"/>
      <c r="F4915" s="9"/>
      <c r="G4915" s="6"/>
      <c r="H4915" s="14"/>
      <c r="I4915" s="9"/>
      <c r="J4915" s="10"/>
    </row>
    <row r="4916">
      <c r="A4916" s="6"/>
      <c r="B4916" s="6"/>
      <c r="C4916" s="7"/>
      <c r="D4916" s="8"/>
      <c r="E4916" s="9"/>
      <c r="F4916" s="9"/>
      <c r="G4916" s="6"/>
      <c r="H4916" s="14"/>
      <c r="I4916" s="9"/>
      <c r="J4916" s="10"/>
    </row>
    <row r="4917">
      <c r="A4917" s="6"/>
      <c r="B4917" s="6"/>
      <c r="C4917" s="7"/>
      <c r="D4917" s="8"/>
      <c r="E4917" s="9"/>
      <c r="F4917" s="9"/>
      <c r="G4917" s="6"/>
      <c r="H4917" s="14"/>
      <c r="I4917" s="9"/>
      <c r="J4917" s="10"/>
    </row>
    <row r="4918">
      <c r="A4918" s="6"/>
      <c r="B4918" s="6"/>
      <c r="C4918" s="7"/>
      <c r="D4918" s="8"/>
      <c r="E4918" s="9"/>
      <c r="F4918" s="9"/>
      <c r="G4918" s="6"/>
      <c r="H4918" s="14"/>
      <c r="I4918" s="9"/>
      <c r="J4918" s="10"/>
    </row>
    <row r="4919">
      <c r="A4919" s="6"/>
      <c r="B4919" s="6"/>
      <c r="C4919" s="7"/>
      <c r="D4919" s="8"/>
      <c r="E4919" s="9"/>
      <c r="F4919" s="9"/>
      <c r="G4919" s="6"/>
      <c r="H4919" s="14"/>
      <c r="I4919" s="9"/>
      <c r="J4919" s="10"/>
    </row>
    <row r="4920">
      <c r="A4920" s="6"/>
      <c r="B4920" s="6"/>
      <c r="C4920" s="7"/>
      <c r="D4920" s="8"/>
      <c r="E4920" s="9"/>
      <c r="F4920" s="9"/>
      <c r="G4920" s="6"/>
      <c r="H4920" s="14"/>
      <c r="I4920" s="9"/>
      <c r="J4920" s="10"/>
    </row>
    <row r="4921">
      <c r="A4921" s="6"/>
      <c r="B4921" s="6"/>
      <c r="C4921" s="7"/>
      <c r="D4921" s="8"/>
      <c r="E4921" s="9"/>
      <c r="F4921" s="9"/>
      <c r="G4921" s="6"/>
      <c r="H4921" s="14"/>
      <c r="I4921" s="9"/>
      <c r="J4921" s="10"/>
    </row>
    <row r="4922">
      <c r="A4922" s="6"/>
      <c r="B4922" s="6"/>
      <c r="C4922" s="7"/>
      <c r="D4922" s="8"/>
      <c r="E4922" s="9"/>
      <c r="F4922" s="9"/>
      <c r="G4922" s="6"/>
      <c r="H4922" s="14"/>
      <c r="I4922" s="9"/>
      <c r="J4922" s="10"/>
    </row>
    <row r="4923">
      <c r="A4923" s="6"/>
      <c r="B4923" s="6"/>
      <c r="C4923" s="7"/>
      <c r="D4923" s="8"/>
      <c r="E4923" s="9"/>
      <c r="F4923" s="9"/>
      <c r="G4923" s="6"/>
      <c r="H4923" s="14"/>
      <c r="I4923" s="9"/>
      <c r="J4923" s="10"/>
    </row>
    <row r="4924">
      <c r="A4924" s="6"/>
      <c r="B4924" s="6"/>
      <c r="C4924" s="7"/>
      <c r="D4924" s="8"/>
      <c r="E4924" s="9"/>
      <c r="F4924" s="9"/>
      <c r="G4924" s="6"/>
      <c r="H4924" s="14"/>
      <c r="I4924" s="9"/>
      <c r="J4924" s="10"/>
    </row>
    <row r="4925">
      <c r="A4925" s="6"/>
      <c r="B4925" s="6"/>
      <c r="C4925" s="7"/>
      <c r="D4925" s="8"/>
      <c r="E4925" s="9"/>
      <c r="F4925" s="9"/>
      <c r="G4925" s="6"/>
      <c r="H4925" s="14"/>
      <c r="I4925" s="9"/>
      <c r="J4925" s="10"/>
    </row>
    <row r="4926">
      <c r="A4926" s="6"/>
      <c r="B4926" s="6"/>
      <c r="C4926" s="7"/>
      <c r="D4926" s="8"/>
      <c r="E4926" s="9"/>
      <c r="F4926" s="9"/>
      <c r="G4926" s="6"/>
      <c r="H4926" s="14"/>
      <c r="I4926" s="9"/>
      <c r="J4926" s="10"/>
    </row>
    <row r="4927">
      <c r="A4927" s="6"/>
      <c r="B4927" s="6"/>
      <c r="C4927" s="7"/>
      <c r="D4927" s="8"/>
      <c r="E4927" s="9"/>
      <c r="F4927" s="9"/>
      <c r="G4927" s="6"/>
      <c r="H4927" s="14"/>
      <c r="I4927" s="9"/>
      <c r="J4927" s="10"/>
    </row>
    <row r="4928">
      <c r="A4928" s="6"/>
      <c r="B4928" s="6"/>
      <c r="C4928" s="7"/>
      <c r="D4928" s="8"/>
      <c r="E4928" s="9"/>
      <c r="F4928" s="9"/>
      <c r="G4928" s="6"/>
      <c r="H4928" s="14"/>
      <c r="I4928" s="9"/>
      <c r="J4928" s="10"/>
    </row>
    <row r="4929">
      <c r="A4929" s="6"/>
      <c r="B4929" s="6"/>
      <c r="C4929" s="7"/>
      <c r="D4929" s="8"/>
      <c r="E4929" s="9"/>
      <c r="F4929" s="9"/>
      <c r="G4929" s="6"/>
      <c r="H4929" s="14"/>
      <c r="I4929" s="9"/>
      <c r="J4929" s="10"/>
    </row>
    <row r="4930">
      <c r="A4930" s="6"/>
      <c r="B4930" s="6"/>
      <c r="C4930" s="7"/>
      <c r="D4930" s="8"/>
      <c r="E4930" s="9"/>
      <c r="F4930" s="9"/>
      <c r="G4930" s="6"/>
      <c r="H4930" s="14"/>
      <c r="I4930" s="9"/>
      <c r="J4930" s="10"/>
    </row>
    <row r="4931">
      <c r="A4931" s="6"/>
      <c r="B4931" s="6"/>
      <c r="C4931" s="7"/>
      <c r="D4931" s="8"/>
      <c r="E4931" s="9"/>
      <c r="F4931" s="9"/>
      <c r="G4931" s="6"/>
      <c r="H4931" s="14"/>
      <c r="I4931" s="9"/>
      <c r="J4931" s="10"/>
    </row>
    <row r="4932">
      <c r="A4932" s="6"/>
      <c r="B4932" s="6"/>
      <c r="C4932" s="7"/>
      <c r="D4932" s="8"/>
      <c r="E4932" s="9"/>
      <c r="F4932" s="9"/>
      <c r="G4932" s="6"/>
      <c r="H4932" s="14"/>
      <c r="I4932" s="9"/>
      <c r="J4932" s="10"/>
    </row>
    <row r="4933">
      <c r="A4933" s="6"/>
      <c r="B4933" s="6"/>
      <c r="C4933" s="7"/>
      <c r="D4933" s="8"/>
      <c r="E4933" s="9"/>
      <c r="F4933" s="9"/>
      <c r="G4933" s="6"/>
      <c r="H4933" s="14"/>
      <c r="I4933" s="9"/>
      <c r="J4933" s="10"/>
    </row>
    <row r="4934">
      <c r="A4934" s="6"/>
      <c r="B4934" s="6"/>
      <c r="C4934" s="7"/>
      <c r="D4934" s="8"/>
      <c r="E4934" s="9"/>
      <c r="F4934" s="9"/>
      <c r="G4934" s="6"/>
      <c r="H4934" s="14"/>
      <c r="I4934" s="9"/>
      <c r="J4934" s="10"/>
    </row>
    <row r="4935">
      <c r="A4935" s="6"/>
      <c r="B4935" s="6"/>
      <c r="C4935" s="7"/>
      <c r="D4935" s="8"/>
      <c r="E4935" s="9"/>
      <c r="F4935" s="9"/>
      <c r="G4935" s="6"/>
      <c r="H4935" s="14"/>
      <c r="I4935" s="9"/>
      <c r="J4935" s="10"/>
    </row>
    <row r="4936">
      <c r="A4936" s="6"/>
      <c r="B4936" s="6"/>
      <c r="C4936" s="7"/>
      <c r="D4936" s="8"/>
      <c r="E4936" s="9"/>
      <c r="F4936" s="9"/>
      <c r="G4936" s="6"/>
      <c r="H4936" s="14"/>
      <c r="I4936" s="9"/>
      <c r="J4936" s="10"/>
    </row>
    <row r="4937">
      <c r="A4937" s="6"/>
      <c r="B4937" s="6"/>
      <c r="C4937" s="7"/>
      <c r="D4937" s="8"/>
      <c r="E4937" s="9"/>
      <c r="F4937" s="9"/>
      <c r="G4937" s="6"/>
      <c r="H4937" s="14"/>
      <c r="I4937" s="9"/>
      <c r="J4937" s="10"/>
    </row>
    <row r="4938">
      <c r="A4938" s="6"/>
      <c r="B4938" s="6"/>
      <c r="C4938" s="7"/>
      <c r="D4938" s="8"/>
      <c r="E4938" s="9"/>
      <c r="F4938" s="9"/>
      <c r="G4938" s="6"/>
      <c r="H4938" s="14"/>
      <c r="I4938" s="9"/>
      <c r="J4938" s="10"/>
    </row>
    <row r="4939">
      <c r="A4939" s="6"/>
      <c r="B4939" s="6"/>
      <c r="C4939" s="7"/>
      <c r="D4939" s="8"/>
      <c r="E4939" s="9"/>
      <c r="F4939" s="9"/>
      <c r="G4939" s="6"/>
      <c r="H4939" s="14"/>
      <c r="I4939" s="9"/>
      <c r="J4939" s="10"/>
    </row>
    <row r="4940">
      <c r="A4940" s="6"/>
      <c r="B4940" s="6"/>
      <c r="C4940" s="7"/>
      <c r="D4940" s="8"/>
      <c r="E4940" s="9"/>
      <c r="F4940" s="9"/>
      <c r="G4940" s="6"/>
      <c r="H4940" s="14"/>
      <c r="I4940" s="9"/>
      <c r="J4940" s="10"/>
    </row>
    <row r="4941">
      <c r="A4941" s="6"/>
      <c r="B4941" s="6"/>
      <c r="C4941" s="7"/>
      <c r="D4941" s="8"/>
      <c r="E4941" s="9"/>
      <c r="F4941" s="9"/>
      <c r="G4941" s="6"/>
      <c r="H4941" s="14"/>
      <c r="I4941" s="9"/>
      <c r="J4941" s="10"/>
    </row>
    <row r="4942">
      <c r="A4942" s="6"/>
      <c r="B4942" s="6"/>
      <c r="C4942" s="7"/>
      <c r="D4942" s="8"/>
      <c r="E4942" s="9"/>
      <c r="F4942" s="9"/>
      <c r="G4942" s="6"/>
      <c r="H4942" s="14"/>
      <c r="I4942" s="9"/>
      <c r="J4942" s="10"/>
    </row>
    <row r="4943">
      <c r="A4943" s="6"/>
      <c r="B4943" s="6"/>
      <c r="C4943" s="7"/>
      <c r="D4943" s="8"/>
      <c r="E4943" s="9"/>
      <c r="F4943" s="9"/>
      <c r="G4943" s="6"/>
      <c r="H4943" s="14"/>
      <c r="I4943" s="9"/>
      <c r="J4943" s="10"/>
    </row>
    <row r="4944">
      <c r="A4944" s="6"/>
      <c r="B4944" s="6"/>
      <c r="C4944" s="7"/>
      <c r="D4944" s="8"/>
      <c r="E4944" s="9"/>
      <c r="F4944" s="9"/>
      <c r="G4944" s="6"/>
      <c r="H4944" s="14"/>
      <c r="I4944" s="9"/>
      <c r="J4944" s="10"/>
    </row>
    <row r="4945">
      <c r="A4945" s="6"/>
      <c r="B4945" s="6"/>
      <c r="C4945" s="7"/>
      <c r="D4945" s="8"/>
      <c r="E4945" s="9"/>
      <c r="F4945" s="9"/>
      <c r="G4945" s="6"/>
      <c r="H4945" s="14"/>
      <c r="I4945" s="9"/>
      <c r="J4945" s="10"/>
    </row>
    <row r="4946">
      <c r="A4946" s="6"/>
      <c r="B4946" s="6"/>
      <c r="C4946" s="7"/>
      <c r="D4946" s="8"/>
      <c r="E4946" s="9"/>
      <c r="F4946" s="9"/>
      <c r="G4946" s="6"/>
      <c r="H4946" s="14"/>
      <c r="I4946" s="9"/>
      <c r="J4946" s="10"/>
    </row>
    <row r="4947">
      <c r="A4947" s="6"/>
      <c r="B4947" s="6"/>
      <c r="C4947" s="7"/>
      <c r="D4947" s="8"/>
      <c r="E4947" s="9"/>
      <c r="F4947" s="9"/>
      <c r="G4947" s="6"/>
      <c r="H4947" s="14"/>
      <c r="I4947" s="9"/>
      <c r="J4947" s="10"/>
    </row>
    <row r="4948">
      <c r="A4948" s="6"/>
      <c r="B4948" s="6"/>
      <c r="C4948" s="7"/>
      <c r="D4948" s="8"/>
      <c r="E4948" s="9"/>
      <c r="F4948" s="9"/>
      <c r="G4948" s="6"/>
      <c r="H4948" s="14"/>
      <c r="I4948" s="9"/>
      <c r="J4948" s="10"/>
    </row>
    <row r="4949">
      <c r="A4949" s="6"/>
      <c r="B4949" s="6"/>
      <c r="C4949" s="7"/>
      <c r="D4949" s="8"/>
      <c r="E4949" s="9"/>
      <c r="F4949" s="9"/>
      <c r="G4949" s="6"/>
      <c r="H4949" s="14"/>
      <c r="I4949" s="9"/>
      <c r="J4949" s="10"/>
    </row>
    <row r="4950">
      <c r="A4950" s="6"/>
      <c r="B4950" s="6"/>
      <c r="C4950" s="7"/>
      <c r="D4950" s="8"/>
      <c r="E4950" s="9"/>
      <c r="F4950" s="9"/>
      <c r="G4950" s="6"/>
      <c r="H4950" s="14"/>
      <c r="I4950" s="9"/>
      <c r="J4950" s="10"/>
    </row>
    <row r="4951">
      <c r="A4951" s="6"/>
      <c r="B4951" s="6"/>
      <c r="C4951" s="7"/>
      <c r="D4951" s="8"/>
      <c r="E4951" s="9"/>
      <c r="F4951" s="9"/>
      <c r="G4951" s="6"/>
      <c r="H4951" s="14"/>
      <c r="I4951" s="9"/>
      <c r="J4951" s="10"/>
    </row>
    <row r="4952">
      <c r="A4952" s="6"/>
      <c r="B4952" s="6"/>
      <c r="C4952" s="7"/>
      <c r="D4952" s="8"/>
      <c r="E4952" s="9"/>
      <c r="F4952" s="9"/>
      <c r="G4952" s="6"/>
      <c r="H4952" s="14"/>
      <c r="I4952" s="9"/>
      <c r="J4952" s="10"/>
    </row>
    <row r="4953">
      <c r="A4953" s="6"/>
      <c r="B4953" s="6"/>
      <c r="C4953" s="7"/>
      <c r="D4953" s="8"/>
      <c r="E4953" s="9"/>
      <c r="F4953" s="9"/>
      <c r="G4953" s="6"/>
      <c r="H4953" s="14"/>
      <c r="I4953" s="9"/>
      <c r="J4953" s="10"/>
    </row>
    <row r="4954">
      <c r="A4954" s="6"/>
      <c r="B4954" s="6"/>
      <c r="C4954" s="7"/>
      <c r="D4954" s="8"/>
      <c r="E4954" s="9"/>
      <c r="F4954" s="9"/>
      <c r="G4954" s="6"/>
      <c r="H4954" s="14"/>
      <c r="I4954" s="9"/>
      <c r="J4954" s="10"/>
    </row>
    <row r="4955">
      <c r="A4955" s="6"/>
      <c r="B4955" s="6"/>
      <c r="C4955" s="7"/>
      <c r="D4955" s="8"/>
      <c r="E4955" s="9"/>
      <c r="F4955" s="9"/>
      <c r="G4955" s="6"/>
      <c r="H4955" s="14"/>
      <c r="I4955" s="9"/>
      <c r="J4955" s="10"/>
    </row>
    <row r="4956">
      <c r="A4956" s="6"/>
      <c r="B4956" s="6"/>
      <c r="C4956" s="7"/>
      <c r="D4956" s="8"/>
      <c r="E4956" s="9"/>
      <c r="F4956" s="9"/>
      <c r="G4956" s="6"/>
      <c r="H4956" s="14"/>
      <c r="I4956" s="9"/>
      <c r="J4956" s="10"/>
    </row>
    <row r="4957">
      <c r="A4957" s="6"/>
      <c r="B4957" s="6"/>
      <c r="C4957" s="7"/>
      <c r="D4957" s="8"/>
      <c r="E4957" s="9"/>
      <c r="F4957" s="9"/>
      <c r="G4957" s="6"/>
      <c r="H4957" s="14"/>
      <c r="I4957" s="9"/>
      <c r="J4957" s="10"/>
    </row>
    <row r="4958">
      <c r="A4958" s="6"/>
      <c r="B4958" s="6"/>
      <c r="C4958" s="7"/>
      <c r="D4958" s="8"/>
      <c r="E4958" s="9"/>
      <c r="F4958" s="9"/>
      <c r="G4958" s="6"/>
      <c r="H4958" s="14"/>
      <c r="I4958" s="9"/>
      <c r="J4958" s="10"/>
    </row>
    <row r="4959">
      <c r="A4959" s="6"/>
      <c r="B4959" s="6"/>
      <c r="C4959" s="7"/>
      <c r="D4959" s="8"/>
      <c r="E4959" s="9"/>
      <c r="F4959" s="9"/>
      <c r="G4959" s="6"/>
      <c r="H4959" s="14"/>
      <c r="I4959" s="9"/>
      <c r="J4959" s="10"/>
    </row>
    <row r="4960">
      <c r="A4960" s="6"/>
      <c r="B4960" s="6"/>
      <c r="C4960" s="7"/>
      <c r="D4960" s="8"/>
      <c r="E4960" s="9"/>
      <c r="F4960" s="9"/>
      <c r="G4960" s="6"/>
      <c r="H4960" s="14"/>
      <c r="I4960" s="9"/>
      <c r="J4960" s="10"/>
    </row>
    <row r="4961">
      <c r="A4961" s="6"/>
      <c r="B4961" s="6"/>
      <c r="C4961" s="7"/>
      <c r="D4961" s="8"/>
      <c r="E4961" s="9"/>
      <c r="F4961" s="9"/>
      <c r="G4961" s="6"/>
      <c r="H4961" s="14"/>
      <c r="I4961" s="9"/>
      <c r="J4961" s="10"/>
    </row>
    <row r="4962">
      <c r="A4962" s="6"/>
      <c r="B4962" s="6"/>
      <c r="C4962" s="7"/>
      <c r="D4962" s="8"/>
      <c r="E4962" s="9"/>
      <c r="F4962" s="9"/>
      <c r="G4962" s="6"/>
      <c r="H4962" s="14"/>
      <c r="I4962" s="9"/>
      <c r="J4962" s="10"/>
    </row>
    <row r="4963">
      <c r="A4963" s="6"/>
      <c r="B4963" s="6"/>
      <c r="C4963" s="7"/>
      <c r="D4963" s="8"/>
      <c r="E4963" s="9"/>
      <c r="F4963" s="9"/>
      <c r="G4963" s="6"/>
      <c r="H4963" s="14"/>
      <c r="I4963" s="9"/>
      <c r="J4963" s="10"/>
    </row>
    <row r="4964">
      <c r="A4964" s="6"/>
      <c r="B4964" s="6"/>
      <c r="C4964" s="7"/>
      <c r="D4964" s="8"/>
      <c r="E4964" s="9"/>
      <c r="F4964" s="9"/>
      <c r="G4964" s="6"/>
      <c r="H4964" s="14"/>
      <c r="I4964" s="9"/>
      <c r="J4964" s="10"/>
    </row>
    <row r="4965">
      <c r="A4965" s="6"/>
      <c r="B4965" s="6"/>
      <c r="C4965" s="7"/>
      <c r="D4965" s="8"/>
      <c r="E4965" s="9"/>
      <c r="F4965" s="9"/>
      <c r="G4965" s="6"/>
      <c r="H4965" s="14"/>
      <c r="I4965" s="9"/>
      <c r="J4965" s="10"/>
    </row>
    <row r="4966">
      <c r="A4966" s="6"/>
      <c r="B4966" s="6"/>
      <c r="C4966" s="7"/>
      <c r="D4966" s="8"/>
      <c r="E4966" s="9"/>
      <c r="F4966" s="9"/>
      <c r="G4966" s="6"/>
      <c r="H4966" s="14"/>
      <c r="I4966" s="9"/>
      <c r="J4966" s="10"/>
    </row>
    <row r="4967">
      <c r="A4967" s="6"/>
      <c r="B4967" s="6"/>
      <c r="C4967" s="7"/>
      <c r="D4967" s="8"/>
      <c r="E4967" s="9"/>
      <c r="F4967" s="9"/>
      <c r="G4967" s="6"/>
      <c r="H4967" s="14"/>
      <c r="I4967" s="9"/>
      <c r="J4967" s="10"/>
    </row>
    <row r="4968">
      <c r="A4968" s="6"/>
      <c r="B4968" s="6"/>
      <c r="C4968" s="7"/>
      <c r="D4968" s="8"/>
      <c r="E4968" s="9"/>
      <c r="F4968" s="9"/>
      <c r="G4968" s="6"/>
      <c r="H4968" s="14"/>
      <c r="I4968" s="9"/>
      <c r="J4968" s="10"/>
    </row>
    <row r="4969">
      <c r="A4969" s="6"/>
      <c r="B4969" s="6"/>
      <c r="C4969" s="7"/>
      <c r="D4969" s="8"/>
      <c r="E4969" s="9"/>
      <c r="F4969" s="9"/>
      <c r="G4969" s="6"/>
      <c r="H4969" s="14"/>
      <c r="I4969" s="9"/>
      <c r="J4969" s="10"/>
    </row>
    <row r="4970">
      <c r="A4970" s="6"/>
      <c r="B4970" s="6"/>
      <c r="C4970" s="7"/>
      <c r="D4970" s="8"/>
      <c r="E4970" s="9"/>
      <c r="F4970" s="9"/>
      <c r="G4970" s="6"/>
      <c r="H4970" s="14"/>
      <c r="I4970" s="9"/>
      <c r="J4970" s="10"/>
    </row>
    <row r="4971">
      <c r="A4971" s="6"/>
      <c r="B4971" s="6"/>
      <c r="C4971" s="7"/>
      <c r="D4971" s="8"/>
      <c r="E4971" s="9"/>
      <c r="F4971" s="9"/>
      <c r="G4971" s="6"/>
      <c r="H4971" s="14"/>
      <c r="I4971" s="9"/>
      <c r="J4971" s="10"/>
    </row>
    <row r="4972">
      <c r="A4972" s="6"/>
      <c r="B4972" s="6"/>
      <c r="C4972" s="7"/>
      <c r="D4972" s="8"/>
      <c r="E4972" s="9"/>
      <c r="F4972" s="9"/>
      <c r="G4972" s="6"/>
      <c r="H4972" s="14"/>
      <c r="I4972" s="9"/>
      <c r="J4972" s="10"/>
    </row>
    <row r="4973">
      <c r="A4973" s="6"/>
      <c r="B4973" s="6"/>
      <c r="C4973" s="7"/>
      <c r="D4973" s="8"/>
      <c r="E4973" s="9"/>
      <c r="F4973" s="9"/>
      <c r="G4973" s="6"/>
      <c r="H4973" s="14"/>
      <c r="I4973" s="9"/>
      <c r="J4973" s="10"/>
    </row>
    <row r="4974">
      <c r="A4974" s="6"/>
      <c r="B4974" s="6"/>
      <c r="C4974" s="7"/>
      <c r="D4974" s="8"/>
      <c r="E4974" s="9"/>
      <c r="F4974" s="9"/>
      <c r="G4974" s="6"/>
      <c r="H4974" s="14"/>
      <c r="I4974" s="9"/>
      <c r="J4974" s="10"/>
    </row>
    <row r="4975">
      <c r="A4975" s="6"/>
      <c r="B4975" s="6"/>
      <c r="C4975" s="7"/>
      <c r="D4975" s="8"/>
      <c r="E4975" s="9"/>
      <c r="F4975" s="9"/>
      <c r="G4975" s="6"/>
      <c r="H4975" s="14"/>
      <c r="I4975" s="9"/>
      <c r="J4975" s="10"/>
    </row>
    <row r="4976">
      <c r="A4976" s="6"/>
      <c r="B4976" s="6"/>
      <c r="C4976" s="7"/>
      <c r="D4976" s="8"/>
      <c r="E4976" s="9"/>
      <c r="F4976" s="9"/>
      <c r="G4976" s="6"/>
      <c r="H4976" s="14"/>
      <c r="I4976" s="9"/>
      <c r="J4976" s="10"/>
    </row>
    <row r="4977">
      <c r="A4977" s="6"/>
      <c r="B4977" s="6"/>
      <c r="C4977" s="7"/>
      <c r="D4977" s="8"/>
      <c r="E4977" s="9"/>
      <c r="F4977" s="9"/>
      <c r="G4977" s="6"/>
      <c r="H4977" s="14"/>
      <c r="I4977" s="9"/>
      <c r="J4977" s="10"/>
    </row>
    <row r="4978">
      <c r="A4978" s="6"/>
      <c r="B4978" s="6"/>
      <c r="C4978" s="7"/>
      <c r="D4978" s="8"/>
      <c r="E4978" s="9"/>
      <c r="F4978" s="9"/>
      <c r="G4978" s="6"/>
      <c r="H4978" s="14"/>
      <c r="I4978" s="9"/>
      <c r="J4978" s="10"/>
    </row>
    <row r="4979">
      <c r="A4979" s="6"/>
      <c r="B4979" s="6"/>
      <c r="C4979" s="7"/>
      <c r="D4979" s="8"/>
      <c r="E4979" s="9"/>
      <c r="F4979" s="9"/>
      <c r="G4979" s="6"/>
      <c r="H4979" s="14"/>
      <c r="I4979" s="9"/>
      <c r="J4979" s="10"/>
    </row>
    <row r="4980">
      <c r="A4980" s="6"/>
      <c r="B4980" s="6"/>
      <c r="C4980" s="7"/>
      <c r="D4980" s="8"/>
      <c r="E4980" s="9"/>
      <c r="F4980" s="9"/>
      <c r="G4980" s="6"/>
      <c r="H4980" s="14"/>
      <c r="I4980" s="9"/>
      <c r="J4980" s="10"/>
    </row>
    <row r="4981">
      <c r="A4981" s="6"/>
      <c r="B4981" s="6"/>
      <c r="C4981" s="7"/>
      <c r="D4981" s="8"/>
      <c r="E4981" s="9"/>
      <c r="F4981" s="9"/>
      <c r="G4981" s="6"/>
      <c r="H4981" s="14"/>
      <c r="I4981" s="9"/>
      <c r="J4981" s="10"/>
    </row>
    <row r="4982">
      <c r="A4982" s="6"/>
      <c r="B4982" s="6"/>
      <c r="C4982" s="7"/>
      <c r="D4982" s="8"/>
      <c r="E4982" s="9"/>
      <c r="F4982" s="9"/>
      <c r="G4982" s="6"/>
      <c r="H4982" s="14"/>
      <c r="I4982" s="9"/>
      <c r="J4982" s="10"/>
    </row>
    <row r="4983">
      <c r="A4983" s="6"/>
      <c r="B4983" s="6"/>
      <c r="C4983" s="7"/>
      <c r="D4983" s="8"/>
      <c r="E4983" s="9"/>
      <c r="F4983" s="9"/>
      <c r="G4983" s="6"/>
      <c r="H4983" s="14"/>
      <c r="I4983" s="9"/>
      <c r="J4983" s="10"/>
    </row>
    <row r="4984">
      <c r="A4984" s="6"/>
      <c r="B4984" s="6"/>
      <c r="C4984" s="7"/>
      <c r="D4984" s="8"/>
      <c r="E4984" s="9"/>
      <c r="F4984" s="9"/>
      <c r="G4984" s="6"/>
      <c r="H4984" s="14"/>
      <c r="I4984" s="9"/>
      <c r="J4984" s="10"/>
    </row>
    <row r="4985">
      <c r="A4985" s="6"/>
      <c r="B4985" s="6"/>
      <c r="C4985" s="7"/>
      <c r="D4985" s="8"/>
      <c r="E4985" s="9"/>
      <c r="F4985" s="9"/>
      <c r="G4985" s="6"/>
      <c r="H4985" s="14"/>
      <c r="I4985" s="9"/>
      <c r="J4985" s="10"/>
    </row>
    <row r="4986">
      <c r="A4986" s="6"/>
      <c r="B4986" s="6"/>
      <c r="C4986" s="7"/>
      <c r="D4986" s="8"/>
      <c r="E4986" s="9"/>
      <c r="F4986" s="9"/>
      <c r="G4986" s="6"/>
      <c r="H4986" s="14"/>
      <c r="I4986" s="9"/>
      <c r="J4986" s="10"/>
    </row>
    <row r="4987">
      <c r="A4987" s="6"/>
      <c r="B4987" s="6"/>
      <c r="C4987" s="7"/>
      <c r="D4987" s="8"/>
      <c r="E4987" s="9"/>
      <c r="F4987" s="9"/>
      <c r="G4987" s="6"/>
      <c r="H4987" s="14"/>
      <c r="I4987" s="9"/>
      <c r="J4987" s="10"/>
    </row>
    <row r="4988">
      <c r="A4988" s="6"/>
      <c r="B4988" s="6"/>
      <c r="C4988" s="7"/>
      <c r="D4988" s="8"/>
      <c r="E4988" s="9"/>
      <c r="F4988" s="9"/>
      <c r="G4988" s="6"/>
      <c r="H4988" s="14"/>
      <c r="I4988" s="9"/>
      <c r="J4988" s="10"/>
    </row>
    <row r="4989">
      <c r="A4989" s="6"/>
      <c r="B4989" s="6"/>
      <c r="C4989" s="7"/>
      <c r="D4989" s="8"/>
      <c r="E4989" s="9"/>
      <c r="F4989" s="9"/>
      <c r="G4989" s="6"/>
      <c r="H4989" s="14"/>
      <c r="I4989" s="9"/>
      <c r="J4989" s="10"/>
    </row>
    <row r="4990">
      <c r="A4990" s="6"/>
      <c r="B4990" s="6"/>
      <c r="C4990" s="7"/>
      <c r="D4990" s="8"/>
      <c r="E4990" s="9"/>
      <c r="F4990" s="9"/>
      <c r="G4990" s="6"/>
      <c r="H4990" s="14"/>
      <c r="I4990" s="9"/>
      <c r="J4990" s="10"/>
    </row>
    <row r="4991">
      <c r="A4991" s="6"/>
      <c r="B4991" s="6"/>
      <c r="C4991" s="7"/>
      <c r="D4991" s="8"/>
      <c r="E4991" s="9"/>
      <c r="F4991" s="9"/>
      <c r="G4991" s="6"/>
      <c r="H4991" s="14"/>
      <c r="I4991" s="9"/>
      <c r="J4991" s="10"/>
    </row>
    <row r="4992">
      <c r="A4992" s="6"/>
      <c r="B4992" s="6"/>
      <c r="C4992" s="7"/>
      <c r="D4992" s="8"/>
      <c r="E4992" s="9"/>
      <c r="F4992" s="9"/>
      <c r="G4992" s="6"/>
      <c r="H4992" s="14"/>
      <c r="I4992" s="9"/>
      <c r="J4992" s="10"/>
    </row>
    <row r="4993">
      <c r="A4993" s="6"/>
      <c r="B4993" s="6"/>
      <c r="C4993" s="7"/>
      <c r="D4993" s="8"/>
      <c r="E4993" s="9"/>
      <c r="F4993" s="9"/>
      <c r="G4993" s="6"/>
      <c r="H4993" s="14"/>
      <c r="I4993" s="9"/>
      <c r="J4993" s="10"/>
    </row>
    <row r="4994">
      <c r="A4994" s="6"/>
      <c r="B4994" s="6"/>
      <c r="C4994" s="7"/>
      <c r="D4994" s="8"/>
      <c r="E4994" s="9"/>
      <c r="F4994" s="9"/>
      <c r="G4994" s="6"/>
      <c r="H4994" s="14"/>
      <c r="I4994" s="9"/>
      <c r="J4994" s="10"/>
    </row>
    <row r="4995">
      <c r="A4995" s="6"/>
      <c r="B4995" s="6"/>
      <c r="C4995" s="7"/>
      <c r="D4995" s="8"/>
      <c r="E4995" s="9"/>
      <c r="F4995" s="9"/>
      <c r="G4995" s="6"/>
      <c r="H4995" s="14"/>
      <c r="I4995" s="9"/>
      <c r="J4995" s="10"/>
    </row>
    <row r="4996">
      <c r="A4996" s="6"/>
      <c r="B4996" s="6"/>
      <c r="C4996" s="7"/>
      <c r="D4996" s="8"/>
      <c r="E4996" s="9"/>
      <c r="F4996" s="9"/>
      <c r="G4996" s="6"/>
      <c r="H4996" s="14"/>
      <c r="I4996" s="9"/>
      <c r="J4996" s="10"/>
    </row>
    <row r="4997">
      <c r="A4997" s="6"/>
      <c r="B4997" s="6"/>
      <c r="C4997" s="7"/>
      <c r="D4997" s="8"/>
      <c r="E4997" s="9"/>
      <c r="F4997" s="9"/>
      <c r="G4997" s="6"/>
      <c r="H4997" s="14"/>
      <c r="I4997" s="9"/>
      <c r="J4997" s="10"/>
    </row>
    <row r="4998">
      <c r="A4998" s="6"/>
      <c r="B4998" s="6"/>
      <c r="C4998" s="7"/>
      <c r="D4998" s="8"/>
      <c r="E4998" s="9"/>
      <c r="F4998" s="9"/>
      <c r="G4998" s="6"/>
      <c r="H4998" s="14"/>
      <c r="I4998" s="9"/>
      <c r="J4998" s="10"/>
    </row>
    <row r="4999">
      <c r="A4999" s="6"/>
      <c r="B4999" s="6"/>
      <c r="C4999" s="7"/>
      <c r="D4999" s="8"/>
      <c r="E4999" s="9"/>
      <c r="F4999" s="9"/>
      <c r="G4999" s="6"/>
      <c r="H4999" s="14"/>
      <c r="I4999" s="9"/>
      <c r="J4999" s="10"/>
    </row>
    <row r="5000">
      <c r="A5000" s="6"/>
      <c r="B5000" s="6"/>
      <c r="C5000" s="7"/>
      <c r="D5000" s="8"/>
      <c r="E5000" s="9"/>
      <c r="F5000" s="9"/>
      <c r="G5000" s="6"/>
      <c r="H5000" s="14"/>
      <c r="I5000" s="9"/>
      <c r="J5000" s="10"/>
    </row>
    <row r="5001">
      <c r="A5001" s="6"/>
      <c r="B5001" s="6"/>
      <c r="C5001" s="7"/>
      <c r="D5001" s="8"/>
      <c r="E5001" s="9"/>
      <c r="F5001" s="9"/>
      <c r="G5001" s="6"/>
      <c r="H5001" s="14"/>
      <c r="I5001" s="9"/>
      <c r="J5001" s="10"/>
    </row>
    <row r="5002">
      <c r="A5002" s="6"/>
      <c r="B5002" s="6"/>
      <c r="C5002" s="7"/>
      <c r="D5002" s="8"/>
      <c r="E5002" s="9"/>
      <c r="F5002" s="9"/>
      <c r="G5002" s="6"/>
      <c r="H5002" s="14"/>
      <c r="I5002" s="9"/>
      <c r="J5002" s="10"/>
    </row>
    <row r="5003">
      <c r="A5003" s="6"/>
      <c r="B5003" s="6"/>
      <c r="C5003" s="7"/>
      <c r="D5003" s="8"/>
      <c r="E5003" s="9"/>
      <c r="F5003" s="9"/>
      <c r="G5003" s="6"/>
      <c r="H5003" s="14"/>
      <c r="I5003" s="9"/>
      <c r="J5003" s="10"/>
    </row>
    <row r="5004">
      <c r="A5004" s="6"/>
      <c r="B5004" s="6"/>
      <c r="C5004" s="7"/>
      <c r="D5004" s="8"/>
      <c r="E5004" s="9"/>
      <c r="F5004" s="9"/>
      <c r="G5004" s="6"/>
      <c r="H5004" s="14"/>
      <c r="I5004" s="9"/>
      <c r="J5004" s="10"/>
    </row>
    <row r="5005">
      <c r="A5005" s="6"/>
      <c r="B5005" s="6"/>
      <c r="C5005" s="7"/>
      <c r="D5005" s="8"/>
      <c r="E5005" s="9"/>
      <c r="F5005" s="9"/>
      <c r="G5005" s="6"/>
      <c r="H5005" s="14"/>
      <c r="I5005" s="9"/>
      <c r="J5005" s="10"/>
    </row>
    <row r="5006">
      <c r="A5006" s="6"/>
      <c r="B5006" s="6"/>
      <c r="C5006" s="7"/>
      <c r="D5006" s="8"/>
      <c r="E5006" s="9"/>
      <c r="F5006" s="9"/>
      <c r="G5006" s="6"/>
      <c r="H5006" s="14"/>
      <c r="I5006" s="9"/>
      <c r="J5006" s="10"/>
    </row>
    <row r="5007">
      <c r="A5007" s="6"/>
      <c r="B5007" s="6"/>
      <c r="C5007" s="7"/>
      <c r="D5007" s="8"/>
      <c r="E5007" s="9"/>
      <c r="F5007" s="9"/>
      <c r="G5007" s="6"/>
      <c r="H5007" s="14"/>
      <c r="I5007" s="9"/>
      <c r="J5007" s="10"/>
    </row>
    <row r="5008">
      <c r="A5008" s="6"/>
      <c r="B5008" s="6"/>
      <c r="C5008" s="7"/>
      <c r="D5008" s="8"/>
      <c r="E5008" s="9"/>
      <c r="F5008" s="9"/>
      <c r="G5008" s="6"/>
      <c r="H5008" s="14"/>
      <c r="I5008" s="9"/>
      <c r="J5008" s="10"/>
    </row>
    <row r="5009">
      <c r="A5009" s="6"/>
      <c r="B5009" s="6"/>
      <c r="C5009" s="7"/>
      <c r="D5009" s="8"/>
      <c r="E5009" s="9"/>
      <c r="F5009" s="9"/>
      <c r="G5009" s="6"/>
      <c r="H5009" s="14"/>
      <c r="I5009" s="9"/>
      <c r="J5009" s="10"/>
    </row>
    <row r="5010">
      <c r="A5010" s="6"/>
      <c r="B5010" s="6"/>
      <c r="C5010" s="7"/>
      <c r="D5010" s="8"/>
      <c r="E5010" s="9"/>
      <c r="F5010" s="9"/>
      <c r="G5010" s="6"/>
      <c r="H5010" s="14"/>
      <c r="I5010" s="9"/>
      <c r="J5010" s="10"/>
    </row>
    <row r="5011">
      <c r="A5011" s="6"/>
      <c r="B5011" s="6"/>
      <c r="C5011" s="7"/>
      <c r="D5011" s="8"/>
      <c r="E5011" s="9"/>
      <c r="F5011" s="9"/>
      <c r="G5011" s="6"/>
      <c r="H5011" s="14"/>
      <c r="I5011" s="9"/>
      <c r="J5011" s="10"/>
    </row>
    <row r="5012">
      <c r="A5012" s="6"/>
      <c r="B5012" s="6"/>
      <c r="C5012" s="7"/>
      <c r="D5012" s="8"/>
      <c r="E5012" s="9"/>
      <c r="F5012" s="9"/>
      <c r="G5012" s="6"/>
      <c r="H5012" s="14"/>
      <c r="I5012" s="9"/>
      <c r="J5012" s="10"/>
    </row>
    <row r="5013">
      <c r="A5013" s="6"/>
      <c r="B5013" s="6"/>
      <c r="C5013" s="7"/>
      <c r="D5013" s="8"/>
      <c r="E5013" s="9"/>
      <c r="F5013" s="9"/>
      <c r="G5013" s="6"/>
      <c r="H5013" s="14"/>
      <c r="I5013" s="9"/>
      <c r="J5013" s="10"/>
    </row>
    <row r="5014">
      <c r="A5014" s="6"/>
      <c r="B5014" s="6"/>
      <c r="C5014" s="7"/>
      <c r="D5014" s="8"/>
      <c r="E5014" s="9"/>
      <c r="F5014" s="9"/>
      <c r="G5014" s="6"/>
      <c r="H5014" s="14"/>
      <c r="I5014" s="9"/>
      <c r="J5014" s="10"/>
    </row>
    <row r="5015">
      <c r="A5015" s="6"/>
      <c r="B5015" s="6"/>
      <c r="C5015" s="7"/>
      <c r="D5015" s="8"/>
      <c r="E5015" s="9"/>
      <c r="F5015" s="9"/>
      <c r="G5015" s="6"/>
      <c r="H5015" s="14"/>
      <c r="I5015" s="9"/>
      <c r="J5015" s="10"/>
    </row>
    <row r="5016">
      <c r="A5016" s="6"/>
      <c r="B5016" s="6"/>
      <c r="C5016" s="7"/>
      <c r="D5016" s="8"/>
      <c r="E5016" s="9"/>
      <c r="F5016" s="9"/>
      <c r="G5016" s="6"/>
      <c r="H5016" s="14"/>
      <c r="I5016" s="9"/>
      <c r="J5016" s="10"/>
    </row>
    <row r="5017">
      <c r="A5017" s="6"/>
      <c r="B5017" s="6"/>
      <c r="C5017" s="7"/>
      <c r="D5017" s="8"/>
      <c r="E5017" s="9"/>
      <c r="F5017" s="9"/>
      <c r="G5017" s="6"/>
      <c r="H5017" s="14"/>
      <c r="I5017" s="9"/>
      <c r="J5017" s="10"/>
    </row>
    <row r="5018">
      <c r="A5018" s="6"/>
      <c r="B5018" s="6"/>
      <c r="C5018" s="7"/>
      <c r="D5018" s="8"/>
      <c r="E5018" s="9"/>
      <c r="F5018" s="9"/>
      <c r="G5018" s="6"/>
      <c r="H5018" s="14"/>
      <c r="I5018" s="9"/>
      <c r="J5018" s="10"/>
    </row>
    <row r="5019">
      <c r="A5019" s="6"/>
      <c r="B5019" s="6"/>
      <c r="C5019" s="7"/>
      <c r="D5019" s="8"/>
      <c r="E5019" s="9"/>
      <c r="F5019" s="9"/>
      <c r="G5019" s="6"/>
      <c r="H5019" s="14"/>
      <c r="I5019" s="9"/>
      <c r="J5019" s="10"/>
    </row>
    <row r="5020">
      <c r="A5020" s="6"/>
      <c r="B5020" s="6"/>
      <c r="C5020" s="7"/>
      <c r="D5020" s="8"/>
      <c r="E5020" s="9"/>
      <c r="F5020" s="9"/>
      <c r="G5020" s="6"/>
      <c r="H5020" s="14"/>
      <c r="I5020" s="9"/>
      <c r="J5020" s="10"/>
    </row>
    <row r="5021">
      <c r="A5021" s="6"/>
      <c r="B5021" s="6"/>
      <c r="C5021" s="7"/>
      <c r="D5021" s="8"/>
      <c r="E5021" s="9"/>
      <c r="F5021" s="9"/>
      <c r="G5021" s="6"/>
      <c r="H5021" s="14"/>
      <c r="I5021" s="9"/>
      <c r="J5021" s="10"/>
    </row>
    <row r="5022">
      <c r="A5022" s="6"/>
      <c r="B5022" s="6"/>
      <c r="C5022" s="7"/>
      <c r="D5022" s="8"/>
      <c r="E5022" s="9"/>
      <c r="F5022" s="9"/>
      <c r="G5022" s="6"/>
      <c r="H5022" s="14"/>
      <c r="I5022" s="9"/>
      <c r="J5022" s="10"/>
    </row>
    <row r="5023">
      <c r="A5023" s="6"/>
      <c r="B5023" s="6"/>
      <c r="C5023" s="7"/>
      <c r="D5023" s="8"/>
      <c r="E5023" s="9"/>
      <c r="F5023" s="9"/>
      <c r="G5023" s="6"/>
      <c r="H5023" s="14"/>
      <c r="I5023" s="9"/>
      <c r="J5023" s="10"/>
    </row>
    <row r="5024">
      <c r="A5024" s="6"/>
      <c r="B5024" s="6"/>
      <c r="C5024" s="7"/>
      <c r="D5024" s="8"/>
      <c r="E5024" s="9"/>
      <c r="F5024" s="9"/>
      <c r="G5024" s="6"/>
      <c r="H5024" s="14"/>
      <c r="I5024" s="9"/>
      <c r="J5024" s="10"/>
    </row>
    <row r="5025">
      <c r="A5025" s="6"/>
      <c r="B5025" s="6"/>
      <c r="C5025" s="7"/>
      <c r="D5025" s="8"/>
      <c r="E5025" s="9"/>
      <c r="F5025" s="9"/>
      <c r="G5025" s="6"/>
      <c r="H5025" s="14"/>
      <c r="I5025" s="9"/>
      <c r="J5025" s="10"/>
    </row>
    <row r="5026">
      <c r="A5026" s="6"/>
      <c r="B5026" s="6"/>
      <c r="C5026" s="7"/>
      <c r="D5026" s="8"/>
      <c r="E5026" s="9"/>
      <c r="F5026" s="9"/>
      <c r="G5026" s="6"/>
      <c r="H5026" s="14"/>
      <c r="I5026" s="9"/>
      <c r="J5026" s="10"/>
    </row>
    <row r="5027">
      <c r="A5027" s="6"/>
      <c r="B5027" s="6"/>
      <c r="C5027" s="7"/>
      <c r="D5027" s="8"/>
      <c r="E5027" s="9"/>
      <c r="F5027" s="9"/>
      <c r="G5027" s="6"/>
      <c r="H5027" s="14"/>
      <c r="I5027" s="9"/>
      <c r="J5027" s="10"/>
    </row>
    <row r="5028">
      <c r="A5028" s="6"/>
      <c r="B5028" s="6"/>
      <c r="C5028" s="7"/>
      <c r="D5028" s="8"/>
      <c r="E5028" s="9"/>
      <c r="F5028" s="9"/>
      <c r="G5028" s="6"/>
      <c r="H5028" s="14"/>
      <c r="I5028" s="9"/>
      <c r="J5028" s="10"/>
    </row>
    <row r="5029">
      <c r="A5029" s="6"/>
      <c r="B5029" s="6"/>
      <c r="C5029" s="7"/>
      <c r="D5029" s="8"/>
      <c r="E5029" s="9"/>
      <c r="F5029" s="9"/>
      <c r="G5029" s="6"/>
      <c r="H5029" s="14"/>
      <c r="I5029" s="9"/>
      <c r="J5029" s="10"/>
    </row>
    <row r="5030">
      <c r="A5030" s="6"/>
      <c r="B5030" s="6"/>
      <c r="C5030" s="7"/>
      <c r="D5030" s="8"/>
      <c r="E5030" s="9"/>
      <c r="F5030" s="9"/>
      <c r="G5030" s="6"/>
      <c r="H5030" s="14"/>
      <c r="I5030" s="9"/>
      <c r="J5030" s="10"/>
    </row>
    <row r="5031">
      <c r="A5031" s="6"/>
      <c r="B5031" s="6"/>
      <c r="C5031" s="7"/>
      <c r="D5031" s="8"/>
      <c r="E5031" s="9"/>
      <c r="F5031" s="9"/>
      <c r="G5031" s="6"/>
      <c r="H5031" s="14"/>
      <c r="I5031" s="9"/>
      <c r="J5031" s="10"/>
    </row>
    <row r="5032">
      <c r="A5032" s="6"/>
      <c r="B5032" s="6"/>
      <c r="C5032" s="7"/>
      <c r="D5032" s="8"/>
      <c r="E5032" s="9"/>
      <c r="F5032" s="9"/>
      <c r="G5032" s="6"/>
      <c r="H5032" s="14"/>
      <c r="I5032" s="9"/>
      <c r="J5032" s="10"/>
    </row>
    <row r="5033">
      <c r="A5033" s="6"/>
      <c r="B5033" s="6"/>
      <c r="C5033" s="7"/>
      <c r="D5033" s="8"/>
      <c r="E5033" s="9"/>
      <c r="F5033" s="9"/>
      <c r="G5033" s="6"/>
      <c r="H5033" s="14"/>
      <c r="I5033" s="9"/>
      <c r="J5033" s="10"/>
    </row>
    <row r="5034">
      <c r="A5034" s="6"/>
      <c r="B5034" s="6"/>
      <c r="C5034" s="7"/>
      <c r="D5034" s="8"/>
      <c r="E5034" s="9"/>
      <c r="F5034" s="9"/>
      <c r="G5034" s="6"/>
      <c r="H5034" s="14"/>
      <c r="I5034" s="9"/>
      <c r="J5034" s="10"/>
    </row>
    <row r="5035">
      <c r="A5035" s="6"/>
      <c r="B5035" s="6"/>
      <c r="C5035" s="7"/>
      <c r="D5035" s="8"/>
      <c r="E5035" s="9"/>
      <c r="F5035" s="9"/>
      <c r="G5035" s="6"/>
      <c r="H5035" s="14"/>
      <c r="I5035" s="9"/>
      <c r="J5035" s="10"/>
    </row>
    <row r="5036">
      <c r="A5036" s="6"/>
      <c r="B5036" s="6"/>
      <c r="C5036" s="7"/>
      <c r="D5036" s="8"/>
      <c r="E5036" s="9"/>
      <c r="F5036" s="9"/>
      <c r="G5036" s="6"/>
      <c r="H5036" s="14"/>
      <c r="I5036" s="9"/>
      <c r="J5036" s="10"/>
    </row>
    <row r="5037">
      <c r="A5037" s="6"/>
      <c r="B5037" s="6"/>
      <c r="C5037" s="7"/>
      <c r="D5037" s="8"/>
      <c r="E5037" s="9"/>
      <c r="F5037" s="9"/>
      <c r="G5037" s="6"/>
      <c r="H5037" s="14"/>
      <c r="I5037" s="9"/>
      <c r="J5037" s="10"/>
    </row>
    <row r="5038">
      <c r="A5038" s="6"/>
      <c r="B5038" s="6"/>
      <c r="C5038" s="7"/>
      <c r="D5038" s="8"/>
      <c r="E5038" s="9"/>
      <c r="F5038" s="9"/>
      <c r="G5038" s="6"/>
      <c r="H5038" s="14"/>
      <c r="I5038" s="9"/>
      <c r="J5038" s="10"/>
    </row>
    <row r="5039">
      <c r="A5039" s="6"/>
      <c r="B5039" s="6"/>
      <c r="C5039" s="7"/>
      <c r="D5039" s="8"/>
      <c r="E5039" s="9"/>
      <c r="F5039" s="9"/>
      <c r="G5039" s="6"/>
      <c r="H5039" s="14"/>
      <c r="I5039" s="9"/>
      <c r="J5039" s="10"/>
    </row>
    <row r="5040">
      <c r="A5040" s="6"/>
      <c r="B5040" s="6"/>
      <c r="C5040" s="7"/>
      <c r="D5040" s="8"/>
      <c r="E5040" s="9"/>
      <c r="F5040" s="9"/>
      <c r="G5040" s="6"/>
      <c r="H5040" s="14"/>
      <c r="I5040" s="9"/>
      <c r="J5040" s="10"/>
    </row>
    <row r="5041">
      <c r="A5041" s="6"/>
      <c r="B5041" s="6"/>
      <c r="C5041" s="7"/>
      <c r="D5041" s="8"/>
      <c r="E5041" s="9"/>
      <c r="F5041" s="9"/>
      <c r="G5041" s="6"/>
      <c r="H5041" s="14"/>
      <c r="I5041" s="9"/>
      <c r="J5041" s="10"/>
    </row>
    <row r="5042">
      <c r="A5042" s="6"/>
      <c r="B5042" s="6"/>
      <c r="C5042" s="7"/>
      <c r="D5042" s="8"/>
      <c r="E5042" s="9"/>
      <c r="F5042" s="9"/>
      <c r="G5042" s="6"/>
      <c r="H5042" s="14"/>
      <c r="I5042" s="9"/>
      <c r="J5042" s="10"/>
    </row>
    <row r="5043">
      <c r="A5043" s="6"/>
      <c r="B5043" s="6"/>
      <c r="C5043" s="7"/>
      <c r="D5043" s="8"/>
      <c r="E5043" s="9"/>
      <c r="F5043" s="9"/>
      <c r="G5043" s="6"/>
      <c r="H5043" s="14"/>
      <c r="I5043" s="9"/>
      <c r="J5043" s="10"/>
    </row>
    <row r="5044">
      <c r="A5044" s="6"/>
      <c r="B5044" s="6"/>
      <c r="C5044" s="7"/>
      <c r="D5044" s="8"/>
      <c r="E5044" s="9"/>
      <c r="F5044" s="9"/>
      <c r="G5044" s="6"/>
      <c r="H5044" s="14"/>
      <c r="I5044" s="9"/>
      <c r="J5044" s="10"/>
    </row>
    <row r="5045">
      <c r="A5045" s="6"/>
      <c r="B5045" s="6"/>
      <c r="C5045" s="7"/>
      <c r="D5045" s="8"/>
      <c r="E5045" s="9"/>
      <c r="F5045" s="9"/>
      <c r="G5045" s="6"/>
      <c r="H5045" s="14"/>
      <c r="I5045" s="9"/>
      <c r="J5045" s="10"/>
    </row>
    <row r="5046">
      <c r="A5046" s="6"/>
      <c r="B5046" s="6"/>
      <c r="C5046" s="7"/>
      <c r="D5046" s="8"/>
      <c r="E5046" s="9"/>
      <c r="F5046" s="9"/>
      <c r="G5046" s="6"/>
      <c r="H5046" s="14"/>
      <c r="I5046" s="9"/>
      <c r="J5046" s="10"/>
    </row>
    <row r="5047">
      <c r="A5047" s="6"/>
      <c r="B5047" s="6"/>
      <c r="C5047" s="7"/>
      <c r="D5047" s="8"/>
      <c r="E5047" s="9"/>
      <c r="F5047" s="9"/>
      <c r="G5047" s="6"/>
      <c r="H5047" s="14"/>
      <c r="I5047" s="9"/>
      <c r="J5047" s="10"/>
    </row>
    <row r="5048">
      <c r="A5048" s="6"/>
      <c r="B5048" s="6"/>
      <c r="C5048" s="7"/>
      <c r="D5048" s="8"/>
      <c r="E5048" s="9"/>
      <c r="F5048" s="9"/>
      <c r="G5048" s="6"/>
      <c r="H5048" s="14"/>
      <c r="I5048" s="9"/>
      <c r="J5048" s="10"/>
    </row>
    <row r="5049">
      <c r="A5049" s="6"/>
      <c r="B5049" s="6"/>
      <c r="C5049" s="7"/>
      <c r="D5049" s="8"/>
      <c r="E5049" s="9"/>
      <c r="F5049" s="9"/>
      <c r="G5049" s="6"/>
      <c r="H5049" s="14"/>
      <c r="I5049" s="9"/>
      <c r="J5049" s="10"/>
    </row>
    <row r="5050">
      <c r="A5050" s="6"/>
      <c r="B5050" s="6"/>
      <c r="C5050" s="7"/>
      <c r="D5050" s="8"/>
      <c r="E5050" s="9"/>
      <c r="F5050" s="9"/>
      <c r="G5050" s="6"/>
      <c r="H5050" s="14"/>
      <c r="I5050" s="9"/>
      <c r="J5050" s="10"/>
    </row>
    <row r="5051">
      <c r="A5051" s="6"/>
      <c r="B5051" s="6"/>
      <c r="C5051" s="7"/>
      <c r="D5051" s="8"/>
      <c r="E5051" s="9"/>
      <c r="F5051" s="9"/>
      <c r="G5051" s="6"/>
      <c r="H5051" s="14"/>
      <c r="I5051" s="9"/>
      <c r="J5051" s="10"/>
    </row>
    <row r="5052">
      <c r="A5052" s="6"/>
      <c r="B5052" s="6"/>
      <c r="C5052" s="7"/>
      <c r="D5052" s="8"/>
      <c r="E5052" s="9"/>
      <c r="F5052" s="9"/>
      <c r="G5052" s="6"/>
      <c r="H5052" s="14"/>
      <c r="I5052" s="9"/>
      <c r="J5052" s="10"/>
    </row>
    <row r="5053">
      <c r="A5053" s="6"/>
      <c r="B5053" s="6"/>
      <c r="C5053" s="7"/>
      <c r="D5053" s="8"/>
      <c r="E5053" s="9"/>
      <c r="F5053" s="9"/>
      <c r="G5053" s="6"/>
      <c r="H5053" s="14"/>
      <c r="I5053" s="9"/>
      <c r="J5053" s="10"/>
    </row>
    <row r="5054">
      <c r="A5054" s="6"/>
      <c r="B5054" s="6"/>
      <c r="C5054" s="7"/>
      <c r="D5054" s="8"/>
      <c r="E5054" s="9"/>
      <c r="F5054" s="9"/>
      <c r="G5054" s="6"/>
      <c r="H5054" s="14"/>
      <c r="I5054" s="9"/>
      <c r="J5054" s="10"/>
    </row>
    <row r="5055">
      <c r="A5055" s="6"/>
      <c r="B5055" s="6"/>
      <c r="C5055" s="7"/>
      <c r="D5055" s="8"/>
      <c r="E5055" s="9"/>
      <c r="F5055" s="9"/>
      <c r="G5055" s="6"/>
      <c r="H5055" s="14"/>
      <c r="I5055" s="9"/>
      <c r="J5055" s="10"/>
    </row>
    <row r="5056">
      <c r="A5056" s="6"/>
      <c r="B5056" s="6"/>
      <c r="C5056" s="7"/>
      <c r="D5056" s="8"/>
      <c r="E5056" s="9"/>
      <c r="F5056" s="9"/>
      <c r="G5056" s="6"/>
      <c r="H5056" s="14"/>
      <c r="I5056" s="9"/>
      <c r="J5056" s="10"/>
    </row>
    <row r="5057">
      <c r="A5057" s="6"/>
      <c r="B5057" s="6"/>
      <c r="C5057" s="7"/>
      <c r="D5057" s="8"/>
      <c r="E5057" s="9"/>
      <c r="F5057" s="9"/>
      <c r="G5057" s="6"/>
      <c r="H5057" s="14"/>
      <c r="I5057" s="9"/>
      <c r="J5057" s="10"/>
    </row>
    <row r="5058">
      <c r="A5058" s="6"/>
      <c r="B5058" s="6"/>
      <c r="C5058" s="7"/>
      <c r="D5058" s="8"/>
      <c r="E5058" s="9"/>
      <c r="F5058" s="9"/>
      <c r="G5058" s="6"/>
      <c r="H5058" s="14"/>
      <c r="I5058" s="9"/>
      <c r="J5058" s="10"/>
    </row>
    <row r="5059">
      <c r="A5059" s="6"/>
      <c r="B5059" s="6"/>
      <c r="C5059" s="7"/>
      <c r="D5059" s="8"/>
      <c r="E5059" s="9"/>
      <c r="F5059" s="9"/>
      <c r="G5059" s="6"/>
      <c r="H5059" s="14"/>
      <c r="I5059" s="9"/>
      <c r="J5059" s="10"/>
    </row>
    <row r="5060">
      <c r="A5060" s="6"/>
      <c r="B5060" s="6"/>
      <c r="C5060" s="7"/>
      <c r="D5060" s="8"/>
      <c r="E5060" s="9"/>
      <c r="F5060" s="9"/>
      <c r="G5060" s="6"/>
      <c r="H5060" s="14"/>
      <c r="I5060" s="9"/>
      <c r="J5060" s="10"/>
    </row>
    <row r="5061">
      <c r="A5061" s="6"/>
      <c r="B5061" s="6"/>
      <c r="C5061" s="7"/>
      <c r="D5061" s="8"/>
      <c r="E5061" s="9"/>
      <c r="F5061" s="9"/>
      <c r="G5061" s="6"/>
      <c r="H5061" s="14"/>
      <c r="I5061" s="9"/>
      <c r="J5061" s="10"/>
    </row>
    <row r="5062">
      <c r="A5062" s="6"/>
      <c r="B5062" s="6"/>
      <c r="C5062" s="7"/>
      <c r="D5062" s="8"/>
      <c r="E5062" s="9"/>
      <c r="F5062" s="9"/>
      <c r="G5062" s="6"/>
      <c r="H5062" s="14"/>
      <c r="I5062" s="9"/>
      <c r="J5062" s="10"/>
    </row>
    <row r="5063">
      <c r="A5063" s="6"/>
      <c r="B5063" s="6"/>
      <c r="C5063" s="7"/>
      <c r="D5063" s="8"/>
      <c r="E5063" s="9"/>
      <c r="F5063" s="9"/>
      <c r="G5063" s="6"/>
      <c r="H5063" s="14"/>
      <c r="I5063" s="9"/>
      <c r="J5063" s="10"/>
    </row>
    <row r="5064">
      <c r="A5064" s="6"/>
      <c r="B5064" s="6"/>
      <c r="C5064" s="7"/>
      <c r="D5064" s="8"/>
      <c r="E5064" s="9"/>
      <c r="F5064" s="9"/>
      <c r="G5064" s="6"/>
      <c r="H5064" s="14"/>
      <c r="I5064" s="9"/>
      <c r="J5064" s="10"/>
    </row>
    <row r="5065">
      <c r="A5065" s="6"/>
      <c r="B5065" s="6"/>
      <c r="C5065" s="7"/>
      <c r="D5065" s="8"/>
      <c r="E5065" s="9"/>
      <c r="F5065" s="9"/>
      <c r="G5065" s="6"/>
      <c r="H5065" s="14"/>
      <c r="I5065" s="9"/>
      <c r="J5065" s="10"/>
    </row>
    <row r="5066">
      <c r="A5066" s="6"/>
      <c r="B5066" s="6"/>
      <c r="C5066" s="7"/>
      <c r="D5066" s="8"/>
      <c r="E5066" s="9"/>
      <c r="F5066" s="9"/>
      <c r="G5066" s="6"/>
      <c r="H5066" s="14"/>
      <c r="I5066" s="9"/>
      <c r="J5066" s="10"/>
    </row>
    <row r="5067">
      <c r="A5067" s="6"/>
      <c r="B5067" s="6"/>
      <c r="C5067" s="7"/>
      <c r="D5067" s="8"/>
      <c r="E5067" s="9"/>
      <c r="F5067" s="9"/>
      <c r="G5067" s="6"/>
      <c r="H5067" s="14"/>
      <c r="I5067" s="9"/>
      <c r="J5067" s="10"/>
    </row>
    <row r="5068">
      <c r="A5068" s="6"/>
      <c r="B5068" s="6"/>
      <c r="C5068" s="7"/>
      <c r="D5068" s="8"/>
      <c r="E5068" s="9"/>
      <c r="F5068" s="9"/>
      <c r="G5068" s="6"/>
      <c r="H5068" s="14"/>
      <c r="I5068" s="9"/>
      <c r="J5068" s="10"/>
    </row>
    <row r="5069">
      <c r="A5069" s="6"/>
      <c r="B5069" s="6"/>
      <c r="C5069" s="7"/>
      <c r="D5069" s="8"/>
      <c r="E5069" s="9"/>
      <c r="F5069" s="9"/>
      <c r="G5069" s="6"/>
      <c r="H5069" s="14"/>
      <c r="I5069" s="9"/>
      <c r="J5069" s="10"/>
    </row>
    <row r="5070">
      <c r="A5070" s="6"/>
      <c r="B5070" s="6"/>
      <c r="C5070" s="7"/>
      <c r="D5070" s="8"/>
      <c r="E5070" s="9"/>
      <c r="F5070" s="9"/>
      <c r="G5070" s="6"/>
      <c r="H5070" s="14"/>
      <c r="I5070" s="9"/>
      <c r="J5070" s="10"/>
    </row>
    <row r="5071">
      <c r="A5071" s="6"/>
      <c r="B5071" s="6"/>
      <c r="C5071" s="7"/>
      <c r="D5071" s="8"/>
      <c r="E5071" s="9"/>
      <c r="F5071" s="9"/>
      <c r="G5071" s="6"/>
      <c r="H5071" s="14"/>
      <c r="I5071" s="9"/>
      <c r="J5071" s="10"/>
    </row>
    <row r="5072">
      <c r="A5072" s="6"/>
      <c r="B5072" s="6"/>
      <c r="C5072" s="7"/>
      <c r="D5072" s="8"/>
      <c r="E5072" s="9"/>
      <c r="F5072" s="9"/>
      <c r="G5072" s="6"/>
      <c r="H5072" s="14"/>
      <c r="I5072" s="9"/>
      <c r="J5072" s="10"/>
    </row>
    <row r="5073">
      <c r="A5073" s="6"/>
      <c r="B5073" s="6"/>
      <c r="C5073" s="7"/>
      <c r="D5073" s="8"/>
      <c r="E5073" s="9"/>
      <c r="F5073" s="9"/>
      <c r="G5073" s="6"/>
      <c r="H5073" s="14"/>
      <c r="I5073" s="9"/>
      <c r="J5073" s="10"/>
    </row>
    <row r="5074">
      <c r="A5074" s="6"/>
      <c r="B5074" s="6"/>
      <c r="C5074" s="7"/>
      <c r="D5074" s="8"/>
      <c r="E5074" s="9"/>
      <c r="F5074" s="9"/>
      <c r="G5074" s="6"/>
      <c r="H5074" s="14"/>
      <c r="I5074" s="9"/>
      <c r="J5074" s="10"/>
    </row>
    <row r="5075">
      <c r="A5075" s="6"/>
      <c r="B5075" s="6"/>
      <c r="C5075" s="7"/>
      <c r="D5075" s="8"/>
      <c r="E5075" s="9"/>
      <c r="F5075" s="9"/>
      <c r="G5075" s="6"/>
      <c r="H5075" s="14"/>
      <c r="I5075" s="9"/>
      <c r="J5075" s="10"/>
    </row>
    <row r="5076">
      <c r="A5076" s="6"/>
      <c r="B5076" s="6"/>
      <c r="C5076" s="7"/>
      <c r="D5076" s="8"/>
      <c r="E5076" s="9"/>
      <c r="F5076" s="9"/>
      <c r="G5076" s="6"/>
      <c r="H5076" s="14"/>
      <c r="I5076" s="9"/>
      <c r="J5076" s="10"/>
    </row>
    <row r="5077">
      <c r="A5077" s="6"/>
      <c r="B5077" s="6"/>
      <c r="C5077" s="7"/>
      <c r="D5077" s="8"/>
      <c r="E5077" s="9"/>
      <c r="F5077" s="9"/>
      <c r="G5077" s="6"/>
      <c r="H5077" s="14"/>
      <c r="I5077" s="9"/>
      <c r="J5077" s="10"/>
    </row>
    <row r="5078">
      <c r="A5078" s="6"/>
      <c r="B5078" s="6"/>
      <c r="C5078" s="7"/>
      <c r="D5078" s="8"/>
      <c r="E5078" s="9"/>
      <c r="F5078" s="9"/>
      <c r="G5078" s="6"/>
      <c r="H5078" s="14"/>
      <c r="I5078" s="9"/>
      <c r="J5078" s="10"/>
    </row>
    <row r="5079">
      <c r="A5079" s="6"/>
      <c r="B5079" s="6"/>
      <c r="C5079" s="7"/>
      <c r="D5079" s="8"/>
      <c r="E5079" s="9"/>
      <c r="F5079" s="9"/>
      <c r="G5079" s="6"/>
      <c r="H5079" s="14"/>
      <c r="I5079" s="9"/>
      <c r="J5079" s="10"/>
    </row>
    <row r="5080">
      <c r="A5080" s="6"/>
      <c r="B5080" s="6"/>
      <c r="C5080" s="7"/>
      <c r="D5080" s="8"/>
      <c r="E5080" s="9"/>
      <c r="F5080" s="9"/>
      <c r="G5080" s="6"/>
      <c r="H5080" s="14"/>
      <c r="I5080" s="9"/>
      <c r="J5080" s="10"/>
    </row>
    <row r="5081">
      <c r="A5081" s="6"/>
      <c r="B5081" s="6"/>
      <c r="C5081" s="7"/>
      <c r="D5081" s="8"/>
      <c r="E5081" s="9"/>
      <c r="F5081" s="9"/>
      <c r="G5081" s="6"/>
      <c r="H5081" s="14"/>
      <c r="I5081" s="9"/>
      <c r="J5081" s="10"/>
    </row>
    <row r="5082">
      <c r="A5082" s="6"/>
      <c r="B5082" s="6"/>
      <c r="C5082" s="7"/>
      <c r="D5082" s="8"/>
      <c r="E5082" s="9"/>
      <c r="F5082" s="9"/>
      <c r="G5082" s="6"/>
      <c r="H5082" s="14"/>
      <c r="I5082" s="9"/>
      <c r="J5082" s="10"/>
    </row>
    <row r="5083">
      <c r="A5083" s="6"/>
      <c r="B5083" s="6"/>
      <c r="C5083" s="7"/>
      <c r="D5083" s="8"/>
      <c r="E5083" s="9"/>
      <c r="F5083" s="9"/>
      <c r="G5083" s="6"/>
      <c r="H5083" s="14"/>
      <c r="I5083" s="9"/>
      <c r="J5083" s="10"/>
    </row>
    <row r="5084">
      <c r="A5084" s="6"/>
      <c r="B5084" s="6"/>
      <c r="C5084" s="7"/>
      <c r="D5084" s="8"/>
      <c r="E5084" s="9"/>
      <c r="F5084" s="9"/>
      <c r="G5084" s="6"/>
      <c r="H5084" s="14"/>
      <c r="I5084" s="9"/>
      <c r="J5084" s="10"/>
    </row>
    <row r="5085">
      <c r="A5085" s="6"/>
      <c r="B5085" s="6"/>
      <c r="C5085" s="7"/>
      <c r="D5085" s="8"/>
      <c r="E5085" s="9"/>
      <c r="F5085" s="9"/>
      <c r="G5085" s="6"/>
      <c r="H5085" s="14"/>
      <c r="I5085" s="9"/>
      <c r="J5085" s="10"/>
    </row>
    <row r="5086">
      <c r="A5086" s="6"/>
      <c r="B5086" s="6"/>
      <c r="C5086" s="7"/>
      <c r="D5086" s="8"/>
      <c r="E5086" s="9"/>
      <c r="F5086" s="9"/>
      <c r="G5086" s="6"/>
      <c r="H5086" s="14"/>
      <c r="I5086" s="9"/>
      <c r="J5086" s="10"/>
    </row>
    <row r="5087">
      <c r="A5087" s="6"/>
      <c r="B5087" s="6"/>
      <c r="C5087" s="7"/>
      <c r="D5087" s="8"/>
      <c r="E5087" s="9"/>
      <c r="F5087" s="9"/>
      <c r="G5087" s="6"/>
      <c r="H5087" s="14"/>
      <c r="I5087" s="9"/>
      <c r="J5087" s="10"/>
    </row>
    <row r="5088">
      <c r="A5088" s="6"/>
      <c r="B5088" s="6"/>
      <c r="C5088" s="7"/>
      <c r="D5088" s="8"/>
      <c r="E5088" s="9"/>
      <c r="F5088" s="9"/>
      <c r="G5088" s="6"/>
      <c r="H5088" s="14"/>
      <c r="I5088" s="9"/>
      <c r="J5088" s="10"/>
    </row>
    <row r="5089">
      <c r="A5089" s="6"/>
      <c r="B5089" s="6"/>
      <c r="C5089" s="7"/>
      <c r="D5089" s="8"/>
      <c r="E5089" s="9"/>
      <c r="F5089" s="9"/>
      <c r="G5089" s="6"/>
      <c r="H5089" s="14"/>
      <c r="I5089" s="9"/>
      <c r="J5089" s="10"/>
    </row>
    <row r="5090">
      <c r="A5090" s="6"/>
      <c r="B5090" s="6"/>
      <c r="C5090" s="7"/>
      <c r="D5090" s="8"/>
      <c r="E5090" s="9"/>
      <c r="F5090" s="9"/>
      <c r="G5090" s="6"/>
      <c r="H5090" s="14"/>
      <c r="I5090" s="9"/>
      <c r="J5090" s="10"/>
    </row>
    <row r="5091">
      <c r="A5091" s="6"/>
      <c r="B5091" s="6"/>
      <c r="C5091" s="7"/>
      <c r="D5091" s="8"/>
      <c r="E5091" s="9"/>
      <c r="F5091" s="9"/>
      <c r="G5091" s="6"/>
      <c r="H5091" s="14"/>
      <c r="I5091" s="9"/>
      <c r="J5091" s="10"/>
    </row>
    <row r="5092">
      <c r="A5092" s="6"/>
      <c r="B5092" s="6"/>
      <c r="C5092" s="7"/>
      <c r="D5092" s="8"/>
      <c r="E5092" s="9"/>
      <c r="F5092" s="9"/>
      <c r="G5092" s="6"/>
      <c r="H5092" s="14"/>
      <c r="I5092" s="9"/>
      <c r="J5092" s="10"/>
    </row>
    <row r="5093">
      <c r="A5093" s="6"/>
      <c r="B5093" s="6"/>
      <c r="C5093" s="7"/>
      <c r="D5093" s="8"/>
      <c r="E5093" s="9"/>
      <c r="F5093" s="9"/>
      <c r="G5093" s="6"/>
      <c r="H5093" s="14"/>
      <c r="I5093" s="9"/>
      <c r="J5093" s="10"/>
    </row>
    <row r="5094">
      <c r="A5094" s="6"/>
      <c r="B5094" s="6"/>
      <c r="C5094" s="7"/>
      <c r="D5094" s="8"/>
      <c r="E5094" s="9"/>
      <c r="F5094" s="9"/>
      <c r="G5094" s="6"/>
      <c r="H5094" s="14"/>
      <c r="I5094" s="9"/>
      <c r="J5094" s="10"/>
    </row>
    <row r="5095">
      <c r="A5095" s="6"/>
      <c r="B5095" s="6"/>
      <c r="C5095" s="7"/>
      <c r="D5095" s="8"/>
      <c r="E5095" s="9"/>
      <c r="F5095" s="9"/>
      <c r="G5095" s="6"/>
      <c r="H5095" s="14"/>
      <c r="I5095" s="9"/>
      <c r="J5095" s="10"/>
    </row>
    <row r="5096">
      <c r="A5096" s="6"/>
      <c r="B5096" s="6"/>
      <c r="C5096" s="7"/>
      <c r="D5096" s="8"/>
      <c r="E5096" s="9"/>
      <c r="F5096" s="9"/>
      <c r="G5096" s="6"/>
      <c r="H5096" s="14"/>
      <c r="I5096" s="9"/>
      <c r="J5096" s="10"/>
    </row>
    <row r="5097">
      <c r="A5097" s="6"/>
      <c r="B5097" s="6"/>
      <c r="C5097" s="7"/>
      <c r="D5097" s="8"/>
      <c r="E5097" s="9"/>
      <c r="F5097" s="9"/>
      <c r="G5097" s="6"/>
      <c r="H5097" s="14"/>
      <c r="I5097" s="9"/>
      <c r="J5097" s="10"/>
    </row>
    <row r="5098">
      <c r="A5098" s="6"/>
      <c r="B5098" s="6"/>
      <c r="C5098" s="7"/>
      <c r="D5098" s="8"/>
      <c r="E5098" s="9"/>
      <c r="F5098" s="9"/>
      <c r="G5098" s="6"/>
      <c r="H5098" s="14"/>
      <c r="I5098" s="9"/>
      <c r="J5098" s="10"/>
    </row>
    <row r="5099">
      <c r="A5099" s="6"/>
      <c r="B5099" s="6"/>
      <c r="C5099" s="7"/>
      <c r="D5099" s="8"/>
      <c r="E5099" s="9"/>
      <c r="F5099" s="9"/>
      <c r="G5099" s="6"/>
      <c r="H5099" s="14"/>
      <c r="I5099" s="9"/>
      <c r="J5099" s="10"/>
    </row>
    <row r="5100">
      <c r="A5100" s="6"/>
      <c r="B5100" s="6"/>
      <c r="C5100" s="7"/>
      <c r="D5100" s="8"/>
      <c r="E5100" s="9"/>
      <c r="F5100" s="9"/>
      <c r="G5100" s="6"/>
      <c r="H5100" s="14"/>
      <c r="I5100" s="9"/>
      <c r="J5100" s="10"/>
    </row>
    <row r="5101">
      <c r="A5101" s="6"/>
      <c r="B5101" s="6"/>
      <c r="C5101" s="7"/>
      <c r="D5101" s="8"/>
      <c r="E5101" s="9"/>
      <c r="F5101" s="9"/>
      <c r="G5101" s="6"/>
      <c r="H5101" s="14"/>
      <c r="I5101" s="9"/>
      <c r="J5101" s="10"/>
    </row>
    <row r="5102">
      <c r="A5102" s="6"/>
      <c r="B5102" s="6"/>
      <c r="C5102" s="7"/>
      <c r="D5102" s="8"/>
      <c r="E5102" s="9"/>
      <c r="F5102" s="9"/>
      <c r="G5102" s="6"/>
      <c r="H5102" s="14"/>
      <c r="I5102" s="9"/>
      <c r="J5102" s="10"/>
    </row>
    <row r="5103">
      <c r="A5103" s="6"/>
      <c r="B5103" s="6"/>
      <c r="C5103" s="7"/>
      <c r="D5103" s="8"/>
      <c r="E5103" s="9"/>
      <c r="F5103" s="9"/>
      <c r="G5103" s="6"/>
      <c r="H5103" s="14"/>
      <c r="I5103" s="9"/>
      <c r="J5103" s="10"/>
    </row>
    <row r="5104">
      <c r="A5104" s="6"/>
      <c r="B5104" s="6"/>
      <c r="C5104" s="7"/>
      <c r="D5104" s="8"/>
      <c r="E5104" s="9"/>
      <c r="F5104" s="9"/>
      <c r="G5104" s="6"/>
      <c r="H5104" s="14"/>
      <c r="I5104" s="9"/>
      <c r="J5104" s="10"/>
    </row>
    <row r="5105">
      <c r="A5105" s="6"/>
      <c r="B5105" s="6"/>
      <c r="C5105" s="7"/>
      <c r="D5105" s="8"/>
      <c r="E5105" s="9"/>
      <c r="F5105" s="9"/>
      <c r="G5105" s="6"/>
      <c r="H5105" s="14"/>
      <c r="I5105" s="9"/>
      <c r="J5105" s="10"/>
    </row>
    <row r="5106">
      <c r="A5106" s="6"/>
      <c r="B5106" s="6"/>
      <c r="C5106" s="7"/>
      <c r="D5106" s="8"/>
      <c r="E5106" s="9"/>
      <c r="F5106" s="9"/>
      <c r="G5106" s="6"/>
      <c r="H5106" s="14"/>
      <c r="I5106" s="9"/>
      <c r="J5106" s="10"/>
    </row>
    <row r="5107">
      <c r="A5107" s="6"/>
      <c r="B5107" s="6"/>
      <c r="C5107" s="7"/>
      <c r="D5107" s="8"/>
      <c r="E5107" s="9"/>
      <c r="F5107" s="9"/>
      <c r="G5107" s="6"/>
      <c r="H5107" s="14"/>
      <c r="I5107" s="9"/>
      <c r="J5107" s="10"/>
    </row>
    <row r="5108">
      <c r="A5108" s="6"/>
      <c r="B5108" s="6"/>
      <c r="C5108" s="7"/>
      <c r="D5108" s="8"/>
      <c r="E5108" s="9"/>
      <c r="F5108" s="9"/>
      <c r="G5108" s="6"/>
      <c r="H5108" s="14"/>
      <c r="I5108" s="9"/>
      <c r="J5108" s="10"/>
    </row>
    <row r="5109">
      <c r="A5109" s="6"/>
      <c r="B5109" s="6"/>
      <c r="C5109" s="7"/>
      <c r="D5109" s="8"/>
      <c r="E5109" s="9"/>
      <c r="F5109" s="9"/>
      <c r="G5109" s="6"/>
      <c r="H5109" s="14"/>
      <c r="I5109" s="9"/>
      <c r="J5109" s="10"/>
    </row>
    <row r="5110">
      <c r="A5110" s="6"/>
      <c r="B5110" s="6"/>
      <c r="C5110" s="7"/>
      <c r="D5110" s="8"/>
      <c r="E5110" s="9"/>
      <c r="F5110" s="9"/>
      <c r="G5110" s="6"/>
      <c r="H5110" s="14"/>
      <c r="I5110" s="9"/>
      <c r="J5110" s="10"/>
    </row>
    <row r="5111">
      <c r="A5111" s="6"/>
      <c r="B5111" s="6"/>
      <c r="C5111" s="7"/>
      <c r="D5111" s="8"/>
      <c r="E5111" s="9"/>
      <c r="F5111" s="9"/>
      <c r="G5111" s="6"/>
      <c r="H5111" s="14"/>
      <c r="I5111" s="9"/>
      <c r="J5111" s="10"/>
    </row>
    <row r="5112">
      <c r="A5112" s="6"/>
      <c r="B5112" s="6"/>
      <c r="C5112" s="7"/>
      <c r="D5112" s="8"/>
      <c r="E5112" s="9"/>
      <c r="F5112" s="9"/>
      <c r="G5112" s="6"/>
      <c r="H5112" s="14"/>
      <c r="I5112" s="9"/>
      <c r="J5112" s="10"/>
    </row>
    <row r="5113">
      <c r="A5113" s="6"/>
      <c r="B5113" s="6"/>
      <c r="C5113" s="7"/>
      <c r="D5113" s="8"/>
      <c r="E5113" s="9"/>
      <c r="F5113" s="9"/>
      <c r="G5113" s="6"/>
      <c r="H5113" s="14"/>
      <c r="I5113" s="9"/>
      <c r="J5113" s="10"/>
    </row>
    <row r="5114">
      <c r="A5114" s="6"/>
      <c r="B5114" s="6"/>
      <c r="C5114" s="7"/>
      <c r="D5114" s="8"/>
      <c r="E5114" s="9"/>
      <c r="F5114" s="9"/>
      <c r="G5114" s="6"/>
      <c r="H5114" s="14"/>
      <c r="I5114" s="9"/>
      <c r="J5114" s="10"/>
    </row>
    <row r="5115">
      <c r="A5115" s="6"/>
      <c r="B5115" s="6"/>
      <c r="C5115" s="7"/>
      <c r="D5115" s="8"/>
      <c r="E5115" s="9"/>
      <c r="F5115" s="9"/>
      <c r="G5115" s="6"/>
      <c r="H5115" s="14"/>
      <c r="I5115" s="9"/>
      <c r="J5115" s="10"/>
    </row>
    <row r="5116">
      <c r="A5116" s="6"/>
      <c r="B5116" s="6"/>
      <c r="C5116" s="7"/>
      <c r="D5116" s="8"/>
      <c r="E5116" s="9"/>
      <c r="F5116" s="9"/>
      <c r="G5116" s="6"/>
      <c r="H5116" s="14"/>
      <c r="I5116" s="9"/>
      <c r="J5116" s="10"/>
    </row>
    <row r="5117">
      <c r="A5117" s="6"/>
      <c r="B5117" s="6"/>
      <c r="C5117" s="7"/>
      <c r="D5117" s="8"/>
      <c r="E5117" s="9"/>
      <c r="F5117" s="9"/>
      <c r="G5117" s="6"/>
      <c r="H5117" s="14"/>
      <c r="I5117" s="9"/>
      <c r="J5117" s="10"/>
    </row>
    <row r="5118">
      <c r="A5118" s="6"/>
      <c r="B5118" s="6"/>
      <c r="C5118" s="7"/>
      <c r="D5118" s="8"/>
      <c r="E5118" s="9"/>
      <c r="F5118" s="9"/>
      <c r="G5118" s="6"/>
      <c r="H5118" s="14"/>
      <c r="I5118" s="9"/>
      <c r="J5118" s="10"/>
    </row>
    <row r="5119">
      <c r="A5119" s="6"/>
      <c r="B5119" s="6"/>
      <c r="C5119" s="7"/>
      <c r="D5119" s="8"/>
      <c r="E5119" s="9"/>
      <c r="F5119" s="9"/>
      <c r="G5119" s="6"/>
      <c r="H5119" s="14"/>
      <c r="I5119" s="9"/>
      <c r="J5119" s="10"/>
    </row>
    <row r="5120">
      <c r="A5120" s="6"/>
      <c r="B5120" s="6"/>
      <c r="C5120" s="7"/>
      <c r="D5120" s="8"/>
      <c r="E5120" s="9"/>
      <c r="F5120" s="9"/>
      <c r="G5120" s="6"/>
      <c r="H5120" s="14"/>
      <c r="I5120" s="9"/>
      <c r="J5120" s="10"/>
    </row>
    <row r="5121">
      <c r="A5121" s="6"/>
      <c r="B5121" s="6"/>
      <c r="C5121" s="7"/>
      <c r="D5121" s="8"/>
      <c r="E5121" s="9"/>
      <c r="F5121" s="9"/>
      <c r="G5121" s="6"/>
      <c r="H5121" s="14"/>
      <c r="I5121" s="9"/>
      <c r="J5121" s="10"/>
    </row>
    <row r="5122">
      <c r="A5122" s="6"/>
      <c r="B5122" s="6"/>
      <c r="C5122" s="7"/>
      <c r="D5122" s="8"/>
      <c r="E5122" s="9"/>
      <c r="F5122" s="9"/>
      <c r="G5122" s="6"/>
      <c r="H5122" s="14"/>
      <c r="I5122" s="9"/>
      <c r="J5122" s="10"/>
    </row>
    <row r="5123">
      <c r="A5123" s="6"/>
      <c r="B5123" s="6"/>
      <c r="C5123" s="7"/>
      <c r="D5123" s="8"/>
      <c r="E5123" s="9"/>
      <c r="F5123" s="9"/>
      <c r="G5123" s="6"/>
      <c r="H5123" s="14"/>
      <c r="I5123" s="9"/>
      <c r="J5123" s="10"/>
    </row>
    <row r="5124">
      <c r="A5124" s="6"/>
      <c r="B5124" s="6"/>
      <c r="C5124" s="7"/>
      <c r="D5124" s="8"/>
      <c r="E5124" s="9"/>
      <c r="F5124" s="9"/>
      <c r="G5124" s="6"/>
      <c r="H5124" s="14"/>
      <c r="I5124" s="9"/>
      <c r="J5124" s="10"/>
    </row>
    <row r="5125">
      <c r="A5125" s="6"/>
      <c r="B5125" s="6"/>
      <c r="C5125" s="7"/>
      <c r="D5125" s="8"/>
      <c r="E5125" s="9"/>
      <c r="F5125" s="9"/>
      <c r="G5125" s="6"/>
      <c r="H5125" s="14"/>
      <c r="I5125" s="9"/>
      <c r="J5125" s="10"/>
    </row>
    <row r="5126">
      <c r="A5126" s="6"/>
      <c r="B5126" s="6"/>
      <c r="C5126" s="7"/>
      <c r="D5126" s="8"/>
      <c r="E5126" s="9"/>
      <c r="F5126" s="9"/>
      <c r="G5126" s="6"/>
      <c r="H5126" s="14"/>
      <c r="I5126" s="9"/>
      <c r="J5126" s="10"/>
    </row>
    <row r="5127">
      <c r="A5127" s="6"/>
      <c r="B5127" s="6"/>
      <c r="C5127" s="7"/>
      <c r="D5127" s="8"/>
      <c r="E5127" s="9"/>
      <c r="F5127" s="9"/>
      <c r="G5127" s="6"/>
      <c r="H5127" s="14"/>
      <c r="I5127" s="9"/>
      <c r="J5127" s="10"/>
    </row>
    <row r="5128">
      <c r="A5128" s="6"/>
      <c r="B5128" s="6"/>
      <c r="C5128" s="7"/>
      <c r="D5128" s="8"/>
      <c r="E5128" s="9"/>
      <c r="F5128" s="9"/>
      <c r="G5128" s="6"/>
      <c r="H5128" s="14"/>
      <c r="I5128" s="9"/>
      <c r="J5128" s="10"/>
    </row>
    <row r="5129">
      <c r="A5129" s="6"/>
      <c r="B5129" s="6"/>
      <c r="C5129" s="7"/>
      <c r="D5129" s="8"/>
      <c r="E5129" s="9"/>
      <c r="F5129" s="9"/>
      <c r="G5129" s="6"/>
      <c r="H5129" s="14"/>
      <c r="I5129" s="9"/>
      <c r="J5129" s="10"/>
    </row>
    <row r="5130">
      <c r="A5130" s="6"/>
      <c r="B5130" s="6"/>
      <c r="C5130" s="7"/>
      <c r="D5130" s="8"/>
      <c r="E5130" s="9"/>
      <c r="F5130" s="9"/>
      <c r="G5130" s="6"/>
      <c r="H5130" s="14"/>
      <c r="I5130" s="9"/>
      <c r="J5130" s="10"/>
    </row>
    <row r="5131">
      <c r="A5131" s="6"/>
      <c r="B5131" s="6"/>
      <c r="C5131" s="7"/>
      <c r="D5131" s="8"/>
      <c r="E5131" s="9"/>
      <c r="F5131" s="9"/>
      <c r="G5131" s="6"/>
      <c r="H5131" s="14"/>
      <c r="I5131" s="9"/>
      <c r="J5131" s="10"/>
    </row>
    <row r="5132">
      <c r="A5132" s="6"/>
      <c r="B5132" s="6"/>
      <c r="C5132" s="7"/>
      <c r="D5132" s="8"/>
      <c r="E5132" s="9"/>
      <c r="F5132" s="9"/>
      <c r="G5132" s="6"/>
      <c r="H5132" s="14"/>
      <c r="I5132" s="9"/>
      <c r="J5132" s="10"/>
    </row>
    <row r="5133">
      <c r="A5133" s="6"/>
      <c r="B5133" s="6"/>
      <c r="C5133" s="7"/>
      <c r="D5133" s="8"/>
      <c r="E5133" s="9"/>
      <c r="F5133" s="9"/>
      <c r="G5133" s="6"/>
      <c r="H5133" s="14"/>
      <c r="I5133" s="9"/>
      <c r="J5133" s="10"/>
    </row>
    <row r="5134">
      <c r="A5134" s="6"/>
      <c r="B5134" s="6"/>
      <c r="C5134" s="7"/>
      <c r="D5134" s="8"/>
      <c r="E5134" s="9"/>
      <c r="F5134" s="9"/>
      <c r="G5134" s="6"/>
      <c r="H5134" s="14"/>
      <c r="I5134" s="9"/>
      <c r="J5134" s="10"/>
    </row>
    <row r="5135">
      <c r="A5135" s="6"/>
      <c r="B5135" s="6"/>
      <c r="C5135" s="7"/>
      <c r="D5135" s="8"/>
      <c r="E5135" s="9"/>
      <c r="F5135" s="9"/>
      <c r="G5135" s="6"/>
      <c r="H5135" s="14"/>
      <c r="I5135" s="9"/>
      <c r="J5135" s="10"/>
    </row>
    <row r="5136">
      <c r="A5136" s="6"/>
      <c r="B5136" s="6"/>
      <c r="C5136" s="7"/>
      <c r="D5136" s="8"/>
      <c r="E5136" s="9"/>
      <c r="F5136" s="9"/>
      <c r="G5136" s="6"/>
      <c r="H5136" s="14"/>
      <c r="I5136" s="9"/>
      <c r="J5136" s="10"/>
    </row>
    <row r="5137">
      <c r="A5137" s="6"/>
      <c r="B5137" s="6"/>
      <c r="C5137" s="7"/>
      <c r="D5137" s="8"/>
      <c r="E5137" s="9"/>
      <c r="F5137" s="9"/>
      <c r="G5137" s="6"/>
      <c r="H5137" s="14"/>
      <c r="I5137" s="9"/>
      <c r="J5137" s="10"/>
    </row>
    <row r="5138">
      <c r="A5138" s="6"/>
      <c r="B5138" s="6"/>
      <c r="C5138" s="7"/>
      <c r="D5138" s="8"/>
      <c r="E5138" s="9"/>
      <c r="F5138" s="9"/>
      <c r="G5138" s="6"/>
      <c r="H5138" s="14"/>
      <c r="I5138" s="9"/>
      <c r="J5138" s="10"/>
    </row>
    <row r="5139">
      <c r="A5139" s="6"/>
      <c r="B5139" s="6"/>
      <c r="C5139" s="7"/>
      <c r="D5139" s="8"/>
      <c r="E5139" s="9"/>
      <c r="F5139" s="9"/>
      <c r="G5139" s="6"/>
      <c r="H5139" s="14"/>
      <c r="I5139" s="9"/>
      <c r="J5139" s="10"/>
    </row>
    <row r="5140">
      <c r="A5140" s="6"/>
      <c r="B5140" s="6"/>
      <c r="C5140" s="7"/>
      <c r="D5140" s="8"/>
      <c r="E5140" s="9"/>
      <c r="F5140" s="9"/>
      <c r="G5140" s="6"/>
      <c r="H5140" s="14"/>
      <c r="I5140" s="9"/>
      <c r="J5140" s="10"/>
    </row>
    <row r="5141">
      <c r="A5141" s="6"/>
      <c r="B5141" s="6"/>
      <c r="C5141" s="7"/>
      <c r="D5141" s="8"/>
      <c r="E5141" s="9"/>
      <c r="F5141" s="9"/>
      <c r="G5141" s="6"/>
      <c r="H5141" s="14"/>
      <c r="I5141" s="9"/>
      <c r="J5141" s="10"/>
    </row>
    <row r="5142">
      <c r="A5142" s="6"/>
      <c r="B5142" s="6"/>
      <c r="C5142" s="7"/>
      <c r="D5142" s="8"/>
      <c r="E5142" s="9"/>
      <c r="F5142" s="9"/>
      <c r="G5142" s="6"/>
      <c r="H5142" s="14"/>
      <c r="I5142" s="9"/>
      <c r="J5142" s="10"/>
    </row>
    <row r="5143">
      <c r="A5143" s="6"/>
      <c r="B5143" s="6"/>
      <c r="C5143" s="7"/>
      <c r="D5143" s="8"/>
      <c r="E5143" s="9"/>
      <c r="F5143" s="9"/>
      <c r="G5143" s="6"/>
      <c r="H5143" s="14"/>
      <c r="I5143" s="9"/>
      <c r="J5143" s="10"/>
    </row>
    <row r="5144">
      <c r="A5144" s="6"/>
      <c r="B5144" s="6"/>
      <c r="C5144" s="7"/>
      <c r="D5144" s="8"/>
      <c r="E5144" s="9"/>
      <c r="F5144" s="9"/>
      <c r="G5144" s="6"/>
      <c r="H5144" s="14"/>
      <c r="I5144" s="9"/>
      <c r="J5144" s="10"/>
    </row>
    <row r="5145">
      <c r="A5145" s="6"/>
      <c r="B5145" s="6"/>
      <c r="C5145" s="7"/>
      <c r="D5145" s="8"/>
      <c r="E5145" s="9"/>
      <c r="F5145" s="9"/>
      <c r="G5145" s="6"/>
      <c r="H5145" s="14"/>
      <c r="I5145" s="9"/>
      <c r="J5145" s="10"/>
    </row>
    <row r="5146">
      <c r="A5146" s="6"/>
      <c r="B5146" s="6"/>
      <c r="C5146" s="7"/>
      <c r="D5146" s="8"/>
      <c r="E5146" s="9"/>
      <c r="F5146" s="9"/>
      <c r="G5146" s="6"/>
      <c r="H5146" s="14"/>
      <c r="I5146" s="9"/>
      <c r="J5146" s="10"/>
    </row>
    <row r="5147">
      <c r="A5147" s="6"/>
      <c r="B5147" s="6"/>
      <c r="C5147" s="7"/>
      <c r="D5147" s="8"/>
      <c r="E5147" s="9"/>
      <c r="F5147" s="9"/>
      <c r="G5147" s="6"/>
      <c r="H5147" s="14"/>
      <c r="I5147" s="9"/>
      <c r="J5147" s="10"/>
    </row>
    <row r="5148">
      <c r="A5148" s="6"/>
      <c r="B5148" s="6"/>
      <c r="C5148" s="7"/>
      <c r="D5148" s="8"/>
      <c r="E5148" s="9"/>
      <c r="F5148" s="9"/>
      <c r="G5148" s="6"/>
      <c r="H5148" s="14"/>
      <c r="I5148" s="9"/>
      <c r="J5148" s="10"/>
    </row>
    <row r="5149">
      <c r="A5149" s="6"/>
      <c r="B5149" s="6"/>
      <c r="C5149" s="7"/>
      <c r="D5149" s="8"/>
      <c r="E5149" s="9"/>
      <c r="F5149" s="9"/>
      <c r="G5149" s="6"/>
      <c r="H5149" s="14"/>
      <c r="I5149" s="9"/>
      <c r="J5149" s="10"/>
    </row>
    <row r="5150">
      <c r="A5150" s="6"/>
      <c r="B5150" s="6"/>
      <c r="C5150" s="7"/>
      <c r="D5150" s="8"/>
      <c r="E5150" s="9"/>
      <c r="F5150" s="9"/>
      <c r="G5150" s="6"/>
      <c r="H5150" s="14"/>
      <c r="I5150" s="9"/>
      <c r="J5150" s="10"/>
    </row>
    <row r="5151">
      <c r="A5151" s="6"/>
      <c r="B5151" s="6"/>
      <c r="C5151" s="7"/>
      <c r="D5151" s="8"/>
      <c r="E5151" s="9"/>
      <c r="F5151" s="9"/>
      <c r="G5151" s="6"/>
      <c r="H5151" s="14"/>
      <c r="I5151" s="9"/>
      <c r="J5151" s="10"/>
    </row>
    <row r="5152">
      <c r="A5152" s="6"/>
      <c r="B5152" s="6"/>
      <c r="C5152" s="7"/>
      <c r="D5152" s="8"/>
      <c r="E5152" s="9"/>
      <c r="F5152" s="9"/>
      <c r="G5152" s="6"/>
      <c r="H5152" s="14"/>
      <c r="I5152" s="9"/>
      <c r="J5152" s="10"/>
    </row>
    <row r="5153">
      <c r="A5153" s="6"/>
      <c r="B5153" s="6"/>
      <c r="C5153" s="7"/>
      <c r="D5153" s="8"/>
      <c r="E5153" s="9"/>
      <c r="F5153" s="9"/>
      <c r="G5153" s="6"/>
      <c r="H5153" s="14"/>
      <c r="I5153" s="9"/>
      <c r="J5153" s="10"/>
    </row>
    <row r="5154">
      <c r="A5154" s="6"/>
      <c r="B5154" s="6"/>
      <c r="C5154" s="7"/>
      <c r="D5154" s="8"/>
      <c r="E5154" s="9"/>
      <c r="F5154" s="9"/>
      <c r="G5154" s="6"/>
      <c r="H5154" s="14"/>
      <c r="I5154" s="9"/>
      <c r="J5154" s="10"/>
    </row>
    <row r="5155">
      <c r="A5155" s="6"/>
      <c r="B5155" s="6"/>
      <c r="C5155" s="7"/>
      <c r="D5155" s="8"/>
      <c r="E5155" s="9"/>
      <c r="F5155" s="9"/>
      <c r="G5155" s="6"/>
      <c r="H5155" s="14"/>
      <c r="I5155" s="9"/>
      <c r="J5155" s="10"/>
    </row>
    <row r="5156">
      <c r="A5156" s="6"/>
      <c r="B5156" s="6"/>
      <c r="C5156" s="7"/>
      <c r="D5156" s="8"/>
      <c r="E5156" s="9"/>
      <c r="F5156" s="9"/>
      <c r="G5156" s="6"/>
      <c r="H5156" s="14"/>
      <c r="I5156" s="9"/>
      <c r="J5156" s="10"/>
    </row>
    <row r="5157">
      <c r="A5157" s="6"/>
      <c r="B5157" s="6"/>
      <c r="C5157" s="7"/>
      <c r="D5157" s="8"/>
      <c r="E5157" s="9"/>
      <c r="F5157" s="9"/>
      <c r="G5157" s="6"/>
      <c r="H5157" s="14"/>
      <c r="I5157" s="9"/>
      <c r="J5157" s="10"/>
    </row>
    <row r="5158">
      <c r="A5158" s="6"/>
      <c r="B5158" s="6"/>
      <c r="C5158" s="7"/>
      <c r="D5158" s="8"/>
      <c r="E5158" s="9"/>
      <c r="F5158" s="9"/>
      <c r="G5158" s="6"/>
      <c r="H5158" s="14"/>
      <c r="I5158" s="9"/>
      <c r="J5158" s="10"/>
    </row>
    <row r="5159">
      <c r="A5159" s="6"/>
      <c r="B5159" s="6"/>
      <c r="C5159" s="7"/>
      <c r="D5159" s="8"/>
      <c r="E5159" s="9"/>
      <c r="F5159" s="9"/>
      <c r="G5159" s="6"/>
      <c r="H5159" s="14"/>
      <c r="I5159" s="9"/>
      <c r="J5159" s="10"/>
    </row>
    <row r="5160">
      <c r="A5160" s="6"/>
      <c r="B5160" s="6"/>
      <c r="C5160" s="7"/>
      <c r="D5160" s="8"/>
      <c r="E5160" s="9"/>
      <c r="F5160" s="9"/>
      <c r="G5160" s="6"/>
      <c r="H5160" s="14"/>
      <c r="I5160" s="9"/>
      <c r="J5160" s="10"/>
    </row>
    <row r="5161">
      <c r="A5161" s="6"/>
      <c r="B5161" s="6"/>
      <c r="C5161" s="7"/>
      <c r="D5161" s="8"/>
      <c r="E5161" s="9"/>
      <c r="F5161" s="9"/>
      <c r="G5161" s="6"/>
      <c r="H5161" s="14"/>
      <c r="I5161" s="9"/>
      <c r="J5161" s="10"/>
    </row>
    <row r="5162">
      <c r="A5162" s="6"/>
      <c r="B5162" s="6"/>
      <c r="C5162" s="7"/>
      <c r="D5162" s="8"/>
      <c r="E5162" s="9"/>
      <c r="F5162" s="9"/>
      <c r="G5162" s="6"/>
      <c r="H5162" s="14"/>
      <c r="I5162" s="9"/>
      <c r="J5162" s="10"/>
    </row>
    <row r="5163">
      <c r="A5163" s="6"/>
      <c r="B5163" s="6"/>
      <c r="C5163" s="7"/>
      <c r="D5163" s="8"/>
      <c r="E5163" s="9"/>
      <c r="F5163" s="9"/>
      <c r="G5163" s="6"/>
      <c r="H5163" s="14"/>
      <c r="I5163" s="9"/>
      <c r="J5163" s="10"/>
    </row>
    <row r="5164">
      <c r="A5164" s="6"/>
      <c r="B5164" s="6"/>
      <c r="C5164" s="7"/>
      <c r="D5164" s="8"/>
      <c r="E5164" s="9"/>
      <c r="F5164" s="9"/>
      <c r="G5164" s="6"/>
      <c r="H5164" s="14"/>
      <c r="I5164" s="9"/>
      <c r="J5164" s="10"/>
    </row>
    <row r="5165">
      <c r="A5165" s="6"/>
      <c r="B5165" s="6"/>
      <c r="C5165" s="7"/>
      <c r="D5165" s="8"/>
      <c r="E5165" s="9"/>
      <c r="F5165" s="9"/>
      <c r="G5165" s="6"/>
      <c r="H5165" s="14"/>
      <c r="I5165" s="9"/>
      <c r="J5165" s="10"/>
    </row>
    <row r="5166">
      <c r="A5166" s="6"/>
      <c r="B5166" s="6"/>
      <c r="C5166" s="7"/>
      <c r="D5166" s="8"/>
      <c r="E5166" s="9"/>
      <c r="F5166" s="9"/>
      <c r="G5166" s="6"/>
      <c r="H5166" s="14"/>
      <c r="I5166" s="9"/>
      <c r="J5166" s="10"/>
    </row>
    <row r="5167">
      <c r="A5167" s="6"/>
      <c r="B5167" s="6"/>
      <c r="C5167" s="7"/>
      <c r="D5167" s="8"/>
      <c r="E5167" s="9"/>
      <c r="F5167" s="9"/>
      <c r="G5167" s="6"/>
      <c r="H5167" s="14"/>
      <c r="I5167" s="9"/>
      <c r="J5167" s="10"/>
    </row>
    <row r="5168">
      <c r="A5168" s="6"/>
      <c r="B5168" s="6"/>
      <c r="C5168" s="7"/>
      <c r="D5168" s="8"/>
      <c r="E5168" s="9"/>
      <c r="F5168" s="9"/>
      <c r="G5168" s="6"/>
      <c r="H5168" s="14"/>
      <c r="I5168" s="9"/>
      <c r="J5168" s="10"/>
    </row>
    <row r="5169">
      <c r="A5169" s="6"/>
      <c r="B5169" s="6"/>
      <c r="C5169" s="7"/>
      <c r="D5169" s="8"/>
      <c r="E5169" s="9"/>
      <c r="F5169" s="9"/>
      <c r="G5169" s="6"/>
      <c r="H5169" s="14"/>
      <c r="I5169" s="9"/>
      <c r="J5169" s="10"/>
    </row>
    <row r="5170">
      <c r="A5170" s="6"/>
      <c r="B5170" s="6"/>
      <c r="C5170" s="7"/>
      <c r="D5170" s="8"/>
      <c r="E5170" s="9"/>
      <c r="F5170" s="9"/>
      <c r="G5170" s="6"/>
      <c r="H5170" s="14"/>
      <c r="I5170" s="9"/>
      <c r="J5170" s="10"/>
    </row>
    <row r="5171">
      <c r="A5171" s="6"/>
      <c r="B5171" s="6"/>
      <c r="C5171" s="7"/>
      <c r="D5171" s="8"/>
      <c r="E5171" s="9"/>
      <c r="F5171" s="9"/>
      <c r="G5171" s="6"/>
      <c r="H5171" s="14"/>
      <c r="I5171" s="9"/>
      <c r="J5171" s="10"/>
    </row>
    <row r="5172">
      <c r="A5172" s="6"/>
      <c r="B5172" s="6"/>
      <c r="C5172" s="7"/>
      <c r="D5172" s="8"/>
      <c r="E5172" s="9"/>
      <c r="F5172" s="9"/>
      <c r="G5172" s="6"/>
      <c r="H5172" s="14"/>
      <c r="I5172" s="9"/>
      <c r="J5172" s="10"/>
    </row>
    <row r="5173">
      <c r="A5173" s="6"/>
      <c r="B5173" s="6"/>
      <c r="C5173" s="7"/>
      <c r="D5173" s="8"/>
      <c r="E5173" s="9"/>
      <c r="F5173" s="9"/>
      <c r="G5173" s="6"/>
      <c r="H5173" s="14"/>
      <c r="I5173" s="9"/>
      <c r="J5173" s="10"/>
    </row>
    <row r="5174">
      <c r="A5174" s="6"/>
      <c r="B5174" s="6"/>
      <c r="C5174" s="7"/>
      <c r="D5174" s="8"/>
      <c r="E5174" s="9"/>
      <c r="F5174" s="9"/>
      <c r="G5174" s="6"/>
      <c r="H5174" s="14"/>
      <c r="I5174" s="9"/>
      <c r="J5174" s="10"/>
    </row>
    <row r="5175">
      <c r="A5175" s="6"/>
      <c r="B5175" s="6"/>
      <c r="C5175" s="7"/>
      <c r="D5175" s="8"/>
      <c r="E5175" s="9"/>
      <c r="F5175" s="9"/>
      <c r="G5175" s="6"/>
      <c r="H5175" s="14"/>
      <c r="I5175" s="9"/>
      <c r="J5175" s="10"/>
    </row>
    <row r="5176">
      <c r="A5176" s="6"/>
      <c r="B5176" s="6"/>
      <c r="C5176" s="7"/>
      <c r="D5176" s="8"/>
      <c r="E5176" s="9"/>
      <c r="F5176" s="9"/>
      <c r="G5176" s="6"/>
      <c r="H5176" s="14"/>
      <c r="I5176" s="9"/>
      <c r="J5176" s="10"/>
    </row>
    <row r="5177">
      <c r="A5177" s="6"/>
      <c r="B5177" s="6"/>
      <c r="C5177" s="7"/>
      <c r="D5177" s="8"/>
      <c r="E5177" s="9"/>
      <c r="F5177" s="9"/>
      <c r="G5177" s="6"/>
      <c r="H5177" s="14"/>
      <c r="I5177" s="9"/>
      <c r="J5177" s="10"/>
    </row>
    <row r="5178">
      <c r="A5178" s="6"/>
      <c r="B5178" s="6"/>
      <c r="C5178" s="7"/>
      <c r="D5178" s="8"/>
      <c r="E5178" s="9"/>
      <c r="F5178" s="9"/>
      <c r="G5178" s="6"/>
      <c r="H5178" s="14"/>
      <c r="I5178" s="9"/>
      <c r="J5178" s="10"/>
    </row>
    <row r="5179">
      <c r="A5179" s="6"/>
      <c r="B5179" s="6"/>
      <c r="C5179" s="7"/>
      <c r="D5179" s="8"/>
      <c r="E5179" s="9"/>
      <c r="F5179" s="9"/>
      <c r="G5179" s="6"/>
      <c r="H5179" s="14"/>
      <c r="I5179" s="9"/>
      <c r="J5179" s="10"/>
    </row>
    <row r="5180">
      <c r="A5180" s="6"/>
      <c r="B5180" s="6"/>
      <c r="C5180" s="7"/>
      <c r="D5180" s="8"/>
      <c r="E5180" s="9"/>
      <c r="F5180" s="9"/>
      <c r="G5180" s="6"/>
      <c r="H5180" s="14"/>
      <c r="I5180" s="9"/>
      <c r="J5180" s="10"/>
    </row>
    <row r="5181">
      <c r="A5181" s="6"/>
      <c r="B5181" s="6"/>
      <c r="C5181" s="7"/>
      <c r="D5181" s="8"/>
      <c r="E5181" s="9"/>
      <c r="F5181" s="9"/>
      <c r="G5181" s="6"/>
      <c r="H5181" s="14"/>
      <c r="I5181" s="9"/>
      <c r="J5181" s="10"/>
    </row>
    <row r="5182">
      <c r="A5182" s="6"/>
      <c r="B5182" s="6"/>
      <c r="C5182" s="7"/>
      <c r="D5182" s="8"/>
      <c r="E5182" s="9"/>
      <c r="F5182" s="9"/>
      <c r="G5182" s="6"/>
      <c r="H5182" s="14"/>
      <c r="I5182" s="9"/>
      <c r="J5182" s="10"/>
    </row>
    <row r="5183">
      <c r="A5183" s="6"/>
      <c r="B5183" s="6"/>
      <c r="C5183" s="7"/>
      <c r="D5183" s="8"/>
      <c r="E5183" s="9"/>
      <c r="F5183" s="9"/>
      <c r="G5183" s="6"/>
      <c r="H5183" s="14"/>
      <c r="I5183" s="9"/>
      <c r="J5183" s="10"/>
    </row>
    <row r="5184">
      <c r="A5184" s="6"/>
      <c r="B5184" s="6"/>
      <c r="C5184" s="7"/>
      <c r="D5184" s="8"/>
      <c r="E5184" s="9"/>
      <c r="F5184" s="9"/>
      <c r="G5184" s="6"/>
      <c r="H5184" s="14"/>
      <c r="I5184" s="9"/>
      <c r="J5184" s="10"/>
    </row>
    <row r="5185">
      <c r="A5185" s="6"/>
      <c r="B5185" s="6"/>
      <c r="C5185" s="7"/>
      <c r="D5185" s="8"/>
      <c r="E5185" s="9"/>
      <c r="F5185" s="9"/>
      <c r="G5185" s="6"/>
      <c r="H5185" s="14"/>
      <c r="I5185" s="9"/>
      <c r="J5185" s="10"/>
    </row>
    <row r="5186">
      <c r="A5186" s="6"/>
      <c r="B5186" s="6"/>
      <c r="C5186" s="7"/>
      <c r="D5186" s="8"/>
      <c r="E5186" s="9"/>
      <c r="F5186" s="9"/>
      <c r="G5186" s="6"/>
      <c r="H5186" s="14"/>
      <c r="I5186" s="9"/>
      <c r="J5186" s="10"/>
    </row>
    <row r="5187">
      <c r="A5187" s="6"/>
      <c r="B5187" s="6"/>
      <c r="C5187" s="7"/>
      <c r="D5187" s="8"/>
      <c r="E5187" s="9"/>
      <c r="F5187" s="9"/>
      <c r="G5187" s="6"/>
      <c r="H5187" s="14"/>
      <c r="I5187" s="9"/>
      <c r="J5187" s="10"/>
    </row>
    <row r="5188">
      <c r="A5188" s="6"/>
      <c r="B5188" s="6"/>
      <c r="C5188" s="7"/>
      <c r="D5188" s="8"/>
      <c r="E5188" s="9"/>
      <c r="F5188" s="9"/>
      <c r="G5188" s="6"/>
      <c r="H5188" s="14"/>
      <c r="I5188" s="9"/>
      <c r="J5188" s="10"/>
    </row>
    <row r="5189">
      <c r="A5189" s="6"/>
      <c r="B5189" s="6"/>
      <c r="C5189" s="7"/>
      <c r="D5189" s="8"/>
      <c r="E5189" s="9"/>
      <c r="F5189" s="9"/>
      <c r="G5189" s="6"/>
      <c r="H5189" s="14"/>
      <c r="I5189" s="9"/>
      <c r="J5189" s="10"/>
    </row>
    <row r="5190">
      <c r="A5190" s="6"/>
      <c r="B5190" s="6"/>
      <c r="C5190" s="7"/>
      <c r="D5190" s="8"/>
      <c r="E5190" s="9"/>
      <c r="F5190" s="9"/>
      <c r="G5190" s="6"/>
      <c r="H5190" s="14"/>
      <c r="I5190" s="9"/>
      <c r="J5190" s="10"/>
    </row>
    <row r="5191">
      <c r="A5191" s="6"/>
      <c r="B5191" s="6"/>
      <c r="C5191" s="7"/>
      <c r="D5191" s="8"/>
      <c r="E5191" s="9"/>
      <c r="F5191" s="9"/>
      <c r="G5191" s="6"/>
      <c r="H5191" s="14"/>
      <c r="I5191" s="9"/>
      <c r="J5191" s="10"/>
    </row>
    <row r="5192">
      <c r="A5192" s="6"/>
      <c r="B5192" s="6"/>
      <c r="C5192" s="7"/>
      <c r="D5192" s="8"/>
      <c r="E5192" s="9"/>
      <c r="F5192" s="9"/>
      <c r="G5192" s="6"/>
      <c r="H5192" s="14"/>
      <c r="I5192" s="9"/>
      <c r="J5192" s="10"/>
    </row>
    <row r="5193">
      <c r="A5193" s="6"/>
      <c r="B5193" s="6"/>
      <c r="C5193" s="7"/>
      <c r="D5193" s="8"/>
      <c r="E5193" s="9"/>
      <c r="F5193" s="9"/>
      <c r="G5193" s="6"/>
      <c r="H5193" s="14"/>
      <c r="I5193" s="9"/>
      <c r="J5193" s="10"/>
    </row>
    <row r="5194">
      <c r="A5194" s="6"/>
      <c r="B5194" s="6"/>
      <c r="C5194" s="7"/>
      <c r="D5194" s="8"/>
      <c r="E5194" s="9"/>
      <c r="F5194" s="9"/>
      <c r="G5194" s="6"/>
      <c r="H5194" s="14"/>
      <c r="I5194" s="9"/>
      <c r="J5194" s="10"/>
    </row>
    <row r="5195">
      <c r="A5195" s="6"/>
      <c r="B5195" s="6"/>
      <c r="C5195" s="7"/>
      <c r="D5195" s="8"/>
      <c r="E5195" s="9"/>
      <c r="F5195" s="9"/>
      <c r="G5195" s="6"/>
      <c r="H5195" s="14"/>
      <c r="I5195" s="9"/>
      <c r="J5195" s="10"/>
    </row>
    <row r="5196">
      <c r="A5196" s="6"/>
      <c r="B5196" s="6"/>
      <c r="C5196" s="7"/>
      <c r="D5196" s="8"/>
      <c r="E5196" s="9"/>
      <c r="F5196" s="9"/>
      <c r="G5196" s="6"/>
      <c r="H5196" s="14"/>
      <c r="I5196" s="9"/>
      <c r="J5196" s="10"/>
    </row>
    <row r="5197">
      <c r="A5197" s="6"/>
      <c r="B5197" s="6"/>
      <c r="C5197" s="7"/>
      <c r="D5197" s="8"/>
      <c r="E5197" s="9"/>
      <c r="F5197" s="9"/>
      <c r="G5197" s="6"/>
      <c r="H5197" s="14"/>
      <c r="I5197" s="9"/>
      <c r="J5197" s="10"/>
    </row>
    <row r="5198">
      <c r="A5198" s="6"/>
      <c r="B5198" s="6"/>
      <c r="C5198" s="7"/>
      <c r="D5198" s="8"/>
      <c r="E5198" s="9"/>
      <c r="F5198" s="9"/>
      <c r="G5198" s="6"/>
      <c r="H5198" s="14"/>
      <c r="I5198" s="9"/>
      <c r="J5198" s="10"/>
    </row>
    <row r="5199">
      <c r="A5199" s="6"/>
      <c r="B5199" s="6"/>
      <c r="C5199" s="7"/>
      <c r="D5199" s="8"/>
      <c r="E5199" s="9"/>
      <c r="F5199" s="9"/>
      <c r="G5199" s="6"/>
      <c r="H5199" s="14"/>
      <c r="I5199" s="9"/>
      <c r="J5199" s="10"/>
    </row>
    <row r="5200">
      <c r="A5200" s="6"/>
      <c r="B5200" s="6"/>
      <c r="C5200" s="7"/>
      <c r="D5200" s="8"/>
      <c r="E5200" s="9"/>
      <c r="F5200" s="9"/>
      <c r="G5200" s="6"/>
      <c r="H5200" s="14"/>
      <c r="I5200" s="9"/>
      <c r="J5200" s="10"/>
    </row>
    <row r="5201">
      <c r="A5201" s="6"/>
      <c r="B5201" s="6"/>
      <c r="C5201" s="7"/>
      <c r="D5201" s="8"/>
      <c r="E5201" s="9"/>
      <c r="F5201" s="9"/>
      <c r="G5201" s="6"/>
      <c r="H5201" s="14"/>
      <c r="I5201" s="9"/>
      <c r="J5201" s="10"/>
    </row>
    <row r="5202">
      <c r="A5202" s="6"/>
      <c r="B5202" s="6"/>
      <c r="C5202" s="7"/>
      <c r="D5202" s="8"/>
      <c r="E5202" s="9"/>
      <c r="F5202" s="9"/>
      <c r="G5202" s="6"/>
      <c r="H5202" s="14"/>
      <c r="I5202" s="9"/>
      <c r="J5202" s="10"/>
    </row>
    <row r="5203">
      <c r="A5203" s="6"/>
      <c r="B5203" s="6"/>
      <c r="C5203" s="7"/>
      <c r="D5203" s="8"/>
      <c r="E5203" s="9"/>
      <c r="F5203" s="9"/>
      <c r="G5203" s="6"/>
      <c r="H5203" s="14"/>
      <c r="I5203" s="9"/>
      <c r="J5203" s="10"/>
    </row>
    <row r="5204">
      <c r="A5204" s="6"/>
      <c r="B5204" s="6"/>
      <c r="C5204" s="7"/>
      <c r="D5204" s="8"/>
      <c r="E5204" s="9"/>
      <c r="F5204" s="9"/>
      <c r="G5204" s="6"/>
      <c r="H5204" s="14"/>
      <c r="I5204" s="9"/>
      <c r="J5204" s="10"/>
    </row>
    <row r="5205">
      <c r="A5205" s="6"/>
      <c r="B5205" s="6"/>
      <c r="C5205" s="7"/>
      <c r="D5205" s="8"/>
      <c r="E5205" s="9"/>
      <c r="F5205" s="9"/>
      <c r="G5205" s="6"/>
      <c r="H5205" s="14"/>
      <c r="I5205" s="9"/>
      <c r="J5205" s="10"/>
    </row>
    <row r="5206">
      <c r="A5206" s="6"/>
      <c r="B5206" s="6"/>
      <c r="C5206" s="7"/>
      <c r="D5206" s="8"/>
      <c r="E5206" s="9"/>
      <c r="F5206" s="9"/>
      <c r="G5206" s="6"/>
      <c r="H5206" s="14"/>
      <c r="I5206" s="9"/>
      <c r="J5206" s="10"/>
    </row>
    <row r="5207">
      <c r="A5207" s="6"/>
      <c r="B5207" s="6"/>
      <c r="C5207" s="7"/>
      <c r="D5207" s="8"/>
      <c r="E5207" s="9"/>
      <c r="F5207" s="9"/>
      <c r="G5207" s="6"/>
      <c r="H5207" s="14"/>
      <c r="I5207" s="9"/>
      <c r="J5207" s="10"/>
    </row>
    <row r="5208">
      <c r="A5208" s="6"/>
      <c r="B5208" s="6"/>
      <c r="C5208" s="7"/>
      <c r="D5208" s="8"/>
      <c r="E5208" s="9"/>
      <c r="F5208" s="9"/>
      <c r="G5208" s="6"/>
      <c r="H5208" s="14"/>
      <c r="I5208" s="9"/>
      <c r="J5208" s="10"/>
    </row>
    <row r="5209">
      <c r="A5209" s="6"/>
      <c r="B5209" s="6"/>
      <c r="C5209" s="7"/>
      <c r="D5209" s="8"/>
      <c r="E5209" s="9"/>
      <c r="F5209" s="9"/>
      <c r="G5209" s="6"/>
      <c r="H5209" s="14"/>
      <c r="I5209" s="9"/>
      <c r="J5209" s="10"/>
    </row>
    <row r="5210">
      <c r="A5210" s="6"/>
      <c r="B5210" s="6"/>
      <c r="C5210" s="7"/>
      <c r="D5210" s="8"/>
      <c r="E5210" s="9"/>
      <c r="F5210" s="9"/>
      <c r="G5210" s="6"/>
      <c r="H5210" s="14"/>
      <c r="I5210" s="9"/>
      <c r="J5210" s="10"/>
    </row>
    <row r="5211">
      <c r="A5211" s="6"/>
      <c r="B5211" s="6"/>
      <c r="C5211" s="7"/>
      <c r="D5211" s="8"/>
      <c r="E5211" s="9"/>
      <c r="F5211" s="9"/>
      <c r="G5211" s="6"/>
      <c r="H5211" s="14"/>
      <c r="I5211" s="9"/>
      <c r="J5211" s="10"/>
    </row>
    <row r="5212">
      <c r="A5212" s="6"/>
      <c r="B5212" s="6"/>
      <c r="C5212" s="7"/>
      <c r="D5212" s="8"/>
      <c r="E5212" s="9"/>
      <c r="F5212" s="9"/>
      <c r="G5212" s="6"/>
      <c r="H5212" s="14"/>
      <c r="I5212" s="9"/>
      <c r="J5212" s="10"/>
    </row>
    <row r="5213">
      <c r="A5213" s="6"/>
      <c r="B5213" s="6"/>
      <c r="C5213" s="7"/>
      <c r="D5213" s="8"/>
      <c r="E5213" s="9"/>
      <c r="F5213" s="9"/>
      <c r="G5213" s="6"/>
      <c r="H5213" s="14"/>
      <c r="I5213" s="9"/>
      <c r="J5213" s="10"/>
    </row>
    <row r="5214">
      <c r="A5214" s="6"/>
      <c r="B5214" s="6"/>
      <c r="C5214" s="7"/>
      <c r="D5214" s="8"/>
      <c r="E5214" s="9"/>
      <c r="F5214" s="9"/>
      <c r="G5214" s="6"/>
      <c r="H5214" s="14"/>
      <c r="I5214" s="9"/>
      <c r="J5214" s="10"/>
    </row>
    <row r="5215">
      <c r="A5215" s="6"/>
      <c r="B5215" s="6"/>
      <c r="C5215" s="7"/>
      <c r="D5215" s="8"/>
      <c r="E5215" s="9"/>
      <c r="F5215" s="9"/>
      <c r="G5215" s="6"/>
      <c r="H5215" s="14"/>
      <c r="I5215" s="9"/>
      <c r="J5215" s="10"/>
    </row>
    <row r="5216">
      <c r="A5216" s="6"/>
      <c r="B5216" s="6"/>
      <c r="C5216" s="7"/>
      <c r="D5216" s="8"/>
      <c r="E5216" s="9"/>
      <c r="F5216" s="9"/>
      <c r="G5216" s="6"/>
      <c r="H5216" s="14"/>
      <c r="I5216" s="9"/>
      <c r="J5216" s="10"/>
    </row>
    <row r="5217">
      <c r="A5217" s="6"/>
      <c r="B5217" s="6"/>
      <c r="C5217" s="7"/>
      <c r="D5217" s="8"/>
      <c r="E5217" s="9"/>
      <c r="F5217" s="9"/>
      <c r="G5217" s="6"/>
      <c r="H5217" s="14"/>
      <c r="I5217" s="9"/>
      <c r="J5217" s="10"/>
    </row>
    <row r="5218">
      <c r="A5218" s="6"/>
      <c r="B5218" s="6"/>
      <c r="C5218" s="7"/>
      <c r="D5218" s="8"/>
      <c r="E5218" s="9"/>
      <c r="F5218" s="9"/>
      <c r="G5218" s="6"/>
      <c r="H5218" s="14"/>
      <c r="I5218" s="9"/>
      <c r="J5218" s="10"/>
    </row>
    <row r="5219">
      <c r="A5219" s="6"/>
      <c r="B5219" s="6"/>
      <c r="C5219" s="7"/>
      <c r="D5219" s="8"/>
      <c r="E5219" s="9"/>
      <c r="F5219" s="9"/>
      <c r="G5219" s="6"/>
      <c r="H5219" s="14"/>
      <c r="I5219" s="9"/>
      <c r="J5219" s="10"/>
    </row>
    <row r="5220">
      <c r="A5220" s="6"/>
      <c r="B5220" s="6"/>
      <c r="C5220" s="7"/>
      <c r="D5220" s="8"/>
      <c r="E5220" s="9"/>
      <c r="F5220" s="9"/>
      <c r="G5220" s="6"/>
      <c r="H5220" s="14"/>
      <c r="I5220" s="9"/>
      <c r="J5220" s="10"/>
    </row>
    <row r="5221">
      <c r="A5221" s="6"/>
      <c r="B5221" s="6"/>
      <c r="C5221" s="7"/>
      <c r="D5221" s="8"/>
      <c r="E5221" s="9"/>
      <c r="F5221" s="9"/>
      <c r="G5221" s="6"/>
      <c r="H5221" s="14"/>
      <c r="I5221" s="9"/>
      <c r="J5221" s="10"/>
    </row>
    <row r="5222">
      <c r="A5222" s="6"/>
      <c r="B5222" s="6"/>
      <c r="C5222" s="7"/>
      <c r="D5222" s="8"/>
      <c r="E5222" s="9"/>
      <c r="F5222" s="9"/>
      <c r="G5222" s="6"/>
      <c r="H5222" s="14"/>
      <c r="I5222" s="9"/>
      <c r="J5222" s="10"/>
    </row>
    <row r="5223">
      <c r="A5223" s="6"/>
      <c r="B5223" s="6"/>
      <c r="C5223" s="7"/>
      <c r="D5223" s="8"/>
      <c r="E5223" s="9"/>
      <c r="F5223" s="9"/>
      <c r="G5223" s="6"/>
      <c r="H5223" s="14"/>
      <c r="I5223" s="9"/>
      <c r="J5223" s="10"/>
    </row>
    <row r="5224">
      <c r="A5224" s="6"/>
      <c r="B5224" s="6"/>
      <c r="C5224" s="7"/>
      <c r="D5224" s="8"/>
      <c r="E5224" s="9"/>
      <c r="F5224" s="9"/>
      <c r="G5224" s="6"/>
      <c r="H5224" s="14"/>
      <c r="I5224" s="9"/>
      <c r="J5224" s="10"/>
    </row>
    <row r="5225">
      <c r="A5225" s="6"/>
      <c r="B5225" s="6"/>
      <c r="C5225" s="7"/>
      <c r="D5225" s="8"/>
      <c r="E5225" s="9"/>
      <c r="F5225" s="9"/>
      <c r="G5225" s="6"/>
      <c r="H5225" s="14"/>
      <c r="I5225" s="9"/>
      <c r="J5225" s="10"/>
    </row>
    <row r="5226">
      <c r="A5226" s="6"/>
      <c r="B5226" s="6"/>
      <c r="C5226" s="7"/>
      <c r="D5226" s="8"/>
      <c r="E5226" s="9"/>
      <c r="F5226" s="9"/>
      <c r="G5226" s="6"/>
      <c r="H5226" s="14"/>
      <c r="I5226" s="9"/>
      <c r="J5226" s="10"/>
    </row>
    <row r="5227">
      <c r="A5227" s="6"/>
      <c r="B5227" s="6"/>
      <c r="C5227" s="7"/>
      <c r="D5227" s="8"/>
      <c r="E5227" s="9"/>
      <c r="F5227" s="9"/>
      <c r="G5227" s="6"/>
      <c r="H5227" s="14"/>
      <c r="I5227" s="9"/>
      <c r="J5227" s="10"/>
    </row>
    <row r="5228">
      <c r="A5228" s="6"/>
      <c r="B5228" s="6"/>
      <c r="C5228" s="7"/>
      <c r="D5228" s="8"/>
      <c r="E5228" s="9"/>
      <c r="F5228" s="9"/>
      <c r="G5228" s="6"/>
      <c r="H5228" s="14"/>
      <c r="I5228" s="9"/>
      <c r="J5228" s="10"/>
    </row>
    <row r="5229">
      <c r="A5229" s="6"/>
      <c r="B5229" s="6"/>
      <c r="C5229" s="7"/>
      <c r="D5229" s="8"/>
      <c r="E5229" s="9"/>
      <c r="F5229" s="9"/>
      <c r="G5229" s="6"/>
      <c r="H5229" s="14"/>
      <c r="I5229" s="9"/>
      <c r="J5229" s="10"/>
    </row>
    <row r="5230">
      <c r="A5230" s="6"/>
      <c r="B5230" s="6"/>
      <c r="C5230" s="7"/>
      <c r="D5230" s="8"/>
      <c r="E5230" s="9"/>
      <c r="F5230" s="9"/>
      <c r="G5230" s="6"/>
      <c r="H5230" s="14"/>
      <c r="I5230" s="9"/>
      <c r="J5230" s="10"/>
    </row>
    <row r="5231">
      <c r="A5231" s="6"/>
      <c r="B5231" s="6"/>
      <c r="C5231" s="7"/>
      <c r="D5231" s="8"/>
      <c r="E5231" s="9"/>
      <c r="F5231" s="9"/>
      <c r="G5231" s="6"/>
      <c r="H5231" s="14"/>
      <c r="I5231" s="9"/>
      <c r="J5231" s="10"/>
    </row>
    <row r="5232">
      <c r="A5232" s="6"/>
      <c r="B5232" s="6"/>
      <c r="C5232" s="7"/>
      <c r="D5232" s="8"/>
      <c r="E5232" s="9"/>
      <c r="F5232" s="9"/>
      <c r="G5232" s="6"/>
      <c r="H5232" s="14"/>
      <c r="I5232" s="9"/>
      <c r="J5232" s="10"/>
    </row>
    <row r="5233">
      <c r="A5233" s="6"/>
      <c r="B5233" s="6"/>
      <c r="C5233" s="7"/>
      <c r="D5233" s="8"/>
      <c r="E5233" s="9"/>
      <c r="F5233" s="9"/>
      <c r="G5233" s="6"/>
      <c r="H5233" s="14"/>
      <c r="I5233" s="9"/>
      <c r="J5233" s="10"/>
    </row>
    <row r="5234">
      <c r="A5234" s="6"/>
      <c r="B5234" s="6"/>
      <c r="C5234" s="7"/>
      <c r="D5234" s="8"/>
      <c r="E5234" s="9"/>
      <c r="F5234" s="9"/>
      <c r="G5234" s="6"/>
      <c r="H5234" s="14"/>
      <c r="I5234" s="9"/>
      <c r="J5234" s="10"/>
    </row>
    <row r="5235">
      <c r="A5235" s="6"/>
      <c r="B5235" s="6"/>
      <c r="C5235" s="7"/>
      <c r="D5235" s="8"/>
      <c r="E5235" s="9"/>
      <c r="F5235" s="9"/>
      <c r="G5235" s="6"/>
      <c r="H5235" s="14"/>
      <c r="I5235" s="9"/>
      <c r="J5235" s="10"/>
    </row>
    <row r="5236">
      <c r="A5236" s="6"/>
      <c r="B5236" s="6"/>
      <c r="C5236" s="7"/>
      <c r="D5236" s="8"/>
      <c r="E5236" s="9"/>
      <c r="F5236" s="9"/>
      <c r="G5236" s="6"/>
      <c r="H5236" s="14"/>
      <c r="I5236" s="9"/>
      <c r="J5236" s="10"/>
    </row>
    <row r="5237">
      <c r="A5237" s="6"/>
      <c r="B5237" s="6"/>
      <c r="C5237" s="7"/>
      <c r="D5237" s="8"/>
      <c r="E5237" s="9"/>
      <c r="F5237" s="9"/>
      <c r="G5237" s="6"/>
      <c r="H5237" s="14"/>
      <c r="I5237" s="9"/>
      <c r="J5237" s="10"/>
    </row>
    <row r="5238">
      <c r="A5238" s="6"/>
      <c r="B5238" s="6"/>
      <c r="C5238" s="7"/>
      <c r="D5238" s="8"/>
      <c r="E5238" s="9"/>
      <c r="F5238" s="9"/>
      <c r="G5238" s="6"/>
      <c r="H5238" s="14"/>
      <c r="I5238" s="9"/>
      <c r="J5238" s="10"/>
    </row>
    <row r="5239">
      <c r="A5239" s="6"/>
      <c r="B5239" s="6"/>
      <c r="C5239" s="7"/>
      <c r="D5239" s="8"/>
      <c r="E5239" s="9"/>
      <c r="F5239" s="9"/>
      <c r="G5239" s="6"/>
      <c r="H5239" s="14"/>
      <c r="I5239" s="9"/>
      <c r="J5239" s="10"/>
    </row>
    <row r="5240">
      <c r="A5240" s="6"/>
      <c r="B5240" s="6"/>
      <c r="C5240" s="7"/>
      <c r="D5240" s="8"/>
      <c r="E5240" s="9"/>
      <c r="F5240" s="9"/>
      <c r="G5240" s="6"/>
      <c r="H5240" s="14"/>
      <c r="I5240" s="9"/>
      <c r="J5240" s="10"/>
    </row>
    <row r="5241">
      <c r="A5241" s="6"/>
      <c r="B5241" s="6"/>
      <c r="C5241" s="7"/>
      <c r="D5241" s="8"/>
      <c r="E5241" s="9"/>
      <c r="F5241" s="9"/>
      <c r="G5241" s="6"/>
      <c r="H5241" s="14"/>
      <c r="I5241" s="9"/>
      <c r="J5241" s="10"/>
    </row>
    <row r="5242">
      <c r="A5242" s="6"/>
      <c r="B5242" s="6"/>
      <c r="C5242" s="7"/>
      <c r="D5242" s="8"/>
      <c r="E5242" s="9"/>
      <c r="F5242" s="9"/>
      <c r="G5242" s="6"/>
      <c r="H5242" s="14"/>
      <c r="I5242" s="9"/>
      <c r="J5242" s="10"/>
    </row>
    <row r="5243">
      <c r="A5243" s="6"/>
      <c r="B5243" s="6"/>
      <c r="C5243" s="7"/>
      <c r="D5243" s="8"/>
      <c r="E5243" s="9"/>
      <c r="F5243" s="9"/>
      <c r="G5243" s="6"/>
      <c r="H5243" s="14"/>
      <c r="I5243" s="9"/>
      <c r="J5243" s="10"/>
    </row>
    <row r="5244">
      <c r="A5244" s="6"/>
      <c r="B5244" s="6"/>
      <c r="C5244" s="7"/>
      <c r="D5244" s="8"/>
      <c r="E5244" s="9"/>
      <c r="F5244" s="9"/>
      <c r="G5244" s="6"/>
      <c r="H5244" s="14"/>
      <c r="I5244" s="9"/>
      <c r="J5244" s="10"/>
    </row>
    <row r="5245">
      <c r="A5245" s="6"/>
      <c r="B5245" s="6"/>
      <c r="C5245" s="7"/>
      <c r="D5245" s="8"/>
      <c r="E5245" s="9"/>
      <c r="F5245" s="9"/>
      <c r="G5245" s="6"/>
      <c r="H5245" s="14"/>
      <c r="I5245" s="9"/>
      <c r="J5245" s="10"/>
    </row>
    <row r="5246">
      <c r="A5246" s="6"/>
      <c r="B5246" s="6"/>
      <c r="C5246" s="7"/>
      <c r="D5246" s="8"/>
      <c r="E5246" s="9"/>
      <c r="F5246" s="9"/>
      <c r="G5246" s="6"/>
      <c r="H5246" s="14"/>
      <c r="I5246" s="9"/>
      <c r="J5246" s="10"/>
    </row>
    <row r="5247">
      <c r="A5247" s="6"/>
      <c r="B5247" s="6"/>
      <c r="C5247" s="7"/>
      <c r="D5247" s="8"/>
      <c r="E5247" s="9"/>
      <c r="F5247" s="9"/>
      <c r="G5247" s="6"/>
      <c r="H5247" s="14"/>
      <c r="I5247" s="9"/>
      <c r="J5247" s="10"/>
    </row>
    <row r="5248">
      <c r="A5248" s="6"/>
      <c r="B5248" s="6"/>
      <c r="C5248" s="7"/>
      <c r="D5248" s="8"/>
      <c r="E5248" s="9"/>
      <c r="F5248" s="9"/>
      <c r="G5248" s="6"/>
      <c r="H5248" s="14"/>
      <c r="I5248" s="9"/>
      <c r="J5248" s="10"/>
    </row>
    <row r="5249">
      <c r="A5249" s="6"/>
      <c r="B5249" s="6"/>
      <c r="C5249" s="7"/>
      <c r="D5249" s="8"/>
      <c r="E5249" s="9"/>
      <c r="F5249" s="9"/>
      <c r="G5249" s="6"/>
      <c r="H5249" s="14"/>
      <c r="I5249" s="9"/>
      <c r="J5249" s="10"/>
    </row>
    <row r="5250">
      <c r="A5250" s="6"/>
      <c r="B5250" s="6"/>
      <c r="C5250" s="7"/>
      <c r="D5250" s="8"/>
      <c r="E5250" s="9"/>
      <c r="F5250" s="9"/>
      <c r="G5250" s="6"/>
      <c r="H5250" s="14"/>
      <c r="I5250" s="9"/>
      <c r="J5250" s="10"/>
    </row>
    <row r="5251">
      <c r="A5251" s="6"/>
      <c r="B5251" s="6"/>
      <c r="C5251" s="7"/>
      <c r="D5251" s="8"/>
      <c r="E5251" s="9"/>
      <c r="F5251" s="9"/>
      <c r="G5251" s="6"/>
      <c r="H5251" s="14"/>
      <c r="I5251" s="9"/>
      <c r="J5251" s="10"/>
    </row>
    <row r="5252">
      <c r="A5252" s="6"/>
      <c r="B5252" s="6"/>
      <c r="C5252" s="7"/>
      <c r="D5252" s="8"/>
      <c r="E5252" s="9"/>
      <c r="F5252" s="9"/>
      <c r="G5252" s="6"/>
      <c r="H5252" s="14"/>
      <c r="I5252" s="9"/>
      <c r="J5252" s="10"/>
    </row>
    <row r="5253">
      <c r="A5253" s="6"/>
      <c r="B5253" s="6"/>
      <c r="C5253" s="7"/>
      <c r="D5253" s="8"/>
      <c r="E5253" s="9"/>
      <c r="F5253" s="9"/>
      <c r="G5253" s="6"/>
      <c r="H5253" s="14"/>
      <c r="I5253" s="9"/>
      <c r="J5253" s="10"/>
    </row>
    <row r="5254">
      <c r="A5254" s="6"/>
      <c r="B5254" s="6"/>
      <c r="C5254" s="7"/>
      <c r="D5254" s="8"/>
      <c r="E5254" s="9"/>
      <c r="F5254" s="9"/>
      <c r="G5254" s="6"/>
      <c r="H5254" s="14"/>
      <c r="I5254" s="9"/>
      <c r="J5254" s="10"/>
    </row>
    <row r="5255">
      <c r="A5255" s="6"/>
      <c r="B5255" s="6"/>
      <c r="C5255" s="7"/>
      <c r="D5255" s="8"/>
      <c r="E5255" s="9"/>
      <c r="F5255" s="9"/>
      <c r="G5255" s="6"/>
      <c r="H5255" s="14"/>
      <c r="I5255" s="9"/>
      <c r="J5255" s="10"/>
    </row>
    <row r="5256">
      <c r="A5256" s="6"/>
      <c r="B5256" s="6"/>
      <c r="C5256" s="7"/>
      <c r="D5256" s="8"/>
      <c r="E5256" s="9"/>
      <c r="F5256" s="9"/>
      <c r="G5256" s="6"/>
      <c r="H5256" s="14"/>
      <c r="I5256" s="9"/>
      <c r="J5256" s="10"/>
    </row>
    <row r="5257">
      <c r="A5257" s="6"/>
      <c r="B5257" s="6"/>
      <c r="C5257" s="7"/>
      <c r="D5257" s="8"/>
      <c r="E5257" s="9"/>
      <c r="F5257" s="9"/>
      <c r="G5257" s="6"/>
      <c r="H5257" s="14"/>
      <c r="I5257" s="9"/>
      <c r="J5257" s="10"/>
    </row>
    <row r="5258">
      <c r="A5258" s="6"/>
      <c r="B5258" s="6"/>
      <c r="C5258" s="7"/>
      <c r="D5258" s="8"/>
      <c r="E5258" s="9"/>
      <c r="F5258" s="9"/>
      <c r="G5258" s="6"/>
      <c r="H5258" s="14"/>
      <c r="I5258" s="9"/>
      <c r="J5258" s="10"/>
    </row>
    <row r="5259">
      <c r="A5259" s="6"/>
      <c r="B5259" s="6"/>
      <c r="C5259" s="7"/>
      <c r="D5259" s="8"/>
      <c r="E5259" s="9"/>
      <c r="F5259" s="9"/>
      <c r="G5259" s="6"/>
      <c r="H5259" s="14"/>
      <c r="I5259" s="9"/>
      <c r="J5259" s="10"/>
    </row>
    <row r="5260">
      <c r="A5260" s="6"/>
      <c r="B5260" s="6"/>
      <c r="C5260" s="7"/>
      <c r="D5260" s="8"/>
      <c r="E5260" s="9"/>
      <c r="F5260" s="9"/>
      <c r="G5260" s="6"/>
      <c r="H5260" s="14"/>
      <c r="I5260" s="9"/>
      <c r="J5260" s="10"/>
    </row>
    <row r="5261">
      <c r="A5261" s="6"/>
      <c r="B5261" s="6"/>
      <c r="C5261" s="7"/>
      <c r="D5261" s="8"/>
      <c r="E5261" s="9"/>
      <c r="F5261" s="9"/>
      <c r="G5261" s="6"/>
      <c r="H5261" s="14"/>
      <c r="I5261" s="9"/>
      <c r="J5261" s="10"/>
    </row>
    <row r="5262">
      <c r="A5262" s="6"/>
      <c r="B5262" s="6"/>
      <c r="C5262" s="7"/>
      <c r="D5262" s="8"/>
      <c r="E5262" s="9"/>
      <c r="F5262" s="9"/>
      <c r="G5262" s="6"/>
      <c r="H5262" s="14"/>
      <c r="I5262" s="9"/>
      <c r="J5262" s="10"/>
    </row>
    <row r="5263">
      <c r="A5263" s="6"/>
      <c r="B5263" s="6"/>
      <c r="C5263" s="7"/>
      <c r="D5263" s="8"/>
      <c r="E5263" s="9"/>
      <c r="F5263" s="9"/>
      <c r="G5263" s="6"/>
      <c r="H5263" s="14"/>
      <c r="I5263" s="9"/>
      <c r="J5263" s="10"/>
    </row>
    <row r="5264">
      <c r="A5264" s="6"/>
      <c r="B5264" s="6"/>
      <c r="C5264" s="7"/>
      <c r="D5264" s="8"/>
      <c r="E5264" s="9"/>
      <c r="F5264" s="9"/>
      <c r="G5264" s="6"/>
      <c r="H5264" s="14"/>
      <c r="I5264" s="9"/>
      <c r="J5264" s="10"/>
    </row>
    <row r="5265">
      <c r="A5265" s="6"/>
      <c r="B5265" s="6"/>
      <c r="C5265" s="7"/>
      <c r="D5265" s="8"/>
      <c r="E5265" s="9"/>
      <c r="F5265" s="9"/>
      <c r="G5265" s="6"/>
      <c r="H5265" s="14"/>
      <c r="I5265" s="9"/>
      <c r="J5265" s="10"/>
    </row>
    <row r="5266">
      <c r="A5266" s="6"/>
      <c r="B5266" s="6"/>
      <c r="C5266" s="7"/>
      <c r="D5266" s="8"/>
      <c r="E5266" s="9"/>
      <c r="F5266" s="9"/>
      <c r="G5266" s="6"/>
      <c r="H5266" s="14"/>
      <c r="I5266" s="9"/>
      <c r="J5266" s="10"/>
    </row>
    <row r="5267">
      <c r="A5267" s="6"/>
      <c r="B5267" s="6"/>
      <c r="C5267" s="7"/>
      <c r="D5267" s="8"/>
      <c r="E5267" s="9"/>
      <c r="F5267" s="9"/>
      <c r="G5267" s="6"/>
      <c r="H5267" s="14"/>
      <c r="I5267" s="9"/>
      <c r="J5267" s="10"/>
    </row>
    <row r="5268">
      <c r="A5268" s="6"/>
      <c r="B5268" s="6"/>
      <c r="C5268" s="7"/>
      <c r="D5268" s="8"/>
      <c r="E5268" s="9"/>
      <c r="F5268" s="9"/>
      <c r="G5268" s="6"/>
      <c r="H5268" s="14"/>
      <c r="I5268" s="9"/>
      <c r="J5268" s="10"/>
    </row>
    <row r="5269">
      <c r="A5269" s="6"/>
      <c r="B5269" s="6"/>
      <c r="C5269" s="7"/>
      <c r="D5269" s="8"/>
      <c r="E5269" s="9"/>
      <c r="F5269" s="9"/>
      <c r="G5269" s="6"/>
      <c r="H5269" s="14"/>
      <c r="I5269" s="9"/>
      <c r="J5269" s="10"/>
    </row>
    <row r="5270">
      <c r="A5270" s="6"/>
      <c r="B5270" s="6"/>
      <c r="C5270" s="7"/>
      <c r="D5270" s="8"/>
      <c r="E5270" s="9"/>
      <c r="F5270" s="9"/>
      <c r="G5270" s="6"/>
      <c r="H5270" s="14"/>
      <c r="I5270" s="9"/>
      <c r="J5270" s="10"/>
    </row>
    <row r="5271">
      <c r="A5271" s="6"/>
      <c r="B5271" s="6"/>
      <c r="C5271" s="7"/>
      <c r="D5271" s="8"/>
      <c r="E5271" s="9"/>
      <c r="F5271" s="9"/>
      <c r="G5271" s="6"/>
      <c r="H5271" s="14"/>
      <c r="I5271" s="9"/>
      <c r="J5271" s="10"/>
    </row>
    <row r="5272">
      <c r="A5272" s="6"/>
      <c r="B5272" s="6"/>
      <c r="C5272" s="7"/>
      <c r="D5272" s="8"/>
      <c r="E5272" s="9"/>
      <c r="F5272" s="9"/>
      <c r="G5272" s="6"/>
      <c r="H5272" s="14"/>
      <c r="I5272" s="9"/>
      <c r="J5272" s="10"/>
    </row>
    <row r="5273">
      <c r="A5273" s="6"/>
      <c r="B5273" s="6"/>
      <c r="C5273" s="7"/>
      <c r="D5273" s="8"/>
      <c r="E5273" s="9"/>
      <c r="F5273" s="9"/>
      <c r="G5273" s="6"/>
      <c r="H5273" s="14"/>
      <c r="I5273" s="9"/>
      <c r="J5273" s="10"/>
    </row>
    <row r="5274">
      <c r="A5274" s="6"/>
      <c r="B5274" s="6"/>
      <c r="C5274" s="7"/>
      <c r="D5274" s="8"/>
      <c r="E5274" s="9"/>
      <c r="F5274" s="9"/>
      <c r="G5274" s="6"/>
      <c r="H5274" s="14"/>
      <c r="I5274" s="9"/>
      <c r="J5274" s="10"/>
    </row>
    <row r="5275">
      <c r="A5275" s="6"/>
      <c r="B5275" s="6"/>
      <c r="C5275" s="7"/>
      <c r="D5275" s="8"/>
      <c r="E5275" s="9"/>
      <c r="F5275" s="9"/>
      <c r="G5275" s="6"/>
      <c r="H5275" s="14"/>
      <c r="I5275" s="9"/>
      <c r="J5275" s="10"/>
    </row>
    <row r="5276">
      <c r="A5276" s="6"/>
      <c r="B5276" s="6"/>
      <c r="C5276" s="7"/>
      <c r="D5276" s="8"/>
      <c r="E5276" s="9"/>
      <c r="F5276" s="9"/>
      <c r="G5276" s="6"/>
      <c r="H5276" s="14"/>
      <c r="I5276" s="9"/>
      <c r="J5276" s="10"/>
    </row>
    <row r="5277">
      <c r="A5277" s="6"/>
      <c r="B5277" s="6"/>
      <c r="C5277" s="7"/>
      <c r="D5277" s="8"/>
      <c r="E5277" s="9"/>
      <c r="F5277" s="9"/>
      <c r="G5277" s="6"/>
      <c r="H5277" s="14"/>
      <c r="I5277" s="9"/>
      <c r="J5277" s="10"/>
    </row>
    <row r="5278">
      <c r="A5278" s="6"/>
      <c r="B5278" s="6"/>
      <c r="C5278" s="7"/>
      <c r="D5278" s="8"/>
      <c r="E5278" s="9"/>
      <c r="F5278" s="9"/>
      <c r="G5278" s="6"/>
      <c r="H5278" s="14"/>
      <c r="I5278" s="9"/>
      <c r="J5278" s="10"/>
    </row>
    <row r="5279">
      <c r="A5279" s="6"/>
      <c r="B5279" s="6"/>
      <c r="C5279" s="7"/>
      <c r="D5279" s="8"/>
      <c r="E5279" s="9"/>
      <c r="F5279" s="9"/>
      <c r="G5279" s="6"/>
      <c r="H5279" s="14"/>
      <c r="I5279" s="9"/>
      <c r="J5279" s="10"/>
    </row>
    <row r="5280">
      <c r="A5280" s="6"/>
      <c r="B5280" s="6"/>
      <c r="C5280" s="7"/>
      <c r="D5280" s="8"/>
      <c r="E5280" s="9"/>
      <c r="F5280" s="9"/>
      <c r="G5280" s="6"/>
      <c r="H5280" s="14"/>
      <c r="I5280" s="9"/>
      <c r="J5280" s="10"/>
    </row>
    <row r="5281">
      <c r="A5281" s="6"/>
      <c r="B5281" s="6"/>
      <c r="C5281" s="7"/>
      <c r="D5281" s="8"/>
      <c r="E5281" s="9"/>
      <c r="F5281" s="9"/>
      <c r="G5281" s="6"/>
      <c r="H5281" s="14"/>
      <c r="I5281" s="9"/>
      <c r="J5281" s="10"/>
    </row>
    <row r="5282">
      <c r="A5282" s="6"/>
      <c r="B5282" s="6"/>
      <c r="C5282" s="7"/>
      <c r="D5282" s="8"/>
      <c r="E5282" s="9"/>
      <c r="F5282" s="9"/>
      <c r="G5282" s="6"/>
      <c r="H5282" s="14"/>
      <c r="I5282" s="9"/>
      <c r="J5282" s="10"/>
    </row>
    <row r="5283">
      <c r="A5283" s="6"/>
      <c r="B5283" s="6"/>
      <c r="C5283" s="7"/>
      <c r="D5283" s="8"/>
      <c r="E5283" s="9"/>
      <c r="F5283" s="9"/>
      <c r="G5283" s="6"/>
      <c r="H5283" s="14"/>
      <c r="I5283" s="9"/>
      <c r="J5283" s="10"/>
    </row>
    <row r="5284">
      <c r="A5284" s="6"/>
      <c r="B5284" s="6"/>
      <c r="C5284" s="7"/>
      <c r="D5284" s="8"/>
      <c r="E5284" s="9"/>
      <c r="F5284" s="9"/>
      <c r="G5284" s="6"/>
      <c r="H5284" s="14"/>
      <c r="I5284" s="9"/>
      <c r="J5284" s="10"/>
    </row>
    <row r="5285">
      <c r="A5285" s="6"/>
      <c r="B5285" s="6"/>
      <c r="C5285" s="7"/>
      <c r="D5285" s="8"/>
      <c r="E5285" s="9"/>
      <c r="F5285" s="9"/>
      <c r="G5285" s="6"/>
      <c r="H5285" s="14"/>
      <c r="I5285" s="9"/>
      <c r="J5285" s="10"/>
    </row>
    <row r="5286">
      <c r="A5286" s="6"/>
      <c r="B5286" s="6"/>
      <c r="C5286" s="7"/>
      <c r="D5286" s="8"/>
      <c r="E5286" s="9"/>
      <c r="F5286" s="9"/>
      <c r="G5286" s="6"/>
      <c r="H5286" s="14"/>
      <c r="I5286" s="9"/>
      <c r="J5286" s="10"/>
    </row>
    <row r="5287">
      <c r="A5287" s="6"/>
      <c r="B5287" s="6"/>
      <c r="C5287" s="7"/>
      <c r="D5287" s="8"/>
      <c r="E5287" s="9"/>
      <c r="F5287" s="9"/>
      <c r="G5287" s="6"/>
      <c r="H5287" s="14"/>
      <c r="I5287" s="9"/>
      <c r="J5287" s="10"/>
    </row>
    <row r="5288">
      <c r="A5288" s="6"/>
      <c r="B5288" s="6"/>
      <c r="C5288" s="7"/>
      <c r="D5288" s="8"/>
      <c r="E5288" s="9"/>
      <c r="F5288" s="9"/>
      <c r="G5288" s="6"/>
      <c r="H5288" s="14"/>
      <c r="I5288" s="9"/>
      <c r="J5288" s="10"/>
    </row>
    <row r="5289">
      <c r="A5289" s="6"/>
      <c r="B5289" s="6"/>
      <c r="C5289" s="7"/>
      <c r="D5289" s="8"/>
      <c r="E5289" s="9"/>
      <c r="F5289" s="9"/>
      <c r="G5289" s="6"/>
      <c r="H5289" s="14"/>
      <c r="I5289" s="9"/>
      <c r="J5289" s="10"/>
    </row>
    <row r="5290">
      <c r="A5290" s="6"/>
      <c r="B5290" s="6"/>
      <c r="C5290" s="7"/>
      <c r="D5290" s="8"/>
      <c r="E5290" s="9"/>
      <c r="F5290" s="9"/>
      <c r="G5290" s="6"/>
      <c r="H5290" s="14"/>
      <c r="I5290" s="9"/>
      <c r="J5290" s="10"/>
    </row>
    <row r="5291">
      <c r="A5291" s="6"/>
      <c r="B5291" s="6"/>
      <c r="C5291" s="7"/>
      <c r="D5291" s="8"/>
      <c r="E5291" s="9"/>
      <c r="F5291" s="9"/>
      <c r="G5291" s="6"/>
      <c r="H5291" s="14"/>
      <c r="I5291" s="9"/>
      <c r="J5291" s="10"/>
    </row>
    <row r="5292">
      <c r="A5292" s="6"/>
      <c r="B5292" s="6"/>
      <c r="C5292" s="7"/>
      <c r="D5292" s="8"/>
      <c r="E5292" s="9"/>
      <c r="F5292" s="9"/>
      <c r="G5292" s="6"/>
      <c r="H5292" s="14"/>
      <c r="I5292" s="9"/>
      <c r="J5292" s="10"/>
    </row>
    <row r="5293">
      <c r="A5293" s="6"/>
      <c r="B5293" s="6"/>
      <c r="C5293" s="7"/>
      <c r="D5293" s="8"/>
      <c r="E5293" s="9"/>
      <c r="F5293" s="9"/>
      <c r="G5293" s="6"/>
      <c r="H5293" s="14"/>
      <c r="I5293" s="9"/>
      <c r="J5293" s="10"/>
    </row>
    <row r="5294">
      <c r="A5294" s="6"/>
      <c r="B5294" s="6"/>
      <c r="C5294" s="7"/>
      <c r="D5294" s="8"/>
      <c r="E5294" s="9"/>
      <c r="F5294" s="9"/>
      <c r="G5294" s="6"/>
      <c r="H5294" s="14"/>
      <c r="I5294" s="9"/>
      <c r="J5294" s="10"/>
    </row>
    <row r="5295">
      <c r="A5295" s="6"/>
      <c r="B5295" s="6"/>
      <c r="C5295" s="7"/>
      <c r="D5295" s="8"/>
      <c r="E5295" s="9"/>
      <c r="F5295" s="9"/>
      <c r="G5295" s="6"/>
      <c r="H5295" s="14"/>
      <c r="I5295" s="9"/>
      <c r="J5295" s="10"/>
    </row>
    <row r="5296">
      <c r="A5296" s="6"/>
      <c r="B5296" s="6"/>
      <c r="C5296" s="7"/>
      <c r="D5296" s="8"/>
      <c r="E5296" s="9"/>
      <c r="F5296" s="9"/>
      <c r="G5296" s="6"/>
      <c r="H5296" s="14"/>
      <c r="I5296" s="9"/>
      <c r="J5296" s="10"/>
    </row>
    <row r="5297">
      <c r="A5297" s="6"/>
      <c r="B5297" s="6"/>
      <c r="C5297" s="7"/>
      <c r="D5297" s="8"/>
      <c r="E5297" s="9"/>
      <c r="F5297" s="9"/>
      <c r="G5297" s="6"/>
      <c r="H5297" s="14"/>
      <c r="I5297" s="9"/>
      <c r="J5297" s="10"/>
    </row>
    <row r="5298">
      <c r="A5298" s="6"/>
      <c r="B5298" s="6"/>
      <c r="C5298" s="7"/>
      <c r="D5298" s="8"/>
      <c r="E5298" s="9"/>
      <c r="F5298" s="9"/>
      <c r="G5298" s="6"/>
      <c r="H5298" s="14"/>
      <c r="I5298" s="9"/>
      <c r="J5298" s="10"/>
    </row>
    <row r="5299">
      <c r="A5299" s="6"/>
      <c r="B5299" s="6"/>
      <c r="C5299" s="7"/>
      <c r="D5299" s="8"/>
      <c r="E5299" s="9"/>
      <c r="F5299" s="9"/>
      <c r="G5299" s="6"/>
      <c r="H5299" s="14"/>
      <c r="I5299" s="9"/>
      <c r="J5299" s="10"/>
    </row>
    <row r="5300">
      <c r="A5300" s="6"/>
      <c r="B5300" s="6"/>
      <c r="C5300" s="7"/>
      <c r="D5300" s="8"/>
      <c r="E5300" s="9"/>
      <c r="F5300" s="9"/>
      <c r="G5300" s="6"/>
      <c r="H5300" s="14"/>
      <c r="I5300" s="9"/>
      <c r="J5300" s="10"/>
    </row>
    <row r="5301">
      <c r="A5301" s="6"/>
      <c r="B5301" s="6"/>
      <c r="C5301" s="7"/>
      <c r="D5301" s="8"/>
      <c r="E5301" s="9"/>
      <c r="F5301" s="9"/>
      <c r="G5301" s="6"/>
      <c r="H5301" s="14"/>
      <c r="I5301" s="9"/>
      <c r="J5301" s="10"/>
    </row>
    <row r="5302">
      <c r="A5302" s="6"/>
      <c r="B5302" s="6"/>
      <c r="C5302" s="7"/>
      <c r="D5302" s="8"/>
      <c r="E5302" s="9"/>
      <c r="F5302" s="9"/>
      <c r="G5302" s="6"/>
      <c r="H5302" s="14"/>
      <c r="I5302" s="9"/>
      <c r="J5302" s="10"/>
    </row>
    <row r="5303">
      <c r="A5303" s="6"/>
      <c r="B5303" s="6"/>
      <c r="C5303" s="7"/>
      <c r="D5303" s="8"/>
      <c r="E5303" s="9"/>
      <c r="F5303" s="9"/>
      <c r="G5303" s="6"/>
      <c r="H5303" s="14"/>
      <c r="I5303" s="9"/>
      <c r="J5303" s="10"/>
    </row>
    <row r="5304">
      <c r="A5304" s="6"/>
      <c r="B5304" s="6"/>
      <c r="C5304" s="7"/>
      <c r="D5304" s="8"/>
      <c r="E5304" s="9"/>
      <c r="F5304" s="9"/>
      <c r="G5304" s="6"/>
      <c r="H5304" s="14"/>
      <c r="I5304" s="9"/>
      <c r="J5304" s="10"/>
    </row>
    <row r="5305">
      <c r="A5305" s="6"/>
      <c r="B5305" s="6"/>
      <c r="C5305" s="7"/>
      <c r="D5305" s="8"/>
      <c r="E5305" s="9"/>
      <c r="F5305" s="9"/>
      <c r="G5305" s="6"/>
      <c r="H5305" s="14"/>
      <c r="I5305" s="9"/>
      <c r="J5305" s="10"/>
    </row>
    <row r="5306">
      <c r="A5306" s="6"/>
      <c r="B5306" s="6"/>
      <c r="C5306" s="7"/>
      <c r="D5306" s="8"/>
      <c r="E5306" s="9"/>
      <c r="F5306" s="9"/>
      <c r="G5306" s="6"/>
      <c r="H5306" s="14"/>
      <c r="I5306" s="9"/>
      <c r="J5306" s="10"/>
    </row>
    <row r="5307">
      <c r="A5307" s="6"/>
      <c r="B5307" s="6"/>
      <c r="C5307" s="7"/>
      <c r="D5307" s="8"/>
      <c r="E5307" s="9"/>
      <c r="F5307" s="9"/>
      <c r="G5307" s="6"/>
      <c r="H5307" s="14"/>
      <c r="I5307" s="9"/>
      <c r="J5307" s="10"/>
    </row>
    <row r="5308">
      <c r="A5308" s="6"/>
      <c r="B5308" s="6"/>
      <c r="C5308" s="7"/>
      <c r="D5308" s="8"/>
      <c r="E5308" s="9"/>
      <c r="F5308" s="9"/>
      <c r="G5308" s="6"/>
      <c r="H5308" s="14"/>
      <c r="I5308" s="9"/>
      <c r="J5308" s="10"/>
    </row>
    <row r="5309">
      <c r="A5309" s="6"/>
      <c r="B5309" s="6"/>
      <c r="C5309" s="7"/>
      <c r="D5309" s="8"/>
      <c r="E5309" s="9"/>
      <c r="F5309" s="9"/>
      <c r="G5309" s="6"/>
      <c r="H5309" s="14"/>
      <c r="I5309" s="9"/>
      <c r="J5309" s="10"/>
    </row>
    <row r="5310">
      <c r="A5310" s="6"/>
      <c r="B5310" s="6"/>
      <c r="C5310" s="7"/>
      <c r="D5310" s="8"/>
      <c r="E5310" s="9"/>
      <c r="F5310" s="9"/>
      <c r="G5310" s="6"/>
      <c r="H5310" s="14"/>
      <c r="I5310" s="9"/>
      <c r="J5310" s="10"/>
    </row>
    <row r="5311">
      <c r="A5311" s="6"/>
      <c r="B5311" s="6"/>
      <c r="C5311" s="7"/>
      <c r="D5311" s="8"/>
      <c r="E5311" s="9"/>
      <c r="F5311" s="9"/>
      <c r="G5311" s="6"/>
      <c r="H5311" s="14"/>
      <c r="I5311" s="9"/>
      <c r="J5311" s="10"/>
    </row>
    <row r="5312">
      <c r="A5312" s="6"/>
      <c r="B5312" s="6"/>
      <c r="C5312" s="7"/>
      <c r="D5312" s="8"/>
      <c r="E5312" s="9"/>
      <c r="F5312" s="9"/>
      <c r="G5312" s="6"/>
      <c r="H5312" s="14"/>
      <c r="I5312" s="9"/>
      <c r="J5312" s="10"/>
    </row>
    <row r="5313">
      <c r="A5313" s="6"/>
      <c r="B5313" s="6"/>
      <c r="C5313" s="7"/>
      <c r="D5313" s="8"/>
      <c r="E5313" s="9"/>
      <c r="F5313" s="9"/>
      <c r="G5313" s="6"/>
      <c r="H5313" s="14"/>
      <c r="I5313" s="9"/>
      <c r="J5313" s="10"/>
    </row>
    <row r="5314">
      <c r="A5314" s="6"/>
      <c r="B5314" s="6"/>
      <c r="C5314" s="7"/>
      <c r="D5314" s="8"/>
      <c r="E5314" s="9"/>
      <c r="F5314" s="9"/>
      <c r="G5314" s="6"/>
      <c r="H5314" s="14"/>
      <c r="I5314" s="9"/>
      <c r="J5314" s="10"/>
    </row>
    <row r="5315">
      <c r="A5315" s="6"/>
      <c r="B5315" s="6"/>
      <c r="C5315" s="7"/>
      <c r="D5315" s="8"/>
      <c r="E5315" s="9"/>
      <c r="F5315" s="9"/>
      <c r="G5315" s="6"/>
      <c r="H5315" s="14"/>
      <c r="I5315" s="9"/>
      <c r="J5315" s="10"/>
    </row>
    <row r="5316">
      <c r="A5316" s="6"/>
      <c r="B5316" s="6"/>
      <c r="C5316" s="7"/>
      <c r="D5316" s="8"/>
      <c r="E5316" s="9"/>
      <c r="F5316" s="9"/>
      <c r="G5316" s="6"/>
      <c r="H5316" s="14"/>
      <c r="I5316" s="9"/>
      <c r="J5316" s="10"/>
    </row>
    <row r="5317">
      <c r="A5317" s="6"/>
      <c r="B5317" s="6"/>
      <c r="C5317" s="7"/>
      <c r="D5317" s="8"/>
      <c r="E5317" s="9"/>
      <c r="F5317" s="9"/>
      <c r="G5317" s="6"/>
      <c r="H5317" s="14"/>
      <c r="I5317" s="9"/>
      <c r="J5317" s="10"/>
    </row>
    <row r="5318">
      <c r="A5318" s="6"/>
      <c r="B5318" s="6"/>
      <c r="C5318" s="7"/>
      <c r="D5318" s="8"/>
      <c r="E5318" s="9"/>
      <c r="F5318" s="9"/>
      <c r="G5318" s="6"/>
      <c r="H5318" s="14"/>
      <c r="I5318" s="9"/>
      <c r="J5318" s="10"/>
    </row>
    <row r="5319">
      <c r="A5319" s="6"/>
      <c r="B5319" s="6"/>
      <c r="C5319" s="7"/>
      <c r="D5319" s="8"/>
      <c r="E5319" s="9"/>
      <c r="F5319" s="9"/>
      <c r="G5319" s="6"/>
      <c r="H5319" s="14"/>
      <c r="I5319" s="9"/>
      <c r="J5319" s="10"/>
    </row>
    <row r="5320">
      <c r="A5320" s="6"/>
      <c r="B5320" s="6"/>
      <c r="C5320" s="7"/>
      <c r="D5320" s="8"/>
      <c r="E5320" s="9"/>
      <c r="F5320" s="9"/>
      <c r="G5320" s="6"/>
      <c r="H5320" s="14"/>
      <c r="I5320" s="9"/>
      <c r="J5320" s="10"/>
    </row>
    <row r="5321">
      <c r="A5321" s="6"/>
      <c r="B5321" s="6"/>
      <c r="C5321" s="7"/>
      <c r="D5321" s="8"/>
      <c r="E5321" s="9"/>
      <c r="F5321" s="9"/>
      <c r="G5321" s="6"/>
      <c r="H5321" s="14"/>
      <c r="I5321" s="9"/>
      <c r="J5321" s="10"/>
    </row>
    <row r="5322">
      <c r="A5322" s="6"/>
      <c r="B5322" s="6"/>
      <c r="C5322" s="7"/>
      <c r="D5322" s="8"/>
      <c r="E5322" s="9"/>
      <c r="F5322" s="9"/>
      <c r="G5322" s="6"/>
      <c r="H5322" s="14"/>
      <c r="I5322" s="9"/>
      <c r="J5322" s="10"/>
    </row>
    <row r="5323">
      <c r="A5323" s="6"/>
      <c r="B5323" s="6"/>
      <c r="C5323" s="7"/>
      <c r="D5323" s="8"/>
      <c r="E5323" s="9"/>
      <c r="F5323" s="9"/>
      <c r="G5323" s="6"/>
      <c r="H5323" s="14"/>
      <c r="I5323" s="9"/>
      <c r="J5323" s="10"/>
    </row>
    <row r="5324">
      <c r="A5324" s="6"/>
      <c r="B5324" s="6"/>
      <c r="C5324" s="7"/>
      <c r="D5324" s="8"/>
      <c r="E5324" s="9"/>
      <c r="F5324" s="9"/>
      <c r="G5324" s="6"/>
      <c r="H5324" s="14"/>
      <c r="I5324" s="9"/>
      <c r="J5324" s="10"/>
    </row>
    <row r="5325">
      <c r="A5325" s="6"/>
      <c r="B5325" s="6"/>
      <c r="C5325" s="7"/>
      <c r="D5325" s="8"/>
      <c r="E5325" s="9"/>
      <c r="F5325" s="9"/>
      <c r="G5325" s="6"/>
      <c r="H5325" s="14"/>
      <c r="I5325" s="9"/>
      <c r="J5325" s="10"/>
    </row>
    <row r="5326">
      <c r="A5326" s="6"/>
      <c r="B5326" s="6"/>
      <c r="C5326" s="7"/>
      <c r="D5326" s="8"/>
      <c r="E5326" s="9"/>
      <c r="F5326" s="9"/>
      <c r="G5326" s="6"/>
      <c r="H5326" s="14"/>
      <c r="I5326" s="9"/>
      <c r="J5326" s="10"/>
    </row>
    <row r="5327">
      <c r="A5327" s="6"/>
      <c r="B5327" s="6"/>
      <c r="C5327" s="7"/>
      <c r="D5327" s="8"/>
      <c r="E5327" s="9"/>
      <c r="F5327" s="9"/>
      <c r="G5327" s="6"/>
      <c r="H5327" s="14"/>
      <c r="I5327" s="9"/>
      <c r="J5327" s="10"/>
    </row>
    <row r="5328">
      <c r="A5328" s="6"/>
      <c r="B5328" s="6"/>
      <c r="C5328" s="7"/>
      <c r="D5328" s="8"/>
      <c r="E5328" s="9"/>
      <c r="F5328" s="9"/>
      <c r="G5328" s="6"/>
      <c r="H5328" s="14"/>
      <c r="I5328" s="9"/>
      <c r="J5328" s="10"/>
    </row>
    <row r="5329">
      <c r="A5329" s="6"/>
      <c r="B5329" s="6"/>
      <c r="C5329" s="7"/>
      <c r="D5329" s="8"/>
      <c r="E5329" s="9"/>
      <c r="F5329" s="9"/>
      <c r="G5329" s="6"/>
      <c r="H5329" s="14"/>
      <c r="I5329" s="9"/>
      <c r="J5329" s="10"/>
    </row>
    <row r="5330">
      <c r="A5330" s="6"/>
      <c r="B5330" s="6"/>
      <c r="C5330" s="7"/>
      <c r="D5330" s="8"/>
      <c r="E5330" s="9"/>
      <c r="F5330" s="9"/>
      <c r="G5330" s="6"/>
      <c r="H5330" s="14"/>
      <c r="I5330" s="9"/>
      <c r="J5330" s="10"/>
    </row>
    <row r="5331">
      <c r="A5331" s="6"/>
      <c r="B5331" s="6"/>
      <c r="C5331" s="7"/>
      <c r="D5331" s="8"/>
      <c r="E5331" s="9"/>
      <c r="F5331" s="9"/>
      <c r="G5331" s="6"/>
      <c r="H5331" s="14"/>
      <c r="I5331" s="9"/>
      <c r="J5331" s="10"/>
    </row>
    <row r="5332">
      <c r="A5332" s="6"/>
      <c r="B5332" s="6"/>
      <c r="C5332" s="7"/>
      <c r="D5332" s="8"/>
      <c r="E5332" s="9"/>
      <c r="F5332" s="9"/>
      <c r="G5332" s="6"/>
      <c r="H5332" s="14"/>
      <c r="I5332" s="9"/>
      <c r="J5332" s="10"/>
    </row>
    <row r="5333">
      <c r="A5333" s="6"/>
      <c r="B5333" s="6"/>
      <c r="C5333" s="7"/>
      <c r="D5333" s="8"/>
      <c r="E5333" s="9"/>
      <c r="F5333" s="9"/>
      <c r="G5333" s="6"/>
      <c r="H5333" s="14"/>
      <c r="I5333" s="9"/>
      <c r="J5333" s="10"/>
    </row>
    <row r="5334">
      <c r="A5334" s="6"/>
      <c r="B5334" s="6"/>
      <c r="C5334" s="7"/>
      <c r="D5334" s="8"/>
      <c r="E5334" s="9"/>
      <c r="F5334" s="9"/>
      <c r="G5334" s="6"/>
      <c r="H5334" s="14"/>
      <c r="I5334" s="9"/>
      <c r="J5334" s="10"/>
    </row>
    <row r="5335">
      <c r="A5335" s="6"/>
      <c r="B5335" s="6"/>
      <c r="C5335" s="7"/>
      <c r="D5335" s="8"/>
      <c r="E5335" s="9"/>
      <c r="F5335" s="9"/>
      <c r="G5335" s="6"/>
      <c r="H5335" s="14"/>
      <c r="I5335" s="9"/>
      <c r="J5335" s="10"/>
    </row>
    <row r="5336">
      <c r="A5336" s="6"/>
      <c r="B5336" s="6"/>
      <c r="C5336" s="7"/>
      <c r="D5336" s="8"/>
      <c r="E5336" s="9"/>
      <c r="F5336" s="9"/>
      <c r="G5336" s="6"/>
      <c r="H5336" s="14"/>
      <c r="I5336" s="9"/>
      <c r="J5336" s="10"/>
    </row>
    <row r="5337">
      <c r="A5337" s="6"/>
      <c r="B5337" s="6"/>
      <c r="C5337" s="7"/>
      <c r="D5337" s="8"/>
      <c r="E5337" s="9"/>
      <c r="F5337" s="9"/>
      <c r="G5337" s="6"/>
      <c r="H5337" s="14"/>
      <c r="I5337" s="9"/>
      <c r="J5337" s="10"/>
    </row>
    <row r="5338">
      <c r="A5338" s="6"/>
      <c r="B5338" s="6"/>
      <c r="C5338" s="7"/>
      <c r="D5338" s="8"/>
      <c r="E5338" s="9"/>
      <c r="F5338" s="9"/>
      <c r="G5338" s="6"/>
      <c r="H5338" s="14"/>
      <c r="I5338" s="9"/>
      <c r="J5338" s="10"/>
    </row>
    <row r="5339">
      <c r="A5339" s="6"/>
      <c r="B5339" s="6"/>
      <c r="C5339" s="7"/>
      <c r="D5339" s="8"/>
      <c r="E5339" s="9"/>
      <c r="F5339" s="9"/>
      <c r="G5339" s="6"/>
      <c r="H5339" s="14"/>
      <c r="I5339" s="9"/>
      <c r="J5339" s="10"/>
    </row>
    <row r="5340">
      <c r="A5340" s="6"/>
      <c r="B5340" s="6"/>
      <c r="C5340" s="7"/>
      <c r="D5340" s="8"/>
      <c r="E5340" s="9"/>
      <c r="F5340" s="9"/>
      <c r="G5340" s="6"/>
      <c r="H5340" s="14"/>
      <c r="I5340" s="9"/>
      <c r="J5340" s="10"/>
    </row>
    <row r="5341">
      <c r="A5341" s="6"/>
      <c r="B5341" s="6"/>
      <c r="C5341" s="7"/>
      <c r="D5341" s="8"/>
      <c r="E5341" s="9"/>
      <c r="F5341" s="9"/>
      <c r="G5341" s="6"/>
      <c r="H5341" s="14"/>
      <c r="I5341" s="9"/>
      <c r="J5341" s="10"/>
    </row>
    <row r="5342">
      <c r="A5342" s="6"/>
      <c r="B5342" s="6"/>
      <c r="C5342" s="7"/>
      <c r="D5342" s="8"/>
      <c r="E5342" s="9"/>
      <c r="F5342" s="9"/>
      <c r="G5342" s="6"/>
      <c r="H5342" s="14"/>
      <c r="I5342" s="9"/>
      <c r="J5342" s="10"/>
    </row>
    <row r="5343">
      <c r="A5343" s="6"/>
      <c r="B5343" s="6"/>
      <c r="C5343" s="7"/>
      <c r="D5343" s="8"/>
      <c r="E5343" s="9"/>
      <c r="F5343" s="9"/>
      <c r="G5343" s="6"/>
      <c r="H5343" s="14"/>
      <c r="I5343" s="9"/>
      <c r="J5343" s="10"/>
    </row>
    <row r="5344">
      <c r="A5344" s="6"/>
      <c r="B5344" s="6"/>
      <c r="C5344" s="7"/>
      <c r="D5344" s="8"/>
      <c r="E5344" s="9"/>
      <c r="F5344" s="9"/>
      <c r="G5344" s="6"/>
      <c r="H5344" s="14"/>
      <c r="I5344" s="9"/>
      <c r="J5344" s="10"/>
    </row>
    <row r="5345">
      <c r="A5345" s="6"/>
      <c r="B5345" s="6"/>
      <c r="C5345" s="7"/>
      <c r="D5345" s="8"/>
      <c r="E5345" s="9"/>
      <c r="F5345" s="9"/>
      <c r="G5345" s="6"/>
      <c r="H5345" s="14"/>
      <c r="I5345" s="9"/>
      <c r="J5345" s="10"/>
    </row>
    <row r="5346">
      <c r="A5346" s="6"/>
      <c r="B5346" s="6"/>
      <c r="C5346" s="7"/>
      <c r="D5346" s="8"/>
      <c r="E5346" s="9"/>
      <c r="F5346" s="9"/>
      <c r="G5346" s="6"/>
      <c r="H5346" s="14"/>
      <c r="I5346" s="9"/>
      <c r="J5346" s="10"/>
    </row>
    <row r="5347">
      <c r="A5347" s="6"/>
      <c r="B5347" s="6"/>
      <c r="C5347" s="7"/>
      <c r="D5347" s="8"/>
      <c r="E5347" s="9"/>
      <c r="F5347" s="9"/>
      <c r="G5347" s="6"/>
      <c r="H5347" s="14"/>
      <c r="I5347" s="9"/>
      <c r="J5347" s="10"/>
    </row>
    <row r="5348">
      <c r="A5348" s="6"/>
      <c r="B5348" s="6"/>
      <c r="C5348" s="7"/>
      <c r="D5348" s="8"/>
      <c r="E5348" s="9"/>
      <c r="F5348" s="9"/>
      <c r="G5348" s="6"/>
      <c r="H5348" s="14"/>
      <c r="I5348" s="9"/>
      <c r="J5348" s="10"/>
    </row>
    <row r="5349">
      <c r="A5349" s="6"/>
      <c r="B5349" s="6"/>
      <c r="C5349" s="7"/>
      <c r="D5349" s="8"/>
      <c r="E5349" s="9"/>
      <c r="F5349" s="9"/>
      <c r="G5349" s="6"/>
      <c r="H5349" s="14"/>
      <c r="I5349" s="9"/>
      <c r="J5349" s="10"/>
    </row>
    <row r="5350">
      <c r="A5350" s="6"/>
      <c r="B5350" s="6"/>
      <c r="C5350" s="7"/>
      <c r="D5350" s="8"/>
      <c r="E5350" s="9"/>
      <c r="F5350" s="9"/>
      <c r="G5350" s="6"/>
      <c r="H5350" s="14"/>
      <c r="I5350" s="9"/>
      <c r="J5350" s="10"/>
    </row>
    <row r="5351">
      <c r="A5351" s="6"/>
      <c r="B5351" s="6"/>
      <c r="C5351" s="7"/>
      <c r="D5351" s="8"/>
      <c r="E5351" s="9"/>
      <c r="F5351" s="9"/>
      <c r="G5351" s="6"/>
      <c r="H5351" s="14"/>
      <c r="I5351" s="9"/>
      <c r="J5351" s="10"/>
    </row>
    <row r="5352">
      <c r="A5352" s="6"/>
      <c r="B5352" s="6"/>
      <c r="C5352" s="7"/>
      <c r="D5352" s="8"/>
      <c r="E5352" s="9"/>
      <c r="F5352" s="9"/>
      <c r="G5352" s="6"/>
      <c r="H5352" s="14"/>
      <c r="I5352" s="9"/>
      <c r="J5352" s="10"/>
    </row>
    <row r="5353">
      <c r="A5353" s="6"/>
      <c r="B5353" s="6"/>
      <c r="C5353" s="7"/>
      <c r="D5353" s="8"/>
      <c r="E5353" s="9"/>
      <c r="F5353" s="9"/>
      <c r="G5353" s="6"/>
      <c r="H5353" s="14"/>
      <c r="I5353" s="9"/>
      <c r="J5353" s="10"/>
    </row>
    <row r="5354">
      <c r="A5354" s="6"/>
      <c r="B5354" s="6"/>
      <c r="C5354" s="7"/>
      <c r="D5354" s="8"/>
      <c r="E5354" s="9"/>
      <c r="F5354" s="9"/>
      <c r="G5354" s="6"/>
      <c r="H5354" s="14"/>
      <c r="I5354" s="9"/>
      <c r="J5354" s="10"/>
    </row>
    <row r="5355">
      <c r="A5355" s="6"/>
      <c r="B5355" s="6"/>
      <c r="C5355" s="7"/>
      <c r="D5355" s="8"/>
      <c r="E5355" s="9"/>
      <c r="F5355" s="9"/>
      <c r="G5355" s="6"/>
      <c r="H5355" s="14"/>
      <c r="I5355" s="9"/>
      <c r="J5355" s="10"/>
    </row>
    <row r="5356">
      <c r="A5356" s="6"/>
      <c r="B5356" s="6"/>
      <c r="C5356" s="7"/>
      <c r="D5356" s="8"/>
      <c r="E5356" s="9"/>
      <c r="F5356" s="9"/>
      <c r="G5356" s="6"/>
      <c r="H5356" s="14"/>
      <c r="I5356" s="9"/>
      <c r="J5356" s="10"/>
    </row>
    <row r="5357">
      <c r="A5357" s="6"/>
      <c r="B5357" s="6"/>
      <c r="C5357" s="7"/>
      <c r="D5357" s="8"/>
      <c r="E5357" s="9"/>
      <c r="F5357" s="9"/>
      <c r="G5357" s="6"/>
      <c r="H5357" s="14"/>
      <c r="I5357" s="9"/>
      <c r="J5357" s="10"/>
    </row>
    <row r="5358">
      <c r="A5358" s="6"/>
      <c r="B5358" s="6"/>
      <c r="C5358" s="7"/>
      <c r="D5358" s="8"/>
      <c r="E5358" s="9"/>
      <c r="F5358" s="9"/>
      <c r="G5358" s="6"/>
      <c r="H5358" s="14"/>
      <c r="I5358" s="9"/>
      <c r="J5358" s="10"/>
    </row>
    <row r="5359">
      <c r="A5359" s="6"/>
      <c r="B5359" s="6"/>
      <c r="C5359" s="7"/>
      <c r="D5359" s="8"/>
      <c r="E5359" s="9"/>
      <c r="F5359" s="9"/>
      <c r="G5359" s="6"/>
      <c r="H5359" s="14"/>
      <c r="I5359" s="9"/>
      <c r="J5359" s="10"/>
    </row>
    <row r="5360">
      <c r="A5360" s="6"/>
      <c r="B5360" s="6"/>
      <c r="C5360" s="7"/>
      <c r="D5360" s="8"/>
      <c r="E5360" s="9"/>
      <c r="F5360" s="9"/>
      <c r="G5360" s="6"/>
      <c r="H5360" s="14"/>
      <c r="I5360" s="9"/>
      <c r="J5360" s="10"/>
    </row>
    <row r="5361">
      <c r="A5361" s="6"/>
      <c r="B5361" s="6"/>
      <c r="C5361" s="7"/>
      <c r="D5361" s="8"/>
      <c r="E5361" s="9"/>
      <c r="F5361" s="9"/>
      <c r="G5361" s="6"/>
      <c r="H5361" s="14"/>
      <c r="I5361" s="9"/>
      <c r="J5361" s="10"/>
    </row>
    <row r="5362">
      <c r="A5362" s="6"/>
      <c r="B5362" s="6"/>
      <c r="C5362" s="7"/>
      <c r="D5362" s="8"/>
      <c r="E5362" s="9"/>
      <c r="F5362" s="9"/>
      <c r="G5362" s="6"/>
      <c r="H5362" s="14"/>
      <c r="I5362" s="9"/>
      <c r="J5362" s="10"/>
    </row>
    <row r="5363">
      <c r="A5363" s="6"/>
      <c r="B5363" s="6"/>
      <c r="C5363" s="7"/>
      <c r="D5363" s="8"/>
      <c r="E5363" s="9"/>
      <c r="F5363" s="9"/>
      <c r="G5363" s="6"/>
      <c r="H5363" s="14"/>
      <c r="I5363" s="9"/>
      <c r="J5363" s="10"/>
    </row>
    <row r="5364">
      <c r="A5364" s="6"/>
      <c r="B5364" s="6"/>
      <c r="C5364" s="7"/>
      <c r="D5364" s="8"/>
      <c r="E5364" s="9"/>
      <c r="F5364" s="9"/>
      <c r="G5364" s="6"/>
      <c r="H5364" s="14"/>
      <c r="I5364" s="9"/>
      <c r="J5364" s="10"/>
    </row>
    <row r="5365">
      <c r="A5365" s="6"/>
      <c r="B5365" s="6"/>
      <c r="C5365" s="7"/>
      <c r="D5365" s="8"/>
      <c r="E5365" s="9"/>
      <c r="F5365" s="9"/>
      <c r="G5365" s="6"/>
      <c r="H5365" s="14"/>
      <c r="I5365" s="9"/>
      <c r="J5365" s="10"/>
    </row>
    <row r="5366">
      <c r="A5366" s="6"/>
      <c r="B5366" s="6"/>
      <c r="C5366" s="7"/>
      <c r="D5366" s="8"/>
      <c r="E5366" s="9"/>
      <c r="F5366" s="9"/>
      <c r="G5366" s="6"/>
      <c r="H5366" s="14"/>
      <c r="I5366" s="9"/>
      <c r="J5366" s="10"/>
    </row>
    <row r="5367">
      <c r="A5367" s="6"/>
      <c r="B5367" s="6"/>
      <c r="C5367" s="7"/>
      <c r="D5367" s="8"/>
      <c r="E5367" s="9"/>
      <c r="F5367" s="9"/>
      <c r="G5367" s="6"/>
      <c r="H5367" s="14"/>
      <c r="I5367" s="9"/>
      <c r="J5367" s="10"/>
    </row>
    <row r="5368">
      <c r="A5368" s="6"/>
      <c r="B5368" s="6"/>
      <c r="C5368" s="7"/>
      <c r="D5368" s="8"/>
      <c r="E5368" s="9"/>
      <c r="F5368" s="9"/>
      <c r="G5368" s="6"/>
      <c r="H5368" s="14"/>
      <c r="I5368" s="9"/>
      <c r="J5368" s="10"/>
    </row>
    <row r="5369">
      <c r="A5369" s="6"/>
      <c r="B5369" s="6"/>
      <c r="C5369" s="7"/>
      <c r="D5369" s="8"/>
      <c r="E5369" s="9"/>
      <c r="F5369" s="9"/>
      <c r="G5369" s="6"/>
      <c r="H5369" s="14"/>
      <c r="I5369" s="9"/>
      <c r="J5369" s="10"/>
    </row>
    <row r="5370">
      <c r="A5370" s="6"/>
      <c r="B5370" s="6"/>
      <c r="C5370" s="7"/>
      <c r="D5370" s="8"/>
      <c r="E5370" s="9"/>
      <c r="F5370" s="9"/>
      <c r="G5370" s="6"/>
      <c r="H5370" s="14"/>
      <c r="I5370" s="9"/>
      <c r="J5370" s="10"/>
    </row>
    <row r="5371">
      <c r="A5371" s="6"/>
      <c r="B5371" s="6"/>
      <c r="C5371" s="7"/>
      <c r="D5371" s="8"/>
      <c r="E5371" s="9"/>
      <c r="F5371" s="9"/>
      <c r="G5371" s="6"/>
      <c r="H5371" s="14"/>
      <c r="I5371" s="9"/>
      <c r="J5371" s="10"/>
    </row>
    <row r="5372">
      <c r="A5372" s="6"/>
      <c r="B5372" s="6"/>
      <c r="C5372" s="7"/>
      <c r="D5372" s="8"/>
      <c r="E5372" s="9"/>
      <c r="F5372" s="9"/>
      <c r="G5372" s="6"/>
      <c r="H5372" s="14"/>
      <c r="I5372" s="9"/>
      <c r="J5372" s="10"/>
    </row>
    <row r="5373">
      <c r="A5373" s="6"/>
      <c r="B5373" s="6"/>
      <c r="C5373" s="7"/>
      <c r="D5373" s="8"/>
      <c r="E5373" s="9"/>
      <c r="F5373" s="9"/>
      <c r="G5373" s="6"/>
      <c r="H5373" s="14"/>
      <c r="I5373" s="9"/>
      <c r="J5373" s="10"/>
    </row>
    <row r="5374">
      <c r="A5374" s="6"/>
      <c r="B5374" s="6"/>
      <c r="C5374" s="7"/>
      <c r="D5374" s="8"/>
      <c r="E5374" s="9"/>
      <c r="F5374" s="9"/>
      <c r="G5374" s="6"/>
      <c r="H5374" s="14"/>
      <c r="I5374" s="9"/>
      <c r="J5374" s="10"/>
    </row>
    <row r="5375">
      <c r="A5375" s="6"/>
      <c r="B5375" s="6"/>
      <c r="C5375" s="7"/>
      <c r="D5375" s="8"/>
      <c r="E5375" s="9"/>
      <c r="F5375" s="9"/>
      <c r="G5375" s="6"/>
      <c r="H5375" s="14"/>
      <c r="I5375" s="9"/>
      <c r="J5375" s="10"/>
    </row>
    <row r="5376">
      <c r="A5376" s="6"/>
      <c r="B5376" s="6"/>
      <c r="C5376" s="7"/>
      <c r="D5376" s="8"/>
      <c r="E5376" s="9"/>
      <c r="F5376" s="9"/>
      <c r="G5376" s="6"/>
      <c r="H5376" s="14"/>
      <c r="I5376" s="9"/>
      <c r="J5376" s="10"/>
    </row>
    <row r="5377">
      <c r="A5377" s="6"/>
      <c r="B5377" s="6"/>
      <c r="C5377" s="7"/>
      <c r="D5377" s="8"/>
      <c r="E5377" s="9"/>
      <c r="F5377" s="9"/>
      <c r="G5377" s="6"/>
      <c r="H5377" s="14"/>
      <c r="I5377" s="9"/>
      <c r="J5377" s="10"/>
    </row>
    <row r="5378">
      <c r="A5378" s="6"/>
      <c r="B5378" s="6"/>
      <c r="C5378" s="7"/>
      <c r="D5378" s="8"/>
      <c r="E5378" s="9"/>
      <c r="F5378" s="9"/>
      <c r="G5378" s="6"/>
      <c r="H5378" s="14"/>
      <c r="I5378" s="9"/>
      <c r="J5378" s="10"/>
    </row>
    <row r="5379">
      <c r="A5379" s="6"/>
      <c r="B5379" s="6"/>
      <c r="C5379" s="7"/>
      <c r="D5379" s="8"/>
      <c r="E5379" s="9"/>
      <c r="F5379" s="9"/>
      <c r="G5379" s="6"/>
      <c r="H5379" s="14"/>
      <c r="I5379" s="9"/>
      <c r="J5379" s="10"/>
    </row>
    <row r="5380">
      <c r="A5380" s="6"/>
      <c r="B5380" s="6"/>
      <c r="C5380" s="7"/>
      <c r="D5380" s="8"/>
      <c r="E5380" s="9"/>
      <c r="F5380" s="9"/>
      <c r="G5380" s="6"/>
      <c r="H5380" s="14"/>
      <c r="I5380" s="9"/>
      <c r="J5380" s="10"/>
    </row>
    <row r="5381">
      <c r="A5381" s="6"/>
      <c r="B5381" s="6"/>
      <c r="C5381" s="7"/>
      <c r="D5381" s="8"/>
      <c r="E5381" s="9"/>
      <c r="F5381" s="9"/>
      <c r="G5381" s="6"/>
      <c r="H5381" s="14"/>
      <c r="I5381" s="9"/>
      <c r="J5381" s="10"/>
    </row>
    <row r="5382">
      <c r="A5382" s="6"/>
      <c r="B5382" s="6"/>
      <c r="C5382" s="7"/>
      <c r="D5382" s="8"/>
      <c r="E5382" s="9"/>
      <c r="F5382" s="9"/>
      <c r="G5382" s="6"/>
      <c r="H5382" s="14"/>
      <c r="I5382" s="9"/>
      <c r="J5382" s="10"/>
    </row>
    <row r="5383">
      <c r="A5383" s="6"/>
      <c r="B5383" s="6"/>
      <c r="C5383" s="7"/>
      <c r="D5383" s="8"/>
      <c r="E5383" s="9"/>
      <c r="F5383" s="9"/>
      <c r="G5383" s="6"/>
      <c r="H5383" s="14"/>
      <c r="I5383" s="9"/>
      <c r="J5383" s="10"/>
    </row>
    <row r="5384">
      <c r="A5384" s="6"/>
      <c r="B5384" s="6"/>
      <c r="C5384" s="7"/>
      <c r="D5384" s="8"/>
      <c r="E5384" s="9"/>
      <c r="F5384" s="9"/>
      <c r="G5384" s="6"/>
      <c r="H5384" s="14"/>
      <c r="I5384" s="9"/>
      <c r="J5384" s="10"/>
    </row>
    <row r="5385">
      <c r="A5385" s="6"/>
      <c r="B5385" s="6"/>
      <c r="C5385" s="7"/>
      <c r="D5385" s="8"/>
      <c r="E5385" s="9"/>
      <c r="F5385" s="9"/>
      <c r="G5385" s="6"/>
      <c r="H5385" s="14"/>
      <c r="I5385" s="9"/>
      <c r="J5385" s="10"/>
    </row>
    <row r="5386">
      <c r="A5386" s="6"/>
      <c r="B5386" s="6"/>
      <c r="C5386" s="7"/>
      <c r="D5386" s="8"/>
      <c r="E5386" s="9"/>
      <c r="F5386" s="9"/>
      <c r="G5386" s="6"/>
      <c r="H5386" s="14"/>
      <c r="I5386" s="9"/>
      <c r="J5386" s="10"/>
    </row>
    <row r="5387">
      <c r="A5387" s="6"/>
      <c r="B5387" s="6"/>
      <c r="C5387" s="7"/>
      <c r="D5387" s="8"/>
      <c r="E5387" s="9"/>
      <c r="F5387" s="9"/>
      <c r="G5387" s="6"/>
      <c r="H5387" s="14"/>
      <c r="I5387" s="9"/>
      <c r="J5387" s="10"/>
    </row>
    <row r="5388">
      <c r="A5388" s="6"/>
      <c r="B5388" s="6"/>
      <c r="C5388" s="7"/>
      <c r="D5388" s="8"/>
      <c r="E5388" s="9"/>
      <c r="F5388" s="9"/>
      <c r="G5388" s="6"/>
      <c r="H5388" s="14"/>
      <c r="I5388" s="9"/>
      <c r="J5388" s="10"/>
    </row>
    <row r="5389">
      <c r="A5389" s="6"/>
      <c r="B5389" s="6"/>
      <c r="C5389" s="7"/>
      <c r="D5389" s="8"/>
      <c r="E5389" s="9"/>
      <c r="F5389" s="9"/>
      <c r="G5389" s="6"/>
      <c r="H5389" s="14"/>
      <c r="I5389" s="9"/>
      <c r="J5389" s="10"/>
    </row>
    <row r="5390">
      <c r="A5390" s="6"/>
      <c r="B5390" s="6"/>
      <c r="C5390" s="7"/>
      <c r="D5390" s="8"/>
      <c r="E5390" s="9"/>
      <c r="F5390" s="9"/>
      <c r="G5390" s="6"/>
      <c r="H5390" s="14"/>
      <c r="I5390" s="9"/>
      <c r="J5390" s="10"/>
    </row>
    <row r="5391">
      <c r="A5391" s="6"/>
      <c r="B5391" s="6"/>
      <c r="C5391" s="7"/>
      <c r="D5391" s="8"/>
      <c r="E5391" s="9"/>
      <c r="F5391" s="9"/>
      <c r="G5391" s="6"/>
      <c r="H5391" s="14"/>
      <c r="I5391" s="9"/>
      <c r="J5391" s="10"/>
    </row>
    <row r="5392">
      <c r="A5392" s="6"/>
      <c r="B5392" s="6"/>
      <c r="C5392" s="7"/>
      <c r="D5392" s="8"/>
      <c r="E5392" s="9"/>
      <c r="F5392" s="9"/>
      <c r="G5392" s="6"/>
      <c r="H5392" s="14"/>
      <c r="I5392" s="9"/>
      <c r="J5392" s="10"/>
    </row>
    <row r="5393">
      <c r="A5393" s="6"/>
      <c r="B5393" s="6"/>
      <c r="C5393" s="7"/>
      <c r="D5393" s="8"/>
      <c r="E5393" s="9"/>
      <c r="F5393" s="9"/>
      <c r="G5393" s="6"/>
      <c r="H5393" s="14"/>
      <c r="I5393" s="9"/>
      <c r="J5393" s="10"/>
    </row>
    <row r="5394">
      <c r="A5394" s="6"/>
      <c r="B5394" s="6"/>
      <c r="C5394" s="7"/>
      <c r="D5394" s="8"/>
      <c r="E5394" s="9"/>
      <c r="F5394" s="9"/>
      <c r="G5394" s="6"/>
      <c r="H5394" s="14"/>
      <c r="I5394" s="9"/>
      <c r="J5394" s="10"/>
    </row>
    <row r="5395">
      <c r="A5395" s="6"/>
      <c r="B5395" s="6"/>
      <c r="C5395" s="7"/>
      <c r="D5395" s="8"/>
      <c r="E5395" s="9"/>
      <c r="F5395" s="9"/>
      <c r="G5395" s="6"/>
      <c r="H5395" s="14"/>
      <c r="I5395" s="9"/>
      <c r="J5395" s="10"/>
    </row>
    <row r="5396">
      <c r="A5396" s="6"/>
      <c r="B5396" s="6"/>
      <c r="C5396" s="7"/>
      <c r="D5396" s="8"/>
      <c r="E5396" s="9"/>
      <c r="F5396" s="9"/>
      <c r="G5396" s="6"/>
      <c r="H5396" s="14"/>
      <c r="I5396" s="9"/>
      <c r="J5396" s="10"/>
    </row>
    <row r="5397">
      <c r="A5397" s="6"/>
      <c r="B5397" s="6"/>
      <c r="C5397" s="7"/>
      <c r="D5397" s="8"/>
      <c r="E5397" s="9"/>
      <c r="F5397" s="9"/>
      <c r="G5397" s="6"/>
      <c r="H5397" s="14"/>
      <c r="I5397" s="9"/>
      <c r="J5397" s="10"/>
    </row>
    <row r="5398">
      <c r="A5398" s="6"/>
      <c r="B5398" s="6"/>
      <c r="C5398" s="7"/>
      <c r="D5398" s="8"/>
      <c r="E5398" s="9"/>
      <c r="F5398" s="9"/>
      <c r="G5398" s="6"/>
      <c r="H5398" s="14"/>
      <c r="I5398" s="9"/>
      <c r="J5398" s="10"/>
    </row>
    <row r="5399">
      <c r="A5399" s="6"/>
      <c r="B5399" s="6"/>
      <c r="C5399" s="7"/>
      <c r="D5399" s="8"/>
      <c r="E5399" s="9"/>
      <c r="F5399" s="9"/>
      <c r="G5399" s="6"/>
      <c r="H5399" s="14"/>
      <c r="I5399" s="9"/>
      <c r="J5399" s="10"/>
    </row>
    <row r="5400">
      <c r="A5400" s="6"/>
      <c r="B5400" s="6"/>
      <c r="C5400" s="7"/>
      <c r="D5400" s="8"/>
      <c r="E5400" s="9"/>
      <c r="F5400" s="9"/>
      <c r="G5400" s="6"/>
      <c r="H5400" s="14"/>
      <c r="I5400" s="9"/>
      <c r="J5400" s="10"/>
    </row>
    <row r="5401">
      <c r="A5401" s="6"/>
      <c r="B5401" s="6"/>
      <c r="C5401" s="7"/>
      <c r="D5401" s="8"/>
      <c r="E5401" s="9"/>
      <c r="F5401" s="9"/>
      <c r="G5401" s="6"/>
      <c r="H5401" s="14"/>
      <c r="I5401" s="9"/>
      <c r="J5401" s="10"/>
    </row>
    <row r="5402">
      <c r="A5402" s="6"/>
      <c r="B5402" s="6"/>
      <c r="C5402" s="7"/>
      <c r="D5402" s="8"/>
      <c r="E5402" s="9"/>
      <c r="F5402" s="9"/>
      <c r="G5402" s="6"/>
      <c r="H5402" s="14"/>
      <c r="I5402" s="9"/>
      <c r="J5402" s="10"/>
    </row>
    <row r="5403">
      <c r="A5403" s="6"/>
      <c r="B5403" s="6"/>
      <c r="C5403" s="7"/>
      <c r="D5403" s="8"/>
      <c r="E5403" s="9"/>
      <c r="F5403" s="9"/>
      <c r="G5403" s="6"/>
      <c r="H5403" s="14"/>
      <c r="I5403" s="9"/>
      <c r="J5403" s="10"/>
    </row>
    <row r="5404">
      <c r="A5404" s="6"/>
      <c r="B5404" s="6"/>
      <c r="C5404" s="7"/>
      <c r="D5404" s="8"/>
      <c r="E5404" s="9"/>
      <c r="F5404" s="9"/>
      <c r="G5404" s="6"/>
      <c r="H5404" s="14"/>
      <c r="I5404" s="9"/>
      <c r="J5404" s="10"/>
    </row>
    <row r="5405">
      <c r="A5405" s="6"/>
      <c r="B5405" s="6"/>
      <c r="C5405" s="7"/>
      <c r="D5405" s="8"/>
      <c r="E5405" s="9"/>
      <c r="F5405" s="9"/>
      <c r="G5405" s="6"/>
      <c r="H5405" s="14"/>
      <c r="I5405" s="9"/>
      <c r="J5405" s="10"/>
    </row>
    <row r="5406">
      <c r="A5406" s="6"/>
      <c r="B5406" s="6"/>
      <c r="C5406" s="7"/>
      <c r="D5406" s="8"/>
      <c r="E5406" s="9"/>
      <c r="F5406" s="9"/>
      <c r="G5406" s="6"/>
      <c r="H5406" s="14"/>
      <c r="I5406" s="9"/>
      <c r="J5406" s="10"/>
    </row>
    <row r="5407">
      <c r="A5407" s="6"/>
      <c r="B5407" s="6"/>
      <c r="C5407" s="7"/>
      <c r="D5407" s="8"/>
      <c r="E5407" s="9"/>
      <c r="F5407" s="9"/>
      <c r="G5407" s="6"/>
      <c r="H5407" s="14"/>
      <c r="I5407" s="9"/>
      <c r="J5407" s="10"/>
    </row>
    <row r="5408">
      <c r="A5408" s="6"/>
      <c r="B5408" s="6"/>
      <c r="C5408" s="7"/>
      <c r="D5408" s="8"/>
      <c r="E5408" s="9"/>
      <c r="F5408" s="9"/>
      <c r="G5408" s="6"/>
      <c r="H5408" s="14"/>
      <c r="I5408" s="9"/>
      <c r="J5408" s="10"/>
    </row>
    <row r="5409">
      <c r="A5409" s="6"/>
      <c r="B5409" s="6"/>
      <c r="C5409" s="7"/>
      <c r="D5409" s="8"/>
      <c r="E5409" s="9"/>
      <c r="F5409" s="9"/>
      <c r="G5409" s="6"/>
      <c r="H5409" s="14"/>
      <c r="I5409" s="9"/>
      <c r="J5409" s="10"/>
    </row>
    <row r="5410">
      <c r="A5410" s="6"/>
      <c r="B5410" s="6"/>
      <c r="C5410" s="7"/>
      <c r="D5410" s="8"/>
      <c r="E5410" s="9"/>
      <c r="F5410" s="9"/>
      <c r="G5410" s="6"/>
      <c r="H5410" s="14"/>
      <c r="I5410" s="9"/>
      <c r="J5410" s="10"/>
    </row>
    <row r="5411">
      <c r="A5411" s="6"/>
      <c r="B5411" s="6"/>
      <c r="C5411" s="7"/>
      <c r="D5411" s="8"/>
      <c r="E5411" s="9"/>
      <c r="F5411" s="9"/>
      <c r="G5411" s="6"/>
      <c r="H5411" s="14"/>
      <c r="I5411" s="9"/>
      <c r="J5411" s="10"/>
    </row>
    <row r="5412">
      <c r="A5412" s="6"/>
      <c r="B5412" s="6"/>
      <c r="C5412" s="7"/>
      <c r="D5412" s="8"/>
      <c r="E5412" s="9"/>
      <c r="F5412" s="9"/>
      <c r="G5412" s="6"/>
      <c r="H5412" s="14"/>
      <c r="I5412" s="9"/>
      <c r="J5412" s="10"/>
    </row>
    <row r="5413">
      <c r="A5413" s="6"/>
      <c r="B5413" s="6"/>
      <c r="C5413" s="7"/>
      <c r="D5413" s="8"/>
      <c r="E5413" s="9"/>
      <c r="F5413" s="9"/>
      <c r="G5413" s="6"/>
      <c r="H5413" s="14"/>
      <c r="I5413" s="9"/>
      <c r="J5413" s="10"/>
    </row>
    <row r="5414">
      <c r="A5414" s="6"/>
      <c r="B5414" s="6"/>
      <c r="C5414" s="7"/>
      <c r="D5414" s="8"/>
      <c r="E5414" s="9"/>
      <c r="F5414" s="9"/>
      <c r="G5414" s="6"/>
      <c r="H5414" s="14"/>
      <c r="I5414" s="9"/>
      <c r="J5414" s="10"/>
    </row>
    <row r="5415">
      <c r="A5415" s="6"/>
      <c r="B5415" s="6"/>
      <c r="C5415" s="7"/>
      <c r="D5415" s="8"/>
      <c r="E5415" s="9"/>
      <c r="F5415" s="9"/>
      <c r="G5415" s="6"/>
      <c r="H5415" s="14"/>
      <c r="I5415" s="9"/>
      <c r="J5415" s="10"/>
    </row>
    <row r="5416">
      <c r="A5416" s="6"/>
      <c r="B5416" s="6"/>
      <c r="C5416" s="7"/>
      <c r="D5416" s="8"/>
      <c r="E5416" s="9"/>
      <c r="F5416" s="9"/>
      <c r="G5416" s="6"/>
      <c r="H5416" s="14"/>
      <c r="I5416" s="9"/>
      <c r="J5416" s="10"/>
    </row>
    <row r="5417">
      <c r="A5417" s="6"/>
      <c r="B5417" s="6"/>
      <c r="C5417" s="7"/>
      <c r="D5417" s="8"/>
      <c r="E5417" s="9"/>
      <c r="F5417" s="9"/>
      <c r="G5417" s="6"/>
      <c r="H5417" s="14"/>
      <c r="I5417" s="9"/>
      <c r="J5417" s="10"/>
    </row>
    <row r="5418">
      <c r="A5418" s="6"/>
      <c r="B5418" s="6"/>
      <c r="C5418" s="7"/>
      <c r="D5418" s="8"/>
      <c r="E5418" s="9"/>
      <c r="F5418" s="9"/>
      <c r="G5418" s="6"/>
      <c r="H5418" s="14"/>
      <c r="I5418" s="9"/>
      <c r="J5418" s="10"/>
    </row>
    <row r="5419">
      <c r="A5419" s="6"/>
      <c r="B5419" s="6"/>
      <c r="C5419" s="7"/>
      <c r="D5419" s="8"/>
      <c r="E5419" s="9"/>
      <c r="F5419" s="9"/>
      <c r="G5419" s="6"/>
      <c r="H5419" s="14"/>
      <c r="I5419" s="9"/>
      <c r="J5419" s="10"/>
    </row>
    <row r="5420">
      <c r="A5420" s="6"/>
      <c r="B5420" s="6"/>
      <c r="C5420" s="7"/>
      <c r="D5420" s="8"/>
      <c r="E5420" s="9"/>
      <c r="F5420" s="9"/>
      <c r="G5420" s="6"/>
      <c r="H5420" s="14"/>
      <c r="I5420" s="9"/>
      <c r="J5420" s="10"/>
    </row>
    <row r="5421">
      <c r="A5421" s="6"/>
      <c r="B5421" s="6"/>
      <c r="C5421" s="7"/>
      <c r="D5421" s="8"/>
      <c r="E5421" s="9"/>
      <c r="F5421" s="9"/>
      <c r="G5421" s="6"/>
      <c r="H5421" s="14"/>
      <c r="I5421" s="9"/>
      <c r="J5421" s="10"/>
    </row>
    <row r="5422">
      <c r="A5422" s="6"/>
      <c r="B5422" s="6"/>
      <c r="C5422" s="7"/>
      <c r="D5422" s="8"/>
      <c r="E5422" s="9"/>
      <c r="F5422" s="9"/>
      <c r="G5422" s="6"/>
      <c r="H5422" s="14"/>
      <c r="I5422" s="9"/>
      <c r="J5422" s="10"/>
    </row>
    <row r="5423">
      <c r="A5423" s="6"/>
      <c r="B5423" s="6"/>
      <c r="C5423" s="7"/>
      <c r="D5423" s="8"/>
      <c r="E5423" s="9"/>
      <c r="F5423" s="9"/>
      <c r="G5423" s="6"/>
      <c r="H5423" s="14"/>
      <c r="I5423" s="9"/>
      <c r="J5423" s="10"/>
    </row>
    <row r="5424">
      <c r="A5424" s="6"/>
      <c r="B5424" s="6"/>
      <c r="C5424" s="7"/>
      <c r="D5424" s="8"/>
      <c r="E5424" s="9"/>
      <c r="F5424" s="9"/>
      <c r="G5424" s="6"/>
      <c r="H5424" s="14"/>
      <c r="I5424" s="9"/>
      <c r="J5424" s="10"/>
    </row>
    <row r="5425">
      <c r="A5425" s="6"/>
      <c r="B5425" s="6"/>
      <c r="C5425" s="7"/>
      <c r="D5425" s="8"/>
      <c r="E5425" s="9"/>
      <c r="F5425" s="9"/>
      <c r="G5425" s="6"/>
      <c r="H5425" s="14"/>
      <c r="I5425" s="9"/>
      <c r="J5425" s="10"/>
    </row>
    <row r="5426">
      <c r="A5426" s="6"/>
      <c r="B5426" s="6"/>
      <c r="C5426" s="7"/>
      <c r="D5426" s="8"/>
      <c r="E5426" s="9"/>
      <c r="F5426" s="9"/>
      <c r="G5426" s="6"/>
      <c r="H5426" s="14"/>
      <c r="I5426" s="9"/>
      <c r="J5426" s="10"/>
    </row>
    <row r="5427">
      <c r="A5427" s="6"/>
      <c r="B5427" s="6"/>
      <c r="C5427" s="7"/>
      <c r="D5427" s="8"/>
      <c r="E5427" s="9"/>
      <c r="F5427" s="9"/>
      <c r="G5427" s="6"/>
      <c r="H5427" s="14"/>
      <c r="I5427" s="9"/>
      <c r="J5427" s="10"/>
    </row>
    <row r="5428">
      <c r="A5428" s="6"/>
      <c r="B5428" s="6"/>
      <c r="C5428" s="7"/>
      <c r="D5428" s="8"/>
      <c r="E5428" s="9"/>
      <c r="F5428" s="9"/>
      <c r="G5428" s="6"/>
      <c r="H5428" s="14"/>
      <c r="I5428" s="9"/>
      <c r="J5428" s="10"/>
    </row>
    <row r="5429">
      <c r="A5429" s="6"/>
      <c r="B5429" s="6"/>
      <c r="C5429" s="7"/>
      <c r="D5429" s="8"/>
      <c r="E5429" s="9"/>
      <c r="F5429" s="9"/>
      <c r="G5429" s="6"/>
      <c r="H5429" s="14"/>
      <c r="I5429" s="9"/>
      <c r="J5429" s="10"/>
    </row>
    <row r="5430">
      <c r="A5430" s="6"/>
      <c r="B5430" s="6"/>
      <c r="C5430" s="7"/>
      <c r="D5430" s="8"/>
      <c r="E5430" s="9"/>
      <c r="F5430" s="9"/>
      <c r="G5430" s="6"/>
      <c r="H5430" s="14"/>
      <c r="I5430" s="9"/>
      <c r="J5430" s="10"/>
    </row>
    <row r="5431">
      <c r="A5431" s="6"/>
      <c r="B5431" s="6"/>
      <c r="C5431" s="7"/>
      <c r="D5431" s="8"/>
      <c r="E5431" s="9"/>
      <c r="F5431" s="9"/>
      <c r="G5431" s="6"/>
      <c r="H5431" s="14"/>
      <c r="I5431" s="9"/>
      <c r="J5431" s="10"/>
    </row>
    <row r="5432">
      <c r="A5432" s="6"/>
      <c r="B5432" s="6"/>
      <c r="C5432" s="7"/>
      <c r="D5432" s="8"/>
      <c r="E5432" s="9"/>
      <c r="F5432" s="9"/>
      <c r="G5432" s="6"/>
      <c r="H5432" s="14"/>
      <c r="I5432" s="9"/>
      <c r="J5432" s="10"/>
    </row>
    <row r="5433">
      <c r="A5433" s="6"/>
      <c r="B5433" s="6"/>
      <c r="C5433" s="7"/>
      <c r="D5433" s="8"/>
      <c r="E5433" s="9"/>
      <c r="F5433" s="9"/>
      <c r="G5433" s="6"/>
      <c r="H5433" s="14"/>
      <c r="I5433" s="9"/>
      <c r="J5433" s="10"/>
    </row>
    <row r="5434">
      <c r="A5434" s="6"/>
      <c r="B5434" s="6"/>
      <c r="C5434" s="7"/>
      <c r="D5434" s="8"/>
      <c r="E5434" s="9"/>
      <c r="F5434" s="9"/>
      <c r="G5434" s="6"/>
      <c r="H5434" s="14"/>
      <c r="I5434" s="9"/>
      <c r="J5434" s="10"/>
    </row>
    <row r="5435">
      <c r="A5435" s="6"/>
      <c r="B5435" s="6"/>
      <c r="C5435" s="7"/>
      <c r="D5435" s="8"/>
      <c r="E5435" s="9"/>
      <c r="F5435" s="9"/>
      <c r="G5435" s="6"/>
      <c r="H5435" s="14"/>
      <c r="I5435" s="9"/>
      <c r="J5435" s="10"/>
    </row>
    <row r="5436">
      <c r="A5436" s="6"/>
      <c r="B5436" s="6"/>
      <c r="C5436" s="7"/>
      <c r="D5436" s="8"/>
      <c r="E5436" s="9"/>
      <c r="F5436" s="9"/>
      <c r="G5436" s="6"/>
      <c r="H5436" s="14"/>
      <c r="I5436" s="9"/>
      <c r="J5436" s="10"/>
    </row>
    <row r="5437">
      <c r="A5437" s="6"/>
      <c r="B5437" s="6"/>
      <c r="C5437" s="7"/>
      <c r="D5437" s="8"/>
      <c r="E5437" s="9"/>
      <c r="F5437" s="9"/>
      <c r="G5437" s="6"/>
      <c r="H5437" s="14"/>
      <c r="I5437" s="9"/>
      <c r="J5437" s="10"/>
    </row>
    <row r="5438">
      <c r="A5438" s="6"/>
      <c r="B5438" s="6"/>
      <c r="C5438" s="7"/>
      <c r="D5438" s="8"/>
      <c r="E5438" s="9"/>
      <c r="F5438" s="9"/>
      <c r="G5438" s="6"/>
      <c r="H5438" s="14"/>
      <c r="I5438" s="9"/>
      <c r="J5438" s="10"/>
    </row>
    <row r="5439">
      <c r="A5439" s="6"/>
      <c r="B5439" s="6"/>
      <c r="C5439" s="7"/>
      <c r="D5439" s="8"/>
      <c r="E5439" s="9"/>
      <c r="F5439" s="9"/>
      <c r="G5439" s="6"/>
      <c r="H5439" s="14"/>
      <c r="I5439" s="9"/>
      <c r="J5439" s="10"/>
    </row>
    <row r="5440">
      <c r="A5440" s="6"/>
      <c r="B5440" s="6"/>
      <c r="C5440" s="7"/>
      <c r="D5440" s="8"/>
      <c r="E5440" s="9"/>
      <c r="F5440" s="9"/>
      <c r="G5440" s="6"/>
      <c r="H5440" s="14"/>
      <c r="I5440" s="9"/>
      <c r="J5440" s="10"/>
    </row>
    <row r="5441">
      <c r="A5441" s="6"/>
      <c r="B5441" s="6"/>
      <c r="C5441" s="7"/>
      <c r="D5441" s="8"/>
      <c r="E5441" s="9"/>
      <c r="F5441" s="9"/>
      <c r="G5441" s="6"/>
      <c r="H5441" s="14"/>
      <c r="I5441" s="9"/>
      <c r="J5441" s="10"/>
    </row>
    <row r="5442">
      <c r="A5442" s="6"/>
      <c r="B5442" s="6"/>
      <c r="C5442" s="7"/>
      <c r="D5442" s="8"/>
      <c r="E5442" s="9"/>
      <c r="F5442" s="9"/>
      <c r="G5442" s="6"/>
      <c r="H5442" s="14"/>
      <c r="I5442" s="9"/>
      <c r="J5442" s="10"/>
    </row>
    <row r="5443">
      <c r="A5443" s="6"/>
      <c r="B5443" s="6"/>
      <c r="C5443" s="7"/>
      <c r="D5443" s="8"/>
      <c r="E5443" s="9"/>
      <c r="F5443" s="9"/>
      <c r="G5443" s="6"/>
      <c r="H5443" s="14"/>
      <c r="I5443" s="9"/>
      <c r="J5443" s="10"/>
    </row>
    <row r="5444">
      <c r="A5444" s="6"/>
      <c r="B5444" s="6"/>
      <c r="C5444" s="7"/>
      <c r="D5444" s="8"/>
      <c r="E5444" s="9"/>
      <c r="F5444" s="9"/>
      <c r="G5444" s="6"/>
      <c r="H5444" s="14"/>
      <c r="I5444" s="9"/>
      <c r="J5444" s="10"/>
    </row>
    <row r="5445">
      <c r="A5445" s="6"/>
      <c r="B5445" s="6"/>
      <c r="C5445" s="7"/>
      <c r="D5445" s="8"/>
      <c r="E5445" s="9"/>
      <c r="F5445" s="9"/>
      <c r="G5445" s="6"/>
      <c r="H5445" s="14"/>
      <c r="I5445" s="9"/>
      <c r="J5445" s="10"/>
    </row>
    <row r="5446">
      <c r="A5446" s="6"/>
      <c r="B5446" s="6"/>
      <c r="C5446" s="7"/>
      <c r="D5446" s="8"/>
      <c r="E5446" s="9"/>
      <c r="F5446" s="9"/>
      <c r="G5446" s="6"/>
      <c r="H5446" s="14"/>
      <c r="I5446" s="9"/>
      <c r="J5446" s="10"/>
    </row>
    <row r="5447">
      <c r="A5447" s="6"/>
      <c r="B5447" s="6"/>
      <c r="C5447" s="7"/>
      <c r="D5447" s="8"/>
      <c r="E5447" s="9"/>
      <c r="F5447" s="9"/>
      <c r="G5447" s="6"/>
      <c r="H5447" s="14"/>
      <c r="I5447" s="9"/>
      <c r="J5447" s="10"/>
    </row>
    <row r="5448">
      <c r="A5448" s="6"/>
      <c r="B5448" s="6"/>
      <c r="C5448" s="7"/>
      <c r="D5448" s="8"/>
      <c r="E5448" s="9"/>
      <c r="F5448" s="9"/>
      <c r="G5448" s="6"/>
      <c r="H5448" s="14"/>
      <c r="I5448" s="9"/>
      <c r="J5448" s="10"/>
    </row>
    <row r="5449">
      <c r="A5449" s="6"/>
      <c r="B5449" s="6"/>
      <c r="C5449" s="7"/>
      <c r="D5449" s="8"/>
      <c r="E5449" s="9"/>
      <c r="F5449" s="9"/>
      <c r="G5449" s="6"/>
      <c r="H5449" s="14"/>
      <c r="I5449" s="9"/>
      <c r="J5449" s="10"/>
    </row>
    <row r="5450">
      <c r="A5450" s="6"/>
      <c r="B5450" s="6"/>
      <c r="C5450" s="7"/>
      <c r="D5450" s="8"/>
      <c r="E5450" s="9"/>
      <c r="F5450" s="9"/>
      <c r="G5450" s="6"/>
      <c r="H5450" s="14"/>
      <c r="I5450" s="9"/>
      <c r="J5450" s="10"/>
    </row>
    <row r="5451">
      <c r="A5451" s="6"/>
      <c r="B5451" s="6"/>
      <c r="C5451" s="7"/>
      <c r="D5451" s="8"/>
      <c r="E5451" s="9"/>
      <c r="F5451" s="9"/>
      <c r="G5451" s="6"/>
      <c r="H5451" s="14"/>
      <c r="I5451" s="9"/>
      <c r="J5451" s="10"/>
    </row>
    <row r="5452">
      <c r="A5452" s="6"/>
      <c r="B5452" s="6"/>
      <c r="C5452" s="7"/>
      <c r="D5452" s="8"/>
      <c r="E5452" s="9"/>
      <c r="F5452" s="9"/>
      <c r="G5452" s="6"/>
      <c r="H5452" s="14"/>
      <c r="I5452" s="9"/>
      <c r="J5452" s="10"/>
    </row>
    <row r="5453">
      <c r="A5453" s="6"/>
      <c r="B5453" s="6"/>
      <c r="C5453" s="7"/>
      <c r="D5453" s="8"/>
      <c r="E5453" s="9"/>
      <c r="F5453" s="9"/>
      <c r="G5453" s="6"/>
      <c r="H5453" s="14"/>
      <c r="I5453" s="9"/>
      <c r="J5453" s="10"/>
    </row>
    <row r="5454">
      <c r="A5454" s="6"/>
      <c r="B5454" s="6"/>
      <c r="C5454" s="7"/>
      <c r="D5454" s="8"/>
      <c r="E5454" s="9"/>
      <c r="F5454" s="9"/>
      <c r="G5454" s="6"/>
      <c r="H5454" s="14"/>
      <c r="I5454" s="9"/>
      <c r="J5454" s="10"/>
    </row>
    <row r="5455">
      <c r="A5455" s="6"/>
      <c r="B5455" s="6"/>
      <c r="C5455" s="7"/>
      <c r="D5455" s="8"/>
      <c r="E5455" s="9"/>
      <c r="F5455" s="9"/>
      <c r="G5455" s="6"/>
      <c r="H5455" s="14"/>
      <c r="I5455" s="9"/>
      <c r="J5455" s="10"/>
    </row>
    <row r="5456">
      <c r="A5456" s="6"/>
      <c r="B5456" s="6"/>
      <c r="C5456" s="7"/>
      <c r="D5456" s="8"/>
      <c r="E5456" s="9"/>
      <c r="F5456" s="9"/>
      <c r="G5456" s="6"/>
      <c r="H5456" s="14"/>
      <c r="I5456" s="9"/>
      <c r="J5456" s="10"/>
    </row>
    <row r="5457">
      <c r="A5457" s="6"/>
      <c r="B5457" s="6"/>
      <c r="C5457" s="7"/>
      <c r="D5457" s="8"/>
      <c r="E5457" s="9"/>
      <c r="F5457" s="9"/>
      <c r="G5457" s="6"/>
      <c r="H5457" s="14"/>
      <c r="I5457" s="9"/>
      <c r="J5457" s="10"/>
    </row>
    <row r="5458">
      <c r="A5458" s="6"/>
      <c r="B5458" s="6"/>
      <c r="C5458" s="7"/>
      <c r="D5458" s="8"/>
      <c r="E5458" s="9"/>
      <c r="F5458" s="9"/>
      <c r="G5458" s="6"/>
      <c r="H5458" s="14"/>
      <c r="I5458" s="9"/>
      <c r="J5458" s="10"/>
    </row>
    <row r="5459">
      <c r="A5459" s="6"/>
      <c r="B5459" s="6"/>
      <c r="C5459" s="7"/>
      <c r="D5459" s="8"/>
      <c r="E5459" s="9"/>
      <c r="F5459" s="9"/>
      <c r="G5459" s="6"/>
      <c r="H5459" s="14"/>
      <c r="I5459" s="9"/>
      <c r="J5459" s="10"/>
    </row>
    <row r="5460">
      <c r="A5460" s="6"/>
      <c r="B5460" s="6"/>
      <c r="C5460" s="7"/>
      <c r="D5460" s="8"/>
      <c r="E5460" s="9"/>
      <c r="F5460" s="9"/>
      <c r="G5460" s="6"/>
      <c r="H5460" s="14"/>
      <c r="I5460" s="9"/>
      <c r="J5460" s="10"/>
    </row>
    <row r="5461">
      <c r="A5461" s="6"/>
      <c r="B5461" s="6"/>
      <c r="C5461" s="7"/>
      <c r="D5461" s="8"/>
      <c r="E5461" s="9"/>
      <c r="F5461" s="9"/>
      <c r="G5461" s="6"/>
      <c r="H5461" s="14"/>
      <c r="I5461" s="9"/>
      <c r="J5461" s="10"/>
    </row>
    <row r="5462">
      <c r="A5462" s="6"/>
      <c r="B5462" s="6"/>
      <c r="C5462" s="7"/>
      <c r="D5462" s="8"/>
      <c r="E5462" s="9"/>
      <c r="F5462" s="9"/>
      <c r="G5462" s="6"/>
      <c r="H5462" s="14"/>
      <c r="I5462" s="9"/>
      <c r="J5462" s="10"/>
    </row>
    <row r="5463">
      <c r="A5463" s="6"/>
      <c r="B5463" s="6"/>
      <c r="C5463" s="7"/>
      <c r="D5463" s="8"/>
      <c r="E5463" s="9"/>
      <c r="F5463" s="9"/>
      <c r="G5463" s="6"/>
      <c r="H5463" s="14"/>
      <c r="I5463" s="9"/>
      <c r="J5463" s="10"/>
    </row>
    <row r="5464">
      <c r="A5464" s="6"/>
      <c r="B5464" s="6"/>
      <c r="C5464" s="7"/>
      <c r="D5464" s="8"/>
      <c r="E5464" s="9"/>
      <c r="F5464" s="9"/>
      <c r="G5464" s="6"/>
      <c r="H5464" s="14"/>
      <c r="I5464" s="9"/>
      <c r="J5464" s="10"/>
    </row>
    <row r="5465">
      <c r="A5465" s="6"/>
      <c r="B5465" s="6"/>
      <c r="C5465" s="7"/>
      <c r="D5465" s="8"/>
      <c r="E5465" s="9"/>
      <c r="F5465" s="9"/>
      <c r="G5465" s="6"/>
      <c r="H5465" s="14"/>
      <c r="I5465" s="9"/>
      <c r="J5465" s="10"/>
    </row>
    <row r="5466">
      <c r="A5466" s="6"/>
      <c r="B5466" s="6"/>
      <c r="C5466" s="7"/>
      <c r="D5466" s="8"/>
      <c r="E5466" s="9"/>
      <c r="F5466" s="9"/>
      <c r="G5466" s="6"/>
      <c r="H5466" s="14"/>
      <c r="I5466" s="9"/>
      <c r="J5466" s="10"/>
    </row>
    <row r="5467">
      <c r="A5467" s="6"/>
      <c r="B5467" s="6"/>
      <c r="C5467" s="7"/>
      <c r="D5467" s="8"/>
      <c r="E5467" s="9"/>
      <c r="F5467" s="9"/>
      <c r="G5467" s="6"/>
      <c r="H5467" s="14"/>
      <c r="I5467" s="9"/>
      <c r="J5467" s="10"/>
    </row>
    <row r="5468">
      <c r="A5468" s="6"/>
      <c r="B5468" s="6"/>
      <c r="C5468" s="7"/>
      <c r="D5468" s="8"/>
      <c r="E5468" s="9"/>
      <c r="F5468" s="9"/>
      <c r="G5468" s="6"/>
      <c r="H5468" s="14"/>
      <c r="I5468" s="9"/>
      <c r="J5468" s="10"/>
    </row>
    <row r="5469">
      <c r="A5469" s="6"/>
      <c r="B5469" s="6"/>
      <c r="C5469" s="7"/>
      <c r="D5469" s="8"/>
      <c r="E5469" s="9"/>
      <c r="F5469" s="9"/>
      <c r="G5469" s="6"/>
      <c r="H5469" s="14"/>
      <c r="I5469" s="9"/>
      <c r="J5469" s="10"/>
    </row>
    <row r="5470">
      <c r="A5470" s="6"/>
      <c r="B5470" s="6"/>
      <c r="C5470" s="7"/>
      <c r="D5470" s="8"/>
      <c r="E5470" s="9"/>
      <c r="F5470" s="9"/>
      <c r="G5470" s="6"/>
      <c r="H5470" s="14"/>
      <c r="I5470" s="9"/>
      <c r="J5470" s="10"/>
    </row>
    <row r="5471">
      <c r="A5471" s="6"/>
      <c r="B5471" s="6"/>
      <c r="C5471" s="7"/>
      <c r="D5471" s="8"/>
      <c r="E5471" s="9"/>
      <c r="F5471" s="9"/>
      <c r="G5471" s="6"/>
      <c r="H5471" s="14"/>
      <c r="I5471" s="9"/>
      <c r="J5471" s="10"/>
    </row>
    <row r="5472">
      <c r="A5472" s="6"/>
      <c r="B5472" s="6"/>
      <c r="C5472" s="7"/>
      <c r="D5472" s="8"/>
      <c r="E5472" s="9"/>
      <c r="F5472" s="9"/>
      <c r="G5472" s="6"/>
      <c r="H5472" s="14"/>
      <c r="I5472" s="9"/>
      <c r="J5472" s="10"/>
    </row>
    <row r="5473">
      <c r="A5473" s="6"/>
      <c r="B5473" s="6"/>
      <c r="C5473" s="7"/>
      <c r="D5473" s="8"/>
      <c r="E5473" s="9"/>
      <c r="F5473" s="9"/>
      <c r="G5473" s="6"/>
      <c r="H5473" s="14"/>
      <c r="I5473" s="9"/>
      <c r="J5473" s="10"/>
    </row>
    <row r="5474">
      <c r="A5474" s="6"/>
      <c r="B5474" s="6"/>
      <c r="C5474" s="7"/>
      <c r="D5474" s="8"/>
      <c r="E5474" s="9"/>
      <c r="F5474" s="9"/>
      <c r="G5474" s="6"/>
      <c r="H5474" s="14"/>
      <c r="I5474" s="9"/>
      <c r="J5474" s="10"/>
    </row>
    <row r="5475">
      <c r="A5475" s="6"/>
      <c r="B5475" s="6"/>
      <c r="C5475" s="7"/>
      <c r="D5475" s="8"/>
      <c r="E5475" s="9"/>
      <c r="F5475" s="9"/>
      <c r="G5475" s="6"/>
      <c r="H5475" s="14"/>
      <c r="I5475" s="9"/>
      <c r="J5475" s="10"/>
    </row>
    <row r="5476">
      <c r="A5476" s="6"/>
      <c r="B5476" s="6"/>
      <c r="C5476" s="7"/>
      <c r="D5476" s="8"/>
      <c r="E5476" s="9"/>
      <c r="F5476" s="9"/>
      <c r="G5476" s="6"/>
      <c r="H5476" s="14"/>
      <c r="I5476" s="9"/>
      <c r="J5476" s="10"/>
    </row>
    <row r="5477">
      <c r="A5477" s="6"/>
      <c r="B5477" s="6"/>
      <c r="C5477" s="7"/>
      <c r="D5477" s="8"/>
      <c r="E5477" s="9"/>
      <c r="F5477" s="9"/>
      <c r="G5477" s="6"/>
      <c r="H5477" s="14"/>
      <c r="I5477" s="9"/>
      <c r="J5477" s="10"/>
    </row>
    <row r="5478">
      <c r="A5478" s="6"/>
      <c r="B5478" s="6"/>
      <c r="C5478" s="7"/>
      <c r="D5478" s="8"/>
      <c r="E5478" s="9"/>
      <c r="F5478" s="9"/>
      <c r="G5478" s="6"/>
      <c r="H5478" s="14"/>
      <c r="I5478" s="9"/>
      <c r="J5478" s="10"/>
    </row>
    <row r="5479">
      <c r="A5479" s="6"/>
      <c r="B5479" s="6"/>
      <c r="C5479" s="7"/>
      <c r="D5479" s="8"/>
      <c r="E5479" s="9"/>
      <c r="F5479" s="9"/>
      <c r="G5479" s="6"/>
      <c r="H5479" s="14"/>
      <c r="I5479" s="9"/>
      <c r="J5479" s="10"/>
    </row>
    <row r="5480">
      <c r="A5480" s="6"/>
      <c r="B5480" s="6"/>
      <c r="C5480" s="7"/>
      <c r="D5480" s="8"/>
      <c r="E5480" s="9"/>
      <c r="F5480" s="9"/>
      <c r="G5480" s="6"/>
      <c r="H5480" s="14"/>
      <c r="I5480" s="9"/>
      <c r="J5480" s="10"/>
    </row>
    <row r="5481">
      <c r="A5481" s="6"/>
      <c r="B5481" s="6"/>
      <c r="C5481" s="7"/>
      <c r="D5481" s="8"/>
      <c r="E5481" s="9"/>
      <c r="F5481" s="9"/>
      <c r="G5481" s="6"/>
      <c r="H5481" s="14"/>
      <c r="I5481" s="9"/>
      <c r="J5481" s="10"/>
    </row>
    <row r="5482">
      <c r="A5482" s="6"/>
      <c r="B5482" s="6"/>
      <c r="C5482" s="7"/>
      <c r="D5482" s="8"/>
      <c r="E5482" s="9"/>
      <c r="F5482" s="9"/>
      <c r="G5482" s="6"/>
      <c r="H5482" s="14"/>
      <c r="I5482" s="9"/>
      <c r="J5482" s="10"/>
    </row>
    <row r="5483">
      <c r="A5483" s="6"/>
      <c r="B5483" s="6"/>
      <c r="C5483" s="7"/>
      <c r="D5483" s="8"/>
      <c r="E5483" s="9"/>
      <c r="F5483" s="9"/>
      <c r="G5483" s="6"/>
      <c r="H5483" s="14"/>
      <c r="I5483" s="9"/>
      <c r="J5483" s="10"/>
    </row>
    <row r="5484">
      <c r="A5484" s="6"/>
      <c r="B5484" s="6"/>
      <c r="C5484" s="7"/>
      <c r="D5484" s="8"/>
      <c r="E5484" s="9"/>
      <c r="F5484" s="9"/>
      <c r="G5484" s="6"/>
      <c r="H5484" s="14"/>
      <c r="I5484" s="9"/>
      <c r="J5484" s="10"/>
    </row>
    <row r="5485">
      <c r="A5485" s="6"/>
      <c r="B5485" s="6"/>
      <c r="C5485" s="7"/>
      <c r="D5485" s="8"/>
      <c r="E5485" s="9"/>
      <c r="F5485" s="9"/>
      <c r="G5485" s="6"/>
      <c r="H5485" s="14"/>
      <c r="I5485" s="9"/>
      <c r="J5485" s="10"/>
    </row>
    <row r="5486">
      <c r="A5486" s="6"/>
      <c r="B5486" s="6"/>
      <c r="C5486" s="7"/>
      <c r="D5486" s="8"/>
      <c r="E5486" s="9"/>
      <c r="F5486" s="9"/>
      <c r="G5486" s="6"/>
      <c r="H5486" s="14"/>
      <c r="I5486" s="9"/>
      <c r="J5486" s="10"/>
    </row>
    <row r="5487">
      <c r="A5487" s="6"/>
      <c r="B5487" s="6"/>
      <c r="C5487" s="7"/>
      <c r="D5487" s="8"/>
      <c r="E5487" s="9"/>
      <c r="F5487" s="9"/>
      <c r="G5487" s="6"/>
      <c r="H5487" s="14"/>
      <c r="I5487" s="9"/>
      <c r="J5487" s="10"/>
    </row>
    <row r="5488">
      <c r="A5488" s="6"/>
      <c r="B5488" s="6"/>
      <c r="C5488" s="7"/>
      <c r="D5488" s="8"/>
      <c r="E5488" s="9"/>
      <c r="F5488" s="9"/>
      <c r="G5488" s="6"/>
      <c r="H5488" s="14"/>
      <c r="I5488" s="9"/>
      <c r="J5488" s="10"/>
    </row>
    <row r="5489">
      <c r="A5489" s="6"/>
      <c r="B5489" s="6"/>
      <c r="C5489" s="7"/>
      <c r="D5489" s="8"/>
      <c r="E5489" s="9"/>
      <c r="F5489" s="9"/>
      <c r="G5489" s="6"/>
      <c r="H5489" s="14"/>
      <c r="I5489" s="9"/>
      <c r="J5489" s="10"/>
    </row>
    <row r="5490">
      <c r="A5490" s="6"/>
      <c r="B5490" s="6"/>
      <c r="C5490" s="7"/>
      <c r="D5490" s="8"/>
      <c r="E5490" s="9"/>
      <c r="F5490" s="9"/>
      <c r="G5490" s="6"/>
      <c r="H5490" s="14"/>
      <c r="I5490" s="9"/>
      <c r="J5490" s="10"/>
    </row>
    <row r="5491">
      <c r="A5491" s="6"/>
      <c r="B5491" s="6"/>
      <c r="C5491" s="7"/>
      <c r="D5491" s="8"/>
      <c r="E5491" s="9"/>
      <c r="F5491" s="9"/>
      <c r="G5491" s="6"/>
      <c r="H5491" s="14"/>
      <c r="I5491" s="9"/>
      <c r="J5491" s="10"/>
    </row>
    <row r="5492">
      <c r="A5492" s="6"/>
      <c r="B5492" s="6"/>
      <c r="C5492" s="7"/>
      <c r="D5492" s="8"/>
      <c r="E5492" s="9"/>
      <c r="F5492" s="9"/>
      <c r="G5492" s="6"/>
      <c r="H5492" s="14"/>
      <c r="I5492" s="9"/>
      <c r="J5492" s="10"/>
    </row>
    <row r="5493">
      <c r="A5493" s="6"/>
      <c r="B5493" s="6"/>
      <c r="C5493" s="7"/>
      <c r="D5493" s="8"/>
      <c r="E5493" s="9"/>
      <c r="F5493" s="9"/>
      <c r="G5493" s="6"/>
      <c r="H5493" s="14"/>
      <c r="I5493" s="9"/>
      <c r="J5493" s="10"/>
    </row>
    <row r="5494">
      <c r="A5494" s="6"/>
      <c r="B5494" s="6"/>
      <c r="C5494" s="7"/>
      <c r="D5494" s="8"/>
      <c r="E5494" s="9"/>
      <c r="F5494" s="9"/>
      <c r="G5494" s="6"/>
      <c r="H5494" s="14"/>
      <c r="I5494" s="9"/>
      <c r="J5494" s="10"/>
    </row>
    <row r="5495">
      <c r="A5495" s="6"/>
      <c r="B5495" s="6"/>
      <c r="C5495" s="7"/>
      <c r="D5495" s="8"/>
      <c r="E5495" s="9"/>
      <c r="F5495" s="9"/>
      <c r="G5495" s="6"/>
      <c r="H5495" s="14"/>
      <c r="I5495" s="9"/>
      <c r="J5495" s="10"/>
    </row>
    <row r="5496">
      <c r="A5496" s="6"/>
      <c r="B5496" s="6"/>
      <c r="C5496" s="7"/>
      <c r="D5496" s="8"/>
      <c r="E5496" s="9"/>
      <c r="F5496" s="9"/>
      <c r="G5496" s="6"/>
      <c r="H5496" s="14"/>
      <c r="I5496" s="9"/>
      <c r="J5496" s="10"/>
    </row>
    <row r="5497">
      <c r="A5497" s="6"/>
      <c r="B5497" s="6"/>
      <c r="C5497" s="7"/>
      <c r="D5497" s="8"/>
      <c r="E5497" s="9"/>
      <c r="F5497" s="9"/>
      <c r="G5497" s="6"/>
      <c r="H5497" s="14"/>
      <c r="I5497" s="9"/>
      <c r="J5497" s="10"/>
    </row>
    <row r="5498">
      <c r="A5498" s="6"/>
      <c r="B5498" s="6"/>
      <c r="C5498" s="7"/>
      <c r="D5498" s="8"/>
      <c r="E5498" s="9"/>
      <c r="F5498" s="9"/>
      <c r="G5498" s="6"/>
      <c r="H5498" s="14"/>
      <c r="I5498" s="9"/>
      <c r="J5498" s="10"/>
    </row>
    <row r="5499">
      <c r="A5499" s="6"/>
      <c r="B5499" s="6"/>
      <c r="C5499" s="7"/>
      <c r="D5499" s="8"/>
      <c r="E5499" s="9"/>
      <c r="F5499" s="9"/>
      <c r="G5499" s="6"/>
      <c r="H5499" s="14"/>
      <c r="I5499" s="9"/>
      <c r="J5499" s="10"/>
    </row>
    <row r="5500">
      <c r="A5500" s="6"/>
      <c r="B5500" s="6"/>
      <c r="C5500" s="7"/>
      <c r="D5500" s="8"/>
      <c r="E5500" s="9"/>
      <c r="F5500" s="9"/>
      <c r="G5500" s="6"/>
      <c r="H5500" s="14"/>
      <c r="I5500" s="9"/>
      <c r="J5500" s="10"/>
    </row>
    <row r="5501">
      <c r="A5501" s="6"/>
      <c r="B5501" s="6"/>
      <c r="C5501" s="7"/>
      <c r="D5501" s="8"/>
      <c r="E5501" s="9"/>
      <c r="F5501" s="9"/>
      <c r="G5501" s="6"/>
      <c r="H5501" s="14"/>
      <c r="I5501" s="9"/>
      <c r="J5501" s="10"/>
    </row>
    <row r="5502">
      <c r="A5502" s="6"/>
      <c r="B5502" s="6"/>
      <c r="C5502" s="7"/>
      <c r="D5502" s="8"/>
      <c r="E5502" s="9"/>
      <c r="F5502" s="9"/>
      <c r="G5502" s="6"/>
      <c r="H5502" s="14"/>
      <c r="I5502" s="9"/>
      <c r="J5502" s="10"/>
    </row>
    <row r="5503">
      <c r="A5503" s="6"/>
      <c r="B5503" s="6"/>
      <c r="C5503" s="7"/>
      <c r="D5503" s="8"/>
      <c r="E5503" s="9"/>
      <c r="F5503" s="9"/>
      <c r="G5503" s="6"/>
      <c r="H5503" s="14"/>
      <c r="I5503" s="9"/>
      <c r="J5503" s="10"/>
    </row>
    <row r="5504">
      <c r="A5504" s="6"/>
      <c r="B5504" s="6"/>
      <c r="C5504" s="7"/>
      <c r="D5504" s="8"/>
      <c r="E5504" s="9"/>
      <c r="F5504" s="9"/>
      <c r="G5504" s="6"/>
      <c r="H5504" s="14"/>
      <c r="I5504" s="9"/>
      <c r="J5504" s="10"/>
    </row>
    <row r="5505">
      <c r="A5505" s="6"/>
      <c r="B5505" s="6"/>
      <c r="C5505" s="7"/>
      <c r="D5505" s="8"/>
      <c r="E5505" s="9"/>
      <c r="F5505" s="9"/>
      <c r="G5505" s="6"/>
      <c r="H5505" s="14"/>
      <c r="I5505" s="9"/>
      <c r="J5505" s="10"/>
    </row>
    <row r="5506">
      <c r="A5506" s="6"/>
      <c r="B5506" s="6"/>
      <c r="C5506" s="7"/>
      <c r="D5506" s="8"/>
      <c r="E5506" s="9"/>
      <c r="F5506" s="9"/>
      <c r="G5506" s="6"/>
      <c r="H5506" s="14"/>
      <c r="I5506" s="9"/>
      <c r="J5506" s="10"/>
    </row>
    <row r="5507">
      <c r="A5507" s="6"/>
      <c r="B5507" s="6"/>
      <c r="C5507" s="7"/>
      <c r="D5507" s="8"/>
      <c r="E5507" s="9"/>
      <c r="F5507" s="9"/>
      <c r="G5507" s="6"/>
      <c r="H5507" s="14"/>
      <c r="I5507" s="9"/>
      <c r="J5507" s="10"/>
    </row>
    <row r="5508">
      <c r="A5508" s="6"/>
      <c r="B5508" s="6"/>
      <c r="C5508" s="7"/>
      <c r="D5508" s="8"/>
      <c r="E5508" s="9"/>
      <c r="F5508" s="9"/>
      <c r="G5508" s="6"/>
      <c r="H5508" s="14"/>
      <c r="I5508" s="9"/>
      <c r="J5508" s="10"/>
    </row>
    <row r="5509">
      <c r="A5509" s="6"/>
      <c r="B5509" s="6"/>
      <c r="C5509" s="7"/>
      <c r="D5509" s="8"/>
      <c r="E5509" s="9"/>
      <c r="F5509" s="9"/>
      <c r="G5509" s="6"/>
      <c r="H5509" s="14"/>
      <c r="I5509" s="9"/>
      <c r="J5509" s="10"/>
    </row>
    <row r="5510">
      <c r="A5510" s="6"/>
      <c r="B5510" s="6"/>
      <c r="C5510" s="7"/>
      <c r="D5510" s="8"/>
      <c r="E5510" s="9"/>
      <c r="F5510" s="9"/>
      <c r="G5510" s="6"/>
      <c r="H5510" s="14"/>
      <c r="I5510" s="9"/>
      <c r="J5510" s="10"/>
    </row>
    <row r="5511">
      <c r="A5511" s="6"/>
      <c r="B5511" s="6"/>
      <c r="C5511" s="7"/>
      <c r="D5511" s="8"/>
      <c r="E5511" s="9"/>
      <c r="F5511" s="9"/>
      <c r="G5511" s="6"/>
      <c r="H5511" s="14"/>
      <c r="I5511" s="9"/>
      <c r="J5511" s="10"/>
    </row>
    <row r="5512">
      <c r="A5512" s="6"/>
      <c r="B5512" s="6"/>
      <c r="C5512" s="7"/>
      <c r="D5512" s="8"/>
      <c r="E5512" s="9"/>
      <c r="F5512" s="9"/>
      <c r="G5512" s="6"/>
      <c r="H5512" s="14"/>
      <c r="I5512" s="9"/>
      <c r="J5512" s="10"/>
    </row>
    <row r="5513">
      <c r="A5513" s="6"/>
      <c r="B5513" s="6"/>
      <c r="C5513" s="7"/>
      <c r="D5513" s="8"/>
      <c r="E5513" s="9"/>
      <c r="F5513" s="9"/>
      <c r="G5513" s="6"/>
      <c r="H5513" s="14"/>
      <c r="I5513" s="9"/>
      <c r="J5513" s="10"/>
    </row>
    <row r="5514">
      <c r="A5514" s="6"/>
      <c r="B5514" s="6"/>
      <c r="C5514" s="7"/>
      <c r="D5514" s="8"/>
      <c r="E5514" s="9"/>
      <c r="F5514" s="9"/>
      <c r="G5514" s="6"/>
      <c r="H5514" s="14"/>
      <c r="I5514" s="9"/>
      <c r="J5514" s="10"/>
    </row>
    <row r="5515">
      <c r="A5515" s="6"/>
      <c r="B5515" s="6"/>
      <c r="C5515" s="7"/>
      <c r="D5515" s="8"/>
      <c r="E5515" s="9"/>
      <c r="F5515" s="9"/>
      <c r="G5515" s="6"/>
      <c r="H5515" s="14"/>
      <c r="I5515" s="9"/>
      <c r="J5515" s="10"/>
    </row>
    <row r="5516">
      <c r="A5516" s="6"/>
      <c r="B5516" s="6"/>
      <c r="C5516" s="7"/>
      <c r="D5516" s="8"/>
      <c r="E5516" s="9"/>
      <c r="F5516" s="9"/>
      <c r="G5516" s="6"/>
      <c r="H5516" s="14"/>
      <c r="I5516" s="9"/>
      <c r="J5516" s="10"/>
    </row>
    <row r="5517">
      <c r="A5517" s="6"/>
      <c r="B5517" s="6"/>
      <c r="C5517" s="7"/>
      <c r="D5517" s="8"/>
      <c r="E5517" s="9"/>
      <c r="F5517" s="9"/>
      <c r="G5517" s="6"/>
      <c r="H5517" s="14"/>
      <c r="I5517" s="9"/>
      <c r="J5517" s="10"/>
    </row>
    <row r="5518">
      <c r="A5518" s="6"/>
      <c r="B5518" s="6"/>
      <c r="C5518" s="7"/>
      <c r="D5518" s="8"/>
      <c r="E5518" s="9"/>
      <c r="F5518" s="9"/>
      <c r="G5518" s="6"/>
      <c r="H5518" s="14"/>
      <c r="I5518" s="9"/>
      <c r="J5518" s="10"/>
    </row>
    <row r="5519">
      <c r="A5519" s="6"/>
      <c r="B5519" s="6"/>
      <c r="C5519" s="7"/>
      <c r="D5519" s="8"/>
      <c r="E5519" s="9"/>
      <c r="F5519" s="9"/>
      <c r="G5519" s="6"/>
      <c r="H5519" s="14"/>
      <c r="I5519" s="9"/>
      <c r="J5519" s="10"/>
    </row>
    <row r="5520">
      <c r="A5520" s="6"/>
      <c r="B5520" s="6"/>
      <c r="C5520" s="7"/>
      <c r="D5520" s="8"/>
      <c r="E5520" s="9"/>
      <c r="F5520" s="9"/>
      <c r="G5520" s="6"/>
      <c r="H5520" s="14"/>
      <c r="I5520" s="9"/>
      <c r="J5520" s="10"/>
    </row>
    <row r="5521">
      <c r="A5521" s="6"/>
      <c r="B5521" s="6"/>
      <c r="C5521" s="7"/>
      <c r="D5521" s="8"/>
      <c r="E5521" s="9"/>
      <c r="F5521" s="9"/>
      <c r="G5521" s="6"/>
      <c r="H5521" s="14"/>
      <c r="I5521" s="9"/>
      <c r="J5521" s="10"/>
    </row>
    <row r="5522">
      <c r="A5522" s="6"/>
      <c r="B5522" s="6"/>
      <c r="C5522" s="7"/>
      <c r="D5522" s="8"/>
      <c r="E5522" s="9"/>
      <c r="F5522" s="9"/>
      <c r="G5522" s="6"/>
      <c r="H5522" s="14"/>
      <c r="I5522" s="9"/>
      <c r="J5522" s="10"/>
    </row>
    <row r="5523">
      <c r="A5523" s="6"/>
      <c r="B5523" s="6"/>
      <c r="C5523" s="7"/>
      <c r="D5523" s="8"/>
      <c r="E5523" s="9"/>
      <c r="F5523" s="9"/>
      <c r="G5523" s="6"/>
      <c r="H5523" s="14"/>
      <c r="I5523" s="9"/>
      <c r="J5523" s="10"/>
    </row>
    <row r="5524">
      <c r="A5524" s="6"/>
      <c r="B5524" s="6"/>
      <c r="C5524" s="7"/>
      <c r="D5524" s="8"/>
      <c r="E5524" s="9"/>
      <c r="F5524" s="9"/>
      <c r="G5524" s="6"/>
      <c r="H5524" s="14"/>
      <c r="I5524" s="9"/>
      <c r="J5524" s="10"/>
    </row>
    <row r="5525">
      <c r="A5525" s="6"/>
      <c r="B5525" s="6"/>
      <c r="C5525" s="7"/>
      <c r="D5525" s="8"/>
      <c r="E5525" s="9"/>
      <c r="F5525" s="9"/>
      <c r="G5525" s="6"/>
      <c r="H5525" s="14"/>
      <c r="I5525" s="9"/>
      <c r="J5525" s="10"/>
    </row>
    <row r="5526">
      <c r="A5526" s="6"/>
      <c r="B5526" s="6"/>
      <c r="C5526" s="7"/>
      <c r="D5526" s="8"/>
      <c r="E5526" s="9"/>
      <c r="F5526" s="9"/>
      <c r="G5526" s="6"/>
      <c r="H5526" s="14"/>
      <c r="I5526" s="9"/>
      <c r="J5526" s="10"/>
    </row>
    <row r="5527">
      <c r="A5527" s="6"/>
      <c r="B5527" s="6"/>
      <c r="C5527" s="7"/>
      <c r="D5527" s="8"/>
      <c r="E5527" s="9"/>
      <c r="F5527" s="9"/>
      <c r="G5527" s="6"/>
      <c r="H5527" s="14"/>
      <c r="I5527" s="9"/>
      <c r="J5527" s="10"/>
    </row>
    <row r="5528">
      <c r="A5528" s="6"/>
      <c r="B5528" s="6"/>
      <c r="C5528" s="7"/>
      <c r="D5528" s="8"/>
      <c r="E5528" s="9"/>
      <c r="F5528" s="9"/>
      <c r="G5528" s="6"/>
      <c r="H5528" s="14"/>
      <c r="I5528" s="9"/>
      <c r="J5528" s="10"/>
    </row>
    <row r="5529">
      <c r="A5529" s="6"/>
      <c r="B5529" s="6"/>
      <c r="C5529" s="7"/>
      <c r="D5529" s="8"/>
      <c r="E5529" s="9"/>
      <c r="F5529" s="9"/>
      <c r="G5529" s="6"/>
      <c r="H5529" s="14"/>
      <c r="I5529" s="9"/>
      <c r="J5529" s="10"/>
    </row>
    <row r="5530">
      <c r="A5530" s="6"/>
      <c r="B5530" s="6"/>
      <c r="C5530" s="7"/>
      <c r="D5530" s="8"/>
      <c r="E5530" s="9"/>
      <c r="F5530" s="9"/>
      <c r="G5530" s="6"/>
      <c r="H5530" s="14"/>
      <c r="I5530" s="9"/>
      <c r="J5530" s="10"/>
    </row>
    <row r="5531">
      <c r="A5531" s="6"/>
      <c r="B5531" s="6"/>
      <c r="C5531" s="7"/>
      <c r="D5531" s="8"/>
      <c r="E5531" s="9"/>
      <c r="F5531" s="9"/>
      <c r="G5531" s="6"/>
      <c r="H5531" s="14"/>
      <c r="I5531" s="9"/>
      <c r="J5531" s="10"/>
    </row>
    <row r="5532">
      <c r="A5532" s="6"/>
      <c r="B5532" s="6"/>
      <c r="C5532" s="7"/>
      <c r="D5532" s="8"/>
      <c r="E5532" s="9"/>
      <c r="F5532" s="9"/>
      <c r="G5532" s="6"/>
      <c r="H5532" s="14"/>
      <c r="I5532" s="9"/>
      <c r="J5532" s="10"/>
    </row>
    <row r="5533">
      <c r="A5533" s="6"/>
      <c r="B5533" s="6"/>
      <c r="C5533" s="7"/>
      <c r="D5533" s="8"/>
      <c r="E5533" s="9"/>
      <c r="F5533" s="9"/>
      <c r="G5533" s="6"/>
      <c r="H5533" s="14"/>
      <c r="I5533" s="9"/>
      <c r="J5533" s="10"/>
    </row>
    <row r="5534">
      <c r="A5534" s="6"/>
      <c r="B5534" s="6"/>
      <c r="C5534" s="7"/>
      <c r="D5534" s="8"/>
      <c r="E5534" s="9"/>
      <c r="F5534" s="9"/>
      <c r="G5534" s="6"/>
      <c r="H5534" s="14"/>
      <c r="I5534" s="9"/>
      <c r="J5534" s="10"/>
    </row>
    <row r="5535">
      <c r="A5535" s="6"/>
      <c r="B5535" s="6"/>
      <c r="C5535" s="7"/>
      <c r="D5535" s="8"/>
      <c r="E5535" s="9"/>
      <c r="F5535" s="9"/>
      <c r="G5535" s="6"/>
      <c r="H5535" s="14"/>
      <c r="I5535" s="9"/>
      <c r="J5535" s="10"/>
    </row>
    <row r="5536">
      <c r="A5536" s="6"/>
      <c r="B5536" s="6"/>
      <c r="C5536" s="7"/>
      <c r="D5536" s="8"/>
      <c r="E5536" s="9"/>
      <c r="F5536" s="9"/>
      <c r="G5536" s="6"/>
      <c r="H5536" s="14"/>
      <c r="I5536" s="9"/>
      <c r="J5536" s="10"/>
    </row>
    <row r="5537">
      <c r="A5537" s="6"/>
      <c r="B5537" s="6"/>
      <c r="C5537" s="7"/>
      <c r="D5537" s="8"/>
      <c r="E5537" s="9"/>
      <c r="F5537" s="9"/>
      <c r="G5537" s="6"/>
      <c r="H5537" s="14"/>
      <c r="I5537" s="9"/>
      <c r="J5537" s="10"/>
    </row>
    <row r="5538">
      <c r="A5538" s="6"/>
      <c r="B5538" s="6"/>
      <c r="C5538" s="7"/>
      <c r="D5538" s="8"/>
      <c r="E5538" s="9"/>
      <c r="F5538" s="9"/>
      <c r="G5538" s="6"/>
      <c r="H5538" s="14"/>
      <c r="I5538" s="9"/>
      <c r="J5538" s="10"/>
    </row>
    <row r="5539">
      <c r="A5539" s="6"/>
      <c r="B5539" s="6"/>
      <c r="C5539" s="7"/>
      <c r="D5539" s="8"/>
      <c r="E5539" s="9"/>
      <c r="F5539" s="9"/>
      <c r="G5539" s="6"/>
      <c r="H5539" s="14"/>
      <c r="I5539" s="9"/>
      <c r="J5539" s="10"/>
    </row>
    <row r="5540">
      <c r="A5540" s="6"/>
      <c r="B5540" s="6"/>
      <c r="C5540" s="7"/>
      <c r="D5540" s="8"/>
      <c r="E5540" s="9"/>
      <c r="F5540" s="9"/>
      <c r="G5540" s="6"/>
      <c r="H5540" s="14"/>
      <c r="I5540" s="9"/>
      <c r="J5540" s="10"/>
    </row>
    <row r="5541">
      <c r="A5541" s="6"/>
      <c r="B5541" s="6"/>
      <c r="C5541" s="7"/>
      <c r="D5541" s="8"/>
      <c r="E5541" s="9"/>
      <c r="F5541" s="9"/>
      <c r="G5541" s="6"/>
      <c r="H5541" s="14"/>
      <c r="I5541" s="9"/>
      <c r="J5541" s="10"/>
    </row>
    <row r="5542">
      <c r="A5542" s="6"/>
      <c r="B5542" s="6"/>
      <c r="C5542" s="7"/>
      <c r="D5542" s="8"/>
      <c r="E5542" s="9"/>
      <c r="F5542" s="9"/>
      <c r="G5542" s="6"/>
      <c r="H5542" s="14"/>
      <c r="I5542" s="9"/>
      <c r="J5542" s="10"/>
    </row>
    <row r="5543">
      <c r="A5543" s="6"/>
      <c r="B5543" s="6"/>
      <c r="C5543" s="7"/>
      <c r="D5543" s="8"/>
      <c r="E5543" s="9"/>
      <c r="F5543" s="9"/>
      <c r="G5543" s="6"/>
      <c r="H5543" s="14"/>
      <c r="I5543" s="9"/>
      <c r="J5543" s="10"/>
    </row>
    <row r="5544">
      <c r="A5544" s="6"/>
      <c r="B5544" s="6"/>
      <c r="C5544" s="7"/>
      <c r="D5544" s="8"/>
      <c r="E5544" s="9"/>
      <c r="F5544" s="9"/>
      <c r="G5544" s="6"/>
      <c r="H5544" s="14"/>
      <c r="I5544" s="9"/>
      <c r="J5544" s="10"/>
    </row>
    <row r="5545">
      <c r="A5545" s="6"/>
      <c r="B5545" s="6"/>
      <c r="C5545" s="7"/>
      <c r="D5545" s="8"/>
      <c r="E5545" s="9"/>
      <c r="F5545" s="9"/>
      <c r="G5545" s="6"/>
      <c r="H5545" s="14"/>
      <c r="I5545" s="9"/>
      <c r="J5545" s="10"/>
    </row>
    <row r="5546">
      <c r="A5546" s="6"/>
      <c r="B5546" s="6"/>
      <c r="C5546" s="7"/>
      <c r="D5546" s="8"/>
      <c r="E5546" s="9"/>
      <c r="F5546" s="9"/>
      <c r="G5546" s="6"/>
      <c r="H5546" s="14"/>
      <c r="I5546" s="9"/>
      <c r="J5546" s="10"/>
    </row>
    <row r="5547">
      <c r="A5547" s="6"/>
      <c r="B5547" s="6"/>
      <c r="C5547" s="7"/>
      <c r="D5547" s="8"/>
      <c r="E5547" s="9"/>
      <c r="F5547" s="9"/>
      <c r="G5547" s="6"/>
      <c r="H5547" s="14"/>
      <c r="I5547" s="9"/>
      <c r="J5547" s="10"/>
    </row>
    <row r="5548">
      <c r="A5548" s="6"/>
      <c r="B5548" s="6"/>
      <c r="C5548" s="7"/>
      <c r="D5548" s="8"/>
      <c r="E5548" s="9"/>
      <c r="F5548" s="9"/>
      <c r="G5548" s="6"/>
      <c r="H5548" s="14"/>
      <c r="I5548" s="9"/>
      <c r="J5548" s="10"/>
    </row>
    <row r="5549">
      <c r="A5549" s="6"/>
      <c r="B5549" s="6"/>
      <c r="C5549" s="7"/>
      <c r="D5549" s="8"/>
      <c r="E5549" s="9"/>
      <c r="F5549" s="9"/>
      <c r="G5549" s="6"/>
      <c r="H5549" s="14"/>
      <c r="I5549" s="9"/>
      <c r="J5549" s="10"/>
    </row>
    <row r="5550">
      <c r="A5550" s="6"/>
      <c r="B5550" s="6"/>
      <c r="C5550" s="7"/>
      <c r="D5550" s="8"/>
      <c r="E5550" s="9"/>
      <c r="F5550" s="9"/>
      <c r="G5550" s="6"/>
      <c r="H5550" s="14"/>
      <c r="I5550" s="9"/>
      <c r="J5550" s="10"/>
    </row>
    <row r="5551">
      <c r="A5551" s="6"/>
      <c r="B5551" s="6"/>
      <c r="C5551" s="7"/>
      <c r="D5551" s="8"/>
      <c r="E5551" s="9"/>
      <c r="F5551" s="9"/>
      <c r="G5551" s="6"/>
      <c r="H5551" s="14"/>
      <c r="I5551" s="9"/>
      <c r="J5551" s="10"/>
    </row>
    <row r="5552">
      <c r="A5552" s="6"/>
      <c r="B5552" s="6"/>
      <c r="C5552" s="7"/>
      <c r="D5552" s="8"/>
      <c r="E5552" s="9"/>
      <c r="F5552" s="9"/>
      <c r="G5552" s="6"/>
      <c r="H5552" s="14"/>
      <c r="I5552" s="9"/>
      <c r="J5552" s="10"/>
    </row>
    <row r="5553">
      <c r="A5553" s="6"/>
      <c r="B5553" s="6"/>
      <c r="C5553" s="7"/>
      <c r="D5553" s="8"/>
      <c r="E5553" s="9"/>
      <c r="F5553" s="9"/>
      <c r="G5553" s="6"/>
      <c r="H5553" s="14"/>
      <c r="I5553" s="9"/>
      <c r="J5553" s="10"/>
    </row>
    <row r="5554">
      <c r="A5554" s="6"/>
      <c r="B5554" s="6"/>
      <c r="C5554" s="7"/>
      <c r="D5554" s="8"/>
      <c r="E5554" s="9"/>
      <c r="F5554" s="9"/>
      <c r="G5554" s="6"/>
      <c r="H5554" s="14"/>
      <c r="I5554" s="9"/>
      <c r="J5554" s="10"/>
    </row>
    <row r="5555">
      <c r="A5555" s="6"/>
      <c r="B5555" s="6"/>
      <c r="C5555" s="7"/>
      <c r="D5555" s="8"/>
      <c r="E5555" s="9"/>
      <c r="F5555" s="9"/>
      <c r="G5555" s="6"/>
      <c r="H5555" s="14"/>
      <c r="I5555" s="9"/>
      <c r="J5555" s="10"/>
    </row>
    <row r="5556">
      <c r="A5556" s="6"/>
      <c r="B5556" s="6"/>
      <c r="C5556" s="7"/>
      <c r="D5556" s="8"/>
      <c r="E5556" s="9"/>
      <c r="F5556" s="9"/>
      <c r="G5556" s="6"/>
      <c r="H5556" s="14"/>
      <c r="I5556" s="9"/>
      <c r="J5556" s="10"/>
    </row>
    <row r="5557">
      <c r="A5557" s="6"/>
      <c r="B5557" s="6"/>
      <c r="C5557" s="7"/>
      <c r="D5557" s="8"/>
      <c r="E5557" s="9"/>
      <c r="F5557" s="9"/>
      <c r="G5557" s="6"/>
      <c r="H5557" s="14"/>
      <c r="I5557" s="9"/>
      <c r="J5557" s="10"/>
    </row>
    <row r="5558">
      <c r="A5558" s="6"/>
      <c r="B5558" s="6"/>
      <c r="C5558" s="7"/>
      <c r="D5558" s="8"/>
      <c r="E5558" s="9"/>
      <c r="F5558" s="9"/>
      <c r="G5558" s="6"/>
      <c r="H5558" s="14"/>
      <c r="I5558" s="9"/>
      <c r="J5558" s="10"/>
    </row>
    <row r="5559">
      <c r="A5559" s="6"/>
      <c r="B5559" s="6"/>
      <c r="C5559" s="7"/>
      <c r="D5559" s="8"/>
      <c r="E5559" s="9"/>
      <c r="F5559" s="9"/>
      <c r="G5559" s="6"/>
      <c r="H5559" s="14"/>
      <c r="I5559" s="9"/>
      <c r="J5559" s="10"/>
    </row>
    <row r="5560">
      <c r="A5560" s="6"/>
      <c r="B5560" s="6"/>
      <c r="C5560" s="7"/>
      <c r="D5560" s="8"/>
      <c r="E5560" s="9"/>
      <c r="F5560" s="9"/>
      <c r="G5560" s="6"/>
      <c r="H5560" s="14"/>
      <c r="I5560" s="9"/>
      <c r="J5560" s="10"/>
    </row>
    <row r="5561">
      <c r="A5561" s="6"/>
      <c r="B5561" s="6"/>
      <c r="C5561" s="7"/>
      <c r="D5561" s="8"/>
      <c r="E5561" s="9"/>
      <c r="F5561" s="9"/>
      <c r="G5561" s="6"/>
      <c r="H5561" s="14"/>
      <c r="I5561" s="9"/>
      <c r="J5561" s="10"/>
    </row>
    <row r="5562">
      <c r="A5562" s="6"/>
      <c r="B5562" s="6"/>
      <c r="C5562" s="7"/>
      <c r="D5562" s="8"/>
      <c r="E5562" s="9"/>
      <c r="F5562" s="9"/>
      <c r="G5562" s="6"/>
      <c r="H5562" s="14"/>
      <c r="I5562" s="9"/>
      <c r="J5562" s="10"/>
    </row>
    <row r="5563">
      <c r="A5563" s="6"/>
      <c r="B5563" s="6"/>
      <c r="C5563" s="7"/>
      <c r="D5563" s="8"/>
      <c r="E5563" s="9"/>
      <c r="F5563" s="9"/>
      <c r="G5563" s="6"/>
      <c r="H5563" s="14"/>
      <c r="I5563" s="9"/>
      <c r="J5563" s="10"/>
    </row>
    <row r="5564">
      <c r="A5564" s="6"/>
      <c r="B5564" s="6"/>
      <c r="C5564" s="7"/>
      <c r="D5564" s="8"/>
      <c r="E5564" s="9"/>
      <c r="F5564" s="9"/>
      <c r="G5564" s="6"/>
      <c r="H5564" s="14"/>
      <c r="I5564" s="9"/>
      <c r="J5564" s="10"/>
    </row>
    <row r="5565">
      <c r="A5565" s="6"/>
      <c r="B5565" s="6"/>
      <c r="C5565" s="7"/>
      <c r="D5565" s="8"/>
      <c r="E5565" s="9"/>
      <c r="F5565" s="9"/>
      <c r="G5565" s="6"/>
      <c r="H5565" s="14"/>
      <c r="I5565" s="9"/>
      <c r="J5565" s="10"/>
    </row>
    <row r="5566">
      <c r="A5566" s="6"/>
      <c r="B5566" s="6"/>
      <c r="C5566" s="7"/>
      <c r="D5566" s="8"/>
      <c r="E5566" s="9"/>
      <c r="F5566" s="9"/>
      <c r="G5566" s="6"/>
      <c r="H5566" s="14"/>
      <c r="I5566" s="9"/>
      <c r="J5566" s="10"/>
    </row>
    <row r="5567">
      <c r="A5567" s="6"/>
      <c r="B5567" s="6"/>
      <c r="C5567" s="7"/>
      <c r="D5567" s="8"/>
      <c r="E5567" s="9"/>
      <c r="F5567" s="9"/>
      <c r="G5567" s="6"/>
      <c r="H5567" s="14"/>
      <c r="I5567" s="9"/>
      <c r="J5567" s="10"/>
    </row>
    <row r="5568">
      <c r="A5568" s="6"/>
      <c r="B5568" s="6"/>
      <c r="C5568" s="7"/>
      <c r="D5568" s="8"/>
      <c r="E5568" s="9"/>
      <c r="F5568" s="9"/>
      <c r="G5568" s="6"/>
      <c r="H5568" s="14"/>
      <c r="I5568" s="9"/>
      <c r="J5568" s="10"/>
    </row>
    <row r="5569">
      <c r="A5569" s="6"/>
      <c r="B5569" s="6"/>
      <c r="C5569" s="7"/>
      <c r="D5569" s="8"/>
      <c r="E5569" s="9"/>
      <c r="F5569" s="9"/>
      <c r="G5569" s="6"/>
      <c r="H5569" s="14"/>
      <c r="I5569" s="9"/>
      <c r="J5569" s="10"/>
    </row>
    <row r="5570">
      <c r="A5570" s="6"/>
      <c r="B5570" s="6"/>
      <c r="C5570" s="7"/>
      <c r="D5570" s="8"/>
      <c r="E5570" s="9"/>
      <c r="F5570" s="9"/>
      <c r="G5570" s="6"/>
      <c r="H5570" s="14"/>
      <c r="I5570" s="9"/>
      <c r="J5570" s="10"/>
    </row>
    <row r="5571">
      <c r="A5571" s="6"/>
      <c r="B5571" s="6"/>
      <c r="C5571" s="7"/>
      <c r="D5571" s="8"/>
      <c r="E5571" s="9"/>
      <c r="F5571" s="9"/>
      <c r="G5571" s="6"/>
      <c r="H5571" s="14"/>
      <c r="I5571" s="9"/>
      <c r="J5571" s="10"/>
    </row>
    <row r="5572">
      <c r="A5572" s="6"/>
      <c r="B5572" s="6"/>
      <c r="C5572" s="7"/>
      <c r="D5572" s="8"/>
      <c r="E5572" s="9"/>
      <c r="F5572" s="9"/>
      <c r="G5572" s="6"/>
      <c r="H5572" s="14"/>
      <c r="I5572" s="9"/>
      <c r="J5572" s="10"/>
    </row>
    <row r="5573">
      <c r="A5573" s="6"/>
      <c r="B5573" s="6"/>
      <c r="C5573" s="7"/>
      <c r="D5573" s="8"/>
      <c r="E5573" s="9"/>
      <c r="F5573" s="9"/>
      <c r="G5573" s="6"/>
      <c r="H5573" s="14"/>
      <c r="I5573" s="9"/>
      <c r="J5573" s="10"/>
    </row>
    <row r="5574">
      <c r="A5574" s="6"/>
      <c r="B5574" s="6"/>
      <c r="C5574" s="7"/>
      <c r="D5574" s="8"/>
      <c r="E5574" s="9"/>
      <c r="F5574" s="9"/>
      <c r="G5574" s="6"/>
      <c r="H5574" s="14"/>
      <c r="I5574" s="9"/>
      <c r="J5574" s="10"/>
    </row>
    <row r="5575">
      <c r="A5575" s="6"/>
      <c r="B5575" s="6"/>
      <c r="C5575" s="7"/>
      <c r="D5575" s="8"/>
      <c r="E5575" s="9"/>
      <c r="F5575" s="9"/>
      <c r="G5575" s="6"/>
      <c r="H5575" s="14"/>
      <c r="I5575" s="9"/>
      <c r="J5575" s="10"/>
    </row>
    <row r="5576">
      <c r="A5576" s="6"/>
      <c r="B5576" s="6"/>
      <c r="C5576" s="7"/>
      <c r="D5576" s="8"/>
      <c r="E5576" s="9"/>
      <c r="F5576" s="9"/>
      <c r="G5576" s="6"/>
      <c r="H5576" s="14"/>
      <c r="I5576" s="9"/>
      <c r="J5576" s="10"/>
    </row>
    <row r="5577">
      <c r="A5577" s="6"/>
      <c r="B5577" s="6"/>
      <c r="C5577" s="7"/>
      <c r="D5577" s="8"/>
      <c r="E5577" s="9"/>
      <c r="F5577" s="9"/>
      <c r="G5577" s="6"/>
      <c r="H5577" s="14"/>
      <c r="I5577" s="9"/>
      <c r="J5577" s="10"/>
    </row>
    <row r="5578">
      <c r="A5578" s="6"/>
      <c r="B5578" s="6"/>
      <c r="C5578" s="7"/>
      <c r="D5578" s="8"/>
      <c r="E5578" s="9"/>
      <c r="F5578" s="9"/>
      <c r="G5578" s="6"/>
      <c r="H5578" s="14"/>
      <c r="I5578" s="9"/>
      <c r="J5578" s="10"/>
    </row>
    <row r="5579">
      <c r="A5579" s="6"/>
      <c r="B5579" s="6"/>
      <c r="C5579" s="7"/>
      <c r="D5579" s="8"/>
      <c r="E5579" s="9"/>
      <c r="F5579" s="9"/>
      <c r="G5579" s="6"/>
      <c r="H5579" s="14"/>
      <c r="I5579" s="9"/>
      <c r="J5579" s="10"/>
    </row>
    <row r="5580">
      <c r="A5580" s="6"/>
      <c r="B5580" s="6"/>
      <c r="C5580" s="7"/>
      <c r="D5580" s="8"/>
      <c r="E5580" s="9"/>
      <c r="F5580" s="9"/>
      <c r="G5580" s="6"/>
      <c r="H5580" s="14"/>
      <c r="I5580" s="9"/>
      <c r="J5580" s="10"/>
    </row>
    <row r="5581">
      <c r="A5581" s="6"/>
      <c r="B5581" s="6"/>
      <c r="C5581" s="7"/>
      <c r="D5581" s="8"/>
      <c r="E5581" s="9"/>
      <c r="F5581" s="9"/>
      <c r="G5581" s="6"/>
      <c r="H5581" s="14"/>
      <c r="I5581" s="9"/>
      <c r="J5581" s="10"/>
    </row>
    <row r="5582">
      <c r="A5582" s="6"/>
      <c r="B5582" s="6"/>
      <c r="C5582" s="7"/>
      <c r="D5582" s="8"/>
      <c r="E5582" s="9"/>
      <c r="F5582" s="9"/>
      <c r="G5582" s="6"/>
      <c r="H5582" s="14"/>
      <c r="I5582" s="9"/>
      <c r="J5582" s="10"/>
    </row>
    <row r="5583">
      <c r="A5583" s="6"/>
      <c r="B5583" s="6"/>
      <c r="C5583" s="7"/>
      <c r="D5583" s="8"/>
      <c r="E5583" s="9"/>
      <c r="F5583" s="9"/>
      <c r="G5583" s="6"/>
      <c r="H5583" s="14"/>
      <c r="I5583" s="9"/>
      <c r="J5583" s="10"/>
    </row>
    <row r="5584">
      <c r="A5584" s="6"/>
      <c r="B5584" s="6"/>
      <c r="C5584" s="7"/>
      <c r="D5584" s="8"/>
      <c r="E5584" s="9"/>
      <c r="F5584" s="9"/>
      <c r="G5584" s="6"/>
      <c r="H5584" s="14"/>
      <c r="I5584" s="9"/>
      <c r="J5584" s="10"/>
    </row>
    <row r="5585">
      <c r="A5585" s="6"/>
      <c r="B5585" s="6"/>
      <c r="C5585" s="7"/>
      <c r="D5585" s="8"/>
      <c r="E5585" s="9"/>
      <c r="F5585" s="9"/>
      <c r="G5585" s="6"/>
      <c r="H5585" s="14"/>
      <c r="I5585" s="9"/>
      <c r="J5585" s="10"/>
    </row>
    <row r="5586">
      <c r="A5586" s="6"/>
      <c r="B5586" s="6"/>
      <c r="C5586" s="7"/>
      <c r="D5586" s="8"/>
      <c r="E5586" s="9"/>
      <c r="F5586" s="9"/>
      <c r="G5586" s="6"/>
      <c r="H5586" s="14"/>
      <c r="I5586" s="9"/>
      <c r="J5586" s="10"/>
    </row>
    <row r="5587">
      <c r="A5587" s="6"/>
      <c r="B5587" s="6"/>
      <c r="C5587" s="7"/>
      <c r="D5587" s="8"/>
      <c r="E5587" s="9"/>
      <c r="F5587" s="9"/>
      <c r="G5587" s="6"/>
      <c r="H5587" s="14"/>
      <c r="I5587" s="9"/>
      <c r="J5587" s="10"/>
    </row>
    <row r="5588">
      <c r="A5588" s="6"/>
      <c r="B5588" s="6"/>
      <c r="C5588" s="7"/>
      <c r="D5588" s="8"/>
      <c r="E5588" s="9"/>
      <c r="F5588" s="9"/>
      <c r="G5588" s="6"/>
      <c r="H5588" s="14"/>
      <c r="I5588" s="9"/>
      <c r="J5588" s="10"/>
    </row>
    <row r="5589">
      <c r="A5589" s="6"/>
      <c r="B5589" s="6"/>
      <c r="C5589" s="7"/>
      <c r="D5589" s="8"/>
      <c r="E5589" s="9"/>
      <c r="F5589" s="9"/>
      <c r="G5589" s="6"/>
      <c r="H5589" s="14"/>
      <c r="I5589" s="9"/>
      <c r="J5589" s="10"/>
    </row>
    <row r="5590">
      <c r="A5590" s="6"/>
      <c r="B5590" s="6"/>
      <c r="C5590" s="7"/>
      <c r="D5590" s="8"/>
      <c r="E5590" s="9"/>
      <c r="F5590" s="9"/>
      <c r="G5590" s="6"/>
      <c r="H5590" s="14"/>
      <c r="I5590" s="9"/>
      <c r="J5590" s="10"/>
    </row>
    <row r="5591">
      <c r="A5591" s="6"/>
      <c r="B5591" s="6"/>
      <c r="C5591" s="7"/>
      <c r="D5591" s="8"/>
      <c r="E5591" s="9"/>
      <c r="F5591" s="9"/>
      <c r="G5591" s="6"/>
      <c r="H5591" s="14"/>
      <c r="I5591" s="9"/>
      <c r="J5591" s="10"/>
    </row>
    <row r="5592">
      <c r="A5592" s="6"/>
      <c r="B5592" s="6"/>
      <c r="C5592" s="7"/>
      <c r="D5592" s="8"/>
      <c r="E5592" s="9"/>
      <c r="F5592" s="9"/>
      <c r="G5592" s="6"/>
      <c r="H5592" s="14"/>
      <c r="I5592" s="9"/>
      <c r="J5592" s="10"/>
    </row>
    <row r="5593">
      <c r="A5593" s="6"/>
      <c r="B5593" s="6"/>
      <c r="C5593" s="7"/>
      <c r="D5593" s="8"/>
      <c r="E5593" s="9"/>
      <c r="F5593" s="9"/>
      <c r="G5593" s="6"/>
      <c r="H5593" s="14"/>
      <c r="I5593" s="9"/>
      <c r="J5593" s="10"/>
    </row>
    <row r="5594">
      <c r="A5594" s="6"/>
      <c r="B5594" s="6"/>
      <c r="C5594" s="7"/>
      <c r="D5594" s="8"/>
      <c r="E5594" s="9"/>
      <c r="F5594" s="9"/>
      <c r="G5594" s="6"/>
      <c r="H5594" s="14"/>
      <c r="I5594" s="9"/>
      <c r="J5594" s="10"/>
    </row>
    <row r="5595">
      <c r="A5595" s="6"/>
      <c r="B5595" s="6"/>
      <c r="C5595" s="7"/>
      <c r="D5595" s="8"/>
      <c r="E5595" s="9"/>
      <c r="F5595" s="9"/>
      <c r="G5595" s="6"/>
      <c r="H5595" s="14"/>
      <c r="I5595" s="9"/>
      <c r="J5595" s="10"/>
    </row>
    <row r="5596">
      <c r="A5596" s="6"/>
      <c r="B5596" s="6"/>
      <c r="C5596" s="7"/>
      <c r="D5596" s="8"/>
      <c r="E5596" s="9"/>
      <c r="F5596" s="9"/>
      <c r="G5596" s="6"/>
      <c r="H5596" s="14"/>
      <c r="I5596" s="9"/>
      <c r="J5596" s="10"/>
    </row>
    <row r="5597">
      <c r="A5597" s="6"/>
      <c r="B5597" s="6"/>
      <c r="C5597" s="7"/>
      <c r="D5597" s="8"/>
      <c r="E5597" s="9"/>
      <c r="F5597" s="9"/>
      <c r="G5597" s="6"/>
      <c r="H5597" s="14"/>
      <c r="I5597" s="9"/>
      <c r="J5597" s="10"/>
    </row>
    <row r="5598">
      <c r="A5598" s="6"/>
      <c r="B5598" s="6"/>
      <c r="C5598" s="7"/>
      <c r="D5598" s="8"/>
      <c r="E5598" s="9"/>
      <c r="F5598" s="9"/>
      <c r="G5598" s="6"/>
      <c r="H5598" s="14"/>
      <c r="I5598" s="9"/>
      <c r="J5598" s="10"/>
    </row>
    <row r="5599">
      <c r="A5599" s="6"/>
      <c r="B5599" s="6"/>
      <c r="C5599" s="7"/>
      <c r="D5599" s="8"/>
      <c r="E5599" s="9"/>
      <c r="F5599" s="9"/>
      <c r="G5599" s="6"/>
      <c r="H5599" s="14"/>
      <c r="I5599" s="9"/>
      <c r="J5599" s="10"/>
    </row>
    <row r="5600">
      <c r="A5600" s="6"/>
      <c r="B5600" s="6"/>
      <c r="C5600" s="7"/>
      <c r="D5600" s="8"/>
      <c r="E5600" s="9"/>
      <c r="F5600" s="9"/>
      <c r="G5600" s="6"/>
      <c r="H5600" s="14"/>
      <c r="I5600" s="9"/>
      <c r="J5600" s="10"/>
    </row>
    <row r="5601">
      <c r="A5601" s="6"/>
      <c r="B5601" s="6"/>
      <c r="C5601" s="7"/>
      <c r="D5601" s="8"/>
      <c r="E5601" s="9"/>
      <c r="F5601" s="9"/>
      <c r="G5601" s="6"/>
      <c r="H5601" s="14"/>
      <c r="I5601" s="9"/>
      <c r="J5601" s="10"/>
    </row>
    <row r="5602">
      <c r="A5602" s="6"/>
      <c r="B5602" s="6"/>
      <c r="C5602" s="7"/>
      <c r="D5602" s="8"/>
      <c r="E5602" s="9"/>
      <c r="F5602" s="9"/>
      <c r="G5602" s="6"/>
      <c r="H5602" s="14"/>
      <c r="I5602" s="9"/>
      <c r="J5602" s="10"/>
    </row>
    <row r="5603">
      <c r="A5603" s="6"/>
      <c r="B5603" s="6"/>
      <c r="C5603" s="7"/>
      <c r="D5603" s="8"/>
      <c r="E5603" s="9"/>
      <c r="F5603" s="9"/>
      <c r="G5603" s="6"/>
      <c r="H5603" s="14"/>
      <c r="I5603" s="9"/>
      <c r="J5603" s="10"/>
    </row>
    <row r="5604">
      <c r="A5604" s="6"/>
      <c r="B5604" s="6"/>
      <c r="C5604" s="7"/>
      <c r="D5604" s="8"/>
      <c r="E5604" s="9"/>
      <c r="F5604" s="9"/>
      <c r="G5604" s="6"/>
      <c r="H5604" s="14"/>
      <c r="I5604" s="9"/>
      <c r="J5604" s="10"/>
    </row>
    <row r="5605">
      <c r="A5605" s="6"/>
      <c r="B5605" s="6"/>
      <c r="C5605" s="7"/>
      <c r="D5605" s="8"/>
      <c r="E5605" s="9"/>
      <c r="F5605" s="9"/>
      <c r="G5605" s="6"/>
      <c r="H5605" s="14"/>
      <c r="I5605" s="9"/>
      <c r="J5605" s="10"/>
    </row>
    <row r="5606">
      <c r="A5606" s="6"/>
      <c r="B5606" s="6"/>
      <c r="C5606" s="7"/>
      <c r="D5606" s="8"/>
      <c r="E5606" s="9"/>
      <c r="F5606" s="9"/>
      <c r="G5606" s="6"/>
      <c r="H5606" s="14"/>
      <c r="I5606" s="9"/>
      <c r="J5606" s="10"/>
    </row>
    <row r="5607">
      <c r="A5607" s="6"/>
      <c r="B5607" s="6"/>
      <c r="C5607" s="7"/>
      <c r="D5607" s="8"/>
      <c r="E5607" s="9"/>
      <c r="F5607" s="9"/>
      <c r="G5607" s="6"/>
      <c r="H5607" s="14"/>
      <c r="I5607" s="9"/>
      <c r="J5607" s="10"/>
    </row>
    <row r="5608">
      <c r="A5608" s="6"/>
      <c r="B5608" s="6"/>
      <c r="C5608" s="7"/>
      <c r="D5608" s="8"/>
      <c r="E5608" s="9"/>
      <c r="F5608" s="9"/>
      <c r="G5608" s="6"/>
      <c r="H5608" s="14"/>
      <c r="I5608" s="9"/>
      <c r="J5608" s="10"/>
    </row>
    <row r="5609">
      <c r="A5609" s="6"/>
      <c r="B5609" s="6"/>
      <c r="C5609" s="7"/>
      <c r="D5609" s="8"/>
      <c r="E5609" s="9"/>
      <c r="F5609" s="9"/>
      <c r="G5609" s="6"/>
      <c r="H5609" s="14"/>
      <c r="I5609" s="9"/>
      <c r="J5609" s="10"/>
    </row>
    <row r="5610">
      <c r="A5610" s="6"/>
      <c r="B5610" s="6"/>
      <c r="C5610" s="7"/>
      <c r="D5610" s="8"/>
      <c r="E5610" s="9"/>
      <c r="F5610" s="9"/>
      <c r="G5610" s="6"/>
      <c r="H5610" s="14"/>
      <c r="I5610" s="9"/>
      <c r="J5610" s="10"/>
    </row>
    <row r="5611">
      <c r="A5611" s="6"/>
      <c r="B5611" s="6"/>
      <c r="C5611" s="7"/>
      <c r="D5611" s="8"/>
      <c r="E5611" s="9"/>
      <c r="F5611" s="9"/>
      <c r="G5611" s="6"/>
      <c r="H5611" s="14"/>
      <c r="I5611" s="9"/>
      <c r="J5611" s="10"/>
    </row>
    <row r="5612">
      <c r="A5612" s="6"/>
      <c r="B5612" s="6"/>
      <c r="C5612" s="7"/>
      <c r="D5612" s="8"/>
      <c r="E5612" s="9"/>
      <c r="F5612" s="9"/>
      <c r="G5612" s="6"/>
      <c r="H5612" s="14"/>
      <c r="I5612" s="9"/>
      <c r="J5612" s="10"/>
    </row>
    <row r="5613">
      <c r="A5613" s="6"/>
      <c r="B5613" s="6"/>
      <c r="C5613" s="7"/>
      <c r="D5613" s="8"/>
      <c r="E5613" s="9"/>
      <c r="F5613" s="9"/>
      <c r="G5613" s="6"/>
      <c r="H5613" s="14"/>
      <c r="I5613" s="9"/>
      <c r="J5613" s="10"/>
    </row>
    <row r="5614">
      <c r="A5614" s="6"/>
      <c r="B5614" s="6"/>
      <c r="C5614" s="7"/>
      <c r="D5614" s="8"/>
      <c r="E5614" s="9"/>
      <c r="F5614" s="9"/>
      <c r="G5614" s="6"/>
      <c r="H5614" s="14"/>
      <c r="I5614" s="9"/>
      <c r="J5614" s="10"/>
    </row>
    <row r="5615">
      <c r="A5615" s="6"/>
      <c r="B5615" s="6"/>
      <c r="C5615" s="7"/>
      <c r="D5615" s="8"/>
      <c r="E5615" s="9"/>
      <c r="F5615" s="9"/>
      <c r="G5615" s="6"/>
      <c r="H5615" s="14"/>
      <c r="I5615" s="9"/>
      <c r="J5615" s="10"/>
    </row>
    <row r="5616">
      <c r="A5616" s="6"/>
      <c r="B5616" s="6"/>
      <c r="C5616" s="7"/>
      <c r="D5616" s="8"/>
      <c r="E5616" s="9"/>
      <c r="F5616" s="9"/>
      <c r="G5616" s="6"/>
      <c r="H5616" s="14"/>
      <c r="I5616" s="9"/>
      <c r="J5616" s="10"/>
    </row>
    <row r="5617">
      <c r="A5617" s="6"/>
      <c r="B5617" s="6"/>
      <c r="C5617" s="7"/>
      <c r="D5617" s="8"/>
      <c r="E5617" s="9"/>
      <c r="F5617" s="9"/>
      <c r="G5617" s="6"/>
      <c r="H5617" s="14"/>
      <c r="I5617" s="9"/>
      <c r="J5617" s="10"/>
    </row>
    <row r="5618">
      <c r="A5618" s="6"/>
      <c r="B5618" s="6"/>
      <c r="C5618" s="7"/>
      <c r="D5618" s="8"/>
      <c r="E5618" s="9"/>
      <c r="F5618" s="9"/>
      <c r="G5618" s="6"/>
      <c r="H5618" s="14"/>
      <c r="I5618" s="9"/>
      <c r="J5618" s="10"/>
    </row>
    <row r="5619">
      <c r="A5619" s="6"/>
      <c r="B5619" s="6"/>
      <c r="C5619" s="7"/>
      <c r="D5619" s="8"/>
      <c r="E5619" s="9"/>
      <c r="F5619" s="9"/>
      <c r="G5619" s="6"/>
      <c r="H5619" s="14"/>
      <c r="I5619" s="9"/>
      <c r="J5619" s="10"/>
    </row>
    <row r="5620">
      <c r="A5620" s="6"/>
      <c r="B5620" s="6"/>
      <c r="C5620" s="7"/>
      <c r="D5620" s="8"/>
      <c r="E5620" s="9"/>
      <c r="F5620" s="9"/>
      <c r="G5620" s="6"/>
      <c r="H5620" s="14"/>
      <c r="I5620" s="9"/>
      <c r="J5620" s="10"/>
    </row>
    <row r="5621">
      <c r="A5621" s="6"/>
      <c r="B5621" s="6"/>
      <c r="C5621" s="7"/>
      <c r="D5621" s="8"/>
      <c r="E5621" s="9"/>
      <c r="F5621" s="9"/>
      <c r="G5621" s="6"/>
      <c r="H5621" s="14"/>
      <c r="I5621" s="9"/>
      <c r="J5621" s="10"/>
    </row>
    <row r="5622">
      <c r="A5622" s="6"/>
      <c r="B5622" s="6"/>
      <c r="C5622" s="7"/>
      <c r="D5622" s="8"/>
      <c r="E5622" s="9"/>
      <c r="F5622" s="9"/>
      <c r="G5622" s="6"/>
      <c r="H5622" s="14"/>
      <c r="I5622" s="9"/>
      <c r="J5622" s="10"/>
    </row>
    <row r="5623">
      <c r="A5623" s="6"/>
      <c r="B5623" s="6"/>
      <c r="C5623" s="7"/>
      <c r="D5623" s="8"/>
      <c r="E5623" s="9"/>
      <c r="F5623" s="9"/>
      <c r="G5623" s="6"/>
      <c r="H5623" s="14"/>
      <c r="I5623" s="9"/>
      <c r="J5623" s="10"/>
    </row>
    <row r="5624">
      <c r="A5624" s="6"/>
      <c r="B5624" s="6"/>
      <c r="C5624" s="7"/>
      <c r="D5624" s="8"/>
      <c r="E5624" s="9"/>
      <c r="F5624" s="9"/>
      <c r="G5624" s="6"/>
      <c r="H5624" s="14"/>
      <c r="I5624" s="9"/>
      <c r="J5624" s="10"/>
    </row>
    <row r="5625">
      <c r="A5625" s="6"/>
      <c r="B5625" s="6"/>
      <c r="C5625" s="7"/>
      <c r="D5625" s="8"/>
      <c r="E5625" s="9"/>
      <c r="F5625" s="9"/>
      <c r="G5625" s="6"/>
      <c r="H5625" s="14"/>
      <c r="I5625" s="9"/>
      <c r="J5625" s="10"/>
    </row>
    <row r="5626">
      <c r="A5626" s="6"/>
      <c r="B5626" s="6"/>
      <c r="C5626" s="7"/>
      <c r="D5626" s="8"/>
      <c r="E5626" s="9"/>
      <c r="F5626" s="9"/>
      <c r="G5626" s="6"/>
      <c r="H5626" s="14"/>
      <c r="I5626" s="9"/>
      <c r="J5626" s="10"/>
    </row>
    <row r="5627">
      <c r="A5627" s="6"/>
      <c r="B5627" s="6"/>
      <c r="C5627" s="7"/>
      <c r="D5627" s="8"/>
      <c r="E5627" s="9"/>
      <c r="F5627" s="9"/>
      <c r="G5627" s="6"/>
      <c r="H5627" s="14"/>
      <c r="I5627" s="9"/>
      <c r="J5627" s="10"/>
    </row>
    <row r="5628">
      <c r="A5628" s="6"/>
      <c r="B5628" s="6"/>
      <c r="C5628" s="7"/>
      <c r="D5628" s="8"/>
      <c r="E5628" s="9"/>
      <c r="F5628" s="9"/>
      <c r="G5628" s="6"/>
      <c r="H5628" s="14"/>
      <c r="I5628" s="9"/>
      <c r="J5628" s="10"/>
    </row>
    <row r="5629">
      <c r="A5629" s="6"/>
      <c r="B5629" s="6"/>
      <c r="C5629" s="7"/>
      <c r="D5629" s="8"/>
      <c r="E5629" s="9"/>
      <c r="F5629" s="9"/>
      <c r="G5629" s="6"/>
      <c r="H5629" s="14"/>
      <c r="I5629" s="9"/>
      <c r="J5629" s="10"/>
    </row>
    <row r="5630">
      <c r="A5630" s="6"/>
      <c r="B5630" s="6"/>
      <c r="C5630" s="7"/>
      <c r="D5630" s="8"/>
      <c r="E5630" s="9"/>
      <c r="F5630" s="9"/>
      <c r="G5630" s="6"/>
      <c r="H5630" s="14"/>
      <c r="I5630" s="9"/>
      <c r="J5630" s="10"/>
    </row>
    <row r="5631">
      <c r="A5631" s="6"/>
      <c r="B5631" s="6"/>
      <c r="C5631" s="7"/>
      <c r="D5631" s="8"/>
      <c r="E5631" s="9"/>
      <c r="F5631" s="9"/>
      <c r="G5631" s="6"/>
      <c r="H5631" s="14"/>
      <c r="I5631" s="9"/>
      <c r="J5631" s="10"/>
    </row>
    <row r="5632">
      <c r="A5632" s="6"/>
      <c r="B5632" s="6"/>
      <c r="C5632" s="7"/>
      <c r="D5632" s="8"/>
      <c r="E5632" s="9"/>
      <c r="F5632" s="9"/>
      <c r="G5632" s="6"/>
      <c r="H5632" s="14"/>
      <c r="I5632" s="9"/>
      <c r="J5632" s="10"/>
    </row>
    <row r="5633">
      <c r="A5633" s="6"/>
      <c r="B5633" s="6"/>
      <c r="C5633" s="7"/>
      <c r="D5633" s="8"/>
      <c r="E5633" s="9"/>
      <c r="F5633" s="9"/>
      <c r="G5633" s="6"/>
      <c r="H5633" s="14"/>
      <c r="I5633" s="9"/>
      <c r="J5633" s="10"/>
    </row>
    <row r="5634">
      <c r="A5634" s="6"/>
      <c r="B5634" s="6"/>
      <c r="C5634" s="7"/>
      <c r="D5634" s="8"/>
      <c r="E5634" s="9"/>
      <c r="F5634" s="9"/>
      <c r="G5634" s="6"/>
      <c r="H5634" s="14"/>
      <c r="I5634" s="9"/>
      <c r="J5634" s="10"/>
    </row>
    <row r="5635">
      <c r="A5635" s="6"/>
      <c r="B5635" s="6"/>
      <c r="C5635" s="7"/>
      <c r="D5635" s="8"/>
      <c r="E5635" s="9"/>
      <c r="F5635" s="9"/>
      <c r="G5635" s="6"/>
      <c r="H5635" s="14"/>
      <c r="I5635" s="9"/>
      <c r="J5635" s="10"/>
    </row>
    <row r="5636">
      <c r="A5636" s="6"/>
      <c r="B5636" s="6"/>
      <c r="C5636" s="7"/>
      <c r="D5636" s="8"/>
      <c r="E5636" s="9"/>
      <c r="F5636" s="9"/>
      <c r="G5636" s="6"/>
      <c r="H5636" s="14"/>
      <c r="I5636" s="9"/>
      <c r="J5636" s="10"/>
    </row>
    <row r="5637">
      <c r="A5637" s="6"/>
      <c r="B5637" s="6"/>
      <c r="C5637" s="7"/>
      <c r="D5637" s="8"/>
      <c r="E5637" s="9"/>
      <c r="F5637" s="9"/>
      <c r="G5637" s="6"/>
      <c r="H5637" s="14"/>
      <c r="I5637" s="9"/>
      <c r="J5637" s="10"/>
    </row>
    <row r="5638">
      <c r="A5638" s="6"/>
      <c r="B5638" s="6"/>
      <c r="C5638" s="7"/>
      <c r="D5638" s="8"/>
      <c r="E5638" s="9"/>
      <c r="F5638" s="9"/>
      <c r="G5638" s="6"/>
      <c r="H5638" s="14"/>
      <c r="I5638" s="9"/>
      <c r="J5638" s="10"/>
    </row>
    <row r="5639">
      <c r="A5639" s="6"/>
      <c r="B5639" s="6"/>
      <c r="C5639" s="7"/>
      <c r="D5639" s="8"/>
      <c r="E5639" s="9"/>
      <c r="F5639" s="9"/>
      <c r="G5639" s="6"/>
      <c r="H5639" s="14"/>
      <c r="I5639" s="9"/>
      <c r="J5639" s="10"/>
    </row>
    <row r="5640">
      <c r="A5640" s="6"/>
      <c r="B5640" s="6"/>
      <c r="C5640" s="7"/>
      <c r="D5640" s="8"/>
      <c r="E5640" s="9"/>
      <c r="F5640" s="9"/>
      <c r="G5640" s="6"/>
      <c r="H5640" s="14"/>
      <c r="I5640" s="9"/>
      <c r="J5640" s="10"/>
    </row>
    <row r="5641">
      <c r="A5641" s="6"/>
      <c r="B5641" s="6"/>
      <c r="C5641" s="7"/>
      <c r="D5641" s="8"/>
      <c r="E5641" s="9"/>
      <c r="F5641" s="9"/>
      <c r="G5641" s="6"/>
      <c r="H5641" s="14"/>
      <c r="I5641" s="9"/>
      <c r="J5641" s="10"/>
    </row>
    <row r="5642">
      <c r="A5642" s="6"/>
      <c r="B5642" s="6"/>
      <c r="C5642" s="7"/>
      <c r="D5642" s="8"/>
      <c r="E5642" s="9"/>
      <c r="F5642" s="9"/>
      <c r="G5642" s="6"/>
      <c r="H5642" s="14"/>
      <c r="I5642" s="9"/>
      <c r="J5642" s="10"/>
    </row>
    <row r="5643">
      <c r="A5643" s="6"/>
      <c r="B5643" s="6"/>
      <c r="C5643" s="7"/>
      <c r="D5643" s="8"/>
      <c r="E5643" s="9"/>
      <c r="F5643" s="9"/>
      <c r="G5643" s="6"/>
      <c r="H5643" s="14"/>
      <c r="I5643" s="9"/>
      <c r="J5643" s="10"/>
    </row>
    <row r="5644">
      <c r="A5644" s="6"/>
      <c r="B5644" s="6"/>
      <c r="C5644" s="7"/>
      <c r="D5644" s="8"/>
      <c r="E5644" s="9"/>
      <c r="F5644" s="9"/>
      <c r="G5644" s="6"/>
      <c r="H5644" s="14"/>
      <c r="I5644" s="9"/>
      <c r="J5644" s="10"/>
    </row>
    <row r="5645">
      <c r="A5645" s="6"/>
      <c r="B5645" s="6"/>
      <c r="C5645" s="7"/>
      <c r="D5645" s="8"/>
      <c r="E5645" s="9"/>
      <c r="F5645" s="9"/>
      <c r="G5645" s="6"/>
      <c r="H5645" s="14"/>
      <c r="I5645" s="9"/>
      <c r="J5645" s="10"/>
    </row>
    <row r="5646">
      <c r="A5646" s="6"/>
      <c r="B5646" s="6"/>
      <c r="C5646" s="7"/>
      <c r="D5646" s="8"/>
      <c r="E5646" s="9"/>
      <c r="F5646" s="9"/>
      <c r="G5646" s="6"/>
      <c r="H5646" s="14"/>
      <c r="I5646" s="9"/>
      <c r="J5646" s="10"/>
    </row>
    <row r="5647">
      <c r="A5647" s="6"/>
      <c r="B5647" s="6"/>
      <c r="C5647" s="7"/>
      <c r="D5647" s="8"/>
      <c r="E5647" s="9"/>
      <c r="F5647" s="9"/>
      <c r="G5647" s="6"/>
      <c r="H5647" s="14"/>
      <c r="I5647" s="9"/>
      <c r="J5647" s="10"/>
    </row>
    <row r="5648">
      <c r="A5648" s="6"/>
      <c r="B5648" s="6"/>
      <c r="C5648" s="7"/>
      <c r="D5648" s="8"/>
      <c r="E5648" s="9"/>
      <c r="F5648" s="9"/>
      <c r="G5648" s="6"/>
      <c r="H5648" s="14"/>
      <c r="I5648" s="9"/>
      <c r="J5648" s="10"/>
    </row>
    <row r="5649">
      <c r="A5649" s="6"/>
      <c r="B5649" s="6"/>
      <c r="C5649" s="7"/>
      <c r="D5649" s="8"/>
      <c r="E5649" s="9"/>
      <c r="F5649" s="9"/>
      <c r="G5649" s="6"/>
      <c r="H5649" s="14"/>
      <c r="I5649" s="9"/>
      <c r="J5649" s="10"/>
    </row>
    <row r="5650">
      <c r="A5650" s="6"/>
      <c r="B5650" s="6"/>
      <c r="C5650" s="7"/>
      <c r="D5650" s="8"/>
      <c r="E5650" s="9"/>
      <c r="F5650" s="9"/>
      <c r="G5650" s="6"/>
      <c r="H5650" s="14"/>
      <c r="I5650" s="9"/>
      <c r="J5650" s="10"/>
    </row>
    <row r="5651">
      <c r="A5651" s="6"/>
      <c r="B5651" s="6"/>
      <c r="C5651" s="7"/>
      <c r="D5651" s="8"/>
      <c r="E5651" s="9"/>
      <c r="F5651" s="9"/>
      <c r="G5651" s="6"/>
      <c r="H5651" s="14"/>
      <c r="I5651" s="9"/>
      <c r="J5651" s="10"/>
    </row>
    <row r="5652">
      <c r="A5652" s="6"/>
      <c r="B5652" s="6"/>
      <c r="C5652" s="7"/>
      <c r="D5652" s="8"/>
      <c r="E5652" s="9"/>
      <c r="F5652" s="9"/>
      <c r="G5652" s="6"/>
      <c r="H5652" s="14"/>
      <c r="I5652" s="9"/>
      <c r="J5652" s="10"/>
    </row>
    <row r="5653">
      <c r="A5653" s="6"/>
      <c r="B5653" s="6"/>
      <c r="C5653" s="7"/>
      <c r="D5653" s="8"/>
      <c r="E5653" s="9"/>
      <c r="F5653" s="9"/>
      <c r="G5653" s="6"/>
      <c r="H5653" s="14"/>
      <c r="I5653" s="9"/>
      <c r="J5653" s="10"/>
    </row>
    <row r="5654">
      <c r="A5654" s="6"/>
      <c r="B5654" s="6"/>
      <c r="C5654" s="7"/>
      <c r="D5654" s="8"/>
      <c r="E5654" s="9"/>
      <c r="F5654" s="9"/>
      <c r="G5654" s="6"/>
      <c r="H5654" s="14"/>
      <c r="I5654" s="9"/>
      <c r="J5654" s="10"/>
    </row>
    <row r="5655">
      <c r="A5655" s="6"/>
      <c r="B5655" s="6"/>
      <c r="C5655" s="7"/>
      <c r="D5655" s="8"/>
      <c r="E5655" s="9"/>
      <c r="F5655" s="9"/>
      <c r="G5655" s="6"/>
      <c r="H5655" s="14"/>
      <c r="I5655" s="9"/>
      <c r="J5655" s="10"/>
    </row>
    <row r="5656">
      <c r="A5656" s="6"/>
      <c r="B5656" s="6"/>
      <c r="C5656" s="7"/>
      <c r="D5656" s="8"/>
      <c r="E5656" s="9"/>
      <c r="F5656" s="9"/>
      <c r="G5656" s="6"/>
      <c r="H5656" s="14"/>
      <c r="I5656" s="9"/>
      <c r="J5656" s="10"/>
    </row>
    <row r="5657">
      <c r="A5657" s="6"/>
      <c r="B5657" s="6"/>
      <c r="C5657" s="7"/>
      <c r="D5657" s="8"/>
      <c r="E5657" s="9"/>
      <c r="F5657" s="9"/>
      <c r="G5657" s="6"/>
      <c r="H5657" s="14"/>
      <c r="I5657" s="9"/>
      <c r="J5657" s="10"/>
    </row>
    <row r="5658">
      <c r="A5658" s="6"/>
      <c r="B5658" s="6"/>
      <c r="C5658" s="7"/>
      <c r="D5658" s="8"/>
      <c r="E5658" s="9"/>
      <c r="F5658" s="9"/>
      <c r="G5658" s="6"/>
      <c r="H5658" s="14"/>
      <c r="I5658" s="9"/>
      <c r="J5658" s="10"/>
    </row>
    <row r="5659">
      <c r="A5659" s="6"/>
      <c r="B5659" s="6"/>
      <c r="C5659" s="7"/>
      <c r="D5659" s="8"/>
      <c r="E5659" s="9"/>
      <c r="F5659" s="9"/>
      <c r="G5659" s="6"/>
      <c r="H5659" s="14"/>
      <c r="I5659" s="9"/>
      <c r="J5659" s="10"/>
    </row>
    <row r="5660">
      <c r="A5660" s="6"/>
      <c r="B5660" s="6"/>
      <c r="C5660" s="7"/>
      <c r="D5660" s="8"/>
      <c r="E5660" s="9"/>
      <c r="F5660" s="9"/>
      <c r="G5660" s="6"/>
      <c r="H5660" s="14"/>
      <c r="I5660" s="9"/>
      <c r="J5660" s="10"/>
    </row>
    <row r="5661">
      <c r="A5661" s="6"/>
      <c r="B5661" s="6"/>
      <c r="C5661" s="7"/>
      <c r="D5661" s="8"/>
      <c r="E5661" s="9"/>
      <c r="F5661" s="9"/>
      <c r="G5661" s="6"/>
      <c r="H5661" s="14"/>
      <c r="I5661" s="9"/>
      <c r="J5661" s="10"/>
    </row>
    <row r="5662">
      <c r="A5662" s="6"/>
      <c r="B5662" s="6"/>
      <c r="C5662" s="7"/>
      <c r="D5662" s="8"/>
      <c r="E5662" s="9"/>
      <c r="F5662" s="9"/>
      <c r="G5662" s="6"/>
      <c r="H5662" s="14"/>
      <c r="I5662" s="9"/>
      <c r="J5662" s="10"/>
    </row>
    <row r="5663">
      <c r="A5663" s="6"/>
      <c r="B5663" s="6"/>
      <c r="C5663" s="7"/>
      <c r="D5663" s="8"/>
      <c r="E5663" s="9"/>
      <c r="F5663" s="9"/>
      <c r="G5663" s="6"/>
      <c r="H5663" s="14"/>
      <c r="I5663" s="9"/>
      <c r="J5663" s="10"/>
    </row>
    <row r="5664">
      <c r="A5664" s="6"/>
      <c r="B5664" s="6"/>
      <c r="C5664" s="7"/>
      <c r="D5664" s="8"/>
      <c r="E5664" s="9"/>
      <c r="F5664" s="9"/>
      <c r="G5664" s="6"/>
      <c r="H5664" s="14"/>
      <c r="I5664" s="9"/>
      <c r="J5664" s="10"/>
    </row>
    <row r="5665">
      <c r="A5665" s="6"/>
      <c r="B5665" s="6"/>
      <c r="C5665" s="7"/>
      <c r="D5665" s="8"/>
      <c r="E5665" s="9"/>
      <c r="F5665" s="9"/>
      <c r="G5665" s="6"/>
      <c r="H5665" s="14"/>
      <c r="I5665" s="9"/>
      <c r="J5665" s="10"/>
    </row>
    <row r="5666">
      <c r="A5666" s="6"/>
      <c r="B5666" s="6"/>
      <c r="C5666" s="7"/>
      <c r="D5666" s="8"/>
      <c r="E5666" s="9"/>
      <c r="F5666" s="9"/>
      <c r="G5666" s="6"/>
      <c r="H5666" s="14"/>
      <c r="I5666" s="9"/>
      <c r="J5666" s="10"/>
    </row>
    <row r="5667">
      <c r="A5667" s="6"/>
      <c r="B5667" s="6"/>
      <c r="C5667" s="7"/>
      <c r="D5667" s="8"/>
      <c r="E5667" s="9"/>
      <c r="F5667" s="9"/>
      <c r="G5667" s="6"/>
      <c r="H5667" s="14"/>
      <c r="I5667" s="9"/>
      <c r="J5667" s="10"/>
    </row>
    <row r="5668">
      <c r="A5668" s="6"/>
      <c r="B5668" s="6"/>
      <c r="C5668" s="7"/>
      <c r="D5668" s="8"/>
      <c r="E5668" s="9"/>
      <c r="F5668" s="9"/>
      <c r="G5668" s="6"/>
      <c r="H5668" s="14"/>
      <c r="I5668" s="9"/>
      <c r="J5668" s="10"/>
    </row>
    <row r="5669">
      <c r="A5669" s="6"/>
      <c r="B5669" s="6"/>
      <c r="C5669" s="7"/>
      <c r="D5669" s="8"/>
      <c r="E5669" s="9"/>
      <c r="F5669" s="9"/>
      <c r="G5669" s="6"/>
      <c r="H5669" s="14"/>
      <c r="I5669" s="9"/>
      <c r="J5669" s="10"/>
    </row>
    <row r="5670">
      <c r="A5670" s="6"/>
      <c r="B5670" s="6"/>
      <c r="C5670" s="7"/>
      <c r="D5670" s="8"/>
      <c r="E5670" s="9"/>
      <c r="F5670" s="9"/>
      <c r="G5670" s="6"/>
      <c r="H5670" s="14"/>
      <c r="I5670" s="9"/>
      <c r="J5670" s="10"/>
    </row>
    <row r="5671">
      <c r="A5671" s="6"/>
      <c r="B5671" s="6"/>
      <c r="C5671" s="7"/>
      <c r="D5671" s="8"/>
      <c r="E5671" s="9"/>
      <c r="F5671" s="9"/>
      <c r="G5671" s="6"/>
      <c r="H5671" s="14"/>
      <c r="I5671" s="9"/>
      <c r="J5671" s="10"/>
    </row>
    <row r="5672">
      <c r="A5672" s="6"/>
      <c r="B5672" s="6"/>
      <c r="C5672" s="7"/>
      <c r="D5672" s="8"/>
      <c r="E5672" s="9"/>
      <c r="F5672" s="9"/>
      <c r="G5672" s="6"/>
      <c r="H5672" s="14"/>
      <c r="I5672" s="9"/>
      <c r="J5672" s="10"/>
    </row>
    <row r="5673">
      <c r="A5673" s="6"/>
      <c r="B5673" s="6"/>
      <c r="C5673" s="7"/>
      <c r="D5673" s="8"/>
      <c r="E5673" s="9"/>
      <c r="F5673" s="9"/>
      <c r="G5673" s="6"/>
      <c r="H5673" s="14"/>
      <c r="I5673" s="9"/>
      <c r="J5673" s="10"/>
    </row>
    <row r="5674">
      <c r="A5674" s="6"/>
      <c r="B5674" s="6"/>
      <c r="C5674" s="7"/>
      <c r="D5674" s="8"/>
      <c r="E5674" s="9"/>
      <c r="F5674" s="9"/>
      <c r="G5674" s="6"/>
      <c r="H5674" s="14"/>
      <c r="I5674" s="9"/>
      <c r="J5674" s="10"/>
    </row>
    <row r="5675">
      <c r="A5675" s="6"/>
      <c r="B5675" s="6"/>
      <c r="C5675" s="7"/>
      <c r="D5675" s="8"/>
      <c r="E5675" s="9"/>
      <c r="F5675" s="9"/>
      <c r="G5675" s="6"/>
      <c r="H5675" s="14"/>
      <c r="I5675" s="9"/>
      <c r="J5675" s="10"/>
    </row>
    <row r="5676">
      <c r="A5676" s="6"/>
      <c r="B5676" s="6"/>
      <c r="C5676" s="7"/>
      <c r="D5676" s="8"/>
      <c r="E5676" s="9"/>
      <c r="F5676" s="9"/>
      <c r="G5676" s="6"/>
      <c r="H5676" s="14"/>
      <c r="I5676" s="9"/>
      <c r="J5676" s="10"/>
    </row>
    <row r="5677">
      <c r="A5677" s="6"/>
      <c r="B5677" s="6"/>
      <c r="C5677" s="7"/>
      <c r="D5677" s="8"/>
      <c r="E5677" s="9"/>
      <c r="F5677" s="9"/>
      <c r="G5677" s="6"/>
      <c r="H5677" s="14"/>
      <c r="I5677" s="9"/>
      <c r="J5677" s="10"/>
    </row>
    <row r="5678">
      <c r="A5678" s="6"/>
      <c r="B5678" s="6"/>
      <c r="C5678" s="7"/>
      <c r="D5678" s="8"/>
      <c r="E5678" s="9"/>
      <c r="F5678" s="9"/>
      <c r="G5678" s="6"/>
      <c r="H5678" s="14"/>
      <c r="I5678" s="9"/>
      <c r="J5678" s="10"/>
    </row>
    <row r="5679">
      <c r="A5679" s="6"/>
      <c r="B5679" s="6"/>
      <c r="C5679" s="7"/>
      <c r="D5679" s="8"/>
      <c r="E5679" s="9"/>
      <c r="F5679" s="9"/>
      <c r="G5679" s="6"/>
      <c r="H5679" s="14"/>
      <c r="I5679" s="9"/>
      <c r="J5679" s="10"/>
    </row>
    <row r="5680">
      <c r="A5680" s="6"/>
      <c r="B5680" s="6"/>
      <c r="C5680" s="7"/>
      <c r="D5680" s="8"/>
      <c r="E5680" s="9"/>
      <c r="F5680" s="9"/>
      <c r="G5680" s="6"/>
      <c r="H5680" s="14"/>
      <c r="I5680" s="9"/>
      <c r="J5680" s="10"/>
    </row>
    <row r="5681">
      <c r="A5681" s="6"/>
      <c r="B5681" s="6"/>
      <c r="C5681" s="7"/>
      <c r="D5681" s="8"/>
      <c r="E5681" s="9"/>
      <c r="F5681" s="9"/>
      <c r="G5681" s="6"/>
      <c r="H5681" s="14"/>
      <c r="I5681" s="9"/>
      <c r="J5681" s="10"/>
    </row>
    <row r="5682">
      <c r="A5682" s="6"/>
      <c r="B5682" s="6"/>
      <c r="C5682" s="7"/>
      <c r="D5682" s="8"/>
      <c r="E5682" s="9"/>
      <c r="F5682" s="9"/>
      <c r="G5682" s="6"/>
      <c r="H5682" s="14"/>
      <c r="I5682" s="9"/>
      <c r="J5682" s="10"/>
    </row>
    <row r="5683">
      <c r="A5683" s="6"/>
      <c r="B5683" s="6"/>
      <c r="C5683" s="7"/>
      <c r="D5683" s="8"/>
      <c r="E5683" s="9"/>
      <c r="F5683" s="9"/>
      <c r="G5683" s="6"/>
      <c r="H5683" s="14"/>
      <c r="I5683" s="9"/>
      <c r="J5683" s="10"/>
    </row>
    <row r="5684">
      <c r="A5684" s="6"/>
      <c r="B5684" s="6"/>
      <c r="C5684" s="7"/>
      <c r="D5684" s="8"/>
      <c r="E5684" s="9"/>
      <c r="F5684" s="9"/>
      <c r="G5684" s="6"/>
      <c r="H5684" s="14"/>
      <c r="I5684" s="9"/>
      <c r="J5684" s="10"/>
    </row>
    <row r="5685">
      <c r="A5685" s="6"/>
      <c r="B5685" s="6"/>
      <c r="C5685" s="7"/>
      <c r="D5685" s="8"/>
      <c r="E5685" s="9"/>
      <c r="F5685" s="9"/>
      <c r="G5685" s="6"/>
      <c r="H5685" s="14"/>
      <c r="I5685" s="9"/>
      <c r="J5685" s="10"/>
    </row>
    <row r="5686">
      <c r="A5686" s="6"/>
      <c r="B5686" s="6"/>
      <c r="C5686" s="7"/>
      <c r="D5686" s="8"/>
      <c r="E5686" s="9"/>
      <c r="F5686" s="9"/>
      <c r="G5686" s="6"/>
      <c r="H5686" s="14"/>
      <c r="I5686" s="9"/>
      <c r="J5686" s="10"/>
    </row>
    <row r="5687">
      <c r="A5687" s="6"/>
      <c r="B5687" s="6"/>
      <c r="C5687" s="7"/>
      <c r="D5687" s="8"/>
      <c r="E5687" s="9"/>
      <c r="F5687" s="9"/>
      <c r="G5687" s="6"/>
      <c r="H5687" s="14"/>
      <c r="I5687" s="9"/>
      <c r="J5687" s="10"/>
    </row>
    <row r="5688">
      <c r="A5688" s="6"/>
      <c r="B5688" s="6"/>
      <c r="C5688" s="7"/>
      <c r="D5688" s="8"/>
      <c r="E5688" s="9"/>
      <c r="F5688" s="9"/>
      <c r="G5688" s="6"/>
      <c r="H5688" s="14"/>
      <c r="I5688" s="9"/>
      <c r="J5688" s="10"/>
    </row>
    <row r="5689">
      <c r="A5689" s="6"/>
      <c r="B5689" s="6"/>
      <c r="C5689" s="7"/>
      <c r="D5689" s="8"/>
      <c r="E5689" s="9"/>
      <c r="F5689" s="9"/>
      <c r="G5689" s="6"/>
      <c r="H5689" s="14"/>
      <c r="I5689" s="9"/>
      <c r="J5689" s="10"/>
    </row>
    <row r="5690">
      <c r="A5690" s="6"/>
      <c r="B5690" s="6"/>
      <c r="C5690" s="7"/>
      <c r="D5690" s="8"/>
      <c r="E5690" s="9"/>
      <c r="F5690" s="9"/>
      <c r="G5690" s="6"/>
      <c r="H5690" s="14"/>
      <c r="I5690" s="9"/>
      <c r="J5690" s="10"/>
    </row>
    <row r="5691">
      <c r="A5691" s="6"/>
      <c r="B5691" s="6"/>
      <c r="C5691" s="7"/>
      <c r="D5691" s="8"/>
      <c r="E5691" s="9"/>
      <c r="F5691" s="9"/>
      <c r="G5691" s="6"/>
      <c r="H5691" s="14"/>
      <c r="I5691" s="9"/>
      <c r="J5691" s="10"/>
    </row>
    <row r="5692">
      <c r="A5692" s="6"/>
      <c r="B5692" s="6"/>
      <c r="C5692" s="7"/>
      <c r="D5692" s="8"/>
      <c r="E5692" s="9"/>
      <c r="F5692" s="9"/>
      <c r="G5692" s="6"/>
      <c r="H5692" s="14"/>
      <c r="I5692" s="9"/>
      <c r="J5692" s="10"/>
    </row>
    <row r="5693">
      <c r="A5693" s="6"/>
      <c r="B5693" s="6"/>
      <c r="C5693" s="7"/>
      <c r="D5693" s="8"/>
      <c r="E5693" s="9"/>
      <c r="F5693" s="9"/>
      <c r="G5693" s="6"/>
      <c r="H5693" s="14"/>
      <c r="I5693" s="9"/>
      <c r="J5693" s="10"/>
    </row>
    <row r="5694">
      <c r="A5694" s="6"/>
      <c r="B5694" s="6"/>
      <c r="C5694" s="7"/>
      <c r="D5694" s="8"/>
      <c r="E5694" s="9"/>
      <c r="F5694" s="9"/>
      <c r="G5694" s="6"/>
      <c r="H5694" s="14"/>
      <c r="I5694" s="9"/>
      <c r="J5694" s="10"/>
    </row>
    <row r="5695">
      <c r="A5695" s="6"/>
      <c r="B5695" s="6"/>
      <c r="C5695" s="7"/>
      <c r="D5695" s="8"/>
      <c r="E5695" s="9"/>
      <c r="F5695" s="9"/>
      <c r="G5695" s="6"/>
      <c r="H5695" s="14"/>
      <c r="I5695" s="9"/>
      <c r="J5695" s="10"/>
    </row>
    <row r="5696">
      <c r="A5696" s="6"/>
      <c r="B5696" s="6"/>
      <c r="C5696" s="7"/>
      <c r="D5696" s="8"/>
      <c r="E5696" s="9"/>
      <c r="F5696" s="9"/>
      <c r="G5696" s="6"/>
      <c r="H5696" s="14"/>
      <c r="I5696" s="9"/>
      <c r="J5696" s="10"/>
    </row>
    <row r="5697">
      <c r="A5697" s="6"/>
      <c r="B5697" s="6"/>
      <c r="C5697" s="7"/>
      <c r="D5697" s="8"/>
      <c r="E5697" s="9"/>
      <c r="F5697" s="9"/>
      <c r="G5697" s="6"/>
      <c r="H5697" s="14"/>
      <c r="I5697" s="9"/>
      <c r="J5697" s="10"/>
    </row>
    <row r="5698">
      <c r="A5698" s="6"/>
      <c r="B5698" s="6"/>
      <c r="C5698" s="7"/>
      <c r="D5698" s="8"/>
      <c r="E5698" s="9"/>
      <c r="F5698" s="9"/>
      <c r="G5698" s="6"/>
      <c r="H5698" s="14"/>
      <c r="I5698" s="9"/>
      <c r="J5698" s="10"/>
    </row>
    <row r="5699">
      <c r="A5699" s="6"/>
      <c r="B5699" s="6"/>
      <c r="C5699" s="7"/>
      <c r="D5699" s="8"/>
      <c r="E5699" s="9"/>
      <c r="F5699" s="9"/>
      <c r="G5699" s="6"/>
      <c r="H5699" s="14"/>
      <c r="I5699" s="9"/>
      <c r="J5699" s="10"/>
    </row>
    <row r="5700">
      <c r="A5700" s="6"/>
      <c r="B5700" s="6"/>
      <c r="C5700" s="7"/>
      <c r="D5700" s="8"/>
      <c r="E5700" s="9"/>
      <c r="F5700" s="9"/>
      <c r="G5700" s="6"/>
      <c r="H5700" s="14"/>
      <c r="I5700" s="9"/>
      <c r="J5700" s="10"/>
    </row>
    <row r="5701">
      <c r="A5701" s="6"/>
      <c r="B5701" s="6"/>
      <c r="C5701" s="7"/>
      <c r="D5701" s="8"/>
      <c r="E5701" s="9"/>
      <c r="F5701" s="9"/>
      <c r="G5701" s="6"/>
      <c r="H5701" s="14"/>
      <c r="I5701" s="9"/>
      <c r="J5701" s="10"/>
    </row>
    <row r="5702">
      <c r="A5702" s="6"/>
      <c r="B5702" s="6"/>
      <c r="C5702" s="7"/>
      <c r="D5702" s="8"/>
      <c r="E5702" s="9"/>
      <c r="F5702" s="9"/>
      <c r="G5702" s="6"/>
      <c r="H5702" s="14"/>
      <c r="I5702" s="9"/>
      <c r="J5702" s="10"/>
    </row>
    <row r="5703">
      <c r="A5703" s="6"/>
      <c r="B5703" s="6"/>
      <c r="C5703" s="7"/>
      <c r="D5703" s="8"/>
      <c r="E5703" s="9"/>
      <c r="F5703" s="9"/>
      <c r="G5703" s="6"/>
      <c r="H5703" s="14"/>
      <c r="I5703" s="9"/>
      <c r="J5703" s="10"/>
    </row>
    <row r="5704">
      <c r="A5704" s="6"/>
      <c r="B5704" s="6"/>
      <c r="C5704" s="7"/>
      <c r="D5704" s="8"/>
      <c r="E5704" s="9"/>
      <c r="F5704" s="9"/>
      <c r="G5704" s="6"/>
      <c r="H5704" s="14"/>
      <c r="I5704" s="9"/>
      <c r="J5704" s="10"/>
    </row>
    <row r="5705">
      <c r="A5705" s="6"/>
      <c r="B5705" s="6"/>
      <c r="C5705" s="7"/>
      <c r="D5705" s="8"/>
      <c r="E5705" s="9"/>
      <c r="F5705" s="9"/>
      <c r="G5705" s="6"/>
      <c r="H5705" s="14"/>
      <c r="I5705" s="9"/>
      <c r="J5705" s="10"/>
    </row>
    <row r="5706">
      <c r="A5706" s="6"/>
      <c r="B5706" s="6"/>
      <c r="C5706" s="7"/>
      <c r="D5706" s="8"/>
      <c r="E5706" s="9"/>
      <c r="F5706" s="9"/>
      <c r="G5706" s="6"/>
      <c r="H5706" s="14"/>
      <c r="I5706" s="9"/>
      <c r="J5706" s="10"/>
    </row>
    <row r="5707">
      <c r="A5707" s="6"/>
      <c r="B5707" s="6"/>
      <c r="C5707" s="7"/>
      <c r="D5707" s="8"/>
      <c r="E5707" s="9"/>
      <c r="F5707" s="9"/>
      <c r="G5707" s="6"/>
      <c r="H5707" s="14"/>
      <c r="I5707" s="9"/>
      <c r="J5707" s="10"/>
    </row>
    <row r="5708">
      <c r="A5708" s="6"/>
      <c r="B5708" s="6"/>
      <c r="C5708" s="7"/>
      <c r="D5708" s="8"/>
      <c r="E5708" s="9"/>
      <c r="F5708" s="9"/>
      <c r="G5708" s="6"/>
      <c r="H5708" s="14"/>
      <c r="I5708" s="9"/>
      <c r="J5708" s="10"/>
    </row>
    <row r="5709">
      <c r="A5709" s="6"/>
      <c r="B5709" s="6"/>
      <c r="C5709" s="7"/>
      <c r="D5709" s="8"/>
      <c r="E5709" s="9"/>
      <c r="F5709" s="9"/>
      <c r="G5709" s="6"/>
      <c r="H5709" s="14"/>
      <c r="I5709" s="9"/>
      <c r="J5709" s="10"/>
    </row>
    <row r="5710">
      <c r="A5710" s="6"/>
      <c r="B5710" s="6"/>
      <c r="C5710" s="7"/>
      <c r="D5710" s="8"/>
      <c r="E5710" s="9"/>
      <c r="F5710" s="9"/>
      <c r="G5710" s="6"/>
      <c r="H5710" s="14"/>
      <c r="I5710" s="9"/>
      <c r="J5710" s="10"/>
    </row>
    <row r="5711">
      <c r="A5711" s="6"/>
      <c r="B5711" s="6"/>
      <c r="C5711" s="7"/>
      <c r="D5711" s="8"/>
      <c r="E5711" s="9"/>
      <c r="F5711" s="9"/>
      <c r="G5711" s="6"/>
      <c r="H5711" s="14"/>
      <c r="I5711" s="9"/>
      <c r="J5711" s="10"/>
    </row>
    <row r="5712">
      <c r="A5712" s="6"/>
      <c r="B5712" s="6"/>
      <c r="C5712" s="7"/>
      <c r="D5712" s="8"/>
      <c r="E5712" s="9"/>
      <c r="F5712" s="9"/>
      <c r="G5712" s="6"/>
      <c r="H5712" s="14"/>
      <c r="I5712" s="9"/>
      <c r="J5712" s="10"/>
    </row>
    <row r="5713">
      <c r="A5713" s="6"/>
      <c r="B5713" s="6"/>
      <c r="C5713" s="7"/>
      <c r="D5713" s="8"/>
      <c r="E5713" s="9"/>
      <c r="F5713" s="9"/>
      <c r="G5713" s="6"/>
      <c r="H5713" s="14"/>
      <c r="I5713" s="9"/>
      <c r="J5713" s="10"/>
    </row>
    <row r="5714">
      <c r="A5714" s="6"/>
      <c r="B5714" s="6"/>
      <c r="C5714" s="7"/>
      <c r="D5714" s="8"/>
      <c r="E5714" s="9"/>
      <c r="F5714" s="9"/>
      <c r="G5714" s="6"/>
      <c r="H5714" s="14"/>
      <c r="I5714" s="9"/>
      <c r="J5714" s="10"/>
    </row>
    <row r="5715">
      <c r="A5715" s="6"/>
      <c r="B5715" s="6"/>
      <c r="C5715" s="7"/>
      <c r="D5715" s="8"/>
      <c r="E5715" s="9"/>
      <c r="F5715" s="9"/>
      <c r="G5715" s="6"/>
      <c r="H5715" s="14"/>
      <c r="I5715" s="9"/>
      <c r="J5715" s="10"/>
    </row>
    <row r="5716">
      <c r="A5716" s="6"/>
      <c r="B5716" s="6"/>
      <c r="C5716" s="7"/>
      <c r="D5716" s="8"/>
      <c r="E5716" s="9"/>
      <c r="F5716" s="9"/>
      <c r="G5716" s="6"/>
      <c r="H5716" s="14"/>
      <c r="I5716" s="9"/>
      <c r="J5716" s="10"/>
    </row>
    <row r="5717">
      <c r="A5717" s="6"/>
      <c r="B5717" s="6"/>
      <c r="C5717" s="7"/>
      <c r="D5717" s="8"/>
      <c r="E5717" s="9"/>
      <c r="F5717" s="9"/>
      <c r="G5717" s="6"/>
      <c r="H5717" s="14"/>
      <c r="I5717" s="9"/>
      <c r="J5717" s="10"/>
    </row>
    <row r="5718">
      <c r="A5718" s="6"/>
      <c r="B5718" s="6"/>
      <c r="C5718" s="7"/>
      <c r="D5718" s="8"/>
      <c r="E5718" s="9"/>
      <c r="F5718" s="9"/>
      <c r="G5718" s="6"/>
      <c r="H5718" s="14"/>
      <c r="I5718" s="9"/>
      <c r="J5718" s="10"/>
    </row>
    <row r="5719">
      <c r="A5719" s="6"/>
      <c r="B5719" s="6"/>
      <c r="C5719" s="7"/>
      <c r="D5719" s="8"/>
      <c r="E5719" s="9"/>
      <c r="F5719" s="9"/>
      <c r="G5719" s="6"/>
      <c r="H5719" s="14"/>
      <c r="I5719" s="9"/>
      <c r="J5719" s="10"/>
    </row>
    <row r="5720">
      <c r="A5720" s="6"/>
      <c r="B5720" s="6"/>
      <c r="C5720" s="7"/>
      <c r="D5720" s="8"/>
      <c r="E5720" s="9"/>
      <c r="F5720" s="9"/>
      <c r="G5720" s="6"/>
      <c r="H5720" s="14"/>
      <c r="I5720" s="9"/>
      <c r="J5720" s="10"/>
    </row>
    <row r="5721">
      <c r="A5721" s="6"/>
      <c r="B5721" s="6"/>
      <c r="C5721" s="7"/>
      <c r="D5721" s="8"/>
      <c r="E5721" s="9"/>
      <c r="F5721" s="9"/>
      <c r="G5721" s="6"/>
      <c r="H5721" s="14"/>
      <c r="I5721" s="9"/>
      <c r="J5721" s="10"/>
    </row>
    <row r="5722">
      <c r="A5722" s="6"/>
      <c r="B5722" s="6"/>
      <c r="C5722" s="7"/>
      <c r="D5722" s="8"/>
      <c r="E5722" s="9"/>
      <c r="F5722" s="9"/>
      <c r="G5722" s="6"/>
      <c r="H5722" s="14"/>
      <c r="I5722" s="9"/>
      <c r="J5722" s="10"/>
    </row>
    <row r="5723">
      <c r="A5723" s="6"/>
      <c r="B5723" s="6"/>
      <c r="C5723" s="7"/>
      <c r="D5723" s="8"/>
      <c r="E5723" s="9"/>
      <c r="F5723" s="9"/>
      <c r="G5723" s="6"/>
      <c r="H5723" s="14"/>
      <c r="I5723" s="9"/>
      <c r="J5723" s="10"/>
    </row>
    <row r="5724">
      <c r="A5724" s="6"/>
      <c r="B5724" s="6"/>
      <c r="C5724" s="7"/>
      <c r="D5724" s="8"/>
      <c r="E5724" s="9"/>
      <c r="F5724" s="9"/>
      <c r="G5724" s="6"/>
      <c r="H5724" s="14"/>
      <c r="I5724" s="9"/>
      <c r="J5724" s="10"/>
    </row>
    <row r="5725">
      <c r="A5725" s="6"/>
      <c r="B5725" s="6"/>
      <c r="C5725" s="7"/>
      <c r="D5725" s="8"/>
      <c r="E5725" s="9"/>
      <c r="F5725" s="9"/>
      <c r="G5725" s="6"/>
      <c r="H5725" s="14"/>
      <c r="I5725" s="9"/>
      <c r="J5725" s="10"/>
    </row>
    <row r="5726">
      <c r="A5726" s="6"/>
      <c r="B5726" s="6"/>
      <c r="C5726" s="7"/>
      <c r="D5726" s="8"/>
      <c r="E5726" s="9"/>
      <c r="F5726" s="9"/>
      <c r="G5726" s="6"/>
      <c r="H5726" s="14"/>
      <c r="I5726" s="9"/>
      <c r="J5726" s="10"/>
    </row>
    <row r="5727">
      <c r="A5727" s="6"/>
      <c r="B5727" s="6"/>
      <c r="C5727" s="7"/>
      <c r="D5727" s="8"/>
      <c r="E5727" s="9"/>
      <c r="F5727" s="9"/>
      <c r="G5727" s="6"/>
      <c r="H5727" s="14"/>
      <c r="I5727" s="9"/>
      <c r="J5727" s="10"/>
    </row>
    <row r="5728">
      <c r="A5728" s="6"/>
      <c r="B5728" s="6"/>
      <c r="C5728" s="7"/>
      <c r="D5728" s="8"/>
      <c r="E5728" s="9"/>
      <c r="F5728" s="9"/>
      <c r="G5728" s="6"/>
      <c r="H5728" s="14"/>
      <c r="I5728" s="9"/>
      <c r="J5728" s="10"/>
    </row>
    <row r="5729">
      <c r="A5729" s="6"/>
      <c r="B5729" s="6"/>
      <c r="C5729" s="7"/>
      <c r="D5729" s="8"/>
      <c r="E5729" s="9"/>
      <c r="F5729" s="9"/>
      <c r="G5729" s="6"/>
      <c r="H5729" s="14"/>
      <c r="I5729" s="9"/>
      <c r="J5729" s="10"/>
    </row>
    <row r="5730">
      <c r="A5730" s="6"/>
      <c r="B5730" s="6"/>
      <c r="C5730" s="7"/>
      <c r="D5730" s="8"/>
      <c r="E5730" s="9"/>
      <c r="F5730" s="9"/>
      <c r="G5730" s="6"/>
      <c r="H5730" s="14"/>
      <c r="I5730" s="9"/>
      <c r="J5730" s="10"/>
    </row>
    <row r="5731">
      <c r="A5731" s="6"/>
      <c r="B5731" s="6"/>
      <c r="C5731" s="7"/>
      <c r="D5731" s="8"/>
      <c r="E5731" s="9"/>
      <c r="F5731" s="9"/>
      <c r="G5731" s="6"/>
      <c r="H5731" s="14"/>
      <c r="I5731" s="9"/>
      <c r="J5731" s="10"/>
    </row>
    <row r="5732">
      <c r="A5732" s="6"/>
      <c r="B5732" s="6"/>
      <c r="C5732" s="7"/>
      <c r="D5732" s="8"/>
      <c r="E5732" s="9"/>
      <c r="F5732" s="9"/>
      <c r="G5732" s="6"/>
      <c r="H5732" s="14"/>
      <c r="I5732" s="9"/>
      <c r="J5732" s="10"/>
    </row>
    <row r="5733">
      <c r="A5733" s="6"/>
      <c r="B5733" s="6"/>
      <c r="C5733" s="7"/>
      <c r="D5733" s="8"/>
      <c r="E5733" s="9"/>
      <c r="F5733" s="9"/>
      <c r="G5733" s="6"/>
      <c r="H5733" s="14"/>
      <c r="I5733" s="9"/>
      <c r="J5733" s="10"/>
    </row>
    <row r="5734">
      <c r="A5734" s="6"/>
      <c r="B5734" s="6"/>
      <c r="C5734" s="7"/>
      <c r="D5734" s="8"/>
      <c r="E5734" s="9"/>
      <c r="F5734" s="9"/>
      <c r="G5734" s="6"/>
      <c r="H5734" s="14"/>
      <c r="I5734" s="9"/>
      <c r="J5734" s="10"/>
    </row>
    <row r="5735">
      <c r="A5735" s="6"/>
      <c r="B5735" s="6"/>
      <c r="C5735" s="7"/>
      <c r="D5735" s="8"/>
      <c r="E5735" s="9"/>
      <c r="F5735" s="9"/>
      <c r="G5735" s="6"/>
      <c r="H5735" s="14"/>
      <c r="I5735" s="9"/>
      <c r="J5735" s="10"/>
    </row>
    <row r="5736">
      <c r="A5736" s="6"/>
      <c r="B5736" s="6"/>
      <c r="C5736" s="7"/>
      <c r="D5736" s="8"/>
      <c r="E5736" s="9"/>
      <c r="F5736" s="9"/>
      <c r="G5736" s="6"/>
      <c r="H5736" s="14"/>
      <c r="I5736" s="9"/>
      <c r="J5736" s="10"/>
    </row>
    <row r="5737">
      <c r="A5737" s="6"/>
      <c r="B5737" s="6"/>
      <c r="C5737" s="7"/>
      <c r="D5737" s="8"/>
      <c r="E5737" s="9"/>
      <c r="F5737" s="9"/>
      <c r="G5737" s="6"/>
      <c r="H5737" s="14"/>
      <c r="I5737" s="9"/>
      <c r="J5737" s="10"/>
    </row>
    <row r="5738">
      <c r="A5738" s="6"/>
      <c r="B5738" s="6"/>
      <c r="C5738" s="7"/>
      <c r="D5738" s="8"/>
      <c r="E5738" s="9"/>
      <c r="F5738" s="9"/>
      <c r="G5738" s="6"/>
      <c r="H5738" s="14"/>
      <c r="I5738" s="9"/>
      <c r="J5738" s="10"/>
    </row>
    <row r="5739">
      <c r="A5739" s="6"/>
      <c r="B5739" s="6"/>
      <c r="C5739" s="7"/>
      <c r="D5739" s="8"/>
      <c r="E5739" s="9"/>
      <c r="F5739" s="9"/>
      <c r="G5739" s="6"/>
      <c r="H5739" s="14"/>
      <c r="I5739" s="9"/>
      <c r="J5739" s="10"/>
    </row>
    <row r="5740">
      <c r="A5740" s="6"/>
      <c r="B5740" s="6"/>
      <c r="C5740" s="7"/>
      <c r="D5740" s="8"/>
      <c r="E5740" s="9"/>
      <c r="F5740" s="9"/>
      <c r="G5740" s="6"/>
      <c r="H5740" s="14"/>
      <c r="I5740" s="9"/>
      <c r="J5740" s="10"/>
    </row>
    <row r="5741">
      <c r="A5741" s="6"/>
      <c r="B5741" s="6"/>
      <c r="C5741" s="7"/>
      <c r="D5741" s="8"/>
      <c r="E5741" s="9"/>
      <c r="F5741" s="9"/>
      <c r="G5741" s="6"/>
      <c r="H5741" s="14"/>
      <c r="I5741" s="9"/>
      <c r="J5741" s="10"/>
    </row>
    <row r="5742">
      <c r="A5742" s="6"/>
      <c r="B5742" s="6"/>
      <c r="C5742" s="7"/>
      <c r="D5742" s="8"/>
      <c r="E5742" s="9"/>
      <c r="F5742" s="9"/>
      <c r="G5742" s="6"/>
      <c r="H5742" s="14"/>
      <c r="I5742" s="9"/>
      <c r="J5742" s="10"/>
    </row>
    <row r="5743">
      <c r="A5743" s="6"/>
      <c r="B5743" s="6"/>
      <c r="C5743" s="7"/>
      <c r="D5743" s="8"/>
      <c r="E5743" s="9"/>
      <c r="F5743" s="9"/>
      <c r="G5743" s="6"/>
      <c r="H5743" s="14"/>
      <c r="I5743" s="9"/>
      <c r="J5743" s="10"/>
    </row>
    <row r="5744">
      <c r="A5744" s="6"/>
      <c r="B5744" s="6"/>
      <c r="C5744" s="7"/>
      <c r="D5744" s="8"/>
      <c r="E5744" s="9"/>
      <c r="F5744" s="9"/>
      <c r="G5744" s="6"/>
      <c r="H5744" s="14"/>
      <c r="I5744" s="9"/>
      <c r="J5744" s="10"/>
    </row>
    <row r="5745">
      <c r="A5745" s="6"/>
      <c r="B5745" s="6"/>
      <c r="C5745" s="7"/>
      <c r="D5745" s="8"/>
      <c r="E5745" s="9"/>
      <c r="F5745" s="9"/>
      <c r="G5745" s="6"/>
      <c r="H5745" s="14"/>
      <c r="I5745" s="9"/>
      <c r="J5745" s="10"/>
    </row>
    <row r="5746">
      <c r="A5746" s="6"/>
      <c r="B5746" s="6"/>
      <c r="C5746" s="7"/>
      <c r="D5746" s="8"/>
      <c r="E5746" s="9"/>
      <c r="F5746" s="9"/>
      <c r="G5746" s="6"/>
      <c r="H5746" s="14"/>
      <c r="I5746" s="9"/>
      <c r="J5746" s="10"/>
    </row>
    <row r="5747">
      <c r="A5747" s="6"/>
      <c r="B5747" s="6"/>
      <c r="C5747" s="7"/>
      <c r="D5747" s="8"/>
      <c r="E5747" s="9"/>
      <c r="F5747" s="9"/>
      <c r="G5747" s="6"/>
      <c r="H5747" s="14"/>
      <c r="I5747" s="9"/>
      <c r="J5747" s="10"/>
    </row>
    <row r="5748">
      <c r="A5748" s="6"/>
      <c r="B5748" s="6"/>
      <c r="C5748" s="7"/>
      <c r="D5748" s="8"/>
      <c r="E5748" s="9"/>
      <c r="F5748" s="9"/>
      <c r="G5748" s="6"/>
      <c r="H5748" s="14"/>
      <c r="I5748" s="9"/>
      <c r="J5748" s="10"/>
    </row>
    <row r="5749">
      <c r="A5749" s="6"/>
      <c r="B5749" s="6"/>
      <c r="C5749" s="7"/>
      <c r="D5749" s="8"/>
      <c r="E5749" s="9"/>
      <c r="F5749" s="9"/>
      <c r="G5749" s="6"/>
      <c r="H5749" s="14"/>
      <c r="I5749" s="9"/>
      <c r="J5749" s="10"/>
    </row>
    <row r="5750">
      <c r="A5750" s="6"/>
      <c r="B5750" s="6"/>
      <c r="C5750" s="7"/>
      <c r="D5750" s="8"/>
      <c r="E5750" s="9"/>
      <c r="F5750" s="9"/>
      <c r="G5750" s="6"/>
      <c r="H5750" s="14"/>
      <c r="I5750" s="9"/>
      <c r="J5750" s="10"/>
    </row>
    <row r="5751">
      <c r="A5751" s="6"/>
      <c r="B5751" s="6"/>
      <c r="C5751" s="7"/>
      <c r="D5751" s="8"/>
      <c r="E5751" s="9"/>
      <c r="F5751" s="9"/>
      <c r="G5751" s="6"/>
      <c r="H5751" s="14"/>
      <c r="I5751" s="9"/>
      <c r="J5751" s="10"/>
    </row>
    <row r="5752">
      <c r="A5752" s="6"/>
      <c r="B5752" s="6"/>
      <c r="C5752" s="7"/>
      <c r="D5752" s="8"/>
      <c r="E5752" s="9"/>
      <c r="F5752" s="9"/>
      <c r="G5752" s="6"/>
      <c r="H5752" s="14"/>
      <c r="I5752" s="9"/>
      <c r="J5752" s="10"/>
    </row>
    <row r="5753">
      <c r="A5753" s="6"/>
      <c r="B5753" s="6"/>
      <c r="C5753" s="7"/>
      <c r="D5753" s="8"/>
      <c r="E5753" s="9"/>
      <c r="F5753" s="9"/>
      <c r="G5753" s="6"/>
      <c r="H5753" s="14"/>
      <c r="I5753" s="9"/>
      <c r="J5753" s="10"/>
    </row>
    <row r="5754">
      <c r="A5754" s="6"/>
      <c r="B5754" s="6"/>
      <c r="C5754" s="7"/>
      <c r="D5754" s="8"/>
      <c r="E5754" s="9"/>
      <c r="F5754" s="9"/>
      <c r="G5754" s="6"/>
      <c r="H5754" s="14"/>
      <c r="I5754" s="9"/>
      <c r="J5754" s="10"/>
    </row>
    <row r="5755">
      <c r="A5755" s="6"/>
      <c r="B5755" s="6"/>
      <c r="C5755" s="7"/>
      <c r="D5755" s="8"/>
      <c r="E5755" s="9"/>
      <c r="F5755" s="9"/>
      <c r="G5755" s="6"/>
      <c r="H5755" s="14"/>
      <c r="I5755" s="9"/>
      <c r="J5755" s="10"/>
    </row>
    <row r="5756">
      <c r="A5756" s="6"/>
      <c r="B5756" s="6"/>
      <c r="C5756" s="7"/>
      <c r="D5756" s="8"/>
      <c r="E5756" s="9"/>
      <c r="F5756" s="9"/>
      <c r="G5756" s="6"/>
      <c r="H5756" s="14"/>
      <c r="I5756" s="9"/>
      <c r="J5756" s="10"/>
    </row>
    <row r="5757">
      <c r="A5757" s="6"/>
      <c r="B5757" s="6"/>
      <c r="C5757" s="7"/>
      <c r="D5757" s="8"/>
      <c r="E5757" s="9"/>
      <c r="F5757" s="9"/>
      <c r="G5757" s="6"/>
      <c r="H5757" s="14"/>
      <c r="I5757" s="9"/>
      <c r="J5757" s="10"/>
    </row>
    <row r="5758">
      <c r="A5758" s="6"/>
      <c r="B5758" s="6"/>
      <c r="C5758" s="7"/>
      <c r="D5758" s="8"/>
      <c r="E5758" s="9"/>
      <c r="F5758" s="9"/>
      <c r="G5758" s="6"/>
      <c r="H5758" s="14"/>
      <c r="I5758" s="9"/>
      <c r="J5758" s="10"/>
    </row>
    <row r="5759">
      <c r="A5759" s="6"/>
      <c r="B5759" s="6"/>
      <c r="C5759" s="7"/>
      <c r="D5759" s="8"/>
      <c r="E5759" s="9"/>
      <c r="F5759" s="9"/>
      <c r="G5759" s="6"/>
      <c r="H5759" s="14"/>
      <c r="I5759" s="9"/>
      <c r="J5759" s="10"/>
    </row>
    <row r="5760">
      <c r="A5760" s="6"/>
      <c r="B5760" s="6"/>
      <c r="C5760" s="7"/>
      <c r="D5760" s="8"/>
      <c r="E5760" s="9"/>
      <c r="F5760" s="9"/>
      <c r="G5760" s="6"/>
      <c r="H5760" s="14"/>
      <c r="I5760" s="9"/>
      <c r="J5760" s="10"/>
    </row>
    <row r="5761">
      <c r="A5761" s="6"/>
      <c r="B5761" s="6"/>
      <c r="C5761" s="7"/>
      <c r="D5761" s="8"/>
      <c r="E5761" s="9"/>
      <c r="F5761" s="9"/>
      <c r="G5761" s="6"/>
      <c r="H5761" s="14"/>
      <c r="I5761" s="9"/>
      <c r="J5761" s="10"/>
    </row>
    <row r="5762">
      <c r="A5762" s="6"/>
      <c r="B5762" s="6"/>
      <c r="C5762" s="7"/>
      <c r="D5762" s="8"/>
      <c r="E5762" s="9"/>
      <c r="F5762" s="9"/>
      <c r="G5762" s="6"/>
      <c r="H5762" s="14"/>
      <c r="I5762" s="9"/>
      <c r="J5762" s="10"/>
    </row>
    <row r="5763">
      <c r="A5763" s="6"/>
      <c r="B5763" s="6"/>
      <c r="C5763" s="7"/>
      <c r="D5763" s="8"/>
      <c r="E5763" s="9"/>
      <c r="F5763" s="9"/>
      <c r="G5763" s="6"/>
      <c r="H5763" s="14"/>
      <c r="I5763" s="9"/>
      <c r="J5763" s="10"/>
    </row>
    <row r="5764">
      <c r="A5764" s="6"/>
      <c r="B5764" s="6"/>
      <c r="C5764" s="7"/>
      <c r="D5764" s="8"/>
      <c r="E5764" s="9"/>
      <c r="F5764" s="9"/>
      <c r="G5764" s="6"/>
      <c r="H5764" s="14"/>
      <c r="I5764" s="9"/>
      <c r="J5764" s="10"/>
    </row>
    <row r="5765">
      <c r="A5765" s="6"/>
      <c r="B5765" s="6"/>
      <c r="C5765" s="7"/>
      <c r="D5765" s="8"/>
      <c r="E5765" s="9"/>
      <c r="F5765" s="9"/>
      <c r="G5765" s="6"/>
      <c r="H5765" s="14"/>
      <c r="I5765" s="9"/>
      <c r="J5765" s="10"/>
    </row>
    <row r="5766">
      <c r="A5766" s="6"/>
      <c r="B5766" s="6"/>
      <c r="C5766" s="7"/>
      <c r="D5766" s="8"/>
      <c r="E5766" s="9"/>
      <c r="F5766" s="9"/>
      <c r="G5766" s="6"/>
      <c r="H5766" s="14"/>
      <c r="I5766" s="9"/>
      <c r="J5766" s="10"/>
    </row>
    <row r="5767">
      <c r="A5767" s="6"/>
      <c r="B5767" s="6"/>
      <c r="C5767" s="7"/>
      <c r="D5767" s="8"/>
      <c r="E5767" s="9"/>
      <c r="F5767" s="9"/>
      <c r="G5767" s="6"/>
      <c r="H5767" s="14"/>
      <c r="I5767" s="9"/>
      <c r="J5767" s="10"/>
    </row>
    <row r="5768">
      <c r="A5768" s="6"/>
      <c r="B5768" s="6"/>
      <c r="C5768" s="7"/>
      <c r="D5768" s="8"/>
      <c r="E5768" s="9"/>
      <c r="F5768" s="9"/>
      <c r="G5768" s="6"/>
      <c r="H5768" s="14"/>
      <c r="I5768" s="9"/>
      <c r="J5768" s="10"/>
    </row>
    <row r="5769">
      <c r="A5769" s="6"/>
      <c r="B5769" s="6"/>
      <c r="C5769" s="7"/>
      <c r="D5769" s="8"/>
      <c r="E5769" s="9"/>
      <c r="F5769" s="9"/>
      <c r="G5769" s="6"/>
      <c r="H5769" s="14"/>
      <c r="I5769" s="9"/>
      <c r="J5769" s="10"/>
    </row>
    <row r="5770">
      <c r="A5770" s="6"/>
      <c r="B5770" s="6"/>
      <c r="C5770" s="7"/>
      <c r="D5770" s="8"/>
      <c r="E5770" s="9"/>
      <c r="F5770" s="9"/>
      <c r="G5770" s="6"/>
      <c r="H5770" s="14"/>
      <c r="I5770" s="9"/>
      <c r="J5770" s="10"/>
    </row>
    <row r="5771">
      <c r="A5771" s="6"/>
      <c r="B5771" s="6"/>
      <c r="C5771" s="7"/>
      <c r="D5771" s="8"/>
      <c r="E5771" s="9"/>
      <c r="F5771" s="9"/>
      <c r="G5771" s="6"/>
      <c r="H5771" s="14"/>
      <c r="I5771" s="9"/>
      <c r="J5771" s="10"/>
    </row>
    <row r="5772">
      <c r="A5772" s="6"/>
      <c r="B5772" s="6"/>
      <c r="C5772" s="7"/>
      <c r="D5772" s="8"/>
      <c r="E5772" s="9"/>
      <c r="F5772" s="9"/>
      <c r="G5772" s="6"/>
      <c r="H5772" s="14"/>
      <c r="I5772" s="9"/>
      <c r="J5772" s="10"/>
    </row>
    <row r="5773">
      <c r="A5773" s="6"/>
      <c r="B5773" s="6"/>
      <c r="C5773" s="7"/>
      <c r="D5773" s="8"/>
      <c r="E5773" s="9"/>
      <c r="F5773" s="9"/>
      <c r="G5773" s="6"/>
      <c r="H5773" s="14"/>
      <c r="I5773" s="9"/>
      <c r="J5773" s="10"/>
    </row>
    <row r="5774">
      <c r="A5774" s="6"/>
      <c r="B5774" s="6"/>
      <c r="C5774" s="7"/>
      <c r="D5774" s="8"/>
      <c r="E5774" s="9"/>
      <c r="F5774" s="9"/>
      <c r="G5774" s="6"/>
      <c r="H5774" s="14"/>
      <c r="I5774" s="9"/>
      <c r="J5774" s="10"/>
    </row>
    <row r="5775">
      <c r="A5775" s="6"/>
      <c r="B5775" s="6"/>
      <c r="C5775" s="7"/>
      <c r="D5775" s="8"/>
      <c r="E5775" s="9"/>
      <c r="F5775" s="9"/>
      <c r="G5775" s="6"/>
      <c r="H5775" s="14"/>
      <c r="I5775" s="9"/>
      <c r="J5775" s="10"/>
    </row>
    <row r="5776">
      <c r="A5776" s="6"/>
      <c r="B5776" s="6"/>
      <c r="C5776" s="7"/>
      <c r="D5776" s="8"/>
      <c r="E5776" s="9"/>
      <c r="F5776" s="9"/>
      <c r="G5776" s="6"/>
      <c r="H5776" s="14"/>
      <c r="I5776" s="9"/>
      <c r="J5776" s="10"/>
    </row>
    <row r="5777">
      <c r="A5777" s="6"/>
      <c r="B5777" s="6"/>
      <c r="C5777" s="7"/>
      <c r="D5777" s="8"/>
      <c r="E5777" s="9"/>
      <c r="F5777" s="9"/>
      <c r="G5777" s="6"/>
      <c r="H5777" s="14"/>
      <c r="I5777" s="9"/>
      <c r="J5777" s="10"/>
    </row>
    <row r="5778">
      <c r="A5778" s="6"/>
      <c r="B5778" s="6"/>
      <c r="C5778" s="7"/>
      <c r="D5778" s="8"/>
      <c r="E5778" s="9"/>
      <c r="F5778" s="9"/>
      <c r="G5778" s="6"/>
      <c r="H5778" s="14"/>
      <c r="I5778" s="9"/>
      <c r="J5778" s="10"/>
    </row>
    <row r="5779">
      <c r="A5779" s="6"/>
      <c r="B5779" s="6"/>
      <c r="C5779" s="7"/>
      <c r="D5779" s="8"/>
      <c r="E5779" s="9"/>
      <c r="F5779" s="9"/>
      <c r="G5779" s="6"/>
      <c r="H5779" s="14"/>
      <c r="I5779" s="9"/>
      <c r="J5779" s="10"/>
    </row>
    <row r="5780">
      <c r="A5780" s="6"/>
      <c r="B5780" s="6"/>
      <c r="C5780" s="7"/>
      <c r="D5780" s="8"/>
      <c r="E5780" s="9"/>
      <c r="F5780" s="9"/>
      <c r="G5780" s="6"/>
      <c r="H5780" s="14"/>
      <c r="I5780" s="9"/>
      <c r="J5780" s="10"/>
    </row>
    <row r="5781">
      <c r="A5781" s="6"/>
      <c r="B5781" s="6"/>
      <c r="C5781" s="7"/>
      <c r="D5781" s="8"/>
      <c r="E5781" s="9"/>
      <c r="F5781" s="9"/>
      <c r="G5781" s="6"/>
      <c r="H5781" s="14"/>
      <c r="I5781" s="9"/>
      <c r="J5781" s="10"/>
    </row>
    <row r="5782">
      <c r="A5782" s="6"/>
      <c r="B5782" s="6"/>
      <c r="C5782" s="7"/>
      <c r="D5782" s="8"/>
      <c r="E5782" s="9"/>
      <c r="F5782" s="9"/>
      <c r="G5782" s="6"/>
      <c r="H5782" s="14"/>
      <c r="I5782" s="9"/>
      <c r="J5782" s="10"/>
    </row>
    <row r="5783">
      <c r="A5783" s="6"/>
      <c r="B5783" s="6"/>
      <c r="C5783" s="7"/>
      <c r="D5783" s="8"/>
      <c r="E5783" s="9"/>
      <c r="F5783" s="9"/>
      <c r="G5783" s="6"/>
      <c r="H5783" s="14"/>
      <c r="I5783" s="9"/>
      <c r="J5783" s="10"/>
    </row>
    <row r="5784">
      <c r="A5784" s="6"/>
      <c r="B5784" s="6"/>
      <c r="C5784" s="7"/>
      <c r="D5784" s="8"/>
      <c r="E5784" s="9"/>
      <c r="F5784" s="9"/>
      <c r="G5784" s="6"/>
      <c r="H5784" s="14"/>
      <c r="I5784" s="9"/>
      <c r="J5784" s="10"/>
    </row>
    <row r="5785">
      <c r="A5785" s="6"/>
      <c r="B5785" s="6"/>
      <c r="C5785" s="7"/>
      <c r="D5785" s="8"/>
      <c r="E5785" s="9"/>
      <c r="F5785" s="9"/>
      <c r="G5785" s="6"/>
      <c r="H5785" s="14"/>
      <c r="I5785" s="9"/>
      <c r="J5785" s="10"/>
    </row>
    <row r="5786">
      <c r="A5786" s="6"/>
      <c r="B5786" s="6"/>
      <c r="C5786" s="7"/>
      <c r="D5786" s="8"/>
      <c r="E5786" s="9"/>
      <c r="F5786" s="9"/>
      <c r="G5786" s="6"/>
      <c r="H5786" s="14"/>
      <c r="I5786" s="9"/>
      <c r="J5786" s="10"/>
    </row>
    <row r="5787">
      <c r="A5787" s="6"/>
      <c r="B5787" s="6"/>
      <c r="C5787" s="7"/>
      <c r="D5787" s="8"/>
      <c r="E5787" s="9"/>
      <c r="F5787" s="9"/>
      <c r="G5787" s="6"/>
      <c r="H5787" s="14"/>
      <c r="I5787" s="9"/>
      <c r="J5787" s="10"/>
    </row>
    <row r="5788">
      <c r="A5788" s="6"/>
      <c r="B5788" s="6"/>
      <c r="C5788" s="7"/>
      <c r="D5788" s="8"/>
      <c r="E5788" s="9"/>
      <c r="F5788" s="9"/>
      <c r="G5788" s="6"/>
      <c r="H5788" s="14"/>
      <c r="I5788" s="9"/>
      <c r="J5788" s="10"/>
    </row>
    <row r="5789">
      <c r="A5789" s="6"/>
      <c r="B5789" s="6"/>
      <c r="C5789" s="7"/>
      <c r="D5789" s="8"/>
      <c r="E5789" s="9"/>
      <c r="F5789" s="9"/>
      <c r="G5789" s="6"/>
      <c r="H5789" s="14"/>
      <c r="I5789" s="9"/>
      <c r="J5789" s="10"/>
    </row>
    <row r="5790">
      <c r="A5790" s="6"/>
      <c r="B5790" s="6"/>
      <c r="C5790" s="7"/>
      <c r="D5790" s="8"/>
      <c r="E5790" s="9"/>
      <c r="F5790" s="9"/>
      <c r="G5790" s="6"/>
      <c r="H5790" s="14"/>
      <c r="I5790" s="9"/>
      <c r="J5790" s="10"/>
    </row>
    <row r="5791">
      <c r="A5791" s="6"/>
      <c r="B5791" s="6"/>
      <c r="C5791" s="7"/>
      <c r="D5791" s="8"/>
      <c r="E5791" s="9"/>
      <c r="F5791" s="9"/>
      <c r="G5791" s="6"/>
      <c r="H5791" s="14"/>
      <c r="I5791" s="9"/>
      <c r="J5791" s="10"/>
    </row>
    <row r="5792">
      <c r="A5792" s="6"/>
      <c r="B5792" s="6"/>
      <c r="C5792" s="7"/>
      <c r="D5792" s="8"/>
      <c r="E5792" s="9"/>
      <c r="F5792" s="9"/>
      <c r="G5792" s="6"/>
      <c r="H5792" s="14"/>
      <c r="I5792" s="9"/>
      <c r="J5792" s="10"/>
    </row>
    <row r="5793">
      <c r="A5793" s="6"/>
      <c r="B5793" s="6"/>
      <c r="C5793" s="7"/>
      <c r="D5793" s="8"/>
      <c r="E5793" s="9"/>
      <c r="F5793" s="9"/>
      <c r="G5793" s="6"/>
      <c r="H5793" s="14"/>
      <c r="I5793" s="9"/>
      <c r="J5793" s="10"/>
    </row>
    <row r="5794">
      <c r="A5794" s="6"/>
      <c r="B5794" s="6"/>
      <c r="C5794" s="7"/>
      <c r="D5794" s="8"/>
      <c r="E5794" s="9"/>
      <c r="F5794" s="9"/>
      <c r="G5794" s="6"/>
      <c r="H5794" s="14"/>
      <c r="I5794" s="9"/>
      <c r="J5794" s="10"/>
    </row>
    <row r="5795">
      <c r="A5795" s="6"/>
      <c r="B5795" s="6"/>
      <c r="C5795" s="7"/>
      <c r="D5795" s="8"/>
      <c r="E5795" s="9"/>
      <c r="F5795" s="9"/>
      <c r="G5795" s="6"/>
      <c r="H5795" s="14"/>
      <c r="I5795" s="9"/>
      <c r="J5795" s="10"/>
    </row>
    <row r="5796">
      <c r="A5796" s="6"/>
      <c r="B5796" s="6"/>
      <c r="C5796" s="7"/>
      <c r="D5796" s="8"/>
      <c r="E5796" s="9"/>
      <c r="F5796" s="9"/>
      <c r="G5796" s="6"/>
      <c r="H5796" s="14"/>
      <c r="I5796" s="9"/>
      <c r="J5796" s="10"/>
    </row>
    <row r="5797">
      <c r="A5797" s="6"/>
      <c r="B5797" s="6"/>
      <c r="C5797" s="7"/>
      <c r="D5797" s="8"/>
      <c r="E5797" s="9"/>
      <c r="F5797" s="9"/>
      <c r="G5797" s="6"/>
      <c r="H5797" s="14"/>
      <c r="I5797" s="9"/>
      <c r="J5797" s="10"/>
    </row>
    <row r="5798">
      <c r="A5798" s="6"/>
      <c r="B5798" s="6"/>
      <c r="C5798" s="7"/>
      <c r="D5798" s="8"/>
      <c r="E5798" s="9"/>
      <c r="F5798" s="9"/>
      <c r="G5798" s="6"/>
      <c r="H5798" s="14"/>
      <c r="I5798" s="9"/>
      <c r="J5798" s="10"/>
    </row>
    <row r="5799">
      <c r="A5799" s="6"/>
      <c r="B5799" s="6"/>
      <c r="C5799" s="7"/>
      <c r="D5799" s="8"/>
      <c r="E5799" s="9"/>
      <c r="F5799" s="9"/>
      <c r="G5799" s="6"/>
      <c r="H5799" s="14"/>
      <c r="I5799" s="9"/>
      <c r="J5799" s="10"/>
    </row>
    <row r="5800">
      <c r="A5800" s="6"/>
      <c r="B5800" s="6"/>
      <c r="C5800" s="7"/>
      <c r="D5800" s="8"/>
      <c r="E5800" s="9"/>
      <c r="F5800" s="9"/>
      <c r="G5800" s="6"/>
      <c r="H5800" s="14"/>
      <c r="I5800" s="9"/>
      <c r="J5800" s="10"/>
    </row>
    <row r="5801">
      <c r="A5801" s="6"/>
      <c r="B5801" s="6"/>
      <c r="C5801" s="7"/>
      <c r="D5801" s="8"/>
      <c r="E5801" s="9"/>
      <c r="F5801" s="9"/>
      <c r="G5801" s="6"/>
      <c r="H5801" s="14"/>
      <c r="I5801" s="9"/>
      <c r="J5801" s="10"/>
    </row>
    <row r="5802">
      <c r="A5802" s="6"/>
      <c r="B5802" s="6"/>
      <c r="C5802" s="7"/>
      <c r="D5802" s="8"/>
      <c r="E5802" s="9"/>
      <c r="F5802" s="9"/>
      <c r="G5802" s="6"/>
      <c r="H5802" s="14"/>
      <c r="I5802" s="9"/>
      <c r="J5802" s="10"/>
    </row>
    <row r="5803">
      <c r="A5803" s="6"/>
      <c r="B5803" s="6"/>
      <c r="C5803" s="7"/>
      <c r="D5803" s="8"/>
      <c r="E5803" s="9"/>
      <c r="F5803" s="9"/>
      <c r="G5803" s="6"/>
      <c r="H5803" s="14"/>
      <c r="I5803" s="9"/>
      <c r="J5803" s="10"/>
    </row>
    <row r="5804">
      <c r="A5804" s="6"/>
      <c r="B5804" s="6"/>
      <c r="C5804" s="7"/>
      <c r="D5804" s="8"/>
      <c r="E5804" s="9"/>
      <c r="F5804" s="9"/>
      <c r="G5804" s="6"/>
      <c r="H5804" s="14"/>
      <c r="I5804" s="9"/>
      <c r="J5804" s="10"/>
    </row>
    <row r="5805">
      <c r="A5805" s="6"/>
      <c r="B5805" s="6"/>
      <c r="C5805" s="7"/>
      <c r="D5805" s="8"/>
      <c r="E5805" s="9"/>
      <c r="F5805" s="9"/>
      <c r="G5805" s="6"/>
      <c r="H5805" s="14"/>
      <c r="I5805" s="9"/>
      <c r="J5805" s="10"/>
    </row>
    <row r="5806">
      <c r="A5806" s="6"/>
      <c r="B5806" s="6"/>
      <c r="C5806" s="7"/>
      <c r="D5806" s="8"/>
      <c r="E5806" s="9"/>
      <c r="F5806" s="9"/>
      <c r="G5806" s="6"/>
      <c r="H5806" s="14"/>
      <c r="I5806" s="9"/>
      <c r="J5806" s="10"/>
    </row>
    <row r="5807">
      <c r="A5807" s="6"/>
      <c r="B5807" s="6"/>
      <c r="C5807" s="7"/>
      <c r="D5807" s="8"/>
      <c r="E5807" s="9"/>
      <c r="F5807" s="9"/>
      <c r="G5807" s="6"/>
      <c r="H5807" s="14"/>
      <c r="I5807" s="9"/>
      <c r="J5807" s="10"/>
    </row>
    <row r="5808">
      <c r="A5808" s="6"/>
      <c r="B5808" s="6"/>
      <c r="C5808" s="7"/>
      <c r="D5808" s="8"/>
      <c r="E5808" s="9"/>
      <c r="F5808" s="9"/>
      <c r="G5808" s="6"/>
      <c r="H5808" s="14"/>
      <c r="I5808" s="9"/>
      <c r="J5808" s="10"/>
    </row>
    <row r="5809">
      <c r="A5809" s="6"/>
      <c r="B5809" s="6"/>
      <c r="C5809" s="7"/>
      <c r="D5809" s="8"/>
      <c r="E5809" s="9"/>
      <c r="F5809" s="9"/>
      <c r="G5809" s="6"/>
      <c r="H5809" s="14"/>
      <c r="I5809" s="9"/>
      <c r="J5809" s="10"/>
    </row>
    <row r="5810">
      <c r="A5810" s="6"/>
      <c r="B5810" s="6"/>
      <c r="C5810" s="7"/>
      <c r="D5810" s="8"/>
      <c r="E5810" s="9"/>
      <c r="F5810" s="9"/>
      <c r="G5810" s="6"/>
      <c r="H5810" s="14"/>
      <c r="I5810" s="9"/>
      <c r="J5810" s="10"/>
    </row>
    <row r="5811">
      <c r="A5811" s="6"/>
      <c r="B5811" s="6"/>
      <c r="C5811" s="7"/>
      <c r="D5811" s="8"/>
      <c r="E5811" s="9"/>
      <c r="F5811" s="9"/>
      <c r="G5811" s="6"/>
      <c r="H5811" s="14"/>
      <c r="I5811" s="9"/>
      <c r="J5811" s="10"/>
    </row>
    <row r="5812">
      <c r="A5812" s="6"/>
      <c r="B5812" s="6"/>
      <c r="C5812" s="7"/>
      <c r="D5812" s="8"/>
      <c r="E5812" s="9"/>
      <c r="F5812" s="9"/>
      <c r="G5812" s="6"/>
      <c r="H5812" s="14"/>
      <c r="I5812" s="9"/>
      <c r="J5812" s="10"/>
    </row>
    <row r="5813">
      <c r="A5813" s="6"/>
      <c r="B5813" s="6"/>
      <c r="C5813" s="7"/>
      <c r="D5813" s="8"/>
      <c r="E5813" s="9"/>
      <c r="F5813" s="9"/>
      <c r="G5813" s="6"/>
      <c r="H5813" s="14"/>
      <c r="I5813" s="9"/>
      <c r="J5813" s="10"/>
    </row>
    <row r="5814">
      <c r="A5814" s="6"/>
      <c r="B5814" s="6"/>
      <c r="C5814" s="7"/>
      <c r="D5814" s="8"/>
      <c r="E5814" s="9"/>
      <c r="F5814" s="9"/>
      <c r="G5814" s="6"/>
      <c r="H5814" s="14"/>
      <c r="I5814" s="9"/>
      <c r="J5814" s="10"/>
    </row>
    <row r="5815">
      <c r="A5815" s="6"/>
      <c r="B5815" s="6"/>
      <c r="C5815" s="7"/>
      <c r="D5815" s="8"/>
      <c r="E5815" s="9"/>
      <c r="F5815" s="9"/>
      <c r="G5815" s="6"/>
      <c r="H5815" s="14"/>
      <c r="I5815" s="9"/>
      <c r="J5815" s="10"/>
    </row>
    <row r="5816">
      <c r="A5816" s="6"/>
      <c r="B5816" s="6"/>
      <c r="C5816" s="7"/>
      <c r="D5816" s="8"/>
      <c r="E5816" s="9"/>
      <c r="F5816" s="9"/>
      <c r="G5816" s="6"/>
      <c r="H5816" s="14"/>
      <c r="I5816" s="9"/>
      <c r="J5816" s="10"/>
    </row>
    <row r="5817">
      <c r="A5817" s="6"/>
      <c r="B5817" s="6"/>
      <c r="C5817" s="7"/>
      <c r="D5817" s="8"/>
      <c r="E5817" s="9"/>
      <c r="F5817" s="9"/>
      <c r="G5817" s="6"/>
      <c r="H5817" s="14"/>
      <c r="I5817" s="9"/>
      <c r="J5817" s="10"/>
    </row>
    <row r="5818">
      <c r="A5818" s="6"/>
      <c r="B5818" s="6"/>
      <c r="C5818" s="7"/>
      <c r="D5818" s="8"/>
      <c r="E5818" s="9"/>
      <c r="F5818" s="9"/>
      <c r="G5818" s="6"/>
      <c r="H5818" s="14"/>
      <c r="I5818" s="9"/>
      <c r="J5818" s="10"/>
    </row>
    <row r="5819">
      <c r="A5819" s="6"/>
      <c r="B5819" s="6"/>
      <c r="C5819" s="7"/>
      <c r="D5819" s="8"/>
      <c r="E5819" s="9"/>
      <c r="F5819" s="9"/>
      <c r="G5819" s="6"/>
      <c r="H5819" s="14"/>
      <c r="I5819" s="9"/>
      <c r="J5819" s="10"/>
    </row>
    <row r="5820">
      <c r="A5820" s="6"/>
      <c r="B5820" s="6"/>
      <c r="C5820" s="7"/>
      <c r="D5820" s="8"/>
      <c r="E5820" s="9"/>
      <c r="F5820" s="9"/>
      <c r="G5820" s="6"/>
      <c r="H5820" s="14"/>
      <c r="I5820" s="9"/>
      <c r="J5820" s="10"/>
    </row>
    <row r="5821">
      <c r="A5821" s="6"/>
      <c r="B5821" s="6"/>
      <c r="C5821" s="7"/>
      <c r="D5821" s="8"/>
      <c r="E5821" s="9"/>
      <c r="F5821" s="9"/>
      <c r="G5821" s="6"/>
      <c r="H5821" s="14"/>
      <c r="I5821" s="9"/>
      <c r="J5821" s="10"/>
    </row>
    <row r="5822">
      <c r="A5822" s="6"/>
      <c r="B5822" s="6"/>
      <c r="C5822" s="7"/>
      <c r="D5822" s="8"/>
      <c r="E5822" s="9"/>
      <c r="F5822" s="9"/>
      <c r="G5822" s="6"/>
      <c r="H5822" s="14"/>
      <c r="I5822" s="9"/>
      <c r="J5822" s="10"/>
    </row>
    <row r="5823">
      <c r="A5823" s="6"/>
      <c r="B5823" s="6"/>
      <c r="C5823" s="7"/>
      <c r="D5823" s="8"/>
      <c r="E5823" s="9"/>
      <c r="F5823" s="9"/>
      <c r="G5823" s="6"/>
      <c r="H5823" s="14"/>
      <c r="I5823" s="9"/>
      <c r="J5823" s="10"/>
    </row>
    <row r="5824">
      <c r="A5824" s="6"/>
      <c r="B5824" s="6"/>
      <c r="C5824" s="7"/>
      <c r="D5824" s="8"/>
      <c r="E5824" s="9"/>
      <c r="F5824" s="9"/>
      <c r="G5824" s="6"/>
      <c r="H5824" s="14"/>
      <c r="I5824" s="9"/>
      <c r="J5824" s="10"/>
    </row>
    <row r="5825">
      <c r="A5825" s="6"/>
      <c r="B5825" s="6"/>
      <c r="C5825" s="7"/>
      <c r="D5825" s="8"/>
      <c r="E5825" s="9"/>
      <c r="F5825" s="9"/>
      <c r="G5825" s="6"/>
      <c r="H5825" s="14"/>
      <c r="I5825" s="9"/>
      <c r="J5825" s="10"/>
    </row>
    <row r="5826">
      <c r="A5826" s="6"/>
      <c r="B5826" s="6"/>
      <c r="C5826" s="7"/>
      <c r="D5826" s="8"/>
      <c r="E5826" s="9"/>
      <c r="F5826" s="9"/>
      <c r="G5826" s="6"/>
      <c r="H5826" s="14"/>
      <c r="I5826" s="9"/>
      <c r="J5826" s="10"/>
    </row>
    <row r="5827">
      <c r="A5827" s="6"/>
      <c r="B5827" s="6"/>
      <c r="C5827" s="7"/>
      <c r="D5827" s="8"/>
      <c r="E5827" s="9"/>
      <c r="F5827" s="9"/>
      <c r="G5827" s="6"/>
      <c r="H5827" s="14"/>
      <c r="I5827" s="9"/>
      <c r="J5827" s="10"/>
    </row>
    <row r="5828">
      <c r="A5828" s="6"/>
      <c r="B5828" s="6"/>
      <c r="C5828" s="7"/>
      <c r="D5828" s="8"/>
      <c r="E5828" s="9"/>
      <c r="F5828" s="9"/>
      <c r="G5828" s="6"/>
      <c r="H5828" s="14"/>
      <c r="I5828" s="9"/>
      <c r="J5828" s="10"/>
    </row>
    <row r="5829">
      <c r="A5829" s="6"/>
      <c r="B5829" s="6"/>
      <c r="C5829" s="7"/>
      <c r="D5829" s="8"/>
      <c r="E5829" s="9"/>
      <c r="F5829" s="9"/>
      <c r="G5829" s="6"/>
      <c r="H5829" s="14"/>
      <c r="I5829" s="9"/>
      <c r="J5829" s="10"/>
    </row>
    <row r="5830">
      <c r="A5830" s="6"/>
      <c r="B5830" s="6"/>
      <c r="C5830" s="7"/>
      <c r="D5830" s="8"/>
      <c r="E5830" s="9"/>
      <c r="F5830" s="9"/>
      <c r="G5830" s="6"/>
      <c r="H5830" s="14"/>
      <c r="I5830" s="9"/>
      <c r="J5830" s="10"/>
    </row>
    <row r="5831">
      <c r="A5831" s="6"/>
      <c r="B5831" s="6"/>
      <c r="C5831" s="7"/>
      <c r="D5831" s="8"/>
      <c r="E5831" s="9"/>
      <c r="F5831" s="9"/>
      <c r="G5831" s="6"/>
      <c r="H5831" s="14"/>
      <c r="I5831" s="9"/>
      <c r="J5831" s="10"/>
    </row>
    <row r="5832">
      <c r="A5832" s="6"/>
      <c r="B5832" s="6"/>
      <c r="C5832" s="7"/>
      <c r="D5832" s="8"/>
      <c r="E5832" s="9"/>
      <c r="F5832" s="9"/>
      <c r="G5832" s="6"/>
      <c r="H5832" s="14"/>
      <c r="I5832" s="9"/>
      <c r="J5832" s="10"/>
    </row>
    <row r="5833">
      <c r="A5833" s="6"/>
      <c r="B5833" s="6"/>
      <c r="C5833" s="7"/>
      <c r="D5833" s="8"/>
      <c r="E5833" s="9"/>
      <c r="F5833" s="9"/>
      <c r="G5833" s="6"/>
      <c r="H5833" s="14"/>
      <c r="I5833" s="9"/>
      <c r="J5833" s="10"/>
    </row>
    <row r="5834">
      <c r="A5834" s="6"/>
      <c r="B5834" s="6"/>
      <c r="C5834" s="7"/>
      <c r="D5834" s="8"/>
      <c r="E5834" s="9"/>
      <c r="F5834" s="9"/>
      <c r="G5834" s="6"/>
      <c r="H5834" s="14"/>
      <c r="I5834" s="9"/>
      <c r="J5834" s="10"/>
    </row>
    <row r="5835">
      <c r="A5835" s="6"/>
      <c r="B5835" s="6"/>
      <c r="C5835" s="7"/>
      <c r="D5835" s="8"/>
      <c r="E5835" s="9"/>
      <c r="F5835" s="9"/>
      <c r="G5835" s="6"/>
      <c r="H5835" s="14"/>
      <c r="I5835" s="9"/>
      <c r="J5835" s="10"/>
    </row>
    <row r="5836">
      <c r="A5836" s="6"/>
      <c r="B5836" s="6"/>
      <c r="C5836" s="7"/>
      <c r="D5836" s="8"/>
      <c r="E5836" s="9"/>
      <c r="F5836" s="9"/>
      <c r="G5836" s="6"/>
      <c r="H5836" s="14"/>
      <c r="I5836" s="9"/>
      <c r="J5836" s="10"/>
    </row>
    <row r="5837">
      <c r="A5837" s="6"/>
      <c r="B5837" s="6"/>
      <c r="C5837" s="7"/>
      <c r="D5837" s="8"/>
      <c r="E5837" s="9"/>
      <c r="F5837" s="9"/>
      <c r="G5837" s="6"/>
      <c r="H5837" s="14"/>
      <c r="I5837" s="9"/>
      <c r="J5837" s="10"/>
    </row>
    <row r="5838">
      <c r="A5838" s="6"/>
      <c r="B5838" s="6"/>
      <c r="C5838" s="7"/>
      <c r="D5838" s="8"/>
      <c r="E5838" s="9"/>
      <c r="F5838" s="9"/>
      <c r="G5838" s="6"/>
      <c r="H5838" s="14"/>
      <c r="I5838" s="9"/>
      <c r="J5838" s="10"/>
    </row>
    <row r="5839">
      <c r="A5839" s="6"/>
      <c r="B5839" s="6"/>
      <c r="C5839" s="7"/>
      <c r="D5839" s="8"/>
      <c r="E5839" s="9"/>
      <c r="F5839" s="9"/>
      <c r="G5839" s="6"/>
      <c r="H5839" s="14"/>
      <c r="I5839" s="9"/>
      <c r="J5839" s="10"/>
    </row>
    <row r="5840">
      <c r="A5840" s="6"/>
      <c r="B5840" s="6"/>
      <c r="C5840" s="7"/>
      <c r="D5840" s="8"/>
      <c r="E5840" s="9"/>
      <c r="F5840" s="9"/>
      <c r="G5840" s="6"/>
      <c r="H5840" s="14"/>
      <c r="I5840" s="9"/>
      <c r="J5840" s="10"/>
    </row>
    <row r="5841">
      <c r="A5841" s="6"/>
      <c r="B5841" s="6"/>
      <c r="C5841" s="7"/>
      <c r="D5841" s="8"/>
      <c r="E5841" s="9"/>
      <c r="F5841" s="9"/>
      <c r="G5841" s="6"/>
      <c r="H5841" s="14"/>
      <c r="I5841" s="9"/>
      <c r="J5841" s="10"/>
    </row>
    <row r="5842">
      <c r="A5842" s="6"/>
      <c r="B5842" s="6"/>
      <c r="C5842" s="7"/>
      <c r="D5842" s="8"/>
      <c r="E5842" s="9"/>
      <c r="F5842" s="9"/>
      <c r="G5842" s="6"/>
      <c r="H5842" s="14"/>
      <c r="I5842" s="9"/>
      <c r="J5842" s="10"/>
    </row>
    <row r="5843">
      <c r="A5843" s="6"/>
      <c r="B5843" s="6"/>
      <c r="C5843" s="7"/>
      <c r="D5843" s="8"/>
      <c r="E5843" s="9"/>
      <c r="F5843" s="9"/>
      <c r="G5843" s="6"/>
      <c r="H5843" s="14"/>
      <c r="I5843" s="9"/>
      <c r="J5843" s="10"/>
    </row>
    <row r="5844">
      <c r="A5844" s="6"/>
      <c r="B5844" s="6"/>
      <c r="C5844" s="7"/>
      <c r="D5844" s="8"/>
      <c r="E5844" s="9"/>
      <c r="F5844" s="9"/>
      <c r="G5844" s="6"/>
      <c r="H5844" s="14"/>
      <c r="I5844" s="9"/>
      <c r="J5844" s="10"/>
    </row>
    <row r="5845">
      <c r="A5845" s="6"/>
      <c r="B5845" s="6"/>
      <c r="C5845" s="7"/>
      <c r="D5845" s="8"/>
      <c r="E5845" s="9"/>
      <c r="F5845" s="9"/>
      <c r="G5845" s="6"/>
      <c r="H5845" s="14"/>
      <c r="I5845" s="9"/>
      <c r="J5845" s="10"/>
    </row>
    <row r="5846">
      <c r="A5846" s="6"/>
      <c r="B5846" s="6"/>
      <c r="C5846" s="7"/>
      <c r="D5846" s="8"/>
      <c r="E5846" s="9"/>
      <c r="F5846" s="9"/>
      <c r="G5846" s="6"/>
      <c r="H5846" s="14"/>
      <c r="I5846" s="9"/>
      <c r="J5846" s="10"/>
    </row>
    <row r="5847">
      <c r="A5847" s="6"/>
      <c r="B5847" s="6"/>
      <c r="C5847" s="7"/>
      <c r="D5847" s="8"/>
      <c r="E5847" s="9"/>
      <c r="F5847" s="9"/>
      <c r="G5847" s="6"/>
      <c r="H5847" s="14"/>
      <c r="I5847" s="9"/>
      <c r="J5847" s="10"/>
    </row>
    <row r="5848">
      <c r="A5848" s="6"/>
      <c r="B5848" s="6"/>
      <c r="C5848" s="7"/>
      <c r="D5848" s="8"/>
      <c r="E5848" s="9"/>
      <c r="F5848" s="9"/>
      <c r="G5848" s="6"/>
      <c r="H5848" s="14"/>
      <c r="I5848" s="9"/>
      <c r="J5848" s="10"/>
    </row>
    <row r="5849">
      <c r="A5849" s="6"/>
      <c r="B5849" s="6"/>
      <c r="C5849" s="7"/>
      <c r="D5849" s="8"/>
      <c r="E5849" s="9"/>
      <c r="F5849" s="9"/>
      <c r="G5849" s="6"/>
      <c r="H5849" s="14"/>
      <c r="I5849" s="9"/>
      <c r="J5849" s="10"/>
    </row>
    <row r="5850">
      <c r="A5850" s="6"/>
      <c r="B5850" s="6"/>
      <c r="C5850" s="7"/>
      <c r="D5850" s="8"/>
      <c r="E5850" s="9"/>
      <c r="F5850" s="9"/>
      <c r="G5850" s="6"/>
      <c r="H5850" s="14"/>
      <c r="I5850" s="9"/>
      <c r="J5850" s="10"/>
    </row>
    <row r="5851">
      <c r="A5851" s="6"/>
      <c r="B5851" s="6"/>
      <c r="C5851" s="7"/>
      <c r="D5851" s="8"/>
      <c r="E5851" s="9"/>
      <c r="F5851" s="9"/>
      <c r="G5851" s="6"/>
      <c r="H5851" s="14"/>
      <c r="I5851" s="9"/>
      <c r="J5851" s="10"/>
    </row>
    <row r="5852">
      <c r="A5852" s="6"/>
      <c r="B5852" s="6"/>
      <c r="C5852" s="7"/>
      <c r="D5852" s="8"/>
      <c r="E5852" s="9"/>
      <c r="F5852" s="9"/>
      <c r="G5852" s="6"/>
      <c r="H5852" s="14"/>
      <c r="I5852" s="9"/>
      <c r="J5852" s="10"/>
    </row>
    <row r="5853">
      <c r="A5853" s="6"/>
      <c r="B5853" s="6"/>
      <c r="C5853" s="7"/>
      <c r="D5853" s="8"/>
      <c r="E5853" s="9"/>
      <c r="F5853" s="9"/>
      <c r="G5853" s="6"/>
      <c r="H5853" s="14"/>
      <c r="I5853" s="9"/>
      <c r="J5853" s="10"/>
    </row>
    <row r="5854">
      <c r="A5854" s="6"/>
      <c r="B5854" s="6"/>
      <c r="C5854" s="7"/>
      <c r="D5854" s="8"/>
      <c r="E5854" s="9"/>
      <c r="F5854" s="9"/>
      <c r="G5854" s="6"/>
      <c r="H5854" s="14"/>
      <c r="I5854" s="9"/>
      <c r="J5854" s="10"/>
    </row>
    <row r="5855">
      <c r="A5855" s="6"/>
      <c r="B5855" s="6"/>
      <c r="C5855" s="7"/>
      <c r="D5855" s="8"/>
      <c r="E5855" s="9"/>
      <c r="F5855" s="9"/>
      <c r="G5855" s="6"/>
      <c r="H5855" s="14"/>
      <c r="I5855" s="9"/>
      <c r="J5855" s="10"/>
    </row>
    <row r="5856">
      <c r="A5856" s="6"/>
      <c r="B5856" s="6"/>
      <c r="C5856" s="7"/>
      <c r="D5856" s="8"/>
      <c r="E5856" s="9"/>
      <c r="F5856" s="9"/>
      <c r="G5856" s="6"/>
      <c r="H5856" s="14"/>
      <c r="I5856" s="9"/>
      <c r="J5856" s="10"/>
    </row>
    <row r="5857">
      <c r="A5857" s="6"/>
      <c r="B5857" s="6"/>
      <c r="C5857" s="7"/>
      <c r="D5857" s="8"/>
      <c r="E5857" s="9"/>
      <c r="F5857" s="9"/>
      <c r="G5857" s="6"/>
      <c r="H5857" s="14"/>
      <c r="I5857" s="9"/>
      <c r="J5857" s="10"/>
    </row>
    <row r="5858">
      <c r="A5858" s="6"/>
      <c r="B5858" s="6"/>
      <c r="C5858" s="7"/>
      <c r="D5858" s="8"/>
      <c r="E5858" s="9"/>
      <c r="F5858" s="9"/>
      <c r="G5858" s="6"/>
      <c r="H5858" s="14"/>
      <c r="I5858" s="9"/>
      <c r="J5858" s="10"/>
    </row>
    <row r="5859">
      <c r="A5859" s="6"/>
      <c r="B5859" s="6"/>
      <c r="C5859" s="7"/>
      <c r="D5859" s="8"/>
      <c r="E5859" s="9"/>
      <c r="F5859" s="9"/>
      <c r="G5859" s="6"/>
      <c r="H5859" s="14"/>
      <c r="I5859" s="9"/>
      <c r="J5859" s="10"/>
    </row>
    <row r="5860">
      <c r="A5860" s="6"/>
      <c r="B5860" s="6"/>
      <c r="C5860" s="7"/>
      <c r="D5860" s="8"/>
      <c r="E5860" s="9"/>
      <c r="F5860" s="9"/>
      <c r="G5860" s="6"/>
      <c r="H5860" s="14"/>
      <c r="I5860" s="9"/>
      <c r="J5860" s="10"/>
    </row>
    <row r="5861">
      <c r="A5861" s="6"/>
      <c r="B5861" s="6"/>
      <c r="C5861" s="7"/>
      <c r="D5861" s="8"/>
      <c r="E5861" s="9"/>
      <c r="F5861" s="9"/>
      <c r="G5861" s="6"/>
      <c r="H5861" s="14"/>
      <c r="I5861" s="9"/>
      <c r="J5861" s="10"/>
    </row>
    <row r="5862">
      <c r="A5862" s="6"/>
      <c r="B5862" s="6"/>
      <c r="C5862" s="7"/>
      <c r="D5862" s="8"/>
      <c r="E5862" s="9"/>
      <c r="F5862" s="9"/>
      <c r="G5862" s="6"/>
      <c r="H5862" s="14"/>
      <c r="I5862" s="9"/>
      <c r="J5862" s="10"/>
    </row>
    <row r="5863">
      <c r="A5863" s="6"/>
      <c r="B5863" s="6"/>
      <c r="C5863" s="7"/>
      <c r="D5863" s="8"/>
      <c r="E5863" s="9"/>
      <c r="F5863" s="9"/>
      <c r="G5863" s="6"/>
      <c r="H5863" s="14"/>
      <c r="I5863" s="9"/>
      <c r="J5863" s="10"/>
    </row>
    <row r="5864">
      <c r="A5864" s="6"/>
      <c r="B5864" s="6"/>
      <c r="C5864" s="7"/>
      <c r="D5864" s="8"/>
      <c r="E5864" s="9"/>
      <c r="F5864" s="9"/>
      <c r="G5864" s="6"/>
      <c r="H5864" s="14"/>
      <c r="I5864" s="9"/>
      <c r="J5864" s="10"/>
    </row>
    <row r="5865">
      <c r="A5865" s="6"/>
      <c r="B5865" s="6"/>
      <c r="C5865" s="7"/>
      <c r="D5865" s="8"/>
      <c r="E5865" s="9"/>
      <c r="F5865" s="9"/>
      <c r="G5865" s="6"/>
      <c r="H5865" s="14"/>
      <c r="I5865" s="9"/>
      <c r="J5865" s="10"/>
    </row>
    <row r="5866">
      <c r="A5866" s="6"/>
      <c r="B5866" s="6"/>
      <c r="C5866" s="7"/>
      <c r="D5866" s="8"/>
      <c r="E5866" s="9"/>
      <c r="F5866" s="9"/>
      <c r="G5866" s="6"/>
      <c r="H5866" s="14"/>
      <c r="I5866" s="9"/>
      <c r="J5866" s="10"/>
    </row>
    <row r="5867">
      <c r="A5867" s="6"/>
      <c r="B5867" s="6"/>
      <c r="C5867" s="7"/>
      <c r="D5867" s="8"/>
      <c r="E5867" s="9"/>
      <c r="F5867" s="9"/>
      <c r="G5867" s="6"/>
      <c r="H5867" s="14"/>
      <c r="I5867" s="9"/>
      <c r="J5867" s="10"/>
    </row>
    <row r="5868">
      <c r="A5868" s="6"/>
      <c r="B5868" s="6"/>
      <c r="C5868" s="7"/>
      <c r="D5868" s="8"/>
      <c r="E5868" s="9"/>
      <c r="F5868" s="9"/>
      <c r="G5868" s="6"/>
      <c r="H5868" s="14"/>
      <c r="I5868" s="9"/>
      <c r="J5868" s="10"/>
    </row>
    <row r="5869">
      <c r="A5869" s="6"/>
      <c r="B5869" s="6"/>
      <c r="C5869" s="7"/>
      <c r="D5869" s="8"/>
      <c r="E5869" s="9"/>
      <c r="F5869" s="9"/>
      <c r="G5869" s="6"/>
      <c r="H5869" s="14"/>
      <c r="I5869" s="9"/>
      <c r="J5869" s="10"/>
    </row>
    <row r="5870">
      <c r="A5870" s="6"/>
      <c r="B5870" s="6"/>
      <c r="C5870" s="7"/>
      <c r="D5870" s="8"/>
      <c r="E5870" s="9"/>
      <c r="F5870" s="9"/>
      <c r="G5870" s="6"/>
      <c r="H5870" s="14"/>
      <c r="I5870" s="9"/>
      <c r="J5870" s="10"/>
    </row>
    <row r="5871">
      <c r="A5871" s="6"/>
      <c r="B5871" s="6"/>
      <c r="C5871" s="7"/>
      <c r="D5871" s="8"/>
      <c r="E5871" s="9"/>
      <c r="F5871" s="9"/>
      <c r="G5871" s="6"/>
      <c r="H5871" s="14"/>
      <c r="I5871" s="9"/>
      <c r="J5871" s="10"/>
    </row>
    <row r="5872">
      <c r="A5872" s="6"/>
      <c r="B5872" s="6"/>
      <c r="C5872" s="7"/>
      <c r="D5872" s="8"/>
      <c r="E5872" s="9"/>
      <c r="F5872" s="9"/>
      <c r="G5872" s="6"/>
      <c r="H5872" s="14"/>
      <c r="I5872" s="9"/>
      <c r="J5872" s="10"/>
    </row>
    <row r="5873">
      <c r="A5873" s="6"/>
      <c r="B5873" s="6"/>
      <c r="C5873" s="7"/>
      <c r="D5873" s="8"/>
      <c r="E5873" s="9"/>
      <c r="F5873" s="9"/>
      <c r="G5873" s="6"/>
      <c r="H5873" s="14"/>
      <c r="I5873" s="9"/>
      <c r="J5873" s="10"/>
    </row>
    <row r="5874">
      <c r="A5874" s="6"/>
      <c r="B5874" s="6"/>
      <c r="C5874" s="7"/>
      <c r="D5874" s="8"/>
      <c r="E5874" s="9"/>
      <c r="F5874" s="9"/>
      <c r="G5874" s="6"/>
      <c r="H5874" s="14"/>
      <c r="I5874" s="9"/>
      <c r="J5874" s="10"/>
    </row>
    <row r="5875">
      <c r="A5875" s="6"/>
      <c r="B5875" s="6"/>
      <c r="C5875" s="7"/>
      <c r="D5875" s="8"/>
      <c r="E5875" s="9"/>
      <c r="F5875" s="9"/>
      <c r="G5875" s="6"/>
      <c r="H5875" s="14"/>
      <c r="I5875" s="9"/>
      <c r="J5875" s="10"/>
    </row>
    <row r="5876">
      <c r="A5876" s="6"/>
      <c r="B5876" s="6"/>
      <c r="C5876" s="7"/>
      <c r="D5876" s="8"/>
      <c r="E5876" s="9"/>
      <c r="F5876" s="9"/>
      <c r="G5876" s="6"/>
      <c r="H5876" s="14"/>
      <c r="I5876" s="9"/>
      <c r="J5876" s="10"/>
    </row>
    <row r="5877">
      <c r="A5877" s="6"/>
      <c r="B5877" s="6"/>
      <c r="C5877" s="7"/>
      <c r="D5877" s="8"/>
      <c r="E5877" s="9"/>
      <c r="F5877" s="9"/>
      <c r="G5877" s="6"/>
      <c r="H5877" s="14"/>
      <c r="I5877" s="9"/>
      <c r="J5877" s="10"/>
    </row>
    <row r="5878">
      <c r="A5878" s="6"/>
      <c r="B5878" s="6"/>
      <c r="C5878" s="7"/>
      <c r="D5878" s="8"/>
      <c r="E5878" s="9"/>
      <c r="F5878" s="9"/>
      <c r="G5878" s="6"/>
      <c r="H5878" s="14"/>
      <c r="I5878" s="9"/>
      <c r="J5878" s="10"/>
    </row>
    <row r="5879">
      <c r="A5879" s="6"/>
      <c r="B5879" s="6"/>
      <c r="C5879" s="7"/>
      <c r="D5879" s="8"/>
      <c r="E5879" s="9"/>
      <c r="F5879" s="9"/>
      <c r="G5879" s="6"/>
      <c r="H5879" s="14"/>
      <c r="I5879" s="9"/>
      <c r="J5879" s="10"/>
    </row>
    <row r="5880">
      <c r="A5880" s="6"/>
      <c r="B5880" s="6"/>
      <c r="C5880" s="7"/>
      <c r="D5880" s="8"/>
      <c r="E5880" s="9"/>
      <c r="F5880" s="9"/>
      <c r="G5880" s="6"/>
      <c r="H5880" s="14"/>
      <c r="I5880" s="9"/>
      <c r="J5880" s="10"/>
    </row>
    <row r="5881">
      <c r="A5881" s="6"/>
      <c r="B5881" s="6"/>
      <c r="C5881" s="7"/>
      <c r="D5881" s="8"/>
      <c r="E5881" s="9"/>
      <c r="F5881" s="9"/>
      <c r="G5881" s="6"/>
      <c r="H5881" s="14"/>
      <c r="I5881" s="9"/>
      <c r="J5881" s="10"/>
    </row>
    <row r="5882">
      <c r="A5882" s="6"/>
      <c r="B5882" s="6"/>
      <c r="C5882" s="7"/>
      <c r="D5882" s="8"/>
      <c r="E5882" s="9"/>
      <c r="F5882" s="9"/>
      <c r="G5882" s="6"/>
      <c r="H5882" s="14"/>
      <c r="I5882" s="9"/>
      <c r="J5882" s="10"/>
    </row>
    <row r="5883">
      <c r="A5883" s="6"/>
      <c r="B5883" s="6"/>
      <c r="C5883" s="7"/>
      <c r="D5883" s="8"/>
      <c r="E5883" s="9"/>
      <c r="F5883" s="9"/>
      <c r="G5883" s="6"/>
      <c r="H5883" s="14"/>
      <c r="I5883" s="9"/>
      <c r="J5883" s="10"/>
    </row>
    <row r="5884">
      <c r="A5884" s="6"/>
      <c r="B5884" s="6"/>
      <c r="C5884" s="7"/>
      <c r="D5884" s="8"/>
      <c r="E5884" s="9"/>
      <c r="F5884" s="9"/>
      <c r="G5884" s="6"/>
      <c r="H5884" s="14"/>
      <c r="I5884" s="9"/>
      <c r="J5884" s="10"/>
    </row>
    <row r="5885">
      <c r="A5885" s="6"/>
      <c r="B5885" s="6"/>
      <c r="C5885" s="7"/>
      <c r="D5885" s="8"/>
      <c r="E5885" s="9"/>
      <c r="F5885" s="9"/>
      <c r="G5885" s="6"/>
      <c r="H5885" s="14"/>
      <c r="I5885" s="9"/>
      <c r="J5885" s="10"/>
    </row>
    <row r="5886">
      <c r="A5886" s="6"/>
      <c r="B5886" s="6"/>
      <c r="C5886" s="7"/>
      <c r="D5886" s="8"/>
      <c r="E5886" s="9"/>
      <c r="F5886" s="9"/>
      <c r="G5886" s="6"/>
      <c r="H5886" s="14"/>
      <c r="I5886" s="9"/>
      <c r="J5886" s="10"/>
    </row>
    <row r="5887">
      <c r="A5887" s="6"/>
      <c r="B5887" s="6"/>
      <c r="C5887" s="7"/>
      <c r="D5887" s="8"/>
      <c r="E5887" s="9"/>
      <c r="F5887" s="9"/>
      <c r="G5887" s="6"/>
      <c r="H5887" s="14"/>
      <c r="I5887" s="9"/>
      <c r="J5887" s="10"/>
    </row>
    <row r="5888">
      <c r="A5888" s="6"/>
      <c r="B5888" s="6"/>
      <c r="C5888" s="7"/>
      <c r="D5888" s="8"/>
      <c r="E5888" s="9"/>
      <c r="F5888" s="9"/>
      <c r="G5888" s="6"/>
      <c r="H5888" s="14"/>
      <c r="I5888" s="9"/>
      <c r="J5888" s="10"/>
    </row>
    <row r="5889">
      <c r="A5889" s="6"/>
      <c r="B5889" s="6"/>
      <c r="C5889" s="7"/>
      <c r="D5889" s="8"/>
      <c r="E5889" s="9"/>
      <c r="F5889" s="9"/>
      <c r="G5889" s="6"/>
      <c r="H5889" s="14"/>
      <c r="I5889" s="9"/>
      <c r="J5889" s="10"/>
    </row>
    <row r="5890">
      <c r="A5890" s="6"/>
      <c r="B5890" s="6"/>
      <c r="C5890" s="7"/>
      <c r="D5890" s="8"/>
      <c r="E5890" s="9"/>
      <c r="F5890" s="9"/>
      <c r="G5890" s="6"/>
      <c r="H5890" s="14"/>
      <c r="I5890" s="9"/>
      <c r="J5890" s="10"/>
    </row>
    <row r="5891">
      <c r="A5891" s="6"/>
      <c r="B5891" s="6"/>
      <c r="C5891" s="7"/>
      <c r="D5891" s="8"/>
      <c r="E5891" s="9"/>
      <c r="F5891" s="9"/>
      <c r="G5891" s="6"/>
      <c r="H5891" s="14"/>
      <c r="I5891" s="9"/>
      <c r="J5891" s="10"/>
    </row>
    <row r="5892">
      <c r="A5892" s="6"/>
      <c r="B5892" s="6"/>
      <c r="C5892" s="7"/>
      <c r="D5892" s="8"/>
      <c r="E5892" s="9"/>
      <c r="F5892" s="9"/>
      <c r="G5892" s="6"/>
      <c r="H5892" s="14"/>
      <c r="I5892" s="9"/>
      <c r="J5892" s="10"/>
    </row>
    <row r="5893">
      <c r="A5893" s="6"/>
      <c r="B5893" s="6"/>
      <c r="C5893" s="7"/>
      <c r="D5893" s="8"/>
      <c r="E5893" s="9"/>
      <c r="F5893" s="9"/>
      <c r="G5893" s="6"/>
      <c r="H5893" s="14"/>
      <c r="I5893" s="9"/>
      <c r="J5893" s="10"/>
    </row>
    <row r="5894">
      <c r="A5894" s="6"/>
      <c r="B5894" s="6"/>
      <c r="C5894" s="7"/>
      <c r="D5894" s="8"/>
      <c r="E5894" s="9"/>
      <c r="F5894" s="9"/>
      <c r="G5894" s="6"/>
      <c r="H5894" s="14"/>
      <c r="I5894" s="9"/>
      <c r="J5894" s="10"/>
    </row>
    <row r="5895">
      <c r="A5895" s="6"/>
      <c r="B5895" s="6"/>
      <c r="C5895" s="7"/>
      <c r="D5895" s="8"/>
      <c r="E5895" s="9"/>
      <c r="F5895" s="9"/>
      <c r="G5895" s="6"/>
      <c r="H5895" s="14"/>
      <c r="I5895" s="9"/>
      <c r="J5895" s="10"/>
    </row>
    <row r="5896">
      <c r="A5896" s="6"/>
      <c r="B5896" s="6"/>
      <c r="C5896" s="7"/>
      <c r="D5896" s="8"/>
      <c r="E5896" s="9"/>
      <c r="F5896" s="9"/>
      <c r="G5896" s="6"/>
      <c r="H5896" s="14"/>
      <c r="I5896" s="9"/>
      <c r="J5896" s="10"/>
    </row>
    <row r="5897">
      <c r="A5897" s="6"/>
      <c r="B5897" s="6"/>
      <c r="C5897" s="7"/>
      <c r="D5897" s="8"/>
      <c r="E5897" s="9"/>
      <c r="F5897" s="9"/>
      <c r="G5897" s="6"/>
      <c r="H5897" s="14"/>
      <c r="I5897" s="9"/>
      <c r="J5897" s="10"/>
    </row>
    <row r="5898">
      <c r="A5898" s="6"/>
      <c r="B5898" s="6"/>
      <c r="C5898" s="7"/>
      <c r="D5898" s="8"/>
      <c r="E5898" s="9"/>
      <c r="F5898" s="9"/>
      <c r="G5898" s="6"/>
      <c r="H5898" s="14"/>
      <c r="I5898" s="9"/>
      <c r="J5898" s="10"/>
    </row>
    <row r="5899">
      <c r="A5899" s="6"/>
      <c r="B5899" s="6"/>
      <c r="C5899" s="7"/>
      <c r="D5899" s="8"/>
      <c r="E5899" s="9"/>
      <c r="F5899" s="9"/>
      <c r="G5899" s="6"/>
      <c r="H5899" s="14"/>
      <c r="I5899" s="9"/>
      <c r="J5899" s="10"/>
    </row>
    <row r="5900">
      <c r="A5900" s="6"/>
      <c r="B5900" s="6"/>
      <c r="C5900" s="7"/>
      <c r="D5900" s="8"/>
      <c r="E5900" s="9"/>
      <c r="F5900" s="9"/>
      <c r="G5900" s="6"/>
      <c r="H5900" s="14"/>
      <c r="I5900" s="9"/>
      <c r="J5900" s="10"/>
    </row>
    <row r="5901">
      <c r="A5901" s="6"/>
      <c r="B5901" s="6"/>
      <c r="C5901" s="7"/>
      <c r="D5901" s="8"/>
      <c r="E5901" s="9"/>
      <c r="F5901" s="9"/>
      <c r="G5901" s="6"/>
      <c r="H5901" s="14"/>
      <c r="I5901" s="9"/>
      <c r="J5901" s="10"/>
    </row>
    <row r="5902">
      <c r="A5902" s="6"/>
      <c r="B5902" s="6"/>
      <c r="C5902" s="7"/>
      <c r="D5902" s="8"/>
      <c r="E5902" s="9"/>
      <c r="F5902" s="9"/>
      <c r="G5902" s="6"/>
      <c r="H5902" s="14"/>
      <c r="I5902" s="9"/>
      <c r="J5902" s="10"/>
    </row>
    <row r="5903">
      <c r="A5903" s="6"/>
      <c r="B5903" s="6"/>
      <c r="C5903" s="7"/>
      <c r="D5903" s="8"/>
      <c r="E5903" s="9"/>
      <c r="F5903" s="9"/>
      <c r="G5903" s="6"/>
      <c r="H5903" s="14"/>
      <c r="I5903" s="9"/>
      <c r="J5903" s="10"/>
    </row>
    <row r="5904">
      <c r="A5904" s="6"/>
      <c r="B5904" s="6"/>
      <c r="C5904" s="7"/>
      <c r="D5904" s="8"/>
      <c r="E5904" s="9"/>
      <c r="F5904" s="9"/>
      <c r="G5904" s="6"/>
      <c r="H5904" s="14"/>
      <c r="I5904" s="9"/>
      <c r="J5904" s="10"/>
    </row>
    <row r="5905">
      <c r="A5905" s="6"/>
      <c r="B5905" s="6"/>
      <c r="C5905" s="7"/>
      <c r="D5905" s="8"/>
      <c r="E5905" s="9"/>
      <c r="F5905" s="9"/>
      <c r="G5905" s="6"/>
      <c r="H5905" s="14"/>
      <c r="I5905" s="9"/>
      <c r="J5905" s="10"/>
    </row>
    <row r="5906">
      <c r="A5906" s="6"/>
      <c r="B5906" s="6"/>
      <c r="C5906" s="7"/>
      <c r="D5906" s="8"/>
      <c r="E5906" s="9"/>
      <c r="F5906" s="9"/>
      <c r="G5906" s="6"/>
      <c r="H5906" s="14"/>
      <c r="I5906" s="9"/>
      <c r="J5906" s="10"/>
    </row>
    <row r="5907">
      <c r="A5907" s="6"/>
      <c r="B5907" s="6"/>
      <c r="C5907" s="7"/>
      <c r="D5907" s="8"/>
      <c r="E5907" s="9"/>
      <c r="F5907" s="9"/>
      <c r="G5907" s="6"/>
      <c r="H5907" s="14"/>
      <c r="I5907" s="9"/>
      <c r="J5907" s="10"/>
    </row>
    <row r="5908">
      <c r="A5908" s="6"/>
      <c r="B5908" s="6"/>
      <c r="C5908" s="7"/>
      <c r="D5908" s="8"/>
      <c r="E5908" s="9"/>
      <c r="F5908" s="9"/>
      <c r="G5908" s="6"/>
      <c r="H5908" s="14"/>
      <c r="I5908" s="9"/>
      <c r="J5908" s="10"/>
    </row>
    <row r="5909">
      <c r="A5909" s="6"/>
      <c r="B5909" s="6"/>
      <c r="C5909" s="7"/>
      <c r="D5909" s="8"/>
      <c r="E5909" s="9"/>
      <c r="F5909" s="9"/>
      <c r="G5909" s="6"/>
      <c r="H5909" s="14"/>
      <c r="I5909" s="9"/>
      <c r="J5909" s="10"/>
    </row>
    <row r="5910">
      <c r="A5910" s="6"/>
      <c r="B5910" s="6"/>
      <c r="C5910" s="7"/>
      <c r="D5910" s="8"/>
      <c r="E5910" s="9"/>
      <c r="F5910" s="9"/>
      <c r="G5910" s="6"/>
      <c r="H5910" s="14"/>
      <c r="I5910" s="9"/>
      <c r="J5910" s="10"/>
    </row>
    <row r="5911">
      <c r="A5911" s="6"/>
      <c r="B5911" s="6"/>
      <c r="C5911" s="7"/>
      <c r="D5911" s="8"/>
      <c r="E5911" s="9"/>
      <c r="F5911" s="9"/>
      <c r="G5911" s="6"/>
      <c r="H5911" s="14"/>
      <c r="I5911" s="9"/>
      <c r="J5911" s="10"/>
    </row>
    <row r="5912">
      <c r="A5912" s="6"/>
      <c r="B5912" s="6"/>
      <c r="C5912" s="7"/>
      <c r="D5912" s="8"/>
      <c r="E5912" s="9"/>
      <c r="F5912" s="9"/>
      <c r="G5912" s="6"/>
      <c r="H5912" s="14"/>
      <c r="I5912" s="9"/>
      <c r="J5912" s="10"/>
    </row>
    <row r="5913">
      <c r="A5913" s="6"/>
      <c r="B5913" s="6"/>
      <c r="C5913" s="7"/>
      <c r="D5913" s="8"/>
      <c r="E5913" s="9"/>
      <c r="F5913" s="9"/>
      <c r="G5913" s="6"/>
      <c r="H5913" s="14"/>
      <c r="I5913" s="9"/>
      <c r="J5913" s="10"/>
    </row>
    <row r="5914">
      <c r="A5914" s="6"/>
      <c r="B5914" s="6"/>
      <c r="C5914" s="7"/>
      <c r="D5914" s="8"/>
      <c r="E5914" s="9"/>
      <c r="F5914" s="9"/>
      <c r="G5914" s="6"/>
      <c r="H5914" s="14"/>
      <c r="I5914" s="9"/>
      <c r="J5914" s="10"/>
    </row>
    <row r="5915">
      <c r="A5915" s="6"/>
      <c r="B5915" s="6"/>
      <c r="C5915" s="7"/>
      <c r="D5915" s="8"/>
      <c r="E5915" s="9"/>
      <c r="F5915" s="9"/>
      <c r="G5915" s="6"/>
      <c r="H5915" s="14"/>
      <c r="I5915" s="9"/>
      <c r="J5915" s="10"/>
    </row>
    <row r="5916">
      <c r="A5916" s="6"/>
      <c r="B5916" s="6"/>
      <c r="C5916" s="7"/>
      <c r="D5916" s="8"/>
      <c r="E5916" s="9"/>
      <c r="F5916" s="9"/>
      <c r="G5916" s="6"/>
      <c r="H5916" s="14"/>
      <c r="I5916" s="9"/>
      <c r="J5916" s="10"/>
    </row>
    <row r="5917">
      <c r="A5917" s="6"/>
      <c r="B5917" s="6"/>
      <c r="C5917" s="7"/>
      <c r="D5917" s="8"/>
      <c r="E5917" s="9"/>
      <c r="F5917" s="9"/>
      <c r="G5917" s="6"/>
      <c r="H5917" s="14"/>
      <c r="I5917" s="9"/>
      <c r="J5917" s="10"/>
    </row>
    <row r="5918">
      <c r="A5918" s="6"/>
      <c r="B5918" s="6"/>
      <c r="C5918" s="7"/>
      <c r="D5918" s="8"/>
      <c r="E5918" s="9"/>
      <c r="F5918" s="9"/>
      <c r="G5918" s="6"/>
      <c r="H5918" s="14"/>
      <c r="I5918" s="9"/>
      <c r="J5918" s="10"/>
    </row>
    <row r="5919">
      <c r="A5919" s="6"/>
      <c r="B5919" s="6"/>
      <c r="C5919" s="7"/>
      <c r="D5919" s="8"/>
      <c r="E5919" s="9"/>
      <c r="F5919" s="9"/>
      <c r="G5919" s="6"/>
      <c r="H5919" s="14"/>
      <c r="I5919" s="9"/>
      <c r="J5919" s="10"/>
    </row>
    <row r="5920">
      <c r="A5920" s="6"/>
      <c r="B5920" s="6"/>
      <c r="C5920" s="7"/>
      <c r="D5920" s="8"/>
      <c r="E5920" s="9"/>
      <c r="F5920" s="9"/>
      <c r="G5920" s="6"/>
      <c r="H5920" s="14"/>
      <c r="I5920" s="9"/>
      <c r="J5920" s="10"/>
    </row>
    <row r="5921">
      <c r="A5921" s="6"/>
      <c r="B5921" s="6"/>
      <c r="C5921" s="7"/>
      <c r="D5921" s="8"/>
      <c r="E5921" s="9"/>
      <c r="F5921" s="9"/>
      <c r="G5921" s="6"/>
      <c r="H5921" s="14"/>
      <c r="I5921" s="9"/>
      <c r="J5921" s="10"/>
    </row>
    <row r="5922">
      <c r="A5922" s="6"/>
      <c r="B5922" s="6"/>
      <c r="C5922" s="7"/>
      <c r="D5922" s="8"/>
      <c r="E5922" s="9"/>
      <c r="F5922" s="9"/>
      <c r="G5922" s="6"/>
      <c r="H5922" s="14"/>
      <c r="I5922" s="9"/>
      <c r="J5922" s="10"/>
    </row>
    <row r="5923">
      <c r="A5923" s="6"/>
      <c r="B5923" s="6"/>
      <c r="C5923" s="7"/>
      <c r="D5923" s="8"/>
      <c r="E5923" s="9"/>
      <c r="F5923" s="9"/>
      <c r="G5923" s="6"/>
      <c r="H5923" s="14"/>
      <c r="I5923" s="9"/>
      <c r="J5923" s="10"/>
    </row>
    <row r="5924">
      <c r="A5924" s="6"/>
      <c r="B5924" s="6"/>
      <c r="C5924" s="7"/>
      <c r="D5924" s="8"/>
      <c r="E5924" s="9"/>
      <c r="F5924" s="9"/>
      <c r="G5924" s="6"/>
      <c r="H5924" s="14"/>
      <c r="I5924" s="9"/>
      <c r="J5924" s="10"/>
    </row>
    <row r="5925">
      <c r="A5925" s="6"/>
      <c r="B5925" s="6"/>
      <c r="C5925" s="7"/>
      <c r="D5925" s="8"/>
      <c r="E5925" s="9"/>
      <c r="F5925" s="9"/>
      <c r="G5925" s="6"/>
      <c r="H5925" s="14"/>
      <c r="I5925" s="9"/>
      <c r="J5925" s="10"/>
    </row>
    <row r="5926">
      <c r="A5926" s="6"/>
      <c r="B5926" s="6"/>
      <c r="C5926" s="7"/>
      <c r="D5926" s="8"/>
      <c r="E5926" s="9"/>
      <c r="F5926" s="9"/>
      <c r="G5926" s="6"/>
      <c r="H5926" s="14"/>
      <c r="I5926" s="9"/>
      <c r="J5926" s="10"/>
    </row>
    <row r="5927">
      <c r="A5927" s="6"/>
      <c r="B5927" s="6"/>
      <c r="C5927" s="7"/>
      <c r="D5927" s="8"/>
      <c r="E5927" s="9"/>
      <c r="F5927" s="9"/>
      <c r="G5927" s="6"/>
      <c r="H5927" s="14"/>
      <c r="I5927" s="9"/>
      <c r="J5927" s="10"/>
    </row>
    <row r="5928">
      <c r="A5928" s="6"/>
      <c r="B5928" s="6"/>
      <c r="C5928" s="7"/>
      <c r="D5928" s="8"/>
      <c r="E5928" s="9"/>
      <c r="F5928" s="9"/>
      <c r="G5928" s="6"/>
      <c r="H5928" s="14"/>
      <c r="I5928" s="9"/>
      <c r="J5928" s="10"/>
    </row>
    <row r="5929">
      <c r="A5929" s="6"/>
      <c r="B5929" s="6"/>
      <c r="C5929" s="7"/>
      <c r="D5929" s="8"/>
      <c r="E5929" s="9"/>
      <c r="F5929" s="9"/>
      <c r="G5929" s="6"/>
      <c r="H5929" s="14"/>
      <c r="I5929" s="9"/>
      <c r="J5929" s="10"/>
    </row>
    <row r="5930">
      <c r="A5930" s="6"/>
      <c r="B5930" s="6"/>
      <c r="C5930" s="7"/>
      <c r="D5930" s="8"/>
      <c r="E5930" s="9"/>
      <c r="F5930" s="9"/>
      <c r="G5930" s="6"/>
      <c r="H5930" s="14"/>
      <c r="I5930" s="9"/>
      <c r="J5930" s="10"/>
    </row>
    <row r="5931">
      <c r="A5931" s="6"/>
      <c r="B5931" s="6"/>
      <c r="C5931" s="7"/>
      <c r="D5931" s="8"/>
      <c r="E5931" s="9"/>
      <c r="F5931" s="9"/>
      <c r="G5931" s="6"/>
      <c r="H5931" s="14"/>
      <c r="I5931" s="9"/>
      <c r="J5931" s="10"/>
    </row>
    <row r="5932">
      <c r="A5932" s="6"/>
      <c r="B5932" s="6"/>
      <c r="C5932" s="7"/>
      <c r="D5932" s="8"/>
      <c r="E5932" s="9"/>
      <c r="F5932" s="9"/>
      <c r="G5932" s="6"/>
      <c r="H5932" s="14"/>
      <c r="I5932" s="9"/>
      <c r="J5932" s="10"/>
    </row>
    <row r="5933">
      <c r="A5933" s="6"/>
      <c r="B5933" s="6"/>
      <c r="C5933" s="7"/>
      <c r="D5933" s="8"/>
      <c r="E5933" s="9"/>
      <c r="F5933" s="9"/>
      <c r="G5933" s="6"/>
      <c r="H5933" s="14"/>
      <c r="I5933" s="9"/>
      <c r="J5933" s="10"/>
    </row>
    <row r="5934">
      <c r="A5934" s="6"/>
      <c r="B5934" s="6"/>
      <c r="C5934" s="7"/>
      <c r="D5934" s="8"/>
      <c r="E5934" s="9"/>
      <c r="F5934" s="9"/>
      <c r="G5934" s="6"/>
      <c r="H5934" s="14"/>
      <c r="I5934" s="9"/>
      <c r="J5934" s="10"/>
    </row>
    <row r="5935">
      <c r="A5935" s="6"/>
      <c r="B5935" s="6"/>
      <c r="C5935" s="7"/>
      <c r="D5935" s="8"/>
      <c r="E5935" s="9"/>
      <c r="F5935" s="9"/>
      <c r="G5935" s="6"/>
      <c r="H5935" s="14"/>
      <c r="I5935" s="9"/>
      <c r="J5935" s="10"/>
    </row>
    <row r="5936">
      <c r="A5936" s="6"/>
      <c r="B5936" s="6"/>
      <c r="C5936" s="7"/>
      <c r="D5936" s="8"/>
      <c r="E5936" s="9"/>
      <c r="F5936" s="9"/>
      <c r="G5936" s="6"/>
      <c r="H5936" s="14"/>
      <c r="I5936" s="9"/>
      <c r="J5936" s="10"/>
    </row>
    <row r="5937">
      <c r="A5937" s="6"/>
      <c r="B5937" s="6"/>
      <c r="C5937" s="7"/>
      <c r="D5937" s="8"/>
      <c r="E5937" s="9"/>
      <c r="F5937" s="9"/>
      <c r="G5937" s="6"/>
      <c r="H5937" s="14"/>
      <c r="I5937" s="9"/>
      <c r="J5937" s="10"/>
    </row>
    <row r="5938">
      <c r="A5938" s="6"/>
      <c r="B5938" s="6"/>
      <c r="C5938" s="7"/>
      <c r="D5938" s="8"/>
      <c r="E5938" s="9"/>
      <c r="F5938" s="9"/>
      <c r="G5938" s="6"/>
      <c r="H5938" s="14"/>
      <c r="I5938" s="9"/>
      <c r="J5938" s="10"/>
    </row>
    <row r="5939">
      <c r="A5939" s="6"/>
      <c r="B5939" s="6"/>
      <c r="C5939" s="7"/>
      <c r="D5939" s="8"/>
      <c r="E5939" s="9"/>
      <c r="F5939" s="9"/>
      <c r="G5939" s="6"/>
      <c r="H5939" s="14"/>
      <c r="I5939" s="9"/>
      <c r="J5939" s="10"/>
    </row>
    <row r="5940">
      <c r="A5940" s="6"/>
      <c r="B5940" s="6"/>
      <c r="C5940" s="7"/>
      <c r="D5940" s="8"/>
      <c r="E5940" s="9"/>
      <c r="F5940" s="9"/>
      <c r="G5940" s="6"/>
      <c r="H5940" s="14"/>
      <c r="I5940" s="9"/>
      <c r="J5940" s="10"/>
    </row>
    <row r="5941">
      <c r="A5941" s="6"/>
      <c r="B5941" s="6"/>
      <c r="C5941" s="7"/>
      <c r="D5941" s="8"/>
      <c r="E5941" s="9"/>
      <c r="F5941" s="9"/>
      <c r="G5941" s="6"/>
      <c r="H5941" s="14"/>
      <c r="I5941" s="9"/>
      <c r="J5941" s="10"/>
    </row>
    <row r="5942">
      <c r="A5942" s="6"/>
      <c r="B5942" s="6"/>
      <c r="C5942" s="7"/>
      <c r="D5942" s="8"/>
      <c r="E5942" s="9"/>
      <c r="F5942" s="9"/>
      <c r="G5942" s="6"/>
      <c r="H5942" s="14"/>
      <c r="I5942" s="9"/>
      <c r="J5942" s="10"/>
    </row>
    <row r="5943">
      <c r="A5943" s="6"/>
      <c r="B5943" s="6"/>
      <c r="C5943" s="7"/>
      <c r="D5943" s="8"/>
      <c r="E5943" s="9"/>
      <c r="F5943" s="9"/>
      <c r="G5943" s="6"/>
      <c r="H5943" s="14"/>
      <c r="I5943" s="9"/>
      <c r="J5943" s="10"/>
    </row>
    <row r="5944">
      <c r="A5944" s="6"/>
      <c r="B5944" s="6"/>
      <c r="C5944" s="7"/>
      <c r="D5944" s="8"/>
      <c r="E5944" s="9"/>
      <c r="F5944" s="9"/>
      <c r="G5944" s="6"/>
      <c r="H5944" s="14"/>
      <c r="I5944" s="9"/>
      <c r="J5944" s="10"/>
    </row>
    <row r="5945">
      <c r="A5945" s="6"/>
      <c r="B5945" s="6"/>
      <c r="C5945" s="7"/>
      <c r="D5945" s="8"/>
      <c r="E5945" s="9"/>
      <c r="F5945" s="9"/>
      <c r="G5945" s="6"/>
      <c r="H5945" s="14"/>
      <c r="I5945" s="9"/>
      <c r="J5945" s="10"/>
    </row>
    <row r="5946">
      <c r="A5946" s="6"/>
      <c r="B5946" s="6"/>
      <c r="C5946" s="7"/>
      <c r="D5946" s="8"/>
      <c r="E5946" s="9"/>
      <c r="F5946" s="9"/>
      <c r="G5946" s="6"/>
      <c r="H5946" s="14"/>
      <c r="I5946" s="9"/>
      <c r="J5946" s="10"/>
    </row>
    <row r="5947">
      <c r="A5947" s="6"/>
      <c r="B5947" s="6"/>
      <c r="C5947" s="7"/>
      <c r="D5947" s="8"/>
      <c r="E5947" s="9"/>
      <c r="F5947" s="9"/>
      <c r="G5947" s="6"/>
      <c r="H5947" s="14"/>
      <c r="I5947" s="9"/>
      <c r="J5947" s="10"/>
    </row>
    <row r="5948">
      <c r="A5948" s="6"/>
      <c r="B5948" s="6"/>
      <c r="C5948" s="7"/>
      <c r="D5948" s="8"/>
      <c r="E5948" s="9"/>
      <c r="F5948" s="9"/>
      <c r="G5948" s="6"/>
      <c r="H5948" s="14"/>
      <c r="I5948" s="9"/>
      <c r="J5948" s="10"/>
    </row>
    <row r="5949">
      <c r="A5949" s="6"/>
      <c r="B5949" s="6"/>
      <c r="C5949" s="7"/>
      <c r="D5949" s="8"/>
      <c r="E5949" s="9"/>
      <c r="F5949" s="9"/>
      <c r="G5949" s="6"/>
      <c r="H5949" s="14"/>
      <c r="I5949" s="9"/>
      <c r="J5949" s="10"/>
    </row>
    <row r="5950">
      <c r="A5950" s="6"/>
      <c r="B5950" s="6"/>
      <c r="C5950" s="7"/>
      <c r="D5950" s="8"/>
      <c r="E5950" s="9"/>
      <c r="F5950" s="9"/>
      <c r="G5950" s="6"/>
      <c r="H5950" s="14"/>
      <c r="I5950" s="9"/>
      <c r="J5950" s="10"/>
    </row>
    <row r="5951">
      <c r="A5951" s="6"/>
      <c r="B5951" s="6"/>
      <c r="C5951" s="7"/>
      <c r="D5951" s="8"/>
      <c r="E5951" s="9"/>
      <c r="F5951" s="9"/>
      <c r="G5951" s="6"/>
      <c r="H5951" s="14"/>
      <c r="I5951" s="9"/>
      <c r="J5951" s="10"/>
    </row>
    <row r="5952">
      <c r="A5952" s="6"/>
      <c r="B5952" s="6"/>
      <c r="C5952" s="7"/>
      <c r="D5952" s="8"/>
      <c r="E5952" s="9"/>
      <c r="F5952" s="9"/>
      <c r="G5952" s="6"/>
      <c r="H5952" s="14"/>
      <c r="I5952" s="9"/>
      <c r="J5952" s="10"/>
    </row>
    <row r="5953">
      <c r="A5953" s="6"/>
      <c r="B5953" s="6"/>
      <c r="C5953" s="7"/>
      <c r="D5953" s="8"/>
      <c r="E5953" s="9"/>
      <c r="F5953" s="9"/>
      <c r="G5953" s="6"/>
      <c r="H5953" s="14"/>
      <c r="I5953" s="9"/>
      <c r="J5953" s="10"/>
    </row>
    <row r="5954">
      <c r="A5954" s="6"/>
      <c r="B5954" s="6"/>
      <c r="C5954" s="7"/>
      <c r="D5954" s="8"/>
      <c r="E5954" s="9"/>
      <c r="F5954" s="9"/>
      <c r="G5954" s="6"/>
      <c r="H5954" s="14"/>
      <c r="I5954" s="9"/>
      <c r="J5954" s="10"/>
    </row>
    <row r="5955">
      <c r="A5955" s="6"/>
      <c r="B5955" s="6"/>
      <c r="C5955" s="7"/>
      <c r="D5955" s="8"/>
      <c r="E5955" s="9"/>
      <c r="F5955" s="9"/>
      <c r="G5955" s="6"/>
      <c r="H5955" s="14"/>
      <c r="I5955" s="9"/>
      <c r="J5955" s="10"/>
    </row>
    <row r="5956">
      <c r="A5956" s="6"/>
      <c r="B5956" s="6"/>
      <c r="C5956" s="7"/>
      <c r="D5956" s="8"/>
      <c r="E5956" s="9"/>
      <c r="F5956" s="9"/>
      <c r="G5956" s="6"/>
      <c r="H5956" s="14"/>
      <c r="I5956" s="9"/>
      <c r="J5956" s="10"/>
    </row>
    <row r="5957">
      <c r="A5957" s="6"/>
      <c r="B5957" s="6"/>
      <c r="C5957" s="7"/>
      <c r="D5957" s="8"/>
      <c r="E5957" s="9"/>
      <c r="F5957" s="9"/>
      <c r="G5957" s="6"/>
      <c r="H5957" s="14"/>
      <c r="I5957" s="9"/>
      <c r="J5957" s="10"/>
    </row>
    <row r="5958">
      <c r="A5958" s="6"/>
      <c r="B5958" s="6"/>
      <c r="C5958" s="7"/>
      <c r="D5958" s="8"/>
      <c r="E5958" s="9"/>
      <c r="F5958" s="9"/>
      <c r="G5958" s="6"/>
      <c r="H5958" s="14"/>
      <c r="I5958" s="9"/>
      <c r="J5958" s="10"/>
    </row>
    <row r="5959">
      <c r="A5959" s="6"/>
      <c r="B5959" s="6"/>
      <c r="C5959" s="7"/>
      <c r="D5959" s="8"/>
      <c r="E5959" s="9"/>
      <c r="F5959" s="9"/>
      <c r="G5959" s="6"/>
      <c r="H5959" s="14"/>
      <c r="I5959" s="9"/>
      <c r="J5959" s="10"/>
    </row>
    <row r="5960">
      <c r="A5960" s="6"/>
      <c r="B5960" s="6"/>
      <c r="C5960" s="7"/>
      <c r="D5960" s="8"/>
      <c r="E5960" s="9"/>
      <c r="F5960" s="9"/>
      <c r="G5960" s="6"/>
      <c r="H5960" s="14"/>
      <c r="I5960" s="9"/>
      <c r="J5960" s="10"/>
    </row>
    <row r="5961">
      <c r="A5961" s="6"/>
      <c r="B5961" s="6"/>
      <c r="C5961" s="7"/>
      <c r="D5961" s="8"/>
      <c r="E5961" s="9"/>
      <c r="F5961" s="9"/>
      <c r="G5961" s="6"/>
      <c r="H5961" s="14"/>
      <c r="I5961" s="9"/>
      <c r="J5961" s="10"/>
    </row>
    <row r="5962">
      <c r="A5962" s="6"/>
      <c r="B5962" s="6"/>
      <c r="C5962" s="7"/>
      <c r="D5962" s="8"/>
      <c r="E5962" s="9"/>
      <c r="F5962" s="9"/>
      <c r="G5962" s="6"/>
      <c r="H5962" s="14"/>
      <c r="I5962" s="9"/>
      <c r="J5962" s="10"/>
    </row>
    <row r="5963">
      <c r="A5963" s="6"/>
      <c r="B5963" s="6"/>
      <c r="C5963" s="7"/>
      <c r="D5963" s="8"/>
      <c r="E5963" s="9"/>
      <c r="F5963" s="9"/>
      <c r="G5963" s="6"/>
      <c r="H5963" s="14"/>
      <c r="I5963" s="9"/>
      <c r="J5963" s="10"/>
    </row>
    <row r="5964">
      <c r="A5964" s="6"/>
      <c r="B5964" s="6"/>
      <c r="C5964" s="7"/>
      <c r="D5964" s="8"/>
      <c r="E5964" s="9"/>
      <c r="F5964" s="9"/>
      <c r="G5964" s="6"/>
      <c r="H5964" s="14"/>
      <c r="I5964" s="9"/>
      <c r="J5964" s="10"/>
    </row>
    <row r="5965">
      <c r="A5965" s="6"/>
      <c r="B5965" s="6"/>
      <c r="C5965" s="7"/>
      <c r="D5965" s="8"/>
      <c r="E5965" s="9"/>
      <c r="F5965" s="9"/>
      <c r="G5965" s="6"/>
      <c r="H5965" s="14"/>
      <c r="I5965" s="9"/>
      <c r="J5965" s="10"/>
    </row>
    <row r="5966">
      <c r="A5966" s="6"/>
      <c r="B5966" s="6"/>
      <c r="C5966" s="7"/>
      <c r="D5966" s="8"/>
      <c r="E5966" s="9"/>
      <c r="F5966" s="9"/>
      <c r="G5966" s="6"/>
      <c r="H5966" s="14"/>
      <c r="I5966" s="9"/>
      <c r="J5966" s="10"/>
    </row>
    <row r="5967">
      <c r="A5967" s="6"/>
      <c r="B5967" s="6"/>
      <c r="C5967" s="7"/>
      <c r="D5967" s="8"/>
      <c r="E5967" s="9"/>
      <c r="F5967" s="9"/>
      <c r="G5967" s="6"/>
      <c r="H5967" s="14"/>
      <c r="I5967" s="9"/>
      <c r="J5967" s="10"/>
    </row>
    <row r="5968">
      <c r="A5968" s="6"/>
      <c r="B5968" s="6"/>
      <c r="C5968" s="7"/>
      <c r="D5968" s="8"/>
      <c r="E5968" s="9"/>
      <c r="F5968" s="9"/>
      <c r="G5968" s="6"/>
      <c r="H5968" s="14"/>
      <c r="I5968" s="9"/>
      <c r="J5968" s="10"/>
    </row>
    <row r="5969">
      <c r="A5969" s="6"/>
      <c r="B5969" s="6"/>
      <c r="C5969" s="7"/>
      <c r="D5969" s="8"/>
      <c r="E5969" s="9"/>
      <c r="F5969" s="9"/>
      <c r="G5969" s="6"/>
      <c r="H5969" s="14"/>
      <c r="I5969" s="9"/>
      <c r="J5969" s="10"/>
    </row>
    <row r="5970">
      <c r="A5970" s="6"/>
      <c r="B5970" s="6"/>
      <c r="C5970" s="7"/>
      <c r="D5970" s="8"/>
      <c r="E5970" s="9"/>
      <c r="F5970" s="9"/>
      <c r="G5970" s="6"/>
      <c r="H5970" s="14"/>
      <c r="I5970" s="9"/>
      <c r="J5970" s="10"/>
    </row>
    <row r="5971">
      <c r="A5971" s="6"/>
      <c r="B5971" s="6"/>
      <c r="C5971" s="7"/>
      <c r="D5971" s="8"/>
      <c r="E5971" s="9"/>
      <c r="F5971" s="9"/>
      <c r="G5971" s="6"/>
      <c r="H5971" s="14"/>
      <c r="I5971" s="9"/>
      <c r="J5971" s="10"/>
    </row>
    <row r="5972">
      <c r="A5972" s="6"/>
      <c r="B5972" s="6"/>
      <c r="C5972" s="7"/>
      <c r="D5972" s="8"/>
      <c r="E5972" s="9"/>
      <c r="F5972" s="9"/>
      <c r="G5972" s="6"/>
      <c r="H5972" s="14"/>
      <c r="I5972" s="9"/>
      <c r="J5972" s="10"/>
    </row>
    <row r="5973">
      <c r="A5973" s="6"/>
      <c r="B5973" s="6"/>
      <c r="C5973" s="7"/>
      <c r="D5973" s="8"/>
      <c r="E5973" s="9"/>
      <c r="F5973" s="9"/>
      <c r="G5973" s="6"/>
      <c r="H5973" s="14"/>
      <c r="I5973" s="9"/>
      <c r="J5973" s="10"/>
    </row>
    <row r="5974">
      <c r="A5974" s="6"/>
      <c r="B5974" s="6"/>
      <c r="C5974" s="7"/>
      <c r="D5974" s="8"/>
      <c r="E5974" s="9"/>
      <c r="F5974" s="9"/>
      <c r="G5974" s="6"/>
      <c r="H5974" s="14"/>
      <c r="I5974" s="9"/>
      <c r="J5974" s="10"/>
    </row>
    <row r="5975">
      <c r="A5975" s="6"/>
      <c r="B5975" s="6"/>
      <c r="C5975" s="7"/>
      <c r="D5975" s="8"/>
      <c r="E5975" s="9"/>
      <c r="F5975" s="9"/>
      <c r="G5975" s="6"/>
      <c r="H5975" s="14"/>
      <c r="I5975" s="9"/>
      <c r="J5975" s="10"/>
    </row>
    <row r="5976">
      <c r="A5976" s="6"/>
      <c r="B5976" s="6"/>
      <c r="C5976" s="7"/>
      <c r="D5976" s="8"/>
      <c r="E5976" s="9"/>
      <c r="F5976" s="9"/>
      <c r="G5976" s="6"/>
      <c r="H5976" s="14"/>
      <c r="I5976" s="9"/>
      <c r="J5976" s="10"/>
    </row>
    <row r="5977">
      <c r="A5977" s="6"/>
      <c r="B5977" s="6"/>
      <c r="C5977" s="7"/>
      <c r="D5977" s="8"/>
      <c r="E5977" s="9"/>
      <c r="F5977" s="9"/>
      <c r="G5977" s="6"/>
      <c r="H5977" s="14"/>
      <c r="I5977" s="9"/>
      <c r="J5977" s="10"/>
    </row>
    <row r="5978">
      <c r="A5978" s="6"/>
      <c r="B5978" s="6"/>
      <c r="C5978" s="7"/>
      <c r="D5978" s="8"/>
      <c r="E5978" s="9"/>
      <c r="F5978" s="9"/>
      <c r="G5978" s="6"/>
      <c r="H5978" s="14"/>
      <c r="I5978" s="9"/>
      <c r="J5978" s="10"/>
    </row>
    <row r="5979">
      <c r="A5979" s="6"/>
      <c r="B5979" s="6"/>
      <c r="C5979" s="7"/>
      <c r="D5979" s="8"/>
      <c r="E5979" s="9"/>
      <c r="F5979" s="9"/>
      <c r="G5979" s="6"/>
      <c r="H5979" s="14"/>
      <c r="I5979" s="9"/>
      <c r="J5979" s="10"/>
    </row>
    <row r="5980">
      <c r="A5980" s="6"/>
      <c r="B5980" s="6"/>
      <c r="C5980" s="7"/>
      <c r="D5980" s="8"/>
      <c r="E5980" s="9"/>
      <c r="F5980" s="9"/>
      <c r="G5980" s="6"/>
      <c r="H5980" s="14"/>
      <c r="I5980" s="9"/>
      <c r="J5980" s="10"/>
    </row>
    <row r="5981">
      <c r="A5981" s="6"/>
      <c r="B5981" s="6"/>
      <c r="C5981" s="7"/>
      <c r="D5981" s="8"/>
      <c r="E5981" s="9"/>
      <c r="F5981" s="9"/>
      <c r="G5981" s="6"/>
      <c r="H5981" s="14"/>
      <c r="I5981" s="9"/>
      <c r="J5981" s="10"/>
    </row>
    <row r="5982">
      <c r="A5982" s="6"/>
      <c r="B5982" s="6"/>
      <c r="C5982" s="7"/>
      <c r="D5982" s="8"/>
      <c r="E5982" s="9"/>
      <c r="F5982" s="9"/>
      <c r="G5982" s="6"/>
      <c r="H5982" s="14"/>
      <c r="I5982" s="9"/>
      <c r="J5982" s="10"/>
    </row>
    <row r="5983">
      <c r="A5983" s="6"/>
      <c r="B5983" s="6"/>
      <c r="C5983" s="7"/>
      <c r="D5983" s="8"/>
      <c r="E5983" s="9"/>
      <c r="F5983" s="9"/>
      <c r="G5983" s="6"/>
      <c r="H5983" s="14"/>
      <c r="I5983" s="9"/>
      <c r="J5983" s="10"/>
    </row>
    <row r="5984">
      <c r="A5984" s="6"/>
      <c r="B5984" s="6"/>
      <c r="C5984" s="7"/>
      <c r="D5984" s="8"/>
      <c r="E5984" s="9"/>
      <c r="F5984" s="9"/>
      <c r="G5984" s="6"/>
      <c r="H5984" s="14"/>
      <c r="I5984" s="9"/>
      <c r="J5984" s="10"/>
    </row>
    <row r="5985">
      <c r="A5985" s="6"/>
      <c r="B5985" s="6"/>
      <c r="C5985" s="7"/>
      <c r="D5985" s="8"/>
      <c r="E5985" s="9"/>
      <c r="F5985" s="9"/>
      <c r="G5985" s="6"/>
      <c r="H5985" s="14"/>
      <c r="I5985" s="9"/>
      <c r="J5985" s="10"/>
    </row>
    <row r="5986">
      <c r="A5986" s="6"/>
      <c r="B5986" s="6"/>
      <c r="C5986" s="7"/>
      <c r="D5986" s="8"/>
      <c r="E5986" s="9"/>
      <c r="F5986" s="9"/>
      <c r="G5986" s="6"/>
      <c r="H5986" s="14"/>
      <c r="I5986" s="9"/>
      <c r="J5986" s="10"/>
    </row>
    <row r="5987">
      <c r="A5987" s="6"/>
      <c r="B5987" s="6"/>
      <c r="C5987" s="7"/>
      <c r="D5987" s="8"/>
      <c r="E5987" s="9"/>
      <c r="F5987" s="9"/>
      <c r="G5987" s="6"/>
      <c r="H5987" s="14"/>
      <c r="I5987" s="9"/>
      <c r="J5987" s="10"/>
    </row>
    <row r="5988">
      <c r="A5988" s="6"/>
      <c r="B5988" s="6"/>
      <c r="C5988" s="7"/>
      <c r="D5988" s="8"/>
      <c r="E5988" s="9"/>
      <c r="F5988" s="9"/>
      <c r="G5988" s="6"/>
      <c r="H5988" s="14"/>
      <c r="I5988" s="9"/>
      <c r="J5988" s="10"/>
    </row>
    <row r="5989">
      <c r="A5989" s="6"/>
      <c r="B5989" s="6"/>
      <c r="C5989" s="7"/>
      <c r="D5989" s="8"/>
      <c r="E5989" s="9"/>
      <c r="F5989" s="9"/>
      <c r="G5989" s="6"/>
      <c r="H5989" s="14"/>
      <c r="I5989" s="9"/>
      <c r="J5989" s="10"/>
    </row>
    <row r="5990">
      <c r="A5990" s="6"/>
      <c r="B5990" s="6"/>
      <c r="C5990" s="7"/>
      <c r="D5990" s="8"/>
      <c r="E5990" s="9"/>
      <c r="F5990" s="9"/>
      <c r="G5990" s="6"/>
      <c r="H5990" s="14"/>
      <c r="I5990" s="9"/>
      <c r="J5990" s="10"/>
    </row>
    <row r="5991">
      <c r="A5991" s="6"/>
      <c r="B5991" s="6"/>
      <c r="C5991" s="7"/>
      <c r="D5991" s="8"/>
      <c r="E5991" s="9"/>
      <c r="F5991" s="9"/>
      <c r="G5991" s="6"/>
      <c r="H5991" s="14"/>
      <c r="I5991" s="9"/>
      <c r="J5991" s="10"/>
    </row>
    <row r="5992">
      <c r="A5992" s="6"/>
      <c r="B5992" s="6"/>
      <c r="C5992" s="7"/>
      <c r="D5992" s="8"/>
      <c r="E5992" s="9"/>
      <c r="F5992" s="9"/>
      <c r="G5992" s="6"/>
      <c r="H5992" s="14"/>
      <c r="I5992" s="9"/>
      <c r="J5992" s="10"/>
    </row>
    <row r="5993">
      <c r="A5993" s="6"/>
      <c r="B5993" s="6"/>
      <c r="C5993" s="7"/>
      <c r="D5993" s="8"/>
      <c r="E5993" s="9"/>
      <c r="F5993" s="9"/>
      <c r="G5993" s="6"/>
      <c r="H5993" s="14"/>
      <c r="I5993" s="9"/>
      <c r="J5993" s="10"/>
    </row>
    <row r="5994">
      <c r="A5994" s="6"/>
      <c r="B5994" s="6"/>
      <c r="C5994" s="7"/>
      <c r="D5994" s="8"/>
      <c r="E5994" s="9"/>
      <c r="F5994" s="9"/>
      <c r="G5994" s="6"/>
      <c r="H5994" s="14"/>
      <c r="I5994" s="9"/>
      <c r="J5994" s="10"/>
    </row>
    <row r="5995">
      <c r="A5995" s="6"/>
      <c r="B5995" s="6"/>
      <c r="C5995" s="7"/>
      <c r="D5995" s="8"/>
      <c r="E5995" s="9"/>
      <c r="F5995" s="9"/>
      <c r="G5995" s="6"/>
      <c r="H5995" s="14"/>
      <c r="I5995" s="9"/>
      <c r="J5995" s="10"/>
    </row>
    <row r="5996">
      <c r="A5996" s="6"/>
      <c r="B5996" s="6"/>
      <c r="C5996" s="7"/>
      <c r="D5996" s="8"/>
      <c r="E5996" s="9"/>
      <c r="F5996" s="9"/>
      <c r="G5996" s="6"/>
      <c r="H5996" s="14"/>
      <c r="I5996" s="9"/>
      <c r="J5996" s="10"/>
    </row>
    <row r="5997">
      <c r="A5997" s="6"/>
      <c r="B5997" s="6"/>
      <c r="C5997" s="7"/>
      <c r="D5997" s="8"/>
      <c r="E5997" s="9"/>
      <c r="F5997" s="9"/>
      <c r="G5997" s="6"/>
      <c r="H5997" s="14"/>
      <c r="I5997" s="9"/>
      <c r="J5997" s="10"/>
    </row>
    <row r="5998">
      <c r="A5998" s="6"/>
      <c r="B5998" s="6"/>
      <c r="C5998" s="7"/>
      <c r="D5998" s="8"/>
      <c r="E5998" s="9"/>
      <c r="F5998" s="9"/>
      <c r="G5998" s="6"/>
      <c r="H5998" s="14"/>
      <c r="I5998" s="9"/>
      <c r="J5998" s="10"/>
    </row>
    <row r="5999">
      <c r="A5999" s="6"/>
      <c r="B5999" s="6"/>
      <c r="C5999" s="7"/>
      <c r="D5999" s="8"/>
      <c r="E5999" s="9"/>
      <c r="F5999" s="9"/>
      <c r="G5999" s="6"/>
      <c r="H5999" s="14"/>
      <c r="I5999" s="9"/>
      <c r="J5999" s="10"/>
    </row>
    <row r="6000">
      <c r="A6000" s="6"/>
      <c r="B6000" s="6"/>
      <c r="C6000" s="7"/>
      <c r="D6000" s="8"/>
      <c r="E6000" s="9"/>
      <c r="F6000" s="9"/>
      <c r="G6000" s="6"/>
      <c r="H6000" s="14"/>
      <c r="I6000" s="9"/>
      <c r="J6000" s="10"/>
    </row>
    <row r="6001">
      <c r="A6001" s="6"/>
      <c r="B6001" s="6"/>
      <c r="C6001" s="7"/>
      <c r="D6001" s="8"/>
      <c r="E6001" s="9"/>
      <c r="F6001" s="9"/>
      <c r="G6001" s="6"/>
      <c r="H6001" s="14"/>
      <c r="I6001" s="9"/>
      <c r="J6001" s="10"/>
    </row>
    <row r="6002">
      <c r="A6002" s="6"/>
      <c r="B6002" s="6"/>
      <c r="C6002" s="7"/>
      <c r="D6002" s="8"/>
      <c r="E6002" s="9"/>
      <c r="F6002" s="9"/>
      <c r="G6002" s="6"/>
      <c r="H6002" s="14"/>
      <c r="I6002" s="9"/>
      <c r="J6002" s="10"/>
    </row>
    <row r="6003">
      <c r="A6003" s="6"/>
      <c r="B6003" s="6"/>
      <c r="C6003" s="7"/>
      <c r="D6003" s="8"/>
      <c r="E6003" s="9"/>
      <c r="F6003" s="9"/>
      <c r="G6003" s="6"/>
      <c r="H6003" s="14"/>
      <c r="I6003" s="9"/>
      <c r="J6003" s="10"/>
    </row>
    <row r="6004">
      <c r="A6004" s="6"/>
      <c r="B6004" s="6"/>
      <c r="C6004" s="7"/>
      <c r="D6004" s="8"/>
      <c r="E6004" s="9"/>
      <c r="F6004" s="9"/>
      <c r="G6004" s="6"/>
      <c r="H6004" s="14"/>
      <c r="I6004" s="9"/>
      <c r="J6004" s="10"/>
    </row>
    <row r="6005">
      <c r="A6005" s="6"/>
      <c r="B6005" s="6"/>
      <c r="C6005" s="7"/>
      <c r="D6005" s="8"/>
      <c r="E6005" s="9"/>
      <c r="F6005" s="9"/>
      <c r="G6005" s="6"/>
      <c r="H6005" s="14"/>
      <c r="I6005" s="9"/>
      <c r="J6005" s="10"/>
    </row>
    <row r="6006">
      <c r="A6006" s="6"/>
      <c r="B6006" s="6"/>
      <c r="C6006" s="7"/>
      <c r="D6006" s="8"/>
      <c r="E6006" s="9"/>
      <c r="F6006" s="9"/>
      <c r="G6006" s="6"/>
      <c r="H6006" s="14"/>
      <c r="I6006" s="9"/>
      <c r="J6006" s="10"/>
    </row>
    <row r="6007">
      <c r="A6007" s="6"/>
      <c r="B6007" s="6"/>
      <c r="C6007" s="7"/>
      <c r="D6007" s="8"/>
      <c r="E6007" s="9"/>
      <c r="F6007" s="9"/>
      <c r="G6007" s="6"/>
      <c r="H6007" s="14"/>
      <c r="I6007" s="9"/>
      <c r="J6007" s="10"/>
    </row>
    <row r="6008">
      <c r="A6008" s="6"/>
      <c r="B6008" s="6"/>
      <c r="C6008" s="7"/>
      <c r="D6008" s="8"/>
      <c r="E6008" s="9"/>
      <c r="F6008" s="9"/>
      <c r="G6008" s="6"/>
      <c r="H6008" s="14"/>
      <c r="I6008" s="9"/>
      <c r="J6008" s="10"/>
    </row>
    <row r="6009">
      <c r="A6009" s="6"/>
      <c r="B6009" s="6"/>
      <c r="C6009" s="7"/>
      <c r="D6009" s="8"/>
      <c r="E6009" s="9"/>
      <c r="F6009" s="9"/>
      <c r="G6009" s="6"/>
      <c r="H6009" s="14"/>
      <c r="I6009" s="9"/>
      <c r="J6009" s="10"/>
    </row>
    <row r="6010">
      <c r="A6010" s="6"/>
      <c r="B6010" s="6"/>
      <c r="C6010" s="7"/>
      <c r="D6010" s="8"/>
      <c r="E6010" s="9"/>
      <c r="F6010" s="9"/>
      <c r="G6010" s="6"/>
      <c r="H6010" s="14"/>
      <c r="I6010" s="9"/>
      <c r="J6010" s="10"/>
    </row>
    <row r="6011">
      <c r="A6011" s="6"/>
      <c r="B6011" s="6"/>
      <c r="C6011" s="7"/>
      <c r="D6011" s="8"/>
      <c r="E6011" s="9"/>
      <c r="F6011" s="9"/>
      <c r="G6011" s="6"/>
      <c r="H6011" s="14"/>
      <c r="I6011" s="9"/>
      <c r="J6011" s="10"/>
    </row>
    <row r="6012">
      <c r="A6012" s="6"/>
      <c r="B6012" s="6"/>
      <c r="C6012" s="7"/>
      <c r="D6012" s="8"/>
      <c r="E6012" s="9"/>
      <c r="F6012" s="9"/>
      <c r="G6012" s="6"/>
      <c r="H6012" s="14"/>
      <c r="I6012" s="9"/>
      <c r="J6012" s="10"/>
    </row>
    <row r="6013">
      <c r="A6013" s="6"/>
      <c r="B6013" s="6"/>
      <c r="C6013" s="7"/>
      <c r="D6013" s="8"/>
      <c r="E6013" s="9"/>
      <c r="F6013" s="9"/>
      <c r="G6013" s="6"/>
      <c r="H6013" s="14"/>
      <c r="I6013" s="9"/>
      <c r="J6013" s="10"/>
    </row>
    <row r="6014">
      <c r="A6014" s="6"/>
      <c r="B6014" s="6"/>
      <c r="C6014" s="7"/>
      <c r="D6014" s="8"/>
      <c r="E6014" s="9"/>
      <c r="F6014" s="9"/>
      <c r="G6014" s="6"/>
      <c r="H6014" s="14"/>
      <c r="I6014" s="9"/>
      <c r="J6014" s="10"/>
    </row>
    <row r="6015">
      <c r="A6015" s="6"/>
      <c r="B6015" s="6"/>
      <c r="C6015" s="7"/>
      <c r="D6015" s="8"/>
      <c r="E6015" s="9"/>
      <c r="F6015" s="9"/>
      <c r="G6015" s="6"/>
      <c r="H6015" s="14"/>
      <c r="I6015" s="9"/>
      <c r="J6015" s="10"/>
    </row>
    <row r="6016">
      <c r="A6016" s="6"/>
      <c r="B6016" s="6"/>
      <c r="C6016" s="7"/>
      <c r="D6016" s="8"/>
      <c r="E6016" s="9"/>
      <c r="F6016" s="9"/>
      <c r="G6016" s="6"/>
      <c r="H6016" s="14"/>
      <c r="I6016" s="9"/>
      <c r="J6016" s="10"/>
    </row>
    <row r="6017">
      <c r="A6017" s="6"/>
      <c r="B6017" s="6"/>
      <c r="C6017" s="7"/>
      <c r="D6017" s="8"/>
      <c r="E6017" s="9"/>
      <c r="F6017" s="9"/>
      <c r="G6017" s="6"/>
      <c r="H6017" s="14"/>
      <c r="I6017" s="9"/>
      <c r="J6017" s="10"/>
    </row>
    <row r="6018">
      <c r="A6018" s="6"/>
      <c r="B6018" s="6"/>
      <c r="C6018" s="7"/>
      <c r="D6018" s="8"/>
      <c r="E6018" s="9"/>
      <c r="F6018" s="9"/>
      <c r="G6018" s="6"/>
      <c r="H6018" s="14"/>
      <c r="I6018" s="9"/>
      <c r="J6018" s="10"/>
    </row>
    <row r="6019">
      <c r="A6019" s="6"/>
      <c r="B6019" s="6"/>
      <c r="C6019" s="7"/>
      <c r="D6019" s="8"/>
      <c r="E6019" s="9"/>
      <c r="F6019" s="9"/>
      <c r="G6019" s="6"/>
      <c r="H6019" s="14"/>
      <c r="I6019" s="9"/>
      <c r="J6019" s="10"/>
    </row>
    <row r="6020">
      <c r="A6020" s="6"/>
      <c r="B6020" s="6"/>
      <c r="C6020" s="7"/>
      <c r="D6020" s="8"/>
      <c r="E6020" s="9"/>
      <c r="F6020" s="9"/>
      <c r="G6020" s="6"/>
      <c r="H6020" s="14"/>
      <c r="I6020" s="9"/>
      <c r="J6020" s="10"/>
    </row>
    <row r="6021">
      <c r="A6021" s="6"/>
      <c r="B6021" s="6"/>
      <c r="C6021" s="7"/>
      <c r="D6021" s="8"/>
      <c r="E6021" s="9"/>
      <c r="F6021" s="9"/>
      <c r="G6021" s="6"/>
      <c r="H6021" s="14"/>
      <c r="I6021" s="9"/>
      <c r="J6021" s="10"/>
    </row>
    <row r="6022">
      <c r="A6022" s="6"/>
      <c r="B6022" s="6"/>
      <c r="C6022" s="7"/>
      <c r="D6022" s="8"/>
      <c r="E6022" s="9"/>
      <c r="F6022" s="9"/>
      <c r="G6022" s="6"/>
      <c r="H6022" s="14"/>
      <c r="I6022" s="9"/>
      <c r="J6022" s="10"/>
    </row>
    <row r="6023">
      <c r="A6023" s="6"/>
      <c r="B6023" s="6"/>
      <c r="C6023" s="7"/>
      <c r="D6023" s="8"/>
      <c r="E6023" s="9"/>
      <c r="F6023" s="9"/>
      <c r="G6023" s="6"/>
      <c r="H6023" s="14"/>
      <c r="I6023" s="9"/>
      <c r="J6023" s="10"/>
    </row>
    <row r="6024">
      <c r="A6024" s="6"/>
      <c r="B6024" s="6"/>
      <c r="C6024" s="7"/>
      <c r="D6024" s="8"/>
      <c r="E6024" s="9"/>
      <c r="F6024" s="9"/>
      <c r="G6024" s="6"/>
      <c r="H6024" s="14"/>
      <c r="I6024" s="9"/>
      <c r="J6024" s="10"/>
    </row>
    <row r="6025">
      <c r="A6025" s="6"/>
      <c r="B6025" s="6"/>
      <c r="C6025" s="7"/>
      <c r="D6025" s="8"/>
      <c r="E6025" s="9"/>
      <c r="F6025" s="9"/>
      <c r="G6025" s="6"/>
      <c r="H6025" s="14"/>
      <c r="I6025" s="9"/>
      <c r="J6025" s="10"/>
    </row>
    <row r="6026">
      <c r="A6026" s="6"/>
      <c r="B6026" s="6"/>
      <c r="C6026" s="7"/>
      <c r="D6026" s="8"/>
      <c r="E6026" s="9"/>
      <c r="F6026" s="9"/>
      <c r="G6026" s="6"/>
      <c r="H6026" s="14"/>
      <c r="I6026" s="9"/>
      <c r="J6026" s="10"/>
    </row>
    <row r="6027">
      <c r="A6027" s="6"/>
      <c r="B6027" s="6"/>
      <c r="C6027" s="7"/>
      <c r="D6027" s="8"/>
      <c r="E6027" s="9"/>
      <c r="F6027" s="9"/>
      <c r="G6027" s="6"/>
      <c r="H6027" s="14"/>
      <c r="I6027" s="9"/>
      <c r="J6027" s="10"/>
    </row>
    <row r="6028">
      <c r="A6028" s="6"/>
      <c r="B6028" s="6"/>
      <c r="C6028" s="7"/>
      <c r="D6028" s="8"/>
      <c r="E6028" s="9"/>
      <c r="F6028" s="9"/>
      <c r="G6028" s="6"/>
      <c r="H6028" s="14"/>
      <c r="I6028" s="9"/>
      <c r="J6028" s="10"/>
    </row>
    <row r="6029">
      <c r="A6029" s="6"/>
      <c r="B6029" s="6"/>
      <c r="C6029" s="7"/>
      <c r="D6029" s="8"/>
      <c r="E6029" s="9"/>
      <c r="F6029" s="9"/>
      <c r="G6029" s="6"/>
      <c r="H6029" s="14"/>
      <c r="I6029" s="9"/>
      <c r="J6029" s="10"/>
    </row>
    <row r="6030">
      <c r="A6030" s="6"/>
      <c r="B6030" s="6"/>
      <c r="C6030" s="7"/>
      <c r="D6030" s="8"/>
      <c r="E6030" s="9"/>
      <c r="F6030" s="9"/>
      <c r="G6030" s="6"/>
      <c r="H6030" s="14"/>
      <c r="I6030" s="9"/>
      <c r="J6030" s="10"/>
    </row>
    <row r="6031">
      <c r="A6031" s="6"/>
      <c r="B6031" s="6"/>
      <c r="C6031" s="7"/>
      <c r="D6031" s="8"/>
      <c r="E6031" s="9"/>
      <c r="F6031" s="9"/>
      <c r="G6031" s="6"/>
      <c r="H6031" s="14"/>
      <c r="I6031" s="9"/>
      <c r="J6031" s="10"/>
    </row>
    <row r="6032">
      <c r="A6032" s="6"/>
      <c r="B6032" s="6"/>
      <c r="C6032" s="7"/>
      <c r="D6032" s="8"/>
      <c r="E6032" s="9"/>
      <c r="F6032" s="9"/>
      <c r="G6032" s="6"/>
      <c r="H6032" s="14"/>
      <c r="I6032" s="9"/>
      <c r="J6032" s="10"/>
    </row>
    <row r="6033">
      <c r="A6033" s="6"/>
      <c r="B6033" s="6"/>
      <c r="C6033" s="7"/>
      <c r="D6033" s="8"/>
      <c r="E6033" s="9"/>
      <c r="F6033" s="9"/>
      <c r="G6033" s="6"/>
      <c r="H6033" s="14"/>
      <c r="I6033" s="9"/>
      <c r="J6033" s="10"/>
    </row>
    <row r="6034">
      <c r="A6034" s="6"/>
      <c r="B6034" s="6"/>
      <c r="C6034" s="7"/>
      <c r="D6034" s="8"/>
      <c r="E6034" s="9"/>
      <c r="F6034" s="9"/>
      <c r="G6034" s="6"/>
      <c r="H6034" s="14"/>
      <c r="I6034" s="9"/>
      <c r="J6034" s="10"/>
    </row>
    <row r="6035">
      <c r="A6035" s="6"/>
      <c r="B6035" s="6"/>
      <c r="C6035" s="7"/>
      <c r="D6035" s="8"/>
      <c r="E6035" s="9"/>
      <c r="F6035" s="9"/>
      <c r="G6035" s="6"/>
      <c r="H6035" s="14"/>
      <c r="I6035" s="9"/>
      <c r="J6035" s="10"/>
    </row>
    <row r="6036">
      <c r="A6036" s="6"/>
      <c r="B6036" s="6"/>
      <c r="C6036" s="7"/>
      <c r="D6036" s="8"/>
      <c r="E6036" s="9"/>
      <c r="F6036" s="9"/>
      <c r="G6036" s="6"/>
      <c r="H6036" s="14"/>
      <c r="I6036" s="9"/>
      <c r="J6036" s="10"/>
    </row>
    <row r="6037">
      <c r="A6037" s="6"/>
      <c r="B6037" s="6"/>
      <c r="C6037" s="7"/>
      <c r="D6037" s="8"/>
      <c r="E6037" s="9"/>
      <c r="F6037" s="9"/>
      <c r="G6037" s="6"/>
      <c r="H6037" s="14"/>
      <c r="I6037" s="9"/>
      <c r="J6037" s="10"/>
    </row>
    <row r="6038">
      <c r="A6038" s="6"/>
      <c r="B6038" s="6"/>
      <c r="C6038" s="7"/>
      <c r="D6038" s="8"/>
      <c r="E6038" s="9"/>
      <c r="F6038" s="9"/>
      <c r="G6038" s="6"/>
      <c r="H6038" s="14"/>
      <c r="I6038" s="9"/>
      <c r="J6038" s="10"/>
    </row>
    <row r="6039">
      <c r="A6039" s="6"/>
      <c r="B6039" s="6"/>
      <c r="C6039" s="7"/>
      <c r="D6039" s="8"/>
      <c r="E6039" s="9"/>
      <c r="F6039" s="9"/>
      <c r="G6039" s="6"/>
      <c r="H6039" s="14"/>
      <c r="I6039" s="9"/>
      <c r="J6039" s="10"/>
    </row>
    <row r="6040">
      <c r="A6040" s="6"/>
      <c r="B6040" s="6"/>
      <c r="C6040" s="7"/>
      <c r="D6040" s="8"/>
      <c r="E6040" s="9"/>
      <c r="F6040" s="9"/>
      <c r="G6040" s="6"/>
      <c r="H6040" s="14"/>
      <c r="I6040" s="9"/>
      <c r="J6040" s="10"/>
    </row>
    <row r="6041">
      <c r="A6041" s="6"/>
      <c r="B6041" s="6"/>
      <c r="C6041" s="7"/>
      <c r="D6041" s="8"/>
      <c r="E6041" s="9"/>
      <c r="F6041" s="9"/>
      <c r="G6041" s="6"/>
      <c r="H6041" s="14"/>
      <c r="I6041" s="9"/>
      <c r="J6041" s="10"/>
    </row>
    <row r="6042">
      <c r="A6042" s="6"/>
      <c r="B6042" s="6"/>
      <c r="C6042" s="7"/>
      <c r="D6042" s="8"/>
      <c r="E6042" s="9"/>
      <c r="F6042" s="9"/>
      <c r="G6042" s="6"/>
      <c r="H6042" s="14"/>
      <c r="I6042" s="9"/>
      <c r="J6042" s="10"/>
    </row>
    <row r="6043">
      <c r="A6043" s="6"/>
      <c r="B6043" s="6"/>
      <c r="C6043" s="7"/>
      <c r="D6043" s="8"/>
      <c r="E6043" s="9"/>
      <c r="F6043" s="9"/>
      <c r="G6043" s="6"/>
      <c r="H6043" s="14"/>
      <c r="I6043" s="9"/>
      <c r="J6043" s="10"/>
    </row>
    <row r="6044">
      <c r="A6044" s="6"/>
      <c r="B6044" s="6"/>
      <c r="C6044" s="7"/>
      <c r="D6044" s="8"/>
      <c r="E6044" s="9"/>
      <c r="F6044" s="9"/>
      <c r="G6044" s="6"/>
      <c r="H6044" s="14"/>
      <c r="I6044" s="9"/>
      <c r="J6044" s="10"/>
    </row>
    <row r="6045">
      <c r="A6045" s="6"/>
      <c r="B6045" s="6"/>
      <c r="C6045" s="7"/>
      <c r="D6045" s="8"/>
      <c r="E6045" s="9"/>
      <c r="F6045" s="9"/>
      <c r="G6045" s="6"/>
      <c r="H6045" s="14"/>
      <c r="I6045" s="9"/>
      <c r="J6045" s="10"/>
    </row>
    <row r="6046">
      <c r="A6046" s="6"/>
      <c r="B6046" s="6"/>
      <c r="C6046" s="7"/>
      <c r="D6046" s="8"/>
      <c r="E6046" s="9"/>
      <c r="F6046" s="9"/>
      <c r="G6046" s="6"/>
      <c r="H6046" s="14"/>
      <c r="I6046" s="9"/>
      <c r="J6046" s="10"/>
    </row>
    <row r="6047">
      <c r="A6047" s="6"/>
      <c r="B6047" s="6"/>
      <c r="C6047" s="7"/>
      <c r="D6047" s="8"/>
      <c r="E6047" s="9"/>
      <c r="F6047" s="9"/>
      <c r="G6047" s="6"/>
      <c r="H6047" s="14"/>
      <c r="I6047" s="9"/>
      <c r="J6047" s="10"/>
    </row>
    <row r="6048">
      <c r="A6048" s="6"/>
      <c r="B6048" s="6"/>
      <c r="C6048" s="7"/>
      <c r="D6048" s="8"/>
      <c r="E6048" s="9"/>
      <c r="F6048" s="9"/>
      <c r="G6048" s="6"/>
      <c r="H6048" s="14"/>
      <c r="I6048" s="9"/>
      <c r="J6048" s="10"/>
    </row>
    <row r="6049">
      <c r="A6049" s="6"/>
      <c r="B6049" s="6"/>
      <c r="C6049" s="7"/>
      <c r="D6049" s="8"/>
      <c r="E6049" s="9"/>
      <c r="F6049" s="9"/>
      <c r="G6049" s="6"/>
      <c r="H6049" s="14"/>
      <c r="I6049" s="9"/>
      <c r="J6049" s="10"/>
    </row>
    <row r="6050">
      <c r="A6050" s="6"/>
      <c r="B6050" s="6"/>
      <c r="C6050" s="7"/>
      <c r="D6050" s="8"/>
      <c r="E6050" s="9"/>
      <c r="F6050" s="9"/>
      <c r="G6050" s="6"/>
      <c r="H6050" s="14"/>
      <c r="I6050" s="9"/>
      <c r="J6050" s="10"/>
    </row>
    <row r="6051">
      <c r="A6051" s="6"/>
      <c r="B6051" s="6"/>
      <c r="C6051" s="7"/>
      <c r="D6051" s="8"/>
      <c r="E6051" s="9"/>
      <c r="F6051" s="9"/>
      <c r="G6051" s="6"/>
      <c r="H6051" s="14"/>
      <c r="I6051" s="9"/>
      <c r="J6051" s="10"/>
    </row>
    <row r="6052">
      <c r="A6052" s="6"/>
      <c r="B6052" s="6"/>
      <c r="C6052" s="7"/>
      <c r="D6052" s="8"/>
      <c r="E6052" s="9"/>
      <c r="F6052" s="9"/>
      <c r="G6052" s="6"/>
      <c r="H6052" s="14"/>
      <c r="I6052" s="9"/>
      <c r="J6052" s="10"/>
    </row>
    <row r="6053">
      <c r="A6053" s="6"/>
      <c r="B6053" s="6"/>
      <c r="C6053" s="7"/>
      <c r="D6053" s="8"/>
      <c r="E6053" s="9"/>
      <c r="F6053" s="9"/>
      <c r="G6053" s="6"/>
      <c r="H6053" s="14"/>
      <c r="I6053" s="9"/>
      <c r="J6053" s="10"/>
    </row>
    <row r="6054">
      <c r="A6054" s="6"/>
      <c r="B6054" s="6"/>
      <c r="C6054" s="7"/>
      <c r="D6054" s="8"/>
      <c r="E6054" s="9"/>
      <c r="F6054" s="9"/>
      <c r="G6054" s="6"/>
      <c r="H6054" s="14"/>
      <c r="I6054" s="9"/>
      <c r="J6054" s="10"/>
    </row>
    <row r="6055">
      <c r="A6055" s="6"/>
      <c r="B6055" s="6"/>
      <c r="C6055" s="7"/>
      <c r="D6055" s="8"/>
      <c r="E6055" s="9"/>
      <c r="F6055" s="9"/>
      <c r="G6055" s="6"/>
      <c r="H6055" s="14"/>
      <c r="I6055" s="9"/>
      <c r="J6055" s="10"/>
    </row>
    <row r="6056">
      <c r="A6056" s="6"/>
      <c r="B6056" s="6"/>
      <c r="C6056" s="7"/>
      <c r="D6056" s="8"/>
      <c r="E6056" s="9"/>
      <c r="F6056" s="9"/>
      <c r="G6056" s="6"/>
      <c r="H6056" s="14"/>
      <c r="I6056" s="9"/>
      <c r="J6056" s="10"/>
    </row>
    <row r="6057">
      <c r="A6057" s="6"/>
      <c r="B6057" s="6"/>
      <c r="C6057" s="7"/>
      <c r="D6057" s="8"/>
      <c r="E6057" s="9"/>
      <c r="F6057" s="9"/>
      <c r="G6057" s="6"/>
      <c r="H6057" s="14"/>
      <c r="I6057" s="9"/>
      <c r="J6057" s="10"/>
    </row>
    <row r="6058">
      <c r="A6058" s="6"/>
      <c r="B6058" s="6"/>
      <c r="C6058" s="7"/>
      <c r="D6058" s="8"/>
      <c r="E6058" s="9"/>
      <c r="F6058" s="9"/>
      <c r="G6058" s="6"/>
      <c r="H6058" s="14"/>
      <c r="I6058" s="9"/>
      <c r="J6058" s="10"/>
    </row>
    <row r="6059">
      <c r="A6059" s="6"/>
      <c r="B6059" s="6"/>
      <c r="C6059" s="7"/>
      <c r="D6059" s="8"/>
      <c r="E6059" s="9"/>
      <c r="F6059" s="9"/>
      <c r="G6059" s="6"/>
      <c r="H6059" s="14"/>
      <c r="I6059" s="9"/>
      <c r="J6059" s="10"/>
    </row>
    <row r="6060">
      <c r="A6060" s="6"/>
      <c r="B6060" s="6"/>
      <c r="C6060" s="7"/>
      <c r="D6060" s="8"/>
      <c r="E6060" s="9"/>
      <c r="F6060" s="9"/>
      <c r="G6060" s="6"/>
      <c r="H6060" s="14"/>
      <c r="I6060" s="9"/>
      <c r="J6060" s="10"/>
    </row>
    <row r="6061">
      <c r="A6061" s="6"/>
      <c r="B6061" s="6"/>
      <c r="C6061" s="7"/>
      <c r="D6061" s="8"/>
      <c r="E6061" s="9"/>
      <c r="F6061" s="9"/>
      <c r="G6061" s="6"/>
      <c r="H6061" s="14"/>
      <c r="I6061" s="9"/>
      <c r="J6061" s="10"/>
    </row>
    <row r="6062">
      <c r="A6062" s="6"/>
      <c r="B6062" s="6"/>
      <c r="C6062" s="7"/>
      <c r="D6062" s="8"/>
      <c r="E6062" s="9"/>
      <c r="F6062" s="9"/>
      <c r="G6062" s="6"/>
      <c r="H6062" s="14"/>
      <c r="I6062" s="9"/>
      <c r="J6062" s="10"/>
    </row>
    <row r="6063">
      <c r="A6063" s="6"/>
      <c r="B6063" s="6"/>
      <c r="C6063" s="7"/>
      <c r="D6063" s="8"/>
      <c r="E6063" s="9"/>
      <c r="F6063" s="9"/>
      <c r="G6063" s="6"/>
      <c r="H6063" s="14"/>
      <c r="I6063" s="9"/>
      <c r="J6063" s="10"/>
    </row>
    <row r="6064">
      <c r="A6064" s="6"/>
      <c r="B6064" s="6"/>
      <c r="C6064" s="7"/>
      <c r="D6064" s="8"/>
      <c r="E6064" s="9"/>
      <c r="F6064" s="9"/>
      <c r="G6064" s="6"/>
      <c r="H6064" s="14"/>
      <c r="I6064" s="9"/>
      <c r="J6064" s="10"/>
    </row>
    <row r="6065">
      <c r="A6065" s="6"/>
      <c r="B6065" s="6"/>
      <c r="C6065" s="7"/>
      <c r="D6065" s="8"/>
      <c r="E6065" s="9"/>
      <c r="F6065" s="9"/>
      <c r="G6065" s="6"/>
      <c r="H6065" s="14"/>
      <c r="I6065" s="9"/>
      <c r="J6065" s="10"/>
    </row>
    <row r="6066">
      <c r="A6066" s="6"/>
      <c r="B6066" s="6"/>
      <c r="C6066" s="7"/>
      <c r="D6066" s="8"/>
      <c r="E6066" s="9"/>
      <c r="F6066" s="9"/>
      <c r="G6066" s="6"/>
      <c r="H6066" s="14"/>
      <c r="I6066" s="9"/>
      <c r="J6066" s="10"/>
    </row>
    <row r="6067">
      <c r="A6067" s="6"/>
      <c r="B6067" s="6"/>
      <c r="C6067" s="7"/>
      <c r="D6067" s="8"/>
      <c r="E6067" s="9"/>
      <c r="F6067" s="9"/>
      <c r="G6067" s="6"/>
      <c r="H6067" s="14"/>
      <c r="I6067" s="9"/>
      <c r="J6067" s="10"/>
    </row>
    <row r="6068">
      <c r="A6068" s="6"/>
      <c r="B6068" s="6"/>
      <c r="C6068" s="7"/>
      <c r="D6068" s="8"/>
      <c r="E6068" s="9"/>
      <c r="F6068" s="9"/>
      <c r="G6068" s="6"/>
      <c r="H6068" s="14"/>
      <c r="I6068" s="9"/>
      <c r="J6068" s="10"/>
    </row>
    <row r="6069">
      <c r="A6069" s="6"/>
      <c r="B6069" s="6"/>
      <c r="C6069" s="7"/>
      <c r="D6069" s="8"/>
      <c r="E6069" s="9"/>
      <c r="F6069" s="9"/>
      <c r="G6069" s="6"/>
      <c r="H6069" s="14"/>
      <c r="I6069" s="9"/>
      <c r="J6069" s="10"/>
    </row>
    <row r="6070">
      <c r="A6070" s="6"/>
      <c r="B6070" s="6"/>
      <c r="C6070" s="7"/>
      <c r="D6070" s="8"/>
      <c r="E6070" s="9"/>
      <c r="F6070" s="9"/>
      <c r="G6070" s="6"/>
      <c r="H6070" s="14"/>
      <c r="I6070" s="9"/>
      <c r="J6070" s="10"/>
    </row>
    <row r="6071">
      <c r="A6071" s="6"/>
      <c r="B6071" s="6"/>
      <c r="C6071" s="7"/>
      <c r="D6071" s="8"/>
      <c r="E6071" s="9"/>
      <c r="F6071" s="9"/>
      <c r="G6071" s="6"/>
      <c r="H6071" s="14"/>
      <c r="I6071" s="9"/>
      <c r="J6071" s="10"/>
    </row>
    <row r="6072">
      <c r="A6072" s="6"/>
      <c r="B6072" s="6"/>
      <c r="C6072" s="7"/>
      <c r="D6072" s="8"/>
      <c r="E6072" s="9"/>
      <c r="F6072" s="9"/>
      <c r="G6072" s="6"/>
      <c r="H6072" s="14"/>
      <c r="I6072" s="9"/>
      <c r="J6072" s="10"/>
    </row>
    <row r="6073">
      <c r="A6073" s="6"/>
      <c r="B6073" s="6"/>
      <c r="C6073" s="7"/>
      <c r="D6073" s="8"/>
      <c r="E6073" s="9"/>
      <c r="F6073" s="9"/>
      <c r="G6073" s="6"/>
      <c r="H6073" s="14"/>
      <c r="I6073" s="9"/>
      <c r="J6073" s="10"/>
    </row>
    <row r="6074">
      <c r="A6074" s="6"/>
      <c r="B6074" s="6"/>
      <c r="C6074" s="7"/>
      <c r="D6074" s="8"/>
      <c r="E6074" s="9"/>
      <c r="F6074" s="9"/>
      <c r="G6074" s="6"/>
      <c r="H6074" s="14"/>
      <c r="I6074" s="9"/>
      <c r="J6074" s="10"/>
    </row>
    <row r="6075">
      <c r="A6075" s="6"/>
      <c r="B6075" s="6"/>
      <c r="C6075" s="7"/>
      <c r="D6075" s="8"/>
      <c r="E6075" s="9"/>
      <c r="F6075" s="9"/>
      <c r="G6075" s="6"/>
      <c r="H6075" s="14"/>
      <c r="I6075" s="9"/>
      <c r="J6075" s="10"/>
    </row>
    <row r="6076">
      <c r="A6076" s="6"/>
      <c r="B6076" s="6"/>
      <c r="C6076" s="7"/>
      <c r="D6076" s="8"/>
      <c r="E6076" s="9"/>
      <c r="F6076" s="9"/>
      <c r="G6076" s="6"/>
      <c r="H6076" s="14"/>
      <c r="I6076" s="9"/>
      <c r="J6076" s="10"/>
    </row>
    <row r="6077">
      <c r="A6077" s="6"/>
      <c r="B6077" s="6"/>
      <c r="C6077" s="7"/>
      <c r="D6077" s="8"/>
      <c r="E6077" s="9"/>
      <c r="F6077" s="9"/>
      <c r="G6077" s="6"/>
      <c r="H6077" s="14"/>
      <c r="I6077" s="9"/>
      <c r="J6077" s="10"/>
    </row>
    <row r="6078">
      <c r="A6078" s="6"/>
      <c r="B6078" s="6"/>
      <c r="C6078" s="7"/>
      <c r="D6078" s="8"/>
      <c r="E6078" s="9"/>
      <c r="F6078" s="9"/>
      <c r="G6078" s="6"/>
      <c r="H6078" s="14"/>
      <c r="I6078" s="9"/>
      <c r="J6078" s="10"/>
    </row>
    <row r="6079">
      <c r="A6079" s="6"/>
      <c r="B6079" s="6"/>
      <c r="C6079" s="7"/>
      <c r="D6079" s="8"/>
      <c r="E6079" s="9"/>
      <c r="F6079" s="9"/>
      <c r="G6079" s="6"/>
      <c r="H6079" s="14"/>
      <c r="I6079" s="9"/>
      <c r="J6079" s="10"/>
    </row>
    <row r="6080">
      <c r="A6080" s="6"/>
      <c r="B6080" s="6"/>
      <c r="C6080" s="7"/>
      <c r="D6080" s="8"/>
      <c r="E6080" s="9"/>
      <c r="F6080" s="9"/>
      <c r="G6080" s="6"/>
      <c r="H6080" s="14"/>
      <c r="I6080" s="9"/>
      <c r="J6080" s="10"/>
    </row>
    <row r="6081">
      <c r="A6081" s="6"/>
      <c r="B6081" s="6"/>
      <c r="C6081" s="7"/>
      <c r="D6081" s="8"/>
      <c r="E6081" s="9"/>
      <c r="F6081" s="9"/>
      <c r="G6081" s="6"/>
      <c r="H6081" s="14"/>
      <c r="I6081" s="9"/>
      <c r="J6081" s="10"/>
    </row>
    <row r="6082">
      <c r="A6082" s="6"/>
      <c r="B6082" s="6"/>
      <c r="C6082" s="7"/>
      <c r="D6082" s="8"/>
      <c r="E6082" s="9"/>
      <c r="F6082" s="9"/>
      <c r="G6082" s="6"/>
      <c r="H6082" s="14"/>
      <c r="I6082" s="9"/>
      <c r="J6082" s="10"/>
    </row>
    <row r="6083">
      <c r="A6083" s="6"/>
      <c r="B6083" s="6"/>
      <c r="C6083" s="7"/>
      <c r="D6083" s="8"/>
      <c r="E6083" s="9"/>
      <c r="F6083" s="9"/>
      <c r="G6083" s="6"/>
      <c r="H6083" s="14"/>
      <c r="I6083" s="9"/>
      <c r="J6083" s="10"/>
    </row>
    <row r="6084">
      <c r="A6084" s="6"/>
      <c r="B6084" s="6"/>
      <c r="C6084" s="7"/>
      <c r="D6084" s="8"/>
      <c r="E6084" s="9"/>
      <c r="F6084" s="9"/>
      <c r="G6084" s="6"/>
      <c r="H6084" s="14"/>
      <c r="I6084" s="9"/>
      <c r="J6084" s="10"/>
    </row>
    <row r="6085">
      <c r="A6085" s="6"/>
      <c r="B6085" s="6"/>
      <c r="C6085" s="7"/>
      <c r="D6085" s="8"/>
      <c r="E6085" s="9"/>
      <c r="F6085" s="9"/>
      <c r="G6085" s="6"/>
      <c r="H6085" s="14"/>
      <c r="I6085" s="9"/>
      <c r="J6085" s="10"/>
    </row>
    <row r="6086">
      <c r="A6086" s="6"/>
      <c r="B6086" s="6"/>
      <c r="C6086" s="7"/>
      <c r="D6086" s="8"/>
      <c r="E6086" s="9"/>
      <c r="F6086" s="9"/>
      <c r="G6086" s="6"/>
      <c r="H6086" s="14"/>
      <c r="I6086" s="9"/>
      <c r="J6086" s="10"/>
    </row>
    <row r="6087">
      <c r="A6087" s="6"/>
      <c r="B6087" s="6"/>
      <c r="C6087" s="7"/>
      <c r="D6087" s="8"/>
      <c r="E6087" s="9"/>
      <c r="F6087" s="9"/>
      <c r="G6087" s="6"/>
      <c r="H6087" s="14"/>
      <c r="I6087" s="9"/>
      <c r="J6087" s="10"/>
    </row>
    <row r="6088">
      <c r="A6088" s="6"/>
      <c r="B6088" s="6"/>
      <c r="C6088" s="7"/>
      <c r="D6088" s="8"/>
      <c r="E6088" s="9"/>
      <c r="F6088" s="9"/>
      <c r="G6088" s="6"/>
      <c r="H6088" s="14"/>
      <c r="I6088" s="9"/>
      <c r="J6088" s="10"/>
    </row>
    <row r="6089">
      <c r="A6089" s="6"/>
      <c r="B6089" s="6"/>
      <c r="C6089" s="7"/>
      <c r="D6089" s="8"/>
      <c r="E6089" s="9"/>
      <c r="F6089" s="9"/>
      <c r="G6089" s="6"/>
      <c r="H6089" s="14"/>
      <c r="I6089" s="9"/>
      <c r="J6089" s="10"/>
    </row>
    <row r="6090">
      <c r="A6090" s="6"/>
      <c r="B6090" s="6"/>
      <c r="C6090" s="7"/>
      <c r="D6090" s="8"/>
      <c r="E6090" s="9"/>
      <c r="F6090" s="9"/>
      <c r="G6090" s="6"/>
      <c r="H6090" s="14"/>
      <c r="I6090" s="9"/>
      <c r="J6090" s="10"/>
    </row>
    <row r="6091">
      <c r="A6091" s="6"/>
      <c r="B6091" s="6"/>
      <c r="C6091" s="7"/>
      <c r="D6091" s="8"/>
      <c r="E6091" s="9"/>
      <c r="F6091" s="9"/>
      <c r="G6091" s="6"/>
      <c r="H6091" s="14"/>
      <c r="I6091" s="9"/>
      <c r="J6091" s="10"/>
    </row>
    <row r="6092">
      <c r="A6092" s="6"/>
      <c r="B6092" s="6"/>
      <c r="C6092" s="7"/>
      <c r="D6092" s="8"/>
      <c r="E6092" s="9"/>
      <c r="F6092" s="9"/>
      <c r="G6092" s="6"/>
      <c r="H6092" s="14"/>
      <c r="I6092" s="9"/>
      <c r="J6092" s="10"/>
    </row>
    <row r="6093">
      <c r="A6093" s="6"/>
      <c r="B6093" s="6"/>
      <c r="C6093" s="7"/>
      <c r="D6093" s="8"/>
      <c r="E6093" s="9"/>
      <c r="F6093" s="9"/>
      <c r="G6093" s="6"/>
      <c r="H6093" s="14"/>
      <c r="I6093" s="9"/>
      <c r="J6093" s="10"/>
    </row>
    <row r="6094">
      <c r="A6094" s="6"/>
      <c r="B6094" s="6"/>
      <c r="C6094" s="7"/>
      <c r="D6094" s="8"/>
      <c r="E6094" s="9"/>
      <c r="F6094" s="9"/>
      <c r="G6094" s="6"/>
      <c r="H6094" s="14"/>
      <c r="I6094" s="9"/>
      <c r="J6094" s="10"/>
    </row>
    <row r="6095">
      <c r="A6095" s="6"/>
      <c r="B6095" s="6"/>
      <c r="C6095" s="7"/>
      <c r="D6095" s="8"/>
      <c r="E6095" s="9"/>
      <c r="F6095" s="9"/>
      <c r="G6095" s="6"/>
      <c r="H6095" s="14"/>
      <c r="I6095" s="9"/>
      <c r="J6095" s="10"/>
    </row>
    <row r="6096">
      <c r="A6096" s="6"/>
      <c r="B6096" s="6"/>
      <c r="C6096" s="7"/>
      <c r="D6096" s="8"/>
      <c r="E6096" s="9"/>
      <c r="F6096" s="9"/>
      <c r="G6096" s="6"/>
      <c r="H6096" s="14"/>
      <c r="I6096" s="9"/>
      <c r="J6096" s="10"/>
    </row>
    <row r="6097">
      <c r="A6097" s="6"/>
      <c r="B6097" s="6"/>
      <c r="C6097" s="7"/>
      <c r="D6097" s="8"/>
      <c r="E6097" s="9"/>
      <c r="F6097" s="9"/>
      <c r="G6097" s="6"/>
      <c r="H6097" s="14"/>
      <c r="I6097" s="9"/>
      <c r="J6097" s="10"/>
    </row>
    <row r="6098">
      <c r="A6098" s="6"/>
      <c r="B6098" s="6"/>
      <c r="C6098" s="7"/>
      <c r="D6098" s="8"/>
      <c r="E6098" s="9"/>
      <c r="F6098" s="9"/>
      <c r="G6098" s="6"/>
      <c r="H6098" s="14"/>
      <c r="I6098" s="9"/>
      <c r="J6098" s="10"/>
    </row>
    <row r="6099">
      <c r="A6099" s="6"/>
      <c r="B6099" s="6"/>
      <c r="C6099" s="7"/>
      <c r="D6099" s="8"/>
      <c r="E6099" s="9"/>
      <c r="F6099" s="9"/>
      <c r="G6099" s="6"/>
      <c r="H6099" s="14"/>
      <c r="I6099" s="9"/>
      <c r="J6099" s="10"/>
    </row>
    <row r="6100">
      <c r="A6100" s="6"/>
      <c r="B6100" s="6"/>
      <c r="C6100" s="7"/>
      <c r="D6100" s="8"/>
      <c r="E6100" s="9"/>
      <c r="F6100" s="9"/>
      <c r="G6100" s="6"/>
      <c r="H6100" s="14"/>
      <c r="I6100" s="9"/>
      <c r="J6100" s="10"/>
    </row>
    <row r="6101">
      <c r="A6101" s="6"/>
      <c r="B6101" s="6"/>
      <c r="C6101" s="7"/>
      <c r="D6101" s="8"/>
      <c r="E6101" s="9"/>
      <c r="F6101" s="9"/>
      <c r="G6101" s="6"/>
      <c r="H6101" s="14"/>
      <c r="I6101" s="9"/>
      <c r="J6101" s="10"/>
    </row>
    <row r="6102">
      <c r="A6102" s="6"/>
      <c r="B6102" s="6"/>
      <c r="C6102" s="7"/>
      <c r="D6102" s="8"/>
      <c r="E6102" s="9"/>
      <c r="F6102" s="9"/>
      <c r="G6102" s="6"/>
      <c r="H6102" s="14"/>
      <c r="I6102" s="9"/>
      <c r="J6102" s="10"/>
    </row>
    <row r="6103">
      <c r="A6103" s="6"/>
      <c r="B6103" s="6"/>
      <c r="C6103" s="7"/>
      <c r="D6103" s="8"/>
      <c r="E6103" s="9"/>
      <c r="F6103" s="9"/>
      <c r="G6103" s="6"/>
      <c r="H6103" s="14"/>
      <c r="I6103" s="9"/>
      <c r="J6103" s="10"/>
    </row>
    <row r="6104">
      <c r="A6104" s="6"/>
      <c r="B6104" s="6"/>
      <c r="C6104" s="7"/>
      <c r="D6104" s="8"/>
      <c r="E6104" s="9"/>
      <c r="F6104" s="9"/>
      <c r="G6104" s="6"/>
      <c r="H6104" s="14"/>
      <c r="I6104" s="9"/>
      <c r="J6104" s="10"/>
    </row>
    <row r="6105">
      <c r="A6105" s="6"/>
      <c r="B6105" s="6"/>
      <c r="C6105" s="7"/>
      <c r="D6105" s="8"/>
      <c r="E6105" s="9"/>
      <c r="F6105" s="9"/>
      <c r="G6105" s="6"/>
      <c r="H6105" s="14"/>
      <c r="I6105" s="9"/>
      <c r="J6105" s="10"/>
    </row>
    <row r="6106">
      <c r="A6106" s="6"/>
      <c r="B6106" s="6"/>
      <c r="C6106" s="7"/>
      <c r="D6106" s="8"/>
      <c r="E6106" s="9"/>
      <c r="F6106" s="9"/>
      <c r="G6106" s="6"/>
      <c r="H6106" s="14"/>
      <c r="I6106" s="9"/>
      <c r="J6106" s="10"/>
    </row>
    <row r="6107">
      <c r="A6107" s="6"/>
      <c r="B6107" s="6"/>
      <c r="C6107" s="7"/>
      <c r="D6107" s="8"/>
      <c r="E6107" s="9"/>
      <c r="F6107" s="9"/>
      <c r="G6107" s="6"/>
      <c r="H6107" s="14"/>
      <c r="I6107" s="9"/>
      <c r="J6107" s="10"/>
    </row>
    <row r="6108">
      <c r="A6108" s="6"/>
      <c r="B6108" s="6"/>
      <c r="C6108" s="7"/>
      <c r="D6108" s="8"/>
      <c r="E6108" s="9"/>
      <c r="F6108" s="9"/>
      <c r="G6108" s="6"/>
      <c r="H6108" s="14"/>
      <c r="I6108" s="9"/>
      <c r="J6108" s="10"/>
    </row>
    <row r="6109">
      <c r="A6109" s="6"/>
      <c r="B6109" s="6"/>
      <c r="C6109" s="7"/>
      <c r="D6109" s="8"/>
      <c r="E6109" s="9"/>
      <c r="F6109" s="9"/>
      <c r="G6109" s="6"/>
      <c r="H6109" s="14"/>
      <c r="I6109" s="9"/>
      <c r="J6109" s="10"/>
    </row>
    <row r="6110">
      <c r="A6110" s="6"/>
      <c r="B6110" s="6"/>
      <c r="C6110" s="7"/>
      <c r="D6110" s="8"/>
      <c r="E6110" s="9"/>
      <c r="F6110" s="9"/>
      <c r="G6110" s="6"/>
      <c r="H6110" s="14"/>
      <c r="I6110" s="9"/>
      <c r="J6110" s="10"/>
    </row>
    <row r="6111">
      <c r="A6111" s="6"/>
      <c r="B6111" s="6"/>
      <c r="C6111" s="7"/>
      <c r="D6111" s="8"/>
      <c r="E6111" s="9"/>
      <c r="F6111" s="9"/>
      <c r="G6111" s="6"/>
      <c r="H6111" s="14"/>
      <c r="I6111" s="9"/>
      <c r="J6111" s="10"/>
    </row>
    <row r="6112">
      <c r="A6112" s="6"/>
      <c r="B6112" s="6"/>
      <c r="C6112" s="7"/>
      <c r="D6112" s="8"/>
      <c r="E6112" s="9"/>
      <c r="F6112" s="9"/>
      <c r="G6112" s="6"/>
      <c r="H6112" s="14"/>
      <c r="I6112" s="9"/>
      <c r="J6112" s="10"/>
    </row>
    <row r="6113">
      <c r="A6113" s="6"/>
      <c r="B6113" s="6"/>
      <c r="C6113" s="7"/>
      <c r="D6113" s="8"/>
      <c r="E6113" s="9"/>
      <c r="F6113" s="9"/>
      <c r="G6113" s="6"/>
      <c r="H6113" s="14"/>
      <c r="I6113" s="9"/>
      <c r="J6113" s="10"/>
    </row>
    <row r="6114">
      <c r="A6114" s="6"/>
      <c r="B6114" s="6"/>
      <c r="C6114" s="7"/>
      <c r="D6114" s="8"/>
      <c r="E6114" s="9"/>
      <c r="F6114" s="9"/>
      <c r="G6114" s="6"/>
      <c r="H6114" s="14"/>
      <c r="I6114" s="9"/>
      <c r="J6114" s="10"/>
    </row>
    <row r="6115">
      <c r="A6115" s="6"/>
      <c r="B6115" s="6"/>
      <c r="C6115" s="7"/>
      <c r="D6115" s="8"/>
      <c r="E6115" s="9"/>
      <c r="F6115" s="9"/>
      <c r="G6115" s="6"/>
      <c r="H6115" s="14"/>
      <c r="I6115" s="9"/>
      <c r="J6115" s="10"/>
    </row>
    <row r="6116">
      <c r="A6116" s="6"/>
      <c r="B6116" s="6"/>
      <c r="C6116" s="7"/>
      <c r="D6116" s="8"/>
      <c r="E6116" s="9"/>
      <c r="F6116" s="9"/>
      <c r="G6116" s="6"/>
      <c r="H6116" s="14"/>
      <c r="I6116" s="9"/>
      <c r="J6116" s="10"/>
    </row>
    <row r="6117">
      <c r="A6117" s="6"/>
      <c r="B6117" s="6"/>
      <c r="C6117" s="7"/>
      <c r="D6117" s="8"/>
      <c r="E6117" s="9"/>
      <c r="F6117" s="9"/>
      <c r="G6117" s="6"/>
      <c r="H6117" s="14"/>
      <c r="I6117" s="9"/>
      <c r="J6117" s="10"/>
    </row>
    <row r="6118">
      <c r="A6118" s="6"/>
      <c r="B6118" s="6"/>
      <c r="C6118" s="7"/>
      <c r="D6118" s="8"/>
      <c r="E6118" s="9"/>
      <c r="F6118" s="9"/>
      <c r="G6118" s="6"/>
      <c r="H6118" s="14"/>
      <c r="I6118" s="9"/>
      <c r="J6118" s="10"/>
    </row>
    <row r="6119">
      <c r="A6119" s="6"/>
      <c r="B6119" s="6"/>
      <c r="C6119" s="7"/>
      <c r="D6119" s="8"/>
      <c r="E6119" s="9"/>
      <c r="F6119" s="9"/>
      <c r="G6119" s="6"/>
      <c r="H6119" s="14"/>
      <c r="I6119" s="9"/>
      <c r="J6119" s="10"/>
    </row>
    <row r="6120">
      <c r="A6120" s="6"/>
      <c r="B6120" s="6"/>
      <c r="C6120" s="7"/>
      <c r="D6120" s="8"/>
      <c r="E6120" s="9"/>
      <c r="F6120" s="9"/>
      <c r="G6120" s="6"/>
      <c r="H6120" s="14"/>
      <c r="I6120" s="9"/>
      <c r="J6120" s="10"/>
    </row>
    <row r="6121">
      <c r="A6121" s="6"/>
      <c r="B6121" s="6"/>
      <c r="C6121" s="7"/>
      <c r="D6121" s="8"/>
      <c r="E6121" s="9"/>
      <c r="F6121" s="9"/>
      <c r="G6121" s="6"/>
      <c r="H6121" s="14"/>
      <c r="I6121" s="9"/>
      <c r="J6121" s="10"/>
    </row>
    <row r="6122">
      <c r="A6122" s="6"/>
      <c r="B6122" s="6"/>
      <c r="C6122" s="7"/>
      <c r="D6122" s="8"/>
      <c r="E6122" s="9"/>
      <c r="F6122" s="9"/>
      <c r="G6122" s="6"/>
      <c r="H6122" s="14"/>
      <c r="I6122" s="9"/>
      <c r="J6122" s="10"/>
    </row>
    <row r="6123">
      <c r="A6123" s="6"/>
      <c r="B6123" s="6"/>
      <c r="C6123" s="7"/>
      <c r="D6123" s="8"/>
      <c r="E6123" s="9"/>
      <c r="F6123" s="9"/>
      <c r="G6123" s="6"/>
      <c r="H6123" s="14"/>
      <c r="I6123" s="9"/>
      <c r="J6123" s="10"/>
    </row>
    <row r="6124">
      <c r="A6124" s="6"/>
      <c r="B6124" s="6"/>
      <c r="C6124" s="7"/>
      <c r="D6124" s="8"/>
      <c r="E6124" s="9"/>
      <c r="F6124" s="9"/>
      <c r="G6124" s="6"/>
      <c r="H6124" s="14"/>
      <c r="I6124" s="9"/>
      <c r="J6124" s="10"/>
    </row>
    <row r="6125">
      <c r="A6125" s="6"/>
      <c r="B6125" s="6"/>
      <c r="C6125" s="7"/>
      <c r="D6125" s="8"/>
      <c r="E6125" s="9"/>
      <c r="F6125" s="9"/>
      <c r="G6125" s="6"/>
      <c r="H6125" s="14"/>
      <c r="I6125" s="9"/>
      <c r="J6125" s="10"/>
    </row>
    <row r="6126">
      <c r="A6126" s="6"/>
      <c r="B6126" s="6"/>
      <c r="C6126" s="7"/>
      <c r="D6126" s="8"/>
      <c r="E6126" s="9"/>
      <c r="F6126" s="9"/>
      <c r="G6126" s="6"/>
      <c r="H6126" s="14"/>
      <c r="I6126" s="9"/>
      <c r="J6126" s="10"/>
    </row>
    <row r="6127">
      <c r="A6127" s="6"/>
      <c r="B6127" s="6"/>
      <c r="C6127" s="7"/>
      <c r="D6127" s="8"/>
      <c r="E6127" s="9"/>
      <c r="F6127" s="9"/>
      <c r="G6127" s="6"/>
      <c r="H6127" s="14"/>
      <c r="I6127" s="9"/>
      <c r="J6127" s="10"/>
    </row>
    <row r="6128">
      <c r="A6128" s="6"/>
      <c r="B6128" s="6"/>
      <c r="C6128" s="7"/>
      <c r="D6128" s="8"/>
      <c r="E6128" s="9"/>
      <c r="F6128" s="9"/>
      <c r="G6128" s="6"/>
      <c r="H6128" s="14"/>
      <c r="I6128" s="9"/>
      <c r="J6128" s="10"/>
    </row>
    <row r="6129">
      <c r="A6129" s="6"/>
      <c r="B6129" s="6"/>
      <c r="C6129" s="7"/>
      <c r="D6129" s="8"/>
      <c r="E6129" s="9"/>
      <c r="F6129" s="9"/>
      <c r="G6129" s="6"/>
      <c r="H6129" s="14"/>
      <c r="I6129" s="9"/>
      <c r="J6129" s="10"/>
    </row>
    <row r="6130">
      <c r="A6130" s="6"/>
      <c r="B6130" s="6"/>
      <c r="C6130" s="7"/>
      <c r="D6130" s="8"/>
      <c r="E6130" s="9"/>
      <c r="F6130" s="9"/>
      <c r="G6130" s="6"/>
      <c r="H6130" s="14"/>
      <c r="I6130" s="9"/>
      <c r="J6130" s="10"/>
    </row>
    <row r="6131">
      <c r="A6131" s="6"/>
      <c r="B6131" s="6"/>
      <c r="C6131" s="7"/>
      <c r="D6131" s="8"/>
      <c r="E6131" s="9"/>
      <c r="F6131" s="9"/>
      <c r="G6131" s="6"/>
      <c r="H6131" s="14"/>
      <c r="I6131" s="9"/>
      <c r="J6131" s="10"/>
    </row>
    <row r="6132">
      <c r="A6132" s="6"/>
      <c r="B6132" s="6"/>
      <c r="C6132" s="7"/>
      <c r="D6132" s="8"/>
      <c r="E6132" s="9"/>
      <c r="F6132" s="9"/>
      <c r="G6132" s="6"/>
      <c r="H6132" s="14"/>
      <c r="I6132" s="9"/>
      <c r="J6132" s="10"/>
    </row>
    <row r="6133">
      <c r="A6133" s="6"/>
      <c r="B6133" s="6"/>
      <c r="C6133" s="7"/>
      <c r="D6133" s="8"/>
      <c r="E6133" s="9"/>
      <c r="F6133" s="9"/>
      <c r="G6133" s="6"/>
      <c r="H6133" s="14"/>
      <c r="I6133" s="9"/>
      <c r="J6133" s="10"/>
    </row>
    <row r="6134">
      <c r="A6134" s="6"/>
      <c r="B6134" s="6"/>
      <c r="C6134" s="7"/>
      <c r="D6134" s="8"/>
      <c r="E6134" s="9"/>
      <c r="F6134" s="9"/>
      <c r="G6134" s="6"/>
      <c r="H6134" s="14"/>
      <c r="I6134" s="9"/>
      <c r="J6134" s="10"/>
    </row>
    <row r="6135">
      <c r="A6135" s="6"/>
      <c r="B6135" s="6"/>
      <c r="C6135" s="7"/>
      <c r="D6135" s="8"/>
      <c r="E6135" s="9"/>
      <c r="F6135" s="9"/>
      <c r="G6135" s="6"/>
      <c r="H6135" s="14"/>
      <c r="I6135" s="9"/>
      <c r="J6135" s="10"/>
    </row>
    <row r="6136">
      <c r="A6136" s="6"/>
      <c r="B6136" s="6"/>
      <c r="C6136" s="7"/>
      <c r="D6136" s="8"/>
      <c r="E6136" s="9"/>
      <c r="F6136" s="9"/>
      <c r="G6136" s="6"/>
      <c r="H6136" s="14"/>
      <c r="I6136" s="9"/>
      <c r="J6136" s="10"/>
    </row>
    <row r="6137">
      <c r="A6137" s="6"/>
      <c r="B6137" s="6"/>
      <c r="C6137" s="7"/>
      <c r="D6137" s="8"/>
      <c r="E6137" s="9"/>
      <c r="F6137" s="9"/>
      <c r="G6137" s="6"/>
      <c r="H6137" s="14"/>
      <c r="I6137" s="9"/>
      <c r="J6137" s="10"/>
    </row>
    <row r="6138">
      <c r="A6138" s="6"/>
      <c r="B6138" s="6"/>
      <c r="C6138" s="7"/>
      <c r="D6138" s="8"/>
      <c r="E6138" s="9"/>
      <c r="F6138" s="9"/>
      <c r="G6138" s="6"/>
      <c r="H6138" s="14"/>
      <c r="I6138" s="9"/>
      <c r="J6138" s="10"/>
    </row>
    <row r="6139">
      <c r="A6139" s="6"/>
      <c r="B6139" s="6"/>
      <c r="C6139" s="7"/>
      <c r="D6139" s="8"/>
      <c r="E6139" s="9"/>
      <c r="F6139" s="9"/>
      <c r="G6139" s="6"/>
      <c r="H6139" s="14"/>
      <c r="I6139" s="9"/>
      <c r="J6139" s="10"/>
    </row>
    <row r="6140">
      <c r="A6140" s="6"/>
      <c r="B6140" s="6"/>
      <c r="C6140" s="7"/>
      <c r="D6140" s="8"/>
      <c r="E6140" s="9"/>
      <c r="F6140" s="9"/>
      <c r="G6140" s="6"/>
      <c r="H6140" s="14"/>
      <c r="I6140" s="9"/>
      <c r="J6140" s="10"/>
    </row>
    <row r="6141">
      <c r="A6141" s="6"/>
      <c r="B6141" s="6"/>
      <c r="C6141" s="7"/>
      <c r="D6141" s="8"/>
      <c r="E6141" s="9"/>
      <c r="F6141" s="9"/>
      <c r="G6141" s="6"/>
      <c r="H6141" s="14"/>
      <c r="I6141" s="9"/>
      <c r="J6141" s="10"/>
    </row>
    <row r="6142">
      <c r="A6142" s="6"/>
      <c r="B6142" s="6"/>
      <c r="C6142" s="7"/>
      <c r="D6142" s="8"/>
      <c r="E6142" s="9"/>
      <c r="F6142" s="9"/>
      <c r="G6142" s="6"/>
      <c r="H6142" s="14"/>
      <c r="I6142" s="9"/>
      <c r="J6142" s="10"/>
    </row>
    <row r="6143">
      <c r="A6143" s="6"/>
      <c r="B6143" s="6"/>
      <c r="C6143" s="7"/>
      <c r="D6143" s="8"/>
      <c r="E6143" s="9"/>
      <c r="F6143" s="9"/>
      <c r="G6143" s="6"/>
      <c r="H6143" s="14"/>
      <c r="I6143" s="9"/>
      <c r="J6143" s="10"/>
    </row>
    <row r="6144">
      <c r="A6144" s="6"/>
      <c r="B6144" s="6"/>
      <c r="C6144" s="7"/>
      <c r="D6144" s="8"/>
      <c r="E6144" s="9"/>
      <c r="F6144" s="9"/>
      <c r="G6144" s="6"/>
      <c r="H6144" s="14"/>
      <c r="I6144" s="9"/>
      <c r="J6144" s="10"/>
    </row>
    <row r="6145">
      <c r="A6145" s="6"/>
      <c r="B6145" s="6"/>
      <c r="C6145" s="7"/>
      <c r="D6145" s="8"/>
      <c r="E6145" s="9"/>
      <c r="F6145" s="9"/>
      <c r="G6145" s="6"/>
      <c r="H6145" s="14"/>
      <c r="I6145" s="9"/>
      <c r="J6145" s="10"/>
    </row>
    <row r="6146">
      <c r="A6146" s="6"/>
      <c r="B6146" s="6"/>
      <c r="C6146" s="7"/>
      <c r="D6146" s="8"/>
      <c r="E6146" s="9"/>
      <c r="F6146" s="9"/>
      <c r="G6146" s="6"/>
      <c r="H6146" s="14"/>
      <c r="I6146" s="9"/>
      <c r="J6146" s="10"/>
    </row>
    <row r="6147">
      <c r="A6147" s="6"/>
      <c r="B6147" s="6"/>
      <c r="C6147" s="7"/>
      <c r="D6147" s="8"/>
      <c r="E6147" s="9"/>
      <c r="F6147" s="9"/>
      <c r="G6147" s="6"/>
      <c r="H6147" s="14"/>
      <c r="I6147" s="9"/>
      <c r="J6147" s="10"/>
    </row>
    <row r="6148">
      <c r="A6148" s="6"/>
      <c r="B6148" s="6"/>
      <c r="C6148" s="7"/>
      <c r="D6148" s="8"/>
      <c r="E6148" s="9"/>
      <c r="F6148" s="9"/>
      <c r="G6148" s="6"/>
      <c r="H6148" s="14"/>
      <c r="I6148" s="9"/>
      <c r="J6148" s="10"/>
    </row>
    <row r="6149">
      <c r="A6149" s="6"/>
      <c r="B6149" s="6"/>
      <c r="C6149" s="7"/>
      <c r="D6149" s="8"/>
      <c r="E6149" s="9"/>
      <c r="F6149" s="9"/>
      <c r="G6149" s="6"/>
      <c r="H6149" s="14"/>
      <c r="I6149" s="9"/>
      <c r="J6149" s="10"/>
    </row>
    <row r="6150">
      <c r="A6150" s="6"/>
      <c r="B6150" s="6"/>
      <c r="C6150" s="7"/>
      <c r="D6150" s="8"/>
      <c r="E6150" s="9"/>
      <c r="F6150" s="9"/>
      <c r="G6150" s="6"/>
      <c r="H6150" s="14"/>
      <c r="I6150" s="9"/>
      <c r="J6150" s="10"/>
    </row>
    <row r="6151">
      <c r="A6151" s="6"/>
      <c r="B6151" s="6"/>
      <c r="C6151" s="7"/>
      <c r="D6151" s="8"/>
      <c r="E6151" s="9"/>
      <c r="F6151" s="9"/>
      <c r="G6151" s="6"/>
      <c r="H6151" s="14"/>
      <c r="I6151" s="9"/>
      <c r="J6151" s="10"/>
    </row>
    <row r="6152">
      <c r="A6152" s="6"/>
      <c r="B6152" s="6"/>
      <c r="C6152" s="7"/>
      <c r="D6152" s="8"/>
      <c r="E6152" s="9"/>
      <c r="F6152" s="9"/>
      <c r="G6152" s="6"/>
      <c r="H6152" s="14"/>
      <c r="I6152" s="9"/>
      <c r="J6152" s="10"/>
    </row>
    <row r="6153">
      <c r="A6153" s="6"/>
      <c r="B6153" s="6"/>
      <c r="C6153" s="7"/>
      <c r="D6153" s="8"/>
      <c r="E6153" s="9"/>
      <c r="F6153" s="9"/>
      <c r="G6153" s="6"/>
      <c r="H6153" s="14"/>
      <c r="I6153" s="9"/>
      <c r="J6153" s="10"/>
    </row>
    <row r="6154">
      <c r="A6154" s="6"/>
      <c r="B6154" s="6"/>
      <c r="C6154" s="7"/>
      <c r="D6154" s="8"/>
      <c r="E6154" s="9"/>
      <c r="F6154" s="9"/>
      <c r="G6154" s="6"/>
      <c r="H6154" s="14"/>
      <c r="I6154" s="9"/>
      <c r="J6154" s="10"/>
    </row>
    <row r="6155">
      <c r="A6155" s="6"/>
      <c r="B6155" s="6"/>
      <c r="C6155" s="7"/>
      <c r="D6155" s="8"/>
      <c r="E6155" s="9"/>
      <c r="F6155" s="9"/>
      <c r="G6155" s="6"/>
      <c r="H6155" s="14"/>
      <c r="I6155" s="9"/>
      <c r="J6155" s="10"/>
    </row>
    <row r="6156">
      <c r="A6156" s="6"/>
      <c r="B6156" s="6"/>
      <c r="C6156" s="7"/>
      <c r="D6156" s="8"/>
      <c r="E6156" s="9"/>
      <c r="F6156" s="9"/>
      <c r="G6156" s="6"/>
      <c r="H6156" s="14"/>
      <c r="I6156" s="9"/>
      <c r="J6156" s="10"/>
    </row>
    <row r="6157">
      <c r="A6157" s="6"/>
      <c r="B6157" s="6"/>
      <c r="C6157" s="7"/>
      <c r="D6157" s="8"/>
      <c r="E6157" s="9"/>
      <c r="F6157" s="9"/>
      <c r="G6157" s="6"/>
      <c r="H6157" s="14"/>
      <c r="I6157" s="9"/>
      <c r="J6157" s="10"/>
    </row>
    <row r="6158">
      <c r="A6158" s="6"/>
      <c r="B6158" s="6"/>
      <c r="C6158" s="7"/>
      <c r="D6158" s="8"/>
      <c r="E6158" s="9"/>
      <c r="F6158" s="9"/>
      <c r="G6158" s="6"/>
      <c r="H6158" s="14"/>
      <c r="I6158" s="9"/>
      <c r="J6158" s="10"/>
    </row>
    <row r="6159">
      <c r="A6159" s="6"/>
      <c r="B6159" s="6"/>
      <c r="C6159" s="7"/>
      <c r="D6159" s="8"/>
      <c r="E6159" s="9"/>
      <c r="F6159" s="9"/>
      <c r="G6159" s="6"/>
      <c r="H6159" s="14"/>
      <c r="I6159" s="9"/>
      <c r="J6159" s="10"/>
    </row>
    <row r="6160">
      <c r="A6160" s="6"/>
      <c r="B6160" s="6"/>
      <c r="C6160" s="7"/>
      <c r="D6160" s="8"/>
      <c r="E6160" s="9"/>
      <c r="F6160" s="9"/>
      <c r="G6160" s="6"/>
      <c r="H6160" s="14"/>
      <c r="I6160" s="9"/>
      <c r="J6160" s="10"/>
    </row>
    <row r="6161">
      <c r="A6161" s="6"/>
      <c r="B6161" s="6"/>
      <c r="C6161" s="7"/>
      <c r="D6161" s="8"/>
      <c r="E6161" s="9"/>
      <c r="F6161" s="9"/>
      <c r="G6161" s="6"/>
      <c r="H6161" s="14"/>
      <c r="I6161" s="9"/>
      <c r="J6161" s="10"/>
    </row>
    <row r="6162">
      <c r="A6162" s="6"/>
      <c r="B6162" s="6"/>
      <c r="C6162" s="7"/>
      <c r="D6162" s="8"/>
      <c r="E6162" s="9"/>
      <c r="F6162" s="9"/>
      <c r="G6162" s="6"/>
      <c r="H6162" s="14"/>
      <c r="I6162" s="9"/>
      <c r="J6162" s="10"/>
    </row>
    <row r="6163">
      <c r="A6163" s="6"/>
      <c r="B6163" s="6"/>
      <c r="C6163" s="7"/>
      <c r="D6163" s="8"/>
      <c r="E6163" s="9"/>
      <c r="F6163" s="9"/>
      <c r="G6163" s="6"/>
      <c r="H6163" s="14"/>
      <c r="I6163" s="9"/>
      <c r="J6163" s="10"/>
    </row>
    <row r="6164">
      <c r="A6164" s="6"/>
      <c r="B6164" s="6"/>
      <c r="C6164" s="7"/>
      <c r="D6164" s="8"/>
      <c r="E6164" s="9"/>
      <c r="F6164" s="9"/>
      <c r="G6164" s="6"/>
      <c r="H6164" s="14"/>
      <c r="I6164" s="9"/>
      <c r="J6164" s="10"/>
    </row>
    <row r="6165">
      <c r="A6165" s="6"/>
      <c r="B6165" s="6"/>
      <c r="C6165" s="7"/>
      <c r="D6165" s="8"/>
      <c r="E6165" s="9"/>
      <c r="F6165" s="9"/>
      <c r="G6165" s="6"/>
      <c r="H6165" s="14"/>
      <c r="I6165" s="9"/>
      <c r="J6165" s="10"/>
    </row>
    <row r="6166">
      <c r="A6166" s="6"/>
      <c r="B6166" s="6"/>
      <c r="C6166" s="7"/>
      <c r="D6166" s="8"/>
      <c r="E6166" s="9"/>
      <c r="F6166" s="9"/>
      <c r="G6166" s="6"/>
      <c r="H6166" s="14"/>
      <c r="I6166" s="9"/>
      <c r="J6166" s="10"/>
    </row>
    <row r="6167">
      <c r="A6167" s="6"/>
      <c r="B6167" s="6"/>
      <c r="C6167" s="7"/>
      <c r="D6167" s="8"/>
      <c r="E6167" s="9"/>
      <c r="F6167" s="9"/>
      <c r="G6167" s="6"/>
      <c r="H6167" s="14"/>
      <c r="I6167" s="9"/>
      <c r="J6167" s="10"/>
    </row>
    <row r="6168">
      <c r="A6168" s="6"/>
      <c r="B6168" s="6"/>
      <c r="C6168" s="7"/>
      <c r="D6168" s="8"/>
      <c r="E6168" s="9"/>
      <c r="F6168" s="9"/>
      <c r="G6168" s="6"/>
      <c r="H6168" s="14"/>
      <c r="I6168" s="9"/>
      <c r="J6168" s="10"/>
    </row>
    <row r="6169">
      <c r="A6169" s="6"/>
      <c r="B6169" s="6"/>
      <c r="C6169" s="7"/>
      <c r="D6169" s="8"/>
      <c r="E6169" s="9"/>
      <c r="F6169" s="9"/>
      <c r="G6169" s="6"/>
      <c r="H6169" s="14"/>
      <c r="I6169" s="9"/>
      <c r="J6169" s="10"/>
    </row>
    <row r="6170">
      <c r="A6170" s="6"/>
      <c r="B6170" s="6"/>
      <c r="C6170" s="7"/>
      <c r="D6170" s="8"/>
      <c r="E6170" s="9"/>
      <c r="F6170" s="9"/>
      <c r="G6170" s="6"/>
      <c r="H6170" s="14"/>
      <c r="I6170" s="9"/>
      <c r="J6170" s="10"/>
    </row>
    <row r="6171">
      <c r="A6171" s="6"/>
      <c r="B6171" s="6"/>
      <c r="C6171" s="7"/>
      <c r="D6171" s="8"/>
      <c r="E6171" s="9"/>
      <c r="F6171" s="9"/>
      <c r="G6171" s="6"/>
      <c r="H6171" s="14"/>
      <c r="I6171" s="9"/>
      <c r="J6171" s="10"/>
    </row>
    <row r="6172">
      <c r="A6172" s="6"/>
      <c r="B6172" s="6"/>
      <c r="C6172" s="7"/>
      <c r="D6172" s="8"/>
      <c r="E6172" s="9"/>
      <c r="F6172" s="9"/>
      <c r="G6172" s="6"/>
      <c r="H6172" s="14"/>
      <c r="I6172" s="9"/>
      <c r="J6172" s="10"/>
    </row>
    <row r="6173">
      <c r="A6173" s="6"/>
      <c r="B6173" s="6"/>
      <c r="C6173" s="7"/>
      <c r="D6173" s="8"/>
      <c r="E6173" s="9"/>
      <c r="F6173" s="9"/>
      <c r="G6173" s="6"/>
      <c r="H6173" s="14"/>
      <c r="I6173" s="9"/>
      <c r="J6173" s="10"/>
    </row>
    <row r="6174">
      <c r="A6174" s="6"/>
      <c r="B6174" s="6"/>
      <c r="C6174" s="7"/>
      <c r="D6174" s="8"/>
      <c r="E6174" s="9"/>
      <c r="F6174" s="9"/>
      <c r="G6174" s="6"/>
      <c r="H6174" s="14"/>
      <c r="I6174" s="9"/>
      <c r="J6174" s="10"/>
    </row>
    <row r="6175">
      <c r="A6175" s="6"/>
      <c r="B6175" s="6"/>
      <c r="C6175" s="7"/>
      <c r="D6175" s="8"/>
      <c r="E6175" s="9"/>
      <c r="F6175" s="9"/>
      <c r="G6175" s="6"/>
      <c r="H6175" s="14"/>
      <c r="I6175" s="9"/>
      <c r="J6175" s="10"/>
    </row>
    <row r="6176">
      <c r="A6176" s="6"/>
      <c r="B6176" s="6"/>
      <c r="C6176" s="7"/>
      <c r="D6176" s="8"/>
      <c r="E6176" s="9"/>
      <c r="F6176" s="9"/>
      <c r="G6176" s="6"/>
      <c r="H6176" s="14"/>
      <c r="I6176" s="9"/>
      <c r="J6176" s="10"/>
    </row>
    <row r="6177">
      <c r="A6177" s="6"/>
      <c r="B6177" s="6"/>
      <c r="C6177" s="7"/>
      <c r="D6177" s="8"/>
      <c r="E6177" s="9"/>
      <c r="F6177" s="9"/>
      <c r="G6177" s="6"/>
      <c r="H6177" s="14"/>
      <c r="I6177" s="9"/>
      <c r="J6177" s="10"/>
    </row>
    <row r="6178">
      <c r="A6178" s="6"/>
      <c r="B6178" s="6"/>
      <c r="C6178" s="7"/>
      <c r="D6178" s="8"/>
      <c r="E6178" s="9"/>
      <c r="F6178" s="9"/>
      <c r="G6178" s="6"/>
      <c r="H6178" s="14"/>
      <c r="I6178" s="9"/>
      <c r="J6178" s="10"/>
    </row>
    <row r="6179">
      <c r="A6179" s="6"/>
      <c r="B6179" s="6"/>
      <c r="C6179" s="7"/>
      <c r="D6179" s="8"/>
      <c r="E6179" s="9"/>
      <c r="F6179" s="9"/>
      <c r="G6179" s="6"/>
      <c r="H6179" s="14"/>
      <c r="I6179" s="9"/>
      <c r="J6179" s="10"/>
    </row>
    <row r="6180">
      <c r="A6180" s="6"/>
      <c r="B6180" s="6"/>
      <c r="C6180" s="7"/>
      <c r="D6180" s="8"/>
      <c r="E6180" s="9"/>
      <c r="F6180" s="9"/>
      <c r="G6180" s="6"/>
      <c r="H6180" s="14"/>
      <c r="I6180" s="9"/>
      <c r="J6180" s="10"/>
    </row>
    <row r="6181">
      <c r="A6181" s="6"/>
      <c r="B6181" s="6"/>
      <c r="C6181" s="7"/>
      <c r="D6181" s="8"/>
      <c r="E6181" s="9"/>
      <c r="F6181" s="9"/>
      <c r="G6181" s="6"/>
      <c r="H6181" s="14"/>
      <c r="I6181" s="9"/>
      <c r="J6181" s="10"/>
    </row>
    <row r="6182">
      <c r="A6182" s="6"/>
      <c r="B6182" s="6"/>
      <c r="C6182" s="7"/>
      <c r="D6182" s="8"/>
      <c r="E6182" s="9"/>
      <c r="F6182" s="9"/>
      <c r="G6182" s="6"/>
      <c r="H6182" s="14"/>
      <c r="I6182" s="9"/>
      <c r="J6182" s="10"/>
    </row>
    <row r="6183">
      <c r="A6183" s="6"/>
      <c r="B6183" s="6"/>
      <c r="C6183" s="7"/>
      <c r="D6183" s="8"/>
      <c r="E6183" s="9"/>
      <c r="F6183" s="9"/>
      <c r="G6183" s="6"/>
      <c r="H6183" s="14"/>
      <c r="I6183" s="9"/>
      <c r="J6183" s="10"/>
    </row>
    <row r="6184">
      <c r="A6184" s="6"/>
      <c r="B6184" s="6"/>
      <c r="C6184" s="7"/>
      <c r="D6184" s="8"/>
      <c r="E6184" s="9"/>
      <c r="F6184" s="9"/>
      <c r="G6184" s="6"/>
      <c r="H6184" s="14"/>
      <c r="I6184" s="9"/>
      <c r="J6184" s="10"/>
    </row>
    <row r="6185">
      <c r="A6185" s="6"/>
      <c r="B6185" s="6"/>
      <c r="C6185" s="7"/>
      <c r="D6185" s="8"/>
      <c r="E6185" s="9"/>
      <c r="F6185" s="9"/>
      <c r="G6185" s="6"/>
      <c r="H6185" s="14"/>
      <c r="I6185" s="9"/>
      <c r="J6185" s="10"/>
    </row>
    <row r="6186">
      <c r="A6186" s="6"/>
      <c r="B6186" s="6"/>
      <c r="C6186" s="7"/>
      <c r="D6186" s="8"/>
      <c r="E6186" s="9"/>
      <c r="F6186" s="9"/>
      <c r="G6186" s="6"/>
      <c r="H6186" s="14"/>
      <c r="I6186" s="9"/>
      <c r="J6186" s="10"/>
    </row>
    <row r="6187">
      <c r="A6187" s="6"/>
      <c r="B6187" s="6"/>
      <c r="C6187" s="7"/>
      <c r="D6187" s="8"/>
      <c r="E6187" s="9"/>
      <c r="F6187" s="9"/>
      <c r="G6187" s="6"/>
      <c r="H6187" s="14"/>
      <c r="I6187" s="9"/>
      <c r="J6187" s="10"/>
    </row>
    <row r="6188">
      <c r="A6188" s="6"/>
      <c r="B6188" s="6"/>
      <c r="C6188" s="7"/>
      <c r="D6188" s="8"/>
      <c r="E6188" s="9"/>
      <c r="F6188" s="9"/>
      <c r="G6188" s="6"/>
      <c r="H6188" s="14"/>
      <c r="I6188" s="9"/>
      <c r="J6188" s="10"/>
    </row>
    <row r="6189">
      <c r="A6189" s="6"/>
      <c r="B6189" s="6"/>
      <c r="C6189" s="7"/>
      <c r="D6189" s="8"/>
      <c r="E6189" s="9"/>
      <c r="F6189" s="9"/>
      <c r="G6189" s="6"/>
      <c r="H6189" s="14"/>
      <c r="I6189" s="9"/>
      <c r="J6189" s="10"/>
    </row>
    <row r="6190">
      <c r="A6190" s="6"/>
      <c r="B6190" s="6"/>
      <c r="C6190" s="7"/>
      <c r="D6190" s="8"/>
      <c r="E6190" s="9"/>
      <c r="F6190" s="9"/>
      <c r="G6190" s="6"/>
      <c r="H6190" s="14"/>
      <c r="I6190" s="9"/>
      <c r="J6190" s="10"/>
    </row>
    <row r="6191">
      <c r="A6191" s="6"/>
      <c r="B6191" s="6"/>
      <c r="C6191" s="7"/>
      <c r="D6191" s="8"/>
      <c r="E6191" s="9"/>
      <c r="F6191" s="9"/>
      <c r="G6191" s="6"/>
      <c r="H6191" s="14"/>
      <c r="I6191" s="9"/>
      <c r="J6191" s="10"/>
    </row>
    <row r="6192">
      <c r="A6192" s="6"/>
      <c r="B6192" s="6"/>
      <c r="C6192" s="7"/>
      <c r="D6192" s="8"/>
      <c r="E6192" s="9"/>
      <c r="F6192" s="9"/>
      <c r="G6192" s="6"/>
      <c r="H6192" s="14"/>
      <c r="I6192" s="9"/>
      <c r="J6192" s="10"/>
    </row>
    <row r="6193">
      <c r="A6193" s="6"/>
      <c r="B6193" s="6"/>
      <c r="C6193" s="7"/>
      <c r="D6193" s="8"/>
      <c r="E6193" s="9"/>
      <c r="F6193" s="9"/>
      <c r="G6193" s="6"/>
      <c r="H6193" s="14"/>
      <c r="I6193" s="9"/>
      <c r="J6193" s="10"/>
    </row>
    <row r="6194">
      <c r="A6194" s="6"/>
      <c r="B6194" s="6"/>
      <c r="C6194" s="7"/>
      <c r="D6194" s="8"/>
      <c r="E6194" s="9"/>
      <c r="F6194" s="9"/>
      <c r="G6194" s="6"/>
      <c r="H6194" s="14"/>
      <c r="I6194" s="9"/>
      <c r="J6194" s="10"/>
    </row>
    <row r="6195">
      <c r="A6195" s="6"/>
      <c r="B6195" s="6"/>
      <c r="C6195" s="7"/>
      <c r="D6195" s="8"/>
      <c r="E6195" s="9"/>
      <c r="F6195" s="9"/>
      <c r="G6195" s="6"/>
      <c r="H6195" s="14"/>
      <c r="I6195" s="9"/>
      <c r="J6195" s="10"/>
    </row>
    <row r="6196">
      <c r="A6196" s="6"/>
      <c r="B6196" s="6"/>
      <c r="C6196" s="7"/>
      <c r="D6196" s="8"/>
      <c r="E6196" s="9"/>
      <c r="F6196" s="9"/>
      <c r="G6196" s="6"/>
      <c r="H6196" s="14"/>
      <c r="I6196" s="9"/>
      <c r="J6196" s="10"/>
    </row>
    <row r="6197">
      <c r="A6197" s="6"/>
      <c r="B6197" s="6"/>
      <c r="C6197" s="7"/>
      <c r="D6197" s="8"/>
      <c r="E6197" s="9"/>
      <c r="F6197" s="9"/>
      <c r="G6197" s="6"/>
      <c r="H6197" s="14"/>
      <c r="I6197" s="9"/>
      <c r="J6197" s="10"/>
    </row>
    <row r="6198">
      <c r="A6198" s="6"/>
      <c r="B6198" s="6"/>
      <c r="C6198" s="7"/>
      <c r="D6198" s="8"/>
      <c r="E6198" s="9"/>
      <c r="F6198" s="9"/>
      <c r="G6198" s="6"/>
      <c r="H6198" s="14"/>
      <c r="I6198" s="9"/>
      <c r="J6198" s="10"/>
    </row>
    <row r="6199">
      <c r="A6199" s="6"/>
      <c r="B6199" s="6"/>
      <c r="C6199" s="7"/>
      <c r="D6199" s="8"/>
      <c r="E6199" s="9"/>
      <c r="F6199" s="9"/>
      <c r="G6199" s="6"/>
      <c r="H6199" s="14"/>
      <c r="I6199" s="9"/>
      <c r="J6199" s="10"/>
    </row>
    <row r="6200">
      <c r="A6200" s="6"/>
      <c r="B6200" s="6"/>
      <c r="C6200" s="7"/>
      <c r="D6200" s="8"/>
      <c r="E6200" s="9"/>
      <c r="F6200" s="9"/>
      <c r="G6200" s="6"/>
      <c r="H6200" s="14"/>
      <c r="I6200" s="9"/>
      <c r="J6200" s="10"/>
    </row>
    <row r="6201">
      <c r="A6201" s="6"/>
      <c r="B6201" s="6"/>
      <c r="C6201" s="7"/>
      <c r="D6201" s="8"/>
      <c r="E6201" s="9"/>
      <c r="F6201" s="9"/>
      <c r="G6201" s="6"/>
      <c r="H6201" s="14"/>
      <c r="I6201" s="9"/>
      <c r="J6201" s="10"/>
    </row>
    <row r="6202">
      <c r="A6202" s="6"/>
      <c r="B6202" s="6"/>
      <c r="C6202" s="7"/>
      <c r="D6202" s="8"/>
      <c r="E6202" s="9"/>
      <c r="F6202" s="9"/>
      <c r="G6202" s="6"/>
      <c r="H6202" s="14"/>
      <c r="I6202" s="9"/>
      <c r="J6202" s="10"/>
    </row>
    <row r="6203">
      <c r="A6203" s="6"/>
      <c r="B6203" s="6"/>
      <c r="C6203" s="7"/>
      <c r="D6203" s="8"/>
      <c r="E6203" s="9"/>
      <c r="F6203" s="9"/>
      <c r="G6203" s="6"/>
      <c r="H6203" s="14"/>
      <c r="I6203" s="9"/>
      <c r="J6203" s="10"/>
    </row>
    <row r="6204">
      <c r="A6204" s="6"/>
      <c r="B6204" s="6"/>
      <c r="C6204" s="7"/>
      <c r="D6204" s="8"/>
      <c r="E6204" s="9"/>
      <c r="F6204" s="9"/>
      <c r="G6204" s="6"/>
      <c r="H6204" s="14"/>
      <c r="I6204" s="9"/>
      <c r="J6204" s="10"/>
    </row>
    <row r="6205">
      <c r="A6205" s="6"/>
      <c r="B6205" s="6"/>
      <c r="C6205" s="7"/>
      <c r="D6205" s="8"/>
      <c r="E6205" s="9"/>
      <c r="F6205" s="9"/>
      <c r="G6205" s="6"/>
      <c r="H6205" s="14"/>
      <c r="I6205" s="9"/>
      <c r="J6205" s="10"/>
    </row>
    <row r="6206">
      <c r="A6206" s="6"/>
      <c r="B6206" s="6"/>
      <c r="C6206" s="7"/>
      <c r="D6206" s="8"/>
      <c r="E6206" s="9"/>
      <c r="F6206" s="9"/>
      <c r="G6206" s="6"/>
      <c r="H6206" s="14"/>
      <c r="I6206" s="9"/>
      <c r="J6206" s="10"/>
    </row>
    <row r="6207">
      <c r="A6207" s="6"/>
      <c r="B6207" s="6"/>
      <c r="C6207" s="7"/>
      <c r="D6207" s="8"/>
      <c r="E6207" s="9"/>
      <c r="F6207" s="9"/>
      <c r="G6207" s="6"/>
      <c r="H6207" s="14"/>
      <c r="I6207" s="9"/>
      <c r="J6207" s="10"/>
    </row>
    <row r="6208">
      <c r="A6208" s="6"/>
      <c r="B6208" s="6"/>
      <c r="C6208" s="7"/>
      <c r="D6208" s="8"/>
      <c r="E6208" s="9"/>
      <c r="F6208" s="9"/>
      <c r="G6208" s="6"/>
      <c r="H6208" s="14"/>
      <c r="I6208" s="9"/>
      <c r="J6208" s="10"/>
    </row>
    <row r="6209">
      <c r="A6209" s="6"/>
      <c r="B6209" s="6"/>
      <c r="C6209" s="7"/>
      <c r="D6209" s="8"/>
      <c r="E6209" s="9"/>
      <c r="F6209" s="9"/>
      <c r="G6209" s="6"/>
      <c r="H6209" s="14"/>
      <c r="I6209" s="9"/>
      <c r="J6209" s="10"/>
    </row>
    <row r="6210">
      <c r="A6210" s="6"/>
      <c r="B6210" s="6"/>
      <c r="C6210" s="7"/>
      <c r="D6210" s="8"/>
      <c r="E6210" s="9"/>
      <c r="F6210" s="9"/>
      <c r="G6210" s="6"/>
      <c r="H6210" s="14"/>
      <c r="I6210" s="9"/>
      <c r="J6210" s="10"/>
    </row>
    <row r="6211">
      <c r="A6211" s="6"/>
      <c r="B6211" s="6"/>
      <c r="C6211" s="7"/>
      <c r="D6211" s="8"/>
      <c r="E6211" s="9"/>
      <c r="F6211" s="9"/>
      <c r="G6211" s="6"/>
      <c r="H6211" s="14"/>
      <c r="I6211" s="9"/>
      <c r="J6211" s="10"/>
    </row>
    <row r="6212">
      <c r="A6212" s="6"/>
      <c r="B6212" s="6"/>
      <c r="C6212" s="7"/>
      <c r="D6212" s="8"/>
      <c r="E6212" s="9"/>
      <c r="F6212" s="9"/>
      <c r="G6212" s="6"/>
      <c r="H6212" s="14"/>
      <c r="I6212" s="9"/>
      <c r="J6212" s="10"/>
    </row>
    <row r="6213">
      <c r="A6213" s="6"/>
      <c r="B6213" s="6"/>
      <c r="C6213" s="7"/>
      <c r="D6213" s="8"/>
      <c r="E6213" s="9"/>
      <c r="F6213" s="9"/>
      <c r="G6213" s="6"/>
      <c r="H6213" s="14"/>
      <c r="I6213" s="9"/>
      <c r="J6213" s="10"/>
    </row>
    <row r="6214">
      <c r="A6214" s="6"/>
      <c r="B6214" s="6"/>
      <c r="C6214" s="7"/>
      <c r="D6214" s="8"/>
      <c r="E6214" s="9"/>
      <c r="F6214" s="9"/>
      <c r="G6214" s="6"/>
      <c r="H6214" s="14"/>
      <c r="I6214" s="9"/>
      <c r="J6214" s="10"/>
    </row>
    <row r="6215">
      <c r="A6215" s="6"/>
      <c r="B6215" s="6"/>
      <c r="C6215" s="7"/>
      <c r="D6215" s="8"/>
      <c r="E6215" s="9"/>
      <c r="F6215" s="9"/>
      <c r="G6215" s="6"/>
      <c r="H6215" s="14"/>
      <c r="I6215" s="9"/>
      <c r="J6215" s="10"/>
    </row>
    <row r="6216">
      <c r="A6216" s="6"/>
      <c r="B6216" s="6"/>
      <c r="C6216" s="7"/>
      <c r="D6216" s="8"/>
      <c r="E6216" s="9"/>
      <c r="F6216" s="9"/>
      <c r="G6216" s="6"/>
      <c r="H6216" s="14"/>
      <c r="I6216" s="9"/>
      <c r="J6216" s="10"/>
    </row>
    <row r="6217">
      <c r="A6217" s="6"/>
      <c r="B6217" s="6"/>
      <c r="C6217" s="7"/>
      <c r="D6217" s="8"/>
      <c r="E6217" s="9"/>
      <c r="F6217" s="9"/>
      <c r="G6217" s="6"/>
      <c r="H6217" s="14"/>
      <c r="I6217" s="9"/>
      <c r="J6217" s="10"/>
    </row>
    <row r="6218">
      <c r="A6218" s="6"/>
      <c r="B6218" s="6"/>
      <c r="C6218" s="7"/>
      <c r="D6218" s="8"/>
      <c r="E6218" s="9"/>
      <c r="F6218" s="9"/>
      <c r="G6218" s="6"/>
      <c r="H6218" s="14"/>
      <c r="I6218" s="9"/>
      <c r="J6218" s="10"/>
    </row>
    <row r="6219">
      <c r="A6219" s="6"/>
      <c r="B6219" s="6"/>
      <c r="C6219" s="7"/>
      <c r="D6219" s="8"/>
      <c r="E6219" s="9"/>
      <c r="F6219" s="9"/>
      <c r="G6219" s="6"/>
      <c r="H6219" s="14"/>
      <c r="I6219" s="9"/>
      <c r="J6219" s="10"/>
    </row>
    <row r="6220">
      <c r="A6220" s="6"/>
      <c r="B6220" s="6"/>
      <c r="C6220" s="7"/>
      <c r="D6220" s="8"/>
      <c r="E6220" s="9"/>
      <c r="F6220" s="9"/>
      <c r="G6220" s="6"/>
      <c r="H6220" s="14"/>
      <c r="I6220" s="9"/>
      <c r="J6220" s="10"/>
    </row>
    <row r="6221">
      <c r="A6221" s="6"/>
      <c r="B6221" s="6"/>
      <c r="C6221" s="7"/>
      <c r="D6221" s="8"/>
      <c r="E6221" s="9"/>
      <c r="F6221" s="9"/>
      <c r="G6221" s="6"/>
      <c r="H6221" s="14"/>
      <c r="I6221" s="9"/>
      <c r="J6221" s="10"/>
    </row>
    <row r="6222">
      <c r="A6222" s="6"/>
      <c r="B6222" s="6"/>
      <c r="C6222" s="7"/>
      <c r="D6222" s="8"/>
      <c r="E6222" s="9"/>
      <c r="F6222" s="9"/>
      <c r="G6222" s="6"/>
      <c r="H6222" s="14"/>
      <c r="I6222" s="9"/>
      <c r="J6222" s="10"/>
    </row>
    <row r="6223">
      <c r="A6223" s="6"/>
      <c r="B6223" s="6"/>
      <c r="C6223" s="7"/>
      <c r="D6223" s="8"/>
      <c r="E6223" s="9"/>
      <c r="F6223" s="9"/>
      <c r="G6223" s="6"/>
      <c r="H6223" s="14"/>
      <c r="I6223" s="9"/>
      <c r="J6223" s="10"/>
    </row>
    <row r="6224">
      <c r="A6224" s="6"/>
      <c r="B6224" s="6"/>
      <c r="C6224" s="7"/>
      <c r="D6224" s="8"/>
      <c r="E6224" s="9"/>
      <c r="F6224" s="9"/>
      <c r="G6224" s="6"/>
      <c r="H6224" s="14"/>
      <c r="I6224" s="9"/>
      <c r="J6224" s="10"/>
    </row>
    <row r="6225">
      <c r="A6225" s="6"/>
      <c r="B6225" s="6"/>
      <c r="C6225" s="7"/>
      <c r="D6225" s="8"/>
      <c r="E6225" s="9"/>
      <c r="F6225" s="9"/>
      <c r="G6225" s="6"/>
      <c r="H6225" s="14"/>
      <c r="I6225" s="9"/>
      <c r="J6225" s="10"/>
    </row>
    <row r="6226">
      <c r="A6226" s="6"/>
      <c r="B6226" s="6"/>
      <c r="C6226" s="7"/>
      <c r="D6226" s="8"/>
      <c r="E6226" s="9"/>
      <c r="F6226" s="9"/>
      <c r="G6226" s="6"/>
      <c r="H6226" s="14"/>
      <c r="I6226" s="9"/>
      <c r="J6226" s="10"/>
    </row>
    <row r="6227">
      <c r="A6227" s="6"/>
      <c r="B6227" s="6"/>
      <c r="C6227" s="7"/>
      <c r="D6227" s="8"/>
      <c r="E6227" s="9"/>
      <c r="F6227" s="9"/>
      <c r="G6227" s="6"/>
      <c r="H6227" s="14"/>
      <c r="I6227" s="9"/>
      <c r="J6227" s="10"/>
    </row>
    <row r="6228">
      <c r="A6228" s="6"/>
      <c r="B6228" s="6"/>
      <c r="C6228" s="7"/>
      <c r="D6228" s="8"/>
      <c r="E6228" s="9"/>
      <c r="F6228" s="9"/>
      <c r="G6228" s="6"/>
      <c r="H6228" s="14"/>
      <c r="I6228" s="9"/>
      <c r="J6228" s="10"/>
    </row>
    <row r="6229">
      <c r="A6229" s="6"/>
      <c r="B6229" s="6"/>
      <c r="C6229" s="7"/>
      <c r="D6229" s="8"/>
      <c r="E6229" s="9"/>
      <c r="F6229" s="9"/>
      <c r="G6229" s="6"/>
      <c r="H6229" s="14"/>
      <c r="I6229" s="9"/>
      <c r="J6229" s="10"/>
    </row>
    <row r="6230">
      <c r="A6230" s="6"/>
      <c r="B6230" s="6"/>
      <c r="C6230" s="7"/>
      <c r="D6230" s="8"/>
      <c r="E6230" s="9"/>
      <c r="F6230" s="9"/>
      <c r="G6230" s="6"/>
      <c r="H6230" s="14"/>
      <c r="I6230" s="9"/>
      <c r="J6230" s="10"/>
    </row>
    <row r="6231">
      <c r="A6231" s="6"/>
      <c r="B6231" s="6"/>
      <c r="C6231" s="7"/>
      <c r="D6231" s="8"/>
      <c r="E6231" s="9"/>
      <c r="F6231" s="9"/>
      <c r="G6231" s="6"/>
      <c r="H6231" s="14"/>
      <c r="I6231" s="9"/>
      <c r="J6231" s="10"/>
    </row>
    <row r="6232">
      <c r="A6232" s="6"/>
      <c r="B6232" s="6"/>
      <c r="C6232" s="7"/>
      <c r="D6232" s="8"/>
      <c r="E6232" s="9"/>
      <c r="F6232" s="9"/>
      <c r="G6232" s="6"/>
      <c r="H6232" s="14"/>
      <c r="I6232" s="9"/>
      <c r="J6232" s="10"/>
    </row>
    <row r="6233">
      <c r="A6233" s="6"/>
      <c r="B6233" s="6"/>
      <c r="C6233" s="7"/>
      <c r="D6233" s="8"/>
      <c r="E6233" s="9"/>
      <c r="F6233" s="9"/>
      <c r="G6233" s="6"/>
      <c r="H6233" s="14"/>
      <c r="I6233" s="9"/>
      <c r="J6233" s="10"/>
    </row>
    <row r="6234">
      <c r="A6234" s="6"/>
      <c r="B6234" s="6"/>
      <c r="C6234" s="7"/>
      <c r="D6234" s="8"/>
      <c r="E6234" s="9"/>
      <c r="F6234" s="9"/>
      <c r="G6234" s="6"/>
      <c r="H6234" s="14"/>
      <c r="I6234" s="9"/>
      <c r="J6234" s="10"/>
    </row>
    <row r="6235">
      <c r="A6235" s="6"/>
      <c r="B6235" s="6"/>
      <c r="C6235" s="7"/>
      <c r="D6235" s="8"/>
      <c r="E6235" s="9"/>
      <c r="F6235" s="9"/>
      <c r="G6235" s="6"/>
      <c r="H6235" s="14"/>
      <c r="I6235" s="9"/>
      <c r="J6235" s="10"/>
    </row>
    <row r="6236">
      <c r="A6236" s="6"/>
      <c r="B6236" s="6"/>
      <c r="C6236" s="7"/>
      <c r="D6236" s="8"/>
      <c r="E6236" s="9"/>
      <c r="F6236" s="9"/>
      <c r="G6236" s="6"/>
      <c r="H6236" s="14"/>
      <c r="I6236" s="9"/>
      <c r="J6236" s="10"/>
    </row>
    <row r="6237">
      <c r="A6237" s="6"/>
      <c r="B6237" s="6"/>
      <c r="C6237" s="7"/>
      <c r="D6237" s="8"/>
      <c r="E6237" s="9"/>
      <c r="F6237" s="9"/>
      <c r="G6237" s="6"/>
      <c r="H6237" s="14"/>
      <c r="I6237" s="9"/>
      <c r="J6237" s="10"/>
    </row>
    <row r="6238">
      <c r="A6238" s="6"/>
      <c r="B6238" s="6"/>
      <c r="C6238" s="7"/>
      <c r="D6238" s="8"/>
      <c r="E6238" s="9"/>
      <c r="F6238" s="9"/>
      <c r="G6238" s="6"/>
      <c r="H6238" s="14"/>
      <c r="I6238" s="9"/>
      <c r="J6238" s="10"/>
    </row>
    <row r="6239">
      <c r="A6239" s="6"/>
      <c r="B6239" s="6"/>
      <c r="C6239" s="7"/>
      <c r="D6239" s="8"/>
      <c r="E6239" s="9"/>
      <c r="F6239" s="9"/>
      <c r="G6239" s="6"/>
      <c r="H6239" s="14"/>
      <c r="I6239" s="9"/>
      <c r="J6239" s="10"/>
    </row>
    <row r="6240">
      <c r="A6240" s="6"/>
      <c r="B6240" s="6"/>
      <c r="C6240" s="7"/>
      <c r="D6240" s="8"/>
      <c r="E6240" s="9"/>
      <c r="F6240" s="9"/>
      <c r="G6240" s="6"/>
      <c r="H6240" s="14"/>
      <c r="I6240" s="9"/>
      <c r="J6240" s="10"/>
    </row>
    <row r="6241">
      <c r="A6241" s="6"/>
      <c r="B6241" s="6"/>
      <c r="C6241" s="7"/>
      <c r="D6241" s="8"/>
      <c r="E6241" s="9"/>
      <c r="F6241" s="9"/>
      <c r="G6241" s="6"/>
      <c r="H6241" s="14"/>
      <c r="I6241" s="9"/>
      <c r="J6241" s="10"/>
    </row>
    <row r="6242">
      <c r="A6242" s="6"/>
      <c r="B6242" s="6"/>
      <c r="C6242" s="7"/>
      <c r="D6242" s="8"/>
      <c r="E6242" s="9"/>
      <c r="F6242" s="9"/>
      <c r="G6242" s="6"/>
      <c r="H6242" s="14"/>
      <c r="I6242" s="9"/>
      <c r="J6242" s="10"/>
    </row>
    <row r="6243">
      <c r="A6243" s="6"/>
      <c r="B6243" s="6"/>
      <c r="C6243" s="7"/>
      <c r="D6243" s="8"/>
      <c r="E6243" s="9"/>
      <c r="F6243" s="9"/>
      <c r="G6243" s="6"/>
      <c r="H6243" s="14"/>
      <c r="I6243" s="9"/>
      <c r="J6243" s="10"/>
    </row>
    <row r="6244">
      <c r="A6244" s="6"/>
      <c r="B6244" s="6"/>
      <c r="C6244" s="7"/>
      <c r="D6244" s="8"/>
      <c r="E6244" s="9"/>
      <c r="F6244" s="9"/>
      <c r="G6244" s="6"/>
      <c r="H6244" s="14"/>
      <c r="I6244" s="9"/>
      <c r="J6244" s="10"/>
    </row>
    <row r="6245">
      <c r="A6245" s="6"/>
      <c r="B6245" s="6"/>
      <c r="C6245" s="7"/>
      <c r="D6245" s="8"/>
      <c r="E6245" s="9"/>
      <c r="F6245" s="9"/>
      <c r="G6245" s="6"/>
      <c r="H6245" s="14"/>
      <c r="I6245" s="9"/>
      <c r="J6245" s="10"/>
    </row>
    <row r="6246">
      <c r="A6246" s="6"/>
      <c r="B6246" s="6"/>
      <c r="C6246" s="7"/>
      <c r="D6246" s="8"/>
      <c r="E6246" s="9"/>
      <c r="F6246" s="9"/>
      <c r="G6246" s="6"/>
      <c r="H6246" s="14"/>
      <c r="I6246" s="9"/>
      <c r="J6246" s="10"/>
    </row>
    <row r="6247">
      <c r="A6247" s="6"/>
      <c r="B6247" s="6"/>
      <c r="C6247" s="7"/>
      <c r="D6247" s="8"/>
      <c r="E6247" s="9"/>
      <c r="F6247" s="9"/>
      <c r="G6247" s="6"/>
      <c r="H6247" s="14"/>
      <c r="I6247" s="9"/>
      <c r="J6247" s="10"/>
    </row>
    <row r="6248">
      <c r="A6248" s="6"/>
      <c r="B6248" s="6"/>
      <c r="C6248" s="7"/>
      <c r="D6248" s="8"/>
      <c r="E6248" s="9"/>
      <c r="F6248" s="9"/>
      <c r="G6248" s="6"/>
      <c r="H6248" s="14"/>
      <c r="I6248" s="9"/>
      <c r="J6248" s="10"/>
    </row>
    <row r="6249">
      <c r="A6249" s="6"/>
      <c r="B6249" s="6"/>
      <c r="C6249" s="7"/>
      <c r="D6249" s="8"/>
      <c r="E6249" s="9"/>
      <c r="F6249" s="9"/>
      <c r="G6249" s="6"/>
      <c r="H6249" s="14"/>
      <c r="I6249" s="9"/>
      <c r="J6249" s="10"/>
    </row>
    <row r="6250">
      <c r="A6250" s="6"/>
      <c r="B6250" s="6"/>
      <c r="C6250" s="7"/>
      <c r="D6250" s="8"/>
      <c r="E6250" s="9"/>
      <c r="F6250" s="9"/>
      <c r="G6250" s="6"/>
      <c r="H6250" s="14"/>
      <c r="I6250" s="9"/>
      <c r="J6250" s="10"/>
    </row>
    <row r="6251">
      <c r="A6251" s="6"/>
      <c r="B6251" s="6"/>
      <c r="C6251" s="7"/>
      <c r="D6251" s="8"/>
      <c r="E6251" s="9"/>
      <c r="F6251" s="9"/>
      <c r="G6251" s="6"/>
      <c r="H6251" s="14"/>
      <c r="I6251" s="9"/>
      <c r="J6251" s="10"/>
    </row>
    <row r="6252">
      <c r="A6252" s="6"/>
      <c r="B6252" s="6"/>
      <c r="C6252" s="7"/>
      <c r="D6252" s="8"/>
      <c r="E6252" s="9"/>
      <c r="F6252" s="9"/>
      <c r="G6252" s="6"/>
      <c r="H6252" s="14"/>
      <c r="I6252" s="9"/>
      <c r="J6252" s="10"/>
    </row>
    <row r="6253">
      <c r="A6253" s="6"/>
      <c r="B6253" s="6"/>
      <c r="C6253" s="7"/>
      <c r="D6253" s="8"/>
      <c r="E6253" s="9"/>
      <c r="F6253" s="9"/>
      <c r="G6253" s="6"/>
      <c r="H6253" s="14"/>
      <c r="I6253" s="9"/>
      <c r="J6253" s="10"/>
    </row>
    <row r="6254">
      <c r="A6254" s="6"/>
      <c r="B6254" s="6"/>
      <c r="C6254" s="7"/>
      <c r="D6254" s="8"/>
      <c r="E6254" s="9"/>
      <c r="F6254" s="9"/>
      <c r="G6254" s="6"/>
      <c r="H6254" s="14"/>
      <c r="I6254" s="9"/>
      <c r="J6254" s="10"/>
    </row>
    <row r="6255">
      <c r="A6255" s="6"/>
      <c r="B6255" s="6"/>
      <c r="C6255" s="7"/>
      <c r="D6255" s="8"/>
      <c r="E6255" s="9"/>
      <c r="F6255" s="9"/>
      <c r="G6255" s="6"/>
      <c r="H6255" s="14"/>
      <c r="I6255" s="9"/>
      <c r="J6255" s="10"/>
    </row>
    <row r="6256">
      <c r="A6256" s="6"/>
      <c r="B6256" s="6"/>
      <c r="C6256" s="7"/>
      <c r="D6256" s="8"/>
      <c r="E6256" s="9"/>
      <c r="F6256" s="9"/>
      <c r="G6256" s="6"/>
      <c r="H6256" s="14"/>
      <c r="I6256" s="9"/>
      <c r="J6256" s="10"/>
    </row>
    <row r="6257">
      <c r="A6257" s="6"/>
      <c r="B6257" s="6"/>
      <c r="C6257" s="7"/>
      <c r="D6257" s="8"/>
      <c r="E6257" s="9"/>
      <c r="F6257" s="9"/>
      <c r="G6257" s="6"/>
      <c r="H6257" s="14"/>
      <c r="I6257" s="9"/>
      <c r="J6257" s="10"/>
    </row>
    <row r="6258">
      <c r="A6258" s="6"/>
      <c r="B6258" s="6"/>
      <c r="C6258" s="7"/>
      <c r="D6258" s="8"/>
      <c r="E6258" s="9"/>
      <c r="F6258" s="9"/>
      <c r="G6258" s="6"/>
      <c r="H6258" s="14"/>
      <c r="I6258" s="9"/>
      <c r="J6258" s="10"/>
    </row>
    <row r="6259">
      <c r="A6259" s="6"/>
      <c r="B6259" s="6"/>
      <c r="C6259" s="7"/>
      <c r="D6259" s="8"/>
      <c r="E6259" s="9"/>
      <c r="F6259" s="9"/>
      <c r="G6259" s="6"/>
      <c r="H6259" s="14"/>
      <c r="I6259" s="9"/>
      <c r="J6259" s="10"/>
    </row>
    <row r="6260">
      <c r="A6260" s="6"/>
      <c r="B6260" s="6"/>
      <c r="C6260" s="7"/>
      <c r="D6260" s="8"/>
      <c r="E6260" s="9"/>
      <c r="F6260" s="9"/>
      <c r="G6260" s="6"/>
      <c r="H6260" s="14"/>
      <c r="I6260" s="9"/>
      <c r="J6260" s="10"/>
    </row>
    <row r="6261">
      <c r="A6261" s="6"/>
      <c r="B6261" s="6"/>
      <c r="C6261" s="7"/>
      <c r="D6261" s="8"/>
      <c r="E6261" s="9"/>
      <c r="F6261" s="9"/>
      <c r="G6261" s="6"/>
      <c r="H6261" s="14"/>
      <c r="I6261" s="9"/>
      <c r="J6261" s="10"/>
    </row>
    <row r="6262">
      <c r="A6262" s="6"/>
      <c r="B6262" s="6"/>
      <c r="C6262" s="7"/>
      <c r="D6262" s="8"/>
      <c r="E6262" s="9"/>
      <c r="F6262" s="9"/>
      <c r="G6262" s="6"/>
      <c r="H6262" s="14"/>
      <c r="I6262" s="9"/>
      <c r="J6262" s="10"/>
    </row>
    <row r="6263">
      <c r="A6263" s="6"/>
      <c r="B6263" s="6"/>
      <c r="C6263" s="7"/>
      <c r="D6263" s="8"/>
      <c r="E6263" s="9"/>
      <c r="F6263" s="9"/>
      <c r="G6263" s="6"/>
      <c r="H6263" s="14"/>
      <c r="I6263" s="9"/>
      <c r="J6263" s="10"/>
    </row>
    <row r="6264">
      <c r="A6264" s="6"/>
      <c r="B6264" s="6"/>
      <c r="C6264" s="7"/>
      <c r="D6264" s="8"/>
      <c r="E6264" s="9"/>
      <c r="F6264" s="9"/>
      <c r="G6264" s="6"/>
      <c r="H6264" s="14"/>
      <c r="I6264" s="9"/>
      <c r="J6264" s="10"/>
    </row>
    <row r="6265">
      <c r="A6265" s="6"/>
      <c r="B6265" s="6"/>
      <c r="C6265" s="7"/>
      <c r="D6265" s="8"/>
      <c r="E6265" s="9"/>
      <c r="F6265" s="9"/>
      <c r="G6265" s="6"/>
      <c r="H6265" s="14"/>
      <c r="I6265" s="9"/>
      <c r="J6265" s="10"/>
    </row>
    <row r="6266">
      <c r="A6266" s="6"/>
      <c r="B6266" s="6"/>
      <c r="C6266" s="7"/>
      <c r="D6266" s="8"/>
      <c r="E6266" s="9"/>
      <c r="F6266" s="9"/>
      <c r="G6266" s="6"/>
      <c r="H6266" s="14"/>
      <c r="I6266" s="9"/>
      <c r="J6266" s="10"/>
    </row>
    <row r="6267">
      <c r="A6267" s="6"/>
      <c r="B6267" s="6"/>
      <c r="C6267" s="7"/>
      <c r="D6267" s="8"/>
      <c r="E6267" s="9"/>
      <c r="F6267" s="9"/>
      <c r="G6267" s="6"/>
      <c r="H6267" s="14"/>
      <c r="I6267" s="9"/>
      <c r="J6267" s="10"/>
    </row>
    <row r="6268">
      <c r="A6268" s="6"/>
      <c r="B6268" s="6"/>
      <c r="C6268" s="7"/>
      <c r="D6268" s="8"/>
      <c r="E6268" s="9"/>
      <c r="F6268" s="9"/>
      <c r="G6268" s="6"/>
      <c r="H6268" s="14"/>
      <c r="I6268" s="9"/>
      <c r="J6268" s="10"/>
    </row>
    <row r="6269">
      <c r="A6269" s="6"/>
      <c r="B6269" s="6"/>
      <c r="C6269" s="7"/>
      <c r="D6269" s="8"/>
      <c r="E6269" s="9"/>
      <c r="F6269" s="9"/>
      <c r="G6269" s="6"/>
      <c r="H6269" s="14"/>
      <c r="I6269" s="9"/>
      <c r="J6269" s="10"/>
    </row>
    <row r="6270">
      <c r="A6270" s="6"/>
      <c r="B6270" s="6"/>
      <c r="C6270" s="7"/>
      <c r="D6270" s="8"/>
      <c r="E6270" s="9"/>
      <c r="F6270" s="9"/>
      <c r="G6270" s="6"/>
      <c r="H6270" s="14"/>
      <c r="I6270" s="9"/>
      <c r="J6270" s="10"/>
    </row>
    <row r="6271">
      <c r="A6271" s="6"/>
      <c r="B6271" s="6"/>
      <c r="C6271" s="7"/>
      <c r="D6271" s="8"/>
      <c r="E6271" s="9"/>
      <c r="F6271" s="9"/>
      <c r="G6271" s="6"/>
      <c r="H6271" s="14"/>
      <c r="I6271" s="9"/>
      <c r="J6271" s="10"/>
    </row>
    <row r="6272">
      <c r="A6272" s="6"/>
      <c r="B6272" s="6"/>
      <c r="C6272" s="7"/>
      <c r="D6272" s="8"/>
      <c r="E6272" s="9"/>
      <c r="F6272" s="9"/>
      <c r="G6272" s="6"/>
      <c r="H6272" s="14"/>
      <c r="I6272" s="9"/>
      <c r="J6272" s="10"/>
    </row>
    <row r="6273">
      <c r="A6273" s="6"/>
      <c r="B6273" s="6"/>
      <c r="C6273" s="7"/>
      <c r="D6273" s="8"/>
      <c r="E6273" s="9"/>
      <c r="F6273" s="9"/>
      <c r="G6273" s="6"/>
      <c r="H6273" s="14"/>
      <c r="I6273" s="9"/>
      <c r="J6273" s="10"/>
    </row>
    <row r="6274">
      <c r="A6274" s="6"/>
      <c r="B6274" s="6"/>
      <c r="C6274" s="7"/>
      <c r="D6274" s="8"/>
      <c r="E6274" s="9"/>
      <c r="F6274" s="9"/>
      <c r="G6274" s="6"/>
      <c r="H6274" s="14"/>
      <c r="I6274" s="9"/>
      <c r="J6274" s="10"/>
    </row>
    <row r="6275">
      <c r="A6275" s="6"/>
      <c r="B6275" s="6"/>
      <c r="C6275" s="7"/>
      <c r="D6275" s="8"/>
      <c r="E6275" s="9"/>
      <c r="F6275" s="9"/>
      <c r="G6275" s="6"/>
      <c r="H6275" s="14"/>
      <c r="I6275" s="9"/>
      <c r="J6275" s="10"/>
    </row>
    <row r="6276">
      <c r="A6276" s="6"/>
      <c r="B6276" s="6"/>
      <c r="C6276" s="7"/>
      <c r="D6276" s="8"/>
      <c r="E6276" s="9"/>
      <c r="F6276" s="9"/>
      <c r="G6276" s="6"/>
      <c r="H6276" s="14"/>
      <c r="I6276" s="9"/>
      <c r="J6276" s="10"/>
    </row>
    <row r="6277">
      <c r="A6277" s="6"/>
      <c r="B6277" s="6"/>
      <c r="C6277" s="7"/>
      <c r="D6277" s="8"/>
      <c r="E6277" s="9"/>
      <c r="F6277" s="9"/>
      <c r="G6277" s="6"/>
      <c r="H6277" s="14"/>
      <c r="I6277" s="9"/>
      <c r="J6277" s="10"/>
    </row>
    <row r="6278">
      <c r="A6278" s="6"/>
      <c r="B6278" s="6"/>
      <c r="C6278" s="7"/>
      <c r="D6278" s="8"/>
      <c r="E6278" s="9"/>
      <c r="F6278" s="9"/>
      <c r="G6278" s="6"/>
      <c r="H6278" s="14"/>
      <c r="I6278" s="9"/>
      <c r="J6278" s="10"/>
    </row>
    <row r="6279">
      <c r="A6279" s="6"/>
      <c r="B6279" s="6"/>
      <c r="C6279" s="7"/>
      <c r="D6279" s="8"/>
      <c r="E6279" s="9"/>
      <c r="F6279" s="9"/>
      <c r="G6279" s="6"/>
      <c r="H6279" s="14"/>
      <c r="I6279" s="9"/>
      <c r="J6279" s="10"/>
    </row>
    <row r="6280">
      <c r="A6280" s="6"/>
      <c r="B6280" s="6"/>
      <c r="C6280" s="7"/>
      <c r="D6280" s="8"/>
      <c r="E6280" s="9"/>
      <c r="F6280" s="9"/>
      <c r="G6280" s="6"/>
      <c r="H6280" s="14"/>
      <c r="I6280" s="9"/>
      <c r="J6280" s="10"/>
    </row>
    <row r="6281">
      <c r="A6281" s="6"/>
      <c r="B6281" s="6"/>
      <c r="C6281" s="7"/>
      <c r="D6281" s="8"/>
      <c r="E6281" s="9"/>
      <c r="F6281" s="9"/>
      <c r="G6281" s="6"/>
      <c r="H6281" s="14"/>
      <c r="I6281" s="9"/>
      <c r="J6281" s="10"/>
    </row>
    <row r="6282">
      <c r="A6282" s="6"/>
      <c r="B6282" s="6"/>
      <c r="C6282" s="7"/>
      <c r="D6282" s="8"/>
      <c r="E6282" s="9"/>
      <c r="F6282" s="9"/>
      <c r="G6282" s="6"/>
      <c r="H6282" s="14"/>
      <c r="I6282" s="9"/>
      <c r="J6282" s="10"/>
    </row>
    <row r="6283">
      <c r="A6283" s="6"/>
      <c r="B6283" s="6"/>
      <c r="C6283" s="7"/>
      <c r="D6283" s="8"/>
      <c r="E6283" s="9"/>
      <c r="F6283" s="9"/>
      <c r="G6283" s="6"/>
      <c r="H6283" s="14"/>
      <c r="I6283" s="9"/>
      <c r="J6283" s="10"/>
    </row>
    <row r="6284">
      <c r="A6284" s="6"/>
      <c r="B6284" s="6"/>
      <c r="C6284" s="7"/>
      <c r="D6284" s="8"/>
      <c r="E6284" s="9"/>
      <c r="F6284" s="9"/>
      <c r="G6284" s="6"/>
      <c r="H6284" s="14"/>
      <c r="I6284" s="9"/>
      <c r="J6284" s="10"/>
    </row>
    <row r="6285">
      <c r="A6285" s="6"/>
      <c r="B6285" s="6"/>
      <c r="C6285" s="7"/>
      <c r="D6285" s="8"/>
      <c r="E6285" s="9"/>
      <c r="F6285" s="9"/>
      <c r="G6285" s="6"/>
      <c r="H6285" s="14"/>
      <c r="I6285" s="9"/>
      <c r="J6285" s="10"/>
    </row>
    <row r="6286">
      <c r="A6286" s="6"/>
      <c r="B6286" s="6"/>
      <c r="C6286" s="7"/>
      <c r="D6286" s="8"/>
      <c r="E6286" s="9"/>
      <c r="F6286" s="9"/>
      <c r="G6286" s="6"/>
      <c r="H6286" s="14"/>
      <c r="I6286" s="9"/>
      <c r="J6286" s="10"/>
    </row>
    <row r="6287">
      <c r="A6287" s="6"/>
      <c r="B6287" s="6"/>
      <c r="C6287" s="7"/>
      <c r="D6287" s="8"/>
      <c r="E6287" s="9"/>
      <c r="F6287" s="9"/>
      <c r="G6287" s="6"/>
      <c r="H6287" s="14"/>
      <c r="I6287" s="9"/>
      <c r="J6287" s="10"/>
    </row>
    <row r="6288">
      <c r="A6288" s="6"/>
      <c r="B6288" s="6"/>
      <c r="C6288" s="7"/>
      <c r="D6288" s="8"/>
      <c r="E6288" s="9"/>
      <c r="F6288" s="9"/>
      <c r="G6288" s="6"/>
      <c r="H6288" s="14"/>
      <c r="I6288" s="9"/>
      <c r="J6288" s="10"/>
    </row>
    <row r="6289">
      <c r="A6289" s="6"/>
      <c r="B6289" s="6"/>
      <c r="C6289" s="7"/>
      <c r="D6289" s="8"/>
      <c r="E6289" s="9"/>
      <c r="F6289" s="9"/>
      <c r="G6289" s="6"/>
      <c r="H6289" s="14"/>
      <c r="I6289" s="9"/>
      <c r="J6289" s="10"/>
    </row>
    <row r="6290">
      <c r="A6290" s="6"/>
      <c r="B6290" s="6"/>
      <c r="C6290" s="7"/>
      <c r="D6290" s="8"/>
      <c r="E6290" s="9"/>
      <c r="F6290" s="9"/>
      <c r="G6290" s="6"/>
      <c r="H6290" s="14"/>
      <c r="I6290" s="9"/>
      <c r="J6290" s="10"/>
    </row>
    <row r="6291">
      <c r="A6291" s="6"/>
      <c r="B6291" s="6"/>
      <c r="C6291" s="7"/>
      <c r="D6291" s="8"/>
      <c r="E6291" s="9"/>
      <c r="F6291" s="9"/>
      <c r="G6291" s="6"/>
      <c r="H6291" s="14"/>
      <c r="I6291" s="9"/>
      <c r="J6291" s="10"/>
    </row>
    <row r="6292">
      <c r="A6292" s="6"/>
      <c r="B6292" s="6"/>
      <c r="C6292" s="7"/>
      <c r="D6292" s="8"/>
      <c r="E6292" s="9"/>
      <c r="F6292" s="9"/>
      <c r="G6292" s="6"/>
      <c r="H6292" s="14"/>
      <c r="I6292" s="9"/>
      <c r="J6292" s="10"/>
    </row>
    <row r="6293">
      <c r="A6293" s="6"/>
      <c r="B6293" s="6"/>
      <c r="C6293" s="7"/>
      <c r="D6293" s="8"/>
      <c r="E6293" s="9"/>
      <c r="F6293" s="9"/>
      <c r="G6293" s="6"/>
      <c r="H6293" s="14"/>
      <c r="I6293" s="9"/>
      <c r="J6293" s="10"/>
    </row>
    <row r="6294">
      <c r="A6294" s="6"/>
      <c r="B6294" s="6"/>
      <c r="C6294" s="7"/>
      <c r="D6294" s="8"/>
      <c r="E6294" s="9"/>
      <c r="F6294" s="9"/>
      <c r="G6294" s="6"/>
      <c r="H6294" s="14"/>
      <c r="I6294" s="9"/>
      <c r="J6294" s="10"/>
    </row>
    <row r="6295">
      <c r="A6295" s="6"/>
      <c r="B6295" s="6"/>
      <c r="C6295" s="7"/>
      <c r="D6295" s="8"/>
      <c r="E6295" s="9"/>
      <c r="F6295" s="9"/>
      <c r="G6295" s="6"/>
      <c r="H6295" s="14"/>
      <c r="I6295" s="9"/>
      <c r="J6295" s="10"/>
    </row>
    <row r="6296">
      <c r="A6296" s="6"/>
      <c r="B6296" s="6"/>
      <c r="C6296" s="7"/>
      <c r="D6296" s="8"/>
      <c r="E6296" s="9"/>
      <c r="F6296" s="9"/>
      <c r="G6296" s="6"/>
      <c r="H6296" s="14"/>
      <c r="I6296" s="9"/>
      <c r="J6296" s="10"/>
    </row>
    <row r="6297">
      <c r="A6297" s="6"/>
      <c r="B6297" s="6"/>
      <c r="C6297" s="7"/>
      <c r="D6297" s="8"/>
      <c r="E6297" s="9"/>
      <c r="F6297" s="9"/>
      <c r="G6297" s="6"/>
      <c r="H6297" s="14"/>
      <c r="I6297" s="9"/>
      <c r="J6297" s="10"/>
    </row>
    <row r="6298">
      <c r="A6298" s="6"/>
      <c r="B6298" s="6"/>
      <c r="C6298" s="7"/>
      <c r="D6298" s="8"/>
      <c r="E6298" s="9"/>
      <c r="F6298" s="9"/>
      <c r="G6298" s="6"/>
      <c r="H6298" s="14"/>
      <c r="I6298" s="9"/>
      <c r="J6298" s="10"/>
    </row>
    <row r="6299">
      <c r="A6299" s="6"/>
      <c r="B6299" s="6"/>
      <c r="C6299" s="7"/>
      <c r="D6299" s="8"/>
      <c r="E6299" s="9"/>
      <c r="F6299" s="9"/>
      <c r="G6299" s="6"/>
      <c r="H6299" s="14"/>
      <c r="I6299" s="9"/>
      <c r="J6299" s="10"/>
    </row>
    <row r="6300">
      <c r="A6300" s="6"/>
      <c r="B6300" s="6"/>
      <c r="C6300" s="7"/>
      <c r="D6300" s="8"/>
      <c r="E6300" s="9"/>
      <c r="F6300" s="9"/>
      <c r="G6300" s="6"/>
      <c r="H6300" s="14"/>
      <c r="I6300" s="9"/>
      <c r="J6300" s="10"/>
    </row>
    <row r="6301">
      <c r="A6301" s="6"/>
      <c r="B6301" s="6"/>
      <c r="C6301" s="7"/>
      <c r="D6301" s="8"/>
      <c r="E6301" s="9"/>
      <c r="F6301" s="9"/>
      <c r="G6301" s="6"/>
      <c r="H6301" s="14"/>
      <c r="I6301" s="9"/>
      <c r="J6301" s="10"/>
    </row>
    <row r="6302">
      <c r="A6302" s="6"/>
      <c r="B6302" s="6"/>
      <c r="C6302" s="7"/>
      <c r="D6302" s="8"/>
      <c r="E6302" s="9"/>
      <c r="F6302" s="9"/>
      <c r="G6302" s="6"/>
      <c r="H6302" s="14"/>
      <c r="I6302" s="9"/>
      <c r="J6302" s="10"/>
    </row>
    <row r="6303">
      <c r="A6303" s="6"/>
      <c r="B6303" s="6"/>
      <c r="C6303" s="7"/>
      <c r="D6303" s="8"/>
      <c r="E6303" s="9"/>
      <c r="F6303" s="9"/>
      <c r="G6303" s="6"/>
      <c r="H6303" s="14"/>
      <c r="I6303" s="9"/>
      <c r="J6303" s="10"/>
    </row>
    <row r="6304">
      <c r="A6304" s="6"/>
      <c r="B6304" s="6"/>
      <c r="C6304" s="7"/>
      <c r="D6304" s="8"/>
      <c r="E6304" s="9"/>
      <c r="F6304" s="9"/>
      <c r="G6304" s="6"/>
      <c r="H6304" s="14"/>
      <c r="I6304" s="9"/>
      <c r="J6304" s="10"/>
    </row>
    <row r="6305">
      <c r="A6305" s="6"/>
      <c r="B6305" s="6"/>
      <c r="C6305" s="7"/>
      <c r="D6305" s="8"/>
      <c r="E6305" s="9"/>
      <c r="F6305" s="9"/>
      <c r="G6305" s="6"/>
      <c r="H6305" s="14"/>
      <c r="I6305" s="9"/>
      <c r="J6305" s="10"/>
    </row>
    <row r="6306">
      <c r="A6306" s="6"/>
      <c r="B6306" s="6"/>
      <c r="C6306" s="7"/>
      <c r="D6306" s="8"/>
      <c r="E6306" s="9"/>
      <c r="F6306" s="9"/>
      <c r="G6306" s="6"/>
      <c r="H6306" s="14"/>
      <c r="I6306" s="9"/>
      <c r="J6306" s="10"/>
    </row>
    <row r="6307">
      <c r="A6307" s="6"/>
      <c r="B6307" s="6"/>
      <c r="C6307" s="7"/>
      <c r="D6307" s="8"/>
      <c r="E6307" s="9"/>
      <c r="F6307" s="9"/>
      <c r="G6307" s="6"/>
      <c r="H6307" s="14"/>
      <c r="I6307" s="9"/>
      <c r="J6307" s="10"/>
    </row>
    <row r="6308">
      <c r="A6308" s="6"/>
      <c r="B6308" s="6"/>
      <c r="C6308" s="7"/>
      <c r="D6308" s="8"/>
      <c r="E6308" s="9"/>
      <c r="F6308" s="9"/>
      <c r="G6308" s="6"/>
      <c r="H6308" s="14"/>
      <c r="I6308" s="9"/>
      <c r="J6308" s="10"/>
    </row>
    <row r="6309">
      <c r="A6309" s="6"/>
      <c r="B6309" s="6"/>
      <c r="C6309" s="7"/>
      <c r="D6309" s="8"/>
      <c r="E6309" s="9"/>
      <c r="F6309" s="9"/>
      <c r="G6309" s="6"/>
      <c r="H6309" s="14"/>
      <c r="I6309" s="9"/>
      <c r="J6309" s="10"/>
    </row>
    <row r="6310">
      <c r="A6310" s="6"/>
      <c r="B6310" s="6"/>
      <c r="C6310" s="7"/>
      <c r="D6310" s="8"/>
      <c r="E6310" s="9"/>
      <c r="F6310" s="9"/>
      <c r="G6310" s="6"/>
      <c r="H6310" s="14"/>
      <c r="I6310" s="9"/>
      <c r="J6310" s="10"/>
    </row>
    <row r="6311">
      <c r="A6311" s="6"/>
      <c r="B6311" s="6"/>
      <c r="C6311" s="7"/>
      <c r="D6311" s="8"/>
      <c r="E6311" s="9"/>
      <c r="F6311" s="9"/>
      <c r="G6311" s="6"/>
      <c r="H6311" s="14"/>
      <c r="I6311" s="9"/>
      <c r="J6311" s="10"/>
    </row>
    <row r="6312">
      <c r="A6312" s="6"/>
      <c r="B6312" s="6"/>
      <c r="C6312" s="7"/>
      <c r="D6312" s="8"/>
      <c r="E6312" s="9"/>
      <c r="F6312" s="9"/>
      <c r="G6312" s="6"/>
      <c r="H6312" s="14"/>
      <c r="I6312" s="9"/>
      <c r="J6312" s="10"/>
    </row>
    <row r="6313">
      <c r="A6313" s="6"/>
      <c r="B6313" s="6"/>
      <c r="C6313" s="7"/>
      <c r="D6313" s="8"/>
      <c r="E6313" s="9"/>
      <c r="F6313" s="9"/>
      <c r="G6313" s="6"/>
      <c r="H6313" s="14"/>
      <c r="I6313" s="9"/>
      <c r="J6313" s="10"/>
    </row>
    <row r="6314">
      <c r="A6314" s="6"/>
      <c r="B6314" s="6"/>
      <c r="C6314" s="7"/>
      <c r="D6314" s="8"/>
      <c r="E6314" s="9"/>
      <c r="F6314" s="9"/>
      <c r="G6314" s="6"/>
      <c r="H6314" s="14"/>
      <c r="I6314" s="9"/>
      <c r="J6314" s="10"/>
    </row>
    <row r="6315">
      <c r="A6315" s="6"/>
      <c r="B6315" s="6"/>
      <c r="C6315" s="7"/>
      <c r="D6315" s="8"/>
      <c r="E6315" s="9"/>
      <c r="F6315" s="9"/>
      <c r="G6315" s="6"/>
      <c r="H6315" s="14"/>
      <c r="I6315" s="9"/>
      <c r="J6315" s="10"/>
    </row>
    <row r="6316">
      <c r="A6316" s="6"/>
      <c r="B6316" s="6"/>
      <c r="C6316" s="7"/>
      <c r="D6316" s="8"/>
      <c r="E6316" s="9"/>
      <c r="F6316" s="9"/>
      <c r="G6316" s="6"/>
      <c r="H6316" s="14"/>
      <c r="I6316" s="9"/>
      <c r="J6316" s="10"/>
    </row>
    <row r="6317">
      <c r="A6317" s="6"/>
      <c r="B6317" s="6"/>
      <c r="C6317" s="7"/>
      <c r="D6317" s="8"/>
      <c r="E6317" s="9"/>
      <c r="F6317" s="9"/>
      <c r="G6317" s="6"/>
      <c r="H6317" s="14"/>
      <c r="I6317" s="9"/>
      <c r="J6317" s="10"/>
    </row>
    <row r="6318">
      <c r="A6318" s="6"/>
      <c r="B6318" s="6"/>
      <c r="C6318" s="7"/>
      <c r="D6318" s="8"/>
      <c r="E6318" s="9"/>
      <c r="F6318" s="9"/>
      <c r="G6318" s="6"/>
      <c r="H6318" s="14"/>
      <c r="I6318" s="9"/>
      <c r="J6318" s="10"/>
    </row>
    <row r="6319">
      <c r="A6319" s="6"/>
      <c r="B6319" s="6"/>
      <c r="C6319" s="7"/>
      <c r="D6319" s="8"/>
      <c r="E6319" s="9"/>
      <c r="F6319" s="9"/>
      <c r="G6319" s="6"/>
      <c r="H6319" s="14"/>
      <c r="I6319" s="9"/>
      <c r="J6319" s="10"/>
    </row>
    <row r="6320">
      <c r="A6320" s="6"/>
      <c r="B6320" s="6"/>
      <c r="C6320" s="7"/>
      <c r="D6320" s="8"/>
      <c r="E6320" s="9"/>
      <c r="F6320" s="9"/>
      <c r="G6320" s="6"/>
      <c r="H6320" s="14"/>
      <c r="I6320" s="9"/>
      <c r="J6320" s="10"/>
    </row>
    <row r="6321">
      <c r="A6321" s="6"/>
      <c r="B6321" s="6"/>
      <c r="C6321" s="7"/>
      <c r="D6321" s="8"/>
      <c r="E6321" s="9"/>
      <c r="F6321" s="9"/>
      <c r="G6321" s="6"/>
      <c r="H6321" s="14"/>
      <c r="I6321" s="9"/>
      <c r="J6321" s="10"/>
    </row>
    <row r="6322">
      <c r="A6322" s="6"/>
      <c r="B6322" s="6"/>
      <c r="C6322" s="7"/>
      <c r="D6322" s="8"/>
      <c r="E6322" s="9"/>
      <c r="F6322" s="9"/>
      <c r="G6322" s="6"/>
      <c r="H6322" s="14"/>
      <c r="I6322" s="9"/>
      <c r="J6322" s="10"/>
    </row>
    <row r="6323">
      <c r="A6323" s="6"/>
      <c r="B6323" s="6"/>
      <c r="C6323" s="7"/>
      <c r="D6323" s="8"/>
      <c r="E6323" s="9"/>
      <c r="F6323" s="9"/>
      <c r="G6323" s="6"/>
      <c r="H6323" s="14"/>
      <c r="I6323" s="9"/>
      <c r="J6323" s="10"/>
    </row>
    <row r="6324">
      <c r="A6324" s="6"/>
      <c r="B6324" s="6"/>
      <c r="C6324" s="7"/>
      <c r="D6324" s="8"/>
      <c r="E6324" s="9"/>
      <c r="F6324" s="9"/>
      <c r="G6324" s="6"/>
      <c r="H6324" s="14"/>
      <c r="I6324" s="9"/>
      <c r="J6324" s="10"/>
    </row>
    <row r="6325">
      <c r="A6325" s="6"/>
      <c r="B6325" s="6"/>
      <c r="C6325" s="7"/>
      <c r="D6325" s="8"/>
      <c r="E6325" s="9"/>
      <c r="F6325" s="9"/>
      <c r="G6325" s="6"/>
      <c r="H6325" s="14"/>
      <c r="I6325" s="9"/>
      <c r="J6325" s="10"/>
    </row>
    <row r="6326">
      <c r="A6326" s="6"/>
      <c r="B6326" s="6"/>
      <c r="C6326" s="7"/>
      <c r="D6326" s="8"/>
      <c r="E6326" s="9"/>
      <c r="F6326" s="9"/>
      <c r="G6326" s="6"/>
      <c r="H6326" s="14"/>
      <c r="I6326" s="9"/>
      <c r="J6326" s="10"/>
    </row>
    <row r="6327">
      <c r="A6327" s="6"/>
      <c r="B6327" s="6"/>
      <c r="C6327" s="7"/>
      <c r="D6327" s="8"/>
      <c r="E6327" s="9"/>
      <c r="F6327" s="9"/>
      <c r="G6327" s="6"/>
      <c r="H6327" s="14"/>
      <c r="I6327" s="9"/>
      <c r="J6327" s="10"/>
    </row>
    <row r="6328">
      <c r="A6328" s="6"/>
      <c r="B6328" s="6"/>
      <c r="C6328" s="7"/>
      <c r="D6328" s="8"/>
      <c r="E6328" s="9"/>
      <c r="F6328" s="9"/>
      <c r="G6328" s="6"/>
      <c r="H6328" s="14"/>
      <c r="I6328" s="9"/>
      <c r="J6328" s="10"/>
    </row>
    <row r="6329">
      <c r="A6329" s="6"/>
      <c r="B6329" s="6"/>
      <c r="C6329" s="7"/>
      <c r="D6329" s="8"/>
      <c r="E6329" s="9"/>
      <c r="F6329" s="9"/>
      <c r="G6329" s="6"/>
      <c r="H6329" s="14"/>
      <c r="I6329" s="9"/>
      <c r="J6329" s="10"/>
    </row>
    <row r="6330">
      <c r="A6330" s="6"/>
      <c r="B6330" s="6"/>
      <c r="C6330" s="7"/>
      <c r="D6330" s="8"/>
      <c r="E6330" s="9"/>
      <c r="F6330" s="9"/>
      <c r="G6330" s="6"/>
      <c r="H6330" s="14"/>
      <c r="I6330" s="9"/>
      <c r="J6330" s="10"/>
    </row>
    <row r="6331">
      <c r="A6331" s="6"/>
      <c r="B6331" s="6"/>
      <c r="C6331" s="7"/>
      <c r="D6331" s="8"/>
      <c r="E6331" s="9"/>
      <c r="F6331" s="9"/>
      <c r="G6331" s="6"/>
      <c r="H6331" s="14"/>
      <c r="I6331" s="9"/>
      <c r="J6331" s="10"/>
    </row>
    <row r="6332">
      <c r="A6332" s="6"/>
      <c r="B6332" s="6"/>
      <c r="C6332" s="7"/>
      <c r="D6332" s="8"/>
      <c r="E6332" s="9"/>
      <c r="F6332" s="9"/>
      <c r="G6332" s="6"/>
      <c r="H6332" s="14"/>
      <c r="I6332" s="9"/>
      <c r="J6332" s="10"/>
    </row>
    <row r="6333">
      <c r="A6333" s="6"/>
      <c r="B6333" s="6"/>
      <c r="C6333" s="7"/>
      <c r="D6333" s="8"/>
      <c r="E6333" s="9"/>
      <c r="F6333" s="9"/>
      <c r="G6333" s="6"/>
      <c r="H6333" s="14"/>
      <c r="I6333" s="9"/>
      <c r="J6333" s="10"/>
    </row>
    <row r="6334">
      <c r="A6334" s="6"/>
      <c r="B6334" s="6"/>
      <c r="C6334" s="7"/>
      <c r="D6334" s="8"/>
      <c r="E6334" s="9"/>
      <c r="F6334" s="9"/>
      <c r="G6334" s="6"/>
      <c r="H6334" s="14"/>
      <c r="I6334" s="9"/>
      <c r="J6334" s="10"/>
    </row>
    <row r="6335">
      <c r="A6335" s="6"/>
      <c r="B6335" s="6"/>
      <c r="C6335" s="7"/>
      <c r="D6335" s="8"/>
      <c r="E6335" s="9"/>
      <c r="F6335" s="9"/>
      <c r="G6335" s="6"/>
      <c r="H6335" s="14"/>
      <c r="I6335" s="9"/>
      <c r="J6335" s="10"/>
    </row>
    <row r="6336">
      <c r="A6336" s="6"/>
      <c r="B6336" s="6"/>
      <c r="C6336" s="7"/>
      <c r="D6336" s="8"/>
      <c r="E6336" s="9"/>
      <c r="F6336" s="9"/>
      <c r="G6336" s="6"/>
      <c r="H6336" s="14"/>
      <c r="I6336" s="9"/>
      <c r="J6336" s="10"/>
    </row>
    <row r="6337">
      <c r="A6337" s="6"/>
      <c r="B6337" s="6"/>
      <c r="C6337" s="7"/>
      <c r="D6337" s="8"/>
      <c r="E6337" s="9"/>
      <c r="F6337" s="9"/>
      <c r="G6337" s="6"/>
      <c r="H6337" s="14"/>
      <c r="I6337" s="9"/>
      <c r="J6337" s="10"/>
    </row>
    <row r="6338">
      <c r="A6338" s="6"/>
      <c r="B6338" s="6"/>
      <c r="C6338" s="7"/>
      <c r="D6338" s="8"/>
      <c r="E6338" s="9"/>
      <c r="F6338" s="9"/>
      <c r="G6338" s="6"/>
      <c r="H6338" s="14"/>
      <c r="I6338" s="9"/>
      <c r="J6338" s="10"/>
    </row>
    <row r="6339">
      <c r="A6339" s="6"/>
      <c r="B6339" s="6"/>
      <c r="C6339" s="7"/>
      <c r="D6339" s="8"/>
      <c r="E6339" s="9"/>
      <c r="F6339" s="9"/>
      <c r="G6339" s="6"/>
      <c r="H6339" s="14"/>
      <c r="I6339" s="9"/>
      <c r="J6339" s="10"/>
    </row>
    <row r="6340">
      <c r="A6340" s="6"/>
      <c r="B6340" s="6"/>
      <c r="C6340" s="7"/>
      <c r="D6340" s="8"/>
      <c r="E6340" s="9"/>
      <c r="F6340" s="9"/>
      <c r="G6340" s="6"/>
      <c r="H6340" s="14"/>
      <c r="I6340" s="9"/>
      <c r="J6340" s="10"/>
    </row>
    <row r="6341">
      <c r="A6341" s="6"/>
      <c r="B6341" s="6"/>
      <c r="C6341" s="7"/>
      <c r="D6341" s="8"/>
      <c r="E6341" s="9"/>
      <c r="F6341" s="9"/>
      <c r="G6341" s="6"/>
      <c r="H6341" s="14"/>
      <c r="I6341" s="9"/>
      <c r="J6341" s="10"/>
    </row>
    <row r="6342">
      <c r="A6342" s="6"/>
      <c r="B6342" s="6"/>
      <c r="C6342" s="7"/>
      <c r="D6342" s="8"/>
      <c r="E6342" s="9"/>
      <c r="F6342" s="9"/>
      <c r="G6342" s="6"/>
      <c r="H6342" s="14"/>
      <c r="I6342" s="9"/>
      <c r="J6342" s="10"/>
    </row>
    <row r="6343">
      <c r="A6343" s="6"/>
      <c r="B6343" s="6"/>
      <c r="C6343" s="7"/>
      <c r="D6343" s="8"/>
      <c r="E6343" s="9"/>
      <c r="F6343" s="9"/>
      <c r="G6343" s="6"/>
      <c r="H6343" s="14"/>
      <c r="I6343" s="9"/>
      <c r="J6343" s="10"/>
    </row>
    <row r="6344">
      <c r="A6344" s="6"/>
      <c r="B6344" s="6"/>
      <c r="C6344" s="7"/>
      <c r="D6344" s="8"/>
      <c r="E6344" s="9"/>
      <c r="F6344" s="9"/>
      <c r="G6344" s="6"/>
      <c r="H6344" s="14"/>
      <c r="I6344" s="9"/>
      <c r="J6344" s="10"/>
    </row>
    <row r="6345">
      <c r="A6345" s="6"/>
      <c r="B6345" s="6"/>
      <c r="C6345" s="7"/>
      <c r="D6345" s="8"/>
      <c r="E6345" s="9"/>
      <c r="F6345" s="9"/>
      <c r="G6345" s="6"/>
      <c r="H6345" s="14"/>
      <c r="I6345" s="9"/>
      <c r="J6345" s="10"/>
    </row>
    <row r="6346">
      <c r="A6346" s="6"/>
      <c r="B6346" s="6"/>
      <c r="C6346" s="7"/>
      <c r="D6346" s="8"/>
      <c r="E6346" s="9"/>
      <c r="F6346" s="9"/>
      <c r="G6346" s="6"/>
      <c r="H6346" s="14"/>
      <c r="I6346" s="9"/>
      <c r="J6346" s="10"/>
    </row>
    <row r="6347">
      <c r="A6347" s="6"/>
      <c r="B6347" s="6"/>
      <c r="C6347" s="7"/>
      <c r="D6347" s="8"/>
      <c r="E6347" s="9"/>
      <c r="F6347" s="9"/>
      <c r="G6347" s="6"/>
      <c r="H6347" s="14"/>
      <c r="I6347" s="9"/>
      <c r="J6347" s="10"/>
    </row>
    <row r="6348">
      <c r="A6348" s="6"/>
      <c r="B6348" s="6"/>
      <c r="C6348" s="7"/>
      <c r="D6348" s="8"/>
      <c r="E6348" s="9"/>
      <c r="F6348" s="9"/>
      <c r="G6348" s="6"/>
      <c r="H6348" s="14"/>
      <c r="I6348" s="9"/>
      <c r="J6348" s="10"/>
    </row>
    <row r="6349">
      <c r="A6349" s="6"/>
      <c r="B6349" s="6"/>
      <c r="C6349" s="7"/>
      <c r="D6349" s="8"/>
      <c r="E6349" s="9"/>
      <c r="F6349" s="9"/>
      <c r="G6349" s="6"/>
      <c r="H6349" s="14"/>
      <c r="I6349" s="9"/>
      <c r="J6349" s="10"/>
    </row>
    <row r="6350">
      <c r="A6350" s="6"/>
      <c r="B6350" s="6"/>
      <c r="C6350" s="7"/>
      <c r="D6350" s="8"/>
      <c r="E6350" s="9"/>
      <c r="F6350" s="9"/>
      <c r="G6350" s="6"/>
      <c r="H6350" s="14"/>
      <c r="I6350" s="9"/>
      <c r="J6350" s="10"/>
    </row>
    <row r="6351">
      <c r="A6351" s="6"/>
      <c r="B6351" s="6"/>
      <c r="C6351" s="7"/>
      <c r="D6351" s="8"/>
      <c r="E6351" s="9"/>
      <c r="F6351" s="9"/>
      <c r="G6351" s="6"/>
      <c r="H6351" s="14"/>
      <c r="I6351" s="9"/>
      <c r="J6351" s="10"/>
    </row>
    <row r="6352">
      <c r="A6352" s="6"/>
      <c r="B6352" s="6"/>
      <c r="C6352" s="7"/>
      <c r="D6352" s="8"/>
      <c r="E6352" s="9"/>
      <c r="F6352" s="9"/>
      <c r="G6352" s="6"/>
      <c r="H6352" s="14"/>
      <c r="I6352" s="9"/>
      <c r="J6352" s="10"/>
    </row>
    <row r="6353">
      <c r="A6353" s="6"/>
      <c r="B6353" s="6"/>
      <c r="C6353" s="7"/>
      <c r="D6353" s="8"/>
      <c r="E6353" s="9"/>
      <c r="F6353" s="9"/>
      <c r="G6353" s="6"/>
      <c r="H6353" s="14"/>
      <c r="I6353" s="9"/>
      <c r="J6353" s="10"/>
    </row>
    <row r="6354">
      <c r="A6354" s="6"/>
      <c r="B6354" s="6"/>
      <c r="C6354" s="7"/>
      <c r="D6354" s="8"/>
      <c r="E6354" s="9"/>
      <c r="F6354" s="9"/>
      <c r="G6354" s="6"/>
      <c r="H6354" s="14"/>
      <c r="I6354" s="9"/>
      <c r="J6354" s="10"/>
    </row>
    <row r="6355">
      <c r="A6355" s="6"/>
      <c r="B6355" s="6"/>
      <c r="C6355" s="7"/>
      <c r="D6355" s="8"/>
      <c r="E6355" s="9"/>
      <c r="F6355" s="9"/>
      <c r="G6355" s="6"/>
      <c r="H6355" s="14"/>
      <c r="I6355" s="9"/>
      <c r="J6355" s="10"/>
    </row>
    <row r="6356">
      <c r="A6356" s="6"/>
      <c r="B6356" s="6"/>
      <c r="C6356" s="7"/>
      <c r="D6356" s="8"/>
      <c r="E6356" s="9"/>
      <c r="F6356" s="9"/>
      <c r="G6356" s="6"/>
      <c r="H6356" s="14"/>
      <c r="I6356" s="9"/>
      <c r="J6356" s="10"/>
    </row>
    <row r="6357">
      <c r="A6357" s="6"/>
      <c r="B6357" s="6"/>
      <c r="C6357" s="7"/>
      <c r="D6357" s="8"/>
      <c r="E6357" s="9"/>
      <c r="F6357" s="9"/>
      <c r="G6357" s="6"/>
      <c r="H6357" s="14"/>
      <c r="I6357" s="9"/>
      <c r="J6357" s="10"/>
    </row>
    <row r="6358">
      <c r="A6358" s="6"/>
      <c r="B6358" s="6"/>
      <c r="C6358" s="7"/>
      <c r="D6358" s="8"/>
      <c r="E6358" s="9"/>
      <c r="F6358" s="9"/>
      <c r="G6358" s="6"/>
      <c r="H6358" s="14"/>
      <c r="I6358" s="9"/>
      <c r="J6358" s="10"/>
    </row>
    <row r="6359">
      <c r="A6359" s="6"/>
      <c r="B6359" s="6"/>
      <c r="C6359" s="7"/>
      <c r="D6359" s="8"/>
      <c r="E6359" s="9"/>
      <c r="F6359" s="9"/>
      <c r="G6359" s="6"/>
      <c r="H6359" s="14"/>
      <c r="I6359" s="9"/>
      <c r="J6359" s="10"/>
    </row>
    <row r="6360">
      <c r="A6360" s="6"/>
      <c r="B6360" s="6"/>
      <c r="C6360" s="7"/>
      <c r="D6360" s="8"/>
      <c r="E6360" s="9"/>
      <c r="F6360" s="9"/>
      <c r="G6360" s="6"/>
      <c r="H6360" s="14"/>
      <c r="I6360" s="9"/>
      <c r="J6360" s="10"/>
    </row>
    <row r="6361">
      <c r="A6361" s="6"/>
      <c r="B6361" s="6"/>
      <c r="C6361" s="7"/>
      <c r="D6361" s="8"/>
      <c r="E6361" s="9"/>
      <c r="F6361" s="9"/>
      <c r="G6361" s="6"/>
      <c r="H6361" s="14"/>
      <c r="I6361" s="9"/>
      <c r="J6361" s="10"/>
    </row>
    <row r="6362">
      <c r="A6362" s="6"/>
      <c r="B6362" s="6"/>
      <c r="C6362" s="7"/>
      <c r="D6362" s="8"/>
      <c r="E6362" s="9"/>
      <c r="F6362" s="9"/>
      <c r="G6362" s="6"/>
      <c r="H6362" s="14"/>
      <c r="I6362" s="9"/>
      <c r="J6362" s="10"/>
    </row>
    <row r="6363">
      <c r="A6363" s="6"/>
      <c r="B6363" s="6"/>
      <c r="C6363" s="7"/>
      <c r="D6363" s="8"/>
      <c r="E6363" s="9"/>
      <c r="F6363" s="9"/>
      <c r="G6363" s="6"/>
      <c r="H6363" s="14"/>
      <c r="I6363" s="9"/>
      <c r="J6363" s="10"/>
    </row>
    <row r="6364">
      <c r="A6364" s="6"/>
      <c r="B6364" s="6"/>
      <c r="C6364" s="7"/>
      <c r="D6364" s="8"/>
      <c r="E6364" s="9"/>
      <c r="F6364" s="9"/>
      <c r="G6364" s="6"/>
      <c r="H6364" s="14"/>
      <c r="I6364" s="9"/>
      <c r="J6364" s="10"/>
    </row>
    <row r="6365">
      <c r="A6365" s="6"/>
      <c r="B6365" s="6"/>
      <c r="C6365" s="7"/>
      <c r="D6365" s="8"/>
      <c r="E6365" s="9"/>
      <c r="F6365" s="9"/>
      <c r="G6365" s="6"/>
      <c r="H6365" s="14"/>
      <c r="I6365" s="9"/>
      <c r="J6365" s="10"/>
    </row>
    <row r="6366">
      <c r="A6366" s="6"/>
      <c r="B6366" s="6"/>
      <c r="C6366" s="7"/>
      <c r="D6366" s="8"/>
      <c r="E6366" s="9"/>
      <c r="F6366" s="9"/>
      <c r="G6366" s="6"/>
      <c r="H6366" s="14"/>
      <c r="I6366" s="9"/>
      <c r="J6366" s="10"/>
    </row>
    <row r="6367">
      <c r="A6367" s="6"/>
      <c r="B6367" s="6"/>
      <c r="C6367" s="7"/>
      <c r="D6367" s="8"/>
      <c r="E6367" s="9"/>
      <c r="F6367" s="9"/>
      <c r="G6367" s="6"/>
      <c r="H6367" s="14"/>
      <c r="I6367" s="9"/>
      <c r="J6367" s="10"/>
    </row>
    <row r="6368">
      <c r="A6368" s="6"/>
      <c r="B6368" s="6"/>
      <c r="C6368" s="7"/>
      <c r="D6368" s="8"/>
      <c r="E6368" s="9"/>
      <c r="F6368" s="9"/>
      <c r="G6368" s="6"/>
      <c r="H6368" s="14"/>
      <c r="I6368" s="9"/>
      <c r="J6368" s="10"/>
    </row>
    <row r="6369">
      <c r="A6369" s="6"/>
      <c r="B6369" s="6"/>
      <c r="C6369" s="7"/>
      <c r="D6369" s="8"/>
      <c r="E6369" s="9"/>
      <c r="F6369" s="9"/>
      <c r="G6369" s="6"/>
      <c r="H6369" s="14"/>
      <c r="I6369" s="9"/>
      <c r="J6369" s="10"/>
    </row>
    <row r="6370">
      <c r="A6370" s="6"/>
      <c r="B6370" s="6"/>
      <c r="C6370" s="7"/>
      <c r="D6370" s="8"/>
      <c r="E6370" s="9"/>
      <c r="F6370" s="9"/>
      <c r="G6370" s="6"/>
      <c r="H6370" s="14"/>
      <c r="I6370" s="9"/>
      <c r="J6370" s="10"/>
    </row>
    <row r="6371">
      <c r="A6371" s="6"/>
      <c r="B6371" s="6"/>
      <c r="C6371" s="7"/>
      <c r="D6371" s="8"/>
      <c r="E6371" s="9"/>
      <c r="F6371" s="9"/>
      <c r="G6371" s="6"/>
      <c r="H6371" s="14"/>
      <c r="I6371" s="9"/>
      <c r="J6371" s="10"/>
    </row>
    <row r="6372">
      <c r="A6372" s="6"/>
      <c r="B6372" s="6"/>
      <c r="C6372" s="7"/>
      <c r="D6372" s="8"/>
      <c r="E6372" s="9"/>
      <c r="F6372" s="9"/>
      <c r="G6372" s="6"/>
      <c r="H6372" s="14"/>
      <c r="I6372" s="9"/>
      <c r="J6372" s="10"/>
    </row>
    <row r="6373">
      <c r="A6373" s="6"/>
      <c r="B6373" s="6"/>
      <c r="C6373" s="7"/>
      <c r="D6373" s="8"/>
      <c r="E6373" s="9"/>
      <c r="F6373" s="9"/>
      <c r="G6373" s="6"/>
      <c r="H6373" s="14"/>
      <c r="I6373" s="9"/>
      <c r="J6373" s="10"/>
    </row>
    <row r="6374">
      <c r="A6374" s="6"/>
      <c r="B6374" s="6"/>
      <c r="C6374" s="7"/>
      <c r="D6374" s="8"/>
      <c r="E6374" s="9"/>
      <c r="F6374" s="9"/>
      <c r="G6374" s="6"/>
      <c r="H6374" s="14"/>
      <c r="I6374" s="9"/>
      <c r="J6374" s="10"/>
    </row>
    <row r="6375">
      <c r="A6375" s="6"/>
      <c r="B6375" s="6"/>
      <c r="C6375" s="7"/>
      <c r="D6375" s="8"/>
      <c r="E6375" s="9"/>
      <c r="F6375" s="9"/>
      <c r="G6375" s="6"/>
      <c r="H6375" s="14"/>
      <c r="I6375" s="9"/>
      <c r="J6375" s="10"/>
    </row>
    <row r="6376">
      <c r="A6376" s="6"/>
      <c r="B6376" s="6"/>
      <c r="C6376" s="7"/>
      <c r="D6376" s="8"/>
      <c r="E6376" s="9"/>
      <c r="F6376" s="9"/>
      <c r="G6376" s="6"/>
      <c r="H6376" s="14"/>
      <c r="I6376" s="9"/>
      <c r="J6376" s="10"/>
    </row>
    <row r="6377">
      <c r="A6377" s="6"/>
      <c r="B6377" s="6"/>
      <c r="C6377" s="7"/>
      <c r="D6377" s="8"/>
      <c r="E6377" s="9"/>
      <c r="F6377" s="9"/>
      <c r="G6377" s="6"/>
      <c r="H6377" s="14"/>
      <c r="I6377" s="9"/>
      <c r="J6377" s="10"/>
    </row>
    <row r="6378">
      <c r="A6378" s="6"/>
      <c r="B6378" s="6"/>
      <c r="C6378" s="7"/>
      <c r="D6378" s="8"/>
      <c r="E6378" s="9"/>
      <c r="F6378" s="9"/>
      <c r="G6378" s="6"/>
      <c r="H6378" s="14"/>
      <c r="I6378" s="9"/>
      <c r="J6378" s="10"/>
    </row>
    <row r="6379">
      <c r="A6379" s="6"/>
      <c r="B6379" s="6"/>
      <c r="C6379" s="7"/>
      <c r="D6379" s="8"/>
      <c r="E6379" s="9"/>
      <c r="F6379" s="9"/>
      <c r="G6379" s="6"/>
      <c r="H6379" s="14"/>
      <c r="I6379" s="9"/>
      <c r="J6379" s="10"/>
    </row>
    <row r="6380">
      <c r="A6380" s="6"/>
      <c r="B6380" s="6"/>
      <c r="C6380" s="7"/>
      <c r="D6380" s="8"/>
      <c r="E6380" s="9"/>
      <c r="F6380" s="9"/>
      <c r="G6380" s="6"/>
      <c r="H6380" s="14"/>
      <c r="I6380" s="9"/>
      <c r="J6380" s="10"/>
    </row>
    <row r="6381">
      <c r="A6381" s="6"/>
      <c r="B6381" s="6"/>
      <c r="C6381" s="7"/>
      <c r="D6381" s="8"/>
      <c r="E6381" s="9"/>
      <c r="F6381" s="9"/>
      <c r="G6381" s="6"/>
      <c r="H6381" s="14"/>
      <c r="I6381" s="9"/>
      <c r="J6381" s="10"/>
    </row>
    <row r="6382">
      <c r="A6382" s="6"/>
      <c r="B6382" s="6"/>
      <c r="C6382" s="7"/>
      <c r="D6382" s="8"/>
      <c r="E6382" s="9"/>
      <c r="F6382" s="9"/>
      <c r="G6382" s="6"/>
      <c r="H6382" s="14"/>
      <c r="I6382" s="9"/>
      <c r="J6382" s="10"/>
    </row>
    <row r="6383">
      <c r="A6383" s="6"/>
      <c r="B6383" s="6"/>
      <c r="C6383" s="7"/>
      <c r="D6383" s="8"/>
      <c r="E6383" s="9"/>
      <c r="F6383" s="9"/>
      <c r="G6383" s="6"/>
      <c r="H6383" s="14"/>
      <c r="I6383" s="9"/>
      <c r="J6383" s="10"/>
    </row>
    <row r="6384">
      <c r="A6384" s="6"/>
      <c r="B6384" s="6"/>
      <c r="C6384" s="7"/>
      <c r="D6384" s="8"/>
      <c r="E6384" s="9"/>
      <c r="F6384" s="9"/>
      <c r="G6384" s="6"/>
      <c r="H6384" s="14"/>
      <c r="I6384" s="9"/>
      <c r="J6384" s="10"/>
    </row>
    <row r="6385">
      <c r="A6385" s="6"/>
      <c r="B6385" s="6"/>
      <c r="C6385" s="7"/>
      <c r="D6385" s="8"/>
      <c r="E6385" s="9"/>
      <c r="F6385" s="9"/>
      <c r="G6385" s="6"/>
      <c r="H6385" s="14"/>
      <c r="I6385" s="9"/>
      <c r="J6385" s="10"/>
    </row>
    <row r="6386">
      <c r="A6386" s="6"/>
      <c r="B6386" s="6"/>
      <c r="C6386" s="7"/>
      <c r="D6386" s="8"/>
      <c r="E6386" s="9"/>
      <c r="F6386" s="9"/>
      <c r="G6386" s="6"/>
      <c r="H6386" s="14"/>
      <c r="I6386" s="9"/>
      <c r="J6386" s="10"/>
    </row>
    <row r="6387">
      <c r="A6387" s="6"/>
      <c r="B6387" s="6"/>
      <c r="C6387" s="7"/>
      <c r="D6387" s="8"/>
      <c r="E6387" s="9"/>
      <c r="F6387" s="9"/>
      <c r="G6387" s="6"/>
      <c r="H6387" s="14"/>
      <c r="I6387" s="9"/>
      <c r="J6387" s="10"/>
    </row>
    <row r="6388">
      <c r="A6388" s="6"/>
      <c r="B6388" s="6"/>
      <c r="C6388" s="7"/>
      <c r="D6388" s="8"/>
      <c r="E6388" s="9"/>
      <c r="F6388" s="9"/>
      <c r="G6388" s="6"/>
      <c r="H6388" s="14"/>
      <c r="I6388" s="9"/>
      <c r="J6388" s="10"/>
    </row>
    <row r="6389">
      <c r="A6389" s="6"/>
      <c r="B6389" s="6"/>
      <c r="C6389" s="7"/>
      <c r="D6389" s="8"/>
      <c r="E6389" s="9"/>
      <c r="F6389" s="9"/>
      <c r="G6389" s="6"/>
      <c r="H6389" s="14"/>
      <c r="I6389" s="9"/>
      <c r="J6389" s="10"/>
    </row>
    <row r="6390">
      <c r="A6390" s="6"/>
      <c r="B6390" s="6"/>
      <c r="C6390" s="7"/>
      <c r="D6390" s="8"/>
      <c r="E6390" s="9"/>
      <c r="F6390" s="9"/>
      <c r="G6390" s="6"/>
      <c r="H6390" s="14"/>
      <c r="I6390" s="9"/>
      <c r="J6390" s="10"/>
    </row>
    <row r="6391">
      <c r="A6391" s="6"/>
      <c r="B6391" s="6"/>
      <c r="C6391" s="7"/>
      <c r="D6391" s="8"/>
      <c r="E6391" s="9"/>
      <c r="F6391" s="9"/>
      <c r="G6391" s="6"/>
      <c r="H6391" s="14"/>
      <c r="I6391" s="9"/>
      <c r="J6391" s="10"/>
    </row>
    <row r="6392">
      <c r="A6392" s="6"/>
      <c r="B6392" s="6"/>
      <c r="C6392" s="7"/>
      <c r="D6392" s="8"/>
      <c r="E6392" s="9"/>
      <c r="F6392" s="9"/>
      <c r="G6392" s="6"/>
      <c r="H6392" s="14"/>
      <c r="I6392" s="9"/>
      <c r="J6392" s="10"/>
    </row>
    <row r="6393">
      <c r="A6393" s="6"/>
      <c r="B6393" s="6"/>
      <c r="C6393" s="7"/>
      <c r="D6393" s="8"/>
      <c r="E6393" s="9"/>
      <c r="F6393" s="9"/>
      <c r="G6393" s="6"/>
      <c r="H6393" s="14"/>
      <c r="I6393" s="9"/>
      <c r="J6393" s="10"/>
    </row>
    <row r="6394">
      <c r="A6394" s="6"/>
      <c r="B6394" s="6"/>
      <c r="C6394" s="7"/>
      <c r="D6394" s="8"/>
      <c r="E6394" s="9"/>
      <c r="F6394" s="9"/>
      <c r="G6394" s="6"/>
      <c r="H6394" s="14"/>
      <c r="I6394" s="9"/>
      <c r="J6394" s="10"/>
    </row>
    <row r="6395">
      <c r="A6395" s="6"/>
      <c r="B6395" s="6"/>
      <c r="C6395" s="7"/>
      <c r="D6395" s="8"/>
      <c r="E6395" s="9"/>
      <c r="F6395" s="9"/>
      <c r="G6395" s="6"/>
      <c r="H6395" s="14"/>
      <c r="I6395" s="9"/>
      <c r="J6395" s="10"/>
    </row>
    <row r="6396">
      <c r="A6396" s="6"/>
      <c r="B6396" s="6"/>
      <c r="C6396" s="7"/>
      <c r="D6396" s="8"/>
      <c r="E6396" s="9"/>
      <c r="F6396" s="9"/>
      <c r="G6396" s="6"/>
      <c r="H6396" s="14"/>
      <c r="I6396" s="9"/>
      <c r="J6396" s="10"/>
    </row>
    <row r="6397">
      <c r="A6397" s="6"/>
      <c r="B6397" s="6"/>
      <c r="C6397" s="7"/>
      <c r="D6397" s="8"/>
      <c r="E6397" s="9"/>
      <c r="F6397" s="9"/>
      <c r="G6397" s="6"/>
      <c r="H6397" s="14"/>
      <c r="I6397" s="9"/>
      <c r="J6397" s="10"/>
    </row>
    <row r="6398">
      <c r="A6398" s="6"/>
      <c r="B6398" s="6"/>
      <c r="C6398" s="7"/>
      <c r="D6398" s="8"/>
      <c r="E6398" s="9"/>
      <c r="F6398" s="9"/>
      <c r="G6398" s="6"/>
      <c r="H6398" s="14"/>
      <c r="I6398" s="9"/>
      <c r="J6398" s="10"/>
    </row>
    <row r="6399">
      <c r="A6399" s="6"/>
      <c r="B6399" s="6"/>
      <c r="C6399" s="7"/>
      <c r="D6399" s="8"/>
      <c r="E6399" s="9"/>
      <c r="F6399" s="9"/>
      <c r="G6399" s="6"/>
      <c r="H6399" s="14"/>
      <c r="I6399" s="9"/>
      <c r="J6399" s="10"/>
    </row>
    <row r="6400">
      <c r="A6400" s="6"/>
      <c r="B6400" s="6"/>
      <c r="C6400" s="7"/>
      <c r="D6400" s="8"/>
      <c r="E6400" s="9"/>
      <c r="F6400" s="9"/>
      <c r="G6400" s="6"/>
      <c r="H6400" s="14"/>
      <c r="I6400" s="9"/>
      <c r="J6400" s="10"/>
    </row>
    <row r="6401">
      <c r="A6401" s="6"/>
      <c r="B6401" s="6"/>
      <c r="C6401" s="7"/>
      <c r="D6401" s="8"/>
      <c r="E6401" s="9"/>
      <c r="F6401" s="9"/>
      <c r="G6401" s="6"/>
      <c r="H6401" s="14"/>
      <c r="I6401" s="9"/>
      <c r="J6401" s="10"/>
    </row>
    <row r="6402">
      <c r="A6402" s="6"/>
      <c r="B6402" s="6"/>
      <c r="C6402" s="7"/>
      <c r="D6402" s="8"/>
      <c r="E6402" s="9"/>
      <c r="F6402" s="9"/>
      <c r="G6402" s="6"/>
      <c r="H6402" s="14"/>
      <c r="I6402" s="9"/>
      <c r="J6402" s="10"/>
    </row>
    <row r="6403">
      <c r="A6403" s="6"/>
      <c r="B6403" s="6"/>
      <c r="C6403" s="7"/>
      <c r="D6403" s="8"/>
      <c r="E6403" s="9"/>
      <c r="F6403" s="9"/>
      <c r="G6403" s="6"/>
      <c r="H6403" s="14"/>
      <c r="I6403" s="9"/>
      <c r="J6403" s="10"/>
    </row>
    <row r="6404">
      <c r="A6404" s="6"/>
      <c r="B6404" s="6"/>
      <c r="C6404" s="7"/>
      <c r="D6404" s="8"/>
      <c r="E6404" s="9"/>
      <c r="F6404" s="9"/>
      <c r="G6404" s="6"/>
      <c r="H6404" s="14"/>
      <c r="I6404" s="9"/>
      <c r="J6404" s="10"/>
    </row>
    <row r="6405">
      <c r="A6405" s="6"/>
      <c r="B6405" s="6"/>
      <c r="C6405" s="7"/>
      <c r="D6405" s="8"/>
      <c r="E6405" s="9"/>
      <c r="F6405" s="9"/>
      <c r="G6405" s="6"/>
      <c r="H6405" s="14"/>
      <c r="I6405" s="9"/>
      <c r="J6405" s="10"/>
    </row>
    <row r="6406">
      <c r="A6406" s="6"/>
      <c r="B6406" s="6"/>
      <c r="C6406" s="7"/>
      <c r="D6406" s="8"/>
      <c r="E6406" s="9"/>
      <c r="F6406" s="9"/>
      <c r="G6406" s="6"/>
      <c r="H6406" s="14"/>
      <c r="I6406" s="9"/>
      <c r="J6406" s="10"/>
    </row>
    <row r="6407">
      <c r="A6407" s="6"/>
      <c r="B6407" s="6"/>
      <c r="C6407" s="7"/>
      <c r="D6407" s="8"/>
      <c r="E6407" s="9"/>
      <c r="F6407" s="9"/>
      <c r="G6407" s="6"/>
      <c r="H6407" s="14"/>
      <c r="I6407" s="9"/>
      <c r="J6407" s="10"/>
    </row>
    <row r="6408">
      <c r="A6408" s="6"/>
      <c r="B6408" s="6"/>
      <c r="C6408" s="7"/>
      <c r="D6408" s="8"/>
      <c r="E6408" s="9"/>
      <c r="F6408" s="9"/>
      <c r="G6408" s="6"/>
      <c r="H6408" s="14"/>
      <c r="I6408" s="9"/>
      <c r="J6408" s="10"/>
    </row>
    <row r="6409">
      <c r="A6409" s="6"/>
      <c r="B6409" s="6"/>
      <c r="C6409" s="7"/>
      <c r="D6409" s="8"/>
      <c r="E6409" s="9"/>
      <c r="F6409" s="9"/>
      <c r="G6409" s="6"/>
      <c r="H6409" s="14"/>
      <c r="I6409" s="9"/>
      <c r="J6409" s="10"/>
    </row>
    <row r="6410">
      <c r="A6410" s="6"/>
      <c r="B6410" s="6"/>
      <c r="C6410" s="7"/>
      <c r="D6410" s="8"/>
      <c r="E6410" s="9"/>
      <c r="F6410" s="9"/>
      <c r="G6410" s="6"/>
      <c r="H6410" s="14"/>
      <c r="I6410" s="9"/>
      <c r="J6410" s="10"/>
    </row>
    <row r="6411">
      <c r="A6411" s="6"/>
      <c r="B6411" s="6"/>
      <c r="C6411" s="7"/>
      <c r="D6411" s="8"/>
      <c r="E6411" s="9"/>
      <c r="F6411" s="9"/>
      <c r="G6411" s="6"/>
      <c r="H6411" s="14"/>
      <c r="I6411" s="9"/>
      <c r="J6411" s="10"/>
    </row>
    <row r="6412">
      <c r="A6412" s="6"/>
      <c r="B6412" s="6"/>
      <c r="C6412" s="7"/>
      <c r="D6412" s="8"/>
      <c r="E6412" s="9"/>
      <c r="F6412" s="9"/>
      <c r="G6412" s="6"/>
      <c r="H6412" s="14"/>
      <c r="I6412" s="9"/>
      <c r="J6412" s="10"/>
    </row>
    <row r="6413">
      <c r="A6413" s="6"/>
      <c r="B6413" s="6"/>
      <c r="C6413" s="7"/>
      <c r="D6413" s="8"/>
      <c r="E6413" s="9"/>
      <c r="F6413" s="9"/>
      <c r="G6413" s="6"/>
      <c r="H6413" s="14"/>
      <c r="I6413" s="9"/>
      <c r="J6413" s="10"/>
    </row>
    <row r="6414">
      <c r="A6414" s="6"/>
      <c r="B6414" s="6"/>
      <c r="C6414" s="7"/>
      <c r="D6414" s="8"/>
      <c r="E6414" s="9"/>
      <c r="F6414" s="9"/>
      <c r="G6414" s="6"/>
      <c r="H6414" s="14"/>
      <c r="I6414" s="9"/>
      <c r="J6414" s="10"/>
    </row>
    <row r="6415">
      <c r="A6415" s="6"/>
      <c r="B6415" s="6"/>
      <c r="C6415" s="7"/>
      <c r="D6415" s="8"/>
      <c r="E6415" s="9"/>
      <c r="F6415" s="9"/>
      <c r="G6415" s="6"/>
      <c r="H6415" s="14"/>
      <c r="I6415" s="9"/>
      <c r="J6415" s="10"/>
    </row>
    <row r="6416">
      <c r="A6416" s="6"/>
      <c r="B6416" s="6"/>
      <c r="C6416" s="7"/>
      <c r="D6416" s="8"/>
      <c r="E6416" s="9"/>
      <c r="F6416" s="9"/>
      <c r="G6416" s="6"/>
      <c r="H6416" s="14"/>
      <c r="I6416" s="9"/>
      <c r="J6416" s="10"/>
    </row>
    <row r="6417">
      <c r="A6417" s="6"/>
      <c r="B6417" s="6"/>
      <c r="C6417" s="7"/>
      <c r="D6417" s="8"/>
      <c r="E6417" s="9"/>
      <c r="F6417" s="9"/>
      <c r="G6417" s="6"/>
      <c r="H6417" s="14"/>
      <c r="I6417" s="9"/>
      <c r="J6417" s="10"/>
    </row>
    <row r="6418">
      <c r="A6418" s="6"/>
      <c r="B6418" s="6"/>
      <c r="C6418" s="7"/>
      <c r="D6418" s="8"/>
      <c r="E6418" s="9"/>
      <c r="F6418" s="9"/>
      <c r="G6418" s="6"/>
      <c r="H6418" s="14"/>
      <c r="I6418" s="9"/>
      <c r="J6418" s="10"/>
    </row>
    <row r="6419">
      <c r="A6419" s="6"/>
      <c r="B6419" s="6"/>
      <c r="C6419" s="7"/>
      <c r="D6419" s="8"/>
      <c r="E6419" s="9"/>
      <c r="F6419" s="9"/>
      <c r="G6419" s="6"/>
      <c r="H6419" s="14"/>
      <c r="I6419" s="9"/>
      <c r="J6419" s="10"/>
    </row>
    <row r="6420">
      <c r="A6420" s="6"/>
      <c r="B6420" s="6"/>
      <c r="C6420" s="7"/>
      <c r="D6420" s="8"/>
      <c r="E6420" s="9"/>
      <c r="F6420" s="9"/>
      <c r="G6420" s="6"/>
      <c r="H6420" s="14"/>
      <c r="I6420" s="9"/>
      <c r="J6420" s="10"/>
    </row>
    <row r="6421">
      <c r="A6421" s="6"/>
      <c r="B6421" s="6"/>
      <c r="C6421" s="7"/>
      <c r="D6421" s="8"/>
      <c r="E6421" s="9"/>
      <c r="F6421" s="9"/>
      <c r="G6421" s="6"/>
      <c r="H6421" s="14"/>
      <c r="I6421" s="9"/>
      <c r="J6421" s="10"/>
    </row>
    <row r="6422">
      <c r="A6422" s="6"/>
      <c r="B6422" s="6"/>
      <c r="C6422" s="7"/>
      <c r="D6422" s="8"/>
      <c r="E6422" s="9"/>
      <c r="F6422" s="9"/>
      <c r="G6422" s="6"/>
      <c r="H6422" s="14"/>
      <c r="I6422" s="9"/>
      <c r="J6422" s="10"/>
    </row>
    <row r="6423">
      <c r="A6423" s="6"/>
      <c r="B6423" s="6"/>
      <c r="C6423" s="7"/>
      <c r="D6423" s="8"/>
      <c r="E6423" s="9"/>
      <c r="F6423" s="9"/>
      <c r="G6423" s="6"/>
      <c r="H6423" s="14"/>
      <c r="I6423" s="9"/>
      <c r="J6423" s="10"/>
    </row>
    <row r="6424">
      <c r="A6424" s="6"/>
      <c r="B6424" s="6"/>
      <c r="C6424" s="7"/>
      <c r="D6424" s="8"/>
      <c r="E6424" s="9"/>
      <c r="F6424" s="9"/>
      <c r="G6424" s="6"/>
      <c r="H6424" s="14"/>
      <c r="I6424" s="9"/>
      <c r="J6424" s="10"/>
    </row>
    <row r="6425">
      <c r="A6425" s="6"/>
      <c r="B6425" s="6"/>
      <c r="C6425" s="7"/>
      <c r="D6425" s="8"/>
      <c r="E6425" s="9"/>
      <c r="F6425" s="9"/>
      <c r="G6425" s="6"/>
      <c r="H6425" s="14"/>
      <c r="I6425" s="9"/>
      <c r="J6425" s="10"/>
    </row>
    <row r="6426">
      <c r="A6426" s="6"/>
      <c r="B6426" s="6"/>
      <c r="C6426" s="7"/>
      <c r="D6426" s="8"/>
      <c r="E6426" s="9"/>
      <c r="F6426" s="9"/>
      <c r="G6426" s="6"/>
      <c r="H6426" s="14"/>
      <c r="I6426" s="9"/>
      <c r="J6426" s="10"/>
    </row>
    <row r="6427">
      <c r="A6427" s="6"/>
      <c r="B6427" s="6"/>
      <c r="C6427" s="7"/>
      <c r="D6427" s="8"/>
      <c r="E6427" s="9"/>
      <c r="F6427" s="9"/>
      <c r="G6427" s="6"/>
      <c r="H6427" s="14"/>
      <c r="I6427" s="9"/>
      <c r="J6427" s="10"/>
    </row>
    <row r="6428">
      <c r="A6428" s="6"/>
      <c r="B6428" s="6"/>
      <c r="C6428" s="7"/>
      <c r="D6428" s="8"/>
      <c r="E6428" s="9"/>
      <c r="F6428" s="9"/>
      <c r="G6428" s="6"/>
      <c r="H6428" s="14"/>
      <c r="I6428" s="9"/>
      <c r="J6428" s="10"/>
    </row>
    <row r="6429">
      <c r="A6429" s="6"/>
      <c r="B6429" s="6"/>
      <c r="C6429" s="7"/>
      <c r="D6429" s="8"/>
      <c r="E6429" s="9"/>
      <c r="F6429" s="9"/>
      <c r="G6429" s="6"/>
      <c r="H6429" s="14"/>
      <c r="I6429" s="9"/>
      <c r="J6429" s="10"/>
    </row>
    <row r="6430">
      <c r="A6430" s="6"/>
      <c r="B6430" s="6"/>
      <c r="C6430" s="7"/>
      <c r="D6430" s="8"/>
      <c r="E6430" s="9"/>
      <c r="F6430" s="9"/>
      <c r="G6430" s="6"/>
      <c r="H6430" s="14"/>
      <c r="I6430" s="9"/>
      <c r="J6430" s="10"/>
    </row>
    <row r="6431">
      <c r="A6431" s="6"/>
      <c r="B6431" s="6"/>
      <c r="C6431" s="7"/>
      <c r="D6431" s="8"/>
      <c r="E6431" s="9"/>
      <c r="F6431" s="9"/>
      <c r="G6431" s="6"/>
      <c r="H6431" s="14"/>
      <c r="I6431" s="9"/>
      <c r="J6431" s="10"/>
    </row>
    <row r="6432">
      <c r="A6432" s="6"/>
      <c r="B6432" s="6"/>
      <c r="C6432" s="7"/>
      <c r="D6432" s="8"/>
      <c r="E6432" s="9"/>
      <c r="F6432" s="9"/>
      <c r="G6432" s="6"/>
      <c r="H6432" s="14"/>
      <c r="I6432" s="9"/>
      <c r="J6432" s="10"/>
    </row>
    <row r="6433">
      <c r="A6433" s="6"/>
      <c r="B6433" s="6"/>
      <c r="C6433" s="7"/>
      <c r="D6433" s="8"/>
      <c r="E6433" s="9"/>
      <c r="F6433" s="9"/>
      <c r="G6433" s="6"/>
      <c r="H6433" s="14"/>
      <c r="I6433" s="9"/>
      <c r="J6433" s="10"/>
    </row>
    <row r="6434">
      <c r="A6434" s="6"/>
      <c r="B6434" s="6"/>
      <c r="C6434" s="7"/>
      <c r="D6434" s="8"/>
      <c r="E6434" s="9"/>
      <c r="F6434" s="9"/>
      <c r="G6434" s="6"/>
      <c r="H6434" s="14"/>
      <c r="I6434" s="9"/>
      <c r="J6434" s="10"/>
    </row>
    <row r="6435">
      <c r="A6435" s="6"/>
      <c r="B6435" s="6"/>
      <c r="C6435" s="7"/>
      <c r="D6435" s="8"/>
      <c r="E6435" s="9"/>
      <c r="F6435" s="9"/>
      <c r="G6435" s="6"/>
      <c r="H6435" s="14"/>
      <c r="I6435" s="9"/>
      <c r="J6435" s="10"/>
    </row>
    <row r="6436">
      <c r="A6436" s="6"/>
      <c r="B6436" s="6"/>
      <c r="C6436" s="7"/>
      <c r="D6436" s="8"/>
      <c r="E6436" s="9"/>
      <c r="F6436" s="9"/>
      <c r="G6436" s="6"/>
      <c r="H6436" s="14"/>
      <c r="I6436" s="9"/>
      <c r="J6436" s="10"/>
    </row>
    <row r="6437">
      <c r="A6437" s="6"/>
      <c r="B6437" s="6"/>
      <c r="C6437" s="7"/>
      <c r="D6437" s="8"/>
      <c r="E6437" s="9"/>
      <c r="F6437" s="9"/>
      <c r="G6437" s="6"/>
      <c r="H6437" s="14"/>
      <c r="I6437" s="9"/>
      <c r="J6437" s="10"/>
    </row>
    <row r="6438">
      <c r="A6438" s="6"/>
      <c r="B6438" s="6"/>
      <c r="C6438" s="7"/>
      <c r="D6438" s="8"/>
      <c r="E6438" s="9"/>
      <c r="F6438" s="9"/>
      <c r="G6438" s="6"/>
      <c r="H6438" s="14"/>
      <c r="I6438" s="9"/>
      <c r="J6438" s="10"/>
    </row>
    <row r="6439">
      <c r="A6439" s="6"/>
      <c r="B6439" s="6"/>
      <c r="C6439" s="7"/>
      <c r="D6439" s="8"/>
      <c r="E6439" s="9"/>
      <c r="F6439" s="9"/>
      <c r="G6439" s="6"/>
      <c r="H6439" s="14"/>
      <c r="I6439" s="9"/>
      <c r="J6439" s="10"/>
    </row>
    <row r="6440">
      <c r="A6440" s="6"/>
      <c r="B6440" s="6"/>
      <c r="C6440" s="7"/>
      <c r="D6440" s="8"/>
      <c r="E6440" s="9"/>
      <c r="F6440" s="9"/>
      <c r="G6440" s="6"/>
      <c r="H6440" s="14"/>
      <c r="I6440" s="9"/>
      <c r="J6440" s="10"/>
    </row>
    <row r="6441">
      <c r="A6441" s="6"/>
      <c r="B6441" s="6"/>
      <c r="C6441" s="7"/>
      <c r="D6441" s="8"/>
      <c r="E6441" s="9"/>
      <c r="F6441" s="9"/>
      <c r="G6441" s="6"/>
      <c r="H6441" s="14"/>
      <c r="I6441" s="9"/>
      <c r="J6441" s="10"/>
    </row>
    <row r="6442">
      <c r="A6442" s="6"/>
      <c r="B6442" s="6"/>
      <c r="C6442" s="7"/>
      <c r="D6442" s="8"/>
      <c r="E6442" s="9"/>
      <c r="F6442" s="9"/>
      <c r="G6442" s="6"/>
      <c r="H6442" s="14"/>
      <c r="I6442" s="9"/>
      <c r="J6442" s="10"/>
    </row>
    <row r="6443">
      <c r="A6443" s="6"/>
      <c r="B6443" s="6"/>
      <c r="C6443" s="7"/>
      <c r="D6443" s="8"/>
      <c r="E6443" s="9"/>
      <c r="F6443" s="9"/>
      <c r="G6443" s="6"/>
      <c r="H6443" s="14"/>
      <c r="I6443" s="9"/>
      <c r="J6443" s="10"/>
    </row>
    <row r="6444">
      <c r="A6444" s="6"/>
      <c r="B6444" s="6"/>
      <c r="C6444" s="7"/>
      <c r="D6444" s="8"/>
      <c r="E6444" s="9"/>
      <c r="F6444" s="9"/>
      <c r="G6444" s="6"/>
      <c r="H6444" s="14"/>
      <c r="I6444" s="9"/>
      <c r="J6444" s="10"/>
    </row>
    <row r="6445">
      <c r="A6445" s="6"/>
      <c r="B6445" s="6"/>
      <c r="C6445" s="7"/>
      <c r="D6445" s="8"/>
      <c r="E6445" s="9"/>
      <c r="F6445" s="9"/>
      <c r="G6445" s="6"/>
      <c r="H6445" s="14"/>
      <c r="I6445" s="9"/>
      <c r="J6445" s="10"/>
    </row>
    <row r="6446">
      <c r="A6446" s="6"/>
      <c r="B6446" s="6"/>
      <c r="C6446" s="7"/>
      <c r="D6446" s="8"/>
      <c r="E6446" s="9"/>
      <c r="F6446" s="9"/>
      <c r="G6446" s="6"/>
      <c r="H6446" s="14"/>
      <c r="I6446" s="9"/>
      <c r="J6446" s="10"/>
    </row>
    <row r="6447">
      <c r="A6447" s="6"/>
      <c r="B6447" s="6"/>
      <c r="C6447" s="7"/>
      <c r="D6447" s="8"/>
      <c r="E6447" s="9"/>
      <c r="F6447" s="9"/>
      <c r="G6447" s="6"/>
      <c r="H6447" s="14"/>
      <c r="I6447" s="9"/>
      <c r="J6447" s="10"/>
    </row>
    <row r="6448">
      <c r="A6448" s="6"/>
      <c r="B6448" s="6"/>
      <c r="C6448" s="7"/>
      <c r="D6448" s="8"/>
      <c r="E6448" s="9"/>
      <c r="F6448" s="9"/>
      <c r="G6448" s="6"/>
      <c r="H6448" s="14"/>
      <c r="I6448" s="9"/>
      <c r="J6448" s="10"/>
    </row>
    <row r="6449">
      <c r="A6449" s="6"/>
      <c r="B6449" s="6"/>
      <c r="C6449" s="7"/>
      <c r="D6449" s="8"/>
      <c r="E6449" s="9"/>
      <c r="F6449" s="9"/>
      <c r="G6449" s="6"/>
      <c r="H6449" s="14"/>
      <c r="I6449" s="9"/>
      <c r="J6449" s="10"/>
    </row>
    <row r="6450">
      <c r="A6450" s="6"/>
      <c r="B6450" s="6"/>
      <c r="C6450" s="7"/>
      <c r="D6450" s="8"/>
      <c r="E6450" s="9"/>
      <c r="F6450" s="9"/>
      <c r="G6450" s="6"/>
      <c r="H6450" s="14"/>
      <c r="I6450" s="9"/>
      <c r="J6450" s="10"/>
    </row>
    <row r="6451">
      <c r="A6451" s="6"/>
      <c r="B6451" s="6"/>
      <c r="C6451" s="7"/>
      <c r="D6451" s="8"/>
      <c r="E6451" s="9"/>
      <c r="F6451" s="9"/>
      <c r="G6451" s="6"/>
      <c r="H6451" s="14"/>
      <c r="I6451" s="9"/>
      <c r="J6451" s="10"/>
    </row>
    <row r="6452">
      <c r="A6452" s="6"/>
      <c r="B6452" s="6"/>
      <c r="C6452" s="7"/>
      <c r="D6452" s="8"/>
      <c r="E6452" s="9"/>
      <c r="F6452" s="9"/>
      <c r="G6452" s="6"/>
      <c r="H6452" s="14"/>
      <c r="I6452" s="9"/>
      <c r="J6452" s="10"/>
    </row>
    <row r="6453">
      <c r="A6453" s="6"/>
      <c r="B6453" s="6"/>
      <c r="C6453" s="7"/>
      <c r="D6453" s="8"/>
      <c r="E6453" s="9"/>
      <c r="F6453" s="9"/>
      <c r="G6453" s="6"/>
      <c r="H6453" s="14"/>
      <c r="I6453" s="9"/>
      <c r="J6453" s="10"/>
    </row>
    <row r="6454">
      <c r="A6454" s="6"/>
      <c r="B6454" s="6"/>
      <c r="C6454" s="7"/>
      <c r="D6454" s="8"/>
      <c r="E6454" s="9"/>
      <c r="F6454" s="9"/>
      <c r="G6454" s="6"/>
      <c r="H6454" s="14"/>
      <c r="I6454" s="9"/>
      <c r="J6454" s="10"/>
    </row>
    <row r="6455">
      <c r="A6455" s="6"/>
      <c r="B6455" s="6"/>
      <c r="C6455" s="7"/>
      <c r="D6455" s="8"/>
      <c r="E6455" s="9"/>
      <c r="F6455" s="9"/>
      <c r="G6455" s="6"/>
      <c r="H6455" s="14"/>
      <c r="I6455" s="9"/>
      <c r="J6455" s="10"/>
    </row>
    <row r="6456">
      <c r="A6456" s="6"/>
      <c r="B6456" s="6"/>
      <c r="C6456" s="7"/>
      <c r="D6456" s="8"/>
      <c r="E6456" s="9"/>
      <c r="F6456" s="9"/>
      <c r="G6456" s="6"/>
      <c r="H6456" s="14"/>
      <c r="I6456" s="9"/>
      <c r="J6456" s="10"/>
    </row>
    <row r="6457">
      <c r="A6457" s="6"/>
      <c r="B6457" s="6"/>
      <c r="C6457" s="7"/>
      <c r="D6457" s="8"/>
      <c r="E6457" s="9"/>
      <c r="F6457" s="9"/>
      <c r="G6457" s="6"/>
      <c r="H6457" s="14"/>
      <c r="I6457" s="9"/>
      <c r="J6457" s="10"/>
    </row>
    <row r="6458">
      <c r="A6458" s="6"/>
      <c r="B6458" s="6"/>
      <c r="C6458" s="7"/>
      <c r="D6458" s="8"/>
      <c r="E6458" s="9"/>
      <c r="F6458" s="9"/>
      <c r="G6458" s="6"/>
      <c r="H6458" s="14"/>
      <c r="I6458" s="9"/>
      <c r="J6458" s="10"/>
    </row>
    <row r="6459">
      <c r="A6459" s="6"/>
      <c r="B6459" s="6"/>
      <c r="C6459" s="7"/>
      <c r="D6459" s="8"/>
      <c r="E6459" s="9"/>
      <c r="F6459" s="9"/>
      <c r="G6459" s="6"/>
      <c r="H6459" s="14"/>
      <c r="I6459" s="9"/>
      <c r="J6459" s="10"/>
    </row>
    <row r="6460">
      <c r="A6460" s="6"/>
      <c r="B6460" s="6"/>
      <c r="C6460" s="7"/>
      <c r="D6460" s="8"/>
      <c r="E6460" s="9"/>
      <c r="F6460" s="9"/>
      <c r="G6460" s="6"/>
      <c r="H6460" s="14"/>
      <c r="I6460" s="9"/>
      <c r="J6460" s="10"/>
    </row>
    <row r="6461">
      <c r="A6461" s="6"/>
      <c r="B6461" s="6"/>
      <c r="C6461" s="7"/>
      <c r="D6461" s="8"/>
      <c r="E6461" s="9"/>
      <c r="F6461" s="9"/>
      <c r="G6461" s="6"/>
      <c r="H6461" s="14"/>
      <c r="I6461" s="9"/>
      <c r="J6461" s="10"/>
    </row>
    <row r="6462">
      <c r="A6462" s="6"/>
      <c r="B6462" s="6"/>
      <c r="C6462" s="7"/>
      <c r="D6462" s="8"/>
      <c r="E6462" s="9"/>
      <c r="F6462" s="9"/>
      <c r="G6462" s="6"/>
      <c r="H6462" s="14"/>
      <c r="I6462" s="9"/>
      <c r="J6462" s="10"/>
    </row>
    <row r="6463">
      <c r="A6463" s="6"/>
      <c r="B6463" s="6"/>
      <c r="C6463" s="7"/>
      <c r="D6463" s="8"/>
      <c r="E6463" s="9"/>
      <c r="F6463" s="9"/>
      <c r="G6463" s="6"/>
      <c r="H6463" s="14"/>
      <c r="I6463" s="9"/>
      <c r="J6463" s="10"/>
    </row>
    <row r="6464">
      <c r="A6464" s="6"/>
      <c r="B6464" s="6"/>
      <c r="C6464" s="7"/>
      <c r="D6464" s="8"/>
      <c r="E6464" s="9"/>
      <c r="F6464" s="9"/>
      <c r="G6464" s="6"/>
      <c r="H6464" s="14"/>
      <c r="I6464" s="9"/>
      <c r="J6464" s="10"/>
    </row>
    <row r="6465">
      <c r="A6465" s="6"/>
      <c r="B6465" s="6"/>
      <c r="C6465" s="7"/>
      <c r="D6465" s="8"/>
      <c r="E6465" s="9"/>
      <c r="F6465" s="9"/>
      <c r="G6465" s="6"/>
      <c r="H6465" s="14"/>
      <c r="I6465" s="9"/>
      <c r="J6465" s="10"/>
    </row>
    <row r="6466">
      <c r="A6466" s="6"/>
      <c r="B6466" s="6"/>
      <c r="C6466" s="7"/>
      <c r="D6466" s="8"/>
      <c r="E6466" s="9"/>
      <c r="F6466" s="9"/>
      <c r="G6466" s="6"/>
      <c r="H6466" s="14"/>
      <c r="I6466" s="9"/>
      <c r="J6466" s="10"/>
    </row>
    <row r="6467">
      <c r="A6467" s="6"/>
      <c r="B6467" s="6"/>
      <c r="C6467" s="7"/>
      <c r="D6467" s="8"/>
      <c r="E6467" s="9"/>
      <c r="F6467" s="9"/>
      <c r="G6467" s="6"/>
      <c r="H6467" s="14"/>
      <c r="I6467" s="9"/>
      <c r="J6467" s="10"/>
    </row>
    <row r="6468">
      <c r="A6468" s="6"/>
      <c r="B6468" s="6"/>
      <c r="C6468" s="7"/>
      <c r="D6468" s="8"/>
      <c r="E6468" s="9"/>
      <c r="F6468" s="9"/>
      <c r="G6468" s="6"/>
      <c r="H6468" s="14"/>
      <c r="I6468" s="9"/>
      <c r="J6468" s="10"/>
    </row>
    <row r="6469">
      <c r="A6469" s="6"/>
      <c r="B6469" s="6"/>
      <c r="C6469" s="7"/>
      <c r="D6469" s="8"/>
      <c r="E6469" s="9"/>
      <c r="F6469" s="9"/>
      <c r="G6469" s="6"/>
      <c r="H6469" s="14"/>
      <c r="I6469" s="9"/>
      <c r="J6469" s="10"/>
    </row>
    <row r="6470">
      <c r="A6470" s="6"/>
      <c r="B6470" s="6"/>
      <c r="C6470" s="7"/>
      <c r="D6470" s="8"/>
      <c r="E6470" s="9"/>
      <c r="F6470" s="9"/>
      <c r="G6470" s="6"/>
      <c r="H6470" s="14"/>
      <c r="I6470" s="9"/>
      <c r="J6470" s="10"/>
    </row>
    <row r="6471">
      <c r="A6471" s="6"/>
      <c r="B6471" s="6"/>
      <c r="C6471" s="7"/>
      <c r="D6471" s="8"/>
      <c r="E6471" s="9"/>
      <c r="F6471" s="9"/>
      <c r="G6471" s="6"/>
      <c r="H6471" s="14"/>
      <c r="I6471" s="9"/>
      <c r="J6471" s="10"/>
    </row>
    <row r="6472">
      <c r="A6472" s="6"/>
      <c r="B6472" s="6"/>
      <c r="C6472" s="7"/>
      <c r="D6472" s="8"/>
      <c r="E6472" s="9"/>
      <c r="F6472" s="9"/>
      <c r="G6472" s="6"/>
      <c r="H6472" s="14"/>
      <c r="I6472" s="9"/>
      <c r="J6472" s="10"/>
    </row>
    <row r="6473">
      <c r="A6473" s="6"/>
      <c r="B6473" s="6"/>
      <c r="C6473" s="7"/>
      <c r="D6473" s="8"/>
      <c r="E6473" s="9"/>
      <c r="F6473" s="9"/>
      <c r="G6473" s="6"/>
      <c r="H6473" s="14"/>
      <c r="I6473" s="9"/>
      <c r="J6473" s="10"/>
    </row>
    <row r="6474">
      <c r="A6474" s="6"/>
      <c r="B6474" s="6"/>
      <c r="C6474" s="7"/>
      <c r="D6474" s="8"/>
      <c r="E6474" s="9"/>
      <c r="F6474" s="9"/>
      <c r="G6474" s="6"/>
      <c r="H6474" s="14"/>
      <c r="I6474" s="9"/>
      <c r="J6474" s="10"/>
    </row>
    <row r="6475">
      <c r="A6475" s="6"/>
      <c r="B6475" s="6"/>
      <c r="C6475" s="7"/>
      <c r="D6475" s="8"/>
      <c r="E6475" s="9"/>
      <c r="F6475" s="9"/>
      <c r="G6475" s="6"/>
      <c r="H6475" s="14"/>
      <c r="I6475" s="9"/>
      <c r="J6475" s="10"/>
    </row>
    <row r="6476">
      <c r="A6476" s="6"/>
      <c r="B6476" s="6"/>
      <c r="C6476" s="7"/>
      <c r="D6476" s="8"/>
      <c r="E6476" s="9"/>
      <c r="F6476" s="9"/>
      <c r="G6476" s="6"/>
      <c r="H6476" s="14"/>
      <c r="I6476" s="9"/>
      <c r="J6476" s="10"/>
    </row>
    <row r="6477">
      <c r="A6477" s="6"/>
      <c r="B6477" s="6"/>
      <c r="C6477" s="7"/>
      <c r="D6477" s="8"/>
      <c r="E6477" s="9"/>
      <c r="F6477" s="9"/>
      <c r="G6477" s="6"/>
      <c r="H6477" s="14"/>
      <c r="I6477" s="9"/>
      <c r="J6477" s="10"/>
    </row>
    <row r="6478">
      <c r="A6478" s="6"/>
      <c r="B6478" s="6"/>
      <c r="C6478" s="7"/>
      <c r="D6478" s="8"/>
      <c r="E6478" s="9"/>
      <c r="F6478" s="9"/>
      <c r="G6478" s="6"/>
      <c r="H6478" s="14"/>
      <c r="I6478" s="9"/>
      <c r="J6478" s="10"/>
    </row>
    <row r="6479">
      <c r="A6479" s="6"/>
      <c r="B6479" s="6"/>
      <c r="C6479" s="7"/>
      <c r="D6479" s="8"/>
      <c r="E6479" s="9"/>
      <c r="F6479" s="9"/>
      <c r="G6479" s="6"/>
      <c r="H6479" s="14"/>
      <c r="I6479" s="9"/>
      <c r="J6479" s="10"/>
    </row>
    <row r="6480">
      <c r="A6480" s="6"/>
      <c r="B6480" s="6"/>
      <c r="C6480" s="7"/>
      <c r="D6480" s="8"/>
      <c r="E6480" s="9"/>
      <c r="F6480" s="9"/>
      <c r="G6480" s="6"/>
      <c r="H6480" s="14"/>
      <c r="I6480" s="9"/>
      <c r="J6480" s="10"/>
    </row>
    <row r="6481">
      <c r="A6481" s="6"/>
      <c r="B6481" s="6"/>
      <c r="C6481" s="7"/>
      <c r="D6481" s="8"/>
      <c r="E6481" s="9"/>
      <c r="F6481" s="9"/>
      <c r="G6481" s="6"/>
      <c r="H6481" s="14"/>
      <c r="I6481" s="9"/>
      <c r="J6481" s="10"/>
    </row>
    <row r="6482">
      <c r="A6482" s="6"/>
      <c r="B6482" s="6"/>
      <c r="C6482" s="7"/>
      <c r="D6482" s="8"/>
      <c r="E6482" s="9"/>
      <c r="F6482" s="9"/>
      <c r="G6482" s="6"/>
      <c r="H6482" s="14"/>
      <c r="I6482" s="9"/>
      <c r="J6482" s="10"/>
    </row>
    <row r="6483">
      <c r="A6483" s="6"/>
      <c r="B6483" s="6"/>
      <c r="C6483" s="7"/>
      <c r="D6483" s="8"/>
      <c r="E6483" s="9"/>
      <c r="F6483" s="9"/>
      <c r="G6483" s="6"/>
      <c r="H6483" s="14"/>
      <c r="I6483" s="9"/>
      <c r="J6483" s="10"/>
    </row>
    <row r="6484">
      <c r="A6484" s="6"/>
      <c r="B6484" s="6"/>
      <c r="C6484" s="7"/>
      <c r="D6484" s="8"/>
      <c r="E6484" s="9"/>
      <c r="F6484" s="9"/>
      <c r="G6484" s="6"/>
      <c r="H6484" s="14"/>
      <c r="I6484" s="9"/>
      <c r="J6484" s="10"/>
    </row>
    <row r="6485">
      <c r="A6485" s="6"/>
      <c r="B6485" s="6"/>
      <c r="C6485" s="7"/>
      <c r="D6485" s="8"/>
      <c r="E6485" s="9"/>
      <c r="F6485" s="9"/>
      <c r="G6485" s="6"/>
      <c r="H6485" s="14"/>
      <c r="I6485" s="9"/>
      <c r="J6485" s="10"/>
    </row>
    <row r="6486">
      <c r="A6486" s="6"/>
      <c r="B6486" s="6"/>
      <c r="C6486" s="7"/>
      <c r="D6486" s="8"/>
      <c r="E6486" s="9"/>
      <c r="F6486" s="9"/>
      <c r="G6486" s="6"/>
      <c r="H6486" s="14"/>
      <c r="I6486" s="9"/>
      <c r="J6486" s="10"/>
    </row>
    <row r="6487">
      <c r="A6487" s="6"/>
      <c r="B6487" s="6"/>
      <c r="C6487" s="7"/>
      <c r="D6487" s="8"/>
      <c r="E6487" s="9"/>
      <c r="F6487" s="9"/>
      <c r="G6487" s="6"/>
      <c r="H6487" s="14"/>
      <c r="I6487" s="9"/>
      <c r="J6487" s="10"/>
    </row>
    <row r="6488">
      <c r="A6488" s="6"/>
      <c r="B6488" s="6"/>
      <c r="C6488" s="7"/>
      <c r="D6488" s="8"/>
      <c r="E6488" s="9"/>
      <c r="F6488" s="9"/>
      <c r="G6488" s="6"/>
      <c r="H6488" s="14"/>
      <c r="I6488" s="9"/>
      <c r="J6488" s="10"/>
    </row>
    <row r="6489">
      <c r="A6489" s="6"/>
      <c r="B6489" s="6"/>
      <c r="C6489" s="7"/>
      <c r="D6489" s="8"/>
      <c r="E6489" s="9"/>
      <c r="F6489" s="9"/>
      <c r="G6489" s="6"/>
      <c r="H6489" s="14"/>
      <c r="I6489" s="9"/>
      <c r="J6489" s="10"/>
    </row>
    <row r="6490">
      <c r="A6490" s="6"/>
      <c r="B6490" s="6"/>
      <c r="C6490" s="7"/>
      <c r="D6490" s="8"/>
      <c r="E6490" s="9"/>
      <c r="F6490" s="9"/>
      <c r="G6490" s="6"/>
      <c r="H6490" s="14"/>
      <c r="I6490" s="9"/>
      <c r="J6490" s="10"/>
    </row>
    <row r="6491">
      <c r="A6491" s="6"/>
      <c r="B6491" s="6"/>
      <c r="C6491" s="7"/>
      <c r="D6491" s="8"/>
      <c r="E6491" s="9"/>
      <c r="F6491" s="9"/>
      <c r="G6491" s="6"/>
      <c r="H6491" s="14"/>
      <c r="I6491" s="9"/>
      <c r="J6491" s="10"/>
    </row>
    <row r="6492">
      <c r="A6492" s="6"/>
      <c r="B6492" s="6"/>
      <c r="C6492" s="7"/>
      <c r="D6492" s="8"/>
      <c r="E6492" s="9"/>
      <c r="F6492" s="9"/>
      <c r="G6492" s="6"/>
      <c r="H6492" s="14"/>
      <c r="I6492" s="9"/>
      <c r="J6492" s="10"/>
    </row>
    <row r="6493">
      <c r="A6493" s="6"/>
      <c r="B6493" s="6"/>
      <c r="C6493" s="7"/>
      <c r="D6493" s="8"/>
      <c r="E6493" s="9"/>
      <c r="F6493" s="9"/>
      <c r="G6493" s="6"/>
      <c r="H6493" s="14"/>
      <c r="I6493" s="9"/>
      <c r="J6493" s="10"/>
    </row>
    <row r="6494">
      <c r="A6494" s="6"/>
      <c r="B6494" s="6"/>
      <c r="C6494" s="7"/>
      <c r="D6494" s="8"/>
      <c r="E6494" s="9"/>
      <c r="F6494" s="9"/>
      <c r="G6494" s="6"/>
      <c r="H6494" s="14"/>
      <c r="I6494" s="9"/>
      <c r="J6494" s="10"/>
    </row>
    <row r="6495">
      <c r="A6495" s="6"/>
      <c r="B6495" s="6"/>
      <c r="C6495" s="7"/>
      <c r="D6495" s="8"/>
      <c r="E6495" s="9"/>
      <c r="F6495" s="9"/>
      <c r="G6495" s="6"/>
      <c r="H6495" s="14"/>
      <c r="I6495" s="9"/>
      <c r="J6495" s="10"/>
    </row>
    <row r="6496">
      <c r="A6496" s="6"/>
      <c r="B6496" s="6"/>
      <c r="C6496" s="7"/>
      <c r="D6496" s="8"/>
      <c r="E6496" s="9"/>
      <c r="F6496" s="9"/>
      <c r="G6496" s="6"/>
      <c r="H6496" s="14"/>
      <c r="I6496" s="9"/>
      <c r="J6496" s="10"/>
    </row>
    <row r="6497">
      <c r="A6497" s="6"/>
      <c r="B6497" s="6"/>
      <c r="C6497" s="7"/>
      <c r="D6497" s="8"/>
      <c r="E6497" s="9"/>
      <c r="F6497" s="9"/>
      <c r="G6497" s="6"/>
      <c r="H6497" s="14"/>
      <c r="I6497" s="9"/>
      <c r="J6497" s="10"/>
    </row>
    <row r="6498">
      <c r="A6498" s="6"/>
      <c r="B6498" s="6"/>
      <c r="C6498" s="7"/>
      <c r="D6498" s="8"/>
      <c r="E6498" s="9"/>
      <c r="F6498" s="9"/>
      <c r="G6498" s="6"/>
      <c r="H6498" s="14"/>
      <c r="I6498" s="9"/>
      <c r="J6498" s="10"/>
    </row>
    <row r="6499">
      <c r="A6499" s="6"/>
      <c r="B6499" s="6"/>
      <c r="C6499" s="7"/>
      <c r="D6499" s="8"/>
      <c r="E6499" s="9"/>
      <c r="F6499" s="9"/>
      <c r="G6499" s="6"/>
      <c r="H6499" s="14"/>
      <c r="I6499" s="9"/>
      <c r="J6499" s="10"/>
    </row>
    <row r="6500">
      <c r="A6500" s="6"/>
      <c r="B6500" s="6"/>
      <c r="C6500" s="7"/>
      <c r="D6500" s="8"/>
      <c r="E6500" s="9"/>
      <c r="F6500" s="9"/>
      <c r="G6500" s="6"/>
      <c r="H6500" s="14"/>
      <c r="I6500" s="9"/>
      <c r="J6500" s="10"/>
    </row>
    <row r="6501">
      <c r="A6501" s="6"/>
      <c r="B6501" s="6"/>
      <c r="C6501" s="7"/>
      <c r="D6501" s="8"/>
      <c r="E6501" s="9"/>
      <c r="F6501" s="9"/>
      <c r="G6501" s="6"/>
      <c r="H6501" s="14"/>
      <c r="I6501" s="9"/>
      <c r="J6501" s="10"/>
    </row>
    <row r="6502">
      <c r="A6502" s="6"/>
      <c r="B6502" s="6"/>
      <c r="C6502" s="7"/>
      <c r="D6502" s="8"/>
      <c r="E6502" s="9"/>
      <c r="F6502" s="9"/>
      <c r="G6502" s="6"/>
      <c r="H6502" s="14"/>
      <c r="I6502" s="9"/>
      <c r="J6502" s="10"/>
    </row>
    <row r="6503">
      <c r="A6503" s="6"/>
      <c r="B6503" s="6"/>
      <c r="C6503" s="7"/>
      <c r="D6503" s="8"/>
      <c r="E6503" s="9"/>
      <c r="F6503" s="9"/>
      <c r="G6503" s="6"/>
      <c r="H6503" s="14"/>
      <c r="I6503" s="9"/>
      <c r="J6503" s="10"/>
    </row>
    <row r="6504">
      <c r="A6504" s="6"/>
      <c r="B6504" s="6"/>
      <c r="C6504" s="7"/>
      <c r="D6504" s="8"/>
      <c r="E6504" s="9"/>
      <c r="F6504" s="9"/>
      <c r="G6504" s="6"/>
      <c r="H6504" s="14"/>
      <c r="I6504" s="9"/>
      <c r="J6504" s="10"/>
    </row>
    <row r="6505">
      <c r="A6505" s="6"/>
      <c r="B6505" s="6"/>
      <c r="C6505" s="7"/>
      <c r="D6505" s="8"/>
      <c r="E6505" s="9"/>
      <c r="F6505" s="9"/>
      <c r="G6505" s="6"/>
      <c r="H6505" s="14"/>
      <c r="I6505" s="9"/>
      <c r="J6505" s="10"/>
    </row>
    <row r="6506">
      <c r="A6506" s="6"/>
      <c r="B6506" s="6"/>
      <c r="C6506" s="7"/>
      <c r="D6506" s="8"/>
      <c r="E6506" s="9"/>
      <c r="F6506" s="9"/>
      <c r="G6506" s="6"/>
      <c r="H6506" s="14"/>
      <c r="I6506" s="9"/>
      <c r="J6506" s="10"/>
    </row>
    <row r="6507">
      <c r="A6507" s="6"/>
      <c r="B6507" s="6"/>
      <c r="C6507" s="7"/>
      <c r="D6507" s="8"/>
      <c r="E6507" s="9"/>
      <c r="F6507" s="9"/>
      <c r="G6507" s="6"/>
      <c r="H6507" s="14"/>
      <c r="I6507" s="9"/>
      <c r="J6507" s="10"/>
    </row>
    <row r="6508">
      <c r="A6508" s="6"/>
      <c r="B6508" s="6"/>
      <c r="C6508" s="7"/>
      <c r="D6508" s="8"/>
      <c r="E6508" s="9"/>
      <c r="F6508" s="9"/>
      <c r="G6508" s="6"/>
      <c r="H6508" s="14"/>
      <c r="I6508" s="9"/>
      <c r="J6508" s="10"/>
    </row>
    <row r="6509">
      <c r="A6509" s="6"/>
      <c r="B6509" s="6"/>
      <c r="C6509" s="7"/>
      <c r="D6509" s="8"/>
      <c r="E6509" s="9"/>
      <c r="F6509" s="9"/>
      <c r="G6509" s="6"/>
      <c r="H6509" s="14"/>
      <c r="I6509" s="9"/>
      <c r="J6509" s="10"/>
    </row>
    <row r="6510">
      <c r="A6510" s="6"/>
      <c r="B6510" s="6"/>
      <c r="C6510" s="7"/>
      <c r="D6510" s="8"/>
      <c r="E6510" s="9"/>
      <c r="F6510" s="9"/>
      <c r="G6510" s="6"/>
      <c r="H6510" s="14"/>
      <c r="I6510" s="9"/>
      <c r="J6510" s="10"/>
    </row>
    <row r="6511">
      <c r="A6511" s="6"/>
      <c r="B6511" s="6"/>
      <c r="C6511" s="7"/>
      <c r="D6511" s="8"/>
      <c r="E6511" s="9"/>
      <c r="F6511" s="9"/>
      <c r="G6511" s="6"/>
      <c r="H6511" s="14"/>
      <c r="I6511" s="9"/>
      <c r="J6511" s="10"/>
    </row>
    <row r="6512">
      <c r="A6512" s="6"/>
      <c r="B6512" s="6"/>
      <c r="C6512" s="7"/>
      <c r="D6512" s="8"/>
      <c r="E6512" s="9"/>
      <c r="F6512" s="9"/>
      <c r="G6512" s="6"/>
      <c r="H6512" s="14"/>
      <c r="I6512" s="9"/>
      <c r="J6512" s="10"/>
    </row>
    <row r="6513">
      <c r="A6513" s="6"/>
      <c r="B6513" s="6"/>
      <c r="C6513" s="7"/>
      <c r="D6513" s="8"/>
      <c r="E6513" s="9"/>
      <c r="F6513" s="9"/>
      <c r="G6513" s="6"/>
      <c r="H6513" s="14"/>
      <c r="I6513" s="9"/>
      <c r="J6513" s="10"/>
    </row>
    <row r="6514">
      <c r="A6514" s="6"/>
      <c r="B6514" s="6"/>
      <c r="C6514" s="7"/>
      <c r="D6514" s="8"/>
      <c r="E6514" s="9"/>
      <c r="F6514" s="9"/>
      <c r="G6514" s="6"/>
      <c r="H6514" s="14"/>
      <c r="I6514" s="9"/>
      <c r="J6514" s="10"/>
    </row>
    <row r="6515">
      <c r="A6515" s="6"/>
      <c r="B6515" s="6"/>
      <c r="C6515" s="7"/>
      <c r="D6515" s="8"/>
      <c r="E6515" s="9"/>
      <c r="F6515" s="9"/>
      <c r="G6515" s="6"/>
      <c r="H6515" s="14"/>
      <c r="I6515" s="9"/>
      <c r="J6515" s="10"/>
    </row>
    <row r="6516">
      <c r="A6516" s="6"/>
      <c r="B6516" s="6"/>
      <c r="C6516" s="7"/>
      <c r="D6516" s="8"/>
      <c r="E6516" s="9"/>
      <c r="F6516" s="9"/>
      <c r="G6516" s="6"/>
      <c r="H6516" s="14"/>
      <c r="I6516" s="9"/>
      <c r="J6516" s="10"/>
    </row>
    <row r="6517">
      <c r="A6517" s="6"/>
      <c r="B6517" s="6"/>
      <c r="C6517" s="7"/>
      <c r="D6517" s="8"/>
      <c r="E6517" s="9"/>
      <c r="F6517" s="9"/>
      <c r="G6517" s="6"/>
      <c r="H6517" s="14"/>
      <c r="I6517" s="9"/>
      <c r="J6517" s="10"/>
    </row>
    <row r="6518">
      <c r="A6518" s="6"/>
      <c r="B6518" s="6"/>
      <c r="C6518" s="7"/>
      <c r="D6518" s="8"/>
      <c r="E6518" s="9"/>
      <c r="F6518" s="9"/>
      <c r="G6518" s="6"/>
      <c r="H6518" s="14"/>
      <c r="I6518" s="9"/>
      <c r="J6518" s="10"/>
    </row>
    <row r="6519">
      <c r="A6519" s="6"/>
      <c r="B6519" s="6"/>
      <c r="C6519" s="7"/>
      <c r="D6519" s="8"/>
      <c r="E6519" s="9"/>
      <c r="F6519" s="9"/>
      <c r="G6519" s="6"/>
      <c r="H6519" s="14"/>
      <c r="I6519" s="9"/>
      <c r="J6519" s="10"/>
    </row>
    <row r="6520">
      <c r="A6520" s="6"/>
      <c r="B6520" s="6"/>
      <c r="C6520" s="7"/>
      <c r="D6520" s="8"/>
      <c r="E6520" s="9"/>
      <c r="F6520" s="9"/>
      <c r="G6520" s="6"/>
      <c r="H6520" s="14"/>
      <c r="I6520" s="9"/>
      <c r="J6520" s="10"/>
    </row>
    <row r="6521">
      <c r="A6521" s="6"/>
      <c r="B6521" s="6"/>
      <c r="C6521" s="7"/>
      <c r="D6521" s="8"/>
      <c r="E6521" s="9"/>
      <c r="F6521" s="9"/>
      <c r="G6521" s="6"/>
      <c r="H6521" s="14"/>
      <c r="I6521" s="9"/>
      <c r="J6521" s="10"/>
    </row>
    <row r="6522">
      <c r="A6522" s="6"/>
      <c r="B6522" s="6"/>
      <c r="C6522" s="7"/>
      <c r="D6522" s="8"/>
      <c r="E6522" s="9"/>
      <c r="F6522" s="9"/>
      <c r="G6522" s="6"/>
      <c r="H6522" s="14"/>
      <c r="I6522" s="9"/>
      <c r="J6522" s="10"/>
    </row>
    <row r="6523">
      <c r="A6523" s="6"/>
      <c r="B6523" s="6"/>
      <c r="C6523" s="7"/>
      <c r="D6523" s="8"/>
      <c r="E6523" s="9"/>
      <c r="F6523" s="9"/>
      <c r="G6523" s="6"/>
      <c r="H6523" s="14"/>
      <c r="I6523" s="9"/>
      <c r="J6523" s="10"/>
    </row>
    <row r="6524">
      <c r="A6524" s="6"/>
      <c r="B6524" s="6"/>
      <c r="C6524" s="7"/>
      <c r="D6524" s="8"/>
      <c r="E6524" s="9"/>
      <c r="F6524" s="9"/>
      <c r="G6524" s="6"/>
      <c r="H6524" s="14"/>
      <c r="I6524" s="9"/>
      <c r="J6524" s="10"/>
    </row>
    <row r="6525">
      <c r="A6525" s="6"/>
      <c r="B6525" s="6"/>
      <c r="C6525" s="7"/>
      <c r="D6525" s="8"/>
      <c r="E6525" s="9"/>
      <c r="F6525" s="9"/>
      <c r="G6525" s="6"/>
      <c r="H6525" s="14"/>
      <c r="I6525" s="9"/>
      <c r="J6525" s="10"/>
    </row>
    <row r="6526">
      <c r="A6526" s="6"/>
      <c r="B6526" s="6"/>
      <c r="C6526" s="7"/>
      <c r="D6526" s="8"/>
      <c r="E6526" s="9"/>
      <c r="F6526" s="9"/>
      <c r="G6526" s="6"/>
      <c r="H6526" s="14"/>
      <c r="I6526" s="9"/>
      <c r="J6526" s="10"/>
    </row>
    <row r="6527">
      <c r="A6527" s="6"/>
      <c r="B6527" s="6"/>
      <c r="C6527" s="7"/>
      <c r="D6527" s="8"/>
      <c r="E6527" s="9"/>
      <c r="F6527" s="9"/>
      <c r="G6527" s="6"/>
      <c r="H6527" s="14"/>
      <c r="I6527" s="9"/>
      <c r="J6527" s="10"/>
    </row>
    <row r="6528">
      <c r="A6528" s="6"/>
      <c r="B6528" s="6"/>
      <c r="C6528" s="7"/>
      <c r="D6528" s="8"/>
      <c r="E6528" s="9"/>
      <c r="F6528" s="9"/>
      <c r="G6528" s="6"/>
      <c r="H6528" s="14"/>
      <c r="I6528" s="9"/>
      <c r="J6528" s="10"/>
    </row>
    <row r="6529">
      <c r="A6529" s="6"/>
      <c r="B6529" s="6"/>
      <c r="C6529" s="7"/>
      <c r="D6529" s="8"/>
      <c r="E6529" s="9"/>
      <c r="F6529" s="9"/>
      <c r="G6529" s="6"/>
      <c r="H6529" s="14"/>
      <c r="I6529" s="9"/>
      <c r="J6529" s="10"/>
    </row>
    <row r="6530">
      <c r="A6530" s="6"/>
      <c r="B6530" s="6"/>
      <c r="C6530" s="7"/>
      <c r="D6530" s="8"/>
      <c r="E6530" s="9"/>
      <c r="F6530" s="9"/>
      <c r="G6530" s="6"/>
      <c r="H6530" s="14"/>
      <c r="I6530" s="9"/>
      <c r="J6530" s="10"/>
    </row>
    <row r="6531">
      <c r="A6531" s="6"/>
      <c r="B6531" s="6"/>
      <c r="C6531" s="7"/>
      <c r="D6531" s="8"/>
      <c r="E6531" s="9"/>
      <c r="F6531" s="9"/>
      <c r="G6531" s="6"/>
      <c r="H6531" s="14"/>
      <c r="I6531" s="9"/>
      <c r="J6531" s="10"/>
    </row>
    <row r="6532">
      <c r="A6532" s="6"/>
      <c r="B6532" s="6"/>
      <c r="C6532" s="7"/>
      <c r="D6532" s="8"/>
      <c r="E6532" s="9"/>
      <c r="F6532" s="9"/>
      <c r="G6532" s="6"/>
      <c r="H6532" s="14"/>
      <c r="I6532" s="9"/>
      <c r="J6532" s="10"/>
    </row>
    <row r="6533">
      <c r="A6533" s="6"/>
      <c r="B6533" s="6"/>
      <c r="C6533" s="7"/>
      <c r="D6533" s="8"/>
      <c r="E6533" s="9"/>
      <c r="F6533" s="9"/>
      <c r="G6533" s="6"/>
      <c r="H6533" s="14"/>
      <c r="I6533" s="9"/>
      <c r="J6533" s="10"/>
    </row>
    <row r="6534">
      <c r="A6534" s="6"/>
      <c r="B6534" s="6"/>
      <c r="C6534" s="7"/>
      <c r="D6534" s="8"/>
      <c r="E6534" s="9"/>
      <c r="F6534" s="9"/>
      <c r="G6534" s="6"/>
      <c r="H6534" s="14"/>
      <c r="I6534" s="9"/>
      <c r="J6534" s="10"/>
    </row>
    <row r="6535">
      <c r="A6535" s="6"/>
      <c r="B6535" s="6"/>
      <c r="C6535" s="7"/>
      <c r="D6535" s="8"/>
      <c r="E6535" s="9"/>
      <c r="F6535" s="9"/>
      <c r="G6535" s="6"/>
      <c r="H6535" s="14"/>
      <c r="I6535" s="9"/>
      <c r="J6535" s="10"/>
    </row>
    <row r="6536">
      <c r="A6536" s="6"/>
      <c r="B6536" s="6"/>
      <c r="C6536" s="7"/>
      <c r="D6536" s="8"/>
      <c r="E6536" s="9"/>
      <c r="F6536" s="9"/>
      <c r="G6536" s="6"/>
      <c r="H6536" s="14"/>
      <c r="I6536" s="9"/>
      <c r="J6536" s="10"/>
    </row>
    <row r="6537">
      <c r="A6537" s="6"/>
      <c r="B6537" s="6"/>
      <c r="C6537" s="7"/>
      <c r="D6537" s="8"/>
      <c r="E6537" s="9"/>
      <c r="F6537" s="9"/>
      <c r="G6537" s="6"/>
      <c r="H6537" s="14"/>
      <c r="I6537" s="9"/>
      <c r="J6537" s="10"/>
    </row>
    <row r="6538">
      <c r="A6538" s="6"/>
      <c r="B6538" s="6"/>
      <c r="C6538" s="7"/>
      <c r="D6538" s="8"/>
      <c r="E6538" s="9"/>
      <c r="F6538" s="9"/>
      <c r="G6538" s="6"/>
      <c r="H6538" s="14"/>
      <c r="I6538" s="9"/>
      <c r="J6538" s="10"/>
    </row>
    <row r="6539">
      <c r="A6539" s="6"/>
      <c r="B6539" s="6"/>
      <c r="C6539" s="7"/>
      <c r="D6539" s="8"/>
      <c r="E6539" s="9"/>
      <c r="F6539" s="9"/>
      <c r="G6539" s="6"/>
      <c r="H6539" s="14"/>
      <c r="I6539" s="9"/>
      <c r="J6539" s="10"/>
    </row>
    <row r="6540">
      <c r="A6540" s="6"/>
      <c r="B6540" s="6"/>
      <c r="C6540" s="7"/>
      <c r="D6540" s="8"/>
      <c r="E6540" s="9"/>
      <c r="F6540" s="9"/>
      <c r="G6540" s="6"/>
      <c r="H6540" s="14"/>
      <c r="I6540" s="9"/>
      <c r="J6540" s="10"/>
    </row>
    <row r="6541">
      <c r="A6541" s="6"/>
      <c r="B6541" s="6"/>
      <c r="C6541" s="7"/>
      <c r="D6541" s="8"/>
      <c r="E6541" s="9"/>
      <c r="F6541" s="9"/>
      <c r="G6541" s="6"/>
      <c r="H6541" s="14"/>
      <c r="I6541" s="9"/>
      <c r="J6541" s="10"/>
    </row>
    <row r="6542">
      <c r="A6542" s="6"/>
      <c r="B6542" s="6"/>
      <c r="C6542" s="7"/>
      <c r="D6542" s="8"/>
      <c r="E6542" s="9"/>
      <c r="F6542" s="9"/>
      <c r="G6542" s="6"/>
      <c r="H6542" s="14"/>
      <c r="I6542" s="9"/>
      <c r="J6542" s="10"/>
    </row>
    <row r="6543">
      <c r="A6543" s="6"/>
      <c r="B6543" s="6"/>
      <c r="C6543" s="7"/>
      <c r="D6543" s="8"/>
      <c r="E6543" s="9"/>
      <c r="F6543" s="9"/>
      <c r="G6543" s="6"/>
      <c r="H6543" s="14"/>
      <c r="I6543" s="9"/>
      <c r="J6543" s="10"/>
    </row>
    <row r="6544">
      <c r="A6544" s="6"/>
      <c r="B6544" s="6"/>
      <c r="C6544" s="7"/>
      <c r="D6544" s="8"/>
      <c r="E6544" s="9"/>
      <c r="F6544" s="9"/>
      <c r="G6544" s="6"/>
      <c r="H6544" s="14"/>
      <c r="I6544" s="9"/>
      <c r="J6544" s="10"/>
    </row>
    <row r="6545">
      <c r="A6545" s="6"/>
      <c r="B6545" s="6"/>
      <c r="C6545" s="7"/>
      <c r="D6545" s="8"/>
      <c r="E6545" s="9"/>
      <c r="F6545" s="9"/>
      <c r="G6545" s="6"/>
      <c r="H6545" s="14"/>
      <c r="I6545" s="9"/>
      <c r="J6545" s="10"/>
    </row>
    <row r="6546">
      <c r="A6546" s="6"/>
      <c r="B6546" s="6"/>
      <c r="C6546" s="7"/>
      <c r="D6546" s="8"/>
      <c r="E6546" s="9"/>
      <c r="F6546" s="9"/>
      <c r="G6546" s="6"/>
      <c r="H6546" s="14"/>
      <c r="I6546" s="9"/>
      <c r="J6546" s="10"/>
    </row>
    <row r="6547">
      <c r="A6547" s="6"/>
      <c r="B6547" s="6"/>
      <c r="C6547" s="7"/>
      <c r="D6547" s="8"/>
      <c r="E6547" s="9"/>
      <c r="F6547" s="9"/>
      <c r="G6547" s="6"/>
      <c r="H6547" s="14"/>
      <c r="I6547" s="9"/>
      <c r="J6547" s="10"/>
    </row>
    <row r="6548">
      <c r="A6548" s="6"/>
      <c r="B6548" s="6"/>
      <c r="C6548" s="7"/>
      <c r="D6548" s="8"/>
      <c r="E6548" s="9"/>
      <c r="F6548" s="9"/>
      <c r="G6548" s="6"/>
      <c r="H6548" s="14"/>
      <c r="I6548" s="9"/>
      <c r="J6548" s="10"/>
    </row>
    <row r="6549">
      <c r="A6549" s="6"/>
      <c r="B6549" s="6"/>
      <c r="C6549" s="7"/>
      <c r="D6549" s="8"/>
      <c r="E6549" s="9"/>
      <c r="F6549" s="9"/>
      <c r="G6549" s="6"/>
      <c r="H6549" s="14"/>
      <c r="I6549" s="9"/>
      <c r="J6549" s="10"/>
    </row>
    <row r="6550">
      <c r="A6550" s="6"/>
      <c r="B6550" s="6"/>
      <c r="C6550" s="7"/>
      <c r="D6550" s="8"/>
      <c r="E6550" s="9"/>
      <c r="F6550" s="9"/>
      <c r="G6550" s="6"/>
      <c r="H6550" s="14"/>
      <c r="I6550" s="9"/>
      <c r="J6550" s="10"/>
    </row>
    <row r="6551">
      <c r="A6551" s="6"/>
      <c r="B6551" s="6"/>
      <c r="C6551" s="7"/>
      <c r="D6551" s="8"/>
      <c r="E6551" s="9"/>
      <c r="F6551" s="9"/>
      <c r="G6551" s="6"/>
      <c r="H6551" s="14"/>
      <c r="I6551" s="9"/>
      <c r="J6551" s="10"/>
    </row>
    <row r="6552">
      <c r="A6552" s="6"/>
      <c r="B6552" s="6"/>
      <c r="C6552" s="7"/>
      <c r="D6552" s="8"/>
      <c r="E6552" s="9"/>
      <c r="F6552" s="9"/>
      <c r="G6552" s="6"/>
      <c r="H6552" s="14"/>
      <c r="I6552" s="9"/>
      <c r="J6552" s="10"/>
    </row>
    <row r="6553">
      <c r="A6553" s="6"/>
      <c r="B6553" s="6"/>
      <c r="C6553" s="7"/>
      <c r="D6553" s="8"/>
      <c r="E6553" s="9"/>
      <c r="F6553" s="9"/>
      <c r="G6553" s="6"/>
      <c r="H6553" s="14"/>
      <c r="I6553" s="9"/>
      <c r="J6553" s="10"/>
    </row>
    <row r="6554">
      <c r="A6554" s="6"/>
      <c r="B6554" s="6"/>
      <c r="C6554" s="7"/>
      <c r="D6554" s="8"/>
      <c r="E6554" s="9"/>
      <c r="F6554" s="9"/>
      <c r="G6554" s="6"/>
      <c r="H6554" s="14"/>
      <c r="I6554" s="9"/>
      <c r="J6554" s="10"/>
    </row>
    <row r="6555">
      <c r="A6555" s="6"/>
      <c r="B6555" s="6"/>
      <c r="C6555" s="7"/>
      <c r="D6555" s="8"/>
      <c r="E6555" s="9"/>
      <c r="F6555" s="9"/>
      <c r="G6555" s="6"/>
      <c r="H6555" s="14"/>
      <c r="I6555" s="9"/>
      <c r="J6555" s="10"/>
    </row>
    <row r="6556">
      <c r="A6556" s="6"/>
      <c r="B6556" s="6"/>
      <c r="C6556" s="7"/>
      <c r="D6556" s="8"/>
      <c r="E6556" s="9"/>
      <c r="F6556" s="9"/>
      <c r="G6556" s="6"/>
      <c r="H6556" s="14"/>
      <c r="I6556" s="9"/>
      <c r="J6556" s="10"/>
    </row>
    <row r="6557">
      <c r="A6557" s="6"/>
      <c r="B6557" s="6"/>
      <c r="C6557" s="7"/>
      <c r="D6557" s="8"/>
      <c r="E6557" s="9"/>
      <c r="F6557" s="9"/>
      <c r="G6557" s="6"/>
      <c r="H6557" s="14"/>
      <c r="I6557" s="9"/>
      <c r="J6557" s="10"/>
    </row>
    <row r="6558">
      <c r="A6558" s="6"/>
      <c r="B6558" s="6"/>
      <c r="C6558" s="7"/>
      <c r="D6558" s="8"/>
      <c r="E6558" s="9"/>
      <c r="F6558" s="9"/>
      <c r="G6558" s="6"/>
      <c r="H6558" s="14"/>
      <c r="I6558" s="9"/>
      <c r="J6558" s="10"/>
    </row>
    <row r="6559">
      <c r="A6559" s="6"/>
      <c r="B6559" s="6"/>
      <c r="C6559" s="7"/>
      <c r="D6559" s="8"/>
      <c r="E6559" s="9"/>
      <c r="F6559" s="9"/>
      <c r="G6559" s="6"/>
      <c r="H6559" s="14"/>
      <c r="I6559" s="9"/>
      <c r="J6559" s="10"/>
    </row>
    <row r="6560">
      <c r="A6560" s="6"/>
      <c r="B6560" s="6"/>
      <c r="C6560" s="7"/>
      <c r="D6560" s="8"/>
      <c r="E6560" s="9"/>
      <c r="F6560" s="9"/>
      <c r="G6560" s="6"/>
      <c r="H6560" s="14"/>
      <c r="I6560" s="9"/>
      <c r="J6560" s="10"/>
    </row>
    <row r="6561">
      <c r="A6561" s="6"/>
      <c r="B6561" s="6"/>
      <c r="C6561" s="7"/>
      <c r="D6561" s="8"/>
      <c r="E6561" s="9"/>
      <c r="F6561" s="9"/>
      <c r="G6561" s="6"/>
      <c r="H6561" s="14"/>
      <c r="I6561" s="9"/>
      <c r="J6561" s="10"/>
    </row>
    <row r="6562">
      <c r="A6562" s="6"/>
      <c r="B6562" s="6"/>
      <c r="C6562" s="7"/>
      <c r="D6562" s="8"/>
      <c r="E6562" s="9"/>
      <c r="F6562" s="9"/>
      <c r="G6562" s="6"/>
      <c r="H6562" s="14"/>
      <c r="I6562" s="9"/>
      <c r="J6562" s="10"/>
    </row>
    <row r="6563">
      <c r="A6563" s="6"/>
      <c r="B6563" s="6"/>
      <c r="C6563" s="7"/>
      <c r="D6563" s="8"/>
      <c r="E6563" s="9"/>
      <c r="F6563" s="9"/>
      <c r="G6563" s="6"/>
      <c r="H6563" s="14"/>
      <c r="I6563" s="9"/>
      <c r="J6563" s="10"/>
    </row>
    <row r="6564">
      <c r="A6564" s="6"/>
      <c r="B6564" s="6"/>
      <c r="C6564" s="7"/>
      <c r="D6564" s="8"/>
      <c r="E6564" s="9"/>
      <c r="F6564" s="9"/>
      <c r="G6564" s="6"/>
      <c r="H6564" s="14"/>
      <c r="I6564" s="9"/>
      <c r="J6564" s="10"/>
    </row>
    <row r="6565">
      <c r="A6565" s="6"/>
      <c r="B6565" s="6"/>
      <c r="C6565" s="7"/>
      <c r="D6565" s="8"/>
      <c r="E6565" s="9"/>
      <c r="F6565" s="9"/>
      <c r="G6565" s="6"/>
      <c r="H6565" s="14"/>
      <c r="I6565" s="9"/>
      <c r="J6565" s="10"/>
    </row>
    <row r="6566">
      <c r="A6566" s="6"/>
      <c r="B6566" s="6"/>
      <c r="C6566" s="7"/>
      <c r="D6566" s="8"/>
      <c r="E6566" s="9"/>
      <c r="F6566" s="9"/>
      <c r="G6566" s="6"/>
      <c r="H6566" s="14"/>
      <c r="I6566" s="9"/>
      <c r="J6566" s="10"/>
    </row>
    <row r="6567">
      <c r="A6567" s="6"/>
      <c r="B6567" s="6"/>
      <c r="C6567" s="7"/>
      <c r="D6567" s="8"/>
      <c r="E6567" s="9"/>
      <c r="F6567" s="9"/>
      <c r="G6567" s="6"/>
      <c r="H6567" s="14"/>
      <c r="I6567" s="9"/>
      <c r="J6567" s="10"/>
    </row>
    <row r="6568">
      <c r="A6568" s="6"/>
      <c r="B6568" s="6"/>
      <c r="C6568" s="7"/>
      <c r="D6568" s="8"/>
      <c r="E6568" s="9"/>
      <c r="F6568" s="9"/>
      <c r="G6568" s="6"/>
      <c r="H6568" s="14"/>
      <c r="I6568" s="9"/>
      <c r="J6568" s="10"/>
    </row>
    <row r="6569">
      <c r="A6569" s="6"/>
      <c r="B6569" s="6"/>
      <c r="C6569" s="7"/>
      <c r="D6569" s="8"/>
      <c r="E6569" s="9"/>
      <c r="F6569" s="9"/>
      <c r="G6569" s="6"/>
      <c r="H6569" s="14"/>
      <c r="I6569" s="9"/>
      <c r="J6569" s="10"/>
    </row>
    <row r="6570">
      <c r="A6570" s="6"/>
      <c r="B6570" s="6"/>
      <c r="C6570" s="7"/>
      <c r="D6570" s="8"/>
      <c r="E6570" s="9"/>
      <c r="F6570" s="9"/>
      <c r="G6570" s="6"/>
      <c r="H6570" s="14"/>
      <c r="I6570" s="9"/>
      <c r="J6570" s="10"/>
    </row>
    <row r="6571">
      <c r="A6571" s="6"/>
      <c r="B6571" s="6"/>
      <c r="C6571" s="7"/>
      <c r="D6571" s="8"/>
      <c r="E6571" s="9"/>
      <c r="F6571" s="9"/>
      <c r="G6571" s="6"/>
      <c r="H6571" s="14"/>
      <c r="I6571" s="9"/>
      <c r="J6571" s="10"/>
    </row>
    <row r="6572">
      <c r="A6572" s="6"/>
      <c r="B6572" s="6"/>
      <c r="C6572" s="7"/>
      <c r="D6572" s="8"/>
      <c r="E6572" s="9"/>
      <c r="F6572" s="9"/>
      <c r="G6572" s="6"/>
      <c r="H6572" s="14"/>
      <c r="I6572" s="9"/>
      <c r="J6572" s="10"/>
    </row>
    <row r="6573">
      <c r="A6573" s="6"/>
      <c r="B6573" s="6"/>
      <c r="C6573" s="7"/>
      <c r="D6573" s="8"/>
      <c r="E6573" s="9"/>
      <c r="F6573" s="9"/>
      <c r="G6573" s="6"/>
      <c r="H6573" s="14"/>
      <c r="I6573" s="9"/>
      <c r="J6573" s="10"/>
    </row>
    <row r="6574">
      <c r="A6574" s="6"/>
      <c r="B6574" s="6"/>
      <c r="C6574" s="7"/>
      <c r="D6574" s="8"/>
      <c r="E6574" s="9"/>
      <c r="F6574" s="9"/>
      <c r="G6574" s="6"/>
      <c r="H6574" s="14"/>
      <c r="I6574" s="9"/>
      <c r="J6574" s="10"/>
    </row>
    <row r="6575">
      <c r="A6575" s="6"/>
      <c r="B6575" s="6"/>
      <c r="C6575" s="7"/>
      <c r="D6575" s="8"/>
      <c r="E6575" s="9"/>
      <c r="F6575" s="9"/>
      <c r="G6575" s="6"/>
      <c r="H6575" s="14"/>
      <c r="I6575" s="9"/>
      <c r="J6575" s="10"/>
    </row>
    <row r="6576">
      <c r="A6576" s="6"/>
      <c r="B6576" s="6"/>
      <c r="C6576" s="7"/>
      <c r="D6576" s="8"/>
      <c r="E6576" s="9"/>
      <c r="F6576" s="9"/>
      <c r="G6576" s="6"/>
      <c r="H6576" s="14"/>
      <c r="I6576" s="9"/>
      <c r="J6576" s="10"/>
    </row>
    <row r="6577">
      <c r="A6577" s="6"/>
      <c r="B6577" s="6"/>
      <c r="C6577" s="7"/>
      <c r="D6577" s="8"/>
      <c r="E6577" s="9"/>
      <c r="F6577" s="9"/>
      <c r="G6577" s="6"/>
      <c r="H6577" s="14"/>
      <c r="I6577" s="9"/>
      <c r="J6577" s="10"/>
    </row>
    <row r="6578">
      <c r="A6578" s="6"/>
      <c r="B6578" s="6"/>
      <c r="C6578" s="7"/>
      <c r="D6578" s="8"/>
      <c r="E6578" s="9"/>
      <c r="F6578" s="9"/>
      <c r="G6578" s="6"/>
      <c r="H6578" s="14"/>
      <c r="I6578" s="9"/>
      <c r="J6578" s="10"/>
    </row>
    <row r="6579">
      <c r="A6579" s="6"/>
      <c r="B6579" s="6"/>
      <c r="C6579" s="7"/>
      <c r="D6579" s="8"/>
      <c r="E6579" s="9"/>
      <c r="F6579" s="9"/>
      <c r="G6579" s="6"/>
      <c r="H6579" s="14"/>
      <c r="I6579" s="9"/>
      <c r="J6579" s="10"/>
    </row>
    <row r="6580">
      <c r="A6580" s="6"/>
      <c r="B6580" s="6"/>
      <c r="C6580" s="7"/>
      <c r="D6580" s="8"/>
      <c r="E6580" s="9"/>
      <c r="F6580" s="9"/>
      <c r="G6580" s="6"/>
      <c r="H6580" s="14"/>
      <c r="I6580" s="9"/>
      <c r="J6580" s="10"/>
    </row>
    <row r="6581">
      <c r="A6581" s="6"/>
      <c r="B6581" s="6"/>
      <c r="C6581" s="7"/>
      <c r="D6581" s="8"/>
      <c r="E6581" s="9"/>
      <c r="F6581" s="9"/>
      <c r="G6581" s="6"/>
      <c r="H6581" s="14"/>
      <c r="I6581" s="9"/>
      <c r="J6581" s="10"/>
    </row>
    <row r="6582">
      <c r="A6582" s="6"/>
      <c r="B6582" s="6"/>
      <c r="C6582" s="7"/>
      <c r="D6582" s="8"/>
      <c r="E6582" s="9"/>
      <c r="F6582" s="9"/>
      <c r="G6582" s="6"/>
      <c r="H6582" s="14"/>
      <c r="I6582" s="9"/>
      <c r="J6582" s="10"/>
    </row>
    <row r="6583">
      <c r="A6583" s="6"/>
      <c r="B6583" s="6"/>
      <c r="C6583" s="7"/>
      <c r="D6583" s="8"/>
      <c r="E6583" s="9"/>
      <c r="F6583" s="9"/>
      <c r="G6583" s="6"/>
      <c r="H6583" s="14"/>
      <c r="I6583" s="9"/>
      <c r="J6583" s="10"/>
    </row>
    <row r="6584">
      <c r="A6584" s="6"/>
      <c r="B6584" s="6"/>
      <c r="C6584" s="7"/>
      <c r="D6584" s="8"/>
      <c r="E6584" s="9"/>
      <c r="F6584" s="9"/>
      <c r="G6584" s="6"/>
      <c r="H6584" s="14"/>
      <c r="I6584" s="9"/>
      <c r="J6584" s="10"/>
    </row>
    <row r="6585">
      <c r="A6585" s="6"/>
      <c r="B6585" s="6"/>
      <c r="C6585" s="7"/>
      <c r="D6585" s="8"/>
      <c r="E6585" s="9"/>
      <c r="F6585" s="9"/>
      <c r="G6585" s="6"/>
      <c r="H6585" s="14"/>
      <c r="I6585" s="9"/>
      <c r="J6585" s="10"/>
    </row>
    <row r="6586">
      <c r="A6586" s="6"/>
      <c r="B6586" s="6"/>
      <c r="C6586" s="7"/>
      <c r="D6586" s="8"/>
      <c r="E6586" s="9"/>
      <c r="F6586" s="9"/>
      <c r="G6586" s="6"/>
      <c r="H6586" s="14"/>
      <c r="I6586" s="9"/>
      <c r="J6586" s="10"/>
    </row>
    <row r="6587">
      <c r="A6587" s="6"/>
      <c r="B6587" s="6"/>
      <c r="C6587" s="7"/>
      <c r="D6587" s="8"/>
      <c r="E6587" s="9"/>
      <c r="F6587" s="9"/>
      <c r="G6587" s="6"/>
      <c r="H6587" s="14"/>
      <c r="I6587" s="9"/>
      <c r="J6587" s="10"/>
    </row>
    <row r="6588">
      <c r="A6588" s="6"/>
      <c r="B6588" s="6"/>
      <c r="C6588" s="7"/>
      <c r="D6588" s="8"/>
      <c r="E6588" s="9"/>
      <c r="F6588" s="9"/>
      <c r="G6588" s="6"/>
      <c r="H6588" s="14"/>
      <c r="I6588" s="9"/>
      <c r="J6588" s="10"/>
    </row>
    <row r="6589">
      <c r="A6589" s="6"/>
      <c r="B6589" s="6"/>
      <c r="C6589" s="7"/>
      <c r="D6589" s="8"/>
      <c r="E6589" s="9"/>
      <c r="F6589" s="9"/>
      <c r="G6589" s="6"/>
      <c r="H6589" s="14"/>
      <c r="I6589" s="9"/>
      <c r="J6589" s="10"/>
    </row>
    <row r="6590">
      <c r="A6590" s="6"/>
      <c r="B6590" s="6"/>
      <c r="C6590" s="7"/>
      <c r="D6590" s="8"/>
      <c r="E6590" s="9"/>
      <c r="F6590" s="9"/>
      <c r="G6590" s="6"/>
      <c r="H6590" s="14"/>
      <c r="I6590" s="9"/>
      <c r="J6590" s="10"/>
    </row>
    <row r="6591">
      <c r="A6591" s="6"/>
      <c r="B6591" s="6"/>
      <c r="C6591" s="7"/>
      <c r="D6591" s="8"/>
      <c r="E6591" s="9"/>
      <c r="F6591" s="9"/>
      <c r="G6591" s="6"/>
      <c r="H6591" s="14"/>
      <c r="I6591" s="9"/>
      <c r="J6591" s="10"/>
    </row>
    <row r="6592">
      <c r="A6592" s="6"/>
      <c r="B6592" s="6"/>
      <c r="C6592" s="7"/>
      <c r="D6592" s="8"/>
      <c r="E6592" s="9"/>
      <c r="F6592" s="9"/>
      <c r="G6592" s="6"/>
      <c r="H6592" s="14"/>
      <c r="I6592" s="9"/>
      <c r="J6592" s="10"/>
    </row>
    <row r="6593">
      <c r="A6593" s="6"/>
      <c r="B6593" s="6"/>
      <c r="C6593" s="7"/>
      <c r="D6593" s="8"/>
      <c r="E6593" s="9"/>
      <c r="F6593" s="9"/>
      <c r="G6593" s="6"/>
      <c r="H6593" s="14"/>
      <c r="I6593" s="9"/>
      <c r="J6593" s="10"/>
    </row>
    <row r="6594">
      <c r="A6594" s="6"/>
      <c r="B6594" s="6"/>
      <c r="C6594" s="7"/>
      <c r="D6594" s="8"/>
      <c r="E6594" s="9"/>
      <c r="F6594" s="9"/>
      <c r="G6594" s="6"/>
      <c r="H6594" s="14"/>
      <c r="I6594" s="9"/>
      <c r="J6594" s="10"/>
    </row>
    <row r="6595">
      <c r="A6595" s="6"/>
      <c r="B6595" s="6"/>
      <c r="C6595" s="7"/>
      <c r="D6595" s="8"/>
      <c r="E6595" s="9"/>
      <c r="F6595" s="9"/>
      <c r="G6595" s="6"/>
      <c r="H6595" s="14"/>
      <c r="I6595" s="9"/>
      <c r="J6595" s="10"/>
    </row>
    <row r="6596">
      <c r="A6596" s="6"/>
      <c r="B6596" s="6"/>
      <c r="C6596" s="7"/>
      <c r="D6596" s="8"/>
      <c r="E6596" s="9"/>
      <c r="F6596" s="9"/>
      <c r="G6596" s="6"/>
      <c r="H6596" s="14"/>
      <c r="I6596" s="9"/>
      <c r="J6596" s="10"/>
    </row>
    <row r="6597">
      <c r="A6597" s="6"/>
      <c r="B6597" s="6"/>
      <c r="C6597" s="7"/>
      <c r="D6597" s="8"/>
      <c r="E6597" s="9"/>
      <c r="F6597" s="9"/>
      <c r="G6597" s="6"/>
      <c r="H6597" s="14"/>
      <c r="I6597" s="9"/>
      <c r="J6597" s="10"/>
    </row>
    <row r="6598">
      <c r="A6598" s="6"/>
      <c r="B6598" s="6"/>
      <c r="C6598" s="7"/>
      <c r="D6598" s="8"/>
      <c r="E6598" s="9"/>
      <c r="F6598" s="9"/>
      <c r="G6598" s="6"/>
      <c r="H6598" s="14"/>
      <c r="I6598" s="9"/>
      <c r="J6598" s="10"/>
    </row>
    <row r="6599">
      <c r="A6599" s="6"/>
      <c r="B6599" s="6"/>
      <c r="C6599" s="7"/>
      <c r="D6599" s="8"/>
      <c r="E6599" s="9"/>
      <c r="F6599" s="9"/>
      <c r="G6599" s="6"/>
      <c r="H6599" s="14"/>
      <c r="I6599" s="9"/>
      <c r="J6599" s="10"/>
    </row>
    <row r="6600">
      <c r="A6600" s="6"/>
      <c r="B6600" s="6"/>
      <c r="C6600" s="7"/>
      <c r="D6600" s="8"/>
      <c r="E6600" s="9"/>
      <c r="F6600" s="9"/>
      <c r="G6600" s="6"/>
      <c r="H6600" s="14"/>
      <c r="I6600" s="9"/>
      <c r="J6600" s="10"/>
    </row>
    <row r="6601">
      <c r="A6601" s="6"/>
      <c r="B6601" s="6"/>
      <c r="C6601" s="7"/>
      <c r="D6601" s="8"/>
      <c r="E6601" s="9"/>
      <c r="F6601" s="9"/>
      <c r="G6601" s="6"/>
      <c r="H6601" s="14"/>
      <c r="I6601" s="9"/>
      <c r="J6601" s="10"/>
    </row>
    <row r="6602">
      <c r="A6602" s="6"/>
      <c r="B6602" s="6"/>
      <c r="C6602" s="7"/>
      <c r="D6602" s="8"/>
      <c r="E6602" s="9"/>
      <c r="F6602" s="9"/>
      <c r="G6602" s="6"/>
      <c r="H6602" s="14"/>
      <c r="I6602" s="9"/>
      <c r="J6602" s="10"/>
    </row>
    <row r="6603">
      <c r="A6603" s="6"/>
      <c r="B6603" s="6"/>
      <c r="C6603" s="7"/>
      <c r="D6603" s="8"/>
      <c r="E6603" s="9"/>
      <c r="F6603" s="9"/>
      <c r="G6603" s="6"/>
      <c r="H6603" s="14"/>
      <c r="I6603" s="9"/>
      <c r="J6603" s="10"/>
    </row>
    <row r="6604">
      <c r="A6604" s="6"/>
      <c r="B6604" s="6"/>
      <c r="C6604" s="7"/>
      <c r="D6604" s="8"/>
      <c r="E6604" s="9"/>
      <c r="F6604" s="9"/>
      <c r="G6604" s="6"/>
      <c r="H6604" s="14"/>
      <c r="I6604" s="9"/>
      <c r="J6604" s="10"/>
    </row>
    <row r="6605">
      <c r="A6605" s="6"/>
      <c r="B6605" s="6"/>
      <c r="C6605" s="7"/>
      <c r="D6605" s="8"/>
      <c r="E6605" s="9"/>
      <c r="F6605" s="9"/>
      <c r="G6605" s="6"/>
      <c r="H6605" s="14"/>
      <c r="I6605" s="9"/>
      <c r="J6605" s="10"/>
    </row>
    <row r="6606">
      <c r="A6606" s="6"/>
      <c r="B6606" s="6"/>
      <c r="C6606" s="7"/>
      <c r="D6606" s="8"/>
      <c r="E6606" s="9"/>
      <c r="F6606" s="9"/>
      <c r="G6606" s="6"/>
      <c r="H6606" s="14"/>
      <c r="I6606" s="9"/>
      <c r="J6606" s="10"/>
    </row>
    <row r="6607">
      <c r="A6607" s="6"/>
      <c r="B6607" s="6"/>
      <c r="C6607" s="7"/>
      <c r="D6607" s="8"/>
      <c r="E6607" s="9"/>
      <c r="F6607" s="9"/>
      <c r="G6607" s="6"/>
      <c r="H6607" s="14"/>
      <c r="I6607" s="9"/>
      <c r="J6607" s="10"/>
    </row>
    <row r="6608">
      <c r="A6608" s="6"/>
      <c r="B6608" s="6"/>
      <c r="C6608" s="7"/>
      <c r="D6608" s="8"/>
      <c r="E6608" s="9"/>
      <c r="F6608" s="9"/>
      <c r="G6608" s="6"/>
      <c r="H6608" s="14"/>
      <c r="I6608" s="9"/>
      <c r="J6608" s="10"/>
    </row>
    <row r="6609">
      <c r="A6609" s="6"/>
      <c r="B6609" s="6"/>
      <c r="C6609" s="7"/>
      <c r="D6609" s="8"/>
      <c r="E6609" s="9"/>
      <c r="F6609" s="9"/>
      <c r="G6609" s="6"/>
      <c r="H6609" s="14"/>
      <c r="I6609" s="9"/>
      <c r="J6609" s="10"/>
    </row>
    <row r="6610">
      <c r="A6610" s="6"/>
      <c r="B6610" s="6"/>
      <c r="C6610" s="7"/>
      <c r="D6610" s="8"/>
      <c r="E6610" s="9"/>
      <c r="F6610" s="9"/>
      <c r="G6610" s="6"/>
      <c r="H6610" s="14"/>
      <c r="I6610" s="9"/>
      <c r="J6610" s="10"/>
    </row>
    <row r="6611">
      <c r="A6611" s="6"/>
      <c r="B6611" s="6"/>
      <c r="C6611" s="7"/>
      <c r="D6611" s="8"/>
      <c r="E6611" s="9"/>
      <c r="F6611" s="9"/>
      <c r="G6611" s="6"/>
      <c r="H6611" s="14"/>
      <c r="I6611" s="9"/>
      <c r="J6611" s="10"/>
    </row>
    <row r="6612">
      <c r="A6612" s="6"/>
      <c r="B6612" s="6"/>
      <c r="C6612" s="7"/>
      <c r="D6612" s="8"/>
      <c r="E6612" s="9"/>
      <c r="F6612" s="9"/>
      <c r="G6612" s="6"/>
      <c r="H6612" s="14"/>
      <c r="I6612" s="9"/>
      <c r="J6612" s="10"/>
    </row>
    <row r="6613">
      <c r="A6613" s="6"/>
      <c r="B6613" s="6"/>
      <c r="C6613" s="7"/>
      <c r="D6613" s="8"/>
      <c r="E6613" s="9"/>
      <c r="F6613" s="9"/>
      <c r="G6613" s="6"/>
      <c r="H6613" s="14"/>
      <c r="I6613" s="9"/>
      <c r="J6613" s="10"/>
    </row>
    <row r="6614">
      <c r="A6614" s="6"/>
      <c r="B6614" s="6"/>
      <c r="C6614" s="7"/>
      <c r="D6614" s="8"/>
      <c r="E6614" s="9"/>
      <c r="F6614" s="9"/>
      <c r="G6614" s="6"/>
      <c r="H6614" s="14"/>
      <c r="I6614" s="9"/>
      <c r="J6614" s="10"/>
    </row>
    <row r="6615">
      <c r="A6615" s="6"/>
      <c r="B6615" s="6"/>
      <c r="C6615" s="7"/>
      <c r="D6615" s="8"/>
      <c r="E6615" s="9"/>
      <c r="F6615" s="9"/>
      <c r="G6615" s="6"/>
      <c r="H6615" s="14"/>
      <c r="I6615" s="9"/>
      <c r="J6615" s="10"/>
    </row>
    <row r="6616">
      <c r="A6616" s="6"/>
      <c r="B6616" s="6"/>
      <c r="C6616" s="7"/>
      <c r="D6616" s="8"/>
      <c r="E6616" s="9"/>
      <c r="F6616" s="9"/>
      <c r="G6616" s="6"/>
      <c r="H6616" s="14"/>
      <c r="I6616" s="9"/>
      <c r="J6616" s="10"/>
    </row>
    <row r="6617">
      <c r="A6617" s="6"/>
      <c r="B6617" s="6"/>
      <c r="C6617" s="7"/>
      <c r="D6617" s="8"/>
      <c r="E6617" s="9"/>
      <c r="F6617" s="9"/>
      <c r="G6617" s="6"/>
      <c r="H6617" s="14"/>
      <c r="I6617" s="9"/>
      <c r="J6617" s="10"/>
    </row>
    <row r="6618">
      <c r="A6618" s="6"/>
      <c r="B6618" s="6"/>
      <c r="C6618" s="7"/>
      <c r="D6618" s="8"/>
      <c r="E6618" s="9"/>
      <c r="F6618" s="9"/>
      <c r="G6618" s="6"/>
      <c r="H6618" s="14"/>
      <c r="I6618" s="9"/>
      <c r="J6618" s="10"/>
    </row>
    <row r="6619">
      <c r="A6619" s="6"/>
      <c r="B6619" s="6"/>
      <c r="C6619" s="7"/>
      <c r="D6619" s="8"/>
      <c r="E6619" s="9"/>
      <c r="F6619" s="9"/>
      <c r="G6619" s="6"/>
      <c r="H6619" s="14"/>
      <c r="I6619" s="9"/>
      <c r="J6619" s="10"/>
    </row>
    <row r="6620">
      <c r="A6620" s="6"/>
      <c r="B6620" s="6"/>
      <c r="C6620" s="7"/>
      <c r="D6620" s="8"/>
      <c r="E6620" s="9"/>
      <c r="F6620" s="9"/>
      <c r="G6620" s="6"/>
      <c r="H6620" s="14"/>
      <c r="I6620" s="9"/>
      <c r="J6620" s="10"/>
    </row>
    <row r="6621">
      <c r="A6621" s="6"/>
      <c r="B6621" s="6"/>
      <c r="C6621" s="7"/>
      <c r="D6621" s="8"/>
      <c r="E6621" s="9"/>
      <c r="F6621" s="9"/>
      <c r="G6621" s="6"/>
      <c r="H6621" s="14"/>
      <c r="I6621" s="9"/>
      <c r="J6621" s="10"/>
    </row>
    <row r="6622">
      <c r="A6622" s="6"/>
      <c r="B6622" s="6"/>
      <c r="C6622" s="7"/>
      <c r="D6622" s="8"/>
      <c r="E6622" s="9"/>
      <c r="F6622" s="9"/>
      <c r="G6622" s="6"/>
      <c r="H6622" s="14"/>
      <c r="I6622" s="9"/>
      <c r="J6622" s="10"/>
    </row>
    <row r="6623">
      <c r="A6623" s="6"/>
      <c r="B6623" s="6"/>
      <c r="C6623" s="7"/>
      <c r="D6623" s="8"/>
      <c r="E6623" s="9"/>
      <c r="F6623" s="9"/>
      <c r="G6623" s="6"/>
      <c r="H6623" s="14"/>
      <c r="I6623" s="9"/>
      <c r="J6623" s="10"/>
    </row>
    <row r="6624">
      <c r="A6624" s="6"/>
      <c r="B6624" s="6"/>
      <c r="C6624" s="7"/>
      <c r="D6624" s="8"/>
      <c r="E6624" s="9"/>
      <c r="F6624" s="9"/>
      <c r="G6624" s="6"/>
      <c r="H6624" s="14"/>
      <c r="I6624" s="9"/>
      <c r="J6624" s="10"/>
    </row>
    <row r="6625">
      <c r="A6625" s="6"/>
      <c r="B6625" s="6"/>
      <c r="C6625" s="7"/>
      <c r="D6625" s="8"/>
      <c r="E6625" s="9"/>
      <c r="F6625" s="9"/>
      <c r="G6625" s="6"/>
      <c r="H6625" s="14"/>
      <c r="I6625" s="9"/>
      <c r="J6625" s="10"/>
    </row>
    <row r="6626">
      <c r="A6626" s="6"/>
      <c r="B6626" s="6"/>
      <c r="C6626" s="7"/>
      <c r="D6626" s="8"/>
      <c r="E6626" s="9"/>
      <c r="F6626" s="9"/>
      <c r="G6626" s="6"/>
      <c r="H6626" s="14"/>
      <c r="I6626" s="9"/>
      <c r="J6626" s="10"/>
    </row>
    <row r="6627">
      <c r="A6627" s="6"/>
      <c r="B6627" s="6"/>
      <c r="C6627" s="7"/>
      <c r="D6627" s="8"/>
      <c r="E6627" s="9"/>
      <c r="F6627" s="9"/>
      <c r="G6627" s="6"/>
      <c r="H6627" s="14"/>
      <c r="I6627" s="9"/>
      <c r="J6627" s="10"/>
    </row>
    <row r="6628">
      <c r="A6628" s="6"/>
      <c r="B6628" s="6"/>
      <c r="C6628" s="7"/>
      <c r="D6628" s="8"/>
      <c r="E6628" s="9"/>
      <c r="F6628" s="9"/>
      <c r="G6628" s="6"/>
      <c r="H6628" s="14"/>
      <c r="I6628" s="9"/>
      <c r="J6628" s="10"/>
    </row>
    <row r="6629">
      <c r="A6629" s="6"/>
      <c r="B6629" s="6"/>
      <c r="C6629" s="7"/>
      <c r="D6629" s="8"/>
      <c r="E6629" s="9"/>
      <c r="F6629" s="9"/>
      <c r="G6629" s="6"/>
      <c r="H6629" s="14"/>
      <c r="I6629" s="9"/>
      <c r="J6629" s="10"/>
    </row>
    <row r="6630">
      <c r="A6630" s="6"/>
      <c r="B6630" s="6"/>
      <c r="C6630" s="7"/>
      <c r="D6630" s="8"/>
      <c r="E6630" s="9"/>
      <c r="F6630" s="9"/>
      <c r="G6630" s="6"/>
      <c r="H6630" s="14"/>
      <c r="I6630" s="9"/>
      <c r="J6630" s="10"/>
    </row>
    <row r="6631">
      <c r="A6631" s="6"/>
      <c r="B6631" s="6"/>
      <c r="C6631" s="7"/>
      <c r="D6631" s="8"/>
      <c r="E6631" s="9"/>
      <c r="F6631" s="9"/>
      <c r="G6631" s="6"/>
      <c r="H6631" s="14"/>
      <c r="I6631" s="9"/>
      <c r="J6631" s="10"/>
    </row>
    <row r="6632">
      <c r="A6632" s="6"/>
      <c r="B6632" s="6"/>
      <c r="C6632" s="7"/>
      <c r="D6632" s="8"/>
      <c r="E6632" s="9"/>
      <c r="F6632" s="9"/>
      <c r="G6632" s="6"/>
      <c r="H6632" s="14"/>
      <c r="I6632" s="9"/>
      <c r="J6632" s="10"/>
    </row>
    <row r="6633">
      <c r="A6633" s="6"/>
      <c r="B6633" s="6"/>
      <c r="C6633" s="7"/>
      <c r="D6633" s="8"/>
      <c r="E6633" s="9"/>
      <c r="F6633" s="9"/>
      <c r="G6633" s="6"/>
      <c r="H6633" s="14"/>
      <c r="I6633" s="9"/>
      <c r="J6633" s="10"/>
    </row>
    <row r="6634">
      <c r="A6634" s="6"/>
      <c r="B6634" s="6"/>
      <c r="C6634" s="7"/>
      <c r="D6634" s="8"/>
      <c r="E6634" s="9"/>
      <c r="F6634" s="9"/>
      <c r="G6634" s="6"/>
      <c r="H6634" s="14"/>
      <c r="I6634" s="9"/>
      <c r="J6634" s="10"/>
    </row>
    <row r="6635">
      <c r="A6635" s="6"/>
      <c r="B6635" s="6"/>
      <c r="C6635" s="7"/>
      <c r="D6635" s="8"/>
      <c r="E6635" s="9"/>
      <c r="F6635" s="9"/>
      <c r="G6635" s="6"/>
      <c r="H6635" s="14"/>
      <c r="I6635" s="9"/>
      <c r="J6635" s="10"/>
    </row>
    <row r="6636">
      <c r="A6636" s="6"/>
      <c r="B6636" s="6"/>
      <c r="C6636" s="7"/>
      <c r="D6636" s="8"/>
      <c r="E6636" s="9"/>
      <c r="F6636" s="9"/>
      <c r="G6636" s="6"/>
      <c r="H6636" s="14"/>
      <c r="I6636" s="9"/>
      <c r="J6636" s="10"/>
    </row>
    <row r="6637">
      <c r="A6637" s="6"/>
      <c r="B6637" s="6"/>
      <c r="C6637" s="7"/>
      <c r="D6637" s="8"/>
      <c r="E6637" s="9"/>
      <c r="F6637" s="9"/>
      <c r="G6637" s="6"/>
      <c r="H6637" s="14"/>
      <c r="I6637" s="9"/>
      <c r="J6637" s="10"/>
    </row>
    <row r="6638">
      <c r="A6638" s="6"/>
      <c r="B6638" s="6"/>
      <c r="C6638" s="7"/>
      <c r="D6638" s="8"/>
      <c r="E6638" s="9"/>
      <c r="F6638" s="9"/>
      <c r="G6638" s="6"/>
      <c r="H6638" s="14"/>
      <c r="I6638" s="9"/>
      <c r="J6638" s="10"/>
    </row>
    <row r="6639">
      <c r="A6639" s="6"/>
      <c r="B6639" s="6"/>
      <c r="C6639" s="7"/>
      <c r="D6639" s="8"/>
      <c r="E6639" s="9"/>
      <c r="F6639" s="9"/>
      <c r="G6639" s="6"/>
      <c r="H6639" s="14"/>
      <c r="I6639" s="9"/>
      <c r="J6639" s="10"/>
    </row>
    <row r="6640">
      <c r="A6640" s="6"/>
      <c r="B6640" s="6"/>
      <c r="C6640" s="7"/>
      <c r="D6640" s="8"/>
      <c r="E6640" s="9"/>
      <c r="F6640" s="9"/>
      <c r="G6640" s="6"/>
      <c r="H6640" s="14"/>
      <c r="I6640" s="9"/>
      <c r="J6640" s="10"/>
    </row>
    <row r="6641">
      <c r="A6641" s="6"/>
      <c r="B6641" s="6"/>
      <c r="C6641" s="7"/>
      <c r="D6641" s="8"/>
      <c r="E6641" s="9"/>
      <c r="F6641" s="9"/>
      <c r="G6641" s="6"/>
      <c r="H6641" s="14"/>
      <c r="I6641" s="9"/>
      <c r="J6641" s="10"/>
    </row>
    <row r="6642">
      <c r="A6642" s="6"/>
      <c r="B6642" s="6"/>
      <c r="C6642" s="7"/>
      <c r="D6642" s="8"/>
      <c r="E6642" s="9"/>
      <c r="F6642" s="9"/>
      <c r="G6642" s="6"/>
      <c r="H6642" s="14"/>
      <c r="I6642" s="9"/>
      <c r="J6642" s="10"/>
    </row>
    <row r="6643">
      <c r="A6643" s="6"/>
      <c r="B6643" s="6"/>
      <c r="C6643" s="7"/>
      <c r="D6643" s="8"/>
      <c r="E6643" s="9"/>
      <c r="F6643" s="9"/>
      <c r="G6643" s="6"/>
      <c r="H6643" s="14"/>
      <c r="I6643" s="9"/>
      <c r="J6643" s="10"/>
    </row>
    <row r="6644">
      <c r="A6644" s="6"/>
      <c r="B6644" s="6"/>
      <c r="C6644" s="7"/>
      <c r="D6644" s="8"/>
      <c r="E6644" s="9"/>
      <c r="F6644" s="9"/>
      <c r="G6644" s="6"/>
      <c r="H6644" s="14"/>
      <c r="I6644" s="9"/>
      <c r="J6644" s="10"/>
    </row>
    <row r="6645">
      <c r="A6645" s="6"/>
      <c r="B6645" s="6"/>
      <c r="C6645" s="7"/>
      <c r="D6645" s="8"/>
      <c r="E6645" s="9"/>
      <c r="F6645" s="9"/>
      <c r="G6645" s="6"/>
      <c r="H6645" s="14"/>
      <c r="I6645" s="9"/>
      <c r="J6645" s="10"/>
    </row>
    <row r="6646">
      <c r="A6646" s="6"/>
      <c r="B6646" s="6"/>
      <c r="C6646" s="7"/>
      <c r="D6646" s="8"/>
      <c r="E6646" s="9"/>
      <c r="F6646" s="9"/>
      <c r="G6646" s="6"/>
      <c r="H6646" s="14"/>
      <c r="I6646" s="9"/>
      <c r="J6646" s="10"/>
    </row>
    <row r="6647">
      <c r="A6647" s="6"/>
      <c r="B6647" s="6"/>
      <c r="C6647" s="7"/>
      <c r="D6647" s="8"/>
      <c r="E6647" s="9"/>
      <c r="F6647" s="9"/>
      <c r="G6647" s="6"/>
      <c r="H6647" s="14"/>
      <c r="I6647" s="9"/>
      <c r="J6647" s="10"/>
    </row>
    <row r="6648">
      <c r="A6648" s="6"/>
      <c r="B6648" s="6"/>
      <c r="C6648" s="7"/>
      <c r="D6648" s="8"/>
      <c r="E6648" s="9"/>
      <c r="F6648" s="9"/>
      <c r="G6648" s="6"/>
      <c r="H6648" s="14"/>
      <c r="I6648" s="9"/>
      <c r="J6648" s="10"/>
    </row>
    <row r="6649">
      <c r="A6649" s="6"/>
      <c r="B6649" s="6"/>
      <c r="C6649" s="7"/>
      <c r="D6649" s="8"/>
      <c r="E6649" s="9"/>
      <c r="F6649" s="9"/>
      <c r="G6649" s="6"/>
      <c r="H6649" s="14"/>
      <c r="I6649" s="9"/>
      <c r="J6649" s="10"/>
    </row>
    <row r="6650">
      <c r="A6650" s="6"/>
      <c r="B6650" s="6"/>
      <c r="C6650" s="7"/>
      <c r="D6650" s="8"/>
      <c r="E6650" s="9"/>
      <c r="F6650" s="9"/>
      <c r="G6650" s="6"/>
      <c r="H6650" s="14"/>
      <c r="I6650" s="9"/>
      <c r="J6650" s="10"/>
    </row>
    <row r="6651">
      <c r="A6651" s="6"/>
      <c r="B6651" s="6"/>
      <c r="C6651" s="7"/>
      <c r="D6651" s="8"/>
      <c r="E6651" s="9"/>
      <c r="F6651" s="9"/>
      <c r="G6651" s="6"/>
      <c r="H6651" s="14"/>
      <c r="I6651" s="9"/>
      <c r="J6651" s="10"/>
    </row>
    <row r="6652">
      <c r="A6652" s="6"/>
      <c r="B6652" s="6"/>
      <c r="C6652" s="7"/>
      <c r="D6652" s="8"/>
      <c r="E6652" s="9"/>
      <c r="F6652" s="9"/>
      <c r="G6652" s="6"/>
      <c r="H6652" s="14"/>
      <c r="I6652" s="9"/>
      <c r="J6652" s="10"/>
    </row>
    <row r="6653">
      <c r="A6653" s="6"/>
      <c r="B6653" s="6"/>
      <c r="C6653" s="7"/>
      <c r="D6653" s="8"/>
      <c r="E6653" s="9"/>
      <c r="F6653" s="9"/>
      <c r="G6653" s="6"/>
      <c r="H6653" s="14"/>
      <c r="I6653" s="9"/>
      <c r="J6653" s="10"/>
    </row>
    <row r="6654">
      <c r="A6654" s="6"/>
      <c r="B6654" s="6"/>
      <c r="C6654" s="7"/>
      <c r="D6654" s="8"/>
      <c r="E6654" s="9"/>
      <c r="F6654" s="9"/>
      <c r="G6654" s="6"/>
      <c r="H6654" s="14"/>
      <c r="I6654" s="9"/>
      <c r="J6654" s="10"/>
    </row>
    <row r="6655">
      <c r="A6655" s="6"/>
      <c r="B6655" s="6"/>
      <c r="C6655" s="7"/>
      <c r="D6655" s="8"/>
      <c r="E6655" s="9"/>
      <c r="F6655" s="9"/>
      <c r="G6655" s="6"/>
      <c r="H6655" s="14"/>
      <c r="I6655" s="9"/>
      <c r="J6655" s="10"/>
    </row>
    <row r="6656">
      <c r="A6656" s="6"/>
      <c r="B6656" s="6"/>
      <c r="C6656" s="7"/>
      <c r="D6656" s="8"/>
      <c r="E6656" s="9"/>
      <c r="F6656" s="9"/>
      <c r="G6656" s="6"/>
      <c r="H6656" s="14"/>
      <c r="I6656" s="9"/>
      <c r="J6656" s="10"/>
    </row>
    <row r="6657">
      <c r="A6657" s="6"/>
      <c r="B6657" s="6"/>
      <c r="C6657" s="7"/>
      <c r="D6657" s="8"/>
      <c r="E6657" s="9"/>
      <c r="F6657" s="9"/>
      <c r="G6657" s="6"/>
      <c r="H6657" s="14"/>
      <c r="I6657" s="9"/>
      <c r="J6657" s="10"/>
    </row>
    <row r="6658">
      <c r="A6658" s="6"/>
      <c r="B6658" s="6"/>
      <c r="C6658" s="7"/>
      <c r="D6658" s="8"/>
      <c r="E6658" s="9"/>
      <c r="F6658" s="9"/>
      <c r="G6658" s="6"/>
      <c r="H6658" s="14"/>
      <c r="I6658" s="9"/>
      <c r="J6658" s="10"/>
    </row>
    <row r="6659">
      <c r="A6659" s="6"/>
      <c r="B6659" s="6"/>
      <c r="C6659" s="7"/>
      <c r="D6659" s="8"/>
      <c r="E6659" s="9"/>
      <c r="F6659" s="9"/>
      <c r="G6659" s="6"/>
      <c r="H6659" s="14"/>
      <c r="I6659" s="9"/>
      <c r="J6659" s="10"/>
    </row>
    <row r="6660">
      <c r="A6660" s="6"/>
      <c r="B6660" s="6"/>
      <c r="C6660" s="7"/>
      <c r="D6660" s="8"/>
      <c r="E6660" s="9"/>
      <c r="F6660" s="9"/>
      <c r="G6660" s="6"/>
      <c r="H6660" s="14"/>
      <c r="I6660" s="9"/>
      <c r="J6660" s="10"/>
    </row>
    <row r="6661">
      <c r="A6661" s="6"/>
      <c r="B6661" s="6"/>
      <c r="C6661" s="7"/>
      <c r="D6661" s="8"/>
      <c r="E6661" s="9"/>
      <c r="F6661" s="9"/>
      <c r="G6661" s="6"/>
      <c r="H6661" s="14"/>
      <c r="I6661" s="9"/>
      <c r="J6661" s="10"/>
    </row>
    <row r="6662">
      <c r="A6662" s="6"/>
      <c r="B6662" s="6"/>
      <c r="C6662" s="7"/>
      <c r="D6662" s="8"/>
      <c r="E6662" s="9"/>
      <c r="F6662" s="9"/>
      <c r="G6662" s="6"/>
      <c r="H6662" s="14"/>
      <c r="I6662" s="9"/>
      <c r="J6662" s="10"/>
    </row>
    <row r="6663">
      <c r="A6663" s="6"/>
      <c r="B6663" s="6"/>
      <c r="C6663" s="7"/>
      <c r="D6663" s="8"/>
      <c r="E6663" s="9"/>
      <c r="F6663" s="9"/>
      <c r="G6663" s="6"/>
      <c r="H6663" s="14"/>
      <c r="I6663" s="9"/>
      <c r="J6663" s="10"/>
    </row>
    <row r="6664">
      <c r="A6664" s="6"/>
      <c r="B6664" s="6"/>
      <c r="C6664" s="7"/>
      <c r="D6664" s="8"/>
      <c r="E6664" s="9"/>
      <c r="F6664" s="9"/>
      <c r="G6664" s="6"/>
      <c r="H6664" s="14"/>
      <c r="I6664" s="9"/>
      <c r="J6664" s="10"/>
    </row>
    <row r="6665">
      <c r="A6665" s="6"/>
      <c r="B6665" s="6"/>
      <c r="C6665" s="7"/>
      <c r="D6665" s="8"/>
      <c r="E6665" s="9"/>
      <c r="F6665" s="9"/>
      <c r="G6665" s="6"/>
      <c r="H6665" s="14"/>
      <c r="I6665" s="9"/>
      <c r="J6665" s="10"/>
    </row>
    <row r="6666">
      <c r="A6666" s="6"/>
      <c r="B6666" s="6"/>
      <c r="C6666" s="7"/>
      <c r="D6666" s="8"/>
      <c r="E6666" s="9"/>
      <c r="F6666" s="9"/>
      <c r="G6666" s="6"/>
      <c r="H6666" s="14"/>
      <c r="I6666" s="9"/>
      <c r="J6666" s="10"/>
    </row>
    <row r="6667">
      <c r="A6667" s="6"/>
      <c r="B6667" s="6"/>
      <c r="C6667" s="7"/>
      <c r="D6667" s="8"/>
      <c r="E6667" s="9"/>
      <c r="F6667" s="9"/>
      <c r="G6667" s="6"/>
      <c r="H6667" s="14"/>
      <c r="I6667" s="9"/>
      <c r="J6667" s="10"/>
    </row>
    <row r="6668">
      <c r="A6668" s="6"/>
      <c r="B6668" s="6"/>
      <c r="C6668" s="7"/>
      <c r="D6668" s="8"/>
      <c r="E6668" s="9"/>
      <c r="F6668" s="9"/>
      <c r="G6668" s="6"/>
      <c r="H6668" s="14"/>
      <c r="I6668" s="9"/>
      <c r="J6668" s="10"/>
    </row>
    <row r="6669">
      <c r="A6669" s="6"/>
      <c r="B6669" s="6"/>
      <c r="C6669" s="7"/>
      <c r="D6669" s="8"/>
      <c r="E6669" s="9"/>
      <c r="F6669" s="9"/>
      <c r="G6669" s="6"/>
      <c r="H6669" s="14"/>
      <c r="I6669" s="9"/>
      <c r="J6669" s="10"/>
    </row>
    <row r="6670">
      <c r="A6670" s="6"/>
      <c r="B6670" s="6"/>
      <c r="C6670" s="7"/>
      <c r="D6670" s="8"/>
      <c r="E6670" s="9"/>
      <c r="F6670" s="9"/>
      <c r="G6670" s="6"/>
      <c r="H6670" s="14"/>
      <c r="I6670" s="9"/>
      <c r="J6670" s="10"/>
    </row>
    <row r="6671">
      <c r="A6671" s="6"/>
      <c r="B6671" s="6"/>
      <c r="C6671" s="7"/>
      <c r="D6671" s="8"/>
      <c r="E6671" s="9"/>
      <c r="F6671" s="9"/>
      <c r="G6671" s="6"/>
      <c r="H6671" s="14"/>
      <c r="I6671" s="9"/>
      <c r="J6671" s="10"/>
    </row>
    <row r="6672">
      <c r="A6672" s="6"/>
      <c r="B6672" s="6"/>
      <c r="C6672" s="7"/>
      <c r="D6672" s="8"/>
      <c r="E6672" s="9"/>
      <c r="F6672" s="9"/>
      <c r="G6672" s="6"/>
      <c r="H6672" s="14"/>
      <c r="I6672" s="9"/>
      <c r="J6672" s="10"/>
    </row>
    <row r="6673">
      <c r="A6673" s="6"/>
      <c r="B6673" s="6"/>
      <c r="C6673" s="7"/>
      <c r="D6673" s="8"/>
      <c r="E6673" s="9"/>
      <c r="F6673" s="9"/>
      <c r="G6673" s="6"/>
      <c r="H6673" s="14"/>
      <c r="I6673" s="9"/>
      <c r="J6673" s="10"/>
    </row>
    <row r="6674">
      <c r="A6674" s="6"/>
      <c r="B6674" s="6"/>
      <c r="C6674" s="7"/>
      <c r="D6674" s="8"/>
      <c r="E6674" s="9"/>
      <c r="F6674" s="9"/>
      <c r="G6674" s="6"/>
      <c r="H6674" s="14"/>
      <c r="I6674" s="9"/>
      <c r="J6674" s="10"/>
    </row>
    <row r="6675">
      <c r="A6675" s="6"/>
      <c r="B6675" s="6"/>
      <c r="C6675" s="7"/>
      <c r="D6675" s="8"/>
      <c r="E6675" s="9"/>
      <c r="F6675" s="9"/>
      <c r="G6675" s="6"/>
      <c r="H6675" s="14"/>
      <c r="I6675" s="9"/>
      <c r="J6675" s="10"/>
    </row>
    <row r="6676">
      <c r="A6676" s="6"/>
      <c r="B6676" s="6"/>
      <c r="C6676" s="7"/>
      <c r="D6676" s="8"/>
      <c r="E6676" s="9"/>
      <c r="F6676" s="9"/>
      <c r="G6676" s="6"/>
      <c r="H6676" s="14"/>
      <c r="I6676" s="9"/>
      <c r="J6676" s="10"/>
    </row>
    <row r="6677">
      <c r="A6677" s="6"/>
      <c r="B6677" s="6"/>
      <c r="C6677" s="7"/>
      <c r="D6677" s="8"/>
      <c r="E6677" s="9"/>
      <c r="F6677" s="9"/>
      <c r="G6677" s="6"/>
      <c r="H6677" s="14"/>
      <c r="I6677" s="9"/>
      <c r="J6677" s="10"/>
    </row>
    <row r="6678">
      <c r="A6678" s="6"/>
      <c r="B6678" s="6"/>
      <c r="C6678" s="7"/>
      <c r="D6678" s="8"/>
      <c r="E6678" s="9"/>
      <c r="F6678" s="9"/>
      <c r="G6678" s="6"/>
      <c r="H6678" s="14"/>
      <c r="I6678" s="9"/>
      <c r="J6678" s="10"/>
    </row>
    <row r="6679">
      <c r="A6679" s="6"/>
      <c r="B6679" s="6"/>
      <c r="C6679" s="7"/>
      <c r="D6679" s="8"/>
      <c r="E6679" s="9"/>
      <c r="F6679" s="9"/>
      <c r="G6679" s="6"/>
      <c r="H6679" s="14"/>
      <c r="I6679" s="9"/>
      <c r="J6679" s="10"/>
    </row>
    <row r="6680">
      <c r="A6680" s="6"/>
      <c r="B6680" s="6"/>
      <c r="C6680" s="7"/>
      <c r="D6680" s="8"/>
      <c r="E6680" s="9"/>
      <c r="F6680" s="9"/>
      <c r="G6680" s="6"/>
      <c r="H6680" s="14"/>
      <c r="I6680" s="9"/>
      <c r="J6680" s="10"/>
    </row>
    <row r="6681">
      <c r="A6681" s="6"/>
      <c r="B6681" s="6"/>
      <c r="C6681" s="7"/>
      <c r="D6681" s="8"/>
      <c r="E6681" s="9"/>
      <c r="F6681" s="9"/>
      <c r="G6681" s="6"/>
      <c r="H6681" s="14"/>
      <c r="I6681" s="9"/>
      <c r="J6681" s="10"/>
    </row>
    <row r="6682">
      <c r="A6682" s="6"/>
      <c r="B6682" s="6"/>
      <c r="C6682" s="7"/>
      <c r="D6682" s="8"/>
      <c r="E6682" s="9"/>
      <c r="F6682" s="9"/>
      <c r="G6682" s="6"/>
      <c r="H6682" s="14"/>
      <c r="I6682" s="9"/>
      <c r="J6682" s="10"/>
    </row>
    <row r="6683">
      <c r="A6683" s="6"/>
      <c r="B6683" s="6"/>
      <c r="C6683" s="7"/>
      <c r="D6683" s="8"/>
      <c r="E6683" s="9"/>
      <c r="F6683" s="9"/>
      <c r="G6683" s="6"/>
      <c r="H6683" s="14"/>
      <c r="I6683" s="9"/>
      <c r="J6683" s="10"/>
    </row>
    <row r="6684">
      <c r="A6684" s="6"/>
      <c r="B6684" s="6"/>
      <c r="C6684" s="7"/>
      <c r="D6684" s="8"/>
      <c r="E6684" s="9"/>
      <c r="F6684" s="9"/>
      <c r="G6684" s="6"/>
      <c r="H6684" s="14"/>
      <c r="I6684" s="9"/>
      <c r="J6684" s="10"/>
    </row>
    <row r="6685">
      <c r="A6685" s="6"/>
      <c r="B6685" s="6"/>
      <c r="C6685" s="7"/>
      <c r="D6685" s="8"/>
      <c r="E6685" s="9"/>
      <c r="F6685" s="9"/>
      <c r="G6685" s="6"/>
      <c r="H6685" s="14"/>
      <c r="I6685" s="9"/>
      <c r="J6685" s="10"/>
    </row>
    <row r="6686">
      <c r="A6686" s="6"/>
      <c r="B6686" s="6"/>
      <c r="C6686" s="7"/>
      <c r="D6686" s="8"/>
      <c r="E6686" s="9"/>
      <c r="F6686" s="9"/>
      <c r="G6686" s="6"/>
      <c r="H6686" s="14"/>
      <c r="I6686" s="9"/>
      <c r="J6686" s="10"/>
    </row>
    <row r="6687">
      <c r="A6687" s="6"/>
      <c r="B6687" s="6"/>
      <c r="C6687" s="7"/>
      <c r="D6687" s="8"/>
      <c r="E6687" s="9"/>
      <c r="F6687" s="9"/>
      <c r="G6687" s="6"/>
      <c r="H6687" s="14"/>
      <c r="I6687" s="9"/>
      <c r="J6687" s="10"/>
    </row>
    <row r="6688">
      <c r="A6688" s="6"/>
      <c r="B6688" s="6"/>
      <c r="C6688" s="7"/>
      <c r="D6688" s="8"/>
      <c r="E6688" s="9"/>
      <c r="F6688" s="9"/>
      <c r="G6688" s="6"/>
      <c r="H6688" s="14"/>
      <c r="I6688" s="9"/>
      <c r="J6688" s="10"/>
    </row>
    <row r="6689">
      <c r="A6689" s="6"/>
      <c r="B6689" s="6"/>
      <c r="C6689" s="7"/>
      <c r="D6689" s="8"/>
      <c r="E6689" s="9"/>
      <c r="F6689" s="9"/>
      <c r="G6689" s="6"/>
      <c r="H6689" s="14"/>
      <c r="I6689" s="9"/>
      <c r="J6689" s="10"/>
    </row>
    <row r="6690">
      <c r="A6690" s="6"/>
      <c r="B6690" s="6"/>
      <c r="C6690" s="7"/>
      <c r="D6690" s="8"/>
      <c r="E6690" s="9"/>
      <c r="F6690" s="9"/>
      <c r="G6690" s="6"/>
      <c r="H6690" s="14"/>
      <c r="I6690" s="9"/>
      <c r="J6690" s="10"/>
    </row>
    <row r="6691">
      <c r="A6691" s="6"/>
      <c r="B6691" s="6"/>
      <c r="C6691" s="7"/>
      <c r="D6691" s="8"/>
      <c r="E6691" s="9"/>
      <c r="F6691" s="9"/>
      <c r="G6691" s="6"/>
      <c r="H6691" s="14"/>
      <c r="I6691" s="9"/>
      <c r="J6691" s="10"/>
    </row>
    <row r="6692">
      <c r="A6692" s="6"/>
      <c r="B6692" s="6"/>
      <c r="C6692" s="7"/>
      <c r="D6692" s="8"/>
      <c r="E6692" s="9"/>
      <c r="F6692" s="9"/>
      <c r="G6692" s="6"/>
      <c r="H6692" s="14"/>
      <c r="I6692" s="9"/>
      <c r="J6692" s="10"/>
    </row>
    <row r="6693">
      <c r="A6693" s="6"/>
      <c r="B6693" s="6"/>
      <c r="C6693" s="7"/>
      <c r="D6693" s="8"/>
      <c r="E6693" s="9"/>
      <c r="F6693" s="9"/>
      <c r="G6693" s="6"/>
      <c r="H6693" s="14"/>
      <c r="I6693" s="9"/>
      <c r="J6693" s="10"/>
    </row>
    <row r="6694">
      <c r="A6694" s="6"/>
      <c r="B6694" s="6"/>
      <c r="C6694" s="7"/>
      <c r="D6694" s="8"/>
      <c r="E6694" s="9"/>
      <c r="F6694" s="9"/>
      <c r="G6694" s="6"/>
      <c r="H6694" s="14"/>
      <c r="I6694" s="9"/>
      <c r="J6694" s="10"/>
    </row>
    <row r="6695">
      <c r="A6695" s="6"/>
      <c r="B6695" s="6"/>
      <c r="C6695" s="7"/>
      <c r="D6695" s="8"/>
      <c r="E6695" s="9"/>
      <c r="F6695" s="9"/>
      <c r="G6695" s="6"/>
      <c r="H6695" s="14"/>
      <c r="I6695" s="9"/>
      <c r="J6695" s="10"/>
    </row>
    <row r="6696">
      <c r="A6696" s="6"/>
      <c r="B6696" s="6"/>
      <c r="C6696" s="7"/>
      <c r="D6696" s="8"/>
      <c r="E6696" s="9"/>
      <c r="F6696" s="9"/>
      <c r="G6696" s="6"/>
      <c r="H6696" s="14"/>
      <c r="I6696" s="9"/>
      <c r="J6696" s="10"/>
    </row>
    <row r="6697">
      <c r="A6697" s="6"/>
      <c r="B6697" s="6"/>
      <c r="C6697" s="7"/>
      <c r="D6697" s="8"/>
      <c r="E6697" s="9"/>
      <c r="F6697" s="9"/>
      <c r="G6697" s="6"/>
      <c r="H6697" s="14"/>
      <c r="I6697" s="9"/>
      <c r="J6697" s="10"/>
    </row>
    <row r="6698">
      <c r="A6698" s="6"/>
      <c r="B6698" s="6"/>
      <c r="C6698" s="7"/>
      <c r="D6698" s="8"/>
      <c r="E6698" s="9"/>
      <c r="F6698" s="9"/>
      <c r="G6698" s="6"/>
      <c r="H6698" s="14"/>
      <c r="I6698" s="9"/>
      <c r="J6698" s="10"/>
    </row>
    <row r="6699">
      <c r="A6699" s="6"/>
      <c r="B6699" s="6"/>
      <c r="C6699" s="7"/>
      <c r="D6699" s="8"/>
      <c r="E6699" s="9"/>
      <c r="F6699" s="9"/>
      <c r="G6699" s="6"/>
      <c r="H6699" s="14"/>
      <c r="I6699" s="9"/>
      <c r="J6699" s="10"/>
    </row>
    <row r="6700">
      <c r="A6700" s="6"/>
      <c r="B6700" s="6"/>
      <c r="C6700" s="7"/>
      <c r="D6700" s="8"/>
      <c r="E6700" s="9"/>
      <c r="F6700" s="9"/>
      <c r="G6700" s="6"/>
      <c r="H6700" s="14"/>
      <c r="I6700" s="9"/>
      <c r="J6700" s="10"/>
    </row>
    <row r="6701">
      <c r="A6701" s="6"/>
      <c r="B6701" s="6"/>
      <c r="C6701" s="7"/>
      <c r="D6701" s="8"/>
      <c r="E6701" s="9"/>
      <c r="F6701" s="9"/>
      <c r="G6701" s="6"/>
      <c r="H6701" s="14"/>
      <c r="I6701" s="9"/>
      <c r="J6701" s="10"/>
    </row>
    <row r="6702">
      <c r="A6702" s="6"/>
      <c r="B6702" s="6"/>
      <c r="C6702" s="7"/>
      <c r="D6702" s="8"/>
      <c r="E6702" s="9"/>
      <c r="F6702" s="9"/>
      <c r="G6702" s="6"/>
      <c r="H6702" s="14"/>
      <c r="I6702" s="9"/>
      <c r="J6702" s="10"/>
    </row>
    <row r="6703">
      <c r="A6703" s="6"/>
      <c r="B6703" s="6"/>
      <c r="C6703" s="7"/>
      <c r="D6703" s="8"/>
      <c r="E6703" s="9"/>
      <c r="F6703" s="9"/>
      <c r="G6703" s="6"/>
      <c r="H6703" s="14"/>
      <c r="I6703" s="9"/>
      <c r="J6703" s="10"/>
    </row>
    <row r="6704">
      <c r="A6704" s="6"/>
      <c r="B6704" s="6"/>
      <c r="C6704" s="7"/>
      <c r="D6704" s="8"/>
      <c r="E6704" s="9"/>
      <c r="F6704" s="9"/>
      <c r="G6704" s="6"/>
      <c r="H6704" s="14"/>
      <c r="I6704" s="9"/>
      <c r="J6704" s="10"/>
    </row>
    <row r="6705">
      <c r="A6705" s="6"/>
      <c r="B6705" s="6"/>
      <c r="C6705" s="7"/>
      <c r="D6705" s="8"/>
      <c r="E6705" s="9"/>
      <c r="F6705" s="9"/>
      <c r="G6705" s="6"/>
      <c r="H6705" s="14"/>
      <c r="I6705" s="9"/>
      <c r="J6705" s="10"/>
    </row>
    <row r="6706">
      <c r="A6706" s="6"/>
      <c r="B6706" s="6"/>
      <c r="C6706" s="7"/>
      <c r="D6706" s="8"/>
      <c r="E6706" s="9"/>
      <c r="F6706" s="9"/>
      <c r="G6706" s="6"/>
      <c r="H6706" s="14"/>
      <c r="I6706" s="9"/>
      <c r="J6706" s="10"/>
    </row>
    <row r="6707">
      <c r="A6707" s="6"/>
      <c r="B6707" s="6"/>
      <c r="C6707" s="7"/>
      <c r="D6707" s="8"/>
      <c r="E6707" s="9"/>
      <c r="F6707" s="9"/>
      <c r="G6707" s="6"/>
      <c r="H6707" s="14"/>
      <c r="I6707" s="9"/>
      <c r="J6707" s="10"/>
    </row>
    <row r="6708">
      <c r="A6708" s="6"/>
      <c r="B6708" s="6"/>
      <c r="C6708" s="7"/>
      <c r="D6708" s="8"/>
      <c r="E6708" s="9"/>
      <c r="F6708" s="9"/>
      <c r="G6708" s="6"/>
      <c r="H6708" s="14"/>
      <c r="I6708" s="9"/>
      <c r="J6708" s="10"/>
    </row>
    <row r="6709">
      <c r="A6709" s="6"/>
      <c r="B6709" s="6"/>
      <c r="C6709" s="7"/>
      <c r="D6709" s="8"/>
      <c r="E6709" s="9"/>
      <c r="F6709" s="9"/>
      <c r="G6709" s="6"/>
      <c r="H6709" s="14"/>
      <c r="I6709" s="9"/>
      <c r="J6709" s="10"/>
    </row>
    <row r="6710">
      <c r="A6710" s="6"/>
      <c r="B6710" s="6"/>
      <c r="C6710" s="7"/>
      <c r="D6710" s="8"/>
      <c r="E6710" s="9"/>
      <c r="F6710" s="9"/>
      <c r="G6710" s="6"/>
      <c r="H6710" s="14"/>
      <c r="I6710" s="9"/>
      <c r="J6710" s="10"/>
    </row>
    <row r="6711">
      <c r="A6711" s="6"/>
      <c r="B6711" s="6"/>
      <c r="C6711" s="7"/>
      <c r="D6711" s="8"/>
      <c r="E6711" s="9"/>
      <c r="F6711" s="9"/>
      <c r="G6711" s="6"/>
      <c r="H6711" s="14"/>
      <c r="I6711" s="9"/>
      <c r="J6711" s="10"/>
    </row>
    <row r="6712">
      <c r="A6712" s="6"/>
      <c r="B6712" s="6"/>
      <c r="C6712" s="7"/>
      <c r="D6712" s="8"/>
      <c r="E6712" s="9"/>
      <c r="F6712" s="9"/>
      <c r="G6712" s="6"/>
      <c r="H6712" s="14"/>
      <c r="I6712" s="9"/>
      <c r="J6712" s="10"/>
    </row>
    <row r="6713">
      <c r="A6713" s="6"/>
      <c r="B6713" s="6"/>
      <c r="C6713" s="7"/>
      <c r="D6713" s="8"/>
      <c r="E6713" s="9"/>
      <c r="F6713" s="9"/>
      <c r="G6713" s="6"/>
      <c r="H6713" s="14"/>
      <c r="I6713" s="9"/>
      <c r="J6713" s="10"/>
    </row>
    <row r="6714">
      <c r="A6714" s="6"/>
      <c r="B6714" s="6"/>
      <c r="C6714" s="7"/>
      <c r="D6714" s="8"/>
      <c r="E6714" s="9"/>
      <c r="F6714" s="9"/>
      <c r="G6714" s="6"/>
      <c r="H6714" s="14"/>
      <c r="I6714" s="9"/>
      <c r="J6714" s="10"/>
    </row>
    <row r="6715">
      <c r="A6715" s="6"/>
      <c r="B6715" s="6"/>
      <c r="C6715" s="7"/>
      <c r="D6715" s="8"/>
      <c r="E6715" s="9"/>
      <c r="F6715" s="9"/>
      <c r="G6715" s="6"/>
      <c r="H6715" s="14"/>
      <c r="I6715" s="9"/>
      <c r="J6715" s="10"/>
    </row>
    <row r="6716">
      <c r="A6716" s="6"/>
      <c r="B6716" s="6"/>
      <c r="C6716" s="7"/>
      <c r="D6716" s="8"/>
      <c r="E6716" s="9"/>
      <c r="F6716" s="9"/>
      <c r="G6716" s="6"/>
      <c r="H6716" s="14"/>
      <c r="I6716" s="9"/>
      <c r="J6716" s="10"/>
    </row>
    <row r="6717">
      <c r="A6717" s="6"/>
      <c r="B6717" s="6"/>
      <c r="C6717" s="7"/>
      <c r="D6717" s="8"/>
      <c r="E6717" s="9"/>
      <c r="F6717" s="9"/>
      <c r="G6717" s="6"/>
      <c r="H6717" s="14"/>
      <c r="I6717" s="9"/>
      <c r="J6717" s="10"/>
    </row>
    <row r="6718">
      <c r="A6718" s="6"/>
      <c r="B6718" s="6"/>
      <c r="C6718" s="7"/>
      <c r="D6718" s="8"/>
      <c r="E6718" s="9"/>
      <c r="F6718" s="9"/>
      <c r="G6718" s="6"/>
      <c r="H6718" s="14"/>
      <c r="I6718" s="9"/>
      <c r="J6718" s="10"/>
    </row>
    <row r="6719">
      <c r="A6719" s="6"/>
      <c r="B6719" s="6"/>
      <c r="C6719" s="7"/>
      <c r="D6719" s="8"/>
      <c r="E6719" s="9"/>
      <c r="F6719" s="9"/>
      <c r="G6719" s="6"/>
      <c r="H6719" s="14"/>
      <c r="I6719" s="9"/>
      <c r="J6719" s="10"/>
    </row>
    <row r="6720">
      <c r="A6720" s="6"/>
      <c r="B6720" s="6"/>
      <c r="C6720" s="7"/>
      <c r="D6720" s="8"/>
      <c r="E6720" s="9"/>
      <c r="F6720" s="9"/>
      <c r="G6720" s="6"/>
      <c r="H6720" s="14"/>
      <c r="I6720" s="9"/>
      <c r="J6720" s="10"/>
    </row>
    <row r="6721">
      <c r="A6721" s="6"/>
      <c r="B6721" s="6"/>
      <c r="C6721" s="7"/>
      <c r="D6721" s="8"/>
      <c r="E6721" s="9"/>
      <c r="F6721" s="9"/>
      <c r="G6721" s="6"/>
      <c r="H6721" s="14"/>
      <c r="I6721" s="9"/>
      <c r="J6721" s="10"/>
    </row>
    <row r="6722">
      <c r="A6722" s="6"/>
      <c r="B6722" s="6"/>
      <c r="C6722" s="7"/>
      <c r="D6722" s="8"/>
      <c r="E6722" s="9"/>
      <c r="F6722" s="9"/>
      <c r="G6722" s="6"/>
      <c r="H6722" s="14"/>
      <c r="I6722" s="9"/>
      <c r="J6722" s="10"/>
    </row>
    <row r="6723">
      <c r="A6723" s="6"/>
      <c r="B6723" s="6"/>
      <c r="C6723" s="7"/>
      <c r="D6723" s="8"/>
      <c r="E6723" s="9"/>
      <c r="F6723" s="9"/>
      <c r="G6723" s="6"/>
      <c r="H6723" s="14"/>
      <c r="I6723" s="9"/>
      <c r="J6723" s="10"/>
    </row>
    <row r="6724">
      <c r="A6724" s="6"/>
      <c r="B6724" s="6"/>
      <c r="C6724" s="7"/>
      <c r="D6724" s="8"/>
      <c r="E6724" s="9"/>
      <c r="F6724" s="9"/>
      <c r="G6724" s="6"/>
      <c r="H6724" s="14"/>
      <c r="I6724" s="9"/>
      <c r="J6724" s="10"/>
    </row>
    <row r="6725">
      <c r="A6725" s="6"/>
      <c r="B6725" s="6"/>
      <c r="C6725" s="7"/>
      <c r="D6725" s="8"/>
      <c r="E6725" s="9"/>
      <c r="F6725" s="9"/>
      <c r="G6725" s="6"/>
      <c r="H6725" s="14"/>
      <c r="I6725" s="9"/>
      <c r="J6725" s="10"/>
    </row>
    <row r="6726">
      <c r="A6726" s="6"/>
      <c r="B6726" s="6"/>
      <c r="C6726" s="7"/>
      <c r="D6726" s="8"/>
      <c r="E6726" s="9"/>
      <c r="F6726" s="9"/>
      <c r="G6726" s="6"/>
      <c r="H6726" s="14"/>
      <c r="I6726" s="9"/>
      <c r="J6726" s="10"/>
    </row>
    <row r="6727">
      <c r="A6727" s="6"/>
      <c r="B6727" s="6"/>
      <c r="C6727" s="7"/>
      <c r="D6727" s="8"/>
      <c r="E6727" s="9"/>
      <c r="F6727" s="9"/>
      <c r="G6727" s="6"/>
      <c r="H6727" s="14"/>
      <c r="I6727" s="9"/>
      <c r="J6727" s="10"/>
    </row>
    <row r="6728">
      <c r="A6728" s="6"/>
      <c r="B6728" s="6"/>
      <c r="C6728" s="7"/>
      <c r="D6728" s="8"/>
      <c r="E6728" s="9"/>
      <c r="F6728" s="9"/>
      <c r="G6728" s="6"/>
      <c r="H6728" s="14"/>
      <c r="I6728" s="9"/>
      <c r="J6728" s="10"/>
    </row>
    <row r="6729">
      <c r="A6729" s="6"/>
      <c r="B6729" s="6"/>
      <c r="C6729" s="7"/>
      <c r="D6729" s="8"/>
      <c r="E6729" s="9"/>
      <c r="F6729" s="9"/>
      <c r="G6729" s="6"/>
      <c r="H6729" s="14"/>
      <c r="I6729" s="9"/>
      <c r="J6729" s="10"/>
    </row>
    <row r="6730">
      <c r="A6730" s="6"/>
      <c r="B6730" s="6"/>
      <c r="C6730" s="7"/>
      <c r="D6730" s="8"/>
      <c r="E6730" s="9"/>
      <c r="F6730" s="9"/>
      <c r="G6730" s="6"/>
      <c r="H6730" s="14"/>
      <c r="I6730" s="9"/>
      <c r="J6730" s="10"/>
    </row>
    <row r="6731">
      <c r="A6731" s="6"/>
      <c r="B6731" s="6"/>
      <c r="C6731" s="7"/>
      <c r="D6731" s="8"/>
      <c r="E6731" s="9"/>
      <c r="F6731" s="9"/>
      <c r="G6731" s="6"/>
      <c r="H6731" s="14"/>
      <c r="I6731" s="9"/>
      <c r="J6731" s="10"/>
    </row>
    <row r="6732">
      <c r="A6732" s="6"/>
      <c r="B6732" s="6"/>
      <c r="C6732" s="7"/>
      <c r="D6732" s="8"/>
      <c r="E6732" s="9"/>
      <c r="F6732" s="9"/>
      <c r="G6732" s="6"/>
      <c r="H6732" s="14"/>
      <c r="I6732" s="9"/>
      <c r="J6732" s="10"/>
    </row>
    <row r="6733">
      <c r="A6733" s="6"/>
      <c r="B6733" s="6"/>
      <c r="C6733" s="7"/>
      <c r="D6733" s="8"/>
      <c r="E6733" s="9"/>
      <c r="F6733" s="9"/>
      <c r="G6733" s="6"/>
      <c r="H6733" s="14"/>
      <c r="I6733" s="9"/>
      <c r="J6733" s="10"/>
    </row>
    <row r="6734">
      <c r="A6734" s="6"/>
      <c r="B6734" s="6"/>
      <c r="C6734" s="7"/>
      <c r="D6734" s="8"/>
      <c r="E6734" s="9"/>
      <c r="F6734" s="9"/>
      <c r="G6734" s="6"/>
      <c r="H6734" s="14"/>
      <c r="I6734" s="9"/>
      <c r="J6734" s="10"/>
    </row>
    <row r="6735">
      <c r="A6735" s="6"/>
      <c r="B6735" s="6"/>
      <c r="C6735" s="7"/>
      <c r="D6735" s="8"/>
      <c r="E6735" s="9"/>
      <c r="F6735" s="9"/>
      <c r="G6735" s="6"/>
      <c r="H6735" s="14"/>
      <c r="I6735" s="9"/>
      <c r="J6735" s="10"/>
    </row>
    <row r="6736">
      <c r="A6736" s="6"/>
      <c r="B6736" s="6"/>
      <c r="C6736" s="7"/>
      <c r="D6736" s="8"/>
      <c r="E6736" s="9"/>
      <c r="F6736" s="9"/>
      <c r="G6736" s="6"/>
      <c r="H6736" s="14"/>
      <c r="I6736" s="9"/>
      <c r="J6736" s="10"/>
    </row>
    <row r="6737">
      <c r="A6737" s="6"/>
      <c r="B6737" s="6"/>
      <c r="C6737" s="7"/>
      <c r="D6737" s="8"/>
      <c r="E6737" s="9"/>
      <c r="F6737" s="9"/>
      <c r="G6737" s="6"/>
      <c r="H6737" s="14"/>
      <c r="I6737" s="9"/>
      <c r="J6737" s="10"/>
    </row>
    <row r="6738">
      <c r="A6738" s="6"/>
      <c r="B6738" s="6"/>
      <c r="C6738" s="7"/>
      <c r="D6738" s="8"/>
      <c r="E6738" s="9"/>
      <c r="F6738" s="9"/>
      <c r="G6738" s="6"/>
      <c r="H6738" s="14"/>
      <c r="I6738" s="9"/>
      <c r="J6738" s="10"/>
    </row>
    <row r="6739">
      <c r="A6739" s="6"/>
      <c r="B6739" s="6"/>
      <c r="C6739" s="7"/>
      <c r="D6739" s="8"/>
      <c r="E6739" s="9"/>
      <c r="F6739" s="9"/>
      <c r="G6739" s="6"/>
      <c r="H6739" s="14"/>
      <c r="I6739" s="9"/>
      <c r="J6739" s="10"/>
    </row>
    <row r="6740">
      <c r="A6740" s="6"/>
      <c r="B6740" s="6"/>
      <c r="C6740" s="7"/>
      <c r="D6740" s="8"/>
      <c r="E6740" s="9"/>
      <c r="F6740" s="9"/>
      <c r="G6740" s="6"/>
      <c r="H6740" s="14"/>
      <c r="I6740" s="9"/>
      <c r="J6740" s="10"/>
    </row>
    <row r="6741">
      <c r="A6741" s="6"/>
      <c r="B6741" s="6"/>
      <c r="C6741" s="7"/>
      <c r="D6741" s="8"/>
      <c r="E6741" s="9"/>
      <c r="F6741" s="9"/>
      <c r="G6741" s="6"/>
      <c r="H6741" s="14"/>
      <c r="I6741" s="9"/>
      <c r="J6741" s="10"/>
    </row>
    <row r="6742">
      <c r="A6742" s="6"/>
      <c r="B6742" s="6"/>
      <c r="C6742" s="7"/>
      <c r="D6742" s="8"/>
      <c r="E6742" s="9"/>
      <c r="F6742" s="9"/>
      <c r="G6742" s="6"/>
      <c r="H6742" s="14"/>
      <c r="I6742" s="9"/>
      <c r="J6742" s="10"/>
    </row>
    <row r="6743">
      <c r="A6743" s="6"/>
      <c r="B6743" s="6"/>
      <c r="C6743" s="7"/>
      <c r="D6743" s="8"/>
      <c r="E6743" s="9"/>
      <c r="F6743" s="9"/>
      <c r="G6743" s="6"/>
      <c r="H6743" s="14"/>
      <c r="I6743" s="9"/>
      <c r="J6743" s="10"/>
    </row>
    <row r="6744">
      <c r="A6744" s="6"/>
      <c r="B6744" s="6"/>
      <c r="C6744" s="7"/>
      <c r="D6744" s="8"/>
      <c r="E6744" s="9"/>
      <c r="F6744" s="9"/>
      <c r="G6744" s="6"/>
      <c r="H6744" s="14"/>
      <c r="I6744" s="9"/>
      <c r="J6744" s="10"/>
    </row>
    <row r="6745">
      <c r="A6745" s="6"/>
      <c r="B6745" s="6"/>
      <c r="C6745" s="7"/>
      <c r="D6745" s="8"/>
      <c r="E6745" s="9"/>
      <c r="F6745" s="9"/>
      <c r="G6745" s="6"/>
      <c r="H6745" s="14"/>
      <c r="I6745" s="9"/>
      <c r="J6745" s="10"/>
    </row>
    <row r="6746">
      <c r="A6746" s="6"/>
      <c r="B6746" s="6"/>
      <c r="C6746" s="7"/>
      <c r="D6746" s="8"/>
      <c r="E6746" s="9"/>
      <c r="F6746" s="9"/>
      <c r="G6746" s="6"/>
      <c r="H6746" s="14"/>
      <c r="I6746" s="9"/>
      <c r="J6746" s="10"/>
    </row>
    <row r="6747">
      <c r="A6747" s="6"/>
      <c r="B6747" s="6"/>
      <c r="C6747" s="7"/>
      <c r="D6747" s="8"/>
      <c r="E6747" s="9"/>
      <c r="F6747" s="9"/>
      <c r="G6747" s="6"/>
      <c r="H6747" s="14"/>
      <c r="I6747" s="9"/>
      <c r="J6747" s="10"/>
    </row>
    <row r="6748">
      <c r="A6748" s="6"/>
      <c r="B6748" s="6"/>
      <c r="C6748" s="7"/>
      <c r="D6748" s="8"/>
      <c r="E6748" s="9"/>
      <c r="F6748" s="9"/>
      <c r="G6748" s="6"/>
      <c r="H6748" s="14"/>
      <c r="I6748" s="9"/>
      <c r="J6748" s="10"/>
    </row>
    <row r="6749">
      <c r="A6749" s="6"/>
      <c r="B6749" s="6"/>
      <c r="C6749" s="7"/>
      <c r="D6749" s="8"/>
      <c r="E6749" s="9"/>
      <c r="F6749" s="9"/>
      <c r="G6749" s="6"/>
      <c r="H6749" s="14"/>
      <c r="I6749" s="9"/>
      <c r="J6749" s="10"/>
    </row>
    <row r="6750">
      <c r="A6750" s="6"/>
      <c r="B6750" s="6"/>
      <c r="C6750" s="7"/>
      <c r="D6750" s="8"/>
      <c r="E6750" s="9"/>
      <c r="F6750" s="9"/>
      <c r="G6750" s="6"/>
      <c r="H6750" s="14"/>
      <c r="I6750" s="9"/>
      <c r="J6750" s="10"/>
    </row>
    <row r="6751">
      <c r="A6751" s="6"/>
      <c r="B6751" s="6"/>
      <c r="C6751" s="7"/>
      <c r="D6751" s="8"/>
      <c r="E6751" s="9"/>
      <c r="F6751" s="9"/>
      <c r="G6751" s="6"/>
      <c r="H6751" s="14"/>
      <c r="I6751" s="9"/>
      <c r="J6751" s="10"/>
    </row>
    <row r="6752">
      <c r="A6752" s="6"/>
      <c r="B6752" s="6"/>
      <c r="C6752" s="7"/>
      <c r="D6752" s="8"/>
      <c r="E6752" s="9"/>
      <c r="F6752" s="9"/>
      <c r="G6752" s="6"/>
      <c r="H6752" s="14"/>
      <c r="I6752" s="9"/>
      <c r="J6752" s="10"/>
    </row>
    <row r="6753">
      <c r="A6753" s="6"/>
      <c r="B6753" s="6"/>
      <c r="C6753" s="7"/>
      <c r="D6753" s="8"/>
      <c r="E6753" s="9"/>
      <c r="F6753" s="9"/>
      <c r="G6753" s="6"/>
      <c r="H6753" s="14"/>
      <c r="I6753" s="9"/>
      <c r="J6753" s="10"/>
    </row>
    <row r="6754">
      <c r="A6754" s="6"/>
      <c r="B6754" s="6"/>
      <c r="C6754" s="7"/>
      <c r="D6754" s="8"/>
      <c r="E6754" s="9"/>
      <c r="F6754" s="9"/>
      <c r="G6754" s="6"/>
      <c r="H6754" s="14"/>
      <c r="I6754" s="9"/>
      <c r="J6754" s="10"/>
    </row>
    <row r="6755">
      <c r="A6755" s="6"/>
      <c r="B6755" s="6"/>
      <c r="C6755" s="7"/>
      <c r="D6755" s="8"/>
      <c r="E6755" s="9"/>
      <c r="F6755" s="9"/>
      <c r="G6755" s="6"/>
      <c r="H6755" s="14"/>
      <c r="I6755" s="9"/>
      <c r="J6755" s="10"/>
    </row>
    <row r="6756">
      <c r="A6756" s="6"/>
      <c r="B6756" s="6"/>
      <c r="C6756" s="7"/>
      <c r="D6756" s="8"/>
      <c r="E6756" s="9"/>
      <c r="F6756" s="9"/>
      <c r="G6756" s="6"/>
      <c r="H6756" s="14"/>
      <c r="I6756" s="9"/>
      <c r="J6756" s="10"/>
    </row>
    <row r="6757">
      <c r="A6757" s="6"/>
      <c r="B6757" s="6"/>
      <c r="C6757" s="7"/>
      <c r="D6757" s="8"/>
      <c r="E6757" s="9"/>
      <c r="F6757" s="9"/>
      <c r="G6757" s="6"/>
      <c r="H6757" s="14"/>
      <c r="I6757" s="9"/>
      <c r="J6757" s="10"/>
    </row>
    <row r="6758">
      <c r="A6758" s="6"/>
      <c r="B6758" s="6"/>
      <c r="C6758" s="7"/>
      <c r="D6758" s="8"/>
      <c r="E6758" s="9"/>
      <c r="F6758" s="9"/>
      <c r="G6758" s="6"/>
      <c r="H6758" s="14"/>
      <c r="I6758" s="9"/>
      <c r="J6758" s="10"/>
    </row>
    <row r="6759">
      <c r="A6759" s="6"/>
      <c r="B6759" s="6"/>
      <c r="C6759" s="7"/>
      <c r="D6759" s="8"/>
      <c r="E6759" s="9"/>
      <c r="F6759" s="9"/>
      <c r="G6759" s="6"/>
      <c r="H6759" s="14"/>
      <c r="I6759" s="9"/>
      <c r="J6759" s="10"/>
    </row>
    <row r="6760">
      <c r="A6760" s="6"/>
      <c r="B6760" s="6"/>
      <c r="C6760" s="7"/>
      <c r="D6760" s="8"/>
      <c r="E6760" s="9"/>
      <c r="F6760" s="9"/>
      <c r="G6760" s="6"/>
      <c r="H6760" s="14"/>
      <c r="I6760" s="9"/>
      <c r="J6760" s="10"/>
    </row>
    <row r="6761">
      <c r="A6761" s="6"/>
      <c r="B6761" s="6"/>
      <c r="C6761" s="7"/>
      <c r="D6761" s="8"/>
      <c r="E6761" s="9"/>
      <c r="F6761" s="9"/>
      <c r="G6761" s="6"/>
      <c r="H6761" s="14"/>
      <c r="I6761" s="9"/>
      <c r="J6761" s="10"/>
    </row>
    <row r="6762">
      <c r="A6762" s="6"/>
      <c r="B6762" s="6"/>
      <c r="C6762" s="7"/>
      <c r="D6762" s="8"/>
      <c r="E6762" s="9"/>
      <c r="F6762" s="9"/>
      <c r="G6762" s="6"/>
      <c r="H6762" s="14"/>
      <c r="I6762" s="9"/>
      <c r="J6762" s="10"/>
    </row>
    <row r="6763">
      <c r="A6763" s="6"/>
      <c r="B6763" s="6"/>
      <c r="C6763" s="7"/>
      <c r="D6763" s="8"/>
      <c r="E6763" s="9"/>
      <c r="F6763" s="9"/>
      <c r="G6763" s="6"/>
      <c r="H6763" s="14"/>
      <c r="I6763" s="9"/>
      <c r="J6763" s="10"/>
    </row>
    <row r="6764">
      <c r="A6764" s="6"/>
      <c r="B6764" s="6"/>
      <c r="C6764" s="7"/>
      <c r="D6764" s="8"/>
      <c r="E6764" s="9"/>
      <c r="F6764" s="9"/>
      <c r="G6764" s="6"/>
      <c r="H6764" s="14"/>
      <c r="I6764" s="9"/>
      <c r="J6764" s="10"/>
    </row>
    <row r="6765">
      <c r="A6765" s="6"/>
      <c r="B6765" s="6"/>
      <c r="C6765" s="7"/>
      <c r="D6765" s="8"/>
      <c r="E6765" s="9"/>
      <c r="F6765" s="9"/>
      <c r="G6765" s="6"/>
      <c r="H6765" s="14"/>
      <c r="I6765" s="9"/>
      <c r="J6765" s="10"/>
    </row>
    <row r="6766">
      <c r="A6766" s="6"/>
      <c r="B6766" s="6"/>
      <c r="C6766" s="7"/>
      <c r="D6766" s="8"/>
      <c r="E6766" s="9"/>
      <c r="F6766" s="9"/>
      <c r="G6766" s="6"/>
      <c r="H6766" s="14"/>
      <c r="I6766" s="9"/>
      <c r="J6766" s="10"/>
    </row>
    <row r="6767">
      <c r="A6767" s="6"/>
      <c r="B6767" s="6"/>
      <c r="C6767" s="7"/>
      <c r="D6767" s="8"/>
      <c r="E6767" s="9"/>
      <c r="F6767" s="9"/>
      <c r="G6767" s="6"/>
      <c r="H6767" s="14"/>
      <c r="I6767" s="9"/>
      <c r="J6767" s="10"/>
    </row>
    <row r="6768">
      <c r="A6768" s="6"/>
      <c r="B6768" s="6"/>
      <c r="C6768" s="7"/>
      <c r="D6768" s="8"/>
      <c r="E6768" s="9"/>
      <c r="F6768" s="9"/>
      <c r="G6768" s="6"/>
      <c r="H6768" s="14"/>
      <c r="I6768" s="9"/>
      <c r="J6768" s="10"/>
    </row>
    <row r="6769">
      <c r="A6769" s="6"/>
      <c r="B6769" s="6"/>
      <c r="C6769" s="7"/>
      <c r="D6769" s="8"/>
      <c r="E6769" s="9"/>
      <c r="F6769" s="9"/>
      <c r="G6769" s="6"/>
      <c r="H6769" s="14"/>
      <c r="I6769" s="9"/>
      <c r="J6769" s="10"/>
    </row>
    <row r="6770">
      <c r="A6770" s="6"/>
      <c r="B6770" s="6"/>
      <c r="C6770" s="7"/>
      <c r="D6770" s="8"/>
      <c r="E6770" s="9"/>
      <c r="F6770" s="9"/>
      <c r="G6770" s="6"/>
      <c r="H6770" s="14"/>
      <c r="I6770" s="9"/>
      <c r="J6770" s="10"/>
    </row>
    <row r="6771">
      <c r="A6771" s="6"/>
      <c r="B6771" s="6"/>
      <c r="C6771" s="7"/>
      <c r="D6771" s="8"/>
      <c r="E6771" s="9"/>
      <c r="F6771" s="9"/>
      <c r="G6771" s="6"/>
      <c r="H6771" s="14"/>
      <c r="I6771" s="9"/>
      <c r="J6771" s="10"/>
    </row>
    <row r="6772">
      <c r="A6772" s="6"/>
      <c r="B6772" s="6"/>
      <c r="C6772" s="7"/>
      <c r="D6772" s="8"/>
      <c r="E6772" s="9"/>
      <c r="F6772" s="9"/>
      <c r="G6772" s="6"/>
      <c r="H6772" s="14"/>
      <c r="I6772" s="9"/>
      <c r="J6772" s="10"/>
    </row>
    <row r="6773">
      <c r="A6773" s="6"/>
      <c r="B6773" s="6"/>
      <c r="C6773" s="7"/>
      <c r="D6773" s="8"/>
      <c r="E6773" s="9"/>
      <c r="F6773" s="9"/>
      <c r="G6773" s="6"/>
      <c r="H6773" s="14"/>
      <c r="I6773" s="9"/>
      <c r="J6773" s="10"/>
    </row>
    <row r="6774">
      <c r="A6774" s="6"/>
      <c r="B6774" s="6"/>
      <c r="C6774" s="7"/>
      <c r="D6774" s="8"/>
      <c r="E6774" s="9"/>
      <c r="F6774" s="9"/>
      <c r="G6774" s="6"/>
      <c r="H6774" s="14"/>
      <c r="I6774" s="9"/>
      <c r="J6774" s="10"/>
    </row>
    <row r="6775">
      <c r="A6775" s="6"/>
      <c r="B6775" s="6"/>
      <c r="C6775" s="7"/>
      <c r="D6775" s="8"/>
      <c r="E6775" s="9"/>
      <c r="F6775" s="9"/>
      <c r="G6775" s="6"/>
      <c r="H6775" s="14"/>
      <c r="I6775" s="9"/>
      <c r="J6775" s="10"/>
    </row>
    <row r="6776">
      <c r="A6776" s="6"/>
      <c r="B6776" s="6"/>
      <c r="C6776" s="7"/>
      <c r="D6776" s="8"/>
      <c r="E6776" s="9"/>
      <c r="F6776" s="9"/>
      <c r="G6776" s="6"/>
      <c r="H6776" s="14"/>
      <c r="I6776" s="9"/>
      <c r="J6776" s="10"/>
    </row>
    <row r="6777">
      <c r="A6777" s="6"/>
      <c r="B6777" s="6"/>
      <c r="C6777" s="7"/>
      <c r="D6777" s="8"/>
      <c r="E6777" s="9"/>
      <c r="F6777" s="9"/>
      <c r="G6777" s="6"/>
      <c r="H6777" s="14"/>
      <c r="I6777" s="9"/>
      <c r="J6777" s="10"/>
    </row>
    <row r="6778">
      <c r="A6778" s="6"/>
      <c r="B6778" s="6"/>
      <c r="C6778" s="7"/>
      <c r="D6778" s="8"/>
      <c r="E6778" s="9"/>
      <c r="F6778" s="9"/>
      <c r="G6778" s="6"/>
      <c r="H6778" s="14"/>
      <c r="I6778" s="9"/>
      <c r="J6778" s="10"/>
    </row>
    <row r="6779">
      <c r="A6779" s="6"/>
      <c r="B6779" s="6"/>
      <c r="C6779" s="7"/>
      <c r="D6779" s="8"/>
      <c r="E6779" s="9"/>
      <c r="F6779" s="9"/>
      <c r="G6779" s="6"/>
      <c r="H6779" s="14"/>
      <c r="I6779" s="9"/>
      <c r="J6779" s="10"/>
    </row>
    <row r="6780">
      <c r="A6780" s="6"/>
      <c r="B6780" s="6"/>
      <c r="C6780" s="7"/>
      <c r="D6780" s="8"/>
      <c r="E6780" s="9"/>
      <c r="F6780" s="9"/>
      <c r="G6780" s="6"/>
      <c r="H6780" s="14"/>
      <c r="I6780" s="9"/>
      <c r="J6780" s="10"/>
    </row>
    <row r="6781">
      <c r="A6781" s="6"/>
      <c r="B6781" s="6"/>
      <c r="C6781" s="7"/>
      <c r="D6781" s="8"/>
      <c r="E6781" s="9"/>
      <c r="F6781" s="9"/>
      <c r="G6781" s="6"/>
      <c r="H6781" s="14"/>
      <c r="I6781" s="9"/>
      <c r="J6781" s="10"/>
    </row>
    <row r="6782">
      <c r="A6782" s="6"/>
      <c r="B6782" s="6"/>
      <c r="C6782" s="7"/>
      <c r="D6782" s="8"/>
      <c r="E6782" s="9"/>
      <c r="F6782" s="9"/>
      <c r="G6782" s="6"/>
      <c r="H6782" s="14"/>
      <c r="I6782" s="9"/>
      <c r="J6782" s="10"/>
    </row>
    <row r="6783">
      <c r="A6783" s="6"/>
      <c r="B6783" s="6"/>
      <c r="C6783" s="7"/>
      <c r="D6783" s="8"/>
      <c r="E6783" s="9"/>
      <c r="F6783" s="9"/>
      <c r="G6783" s="6"/>
      <c r="H6783" s="14"/>
      <c r="I6783" s="9"/>
      <c r="J6783" s="10"/>
    </row>
    <row r="6784">
      <c r="A6784" s="6"/>
      <c r="B6784" s="6"/>
      <c r="C6784" s="7"/>
      <c r="D6784" s="8"/>
      <c r="E6784" s="9"/>
      <c r="F6784" s="9"/>
      <c r="G6784" s="6"/>
      <c r="H6784" s="14"/>
      <c r="I6784" s="9"/>
      <c r="J6784" s="10"/>
    </row>
    <row r="6785">
      <c r="A6785" s="6"/>
      <c r="B6785" s="6"/>
      <c r="C6785" s="7"/>
      <c r="D6785" s="8"/>
      <c r="E6785" s="9"/>
      <c r="F6785" s="9"/>
      <c r="G6785" s="6"/>
      <c r="H6785" s="14"/>
      <c r="I6785" s="9"/>
      <c r="J6785" s="10"/>
    </row>
    <row r="6786">
      <c r="A6786" s="6"/>
      <c r="B6786" s="6"/>
      <c r="C6786" s="7"/>
      <c r="D6786" s="8"/>
      <c r="E6786" s="9"/>
      <c r="F6786" s="9"/>
      <c r="G6786" s="6"/>
      <c r="H6786" s="14"/>
      <c r="I6786" s="9"/>
      <c r="J6786" s="10"/>
    </row>
    <row r="6787">
      <c r="A6787" s="6"/>
      <c r="B6787" s="6"/>
      <c r="C6787" s="7"/>
      <c r="D6787" s="8"/>
      <c r="E6787" s="9"/>
      <c r="F6787" s="9"/>
      <c r="G6787" s="6"/>
      <c r="H6787" s="14"/>
      <c r="I6787" s="9"/>
      <c r="J6787" s="10"/>
    </row>
    <row r="6788">
      <c r="A6788" s="6"/>
      <c r="B6788" s="6"/>
      <c r="C6788" s="7"/>
      <c r="D6788" s="8"/>
      <c r="E6788" s="9"/>
      <c r="F6788" s="9"/>
      <c r="G6788" s="6"/>
      <c r="H6788" s="14"/>
      <c r="I6788" s="9"/>
      <c r="J6788" s="10"/>
    </row>
    <row r="6789">
      <c r="A6789" s="6"/>
      <c r="B6789" s="6"/>
      <c r="C6789" s="7"/>
      <c r="D6789" s="8"/>
      <c r="E6789" s="9"/>
      <c r="F6789" s="9"/>
      <c r="G6789" s="6"/>
      <c r="H6789" s="14"/>
      <c r="I6789" s="9"/>
      <c r="J6789" s="10"/>
    </row>
    <row r="6790">
      <c r="A6790" s="6"/>
      <c r="B6790" s="6"/>
      <c r="C6790" s="7"/>
      <c r="D6790" s="8"/>
      <c r="E6790" s="9"/>
      <c r="F6790" s="9"/>
      <c r="G6790" s="6"/>
      <c r="H6790" s="14"/>
      <c r="I6790" s="9"/>
      <c r="J6790" s="10"/>
    </row>
    <row r="6791">
      <c r="A6791" s="6"/>
      <c r="B6791" s="6"/>
      <c r="C6791" s="7"/>
      <c r="D6791" s="8"/>
      <c r="E6791" s="9"/>
      <c r="F6791" s="9"/>
      <c r="G6791" s="6"/>
      <c r="H6791" s="14"/>
      <c r="I6791" s="9"/>
      <c r="J6791" s="10"/>
    </row>
    <row r="6792">
      <c r="A6792" s="6"/>
      <c r="B6792" s="6"/>
      <c r="C6792" s="7"/>
      <c r="D6792" s="8"/>
      <c r="E6792" s="9"/>
      <c r="F6792" s="9"/>
      <c r="G6792" s="6"/>
      <c r="H6792" s="14"/>
      <c r="I6792" s="9"/>
      <c r="J6792" s="10"/>
    </row>
    <row r="6793">
      <c r="A6793" s="6"/>
      <c r="B6793" s="6"/>
      <c r="C6793" s="7"/>
      <c r="D6793" s="8"/>
      <c r="E6793" s="9"/>
      <c r="F6793" s="9"/>
      <c r="G6793" s="6"/>
      <c r="H6793" s="14"/>
      <c r="I6793" s="9"/>
      <c r="J6793" s="10"/>
    </row>
    <row r="6794">
      <c r="A6794" s="6"/>
      <c r="B6794" s="6"/>
      <c r="C6794" s="7"/>
      <c r="D6794" s="8"/>
      <c r="E6794" s="9"/>
      <c r="F6794" s="9"/>
      <c r="G6794" s="6"/>
      <c r="H6794" s="14"/>
      <c r="I6794" s="9"/>
      <c r="J6794" s="10"/>
    </row>
    <row r="6795">
      <c r="A6795" s="6"/>
      <c r="B6795" s="6"/>
      <c r="C6795" s="7"/>
      <c r="D6795" s="8"/>
      <c r="E6795" s="9"/>
      <c r="F6795" s="9"/>
      <c r="G6795" s="6"/>
      <c r="H6795" s="14"/>
      <c r="I6795" s="9"/>
      <c r="J6795" s="10"/>
    </row>
    <row r="6796">
      <c r="A6796" s="6"/>
      <c r="B6796" s="6"/>
      <c r="C6796" s="7"/>
      <c r="D6796" s="8"/>
      <c r="E6796" s="9"/>
      <c r="F6796" s="9"/>
      <c r="G6796" s="6"/>
      <c r="H6796" s="14"/>
      <c r="I6796" s="9"/>
      <c r="J6796" s="10"/>
    </row>
    <row r="6797">
      <c r="A6797" s="6"/>
      <c r="B6797" s="6"/>
      <c r="C6797" s="7"/>
      <c r="D6797" s="8"/>
      <c r="E6797" s="9"/>
      <c r="F6797" s="9"/>
      <c r="G6797" s="6"/>
      <c r="H6797" s="14"/>
      <c r="I6797" s="9"/>
      <c r="J6797" s="10"/>
    </row>
    <row r="6798">
      <c r="A6798" s="6"/>
      <c r="B6798" s="6"/>
      <c r="C6798" s="7"/>
      <c r="D6798" s="8"/>
      <c r="E6798" s="9"/>
      <c r="F6798" s="9"/>
      <c r="G6798" s="6"/>
      <c r="H6798" s="14"/>
      <c r="I6798" s="9"/>
      <c r="J6798" s="10"/>
    </row>
    <row r="6799">
      <c r="A6799" s="6"/>
      <c r="B6799" s="6"/>
      <c r="C6799" s="7"/>
      <c r="D6799" s="8"/>
      <c r="E6799" s="9"/>
      <c r="F6799" s="9"/>
      <c r="G6799" s="6"/>
      <c r="H6799" s="14"/>
      <c r="I6799" s="9"/>
      <c r="J6799" s="10"/>
    </row>
    <row r="6800">
      <c r="A6800" s="6"/>
      <c r="B6800" s="6"/>
      <c r="C6800" s="7"/>
      <c r="D6800" s="8"/>
      <c r="E6800" s="9"/>
      <c r="F6800" s="9"/>
      <c r="G6800" s="6"/>
      <c r="H6800" s="14"/>
      <c r="I6800" s="9"/>
      <c r="J6800" s="10"/>
    </row>
    <row r="6801">
      <c r="A6801" s="6"/>
      <c r="B6801" s="6"/>
      <c r="C6801" s="7"/>
      <c r="D6801" s="8"/>
      <c r="E6801" s="9"/>
      <c r="F6801" s="9"/>
      <c r="G6801" s="6"/>
      <c r="H6801" s="14"/>
      <c r="I6801" s="9"/>
      <c r="J6801" s="10"/>
    </row>
    <row r="6802">
      <c r="A6802" s="6"/>
      <c r="B6802" s="6"/>
      <c r="C6802" s="7"/>
      <c r="D6802" s="8"/>
      <c r="E6802" s="9"/>
      <c r="F6802" s="9"/>
      <c r="G6802" s="6"/>
      <c r="H6802" s="14"/>
      <c r="I6802" s="9"/>
      <c r="J6802" s="10"/>
    </row>
    <row r="6803">
      <c r="A6803" s="6"/>
      <c r="B6803" s="6"/>
      <c r="C6803" s="7"/>
      <c r="D6803" s="8"/>
      <c r="E6803" s="9"/>
      <c r="F6803" s="9"/>
      <c r="G6803" s="6"/>
      <c r="H6803" s="14"/>
      <c r="I6803" s="9"/>
      <c r="J6803" s="10"/>
    </row>
    <row r="6804">
      <c r="A6804" s="6"/>
      <c r="B6804" s="6"/>
      <c r="C6804" s="7"/>
      <c r="D6804" s="8"/>
      <c r="E6804" s="9"/>
      <c r="F6804" s="9"/>
      <c r="G6804" s="6"/>
      <c r="H6804" s="14"/>
      <c r="I6804" s="9"/>
      <c r="J6804" s="10"/>
    </row>
    <row r="6805">
      <c r="A6805" s="6"/>
      <c r="B6805" s="6"/>
      <c r="C6805" s="7"/>
      <c r="D6805" s="8"/>
      <c r="E6805" s="9"/>
      <c r="F6805" s="9"/>
      <c r="G6805" s="6"/>
      <c r="H6805" s="14"/>
      <c r="I6805" s="9"/>
      <c r="J6805" s="10"/>
    </row>
    <row r="6806">
      <c r="A6806" s="6"/>
      <c r="B6806" s="6"/>
      <c r="C6806" s="7"/>
      <c r="D6806" s="8"/>
      <c r="E6806" s="9"/>
      <c r="F6806" s="9"/>
      <c r="G6806" s="6"/>
      <c r="H6806" s="14"/>
      <c r="I6806" s="9"/>
      <c r="J6806" s="10"/>
    </row>
    <row r="6807">
      <c r="A6807" s="6"/>
      <c r="B6807" s="6"/>
      <c r="C6807" s="7"/>
      <c r="D6807" s="8"/>
      <c r="E6807" s="9"/>
      <c r="F6807" s="9"/>
      <c r="G6807" s="6"/>
      <c r="H6807" s="14"/>
      <c r="I6807" s="9"/>
      <c r="J6807" s="10"/>
    </row>
    <row r="6808">
      <c r="A6808" s="6"/>
      <c r="B6808" s="6"/>
      <c r="C6808" s="7"/>
      <c r="D6808" s="8"/>
      <c r="E6808" s="9"/>
      <c r="F6808" s="9"/>
      <c r="G6808" s="6"/>
      <c r="H6808" s="14"/>
      <c r="I6808" s="9"/>
      <c r="J6808" s="10"/>
    </row>
    <row r="6809">
      <c r="A6809" s="6"/>
      <c r="B6809" s="6"/>
      <c r="C6809" s="7"/>
      <c r="D6809" s="8"/>
      <c r="E6809" s="9"/>
      <c r="F6809" s="9"/>
      <c r="G6809" s="6"/>
      <c r="H6809" s="14"/>
      <c r="I6809" s="9"/>
      <c r="J6809" s="10"/>
    </row>
    <row r="6810">
      <c r="A6810" s="6"/>
      <c r="B6810" s="6"/>
      <c r="C6810" s="7"/>
      <c r="D6810" s="8"/>
      <c r="E6810" s="9"/>
      <c r="F6810" s="9"/>
      <c r="G6810" s="6"/>
      <c r="H6810" s="14"/>
      <c r="I6810" s="9"/>
      <c r="J6810" s="10"/>
    </row>
    <row r="6811">
      <c r="A6811" s="6"/>
      <c r="B6811" s="6"/>
      <c r="C6811" s="7"/>
      <c r="D6811" s="8"/>
      <c r="E6811" s="9"/>
      <c r="F6811" s="9"/>
      <c r="G6811" s="6"/>
      <c r="H6811" s="14"/>
      <c r="I6811" s="9"/>
      <c r="J6811" s="10"/>
    </row>
    <row r="6812">
      <c r="A6812" s="6"/>
      <c r="B6812" s="6"/>
      <c r="C6812" s="7"/>
      <c r="D6812" s="8"/>
      <c r="E6812" s="9"/>
      <c r="F6812" s="9"/>
      <c r="G6812" s="6"/>
      <c r="H6812" s="14"/>
      <c r="I6812" s="9"/>
      <c r="J6812" s="10"/>
    </row>
    <row r="6813">
      <c r="A6813" s="6"/>
      <c r="B6813" s="6"/>
      <c r="C6813" s="7"/>
      <c r="D6813" s="8"/>
      <c r="E6813" s="9"/>
      <c r="F6813" s="9"/>
      <c r="G6813" s="6"/>
      <c r="H6813" s="14"/>
      <c r="I6813" s="9"/>
      <c r="J6813" s="10"/>
    </row>
    <row r="6814">
      <c r="A6814" s="6"/>
      <c r="B6814" s="6"/>
      <c r="C6814" s="7"/>
      <c r="D6814" s="8"/>
      <c r="E6814" s="9"/>
      <c r="F6814" s="9"/>
      <c r="G6814" s="6"/>
      <c r="H6814" s="14"/>
      <c r="I6814" s="9"/>
      <c r="J6814" s="10"/>
    </row>
    <row r="6815">
      <c r="A6815" s="6"/>
      <c r="B6815" s="6"/>
      <c r="C6815" s="7"/>
      <c r="D6815" s="8"/>
      <c r="E6815" s="9"/>
      <c r="F6815" s="9"/>
      <c r="G6815" s="6"/>
      <c r="H6815" s="14"/>
      <c r="I6815" s="9"/>
      <c r="J6815" s="10"/>
    </row>
    <row r="6816">
      <c r="A6816" s="6"/>
      <c r="B6816" s="6"/>
      <c r="C6816" s="7"/>
      <c r="D6816" s="8"/>
      <c r="E6816" s="9"/>
      <c r="F6816" s="9"/>
      <c r="G6816" s="6"/>
      <c r="H6816" s="14"/>
      <c r="I6816" s="9"/>
      <c r="J6816" s="10"/>
    </row>
    <row r="6817">
      <c r="A6817" s="6"/>
      <c r="B6817" s="6"/>
      <c r="C6817" s="7"/>
      <c r="D6817" s="8"/>
      <c r="E6817" s="9"/>
      <c r="F6817" s="9"/>
      <c r="G6817" s="6"/>
      <c r="H6817" s="14"/>
      <c r="I6817" s="9"/>
      <c r="J6817" s="10"/>
    </row>
    <row r="6818">
      <c r="A6818" s="6"/>
      <c r="B6818" s="6"/>
      <c r="C6818" s="7"/>
      <c r="D6818" s="8"/>
      <c r="E6818" s="9"/>
      <c r="F6818" s="9"/>
      <c r="G6818" s="6"/>
      <c r="H6818" s="14"/>
      <c r="I6818" s="9"/>
      <c r="J6818" s="10"/>
    </row>
    <row r="6819">
      <c r="A6819" s="6"/>
      <c r="B6819" s="6"/>
      <c r="C6819" s="7"/>
      <c r="D6819" s="8"/>
      <c r="E6819" s="9"/>
      <c r="F6819" s="9"/>
      <c r="G6819" s="6"/>
      <c r="H6819" s="14"/>
      <c r="I6819" s="9"/>
      <c r="J6819" s="10"/>
    </row>
    <row r="6820">
      <c r="A6820" s="6"/>
      <c r="B6820" s="6"/>
      <c r="C6820" s="7"/>
      <c r="D6820" s="8"/>
      <c r="E6820" s="9"/>
      <c r="F6820" s="9"/>
      <c r="G6820" s="6"/>
      <c r="H6820" s="14"/>
      <c r="I6820" s="9"/>
      <c r="J6820" s="10"/>
    </row>
    <row r="6821">
      <c r="A6821" s="6"/>
      <c r="B6821" s="6"/>
      <c r="C6821" s="7"/>
      <c r="D6821" s="8"/>
      <c r="E6821" s="9"/>
      <c r="F6821" s="9"/>
      <c r="G6821" s="6"/>
      <c r="H6821" s="14"/>
      <c r="I6821" s="9"/>
      <c r="J6821" s="10"/>
    </row>
    <row r="6822">
      <c r="A6822" s="6"/>
      <c r="B6822" s="6"/>
      <c r="C6822" s="7"/>
      <c r="D6822" s="8"/>
      <c r="E6822" s="9"/>
      <c r="F6822" s="9"/>
      <c r="G6822" s="6"/>
      <c r="H6822" s="14"/>
      <c r="I6822" s="9"/>
      <c r="J6822" s="10"/>
    </row>
    <row r="6823">
      <c r="A6823" s="6"/>
      <c r="B6823" s="6"/>
      <c r="C6823" s="7"/>
      <c r="D6823" s="8"/>
      <c r="E6823" s="9"/>
      <c r="F6823" s="9"/>
      <c r="G6823" s="6"/>
      <c r="H6823" s="14"/>
      <c r="I6823" s="9"/>
      <c r="J6823" s="10"/>
    </row>
    <row r="6824">
      <c r="A6824" s="6"/>
      <c r="B6824" s="6"/>
      <c r="C6824" s="7"/>
      <c r="D6824" s="8"/>
      <c r="E6824" s="9"/>
      <c r="F6824" s="9"/>
      <c r="G6824" s="6"/>
      <c r="H6824" s="14"/>
      <c r="I6824" s="9"/>
      <c r="J6824" s="10"/>
    </row>
    <row r="6825">
      <c r="A6825" s="6"/>
      <c r="B6825" s="6"/>
      <c r="C6825" s="7"/>
      <c r="D6825" s="8"/>
      <c r="E6825" s="9"/>
      <c r="F6825" s="9"/>
      <c r="G6825" s="6"/>
      <c r="H6825" s="14"/>
      <c r="I6825" s="9"/>
      <c r="J6825" s="10"/>
    </row>
    <row r="6826">
      <c r="A6826" s="6"/>
      <c r="B6826" s="6"/>
      <c r="C6826" s="7"/>
      <c r="D6826" s="8"/>
      <c r="E6826" s="9"/>
      <c r="F6826" s="9"/>
      <c r="G6826" s="6"/>
      <c r="H6826" s="14"/>
      <c r="I6826" s="9"/>
      <c r="J6826" s="10"/>
    </row>
    <row r="6827">
      <c r="A6827" s="6"/>
      <c r="B6827" s="6"/>
      <c r="C6827" s="7"/>
      <c r="D6827" s="8"/>
      <c r="E6827" s="9"/>
      <c r="F6827" s="9"/>
      <c r="G6827" s="6"/>
      <c r="H6827" s="14"/>
      <c r="I6827" s="9"/>
      <c r="J6827" s="10"/>
    </row>
    <row r="6828">
      <c r="A6828" s="6"/>
      <c r="B6828" s="6"/>
      <c r="C6828" s="7"/>
      <c r="D6828" s="8"/>
      <c r="E6828" s="9"/>
      <c r="F6828" s="9"/>
      <c r="G6828" s="6"/>
      <c r="H6828" s="14"/>
      <c r="I6828" s="9"/>
      <c r="J6828" s="10"/>
    </row>
    <row r="6829">
      <c r="A6829" s="6"/>
      <c r="B6829" s="6"/>
      <c r="C6829" s="7"/>
      <c r="D6829" s="8"/>
      <c r="E6829" s="9"/>
      <c r="F6829" s="9"/>
      <c r="G6829" s="6"/>
      <c r="H6829" s="14"/>
      <c r="I6829" s="9"/>
      <c r="J6829" s="10"/>
    </row>
    <row r="6830">
      <c r="A6830" s="6"/>
      <c r="B6830" s="6"/>
      <c r="C6830" s="7"/>
      <c r="D6830" s="8"/>
      <c r="E6830" s="9"/>
      <c r="F6830" s="9"/>
      <c r="G6830" s="6"/>
      <c r="H6830" s="14"/>
      <c r="I6830" s="9"/>
      <c r="J6830" s="10"/>
    </row>
    <row r="6831">
      <c r="A6831" s="6"/>
      <c r="B6831" s="6"/>
      <c r="C6831" s="7"/>
      <c r="D6831" s="8"/>
      <c r="E6831" s="9"/>
      <c r="F6831" s="9"/>
      <c r="G6831" s="6"/>
      <c r="H6831" s="14"/>
      <c r="I6831" s="9"/>
      <c r="J6831" s="10"/>
    </row>
    <row r="6832">
      <c r="A6832" s="6"/>
      <c r="B6832" s="6"/>
      <c r="C6832" s="7"/>
      <c r="D6832" s="8"/>
      <c r="E6832" s="9"/>
      <c r="F6832" s="9"/>
      <c r="G6832" s="6"/>
      <c r="H6832" s="14"/>
      <c r="I6832" s="9"/>
      <c r="J6832" s="10"/>
    </row>
    <row r="6833">
      <c r="A6833" s="6"/>
      <c r="B6833" s="6"/>
      <c r="C6833" s="7"/>
      <c r="D6833" s="8"/>
      <c r="E6833" s="9"/>
      <c r="F6833" s="9"/>
      <c r="G6833" s="6"/>
      <c r="H6833" s="14"/>
      <c r="I6833" s="9"/>
      <c r="J6833" s="10"/>
    </row>
    <row r="6834">
      <c r="A6834" s="6"/>
      <c r="B6834" s="6"/>
      <c r="C6834" s="7"/>
      <c r="D6834" s="8"/>
      <c r="E6834" s="9"/>
      <c r="F6834" s="9"/>
      <c r="G6834" s="6"/>
      <c r="H6834" s="14"/>
      <c r="I6834" s="9"/>
      <c r="J6834" s="10"/>
    </row>
    <row r="6835">
      <c r="A6835" s="6"/>
      <c r="B6835" s="6"/>
      <c r="C6835" s="7"/>
      <c r="D6835" s="8"/>
      <c r="E6835" s="9"/>
      <c r="F6835" s="9"/>
      <c r="G6835" s="6"/>
      <c r="H6835" s="14"/>
      <c r="I6835" s="9"/>
      <c r="J6835" s="10"/>
    </row>
    <row r="6836">
      <c r="A6836" s="6"/>
      <c r="B6836" s="6"/>
      <c r="C6836" s="7"/>
      <c r="D6836" s="8"/>
      <c r="E6836" s="9"/>
      <c r="F6836" s="9"/>
      <c r="G6836" s="6"/>
      <c r="H6836" s="14"/>
      <c r="I6836" s="9"/>
      <c r="J6836" s="10"/>
    </row>
    <row r="6837">
      <c r="A6837" s="6"/>
      <c r="B6837" s="6"/>
      <c r="C6837" s="7"/>
      <c r="D6837" s="8"/>
      <c r="E6837" s="9"/>
      <c r="F6837" s="9"/>
      <c r="G6837" s="6"/>
      <c r="H6837" s="14"/>
      <c r="I6837" s="9"/>
      <c r="J6837" s="10"/>
    </row>
    <row r="6838">
      <c r="A6838" s="6"/>
      <c r="B6838" s="6"/>
      <c r="C6838" s="7"/>
      <c r="D6838" s="8"/>
      <c r="E6838" s="9"/>
      <c r="F6838" s="9"/>
      <c r="G6838" s="6"/>
      <c r="H6838" s="14"/>
      <c r="I6838" s="9"/>
      <c r="J6838" s="10"/>
    </row>
    <row r="6839">
      <c r="A6839" s="6"/>
      <c r="B6839" s="6"/>
      <c r="C6839" s="7"/>
      <c r="D6839" s="8"/>
      <c r="E6839" s="9"/>
      <c r="F6839" s="9"/>
      <c r="G6839" s="6"/>
      <c r="H6839" s="14"/>
      <c r="I6839" s="9"/>
      <c r="J6839" s="10"/>
    </row>
    <row r="6840">
      <c r="A6840" s="6"/>
      <c r="B6840" s="6"/>
      <c r="C6840" s="7"/>
      <c r="D6840" s="8"/>
      <c r="E6840" s="9"/>
      <c r="F6840" s="9"/>
      <c r="G6840" s="6"/>
      <c r="H6840" s="14"/>
      <c r="I6840" s="9"/>
      <c r="J6840" s="10"/>
    </row>
    <row r="6841">
      <c r="A6841" s="6"/>
      <c r="B6841" s="6"/>
      <c r="C6841" s="7"/>
      <c r="D6841" s="8"/>
      <c r="E6841" s="9"/>
      <c r="F6841" s="9"/>
      <c r="G6841" s="6"/>
      <c r="H6841" s="14"/>
      <c r="I6841" s="9"/>
      <c r="J6841" s="10"/>
    </row>
    <row r="6842">
      <c r="A6842" s="6"/>
      <c r="B6842" s="6"/>
      <c r="C6842" s="7"/>
      <c r="D6842" s="8"/>
      <c r="E6842" s="9"/>
      <c r="F6842" s="9"/>
      <c r="G6842" s="6"/>
      <c r="H6842" s="14"/>
      <c r="I6842" s="9"/>
      <c r="J6842" s="10"/>
    </row>
    <row r="6843">
      <c r="A6843" s="6"/>
      <c r="B6843" s="6"/>
      <c r="C6843" s="7"/>
      <c r="D6843" s="8"/>
      <c r="E6843" s="9"/>
      <c r="F6843" s="9"/>
      <c r="G6843" s="6"/>
      <c r="H6843" s="14"/>
      <c r="I6843" s="9"/>
      <c r="J6843" s="10"/>
    </row>
    <row r="6844">
      <c r="A6844" s="6"/>
      <c r="B6844" s="6"/>
      <c r="C6844" s="7"/>
      <c r="D6844" s="8"/>
      <c r="E6844" s="9"/>
      <c r="F6844" s="9"/>
      <c r="G6844" s="6"/>
      <c r="H6844" s="14"/>
      <c r="I6844" s="9"/>
      <c r="J6844" s="10"/>
    </row>
    <row r="6845">
      <c r="A6845" s="6"/>
      <c r="B6845" s="6"/>
      <c r="C6845" s="7"/>
      <c r="D6845" s="8"/>
      <c r="E6845" s="9"/>
      <c r="F6845" s="9"/>
      <c r="G6845" s="6"/>
      <c r="H6845" s="14"/>
      <c r="I6845" s="9"/>
      <c r="J6845" s="10"/>
    </row>
    <row r="6846">
      <c r="A6846" s="6"/>
      <c r="B6846" s="6"/>
      <c r="C6846" s="7"/>
      <c r="D6846" s="8"/>
      <c r="E6846" s="9"/>
      <c r="F6846" s="9"/>
      <c r="G6846" s="6"/>
      <c r="H6846" s="14"/>
      <c r="I6846" s="9"/>
      <c r="J6846" s="10"/>
    </row>
    <row r="6847">
      <c r="A6847" s="6"/>
      <c r="B6847" s="6"/>
      <c r="C6847" s="7"/>
      <c r="D6847" s="8"/>
      <c r="E6847" s="9"/>
      <c r="F6847" s="9"/>
      <c r="G6847" s="6"/>
      <c r="H6847" s="14"/>
      <c r="I6847" s="9"/>
      <c r="J6847" s="10"/>
    </row>
    <row r="6848">
      <c r="A6848" s="6"/>
      <c r="B6848" s="6"/>
      <c r="C6848" s="7"/>
      <c r="D6848" s="8"/>
      <c r="E6848" s="9"/>
      <c r="F6848" s="9"/>
      <c r="G6848" s="6"/>
      <c r="H6848" s="14"/>
      <c r="I6848" s="9"/>
      <c r="J6848" s="10"/>
    </row>
    <row r="6849">
      <c r="A6849" s="6"/>
      <c r="B6849" s="6"/>
      <c r="C6849" s="7"/>
      <c r="D6849" s="8"/>
      <c r="E6849" s="9"/>
      <c r="F6849" s="9"/>
      <c r="G6849" s="6"/>
      <c r="H6849" s="14"/>
      <c r="I6849" s="9"/>
      <c r="J6849" s="10"/>
    </row>
    <row r="6850">
      <c r="A6850" s="6"/>
      <c r="B6850" s="6"/>
      <c r="C6850" s="7"/>
      <c r="D6850" s="8"/>
      <c r="E6850" s="9"/>
      <c r="F6850" s="9"/>
      <c r="G6850" s="6"/>
      <c r="H6850" s="14"/>
      <c r="I6850" s="9"/>
      <c r="J6850" s="10"/>
    </row>
    <row r="6851">
      <c r="A6851" s="6"/>
      <c r="B6851" s="6"/>
      <c r="C6851" s="7"/>
      <c r="D6851" s="8"/>
      <c r="E6851" s="9"/>
      <c r="F6851" s="9"/>
      <c r="G6851" s="6"/>
      <c r="H6851" s="14"/>
      <c r="I6851" s="9"/>
      <c r="J6851" s="10"/>
    </row>
    <row r="6852">
      <c r="A6852" s="6"/>
      <c r="B6852" s="6"/>
      <c r="C6852" s="7"/>
      <c r="D6852" s="8"/>
      <c r="E6852" s="9"/>
      <c r="F6852" s="9"/>
      <c r="G6852" s="6"/>
      <c r="H6852" s="14"/>
      <c r="I6852" s="9"/>
      <c r="J6852" s="10"/>
    </row>
    <row r="6853">
      <c r="A6853" s="6"/>
      <c r="B6853" s="6"/>
      <c r="C6853" s="7"/>
      <c r="D6853" s="8"/>
      <c r="E6853" s="9"/>
      <c r="F6853" s="9"/>
      <c r="G6853" s="6"/>
      <c r="H6853" s="14"/>
      <c r="I6853" s="9"/>
      <c r="J6853" s="10"/>
    </row>
    <row r="6854">
      <c r="A6854" s="6"/>
      <c r="B6854" s="6"/>
      <c r="C6854" s="7"/>
      <c r="D6854" s="8"/>
      <c r="E6854" s="9"/>
      <c r="F6854" s="9"/>
      <c r="G6854" s="6"/>
      <c r="H6854" s="14"/>
      <c r="I6854" s="9"/>
      <c r="J6854" s="10"/>
    </row>
    <row r="6855">
      <c r="A6855" s="6"/>
      <c r="B6855" s="6"/>
      <c r="C6855" s="7"/>
      <c r="D6855" s="8"/>
      <c r="E6855" s="9"/>
      <c r="F6855" s="9"/>
      <c r="G6855" s="6"/>
      <c r="H6855" s="14"/>
      <c r="I6855" s="9"/>
      <c r="J6855" s="10"/>
    </row>
    <row r="6856">
      <c r="A6856" s="6"/>
      <c r="B6856" s="6"/>
      <c r="C6856" s="7"/>
      <c r="D6856" s="8"/>
      <c r="E6856" s="9"/>
      <c r="F6856" s="9"/>
      <c r="G6856" s="6"/>
      <c r="H6856" s="14"/>
      <c r="I6856" s="9"/>
      <c r="J6856" s="10"/>
    </row>
    <row r="6857">
      <c r="A6857" s="6"/>
      <c r="B6857" s="6"/>
      <c r="C6857" s="7"/>
      <c r="D6857" s="8"/>
      <c r="E6857" s="9"/>
      <c r="F6857" s="9"/>
      <c r="G6857" s="6"/>
      <c r="H6857" s="14"/>
      <c r="I6857" s="9"/>
      <c r="J6857" s="10"/>
    </row>
    <row r="6858">
      <c r="A6858" s="6"/>
      <c r="B6858" s="6"/>
      <c r="C6858" s="7"/>
      <c r="D6858" s="8"/>
      <c r="E6858" s="9"/>
      <c r="F6858" s="9"/>
      <c r="G6858" s="6"/>
      <c r="H6858" s="14"/>
      <c r="I6858" s="9"/>
      <c r="J6858" s="10"/>
    </row>
    <row r="6859">
      <c r="A6859" s="6"/>
      <c r="B6859" s="6"/>
      <c r="C6859" s="7"/>
      <c r="D6859" s="8"/>
      <c r="E6859" s="9"/>
      <c r="F6859" s="9"/>
      <c r="G6859" s="6"/>
      <c r="H6859" s="14"/>
      <c r="I6859" s="9"/>
      <c r="J6859" s="10"/>
    </row>
    <row r="6860">
      <c r="A6860" s="6"/>
      <c r="B6860" s="6"/>
      <c r="C6860" s="7"/>
      <c r="D6860" s="8"/>
      <c r="E6860" s="9"/>
      <c r="F6860" s="9"/>
      <c r="G6860" s="6"/>
      <c r="H6860" s="14"/>
      <c r="I6860" s="9"/>
      <c r="J6860" s="10"/>
    </row>
    <row r="6861">
      <c r="A6861" s="6"/>
      <c r="B6861" s="6"/>
      <c r="C6861" s="7"/>
      <c r="D6861" s="8"/>
      <c r="E6861" s="9"/>
      <c r="F6861" s="9"/>
      <c r="G6861" s="6"/>
      <c r="H6861" s="14"/>
      <c r="I6861" s="9"/>
      <c r="J6861" s="10"/>
    </row>
    <row r="6862">
      <c r="A6862" s="6"/>
      <c r="B6862" s="6"/>
      <c r="C6862" s="7"/>
      <c r="D6862" s="8"/>
      <c r="E6862" s="9"/>
      <c r="F6862" s="9"/>
      <c r="G6862" s="6"/>
      <c r="H6862" s="14"/>
      <c r="I6862" s="9"/>
      <c r="J6862" s="10"/>
    </row>
    <row r="6863">
      <c r="A6863" s="6"/>
      <c r="B6863" s="6"/>
      <c r="C6863" s="7"/>
      <c r="D6863" s="8"/>
      <c r="E6863" s="9"/>
      <c r="F6863" s="9"/>
      <c r="G6863" s="6"/>
      <c r="H6863" s="14"/>
      <c r="I6863" s="9"/>
      <c r="J6863" s="10"/>
    </row>
    <row r="6864">
      <c r="A6864" s="6"/>
      <c r="B6864" s="6"/>
      <c r="C6864" s="7"/>
      <c r="D6864" s="8"/>
      <c r="E6864" s="9"/>
      <c r="F6864" s="9"/>
      <c r="G6864" s="6"/>
      <c r="H6864" s="14"/>
      <c r="I6864" s="9"/>
      <c r="J6864" s="10"/>
    </row>
    <row r="6865">
      <c r="A6865" s="6"/>
      <c r="B6865" s="6"/>
      <c r="C6865" s="7"/>
      <c r="D6865" s="8"/>
      <c r="E6865" s="9"/>
      <c r="F6865" s="9"/>
      <c r="G6865" s="6"/>
      <c r="H6865" s="14"/>
      <c r="I6865" s="9"/>
      <c r="J6865" s="10"/>
    </row>
    <row r="6866">
      <c r="A6866" s="6"/>
      <c r="B6866" s="6"/>
      <c r="C6866" s="7"/>
      <c r="D6866" s="8"/>
      <c r="E6866" s="9"/>
      <c r="F6866" s="9"/>
      <c r="G6866" s="6"/>
      <c r="H6866" s="14"/>
      <c r="I6866" s="9"/>
      <c r="J6866" s="10"/>
    </row>
    <row r="6867">
      <c r="A6867" s="6"/>
      <c r="B6867" s="6"/>
      <c r="C6867" s="7"/>
      <c r="D6867" s="8"/>
      <c r="E6867" s="9"/>
      <c r="F6867" s="9"/>
      <c r="G6867" s="6"/>
      <c r="H6867" s="14"/>
      <c r="I6867" s="9"/>
      <c r="J6867" s="10"/>
    </row>
    <row r="6868">
      <c r="A6868" s="6"/>
      <c r="B6868" s="6"/>
      <c r="C6868" s="7"/>
      <c r="D6868" s="8"/>
      <c r="E6868" s="9"/>
      <c r="F6868" s="9"/>
      <c r="G6868" s="6"/>
      <c r="H6868" s="14"/>
      <c r="I6868" s="9"/>
      <c r="J6868" s="10"/>
    </row>
    <row r="6869">
      <c r="A6869" s="6"/>
      <c r="B6869" s="6"/>
      <c r="C6869" s="7"/>
      <c r="D6869" s="8"/>
      <c r="E6869" s="9"/>
      <c r="F6869" s="9"/>
      <c r="G6869" s="6"/>
      <c r="H6869" s="14"/>
      <c r="I6869" s="9"/>
      <c r="J6869" s="10"/>
    </row>
    <row r="6870">
      <c r="A6870" s="6"/>
      <c r="B6870" s="6"/>
      <c r="C6870" s="7"/>
      <c r="D6870" s="8"/>
      <c r="E6870" s="9"/>
      <c r="F6870" s="9"/>
      <c r="G6870" s="6"/>
      <c r="H6870" s="14"/>
      <c r="I6870" s="9"/>
      <c r="J6870" s="10"/>
    </row>
    <row r="6871">
      <c r="A6871" s="6"/>
      <c r="B6871" s="6"/>
      <c r="C6871" s="7"/>
      <c r="D6871" s="8"/>
      <c r="E6871" s="9"/>
      <c r="F6871" s="9"/>
      <c r="G6871" s="6"/>
      <c r="H6871" s="14"/>
      <c r="I6871" s="9"/>
      <c r="J6871" s="10"/>
    </row>
    <row r="6872">
      <c r="A6872" s="6"/>
      <c r="B6872" s="6"/>
      <c r="C6872" s="7"/>
      <c r="D6872" s="8"/>
      <c r="E6872" s="9"/>
      <c r="F6872" s="9"/>
      <c r="G6872" s="6"/>
      <c r="H6872" s="14"/>
      <c r="I6872" s="9"/>
      <c r="J6872" s="10"/>
    </row>
    <row r="6873">
      <c r="A6873" s="6"/>
      <c r="B6873" s="6"/>
      <c r="C6873" s="7"/>
      <c r="D6873" s="8"/>
      <c r="E6873" s="9"/>
      <c r="F6873" s="9"/>
      <c r="G6873" s="6"/>
      <c r="H6873" s="14"/>
      <c r="I6873" s="9"/>
      <c r="J6873" s="10"/>
    </row>
    <row r="6874">
      <c r="A6874" s="6"/>
      <c r="B6874" s="6"/>
      <c r="C6874" s="7"/>
      <c r="D6874" s="8"/>
      <c r="E6874" s="9"/>
      <c r="F6874" s="9"/>
      <c r="G6874" s="6"/>
      <c r="H6874" s="14"/>
      <c r="I6874" s="9"/>
      <c r="J6874" s="10"/>
    </row>
    <row r="6875">
      <c r="A6875" s="6"/>
      <c r="B6875" s="6"/>
      <c r="C6875" s="7"/>
      <c r="D6875" s="8"/>
      <c r="E6875" s="9"/>
      <c r="F6875" s="9"/>
      <c r="G6875" s="6"/>
      <c r="H6875" s="14"/>
      <c r="I6875" s="9"/>
      <c r="J6875" s="10"/>
    </row>
    <row r="6876">
      <c r="A6876" s="6"/>
      <c r="B6876" s="6"/>
      <c r="C6876" s="7"/>
      <c r="D6876" s="8"/>
      <c r="E6876" s="9"/>
      <c r="F6876" s="9"/>
      <c r="G6876" s="6"/>
      <c r="H6876" s="14"/>
      <c r="I6876" s="9"/>
      <c r="J6876" s="10"/>
    </row>
    <row r="6877">
      <c r="A6877" s="6"/>
      <c r="B6877" s="6"/>
      <c r="C6877" s="7"/>
      <c r="D6877" s="8"/>
      <c r="E6877" s="9"/>
      <c r="F6877" s="9"/>
      <c r="G6877" s="6"/>
      <c r="H6877" s="14"/>
      <c r="I6877" s="9"/>
      <c r="J6877" s="10"/>
    </row>
    <row r="6878">
      <c r="A6878" s="6"/>
      <c r="B6878" s="6"/>
      <c r="C6878" s="7"/>
      <c r="D6878" s="8"/>
      <c r="E6878" s="9"/>
      <c r="F6878" s="9"/>
      <c r="G6878" s="6"/>
      <c r="H6878" s="14"/>
      <c r="I6878" s="9"/>
      <c r="J6878" s="10"/>
    </row>
    <row r="6879">
      <c r="A6879" s="6"/>
      <c r="B6879" s="6"/>
      <c r="C6879" s="7"/>
      <c r="D6879" s="8"/>
      <c r="E6879" s="9"/>
      <c r="F6879" s="9"/>
      <c r="G6879" s="6"/>
      <c r="H6879" s="14"/>
      <c r="I6879" s="9"/>
      <c r="J6879" s="10"/>
    </row>
    <row r="6880">
      <c r="A6880" s="6"/>
      <c r="B6880" s="6"/>
      <c r="C6880" s="7"/>
      <c r="D6880" s="8"/>
      <c r="E6880" s="9"/>
      <c r="F6880" s="9"/>
      <c r="G6880" s="6"/>
      <c r="H6880" s="14"/>
      <c r="I6880" s="9"/>
      <c r="J6880" s="10"/>
    </row>
    <row r="6881">
      <c r="A6881" s="6"/>
      <c r="B6881" s="6"/>
      <c r="C6881" s="7"/>
      <c r="D6881" s="8"/>
      <c r="E6881" s="9"/>
      <c r="F6881" s="9"/>
      <c r="G6881" s="6"/>
      <c r="H6881" s="14"/>
      <c r="I6881" s="9"/>
      <c r="J6881" s="10"/>
    </row>
    <row r="6882">
      <c r="A6882" s="6"/>
      <c r="B6882" s="6"/>
      <c r="C6882" s="7"/>
      <c r="D6882" s="8"/>
      <c r="E6882" s="9"/>
      <c r="F6882" s="9"/>
      <c r="G6882" s="6"/>
      <c r="H6882" s="14"/>
      <c r="I6882" s="9"/>
      <c r="J6882" s="10"/>
    </row>
    <row r="6883">
      <c r="A6883" s="6"/>
      <c r="B6883" s="6"/>
      <c r="C6883" s="7"/>
      <c r="D6883" s="8"/>
      <c r="E6883" s="9"/>
      <c r="F6883" s="9"/>
      <c r="G6883" s="6"/>
      <c r="H6883" s="14"/>
      <c r="I6883" s="9"/>
      <c r="J6883" s="10"/>
    </row>
    <row r="6884">
      <c r="A6884" s="6"/>
      <c r="B6884" s="6"/>
      <c r="C6884" s="7"/>
      <c r="D6884" s="8"/>
      <c r="E6884" s="9"/>
      <c r="F6884" s="9"/>
      <c r="G6884" s="6"/>
      <c r="H6884" s="14"/>
      <c r="I6884" s="9"/>
      <c r="J6884" s="10"/>
    </row>
    <row r="6885">
      <c r="A6885" s="6"/>
      <c r="B6885" s="6"/>
      <c r="C6885" s="7"/>
      <c r="D6885" s="8"/>
      <c r="E6885" s="9"/>
      <c r="F6885" s="9"/>
      <c r="G6885" s="6"/>
      <c r="H6885" s="14"/>
      <c r="I6885" s="9"/>
      <c r="J6885" s="10"/>
    </row>
    <row r="6886">
      <c r="A6886" s="6"/>
      <c r="B6886" s="6"/>
      <c r="C6886" s="7"/>
      <c r="D6886" s="8"/>
      <c r="E6886" s="9"/>
      <c r="F6886" s="9"/>
      <c r="G6886" s="6"/>
      <c r="H6886" s="14"/>
      <c r="I6886" s="9"/>
      <c r="J6886" s="10"/>
    </row>
    <row r="6887">
      <c r="A6887" s="6"/>
      <c r="B6887" s="6"/>
      <c r="C6887" s="7"/>
      <c r="D6887" s="8"/>
      <c r="E6887" s="9"/>
      <c r="F6887" s="9"/>
      <c r="G6887" s="6"/>
      <c r="H6887" s="14"/>
      <c r="I6887" s="9"/>
      <c r="J6887" s="10"/>
    </row>
    <row r="6888">
      <c r="A6888" s="6"/>
      <c r="B6888" s="6"/>
      <c r="C6888" s="7"/>
      <c r="D6888" s="8"/>
      <c r="E6888" s="9"/>
      <c r="F6888" s="9"/>
      <c r="G6888" s="6"/>
      <c r="H6888" s="14"/>
      <c r="I6888" s="9"/>
      <c r="J6888" s="10"/>
    </row>
    <row r="6889">
      <c r="A6889" s="6"/>
      <c r="B6889" s="6"/>
      <c r="C6889" s="7"/>
      <c r="D6889" s="8"/>
      <c r="E6889" s="9"/>
      <c r="F6889" s="9"/>
      <c r="G6889" s="6"/>
      <c r="H6889" s="14"/>
      <c r="I6889" s="9"/>
      <c r="J6889" s="10"/>
    </row>
    <row r="6890">
      <c r="A6890" s="6"/>
      <c r="B6890" s="6"/>
      <c r="C6890" s="7"/>
      <c r="D6890" s="8"/>
      <c r="E6890" s="9"/>
      <c r="F6890" s="9"/>
      <c r="G6890" s="6"/>
      <c r="H6890" s="14"/>
      <c r="I6890" s="9"/>
      <c r="J6890" s="10"/>
    </row>
    <row r="6891">
      <c r="A6891" s="6"/>
      <c r="B6891" s="6"/>
      <c r="C6891" s="7"/>
      <c r="D6891" s="8"/>
      <c r="E6891" s="9"/>
      <c r="F6891" s="9"/>
      <c r="G6891" s="6"/>
      <c r="H6891" s="14"/>
      <c r="I6891" s="9"/>
      <c r="J6891" s="10"/>
    </row>
    <row r="6892">
      <c r="A6892" s="6"/>
      <c r="B6892" s="6"/>
      <c r="C6892" s="7"/>
      <c r="D6892" s="8"/>
      <c r="E6892" s="9"/>
      <c r="F6892" s="9"/>
      <c r="G6892" s="6"/>
      <c r="H6892" s="14"/>
      <c r="I6892" s="9"/>
      <c r="J6892" s="10"/>
    </row>
    <row r="6893">
      <c r="A6893" s="6"/>
      <c r="B6893" s="6"/>
      <c r="C6893" s="7"/>
      <c r="D6893" s="8"/>
      <c r="E6893" s="9"/>
      <c r="F6893" s="9"/>
      <c r="G6893" s="6"/>
      <c r="H6893" s="14"/>
      <c r="I6893" s="9"/>
      <c r="J6893" s="10"/>
    </row>
    <row r="6894">
      <c r="A6894" s="6"/>
      <c r="B6894" s="6"/>
      <c r="C6894" s="7"/>
      <c r="D6894" s="8"/>
      <c r="E6894" s="9"/>
      <c r="F6894" s="9"/>
      <c r="G6894" s="6"/>
      <c r="H6894" s="14"/>
      <c r="I6894" s="9"/>
      <c r="J6894" s="10"/>
    </row>
    <row r="6895">
      <c r="A6895" s="6"/>
      <c r="B6895" s="6"/>
      <c r="C6895" s="7"/>
      <c r="D6895" s="8"/>
      <c r="E6895" s="9"/>
      <c r="F6895" s="9"/>
      <c r="G6895" s="6"/>
      <c r="H6895" s="14"/>
      <c r="I6895" s="9"/>
      <c r="J6895" s="10"/>
    </row>
    <row r="6896">
      <c r="A6896" s="6"/>
      <c r="B6896" s="6"/>
      <c r="C6896" s="7"/>
      <c r="D6896" s="8"/>
      <c r="E6896" s="9"/>
      <c r="F6896" s="9"/>
      <c r="G6896" s="6"/>
      <c r="H6896" s="14"/>
      <c r="I6896" s="9"/>
      <c r="J6896" s="10"/>
    </row>
    <row r="6897">
      <c r="A6897" s="6"/>
      <c r="B6897" s="6"/>
      <c r="C6897" s="7"/>
      <c r="D6897" s="8"/>
      <c r="E6897" s="9"/>
      <c r="F6897" s="9"/>
      <c r="G6897" s="6"/>
      <c r="H6897" s="14"/>
      <c r="I6897" s="9"/>
      <c r="J6897" s="10"/>
    </row>
    <row r="6898">
      <c r="A6898" s="6"/>
      <c r="B6898" s="6"/>
      <c r="C6898" s="7"/>
      <c r="D6898" s="8"/>
      <c r="E6898" s="9"/>
      <c r="F6898" s="9"/>
      <c r="G6898" s="6"/>
      <c r="H6898" s="14"/>
      <c r="I6898" s="9"/>
      <c r="J6898" s="10"/>
    </row>
    <row r="6899">
      <c r="A6899" s="6"/>
      <c r="B6899" s="6"/>
      <c r="C6899" s="7"/>
      <c r="D6899" s="8"/>
      <c r="E6899" s="9"/>
      <c r="F6899" s="9"/>
      <c r="G6899" s="6"/>
      <c r="H6899" s="14"/>
      <c r="I6899" s="9"/>
      <c r="J6899" s="10"/>
    </row>
    <row r="6900">
      <c r="A6900" s="6"/>
      <c r="B6900" s="6"/>
      <c r="C6900" s="7"/>
      <c r="D6900" s="8"/>
      <c r="E6900" s="9"/>
      <c r="F6900" s="9"/>
      <c r="G6900" s="6"/>
      <c r="H6900" s="14"/>
      <c r="I6900" s="9"/>
      <c r="J6900" s="10"/>
    </row>
    <row r="6901">
      <c r="A6901" s="6"/>
      <c r="B6901" s="6"/>
      <c r="C6901" s="7"/>
      <c r="D6901" s="8"/>
      <c r="E6901" s="9"/>
      <c r="F6901" s="9"/>
      <c r="G6901" s="6"/>
      <c r="H6901" s="14"/>
      <c r="I6901" s="9"/>
      <c r="J6901" s="10"/>
    </row>
    <row r="6902">
      <c r="A6902" s="6"/>
      <c r="B6902" s="6"/>
      <c r="C6902" s="7"/>
      <c r="D6902" s="8"/>
      <c r="E6902" s="9"/>
      <c r="F6902" s="9"/>
      <c r="G6902" s="6"/>
      <c r="H6902" s="14"/>
      <c r="I6902" s="9"/>
      <c r="J6902" s="10"/>
    </row>
    <row r="6903">
      <c r="A6903" s="6"/>
      <c r="B6903" s="6"/>
      <c r="C6903" s="7"/>
      <c r="D6903" s="8"/>
      <c r="E6903" s="9"/>
      <c r="F6903" s="9"/>
      <c r="G6903" s="6"/>
      <c r="H6903" s="14"/>
      <c r="I6903" s="9"/>
      <c r="J6903" s="10"/>
    </row>
    <row r="6904">
      <c r="A6904" s="6"/>
      <c r="B6904" s="6"/>
      <c r="C6904" s="7"/>
      <c r="D6904" s="8"/>
      <c r="E6904" s="9"/>
      <c r="F6904" s="9"/>
      <c r="G6904" s="6"/>
      <c r="H6904" s="14"/>
      <c r="I6904" s="9"/>
      <c r="J6904" s="10"/>
    </row>
    <row r="6905">
      <c r="A6905" s="6"/>
      <c r="B6905" s="6"/>
      <c r="C6905" s="7"/>
      <c r="D6905" s="8"/>
      <c r="E6905" s="9"/>
      <c r="F6905" s="9"/>
      <c r="G6905" s="6"/>
      <c r="H6905" s="14"/>
      <c r="I6905" s="9"/>
      <c r="J6905" s="10"/>
    </row>
    <row r="6906">
      <c r="A6906" s="6"/>
      <c r="B6906" s="6"/>
      <c r="C6906" s="7"/>
      <c r="D6906" s="8"/>
      <c r="E6906" s="9"/>
      <c r="F6906" s="9"/>
      <c r="G6906" s="6"/>
      <c r="H6906" s="14"/>
      <c r="I6906" s="9"/>
      <c r="J6906" s="10"/>
    </row>
    <row r="6907">
      <c r="A6907" s="6"/>
      <c r="B6907" s="6"/>
      <c r="C6907" s="7"/>
      <c r="D6907" s="8"/>
      <c r="E6907" s="9"/>
      <c r="F6907" s="9"/>
      <c r="G6907" s="6"/>
      <c r="H6907" s="14"/>
      <c r="I6907" s="9"/>
      <c r="J6907" s="10"/>
    </row>
    <row r="6908">
      <c r="A6908" s="6"/>
      <c r="B6908" s="6"/>
      <c r="C6908" s="7"/>
      <c r="D6908" s="8"/>
      <c r="E6908" s="9"/>
      <c r="F6908" s="9"/>
      <c r="G6908" s="6"/>
      <c r="H6908" s="14"/>
      <c r="I6908" s="9"/>
      <c r="J6908" s="10"/>
    </row>
    <row r="6909">
      <c r="A6909" s="6"/>
      <c r="B6909" s="6"/>
      <c r="C6909" s="7"/>
      <c r="D6909" s="8"/>
      <c r="E6909" s="9"/>
      <c r="F6909" s="9"/>
      <c r="G6909" s="6"/>
      <c r="H6909" s="14"/>
      <c r="I6909" s="9"/>
      <c r="J6909" s="10"/>
    </row>
    <row r="6910">
      <c r="A6910" s="6"/>
      <c r="B6910" s="6"/>
      <c r="C6910" s="7"/>
      <c r="D6910" s="8"/>
      <c r="E6910" s="9"/>
      <c r="F6910" s="9"/>
      <c r="G6910" s="6"/>
      <c r="H6910" s="14"/>
      <c r="I6910" s="9"/>
      <c r="J6910" s="10"/>
    </row>
    <row r="6911">
      <c r="A6911" s="6"/>
      <c r="B6911" s="6"/>
      <c r="C6911" s="7"/>
      <c r="D6911" s="8"/>
      <c r="E6911" s="9"/>
      <c r="F6911" s="9"/>
      <c r="G6911" s="6"/>
      <c r="H6911" s="14"/>
      <c r="I6911" s="9"/>
      <c r="J6911" s="10"/>
    </row>
    <row r="6912">
      <c r="A6912" s="6"/>
      <c r="B6912" s="6"/>
      <c r="C6912" s="7"/>
      <c r="D6912" s="8"/>
      <c r="E6912" s="9"/>
      <c r="F6912" s="9"/>
      <c r="G6912" s="6"/>
      <c r="H6912" s="14"/>
      <c r="I6912" s="9"/>
      <c r="J6912" s="10"/>
    </row>
    <row r="6913">
      <c r="A6913" s="6"/>
      <c r="B6913" s="6"/>
      <c r="C6913" s="7"/>
      <c r="D6913" s="8"/>
      <c r="E6913" s="9"/>
      <c r="F6913" s="9"/>
      <c r="G6913" s="6"/>
      <c r="H6913" s="14"/>
      <c r="I6913" s="9"/>
      <c r="J6913" s="10"/>
    </row>
    <row r="6914">
      <c r="A6914" s="6"/>
      <c r="B6914" s="6"/>
      <c r="C6914" s="7"/>
      <c r="D6914" s="8"/>
      <c r="E6914" s="9"/>
      <c r="F6914" s="9"/>
      <c r="G6914" s="6"/>
      <c r="H6914" s="14"/>
      <c r="I6914" s="9"/>
      <c r="J6914" s="10"/>
    </row>
    <row r="6915">
      <c r="A6915" s="6"/>
      <c r="B6915" s="6"/>
      <c r="C6915" s="7"/>
      <c r="D6915" s="8"/>
      <c r="E6915" s="9"/>
      <c r="F6915" s="9"/>
      <c r="G6915" s="6"/>
      <c r="H6915" s="14"/>
      <c r="I6915" s="9"/>
      <c r="J6915" s="10"/>
    </row>
    <row r="6916">
      <c r="A6916" s="6"/>
      <c r="B6916" s="6"/>
      <c r="C6916" s="7"/>
      <c r="D6916" s="8"/>
      <c r="E6916" s="9"/>
      <c r="F6916" s="9"/>
      <c r="G6916" s="6"/>
      <c r="H6916" s="14"/>
      <c r="I6916" s="9"/>
      <c r="J6916" s="10"/>
    </row>
    <row r="6917">
      <c r="A6917" s="6"/>
      <c r="B6917" s="6"/>
      <c r="C6917" s="7"/>
      <c r="D6917" s="8"/>
      <c r="E6917" s="9"/>
      <c r="F6917" s="9"/>
      <c r="G6917" s="6"/>
      <c r="H6917" s="14"/>
      <c r="I6917" s="9"/>
      <c r="J6917" s="10"/>
    </row>
    <row r="6918">
      <c r="A6918" s="6"/>
      <c r="B6918" s="6"/>
      <c r="C6918" s="7"/>
      <c r="D6918" s="8"/>
      <c r="E6918" s="9"/>
      <c r="F6918" s="9"/>
      <c r="G6918" s="6"/>
      <c r="H6918" s="14"/>
      <c r="I6918" s="9"/>
      <c r="J6918" s="10"/>
    </row>
    <row r="6919">
      <c r="A6919" s="6"/>
      <c r="B6919" s="6"/>
      <c r="C6919" s="7"/>
      <c r="D6919" s="8"/>
      <c r="E6919" s="9"/>
      <c r="F6919" s="9"/>
      <c r="G6919" s="6"/>
      <c r="H6919" s="14"/>
      <c r="I6919" s="9"/>
      <c r="J6919" s="10"/>
    </row>
    <row r="6920">
      <c r="A6920" s="6"/>
      <c r="B6920" s="6"/>
      <c r="C6920" s="7"/>
      <c r="D6920" s="8"/>
      <c r="E6920" s="9"/>
      <c r="F6920" s="9"/>
      <c r="G6920" s="6"/>
      <c r="H6920" s="14"/>
      <c r="I6920" s="9"/>
      <c r="J6920" s="10"/>
    </row>
    <row r="6921">
      <c r="A6921" s="6"/>
      <c r="B6921" s="6"/>
      <c r="C6921" s="7"/>
      <c r="D6921" s="8"/>
      <c r="E6921" s="9"/>
      <c r="F6921" s="9"/>
      <c r="G6921" s="6"/>
      <c r="H6921" s="14"/>
      <c r="I6921" s="9"/>
      <c r="J6921" s="10"/>
    </row>
    <row r="6922">
      <c r="A6922" s="6"/>
      <c r="B6922" s="6"/>
      <c r="C6922" s="7"/>
      <c r="D6922" s="8"/>
      <c r="E6922" s="9"/>
      <c r="F6922" s="9"/>
      <c r="G6922" s="6"/>
      <c r="H6922" s="14"/>
      <c r="I6922" s="9"/>
      <c r="J6922" s="10"/>
    </row>
    <row r="6923">
      <c r="A6923" s="6"/>
      <c r="B6923" s="6"/>
      <c r="C6923" s="7"/>
      <c r="D6923" s="8"/>
      <c r="E6923" s="9"/>
      <c r="F6923" s="9"/>
      <c r="G6923" s="6"/>
      <c r="H6923" s="14"/>
      <c r="I6923" s="9"/>
      <c r="J6923" s="10"/>
    </row>
    <row r="6924">
      <c r="A6924" s="6"/>
      <c r="B6924" s="6"/>
      <c r="C6924" s="7"/>
      <c r="D6924" s="8"/>
      <c r="E6924" s="9"/>
      <c r="F6924" s="9"/>
      <c r="G6924" s="6"/>
      <c r="H6924" s="14"/>
      <c r="I6924" s="9"/>
      <c r="J6924" s="10"/>
    </row>
    <row r="6925">
      <c r="A6925" s="6"/>
      <c r="B6925" s="6"/>
      <c r="C6925" s="7"/>
      <c r="D6925" s="8"/>
      <c r="E6925" s="9"/>
      <c r="F6925" s="9"/>
      <c r="G6925" s="6"/>
      <c r="H6925" s="14"/>
      <c r="I6925" s="9"/>
      <c r="J6925" s="10"/>
    </row>
    <row r="6926">
      <c r="A6926" s="6"/>
      <c r="B6926" s="6"/>
      <c r="C6926" s="7"/>
      <c r="D6926" s="8"/>
      <c r="E6926" s="9"/>
      <c r="F6926" s="9"/>
      <c r="G6926" s="6"/>
      <c r="H6926" s="14"/>
      <c r="I6926" s="9"/>
      <c r="J6926" s="10"/>
    </row>
    <row r="6927">
      <c r="A6927" s="6"/>
      <c r="B6927" s="6"/>
      <c r="C6927" s="7"/>
      <c r="D6927" s="8"/>
      <c r="E6927" s="9"/>
      <c r="F6927" s="9"/>
      <c r="G6927" s="6"/>
      <c r="H6927" s="14"/>
      <c r="I6927" s="9"/>
      <c r="J6927" s="10"/>
    </row>
    <row r="6928">
      <c r="A6928" s="6"/>
      <c r="B6928" s="6"/>
      <c r="C6928" s="7"/>
      <c r="D6928" s="8"/>
      <c r="E6928" s="9"/>
      <c r="F6928" s="9"/>
      <c r="G6928" s="6"/>
      <c r="H6928" s="14"/>
      <c r="I6928" s="9"/>
      <c r="J6928" s="10"/>
    </row>
    <row r="6929">
      <c r="A6929" s="6"/>
      <c r="B6929" s="6"/>
      <c r="C6929" s="7"/>
      <c r="D6929" s="8"/>
      <c r="E6929" s="9"/>
      <c r="F6929" s="9"/>
      <c r="G6929" s="6"/>
      <c r="H6929" s="14"/>
      <c r="I6929" s="9"/>
      <c r="J6929" s="10"/>
    </row>
    <row r="6930">
      <c r="A6930" s="6"/>
      <c r="B6930" s="6"/>
      <c r="C6930" s="7"/>
      <c r="D6930" s="8"/>
      <c r="E6930" s="9"/>
      <c r="F6930" s="9"/>
      <c r="G6930" s="6"/>
      <c r="H6930" s="14"/>
      <c r="I6930" s="9"/>
      <c r="J6930" s="10"/>
    </row>
    <row r="6931">
      <c r="A6931" s="6"/>
      <c r="B6931" s="6"/>
      <c r="C6931" s="7"/>
      <c r="D6931" s="8"/>
      <c r="E6931" s="9"/>
      <c r="F6931" s="9"/>
      <c r="G6931" s="6"/>
      <c r="H6931" s="14"/>
      <c r="I6931" s="9"/>
      <c r="J6931" s="10"/>
    </row>
    <row r="6932">
      <c r="A6932" s="6"/>
      <c r="B6932" s="6"/>
      <c r="C6932" s="7"/>
      <c r="D6932" s="8"/>
      <c r="E6932" s="9"/>
      <c r="F6932" s="9"/>
      <c r="G6932" s="6"/>
      <c r="H6932" s="14"/>
      <c r="I6932" s="9"/>
      <c r="J6932" s="10"/>
    </row>
    <row r="6933">
      <c r="A6933" s="6"/>
      <c r="B6933" s="6"/>
      <c r="C6933" s="7"/>
      <c r="D6933" s="8"/>
      <c r="E6933" s="9"/>
      <c r="F6933" s="9"/>
      <c r="G6933" s="6"/>
      <c r="H6933" s="14"/>
      <c r="I6933" s="9"/>
      <c r="J6933" s="10"/>
    </row>
    <row r="6934">
      <c r="A6934" s="6"/>
      <c r="B6934" s="6"/>
      <c r="C6934" s="7"/>
      <c r="D6934" s="8"/>
      <c r="E6934" s="9"/>
      <c r="F6934" s="9"/>
      <c r="G6934" s="6"/>
      <c r="H6934" s="14"/>
      <c r="I6934" s="9"/>
      <c r="J6934" s="10"/>
    </row>
    <row r="6935">
      <c r="A6935" s="6"/>
      <c r="B6935" s="6"/>
      <c r="C6935" s="7"/>
      <c r="D6935" s="8"/>
      <c r="E6935" s="9"/>
      <c r="F6935" s="9"/>
      <c r="G6935" s="6"/>
      <c r="H6935" s="14"/>
      <c r="I6935" s="9"/>
      <c r="J6935" s="10"/>
    </row>
    <row r="6936">
      <c r="A6936" s="6"/>
      <c r="B6936" s="6"/>
      <c r="C6936" s="7"/>
      <c r="D6936" s="8"/>
      <c r="E6936" s="9"/>
      <c r="F6936" s="9"/>
      <c r="G6936" s="6"/>
      <c r="H6936" s="14"/>
      <c r="I6936" s="9"/>
      <c r="J6936" s="10"/>
    </row>
    <row r="6937">
      <c r="A6937" s="6"/>
      <c r="B6937" s="6"/>
      <c r="C6937" s="7"/>
      <c r="D6937" s="8"/>
      <c r="E6937" s="9"/>
      <c r="F6937" s="9"/>
      <c r="G6937" s="6"/>
      <c r="H6937" s="14"/>
      <c r="I6937" s="9"/>
      <c r="J6937" s="10"/>
    </row>
    <row r="6938">
      <c r="A6938" s="6"/>
      <c r="B6938" s="6"/>
      <c r="C6938" s="7"/>
      <c r="D6938" s="8"/>
      <c r="E6938" s="9"/>
      <c r="F6938" s="9"/>
      <c r="G6938" s="6"/>
      <c r="H6938" s="14"/>
      <c r="I6938" s="9"/>
      <c r="J6938" s="10"/>
    </row>
    <row r="6939">
      <c r="A6939" s="6"/>
      <c r="B6939" s="6"/>
      <c r="C6939" s="7"/>
      <c r="D6939" s="8"/>
      <c r="E6939" s="9"/>
      <c r="F6939" s="9"/>
      <c r="G6939" s="6"/>
      <c r="H6939" s="14"/>
      <c r="I6939" s="9"/>
      <c r="J6939" s="10"/>
    </row>
    <row r="6940">
      <c r="A6940" s="6"/>
      <c r="B6940" s="6"/>
      <c r="C6940" s="7"/>
      <c r="D6940" s="8"/>
      <c r="E6940" s="9"/>
      <c r="F6940" s="9"/>
      <c r="G6940" s="6"/>
      <c r="H6940" s="14"/>
      <c r="I6940" s="9"/>
      <c r="J6940" s="10"/>
    </row>
    <row r="6941">
      <c r="A6941" s="6"/>
      <c r="B6941" s="6"/>
      <c r="C6941" s="7"/>
      <c r="D6941" s="8"/>
      <c r="E6941" s="9"/>
      <c r="F6941" s="9"/>
      <c r="G6941" s="6"/>
      <c r="H6941" s="14"/>
      <c r="I6941" s="9"/>
      <c r="J6941" s="10"/>
    </row>
    <row r="6942">
      <c r="A6942" s="6"/>
      <c r="B6942" s="6"/>
      <c r="C6942" s="7"/>
      <c r="D6942" s="8"/>
      <c r="E6942" s="9"/>
      <c r="F6942" s="9"/>
      <c r="G6942" s="6"/>
      <c r="H6942" s="14"/>
      <c r="I6942" s="9"/>
      <c r="J6942" s="10"/>
    </row>
    <row r="6943">
      <c r="A6943" s="6"/>
      <c r="B6943" s="6"/>
      <c r="C6943" s="7"/>
      <c r="D6943" s="8"/>
      <c r="E6943" s="9"/>
      <c r="F6943" s="9"/>
      <c r="G6943" s="6"/>
      <c r="H6943" s="14"/>
      <c r="I6943" s="9"/>
      <c r="J6943" s="10"/>
    </row>
    <row r="6944">
      <c r="A6944" s="6"/>
      <c r="B6944" s="6"/>
      <c r="C6944" s="7"/>
      <c r="D6944" s="8"/>
      <c r="E6944" s="9"/>
      <c r="F6944" s="9"/>
      <c r="G6944" s="6"/>
      <c r="H6944" s="14"/>
      <c r="I6944" s="9"/>
      <c r="J6944" s="10"/>
    </row>
    <row r="6945">
      <c r="A6945" s="6"/>
      <c r="B6945" s="6"/>
      <c r="C6945" s="7"/>
      <c r="D6945" s="8"/>
      <c r="E6945" s="9"/>
      <c r="F6945" s="9"/>
      <c r="G6945" s="6"/>
      <c r="H6945" s="14"/>
      <c r="I6945" s="9"/>
      <c r="J6945" s="10"/>
    </row>
    <row r="6946">
      <c r="A6946" s="6"/>
      <c r="B6946" s="6"/>
      <c r="C6946" s="7"/>
      <c r="D6946" s="8"/>
      <c r="E6946" s="9"/>
      <c r="F6946" s="9"/>
      <c r="G6946" s="6"/>
      <c r="H6946" s="14"/>
      <c r="I6946" s="9"/>
      <c r="J6946" s="10"/>
    </row>
    <row r="6947">
      <c r="A6947" s="6"/>
      <c r="B6947" s="6"/>
      <c r="C6947" s="7"/>
      <c r="D6947" s="8"/>
      <c r="E6947" s="9"/>
      <c r="F6947" s="9"/>
      <c r="G6947" s="6"/>
      <c r="H6947" s="14"/>
      <c r="I6947" s="9"/>
      <c r="J6947" s="10"/>
    </row>
    <row r="6948">
      <c r="A6948" s="6"/>
      <c r="B6948" s="6"/>
      <c r="C6948" s="7"/>
      <c r="D6948" s="8"/>
      <c r="E6948" s="9"/>
      <c r="F6948" s="9"/>
      <c r="G6948" s="6"/>
      <c r="H6948" s="14"/>
      <c r="I6948" s="9"/>
      <c r="J6948" s="10"/>
    </row>
    <row r="6949">
      <c r="A6949" s="6"/>
      <c r="B6949" s="6"/>
      <c r="C6949" s="7"/>
      <c r="D6949" s="8"/>
      <c r="E6949" s="9"/>
      <c r="F6949" s="9"/>
      <c r="G6949" s="6"/>
      <c r="H6949" s="14"/>
      <c r="I6949" s="9"/>
      <c r="J6949" s="10"/>
    </row>
    <row r="6950">
      <c r="A6950" s="6"/>
      <c r="B6950" s="6"/>
      <c r="C6950" s="7"/>
      <c r="D6950" s="8"/>
      <c r="E6950" s="9"/>
      <c r="F6950" s="9"/>
      <c r="G6950" s="6"/>
      <c r="H6950" s="14"/>
      <c r="I6950" s="9"/>
      <c r="J6950" s="10"/>
    </row>
    <row r="6951">
      <c r="A6951" s="6"/>
      <c r="B6951" s="6"/>
      <c r="C6951" s="7"/>
      <c r="D6951" s="8"/>
      <c r="E6951" s="9"/>
      <c r="F6951" s="9"/>
      <c r="G6951" s="6"/>
      <c r="H6951" s="14"/>
      <c r="I6951" s="9"/>
      <c r="J6951" s="10"/>
    </row>
    <row r="6952">
      <c r="A6952" s="6"/>
      <c r="B6952" s="6"/>
      <c r="C6952" s="7"/>
      <c r="D6952" s="8"/>
      <c r="E6952" s="9"/>
      <c r="F6952" s="9"/>
      <c r="G6952" s="6"/>
      <c r="H6952" s="14"/>
      <c r="I6952" s="9"/>
      <c r="J6952" s="10"/>
    </row>
    <row r="6953">
      <c r="A6953" s="6"/>
      <c r="B6953" s="6"/>
      <c r="C6953" s="7"/>
      <c r="D6953" s="8"/>
      <c r="E6953" s="9"/>
      <c r="F6953" s="9"/>
      <c r="G6953" s="6"/>
      <c r="H6953" s="14"/>
      <c r="I6953" s="9"/>
      <c r="J6953" s="10"/>
    </row>
    <row r="6954">
      <c r="A6954" s="6"/>
      <c r="B6954" s="6"/>
      <c r="C6954" s="7"/>
      <c r="D6954" s="8"/>
      <c r="E6954" s="9"/>
      <c r="F6954" s="9"/>
      <c r="G6954" s="6"/>
      <c r="H6954" s="14"/>
      <c r="I6954" s="9"/>
      <c r="J6954" s="10"/>
    </row>
    <row r="6955">
      <c r="A6955" s="6"/>
      <c r="B6955" s="6"/>
      <c r="C6955" s="7"/>
      <c r="D6955" s="8"/>
      <c r="E6955" s="9"/>
      <c r="F6955" s="9"/>
      <c r="G6955" s="6"/>
      <c r="H6955" s="14"/>
      <c r="I6955" s="9"/>
      <c r="J6955" s="10"/>
    </row>
    <row r="6956">
      <c r="A6956" s="6"/>
      <c r="B6956" s="6"/>
      <c r="C6956" s="7"/>
      <c r="D6956" s="8"/>
      <c r="E6956" s="9"/>
      <c r="F6956" s="9"/>
      <c r="G6956" s="6"/>
      <c r="H6956" s="14"/>
      <c r="I6956" s="9"/>
      <c r="J6956" s="10"/>
    </row>
    <row r="6957">
      <c r="A6957" s="6"/>
      <c r="B6957" s="6"/>
      <c r="C6957" s="7"/>
      <c r="D6957" s="8"/>
      <c r="E6957" s="9"/>
      <c r="F6957" s="9"/>
      <c r="G6957" s="6"/>
      <c r="H6957" s="14"/>
      <c r="I6957" s="9"/>
      <c r="J6957" s="10"/>
    </row>
    <row r="6958">
      <c r="A6958" s="6"/>
      <c r="B6958" s="6"/>
      <c r="C6958" s="7"/>
      <c r="D6958" s="8"/>
      <c r="E6958" s="9"/>
      <c r="F6958" s="9"/>
      <c r="G6958" s="6"/>
      <c r="H6958" s="14"/>
      <c r="I6958" s="9"/>
      <c r="J6958" s="10"/>
    </row>
    <row r="6959">
      <c r="A6959" s="6"/>
      <c r="B6959" s="6"/>
      <c r="C6959" s="7"/>
      <c r="D6959" s="8"/>
      <c r="E6959" s="9"/>
      <c r="F6959" s="9"/>
      <c r="G6959" s="6"/>
      <c r="H6959" s="14"/>
      <c r="I6959" s="9"/>
      <c r="J6959" s="10"/>
    </row>
    <row r="6960">
      <c r="A6960" s="6"/>
      <c r="B6960" s="6"/>
      <c r="C6960" s="7"/>
      <c r="D6960" s="8"/>
      <c r="E6960" s="9"/>
      <c r="F6960" s="9"/>
      <c r="G6960" s="6"/>
      <c r="H6960" s="14"/>
      <c r="I6960" s="9"/>
      <c r="J6960" s="10"/>
    </row>
    <row r="6961">
      <c r="A6961" s="6"/>
      <c r="B6961" s="6"/>
      <c r="C6961" s="7"/>
      <c r="D6961" s="8"/>
      <c r="E6961" s="9"/>
      <c r="F6961" s="9"/>
      <c r="G6961" s="6"/>
      <c r="H6961" s="14"/>
      <c r="I6961" s="9"/>
      <c r="J6961" s="10"/>
    </row>
    <row r="6962">
      <c r="A6962" s="6"/>
      <c r="B6962" s="6"/>
      <c r="C6962" s="7"/>
      <c r="D6962" s="8"/>
      <c r="E6962" s="9"/>
      <c r="F6962" s="9"/>
      <c r="G6962" s="6"/>
      <c r="H6962" s="14"/>
      <c r="I6962" s="9"/>
      <c r="J6962" s="10"/>
    </row>
    <row r="6963">
      <c r="A6963" s="6"/>
      <c r="B6963" s="6"/>
      <c r="C6963" s="7"/>
      <c r="D6963" s="8"/>
      <c r="E6963" s="9"/>
      <c r="F6963" s="9"/>
      <c r="G6963" s="6"/>
      <c r="H6963" s="14"/>
      <c r="I6963" s="9"/>
      <c r="J6963" s="10"/>
    </row>
    <row r="6964">
      <c r="A6964" s="6"/>
      <c r="B6964" s="6"/>
      <c r="C6964" s="7"/>
      <c r="D6964" s="8"/>
      <c r="E6964" s="9"/>
      <c r="F6964" s="9"/>
      <c r="G6964" s="6"/>
      <c r="H6964" s="14"/>
      <c r="I6964" s="9"/>
      <c r="J6964" s="10"/>
    </row>
    <row r="6965">
      <c r="A6965" s="6"/>
      <c r="B6965" s="6"/>
      <c r="C6965" s="7"/>
      <c r="D6965" s="8"/>
      <c r="E6965" s="9"/>
      <c r="F6965" s="9"/>
      <c r="G6965" s="6"/>
      <c r="H6965" s="14"/>
      <c r="I6965" s="9"/>
      <c r="J6965" s="10"/>
    </row>
    <row r="6966">
      <c r="A6966" s="6"/>
      <c r="B6966" s="6"/>
      <c r="C6966" s="7"/>
      <c r="D6966" s="8"/>
      <c r="E6966" s="9"/>
      <c r="F6966" s="9"/>
      <c r="G6966" s="6"/>
      <c r="H6966" s="14"/>
      <c r="I6966" s="9"/>
      <c r="J6966" s="10"/>
    </row>
    <row r="6967">
      <c r="A6967" s="6"/>
      <c r="B6967" s="6"/>
      <c r="C6967" s="7"/>
      <c r="D6967" s="8"/>
      <c r="E6967" s="9"/>
      <c r="F6967" s="9"/>
      <c r="G6967" s="6"/>
      <c r="H6967" s="14"/>
      <c r="I6967" s="9"/>
      <c r="J6967" s="10"/>
    </row>
    <row r="6968">
      <c r="A6968" s="6"/>
      <c r="B6968" s="6"/>
      <c r="C6968" s="7"/>
      <c r="D6968" s="8"/>
      <c r="E6968" s="9"/>
      <c r="F6968" s="9"/>
      <c r="G6968" s="6"/>
      <c r="H6968" s="14"/>
      <c r="I6968" s="9"/>
      <c r="J6968" s="10"/>
    </row>
    <row r="6969">
      <c r="A6969" s="6"/>
      <c r="B6969" s="6"/>
      <c r="C6969" s="7"/>
      <c r="D6969" s="8"/>
      <c r="E6969" s="9"/>
      <c r="F6969" s="9"/>
      <c r="G6969" s="6"/>
      <c r="H6969" s="14"/>
      <c r="I6969" s="9"/>
      <c r="J6969" s="10"/>
    </row>
    <row r="6970">
      <c r="A6970" s="6"/>
      <c r="B6970" s="6"/>
      <c r="C6970" s="7"/>
      <c r="D6970" s="8"/>
      <c r="E6970" s="9"/>
      <c r="F6970" s="9"/>
      <c r="G6970" s="6"/>
      <c r="H6970" s="14"/>
      <c r="I6970" s="9"/>
      <c r="J6970" s="10"/>
    </row>
    <row r="6971">
      <c r="A6971" s="6"/>
      <c r="B6971" s="6"/>
      <c r="C6971" s="7"/>
      <c r="D6971" s="8"/>
      <c r="E6971" s="9"/>
      <c r="F6971" s="9"/>
      <c r="G6971" s="6"/>
      <c r="H6971" s="14"/>
      <c r="I6971" s="9"/>
      <c r="J6971" s="10"/>
    </row>
    <row r="6972">
      <c r="A6972" s="6"/>
      <c r="B6972" s="6"/>
      <c r="C6972" s="7"/>
      <c r="D6972" s="8"/>
      <c r="E6972" s="9"/>
      <c r="F6972" s="9"/>
      <c r="G6972" s="6"/>
      <c r="H6972" s="14"/>
      <c r="I6972" s="9"/>
      <c r="J6972" s="10"/>
    </row>
    <row r="6973">
      <c r="A6973" s="6"/>
      <c r="B6973" s="6"/>
      <c r="C6973" s="7"/>
      <c r="D6973" s="8"/>
      <c r="E6973" s="9"/>
      <c r="F6973" s="9"/>
      <c r="G6973" s="6"/>
      <c r="H6973" s="14"/>
      <c r="I6973" s="9"/>
      <c r="J6973" s="10"/>
    </row>
    <row r="6974">
      <c r="A6974" s="6"/>
      <c r="B6974" s="6"/>
      <c r="C6974" s="7"/>
      <c r="D6974" s="8"/>
      <c r="E6974" s="9"/>
      <c r="F6974" s="9"/>
      <c r="G6974" s="6"/>
      <c r="H6974" s="14"/>
      <c r="I6974" s="9"/>
      <c r="J6974" s="10"/>
    </row>
    <row r="6975">
      <c r="A6975" s="6"/>
      <c r="B6975" s="6"/>
      <c r="C6975" s="7"/>
      <c r="D6975" s="8"/>
      <c r="E6975" s="9"/>
      <c r="F6975" s="9"/>
      <c r="G6975" s="6"/>
      <c r="H6975" s="14"/>
      <c r="I6975" s="9"/>
      <c r="J6975" s="10"/>
    </row>
    <row r="6976">
      <c r="A6976" s="6"/>
      <c r="B6976" s="6"/>
      <c r="C6976" s="7"/>
      <c r="D6976" s="8"/>
      <c r="E6976" s="9"/>
      <c r="F6976" s="9"/>
      <c r="G6976" s="6"/>
      <c r="H6976" s="14"/>
      <c r="I6976" s="9"/>
      <c r="J6976" s="10"/>
    </row>
    <row r="6977">
      <c r="A6977" s="6"/>
      <c r="B6977" s="6"/>
      <c r="C6977" s="7"/>
      <c r="D6977" s="8"/>
      <c r="E6977" s="9"/>
      <c r="F6977" s="9"/>
      <c r="G6977" s="6"/>
      <c r="H6977" s="14"/>
      <c r="I6977" s="9"/>
      <c r="J6977" s="10"/>
    </row>
    <row r="6978">
      <c r="A6978" s="6"/>
      <c r="B6978" s="6"/>
      <c r="C6978" s="7"/>
      <c r="D6978" s="8"/>
      <c r="E6978" s="9"/>
      <c r="F6978" s="9"/>
      <c r="G6978" s="6"/>
      <c r="H6978" s="14"/>
      <c r="I6978" s="9"/>
      <c r="J6978" s="10"/>
    </row>
    <row r="6979">
      <c r="A6979" s="6"/>
      <c r="B6979" s="6"/>
      <c r="C6979" s="7"/>
      <c r="D6979" s="8"/>
      <c r="E6979" s="9"/>
      <c r="F6979" s="9"/>
      <c r="G6979" s="6"/>
      <c r="H6979" s="14"/>
      <c r="I6979" s="9"/>
      <c r="J6979" s="10"/>
    </row>
    <row r="6980">
      <c r="A6980" s="6"/>
      <c r="B6980" s="6"/>
      <c r="C6980" s="7"/>
      <c r="D6980" s="8"/>
      <c r="E6980" s="9"/>
      <c r="F6980" s="9"/>
      <c r="G6980" s="6"/>
      <c r="H6980" s="14"/>
      <c r="I6980" s="9"/>
      <c r="J6980" s="10"/>
    </row>
    <row r="6981">
      <c r="A6981" s="6"/>
      <c r="B6981" s="6"/>
      <c r="C6981" s="7"/>
      <c r="D6981" s="8"/>
      <c r="E6981" s="9"/>
      <c r="F6981" s="9"/>
      <c r="G6981" s="6"/>
      <c r="H6981" s="14"/>
      <c r="I6981" s="9"/>
      <c r="J6981" s="10"/>
    </row>
    <row r="6982">
      <c r="A6982" s="6"/>
      <c r="B6982" s="6"/>
      <c r="C6982" s="7"/>
      <c r="D6982" s="8"/>
      <c r="E6982" s="9"/>
      <c r="F6982" s="9"/>
      <c r="G6982" s="6"/>
      <c r="H6982" s="14"/>
      <c r="I6982" s="9"/>
      <c r="J6982" s="10"/>
    </row>
    <row r="6983">
      <c r="A6983" s="6"/>
      <c r="B6983" s="6"/>
      <c r="C6983" s="7"/>
      <c r="D6983" s="8"/>
      <c r="E6983" s="9"/>
      <c r="F6983" s="9"/>
      <c r="G6983" s="6"/>
      <c r="H6983" s="14"/>
      <c r="I6983" s="9"/>
      <c r="J6983" s="10"/>
    </row>
    <row r="6984">
      <c r="A6984" s="6"/>
      <c r="B6984" s="6"/>
      <c r="C6984" s="7"/>
      <c r="D6984" s="8"/>
      <c r="E6984" s="9"/>
      <c r="F6984" s="9"/>
      <c r="G6984" s="6"/>
      <c r="H6984" s="14"/>
      <c r="I6984" s="9"/>
      <c r="J6984" s="10"/>
    </row>
    <row r="6985">
      <c r="A6985" s="6"/>
      <c r="B6985" s="6"/>
      <c r="C6985" s="7"/>
      <c r="D6985" s="8"/>
      <c r="E6985" s="9"/>
      <c r="F6985" s="9"/>
      <c r="G6985" s="6"/>
      <c r="H6985" s="14"/>
      <c r="I6985" s="9"/>
      <c r="J6985" s="10"/>
    </row>
    <row r="6986">
      <c r="A6986" s="6"/>
      <c r="B6986" s="6"/>
      <c r="C6986" s="7"/>
      <c r="D6986" s="8"/>
      <c r="E6986" s="9"/>
      <c r="F6986" s="9"/>
      <c r="G6986" s="6"/>
      <c r="H6986" s="14"/>
      <c r="I6986" s="9"/>
      <c r="J6986" s="10"/>
    </row>
    <row r="6987">
      <c r="A6987" s="6"/>
      <c r="B6987" s="6"/>
      <c r="C6987" s="7"/>
      <c r="D6987" s="8"/>
      <c r="E6987" s="9"/>
      <c r="F6987" s="9"/>
      <c r="G6987" s="6"/>
      <c r="H6987" s="14"/>
      <c r="I6987" s="9"/>
      <c r="J6987" s="10"/>
    </row>
    <row r="6988">
      <c r="A6988" s="6"/>
      <c r="B6988" s="6"/>
      <c r="C6988" s="7"/>
      <c r="D6988" s="8"/>
      <c r="E6988" s="9"/>
      <c r="F6988" s="9"/>
      <c r="G6988" s="6"/>
      <c r="H6988" s="14"/>
      <c r="I6988" s="9"/>
      <c r="J6988" s="10"/>
    </row>
    <row r="6989">
      <c r="A6989" s="6"/>
      <c r="B6989" s="6"/>
      <c r="C6989" s="7"/>
      <c r="D6989" s="8"/>
      <c r="E6989" s="9"/>
      <c r="F6989" s="9"/>
      <c r="G6989" s="6"/>
      <c r="H6989" s="14"/>
      <c r="I6989" s="9"/>
      <c r="J6989" s="10"/>
    </row>
    <row r="6990">
      <c r="A6990" s="6"/>
      <c r="B6990" s="6"/>
      <c r="C6990" s="7"/>
      <c r="D6990" s="8"/>
      <c r="E6990" s="9"/>
      <c r="F6990" s="9"/>
      <c r="G6990" s="6"/>
      <c r="H6990" s="14"/>
      <c r="I6990" s="9"/>
      <c r="J6990" s="10"/>
    </row>
    <row r="6991">
      <c r="A6991" s="6"/>
      <c r="B6991" s="6"/>
      <c r="C6991" s="7"/>
      <c r="D6991" s="8"/>
      <c r="E6991" s="9"/>
      <c r="F6991" s="9"/>
      <c r="G6991" s="6"/>
      <c r="H6991" s="14"/>
      <c r="I6991" s="9"/>
      <c r="J6991" s="10"/>
    </row>
    <row r="6992">
      <c r="A6992" s="6"/>
      <c r="B6992" s="6"/>
      <c r="C6992" s="7"/>
      <c r="D6992" s="8"/>
      <c r="E6992" s="9"/>
      <c r="F6992" s="9"/>
      <c r="G6992" s="6"/>
      <c r="H6992" s="14"/>
      <c r="I6992" s="9"/>
      <c r="J6992" s="10"/>
    </row>
    <row r="6993">
      <c r="A6993" s="6"/>
      <c r="B6993" s="6"/>
      <c r="C6993" s="7"/>
      <c r="D6993" s="8"/>
      <c r="E6993" s="9"/>
      <c r="F6993" s="9"/>
      <c r="G6993" s="6"/>
      <c r="H6993" s="14"/>
      <c r="I6993" s="9"/>
      <c r="J6993" s="10"/>
    </row>
    <row r="6994">
      <c r="A6994" s="6"/>
      <c r="B6994" s="6"/>
      <c r="C6994" s="7"/>
      <c r="D6994" s="8"/>
      <c r="E6994" s="9"/>
      <c r="F6994" s="9"/>
      <c r="G6994" s="6"/>
      <c r="H6994" s="14"/>
      <c r="I6994" s="9"/>
      <c r="J6994" s="10"/>
    </row>
    <row r="6995">
      <c r="A6995" s="6"/>
      <c r="B6995" s="6"/>
      <c r="C6995" s="7"/>
      <c r="D6995" s="8"/>
      <c r="E6995" s="9"/>
      <c r="F6995" s="9"/>
      <c r="G6995" s="6"/>
      <c r="H6995" s="14"/>
      <c r="I6995" s="9"/>
      <c r="J6995" s="10"/>
    </row>
    <row r="6996">
      <c r="A6996" s="6"/>
      <c r="B6996" s="6"/>
      <c r="C6996" s="7"/>
      <c r="D6996" s="8"/>
      <c r="E6996" s="9"/>
      <c r="F6996" s="9"/>
      <c r="G6996" s="6"/>
      <c r="H6996" s="14"/>
      <c r="I6996" s="9"/>
      <c r="J6996" s="10"/>
    </row>
    <row r="6997">
      <c r="A6997" s="6"/>
      <c r="B6997" s="6"/>
      <c r="C6997" s="7"/>
      <c r="D6997" s="8"/>
      <c r="E6997" s="9"/>
      <c r="F6997" s="9"/>
      <c r="G6997" s="6"/>
      <c r="H6997" s="14"/>
      <c r="I6997" s="9"/>
      <c r="J6997" s="10"/>
    </row>
    <row r="6998">
      <c r="A6998" s="6"/>
      <c r="B6998" s="6"/>
      <c r="C6998" s="7"/>
      <c r="D6998" s="8"/>
      <c r="E6998" s="9"/>
      <c r="F6998" s="9"/>
      <c r="G6998" s="6"/>
      <c r="H6998" s="14"/>
      <c r="I6998" s="9"/>
      <c r="J6998" s="10"/>
    </row>
    <row r="6999">
      <c r="A6999" s="6"/>
      <c r="B6999" s="6"/>
      <c r="C6999" s="7"/>
      <c r="D6999" s="8"/>
      <c r="E6999" s="9"/>
      <c r="F6999" s="9"/>
      <c r="G6999" s="6"/>
      <c r="H6999" s="14"/>
      <c r="I6999" s="9"/>
      <c r="J6999" s="10"/>
    </row>
    <row r="7000">
      <c r="A7000" s="6"/>
      <c r="B7000" s="6"/>
      <c r="C7000" s="7"/>
      <c r="D7000" s="8"/>
      <c r="E7000" s="9"/>
      <c r="F7000" s="9"/>
      <c r="G7000" s="6"/>
      <c r="H7000" s="14"/>
      <c r="I7000" s="9"/>
      <c r="J7000" s="10"/>
    </row>
    <row r="7001">
      <c r="A7001" s="6"/>
      <c r="B7001" s="6"/>
      <c r="C7001" s="7"/>
      <c r="D7001" s="8"/>
      <c r="E7001" s="9"/>
      <c r="F7001" s="9"/>
      <c r="G7001" s="6"/>
      <c r="H7001" s="14"/>
      <c r="I7001" s="9"/>
      <c r="J7001" s="10"/>
    </row>
    <row r="7002">
      <c r="A7002" s="6"/>
      <c r="B7002" s="6"/>
      <c r="C7002" s="7"/>
      <c r="D7002" s="8"/>
      <c r="E7002" s="9"/>
      <c r="F7002" s="9"/>
      <c r="G7002" s="6"/>
      <c r="H7002" s="14"/>
      <c r="I7002" s="9"/>
      <c r="J7002" s="10"/>
    </row>
    <row r="7003">
      <c r="A7003" s="6"/>
      <c r="B7003" s="6"/>
      <c r="C7003" s="7"/>
      <c r="D7003" s="8"/>
      <c r="E7003" s="9"/>
      <c r="F7003" s="9"/>
      <c r="G7003" s="6"/>
      <c r="H7003" s="14"/>
      <c r="I7003" s="9"/>
      <c r="J7003" s="10"/>
    </row>
    <row r="7004">
      <c r="A7004" s="6"/>
      <c r="B7004" s="6"/>
      <c r="C7004" s="7"/>
      <c r="D7004" s="8"/>
      <c r="E7004" s="9"/>
      <c r="F7004" s="9"/>
      <c r="G7004" s="6"/>
      <c r="H7004" s="14"/>
      <c r="I7004" s="9"/>
      <c r="J7004" s="10"/>
    </row>
    <row r="7005">
      <c r="A7005" s="6"/>
      <c r="B7005" s="6"/>
      <c r="C7005" s="7"/>
      <c r="D7005" s="8"/>
      <c r="E7005" s="9"/>
      <c r="F7005" s="9"/>
      <c r="G7005" s="6"/>
      <c r="H7005" s="14"/>
      <c r="I7005" s="9"/>
      <c r="J7005" s="10"/>
    </row>
    <row r="7006">
      <c r="A7006" s="6"/>
      <c r="B7006" s="6"/>
      <c r="C7006" s="7"/>
      <c r="D7006" s="8"/>
      <c r="E7006" s="9"/>
      <c r="F7006" s="9"/>
      <c r="G7006" s="6"/>
      <c r="H7006" s="14"/>
      <c r="I7006" s="9"/>
      <c r="J7006" s="10"/>
    </row>
    <row r="7007">
      <c r="A7007" s="6"/>
      <c r="B7007" s="6"/>
      <c r="C7007" s="7"/>
      <c r="D7007" s="8"/>
      <c r="E7007" s="9"/>
      <c r="F7007" s="9"/>
      <c r="G7007" s="6"/>
      <c r="H7007" s="14"/>
      <c r="I7007" s="9"/>
      <c r="J7007" s="10"/>
    </row>
    <row r="7008">
      <c r="A7008" s="6"/>
      <c r="B7008" s="6"/>
      <c r="C7008" s="7"/>
      <c r="D7008" s="8"/>
      <c r="E7008" s="9"/>
      <c r="F7008" s="9"/>
      <c r="G7008" s="6"/>
      <c r="H7008" s="14"/>
      <c r="I7008" s="9"/>
      <c r="J7008" s="10"/>
    </row>
    <row r="7009">
      <c r="A7009" s="6"/>
      <c r="B7009" s="6"/>
      <c r="C7009" s="7"/>
      <c r="D7009" s="8"/>
      <c r="E7009" s="9"/>
      <c r="F7009" s="9"/>
      <c r="G7009" s="6"/>
      <c r="H7009" s="14"/>
      <c r="I7009" s="9"/>
      <c r="J7009" s="10"/>
    </row>
    <row r="7010">
      <c r="A7010" s="6"/>
      <c r="B7010" s="6"/>
      <c r="C7010" s="7"/>
      <c r="D7010" s="8"/>
      <c r="E7010" s="9"/>
      <c r="F7010" s="9"/>
      <c r="G7010" s="6"/>
      <c r="H7010" s="14"/>
      <c r="I7010" s="9"/>
      <c r="J7010" s="10"/>
    </row>
    <row r="7011">
      <c r="A7011" s="6"/>
      <c r="B7011" s="6"/>
      <c r="C7011" s="7"/>
      <c r="D7011" s="8"/>
      <c r="E7011" s="9"/>
      <c r="F7011" s="9"/>
      <c r="G7011" s="6"/>
      <c r="H7011" s="14"/>
      <c r="I7011" s="9"/>
      <c r="J7011" s="10"/>
    </row>
    <row r="7012">
      <c r="A7012" s="6"/>
      <c r="B7012" s="6"/>
      <c r="C7012" s="7"/>
      <c r="D7012" s="8"/>
      <c r="E7012" s="9"/>
      <c r="F7012" s="9"/>
      <c r="G7012" s="6"/>
      <c r="H7012" s="14"/>
      <c r="I7012" s="9"/>
      <c r="J7012" s="10"/>
    </row>
    <row r="7013">
      <c r="A7013" s="6"/>
      <c r="B7013" s="6"/>
      <c r="C7013" s="7"/>
      <c r="D7013" s="8"/>
      <c r="E7013" s="9"/>
      <c r="F7013" s="9"/>
      <c r="G7013" s="6"/>
      <c r="H7013" s="14"/>
      <c r="I7013" s="9"/>
      <c r="J7013" s="10"/>
    </row>
    <row r="7014">
      <c r="A7014" s="6"/>
      <c r="B7014" s="6"/>
      <c r="C7014" s="7"/>
      <c r="D7014" s="8"/>
      <c r="E7014" s="9"/>
      <c r="F7014" s="9"/>
      <c r="G7014" s="6"/>
      <c r="H7014" s="14"/>
      <c r="I7014" s="9"/>
      <c r="J7014" s="10"/>
    </row>
    <row r="7015">
      <c r="A7015" s="6"/>
      <c r="B7015" s="6"/>
      <c r="C7015" s="7"/>
      <c r="D7015" s="8"/>
      <c r="E7015" s="9"/>
      <c r="F7015" s="9"/>
      <c r="G7015" s="6"/>
      <c r="H7015" s="14"/>
      <c r="I7015" s="9"/>
      <c r="J7015" s="10"/>
    </row>
    <row r="7016">
      <c r="A7016" s="6"/>
      <c r="B7016" s="6"/>
      <c r="C7016" s="7"/>
      <c r="D7016" s="8"/>
      <c r="E7016" s="9"/>
      <c r="F7016" s="9"/>
      <c r="G7016" s="6"/>
      <c r="H7016" s="14"/>
      <c r="I7016" s="9"/>
      <c r="J7016" s="10"/>
    </row>
    <row r="7017">
      <c r="A7017" s="6"/>
      <c r="B7017" s="6"/>
      <c r="C7017" s="7"/>
      <c r="D7017" s="8"/>
      <c r="E7017" s="9"/>
      <c r="F7017" s="9"/>
      <c r="G7017" s="6"/>
      <c r="H7017" s="14"/>
      <c r="I7017" s="9"/>
      <c r="J7017" s="10"/>
    </row>
    <row r="7018">
      <c r="A7018" s="6"/>
      <c r="B7018" s="6"/>
      <c r="C7018" s="7"/>
      <c r="D7018" s="8"/>
      <c r="E7018" s="9"/>
      <c r="F7018" s="9"/>
      <c r="G7018" s="6"/>
      <c r="H7018" s="14"/>
      <c r="I7018" s="9"/>
      <c r="J7018" s="10"/>
    </row>
    <row r="7019">
      <c r="A7019" s="6"/>
      <c r="B7019" s="6"/>
      <c r="C7019" s="7"/>
      <c r="D7019" s="8"/>
      <c r="E7019" s="9"/>
      <c r="F7019" s="9"/>
      <c r="G7019" s="6"/>
      <c r="H7019" s="14"/>
      <c r="I7019" s="9"/>
      <c r="J7019" s="10"/>
    </row>
    <row r="7020">
      <c r="A7020" s="6"/>
      <c r="B7020" s="6"/>
      <c r="C7020" s="7"/>
      <c r="D7020" s="8"/>
      <c r="E7020" s="9"/>
      <c r="F7020" s="9"/>
      <c r="G7020" s="6"/>
      <c r="H7020" s="14"/>
      <c r="I7020" s="9"/>
      <c r="J7020" s="10"/>
    </row>
    <row r="7021">
      <c r="A7021" s="6"/>
      <c r="B7021" s="6"/>
      <c r="C7021" s="7"/>
      <c r="D7021" s="8"/>
      <c r="E7021" s="9"/>
      <c r="F7021" s="9"/>
      <c r="G7021" s="6"/>
      <c r="H7021" s="14"/>
      <c r="I7021" s="9"/>
      <c r="J7021" s="10"/>
    </row>
    <row r="7022">
      <c r="A7022" s="6"/>
      <c r="B7022" s="6"/>
      <c r="C7022" s="7"/>
      <c r="D7022" s="8"/>
      <c r="E7022" s="9"/>
      <c r="F7022" s="9"/>
      <c r="G7022" s="6"/>
      <c r="H7022" s="14"/>
      <c r="I7022" s="9"/>
      <c r="J7022" s="10"/>
    </row>
    <row r="7023">
      <c r="A7023" s="6"/>
      <c r="B7023" s="6"/>
      <c r="C7023" s="7"/>
      <c r="D7023" s="8"/>
      <c r="E7023" s="9"/>
      <c r="F7023" s="9"/>
      <c r="G7023" s="6"/>
      <c r="H7023" s="14"/>
      <c r="I7023" s="9"/>
      <c r="J7023" s="10"/>
    </row>
    <row r="7024">
      <c r="A7024" s="6"/>
      <c r="B7024" s="6"/>
      <c r="C7024" s="7"/>
      <c r="D7024" s="8"/>
      <c r="E7024" s="9"/>
      <c r="F7024" s="9"/>
      <c r="G7024" s="6"/>
      <c r="H7024" s="14"/>
      <c r="I7024" s="9"/>
      <c r="J7024" s="10"/>
    </row>
    <row r="7025">
      <c r="A7025" s="6"/>
      <c r="B7025" s="6"/>
      <c r="C7025" s="7"/>
      <c r="D7025" s="8"/>
      <c r="E7025" s="9"/>
      <c r="F7025" s="9"/>
      <c r="G7025" s="6"/>
      <c r="H7025" s="14"/>
      <c r="I7025" s="9"/>
      <c r="J7025" s="10"/>
    </row>
    <row r="7026">
      <c r="A7026" s="6"/>
      <c r="B7026" s="6"/>
      <c r="C7026" s="7"/>
      <c r="D7026" s="8"/>
      <c r="E7026" s="9"/>
      <c r="F7026" s="9"/>
      <c r="G7026" s="6"/>
      <c r="H7026" s="14"/>
      <c r="I7026" s="9"/>
      <c r="J7026" s="10"/>
    </row>
    <row r="7027">
      <c r="A7027" s="6"/>
      <c r="B7027" s="6"/>
      <c r="C7027" s="7"/>
      <c r="D7027" s="8"/>
      <c r="E7027" s="9"/>
      <c r="F7027" s="9"/>
      <c r="G7027" s="6"/>
      <c r="H7027" s="14"/>
      <c r="I7027" s="9"/>
      <c r="J7027" s="10"/>
    </row>
    <row r="7028">
      <c r="A7028" s="6"/>
      <c r="B7028" s="6"/>
      <c r="C7028" s="7"/>
      <c r="D7028" s="8"/>
      <c r="E7028" s="9"/>
      <c r="F7028" s="9"/>
      <c r="G7028" s="6"/>
      <c r="H7028" s="14"/>
      <c r="I7028" s="9"/>
      <c r="J7028" s="10"/>
    </row>
    <row r="7029">
      <c r="A7029" s="6"/>
      <c r="B7029" s="6"/>
      <c r="C7029" s="7"/>
      <c r="D7029" s="8"/>
      <c r="E7029" s="9"/>
      <c r="F7029" s="9"/>
      <c r="G7029" s="6"/>
      <c r="H7029" s="14"/>
      <c r="I7029" s="9"/>
      <c r="J7029" s="10"/>
    </row>
    <row r="7030">
      <c r="A7030" s="6"/>
      <c r="B7030" s="6"/>
      <c r="C7030" s="7"/>
      <c r="D7030" s="8"/>
      <c r="E7030" s="9"/>
      <c r="F7030" s="9"/>
      <c r="G7030" s="6"/>
      <c r="H7030" s="14"/>
      <c r="I7030" s="9"/>
      <c r="J7030" s="10"/>
    </row>
    <row r="7031">
      <c r="A7031" s="6"/>
      <c r="B7031" s="6"/>
      <c r="C7031" s="7"/>
      <c r="D7031" s="8"/>
      <c r="E7031" s="9"/>
      <c r="F7031" s="9"/>
      <c r="G7031" s="6"/>
      <c r="H7031" s="14"/>
      <c r="I7031" s="9"/>
      <c r="J7031" s="10"/>
    </row>
    <row r="7032">
      <c r="A7032" s="6"/>
      <c r="B7032" s="6"/>
      <c r="C7032" s="7"/>
      <c r="D7032" s="8"/>
      <c r="E7032" s="9"/>
      <c r="F7032" s="9"/>
      <c r="G7032" s="6"/>
      <c r="H7032" s="14"/>
      <c r="I7032" s="9"/>
      <c r="J7032" s="10"/>
    </row>
    <row r="7033">
      <c r="A7033" s="6"/>
      <c r="B7033" s="6"/>
      <c r="C7033" s="7"/>
      <c r="D7033" s="8"/>
      <c r="E7033" s="9"/>
      <c r="F7033" s="9"/>
      <c r="G7033" s="6"/>
      <c r="H7033" s="14"/>
      <c r="I7033" s="9"/>
      <c r="J7033" s="10"/>
    </row>
    <row r="7034">
      <c r="A7034" s="6"/>
      <c r="B7034" s="6"/>
      <c r="C7034" s="7"/>
      <c r="D7034" s="8"/>
      <c r="E7034" s="9"/>
      <c r="F7034" s="9"/>
      <c r="G7034" s="6"/>
      <c r="H7034" s="14"/>
      <c r="I7034" s="9"/>
      <c r="J7034" s="10"/>
    </row>
    <row r="7035">
      <c r="A7035" s="6"/>
      <c r="B7035" s="6"/>
      <c r="C7035" s="7"/>
      <c r="D7035" s="8"/>
      <c r="E7035" s="9"/>
      <c r="F7035" s="9"/>
      <c r="G7035" s="6"/>
      <c r="H7035" s="14"/>
      <c r="I7035" s="9"/>
      <c r="J7035" s="10"/>
    </row>
    <row r="7036">
      <c r="A7036" s="6"/>
      <c r="B7036" s="6"/>
      <c r="C7036" s="7"/>
      <c r="D7036" s="8"/>
      <c r="E7036" s="9"/>
      <c r="F7036" s="9"/>
      <c r="G7036" s="6"/>
      <c r="H7036" s="14"/>
      <c r="I7036" s="9"/>
      <c r="J7036" s="10"/>
    </row>
    <row r="7037">
      <c r="A7037" s="6"/>
      <c r="B7037" s="6"/>
      <c r="C7037" s="7"/>
      <c r="D7037" s="8"/>
      <c r="E7037" s="9"/>
      <c r="F7037" s="9"/>
      <c r="G7037" s="6"/>
      <c r="H7037" s="14"/>
      <c r="I7037" s="9"/>
      <c r="J7037" s="10"/>
    </row>
    <row r="7038">
      <c r="A7038" s="6"/>
      <c r="B7038" s="6"/>
      <c r="C7038" s="7"/>
      <c r="D7038" s="8"/>
      <c r="E7038" s="9"/>
      <c r="F7038" s="9"/>
      <c r="G7038" s="6"/>
      <c r="H7038" s="14"/>
      <c r="I7038" s="9"/>
      <c r="J7038" s="10"/>
    </row>
    <row r="7039">
      <c r="A7039" s="6"/>
      <c r="B7039" s="6"/>
      <c r="C7039" s="7"/>
      <c r="D7039" s="8"/>
      <c r="E7039" s="9"/>
      <c r="F7039" s="9"/>
      <c r="G7039" s="6"/>
      <c r="H7039" s="14"/>
      <c r="I7039" s="9"/>
      <c r="J7039" s="10"/>
    </row>
    <row r="7040">
      <c r="A7040" s="6"/>
      <c r="B7040" s="6"/>
      <c r="C7040" s="7"/>
      <c r="D7040" s="8"/>
      <c r="E7040" s="9"/>
      <c r="F7040" s="9"/>
      <c r="G7040" s="6"/>
      <c r="H7040" s="14"/>
      <c r="I7040" s="9"/>
      <c r="J7040" s="10"/>
    </row>
    <row r="7041">
      <c r="A7041" s="6"/>
      <c r="B7041" s="6"/>
      <c r="C7041" s="7"/>
      <c r="D7041" s="8"/>
      <c r="E7041" s="9"/>
      <c r="F7041" s="9"/>
      <c r="G7041" s="6"/>
      <c r="H7041" s="14"/>
      <c r="I7041" s="9"/>
      <c r="J7041" s="10"/>
    </row>
    <row r="7042">
      <c r="A7042" s="6"/>
      <c r="B7042" s="6"/>
      <c r="C7042" s="7"/>
      <c r="D7042" s="8"/>
      <c r="E7042" s="9"/>
      <c r="F7042" s="9"/>
      <c r="G7042" s="6"/>
      <c r="H7042" s="14"/>
      <c r="I7042" s="9"/>
      <c r="J7042" s="10"/>
    </row>
    <row r="7043">
      <c r="A7043" s="6"/>
      <c r="B7043" s="6"/>
      <c r="C7043" s="7"/>
      <c r="D7043" s="8"/>
      <c r="E7043" s="9"/>
      <c r="F7043" s="9"/>
      <c r="G7043" s="6"/>
      <c r="H7043" s="14"/>
      <c r="I7043" s="9"/>
      <c r="J7043" s="10"/>
    </row>
    <row r="7044">
      <c r="A7044" s="6"/>
      <c r="B7044" s="6"/>
      <c r="C7044" s="7"/>
      <c r="D7044" s="8"/>
      <c r="E7044" s="9"/>
      <c r="F7044" s="9"/>
      <c r="G7044" s="6"/>
      <c r="H7044" s="14"/>
      <c r="I7044" s="9"/>
      <c r="J7044" s="10"/>
    </row>
    <row r="7045">
      <c r="A7045" s="6"/>
      <c r="B7045" s="6"/>
      <c r="C7045" s="7"/>
      <c r="D7045" s="8"/>
      <c r="E7045" s="9"/>
      <c r="F7045" s="9"/>
      <c r="G7045" s="6"/>
      <c r="H7045" s="14"/>
      <c r="I7045" s="9"/>
      <c r="J7045" s="10"/>
    </row>
    <row r="7046">
      <c r="A7046" s="6"/>
      <c r="B7046" s="6"/>
      <c r="C7046" s="7"/>
      <c r="D7046" s="8"/>
      <c r="E7046" s="9"/>
      <c r="F7046" s="9"/>
      <c r="G7046" s="6"/>
      <c r="H7046" s="14"/>
      <c r="I7046" s="9"/>
      <c r="J7046" s="10"/>
    </row>
    <row r="7047">
      <c r="A7047" s="6"/>
      <c r="B7047" s="6"/>
      <c r="C7047" s="7"/>
      <c r="D7047" s="8"/>
      <c r="E7047" s="9"/>
      <c r="F7047" s="9"/>
      <c r="G7047" s="6"/>
      <c r="H7047" s="14"/>
      <c r="I7047" s="9"/>
      <c r="J7047" s="10"/>
    </row>
    <row r="7048">
      <c r="A7048" s="6"/>
      <c r="B7048" s="6"/>
      <c r="C7048" s="7"/>
      <c r="D7048" s="8"/>
      <c r="E7048" s="9"/>
      <c r="F7048" s="9"/>
      <c r="G7048" s="6"/>
      <c r="H7048" s="14"/>
      <c r="I7048" s="9"/>
      <c r="J7048" s="10"/>
    </row>
    <row r="7049">
      <c r="A7049" s="6"/>
      <c r="B7049" s="6"/>
      <c r="C7049" s="7"/>
      <c r="D7049" s="8"/>
      <c r="E7049" s="9"/>
      <c r="F7049" s="9"/>
      <c r="G7049" s="6"/>
      <c r="H7049" s="14"/>
      <c r="I7049" s="9"/>
      <c r="J7049" s="10"/>
    </row>
    <row r="7050">
      <c r="A7050" s="6"/>
      <c r="B7050" s="6"/>
      <c r="C7050" s="7"/>
      <c r="D7050" s="8"/>
      <c r="E7050" s="9"/>
      <c r="F7050" s="9"/>
      <c r="G7050" s="6"/>
      <c r="H7050" s="14"/>
      <c r="I7050" s="9"/>
      <c r="J7050" s="10"/>
    </row>
    <row r="7051">
      <c r="A7051" s="6"/>
      <c r="B7051" s="6"/>
      <c r="C7051" s="7"/>
      <c r="D7051" s="8"/>
      <c r="E7051" s="9"/>
      <c r="F7051" s="9"/>
      <c r="G7051" s="6"/>
      <c r="H7051" s="14"/>
      <c r="I7051" s="9"/>
      <c r="J7051" s="10"/>
    </row>
    <row r="7052">
      <c r="A7052" s="6"/>
      <c r="B7052" s="6"/>
      <c r="C7052" s="7"/>
      <c r="D7052" s="8"/>
      <c r="E7052" s="9"/>
      <c r="F7052" s="9"/>
      <c r="G7052" s="6"/>
      <c r="H7052" s="14"/>
      <c r="I7052" s="9"/>
      <c r="J7052" s="10"/>
    </row>
    <row r="7053">
      <c r="A7053" s="6"/>
      <c r="B7053" s="6"/>
      <c r="C7053" s="7"/>
      <c r="D7053" s="8"/>
      <c r="E7053" s="9"/>
      <c r="F7053" s="9"/>
      <c r="G7053" s="6"/>
      <c r="H7053" s="14"/>
      <c r="I7053" s="9"/>
      <c r="J7053" s="10"/>
    </row>
    <row r="7054">
      <c r="A7054" s="6"/>
      <c r="B7054" s="6"/>
      <c r="C7054" s="7"/>
      <c r="D7054" s="8"/>
      <c r="E7054" s="9"/>
      <c r="F7054" s="9"/>
      <c r="G7054" s="6"/>
      <c r="H7054" s="14"/>
      <c r="I7054" s="9"/>
      <c r="J7054" s="10"/>
    </row>
    <row r="7055">
      <c r="A7055" s="6"/>
      <c r="B7055" s="6"/>
      <c r="C7055" s="7"/>
      <c r="D7055" s="8"/>
      <c r="E7055" s="9"/>
      <c r="F7055" s="9"/>
      <c r="G7055" s="6"/>
      <c r="H7055" s="14"/>
      <c r="I7055" s="9"/>
      <c r="J7055" s="10"/>
    </row>
    <row r="7056">
      <c r="A7056" s="6"/>
      <c r="B7056" s="6"/>
      <c r="C7056" s="7"/>
      <c r="D7056" s="8"/>
      <c r="E7056" s="9"/>
      <c r="F7056" s="9"/>
      <c r="G7056" s="6"/>
      <c r="H7056" s="14"/>
      <c r="I7056" s="9"/>
      <c r="J7056" s="10"/>
    </row>
    <row r="7057">
      <c r="A7057" s="6"/>
      <c r="B7057" s="6"/>
      <c r="C7057" s="7"/>
      <c r="D7057" s="8"/>
      <c r="E7057" s="9"/>
      <c r="F7057" s="9"/>
      <c r="G7057" s="6"/>
      <c r="H7057" s="14"/>
      <c r="I7057" s="9"/>
      <c r="J7057" s="10"/>
    </row>
    <row r="7058">
      <c r="A7058" s="6"/>
      <c r="B7058" s="6"/>
      <c r="C7058" s="7"/>
      <c r="D7058" s="8"/>
      <c r="E7058" s="9"/>
      <c r="F7058" s="9"/>
      <c r="G7058" s="6"/>
      <c r="H7058" s="14"/>
      <c r="I7058" s="9"/>
      <c r="J7058" s="10"/>
    </row>
    <row r="7059">
      <c r="A7059" s="6"/>
      <c r="B7059" s="6"/>
      <c r="C7059" s="7"/>
      <c r="D7059" s="8"/>
      <c r="E7059" s="9"/>
      <c r="F7059" s="9"/>
      <c r="G7059" s="6"/>
      <c r="H7059" s="14"/>
      <c r="I7059" s="9"/>
      <c r="J7059" s="10"/>
    </row>
    <row r="7060">
      <c r="A7060" s="6"/>
      <c r="B7060" s="6"/>
      <c r="C7060" s="7"/>
      <c r="D7060" s="8"/>
      <c r="E7060" s="9"/>
      <c r="F7060" s="9"/>
      <c r="G7060" s="6"/>
      <c r="H7060" s="14"/>
      <c r="I7060" s="9"/>
      <c r="J7060" s="10"/>
    </row>
    <row r="7061">
      <c r="A7061" s="6"/>
      <c r="B7061" s="6"/>
      <c r="C7061" s="7"/>
      <c r="D7061" s="8"/>
      <c r="E7061" s="9"/>
      <c r="F7061" s="9"/>
      <c r="G7061" s="6"/>
      <c r="H7061" s="14"/>
      <c r="I7061" s="9"/>
      <c r="J7061" s="10"/>
    </row>
    <row r="7062">
      <c r="A7062" s="6"/>
      <c r="B7062" s="6"/>
      <c r="C7062" s="7"/>
      <c r="D7062" s="8"/>
      <c r="E7062" s="9"/>
      <c r="F7062" s="9"/>
      <c r="G7062" s="6"/>
      <c r="H7062" s="14"/>
      <c r="I7062" s="9"/>
      <c r="J7062" s="10"/>
    </row>
    <row r="7063">
      <c r="A7063" s="6"/>
      <c r="B7063" s="6"/>
      <c r="C7063" s="7"/>
      <c r="D7063" s="8"/>
      <c r="E7063" s="9"/>
      <c r="F7063" s="9"/>
      <c r="G7063" s="6"/>
      <c r="H7063" s="14"/>
      <c r="I7063" s="9"/>
      <c r="J7063" s="10"/>
    </row>
    <row r="7064">
      <c r="A7064" s="6"/>
      <c r="B7064" s="6"/>
      <c r="C7064" s="7"/>
      <c r="D7064" s="8"/>
      <c r="E7064" s="9"/>
      <c r="F7064" s="9"/>
      <c r="G7064" s="6"/>
      <c r="H7064" s="14"/>
      <c r="I7064" s="9"/>
      <c r="J7064" s="10"/>
    </row>
    <row r="7065">
      <c r="A7065" s="6"/>
      <c r="B7065" s="6"/>
      <c r="C7065" s="7"/>
      <c r="D7065" s="8"/>
      <c r="E7065" s="9"/>
      <c r="F7065" s="9"/>
      <c r="G7065" s="6"/>
      <c r="H7065" s="14"/>
      <c r="I7065" s="9"/>
      <c r="J7065" s="10"/>
    </row>
    <row r="7066">
      <c r="A7066" s="6"/>
      <c r="B7066" s="6"/>
      <c r="C7066" s="7"/>
      <c r="D7066" s="8"/>
      <c r="E7066" s="9"/>
      <c r="F7066" s="9"/>
      <c r="G7066" s="6"/>
      <c r="H7066" s="14"/>
      <c r="I7066" s="9"/>
      <c r="J7066" s="10"/>
    </row>
    <row r="7067">
      <c r="A7067" s="6"/>
      <c r="B7067" s="6"/>
      <c r="C7067" s="7"/>
      <c r="D7067" s="8"/>
      <c r="E7067" s="9"/>
      <c r="F7067" s="9"/>
      <c r="G7067" s="6"/>
      <c r="H7067" s="14"/>
      <c r="I7067" s="9"/>
      <c r="J7067" s="10"/>
    </row>
    <row r="7068">
      <c r="A7068" s="6"/>
      <c r="B7068" s="6"/>
      <c r="C7068" s="7"/>
      <c r="D7068" s="8"/>
      <c r="E7068" s="9"/>
      <c r="F7068" s="9"/>
      <c r="G7068" s="6"/>
      <c r="H7068" s="14"/>
      <c r="I7068" s="9"/>
      <c r="J7068" s="10"/>
    </row>
    <row r="7069">
      <c r="A7069" s="6"/>
      <c r="B7069" s="6"/>
      <c r="C7069" s="7"/>
      <c r="D7069" s="8"/>
      <c r="E7069" s="9"/>
      <c r="F7069" s="9"/>
      <c r="G7069" s="6"/>
      <c r="H7069" s="14"/>
      <c r="I7069" s="9"/>
      <c r="J7069" s="10"/>
    </row>
    <row r="7070">
      <c r="A7070" s="6"/>
      <c r="B7070" s="6"/>
      <c r="C7070" s="7"/>
      <c r="D7070" s="8"/>
      <c r="E7070" s="9"/>
      <c r="F7070" s="9"/>
      <c r="G7070" s="6"/>
      <c r="H7070" s="14"/>
      <c r="I7070" s="9"/>
      <c r="J7070" s="10"/>
    </row>
    <row r="7071">
      <c r="A7071" s="6"/>
      <c r="B7071" s="6"/>
      <c r="C7071" s="7"/>
      <c r="D7071" s="8"/>
      <c r="E7071" s="9"/>
      <c r="F7071" s="9"/>
      <c r="G7071" s="6"/>
      <c r="H7071" s="14"/>
      <c r="I7071" s="9"/>
      <c r="J7071" s="10"/>
    </row>
    <row r="7072">
      <c r="A7072" s="6"/>
      <c r="B7072" s="6"/>
      <c r="C7072" s="7"/>
      <c r="D7072" s="8"/>
      <c r="E7072" s="9"/>
      <c r="F7072" s="9"/>
      <c r="G7072" s="6"/>
      <c r="H7072" s="14"/>
      <c r="I7072" s="9"/>
      <c r="J7072" s="10"/>
    </row>
    <row r="7073">
      <c r="A7073" s="6"/>
      <c r="B7073" s="6"/>
      <c r="C7073" s="7"/>
      <c r="D7073" s="8"/>
      <c r="E7073" s="9"/>
      <c r="F7073" s="9"/>
      <c r="G7073" s="6"/>
      <c r="H7073" s="14"/>
      <c r="I7073" s="9"/>
      <c r="J7073" s="10"/>
    </row>
    <row r="7074">
      <c r="A7074" s="6"/>
      <c r="B7074" s="6"/>
      <c r="C7074" s="7"/>
      <c r="D7074" s="8"/>
      <c r="E7074" s="9"/>
      <c r="F7074" s="9"/>
      <c r="G7074" s="6"/>
      <c r="H7074" s="14"/>
      <c r="I7074" s="9"/>
      <c r="J7074" s="10"/>
    </row>
    <row r="7075">
      <c r="A7075" s="6"/>
      <c r="B7075" s="6"/>
      <c r="C7075" s="7"/>
      <c r="D7075" s="8"/>
      <c r="E7075" s="9"/>
      <c r="F7075" s="9"/>
      <c r="G7075" s="6"/>
      <c r="H7075" s="14"/>
      <c r="I7075" s="9"/>
      <c r="J7075" s="10"/>
    </row>
    <row r="7076">
      <c r="A7076" s="6"/>
      <c r="B7076" s="6"/>
      <c r="C7076" s="7"/>
      <c r="D7076" s="8"/>
      <c r="E7076" s="9"/>
      <c r="F7076" s="9"/>
      <c r="G7076" s="6"/>
      <c r="H7076" s="14"/>
      <c r="I7076" s="9"/>
      <c r="J7076" s="10"/>
    </row>
    <row r="7077">
      <c r="A7077" s="6"/>
      <c r="B7077" s="6"/>
      <c r="C7077" s="7"/>
      <c r="D7077" s="8"/>
      <c r="E7077" s="9"/>
      <c r="F7077" s="9"/>
      <c r="G7077" s="6"/>
      <c r="H7077" s="14"/>
      <c r="I7077" s="9"/>
      <c r="J7077" s="10"/>
    </row>
    <row r="7078">
      <c r="A7078" s="6"/>
      <c r="B7078" s="6"/>
      <c r="C7078" s="7"/>
      <c r="D7078" s="8"/>
      <c r="E7078" s="9"/>
      <c r="F7078" s="9"/>
      <c r="G7078" s="6"/>
      <c r="H7078" s="14"/>
      <c r="I7078" s="9"/>
      <c r="J7078" s="10"/>
    </row>
    <row r="7079">
      <c r="A7079" s="6"/>
      <c r="B7079" s="6"/>
      <c r="C7079" s="7"/>
      <c r="D7079" s="8"/>
      <c r="E7079" s="9"/>
      <c r="F7079" s="9"/>
      <c r="G7079" s="6"/>
      <c r="H7079" s="14"/>
      <c r="I7079" s="9"/>
      <c r="J7079" s="10"/>
    </row>
    <row r="7080">
      <c r="A7080" s="6"/>
      <c r="B7080" s="6"/>
      <c r="C7080" s="7"/>
      <c r="D7080" s="8"/>
      <c r="E7080" s="9"/>
      <c r="F7080" s="9"/>
      <c r="G7080" s="6"/>
      <c r="H7080" s="14"/>
      <c r="I7080" s="9"/>
      <c r="J7080" s="10"/>
    </row>
    <row r="7081">
      <c r="A7081" s="6"/>
      <c r="B7081" s="6"/>
      <c r="C7081" s="7"/>
      <c r="D7081" s="8"/>
      <c r="E7081" s="9"/>
      <c r="F7081" s="9"/>
      <c r="G7081" s="6"/>
      <c r="H7081" s="14"/>
      <c r="I7081" s="9"/>
      <c r="J7081" s="10"/>
    </row>
    <row r="7082">
      <c r="A7082" s="6"/>
      <c r="B7082" s="6"/>
      <c r="C7082" s="7"/>
      <c r="D7082" s="8"/>
      <c r="E7082" s="9"/>
      <c r="F7082" s="9"/>
      <c r="G7082" s="6"/>
      <c r="H7082" s="14"/>
      <c r="I7082" s="9"/>
      <c r="J7082" s="10"/>
    </row>
    <row r="7083">
      <c r="A7083" s="6"/>
      <c r="B7083" s="6"/>
      <c r="C7083" s="7"/>
      <c r="D7083" s="8"/>
      <c r="E7083" s="9"/>
      <c r="F7083" s="9"/>
      <c r="G7083" s="6"/>
      <c r="H7083" s="14"/>
      <c r="I7083" s="9"/>
      <c r="J7083" s="10"/>
    </row>
    <row r="7084">
      <c r="A7084" s="6"/>
      <c r="B7084" s="6"/>
      <c r="C7084" s="7"/>
      <c r="D7084" s="8"/>
      <c r="E7084" s="9"/>
      <c r="F7084" s="9"/>
      <c r="G7084" s="6"/>
      <c r="H7084" s="14"/>
      <c r="I7084" s="9"/>
      <c r="J7084" s="10"/>
    </row>
    <row r="7085">
      <c r="A7085" s="6"/>
      <c r="B7085" s="6"/>
      <c r="C7085" s="7"/>
      <c r="D7085" s="8"/>
      <c r="E7085" s="9"/>
      <c r="F7085" s="9"/>
      <c r="G7085" s="6"/>
      <c r="H7085" s="14"/>
      <c r="I7085" s="9"/>
      <c r="J7085" s="10"/>
    </row>
    <row r="7086">
      <c r="A7086" s="6"/>
      <c r="B7086" s="6"/>
      <c r="C7086" s="7"/>
      <c r="D7086" s="8"/>
      <c r="E7086" s="9"/>
      <c r="F7086" s="9"/>
      <c r="G7086" s="6"/>
      <c r="H7086" s="14"/>
      <c r="I7086" s="9"/>
      <c r="J7086" s="10"/>
    </row>
    <row r="7087">
      <c r="A7087" s="6"/>
      <c r="B7087" s="6"/>
      <c r="C7087" s="7"/>
      <c r="D7087" s="8"/>
      <c r="E7087" s="9"/>
      <c r="F7087" s="9"/>
      <c r="G7087" s="6"/>
      <c r="H7087" s="14"/>
      <c r="I7087" s="9"/>
      <c r="J7087" s="10"/>
    </row>
    <row r="7088">
      <c r="A7088" s="6"/>
      <c r="B7088" s="6"/>
      <c r="C7088" s="7"/>
      <c r="D7088" s="8"/>
      <c r="E7088" s="9"/>
      <c r="F7088" s="9"/>
      <c r="G7088" s="6"/>
      <c r="H7088" s="14"/>
      <c r="I7088" s="9"/>
      <c r="J7088" s="10"/>
    </row>
    <row r="7089">
      <c r="A7089" s="6"/>
      <c r="B7089" s="6"/>
      <c r="C7089" s="7"/>
      <c r="D7089" s="8"/>
      <c r="E7089" s="9"/>
      <c r="F7089" s="9"/>
      <c r="G7089" s="6"/>
      <c r="H7089" s="14"/>
      <c r="I7089" s="9"/>
      <c r="J7089" s="10"/>
    </row>
    <row r="7090">
      <c r="A7090" s="6"/>
      <c r="B7090" s="6"/>
      <c r="C7090" s="7"/>
      <c r="D7090" s="8"/>
      <c r="E7090" s="9"/>
      <c r="F7090" s="9"/>
      <c r="G7090" s="6"/>
      <c r="H7090" s="14"/>
      <c r="I7090" s="9"/>
      <c r="J7090" s="10"/>
    </row>
    <row r="7091">
      <c r="A7091" s="6"/>
      <c r="B7091" s="6"/>
      <c r="C7091" s="7"/>
      <c r="D7091" s="8"/>
      <c r="E7091" s="9"/>
      <c r="F7091" s="9"/>
      <c r="G7091" s="6"/>
      <c r="H7091" s="14"/>
      <c r="I7091" s="9"/>
      <c r="J7091" s="10"/>
    </row>
    <row r="7092">
      <c r="A7092" s="6"/>
      <c r="B7092" s="6"/>
      <c r="C7092" s="7"/>
      <c r="D7092" s="8"/>
      <c r="E7092" s="9"/>
      <c r="F7092" s="9"/>
      <c r="G7092" s="6"/>
      <c r="H7092" s="14"/>
      <c r="I7092" s="9"/>
      <c r="J7092" s="10"/>
    </row>
    <row r="7093">
      <c r="A7093" s="6"/>
      <c r="B7093" s="6"/>
      <c r="C7093" s="7"/>
      <c r="D7093" s="8"/>
      <c r="E7093" s="9"/>
      <c r="F7093" s="9"/>
      <c r="G7093" s="6"/>
      <c r="H7093" s="14"/>
      <c r="I7093" s="9"/>
      <c r="J7093" s="10"/>
    </row>
    <row r="7094">
      <c r="A7094" s="6"/>
      <c r="B7094" s="6"/>
      <c r="C7094" s="7"/>
      <c r="D7094" s="8"/>
      <c r="E7094" s="9"/>
      <c r="F7094" s="9"/>
      <c r="G7094" s="6"/>
      <c r="H7094" s="14"/>
      <c r="I7094" s="9"/>
      <c r="J7094" s="10"/>
    </row>
    <row r="7095">
      <c r="A7095" s="6"/>
      <c r="B7095" s="6"/>
      <c r="C7095" s="7"/>
      <c r="D7095" s="8"/>
      <c r="E7095" s="9"/>
      <c r="F7095" s="9"/>
      <c r="G7095" s="6"/>
      <c r="H7095" s="14"/>
      <c r="I7095" s="9"/>
      <c r="J7095" s="10"/>
    </row>
    <row r="7096">
      <c r="A7096" s="6"/>
      <c r="B7096" s="6"/>
      <c r="C7096" s="7"/>
      <c r="D7096" s="8"/>
      <c r="E7096" s="9"/>
      <c r="F7096" s="9"/>
      <c r="G7096" s="6"/>
      <c r="H7096" s="14"/>
      <c r="I7096" s="9"/>
      <c r="J7096" s="10"/>
    </row>
    <row r="7097">
      <c r="A7097" s="6"/>
      <c r="B7097" s="6"/>
      <c r="C7097" s="7"/>
      <c r="D7097" s="8"/>
      <c r="E7097" s="9"/>
      <c r="F7097" s="9"/>
      <c r="G7097" s="6"/>
      <c r="H7097" s="14"/>
      <c r="I7097" s="9"/>
      <c r="J7097" s="10"/>
    </row>
    <row r="7098">
      <c r="A7098" s="6"/>
      <c r="B7098" s="6"/>
      <c r="C7098" s="7"/>
      <c r="D7098" s="8"/>
      <c r="E7098" s="9"/>
      <c r="F7098" s="9"/>
      <c r="G7098" s="6"/>
      <c r="H7098" s="14"/>
      <c r="I7098" s="9"/>
      <c r="J7098" s="10"/>
    </row>
    <row r="7099">
      <c r="A7099" s="6"/>
      <c r="B7099" s="6"/>
      <c r="C7099" s="7"/>
      <c r="D7099" s="8"/>
      <c r="E7099" s="9"/>
      <c r="F7099" s="9"/>
      <c r="G7099" s="6"/>
      <c r="H7099" s="14"/>
      <c r="I7099" s="9"/>
      <c r="J7099" s="10"/>
    </row>
    <row r="7100">
      <c r="A7100" s="6"/>
      <c r="B7100" s="6"/>
      <c r="C7100" s="7"/>
      <c r="D7100" s="8"/>
      <c r="E7100" s="9"/>
      <c r="F7100" s="9"/>
      <c r="G7100" s="6"/>
      <c r="H7100" s="14"/>
      <c r="I7100" s="9"/>
      <c r="J7100" s="10"/>
    </row>
    <row r="7101">
      <c r="A7101" s="6"/>
      <c r="B7101" s="6"/>
      <c r="C7101" s="7"/>
      <c r="D7101" s="8"/>
      <c r="E7101" s="9"/>
      <c r="F7101" s="9"/>
      <c r="G7101" s="6"/>
      <c r="H7101" s="14"/>
      <c r="I7101" s="9"/>
      <c r="J7101" s="10"/>
    </row>
    <row r="7102">
      <c r="A7102" s="6"/>
      <c r="B7102" s="6"/>
      <c r="C7102" s="7"/>
      <c r="D7102" s="8"/>
      <c r="E7102" s="9"/>
      <c r="F7102" s="9"/>
      <c r="G7102" s="6"/>
      <c r="H7102" s="14"/>
      <c r="I7102" s="9"/>
      <c r="J7102" s="10"/>
    </row>
    <row r="7103">
      <c r="A7103" s="6"/>
      <c r="B7103" s="6"/>
      <c r="C7103" s="7"/>
      <c r="D7103" s="8"/>
      <c r="E7103" s="9"/>
      <c r="F7103" s="9"/>
      <c r="G7103" s="6"/>
      <c r="H7103" s="14"/>
      <c r="I7103" s="9"/>
      <c r="J7103" s="10"/>
    </row>
    <row r="7104">
      <c r="A7104" s="6"/>
      <c r="B7104" s="6"/>
      <c r="C7104" s="7"/>
      <c r="D7104" s="8"/>
      <c r="E7104" s="9"/>
      <c r="F7104" s="9"/>
      <c r="G7104" s="6"/>
      <c r="H7104" s="14"/>
      <c r="I7104" s="9"/>
      <c r="J7104" s="10"/>
    </row>
    <row r="7105">
      <c r="A7105" s="6"/>
      <c r="B7105" s="6"/>
      <c r="C7105" s="7"/>
      <c r="D7105" s="8"/>
      <c r="E7105" s="9"/>
      <c r="F7105" s="9"/>
      <c r="G7105" s="6"/>
      <c r="H7105" s="14"/>
      <c r="I7105" s="9"/>
      <c r="J7105" s="10"/>
    </row>
    <row r="7106">
      <c r="A7106" s="6"/>
      <c r="B7106" s="6"/>
      <c r="C7106" s="7"/>
      <c r="D7106" s="8"/>
      <c r="E7106" s="9"/>
      <c r="F7106" s="9"/>
      <c r="G7106" s="6"/>
      <c r="H7106" s="14"/>
      <c r="I7106" s="9"/>
      <c r="J7106" s="10"/>
    </row>
    <row r="7107">
      <c r="A7107" s="6"/>
      <c r="B7107" s="6"/>
      <c r="C7107" s="7"/>
      <c r="D7107" s="8"/>
      <c r="E7107" s="9"/>
      <c r="F7107" s="9"/>
      <c r="G7107" s="6"/>
      <c r="H7107" s="14"/>
      <c r="I7107" s="9"/>
      <c r="J7107" s="10"/>
    </row>
    <row r="7108">
      <c r="A7108" s="6"/>
      <c r="B7108" s="6"/>
      <c r="C7108" s="7"/>
      <c r="D7108" s="8"/>
      <c r="E7108" s="9"/>
      <c r="F7108" s="9"/>
      <c r="G7108" s="6"/>
      <c r="H7108" s="14"/>
      <c r="I7108" s="9"/>
      <c r="J7108" s="10"/>
    </row>
    <row r="7109">
      <c r="A7109" s="6"/>
      <c r="B7109" s="6"/>
      <c r="C7109" s="7"/>
      <c r="D7109" s="8"/>
      <c r="E7109" s="9"/>
      <c r="F7109" s="9"/>
      <c r="G7109" s="6"/>
      <c r="H7109" s="14"/>
      <c r="I7109" s="9"/>
      <c r="J7109" s="10"/>
    </row>
    <row r="7110">
      <c r="A7110" s="6"/>
      <c r="B7110" s="6"/>
      <c r="C7110" s="7"/>
      <c r="D7110" s="8"/>
      <c r="E7110" s="9"/>
      <c r="F7110" s="9"/>
      <c r="G7110" s="6"/>
      <c r="H7110" s="14"/>
      <c r="I7110" s="9"/>
      <c r="J7110" s="10"/>
    </row>
    <row r="7111">
      <c r="A7111" s="6"/>
      <c r="B7111" s="6"/>
      <c r="C7111" s="7"/>
      <c r="D7111" s="8"/>
      <c r="E7111" s="9"/>
      <c r="F7111" s="9"/>
      <c r="G7111" s="6"/>
      <c r="H7111" s="14"/>
      <c r="I7111" s="9"/>
      <c r="J7111" s="10"/>
    </row>
    <row r="7112">
      <c r="A7112" s="6"/>
      <c r="B7112" s="6"/>
      <c r="C7112" s="7"/>
      <c r="D7112" s="8"/>
      <c r="E7112" s="9"/>
      <c r="F7112" s="9"/>
      <c r="G7112" s="6"/>
      <c r="H7112" s="14"/>
      <c r="I7112" s="9"/>
      <c r="J7112" s="10"/>
    </row>
    <row r="7113">
      <c r="A7113" s="6"/>
      <c r="B7113" s="6"/>
      <c r="C7113" s="7"/>
      <c r="D7113" s="8"/>
      <c r="E7113" s="9"/>
      <c r="F7113" s="9"/>
      <c r="G7113" s="6"/>
      <c r="H7113" s="14"/>
      <c r="I7113" s="9"/>
      <c r="J7113" s="10"/>
    </row>
    <row r="7114">
      <c r="A7114" s="6"/>
      <c r="B7114" s="6"/>
      <c r="C7114" s="7"/>
      <c r="D7114" s="8"/>
      <c r="E7114" s="9"/>
      <c r="F7114" s="9"/>
      <c r="G7114" s="6"/>
      <c r="H7114" s="14"/>
      <c r="I7114" s="9"/>
      <c r="J7114" s="10"/>
    </row>
    <row r="7115">
      <c r="A7115" s="6"/>
      <c r="B7115" s="6"/>
      <c r="C7115" s="7"/>
      <c r="D7115" s="8"/>
      <c r="E7115" s="9"/>
      <c r="F7115" s="9"/>
      <c r="G7115" s="6"/>
      <c r="H7115" s="14"/>
      <c r="I7115" s="9"/>
      <c r="J7115" s="10"/>
    </row>
    <row r="7116">
      <c r="A7116" s="6"/>
      <c r="B7116" s="6"/>
      <c r="C7116" s="7"/>
      <c r="D7116" s="8"/>
      <c r="E7116" s="9"/>
      <c r="F7116" s="9"/>
      <c r="G7116" s="6"/>
      <c r="H7116" s="14"/>
      <c r="I7116" s="9"/>
      <c r="J7116" s="10"/>
    </row>
    <row r="7117">
      <c r="A7117" s="6"/>
      <c r="B7117" s="6"/>
      <c r="C7117" s="7"/>
      <c r="D7117" s="8"/>
      <c r="E7117" s="9"/>
      <c r="F7117" s="9"/>
      <c r="G7117" s="6"/>
      <c r="H7117" s="14"/>
      <c r="I7117" s="9"/>
      <c r="J7117" s="10"/>
    </row>
    <row r="7118">
      <c r="A7118" s="6"/>
      <c r="B7118" s="6"/>
      <c r="C7118" s="7"/>
      <c r="D7118" s="8"/>
      <c r="E7118" s="9"/>
      <c r="F7118" s="9"/>
      <c r="G7118" s="6"/>
      <c r="H7118" s="14"/>
      <c r="I7118" s="9"/>
      <c r="J7118" s="10"/>
    </row>
    <row r="7119">
      <c r="A7119" s="6"/>
      <c r="B7119" s="6"/>
      <c r="C7119" s="7"/>
      <c r="D7119" s="8"/>
      <c r="E7119" s="9"/>
      <c r="F7119" s="9"/>
      <c r="G7119" s="6"/>
      <c r="H7119" s="14"/>
      <c r="I7119" s="9"/>
      <c r="J7119" s="10"/>
    </row>
    <row r="7120">
      <c r="A7120" s="6"/>
      <c r="B7120" s="6"/>
      <c r="C7120" s="7"/>
      <c r="D7120" s="8"/>
      <c r="E7120" s="9"/>
      <c r="F7120" s="9"/>
      <c r="G7120" s="6"/>
      <c r="H7120" s="14"/>
      <c r="I7120" s="9"/>
      <c r="J7120" s="10"/>
    </row>
    <row r="7121">
      <c r="A7121" s="6"/>
      <c r="B7121" s="6"/>
      <c r="C7121" s="7"/>
      <c r="D7121" s="8"/>
      <c r="E7121" s="9"/>
      <c r="F7121" s="9"/>
      <c r="G7121" s="6"/>
      <c r="H7121" s="14"/>
      <c r="I7121" s="9"/>
      <c r="J7121" s="10"/>
    </row>
    <row r="7122">
      <c r="A7122" s="6"/>
      <c r="B7122" s="6"/>
      <c r="C7122" s="7"/>
      <c r="D7122" s="8"/>
      <c r="E7122" s="9"/>
      <c r="F7122" s="9"/>
      <c r="G7122" s="6"/>
      <c r="H7122" s="14"/>
      <c r="I7122" s="9"/>
      <c r="J7122" s="10"/>
    </row>
    <row r="7123">
      <c r="A7123" s="6"/>
      <c r="B7123" s="6"/>
      <c r="C7123" s="7"/>
      <c r="D7123" s="8"/>
      <c r="E7123" s="9"/>
      <c r="F7123" s="9"/>
      <c r="G7123" s="6"/>
      <c r="H7123" s="14"/>
      <c r="I7123" s="9"/>
      <c r="J7123" s="10"/>
    </row>
    <row r="7124">
      <c r="A7124" s="6"/>
      <c r="B7124" s="6"/>
      <c r="C7124" s="7"/>
      <c r="D7124" s="8"/>
      <c r="E7124" s="9"/>
      <c r="F7124" s="9"/>
      <c r="G7124" s="6"/>
      <c r="H7124" s="14"/>
      <c r="I7124" s="9"/>
      <c r="J7124" s="10"/>
    </row>
    <row r="7125">
      <c r="A7125" s="6"/>
      <c r="B7125" s="6"/>
      <c r="C7125" s="7"/>
      <c r="D7125" s="8"/>
      <c r="E7125" s="9"/>
      <c r="F7125" s="9"/>
      <c r="G7125" s="6"/>
      <c r="H7125" s="14"/>
      <c r="I7125" s="9"/>
      <c r="J7125" s="10"/>
    </row>
    <row r="7126">
      <c r="A7126" s="6"/>
      <c r="B7126" s="6"/>
      <c r="C7126" s="7"/>
      <c r="D7126" s="8"/>
      <c r="E7126" s="9"/>
      <c r="F7126" s="9"/>
      <c r="G7126" s="6"/>
      <c r="H7126" s="14"/>
      <c r="I7126" s="9"/>
      <c r="J7126" s="10"/>
    </row>
    <row r="7127">
      <c r="A7127" s="6"/>
      <c r="B7127" s="6"/>
      <c r="C7127" s="7"/>
      <c r="D7127" s="8"/>
      <c r="E7127" s="9"/>
      <c r="F7127" s="9"/>
      <c r="G7127" s="6"/>
      <c r="H7127" s="14"/>
      <c r="I7127" s="9"/>
      <c r="J7127" s="10"/>
    </row>
    <row r="7128">
      <c r="A7128" s="6"/>
      <c r="B7128" s="6"/>
      <c r="C7128" s="7"/>
      <c r="D7128" s="8"/>
      <c r="E7128" s="9"/>
      <c r="F7128" s="9"/>
      <c r="G7128" s="6"/>
      <c r="H7128" s="14"/>
      <c r="I7128" s="9"/>
      <c r="J7128" s="10"/>
    </row>
    <row r="7129">
      <c r="A7129" s="6"/>
      <c r="B7129" s="6"/>
      <c r="C7129" s="7"/>
      <c r="D7129" s="8"/>
      <c r="E7129" s="9"/>
      <c r="F7129" s="9"/>
      <c r="G7129" s="6"/>
      <c r="H7129" s="14"/>
      <c r="I7129" s="9"/>
      <c r="J7129" s="10"/>
    </row>
    <row r="7130">
      <c r="A7130" s="6"/>
      <c r="B7130" s="6"/>
      <c r="C7130" s="7"/>
      <c r="D7130" s="8"/>
      <c r="E7130" s="9"/>
      <c r="F7130" s="9"/>
      <c r="G7130" s="6"/>
      <c r="H7130" s="14"/>
      <c r="I7130" s="9"/>
      <c r="J7130" s="10"/>
    </row>
    <row r="7131">
      <c r="A7131" s="6"/>
      <c r="B7131" s="6"/>
      <c r="C7131" s="7"/>
      <c r="D7131" s="8"/>
      <c r="E7131" s="9"/>
      <c r="F7131" s="9"/>
      <c r="G7131" s="6"/>
      <c r="H7131" s="14"/>
      <c r="I7131" s="9"/>
      <c r="J7131" s="10"/>
    </row>
    <row r="7132">
      <c r="A7132" s="6"/>
      <c r="B7132" s="6"/>
      <c r="C7132" s="7"/>
      <c r="D7132" s="8"/>
      <c r="E7132" s="9"/>
      <c r="F7132" s="9"/>
      <c r="G7132" s="6"/>
      <c r="H7132" s="14"/>
      <c r="I7132" s="9"/>
      <c r="J7132" s="10"/>
    </row>
    <row r="7133">
      <c r="A7133" s="6"/>
      <c r="B7133" s="6"/>
      <c r="C7133" s="7"/>
      <c r="D7133" s="8"/>
      <c r="E7133" s="9"/>
      <c r="F7133" s="9"/>
      <c r="G7133" s="6"/>
      <c r="H7133" s="14"/>
      <c r="I7133" s="9"/>
      <c r="J7133" s="10"/>
    </row>
    <row r="7134">
      <c r="A7134" s="6"/>
      <c r="B7134" s="6"/>
      <c r="C7134" s="7"/>
      <c r="D7134" s="8"/>
      <c r="E7134" s="9"/>
      <c r="F7134" s="9"/>
      <c r="G7134" s="6"/>
      <c r="H7134" s="14"/>
      <c r="I7134" s="9"/>
      <c r="J7134" s="10"/>
    </row>
    <row r="7135">
      <c r="A7135" s="6"/>
      <c r="B7135" s="6"/>
      <c r="C7135" s="7"/>
      <c r="D7135" s="8"/>
      <c r="E7135" s="9"/>
      <c r="F7135" s="9"/>
      <c r="G7135" s="6"/>
      <c r="H7135" s="14"/>
      <c r="I7135" s="9"/>
      <c r="J7135" s="10"/>
    </row>
    <row r="7136">
      <c r="A7136" s="6"/>
      <c r="B7136" s="6"/>
      <c r="C7136" s="7"/>
      <c r="D7136" s="8"/>
      <c r="E7136" s="9"/>
      <c r="F7136" s="9"/>
      <c r="G7136" s="6"/>
      <c r="H7136" s="14"/>
      <c r="I7136" s="9"/>
      <c r="J7136" s="10"/>
    </row>
    <row r="7137">
      <c r="A7137" s="6"/>
      <c r="B7137" s="6"/>
      <c r="C7137" s="7"/>
      <c r="D7137" s="8"/>
      <c r="E7137" s="9"/>
      <c r="F7137" s="9"/>
      <c r="G7137" s="6"/>
      <c r="H7137" s="14"/>
      <c r="I7137" s="9"/>
      <c r="J7137" s="10"/>
    </row>
    <row r="7138">
      <c r="A7138" s="6"/>
      <c r="B7138" s="6"/>
      <c r="C7138" s="7"/>
      <c r="D7138" s="8"/>
      <c r="E7138" s="9"/>
      <c r="F7138" s="9"/>
      <c r="G7138" s="6"/>
      <c r="H7138" s="14"/>
      <c r="I7138" s="9"/>
      <c r="J7138" s="10"/>
    </row>
    <row r="7139">
      <c r="A7139" s="6"/>
      <c r="B7139" s="6"/>
      <c r="C7139" s="7"/>
      <c r="D7139" s="8"/>
      <c r="E7139" s="9"/>
      <c r="F7139" s="9"/>
      <c r="G7139" s="6"/>
      <c r="H7139" s="14"/>
      <c r="I7139" s="9"/>
      <c r="J7139" s="10"/>
    </row>
    <row r="7140">
      <c r="A7140" s="6"/>
      <c r="B7140" s="6"/>
      <c r="C7140" s="7"/>
      <c r="D7140" s="8"/>
      <c r="E7140" s="9"/>
      <c r="F7140" s="9"/>
      <c r="G7140" s="6"/>
      <c r="H7140" s="14"/>
      <c r="I7140" s="9"/>
      <c r="J7140" s="10"/>
    </row>
    <row r="7141">
      <c r="A7141" s="6"/>
      <c r="B7141" s="6"/>
      <c r="C7141" s="7"/>
      <c r="D7141" s="8"/>
      <c r="E7141" s="9"/>
      <c r="F7141" s="9"/>
      <c r="G7141" s="6"/>
      <c r="H7141" s="14"/>
      <c r="I7141" s="9"/>
      <c r="J7141" s="10"/>
    </row>
    <row r="7142">
      <c r="A7142" s="6"/>
      <c r="B7142" s="6"/>
      <c r="C7142" s="7"/>
      <c r="D7142" s="8"/>
      <c r="E7142" s="9"/>
      <c r="F7142" s="9"/>
      <c r="G7142" s="6"/>
      <c r="H7142" s="14"/>
      <c r="I7142" s="9"/>
      <c r="J7142" s="10"/>
    </row>
    <row r="7143">
      <c r="A7143" s="6"/>
      <c r="B7143" s="6"/>
      <c r="C7143" s="7"/>
      <c r="D7143" s="8"/>
      <c r="E7143" s="9"/>
      <c r="F7143" s="9"/>
      <c r="G7143" s="6"/>
      <c r="H7143" s="14"/>
      <c r="I7143" s="9"/>
      <c r="J7143" s="10"/>
    </row>
    <row r="7144">
      <c r="A7144" s="6"/>
      <c r="B7144" s="6"/>
      <c r="C7144" s="7"/>
      <c r="D7144" s="8"/>
      <c r="E7144" s="9"/>
      <c r="F7144" s="9"/>
      <c r="G7144" s="6"/>
      <c r="H7144" s="14"/>
      <c r="I7144" s="9"/>
      <c r="J7144" s="10"/>
    </row>
    <row r="7145">
      <c r="A7145" s="6"/>
      <c r="B7145" s="6"/>
      <c r="C7145" s="7"/>
      <c r="D7145" s="8"/>
      <c r="E7145" s="9"/>
      <c r="F7145" s="9"/>
      <c r="G7145" s="6"/>
      <c r="H7145" s="14"/>
      <c r="I7145" s="9"/>
      <c r="J7145" s="10"/>
    </row>
    <row r="7146">
      <c r="A7146" s="6"/>
      <c r="B7146" s="6"/>
      <c r="C7146" s="7"/>
      <c r="D7146" s="8"/>
      <c r="E7146" s="9"/>
      <c r="F7146" s="9"/>
      <c r="G7146" s="6"/>
      <c r="H7146" s="14"/>
      <c r="I7146" s="9"/>
      <c r="J7146" s="10"/>
    </row>
    <row r="7147">
      <c r="A7147" s="6"/>
      <c r="B7147" s="6"/>
      <c r="C7147" s="7"/>
      <c r="D7147" s="8"/>
      <c r="E7147" s="9"/>
      <c r="F7147" s="9"/>
      <c r="G7147" s="6"/>
      <c r="H7147" s="14"/>
      <c r="I7147" s="9"/>
      <c r="J7147" s="10"/>
    </row>
    <row r="7148">
      <c r="A7148" s="6"/>
      <c r="B7148" s="6"/>
      <c r="C7148" s="7"/>
      <c r="D7148" s="8"/>
      <c r="E7148" s="9"/>
      <c r="F7148" s="9"/>
      <c r="G7148" s="6"/>
      <c r="H7148" s="14"/>
      <c r="I7148" s="9"/>
      <c r="J7148" s="10"/>
    </row>
    <row r="7149">
      <c r="A7149" s="6"/>
      <c r="B7149" s="6"/>
      <c r="C7149" s="7"/>
      <c r="D7149" s="8"/>
      <c r="E7149" s="9"/>
      <c r="F7149" s="9"/>
      <c r="G7149" s="6"/>
      <c r="H7149" s="14"/>
      <c r="I7149" s="9"/>
      <c r="J7149" s="10"/>
    </row>
    <row r="7150">
      <c r="A7150" s="6"/>
      <c r="B7150" s="6"/>
      <c r="C7150" s="7"/>
      <c r="D7150" s="8"/>
      <c r="E7150" s="9"/>
      <c r="F7150" s="9"/>
      <c r="G7150" s="6"/>
      <c r="H7150" s="14"/>
      <c r="I7150" s="9"/>
      <c r="J7150" s="10"/>
    </row>
    <row r="7151">
      <c r="A7151" s="6"/>
      <c r="B7151" s="6"/>
      <c r="C7151" s="7"/>
      <c r="D7151" s="8"/>
      <c r="E7151" s="9"/>
      <c r="F7151" s="9"/>
      <c r="G7151" s="6"/>
      <c r="H7151" s="14"/>
      <c r="I7151" s="9"/>
      <c r="J7151" s="10"/>
    </row>
    <row r="7152">
      <c r="A7152" s="6"/>
      <c r="B7152" s="6"/>
      <c r="C7152" s="7"/>
      <c r="D7152" s="8"/>
      <c r="E7152" s="9"/>
      <c r="F7152" s="9"/>
      <c r="G7152" s="6"/>
      <c r="H7152" s="14"/>
      <c r="I7152" s="9"/>
      <c r="J7152" s="10"/>
    </row>
    <row r="7153">
      <c r="A7153" s="6"/>
      <c r="B7153" s="6"/>
      <c r="C7153" s="7"/>
      <c r="D7153" s="8"/>
      <c r="E7153" s="9"/>
      <c r="F7153" s="9"/>
      <c r="G7153" s="6"/>
      <c r="H7153" s="14"/>
      <c r="I7153" s="9"/>
      <c r="J7153" s="10"/>
    </row>
    <row r="7154">
      <c r="A7154" s="6"/>
      <c r="B7154" s="6"/>
      <c r="C7154" s="7"/>
      <c r="D7154" s="8"/>
      <c r="E7154" s="9"/>
      <c r="F7154" s="9"/>
      <c r="G7154" s="6"/>
      <c r="H7154" s="14"/>
      <c r="I7154" s="9"/>
      <c r="J7154" s="10"/>
    </row>
    <row r="7155">
      <c r="A7155" s="6"/>
      <c r="B7155" s="6"/>
      <c r="C7155" s="7"/>
      <c r="D7155" s="8"/>
      <c r="E7155" s="9"/>
      <c r="F7155" s="9"/>
      <c r="G7155" s="6"/>
      <c r="H7155" s="14"/>
      <c r="I7155" s="9"/>
      <c r="J7155" s="10"/>
    </row>
    <row r="7156">
      <c r="A7156" s="6"/>
      <c r="B7156" s="6"/>
      <c r="C7156" s="7"/>
      <c r="D7156" s="8"/>
      <c r="E7156" s="9"/>
      <c r="F7156" s="9"/>
      <c r="G7156" s="6"/>
      <c r="H7156" s="14"/>
      <c r="I7156" s="9"/>
      <c r="J7156" s="10"/>
    </row>
    <row r="7157">
      <c r="A7157" s="6"/>
      <c r="B7157" s="6"/>
      <c r="C7157" s="7"/>
      <c r="D7157" s="8"/>
      <c r="E7157" s="9"/>
      <c r="F7157" s="9"/>
      <c r="G7157" s="6"/>
      <c r="H7157" s="14"/>
      <c r="I7157" s="9"/>
      <c r="J7157" s="10"/>
    </row>
    <row r="7158">
      <c r="A7158" s="6"/>
      <c r="B7158" s="6"/>
      <c r="C7158" s="7"/>
      <c r="D7158" s="8"/>
      <c r="E7158" s="9"/>
      <c r="F7158" s="9"/>
      <c r="G7158" s="6"/>
      <c r="H7158" s="14"/>
      <c r="I7158" s="9"/>
      <c r="J7158" s="10"/>
    </row>
    <row r="7159">
      <c r="A7159" s="6"/>
      <c r="B7159" s="6"/>
      <c r="C7159" s="7"/>
      <c r="D7159" s="8"/>
      <c r="E7159" s="9"/>
      <c r="F7159" s="9"/>
      <c r="G7159" s="6"/>
      <c r="H7159" s="14"/>
      <c r="I7159" s="9"/>
      <c r="J7159" s="10"/>
    </row>
    <row r="7160">
      <c r="A7160" s="6"/>
      <c r="B7160" s="6"/>
      <c r="C7160" s="7"/>
      <c r="D7160" s="8"/>
      <c r="E7160" s="9"/>
      <c r="F7160" s="9"/>
      <c r="G7160" s="6"/>
      <c r="H7160" s="14"/>
      <c r="I7160" s="9"/>
      <c r="J7160" s="10"/>
    </row>
    <row r="7161">
      <c r="A7161" s="6"/>
      <c r="B7161" s="6"/>
      <c r="C7161" s="7"/>
      <c r="D7161" s="8"/>
      <c r="E7161" s="9"/>
      <c r="F7161" s="9"/>
      <c r="G7161" s="6"/>
      <c r="H7161" s="14"/>
      <c r="I7161" s="9"/>
      <c r="J7161" s="10"/>
    </row>
    <row r="7162">
      <c r="A7162" s="6"/>
      <c r="B7162" s="6"/>
      <c r="C7162" s="7"/>
      <c r="D7162" s="8"/>
      <c r="E7162" s="9"/>
      <c r="F7162" s="9"/>
      <c r="G7162" s="6"/>
      <c r="H7162" s="14"/>
      <c r="I7162" s="9"/>
      <c r="J7162" s="10"/>
    </row>
    <row r="7163">
      <c r="A7163" s="6"/>
      <c r="B7163" s="6"/>
      <c r="C7163" s="7"/>
      <c r="D7163" s="8"/>
      <c r="E7163" s="9"/>
      <c r="F7163" s="9"/>
      <c r="G7163" s="6"/>
      <c r="H7163" s="14"/>
      <c r="I7163" s="9"/>
      <c r="J7163" s="10"/>
    </row>
    <row r="7164">
      <c r="A7164" s="6"/>
      <c r="B7164" s="6"/>
      <c r="C7164" s="7"/>
      <c r="D7164" s="8"/>
      <c r="E7164" s="9"/>
      <c r="F7164" s="9"/>
      <c r="G7164" s="6"/>
      <c r="H7164" s="14"/>
      <c r="I7164" s="9"/>
      <c r="J7164" s="10"/>
    </row>
    <row r="7165">
      <c r="A7165" s="6"/>
      <c r="B7165" s="6"/>
      <c r="C7165" s="7"/>
      <c r="D7165" s="8"/>
      <c r="E7165" s="9"/>
      <c r="F7165" s="9"/>
      <c r="G7165" s="6"/>
      <c r="H7165" s="14"/>
      <c r="I7165" s="9"/>
      <c r="J7165" s="10"/>
    </row>
    <row r="7166">
      <c r="A7166" s="6"/>
      <c r="B7166" s="6"/>
      <c r="C7166" s="7"/>
      <c r="D7166" s="8"/>
      <c r="E7166" s="9"/>
      <c r="F7166" s="9"/>
      <c r="G7166" s="6"/>
      <c r="H7166" s="14"/>
      <c r="I7166" s="9"/>
      <c r="J7166" s="10"/>
    </row>
    <row r="7167">
      <c r="A7167" s="6"/>
      <c r="B7167" s="6"/>
      <c r="C7167" s="7"/>
      <c r="D7167" s="8"/>
      <c r="E7167" s="9"/>
      <c r="F7167" s="9"/>
      <c r="G7167" s="6"/>
      <c r="H7167" s="14"/>
      <c r="I7167" s="9"/>
      <c r="J7167" s="10"/>
    </row>
    <row r="7168">
      <c r="A7168" s="6"/>
      <c r="B7168" s="6"/>
      <c r="C7168" s="7"/>
      <c r="D7168" s="8"/>
      <c r="E7168" s="9"/>
      <c r="F7168" s="9"/>
      <c r="G7168" s="6"/>
      <c r="H7168" s="14"/>
      <c r="I7168" s="9"/>
      <c r="J7168" s="10"/>
    </row>
    <row r="7169">
      <c r="A7169" s="6"/>
      <c r="B7169" s="6"/>
      <c r="C7169" s="7"/>
      <c r="D7169" s="8"/>
      <c r="E7169" s="9"/>
      <c r="F7169" s="9"/>
      <c r="G7169" s="6"/>
      <c r="H7169" s="14"/>
      <c r="I7169" s="9"/>
      <c r="J7169" s="10"/>
    </row>
    <row r="7170">
      <c r="A7170" s="6"/>
      <c r="B7170" s="6"/>
      <c r="C7170" s="7"/>
      <c r="D7170" s="8"/>
      <c r="E7170" s="9"/>
      <c r="F7170" s="9"/>
      <c r="G7170" s="6"/>
      <c r="H7170" s="14"/>
      <c r="I7170" s="9"/>
      <c r="J7170" s="10"/>
    </row>
    <row r="7171">
      <c r="A7171" s="6"/>
      <c r="B7171" s="6"/>
      <c r="C7171" s="7"/>
      <c r="D7171" s="8"/>
      <c r="E7171" s="9"/>
      <c r="F7171" s="9"/>
      <c r="G7171" s="6"/>
      <c r="H7171" s="14"/>
      <c r="I7171" s="9"/>
      <c r="J7171" s="10"/>
    </row>
    <row r="7172">
      <c r="A7172" s="6"/>
      <c r="B7172" s="6"/>
      <c r="C7172" s="7"/>
      <c r="D7172" s="8"/>
      <c r="E7172" s="9"/>
      <c r="F7172" s="9"/>
      <c r="G7172" s="6"/>
      <c r="H7172" s="14"/>
      <c r="I7172" s="9"/>
      <c r="J7172" s="10"/>
    </row>
    <row r="7173">
      <c r="A7173" s="6"/>
      <c r="B7173" s="6"/>
      <c r="C7173" s="7"/>
      <c r="D7173" s="8"/>
      <c r="E7173" s="9"/>
      <c r="F7173" s="9"/>
      <c r="G7173" s="6"/>
      <c r="H7173" s="14"/>
      <c r="I7173" s="9"/>
      <c r="J7173" s="10"/>
    </row>
    <row r="7174">
      <c r="A7174" s="6"/>
      <c r="B7174" s="6"/>
      <c r="C7174" s="7"/>
      <c r="D7174" s="8"/>
      <c r="E7174" s="9"/>
      <c r="F7174" s="9"/>
      <c r="G7174" s="6"/>
      <c r="H7174" s="14"/>
      <c r="I7174" s="9"/>
      <c r="J7174" s="10"/>
    </row>
    <row r="7175">
      <c r="A7175" s="6"/>
      <c r="B7175" s="6"/>
      <c r="C7175" s="7"/>
      <c r="D7175" s="8"/>
      <c r="E7175" s="9"/>
      <c r="F7175" s="9"/>
      <c r="G7175" s="6"/>
      <c r="H7175" s="14"/>
      <c r="I7175" s="9"/>
      <c r="J7175" s="10"/>
    </row>
    <row r="7176">
      <c r="A7176" s="6"/>
      <c r="B7176" s="6"/>
      <c r="C7176" s="7"/>
      <c r="D7176" s="8"/>
      <c r="E7176" s="9"/>
      <c r="F7176" s="9"/>
      <c r="G7176" s="6"/>
      <c r="H7176" s="14"/>
      <c r="I7176" s="9"/>
      <c r="J7176" s="10"/>
    </row>
    <row r="7177">
      <c r="A7177" s="6"/>
      <c r="B7177" s="6"/>
      <c r="C7177" s="7"/>
      <c r="D7177" s="8"/>
      <c r="E7177" s="9"/>
      <c r="F7177" s="9"/>
      <c r="G7177" s="6"/>
      <c r="H7177" s="14"/>
      <c r="I7177" s="9"/>
      <c r="J7177" s="10"/>
    </row>
    <row r="7178">
      <c r="A7178" s="6"/>
      <c r="B7178" s="6"/>
      <c r="C7178" s="7"/>
      <c r="D7178" s="8"/>
      <c r="E7178" s="9"/>
      <c r="F7178" s="9"/>
      <c r="G7178" s="6"/>
      <c r="H7178" s="14"/>
      <c r="I7178" s="9"/>
      <c r="J7178" s="10"/>
    </row>
    <row r="7179">
      <c r="A7179" s="6"/>
      <c r="B7179" s="6"/>
      <c r="C7179" s="7"/>
      <c r="D7179" s="8"/>
      <c r="E7179" s="9"/>
      <c r="F7179" s="9"/>
      <c r="G7179" s="6"/>
      <c r="H7179" s="14"/>
      <c r="I7179" s="9"/>
      <c r="J7179" s="10"/>
    </row>
    <row r="7180">
      <c r="A7180" s="6"/>
      <c r="B7180" s="6"/>
      <c r="C7180" s="7"/>
      <c r="D7180" s="8"/>
      <c r="E7180" s="9"/>
      <c r="F7180" s="9"/>
      <c r="G7180" s="6"/>
      <c r="H7180" s="14"/>
      <c r="I7180" s="9"/>
      <c r="J7180" s="10"/>
    </row>
    <row r="7181">
      <c r="A7181" s="6"/>
      <c r="B7181" s="6"/>
      <c r="C7181" s="7"/>
      <c r="D7181" s="8"/>
      <c r="E7181" s="9"/>
      <c r="F7181" s="9"/>
      <c r="G7181" s="6"/>
      <c r="H7181" s="14"/>
      <c r="I7181" s="9"/>
      <c r="J7181" s="10"/>
    </row>
    <row r="7182">
      <c r="A7182" s="6"/>
      <c r="B7182" s="6"/>
      <c r="C7182" s="7"/>
      <c r="D7182" s="8"/>
      <c r="E7182" s="9"/>
      <c r="F7182" s="9"/>
      <c r="G7182" s="6"/>
      <c r="H7182" s="14"/>
      <c r="I7182" s="9"/>
      <c r="J7182" s="10"/>
    </row>
    <row r="7183">
      <c r="A7183" s="6"/>
      <c r="B7183" s="6"/>
      <c r="C7183" s="7"/>
      <c r="D7183" s="8"/>
      <c r="E7183" s="9"/>
      <c r="F7183" s="9"/>
      <c r="G7183" s="6"/>
      <c r="H7183" s="14"/>
      <c r="I7183" s="9"/>
      <c r="J7183" s="10"/>
    </row>
    <row r="7184">
      <c r="A7184" s="6"/>
      <c r="B7184" s="6"/>
      <c r="C7184" s="7"/>
      <c r="D7184" s="8"/>
      <c r="E7184" s="9"/>
      <c r="F7184" s="9"/>
      <c r="G7184" s="6"/>
      <c r="H7184" s="14"/>
      <c r="I7184" s="9"/>
      <c r="J7184" s="10"/>
    </row>
    <row r="7185">
      <c r="A7185" s="6"/>
      <c r="B7185" s="6"/>
      <c r="C7185" s="7"/>
      <c r="D7185" s="8"/>
      <c r="E7185" s="9"/>
      <c r="F7185" s="9"/>
      <c r="G7185" s="6"/>
      <c r="H7185" s="14"/>
      <c r="I7185" s="9"/>
      <c r="J7185" s="10"/>
    </row>
    <row r="7186">
      <c r="A7186" s="6"/>
      <c r="B7186" s="6"/>
      <c r="C7186" s="7"/>
      <c r="D7186" s="8"/>
      <c r="E7186" s="9"/>
      <c r="F7186" s="9"/>
      <c r="G7186" s="6"/>
      <c r="H7186" s="14"/>
      <c r="I7186" s="9"/>
      <c r="J7186" s="10"/>
    </row>
    <row r="7187">
      <c r="A7187" s="6"/>
      <c r="B7187" s="6"/>
      <c r="C7187" s="7"/>
      <c r="D7187" s="8"/>
      <c r="E7187" s="9"/>
      <c r="F7187" s="9"/>
      <c r="G7187" s="6"/>
      <c r="H7187" s="14"/>
      <c r="I7187" s="9"/>
      <c r="J7187" s="10"/>
    </row>
    <row r="7188">
      <c r="A7188" s="6"/>
      <c r="B7188" s="6"/>
      <c r="C7188" s="7"/>
      <c r="D7188" s="8"/>
      <c r="E7188" s="9"/>
      <c r="F7188" s="9"/>
      <c r="G7188" s="6"/>
      <c r="H7188" s="14"/>
      <c r="I7188" s="9"/>
      <c r="J7188" s="10"/>
    </row>
    <row r="7189">
      <c r="A7189" s="6"/>
      <c r="B7189" s="6"/>
      <c r="C7189" s="7"/>
      <c r="D7189" s="8"/>
      <c r="E7189" s="9"/>
      <c r="F7189" s="9"/>
      <c r="G7189" s="6"/>
      <c r="H7189" s="14"/>
      <c r="I7189" s="9"/>
      <c r="J7189" s="10"/>
    </row>
    <row r="7190">
      <c r="A7190" s="6"/>
      <c r="B7190" s="6"/>
      <c r="C7190" s="7"/>
      <c r="D7190" s="8"/>
      <c r="E7190" s="9"/>
      <c r="F7190" s="9"/>
      <c r="G7190" s="6"/>
      <c r="H7190" s="14"/>
      <c r="I7190" s="9"/>
      <c r="J7190" s="10"/>
    </row>
    <row r="7191">
      <c r="A7191" s="6"/>
      <c r="B7191" s="6"/>
      <c r="C7191" s="7"/>
      <c r="D7191" s="8"/>
      <c r="E7191" s="9"/>
      <c r="F7191" s="9"/>
      <c r="G7191" s="6"/>
      <c r="H7191" s="14"/>
      <c r="I7191" s="9"/>
      <c r="J7191" s="10"/>
    </row>
    <row r="7192">
      <c r="A7192" s="6"/>
      <c r="B7192" s="6"/>
      <c r="C7192" s="7"/>
      <c r="D7192" s="8"/>
      <c r="E7192" s="9"/>
      <c r="F7192" s="9"/>
      <c r="G7192" s="6"/>
      <c r="H7192" s="14"/>
      <c r="I7192" s="9"/>
      <c r="J7192" s="10"/>
    </row>
    <row r="7193">
      <c r="A7193" s="6"/>
      <c r="B7193" s="6"/>
      <c r="C7193" s="7"/>
      <c r="D7193" s="8"/>
      <c r="E7193" s="9"/>
      <c r="F7193" s="9"/>
      <c r="G7193" s="6"/>
      <c r="H7193" s="14"/>
      <c r="I7193" s="9"/>
      <c r="J7193" s="10"/>
    </row>
    <row r="7194">
      <c r="A7194" s="6"/>
      <c r="B7194" s="6"/>
      <c r="C7194" s="7"/>
      <c r="D7194" s="8"/>
      <c r="E7194" s="9"/>
      <c r="F7194" s="9"/>
      <c r="G7194" s="6"/>
      <c r="H7194" s="14"/>
      <c r="I7194" s="9"/>
      <c r="J7194" s="10"/>
    </row>
    <row r="7195">
      <c r="A7195" s="6"/>
      <c r="B7195" s="6"/>
      <c r="C7195" s="7"/>
      <c r="D7195" s="8"/>
      <c r="E7195" s="9"/>
      <c r="F7195" s="9"/>
      <c r="G7195" s="6"/>
      <c r="H7195" s="14"/>
      <c r="I7195" s="9"/>
      <c r="J7195" s="10"/>
    </row>
    <row r="7196">
      <c r="A7196" s="6"/>
      <c r="B7196" s="6"/>
      <c r="C7196" s="7"/>
      <c r="D7196" s="8"/>
      <c r="E7196" s="9"/>
      <c r="F7196" s="9"/>
      <c r="G7196" s="6"/>
      <c r="H7196" s="14"/>
      <c r="I7196" s="9"/>
      <c r="J7196" s="10"/>
    </row>
    <row r="7197">
      <c r="A7197" s="6"/>
      <c r="B7197" s="6"/>
      <c r="C7197" s="7"/>
      <c r="D7197" s="8"/>
      <c r="E7197" s="9"/>
      <c r="F7197" s="9"/>
      <c r="G7197" s="6"/>
      <c r="H7197" s="14"/>
      <c r="I7197" s="9"/>
      <c r="J7197" s="10"/>
    </row>
    <row r="7198">
      <c r="A7198" s="6"/>
      <c r="B7198" s="6"/>
      <c r="C7198" s="7"/>
      <c r="D7198" s="8"/>
      <c r="E7198" s="9"/>
      <c r="F7198" s="9"/>
      <c r="G7198" s="6"/>
      <c r="H7198" s="14"/>
      <c r="I7198" s="9"/>
      <c r="J7198" s="10"/>
    </row>
    <row r="7199">
      <c r="A7199" s="6"/>
      <c r="B7199" s="6"/>
      <c r="C7199" s="7"/>
      <c r="D7199" s="8"/>
      <c r="E7199" s="9"/>
      <c r="F7199" s="9"/>
      <c r="G7199" s="6"/>
      <c r="H7199" s="14"/>
      <c r="I7199" s="9"/>
      <c r="J7199" s="10"/>
    </row>
    <row r="7200">
      <c r="A7200" s="6"/>
      <c r="B7200" s="6"/>
      <c r="C7200" s="7"/>
      <c r="D7200" s="8"/>
      <c r="E7200" s="9"/>
      <c r="F7200" s="9"/>
      <c r="G7200" s="6"/>
      <c r="H7200" s="14"/>
      <c r="I7200" s="9"/>
      <c r="J7200" s="10"/>
    </row>
    <row r="7201">
      <c r="A7201" s="6"/>
      <c r="B7201" s="6"/>
      <c r="C7201" s="7"/>
      <c r="D7201" s="8"/>
      <c r="E7201" s="9"/>
      <c r="F7201" s="9"/>
      <c r="G7201" s="6"/>
      <c r="H7201" s="14"/>
      <c r="I7201" s="9"/>
      <c r="J7201" s="10"/>
    </row>
    <row r="7202">
      <c r="A7202" s="6"/>
      <c r="B7202" s="6"/>
      <c r="C7202" s="7"/>
      <c r="D7202" s="8"/>
      <c r="E7202" s="9"/>
      <c r="F7202" s="9"/>
      <c r="G7202" s="6"/>
      <c r="H7202" s="14"/>
      <c r="I7202" s="9"/>
      <c r="J7202" s="10"/>
    </row>
    <row r="7203">
      <c r="A7203" s="6"/>
      <c r="B7203" s="6"/>
      <c r="C7203" s="7"/>
      <c r="D7203" s="8"/>
      <c r="E7203" s="9"/>
      <c r="F7203" s="9"/>
      <c r="G7203" s="6"/>
      <c r="H7203" s="14"/>
      <c r="I7203" s="9"/>
      <c r="J7203" s="10"/>
    </row>
    <row r="7204">
      <c r="A7204" s="6"/>
      <c r="B7204" s="6"/>
      <c r="C7204" s="7"/>
      <c r="D7204" s="8"/>
      <c r="E7204" s="9"/>
      <c r="F7204" s="9"/>
      <c r="G7204" s="6"/>
      <c r="H7204" s="14"/>
      <c r="I7204" s="9"/>
      <c r="J7204" s="10"/>
    </row>
    <row r="7205">
      <c r="A7205" s="6"/>
      <c r="B7205" s="6"/>
      <c r="C7205" s="7"/>
      <c r="D7205" s="8"/>
      <c r="E7205" s="9"/>
      <c r="F7205" s="9"/>
      <c r="G7205" s="6"/>
      <c r="H7205" s="14"/>
      <c r="I7205" s="9"/>
      <c r="J7205" s="10"/>
    </row>
    <row r="7206">
      <c r="A7206" s="6"/>
      <c r="B7206" s="6"/>
      <c r="C7206" s="7"/>
      <c r="D7206" s="8"/>
      <c r="E7206" s="9"/>
      <c r="F7206" s="9"/>
      <c r="G7206" s="6"/>
      <c r="H7206" s="14"/>
      <c r="I7206" s="9"/>
      <c r="J7206" s="10"/>
    </row>
    <row r="7207">
      <c r="A7207" s="6"/>
      <c r="B7207" s="6"/>
      <c r="C7207" s="7"/>
      <c r="D7207" s="8"/>
      <c r="E7207" s="9"/>
      <c r="F7207" s="9"/>
      <c r="G7207" s="6"/>
      <c r="H7207" s="14"/>
      <c r="I7207" s="9"/>
      <c r="J7207" s="10"/>
    </row>
    <row r="7208">
      <c r="A7208" s="6"/>
      <c r="B7208" s="6"/>
      <c r="C7208" s="7"/>
      <c r="D7208" s="8"/>
      <c r="E7208" s="9"/>
      <c r="F7208" s="9"/>
      <c r="G7208" s="6"/>
      <c r="H7208" s="14"/>
      <c r="I7208" s="9"/>
      <c r="J7208" s="10"/>
    </row>
    <row r="7209">
      <c r="A7209" s="6"/>
      <c r="B7209" s="6"/>
      <c r="C7209" s="7"/>
      <c r="D7209" s="8"/>
      <c r="E7209" s="9"/>
      <c r="F7209" s="9"/>
      <c r="G7209" s="6"/>
      <c r="H7209" s="14"/>
      <c r="I7209" s="9"/>
      <c r="J7209" s="10"/>
    </row>
    <row r="7210">
      <c r="A7210" s="6"/>
      <c r="B7210" s="6"/>
      <c r="C7210" s="7"/>
      <c r="D7210" s="8"/>
      <c r="E7210" s="9"/>
      <c r="F7210" s="9"/>
      <c r="G7210" s="6"/>
      <c r="H7210" s="14"/>
      <c r="I7210" s="9"/>
      <c r="J7210" s="10"/>
    </row>
    <row r="7211">
      <c r="A7211" s="6"/>
      <c r="B7211" s="6"/>
      <c r="C7211" s="7"/>
      <c r="D7211" s="8"/>
      <c r="E7211" s="9"/>
      <c r="F7211" s="9"/>
      <c r="G7211" s="6"/>
      <c r="H7211" s="14"/>
      <c r="I7211" s="9"/>
      <c r="J7211" s="10"/>
    </row>
    <row r="7212">
      <c r="A7212" s="6"/>
      <c r="B7212" s="6"/>
      <c r="C7212" s="7"/>
      <c r="D7212" s="8"/>
      <c r="E7212" s="9"/>
      <c r="F7212" s="9"/>
      <c r="G7212" s="6"/>
      <c r="H7212" s="14"/>
      <c r="I7212" s="9"/>
      <c r="J7212" s="10"/>
    </row>
    <row r="7213">
      <c r="A7213" s="6"/>
      <c r="B7213" s="6"/>
      <c r="C7213" s="7"/>
      <c r="D7213" s="8"/>
      <c r="E7213" s="9"/>
      <c r="F7213" s="9"/>
      <c r="G7213" s="6"/>
      <c r="H7213" s="14"/>
      <c r="I7213" s="9"/>
      <c r="J7213" s="10"/>
    </row>
    <row r="7214">
      <c r="A7214" s="6"/>
      <c r="B7214" s="6"/>
      <c r="C7214" s="7"/>
      <c r="D7214" s="8"/>
      <c r="E7214" s="9"/>
      <c r="F7214" s="9"/>
      <c r="G7214" s="6"/>
      <c r="H7214" s="14"/>
      <c r="I7214" s="9"/>
      <c r="J7214" s="10"/>
    </row>
    <row r="7215">
      <c r="A7215" s="6"/>
      <c r="B7215" s="6"/>
      <c r="C7215" s="7"/>
      <c r="D7215" s="8"/>
      <c r="E7215" s="9"/>
      <c r="F7215" s="9"/>
      <c r="G7215" s="6"/>
      <c r="H7215" s="14"/>
      <c r="I7215" s="9"/>
      <c r="J7215" s="10"/>
    </row>
    <row r="7216">
      <c r="A7216" s="6"/>
      <c r="B7216" s="6"/>
      <c r="C7216" s="7"/>
      <c r="D7216" s="8"/>
      <c r="E7216" s="9"/>
      <c r="F7216" s="9"/>
      <c r="G7216" s="6"/>
      <c r="H7216" s="14"/>
      <c r="I7216" s="9"/>
      <c r="J7216" s="10"/>
    </row>
    <row r="7217">
      <c r="A7217" s="6"/>
      <c r="B7217" s="6"/>
      <c r="C7217" s="7"/>
      <c r="D7217" s="8"/>
      <c r="E7217" s="9"/>
      <c r="F7217" s="9"/>
      <c r="G7217" s="6"/>
      <c r="H7217" s="14"/>
      <c r="I7217" s="9"/>
      <c r="J7217" s="10"/>
    </row>
    <row r="7218">
      <c r="A7218" s="6"/>
      <c r="B7218" s="6"/>
      <c r="C7218" s="7"/>
      <c r="D7218" s="8"/>
      <c r="E7218" s="9"/>
      <c r="F7218" s="9"/>
      <c r="G7218" s="6"/>
      <c r="H7218" s="14"/>
      <c r="I7218" s="9"/>
      <c r="J7218" s="10"/>
    </row>
    <row r="7219">
      <c r="A7219" s="6"/>
      <c r="B7219" s="6"/>
      <c r="C7219" s="7"/>
      <c r="D7219" s="8"/>
      <c r="E7219" s="9"/>
      <c r="F7219" s="9"/>
      <c r="G7219" s="6"/>
      <c r="H7219" s="14"/>
      <c r="I7219" s="9"/>
      <c r="J7219" s="10"/>
    </row>
    <row r="7220">
      <c r="A7220" s="6"/>
      <c r="B7220" s="6"/>
      <c r="C7220" s="7"/>
      <c r="D7220" s="8"/>
      <c r="E7220" s="9"/>
      <c r="F7220" s="9"/>
      <c r="G7220" s="6"/>
      <c r="H7220" s="14"/>
      <c r="I7220" s="9"/>
      <c r="J7220" s="10"/>
    </row>
    <row r="7221">
      <c r="A7221" s="6"/>
      <c r="B7221" s="6"/>
      <c r="C7221" s="7"/>
      <c r="D7221" s="8"/>
      <c r="E7221" s="9"/>
      <c r="F7221" s="9"/>
      <c r="G7221" s="6"/>
      <c r="H7221" s="14"/>
      <c r="I7221" s="9"/>
      <c r="J7221" s="10"/>
    </row>
    <row r="7222">
      <c r="A7222" s="6"/>
      <c r="B7222" s="6"/>
      <c r="C7222" s="7"/>
      <c r="D7222" s="8"/>
      <c r="E7222" s="9"/>
      <c r="F7222" s="9"/>
      <c r="G7222" s="6"/>
      <c r="H7222" s="14"/>
      <c r="I7222" s="9"/>
      <c r="J7222" s="10"/>
    </row>
    <row r="7223">
      <c r="A7223" s="6"/>
      <c r="B7223" s="6"/>
      <c r="C7223" s="7"/>
      <c r="D7223" s="8"/>
      <c r="E7223" s="9"/>
      <c r="F7223" s="9"/>
      <c r="G7223" s="6"/>
      <c r="H7223" s="14"/>
      <c r="I7223" s="9"/>
      <c r="J7223" s="10"/>
    </row>
    <row r="7224">
      <c r="A7224" s="6"/>
      <c r="B7224" s="6"/>
      <c r="C7224" s="7"/>
      <c r="D7224" s="8"/>
      <c r="E7224" s="9"/>
      <c r="F7224" s="9"/>
      <c r="G7224" s="6"/>
      <c r="H7224" s="14"/>
      <c r="I7224" s="9"/>
      <c r="J7224" s="10"/>
    </row>
    <row r="7225">
      <c r="A7225" s="6"/>
      <c r="B7225" s="6"/>
      <c r="C7225" s="7"/>
      <c r="D7225" s="8"/>
      <c r="E7225" s="9"/>
      <c r="F7225" s="9"/>
      <c r="G7225" s="6"/>
      <c r="H7225" s="14"/>
      <c r="I7225" s="9"/>
      <c r="J7225" s="10"/>
    </row>
    <row r="7226">
      <c r="A7226" s="6"/>
      <c r="B7226" s="6"/>
      <c r="C7226" s="7"/>
      <c r="D7226" s="8"/>
      <c r="E7226" s="9"/>
      <c r="F7226" s="9"/>
      <c r="G7226" s="6"/>
      <c r="H7226" s="14"/>
      <c r="I7226" s="9"/>
      <c r="J7226" s="10"/>
    </row>
    <row r="7227">
      <c r="A7227" s="6"/>
      <c r="B7227" s="6"/>
      <c r="C7227" s="7"/>
      <c r="D7227" s="8"/>
      <c r="E7227" s="9"/>
      <c r="F7227" s="9"/>
      <c r="G7227" s="6"/>
      <c r="H7227" s="14"/>
      <c r="I7227" s="9"/>
      <c r="J7227" s="10"/>
    </row>
    <row r="7228">
      <c r="A7228" s="6"/>
      <c r="B7228" s="6"/>
      <c r="C7228" s="7"/>
      <c r="D7228" s="8"/>
      <c r="E7228" s="9"/>
      <c r="F7228" s="9"/>
      <c r="G7228" s="6"/>
      <c r="H7228" s="14"/>
      <c r="I7228" s="9"/>
      <c r="J7228" s="10"/>
    </row>
    <row r="7229">
      <c r="A7229" s="6"/>
      <c r="B7229" s="6"/>
      <c r="C7229" s="7"/>
      <c r="D7229" s="8"/>
      <c r="E7229" s="9"/>
      <c r="F7229" s="9"/>
      <c r="G7229" s="6"/>
      <c r="H7229" s="14"/>
      <c r="I7229" s="9"/>
      <c r="J7229" s="10"/>
    </row>
    <row r="7230">
      <c r="A7230" s="6"/>
      <c r="B7230" s="6"/>
      <c r="C7230" s="7"/>
      <c r="D7230" s="8"/>
      <c r="E7230" s="9"/>
      <c r="F7230" s="9"/>
      <c r="G7230" s="6"/>
      <c r="H7230" s="14"/>
      <c r="I7230" s="9"/>
      <c r="J7230" s="10"/>
    </row>
    <row r="7231">
      <c r="A7231" s="6"/>
      <c r="B7231" s="6"/>
      <c r="C7231" s="7"/>
      <c r="D7231" s="8"/>
      <c r="E7231" s="9"/>
      <c r="F7231" s="9"/>
      <c r="G7231" s="6"/>
      <c r="H7231" s="14"/>
      <c r="I7231" s="9"/>
      <c r="J7231" s="10"/>
    </row>
    <row r="7232">
      <c r="A7232" s="6"/>
      <c r="B7232" s="6"/>
      <c r="C7232" s="7"/>
      <c r="D7232" s="8"/>
      <c r="E7232" s="9"/>
      <c r="F7232" s="9"/>
      <c r="G7232" s="6"/>
      <c r="H7232" s="14"/>
      <c r="I7232" s="9"/>
      <c r="J7232" s="10"/>
    </row>
    <row r="7233">
      <c r="A7233" s="6"/>
      <c r="B7233" s="6"/>
      <c r="C7233" s="7"/>
      <c r="D7233" s="8"/>
      <c r="E7233" s="9"/>
      <c r="F7233" s="9"/>
      <c r="G7233" s="6"/>
      <c r="H7233" s="14"/>
      <c r="I7233" s="9"/>
      <c r="J7233" s="10"/>
    </row>
    <row r="7234">
      <c r="A7234" s="6"/>
      <c r="B7234" s="6"/>
      <c r="C7234" s="7"/>
      <c r="D7234" s="8"/>
      <c r="E7234" s="9"/>
      <c r="F7234" s="9"/>
      <c r="G7234" s="6"/>
      <c r="H7234" s="14"/>
      <c r="I7234" s="9"/>
      <c r="J7234" s="10"/>
    </row>
    <row r="7235">
      <c r="A7235" s="6"/>
      <c r="B7235" s="6"/>
      <c r="C7235" s="7"/>
      <c r="D7235" s="8"/>
      <c r="E7235" s="9"/>
      <c r="F7235" s="9"/>
      <c r="G7235" s="6"/>
      <c r="H7235" s="14"/>
      <c r="I7235" s="9"/>
      <c r="J7235" s="10"/>
    </row>
    <row r="7236">
      <c r="A7236" s="6"/>
      <c r="B7236" s="6"/>
      <c r="C7236" s="7"/>
      <c r="D7236" s="8"/>
      <c r="E7236" s="9"/>
      <c r="F7236" s="9"/>
      <c r="G7236" s="6"/>
      <c r="H7236" s="14"/>
      <c r="I7236" s="9"/>
      <c r="J7236" s="10"/>
    </row>
    <row r="7237">
      <c r="A7237" s="6"/>
      <c r="B7237" s="6"/>
      <c r="C7237" s="7"/>
      <c r="D7237" s="8"/>
      <c r="E7237" s="9"/>
      <c r="F7237" s="9"/>
      <c r="G7237" s="6"/>
      <c r="H7237" s="14"/>
      <c r="I7237" s="9"/>
      <c r="J7237" s="10"/>
    </row>
    <row r="7238">
      <c r="A7238" s="6"/>
      <c r="B7238" s="6"/>
      <c r="C7238" s="7"/>
      <c r="D7238" s="8"/>
      <c r="E7238" s="9"/>
      <c r="F7238" s="9"/>
      <c r="G7238" s="6"/>
      <c r="H7238" s="14"/>
      <c r="I7238" s="9"/>
      <c r="J7238" s="10"/>
    </row>
    <row r="7239">
      <c r="A7239" s="6"/>
      <c r="B7239" s="6"/>
      <c r="C7239" s="7"/>
      <c r="D7239" s="8"/>
      <c r="E7239" s="9"/>
      <c r="F7239" s="9"/>
      <c r="G7239" s="6"/>
      <c r="H7239" s="14"/>
      <c r="I7239" s="9"/>
      <c r="J7239" s="10"/>
    </row>
    <row r="7240">
      <c r="A7240" s="6"/>
      <c r="B7240" s="6"/>
      <c r="C7240" s="7"/>
      <c r="D7240" s="8"/>
      <c r="E7240" s="9"/>
      <c r="F7240" s="9"/>
      <c r="G7240" s="6"/>
      <c r="H7240" s="14"/>
      <c r="I7240" s="9"/>
      <c r="J7240" s="10"/>
    </row>
    <row r="7241">
      <c r="A7241" s="6"/>
      <c r="B7241" s="6"/>
      <c r="C7241" s="7"/>
      <c r="D7241" s="8"/>
      <c r="E7241" s="9"/>
      <c r="F7241" s="9"/>
      <c r="G7241" s="6"/>
      <c r="H7241" s="14"/>
      <c r="I7241" s="9"/>
      <c r="J7241" s="10"/>
    </row>
    <row r="7242">
      <c r="A7242" s="6"/>
      <c r="B7242" s="6"/>
      <c r="C7242" s="7"/>
      <c r="D7242" s="8"/>
      <c r="E7242" s="9"/>
      <c r="F7242" s="9"/>
      <c r="G7242" s="6"/>
      <c r="H7242" s="14"/>
      <c r="I7242" s="9"/>
      <c r="J7242" s="10"/>
    </row>
    <row r="7243">
      <c r="A7243" s="6"/>
      <c r="B7243" s="6"/>
      <c r="C7243" s="7"/>
      <c r="D7243" s="8"/>
      <c r="E7243" s="9"/>
      <c r="F7243" s="9"/>
      <c r="G7243" s="6"/>
      <c r="H7243" s="14"/>
      <c r="I7243" s="9"/>
      <c r="J7243" s="10"/>
    </row>
    <row r="7244">
      <c r="A7244" s="6"/>
      <c r="B7244" s="6"/>
      <c r="C7244" s="7"/>
      <c r="D7244" s="8"/>
      <c r="E7244" s="9"/>
      <c r="F7244" s="9"/>
      <c r="G7244" s="6"/>
      <c r="H7244" s="14"/>
      <c r="I7244" s="9"/>
      <c r="J7244" s="10"/>
    </row>
    <row r="7245">
      <c r="A7245" s="6"/>
      <c r="B7245" s="6"/>
      <c r="C7245" s="7"/>
      <c r="D7245" s="8"/>
      <c r="E7245" s="9"/>
      <c r="F7245" s="9"/>
      <c r="G7245" s="6"/>
      <c r="H7245" s="14"/>
      <c r="I7245" s="9"/>
      <c r="J7245" s="10"/>
    </row>
    <row r="7246">
      <c r="A7246" s="6"/>
      <c r="B7246" s="6"/>
      <c r="C7246" s="7"/>
      <c r="D7246" s="8"/>
      <c r="E7246" s="9"/>
      <c r="F7246" s="9"/>
      <c r="G7246" s="6"/>
      <c r="H7246" s="14"/>
      <c r="I7246" s="9"/>
      <c r="J7246" s="10"/>
    </row>
    <row r="7247">
      <c r="A7247" s="6"/>
      <c r="B7247" s="6"/>
      <c r="C7247" s="7"/>
      <c r="D7247" s="8"/>
      <c r="E7247" s="9"/>
      <c r="F7247" s="9"/>
      <c r="G7247" s="6"/>
      <c r="H7247" s="14"/>
      <c r="I7247" s="9"/>
      <c r="J7247" s="10"/>
    </row>
    <row r="7248">
      <c r="A7248" s="6"/>
      <c r="B7248" s="6"/>
      <c r="C7248" s="7"/>
      <c r="D7248" s="8"/>
      <c r="E7248" s="9"/>
      <c r="F7248" s="9"/>
      <c r="G7248" s="6"/>
      <c r="H7248" s="14"/>
      <c r="I7248" s="9"/>
      <c r="J7248" s="10"/>
    </row>
    <row r="7249">
      <c r="A7249" s="6"/>
      <c r="B7249" s="6"/>
      <c r="C7249" s="7"/>
      <c r="D7249" s="8"/>
      <c r="E7249" s="9"/>
      <c r="F7249" s="9"/>
      <c r="G7249" s="6"/>
      <c r="H7249" s="14"/>
      <c r="I7249" s="9"/>
      <c r="J7249" s="10"/>
    </row>
    <row r="7250">
      <c r="A7250" s="6"/>
      <c r="B7250" s="6"/>
      <c r="C7250" s="7"/>
      <c r="D7250" s="8"/>
      <c r="E7250" s="9"/>
      <c r="F7250" s="9"/>
      <c r="G7250" s="6"/>
      <c r="H7250" s="14"/>
      <c r="I7250" s="9"/>
      <c r="J7250" s="10"/>
    </row>
    <row r="7251">
      <c r="A7251" s="6"/>
      <c r="B7251" s="6"/>
      <c r="C7251" s="7"/>
      <c r="D7251" s="8"/>
      <c r="E7251" s="9"/>
      <c r="F7251" s="9"/>
      <c r="G7251" s="6"/>
      <c r="H7251" s="14"/>
      <c r="I7251" s="9"/>
      <c r="J7251" s="10"/>
    </row>
    <row r="7252">
      <c r="A7252" s="6"/>
      <c r="B7252" s="6"/>
      <c r="C7252" s="7"/>
      <c r="D7252" s="8"/>
      <c r="E7252" s="9"/>
      <c r="F7252" s="9"/>
      <c r="G7252" s="6"/>
      <c r="H7252" s="14"/>
      <c r="I7252" s="9"/>
      <c r="J7252" s="10"/>
    </row>
    <row r="7253">
      <c r="A7253" s="6"/>
      <c r="B7253" s="6"/>
      <c r="C7253" s="7"/>
      <c r="D7253" s="8"/>
      <c r="E7253" s="9"/>
      <c r="F7253" s="9"/>
      <c r="G7253" s="6"/>
      <c r="H7253" s="14"/>
      <c r="I7253" s="9"/>
      <c r="J7253" s="10"/>
    </row>
    <row r="7254">
      <c r="A7254" s="6"/>
      <c r="B7254" s="6"/>
      <c r="C7254" s="7"/>
      <c r="D7254" s="8"/>
      <c r="E7254" s="9"/>
      <c r="F7254" s="9"/>
      <c r="G7254" s="6"/>
      <c r="H7254" s="14"/>
      <c r="I7254" s="9"/>
      <c r="J7254" s="10"/>
    </row>
    <row r="7255">
      <c r="A7255" s="6"/>
      <c r="B7255" s="6"/>
      <c r="C7255" s="7"/>
      <c r="D7255" s="8"/>
      <c r="E7255" s="9"/>
      <c r="F7255" s="9"/>
      <c r="G7255" s="6"/>
      <c r="H7255" s="14"/>
      <c r="I7255" s="9"/>
      <c r="J7255" s="10"/>
    </row>
    <row r="7256">
      <c r="A7256" s="6"/>
      <c r="B7256" s="6"/>
      <c r="C7256" s="7"/>
      <c r="D7256" s="8"/>
      <c r="E7256" s="9"/>
      <c r="F7256" s="9"/>
      <c r="G7256" s="6"/>
      <c r="H7256" s="14"/>
      <c r="I7256" s="9"/>
      <c r="J7256" s="10"/>
    </row>
    <row r="7257">
      <c r="A7257" s="6"/>
      <c r="B7257" s="6"/>
      <c r="C7257" s="7"/>
      <c r="D7257" s="8"/>
      <c r="E7257" s="9"/>
      <c r="F7257" s="9"/>
      <c r="G7257" s="6"/>
      <c r="H7257" s="14"/>
      <c r="I7257" s="9"/>
      <c r="J7257" s="10"/>
    </row>
    <row r="7258">
      <c r="A7258" s="6"/>
      <c r="B7258" s="6"/>
      <c r="C7258" s="7"/>
      <c r="D7258" s="8"/>
      <c r="E7258" s="9"/>
      <c r="F7258" s="9"/>
      <c r="G7258" s="6"/>
      <c r="H7258" s="14"/>
      <c r="I7258" s="9"/>
      <c r="J7258" s="10"/>
    </row>
    <row r="7259">
      <c r="A7259" s="6"/>
      <c r="B7259" s="6"/>
      <c r="C7259" s="7"/>
      <c r="D7259" s="8"/>
      <c r="E7259" s="9"/>
      <c r="F7259" s="9"/>
      <c r="G7259" s="6"/>
      <c r="H7259" s="14"/>
      <c r="I7259" s="9"/>
      <c r="J7259" s="10"/>
    </row>
    <row r="7260">
      <c r="A7260" s="6"/>
      <c r="B7260" s="6"/>
      <c r="C7260" s="7"/>
      <c r="D7260" s="8"/>
      <c r="E7260" s="9"/>
      <c r="F7260" s="9"/>
      <c r="G7260" s="6"/>
      <c r="H7260" s="14"/>
      <c r="I7260" s="9"/>
      <c r="J7260" s="10"/>
    </row>
    <row r="7261">
      <c r="A7261" s="6"/>
      <c r="B7261" s="6"/>
      <c r="C7261" s="7"/>
      <c r="D7261" s="8"/>
      <c r="E7261" s="9"/>
      <c r="F7261" s="9"/>
      <c r="G7261" s="6"/>
      <c r="H7261" s="14"/>
      <c r="I7261" s="9"/>
      <c r="J7261" s="10"/>
    </row>
    <row r="7262">
      <c r="A7262" s="6"/>
      <c r="B7262" s="6"/>
      <c r="C7262" s="7"/>
      <c r="D7262" s="8"/>
      <c r="E7262" s="9"/>
      <c r="F7262" s="9"/>
      <c r="G7262" s="6"/>
      <c r="H7262" s="14"/>
      <c r="I7262" s="9"/>
      <c r="J7262" s="10"/>
    </row>
    <row r="7263">
      <c r="A7263" s="6"/>
      <c r="B7263" s="6"/>
      <c r="C7263" s="7"/>
      <c r="D7263" s="8"/>
      <c r="E7263" s="9"/>
      <c r="F7263" s="9"/>
      <c r="G7263" s="6"/>
      <c r="H7263" s="14"/>
      <c r="I7263" s="9"/>
      <c r="J7263" s="10"/>
    </row>
    <row r="7264">
      <c r="A7264" s="6"/>
      <c r="B7264" s="6"/>
      <c r="C7264" s="7"/>
      <c r="D7264" s="8"/>
      <c r="E7264" s="9"/>
      <c r="F7264" s="9"/>
      <c r="G7264" s="6"/>
      <c r="H7264" s="14"/>
      <c r="I7264" s="9"/>
      <c r="J7264" s="10"/>
    </row>
    <row r="7265">
      <c r="A7265" s="6"/>
      <c r="B7265" s="6"/>
      <c r="C7265" s="7"/>
      <c r="D7265" s="8"/>
      <c r="E7265" s="9"/>
      <c r="F7265" s="9"/>
      <c r="G7265" s="6"/>
      <c r="H7265" s="14"/>
      <c r="I7265" s="9"/>
      <c r="J7265" s="10"/>
    </row>
    <row r="7266">
      <c r="A7266" s="6"/>
      <c r="B7266" s="6"/>
      <c r="C7266" s="7"/>
      <c r="D7266" s="8"/>
      <c r="E7266" s="9"/>
      <c r="F7266" s="9"/>
      <c r="G7266" s="6"/>
      <c r="H7266" s="14"/>
      <c r="I7266" s="9"/>
      <c r="J7266" s="10"/>
    </row>
    <row r="7267">
      <c r="A7267" s="6"/>
      <c r="B7267" s="6"/>
      <c r="C7267" s="7"/>
      <c r="D7267" s="8"/>
      <c r="E7267" s="9"/>
      <c r="F7267" s="9"/>
      <c r="G7267" s="6"/>
      <c r="H7267" s="14"/>
      <c r="I7267" s="9"/>
      <c r="J7267" s="10"/>
    </row>
    <row r="7268">
      <c r="A7268" s="6"/>
      <c r="B7268" s="6"/>
      <c r="C7268" s="7"/>
      <c r="D7268" s="8"/>
      <c r="E7268" s="9"/>
      <c r="F7268" s="9"/>
      <c r="G7268" s="6"/>
      <c r="H7268" s="14"/>
      <c r="I7268" s="9"/>
      <c r="J7268" s="10"/>
    </row>
    <row r="7269">
      <c r="A7269" s="6"/>
      <c r="B7269" s="6"/>
      <c r="C7269" s="7"/>
      <c r="D7269" s="8"/>
      <c r="E7269" s="9"/>
      <c r="F7269" s="9"/>
      <c r="G7269" s="6"/>
      <c r="H7269" s="14"/>
      <c r="I7269" s="9"/>
      <c r="J7269" s="10"/>
    </row>
    <row r="7270">
      <c r="A7270" s="6"/>
      <c r="B7270" s="6"/>
      <c r="C7270" s="7"/>
      <c r="D7270" s="8"/>
      <c r="E7270" s="9"/>
      <c r="F7270" s="9"/>
      <c r="G7270" s="6"/>
      <c r="H7270" s="14"/>
      <c r="I7270" s="9"/>
      <c r="J7270" s="10"/>
    </row>
    <row r="7271">
      <c r="A7271" s="6"/>
      <c r="B7271" s="6"/>
      <c r="C7271" s="7"/>
      <c r="D7271" s="8"/>
      <c r="E7271" s="9"/>
      <c r="F7271" s="9"/>
      <c r="G7271" s="6"/>
      <c r="H7271" s="14"/>
      <c r="I7271" s="9"/>
      <c r="J7271" s="10"/>
    </row>
    <row r="7272">
      <c r="A7272" s="6"/>
      <c r="B7272" s="6"/>
      <c r="C7272" s="7"/>
      <c r="D7272" s="8"/>
      <c r="E7272" s="9"/>
      <c r="F7272" s="9"/>
      <c r="G7272" s="6"/>
      <c r="H7272" s="14"/>
      <c r="I7272" s="9"/>
      <c r="J7272" s="10"/>
    </row>
    <row r="7273">
      <c r="A7273" s="6"/>
      <c r="B7273" s="6"/>
      <c r="C7273" s="7"/>
      <c r="D7273" s="8"/>
      <c r="E7273" s="9"/>
      <c r="F7273" s="9"/>
      <c r="G7273" s="6"/>
      <c r="H7273" s="14"/>
      <c r="I7273" s="9"/>
      <c r="J7273" s="10"/>
    </row>
    <row r="7274">
      <c r="A7274" s="6"/>
      <c r="B7274" s="6"/>
      <c r="C7274" s="7"/>
      <c r="D7274" s="8"/>
      <c r="E7274" s="9"/>
      <c r="F7274" s="9"/>
      <c r="G7274" s="6"/>
      <c r="H7274" s="14"/>
      <c r="I7274" s="9"/>
      <c r="J7274" s="10"/>
    </row>
    <row r="7275">
      <c r="A7275" s="6"/>
      <c r="B7275" s="6"/>
      <c r="C7275" s="7"/>
      <c r="D7275" s="8"/>
      <c r="E7275" s="9"/>
      <c r="F7275" s="9"/>
      <c r="G7275" s="6"/>
      <c r="H7275" s="14"/>
      <c r="I7275" s="9"/>
      <c r="J7275" s="10"/>
    </row>
    <row r="7276">
      <c r="A7276" s="6"/>
      <c r="B7276" s="6"/>
      <c r="C7276" s="7"/>
      <c r="D7276" s="8"/>
      <c r="E7276" s="9"/>
      <c r="F7276" s="9"/>
      <c r="G7276" s="6"/>
      <c r="H7276" s="14"/>
      <c r="I7276" s="9"/>
      <c r="J7276" s="10"/>
    </row>
    <row r="7277">
      <c r="A7277" s="6"/>
      <c r="B7277" s="6"/>
      <c r="C7277" s="7"/>
      <c r="D7277" s="8"/>
      <c r="E7277" s="9"/>
      <c r="F7277" s="9"/>
      <c r="G7277" s="6"/>
      <c r="H7277" s="14"/>
      <c r="I7277" s="9"/>
      <c r="J7277" s="10"/>
    </row>
    <row r="7278">
      <c r="A7278" s="6"/>
      <c r="B7278" s="6"/>
      <c r="C7278" s="7"/>
      <c r="D7278" s="8"/>
      <c r="E7278" s="9"/>
      <c r="F7278" s="9"/>
      <c r="G7278" s="6"/>
      <c r="H7278" s="14"/>
      <c r="I7278" s="9"/>
      <c r="J7278" s="10"/>
    </row>
    <row r="7279">
      <c r="A7279" s="6"/>
      <c r="B7279" s="6"/>
      <c r="C7279" s="7"/>
      <c r="D7279" s="8"/>
      <c r="E7279" s="9"/>
      <c r="F7279" s="9"/>
      <c r="G7279" s="6"/>
      <c r="H7279" s="14"/>
      <c r="I7279" s="9"/>
      <c r="J7279" s="10"/>
    </row>
    <row r="7280">
      <c r="A7280" s="6"/>
      <c r="B7280" s="6"/>
      <c r="C7280" s="7"/>
      <c r="D7280" s="8"/>
      <c r="E7280" s="9"/>
      <c r="F7280" s="9"/>
      <c r="G7280" s="6"/>
      <c r="H7280" s="14"/>
      <c r="I7280" s="9"/>
      <c r="J7280" s="10"/>
    </row>
    <row r="7281">
      <c r="A7281" s="6"/>
      <c r="B7281" s="6"/>
      <c r="C7281" s="7"/>
      <c r="D7281" s="8"/>
      <c r="E7281" s="9"/>
      <c r="F7281" s="9"/>
      <c r="G7281" s="6"/>
      <c r="H7281" s="14"/>
      <c r="I7281" s="9"/>
      <c r="J7281" s="10"/>
    </row>
    <row r="7282">
      <c r="A7282" s="6"/>
      <c r="B7282" s="6"/>
      <c r="C7282" s="7"/>
      <c r="D7282" s="8"/>
      <c r="E7282" s="9"/>
      <c r="F7282" s="9"/>
      <c r="G7282" s="6"/>
      <c r="H7282" s="14"/>
      <c r="I7282" s="9"/>
      <c r="J7282" s="10"/>
    </row>
    <row r="7283">
      <c r="A7283" s="6"/>
      <c r="B7283" s="6"/>
      <c r="C7283" s="7"/>
      <c r="D7283" s="8"/>
      <c r="E7283" s="9"/>
      <c r="F7283" s="9"/>
      <c r="G7283" s="6"/>
      <c r="H7283" s="14"/>
      <c r="I7283" s="9"/>
      <c r="J7283" s="10"/>
    </row>
    <row r="7284">
      <c r="A7284" s="6"/>
      <c r="B7284" s="6"/>
      <c r="C7284" s="7"/>
      <c r="D7284" s="8"/>
      <c r="E7284" s="9"/>
      <c r="F7284" s="9"/>
      <c r="G7284" s="6"/>
      <c r="H7284" s="14"/>
      <c r="I7284" s="9"/>
      <c r="J7284" s="10"/>
    </row>
    <row r="7285">
      <c r="A7285" s="6"/>
      <c r="B7285" s="6"/>
      <c r="C7285" s="7"/>
      <c r="D7285" s="8"/>
      <c r="E7285" s="9"/>
      <c r="F7285" s="9"/>
      <c r="G7285" s="6"/>
      <c r="H7285" s="14"/>
      <c r="I7285" s="9"/>
      <c r="J7285" s="10"/>
    </row>
    <row r="7286">
      <c r="A7286" s="6"/>
      <c r="B7286" s="6"/>
      <c r="C7286" s="7"/>
      <c r="D7286" s="8"/>
      <c r="E7286" s="9"/>
      <c r="F7286" s="9"/>
      <c r="G7286" s="6"/>
      <c r="H7286" s="14"/>
      <c r="I7286" s="9"/>
      <c r="J7286" s="10"/>
    </row>
    <row r="7287">
      <c r="A7287" s="6"/>
      <c r="B7287" s="6"/>
      <c r="C7287" s="7"/>
      <c r="D7287" s="8"/>
      <c r="E7287" s="9"/>
      <c r="F7287" s="9"/>
      <c r="G7287" s="6"/>
      <c r="H7287" s="14"/>
      <c r="I7287" s="9"/>
      <c r="J7287" s="10"/>
    </row>
    <row r="7288">
      <c r="A7288" s="6"/>
      <c r="B7288" s="6"/>
      <c r="C7288" s="7"/>
      <c r="D7288" s="8"/>
      <c r="E7288" s="9"/>
      <c r="F7288" s="9"/>
      <c r="G7288" s="6"/>
      <c r="H7288" s="14"/>
      <c r="I7288" s="9"/>
      <c r="J7288" s="10"/>
    </row>
    <row r="7289">
      <c r="A7289" s="6"/>
      <c r="B7289" s="6"/>
      <c r="C7289" s="7"/>
      <c r="D7289" s="8"/>
      <c r="E7289" s="9"/>
      <c r="F7289" s="9"/>
      <c r="G7289" s="6"/>
      <c r="H7289" s="14"/>
      <c r="I7289" s="9"/>
      <c r="J7289" s="10"/>
    </row>
    <row r="7290">
      <c r="A7290" s="6"/>
      <c r="B7290" s="6"/>
      <c r="C7290" s="7"/>
      <c r="D7290" s="8"/>
      <c r="E7290" s="9"/>
      <c r="F7290" s="9"/>
      <c r="G7290" s="6"/>
      <c r="H7290" s="14"/>
      <c r="I7290" s="9"/>
      <c r="J7290" s="10"/>
    </row>
    <row r="7291">
      <c r="A7291" s="6"/>
      <c r="B7291" s="6"/>
      <c r="C7291" s="7"/>
      <c r="D7291" s="8"/>
      <c r="E7291" s="9"/>
      <c r="F7291" s="9"/>
      <c r="G7291" s="6"/>
      <c r="H7291" s="14"/>
      <c r="I7291" s="9"/>
      <c r="J7291" s="10"/>
    </row>
    <row r="7292">
      <c r="A7292" s="6"/>
      <c r="B7292" s="6"/>
      <c r="C7292" s="7"/>
      <c r="D7292" s="8"/>
      <c r="E7292" s="9"/>
      <c r="F7292" s="9"/>
      <c r="G7292" s="6"/>
      <c r="H7292" s="14"/>
      <c r="I7292" s="9"/>
      <c r="J7292" s="10"/>
    </row>
    <row r="7293">
      <c r="A7293" s="6"/>
      <c r="B7293" s="6"/>
      <c r="C7293" s="7"/>
      <c r="D7293" s="8"/>
      <c r="E7293" s="9"/>
      <c r="F7293" s="9"/>
      <c r="G7293" s="6"/>
      <c r="H7293" s="14"/>
      <c r="I7293" s="9"/>
      <c r="J7293" s="10"/>
    </row>
    <row r="7294">
      <c r="A7294" s="6"/>
      <c r="B7294" s="6"/>
      <c r="C7294" s="7"/>
      <c r="D7294" s="8"/>
      <c r="E7294" s="9"/>
      <c r="F7294" s="9"/>
      <c r="G7294" s="6"/>
      <c r="H7294" s="14"/>
      <c r="I7294" s="9"/>
      <c r="J7294" s="10"/>
    </row>
    <row r="7295">
      <c r="A7295" s="6"/>
      <c r="B7295" s="6"/>
      <c r="C7295" s="7"/>
      <c r="D7295" s="8"/>
      <c r="E7295" s="9"/>
      <c r="F7295" s="9"/>
      <c r="G7295" s="6"/>
      <c r="H7295" s="14"/>
      <c r="I7295" s="9"/>
      <c r="J7295" s="10"/>
    </row>
    <row r="7296">
      <c r="A7296" s="6"/>
      <c r="B7296" s="6"/>
      <c r="C7296" s="7"/>
      <c r="D7296" s="8"/>
      <c r="E7296" s="9"/>
      <c r="F7296" s="9"/>
      <c r="G7296" s="6"/>
      <c r="H7296" s="14"/>
      <c r="I7296" s="9"/>
      <c r="J7296" s="10"/>
    </row>
    <row r="7297">
      <c r="A7297" s="6"/>
      <c r="B7297" s="6"/>
      <c r="C7297" s="7"/>
      <c r="D7297" s="8"/>
      <c r="E7297" s="9"/>
      <c r="F7297" s="9"/>
      <c r="G7297" s="6"/>
      <c r="H7297" s="14"/>
      <c r="I7297" s="9"/>
      <c r="J7297" s="10"/>
    </row>
    <row r="7298">
      <c r="A7298" s="6"/>
      <c r="B7298" s="6"/>
      <c r="C7298" s="7"/>
      <c r="D7298" s="8"/>
      <c r="E7298" s="9"/>
      <c r="F7298" s="9"/>
      <c r="G7298" s="6"/>
      <c r="H7298" s="14"/>
      <c r="I7298" s="9"/>
      <c r="J7298" s="10"/>
    </row>
    <row r="7299">
      <c r="A7299" s="6"/>
      <c r="B7299" s="6"/>
      <c r="C7299" s="7"/>
      <c r="D7299" s="8"/>
      <c r="E7299" s="9"/>
      <c r="F7299" s="9"/>
      <c r="G7299" s="6"/>
      <c r="H7299" s="14"/>
      <c r="I7299" s="9"/>
      <c r="J7299" s="10"/>
    </row>
    <row r="7300">
      <c r="A7300" s="6"/>
      <c r="B7300" s="6"/>
      <c r="C7300" s="7"/>
      <c r="D7300" s="8"/>
      <c r="E7300" s="9"/>
      <c r="F7300" s="9"/>
      <c r="G7300" s="6"/>
      <c r="H7300" s="14"/>
      <c r="I7300" s="9"/>
      <c r="J7300" s="10"/>
    </row>
    <row r="7301">
      <c r="A7301" s="6"/>
      <c r="B7301" s="6"/>
      <c r="C7301" s="7"/>
      <c r="D7301" s="8"/>
      <c r="E7301" s="9"/>
      <c r="F7301" s="9"/>
      <c r="G7301" s="6"/>
      <c r="H7301" s="14"/>
      <c r="I7301" s="9"/>
      <c r="J7301" s="10"/>
    </row>
    <row r="7302">
      <c r="A7302" s="6"/>
      <c r="B7302" s="6"/>
      <c r="C7302" s="7"/>
      <c r="D7302" s="8"/>
      <c r="E7302" s="9"/>
      <c r="F7302" s="9"/>
      <c r="G7302" s="6"/>
      <c r="H7302" s="14"/>
      <c r="I7302" s="9"/>
      <c r="J7302" s="10"/>
    </row>
    <row r="7303">
      <c r="A7303" s="6"/>
      <c r="B7303" s="6"/>
      <c r="C7303" s="7"/>
      <c r="D7303" s="8"/>
      <c r="E7303" s="9"/>
      <c r="F7303" s="9"/>
      <c r="G7303" s="6"/>
      <c r="H7303" s="14"/>
      <c r="I7303" s="9"/>
      <c r="J7303" s="10"/>
    </row>
    <row r="7304">
      <c r="A7304" s="6"/>
      <c r="B7304" s="6"/>
      <c r="C7304" s="7"/>
      <c r="D7304" s="8"/>
      <c r="E7304" s="9"/>
      <c r="F7304" s="9"/>
      <c r="G7304" s="6"/>
      <c r="H7304" s="14"/>
      <c r="I7304" s="9"/>
      <c r="J7304" s="10"/>
    </row>
    <row r="7305">
      <c r="A7305" s="6"/>
      <c r="B7305" s="6"/>
      <c r="C7305" s="7"/>
      <c r="D7305" s="8"/>
      <c r="E7305" s="9"/>
      <c r="F7305" s="9"/>
      <c r="G7305" s="6"/>
      <c r="H7305" s="14"/>
      <c r="I7305" s="9"/>
      <c r="J7305" s="10"/>
    </row>
    <row r="7306">
      <c r="A7306" s="6"/>
      <c r="B7306" s="6"/>
      <c r="C7306" s="7"/>
      <c r="D7306" s="8"/>
      <c r="E7306" s="9"/>
      <c r="F7306" s="9"/>
      <c r="G7306" s="6"/>
      <c r="H7306" s="14"/>
      <c r="I7306" s="9"/>
      <c r="J7306" s="10"/>
    </row>
    <row r="7307">
      <c r="A7307" s="6"/>
      <c r="B7307" s="6"/>
      <c r="C7307" s="7"/>
      <c r="D7307" s="8"/>
      <c r="E7307" s="9"/>
      <c r="F7307" s="9"/>
      <c r="G7307" s="6"/>
      <c r="H7307" s="14"/>
      <c r="I7307" s="9"/>
      <c r="J7307" s="10"/>
    </row>
    <row r="7308">
      <c r="A7308" s="6"/>
      <c r="B7308" s="6"/>
      <c r="C7308" s="7"/>
      <c r="D7308" s="8"/>
      <c r="E7308" s="9"/>
      <c r="F7308" s="9"/>
      <c r="G7308" s="6"/>
      <c r="H7308" s="14"/>
      <c r="I7308" s="9"/>
      <c r="J7308" s="10"/>
    </row>
    <row r="7309">
      <c r="A7309" s="6"/>
      <c r="B7309" s="6"/>
      <c r="C7309" s="7"/>
      <c r="D7309" s="8"/>
      <c r="E7309" s="9"/>
      <c r="F7309" s="9"/>
      <c r="G7309" s="6"/>
      <c r="H7309" s="14"/>
      <c r="I7309" s="9"/>
      <c r="J7309" s="10"/>
    </row>
    <row r="7310">
      <c r="A7310" s="6"/>
      <c r="B7310" s="6"/>
      <c r="C7310" s="7"/>
      <c r="D7310" s="8"/>
      <c r="E7310" s="9"/>
      <c r="F7310" s="9"/>
      <c r="G7310" s="6"/>
      <c r="H7310" s="14"/>
      <c r="I7310" s="9"/>
      <c r="J7310" s="10"/>
    </row>
    <row r="7311">
      <c r="A7311" s="6"/>
      <c r="B7311" s="6"/>
      <c r="C7311" s="7"/>
      <c r="D7311" s="8"/>
      <c r="E7311" s="9"/>
      <c r="F7311" s="9"/>
      <c r="G7311" s="6"/>
      <c r="H7311" s="14"/>
      <c r="I7311" s="9"/>
      <c r="J7311" s="10"/>
    </row>
    <row r="7312">
      <c r="A7312" s="6"/>
      <c r="B7312" s="6"/>
      <c r="C7312" s="7"/>
      <c r="D7312" s="8"/>
      <c r="E7312" s="9"/>
      <c r="F7312" s="9"/>
      <c r="G7312" s="6"/>
      <c r="H7312" s="14"/>
      <c r="I7312" s="9"/>
      <c r="J7312" s="10"/>
    </row>
    <row r="7313">
      <c r="A7313" s="6"/>
      <c r="B7313" s="6"/>
      <c r="C7313" s="7"/>
      <c r="D7313" s="8"/>
      <c r="E7313" s="9"/>
      <c r="F7313" s="9"/>
      <c r="G7313" s="6"/>
      <c r="H7313" s="14"/>
      <c r="I7313" s="9"/>
      <c r="J7313" s="10"/>
    </row>
    <row r="7314">
      <c r="A7314" s="6"/>
      <c r="B7314" s="6"/>
      <c r="C7314" s="7"/>
      <c r="D7314" s="8"/>
      <c r="E7314" s="9"/>
      <c r="F7314" s="9"/>
      <c r="G7314" s="6"/>
      <c r="H7314" s="14"/>
      <c r="I7314" s="9"/>
      <c r="J7314" s="10"/>
    </row>
    <row r="7315">
      <c r="A7315" s="6"/>
      <c r="B7315" s="6"/>
      <c r="C7315" s="7"/>
      <c r="D7315" s="8"/>
      <c r="E7315" s="9"/>
      <c r="F7315" s="9"/>
      <c r="G7315" s="6"/>
      <c r="H7315" s="14"/>
      <c r="I7315" s="9"/>
      <c r="J7315" s="10"/>
    </row>
    <row r="7316">
      <c r="A7316" s="6"/>
      <c r="B7316" s="6"/>
      <c r="C7316" s="7"/>
      <c r="D7316" s="8"/>
      <c r="E7316" s="9"/>
      <c r="F7316" s="9"/>
      <c r="G7316" s="6"/>
      <c r="H7316" s="14"/>
      <c r="I7316" s="9"/>
      <c r="J7316" s="10"/>
    </row>
    <row r="7317">
      <c r="A7317" s="6"/>
      <c r="B7317" s="6"/>
      <c r="C7317" s="7"/>
      <c r="D7317" s="8"/>
      <c r="E7317" s="9"/>
      <c r="F7317" s="9"/>
      <c r="G7317" s="6"/>
      <c r="H7317" s="14"/>
      <c r="I7317" s="9"/>
      <c r="J7317" s="10"/>
    </row>
    <row r="7318">
      <c r="A7318" s="6"/>
      <c r="B7318" s="6"/>
      <c r="C7318" s="7"/>
      <c r="D7318" s="8"/>
      <c r="E7318" s="9"/>
      <c r="F7318" s="9"/>
      <c r="G7318" s="6"/>
      <c r="H7318" s="14"/>
      <c r="I7318" s="9"/>
      <c r="J7318" s="10"/>
    </row>
    <row r="7319">
      <c r="A7319" s="6"/>
      <c r="B7319" s="6"/>
      <c r="C7319" s="7"/>
      <c r="D7319" s="8"/>
      <c r="E7319" s="9"/>
      <c r="F7319" s="9"/>
      <c r="G7319" s="6"/>
      <c r="H7319" s="14"/>
      <c r="I7319" s="9"/>
      <c r="J7319" s="10"/>
    </row>
    <row r="7320">
      <c r="A7320" s="6"/>
      <c r="B7320" s="6"/>
      <c r="C7320" s="7"/>
      <c r="D7320" s="8"/>
      <c r="E7320" s="9"/>
      <c r="F7320" s="9"/>
      <c r="G7320" s="6"/>
      <c r="H7320" s="14"/>
      <c r="I7320" s="9"/>
      <c r="J7320" s="10"/>
    </row>
    <row r="7321">
      <c r="A7321" s="6"/>
      <c r="B7321" s="6"/>
      <c r="C7321" s="7"/>
      <c r="D7321" s="8"/>
      <c r="E7321" s="9"/>
      <c r="F7321" s="9"/>
      <c r="G7321" s="6"/>
      <c r="H7321" s="14"/>
      <c r="I7321" s="9"/>
      <c r="J7321" s="10"/>
    </row>
    <row r="7322">
      <c r="A7322" s="6"/>
      <c r="B7322" s="6"/>
      <c r="C7322" s="7"/>
      <c r="D7322" s="8"/>
      <c r="E7322" s="9"/>
      <c r="F7322" s="9"/>
      <c r="G7322" s="6"/>
      <c r="H7322" s="14"/>
      <c r="I7322" s="9"/>
      <c r="J7322" s="10"/>
    </row>
    <row r="7323">
      <c r="A7323" s="6"/>
      <c r="B7323" s="6"/>
      <c r="C7323" s="7"/>
      <c r="D7323" s="8"/>
      <c r="E7323" s="9"/>
      <c r="F7323" s="9"/>
      <c r="G7323" s="6"/>
      <c r="H7323" s="14"/>
      <c r="I7323" s="9"/>
      <c r="J7323" s="10"/>
    </row>
    <row r="7324">
      <c r="A7324" s="6"/>
      <c r="B7324" s="6"/>
      <c r="C7324" s="7"/>
      <c r="D7324" s="8"/>
      <c r="E7324" s="9"/>
      <c r="F7324" s="9"/>
      <c r="G7324" s="6"/>
      <c r="H7324" s="14"/>
      <c r="I7324" s="9"/>
      <c r="J7324" s="10"/>
    </row>
    <row r="7325">
      <c r="A7325" s="6"/>
      <c r="B7325" s="6"/>
      <c r="C7325" s="7"/>
      <c r="D7325" s="8"/>
      <c r="E7325" s="9"/>
      <c r="F7325" s="9"/>
      <c r="G7325" s="6"/>
      <c r="H7325" s="14"/>
      <c r="I7325" s="9"/>
      <c r="J7325" s="10"/>
    </row>
    <row r="7326">
      <c r="A7326" s="6"/>
      <c r="B7326" s="6"/>
      <c r="C7326" s="7"/>
      <c r="D7326" s="8"/>
      <c r="E7326" s="9"/>
      <c r="F7326" s="9"/>
      <c r="G7326" s="6"/>
      <c r="H7326" s="14"/>
      <c r="I7326" s="9"/>
      <c r="J7326" s="10"/>
    </row>
    <row r="7327">
      <c r="A7327" s="6"/>
      <c r="B7327" s="6"/>
      <c r="C7327" s="7"/>
      <c r="D7327" s="8"/>
      <c r="E7327" s="9"/>
      <c r="F7327" s="9"/>
      <c r="G7327" s="6"/>
      <c r="H7327" s="14"/>
      <c r="I7327" s="9"/>
      <c r="J7327" s="10"/>
    </row>
    <row r="7328">
      <c r="A7328" s="6"/>
      <c r="B7328" s="6"/>
      <c r="C7328" s="7"/>
      <c r="D7328" s="8"/>
      <c r="E7328" s="9"/>
      <c r="F7328" s="9"/>
      <c r="G7328" s="6"/>
      <c r="H7328" s="14"/>
      <c r="I7328" s="9"/>
      <c r="J7328" s="10"/>
    </row>
    <row r="7329">
      <c r="A7329" s="6"/>
      <c r="B7329" s="6"/>
      <c r="C7329" s="7"/>
      <c r="D7329" s="8"/>
      <c r="E7329" s="9"/>
      <c r="F7329" s="9"/>
      <c r="G7329" s="6"/>
      <c r="H7329" s="14"/>
      <c r="I7329" s="9"/>
      <c r="J7329" s="10"/>
    </row>
    <row r="7330">
      <c r="A7330" s="6"/>
      <c r="B7330" s="6"/>
      <c r="C7330" s="7"/>
      <c r="D7330" s="8"/>
      <c r="E7330" s="9"/>
      <c r="F7330" s="9"/>
      <c r="G7330" s="6"/>
      <c r="H7330" s="14"/>
      <c r="I7330" s="9"/>
      <c r="J7330" s="10"/>
    </row>
    <row r="7331">
      <c r="A7331" s="6"/>
      <c r="B7331" s="6"/>
      <c r="C7331" s="7"/>
      <c r="D7331" s="8"/>
      <c r="E7331" s="9"/>
      <c r="F7331" s="9"/>
      <c r="G7331" s="6"/>
      <c r="H7331" s="14"/>
      <c r="I7331" s="9"/>
      <c r="J7331" s="10"/>
    </row>
    <row r="7332">
      <c r="A7332" s="6"/>
      <c r="B7332" s="6"/>
      <c r="C7332" s="7"/>
      <c r="D7332" s="8"/>
      <c r="E7332" s="9"/>
      <c r="F7332" s="9"/>
      <c r="G7332" s="6"/>
      <c r="H7332" s="14"/>
      <c r="I7332" s="9"/>
      <c r="J7332" s="10"/>
    </row>
    <row r="7333">
      <c r="A7333" s="6"/>
      <c r="B7333" s="6"/>
      <c r="C7333" s="7"/>
      <c r="D7333" s="8"/>
      <c r="E7333" s="9"/>
      <c r="F7333" s="9"/>
      <c r="G7333" s="6"/>
      <c r="H7333" s="14"/>
      <c r="I7333" s="9"/>
      <c r="J7333" s="10"/>
    </row>
    <row r="7334">
      <c r="A7334" s="6"/>
      <c r="B7334" s="6"/>
      <c r="C7334" s="7"/>
      <c r="D7334" s="8"/>
      <c r="E7334" s="9"/>
      <c r="F7334" s="9"/>
      <c r="G7334" s="6"/>
      <c r="H7334" s="14"/>
      <c r="I7334" s="9"/>
      <c r="J7334" s="10"/>
    </row>
    <row r="7335">
      <c r="A7335" s="6"/>
      <c r="B7335" s="6"/>
      <c r="C7335" s="7"/>
      <c r="D7335" s="8"/>
      <c r="E7335" s="9"/>
      <c r="F7335" s="9"/>
      <c r="G7335" s="6"/>
      <c r="H7335" s="14"/>
      <c r="I7335" s="9"/>
      <c r="J7335" s="10"/>
    </row>
    <row r="7336">
      <c r="A7336" s="6"/>
      <c r="B7336" s="6"/>
      <c r="C7336" s="7"/>
      <c r="D7336" s="8"/>
      <c r="E7336" s="9"/>
      <c r="F7336" s="9"/>
      <c r="G7336" s="6"/>
      <c r="H7336" s="14"/>
      <c r="I7336" s="9"/>
      <c r="J7336" s="10"/>
    </row>
    <row r="7337">
      <c r="A7337" s="6"/>
      <c r="B7337" s="6"/>
      <c r="C7337" s="7"/>
      <c r="D7337" s="8"/>
      <c r="E7337" s="9"/>
      <c r="F7337" s="9"/>
      <c r="G7337" s="6"/>
      <c r="H7337" s="14"/>
      <c r="I7337" s="9"/>
      <c r="J7337" s="10"/>
    </row>
    <row r="7338">
      <c r="A7338" s="6"/>
      <c r="B7338" s="6"/>
      <c r="C7338" s="7"/>
      <c r="D7338" s="8"/>
      <c r="E7338" s="9"/>
      <c r="F7338" s="9"/>
      <c r="G7338" s="6"/>
      <c r="H7338" s="14"/>
      <c r="I7338" s="9"/>
      <c r="J7338" s="10"/>
    </row>
    <row r="7339">
      <c r="A7339" s="6"/>
      <c r="B7339" s="6"/>
      <c r="C7339" s="7"/>
      <c r="D7339" s="8"/>
      <c r="E7339" s="9"/>
      <c r="F7339" s="9"/>
      <c r="G7339" s="6"/>
      <c r="H7339" s="14"/>
      <c r="I7339" s="9"/>
      <c r="J7339" s="10"/>
    </row>
    <row r="7340">
      <c r="A7340" s="6"/>
      <c r="B7340" s="6"/>
      <c r="C7340" s="7"/>
      <c r="D7340" s="8"/>
      <c r="E7340" s="9"/>
      <c r="F7340" s="9"/>
      <c r="G7340" s="6"/>
      <c r="H7340" s="14"/>
      <c r="I7340" s="9"/>
      <c r="J7340" s="10"/>
    </row>
    <row r="7341">
      <c r="A7341" s="6"/>
      <c r="B7341" s="6"/>
      <c r="C7341" s="7"/>
      <c r="D7341" s="8"/>
      <c r="E7341" s="9"/>
      <c r="F7341" s="9"/>
      <c r="G7341" s="6"/>
      <c r="H7341" s="14"/>
      <c r="I7341" s="9"/>
      <c r="J7341" s="10"/>
    </row>
    <row r="7342">
      <c r="A7342" s="6"/>
      <c r="B7342" s="6"/>
      <c r="C7342" s="7"/>
      <c r="D7342" s="8"/>
      <c r="E7342" s="9"/>
      <c r="F7342" s="9"/>
      <c r="G7342" s="6"/>
      <c r="H7342" s="14"/>
      <c r="I7342" s="9"/>
      <c r="J7342" s="10"/>
    </row>
    <row r="7343">
      <c r="A7343" s="6"/>
      <c r="B7343" s="6"/>
      <c r="C7343" s="7"/>
      <c r="D7343" s="8"/>
      <c r="E7343" s="9"/>
      <c r="F7343" s="9"/>
      <c r="G7343" s="6"/>
      <c r="H7343" s="14"/>
      <c r="I7343" s="9"/>
      <c r="J7343" s="10"/>
    </row>
    <row r="7344">
      <c r="A7344" s="6"/>
      <c r="B7344" s="6"/>
      <c r="C7344" s="7"/>
      <c r="D7344" s="8"/>
      <c r="E7344" s="9"/>
      <c r="F7344" s="9"/>
      <c r="G7344" s="6"/>
      <c r="H7344" s="14"/>
      <c r="I7344" s="9"/>
      <c r="J7344" s="10"/>
    </row>
    <row r="7345">
      <c r="A7345" s="6"/>
      <c r="B7345" s="6"/>
      <c r="C7345" s="7"/>
      <c r="D7345" s="8"/>
      <c r="E7345" s="9"/>
      <c r="F7345" s="9"/>
      <c r="G7345" s="6"/>
      <c r="H7345" s="14"/>
      <c r="I7345" s="9"/>
      <c r="J7345" s="10"/>
    </row>
    <row r="7346">
      <c r="A7346" s="6"/>
      <c r="B7346" s="6"/>
      <c r="C7346" s="7"/>
      <c r="D7346" s="8"/>
      <c r="E7346" s="9"/>
      <c r="F7346" s="9"/>
      <c r="G7346" s="6"/>
      <c r="H7346" s="14"/>
      <c r="I7346" s="9"/>
      <c r="J7346" s="10"/>
    </row>
    <row r="7347">
      <c r="A7347" s="6"/>
      <c r="B7347" s="6"/>
      <c r="C7347" s="7"/>
      <c r="D7347" s="8"/>
      <c r="E7347" s="9"/>
      <c r="F7347" s="9"/>
      <c r="G7347" s="6"/>
      <c r="H7347" s="14"/>
      <c r="I7347" s="9"/>
      <c r="J7347" s="10"/>
    </row>
    <row r="7348">
      <c r="A7348" s="6"/>
      <c r="B7348" s="6"/>
      <c r="C7348" s="7"/>
      <c r="D7348" s="8"/>
      <c r="E7348" s="9"/>
      <c r="F7348" s="9"/>
      <c r="G7348" s="6"/>
      <c r="H7348" s="14"/>
      <c r="I7348" s="9"/>
      <c r="J7348" s="10"/>
    </row>
    <row r="7349">
      <c r="A7349" s="6"/>
      <c r="B7349" s="6"/>
      <c r="C7349" s="7"/>
      <c r="D7349" s="8"/>
      <c r="E7349" s="9"/>
      <c r="F7349" s="9"/>
      <c r="G7349" s="6"/>
      <c r="H7349" s="14"/>
      <c r="I7349" s="9"/>
      <c r="J7349" s="10"/>
    </row>
    <row r="7350">
      <c r="A7350" s="6"/>
      <c r="B7350" s="6"/>
      <c r="C7350" s="7"/>
      <c r="D7350" s="8"/>
      <c r="E7350" s="9"/>
      <c r="F7350" s="9"/>
      <c r="G7350" s="6"/>
      <c r="H7350" s="14"/>
      <c r="I7350" s="9"/>
      <c r="J7350" s="10"/>
    </row>
    <row r="7351">
      <c r="A7351" s="6"/>
      <c r="B7351" s="6"/>
      <c r="C7351" s="7"/>
      <c r="D7351" s="8"/>
      <c r="E7351" s="9"/>
      <c r="F7351" s="9"/>
      <c r="G7351" s="6"/>
      <c r="H7351" s="14"/>
      <c r="I7351" s="9"/>
      <c r="J7351" s="10"/>
    </row>
    <row r="7352">
      <c r="A7352" s="6"/>
      <c r="B7352" s="6"/>
      <c r="C7352" s="7"/>
      <c r="D7352" s="8"/>
      <c r="E7352" s="9"/>
      <c r="F7352" s="9"/>
      <c r="G7352" s="6"/>
      <c r="H7352" s="14"/>
      <c r="I7352" s="9"/>
      <c r="J7352" s="10"/>
    </row>
    <row r="7353">
      <c r="A7353" s="6"/>
      <c r="B7353" s="6"/>
      <c r="C7353" s="7"/>
      <c r="D7353" s="8"/>
      <c r="E7353" s="9"/>
      <c r="F7353" s="9"/>
      <c r="G7353" s="6"/>
      <c r="H7353" s="14"/>
      <c r="I7353" s="9"/>
      <c r="J7353" s="10"/>
    </row>
    <row r="7354">
      <c r="A7354" s="6"/>
      <c r="B7354" s="6"/>
      <c r="C7354" s="7"/>
      <c r="D7354" s="8"/>
      <c r="E7354" s="9"/>
      <c r="F7354" s="9"/>
      <c r="G7354" s="6"/>
      <c r="H7354" s="14"/>
      <c r="I7354" s="9"/>
      <c r="J7354" s="10"/>
    </row>
    <row r="7355">
      <c r="A7355" s="6"/>
      <c r="B7355" s="6"/>
      <c r="C7355" s="7"/>
      <c r="D7355" s="8"/>
      <c r="E7355" s="9"/>
      <c r="F7355" s="9"/>
      <c r="G7355" s="6"/>
      <c r="H7355" s="14"/>
      <c r="I7355" s="9"/>
      <c r="J7355" s="10"/>
    </row>
    <row r="7356">
      <c r="A7356" s="6"/>
      <c r="B7356" s="6"/>
      <c r="C7356" s="7"/>
      <c r="D7356" s="8"/>
      <c r="E7356" s="9"/>
      <c r="F7356" s="9"/>
      <c r="G7356" s="6"/>
      <c r="H7356" s="14"/>
      <c r="I7356" s="9"/>
      <c r="J7356" s="10"/>
    </row>
    <row r="7357">
      <c r="A7357" s="6"/>
      <c r="B7357" s="6"/>
      <c r="C7357" s="7"/>
      <c r="D7357" s="8"/>
      <c r="E7357" s="9"/>
      <c r="F7357" s="9"/>
      <c r="G7357" s="6"/>
      <c r="H7357" s="14"/>
      <c r="I7357" s="9"/>
      <c r="J7357" s="10"/>
    </row>
    <row r="7358">
      <c r="A7358" s="6"/>
      <c r="B7358" s="6"/>
      <c r="C7358" s="7"/>
      <c r="D7358" s="8"/>
      <c r="E7358" s="9"/>
      <c r="F7358" s="9"/>
      <c r="G7358" s="6"/>
      <c r="H7358" s="14"/>
      <c r="I7358" s="9"/>
      <c r="J7358" s="10"/>
    </row>
    <row r="7359">
      <c r="A7359" s="6"/>
      <c r="B7359" s="6"/>
      <c r="C7359" s="7"/>
      <c r="D7359" s="8"/>
      <c r="E7359" s="9"/>
      <c r="F7359" s="9"/>
      <c r="G7359" s="6"/>
      <c r="H7359" s="14"/>
      <c r="I7359" s="9"/>
      <c r="J7359" s="10"/>
    </row>
    <row r="7360">
      <c r="A7360" s="6"/>
      <c r="B7360" s="6"/>
      <c r="C7360" s="7"/>
      <c r="D7360" s="8"/>
      <c r="E7360" s="9"/>
      <c r="F7360" s="9"/>
      <c r="G7360" s="6"/>
      <c r="H7360" s="14"/>
      <c r="I7360" s="9"/>
      <c r="J7360" s="10"/>
    </row>
    <row r="7361">
      <c r="A7361" s="6"/>
      <c r="B7361" s="6"/>
      <c r="C7361" s="7"/>
      <c r="D7361" s="8"/>
      <c r="E7361" s="9"/>
      <c r="F7361" s="9"/>
      <c r="G7361" s="6"/>
      <c r="H7361" s="14"/>
      <c r="I7361" s="9"/>
      <c r="J7361" s="10"/>
    </row>
    <row r="7362">
      <c r="A7362" s="6"/>
      <c r="B7362" s="6"/>
      <c r="C7362" s="7"/>
      <c r="D7362" s="8"/>
      <c r="E7362" s="9"/>
      <c r="F7362" s="9"/>
      <c r="G7362" s="6"/>
      <c r="H7362" s="14"/>
      <c r="I7362" s="9"/>
      <c r="J7362" s="10"/>
    </row>
    <row r="7363">
      <c r="A7363" s="6"/>
      <c r="B7363" s="6"/>
      <c r="C7363" s="7"/>
      <c r="D7363" s="8"/>
      <c r="E7363" s="9"/>
      <c r="F7363" s="9"/>
      <c r="G7363" s="6"/>
      <c r="H7363" s="14"/>
      <c r="I7363" s="9"/>
      <c r="J7363" s="10"/>
    </row>
    <row r="7364">
      <c r="A7364" s="6"/>
      <c r="B7364" s="6"/>
      <c r="C7364" s="7"/>
      <c r="D7364" s="8"/>
      <c r="E7364" s="9"/>
      <c r="F7364" s="9"/>
      <c r="G7364" s="6"/>
      <c r="H7364" s="14"/>
      <c r="I7364" s="9"/>
      <c r="J7364" s="10"/>
    </row>
    <row r="7365">
      <c r="A7365" s="6"/>
      <c r="B7365" s="6"/>
      <c r="C7365" s="7"/>
      <c r="D7365" s="8"/>
      <c r="E7365" s="9"/>
      <c r="F7365" s="9"/>
      <c r="G7365" s="6"/>
      <c r="H7365" s="14"/>
      <c r="I7365" s="9"/>
      <c r="J7365" s="10"/>
    </row>
    <row r="7366">
      <c r="A7366" s="6"/>
      <c r="B7366" s="6"/>
      <c r="C7366" s="7"/>
      <c r="D7366" s="8"/>
      <c r="E7366" s="9"/>
      <c r="F7366" s="9"/>
      <c r="G7366" s="6"/>
      <c r="H7366" s="14"/>
      <c r="I7366" s="9"/>
      <c r="J7366" s="10"/>
    </row>
    <row r="7367">
      <c r="A7367" s="6"/>
      <c r="B7367" s="6"/>
      <c r="C7367" s="7"/>
      <c r="D7367" s="8"/>
      <c r="E7367" s="9"/>
      <c r="F7367" s="9"/>
      <c r="G7367" s="6"/>
      <c r="H7367" s="14"/>
      <c r="I7367" s="9"/>
      <c r="J7367" s="10"/>
    </row>
    <row r="7368">
      <c r="A7368" s="6"/>
      <c r="B7368" s="6"/>
      <c r="C7368" s="7"/>
      <c r="D7368" s="8"/>
      <c r="E7368" s="9"/>
      <c r="F7368" s="9"/>
      <c r="G7368" s="6"/>
      <c r="H7368" s="14"/>
      <c r="I7368" s="9"/>
      <c r="J7368" s="10"/>
    </row>
    <row r="7369">
      <c r="A7369" s="6"/>
      <c r="B7369" s="6"/>
      <c r="C7369" s="7"/>
      <c r="D7369" s="8"/>
      <c r="E7369" s="9"/>
      <c r="F7369" s="9"/>
      <c r="G7369" s="6"/>
      <c r="H7369" s="14"/>
      <c r="I7369" s="9"/>
      <c r="J7369" s="10"/>
    </row>
    <row r="7370">
      <c r="A7370" s="6"/>
      <c r="B7370" s="6"/>
      <c r="C7370" s="7"/>
      <c r="D7370" s="8"/>
      <c r="E7370" s="9"/>
      <c r="F7370" s="9"/>
      <c r="G7370" s="6"/>
      <c r="H7370" s="14"/>
      <c r="I7370" s="9"/>
      <c r="J7370" s="10"/>
    </row>
    <row r="7371">
      <c r="A7371" s="6"/>
      <c r="B7371" s="6"/>
      <c r="C7371" s="7"/>
      <c r="D7371" s="8"/>
      <c r="E7371" s="9"/>
      <c r="F7371" s="9"/>
      <c r="G7371" s="6"/>
      <c r="H7371" s="14"/>
      <c r="I7371" s="9"/>
      <c r="J7371" s="10"/>
    </row>
    <row r="7372">
      <c r="A7372" s="6"/>
      <c r="B7372" s="6"/>
      <c r="C7372" s="7"/>
      <c r="D7372" s="8"/>
      <c r="E7372" s="9"/>
      <c r="F7372" s="9"/>
      <c r="G7372" s="6"/>
      <c r="H7372" s="14"/>
      <c r="I7372" s="9"/>
      <c r="J7372" s="10"/>
    </row>
    <row r="7373">
      <c r="A7373" s="6"/>
      <c r="B7373" s="6"/>
      <c r="C7373" s="7"/>
      <c r="D7373" s="8"/>
      <c r="E7373" s="9"/>
      <c r="F7373" s="9"/>
      <c r="G7373" s="6"/>
      <c r="H7373" s="14"/>
      <c r="I7373" s="9"/>
      <c r="J7373" s="10"/>
    </row>
    <row r="7374">
      <c r="A7374" s="6"/>
      <c r="B7374" s="6"/>
      <c r="C7374" s="7"/>
      <c r="D7374" s="8"/>
      <c r="E7374" s="9"/>
      <c r="F7374" s="9"/>
      <c r="G7374" s="6"/>
      <c r="H7374" s="14"/>
      <c r="I7374" s="9"/>
      <c r="J7374" s="10"/>
    </row>
    <row r="7375">
      <c r="A7375" s="6"/>
      <c r="B7375" s="6"/>
      <c r="C7375" s="7"/>
      <c r="D7375" s="8"/>
      <c r="E7375" s="9"/>
      <c r="F7375" s="9"/>
      <c r="G7375" s="6"/>
      <c r="H7375" s="14"/>
      <c r="I7375" s="9"/>
      <c r="J7375" s="10"/>
    </row>
    <row r="7376">
      <c r="A7376" s="6"/>
      <c r="B7376" s="6"/>
      <c r="C7376" s="7"/>
      <c r="D7376" s="8"/>
      <c r="E7376" s="9"/>
      <c r="F7376" s="9"/>
      <c r="G7376" s="6"/>
      <c r="H7376" s="14"/>
      <c r="I7376" s="9"/>
      <c r="J7376" s="10"/>
    </row>
    <row r="7377">
      <c r="A7377" s="6"/>
      <c r="B7377" s="6"/>
      <c r="C7377" s="7"/>
      <c r="D7377" s="8"/>
      <c r="E7377" s="9"/>
      <c r="F7377" s="9"/>
      <c r="G7377" s="6"/>
      <c r="H7377" s="14"/>
      <c r="I7377" s="9"/>
      <c r="J7377" s="10"/>
    </row>
    <row r="7378">
      <c r="A7378" s="6"/>
      <c r="B7378" s="6"/>
      <c r="C7378" s="7"/>
      <c r="D7378" s="8"/>
      <c r="E7378" s="9"/>
      <c r="F7378" s="9"/>
      <c r="G7378" s="6"/>
      <c r="H7378" s="14"/>
      <c r="I7378" s="9"/>
      <c r="J7378" s="10"/>
    </row>
    <row r="7379">
      <c r="A7379" s="6"/>
      <c r="B7379" s="6"/>
      <c r="C7379" s="7"/>
      <c r="D7379" s="8"/>
      <c r="E7379" s="9"/>
      <c r="F7379" s="9"/>
      <c r="G7379" s="6"/>
      <c r="H7379" s="14"/>
      <c r="I7379" s="9"/>
      <c r="J7379" s="10"/>
    </row>
    <row r="7380">
      <c r="A7380" s="6"/>
      <c r="B7380" s="6"/>
      <c r="C7380" s="7"/>
      <c r="D7380" s="8"/>
      <c r="E7380" s="9"/>
      <c r="F7380" s="9"/>
      <c r="G7380" s="6"/>
      <c r="H7380" s="14"/>
      <c r="I7380" s="9"/>
      <c r="J7380" s="10"/>
    </row>
    <row r="7381">
      <c r="A7381" s="6"/>
      <c r="B7381" s="6"/>
      <c r="C7381" s="7"/>
      <c r="D7381" s="8"/>
      <c r="E7381" s="9"/>
      <c r="F7381" s="9"/>
      <c r="G7381" s="6"/>
      <c r="H7381" s="14"/>
      <c r="I7381" s="9"/>
      <c r="J7381" s="10"/>
    </row>
    <row r="7382">
      <c r="A7382" s="6"/>
      <c r="B7382" s="6"/>
      <c r="C7382" s="7"/>
      <c r="D7382" s="8"/>
      <c r="E7382" s="9"/>
      <c r="F7382" s="9"/>
      <c r="G7382" s="6"/>
      <c r="H7382" s="14"/>
      <c r="I7382" s="9"/>
      <c r="J7382" s="10"/>
    </row>
    <row r="7383">
      <c r="A7383" s="6"/>
      <c r="B7383" s="6"/>
      <c r="C7383" s="7"/>
      <c r="D7383" s="8"/>
      <c r="E7383" s="9"/>
      <c r="F7383" s="9"/>
      <c r="G7383" s="6"/>
      <c r="H7383" s="14"/>
      <c r="I7383" s="9"/>
      <c r="J7383" s="10"/>
    </row>
    <row r="7384">
      <c r="A7384" s="6"/>
      <c r="B7384" s="6"/>
      <c r="C7384" s="7"/>
      <c r="D7384" s="8"/>
      <c r="E7384" s="9"/>
      <c r="F7384" s="9"/>
      <c r="G7384" s="6"/>
      <c r="H7384" s="14"/>
      <c r="I7384" s="9"/>
      <c r="J7384" s="10"/>
    </row>
    <row r="7385">
      <c r="A7385" s="6"/>
      <c r="B7385" s="6"/>
      <c r="C7385" s="7"/>
      <c r="D7385" s="8"/>
      <c r="E7385" s="9"/>
      <c r="F7385" s="9"/>
      <c r="G7385" s="6"/>
      <c r="H7385" s="14"/>
      <c r="I7385" s="9"/>
      <c r="J7385" s="10"/>
    </row>
    <row r="7386">
      <c r="A7386" s="6"/>
      <c r="B7386" s="6"/>
      <c r="C7386" s="7"/>
      <c r="D7386" s="8"/>
      <c r="E7386" s="9"/>
      <c r="F7386" s="9"/>
      <c r="G7386" s="6"/>
      <c r="H7386" s="14"/>
      <c r="I7386" s="9"/>
      <c r="J7386" s="10"/>
    </row>
    <row r="7387">
      <c r="A7387" s="6"/>
      <c r="B7387" s="6"/>
      <c r="C7387" s="7"/>
      <c r="D7387" s="8"/>
      <c r="E7387" s="9"/>
      <c r="F7387" s="9"/>
      <c r="G7387" s="6"/>
      <c r="H7387" s="14"/>
      <c r="I7387" s="9"/>
      <c r="J7387" s="10"/>
    </row>
    <row r="7388">
      <c r="A7388" s="6"/>
      <c r="B7388" s="6"/>
      <c r="C7388" s="7"/>
      <c r="D7388" s="8"/>
      <c r="E7388" s="9"/>
      <c r="F7388" s="9"/>
      <c r="G7388" s="6"/>
      <c r="H7388" s="14"/>
      <c r="I7388" s="9"/>
      <c r="J7388" s="10"/>
    </row>
    <row r="7389">
      <c r="A7389" s="6"/>
      <c r="B7389" s="6"/>
      <c r="C7389" s="7"/>
      <c r="D7389" s="8"/>
      <c r="E7389" s="9"/>
      <c r="F7389" s="9"/>
      <c r="G7389" s="6"/>
      <c r="H7389" s="14"/>
      <c r="I7389" s="9"/>
      <c r="J7389" s="10"/>
    </row>
    <row r="7390">
      <c r="A7390" s="6"/>
      <c r="B7390" s="6"/>
      <c r="C7390" s="7"/>
      <c r="D7390" s="8"/>
      <c r="E7390" s="9"/>
      <c r="F7390" s="9"/>
      <c r="G7390" s="6"/>
      <c r="H7390" s="14"/>
      <c r="I7390" s="9"/>
      <c r="J7390" s="10"/>
    </row>
    <row r="7391">
      <c r="A7391" s="6"/>
      <c r="B7391" s="6"/>
      <c r="C7391" s="7"/>
      <c r="D7391" s="8"/>
      <c r="E7391" s="9"/>
      <c r="F7391" s="9"/>
      <c r="G7391" s="6"/>
      <c r="H7391" s="14"/>
      <c r="I7391" s="9"/>
      <c r="J7391" s="10"/>
    </row>
    <row r="7392">
      <c r="A7392" s="6"/>
      <c r="B7392" s="6"/>
      <c r="C7392" s="7"/>
      <c r="D7392" s="8"/>
      <c r="E7392" s="9"/>
      <c r="F7392" s="9"/>
      <c r="G7392" s="6"/>
      <c r="H7392" s="14"/>
      <c r="I7392" s="9"/>
      <c r="J7392" s="10"/>
    </row>
    <row r="7393">
      <c r="A7393" s="6"/>
      <c r="B7393" s="6"/>
      <c r="C7393" s="7"/>
      <c r="D7393" s="8"/>
      <c r="E7393" s="9"/>
      <c r="F7393" s="9"/>
      <c r="G7393" s="6"/>
      <c r="H7393" s="14"/>
      <c r="I7393" s="9"/>
      <c r="J7393" s="10"/>
    </row>
    <row r="7394">
      <c r="A7394" s="6"/>
      <c r="B7394" s="6"/>
      <c r="C7394" s="7"/>
      <c r="D7394" s="8"/>
      <c r="E7394" s="9"/>
      <c r="F7394" s="9"/>
      <c r="G7394" s="6"/>
      <c r="H7394" s="14"/>
      <c r="I7394" s="9"/>
      <c r="J7394" s="10"/>
    </row>
    <row r="7395">
      <c r="A7395" s="6"/>
      <c r="B7395" s="6"/>
      <c r="C7395" s="7"/>
      <c r="D7395" s="8"/>
      <c r="E7395" s="9"/>
      <c r="F7395" s="9"/>
      <c r="G7395" s="6"/>
      <c r="H7395" s="14"/>
      <c r="I7395" s="9"/>
      <c r="J7395" s="10"/>
    </row>
    <row r="7396">
      <c r="A7396" s="6"/>
      <c r="B7396" s="6"/>
      <c r="C7396" s="7"/>
      <c r="D7396" s="8"/>
      <c r="E7396" s="9"/>
      <c r="F7396" s="9"/>
      <c r="G7396" s="6"/>
      <c r="H7396" s="14"/>
      <c r="I7396" s="9"/>
      <c r="J7396" s="10"/>
    </row>
    <row r="7397">
      <c r="A7397" s="6"/>
      <c r="B7397" s="6"/>
      <c r="C7397" s="7"/>
      <c r="D7397" s="8"/>
      <c r="E7397" s="9"/>
      <c r="F7397" s="9"/>
      <c r="G7397" s="6"/>
      <c r="H7397" s="14"/>
      <c r="I7397" s="9"/>
      <c r="J7397" s="10"/>
    </row>
    <row r="7398">
      <c r="A7398" s="6"/>
      <c r="B7398" s="6"/>
      <c r="C7398" s="7"/>
      <c r="D7398" s="8"/>
      <c r="E7398" s="9"/>
      <c r="F7398" s="9"/>
      <c r="G7398" s="6"/>
      <c r="H7398" s="14"/>
      <c r="I7398" s="9"/>
      <c r="J7398" s="10"/>
    </row>
    <row r="7399">
      <c r="A7399" s="6"/>
      <c r="B7399" s="6"/>
      <c r="C7399" s="7"/>
      <c r="D7399" s="8"/>
      <c r="E7399" s="9"/>
      <c r="F7399" s="9"/>
      <c r="G7399" s="6"/>
      <c r="H7399" s="14"/>
      <c r="I7399" s="9"/>
      <c r="J7399" s="10"/>
    </row>
    <row r="7400">
      <c r="A7400" s="6"/>
      <c r="B7400" s="6"/>
      <c r="C7400" s="7"/>
      <c r="D7400" s="8"/>
      <c r="E7400" s="9"/>
      <c r="F7400" s="9"/>
      <c r="G7400" s="6"/>
      <c r="H7400" s="14"/>
      <c r="I7400" s="9"/>
      <c r="J7400" s="10"/>
    </row>
    <row r="7401">
      <c r="A7401" s="6"/>
      <c r="B7401" s="6"/>
      <c r="C7401" s="7"/>
      <c r="D7401" s="8"/>
      <c r="E7401" s="9"/>
      <c r="F7401" s="9"/>
      <c r="G7401" s="6"/>
      <c r="H7401" s="14"/>
      <c r="I7401" s="9"/>
      <c r="J7401" s="10"/>
    </row>
    <row r="7402">
      <c r="A7402" s="6"/>
      <c r="B7402" s="6"/>
      <c r="C7402" s="7"/>
      <c r="D7402" s="8"/>
      <c r="E7402" s="9"/>
      <c r="F7402" s="9"/>
      <c r="G7402" s="6"/>
      <c r="H7402" s="14"/>
      <c r="I7402" s="9"/>
      <c r="J7402" s="10"/>
    </row>
    <row r="7403">
      <c r="A7403" s="6"/>
      <c r="B7403" s="6"/>
      <c r="C7403" s="7"/>
      <c r="D7403" s="8"/>
      <c r="E7403" s="9"/>
      <c r="F7403" s="9"/>
      <c r="G7403" s="6"/>
      <c r="H7403" s="14"/>
      <c r="I7403" s="9"/>
      <c r="J7403" s="10"/>
    </row>
    <row r="7404">
      <c r="A7404" s="6"/>
      <c r="B7404" s="6"/>
      <c r="C7404" s="7"/>
      <c r="D7404" s="8"/>
      <c r="E7404" s="9"/>
      <c r="F7404" s="9"/>
      <c r="G7404" s="6"/>
      <c r="H7404" s="14"/>
      <c r="I7404" s="9"/>
      <c r="J7404" s="10"/>
    </row>
    <row r="7405">
      <c r="A7405" s="6"/>
      <c r="B7405" s="6"/>
      <c r="C7405" s="7"/>
      <c r="D7405" s="8"/>
      <c r="E7405" s="9"/>
      <c r="F7405" s="9"/>
      <c r="G7405" s="6"/>
      <c r="H7405" s="14"/>
      <c r="I7405" s="9"/>
      <c r="J7405" s="10"/>
    </row>
    <row r="7406">
      <c r="A7406" s="6"/>
      <c r="B7406" s="6"/>
      <c r="C7406" s="7"/>
      <c r="D7406" s="8"/>
      <c r="E7406" s="9"/>
      <c r="F7406" s="9"/>
      <c r="G7406" s="6"/>
      <c r="H7406" s="14"/>
      <c r="I7406" s="9"/>
      <c r="J7406" s="10"/>
    </row>
    <row r="7407">
      <c r="A7407" s="6"/>
      <c r="B7407" s="6"/>
      <c r="C7407" s="7"/>
      <c r="D7407" s="8"/>
      <c r="E7407" s="9"/>
      <c r="F7407" s="9"/>
      <c r="G7407" s="6"/>
      <c r="H7407" s="14"/>
      <c r="I7407" s="9"/>
      <c r="J7407" s="10"/>
    </row>
    <row r="7408">
      <c r="A7408" s="6"/>
      <c r="B7408" s="6"/>
      <c r="C7408" s="7"/>
      <c r="D7408" s="8"/>
      <c r="E7408" s="9"/>
      <c r="F7408" s="9"/>
      <c r="G7408" s="6"/>
      <c r="H7408" s="14"/>
      <c r="I7408" s="9"/>
      <c r="J7408" s="10"/>
    </row>
    <row r="7409">
      <c r="A7409" s="6"/>
      <c r="B7409" s="6"/>
      <c r="C7409" s="7"/>
      <c r="D7409" s="8"/>
      <c r="E7409" s="9"/>
      <c r="F7409" s="9"/>
      <c r="G7409" s="6"/>
      <c r="H7409" s="14"/>
      <c r="I7409" s="9"/>
      <c r="J7409" s="10"/>
    </row>
    <row r="7410">
      <c r="A7410" s="6"/>
      <c r="B7410" s="6"/>
      <c r="C7410" s="7"/>
      <c r="D7410" s="8"/>
      <c r="E7410" s="9"/>
      <c r="F7410" s="9"/>
      <c r="G7410" s="6"/>
      <c r="H7410" s="14"/>
      <c r="I7410" s="9"/>
      <c r="J7410" s="10"/>
    </row>
    <row r="7411">
      <c r="A7411" s="6"/>
      <c r="B7411" s="6"/>
      <c r="C7411" s="7"/>
      <c r="D7411" s="8"/>
      <c r="E7411" s="9"/>
      <c r="F7411" s="9"/>
      <c r="G7411" s="6"/>
      <c r="H7411" s="14"/>
      <c r="I7411" s="9"/>
      <c r="J7411" s="10"/>
    </row>
    <row r="7412">
      <c r="A7412" s="6"/>
      <c r="B7412" s="6"/>
      <c r="C7412" s="7"/>
      <c r="D7412" s="8"/>
      <c r="E7412" s="9"/>
      <c r="F7412" s="9"/>
      <c r="G7412" s="6"/>
      <c r="H7412" s="14"/>
      <c r="I7412" s="9"/>
      <c r="J7412" s="10"/>
    </row>
    <row r="7413">
      <c r="A7413" s="6"/>
      <c r="B7413" s="6"/>
      <c r="C7413" s="7"/>
      <c r="D7413" s="8"/>
      <c r="E7413" s="9"/>
      <c r="F7413" s="9"/>
      <c r="G7413" s="6"/>
      <c r="H7413" s="14"/>
      <c r="I7413" s="9"/>
      <c r="J7413" s="10"/>
    </row>
    <row r="7414">
      <c r="A7414" s="6"/>
      <c r="B7414" s="6"/>
      <c r="C7414" s="7"/>
      <c r="D7414" s="8"/>
      <c r="E7414" s="9"/>
      <c r="F7414" s="9"/>
      <c r="G7414" s="6"/>
      <c r="H7414" s="14"/>
      <c r="I7414" s="9"/>
      <c r="J7414" s="10"/>
    </row>
    <row r="7415">
      <c r="A7415" s="6"/>
      <c r="B7415" s="6"/>
      <c r="C7415" s="7"/>
      <c r="D7415" s="8"/>
      <c r="E7415" s="9"/>
      <c r="F7415" s="9"/>
      <c r="G7415" s="6"/>
      <c r="H7415" s="14"/>
      <c r="I7415" s="9"/>
      <c r="J7415" s="10"/>
    </row>
    <row r="7416">
      <c r="A7416" s="6"/>
      <c r="B7416" s="6"/>
      <c r="C7416" s="7"/>
      <c r="D7416" s="8"/>
      <c r="E7416" s="9"/>
      <c r="F7416" s="9"/>
      <c r="G7416" s="6"/>
      <c r="H7416" s="14"/>
      <c r="I7416" s="9"/>
      <c r="J7416" s="10"/>
    </row>
    <row r="7417">
      <c r="A7417" s="6"/>
      <c r="B7417" s="6"/>
      <c r="C7417" s="7"/>
      <c r="D7417" s="8"/>
      <c r="E7417" s="9"/>
      <c r="F7417" s="9"/>
      <c r="G7417" s="6"/>
      <c r="H7417" s="14"/>
      <c r="I7417" s="9"/>
      <c r="J7417" s="10"/>
    </row>
    <row r="7418">
      <c r="A7418" s="6"/>
      <c r="B7418" s="6"/>
      <c r="C7418" s="7"/>
      <c r="D7418" s="8"/>
      <c r="E7418" s="9"/>
      <c r="F7418" s="9"/>
      <c r="G7418" s="6"/>
      <c r="H7418" s="14"/>
      <c r="I7418" s="9"/>
      <c r="J7418" s="10"/>
    </row>
    <row r="7419">
      <c r="A7419" s="6"/>
      <c r="B7419" s="6"/>
      <c r="C7419" s="7"/>
      <c r="D7419" s="8"/>
      <c r="E7419" s="9"/>
      <c r="F7419" s="9"/>
      <c r="G7419" s="6"/>
      <c r="H7419" s="14"/>
      <c r="I7419" s="9"/>
      <c r="J7419" s="10"/>
    </row>
    <row r="7420">
      <c r="A7420" s="6"/>
      <c r="B7420" s="6"/>
      <c r="C7420" s="7"/>
      <c r="D7420" s="8"/>
      <c r="E7420" s="9"/>
      <c r="F7420" s="9"/>
      <c r="G7420" s="6"/>
      <c r="H7420" s="14"/>
      <c r="I7420" s="9"/>
      <c r="J7420" s="10"/>
    </row>
    <row r="7421">
      <c r="A7421" s="6"/>
      <c r="B7421" s="6"/>
      <c r="C7421" s="7"/>
      <c r="D7421" s="8"/>
      <c r="E7421" s="9"/>
      <c r="F7421" s="9"/>
      <c r="G7421" s="6"/>
      <c r="H7421" s="14"/>
      <c r="I7421" s="9"/>
      <c r="J7421" s="10"/>
    </row>
    <row r="7422">
      <c r="A7422" s="6"/>
      <c r="B7422" s="6"/>
      <c r="C7422" s="7"/>
      <c r="D7422" s="8"/>
      <c r="E7422" s="9"/>
      <c r="F7422" s="9"/>
      <c r="G7422" s="6"/>
      <c r="H7422" s="14"/>
      <c r="I7422" s="9"/>
      <c r="J7422" s="10"/>
    </row>
    <row r="7423">
      <c r="A7423" s="6"/>
      <c r="B7423" s="6"/>
      <c r="C7423" s="7"/>
      <c r="D7423" s="8"/>
      <c r="E7423" s="9"/>
      <c r="F7423" s="9"/>
      <c r="G7423" s="6"/>
      <c r="H7423" s="14"/>
      <c r="I7423" s="9"/>
      <c r="J7423" s="10"/>
    </row>
    <row r="7424">
      <c r="A7424" s="6"/>
      <c r="B7424" s="6"/>
      <c r="C7424" s="7"/>
      <c r="D7424" s="8"/>
      <c r="E7424" s="9"/>
      <c r="F7424" s="9"/>
      <c r="G7424" s="6"/>
      <c r="H7424" s="14"/>
      <c r="I7424" s="9"/>
      <c r="J7424" s="10"/>
    </row>
    <row r="7425">
      <c r="A7425" s="6"/>
      <c r="B7425" s="6"/>
      <c r="C7425" s="7"/>
      <c r="D7425" s="8"/>
      <c r="E7425" s="9"/>
      <c r="F7425" s="9"/>
      <c r="G7425" s="6"/>
      <c r="H7425" s="14"/>
      <c r="I7425" s="9"/>
      <c r="J7425" s="10"/>
    </row>
    <row r="7426">
      <c r="A7426" s="6"/>
      <c r="B7426" s="6"/>
      <c r="C7426" s="7"/>
      <c r="D7426" s="8"/>
      <c r="E7426" s="9"/>
      <c r="F7426" s="9"/>
      <c r="G7426" s="6"/>
      <c r="H7426" s="14"/>
      <c r="I7426" s="9"/>
      <c r="J7426" s="10"/>
    </row>
    <row r="7427">
      <c r="A7427" s="6"/>
      <c r="B7427" s="6"/>
      <c r="C7427" s="7"/>
      <c r="D7427" s="8"/>
      <c r="E7427" s="9"/>
      <c r="F7427" s="9"/>
      <c r="G7427" s="6"/>
      <c r="H7427" s="14"/>
      <c r="I7427" s="9"/>
      <c r="J7427" s="10"/>
    </row>
    <row r="7428">
      <c r="A7428" s="6"/>
      <c r="B7428" s="6"/>
      <c r="C7428" s="7"/>
      <c r="D7428" s="8"/>
      <c r="E7428" s="9"/>
      <c r="F7428" s="9"/>
      <c r="G7428" s="6"/>
      <c r="H7428" s="14"/>
      <c r="I7428" s="9"/>
      <c r="J7428" s="10"/>
    </row>
    <row r="7429">
      <c r="A7429" s="6"/>
      <c r="B7429" s="6"/>
      <c r="C7429" s="7"/>
      <c r="D7429" s="8"/>
      <c r="E7429" s="9"/>
      <c r="F7429" s="9"/>
      <c r="G7429" s="6"/>
      <c r="H7429" s="14"/>
      <c r="I7429" s="9"/>
      <c r="J7429" s="10"/>
    </row>
    <row r="7430">
      <c r="A7430" s="6"/>
      <c r="B7430" s="6"/>
      <c r="C7430" s="7"/>
      <c r="D7430" s="8"/>
      <c r="E7430" s="9"/>
      <c r="F7430" s="9"/>
      <c r="G7430" s="6"/>
      <c r="H7430" s="14"/>
      <c r="I7430" s="9"/>
      <c r="J7430" s="10"/>
    </row>
    <row r="7431">
      <c r="A7431" s="6"/>
      <c r="B7431" s="6"/>
      <c r="C7431" s="7"/>
      <c r="D7431" s="8"/>
      <c r="E7431" s="9"/>
      <c r="F7431" s="9"/>
      <c r="G7431" s="6"/>
      <c r="H7431" s="14"/>
      <c r="I7431" s="9"/>
      <c r="J7431" s="10"/>
    </row>
    <row r="7432">
      <c r="A7432" s="6"/>
      <c r="B7432" s="6"/>
      <c r="C7432" s="7"/>
      <c r="D7432" s="8"/>
      <c r="E7432" s="9"/>
      <c r="F7432" s="9"/>
      <c r="G7432" s="6"/>
      <c r="H7432" s="14"/>
      <c r="I7432" s="9"/>
      <c r="J7432" s="10"/>
    </row>
    <row r="7433">
      <c r="A7433" s="6"/>
      <c r="B7433" s="6"/>
      <c r="C7433" s="7"/>
      <c r="D7433" s="8"/>
      <c r="E7433" s="9"/>
      <c r="F7433" s="9"/>
      <c r="G7433" s="6"/>
      <c r="H7433" s="14"/>
      <c r="I7433" s="9"/>
      <c r="J7433" s="10"/>
    </row>
    <row r="7434">
      <c r="A7434" s="6"/>
      <c r="B7434" s="6"/>
      <c r="C7434" s="7"/>
      <c r="D7434" s="8"/>
      <c r="E7434" s="9"/>
      <c r="F7434" s="9"/>
      <c r="G7434" s="6"/>
      <c r="H7434" s="14"/>
      <c r="I7434" s="9"/>
      <c r="J7434" s="10"/>
    </row>
    <row r="7435">
      <c r="A7435" s="6"/>
      <c r="B7435" s="6"/>
      <c r="C7435" s="7"/>
      <c r="D7435" s="8"/>
      <c r="E7435" s="9"/>
      <c r="F7435" s="9"/>
      <c r="G7435" s="6"/>
      <c r="H7435" s="14"/>
      <c r="I7435" s="9"/>
      <c r="J7435" s="10"/>
    </row>
    <row r="7436">
      <c r="A7436" s="6"/>
      <c r="B7436" s="6"/>
      <c r="C7436" s="7"/>
      <c r="D7436" s="8"/>
      <c r="E7436" s="9"/>
      <c r="F7436" s="9"/>
      <c r="G7436" s="6"/>
      <c r="H7436" s="14"/>
      <c r="I7436" s="9"/>
      <c r="J7436" s="10"/>
    </row>
    <row r="7437">
      <c r="A7437" s="6"/>
      <c r="B7437" s="6"/>
      <c r="C7437" s="7"/>
      <c r="D7437" s="8"/>
      <c r="E7437" s="9"/>
      <c r="F7437" s="9"/>
      <c r="G7437" s="6"/>
      <c r="H7437" s="14"/>
      <c r="I7437" s="9"/>
      <c r="J7437" s="10"/>
    </row>
    <row r="7438">
      <c r="A7438" s="6"/>
      <c r="B7438" s="6"/>
      <c r="C7438" s="7"/>
      <c r="D7438" s="8"/>
      <c r="E7438" s="9"/>
      <c r="F7438" s="9"/>
      <c r="G7438" s="6"/>
      <c r="H7438" s="14"/>
      <c r="I7438" s="9"/>
      <c r="J7438" s="10"/>
    </row>
    <row r="7439">
      <c r="A7439" s="6"/>
      <c r="B7439" s="6"/>
      <c r="C7439" s="7"/>
      <c r="D7439" s="8"/>
      <c r="E7439" s="9"/>
      <c r="F7439" s="9"/>
      <c r="G7439" s="6"/>
      <c r="H7439" s="14"/>
      <c r="I7439" s="9"/>
      <c r="J7439" s="10"/>
    </row>
    <row r="7440">
      <c r="A7440" s="6"/>
      <c r="B7440" s="6"/>
      <c r="C7440" s="7"/>
      <c r="D7440" s="8"/>
      <c r="E7440" s="9"/>
      <c r="F7440" s="9"/>
      <c r="G7440" s="6"/>
      <c r="H7440" s="14"/>
      <c r="I7440" s="9"/>
      <c r="J7440" s="10"/>
    </row>
    <row r="7441">
      <c r="A7441" s="6"/>
      <c r="B7441" s="6"/>
      <c r="C7441" s="7"/>
      <c r="D7441" s="8"/>
      <c r="E7441" s="9"/>
      <c r="F7441" s="9"/>
      <c r="G7441" s="6"/>
      <c r="H7441" s="14"/>
      <c r="I7441" s="9"/>
      <c r="J7441" s="10"/>
    </row>
    <row r="7442">
      <c r="A7442" s="6"/>
      <c r="B7442" s="6"/>
      <c r="C7442" s="7"/>
      <c r="D7442" s="8"/>
      <c r="E7442" s="9"/>
      <c r="F7442" s="9"/>
      <c r="G7442" s="6"/>
      <c r="H7442" s="14"/>
      <c r="I7442" s="9"/>
      <c r="J7442" s="10"/>
    </row>
    <row r="7443">
      <c r="A7443" s="6"/>
      <c r="B7443" s="6"/>
      <c r="C7443" s="7"/>
      <c r="D7443" s="8"/>
      <c r="E7443" s="9"/>
      <c r="F7443" s="9"/>
      <c r="G7443" s="6"/>
      <c r="H7443" s="14"/>
      <c r="I7443" s="9"/>
      <c r="J7443" s="10"/>
    </row>
    <row r="7444">
      <c r="A7444" s="6"/>
      <c r="B7444" s="6"/>
      <c r="C7444" s="7"/>
      <c r="D7444" s="8"/>
      <c r="E7444" s="9"/>
      <c r="F7444" s="9"/>
      <c r="G7444" s="6"/>
      <c r="H7444" s="14"/>
      <c r="I7444" s="9"/>
      <c r="J7444" s="10"/>
    </row>
    <row r="7445">
      <c r="A7445" s="6"/>
      <c r="B7445" s="6"/>
      <c r="C7445" s="7"/>
      <c r="D7445" s="8"/>
      <c r="E7445" s="9"/>
      <c r="F7445" s="9"/>
      <c r="G7445" s="6"/>
      <c r="H7445" s="14"/>
      <c r="I7445" s="9"/>
      <c r="J7445" s="10"/>
    </row>
    <row r="7446">
      <c r="A7446" s="6"/>
      <c r="B7446" s="6"/>
      <c r="C7446" s="7"/>
      <c r="D7446" s="8"/>
      <c r="E7446" s="9"/>
      <c r="F7446" s="9"/>
      <c r="G7446" s="6"/>
      <c r="H7446" s="14"/>
      <c r="I7446" s="9"/>
      <c r="J7446" s="10"/>
    </row>
    <row r="7447">
      <c r="A7447" s="6"/>
      <c r="B7447" s="6"/>
      <c r="C7447" s="7"/>
      <c r="D7447" s="8"/>
      <c r="E7447" s="9"/>
      <c r="F7447" s="9"/>
      <c r="G7447" s="6"/>
      <c r="H7447" s="14"/>
      <c r="I7447" s="9"/>
      <c r="J7447" s="10"/>
    </row>
    <row r="7448">
      <c r="A7448" s="6"/>
      <c r="B7448" s="6"/>
      <c r="C7448" s="7"/>
      <c r="D7448" s="8"/>
      <c r="E7448" s="9"/>
      <c r="F7448" s="9"/>
      <c r="G7448" s="6"/>
      <c r="H7448" s="14"/>
      <c r="I7448" s="9"/>
      <c r="J7448" s="10"/>
    </row>
    <row r="7449">
      <c r="A7449" s="6"/>
      <c r="B7449" s="6"/>
      <c r="C7449" s="7"/>
      <c r="D7449" s="8"/>
      <c r="E7449" s="9"/>
      <c r="F7449" s="9"/>
      <c r="G7449" s="6"/>
      <c r="H7449" s="14"/>
      <c r="I7449" s="9"/>
      <c r="J7449" s="10"/>
    </row>
    <row r="7450">
      <c r="A7450" s="6"/>
      <c r="B7450" s="6"/>
      <c r="C7450" s="7"/>
      <c r="D7450" s="8"/>
      <c r="E7450" s="9"/>
      <c r="F7450" s="9"/>
      <c r="G7450" s="6"/>
      <c r="H7450" s="14"/>
      <c r="I7450" s="9"/>
      <c r="J7450" s="10"/>
    </row>
    <row r="7451">
      <c r="A7451" s="6"/>
      <c r="B7451" s="6"/>
      <c r="C7451" s="7"/>
      <c r="D7451" s="8"/>
      <c r="E7451" s="9"/>
      <c r="F7451" s="9"/>
      <c r="G7451" s="6"/>
      <c r="H7451" s="14"/>
      <c r="I7451" s="9"/>
      <c r="J7451" s="10"/>
    </row>
    <row r="7452">
      <c r="A7452" s="6"/>
      <c r="B7452" s="6"/>
      <c r="C7452" s="7"/>
      <c r="D7452" s="8"/>
      <c r="E7452" s="9"/>
      <c r="F7452" s="9"/>
      <c r="G7452" s="6"/>
      <c r="H7452" s="14"/>
      <c r="I7452" s="9"/>
      <c r="J7452" s="10"/>
    </row>
    <row r="7453">
      <c r="A7453" s="6"/>
      <c r="B7453" s="6"/>
      <c r="C7453" s="7"/>
      <c r="D7453" s="8"/>
      <c r="E7453" s="9"/>
      <c r="F7453" s="9"/>
      <c r="G7453" s="6"/>
      <c r="H7453" s="14"/>
      <c r="I7453" s="9"/>
      <c r="J7453" s="10"/>
    </row>
    <row r="7454">
      <c r="A7454" s="6"/>
      <c r="B7454" s="6"/>
      <c r="C7454" s="7"/>
      <c r="D7454" s="8"/>
      <c r="E7454" s="9"/>
      <c r="F7454" s="9"/>
      <c r="G7454" s="6"/>
      <c r="H7454" s="14"/>
      <c r="I7454" s="9"/>
      <c r="J7454" s="10"/>
    </row>
    <row r="7455">
      <c r="A7455" s="6"/>
      <c r="B7455" s="6"/>
      <c r="C7455" s="7"/>
      <c r="D7455" s="8"/>
      <c r="E7455" s="9"/>
      <c r="F7455" s="9"/>
      <c r="G7455" s="6"/>
      <c r="H7455" s="14"/>
      <c r="I7455" s="9"/>
      <c r="J7455" s="10"/>
    </row>
    <row r="7456">
      <c r="A7456" s="6"/>
      <c r="B7456" s="6"/>
      <c r="C7456" s="7"/>
      <c r="D7456" s="8"/>
      <c r="E7456" s="9"/>
      <c r="F7456" s="9"/>
      <c r="G7456" s="6"/>
      <c r="H7456" s="14"/>
      <c r="I7456" s="9"/>
      <c r="J7456" s="10"/>
    </row>
    <row r="7457">
      <c r="A7457" s="6"/>
      <c r="B7457" s="6"/>
      <c r="C7457" s="7"/>
      <c r="D7457" s="8"/>
      <c r="E7457" s="9"/>
      <c r="F7457" s="9"/>
      <c r="G7457" s="6"/>
      <c r="H7457" s="14"/>
      <c r="I7457" s="9"/>
      <c r="J7457" s="10"/>
    </row>
    <row r="7458">
      <c r="A7458" s="6"/>
      <c r="B7458" s="6"/>
      <c r="C7458" s="7"/>
      <c r="D7458" s="8"/>
      <c r="E7458" s="9"/>
      <c r="F7458" s="9"/>
      <c r="G7458" s="6"/>
      <c r="H7458" s="14"/>
      <c r="I7458" s="9"/>
      <c r="J7458" s="10"/>
    </row>
    <row r="7459">
      <c r="A7459" s="6"/>
      <c r="B7459" s="6"/>
      <c r="C7459" s="7"/>
      <c r="D7459" s="8"/>
      <c r="E7459" s="9"/>
      <c r="F7459" s="9"/>
      <c r="G7459" s="6"/>
      <c r="H7459" s="14"/>
      <c r="I7459" s="9"/>
      <c r="J7459" s="10"/>
    </row>
    <row r="7460">
      <c r="A7460" s="6"/>
      <c r="B7460" s="6"/>
      <c r="C7460" s="7"/>
      <c r="D7460" s="8"/>
      <c r="E7460" s="9"/>
      <c r="F7460" s="9"/>
      <c r="G7460" s="6"/>
      <c r="H7460" s="14"/>
      <c r="I7460" s="9"/>
      <c r="J7460" s="10"/>
    </row>
    <row r="7461">
      <c r="A7461" s="6"/>
      <c r="B7461" s="6"/>
      <c r="C7461" s="7"/>
      <c r="D7461" s="8"/>
      <c r="E7461" s="9"/>
      <c r="F7461" s="9"/>
      <c r="G7461" s="6"/>
      <c r="H7461" s="14"/>
      <c r="I7461" s="9"/>
      <c r="J7461" s="10"/>
    </row>
    <row r="7462">
      <c r="A7462" s="6"/>
      <c r="B7462" s="6"/>
      <c r="C7462" s="7"/>
      <c r="D7462" s="8"/>
      <c r="E7462" s="9"/>
      <c r="F7462" s="9"/>
      <c r="G7462" s="6"/>
      <c r="H7462" s="14"/>
      <c r="I7462" s="9"/>
      <c r="J7462" s="10"/>
    </row>
    <row r="7463">
      <c r="A7463" s="6"/>
      <c r="B7463" s="6"/>
      <c r="C7463" s="7"/>
      <c r="D7463" s="8"/>
      <c r="E7463" s="9"/>
      <c r="F7463" s="9"/>
      <c r="G7463" s="6"/>
      <c r="H7463" s="14"/>
      <c r="I7463" s="9"/>
      <c r="J7463" s="10"/>
    </row>
    <row r="7464">
      <c r="A7464" s="6"/>
      <c r="B7464" s="6"/>
      <c r="C7464" s="7"/>
      <c r="D7464" s="8"/>
      <c r="E7464" s="9"/>
      <c r="F7464" s="9"/>
      <c r="G7464" s="6"/>
      <c r="H7464" s="14"/>
      <c r="I7464" s="9"/>
      <c r="J7464" s="10"/>
    </row>
    <row r="7465">
      <c r="A7465" s="6"/>
      <c r="B7465" s="6"/>
      <c r="C7465" s="7"/>
      <c r="D7465" s="8"/>
      <c r="E7465" s="9"/>
      <c r="F7465" s="9"/>
      <c r="G7465" s="6"/>
      <c r="H7465" s="14"/>
      <c r="I7465" s="9"/>
      <c r="J7465" s="10"/>
    </row>
    <row r="7466">
      <c r="A7466" s="6"/>
      <c r="B7466" s="6"/>
      <c r="C7466" s="7"/>
      <c r="D7466" s="8"/>
      <c r="E7466" s="9"/>
      <c r="F7466" s="9"/>
      <c r="G7466" s="6"/>
      <c r="H7466" s="14"/>
      <c r="I7466" s="9"/>
      <c r="J7466" s="10"/>
    </row>
    <row r="7467">
      <c r="A7467" s="6"/>
      <c r="B7467" s="6"/>
      <c r="C7467" s="7"/>
      <c r="D7467" s="8"/>
      <c r="E7467" s="9"/>
      <c r="F7467" s="9"/>
      <c r="G7467" s="6"/>
      <c r="H7467" s="14"/>
      <c r="I7467" s="9"/>
      <c r="J7467" s="10"/>
    </row>
    <row r="7468">
      <c r="A7468" s="6"/>
      <c r="B7468" s="6"/>
      <c r="C7468" s="7"/>
      <c r="D7468" s="8"/>
      <c r="E7468" s="9"/>
      <c r="F7468" s="9"/>
      <c r="G7468" s="6"/>
      <c r="H7468" s="14"/>
      <c r="I7468" s="9"/>
      <c r="J7468" s="10"/>
    </row>
    <row r="7469">
      <c r="A7469" s="6"/>
      <c r="B7469" s="6"/>
      <c r="C7469" s="7"/>
      <c r="D7469" s="8"/>
      <c r="E7469" s="9"/>
      <c r="F7469" s="9"/>
      <c r="G7469" s="6"/>
      <c r="H7469" s="14"/>
      <c r="I7469" s="9"/>
      <c r="J7469" s="10"/>
    </row>
    <row r="7470">
      <c r="A7470" s="6"/>
      <c r="B7470" s="6"/>
      <c r="C7470" s="7"/>
      <c r="D7470" s="8"/>
      <c r="E7470" s="9"/>
      <c r="F7470" s="9"/>
      <c r="G7470" s="6"/>
      <c r="H7470" s="14"/>
      <c r="I7470" s="9"/>
      <c r="J7470" s="10"/>
    </row>
    <row r="7471">
      <c r="A7471" s="6"/>
      <c r="B7471" s="6"/>
      <c r="C7471" s="7"/>
      <c r="D7471" s="8"/>
      <c r="E7471" s="9"/>
      <c r="F7471" s="9"/>
      <c r="G7471" s="6"/>
      <c r="H7471" s="14"/>
      <c r="I7471" s="9"/>
      <c r="J7471" s="10"/>
    </row>
    <row r="7472">
      <c r="A7472" s="6"/>
      <c r="B7472" s="6"/>
      <c r="C7472" s="7"/>
      <c r="D7472" s="8"/>
      <c r="E7472" s="9"/>
      <c r="F7472" s="9"/>
      <c r="G7472" s="6"/>
      <c r="H7472" s="14"/>
      <c r="I7472" s="9"/>
      <c r="J7472" s="10"/>
    </row>
    <row r="7473">
      <c r="A7473" s="6"/>
      <c r="B7473" s="6"/>
      <c r="C7473" s="7"/>
      <c r="D7473" s="8"/>
      <c r="E7473" s="9"/>
      <c r="F7473" s="9"/>
      <c r="G7473" s="6"/>
      <c r="H7473" s="14"/>
      <c r="I7473" s="9"/>
      <c r="J7473" s="10"/>
    </row>
    <row r="7474">
      <c r="A7474" s="6"/>
      <c r="B7474" s="6"/>
      <c r="C7474" s="7"/>
      <c r="D7474" s="8"/>
      <c r="E7474" s="9"/>
      <c r="F7474" s="9"/>
      <c r="G7474" s="6"/>
      <c r="H7474" s="14"/>
      <c r="I7474" s="9"/>
      <c r="J7474" s="10"/>
    </row>
    <row r="7475">
      <c r="A7475" s="6"/>
      <c r="B7475" s="6"/>
      <c r="C7475" s="7"/>
      <c r="D7475" s="8"/>
      <c r="E7475" s="9"/>
      <c r="F7475" s="9"/>
      <c r="G7475" s="6"/>
      <c r="H7475" s="14"/>
      <c r="I7475" s="9"/>
      <c r="J7475" s="10"/>
    </row>
    <row r="7476">
      <c r="A7476" s="6"/>
      <c r="B7476" s="6"/>
      <c r="C7476" s="7"/>
      <c r="D7476" s="8"/>
      <c r="E7476" s="9"/>
      <c r="F7476" s="9"/>
      <c r="G7476" s="6"/>
      <c r="H7476" s="14"/>
      <c r="I7476" s="9"/>
      <c r="J7476" s="10"/>
    </row>
    <row r="7477">
      <c r="A7477" s="6"/>
      <c r="B7477" s="6"/>
      <c r="C7477" s="7"/>
      <c r="D7477" s="8"/>
      <c r="E7477" s="9"/>
      <c r="F7477" s="9"/>
      <c r="G7477" s="6"/>
      <c r="H7477" s="14"/>
      <c r="I7477" s="9"/>
      <c r="J7477" s="10"/>
    </row>
    <row r="7478">
      <c r="A7478" s="6"/>
      <c r="B7478" s="6"/>
      <c r="C7478" s="7"/>
      <c r="D7478" s="8"/>
      <c r="E7478" s="9"/>
      <c r="F7478" s="9"/>
      <c r="G7478" s="6"/>
      <c r="H7478" s="14"/>
      <c r="I7478" s="9"/>
      <c r="J7478" s="10"/>
    </row>
    <row r="7479">
      <c r="A7479" s="6"/>
      <c r="B7479" s="6"/>
      <c r="C7479" s="7"/>
      <c r="D7479" s="8"/>
      <c r="E7479" s="9"/>
      <c r="F7479" s="9"/>
      <c r="G7479" s="6"/>
      <c r="H7479" s="14"/>
      <c r="I7479" s="9"/>
      <c r="J7479" s="10"/>
    </row>
    <row r="7480">
      <c r="A7480" s="6"/>
      <c r="B7480" s="6"/>
      <c r="C7480" s="7"/>
      <c r="D7480" s="8"/>
      <c r="E7480" s="9"/>
      <c r="F7480" s="9"/>
      <c r="G7480" s="6"/>
      <c r="H7480" s="14"/>
      <c r="I7480" s="9"/>
      <c r="J7480" s="10"/>
    </row>
    <row r="7481">
      <c r="A7481" s="6"/>
      <c r="B7481" s="6"/>
      <c r="C7481" s="7"/>
      <c r="D7481" s="8"/>
      <c r="E7481" s="9"/>
      <c r="F7481" s="9"/>
      <c r="G7481" s="6"/>
      <c r="H7481" s="14"/>
      <c r="I7481" s="9"/>
      <c r="J7481" s="10"/>
    </row>
    <row r="7482">
      <c r="A7482" s="6"/>
      <c r="B7482" s="6"/>
      <c r="C7482" s="7"/>
      <c r="D7482" s="8"/>
      <c r="E7482" s="9"/>
      <c r="F7482" s="9"/>
      <c r="G7482" s="6"/>
      <c r="H7482" s="14"/>
      <c r="I7482" s="9"/>
      <c r="J7482" s="10"/>
    </row>
    <row r="7483">
      <c r="A7483" s="6"/>
      <c r="B7483" s="6"/>
      <c r="C7483" s="7"/>
      <c r="D7483" s="8"/>
      <c r="E7483" s="9"/>
      <c r="F7483" s="9"/>
      <c r="G7483" s="6"/>
      <c r="H7483" s="14"/>
      <c r="I7483" s="9"/>
      <c r="J7483" s="10"/>
    </row>
    <row r="7484">
      <c r="A7484" s="6"/>
      <c r="B7484" s="6"/>
      <c r="C7484" s="7"/>
      <c r="D7484" s="8"/>
      <c r="E7484" s="9"/>
      <c r="F7484" s="9"/>
      <c r="G7484" s="6"/>
      <c r="H7484" s="14"/>
      <c r="I7484" s="9"/>
      <c r="J7484" s="10"/>
    </row>
    <row r="7485">
      <c r="A7485" s="6"/>
      <c r="B7485" s="6"/>
      <c r="C7485" s="7"/>
      <c r="D7485" s="8"/>
      <c r="E7485" s="9"/>
      <c r="F7485" s="9"/>
      <c r="G7485" s="6"/>
      <c r="H7485" s="14"/>
      <c r="I7485" s="9"/>
      <c r="J7485" s="10"/>
    </row>
    <row r="7486">
      <c r="A7486" s="6"/>
      <c r="B7486" s="6"/>
      <c r="C7486" s="7"/>
      <c r="D7486" s="8"/>
      <c r="E7486" s="9"/>
      <c r="F7486" s="9"/>
      <c r="G7486" s="6"/>
      <c r="H7486" s="14"/>
      <c r="I7486" s="9"/>
      <c r="J7486" s="10"/>
    </row>
    <row r="7487">
      <c r="A7487" s="6"/>
      <c r="B7487" s="6"/>
      <c r="C7487" s="7"/>
      <c r="D7487" s="8"/>
      <c r="E7487" s="9"/>
      <c r="F7487" s="9"/>
      <c r="G7487" s="6"/>
      <c r="H7487" s="14"/>
      <c r="I7487" s="9"/>
      <c r="J7487" s="10"/>
    </row>
    <row r="7488">
      <c r="A7488" s="6"/>
      <c r="B7488" s="6"/>
      <c r="C7488" s="7"/>
      <c r="D7488" s="8"/>
      <c r="E7488" s="9"/>
      <c r="F7488" s="9"/>
      <c r="G7488" s="6"/>
      <c r="H7488" s="14"/>
      <c r="I7488" s="9"/>
      <c r="J7488" s="10"/>
    </row>
    <row r="7489">
      <c r="A7489" s="6"/>
      <c r="B7489" s="6"/>
      <c r="C7489" s="7"/>
      <c r="D7489" s="8"/>
      <c r="E7489" s="9"/>
      <c r="F7489" s="9"/>
      <c r="G7489" s="6"/>
      <c r="H7489" s="14"/>
      <c r="I7489" s="9"/>
      <c r="J7489" s="10"/>
    </row>
    <row r="7490">
      <c r="A7490" s="6"/>
      <c r="B7490" s="6"/>
      <c r="C7490" s="7"/>
      <c r="D7490" s="8"/>
      <c r="E7490" s="9"/>
      <c r="F7490" s="9"/>
      <c r="G7490" s="6"/>
      <c r="H7490" s="14"/>
      <c r="I7490" s="9"/>
      <c r="J7490" s="10"/>
    </row>
    <row r="7491">
      <c r="A7491" s="6"/>
      <c r="B7491" s="6"/>
      <c r="C7491" s="7"/>
      <c r="D7491" s="8"/>
      <c r="E7491" s="9"/>
      <c r="F7491" s="9"/>
      <c r="G7491" s="6"/>
      <c r="H7491" s="14"/>
      <c r="I7491" s="9"/>
      <c r="J7491" s="10"/>
    </row>
    <row r="7492">
      <c r="A7492" s="6"/>
      <c r="B7492" s="6"/>
      <c r="C7492" s="7"/>
      <c r="D7492" s="8"/>
      <c r="E7492" s="9"/>
      <c r="F7492" s="9"/>
      <c r="G7492" s="6"/>
      <c r="H7492" s="14"/>
      <c r="I7492" s="9"/>
      <c r="J7492" s="10"/>
    </row>
    <row r="7493">
      <c r="A7493" s="6"/>
      <c r="B7493" s="6"/>
      <c r="C7493" s="7"/>
      <c r="D7493" s="8"/>
      <c r="E7493" s="9"/>
      <c r="F7493" s="9"/>
      <c r="G7493" s="6"/>
      <c r="H7493" s="14"/>
      <c r="I7493" s="9"/>
      <c r="J7493" s="10"/>
    </row>
    <row r="7494">
      <c r="A7494" s="6"/>
      <c r="B7494" s="6"/>
      <c r="C7494" s="7"/>
      <c r="D7494" s="8"/>
      <c r="E7494" s="9"/>
      <c r="F7494" s="9"/>
      <c r="G7494" s="6"/>
      <c r="H7494" s="14"/>
      <c r="I7494" s="9"/>
      <c r="J7494" s="10"/>
    </row>
    <row r="7495">
      <c r="A7495" s="6"/>
      <c r="B7495" s="6"/>
      <c r="C7495" s="7"/>
      <c r="D7495" s="8"/>
      <c r="E7495" s="9"/>
      <c r="F7495" s="9"/>
      <c r="G7495" s="6"/>
      <c r="H7495" s="14"/>
      <c r="I7495" s="9"/>
      <c r="J7495" s="10"/>
    </row>
    <row r="7496">
      <c r="A7496" s="6"/>
      <c r="B7496" s="6"/>
      <c r="C7496" s="7"/>
      <c r="D7496" s="8"/>
      <c r="E7496" s="9"/>
      <c r="F7496" s="9"/>
      <c r="G7496" s="6"/>
      <c r="H7496" s="14"/>
      <c r="I7496" s="9"/>
      <c r="J7496" s="10"/>
    </row>
    <row r="7497">
      <c r="A7497" s="6"/>
      <c r="B7497" s="6"/>
      <c r="C7497" s="7"/>
      <c r="D7497" s="8"/>
      <c r="E7497" s="9"/>
      <c r="F7497" s="9"/>
      <c r="G7497" s="6"/>
      <c r="H7497" s="14"/>
      <c r="I7497" s="9"/>
      <c r="J7497" s="10"/>
    </row>
    <row r="7498">
      <c r="A7498" s="6"/>
      <c r="B7498" s="6"/>
      <c r="C7498" s="7"/>
      <c r="D7498" s="8"/>
      <c r="E7498" s="9"/>
      <c r="F7498" s="9"/>
      <c r="G7498" s="6"/>
      <c r="H7498" s="14"/>
      <c r="I7498" s="9"/>
      <c r="J7498" s="10"/>
    </row>
    <row r="7499">
      <c r="A7499" s="6"/>
      <c r="B7499" s="6"/>
      <c r="C7499" s="7"/>
      <c r="D7499" s="8"/>
      <c r="E7499" s="9"/>
      <c r="F7499" s="9"/>
      <c r="G7499" s="6"/>
      <c r="H7499" s="14"/>
      <c r="I7499" s="9"/>
      <c r="J7499" s="10"/>
    </row>
    <row r="7500">
      <c r="A7500" s="6"/>
      <c r="B7500" s="6"/>
      <c r="C7500" s="7"/>
      <c r="D7500" s="8"/>
      <c r="E7500" s="9"/>
      <c r="F7500" s="9"/>
      <c r="G7500" s="6"/>
      <c r="H7500" s="14"/>
      <c r="I7500" s="9"/>
      <c r="J7500" s="10"/>
    </row>
    <row r="7501">
      <c r="A7501" s="6"/>
      <c r="B7501" s="6"/>
      <c r="C7501" s="7"/>
      <c r="D7501" s="8"/>
      <c r="E7501" s="9"/>
      <c r="F7501" s="9"/>
      <c r="G7501" s="6"/>
      <c r="H7501" s="14"/>
      <c r="I7501" s="9"/>
      <c r="J7501" s="10"/>
    </row>
    <row r="7502">
      <c r="A7502" s="6"/>
      <c r="B7502" s="6"/>
      <c r="C7502" s="7"/>
      <c r="D7502" s="8"/>
      <c r="E7502" s="9"/>
      <c r="F7502" s="9"/>
      <c r="G7502" s="6"/>
      <c r="H7502" s="14"/>
      <c r="I7502" s="9"/>
      <c r="J7502" s="10"/>
    </row>
    <row r="7503">
      <c r="A7503" s="6"/>
      <c r="B7503" s="6"/>
      <c r="C7503" s="7"/>
      <c r="D7503" s="8"/>
      <c r="E7503" s="9"/>
      <c r="F7503" s="9"/>
      <c r="G7503" s="6"/>
      <c r="H7503" s="14"/>
      <c r="I7503" s="9"/>
      <c r="J7503" s="10"/>
    </row>
    <row r="7504">
      <c r="A7504" s="6"/>
      <c r="B7504" s="6"/>
      <c r="C7504" s="7"/>
      <c r="D7504" s="8"/>
      <c r="E7504" s="9"/>
      <c r="F7504" s="9"/>
      <c r="G7504" s="6"/>
      <c r="H7504" s="14"/>
      <c r="I7504" s="9"/>
      <c r="J7504" s="10"/>
    </row>
    <row r="7505">
      <c r="A7505" s="6"/>
      <c r="B7505" s="6"/>
      <c r="C7505" s="7"/>
      <c r="D7505" s="8"/>
      <c r="E7505" s="9"/>
      <c r="F7505" s="9"/>
      <c r="G7505" s="6"/>
      <c r="H7505" s="14"/>
      <c r="I7505" s="9"/>
      <c r="J7505" s="10"/>
    </row>
    <row r="7506">
      <c r="A7506" s="6"/>
      <c r="B7506" s="6"/>
      <c r="C7506" s="7"/>
      <c r="D7506" s="8"/>
      <c r="E7506" s="9"/>
      <c r="F7506" s="9"/>
      <c r="G7506" s="6"/>
      <c r="H7506" s="14"/>
      <c r="I7506" s="9"/>
      <c r="J7506" s="10"/>
    </row>
    <row r="7507">
      <c r="A7507" s="6"/>
      <c r="B7507" s="6"/>
      <c r="C7507" s="7"/>
      <c r="D7507" s="8"/>
      <c r="E7507" s="9"/>
      <c r="F7507" s="9"/>
      <c r="G7507" s="6"/>
      <c r="H7507" s="14"/>
      <c r="I7507" s="9"/>
      <c r="J7507" s="10"/>
    </row>
    <row r="7508">
      <c r="A7508" s="6"/>
      <c r="B7508" s="6"/>
      <c r="C7508" s="7"/>
      <c r="D7508" s="8"/>
      <c r="E7508" s="9"/>
      <c r="F7508" s="9"/>
      <c r="G7508" s="6"/>
      <c r="H7508" s="14"/>
      <c r="I7508" s="9"/>
      <c r="J7508" s="10"/>
    </row>
    <row r="7509">
      <c r="A7509" s="6"/>
      <c r="B7509" s="6"/>
      <c r="C7509" s="7"/>
      <c r="D7509" s="8"/>
      <c r="E7509" s="9"/>
      <c r="F7509" s="9"/>
      <c r="G7509" s="6"/>
      <c r="H7509" s="14"/>
      <c r="I7509" s="9"/>
      <c r="J7509" s="10"/>
    </row>
    <row r="7510">
      <c r="A7510" s="6"/>
      <c r="B7510" s="6"/>
      <c r="C7510" s="7"/>
      <c r="D7510" s="8"/>
      <c r="E7510" s="9"/>
      <c r="F7510" s="9"/>
      <c r="G7510" s="6"/>
      <c r="H7510" s="14"/>
      <c r="I7510" s="9"/>
      <c r="J7510" s="10"/>
    </row>
    <row r="7511">
      <c r="A7511" s="6"/>
      <c r="B7511" s="6"/>
      <c r="C7511" s="7"/>
      <c r="D7511" s="8"/>
      <c r="E7511" s="9"/>
      <c r="F7511" s="9"/>
      <c r="G7511" s="6"/>
      <c r="H7511" s="14"/>
      <c r="I7511" s="9"/>
      <c r="J7511" s="10"/>
    </row>
    <row r="7512">
      <c r="A7512" s="6"/>
      <c r="B7512" s="6"/>
      <c r="C7512" s="7"/>
      <c r="D7512" s="8"/>
      <c r="E7512" s="9"/>
      <c r="F7512" s="9"/>
      <c r="G7512" s="6"/>
      <c r="H7512" s="14"/>
      <c r="I7512" s="9"/>
      <c r="J7512" s="10"/>
    </row>
    <row r="7513">
      <c r="A7513" s="6"/>
      <c r="B7513" s="6"/>
      <c r="C7513" s="7"/>
      <c r="D7513" s="8"/>
      <c r="E7513" s="9"/>
      <c r="F7513" s="9"/>
      <c r="G7513" s="6"/>
      <c r="H7513" s="14"/>
      <c r="I7513" s="9"/>
      <c r="J7513" s="10"/>
    </row>
    <row r="7514">
      <c r="A7514" s="6"/>
      <c r="B7514" s="6"/>
      <c r="C7514" s="7"/>
      <c r="D7514" s="8"/>
      <c r="E7514" s="9"/>
      <c r="F7514" s="9"/>
      <c r="G7514" s="6"/>
      <c r="H7514" s="14"/>
      <c r="I7514" s="9"/>
      <c r="J7514" s="10"/>
    </row>
    <row r="7515">
      <c r="A7515" s="6"/>
      <c r="B7515" s="6"/>
      <c r="C7515" s="7"/>
      <c r="D7515" s="8"/>
      <c r="E7515" s="9"/>
      <c r="F7515" s="9"/>
      <c r="G7515" s="6"/>
      <c r="H7515" s="14"/>
      <c r="I7515" s="9"/>
      <c r="J7515" s="10"/>
    </row>
    <row r="7516">
      <c r="A7516" s="6"/>
      <c r="B7516" s="6"/>
      <c r="C7516" s="7"/>
      <c r="D7516" s="8"/>
      <c r="E7516" s="9"/>
      <c r="F7516" s="9"/>
      <c r="G7516" s="6"/>
      <c r="H7516" s="14"/>
      <c r="I7516" s="9"/>
      <c r="J7516" s="10"/>
    </row>
    <row r="7517">
      <c r="A7517" s="6"/>
      <c r="B7517" s="6"/>
      <c r="C7517" s="7"/>
      <c r="D7517" s="8"/>
      <c r="E7517" s="9"/>
      <c r="F7517" s="9"/>
      <c r="G7517" s="6"/>
      <c r="H7517" s="14"/>
      <c r="I7517" s="9"/>
      <c r="J7517" s="10"/>
    </row>
    <row r="7518">
      <c r="A7518" s="6"/>
      <c r="B7518" s="6"/>
      <c r="C7518" s="7"/>
      <c r="D7518" s="8"/>
      <c r="E7518" s="9"/>
      <c r="F7518" s="9"/>
      <c r="G7518" s="6"/>
      <c r="H7518" s="14"/>
      <c r="I7518" s="9"/>
      <c r="J7518" s="10"/>
    </row>
    <row r="7519">
      <c r="A7519" s="6"/>
      <c r="B7519" s="6"/>
      <c r="C7519" s="7"/>
      <c r="D7519" s="8"/>
      <c r="E7519" s="9"/>
      <c r="F7519" s="9"/>
      <c r="G7519" s="6"/>
      <c r="H7519" s="14"/>
      <c r="I7519" s="9"/>
      <c r="J7519" s="10"/>
    </row>
    <row r="7520">
      <c r="A7520" s="6"/>
      <c r="B7520" s="6"/>
      <c r="C7520" s="7"/>
      <c r="D7520" s="8"/>
      <c r="E7520" s="9"/>
      <c r="F7520" s="9"/>
      <c r="G7520" s="6"/>
      <c r="H7520" s="14"/>
      <c r="I7520" s="9"/>
      <c r="J7520" s="10"/>
    </row>
    <row r="7521">
      <c r="A7521" s="6"/>
      <c r="B7521" s="6"/>
      <c r="C7521" s="7"/>
      <c r="D7521" s="8"/>
      <c r="E7521" s="9"/>
      <c r="F7521" s="9"/>
      <c r="G7521" s="6"/>
      <c r="H7521" s="14"/>
      <c r="I7521" s="9"/>
      <c r="J7521" s="10"/>
    </row>
    <row r="7522">
      <c r="A7522" s="6"/>
      <c r="B7522" s="6"/>
      <c r="C7522" s="7"/>
      <c r="D7522" s="8"/>
      <c r="E7522" s="9"/>
      <c r="F7522" s="9"/>
      <c r="G7522" s="6"/>
      <c r="H7522" s="14"/>
      <c r="I7522" s="9"/>
      <c r="J7522" s="10"/>
    </row>
    <row r="7523">
      <c r="A7523" s="6"/>
      <c r="B7523" s="6"/>
      <c r="C7523" s="7"/>
      <c r="D7523" s="8"/>
      <c r="E7523" s="9"/>
      <c r="F7523" s="9"/>
      <c r="G7523" s="6"/>
      <c r="H7523" s="14"/>
      <c r="I7523" s="9"/>
      <c r="J7523" s="10"/>
    </row>
    <row r="7524">
      <c r="A7524" s="6"/>
      <c r="B7524" s="6"/>
      <c r="C7524" s="7"/>
      <c r="D7524" s="8"/>
      <c r="E7524" s="9"/>
      <c r="F7524" s="9"/>
      <c r="G7524" s="6"/>
      <c r="H7524" s="14"/>
      <c r="I7524" s="9"/>
      <c r="J7524" s="10"/>
    </row>
    <row r="7525">
      <c r="A7525" s="6"/>
      <c r="B7525" s="6"/>
      <c r="C7525" s="7"/>
      <c r="D7525" s="8"/>
      <c r="E7525" s="9"/>
      <c r="F7525" s="9"/>
      <c r="G7525" s="6"/>
      <c r="H7525" s="14"/>
      <c r="I7525" s="9"/>
      <c r="J7525" s="10"/>
    </row>
    <row r="7526">
      <c r="A7526" s="6"/>
      <c r="B7526" s="6"/>
      <c r="C7526" s="7"/>
      <c r="D7526" s="8"/>
      <c r="E7526" s="9"/>
      <c r="F7526" s="9"/>
      <c r="G7526" s="6"/>
      <c r="H7526" s="14"/>
      <c r="I7526" s="9"/>
      <c r="J7526" s="10"/>
    </row>
    <row r="7527">
      <c r="A7527" s="6"/>
      <c r="B7527" s="6"/>
      <c r="C7527" s="7"/>
      <c r="D7527" s="8"/>
      <c r="E7527" s="9"/>
      <c r="F7527" s="9"/>
      <c r="G7527" s="6"/>
      <c r="H7527" s="14"/>
      <c r="I7527" s="9"/>
      <c r="J7527" s="10"/>
    </row>
    <row r="7528">
      <c r="A7528" s="6"/>
      <c r="B7528" s="6"/>
      <c r="C7528" s="7"/>
      <c r="D7528" s="8"/>
      <c r="E7528" s="9"/>
      <c r="F7528" s="9"/>
      <c r="G7528" s="6"/>
      <c r="H7528" s="14"/>
      <c r="I7528" s="9"/>
      <c r="J7528" s="10"/>
    </row>
    <row r="7529">
      <c r="A7529" s="6"/>
      <c r="B7529" s="6"/>
      <c r="C7529" s="7"/>
      <c r="D7529" s="8"/>
      <c r="E7529" s="9"/>
      <c r="F7529" s="9"/>
      <c r="G7529" s="6"/>
      <c r="H7529" s="14"/>
      <c r="I7529" s="9"/>
      <c r="J7529" s="10"/>
    </row>
    <row r="7530">
      <c r="A7530" s="6"/>
      <c r="B7530" s="6"/>
      <c r="C7530" s="7"/>
      <c r="D7530" s="8"/>
      <c r="E7530" s="9"/>
      <c r="F7530" s="9"/>
      <c r="G7530" s="6"/>
      <c r="H7530" s="14"/>
      <c r="I7530" s="9"/>
      <c r="J7530" s="10"/>
    </row>
    <row r="7531">
      <c r="A7531" s="6"/>
      <c r="B7531" s="6"/>
      <c r="C7531" s="7"/>
      <c r="D7531" s="8"/>
      <c r="E7531" s="9"/>
      <c r="F7531" s="9"/>
      <c r="G7531" s="6"/>
      <c r="H7531" s="14"/>
      <c r="I7531" s="9"/>
      <c r="J7531" s="10"/>
    </row>
    <row r="7532">
      <c r="A7532" s="6"/>
      <c r="B7532" s="6"/>
      <c r="C7532" s="7"/>
      <c r="D7532" s="8"/>
      <c r="E7532" s="9"/>
      <c r="F7532" s="9"/>
      <c r="G7532" s="6"/>
      <c r="H7532" s="14"/>
      <c r="I7532" s="9"/>
      <c r="J7532" s="10"/>
    </row>
    <row r="7533">
      <c r="A7533" s="6"/>
      <c r="B7533" s="6"/>
      <c r="C7533" s="7"/>
      <c r="D7533" s="8"/>
      <c r="E7533" s="9"/>
      <c r="F7533" s="9"/>
      <c r="G7533" s="6"/>
      <c r="H7533" s="14"/>
      <c r="I7533" s="9"/>
      <c r="J7533" s="10"/>
    </row>
    <row r="7534">
      <c r="A7534" s="6"/>
      <c r="B7534" s="6"/>
      <c r="C7534" s="7"/>
      <c r="D7534" s="8"/>
      <c r="E7534" s="9"/>
      <c r="F7534" s="9"/>
      <c r="G7534" s="6"/>
      <c r="H7534" s="14"/>
      <c r="I7534" s="9"/>
      <c r="J7534" s="10"/>
    </row>
    <row r="7535">
      <c r="A7535" s="6"/>
      <c r="B7535" s="6"/>
      <c r="C7535" s="7"/>
      <c r="D7535" s="8"/>
      <c r="E7535" s="9"/>
      <c r="F7535" s="9"/>
      <c r="G7535" s="6"/>
      <c r="H7535" s="14"/>
      <c r="I7535" s="9"/>
      <c r="J7535" s="10"/>
    </row>
    <row r="7536">
      <c r="A7536" s="6"/>
      <c r="B7536" s="6"/>
      <c r="C7536" s="7"/>
      <c r="D7536" s="8"/>
      <c r="E7536" s="9"/>
      <c r="F7536" s="9"/>
      <c r="G7536" s="6"/>
      <c r="H7536" s="14"/>
      <c r="I7536" s="9"/>
      <c r="J7536" s="10"/>
    </row>
    <row r="7537">
      <c r="A7537" s="6"/>
      <c r="B7537" s="6"/>
      <c r="C7537" s="7"/>
      <c r="D7537" s="8"/>
      <c r="E7537" s="9"/>
      <c r="F7537" s="9"/>
      <c r="G7537" s="6"/>
      <c r="H7537" s="14"/>
      <c r="I7537" s="9"/>
      <c r="J7537" s="10"/>
    </row>
    <row r="7538">
      <c r="A7538" s="6"/>
      <c r="B7538" s="6"/>
      <c r="C7538" s="7"/>
      <c r="D7538" s="8"/>
      <c r="E7538" s="9"/>
      <c r="F7538" s="9"/>
      <c r="G7538" s="6"/>
      <c r="H7538" s="14"/>
      <c r="I7538" s="9"/>
      <c r="J7538" s="10"/>
    </row>
    <row r="7539">
      <c r="A7539" s="6"/>
      <c r="B7539" s="6"/>
      <c r="C7539" s="7"/>
      <c r="D7539" s="8"/>
      <c r="E7539" s="9"/>
      <c r="F7539" s="9"/>
      <c r="G7539" s="6"/>
      <c r="H7539" s="14"/>
      <c r="I7539" s="9"/>
      <c r="J7539" s="10"/>
    </row>
    <row r="7540">
      <c r="A7540" s="6"/>
      <c r="B7540" s="6"/>
      <c r="C7540" s="7"/>
      <c r="D7540" s="8"/>
      <c r="E7540" s="9"/>
      <c r="F7540" s="9"/>
      <c r="G7540" s="6"/>
      <c r="H7540" s="14"/>
      <c r="I7540" s="9"/>
      <c r="J7540" s="10"/>
    </row>
    <row r="7541">
      <c r="A7541" s="6"/>
      <c r="B7541" s="6"/>
      <c r="C7541" s="7"/>
      <c r="D7541" s="8"/>
      <c r="E7541" s="9"/>
      <c r="F7541" s="9"/>
      <c r="G7541" s="6"/>
      <c r="H7541" s="14"/>
      <c r="I7541" s="9"/>
      <c r="J7541" s="10"/>
    </row>
    <row r="7542">
      <c r="A7542" s="6"/>
      <c r="B7542" s="6"/>
      <c r="C7542" s="7"/>
      <c r="D7542" s="8"/>
      <c r="E7542" s="9"/>
      <c r="F7542" s="9"/>
      <c r="G7542" s="6"/>
      <c r="H7542" s="14"/>
      <c r="I7542" s="9"/>
      <c r="J7542" s="10"/>
    </row>
    <row r="7543">
      <c r="A7543" s="6"/>
      <c r="B7543" s="6"/>
      <c r="C7543" s="7"/>
      <c r="D7543" s="8"/>
      <c r="E7543" s="9"/>
      <c r="F7543" s="9"/>
      <c r="G7543" s="6"/>
      <c r="H7543" s="14"/>
      <c r="I7543" s="9"/>
      <c r="J7543" s="10"/>
    </row>
    <row r="7544">
      <c r="A7544" s="6"/>
      <c r="B7544" s="6"/>
      <c r="C7544" s="7"/>
      <c r="D7544" s="8"/>
      <c r="E7544" s="9"/>
      <c r="F7544" s="9"/>
      <c r="G7544" s="6"/>
      <c r="H7544" s="14"/>
      <c r="I7544" s="9"/>
      <c r="J7544" s="10"/>
    </row>
    <row r="7545">
      <c r="A7545" s="6"/>
      <c r="B7545" s="6"/>
      <c r="C7545" s="7"/>
      <c r="D7545" s="8"/>
      <c r="E7545" s="9"/>
      <c r="F7545" s="9"/>
      <c r="G7545" s="6"/>
      <c r="H7545" s="14"/>
      <c r="I7545" s="9"/>
      <c r="J7545" s="10"/>
    </row>
    <row r="7546">
      <c r="A7546" s="6"/>
      <c r="B7546" s="6"/>
      <c r="C7546" s="7"/>
      <c r="D7546" s="8"/>
      <c r="E7546" s="9"/>
      <c r="F7546" s="9"/>
      <c r="G7546" s="6"/>
      <c r="H7546" s="14"/>
      <c r="I7546" s="9"/>
      <c r="J7546" s="10"/>
    </row>
    <row r="7547">
      <c r="A7547" s="6"/>
      <c r="B7547" s="6"/>
      <c r="C7547" s="7"/>
      <c r="D7547" s="8"/>
      <c r="E7547" s="9"/>
      <c r="F7547" s="9"/>
      <c r="G7547" s="6"/>
      <c r="H7547" s="14"/>
      <c r="I7547" s="9"/>
      <c r="J7547" s="10"/>
    </row>
    <row r="7548">
      <c r="A7548" s="6"/>
      <c r="B7548" s="6"/>
      <c r="C7548" s="7"/>
      <c r="D7548" s="8"/>
      <c r="E7548" s="9"/>
      <c r="F7548" s="9"/>
      <c r="G7548" s="6"/>
      <c r="H7548" s="14"/>
      <c r="I7548" s="9"/>
      <c r="J7548" s="10"/>
    </row>
    <row r="7549">
      <c r="A7549" s="6"/>
      <c r="B7549" s="6"/>
      <c r="C7549" s="7"/>
      <c r="D7549" s="8"/>
      <c r="E7549" s="9"/>
      <c r="F7549" s="9"/>
      <c r="G7549" s="6"/>
      <c r="H7549" s="14"/>
      <c r="I7549" s="9"/>
      <c r="J7549" s="10"/>
    </row>
    <row r="7550">
      <c r="A7550" s="6"/>
      <c r="B7550" s="6"/>
      <c r="C7550" s="7"/>
      <c r="D7550" s="8"/>
      <c r="E7550" s="9"/>
      <c r="F7550" s="9"/>
      <c r="G7550" s="6"/>
      <c r="H7550" s="14"/>
      <c r="I7550" s="9"/>
      <c r="J7550" s="10"/>
    </row>
    <row r="7551">
      <c r="A7551" s="6"/>
      <c r="B7551" s="6"/>
      <c r="C7551" s="7"/>
      <c r="D7551" s="8"/>
      <c r="E7551" s="9"/>
      <c r="F7551" s="9"/>
      <c r="G7551" s="6"/>
      <c r="H7551" s="14"/>
      <c r="I7551" s="9"/>
      <c r="J7551" s="10"/>
    </row>
    <row r="7552">
      <c r="A7552" s="6"/>
      <c r="B7552" s="6"/>
      <c r="C7552" s="7"/>
      <c r="D7552" s="8"/>
      <c r="E7552" s="9"/>
      <c r="F7552" s="9"/>
      <c r="G7552" s="6"/>
      <c r="H7552" s="14"/>
      <c r="I7552" s="9"/>
      <c r="J7552" s="10"/>
    </row>
    <row r="7553">
      <c r="A7553" s="6"/>
      <c r="B7553" s="6"/>
      <c r="C7553" s="7"/>
      <c r="D7553" s="8"/>
      <c r="E7553" s="9"/>
      <c r="F7553" s="9"/>
      <c r="G7553" s="6"/>
      <c r="H7553" s="14"/>
      <c r="I7553" s="9"/>
      <c r="J7553" s="10"/>
    </row>
    <row r="7554">
      <c r="A7554" s="6"/>
      <c r="B7554" s="6"/>
      <c r="C7554" s="7"/>
      <c r="D7554" s="8"/>
      <c r="E7554" s="9"/>
      <c r="F7554" s="9"/>
      <c r="G7554" s="6"/>
      <c r="H7554" s="14"/>
      <c r="I7554" s="9"/>
      <c r="J7554" s="10"/>
    </row>
    <row r="7555">
      <c r="A7555" s="6"/>
      <c r="B7555" s="6"/>
      <c r="C7555" s="7"/>
      <c r="D7555" s="8"/>
      <c r="E7555" s="9"/>
      <c r="F7555" s="9"/>
      <c r="G7555" s="6"/>
      <c r="H7555" s="14"/>
      <c r="I7555" s="9"/>
      <c r="J7555" s="10"/>
    </row>
    <row r="7556">
      <c r="A7556" s="6"/>
      <c r="B7556" s="6"/>
      <c r="C7556" s="7"/>
      <c r="D7556" s="8"/>
      <c r="E7556" s="9"/>
      <c r="F7556" s="9"/>
      <c r="G7556" s="6"/>
      <c r="H7556" s="14"/>
      <c r="I7556" s="9"/>
      <c r="J7556" s="10"/>
    </row>
    <row r="7557">
      <c r="A7557" s="6"/>
      <c r="B7557" s="6"/>
      <c r="C7557" s="7"/>
      <c r="D7557" s="8"/>
      <c r="E7557" s="9"/>
      <c r="F7557" s="9"/>
      <c r="G7557" s="6"/>
      <c r="H7557" s="14"/>
      <c r="I7557" s="9"/>
      <c r="J7557" s="10"/>
    </row>
    <row r="7558">
      <c r="A7558" s="6"/>
      <c r="B7558" s="6"/>
      <c r="C7558" s="7"/>
      <c r="D7558" s="8"/>
      <c r="E7558" s="9"/>
      <c r="F7558" s="9"/>
      <c r="G7558" s="6"/>
      <c r="H7558" s="14"/>
      <c r="I7558" s="9"/>
      <c r="J7558" s="10"/>
    </row>
    <row r="7559">
      <c r="A7559" s="6"/>
      <c r="B7559" s="6"/>
      <c r="C7559" s="7"/>
      <c r="D7559" s="8"/>
      <c r="E7559" s="9"/>
      <c r="F7559" s="9"/>
      <c r="G7559" s="6"/>
      <c r="H7559" s="14"/>
      <c r="I7559" s="9"/>
      <c r="J7559" s="10"/>
    </row>
    <row r="7560">
      <c r="A7560" s="6"/>
      <c r="B7560" s="6"/>
      <c r="C7560" s="7"/>
      <c r="D7560" s="8"/>
      <c r="E7560" s="9"/>
      <c r="F7560" s="9"/>
      <c r="G7560" s="6"/>
      <c r="H7560" s="14"/>
      <c r="I7560" s="9"/>
      <c r="J7560" s="10"/>
    </row>
    <row r="7561">
      <c r="A7561" s="6"/>
      <c r="B7561" s="6"/>
      <c r="C7561" s="7"/>
      <c r="D7561" s="8"/>
      <c r="E7561" s="9"/>
      <c r="F7561" s="9"/>
      <c r="G7561" s="6"/>
      <c r="H7561" s="14"/>
      <c r="I7561" s="9"/>
      <c r="J7561" s="10"/>
    </row>
    <row r="7562">
      <c r="A7562" s="6"/>
      <c r="B7562" s="6"/>
      <c r="C7562" s="7"/>
      <c r="D7562" s="8"/>
      <c r="E7562" s="9"/>
      <c r="F7562" s="9"/>
      <c r="G7562" s="6"/>
      <c r="H7562" s="14"/>
      <c r="I7562" s="9"/>
      <c r="J7562" s="10"/>
    </row>
    <row r="7563">
      <c r="A7563" s="6"/>
      <c r="B7563" s="6"/>
      <c r="C7563" s="7"/>
      <c r="D7563" s="8"/>
      <c r="E7563" s="9"/>
      <c r="F7563" s="9"/>
      <c r="G7563" s="6"/>
      <c r="H7563" s="14"/>
      <c r="I7563" s="9"/>
      <c r="J7563" s="10"/>
    </row>
    <row r="7564">
      <c r="A7564" s="6"/>
      <c r="B7564" s="6"/>
      <c r="C7564" s="7"/>
      <c r="D7564" s="8"/>
      <c r="E7564" s="9"/>
      <c r="F7564" s="9"/>
      <c r="G7564" s="6"/>
      <c r="H7564" s="14"/>
      <c r="I7564" s="9"/>
      <c r="J7564" s="10"/>
    </row>
    <row r="7565">
      <c r="A7565" s="6"/>
      <c r="B7565" s="6"/>
      <c r="C7565" s="7"/>
      <c r="D7565" s="8"/>
      <c r="E7565" s="9"/>
      <c r="F7565" s="9"/>
      <c r="G7565" s="6"/>
      <c r="H7565" s="14"/>
      <c r="I7565" s="9"/>
      <c r="J7565" s="10"/>
    </row>
    <row r="7566">
      <c r="A7566" s="6"/>
      <c r="B7566" s="6"/>
      <c r="C7566" s="7"/>
      <c r="D7566" s="8"/>
      <c r="E7566" s="9"/>
      <c r="F7566" s="9"/>
      <c r="G7566" s="6"/>
      <c r="H7566" s="14"/>
      <c r="I7566" s="9"/>
      <c r="J7566" s="10"/>
    </row>
    <row r="7567">
      <c r="A7567" s="6"/>
      <c r="B7567" s="6"/>
      <c r="C7567" s="7"/>
      <c r="D7567" s="8"/>
      <c r="E7567" s="9"/>
      <c r="F7567" s="9"/>
      <c r="G7567" s="6"/>
      <c r="H7567" s="14"/>
      <c r="I7567" s="9"/>
      <c r="J7567" s="10"/>
    </row>
    <row r="7568">
      <c r="A7568" s="6"/>
      <c r="B7568" s="6"/>
      <c r="C7568" s="7"/>
      <c r="D7568" s="8"/>
      <c r="E7568" s="9"/>
      <c r="F7568" s="9"/>
      <c r="G7568" s="6"/>
      <c r="H7568" s="14"/>
      <c r="I7568" s="9"/>
      <c r="J7568" s="10"/>
    </row>
    <row r="7569">
      <c r="A7569" s="6"/>
      <c r="B7569" s="6"/>
      <c r="C7569" s="7"/>
      <c r="D7569" s="8"/>
      <c r="E7569" s="9"/>
      <c r="F7569" s="9"/>
      <c r="G7569" s="6"/>
      <c r="H7569" s="14"/>
      <c r="I7569" s="9"/>
      <c r="J7569" s="10"/>
    </row>
    <row r="7570">
      <c r="A7570" s="6"/>
      <c r="B7570" s="6"/>
      <c r="C7570" s="7"/>
      <c r="D7570" s="8"/>
      <c r="E7570" s="9"/>
      <c r="F7570" s="9"/>
      <c r="G7570" s="6"/>
      <c r="H7570" s="14"/>
      <c r="I7570" s="9"/>
      <c r="J7570" s="10"/>
    </row>
    <row r="7571">
      <c r="A7571" s="6"/>
      <c r="B7571" s="6"/>
      <c r="C7571" s="7"/>
      <c r="D7571" s="8"/>
      <c r="E7571" s="9"/>
      <c r="F7571" s="9"/>
      <c r="G7571" s="6"/>
      <c r="H7571" s="14"/>
      <c r="I7571" s="9"/>
      <c r="J7571" s="10"/>
    </row>
    <row r="7572">
      <c r="A7572" s="6"/>
      <c r="B7572" s="6"/>
      <c r="C7572" s="7"/>
      <c r="D7572" s="8"/>
      <c r="E7572" s="9"/>
      <c r="F7572" s="9"/>
      <c r="G7572" s="6"/>
      <c r="H7572" s="14"/>
      <c r="I7572" s="9"/>
      <c r="J7572" s="10"/>
    </row>
    <row r="7573">
      <c r="A7573" s="6"/>
      <c r="B7573" s="6"/>
      <c r="C7573" s="7"/>
      <c r="D7573" s="8"/>
      <c r="E7573" s="9"/>
      <c r="F7573" s="9"/>
      <c r="G7573" s="6"/>
      <c r="H7573" s="14"/>
      <c r="I7573" s="9"/>
      <c r="J7573" s="10"/>
    </row>
    <row r="7574">
      <c r="A7574" s="6"/>
      <c r="B7574" s="6"/>
      <c r="C7574" s="7"/>
      <c r="D7574" s="8"/>
      <c r="E7574" s="9"/>
      <c r="F7574" s="9"/>
      <c r="G7574" s="6"/>
      <c r="H7574" s="14"/>
      <c r="I7574" s="9"/>
      <c r="J7574" s="10"/>
    </row>
    <row r="7575">
      <c r="A7575" s="6"/>
      <c r="B7575" s="6"/>
      <c r="C7575" s="7"/>
      <c r="D7575" s="8"/>
      <c r="E7575" s="9"/>
      <c r="F7575" s="9"/>
      <c r="G7575" s="6"/>
      <c r="H7575" s="14"/>
      <c r="I7575" s="9"/>
      <c r="J7575" s="10"/>
    </row>
    <row r="7576">
      <c r="A7576" s="6"/>
      <c r="B7576" s="6"/>
      <c r="C7576" s="7"/>
      <c r="D7576" s="8"/>
      <c r="E7576" s="9"/>
      <c r="F7576" s="9"/>
      <c r="G7576" s="6"/>
      <c r="H7576" s="14"/>
      <c r="I7576" s="9"/>
      <c r="J7576" s="10"/>
    </row>
    <row r="7577">
      <c r="A7577" s="6"/>
      <c r="B7577" s="6"/>
      <c r="C7577" s="7"/>
      <c r="D7577" s="8"/>
      <c r="E7577" s="9"/>
      <c r="F7577" s="9"/>
      <c r="G7577" s="6"/>
      <c r="H7577" s="14"/>
      <c r="I7577" s="9"/>
      <c r="J7577" s="10"/>
    </row>
    <row r="7578">
      <c r="A7578" s="6"/>
      <c r="B7578" s="6"/>
      <c r="C7578" s="7"/>
      <c r="D7578" s="8"/>
      <c r="E7578" s="9"/>
      <c r="F7578" s="9"/>
      <c r="G7578" s="6"/>
      <c r="H7578" s="14"/>
      <c r="I7578" s="9"/>
      <c r="J7578" s="10"/>
    </row>
    <row r="7579">
      <c r="A7579" s="6"/>
      <c r="B7579" s="6"/>
      <c r="C7579" s="7"/>
      <c r="D7579" s="8"/>
      <c r="E7579" s="9"/>
      <c r="F7579" s="9"/>
      <c r="G7579" s="6"/>
      <c r="H7579" s="14"/>
      <c r="I7579" s="9"/>
      <c r="J7579" s="10"/>
    </row>
    <row r="7580">
      <c r="A7580" s="6"/>
      <c r="B7580" s="6"/>
      <c r="C7580" s="7"/>
      <c r="D7580" s="8"/>
      <c r="E7580" s="9"/>
      <c r="F7580" s="9"/>
      <c r="G7580" s="6"/>
      <c r="H7580" s="14"/>
      <c r="I7580" s="9"/>
      <c r="J7580" s="10"/>
    </row>
    <row r="7581">
      <c r="A7581" s="6"/>
      <c r="B7581" s="6"/>
      <c r="C7581" s="7"/>
      <c r="D7581" s="8"/>
      <c r="E7581" s="9"/>
      <c r="F7581" s="9"/>
      <c r="G7581" s="6"/>
      <c r="H7581" s="14"/>
      <c r="I7581" s="9"/>
      <c r="J7581" s="10"/>
    </row>
    <row r="7582">
      <c r="A7582" s="6"/>
      <c r="B7582" s="6"/>
      <c r="C7582" s="7"/>
      <c r="D7582" s="8"/>
      <c r="E7582" s="9"/>
      <c r="F7582" s="9"/>
      <c r="G7582" s="6"/>
      <c r="H7582" s="14"/>
      <c r="I7582" s="9"/>
      <c r="J7582" s="10"/>
    </row>
    <row r="7583">
      <c r="A7583" s="6"/>
      <c r="B7583" s="6"/>
      <c r="C7583" s="7"/>
      <c r="D7583" s="8"/>
      <c r="E7583" s="9"/>
      <c r="F7583" s="9"/>
      <c r="G7583" s="6"/>
      <c r="H7583" s="14"/>
      <c r="I7583" s="9"/>
      <c r="J7583" s="10"/>
    </row>
    <row r="7584">
      <c r="A7584" s="6"/>
      <c r="B7584" s="6"/>
      <c r="C7584" s="7"/>
      <c r="D7584" s="8"/>
      <c r="E7584" s="9"/>
      <c r="F7584" s="9"/>
      <c r="G7584" s="6"/>
      <c r="H7584" s="14"/>
      <c r="I7584" s="9"/>
      <c r="J7584" s="10"/>
    </row>
    <row r="7585">
      <c r="A7585" s="6"/>
      <c r="B7585" s="6"/>
      <c r="C7585" s="7"/>
      <c r="D7585" s="8"/>
      <c r="E7585" s="9"/>
      <c r="F7585" s="9"/>
      <c r="G7585" s="6"/>
      <c r="H7585" s="14"/>
      <c r="I7585" s="9"/>
      <c r="J7585" s="10"/>
    </row>
    <row r="7586">
      <c r="A7586" s="6"/>
      <c r="B7586" s="6"/>
      <c r="C7586" s="7"/>
      <c r="D7586" s="8"/>
      <c r="E7586" s="9"/>
      <c r="F7586" s="9"/>
      <c r="G7586" s="6"/>
      <c r="H7586" s="14"/>
      <c r="I7586" s="9"/>
      <c r="J7586" s="10"/>
    </row>
    <row r="7587">
      <c r="A7587" s="6"/>
      <c r="B7587" s="6"/>
      <c r="C7587" s="7"/>
      <c r="D7587" s="8"/>
      <c r="E7587" s="9"/>
      <c r="F7587" s="9"/>
      <c r="G7587" s="6"/>
      <c r="H7587" s="14"/>
      <c r="I7587" s="9"/>
      <c r="J7587" s="10"/>
    </row>
    <row r="7588">
      <c r="A7588" s="6"/>
      <c r="B7588" s="6"/>
      <c r="C7588" s="7"/>
      <c r="D7588" s="8"/>
      <c r="E7588" s="9"/>
      <c r="F7588" s="9"/>
      <c r="G7588" s="6"/>
      <c r="H7588" s="14"/>
      <c r="I7588" s="9"/>
      <c r="J7588" s="10"/>
    </row>
    <row r="7589">
      <c r="A7589" s="6"/>
      <c r="B7589" s="6"/>
      <c r="C7589" s="7"/>
      <c r="D7589" s="8"/>
      <c r="E7589" s="9"/>
      <c r="F7589" s="9"/>
      <c r="G7589" s="6"/>
      <c r="H7589" s="14"/>
      <c r="I7589" s="9"/>
      <c r="J7589" s="10"/>
    </row>
    <row r="7590">
      <c r="A7590" s="6"/>
      <c r="B7590" s="6"/>
      <c r="C7590" s="7"/>
      <c r="D7590" s="8"/>
      <c r="E7590" s="9"/>
      <c r="F7590" s="9"/>
      <c r="G7590" s="6"/>
      <c r="H7590" s="14"/>
      <c r="I7590" s="9"/>
      <c r="J7590" s="10"/>
    </row>
    <row r="7591">
      <c r="A7591" s="6"/>
      <c r="B7591" s="6"/>
      <c r="C7591" s="7"/>
      <c r="D7591" s="8"/>
      <c r="E7591" s="9"/>
      <c r="F7591" s="9"/>
      <c r="G7591" s="6"/>
      <c r="H7591" s="14"/>
      <c r="I7591" s="9"/>
      <c r="J7591" s="10"/>
    </row>
    <row r="7592">
      <c r="A7592" s="6"/>
      <c r="B7592" s="6"/>
      <c r="C7592" s="7"/>
      <c r="D7592" s="8"/>
      <c r="E7592" s="9"/>
      <c r="F7592" s="9"/>
      <c r="G7592" s="6"/>
      <c r="H7592" s="14"/>
      <c r="I7592" s="9"/>
      <c r="J7592" s="10"/>
    </row>
    <row r="7593">
      <c r="A7593" s="6"/>
      <c r="B7593" s="6"/>
      <c r="C7593" s="7"/>
      <c r="D7593" s="8"/>
      <c r="E7593" s="9"/>
      <c r="F7593" s="9"/>
      <c r="G7593" s="6"/>
      <c r="H7593" s="14"/>
      <c r="I7593" s="9"/>
      <c r="J7593" s="10"/>
    </row>
    <row r="7594">
      <c r="A7594" s="6"/>
      <c r="B7594" s="6"/>
      <c r="C7594" s="7"/>
      <c r="D7594" s="8"/>
      <c r="E7594" s="9"/>
      <c r="F7594" s="9"/>
      <c r="G7594" s="6"/>
      <c r="H7594" s="14"/>
      <c r="I7594" s="9"/>
      <c r="J7594" s="10"/>
    </row>
    <row r="7595">
      <c r="A7595" s="6"/>
      <c r="B7595" s="6"/>
      <c r="C7595" s="7"/>
      <c r="D7595" s="8"/>
      <c r="E7595" s="9"/>
      <c r="F7595" s="9"/>
      <c r="G7595" s="6"/>
      <c r="H7595" s="14"/>
      <c r="I7595" s="9"/>
      <c r="J7595" s="10"/>
    </row>
    <row r="7596">
      <c r="A7596" s="6"/>
      <c r="B7596" s="6"/>
      <c r="C7596" s="7"/>
      <c r="D7596" s="8"/>
      <c r="E7596" s="9"/>
      <c r="F7596" s="9"/>
      <c r="G7596" s="6"/>
      <c r="H7596" s="14"/>
      <c r="I7596" s="9"/>
      <c r="J7596" s="10"/>
    </row>
    <row r="7597">
      <c r="A7597" s="6"/>
      <c r="B7597" s="6"/>
      <c r="C7597" s="7"/>
      <c r="D7597" s="8"/>
      <c r="E7597" s="9"/>
      <c r="F7597" s="9"/>
      <c r="G7597" s="6"/>
      <c r="H7597" s="14"/>
      <c r="I7597" s="9"/>
      <c r="J7597" s="10"/>
    </row>
    <row r="7598">
      <c r="A7598" s="6"/>
      <c r="B7598" s="6"/>
      <c r="C7598" s="7"/>
      <c r="D7598" s="8"/>
      <c r="E7598" s="9"/>
      <c r="F7598" s="9"/>
      <c r="G7598" s="6"/>
      <c r="H7598" s="14"/>
      <c r="I7598" s="9"/>
      <c r="J7598" s="10"/>
    </row>
    <row r="7599">
      <c r="A7599" s="6"/>
      <c r="B7599" s="6"/>
      <c r="C7599" s="7"/>
      <c r="D7599" s="8"/>
      <c r="E7599" s="9"/>
      <c r="F7599" s="9"/>
      <c r="G7599" s="6"/>
      <c r="H7599" s="14"/>
      <c r="I7599" s="9"/>
      <c r="J7599" s="10"/>
    </row>
    <row r="7600">
      <c r="A7600" s="6"/>
      <c r="B7600" s="6"/>
      <c r="C7600" s="7"/>
      <c r="D7600" s="8"/>
      <c r="E7600" s="9"/>
      <c r="F7600" s="9"/>
      <c r="G7600" s="6"/>
      <c r="H7600" s="14"/>
      <c r="I7600" s="9"/>
      <c r="J7600" s="10"/>
    </row>
    <row r="7601">
      <c r="A7601" s="6"/>
      <c r="B7601" s="6"/>
      <c r="C7601" s="7"/>
      <c r="D7601" s="8"/>
      <c r="E7601" s="9"/>
      <c r="F7601" s="9"/>
      <c r="G7601" s="6"/>
      <c r="H7601" s="14"/>
      <c r="I7601" s="9"/>
      <c r="J7601" s="10"/>
    </row>
    <row r="7602">
      <c r="A7602" s="6"/>
      <c r="B7602" s="6"/>
      <c r="C7602" s="7"/>
      <c r="D7602" s="8"/>
      <c r="E7602" s="9"/>
      <c r="F7602" s="9"/>
      <c r="G7602" s="6"/>
      <c r="H7602" s="14"/>
      <c r="I7602" s="9"/>
      <c r="J7602" s="10"/>
    </row>
    <row r="7603">
      <c r="A7603" s="6"/>
      <c r="B7603" s="6"/>
      <c r="C7603" s="7"/>
      <c r="D7603" s="8"/>
      <c r="E7603" s="9"/>
      <c r="F7603" s="9"/>
      <c r="G7603" s="6"/>
      <c r="H7603" s="14"/>
      <c r="I7603" s="9"/>
      <c r="J7603" s="10"/>
    </row>
    <row r="7604">
      <c r="A7604" s="6"/>
      <c r="B7604" s="6"/>
      <c r="C7604" s="7"/>
      <c r="D7604" s="8"/>
      <c r="E7604" s="9"/>
      <c r="F7604" s="9"/>
      <c r="G7604" s="6"/>
      <c r="H7604" s="14"/>
      <c r="I7604" s="9"/>
      <c r="J7604" s="10"/>
    </row>
    <row r="7605">
      <c r="A7605" s="6"/>
      <c r="B7605" s="6"/>
      <c r="C7605" s="7"/>
      <c r="D7605" s="8"/>
      <c r="E7605" s="9"/>
      <c r="F7605" s="9"/>
      <c r="G7605" s="6"/>
      <c r="H7605" s="14"/>
      <c r="I7605" s="9"/>
      <c r="J7605" s="10"/>
    </row>
    <row r="7606">
      <c r="A7606" s="6"/>
      <c r="B7606" s="6"/>
      <c r="C7606" s="7"/>
      <c r="D7606" s="8"/>
      <c r="E7606" s="9"/>
      <c r="F7606" s="9"/>
      <c r="G7606" s="6"/>
      <c r="H7606" s="14"/>
      <c r="I7606" s="9"/>
      <c r="J7606" s="10"/>
    </row>
    <row r="7607">
      <c r="A7607" s="6"/>
      <c r="B7607" s="6"/>
      <c r="C7607" s="7"/>
      <c r="D7607" s="8"/>
      <c r="E7607" s="9"/>
      <c r="F7607" s="9"/>
      <c r="G7607" s="6"/>
      <c r="H7607" s="14"/>
      <c r="I7607" s="9"/>
      <c r="J7607" s="10"/>
    </row>
    <row r="7608">
      <c r="A7608" s="6"/>
      <c r="B7608" s="6"/>
      <c r="C7608" s="7"/>
      <c r="D7608" s="8"/>
      <c r="E7608" s="9"/>
      <c r="F7608" s="9"/>
      <c r="G7608" s="6"/>
      <c r="H7608" s="14"/>
      <c r="I7608" s="9"/>
      <c r="J7608" s="10"/>
    </row>
    <row r="7609">
      <c r="A7609" s="6"/>
      <c r="B7609" s="6"/>
      <c r="C7609" s="7"/>
      <c r="D7609" s="8"/>
      <c r="E7609" s="9"/>
      <c r="F7609" s="9"/>
      <c r="G7609" s="6"/>
      <c r="H7609" s="14"/>
      <c r="I7609" s="9"/>
      <c r="J7609" s="10"/>
    </row>
    <row r="7610">
      <c r="A7610" s="6"/>
      <c r="B7610" s="6"/>
      <c r="C7610" s="7"/>
      <c r="D7610" s="8"/>
      <c r="E7610" s="9"/>
      <c r="F7610" s="9"/>
      <c r="G7610" s="6"/>
      <c r="H7610" s="14"/>
      <c r="I7610" s="9"/>
      <c r="J7610" s="10"/>
    </row>
    <row r="7611">
      <c r="A7611" s="6"/>
      <c r="B7611" s="6"/>
      <c r="C7611" s="7"/>
      <c r="D7611" s="8"/>
      <c r="E7611" s="9"/>
      <c r="F7611" s="9"/>
      <c r="G7611" s="6"/>
      <c r="H7611" s="14"/>
      <c r="I7611" s="9"/>
      <c r="J7611" s="10"/>
    </row>
    <row r="7612">
      <c r="A7612" s="6"/>
      <c r="B7612" s="6"/>
      <c r="C7612" s="7"/>
      <c r="D7612" s="8"/>
      <c r="E7612" s="9"/>
      <c r="F7612" s="9"/>
      <c r="G7612" s="6"/>
      <c r="H7612" s="14"/>
      <c r="I7612" s="9"/>
      <c r="J7612" s="10"/>
    </row>
    <row r="7613">
      <c r="A7613" s="6"/>
      <c r="B7613" s="6"/>
      <c r="C7613" s="7"/>
      <c r="D7613" s="8"/>
      <c r="E7613" s="9"/>
      <c r="F7613" s="9"/>
      <c r="G7613" s="6"/>
      <c r="H7613" s="14"/>
      <c r="I7613" s="9"/>
      <c r="J7613" s="10"/>
    </row>
    <row r="7614">
      <c r="A7614" s="6"/>
      <c r="B7614" s="6"/>
      <c r="C7614" s="7"/>
      <c r="D7614" s="8"/>
      <c r="E7614" s="9"/>
      <c r="F7614" s="9"/>
      <c r="G7614" s="6"/>
      <c r="H7614" s="14"/>
      <c r="I7614" s="9"/>
      <c r="J7614" s="10"/>
    </row>
    <row r="7615">
      <c r="A7615" s="6"/>
      <c r="B7615" s="6"/>
      <c r="C7615" s="7"/>
      <c r="D7615" s="8"/>
      <c r="E7615" s="9"/>
      <c r="F7615" s="9"/>
      <c r="G7615" s="6"/>
      <c r="H7615" s="14"/>
      <c r="I7615" s="9"/>
      <c r="J7615" s="10"/>
    </row>
    <row r="7616">
      <c r="A7616" s="6"/>
      <c r="B7616" s="6"/>
      <c r="C7616" s="7"/>
      <c r="D7616" s="8"/>
      <c r="E7616" s="9"/>
      <c r="F7616" s="9"/>
      <c r="G7616" s="6"/>
      <c r="H7616" s="14"/>
      <c r="I7616" s="9"/>
      <c r="J7616" s="10"/>
    </row>
    <row r="7617">
      <c r="A7617" s="6"/>
      <c r="B7617" s="6"/>
      <c r="C7617" s="7"/>
      <c r="D7617" s="8"/>
      <c r="E7617" s="9"/>
      <c r="F7617" s="9"/>
      <c r="G7617" s="6"/>
      <c r="H7617" s="14"/>
      <c r="I7617" s="9"/>
      <c r="J7617" s="10"/>
    </row>
    <row r="7618">
      <c r="A7618" s="6"/>
      <c r="B7618" s="6"/>
      <c r="C7618" s="7"/>
      <c r="D7618" s="8"/>
      <c r="E7618" s="9"/>
      <c r="F7618" s="9"/>
      <c r="G7618" s="6"/>
      <c r="H7618" s="14"/>
      <c r="I7618" s="9"/>
      <c r="J7618" s="10"/>
    </row>
    <row r="7619">
      <c r="A7619" s="6"/>
      <c r="B7619" s="6"/>
      <c r="C7619" s="7"/>
      <c r="D7619" s="8"/>
      <c r="E7619" s="9"/>
      <c r="F7619" s="9"/>
      <c r="G7619" s="6"/>
      <c r="H7619" s="14"/>
      <c r="I7619" s="9"/>
      <c r="J7619" s="10"/>
    </row>
    <row r="7620">
      <c r="A7620" s="6"/>
      <c r="B7620" s="6"/>
      <c r="C7620" s="7"/>
      <c r="D7620" s="8"/>
      <c r="E7620" s="9"/>
      <c r="F7620" s="9"/>
      <c r="G7620" s="6"/>
      <c r="H7620" s="14"/>
      <c r="I7620" s="9"/>
      <c r="J7620" s="10"/>
    </row>
    <row r="7621">
      <c r="A7621" s="6"/>
      <c r="B7621" s="6"/>
      <c r="C7621" s="7"/>
      <c r="D7621" s="8"/>
      <c r="E7621" s="9"/>
      <c r="F7621" s="9"/>
      <c r="G7621" s="6"/>
      <c r="H7621" s="14"/>
      <c r="I7621" s="9"/>
      <c r="J7621" s="10"/>
    </row>
    <row r="7622">
      <c r="A7622" s="6"/>
      <c r="B7622" s="6"/>
      <c r="C7622" s="7"/>
      <c r="D7622" s="8"/>
      <c r="E7622" s="9"/>
      <c r="F7622" s="9"/>
      <c r="G7622" s="6"/>
      <c r="H7622" s="14"/>
      <c r="I7622" s="9"/>
      <c r="J7622" s="10"/>
    </row>
    <row r="7623">
      <c r="A7623" s="6"/>
      <c r="B7623" s="6"/>
      <c r="C7623" s="7"/>
      <c r="D7623" s="8"/>
      <c r="E7623" s="9"/>
      <c r="F7623" s="9"/>
      <c r="G7623" s="6"/>
      <c r="H7623" s="14"/>
      <c r="I7623" s="9"/>
      <c r="J7623" s="10"/>
    </row>
    <row r="7624">
      <c r="A7624" s="6"/>
      <c r="B7624" s="6"/>
      <c r="C7624" s="7"/>
      <c r="D7624" s="8"/>
      <c r="E7624" s="9"/>
      <c r="F7624" s="9"/>
      <c r="G7624" s="6"/>
      <c r="H7624" s="14"/>
      <c r="I7624" s="9"/>
      <c r="J7624" s="10"/>
    </row>
    <row r="7625">
      <c r="A7625" s="6"/>
      <c r="B7625" s="6"/>
      <c r="C7625" s="7"/>
      <c r="D7625" s="8"/>
      <c r="E7625" s="9"/>
      <c r="F7625" s="9"/>
      <c r="G7625" s="6"/>
      <c r="H7625" s="14"/>
      <c r="I7625" s="9"/>
      <c r="J7625" s="10"/>
    </row>
    <row r="7626">
      <c r="A7626" s="6"/>
      <c r="B7626" s="6"/>
      <c r="C7626" s="7"/>
      <c r="D7626" s="8"/>
      <c r="E7626" s="9"/>
      <c r="F7626" s="9"/>
      <c r="G7626" s="6"/>
      <c r="H7626" s="14"/>
      <c r="I7626" s="9"/>
      <c r="J7626" s="10"/>
    </row>
    <row r="7627">
      <c r="A7627" s="6"/>
      <c r="B7627" s="6"/>
      <c r="C7627" s="7"/>
      <c r="D7627" s="8"/>
      <c r="E7627" s="9"/>
      <c r="F7627" s="9"/>
      <c r="G7627" s="6"/>
      <c r="H7627" s="14"/>
      <c r="I7627" s="9"/>
      <c r="J7627" s="10"/>
    </row>
    <row r="7628">
      <c r="A7628" s="6"/>
      <c r="B7628" s="6"/>
      <c r="C7628" s="7"/>
      <c r="D7628" s="8"/>
      <c r="E7628" s="9"/>
      <c r="F7628" s="9"/>
      <c r="G7628" s="6"/>
      <c r="H7628" s="14"/>
      <c r="I7628" s="9"/>
      <c r="J7628" s="10"/>
    </row>
    <row r="7629">
      <c r="A7629" s="6"/>
      <c r="B7629" s="6"/>
      <c r="C7629" s="7"/>
      <c r="D7629" s="8"/>
      <c r="E7629" s="9"/>
      <c r="F7629" s="9"/>
      <c r="G7629" s="6"/>
      <c r="H7629" s="14"/>
      <c r="I7629" s="9"/>
      <c r="J7629" s="10"/>
    </row>
    <row r="7630">
      <c r="A7630" s="6"/>
      <c r="B7630" s="6"/>
      <c r="C7630" s="7"/>
      <c r="D7630" s="8"/>
      <c r="E7630" s="9"/>
      <c r="F7630" s="9"/>
      <c r="G7630" s="6"/>
      <c r="H7630" s="14"/>
      <c r="I7630" s="9"/>
      <c r="J7630" s="10"/>
    </row>
    <row r="7631">
      <c r="A7631" s="6"/>
      <c r="B7631" s="6"/>
      <c r="C7631" s="7"/>
      <c r="D7631" s="8"/>
      <c r="E7631" s="9"/>
      <c r="F7631" s="9"/>
      <c r="G7631" s="6"/>
      <c r="H7631" s="14"/>
      <c r="I7631" s="9"/>
      <c r="J7631" s="10"/>
    </row>
    <row r="7632">
      <c r="A7632" s="6"/>
      <c r="B7632" s="6"/>
      <c r="C7632" s="7"/>
      <c r="D7632" s="8"/>
      <c r="E7632" s="9"/>
      <c r="F7632" s="9"/>
      <c r="G7632" s="6"/>
      <c r="H7632" s="14"/>
      <c r="I7632" s="9"/>
      <c r="J7632" s="10"/>
    </row>
    <row r="7633">
      <c r="A7633" s="6"/>
      <c r="B7633" s="6"/>
      <c r="C7633" s="7"/>
      <c r="D7633" s="8"/>
      <c r="E7633" s="9"/>
      <c r="F7633" s="9"/>
      <c r="G7633" s="6"/>
      <c r="H7633" s="14"/>
      <c r="I7633" s="9"/>
      <c r="J7633" s="10"/>
    </row>
    <row r="7634">
      <c r="A7634" s="6"/>
      <c r="B7634" s="6"/>
      <c r="C7634" s="7"/>
      <c r="D7634" s="8"/>
      <c r="E7634" s="9"/>
      <c r="F7634" s="9"/>
      <c r="G7634" s="6"/>
      <c r="H7634" s="14"/>
      <c r="I7634" s="9"/>
      <c r="J7634" s="10"/>
    </row>
    <row r="7635">
      <c r="A7635" s="6"/>
      <c r="B7635" s="6"/>
      <c r="C7635" s="7"/>
      <c r="D7635" s="8"/>
      <c r="E7635" s="9"/>
      <c r="F7635" s="9"/>
      <c r="G7635" s="6"/>
      <c r="H7635" s="14"/>
      <c r="I7635" s="9"/>
      <c r="J7635" s="10"/>
    </row>
    <row r="7636">
      <c r="A7636" s="6"/>
      <c r="B7636" s="6"/>
      <c r="C7636" s="7"/>
      <c r="D7636" s="8"/>
      <c r="E7636" s="9"/>
      <c r="F7636" s="9"/>
      <c r="G7636" s="6"/>
      <c r="H7636" s="14"/>
      <c r="I7636" s="9"/>
      <c r="J7636" s="10"/>
    </row>
    <row r="7637">
      <c r="A7637" s="6"/>
      <c r="B7637" s="6"/>
      <c r="C7637" s="7"/>
      <c r="D7637" s="8"/>
      <c r="E7637" s="9"/>
      <c r="F7637" s="9"/>
      <c r="G7637" s="6"/>
      <c r="H7637" s="14"/>
      <c r="I7637" s="9"/>
      <c r="J7637" s="10"/>
    </row>
    <row r="7638">
      <c r="A7638" s="6"/>
      <c r="B7638" s="6"/>
      <c r="C7638" s="7"/>
      <c r="D7638" s="8"/>
      <c r="E7638" s="9"/>
      <c r="F7638" s="9"/>
      <c r="G7638" s="6"/>
      <c r="H7638" s="14"/>
      <c r="I7638" s="9"/>
      <c r="J7638" s="10"/>
    </row>
    <row r="7639">
      <c r="A7639" s="6"/>
      <c r="B7639" s="6"/>
      <c r="C7639" s="7"/>
      <c r="D7639" s="8"/>
      <c r="E7639" s="9"/>
      <c r="F7639" s="9"/>
      <c r="G7639" s="6"/>
      <c r="H7639" s="14"/>
      <c r="I7639" s="9"/>
      <c r="J7639" s="10"/>
    </row>
    <row r="7640">
      <c r="A7640" s="6"/>
      <c r="B7640" s="6"/>
      <c r="C7640" s="7"/>
      <c r="D7640" s="8"/>
      <c r="E7640" s="9"/>
      <c r="F7640" s="9"/>
      <c r="G7640" s="6"/>
      <c r="H7640" s="14"/>
      <c r="I7640" s="9"/>
      <c r="J7640" s="10"/>
    </row>
    <row r="7641">
      <c r="A7641" s="6"/>
      <c r="B7641" s="6"/>
      <c r="C7641" s="7"/>
      <c r="D7641" s="8"/>
      <c r="E7641" s="9"/>
      <c r="F7641" s="9"/>
      <c r="G7641" s="6"/>
      <c r="H7641" s="14"/>
      <c r="I7641" s="9"/>
      <c r="J7641" s="10"/>
    </row>
    <row r="7642">
      <c r="A7642" s="6"/>
      <c r="B7642" s="6"/>
      <c r="C7642" s="7"/>
      <c r="D7642" s="8"/>
      <c r="E7642" s="9"/>
      <c r="F7642" s="9"/>
      <c r="G7642" s="6"/>
      <c r="H7642" s="14"/>
      <c r="I7642" s="9"/>
      <c r="J7642" s="10"/>
    </row>
    <row r="7643">
      <c r="A7643" s="6"/>
      <c r="B7643" s="6"/>
      <c r="C7643" s="7"/>
      <c r="D7643" s="8"/>
      <c r="E7643" s="9"/>
      <c r="F7643" s="9"/>
      <c r="G7643" s="6"/>
      <c r="H7643" s="14"/>
      <c r="I7643" s="9"/>
      <c r="J7643" s="10"/>
    </row>
    <row r="7644">
      <c r="A7644" s="6"/>
      <c r="B7644" s="6"/>
      <c r="C7644" s="7"/>
      <c r="D7644" s="8"/>
      <c r="E7644" s="9"/>
      <c r="F7644" s="9"/>
      <c r="G7644" s="6"/>
      <c r="H7644" s="14"/>
      <c r="I7644" s="9"/>
      <c r="J7644" s="10"/>
    </row>
    <row r="7645">
      <c r="A7645" s="6"/>
      <c r="B7645" s="6"/>
      <c r="C7645" s="7"/>
      <c r="D7645" s="8"/>
      <c r="E7645" s="9"/>
      <c r="F7645" s="9"/>
      <c r="G7645" s="6"/>
      <c r="H7645" s="14"/>
      <c r="I7645" s="9"/>
      <c r="J7645" s="10"/>
    </row>
    <row r="7646">
      <c r="A7646" s="6"/>
      <c r="B7646" s="6"/>
      <c r="C7646" s="7"/>
      <c r="D7646" s="8"/>
      <c r="E7646" s="9"/>
      <c r="F7646" s="9"/>
      <c r="G7646" s="6"/>
      <c r="H7646" s="14"/>
      <c r="I7646" s="9"/>
      <c r="J7646" s="10"/>
    </row>
    <row r="7647">
      <c r="A7647" s="6"/>
      <c r="B7647" s="6"/>
      <c r="C7647" s="7"/>
      <c r="D7647" s="8"/>
      <c r="E7647" s="9"/>
      <c r="F7647" s="9"/>
      <c r="G7647" s="6"/>
      <c r="H7647" s="14"/>
      <c r="I7647" s="9"/>
      <c r="J7647" s="10"/>
    </row>
    <row r="7648">
      <c r="A7648" s="6"/>
      <c r="B7648" s="6"/>
      <c r="C7648" s="7"/>
      <c r="D7648" s="8"/>
      <c r="E7648" s="9"/>
      <c r="F7648" s="9"/>
      <c r="G7648" s="6"/>
      <c r="H7648" s="14"/>
      <c r="I7648" s="9"/>
      <c r="J7648" s="10"/>
    </row>
    <row r="7649">
      <c r="A7649" s="6"/>
      <c r="B7649" s="6"/>
      <c r="C7649" s="7"/>
      <c r="D7649" s="8"/>
      <c r="E7649" s="9"/>
      <c r="F7649" s="9"/>
      <c r="G7649" s="6"/>
      <c r="H7649" s="14"/>
      <c r="I7649" s="9"/>
      <c r="J7649" s="10"/>
    </row>
    <row r="7650">
      <c r="A7650" s="6"/>
      <c r="B7650" s="6"/>
      <c r="C7650" s="7"/>
      <c r="D7650" s="8"/>
      <c r="E7650" s="9"/>
      <c r="F7650" s="9"/>
      <c r="G7650" s="6"/>
      <c r="H7650" s="14"/>
      <c r="I7650" s="9"/>
      <c r="J7650" s="10"/>
    </row>
    <row r="7651">
      <c r="A7651" s="6"/>
      <c r="B7651" s="6"/>
      <c r="C7651" s="7"/>
      <c r="D7651" s="8"/>
      <c r="E7651" s="9"/>
      <c r="F7651" s="9"/>
      <c r="G7651" s="6"/>
      <c r="H7651" s="14"/>
      <c r="I7651" s="9"/>
      <c r="J7651" s="10"/>
    </row>
    <row r="7652">
      <c r="A7652" s="6"/>
      <c r="B7652" s="6"/>
      <c r="C7652" s="7"/>
      <c r="D7652" s="8"/>
      <c r="E7652" s="9"/>
      <c r="F7652" s="9"/>
      <c r="G7652" s="6"/>
      <c r="H7652" s="14"/>
      <c r="I7652" s="9"/>
      <c r="J7652" s="10"/>
    </row>
    <row r="7653">
      <c r="A7653" s="6"/>
      <c r="B7653" s="6"/>
      <c r="C7653" s="7"/>
      <c r="D7653" s="8"/>
      <c r="E7653" s="9"/>
      <c r="F7653" s="9"/>
      <c r="G7653" s="6"/>
      <c r="H7653" s="14"/>
      <c r="I7653" s="9"/>
      <c r="J7653" s="10"/>
    </row>
    <row r="7654">
      <c r="A7654" s="6"/>
      <c r="B7654" s="6"/>
      <c r="C7654" s="7"/>
      <c r="D7654" s="8"/>
      <c r="E7654" s="9"/>
      <c r="F7654" s="9"/>
      <c r="G7654" s="6"/>
      <c r="H7654" s="14"/>
      <c r="I7654" s="9"/>
      <c r="J7654" s="10"/>
    </row>
    <row r="7655">
      <c r="A7655" s="6"/>
      <c r="B7655" s="6"/>
      <c r="C7655" s="7"/>
      <c r="D7655" s="8"/>
      <c r="E7655" s="9"/>
      <c r="F7655" s="9"/>
      <c r="G7655" s="6"/>
      <c r="H7655" s="14"/>
      <c r="I7655" s="9"/>
      <c r="J7655" s="10"/>
    </row>
    <row r="7656">
      <c r="A7656" s="6"/>
      <c r="B7656" s="6"/>
      <c r="C7656" s="7"/>
      <c r="D7656" s="8"/>
      <c r="E7656" s="9"/>
      <c r="F7656" s="9"/>
      <c r="G7656" s="6"/>
      <c r="H7656" s="14"/>
      <c r="I7656" s="9"/>
      <c r="J7656" s="10"/>
    </row>
    <row r="7657">
      <c r="A7657" s="6"/>
      <c r="B7657" s="6"/>
      <c r="C7657" s="7"/>
      <c r="D7657" s="8"/>
      <c r="E7657" s="9"/>
      <c r="F7657" s="9"/>
      <c r="G7657" s="6"/>
      <c r="H7657" s="14"/>
      <c r="I7657" s="9"/>
      <c r="J7657" s="10"/>
    </row>
    <row r="7658">
      <c r="A7658" s="6"/>
      <c r="B7658" s="6"/>
      <c r="C7658" s="7"/>
      <c r="D7658" s="8"/>
      <c r="E7658" s="9"/>
      <c r="F7658" s="9"/>
      <c r="G7658" s="6"/>
      <c r="H7658" s="14"/>
      <c r="I7658" s="9"/>
      <c r="J7658" s="10"/>
    </row>
    <row r="7659">
      <c r="A7659" s="6"/>
      <c r="B7659" s="6"/>
      <c r="C7659" s="7"/>
      <c r="D7659" s="8"/>
      <c r="E7659" s="9"/>
      <c r="F7659" s="9"/>
      <c r="G7659" s="6"/>
      <c r="H7659" s="14"/>
      <c r="I7659" s="9"/>
      <c r="J7659" s="10"/>
    </row>
    <row r="7660">
      <c r="A7660" s="6"/>
      <c r="B7660" s="6"/>
      <c r="C7660" s="7"/>
      <c r="D7660" s="8"/>
      <c r="E7660" s="9"/>
      <c r="F7660" s="9"/>
      <c r="G7660" s="6"/>
      <c r="H7660" s="14"/>
      <c r="I7660" s="9"/>
      <c r="J7660" s="10"/>
    </row>
    <row r="7661">
      <c r="A7661" s="6"/>
      <c r="B7661" s="6"/>
      <c r="C7661" s="7"/>
      <c r="D7661" s="8"/>
      <c r="E7661" s="9"/>
      <c r="F7661" s="9"/>
      <c r="G7661" s="6"/>
      <c r="H7661" s="14"/>
      <c r="I7661" s="9"/>
      <c r="J7661" s="10"/>
    </row>
    <row r="7662">
      <c r="A7662" s="6"/>
      <c r="B7662" s="6"/>
      <c r="C7662" s="7"/>
      <c r="D7662" s="8"/>
      <c r="E7662" s="9"/>
      <c r="F7662" s="9"/>
      <c r="G7662" s="6"/>
      <c r="H7662" s="14"/>
      <c r="I7662" s="9"/>
      <c r="J7662" s="10"/>
    </row>
    <row r="7663">
      <c r="A7663" s="6"/>
      <c r="B7663" s="6"/>
      <c r="C7663" s="7"/>
      <c r="D7663" s="8"/>
      <c r="E7663" s="9"/>
      <c r="F7663" s="9"/>
      <c r="G7663" s="6"/>
      <c r="H7663" s="14"/>
      <c r="I7663" s="9"/>
      <c r="J7663" s="10"/>
    </row>
    <row r="7664">
      <c r="A7664" s="6"/>
      <c r="B7664" s="6"/>
      <c r="C7664" s="7"/>
      <c r="D7664" s="8"/>
      <c r="E7664" s="9"/>
      <c r="F7664" s="9"/>
      <c r="G7664" s="6"/>
      <c r="H7664" s="14"/>
      <c r="I7664" s="9"/>
      <c r="J7664" s="10"/>
    </row>
    <row r="7665">
      <c r="A7665" s="6"/>
      <c r="B7665" s="6"/>
      <c r="C7665" s="7"/>
      <c r="D7665" s="8"/>
      <c r="E7665" s="9"/>
      <c r="F7665" s="9"/>
      <c r="G7665" s="6"/>
      <c r="H7665" s="14"/>
      <c r="I7665" s="9"/>
      <c r="J7665" s="10"/>
    </row>
    <row r="7666">
      <c r="A7666" s="6"/>
      <c r="B7666" s="6"/>
      <c r="C7666" s="7"/>
      <c r="D7666" s="8"/>
      <c r="E7666" s="9"/>
      <c r="F7666" s="9"/>
      <c r="G7666" s="6"/>
      <c r="H7666" s="14"/>
      <c r="I7666" s="9"/>
      <c r="J7666" s="10"/>
    </row>
    <row r="7667">
      <c r="A7667" s="6"/>
      <c r="B7667" s="6"/>
      <c r="C7667" s="7"/>
      <c r="D7667" s="8"/>
      <c r="E7667" s="9"/>
      <c r="F7667" s="9"/>
      <c r="G7667" s="6"/>
      <c r="H7667" s="14"/>
      <c r="I7667" s="9"/>
      <c r="J7667" s="10"/>
    </row>
    <row r="7668">
      <c r="A7668" s="6"/>
      <c r="B7668" s="6"/>
      <c r="C7668" s="7"/>
      <c r="D7668" s="8"/>
      <c r="E7668" s="9"/>
      <c r="F7668" s="9"/>
      <c r="G7668" s="6"/>
      <c r="H7668" s="14"/>
      <c r="I7668" s="9"/>
      <c r="J7668" s="10"/>
    </row>
    <row r="7669">
      <c r="A7669" s="6"/>
      <c r="B7669" s="6"/>
      <c r="C7669" s="7"/>
      <c r="D7669" s="8"/>
      <c r="E7669" s="9"/>
      <c r="F7669" s="9"/>
      <c r="G7669" s="6"/>
      <c r="H7669" s="14"/>
      <c r="I7669" s="9"/>
      <c r="J7669" s="10"/>
    </row>
    <row r="7670">
      <c r="A7670" s="6"/>
      <c r="B7670" s="6"/>
      <c r="C7670" s="7"/>
      <c r="D7670" s="8"/>
      <c r="E7670" s="9"/>
      <c r="F7670" s="9"/>
      <c r="G7670" s="6"/>
      <c r="H7670" s="14"/>
      <c r="I7670" s="9"/>
      <c r="J7670" s="10"/>
    </row>
    <row r="7671">
      <c r="A7671" s="6"/>
      <c r="B7671" s="6"/>
      <c r="C7671" s="7"/>
      <c r="D7671" s="8"/>
      <c r="E7671" s="9"/>
      <c r="F7671" s="9"/>
      <c r="G7671" s="6"/>
      <c r="H7671" s="14"/>
      <c r="I7671" s="9"/>
      <c r="J7671" s="10"/>
    </row>
    <row r="7672">
      <c r="A7672" s="6"/>
      <c r="B7672" s="6"/>
      <c r="C7672" s="7"/>
      <c r="D7672" s="8"/>
      <c r="E7672" s="9"/>
      <c r="F7672" s="9"/>
      <c r="G7672" s="6"/>
      <c r="H7672" s="14"/>
      <c r="I7672" s="9"/>
      <c r="J7672" s="10"/>
    </row>
    <row r="7673">
      <c r="A7673" s="6"/>
      <c r="B7673" s="6"/>
      <c r="C7673" s="7"/>
      <c r="D7673" s="8"/>
      <c r="E7673" s="9"/>
      <c r="F7673" s="9"/>
      <c r="G7673" s="6"/>
      <c r="H7673" s="14"/>
      <c r="I7673" s="9"/>
      <c r="J7673" s="10"/>
    </row>
    <row r="7674">
      <c r="A7674" s="6"/>
      <c r="B7674" s="6"/>
      <c r="C7674" s="7"/>
      <c r="D7674" s="8"/>
      <c r="E7674" s="9"/>
      <c r="F7674" s="9"/>
      <c r="G7674" s="6"/>
      <c r="H7674" s="14"/>
      <c r="I7674" s="9"/>
      <c r="J7674" s="10"/>
    </row>
    <row r="7675">
      <c r="A7675" s="6"/>
      <c r="B7675" s="6"/>
      <c r="C7675" s="7"/>
      <c r="D7675" s="8"/>
      <c r="E7675" s="9"/>
      <c r="F7675" s="9"/>
      <c r="G7675" s="6"/>
      <c r="H7675" s="14"/>
      <c r="I7675" s="9"/>
      <c r="J7675" s="10"/>
    </row>
    <row r="7676">
      <c r="A7676" s="6"/>
      <c r="B7676" s="6"/>
      <c r="C7676" s="7"/>
      <c r="D7676" s="8"/>
      <c r="E7676" s="9"/>
      <c r="F7676" s="9"/>
      <c r="G7676" s="6"/>
      <c r="H7676" s="14"/>
      <c r="I7676" s="9"/>
      <c r="J7676" s="10"/>
    </row>
    <row r="7677">
      <c r="A7677" s="6"/>
      <c r="B7677" s="6"/>
      <c r="C7677" s="7"/>
      <c r="D7677" s="8"/>
      <c r="E7677" s="9"/>
      <c r="F7677" s="9"/>
      <c r="G7677" s="6"/>
      <c r="H7677" s="14"/>
      <c r="I7677" s="9"/>
      <c r="J7677" s="10"/>
    </row>
    <row r="7678">
      <c r="A7678" s="6"/>
      <c r="B7678" s="6"/>
      <c r="C7678" s="7"/>
      <c r="D7678" s="8"/>
      <c r="E7678" s="9"/>
      <c r="F7678" s="9"/>
      <c r="G7678" s="6"/>
      <c r="H7678" s="14"/>
      <c r="I7678" s="9"/>
      <c r="J7678" s="10"/>
    </row>
    <row r="7679">
      <c r="A7679" s="6"/>
      <c r="B7679" s="6"/>
      <c r="C7679" s="7"/>
      <c r="D7679" s="8"/>
      <c r="E7679" s="9"/>
      <c r="F7679" s="9"/>
      <c r="G7679" s="6"/>
      <c r="H7679" s="14"/>
      <c r="I7679" s="9"/>
      <c r="J7679" s="10"/>
    </row>
    <row r="7680">
      <c r="A7680" s="6"/>
      <c r="B7680" s="6"/>
      <c r="C7680" s="7"/>
      <c r="D7680" s="8"/>
      <c r="E7680" s="9"/>
      <c r="F7680" s="9"/>
      <c r="G7680" s="6"/>
      <c r="H7680" s="14"/>
      <c r="I7680" s="9"/>
      <c r="J7680" s="10"/>
    </row>
    <row r="7681">
      <c r="A7681" s="6"/>
      <c r="B7681" s="6"/>
      <c r="C7681" s="7"/>
      <c r="D7681" s="8"/>
      <c r="E7681" s="9"/>
      <c r="F7681" s="9"/>
      <c r="G7681" s="6"/>
      <c r="H7681" s="14"/>
      <c r="I7681" s="9"/>
      <c r="J7681" s="10"/>
    </row>
    <row r="7682">
      <c r="A7682" s="6"/>
      <c r="B7682" s="6"/>
      <c r="C7682" s="7"/>
      <c r="D7682" s="8"/>
      <c r="E7682" s="9"/>
      <c r="F7682" s="9"/>
      <c r="G7682" s="6"/>
      <c r="H7682" s="14"/>
      <c r="I7682" s="9"/>
      <c r="J7682" s="10"/>
    </row>
    <row r="7683">
      <c r="A7683" s="6"/>
      <c r="B7683" s="6"/>
      <c r="C7683" s="7"/>
      <c r="D7683" s="8"/>
      <c r="E7683" s="9"/>
      <c r="F7683" s="9"/>
      <c r="G7683" s="6"/>
      <c r="H7683" s="14"/>
      <c r="I7683" s="9"/>
      <c r="J7683" s="10"/>
    </row>
    <row r="7684">
      <c r="A7684" s="6"/>
      <c r="B7684" s="6"/>
      <c r="C7684" s="7"/>
      <c r="D7684" s="8"/>
      <c r="E7684" s="9"/>
      <c r="F7684" s="9"/>
      <c r="G7684" s="6"/>
      <c r="H7684" s="14"/>
      <c r="I7684" s="9"/>
      <c r="J7684" s="10"/>
    </row>
    <row r="7685">
      <c r="A7685" s="6"/>
      <c r="B7685" s="6"/>
      <c r="C7685" s="7"/>
      <c r="D7685" s="8"/>
      <c r="E7685" s="9"/>
      <c r="F7685" s="9"/>
      <c r="G7685" s="6"/>
      <c r="H7685" s="14"/>
      <c r="I7685" s="9"/>
      <c r="J7685" s="10"/>
    </row>
    <row r="7686">
      <c r="A7686" s="6"/>
      <c r="B7686" s="6"/>
      <c r="C7686" s="7"/>
      <c r="D7686" s="8"/>
      <c r="E7686" s="9"/>
      <c r="F7686" s="9"/>
      <c r="G7686" s="6"/>
      <c r="H7686" s="14"/>
      <c r="I7686" s="9"/>
      <c r="J7686" s="10"/>
    </row>
    <row r="7687">
      <c r="A7687" s="6"/>
      <c r="B7687" s="6"/>
      <c r="C7687" s="7"/>
      <c r="D7687" s="8"/>
      <c r="E7687" s="9"/>
      <c r="F7687" s="9"/>
      <c r="G7687" s="6"/>
      <c r="H7687" s="14"/>
      <c r="I7687" s="9"/>
      <c r="J7687" s="10"/>
    </row>
    <row r="7688">
      <c r="A7688" s="6"/>
      <c r="B7688" s="6"/>
      <c r="C7688" s="7"/>
      <c r="D7688" s="8"/>
      <c r="E7688" s="9"/>
      <c r="F7688" s="9"/>
      <c r="G7688" s="6"/>
      <c r="H7688" s="14"/>
      <c r="I7688" s="9"/>
      <c r="J7688" s="10"/>
    </row>
    <row r="7689">
      <c r="A7689" s="6"/>
      <c r="B7689" s="6"/>
      <c r="C7689" s="7"/>
      <c r="D7689" s="8"/>
      <c r="E7689" s="9"/>
      <c r="F7689" s="9"/>
      <c r="G7689" s="6"/>
      <c r="H7689" s="14"/>
      <c r="I7689" s="9"/>
      <c r="J7689" s="10"/>
    </row>
    <row r="7690">
      <c r="A7690" s="6"/>
      <c r="B7690" s="6"/>
      <c r="C7690" s="7"/>
      <c r="D7690" s="8"/>
      <c r="E7690" s="9"/>
      <c r="F7690" s="9"/>
      <c r="G7690" s="6"/>
      <c r="H7690" s="14"/>
      <c r="I7690" s="9"/>
      <c r="J7690" s="10"/>
    </row>
    <row r="7691">
      <c r="A7691" s="6"/>
      <c r="B7691" s="6"/>
      <c r="C7691" s="7"/>
      <c r="D7691" s="8"/>
      <c r="E7691" s="9"/>
      <c r="F7691" s="9"/>
      <c r="G7691" s="6"/>
      <c r="H7691" s="14"/>
      <c r="I7691" s="9"/>
      <c r="J7691" s="10"/>
    </row>
    <row r="7692">
      <c r="A7692" s="6"/>
      <c r="B7692" s="6"/>
      <c r="C7692" s="7"/>
      <c r="D7692" s="8"/>
      <c r="E7692" s="9"/>
      <c r="F7692" s="9"/>
      <c r="G7692" s="6"/>
      <c r="H7692" s="14"/>
      <c r="I7692" s="9"/>
      <c r="J7692" s="10"/>
    </row>
    <row r="7693">
      <c r="A7693" s="6"/>
      <c r="B7693" s="6"/>
      <c r="C7693" s="7"/>
      <c r="D7693" s="8"/>
      <c r="E7693" s="9"/>
      <c r="F7693" s="9"/>
      <c r="G7693" s="6"/>
      <c r="H7693" s="14"/>
      <c r="I7693" s="9"/>
      <c r="J7693" s="10"/>
    </row>
    <row r="7694">
      <c r="A7694" s="6"/>
      <c r="B7694" s="6"/>
      <c r="C7694" s="7"/>
      <c r="D7694" s="8"/>
      <c r="E7694" s="9"/>
      <c r="F7694" s="9"/>
      <c r="G7694" s="6"/>
      <c r="H7694" s="14"/>
      <c r="I7694" s="9"/>
      <c r="J7694" s="10"/>
    </row>
    <row r="7695">
      <c r="A7695" s="6"/>
      <c r="B7695" s="6"/>
      <c r="C7695" s="7"/>
      <c r="D7695" s="8"/>
      <c r="E7695" s="9"/>
      <c r="F7695" s="9"/>
      <c r="G7695" s="6"/>
      <c r="H7695" s="14"/>
      <c r="I7695" s="9"/>
      <c r="J7695" s="10"/>
    </row>
    <row r="7696">
      <c r="A7696" s="6"/>
      <c r="B7696" s="6"/>
      <c r="C7696" s="7"/>
      <c r="D7696" s="8"/>
      <c r="E7696" s="9"/>
      <c r="F7696" s="9"/>
      <c r="G7696" s="6"/>
      <c r="H7696" s="14"/>
      <c r="I7696" s="9"/>
      <c r="J7696" s="10"/>
    </row>
    <row r="7697">
      <c r="A7697" s="6"/>
      <c r="B7697" s="6"/>
      <c r="C7697" s="7"/>
      <c r="D7697" s="8"/>
      <c r="E7697" s="9"/>
      <c r="F7697" s="9"/>
      <c r="G7697" s="6"/>
      <c r="H7697" s="14"/>
      <c r="I7697" s="9"/>
      <c r="J7697" s="10"/>
    </row>
    <row r="7698">
      <c r="A7698" s="6"/>
      <c r="B7698" s="6"/>
      <c r="C7698" s="7"/>
      <c r="D7698" s="8"/>
      <c r="E7698" s="9"/>
      <c r="F7698" s="9"/>
      <c r="G7698" s="6"/>
      <c r="H7698" s="14"/>
      <c r="I7698" s="9"/>
      <c r="J7698" s="10"/>
    </row>
    <row r="7699">
      <c r="A7699" s="6"/>
      <c r="B7699" s="6"/>
      <c r="C7699" s="7"/>
      <c r="D7699" s="8"/>
      <c r="E7699" s="9"/>
      <c r="F7699" s="9"/>
      <c r="G7699" s="6"/>
      <c r="H7699" s="14"/>
      <c r="I7699" s="9"/>
      <c r="J7699" s="10"/>
    </row>
    <row r="7700">
      <c r="A7700" s="6"/>
      <c r="B7700" s="6"/>
      <c r="C7700" s="7"/>
      <c r="D7700" s="8"/>
      <c r="E7700" s="9"/>
      <c r="F7700" s="9"/>
      <c r="G7700" s="6"/>
      <c r="H7700" s="14"/>
      <c r="I7700" s="9"/>
      <c r="J7700" s="10"/>
    </row>
    <row r="7701">
      <c r="A7701" s="6"/>
      <c r="B7701" s="6"/>
      <c r="C7701" s="7"/>
      <c r="D7701" s="8"/>
      <c r="E7701" s="9"/>
      <c r="F7701" s="9"/>
      <c r="G7701" s="6"/>
      <c r="H7701" s="14"/>
      <c r="I7701" s="9"/>
      <c r="J7701" s="10"/>
    </row>
    <row r="7702">
      <c r="A7702" s="6"/>
      <c r="B7702" s="6"/>
      <c r="C7702" s="7"/>
      <c r="D7702" s="8"/>
      <c r="E7702" s="9"/>
      <c r="F7702" s="9"/>
      <c r="G7702" s="6"/>
      <c r="H7702" s="14"/>
      <c r="I7702" s="9"/>
      <c r="J7702" s="10"/>
    </row>
    <row r="7703">
      <c r="A7703" s="6"/>
      <c r="B7703" s="6"/>
      <c r="C7703" s="7"/>
      <c r="D7703" s="8"/>
      <c r="E7703" s="9"/>
      <c r="F7703" s="9"/>
      <c r="G7703" s="6"/>
      <c r="H7703" s="14"/>
      <c r="I7703" s="9"/>
      <c r="J7703" s="10"/>
    </row>
    <row r="7704">
      <c r="A7704" s="6"/>
      <c r="B7704" s="6"/>
      <c r="C7704" s="7"/>
      <c r="D7704" s="8"/>
      <c r="E7704" s="9"/>
      <c r="F7704" s="9"/>
      <c r="G7704" s="6"/>
      <c r="H7704" s="14"/>
      <c r="I7704" s="9"/>
      <c r="J7704" s="10"/>
    </row>
    <row r="7705">
      <c r="A7705" s="6"/>
      <c r="B7705" s="6"/>
      <c r="C7705" s="7"/>
      <c r="D7705" s="8"/>
      <c r="E7705" s="9"/>
      <c r="F7705" s="9"/>
      <c r="G7705" s="6"/>
      <c r="H7705" s="14"/>
      <c r="I7705" s="9"/>
      <c r="J7705" s="10"/>
    </row>
    <row r="7706">
      <c r="A7706" s="6"/>
      <c r="B7706" s="6"/>
      <c r="C7706" s="7"/>
      <c r="D7706" s="8"/>
      <c r="E7706" s="9"/>
      <c r="F7706" s="9"/>
      <c r="G7706" s="6"/>
      <c r="H7706" s="14"/>
      <c r="I7706" s="9"/>
      <c r="J7706" s="10"/>
    </row>
    <row r="7707">
      <c r="A7707" s="6"/>
      <c r="B7707" s="6"/>
      <c r="C7707" s="7"/>
      <c r="D7707" s="8"/>
      <c r="E7707" s="9"/>
      <c r="F7707" s="9"/>
      <c r="G7707" s="6"/>
      <c r="H7707" s="14"/>
      <c r="I7707" s="9"/>
      <c r="J7707" s="10"/>
    </row>
    <row r="7708">
      <c r="A7708" s="6"/>
      <c r="B7708" s="6"/>
      <c r="C7708" s="7"/>
      <c r="D7708" s="8"/>
      <c r="E7708" s="9"/>
      <c r="F7708" s="9"/>
      <c r="G7708" s="6"/>
      <c r="H7708" s="14"/>
      <c r="I7708" s="9"/>
      <c r="J7708" s="10"/>
    </row>
    <row r="7709">
      <c r="A7709" s="6"/>
      <c r="B7709" s="6"/>
      <c r="C7709" s="7"/>
      <c r="D7709" s="8"/>
      <c r="E7709" s="9"/>
      <c r="F7709" s="9"/>
      <c r="G7709" s="6"/>
      <c r="H7709" s="14"/>
      <c r="I7709" s="9"/>
      <c r="J7709" s="10"/>
    </row>
    <row r="7710">
      <c r="A7710" s="6"/>
      <c r="B7710" s="6"/>
      <c r="C7710" s="7"/>
      <c r="D7710" s="8"/>
      <c r="E7710" s="9"/>
      <c r="F7710" s="9"/>
      <c r="G7710" s="6"/>
      <c r="H7710" s="14"/>
      <c r="I7710" s="9"/>
      <c r="J7710" s="10"/>
    </row>
    <row r="7711">
      <c r="A7711" s="6"/>
      <c r="B7711" s="6"/>
      <c r="C7711" s="7"/>
      <c r="D7711" s="8"/>
      <c r="E7711" s="9"/>
      <c r="F7711" s="9"/>
      <c r="G7711" s="6"/>
      <c r="H7711" s="14"/>
      <c r="I7711" s="9"/>
      <c r="J7711" s="10"/>
    </row>
    <row r="7712">
      <c r="A7712" s="6"/>
      <c r="B7712" s="6"/>
      <c r="C7712" s="7"/>
      <c r="D7712" s="8"/>
      <c r="E7712" s="9"/>
      <c r="F7712" s="9"/>
      <c r="G7712" s="6"/>
      <c r="H7712" s="14"/>
      <c r="I7712" s="9"/>
      <c r="J7712" s="10"/>
    </row>
    <row r="7713">
      <c r="A7713" s="6"/>
      <c r="B7713" s="6"/>
      <c r="C7713" s="7"/>
      <c r="D7713" s="8"/>
      <c r="E7713" s="9"/>
      <c r="F7713" s="9"/>
      <c r="G7713" s="6"/>
      <c r="H7713" s="14"/>
      <c r="I7713" s="9"/>
      <c r="J7713" s="10"/>
    </row>
    <row r="7714">
      <c r="A7714" s="6"/>
      <c r="B7714" s="6"/>
      <c r="C7714" s="7"/>
      <c r="D7714" s="8"/>
      <c r="E7714" s="9"/>
      <c r="F7714" s="9"/>
      <c r="G7714" s="6"/>
      <c r="H7714" s="14"/>
      <c r="I7714" s="9"/>
      <c r="J7714" s="10"/>
    </row>
    <row r="7715">
      <c r="A7715" s="6"/>
      <c r="B7715" s="6"/>
      <c r="C7715" s="7"/>
      <c r="D7715" s="8"/>
      <c r="E7715" s="9"/>
      <c r="F7715" s="9"/>
      <c r="G7715" s="6"/>
      <c r="H7715" s="14"/>
      <c r="I7715" s="9"/>
      <c r="J7715" s="10"/>
    </row>
    <row r="7716">
      <c r="A7716" s="6"/>
      <c r="B7716" s="6"/>
      <c r="C7716" s="7"/>
      <c r="D7716" s="8"/>
      <c r="E7716" s="9"/>
      <c r="F7716" s="9"/>
      <c r="G7716" s="6"/>
      <c r="H7716" s="14"/>
      <c r="I7716" s="9"/>
      <c r="J7716" s="10"/>
    </row>
    <row r="7717">
      <c r="A7717" s="6"/>
      <c r="B7717" s="6"/>
      <c r="C7717" s="7"/>
      <c r="D7717" s="8"/>
      <c r="E7717" s="9"/>
      <c r="F7717" s="9"/>
      <c r="G7717" s="6"/>
      <c r="H7717" s="14"/>
      <c r="I7717" s="9"/>
      <c r="J7717" s="10"/>
    </row>
    <row r="7718">
      <c r="A7718" s="6"/>
      <c r="B7718" s="6"/>
      <c r="C7718" s="7"/>
      <c r="D7718" s="8"/>
      <c r="E7718" s="9"/>
      <c r="F7718" s="9"/>
      <c r="G7718" s="6"/>
      <c r="H7718" s="14"/>
      <c r="I7718" s="9"/>
      <c r="J7718" s="10"/>
    </row>
    <row r="7719">
      <c r="A7719" s="6"/>
      <c r="B7719" s="6"/>
      <c r="C7719" s="7"/>
      <c r="D7719" s="8"/>
      <c r="E7719" s="9"/>
      <c r="F7719" s="9"/>
      <c r="G7719" s="6"/>
      <c r="H7719" s="14"/>
      <c r="I7719" s="9"/>
      <c r="J7719" s="10"/>
    </row>
    <row r="7720">
      <c r="A7720" s="6"/>
      <c r="B7720" s="6"/>
      <c r="C7720" s="7"/>
      <c r="D7720" s="8"/>
      <c r="E7720" s="9"/>
      <c r="F7720" s="9"/>
      <c r="G7720" s="6"/>
      <c r="H7720" s="14"/>
      <c r="I7720" s="9"/>
      <c r="J7720" s="10"/>
    </row>
    <row r="7721">
      <c r="A7721" s="6"/>
      <c r="B7721" s="6"/>
      <c r="C7721" s="7"/>
      <c r="D7721" s="8"/>
      <c r="E7721" s="9"/>
      <c r="F7721" s="9"/>
      <c r="G7721" s="6"/>
      <c r="H7721" s="14"/>
      <c r="I7721" s="9"/>
      <c r="J7721" s="10"/>
    </row>
    <row r="7722">
      <c r="A7722" s="6"/>
      <c r="B7722" s="6"/>
      <c r="C7722" s="7"/>
      <c r="D7722" s="8"/>
      <c r="E7722" s="9"/>
      <c r="F7722" s="9"/>
      <c r="G7722" s="6"/>
      <c r="H7722" s="14"/>
      <c r="I7722" s="9"/>
      <c r="J7722" s="10"/>
    </row>
    <row r="7723">
      <c r="A7723" s="6"/>
      <c r="B7723" s="6"/>
      <c r="C7723" s="7"/>
      <c r="D7723" s="8"/>
      <c r="E7723" s="9"/>
      <c r="F7723" s="9"/>
      <c r="G7723" s="6"/>
      <c r="H7723" s="14"/>
      <c r="I7723" s="9"/>
      <c r="J7723" s="10"/>
    </row>
    <row r="7724">
      <c r="A7724" s="6"/>
      <c r="B7724" s="6"/>
      <c r="C7724" s="7"/>
      <c r="D7724" s="8"/>
      <c r="E7724" s="9"/>
      <c r="F7724" s="9"/>
      <c r="G7724" s="6"/>
      <c r="H7724" s="14"/>
      <c r="I7724" s="9"/>
      <c r="J7724" s="10"/>
    </row>
    <row r="7725">
      <c r="A7725" s="6"/>
      <c r="B7725" s="6"/>
      <c r="C7725" s="7"/>
      <c r="D7725" s="8"/>
      <c r="E7725" s="9"/>
      <c r="F7725" s="9"/>
      <c r="G7725" s="6"/>
      <c r="H7725" s="14"/>
      <c r="I7725" s="9"/>
      <c r="J7725" s="10"/>
    </row>
    <row r="7726">
      <c r="A7726" s="6"/>
      <c r="B7726" s="6"/>
      <c r="C7726" s="7"/>
      <c r="D7726" s="8"/>
      <c r="E7726" s="9"/>
      <c r="F7726" s="9"/>
      <c r="G7726" s="6"/>
      <c r="H7726" s="14"/>
      <c r="I7726" s="9"/>
      <c r="J7726" s="10"/>
    </row>
    <row r="7727">
      <c r="A7727" s="6"/>
      <c r="B7727" s="6"/>
      <c r="C7727" s="7"/>
      <c r="D7727" s="8"/>
      <c r="E7727" s="9"/>
      <c r="F7727" s="9"/>
      <c r="G7727" s="6"/>
      <c r="H7727" s="14"/>
      <c r="I7727" s="9"/>
      <c r="J7727" s="10"/>
    </row>
    <row r="7728">
      <c r="A7728" s="6"/>
      <c r="B7728" s="6"/>
      <c r="C7728" s="7"/>
      <c r="D7728" s="8"/>
      <c r="E7728" s="9"/>
      <c r="F7728" s="9"/>
      <c r="G7728" s="6"/>
      <c r="H7728" s="14"/>
      <c r="I7728" s="9"/>
      <c r="J7728" s="10"/>
    </row>
    <row r="7729">
      <c r="A7729" s="6"/>
      <c r="B7729" s="6"/>
      <c r="C7729" s="7"/>
      <c r="D7729" s="8"/>
      <c r="E7729" s="9"/>
      <c r="F7729" s="9"/>
      <c r="G7729" s="6"/>
      <c r="H7729" s="14"/>
      <c r="I7729" s="9"/>
      <c r="J7729" s="10"/>
    </row>
    <row r="7730">
      <c r="A7730" s="6"/>
      <c r="B7730" s="6"/>
      <c r="C7730" s="7"/>
      <c r="D7730" s="8"/>
      <c r="E7730" s="9"/>
      <c r="F7730" s="9"/>
      <c r="G7730" s="6"/>
      <c r="H7730" s="14"/>
      <c r="I7730" s="9"/>
      <c r="J7730" s="10"/>
    </row>
    <row r="7731">
      <c r="A7731" s="6"/>
      <c r="B7731" s="6"/>
      <c r="C7731" s="7"/>
      <c r="D7731" s="8"/>
      <c r="E7731" s="9"/>
      <c r="F7731" s="9"/>
      <c r="G7731" s="6"/>
      <c r="H7731" s="14"/>
      <c r="I7731" s="9"/>
      <c r="J7731" s="10"/>
    </row>
    <row r="7732">
      <c r="A7732" s="6"/>
      <c r="B7732" s="6"/>
      <c r="C7732" s="7"/>
      <c r="D7732" s="8"/>
      <c r="E7732" s="9"/>
      <c r="F7732" s="9"/>
      <c r="G7732" s="6"/>
      <c r="H7732" s="14"/>
      <c r="I7732" s="9"/>
      <c r="J7732" s="10"/>
    </row>
    <row r="7733">
      <c r="A7733" s="6"/>
      <c r="B7733" s="6"/>
      <c r="C7733" s="7"/>
      <c r="D7733" s="8"/>
      <c r="E7733" s="9"/>
      <c r="F7733" s="9"/>
      <c r="G7733" s="6"/>
      <c r="H7733" s="14"/>
      <c r="I7733" s="9"/>
      <c r="J7733" s="10"/>
    </row>
    <row r="7734">
      <c r="A7734" s="6"/>
      <c r="B7734" s="6"/>
      <c r="C7734" s="7"/>
      <c r="D7734" s="8"/>
      <c r="E7734" s="9"/>
      <c r="F7734" s="9"/>
      <c r="G7734" s="6"/>
      <c r="H7734" s="14"/>
      <c r="I7734" s="9"/>
      <c r="J7734" s="10"/>
    </row>
    <row r="7735">
      <c r="A7735" s="6"/>
      <c r="B7735" s="6"/>
      <c r="C7735" s="7"/>
      <c r="D7735" s="8"/>
      <c r="E7735" s="9"/>
      <c r="F7735" s="9"/>
      <c r="G7735" s="6"/>
      <c r="H7735" s="14"/>
      <c r="I7735" s="9"/>
      <c r="J7735" s="10"/>
    </row>
    <row r="7736">
      <c r="A7736" s="6"/>
      <c r="B7736" s="6"/>
      <c r="C7736" s="7"/>
      <c r="D7736" s="8"/>
      <c r="E7736" s="9"/>
      <c r="F7736" s="9"/>
      <c r="G7736" s="6"/>
      <c r="H7736" s="14"/>
      <c r="I7736" s="9"/>
      <c r="J7736" s="10"/>
    </row>
    <row r="7737">
      <c r="A7737" s="6"/>
      <c r="B7737" s="6"/>
      <c r="C7737" s="7"/>
      <c r="D7737" s="8"/>
      <c r="E7737" s="9"/>
      <c r="F7737" s="9"/>
      <c r="G7737" s="6"/>
      <c r="H7737" s="14"/>
      <c r="I7737" s="9"/>
      <c r="J7737" s="10"/>
    </row>
    <row r="7738">
      <c r="A7738" s="6"/>
      <c r="B7738" s="6"/>
      <c r="C7738" s="7"/>
      <c r="D7738" s="8"/>
      <c r="E7738" s="9"/>
      <c r="F7738" s="9"/>
      <c r="G7738" s="6"/>
      <c r="H7738" s="14"/>
      <c r="I7738" s="9"/>
      <c r="J7738" s="10"/>
    </row>
    <row r="7739">
      <c r="A7739" s="6"/>
      <c r="B7739" s="6"/>
      <c r="C7739" s="7"/>
      <c r="D7739" s="8"/>
      <c r="E7739" s="9"/>
      <c r="F7739" s="9"/>
      <c r="G7739" s="6"/>
      <c r="H7739" s="14"/>
      <c r="I7739" s="9"/>
      <c r="J7739" s="10"/>
    </row>
    <row r="7740">
      <c r="A7740" s="6"/>
      <c r="B7740" s="6"/>
      <c r="C7740" s="7"/>
      <c r="D7740" s="8"/>
      <c r="E7740" s="9"/>
      <c r="F7740" s="9"/>
      <c r="G7740" s="6"/>
      <c r="H7740" s="14"/>
      <c r="I7740" s="9"/>
      <c r="J7740" s="10"/>
    </row>
    <row r="7741">
      <c r="A7741" s="6"/>
      <c r="B7741" s="6"/>
      <c r="C7741" s="7"/>
      <c r="D7741" s="8"/>
      <c r="E7741" s="9"/>
      <c r="F7741" s="9"/>
      <c r="G7741" s="6"/>
      <c r="H7741" s="14"/>
      <c r="I7741" s="9"/>
      <c r="J7741" s="10"/>
    </row>
    <row r="7742">
      <c r="A7742" s="6"/>
      <c r="B7742" s="6"/>
      <c r="C7742" s="7"/>
      <c r="D7742" s="8"/>
      <c r="E7742" s="9"/>
      <c r="F7742" s="9"/>
      <c r="G7742" s="6"/>
      <c r="H7742" s="14"/>
      <c r="I7742" s="9"/>
      <c r="J7742" s="10"/>
    </row>
    <row r="7743">
      <c r="A7743" s="6"/>
      <c r="B7743" s="6"/>
      <c r="C7743" s="7"/>
      <c r="D7743" s="8"/>
      <c r="E7743" s="9"/>
      <c r="F7743" s="9"/>
      <c r="G7743" s="6"/>
      <c r="H7743" s="14"/>
      <c r="I7743" s="9"/>
      <c r="J7743" s="10"/>
    </row>
    <row r="7744">
      <c r="A7744" s="6"/>
      <c r="B7744" s="6"/>
      <c r="C7744" s="7"/>
      <c r="D7744" s="8"/>
      <c r="E7744" s="9"/>
      <c r="F7744" s="9"/>
      <c r="G7744" s="6"/>
      <c r="H7744" s="14"/>
      <c r="I7744" s="9"/>
      <c r="J7744" s="10"/>
    </row>
    <row r="7745">
      <c r="A7745" s="6"/>
      <c r="B7745" s="6"/>
      <c r="C7745" s="7"/>
      <c r="D7745" s="8"/>
      <c r="E7745" s="9"/>
      <c r="F7745" s="9"/>
      <c r="G7745" s="6"/>
      <c r="H7745" s="14"/>
      <c r="I7745" s="9"/>
      <c r="J7745" s="10"/>
    </row>
    <row r="7746">
      <c r="A7746" s="6"/>
      <c r="B7746" s="6"/>
      <c r="C7746" s="7"/>
      <c r="D7746" s="8"/>
      <c r="E7746" s="9"/>
      <c r="F7746" s="9"/>
      <c r="G7746" s="6"/>
      <c r="H7746" s="14"/>
      <c r="I7746" s="9"/>
      <c r="J7746" s="10"/>
    </row>
    <row r="7747">
      <c r="A7747" s="6"/>
      <c r="B7747" s="6"/>
      <c r="C7747" s="7"/>
      <c r="D7747" s="8"/>
      <c r="E7747" s="9"/>
      <c r="F7747" s="9"/>
      <c r="G7747" s="6"/>
      <c r="H7747" s="14"/>
      <c r="I7747" s="9"/>
      <c r="J7747" s="10"/>
    </row>
    <row r="7748">
      <c r="A7748" s="6"/>
      <c r="B7748" s="6"/>
      <c r="C7748" s="7"/>
      <c r="D7748" s="8"/>
      <c r="E7748" s="9"/>
      <c r="F7748" s="9"/>
      <c r="G7748" s="6"/>
      <c r="H7748" s="14"/>
      <c r="I7748" s="9"/>
      <c r="J7748" s="10"/>
    </row>
    <row r="7749">
      <c r="A7749" s="6"/>
      <c r="B7749" s="6"/>
      <c r="C7749" s="7"/>
      <c r="D7749" s="8"/>
      <c r="E7749" s="9"/>
      <c r="F7749" s="9"/>
      <c r="G7749" s="6"/>
      <c r="H7749" s="14"/>
      <c r="I7749" s="9"/>
      <c r="J7749" s="10"/>
    </row>
    <row r="7750">
      <c r="A7750" s="6"/>
      <c r="B7750" s="6"/>
      <c r="C7750" s="7"/>
      <c r="D7750" s="8"/>
      <c r="E7750" s="9"/>
      <c r="F7750" s="9"/>
      <c r="G7750" s="6"/>
      <c r="H7750" s="14"/>
      <c r="I7750" s="9"/>
      <c r="J7750" s="10"/>
    </row>
    <row r="7751">
      <c r="A7751" s="6"/>
      <c r="B7751" s="6"/>
      <c r="C7751" s="7"/>
      <c r="D7751" s="8"/>
      <c r="E7751" s="9"/>
      <c r="F7751" s="9"/>
      <c r="G7751" s="6"/>
      <c r="H7751" s="14"/>
      <c r="I7751" s="9"/>
      <c r="J7751" s="10"/>
    </row>
    <row r="7752">
      <c r="A7752" s="6"/>
      <c r="B7752" s="6"/>
      <c r="C7752" s="7"/>
      <c r="D7752" s="8"/>
      <c r="E7752" s="9"/>
      <c r="F7752" s="9"/>
      <c r="G7752" s="6"/>
      <c r="H7752" s="14"/>
      <c r="I7752" s="9"/>
      <c r="J7752" s="10"/>
    </row>
    <row r="7753">
      <c r="A7753" s="6"/>
      <c r="B7753" s="6"/>
      <c r="C7753" s="7"/>
      <c r="D7753" s="8"/>
      <c r="E7753" s="9"/>
      <c r="F7753" s="9"/>
      <c r="G7753" s="6"/>
      <c r="H7753" s="14"/>
      <c r="I7753" s="9"/>
      <c r="J7753" s="10"/>
    </row>
    <row r="7754">
      <c r="A7754" s="6"/>
      <c r="B7754" s="6"/>
      <c r="C7754" s="7"/>
      <c r="D7754" s="8"/>
      <c r="E7754" s="9"/>
      <c r="F7754" s="9"/>
      <c r="G7754" s="6"/>
      <c r="H7754" s="14"/>
      <c r="I7754" s="9"/>
      <c r="J7754" s="10"/>
    </row>
    <row r="7755">
      <c r="A7755" s="6"/>
      <c r="B7755" s="6"/>
      <c r="C7755" s="7"/>
      <c r="D7755" s="8"/>
      <c r="E7755" s="9"/>
      <c r="F7755" s="9"/>
      <c r="G7755" s="6"/>
      <c r="H7755" s="14"/>
      <c r="I7755" s="9"/>
      <c r="J7755" s="10"/>
    </row>
    <row r="7756">
      <c r="A7756" s="6"/>
      <c r="B7756" s="6"/>
      <c r="C7756" s="7"/>
      <c r="D7756" s="8"/>
      <c r="E7756" s="9"/>
      <c r="F7756" s="9"/>
      <c r="G7756" s="6"/>
      <c r="H7756" s="14"/>
      <c r="I7756" s="9"/>
      <c r="J7756" s="10"/>
    </row>
    <row r="7757">
      <c r="A7757" s="6"/>
      <c r="B7757" s="6"/>
      <c r="C7757" s="7"/>
      <c r="D7757" s="8"/>
      <c r="E7757" s="9"/>
      <c r="F7757" s="9"/>
      <c r="G7757" s="6"/>
      <c r="H7757" s="14"/>
      <c r="I7757" s="9"/>
      <c r="J7757" s="10"/>
    </row>
    <row r="7758">
      <c r="A7758" s="6"/>
      <c r="B7758" s="6"/>
      <c r="C7758" s="7"/>
      <c r="D7758" s="8"/>
      <c r="E7758" s="9"/>
      <c r="F7758" s="9"/>
      <c r="G7758" s="6"/>
      <c r="H7758" s="14"/>
      <c r="I7758" s="9"/>
      <c r="J7758" s="10"/>
    </row>
    <row r="7759">
      <c r="A7759" s="6"/>
      <c r="B7759" s="6"/>
      <c r="C7759" s="7"/>
      <c r="D7759" s="8"/>
      <c r="E7759" s="9"/>
      <c r="F7759" s="9"/>
      <c r="G7759" s="6"/>
      <c r="H7759" s="14"/>
      <c r="I7759" s="9"/>
      <c r="J7759" s="10"/>
    </row>
    <row r="7760">
      <c r="A7760" s="6"/>
      <c r="B7760" s="6"/>
      <c r="C7760" s="7"/>
      <c r="D7760" s="8"/>
      <c r="E7760" s="9"/>
      <c r="F7760" s="9"/>
      <c r="G7760" s="6"/>
      <c r="H7760" s="14"/>
      <c r="I7760" s="9"/>
      <c r="J7760" s="10"/>
    </row>
    <row r="7761">
      <c r="A7761" s="6"/>
      <c r="B7761" s="6"/>
      <c r="C7761" s="7"/>
      <c r="D7761" s="8"/>
      <c r="E7761" s="9"/>
      <c r="F7761" s="9"/>
      <c r="G7761" s="6"/>
      <c r="H7761" s="14"/>
      <c r="I7761" s="9"/>
      <c r="J7761" s="10"/>
    </row>
    <row r="7762">
      <c r="A7762" s="6"/>
      <c r="B7762" s="6"/>
      <c r="C7762" s="7"/>
      <c r="D7762" s="8"/>
      <c r="E7762" s="9"/>
      <c r="F7762" s="9"/>
      <c r="G7762" s="6"/>
      <c r="H7762" s="14"/>
      <c r="I7762" s="9"/>
      <c r="J7762" s="10"/>
    </row>
    <row r="7763">
      <c r="A7763" s="6"/>
      <c r="B7763" s="6"/>
      <c r="C7763" s="7"/>
      <c r="D7763" s="8"/>
      <c r="E7763" s="9"/>
      <c r="F7763" s="9"/>
      <c r="G7763" s="6"/>
      <c r="H7763" s="14"/>
      <c r="I7763" s="9"/>
      <c r="J7763" s="10"/>
    </row>
    <row r="7764">
      <c r="A7764" s="6"/>
      <c r="B7764" s="6"/>
      <c r="C7764" s="7"/>
      <c r="D7764" s="8"/>
      <c r="E7764" s="9"/>
      <c r="F7764" s="9"/>
      <c r="G7764" s="6"/>
      <c r="H7764" s="14"/>
      <c r="I7764" s="9"/>
      <c r="J7764" s="10"/>
    </row>
    <row r="7765">
      <c r="A7765" s="6"/>
      <c r="B7765" s="6"/>
      <c r="C7765" s="7"/>
      <c r="D7765" s="8"/>
      <c r="E7765" s="9"/>
      <c r="F7765" s="9"/>
      <c r="G7765" s="6"/>
      <c r="H7765" s="14"/>
      <c r="I7765" s="9"/>
      <c r="J7765" s="10"/>
    </row>
    <row r="7766">
      <c r="A7766" s="6"/>
      <c r="B7766" s="6"/>
      <c r="C7766" s="7"/>
      <c r="D7766" s="8"/>
      <c r="E7766" s="9"/>
      <c r="F7766" s="9"/>
      <c r="G7766" s="6"/>
      <c r="H7766" s="14"/>
      <c r="I7766" s="9"/>
      <c r="J7766" s="10"/>
    </row>
    <row r="7767">
      <c r="A7767" s="6"/>
      <c r="B7767" s="6"/>
      <c r="C7767" s="7"/>
      <c r="D7767" s="8"/>
      <c r="E7767" s="9"/>
      <c r="F7767" s="9"/>
      <c r="G7767" s="6"/>
      <c r="H7767" s="14"/>
      <c r="I7767" s="9"/>
      <c r="J7767" s="10"/>
    </row>
    <row r="7768">
      <c r="A7768" s="6"/>
      <c r="B7768" s="6"/>
      <c r="C7768" s="7"/>
      <c r="D7768" s="8"/>
      <c r="E7768" s="9"/>
      <c r="F7768" s="9"/>
      <c r="G7768" s="6"/>
      <c r="H7768" s="14"/>
      <c r="I7768" s="9"/>
      <c r="J7768" s="10"/>
    </row>
    <row r="7769">
      <c r="A7769" s="6"/>
      <c r="B7769" s="6"/>
      <c r="C7769" s="7"/>
      <c r="D7769" s="8"/>
      <c r="E7769" s="9"/>
      <c r="F7769" s="9"/>
      <c r="G7769" s="6"/>
      <c r="H7769" s="14"/>
      <c r="I7769" s="9"/>
      <c r="J7769" s="10"/>
    </row>
    <row r="7770">
      <c r="A7770" s="6"/>
      <c r="B7770" s="6"/>
      <c r="C7770" s="7"/>
      <c r="D7770" s="8"/>
      <c r="E7770" s="9"/>
      <c r="F7770" s="9"/>
      <c r="G7770" s="6"/>
      <c r="H7770" s="14"/>
      <c r="I7770" s="9"/>
      <c r="J7770" s="10"/>
    </row>
    <row r="7771">
      <c r="A7771" s="6"/>
      <c r="B7771" s="6"/>
      <c r="C7771" s="7"/>
      <c r="D7771" s="8"/>
      <c r="E7771" s="9"/>
      <c r="F7771" s="9"/>
      <c r="G7771" s="6"/>
      <c r="H7771" s="14"/>
      <c r="I7771" s="9"/>
      <c r="J7771" s="10"/>
    </row>
    <row r="7772">
      <c r="A7772" s="6"/>
      <c r="B7772" s="6"/>
      <c r="C7772" s="7"/>
      <c r="D7772" s="8"/>
      <c r="E7772" s="9"/>
      <c r="F7772" s="9"/>
      <c r="G7772" s="6"/>
      <c r="H7772" s="14"/>
      <c r="I7772" s="9"/>
      <c r="J7772" s="10"/>
    </row>
    <row r="7773">
      <c r="A7773" s="6"/>
      <c r="B7773" s="6"/>
      <c r="C7773" s="7"/>
      <c r="D7773" s="8"/>
      <c r="E7773" s="9"/>
      <c r="F7773" s="9"/>
      <c r="G7773" s="6"/>
      <c r="H7773" s="14"/>
      <c r="I7773" s="9"/>
      <c r="J7773" s="10"/>
    </row>
    <row r="7774">
      <c r="A7774" s="6"/>
      <c r="B7774" s="6"/>
      <c r="C7774" s="7"/>
      <c r="D7774" s="8"/>
      <c r="E7774" s="9"/>
      <c r="F7774" s="9"/>
      <c r="G7774" s="6"/>
      <c r="H7774" s="14"/>
      <c r="I7774" s="9"/>
      <c r="J7774" s="10"/>
    </row>
    <row r="7775">
      <c r="A7775" s="6"/>
      <c r="B7775" s="6"/>
      <c r="C7775" s="7"/>
      <c r="D7775" s="8"/>
      <c r="E7775" s="9"/>
      <c r="F7775" s="9"/>
      <c r="G7775" s="6"/>
      <c r="H7775" s="14"/>
      <c r="I7775" s="9"/>
      <c r="J7775" s="10"/>
    </row>
    <row r="7776">
      <c r="A7776" s="6"/>
      <c r="B7776" s="6"/>
      <c r="C7776" s="7"/>
      <c r="D7776" s="8"/>
      <c r="E7776" s="9"/>
      <c r="F7776" s="9"/>
      <c r="G7776" s="6"/>
      <c r="H7776" s="14"/>
      <c r="I7776" s="9"/>
      <c r="J7776" s="10"/>
    </row>
    <row r="7777">
      <c r="A7777" s="6"/>
      <c r="B7777" s="6"/>
      <c r="C7777" s="7"/>
      <c r="D7777" s="8"/>
      <c r="E7777" s="9"/>
      <c r="F7777" s="9"/>
      <c r="G7777" s="6"/>
      <c r="H7777" s="14"/>
      <c r="I7777" s="9"/>
      <c r="J7777" s="10"/>
    </row>
    <row r="7778">
      <c r="A7778" s="6"/>
      <c r="B7778" s="6"/>
      <c r="C7778" s="7"/>
      <c r="D7778" s="8"/>
      <c r="E7778" s="9"/>
      <c r="F7778" s="9"/>
      <c r="G7778" s="6"/>
      <c r="H7778" s="14"/>
      <c r="I7778" s="9"/>
      <c r="J7778" s="10"/>
    </row>
    <row r="7779">
      <c r="A7779" s="6"/>
      <c r="B7779" s="6"/>
      <c r="C7779" s="7"/>
      <c r="D7779" s="8"/>
      <c r="E7779" s="9"/>
      <c r="F7779" s="9"/>
      <c r="G7779" s="6"/>
      <c r="H7779" s="14"/>
      <c r="I7779" s="9"/>
      <c r="J7779" s="10"/>
    </row>
    <row r="7780">
      <c r="A7780" s="6"/>
      <c r="B7780" s="6"/>
      <c r="C7780" s="7"/>
      <c r="D7780" s="8"/>
      <c r="E7780" s="9"/>
      <c r="F7780" s="9"/>
      <c r="G7780" s="6"/>
      <c r="H7780" s="14"/>
      <c r="I7780" s="9"/>
      <c r="J7780" s="10"/>
    </row>
    <row r="7781">
      <c r="A7781" s="6"/>
      <c r="B7781" s="6"/>
      <c r="C7781" s="7"/>
      <c r="D7781" s="8"/>
      <c r="E7781" s="9"/>
      <c r="F7781" s="9"/>
      <c r="G7781" s="6"/>
      <c r="H7781" s="14"/>
      <c r="I7781" s="9"/>
      <c r="J7781" s="10"/>
    </row>
    <row r="7782">
      <c r="A7782" s="6"/>
      <c r="B7782" s="6"/>
      <c r="C7782" s="7"/>
      <c r="D7782" s="8"/>
      <c r="E7782" s="9"/>
      <c r="F7782" s="9"/>
      <c r="G7782" s="6"/>
      <c r="H7782" s="14"/>
      <c r="I7782" s="9"/>
      <c r="J7782" s="10"/>
    </row>
    <row r="7783">
      <c r="A7783" s="6"/>
      <c r="B7783" s="6"/>
      <c r="C7783" s="7"/>
      <c r="D7783" s="8"/>
      <c r="E7783" s="9"/>
      <c r="F7783" s="9"/>
      <c r="G7783" s="6"/>
      <c r="H7783" s="14"/>
      <c r="I7783" s="9"/>
      <c r="J7783" s="10"/>
    </row>
    <row r="7784">
      <c r="A7784" s="6"/>
      <c r="B7784" s="6"/>
      <c r="C7784" s="7"/>
      <c r="D7784" s="8"/>
      <c r="E7784" s="9"/>
      <c r="F7784" s="9"/>
      <c r="G7784" s="6"/>
      <c r="H7784" s="14"/>
      <c r="I7784" s="9"/>
      <c r="J7784" s="10"/>
    </row>
    <row r="7785">
      <c r="A7785" s="6"/>
      <c r="B7785" s="6"/>
      <c r="C7785" s="7"/>
      <c r="D7785" s="8"/>
      <c r="E7785" s="9"/>
      <c r="F7785" s="9"/>
      <c r="G7785" s="6"/>
      <c r="H7785" s="14"/>
      <c r="I7785" s="9"/>
      <c r="J7785" s="10"/>
    </row>
    <row r="7786">
      <c r="A7786" s="6"/>
      <c r="B7786" s="6"/>
      <c r="C7786" s="7"/>
      <c r="D7786" s="8"/>
      <c r="E7786" s="9"/>
      <c r="F7786" s="9"/>
      <c r="G7786" s="6"/>
      <c r="H7786" s="14"/>
      <c r="I7786" s="9"/>
      <c r="J7786" s="10"/>
    </row>
    <row r="7787">
      <c r="A7787" s="6"/>
      <c r="B7787" s="6"/>
      <c r="C7787" s="7"/>
      <c r="D7787" s="8"/>
      <c r="E7787" s="9"/>
      <c r="F7787" s="9"/>
      <c r="G7787" s="6"/>
      <c r="H7787" s="14"/>
      <c r="I7787" s="9"/>
      <c r="J7787" s="10"/>
    </row>
    <row r="7788">
      <c r="A7788" s="6"/>
      <c r="B7788" s="6"/>
      <c r="C7788" s="7"/>
      <c r="D7788" s="8"/>
      <c r="E7788" s="9"/>
      <c r="F7788" s="9"/>
      <c r="G7788" s="6"/>
      <c r="H7788" s="14"/>
      <c r="I7788" s="9"/>
      <c r="J7788" s="10"/>
    </row>
    <row r="7789">
      <c r="A7789" s="6"/>
      <c r="B7789" s="6"/>
      <c r="C7789" s="7"/>
      <c r="D7789" s="8"/>
      <c r="E7789" s="9"/>
      <c r="F7789" s="9"/>
      <c r="G7789" s="6"/>
      <c r="H7789" s="14"/>
      <c r="I7789" s="9"/>
      <c r="J7789" s="10"/>
    </row>
    <row r="7790">
      <c r="A7790" s="6"/>
      <c r="B7790" s="6"/>
      <c r="C7790" s="7"/>
      <c r="D7790" s="8"/>
      <c r="E7790" s="9"/>
      <c r="F7790" s="9"/>
      <c r="G7790" s="6"/>
      <c r="H7790" s="14"/>
      <c r="I7790" s="9"/>
      <c r="J7790" s="10"/>
    </row>
    <row r="7791">
      <c r="A7791" s="6"/>
      <c r="B7791" s="6"/>
      <c r="C7791" s="7"/>
      <c r="D7791" s="8"/>
      <c r="E7791" s="9"/>
      <c r="F7791" s="9"/>
      <c r="G7791" s="6"/>
      <c r="H7791" s="14"/>
      <c r="I7791" s="9"/>
      <c r="J7791" s="10"/>
    </row>
    <row r="7792">
      <c r="A7792" s="6"/>
      <c r="B7792" s="6"/>
      <c r="C7792" s="7"/>
      <c r="D7792" s="8"/>
      <c r="E7792" s="9"/>
      <c r="F7792" s="9"/>
      <c r="G7792" s="6"/>
      <c r="H7792" s="14"/>
      <c r="I7792" s="9"/>
      <c r="J7792" s="10"/>
    </row>
    <row r="7793">
      <c r="A7793" s="6"/>
      <c r="B7793" s="6"/>
      <c r="C7793" s="7"/>
      <c r="D7793" s="8"/>
      <c r="E7793" s="9"/>
      <c r="F7793" s="9"/>
      <c r="G7793" s="6"/>
      <c r="H7793" s="14"/>
      <c r="I7793" s="9"/>
      <c r="J7793" s="10"/>
    </row>
    <row r="7794">
      <c r="A7794" s="6"/>
      <c r="B7794" s="6"/>
      <c r="C7794" s="7"/>
      <c r="D7794" s="8"/>
      <c r="E7794" s="9"/>
      <c r="F7794" s="9"/>
      <c r="G7794" s="6"/>
      <c r="H7794" s="14"/>
      <c r="I7794" s="9"/>
      <c r="J7794" s="10"/>
    </row>
    <row r="7795">
      <c r="A7795" s="6"/>
      <c r="B7795" s="6"/>
      <c r="C7795" s="7"/>
      <c r="D7795" s="8"/>
      <c r="E7795" s="9"/>
      <c r="F7795" s="9"/>
      <c r="G7795" s="6"/>
      <c r="H7795" s="14"/>
      <c r="I7795" s="9"/>
      <c r="J7795" s="10"/>
    </row>
    <row r="7796">
      <c r="A7796" s="6"/>
      <c r="B7796" s="6"/>
      <c r="C7796" s="7"/>
      <c r="D7796" s="8"/>
      <c r="E7796" s="9"/>
      <c r="F7796" s="9"/>
      <c r="G7796" s="6"/>
      <c r="H7796" s="14"/>
      <c r="I7796" s="9"/>
      <c r="J7796" s="10"/>
    </row>
    <row r="7797">
      <c r="A7797" s="6"/>
      <c r="B7797" s="6"/>
      <c r="C7797" s="7"/>
      <c r="D7797" s="8"/>
      <c r="E7797" s="9"/>
      <c r="F7797" s="9"/>
      <c r="G7797" s="6"/>
      <c r="H7797" s="14"/>
      <c r="I7797" s="9"/>
      <c r="J7797" s="10"/>
    </row>
    <row r="7798">
      <c r="A7798" s="6"/>
      <c r="B7798" s="6"/>
      <c r="C7798" s="7"/>
      <c r="D7798" s="8"/>
      <c r="E7798" s="9"/>
      <c r="F7798" s="9"/>
      <c r="G7798" s="6"/>
      <c r="H7798" s="14"/>
      <c r="I7798" s="9"/>
      <c r="J7798" s="10"/>
    </row>
    <row r="7799">
      <c r="A7799" s="6"/>
      <c r="B7799" s="6"/>
      <c r="C7799" s="7"/>
      <c r="D7799" s="8"/>
      <c r="E7799" s="9"/>
      <c r="F7799" s="9"/>
      <c r="G7799" s="6"/>
      <c r="H7799" s="14"/>
      <c r="I7799" s="9"/>
      <c r="J7799" s="10"/>
    </row>
    <row r="7800">
      <c r="A7800" s="6"/>
      <c r="B7800" s="6"/>
      <c r="C7800" s="7"/>
      <c r="D7800" s="8"/>
      <c r="E7800" s="9"/>
      <c r="F7800" s="9"/>
      <c r="G7800" s="6"/>
      <c r="H7800" s="14"/>
      <c r="I7800" s="9"/>
      <c r="J7800" s="10"/>
    </row>
    <row r="7801">
      <c r="A7801" s="6"/>
      <c r="B7801" s="6"/>
      <c r="C7801" s="7"/>
      <c r="D7801" s="8"/>
      <c r="E7801" s="9"/>
      <c r="F7801" s="9"/>
      <c r="G7801" s="6"/>
      <c r="H7801" s="14"/>
      <c r="I7801" s="9"/>
      <c r="J7801" s="10"/>
    </row>
    <row r="7802">
      <c r="A7802" s="6"/>
      <c r="B7802" s="6"/>
      <c r="C7802" s="7"/>
      <c r="D7802" s="8"/>
      <c r="E7802" s="9"/>
      <c r="F7802" s="9"/>
      <c r="G7802" s="6"/>
      <c r="H7802" s="14"/>
      <c r="I7802" s="9"/>
      <c r="J7802" s="10"/>
    </row>
    <row r="7803">
      <c r="A7803" s="6"/>
      <c r="B7803" s="6"/>
      <c r="C7803" s="7"/>
      <c r="D7803" s="8"/>
      <c r="E7803" s="9"/>
      <c r="F7803" s="9"/>
      <c r="G7803" s="6"/>
      <c r="H7803" s="14"/>
      <c r="I7803" s="9"/>
      <c r="J7803" s="10"/>
    </row>
    <row r="7804">
      <c r="A7804" s="6"/>
      <c r="B7804" s="6"/>
      <c r="C7804" s="7"/>
      <c r="D7804" s="8"/>
      <c r="E7804" s="9"/>
      <c r="F7804" s="9"/>
      <c r="G7804" s="6"/>
      <c r="H7804" s="14"/>
      <c r="I7804" s="9"/>
      <c r="J7804" s="10"/>
    </row>
    <row r="7805">
      <c r="A7805" s="6"/>
      <c r="B7805" s="6"/>
      <c r="C7805" s="7"/>
      <c r="D7805" s="8"/>
      <c r="E7805" s="9"/>
      <c r="F7805" s="9"/>
      <c r="G7805" s="6"/>
      <c r="H7805" s="14"/>
      <c r="I7805" s="9"/>
      <c r="J7805" s="10"/>
    </row>
    <row r="7806">
      <c r="A7806" s="6"/>
      <c r="B7806" s="6"/>
      <c r="C7806" s="7"/>
      <c r="D7806" s="8"/>
      <c r="E7806" s="9"/>
      <c r="F7806" s="9"/>
      <c r="G7806" s="6"/>
      <c r="H7806" s="14"/>
      <c r="I7806" s="9"/>
      <c r="J7806" s="10"/>
    </row>
    <row r="7807">
      <c r="A7807" s="6"/>
      <c r="B7807" s="6"/>
      <c r="C7807" s="7"/>
      <c r="D7807" s="8"/>
      <c r="E7807" s="9"/>
      <c r="F7807" s="9"/>
      <c r="G7807" s="6"/>
      <c r="H7807" s="14"/>
      <c r="I7807" s="9"/>
      <c r="J7807" s="10"/>
    </row>
    <row r="7808">
      <c r="A7808" s="6"/>
      <c r="B7808" s="6"/>
      <c r="C7808" s="7"/>
      <c r="D7808" s="8"/>
      <c r="E7808" s="9"/>
      <c r="F7808" s="9"/>
      <c r="G7808" s="6"/>
      <c r="H7808" s="14"/>
      <c r="I7808" s="9"/>
      <c r="J7808" s="10"/>
    </row>
    <row r="7809">
      <c r="A7809" s="6"/>
      <c r="B7809" s="6"/>
      <c r="C7809" s="7"/>
      <c r="D7809" s="8"/>
      <c r="E7809" s="9"/>
      <c r="F7809" s="9"/>
      <c r="G7809" s="6"/>
      <c r="H7809" s="14"/>
      <c r="I7809" s="9"/>
      <c r="J7809" s="10"/>
    </row>
    <row r="7810">
      <c r="A7810" s="6"/>
      <c r="B7810" s="6"/>
      <c r="C7810" s="7"/>
      <c r="D7810" s="8"/>
      <c r="E7810" s="9"/>
      <c r="F7810" s="9"/>
      <c r="G7810" s="6"/>
      <c r="H7810" s="14"/>
      <c r="I7810" s="9"/>
      <c r="J7810" s="10"/>
    </row>
    <row r="7811">
      <c r="A7811" s="6"/>
      <c r="B7811" s="6"/>
      <c r="C7811" s="7"/>
      <c r="D7811" s="8"/>
      <c r="E7811" s="9"/>
      <c r="F7811" s="9"/>
      <c r="G7811" s="6"/>
      <c r="H7811" s="14"/>
      <c r="I7811" s="9"/>
      <c r="J7811" s="10"/>
    </row>
    <row r="7812">
      <c r="A7812" s="6"/>
      <c r="B7812" s="6"/>
      <c r="C7812" s="7"/>
      <c r="D7812" s="8"/>
      <c r="E7812" s="9"/>
      <c r="F7812" s="9"/>
      <c r="G7812" s="6"/>
      <c r="H7812" s="14"/>
      <c r="I7812" s="9"/>
      <c r="J7812" s="10"/>
    </row>
    <row r="7813">
      <c r="A7813" s="6"/>
      <c r="B7813" s="6"/>
      <c r="C7813" s="7"/>
      <c r="D7813" s="8"/>
      <c r="E7813" s="9"/>
      <c r="F7813" s="9"/>
      <c r="G7813" s="6"/>
      <c r="H7813" s="14"/>
      <c r="I7813" s="9"/>
      <c r="J7813" s="10"/>
    </row>
    <row r="7814">
      <c r="A7814" s="6"/>
      <c r="B7814" s="6"/>
      <c r="C7814" s="7"/>
      <c r="D7814" s="8"/>
      <c r="E7814" s="9"/>
      <c r="F7814" s="9"/>
      <c r="G7814" s="6"/>
      <c r="H7814" s="14"/>
      <c r="I7814" s="9"/>
      <c r="J7814" s="10"/>
    </row>
    <row r="7815">
      <c r="A7815" s="6"/>
      <c r="B7815" s="6"/>
      <c r="C7815" s="7"/>
      <c r="D7815" s="8"/>
      <c r="E7815" s="9"/>
      <c r="F7815" s="9"/>
      <c r="G7815" s="6"/>
      <c r="H7815" s="14"/>
      <c r="I7815" s="9"/>
      <c r="J7815" s="10"/>
    </row>
    <row r="7816">
      <c r="A7816" s="6"/>
      <c r="B7816" s="6"/>
      <c r="C7816" s="7"/>
      <c r="D7816" s="8"/>
      <c r="E7816" s="9"/>
      <c r="F7816" s="9"/>
      <c r="G7816" s="6"/>
      <c r="H7816" s="14"/>
      <c r="I7816" s="9"/>
      <c r="J7816" s="10"/>
    </row>
    <row r="7817">
      <c r="A7817" s="6"/>
      <c r="B7817" s="6"/>
      <c r="C7817" s="7"/>
      <c r="D7817" s="8"/>
      <c r="E7817" s="9"/>
      <c r="F7817" s="9"/>
      <c r="G7817" s="6"/>
      <c r="H7817" s="14"/>
      <c r="I7817" s="9"/>
      <c r="J7817" s="10"/>
    </row>
    <row r="7818">
      <c r="A7818" s="6"/>
      <c r="B7818" s="6"/>
      <c r="C7818" s="7"/>
      <c r="D7818" s="8"/>
      <c r="E7818" s="9"/>
      <c r="F7818" s="9"/>
      <c r="G7818" s="6"/>
      <c r="H7818" s="14"/>
      <c r="I7818" s="9"/>
      <c r="J7818" s="10"/>
    </row>
    <row r="7819">
      <c r="A7819" s="6"/>
      <c r="B7819" s="6"/>
      <c r="C7819" s="7"/>
      <c r="D7819" s="8"/>
      <c r="E7819" s="9"/>
      <c r="F7819" s="9"/>
      <c r="G7819" s="6"/>
      <c r="H7819" s="14"/>
      <c r="I7819" s="9"/>
      <c r="J7819" s="10"/>
    </row>
    <row r="7820">
      <c r="A7820" s="6"/>
      <c r="B7820" s="6"/>
      <c r="C7820" s="7"/>
      <c r="D7820" s="8"/>
      <c r="E7820" s="9"/>
      <c r="F7820" s="9"/>
      <c r="G7820" s="6"/>
      <c r="H7820" s="14"/>
      <c r="I7820" s="9"/>
      <c r="J7820" s="10"/>
    </row>
    <row r="7821">
      <c r="A7821" s="6"/>
      <c r="B7821" s="6"/>
      <c r="C7821" s="7"/>
      <c r="D7821" s="8"/>
      <c r="E7821" s="9"/>
      <c r="F7821" s="9"/>
      <c r="G7821" s="6"/>
      <c r="H7821" s="14"/>
      <c r="I7821" s="9"/>
      <c r="J7821" s="10"/>
    </row>
    <row r="7822">
      <c r="A7822" s="6"/>
      <c r="B7822" s="6"/>
      <c r="C7822" s="7"/>
      <c r="D7822" s="8"/>
      <c r="E7822" s="9"/>
      <c r="F7822" s="9"/>
      <c r="G7822" s="6"/>
      <c r="H7822" s="14"/>
      <c r="I7822" s="9"/>
      <c r="J7822" s="10"/>
    </row>
    <row r="7823">
      <c r="A7823" s="6"/>
      <c r="B7823" s="6"/>
      <c r="C7823" s="7"/>
      <c r="D7823" s="8"/>
      <c r="E7823" s="9"/>
      <c r="F7823" s="9"/>
      <c r="G7823" s="6"/>
      <c r="H7823" s="14"/>
      <c r="I7823" s="9"/>
      <c r="J7823" s="10"/>
    </row>
    <row r="7824">
      <c r="A7824" s="6"/>
      <c r="B7824" s="6"/>
      <c r="C7824" s="7"/>
      <c r="D7824" s="8"/>
      <c r="E7824" s="9"/>
      <c r="F7824" s="9"/>
      <c r="G7824" s="6"/>
      <c r="H7824" s="14"/>
      <c r="I7824" s="9"/>
      <c r="J7824" s="10"/>
    </row>
    <row r="7825">
      <c r="A7825" s="6"/>
      <c r="B7825" s="6"/>
      <c r="C7825" s="7"/>
      <c r="D7825" s="8"/>
      <c r="E7825" s="9"/>
      <c r="F7825" s="9"/>
      <c r="G7825" s="6"/>
      <c r="H7825" s="14"/>
      <c r="I7825" s="9"/>
      <c r="J7825" s="10"/>
    </row>
    <row r="7826">
      <c r="A7826" s="6"/>
      <c r="B7826" s="6"/>
      <c r="C7826" s="7"/>
      <c r="D7826" s="8"/>
      <c r="E7826" s="9"/>
      <c r="F7826" s="9"/>
      <c r="G7826" s="6"/>
      <c r="H7826" s="14"/>
      <c r="I7826" s="9"/>
      <c r="J7826" s="10"/>
    </row>
    <row r="7827">
      <c r="A7827" s="6"/>
      <c r="B7827" s="6"/>
      <c r="C7827" s="7"/>
      <c r="D7827" s="8"/>
      <c r="E7827" s="9"/>
      <c r="F7827" s="9"/>
      <c r="G7827" s="6"/>
      <c r="H7827" s="14"/>
      <c r="I7827" s="9"/>
      <c r="J7827" s="10"/>
    </row>
    <row r="7828">
      <c r="A7828" s="6"/>
      <c r="B7828" s="6"/>
      <c r="C7828" s="7"/>
      <c r="D7828" s="8"/>
      <c r="E7828" s="9"/>
      <c r="F7828" s="9"/>
      <c r="G7828" s="6"/>
      <c r="H7828" s="14"/>
      <c r="I7828" s="9"/>
      <c r="J7828" s="10"/>
    </row>
    <row r="7829">
      <c r="A7829" s="6"/>
      <c r="B7829" s="6"/>
      <c r="C7829" s="7"/>
      <c r="D7829" s="8"/>
      <c r="E7829" s="9"/>
      <c r="F7829" s="9"/>
      <c r="G7829" s="6"/>
      <c r="H7829" s="14"/>
      <c r="I7829" s="9"/>
      <c r="J7829" s="10"/>
    </row>
    <row r="7830">
      <c r="A7830" s="6"/>
      <c r="B7830" s="6"/>
      <c r="C7830" s="7"/>
      <c r="D7830" s="8"/>
      <c r="E7830" s="9"/>
      <c r="F7830" s="9"/>
      <c r="G7830" s="6"/>
      <c r="H7830" s="14"/>
      <c r="I7830" s="9"/>
      <c r="J7830" s="10"/>
    </row>
    <row r="7831">
      <c r="A7831" s="6"/>
      <c r="B7831" s="6"/>
      <c r="C7831" s="7"/>
      <c r="D7831" s="8"/>
      <c r="E7831" s="9"/>
      <c r="F7831" s="9"/>
      <c r="G7831" s="6"/>
      <c r="H7831" s="14"/>
      <c r="I7831" s="9"/>
      <c r="J7831" s="10"/>
    </row>
    <row r="7832">
      <c r="A7832" s="6"/>
      <c r="B7832" s="6"/>
      <c r="C7832" s="7"/>
      <c r="D7832" s="8"/>
      <c r="E7832" s="9"/>
      <c r="F7832" s="9"/>
      <c r="G7832" s="6"/>
      <c r="H7832" s="14"/>
      <c r="I7832" s="9"/>
      <c r="J7832" s="10"/>
    </row>
    <row r="7833">
      <c r="A7833" s="6"/>
      <c r="B7833" s="6"/>
      <c r="C7833" s="7"/>
      <c r="D7833" s="8"/>
      <c r="E7833" s="9"/>
      <c r="F7833" s="9"/>
      <c r="G7833" s="6"/>
      <c r="H7833" s="14"/>
      <c r="I7833" s="9"/>
      <c r="J7833" s="10"/>
    </row>
    <row r="7834">
      <c r="A7834" s="6"/>
      <c r="B7834" s="6"/>
      <c r="C7834" s="7"/>
      <c r="D7834" s="8"/>
      <c r="E7834" s="9"/>
      <c r="F7834" s="9"/>
      <c r="G7834" s="6"/>
      <c r="H7834" s="14"/>
      <c r="I7834" s="9"/>
      <c r="J7834" s="10"/>
    </row>
    <row r="7835">
      <c r="A7835" s="6"/>
      <c r="B7835" s="6"/>
      <c r="C7835" s="7"/>
      <c r="D7835" s="8"/>
      <c r="E7835" s="9"/>
      <c r="F7835" s="9"/>
      <c r="G7835" s="6"/>
      <c r="H7835" s="14"/>
      <c r="I7835" s="9"/>
      <c r="J7835" s="10"/>
    </row>
    <row r="7836">
      <c r="A7836" s="6"/>
      <c r="B7836" s="6"/>
      <c r="C7836" s="7"/>
      <c r="D7836" s="8"/>
      <c r="E7836" s="9"/>
      <c r="F7836" s="9"/>
      <c r="G7836" s="6"/>
      <c r="H7836" s="14"/>
      <c r="I7836" s="9"/>
      <c r="J7836" s="10"/>
    </row>
    <row r="7837">
      <c r="A7837" s="6"/>
      <c r="B7837" s="6"/>
      <c r="C7837" s="7"/>
      <c r="D7837" s="8"/>
      <c r="E7837" s="9"/>
      <c r="F7837" s="9"/>
      <c r="G7837" s="6"/>
      <c r="H7837" s="14"/>
      <c r="I7837" s="9"/>
      <c r="J7837" s="10"/>
    </row>
    <row r="7838">
      <c r="A7838" s="6"/>
      <c r="B7838" s="6"/>
      <c r="C7838" s="7"/>
      <c r="D7838" s="8"/>
      <c r="E7838" s="9"/>
      <c r="F7838" s="9"/>
      <c r="G7838" s="6"/>
      <c r="H7838" s="14"/>
      <c r="I7838" s="9"/>
      <c r="J7838" s="10"/>
    </row>
    <row r="7839">
      <c r="A7839" s="6"/>
      <c r="B7839" s="6"/>
      <c r="C7839" s="7"/>
      <c r="D7839" s="8"/>
      <c r="E7839" s="9"/>
      <c r="F7839" s="9"/>
      <c r="G7839" s="6"/>
      <c r="H7839" s="14"/>
      <c r="I7839" s="9"/>
      <c r="J7839" s="10"/>
    </row>
    <row r="7840">
      <c r="A7840" s="6"/>
      <c r="B7840" s="6"/>
      <c r="C7840" s="7"/>
      <c r="D7840" s="8"/>
      <c r="E7840" s="9"/>
      <c r="F7840" s="9"/>
      <c r="G7840" s="6"/>
      <c r="H7840" s="14"/>
      <c r="I7840" s="9"/>
      <c r="J7840" s="10"/>
    </row>
    <row r="7841">
      <c r="A7841" s="6"/>
      <c r="B7841" s="6"/>
      <c r="C7841" s="7"/>
      <c r="D7841" s="8"/>
      <c r="E7841" s="9"/>
      <c r="F7841" s="9"/>
      <c r="G7841" s="6"/>
      <c r="H7841" s="14"/>
      <c r="I7841" s="9"/>
      <c r="J7841" s="10"/>
    </row>
    <row r="7842">
      <c r="A7842" s="6"/>
      <c r="B7842" s="6"/>
      <c r="C7842" s="7"/>
      <c r="D7842" s="8"/>
      <c r="E7842" s="9"/>
      <c r="F7842" s="9"/>
      <c r="G7842" s="6"/>
      <c r="H7842" s="14"/>
      <c r="I7842" s="9"/>
      <c r="J7842" s="10"/>
    </row>
    <row r="7843">
      <c r="A7843" s="6"/>
      <c r="B7843" s="6"/>
      <c r="C7843" s="7"/>
      <c r="D7843" s="8"/>
      <c r="E7843" s="9"/>
      <c r="F7843" s="9"/>
      <c r="G7843" s="6"/>
      <c r="H7843" s="14"/>
      <c r="I7843" s="9"/>
      <c r="J7843" s="10"/>
    </row>
    <row r="7844">
      <c r="A7844" s="6"/>
      <c r="B7844" s="6"/>
      <c r="C7844" s="7"/>
      <c r="D7844" s="8"/>
      <c r="E7844" s="9"/>
      <c r="F7844" s="9"/>
      <c r="G7844" s="6"/>
      <c r="H7844" s="14"/>
      <c r="I7844" s="9"/>
      <c r="J7844" s="10"/>
    </row>
    <row r="7845">
      <c r="A7845" s="6"/>
      <c r="B7845" s="6"/>
      <c r="C7845" s="7"/>
      <c r="D7845" s="8"/>
      <c r="E7845" s="9"/>
      <c r="F7845" s="9"/>
      <c r="G7845" s="6"/>
      <c r="H7845" s="14"/>
      <c r="I7845" s="9"/>
      <c r="J7845" s="10"/>
    </row>
    <row r="7846">
      <c r="A7846" s="6"/>
      <c r="B7846" s="6"/>
      <c r="C7846" s="7"/>
      <c r="D7846" s="8"/>
      <c r="E7846" s="9"/>
      <c r="F7846" s="9"/>
      <c r="G7846" s="6"/>
      <c r="H7846" s="14"/>
      <c r="I7846" s="9"/>
      <c r="J7846" s="10"/>
    </row>
    <row r="7847">
      <c r="A7847" s="6"/>
      <c r="B7847" s="6"/>
      <c r="C7847" s="7"/>
      <c r="D7847" s="8"/>
      <c r="E7847" s="9"/>
      <c r="F7847" s="9"/>
      <c r="G7847" s="6"/>
      <c r="H7847" s="14"/>
      <c r="I7847" s="9"/>
      <c r="J7847" s="10"/>
    </row>
    <row r="7848">
      <c r="A7848" s="6"/>
      <c r="B7848" s="6"/>
      <c r="C7848" s="7"/>
      <c r="D7848" s="8"/>
      <c r="E7848" s="9"/>
      <c r="F7848" s="9"/>
      <c r="G7848" s="6"/>
      <c r="H7848" s="14"/>
      <c r="I7848" s="9"/>
      <c r="J7848" s="10"/>
    </row>
    <row r="7849">
      <c r="A7849" s="6"/>
      <c r="B7849" s="6"/>
      <c r="C7849" s="7"/>
      <c r="D7849" s="8"/>
      <c r="E7849" s="9"/>
      <c r="F7849" s="9"/>
      <c r="G7849" s="6"/>
      <c r="H7849" s="14"/>
      <c r="I7849" s="9"/>
      <c r="J7849" s="10"/>
    </row>
    <row r="7850">
      <c r="A7850" s="6"/>
      <c r="B7850" s="6"/>
      <c r="C7850" s="7"/>
      <c r="D7850" s="8"/>
      <c r="E7850" s="9"/>
      <c r="F7850" s="9"/>
      <c r="G7850" s="6"/>
      <c r="H7850" s="14"/>
      <c r="I7850" s="9"/>
      <c r="J7850" s="10"/>
    </row>
    <row r="7851">
      <c r="A7851" s="6"/>
      <c r="B7851" s="6"/>
      <c r="C7851" s="7"/>
      <c r="D7851" s="8"/>
      <c r="E7851" s="9"/>
      <c r="F7851" s="9"/>
      <c r="G7851" s="6"/>
      <c r="H7851" s="14"/>
      <c r="I7851" s="9"/>
      <c r="J7851" s="10"/>
    </row>
    <row r="7852">
      <c r="A7852" s="6"/>
      <c r="B7852" s="6"/>
      <c r="C7852" s="7"/>
      <c r="D7852" s="8"/>
      <c r="E7852" s="9"/>
      <c r="F7852" s="9"/>
      <c r="G7852" s="6"/>
      <c r="H7852" s="14"/>
      <c r="I7852" s="9"/>
      <c r="J7852" s="10"/>
    </row>
    <row r="7853">
      <c r="A7853" s="6"/>
      <c r="B7853" s="6"/>
      <c r="C7853" s="7"/>
      <c r="D7853" s="8"/>
      <c r="E7853" s="9"/>
      <c r="F7853" s="9"/>
      <c r="G7853" s="6"/>
      <c r="H7853" s="14"/>
      <c r="I7853" s="9"/>
      <c r="J7853" s="10"/>
    </row>
    <row r="7854">
      <c r="A7854" s="6"/>
      <c r="B7854" s="6"/>
      <c r="C7854" s="7"/>
      <c r="D7854" s="8"/>
      <c r="E7854" s="9"/>
      <c r="F7854" s="9"/>
      <c r="G7854" s="6"/>
      <c r="H7854" s="14"/>
      <c r="I7854" s="9"/>
      <c r="J7854" s="10"/>
    </row>
    <row r="7855">
      <c r="A7855" s="6"/>
      <c r="B7855" s="6"/>
      <c r="C7855" s="7"/>
      <c r="D7855" s="8"/>
      <c r="E7855" s="9"/>
      <c r="F7855" s="9"/>
      <c r="G7855" s="6"/>
      <c r="H7855" s="14"/>
      <c r="I7855" s="9"/>
      <c r="J7855" s="10"/>
    </row>
    <row r="7856">
      <c r="A7856" s="6"/>
      <c r="B7856" s="6"/>
      <c r="C7856" s="7"/>
      <c r="D7856" s="8"/>
      <c r="E7856" s="9"/>
      <c r="F7856" s="9"/>
      <c r="G7856" s="6"/>
      <c r="H7856" s="14"/>
      <c r="I7856" s="9"/>
      <c r="J7856" s="10"/>
    </row>
    <row r="7857">
      <c r="A7857" s="6"/>
      <c r="B7857" s="6"/>
      <c r="C7857" s="7"/>
      <c r="D7857" s="8"/>
      <c r="E7857" s="9"/>
      <c r="F7857" s="9"/>
      <c r="G7857" s="6"/>
      <c r="H7857" s="14"/>
      <c r="I7857" s="9"/>
      <c r="J7857" s="10"/>
    </row>
    <row r="7858">
      <c r="A7858" s="6"/>
      <c r="B7858" s="6"/>
      <c r="C7858" s="7"/>
      <c r="D7858" s="8"/>
      <c r="E7858" s="9"/>
      <c r="F7858" s="9"/>
      <c r="G7858" s="6"/>
      <c r="H7858" s="14"/>
      <c r="I7858" s="9"/>
      <c r="J7858" s="10"/>
    </row>
    <row r="7859">
      <c r="A7859" s="6"/>
      <c r="B7859" s="6"/>
      <c r="C7859" s="7"/>
      <c r="D7859" s="8"/>
      <c r="E7859" s="9"/>
      <c r="F7859" s="9"/>
      <c r="G7859" s="6"/>
      <c r="H7859" s="14"/>
      <c r="I7859" s="9"/>
      <c r="J7859" s="10"/>
    </row>
    <row r="7860">
      <c r="A7860" s="6"/>
      <c r="B7860" s="6"/>
      <c r="C7860" s="7"/>
      <c r="D7860" s="8"/>
      <c r="E7860" s="9"/>
      <c r="F7860" s="9"/>
      <c r="G7860" s="6"/>
      <c r="H7860" s="14"/>
      <c r="I7860" s="9"/>
      <c r="J7860" s="10"/>
    </row>
    <row r="7861">
      <c r="A7861" s="6"/>
      <c r="B7861" s="6"/>
      <c r="C7861" s="7"/>
      <c r="D7861" s="8"/>
      <c r="E7861" s="9"/>
      <c r="F7861" s="9"/>
      <c r="G7861" s="6"/>
      <c r="H7861" s="14"/>
      <c r="I7861" s="9"/>
      <c r="J7861" s="10"/>
    </row>
    <row r="7862">
      <c r="A7862" s="6"/>
      <c r="B7862" s="6"/>
      <c r="C7862" s="7"/>
      <c r="D7862" s="8"/>
      <c r="E7862" s="9"/>
      <c r="F7862" s="9"/>
      <c r="G7862" s="6"/>
      <c r="H7862" s="14"/>
      <c r="I7862" s="9"/>
      <c r="J7862" s="10"/>
    </row>
    <row r="7863">
      <c r="A7863" s="6"/>
      <c r="B7863" s="6"/>
      <c r="C7863" s="7"/>
      <c r="D7863" s="8"/>
      <c r="E7863" s="9"/>
      <c r="F7863" s="9"/>
      <c r="G7863" s="6"/>
      <c r="H7863" s="14"/>
      <c r="I7863" s="9"/>
      <c r="J7863" s="10"/>
    </row>
    <row r="7864">
      <c r="A7864" s="6"/>
      <c r="B7864" s="6"/>
      <c r="C7864" s="7"/>
      <c r="D7864" s="8"/>
      <c r="E7864" s="9"/>
      <c r="F7864" s="9"/>
      <c r="G7864" s="6"/>
      <c r="H7864" s="14"/>
      <c r="I7864" s="9"/>
      <c r="J7864" s="10"/>
    </row>
    <row r="7865">
      <c r="A7865" s="6"/>
      <c r="B7865" s="6"/>
      <c r="C7865" s="7"/>
      <c r="D7865" s="8"/>
      <c r="E7865" s="9"/>
      <c r="F7865" s="9"/>
      <c r="G7865" s="6"/>
      <c r="H7865" s="14"/>
      <c r="I7865" s="9"/>
      <c r="J7865" s="10"/>
    </row>
    <row r="7866">
      <c r="A7866" s="6"/>
      <c r="B7866" s="6"/>
      <c r="C7866" s="7"/>
      <c r="D7866" s="8"/>
      <c r="E7866" s="9"/>
      <c r="F7866" s="9"/>
      <c r="G7866" s="6"/>
      <c r="H7866" s="14"/>
      <c r="I7866" s="9"/>
      <c r="J7866" s="10"/>
    </row>
    <row r="7867">
      <c r="A7867" s="6"/>
      <c r="B7867" s="6"/>
      <c r="C7867" s="7"/>
      <c r="D7867" s="8"/>
      <c r="E7867" s="9"/>
      <c r="F7867" s="9"/>
      <c r="G7867" s="6"/>
      <c r="H7867" s="14"/>
      <c r="I7867" s="9"/>
      <c r="J7867" s="10"/>
    </row>
    <row r="7868">
      <c r="A7868" s="6"/>
      <c r="B7868" s="6"/>
      <c r="C7868" s="7"/>
      <c r="D7868" s="8"/>
      <c r="E7868" s="9"/>
      <c r="F7868" s="9"/>
      <c r="G7868" s="6"/>
      <c r="H7868" s="14"/>
      <c r="I7868" s="9"/>
      <c r="J7868" s="10"/>
    </row>
    <row r="7869">
      <c r="A7869" s="6"/>
      <c r="B7869" s="6"/>
      <c r="C7869" s="7"/>
      <c r="D7869" s="8"/>
      <c r="E7869" s="9"/>
      <c r="F7869" s="9"/>
      <c r="G7869" s="6"/>
      <c r="H7869" s="14"/>
      <c r="I7869" s="9"/>
      <c r="J7869" s="10"/>
    </row>
    <row r="7870">
      <c r="A7870" s="6"/>
      <c r="B7870" s="6"/>
      <c r="C7870" s="7"/>
      <c r="D7870" s="8"/>
      <c r="E7870" s="9"/>
      <c r="F7870" s="9"/>
      <c r="G7870" s="6"/>
      <c r="H7870" s="14"/>
      <c r="I7870" s="9"/>
      <c r="J7870" s="10"/>
    </row>
    <row r="7871">
      <c r="A7871" s="6"/>
      <c r="B7871" s="6"/>
      <c r="C7871" s="7"/>
      <c r="D7871" s="8"/>
      <c r="E7871" s="9"/>
      <c r="F7871" s="9"/>
      <c r="G7871" s="6"/>
      <c r="H7871" s="14"/>
      <c r="I7871" s="9"/>
      <c r="J7871" s="10"/>
    </row>
    <row r="7872">
      <c r="A7872" s="6"/>
      <c r="B7872" s="6"/>
      <c r="C7872" s="7"/>
      <c r="D7872" s="8"/>
      <c r="E7872" s="9"/>
      <c r="F7872" s="9"/>
      <c r="G7872" s="6"/>
      <c r="H7872" s="14"/>
      <c r="I7872" s="9"/>
      <c r="J7872" s="10"/>
    </row>
    <row r="7873">
      <c r="A7873" s="6"/>
      <c r="B7873" s="6"/>
      <c r="C7873" s="7"/>
      <c r="D7873" s="8"/>
      <c r="E7873" s="9"/>
      <c r="F7873" s="9"/>
      <c r="G7873" s="6"/>
      <c r="H7873" s="14"/>
      <c r="I7873" s="9"/>
      <c r="J7873" s="10"/>
    </row>
    <row r="7874">
      <c r="A7874" s="6"/>
      <c r="B7874" s="6"/>
      <c r="C7874" s="7"/>
      <c r="D7874" s="8"/>
      <c r="E7874" s="9"/>
      <c r="F7874" s="9"/>
      <c r="G7874" s="6"/>
      <c r="H7874" s="14"/>
      <c r="I7874" s="9"/>
      <c r="J7874" s="10"/>
    </row>
    <row r="7875">
      <c r="A7875" s="6"/>
      <c r="B7875" s="6"/>
      <c r="C7875" s="7"/>
      <c r="D7875" s="8"/>
      <c r="E7875" s="9"/>
      <c r="F7875" s="9"/>
      <c r="G7875" s="6"/>
      <c r="H7875" s="14"/>
      <c r="I7875" s="9"/>
      <c r="J7875" s="10"/>
    </row>
    <row r="7876">
      <c r="A7876" s="6"/>
      <c r="B7876" s="6"/>
      <c r="C7876" s="7"/>
      <c r="D7876" s="8"/>
      <c r="E7876" s="9"/>
      <c r="F7876" s="9"/>
      <c r="G7876" s="6"/>
      <c r="H7876" s="14"/>
      <c r="I7876" s="9"/>
      <c r="J7876" s="10"/>
    </row>
    <row r="7877">
      <c r="A7877" s="6"/>
      <c r="B7877" s="6"/>
      <c r="C7877" s="7"/>
      <c r="D7877" s="8"/>
      <c r="E7877" s="9"/>
      <c r="F7877" s="9"/>
      <c r="G7877" s="6"/>
      <c r="H7877" s="14"/>
      <c r="I7877" s="9"/>
      <c r="J7877" s="10"/>
    </row>
    <row r="7878">
      <c r="A7878" s="6"/>
      <c r="B7878" s="6"/>
      <c r="C7878" s="7"/>
      <c r="D7878" s="8"/>
      <c r="E7878" s="9"/>
      <c r="F7878" s="9"/>
      <c r="G7878" s="6"/>
      <c r="H7878" s="14"/>
      <c r="I7878" s="9"/>
      <c r="J7878" s="10"/>
    </row>
    <row r="7879">
      <c r="A7879" s="6"/>
      <c r="B7879" s="6"/>
      <c r="C7879" s="7"/>
      <c r="D7879" s="8"/>
      <c r="E7879" s="9"/>
      <c r="F7879" s="9"/>
      <c r="G7879" s="6"/>
      <c r="H7879" s="14"/>
      <c r="I7879" s="9"/>
      <c r="J7879" s="10"/>
    </row>
    <row r="7880">
      <c r="A7880" s="6"/>
      <c r="B7880" s="6"/>
      <c r="C7880" s="7"/>
      <c r="D7880" s="8"/>
      <c r="E7880" s="9"/>
      <c r="F7880" s="9"/>
      <c r="G7880" s="6"/>
      <c r="H7880" s="14"/>
      <c r="I7880" s="9"/>
      <c r="J7880" s="10"/>
    </row>
    <row r="7881">
      <c r="A7881" s="6"/>
      <c r="B7881" s="6"/>
      <c r="C7881" s="7"/>
      <c r="D7881" s="8"/>
      <c r="E7881" s="9"/>
      <c r="F7881" s="9"/>
      <c r="G7881" s="6"/>
      <c r="H7881" s="14"/>
      <c r="I7881" s="9"/>
      <c r="J7881" s="10"/>
    </row>
    <row r="7882">
      <c r="A7882" s="6"/>
      <c r="B7882" s="6"/>
      <c r="C7882" s="7"/>
      <c r="D7882" s="8"/>
      <c r="E7882" s="9"/>
      <c r="F7882" s="9"/>
      <c r="G7882" s="6"/>
      <c r="H7882" s="14"/>
      <c r="I7882" s="9"/>
      <c r="J7882" s="10"/>
    </row>
    <row r="7883">
      <c r="A7883" s="6"/>
      <c r="B7883" s="6"/>
      <c r="C7883" s="7"/>
      <c r="D7883" s="8"/>
      <c r="E7883" s="9"/>
      <c r="F7883" s="9"/>
      <c r="G7883" s="6"/>
      <c r="H7883" s="14"/>
      <c r="I7883" s="9"/>
      <c r="J7883" s="10"/>
    </row>
    <row r="7884">
      <c r="A7884" s="6"/>
      <c r="B7884" s="6"/>
      <c r="C7884" s="7"/>
      <c r="D7884" s="8"/>
      <c r="E7884" s="9"/>
      <c r="F7884" s="9"/>
      <c r="G7884" s="6"/>
      <c r="H7884" s="14"/>
      <c r="I7884" s="9"/>
      <c r="J7884" s="10"/>
    </row>
    <row r="7885">
      <c r="A7885" s="6"/>
      <c r="B7885" s="6"/>
      <c r="C7885" s="7"/>
      <c r="D7885" s="8"/>
      <c r="E7885" s="9"/>
      <c r="F7885" s="9"/>
      <c r="G7885" s="6"/>
      <c r="H7885" s="14"/>
      <c r="I7885" s="9"/>
      <c r="J7885" s="10"/>
    </row>
    <row r="7886">
      <c r="A7886" s="6"/>
      <c r="B7886" s="6"/>
      <c r="C7886" s="7"/>
      <c r="D7886" s="8"/>
      <c r="E7886" s="9"/>
      <c r="F7886" s="9"/>
      <c r="G7886" s="6"/>
      <c r="H7886" s="14"/>
      <c r="I7886" s="9"/>
      <c r="J7886" s="10"/>
    </row>
    <row r="7887">
      <c r="A7887" s="6"/>
      <c r="B7887" s="6"/>
      <c r="C7887" s="7"/>
      <c r="D7887" s="8"/>
      <c r="E7887" s="9"/>
      <c r="F7887" s="9"/>
      <c r="G7887" s="6"/>
      <c r="H7887" s="14"/>
      <c r="I7887" s="9"/>
      <c r="J7887" s="10"/>
    </row>
    <row r="7888">
      <c r="A7888" s="6"/>
      <c r="B7888" s="6"/>
      <c r="C7888" s="7"/>
      <c r="D7888" s="8"/>
      <c r="E7888" s="9"/>
      <c r="F7888" s="9"/>
      <c r="G7888" s="6"/>
      <c r="H7888" s="14"/>
      <c r="I7888" s="9"/>
      <c r="J7888" s="10"/>
    </row>
    <row r="7889">
      <c r="A7889" s="6"/>
      <c r="B7889" s="6"/>
      <c r="C7889" s="7"/>
      <c r="D7889" s="8"/>
      <c r="E7889" s="9"/>
      <c r="F7889" s="9"/>
      <c r="G7889" s="6"/>
      <c r="H7889" s="14"/>
      <c r="I7889" s="9"/>
      <c r="J7889" s="10"/>
    </row>
    <row r="7890">
      <c r="A7890" s="6"/>
      <c r="B7890" s="6"/>
      <c r="C7890" s="7"/>
      <c r="D7890" s="8"/>
      <c r="E7890" s="9"/>
      <c r="F7890" s="9"/>
      <c r="G7890" s="6"/>
      <c r="H7890" s="14"/>
      <c r="I7890" s="9"/>
      <c r="J7890" s="10"/>
    </row>
    <row r="7891">
      <c r="A7891" s="6"/>
      <c r="B7891" s="6"/>
      <c r="C7891" s="7"/>
      <c r="D7891" s="8"/>
      <c r="E7891" s="9"/>
      <c r="F7891" s="9"/>
      <c r="G7891" s="6"/>
      <c r="H7891" s="14"/>
      <c r="I7891" s="9"/>
      <c r="J7891" s="10"/>
    </row>
    <row r="7892">
      <c r="A7892" s="6"/>
      <c r="B7892" s="6"/>
      <c r="C7892" s="7"/>
      <c r="D7892" s="8"/>
      <c r="E7892" s="9"/>
      <c r="F7892" s="9"/>
      <c r="G7892" s="6"/>
      <c r="H7892" s="14"/>
      <c r="I7892" s="9"/>
      <c r="J7892" s="10"/>
    </row>
    <row r="7893">
      <c r="A7893" s="6"/>
      <c r="B7893" s="6"/>
      <c r="C7893" s="7"/>
      <c r="D7893" s="8"/>
      <c r="E7893" s="9"/>
      <c r="F7893" s="9"/>
      <c r="G7893" s="6"/>
      <c r="H7893" s="14"/>
      <c r="I7893" s="9"/>
      <c r="J7893" s="10"/>
    </row>
    <row r="7894">
      <c r="A7894" s="6"/>
      <c r="B7894" s="6"/>
      <c r="C7894" s="7"/>
      <c r="D7894" s="8"/>
      <c r="E7894" s="9"/>
      <c r="F7894" s="9"/>
      <c r="G7894" s="6"/>
      <c r="H7894" s="14"/>
      <c r="I7894" s="9"/>
      <c r="J7894" s="10"/>
    </row>
    <row r="7895">
      <c r="A7895" s="6"/>
      <c r="B7895" s="6"/>
      <c r="C7895" s="7"/>
      <c r="D7895" s="8"/>
      <c r="E7895" s="9"/>
      <c r="F7895" s="9"/>
      <c r="G7895" s="6"/>
      <c r="H7895" s="14"/>
      <c r="I7895" s="9"/>
      <c r="J7895" s="10"/>
    </row>
    <row r="7896">
      <c r="A7896" s="6"/>
      <c r="B7896" s="6"/>
      <c r="C7896" s="7"/>
      <c r="D7896" s="8"/>
      <c r="E7896" s="9"/>
      <c r="F7896" s="9"/>
      <c r="G7896" s="6"/>
      <c r="H7896" s="14"/>
      <c r="I7896" s="9"/>
      <c r="J7896" s="10"/>
    </row>
    <row r="7897">
      <c r="A7897" s="6"/>
      <c r="B7897" s="6"/>
      <c r="C7897" s="7"/>
      <c r="D7897" s="8"/>
      <c r="E7897" s="9"/>
      <c r="F7897" s="9"/>
      <c r="G7897" s="6"/>
      <c r="H7897" s="14"/>
      <c r="I7897" s="9"/>
      <c r="J7897" s="10"/>
    </row>
    <row r="7898">
      <c r="A7898" s="6"/>
      <c r="B7898" s="6"/>
      <c r="C7898" s="7"/>
      <c r="D7898" s="8"/>
      <c r="E7898" s="9"/>
      <c r="F7898" s="9"/>
      <c r="G7898" s="6"/>
      <c r="H7898" s="14"/>
      <c r="I7898" s="9"/>
      <c r="J7898" s="10"/>
    </row>
    <row r="7899">
      <c r="A7899" s="6"/>
      <c r="B7899" s="6"/>
      <c r="C7899" s="7"/>
      <c r="D7899" s="8"/>
      <c r="E7899" s="9"/>
      <c r="F7899" s="9"/>
      <c r="G7899" s="6"/>
      <c r="H7899" s="14"/>
      <c r="I7899" s="9"/>
      <c r="J7899" s="10"/>
    </row>
    <row r="7900">
      <c r="A7900" s="6"/>
      <c r="B7900" s="6"/>
      <c r="C7900" s="7"/>
      <c r="D7900" s="8"/>
      <c r="E7900" s="9"/>
      <c r="F7900" s="9"/>
      <c r="G7900" s="6"/>
      <c r="H7900" s="14"/>
      <c r="I7900" s="9"/>
      <c r="J7900" s="10"/>
    </row>
    <row r="7901">
      <c r="A7901" s="6"/>
      <c r="B7901" s="6"/>
      <c r="C7901" s="7"/>
      <c r="D7901" s="8"/>
      <c r="E7901" s="9"/>
      <c r="F7901" s="9"/>
      <c r="G7901" s="6"/>
      <c r="H7901" s="14"/>
      <c r="I7901" s="9"/>
      <c r="J7901" s="10"/>
    </row>
    <row r="7902">
      <c r="A7902" s="6"/>
      <c r="B7902" s="6"/>
      <c r="C7902" s="7"/>
      <c r="D7902" s="8"/>
      <c r="E7902" s="9"/>
      <c r="F7902" s="9"/>
      <c r="G7902" s="6"/>
      <c r="H7902" s="14"/>
      <c r="I7902" s="9"/>
      <c r="J7902" s="10"/>
    </row>
    <row r="7903">
      <c r="A7903" s="6"/>
      <c r="B7903" s="6"/>
      <c r="C7903" s="7"/>
      <c r="D7903" s="8"/>
      <c r="E7903" s="9"/>
      <c r="F7903" s="9"/>
      <c r="G7903" s="6"/>
      <c r="H7903" s="14"/>
      <c r="I7903" s="9"/>
      <c r="J7903" s="10"/>
    </row>
    <row r="7904">
      <c r="A7904" s="6"/>
      <c r="B7904" s="6"/>
      <c r="C7904" s="7"/>
      <c r="D7904" s="8"/>
      <c r="E7904" s="9"/>
      <c r="F7904" s="9"/>
      <c r="G7904" s="6"/>
      <c r="H7904" s="14"/>
      <c r="I7904" s="9"/>
      <c r="J7904" s="10"/>
    </row>
    <row r="7905">
      <c r="A7905" s="6"/>
      <c r="B7905" s="6"/>
      <c r="C7905" s="7"/>
      <c r="D7905" s="8"/>
      <c r="E7905" s="9"/>
      <c r="F7905" s="9"/>
      <c r="G7905" s="6"/>
      <c r="H7905" s="14"/>
      <c r="I7905" s="9"/>
      <c r="J7905" s="10"/>
    </row>
    <row r="7906">
      <c r="A7906" s="6"/>
      <c r="B7906" s="6"/>
      <c r="C7906" s="7"/>
      <c r="D7906" s="8"/>
      <c r="E7906" s="9"/>
      <c r="F7906" s="9"/>
      <c r="G7906" s="6"/>
      <c r="H7906" s="14"/>
      <c r="I7906" s="9"/>
      <c r="J7906" s="10"/>
    </row>
    <row r="7907">
      <c r="A7907" s="6"/>
      <c r="B7907" s="6"/>
      <c r="C7907" s="7"/>
      <c r="D7907" s="8"/>
      <c r="E7907" s="9"/>
      <c r="F7907" s="9"/>
      <c r="G7907" s="6"/>
      <c r="H7907" s="14"/>
      <c r="I7907" s="9"/>
      <c r="J7907" s="10"/>
    </row>
    <row r="7908">
      <c r="A7908" s="6"/>
      <c r="B7908" s="6"/>
      <c r="C7908" s="7"/>
      <c r="D7908" s="8"/>
      <c r="E7908" s="9"/>
      <c r="F7908" s="9"/>
      <c r="G7908" s="6"/>
      <c r="H7908" s="14"/>
      <c r="I7908" s="9"/>
      <c r="J7908" s="10"/>
    </row>
    <row r="7909">
      <c r="A7909" s="6"/>
      <c r="B7909" s="6"/>
      <c r="C7909" s="7"/>
      <c r="D7909" s="8"/>
      <c r="E7909" s="9"/>
      <c r="F7909" s="9"/>
      <c r="G7909" s="6"/>
      <c r="H7909" s="14"/>
      <c r="I7909" s="9"/>
      <c r="J7909" s="10"/>
    </row>
    <row r="7910">
      <c r="A7910" s="6"/>
      <c r="B7910" s="6"/>
      <c r="C7910" s="7"/>
      <c r="D7910" s="8"/>
      <c r="E7910" s="9"/>
      <c r="F7910" s="9"/>
      <c r="G7910" s="6"/>
      <c r="H7910" s="14"/>
      <c r="I7910" s="9"/>
      <c r="J7910" s="10"/>
    </row>
    <row r="7911">
      <c r="A7911" s="6"/>
      <c r="B7911" s="6"/>
      <c r="C7911" s="7"/>
      <c r="D7911" s="8"/>
      <c r="E7911" s="9"/>
      <c r="F7911" s="9"/>
      <c r="G7911" s="6"/>
      <c r="H7911" s="14"/>
      <c r="I7911" s="9"/>
      <c r="J7911" s="10"/>
    </row>
    <row r="7912">
      <c r="A7912" s="6"/>
      <c r="B7912" s="6"/>
      <c r="C7912" s="7"/>
      <c r="D7912" s="8"/>
      <c r="E7912" s="9"/>
      <c r="F7912" s="9"/>
      <c r="G7912" s="6"/>
      <c r="H7912" s="14"/>
      <c r="I7912" s="9"/>
      <c r="J7912" s="10"/>
    </row>
    <row r="7913">
      <c r="A7913" s="6"/>
      <c r="B7913" s="6"/>
      <c r="C7913" s="7"/>
      <c r="D7913" s="8"/>
      <c r="E7913" s="9"/>
      <c r="F7913" s="9"/>
      <c r="G7913" s="6"/>
      <c r="H7913" s="14"/>
      <c r="I7913" s="9"/>
      <c r="J7913" s="10"/>
    </row>
    <row r="7914">
      <c r="A7914" s="6"/>
      <c r="B7914" s="6"/>
      <c r="C7914" s="7"/>
      <c r="D7914" s="8"/>
      <c r="E7914" s="9"/>
      <c r="F7914" s="9"/>
      <c r="G7914" s="6"/>
      <c r="H7914" s="14"/>
      <c r="I7914" s="9"/>
      <c r="J7914" s="10"/>
    </row>
    <row r="7915">
      <c r="A7915" s="6"/>
      <c r="B7915" s="6"/>
      <c r="C7915" s="7"/>
      <c r="D7915" s="8"/>
      <c r="E7915" s="9"/>
      <c r="F7915" s="9"/>
      <c r="G7915" s="6"/>
      <c r="H7915" s="14"/>
      <c r="I7915" s="9"/>
      <c r="J7915" s="10"/>
    </row>
    <row r="7916">
      <c r="A7916" s="6"/>
      <c r="B7916" s="6"/>
      <c r="C7916" s="7"/>
      <c r="D7916" s="8"/>
      <c r="E7916" s="9"/>
      <c r="F7916" s="9"/>
      <c r="G7916" s="6"/>
      <c r="H7916" s="14"/>
      <c r="I7916" s="9"/>
      <c r="J7916" s="10"/>
    </row>
    <row r="7917">
      <c r="A7917" s="6"/>
      <c r="B7917" s="6"/>
      <c r="C7917" s="7"/>
      <c r="D7917" s="8"/>
      <c r="E7917" s="9"/>
      <c r="F7917" s="9"/>
      <c r="G7917" s="6"/>
      <c r="H7917" s="14"/>
      <c r="I7917" s="9"/>
      <c r="J7917" s="10"/>
    </row>
    <row r="7918">
      <c r="A7918" s="6"/>
      <c r="B7918" s="6"/>
      <c r="C7918" s="7"/>
      <c r="D7918" s="8"/>
      <c r="E7918" s="9"/>
      <c r="F7918" s="9"/>
      <c r="G7918" s="6"/>
      <c r="H7918" s="14"/>
      <c r="I7918" s="9"/>
      <c r="J7918" s="10"/>
    </row>
    <row r="7919">
      <c r="A7919" s="6"/>
      <c r="B7919" s="6"/>
      <c r="C7919" s="7"/>
      <c r="D7919" s="8"/>
      <c r="E7919" s="9"/>
      <c r="F7919" s="9"/>
      <c r="G7919" s="6"/>
      <c r="H7919" s="14"/>
      <c r="I7919" s="9"/>
      <c r="J7919" s="10"/>
    </row>
    <row r="7920">
      <c r="A7920" s="6"/>
      <c r="B7920" s="6"/>
      <c r="C7920" s="7"/>
      <c r="D7920" s="8"/>
      <c r="E7920" s="9"/>
      <c r="F7920" s="9"/>
      <c r="G7920" s="6"/>
      <c r="H7920" s="14"/>
      <c r="I7920" s="9"/>
      <c r="J7920" s="10"/>
    </row>
    <row r="7921">
      <c r="A7921" s="6"/>
      <c r="B7921" s="6"/>
      <c r="C7921" s="7"/>
      <c r="D7921" s="8"/>
      <c r="E7921" s="9"/>
      <c r="F7921" s="9"/>
      <c r="G7921" s="6"/>
      <c r="H7921" s="14"/>
      <c r="I7921" s="9"/>
      <c r="J7921" s="10"/>
    </row>
    <row r="7922">
      <c r="A7922" s="6"/>
      <c r="B7922" s="6"/>
      <c r="C7922" s="7"/>
      <c r="D7922" s="8"/>
      <c r="E7922" s="9"/>
      <c r="F7922" s="9"/>
      <c r="G7922" s="6"/>
      <c r="H7922" s="14"/>
      <c r="I7922" s="9"/>
      <c r="J7922" s="10"/>
    </row>
    <row r="7923">
      <c r="A7923" s="6"/>
      <c r="B7923" s="6"/>
      <c r="C7923" s="7"/>
      <c r="D7923" s="8"/>
      <c r="E7923" s="9"/>
      <c r="F7923" s="9"/>
      <c r="G7923" s="6"/>
      <c r="H7923" s="14"/>
      <c r="I7923" s="9"/>
      <c r="J7923" s="10"/>
    </row>
    <row r="7924">
      <c r="A7924" s="6"/>
      <c r="B7924" s="6"/>
      <c r="C7924" s="7"/>
      <c r="D7924" s="8"/>
      <c r="E7924" s="9"/>
      <c r="F7924" s="9"/>
      <c r="G7924" s="6"/>
      <c r="H7924" s="14"/>
      <c r="I7924" s="9"/>
      <c r="J7924" s="10"/>
    </row>
    <row r="7925">
      <c r="A7925" s="6"/>
      <c r="B7925" s="6"/>
      <c r="C7925" s="7"/>
      <c r="D7925" s="8"/>
      <c r="E7925" s="9"/>
      <c r="F7925" s="9"/>
      <c r="G7925" s="6"/>
      <c r="H7925" s="14"/>
      <c r="I7925" s="9"/>
      <c r="J7925" s="10"/>
    </row>
    <row r="7926">
      <c r="A7926" s="6"/>
      <c r="B7926" s="6"/>
      <c r="C7926" s="7"/>
      <c r="D7926" s="8"/>
      <c r="E7926" s="9"/>
      <c r="F7926" s="9"/>
      <c r="G7926" s="6"/>
      <c r="H7926" s="14"/>
      <c r="I7926" s="9"/>
      <c r="J7926" s="10"/>
    </row>
    <row r="7927">
      <c r="A7927" s="6"/>
      <c r="B7927" s="6"/>
      <c r="C7927" s="7"/>
      <c r="D7927" s="8"/>
      <c r="E7927" s="9"/>
      <c r="F7927" s="9"/>
      <c r="G7927" s="6"/>
      <c r="H7927" s="14"/>
      <c r="I7927" s="9"/>
      <c r="J7927" s="10"/>
    </row>
    <row r="7928">
      <c r="A7928" s="6"/>
      <c r="B7928" s="6"/>
      <c r="C7928" s="7"/>
      <c r="D7928" s="8"/>
      <c r="E7928" s="9"/>
      <c r="F7928" s="9"/>
      <c r="G7928" s="6"/>
      <c r="H7928" s="14"/>
      <c r="I7928" s="9"/>
      <c r="J7928" s="10"/>
    </row>
    <row r="7929">
      <c r="A7929" s="6"/>
      <c r="B7929" s="6"/>
      <c r="C7929" s="7"/>
      <c r="D7929" s="8"/>
      <c r="E7929" s="9"/>
      <c r="F7929" s="9"/>
      <c r="G7929" s="6"/>
      <c r="H7929" s="14"/>
      <c r="I7929" s="9"/>
      <c r="J7929" s="10"/>
    </row>
    <row r="7930">
      <c r="A7930" s="6"/>
      <c r="B7930" s="6"/>
      <c r="C7930" s="7"/>
      <c r="D7930" s="8"/>
      <c r="E7930" s="9"/>
      <c r="F7930" s="9"/>
      <c r="G7930" s="6"/>
      <c r="H7930" s="14"/>
      <c r="I7930" s="9"/>
      <c r="J7930" s="10"/>
    </row>
    <row r="7931">
      <c r="A7931" s="6"/>
      <c r="B7931" s="6"/>
      <c r="C7931" s="7"/>
      <c r="D7931" s="8"/>
      <c r="E7931" s="9"/>
      <c r="F7931" s="9"/>
      <c r="G7931" s="6"/>
      <c r="H7931" s="14"/>
      <c r="I7931" s="9"/>
      <c r="J7931" s="10"/>
    </row>
    <row r="7932">
      <c r="A7932" s="6"/>
      <c r="B7932" s="6"/>
      <c r="C7932" s="7"/>
      <c r="D7932" s="8"/>
      <c r="E7932" s="9"/>
      <c r="F7932" s="9"/>
      <c r="G7932" s="6"/>
      <c r="H7932" s="14"/>
      <c r="I7932" s="9"/>
      <c r="J7932" s="10"/>
    </row>
    <row r="7933">
      <c r="A7933" s="6"/>
      <c r="B7933" s="6"/>
      <c r="C7933" s="7"/>
      <c r="D7933" s="8"/>
      <c r="E7933" s="9"/>
      <c r="F7933" s="9"/>
      <c r="G7933" s="6"/>
      <c r="H7933" s="14"/>
      <c r="I7933" s="9"/>
      <c r="J7933" s="10"/>
    </row>
    <row r="7934">
      <c r="A7934" s="6"/>
      <c r="B7934" s="6"/>
      <c r="C7934" s="7"/>
      <c r="D7934" s="8"/>
      <c r="E7934" s="9"/>
      <c r="F7934" s="9"/>
      <c r="G7934" s="6"/>
      <c r="H7934" s="14"/>
      <c r="I7934" s="9"/>
      <c r="J7934" s="10"/>
    </row>
    <row r="7935">
      <c r="A7935" s="6"/>
      <c r="B7935" s="6"/>
      <c r="C7935" s="7"/>
      <c r="D7935" s="8"/>
      <c r="E7935" s="9"/>
      <c r="F7935" s="9"/>
      <c r="G7935" s="6"/>
      <c r="H7935" s="14"/>
      <c r="I7935" s="9"/>
      <c r="J7935" s="10"/>
    </row>
    <row r="7936">
      <c r="A7936" s="6"/>
      <c r="B7936" s="6"/>
      <c r="C7936" s="7"/>
      <c r="D7936" s="8"/>
      <c r="E7936" s="9"/>
      <c r="F7936" s="9"/>
      <c r="G7936" s="6"/>
      <c r="H7936" s="14"/>
      <c r="I7936" s="9"/>
      <c r="J7936" s="10"/>
    </row>
    <row r="7937">
      <c r="A7937" s="6"/>
      <c r="B7937" s="6"/>
      <c r="C7937" s="7"/>
      <c r="D7937" s="8"/>
      <c r="E7937" s="9"/>
      <c r="F7937" s="9"/>
      <c r="G7937" s="6"/>
      <c r="H7937" s="14"/>
      <c r="I7937" s="9"/>
      <c r="J7937" s="10"/>
    </row>
    <row r="7938">
      <c r="A7938" s="6"/>
      <c r="B7938" s="6"/>
      <c r="C7938" s="7"/>
      <c r="D7938" s="8"/>
      <c r="E7938" s="9"/>
      <c r="F7938" s="9"/>
      <c r="G7938" s="6"/>
      <c r="H7938" s="14"/>
      <c r="I7938" s="9"/>
      <c r="J7938" s="10"/>
    </row>
    <row r="7939">
      <c r="A7939" s="6"/>
      <c r="B7939" s="6"/>
      <c r="C7939" s="7"/>
      <c r="D7939" s="8"/>
      <c r="E7939" s="9"/>
      <c r="F7939" s="9"/>
      <c r="G7939" s="6"/>
      <c r="H7939" s="14"/>
      <c r="I7939" s="9"/>
      <c r="J7939" s="10"/>
    </row>
    <row r="7940">
      <c r="A7940" s="6"/>
      <c r="B7940" s="6"/>
      <c r="C7940" s="7"/>
      <c r="D7940" s="8"/>
      <c r="E7940" s="9"/>
      <c r="F7940" s="9"/>
      <c r="G7940" s="6"/>
      <c r="H7940" s="14"/>
      <c r="I7940" s="9"/>
      <c r="J7940" s="10"/>
    </row>
    <row r="7941">
      <c r="A7941" s="6"/>
      <c r="B7941" s="6"/>
      <c r="C7941" s="7"/>
      <c r="D7941" s="8"/>
      <c r="E7941" s="9"/>
      <c r="F7941" s="9"/>
      <c r="G7941" s="6"/>
      <c r="H7941" s="14"/>
      <c r="I7941" s="9"/>
      <c r="J7941" s="10"/>
    </row>
    <row r="7942">
      <c r="A7942" s="6"/>
      <c r="B7942" s="6"/>
      <c r="C7942" s="7"/>
      <c r="D7942" s="8"/>
      <c r="E7942" s="9"/>
      <c r="F7942" s="9"/>
      <c r="G7942" s="6"/>
      <c r="H7942" s="14"/>
      <c r="I7942" s="9"/>
      <c r="J7942" s="10"/>
    </row>
    <row r="7943">
      <c r="A7943" s="6"/>
      <c r="B7943" s="6"/>
      <c r="C7943" s="7"/>
      <c r="D7943" s="8"/>
      <c r="E7943" s="9"/>
      <c r="F7943" s="9"/>
      <c r="G7943" s="6"/>
      <c r="H7943" s="14"/>
      <c r="I7943" s="9"/>
      <c r="J7943" s="10"/>
    </row>
    <row r="7944">
      <c r="A7944" s="6"/>
      <c r="B7944" s="6"/>
      <c r="C7944" s="7"/>
      <c r="D7944" s="8"/>
      <c r="E7944" s="9"/>
      <c r="F7944" s="9"/>
      <c r="G7944" s="6"/>
      <c r="H7944" s="14"/>
      <c r="I7944" s="9"/>
      <c r="J7944" s="10"/>
    </row>
    <row r="7945">
      <c r="A7945" s="6"/>
      <c r="B7945" s="6"/>
      <c r="C7945" s="7"/>
      <c r="D7945" s="8"/>
      <c r="E7945" s="9"/>
      <c r="F7945" s="9"/>
      <c r="G7945" s="6"/>
      <c r="H7945" s="14"/>
      <c r="I7945" s="9"/>
      <c r="J7945" s="10"/>
    </row>
    <row r="7946">
      <c r="A7946" s="6"/>
      <c r="B7946" s="6"/>
      <c r="C7946" s="7"/>
      <c r="D7946" s="8"/>
      <c r="E7946" s="9"/>
      <c r="F7946" s="9"/>
      <c r="G7946" s="6"/>
      <c r="H7946" s="14"/>
      <c r="I7946" s="9"/>
      <c r="J7946" s="10"/>
    </row>
    <row r="7947">
      <c r="A7947" s="6"/>
      <c r="B7947" s="6"/>
      <c r="C7947" s="7"/>
      <c r="D7947" s="8"/>
      <c r="E7947" s="9"/>
      <c r="F7947" s="9"/>
      <c r="G7947" s="6"/>
      <c r="H7947" s="14"/>
      <c r="I7947" s="9"/>
      <c r="J7947" s="10"/>
    </row>
    <row r="7948">
      <c r="A7948" s="6"/>
      <c r="B7948" s="6"/>
      <c r="C7948" s="7"/>
      <c r="D7948" s="8"/>
      <c r="E7948" s="9"/>
      <c r="F7948" s="9"/>
      <c r="G7948" s="6"/>
      <c r="H7948" s="14"/>
      <c r="I7948" s="9"/>
      <c r="J7948" s="10"/>
    </row>
    <row r="7949">
      <c r="A7949" s="6"/>
      <c r="B7949" s="6"/>
      <c r="C7949" s="7"/>
      <c r="D7949" s="8"/>
      <c r="E7949" s="9"/>
      <c r="F7949" s="9"/>
      <c r="G7949" s="6"/>
      <c r="H7949" s="14"/>
      <c r="I7949" s="9"/>
      <c r="J7949" s="10"/>
    </row>
    <row r="7950">
      <c r="A7950" s="6"/>
      <c r="B7950" s="6"/>
      <c r="C7950" s="7"/>
      <c r="D7950" s="8"/>
      <c r="E7950" s="9"/>
      <c r="F7950" s="9"/>
      <c r="G7950" s="6"/>
      <c r="H7950" s="14"/>
      <c r="I7950" s="9"/>
      <c r="J7950" s="10"/>
    </row>
    <row r="7951">
      <c r="A7951" s="6"/>
      <c r="B7951" s="6"/>
      <c r="C7951" s="7"/>
      <c r="D7951" s="8"/>
      <c r="E7951" s="9"/>
      <c r="F7951" s="9"/>
      <c r="G7951" s="6"/>
      <c r="H7951" s="14"/>
      <c r="I7951" s="9"/>
      <c r="J7951" s="10"/>
    </row>
    <row r="7952">
      <c r="A7952" s="6"/>
      <c r="B7952" s="6"/>
      <c r="C7952" s="7"/>
      <c r="D7952" s="8"/>
      <c r="E7952" s="9"/>
      <c r="F7952" s="9"/>
      <c r="G7952" s="6"/>
      <c r="H7952" s="14"/>
      <c r="I7952" s="9"/>
      <c r="J7952" s="10"/>
    </row>
    <row r="7953">
      <c r="A7953" s="6"/>
      <c r="B7953" s="6"/>
      <c r="C7953" s="7"/>
      <c r="D7953" s="8"/>
      <c r="E7953" s="9"/>
      <c r="F7953" s="9"/>
      <c r="G7953" s="6"/>
      <c r="H7953" s="14"/>
      <c r="I7953" s="9"/>
      <c r="J7953" s="10"/>
    </row>
    <row r="7954">
      <c r="A7954" s="6"/>
      <c r="B7954" s="6"/>
      <c r="C7954" s="7"/>
      <c r="D7954" s="8"/>
      <c r="E7954" s="9"/>
      <c r="F7954" s="9"/>
      <c r="G7954" s="6"/>
      <c r="H7954" s="14"/>
      <c r="I7954" s="9"/>
      <c r="J7954" s="10"/>
    </row>
    <row r="7955">
      <c r="A7955" s="6"/>
      <c r="B7955" s="6"/>
      <c r="C7955" s="7"/>
      <c r="D7955" s="8"/>
      <c r="E7955" s="9"/>
      <c r="F7955" s="9"/>
      <c r="G7955" s="6"/>
      <c r="H7955" s="14"/>
      <c r="I7955" s="9"/>
      <c r="J7955" s="10"/>
    </row>
    <row r="7956">
      <c r="A7956" s="6"/>
      <c r="B7956" s="6"/>
      <c r="C7956" s="7"/>
      <c r="D7956" s="8"/>
      <c r="E7956" s="9"/>
      <c r="F7956" s="9"/>
      <c r="G7956" s="6"/>
      <c r="H7956" s="14"/>
      <c r="I7956" s="9"/>
      <c r="J7956" s="10"/>
    </row>
    <row r="7957">
      <c r="A7957" s="6"/>
      <c r="B7957" s="6"/>
      <c r="C7957" s="7"/>
      <c r="D7957" s="8"/>
      <c r="E7957" s="9"/>
      <c r="F7957" s="9"/>
      <c r="G7957" s="6"/>
      <c r="H7957" s="14"/>
      <c r="I7957" s="9"/>
      <c r="J7957" s="10"/>
    </row>
    <row r="7958">
      <c r="A7958" s="6"/>
      <c r="B7958" s="6"/>
      <c r="C7958" s="7"/>
      <c r="D7958" s="8"/>
      <c r="E7958" s="9"/>
      <c r="F7958" s="9"/>
      <c r="G7958" s="6"/>
      <c r="H7958" s="14"/>
      <c r="I7958" s="9"/>
      <c r="J7958" s="10"/>
    </row>
    <row r="7959">
      <c r="A7959" s="6"/>
      <c r="B7959" s="6"/>
      <c r="C7959" s="7"/>
      <c r="D7959" s="8"/>
      <c r="E7959" s="9"/>
      <c r="F7959" s="9"/>
      <c r="G7959" s="6"/>
      <c r="H7959" s="14"/>
      <c r="I7959" s="9"/>
      <c r="J7959" s="10"/>
    </row>
    <row r="7960">
      <c r="A7960" s="6"/>
      <c r="B7960" s="6"/>
      <c r="C7960" s="7"/>
      <c r="D7960" s="8"/>
      <c r="E7960" s="9"/>
      <c r="F7960" s="9"/>
      <c r="G7960" s="6"/>
      <c r="H7960" s="14"/>
      <c r="I7960" s="9"/>
      <c r="J7960" s="10"/>
    </row>
    <row r="7961">
      <c r="A7961" s="6"/>
      <c r="B7961" s="6"/>
      <c r="C7961" s="7"/>
      <c r="D7961" s="8"/>
      <c r="E7961" s="9"/>
      <c r="F7961" s="9"/>
      <c r="G7961" s="6"/>
      <c r="H7961" s="14"/>
      <c r="I7961" s="9"/>
      <c r="J7961" s="10"/>
    </row>
    <row r="7962">
      <c r="A7962" s="6"/>
      <c r="B7962" s="6"/>
      <c r="C7962" s="7"/>
      <c r="D7962" s="8"/>
      <c r="E7962" s="9"/>
      <c r="F7962" s="9"/>
      <c r="G7962" s="6"/>
      <c r="H7962" s="14"/>
      <c r="I7962" s="9"/>
      <c r="J7962" s="10"/>
    </row>
    <row r="7963">
      <c r="A7963" s="6"/>
      <c r="B7963" s="6"/>
      <c r="C7963" s="7"/>
      <c r="D7963" s="8"/>
      <c r="E7963" s="9"/>
      <c r="F7963" s="9"/>
      <c r="G7963" s="6"/>
      <c r="H7963" s="14"/>
      <c r="I7963" s="9"/>
      <c r="J7963" s="10"/>
    </row>
    <row r="7964">
      <c r="A7964" s="6"/>
      <c r="B7964" s="6"/>
      <c r="C7964" s="7"/>
      <c r="D7964" s="8"/>
      <c r="E7964" s="9"/>
      <c r="F7964" s="9"/>
      <c r="G7964" s="6"/>
      <c r="H7964" s="14"/>
      <c r="I7964" s="9"/>
      <c r="J7964" s="10"/>
    </row>
    <row r="7965">
      <c r="A7965" s="6"/>
      <c r="B7965" s="6"/>
      <c r="C7965" s="7"/>
      <c r="D7965" s="8"/>
      <c r="E7965" s="9"/>
      <c r="F7965" s="9"/>
      <c r="G7965" s="6"/>
      <c r="H7965" s="14"/>
      <c r="I7965" s="9"/>
      <c r="J7965" s="10"/>
    </row>
    <row r="7966">
      <c r="A7966" s="6"/>
      <c r="B7966" s="6"/>
      <c r="C7966" s="7"/>
      <c r="D7966" s="8"/>
      <c r="E7966" s="9"/>
      <c r="F7966" s="9"/>
      <c r="G7966" s="6"/>
      <c r="H7966" s="14"/>
      <c r="I7966" s="9"/>
      <c r="J7966" s="10"/>
    </row>
    <row r="7967">
      <c r="A7967" s="6"/>
      <c r="B7967" s="6"/>
      <c r="C7967" s="7"/>
      <c r="D7967" s="8"/>
      <c r="E7967" s="9"/>
      <c r="F7967" s="9"/>
      <c r="G7967" s="6"/>
      <c r="H7967" s="14"/>
      <c r="I7967" s="9"/>
      <c r="J7967" s="10"/>
    </row>
    <row r="7968">
      <c r="A7968" s="6"/>
      <c r="B7968" s="6"/>
      <c r="C7968" s="7"/>
      <c r="D7968" s="8"/>
      <c r="E7968" s="9"/>
      <c r="F7968" s="9"/>
      <c r="G7968" s="6"/>
      <c r="H7968" s="14"/>
      <c r="I7968" s="9"/>
      <c r="J7968" s="10"/>
    </row>
    <row r="7969">
      <c r="A7969" s="6"/>
      <c r="B7969" s="6"/>
      <c r="C7969" s="7"/>
      <c r="D7969" s="8"/>
      <c r="E7969" s="9"/>
      <c r="F7969" s="9"/>
      <c r="G7969" s="6"/>
      <c r="H7969" s="14"/>
      <c r="I7969" s="9"/>
      <c r="J7969" s="10"/>
    </row>
    <row r="7970">
      <c r="A7970" s="6"/>
      <c r="B7970" s="6"/>
      <c r="C7970" s="7"/>
      <c r="D7970" s="8"/>
      <c r="E7970" s="9"/>
      <c r="F7970" s="9"/>
      <c r="G7970" s="6"/>
      <c r="H7970" s="14"/>
      <c r="I7970" s="9"/>
      <c r="J7970" s="10"/>
    </row>
    <row r="7971">
      <c r="A7971" s="6"/>
      <c r="B7971" s="6"/>
      <c r="C7971" s="7"/>
      <c r="D7971" s="8"/>
      <c r="E7971" s="9"/>
      <c r="F7971" s="9"/>
      <c r="G7971" s="6"/>
      <c r="H7971" s="14"/>
      <c r="I7971" s="9"/>
      <c r="J7971" s="10"/>
    </row>
    <row r="7972">
      <c r="A7972" s="6"/>
      <c r="B7972" s="6"/>
      <c r="C7972" s="7"/>
      <c r="D7972" s="8"/>
      <c r="E7972" s="9"/>
      <c r="F7972" s="9"/>
      <c r="G7972" s="6"/>
      <c r="H7972" s="14"/>
      <c r="I7972" s="9"/>
      <c r="J7972" s="10"/>
    </row>
    <row r="7973">
      <c r="A7973" s="6"/>
      <c r="B7973" s="6"/>
      <c r="C7973" s="7"/>
      <c r="D7973" s="8"/>
      <c r="E7973" s="9"/>
      <c r="F7973" s="9"/>
      <c r="G7973" s="6"/>
      <c r="H7973" s="14"/>
      <c r="I7973" s="9"/>
      <c r="J7973" s="10"/>
    </row>
    <row r="7974">
      <c r="A7974" s="6"/>
      <c r="B7974" s="6"/>
      <c r="C7974" s="7"/>
      <c r="D7974" s="8"/>
      <c r="E7974" s="9"/>
      <c r="F7974" s="9"/>
      <c r="G7974" s="6"/>
      <c r="H7974" s="14"/>
      <c r="I7974" s="9"/>
      <c r="J7974" s="10"/>
    </row>
    <row r="7975">
      <c r="A7975" s="6"/>
      <c r="B7975" s="6"/>
      <c r="C7975" s="7"/>
      <c r="D7975" s="8"/>
      <c r="E7975" s="9"/>
      <c r="F7975" s="9"/>
      <c r="G7975" s="6"/>
      <c r="H7975" s="14"/>
      <c r="I7975" s="9"/>
      <c r="J7975" s="10"/>
    </row>
    <row r="7976">
      <c r="A7976" s="6"/>
      <c r="B7976" s="6"/>
      <c r="C7976" s="7"/>
      <c r="D7976" s="8"/>
      <c r="E7976" s="9"/>
      <c r="F7976" s="9"/>
      <c r="G7976" s="6"/>
      <c r="H7976" s="14"/>
      <c r="I7976" s="9"/>
      <c r="J7976" s="10"/>
    </row>
    <row r="7977">
      <c r="A7977" s="6"/>
      <c r="B7977" s="6"/>
      <c r="C7977" s="7"/>
      <c r="D7977" s="8"/>
      <c r="E7977" s="9"/>
      <c r="F7977" s="9"/>
      <c r="G7977" s="6"/>
      <c r="H7977" s="14"/>
      <c r="I7977" s="9"/>
      <c r="J7977" s="10"/>
    </row>
    <row r="7978">
      <c r="A7978" s="6"/>
      <c r="B7978" s="6"/>
      <c r="C7978" s="7"/>
      <c r="D7978" s="8"/>
      <c r="E7978" s="9"/>
      <c r="F7978" s="9"/>
      <c r="G7978" s="6"/>
      <c r="H7978" s="14"/>
      <c r="I7978" s="9"/>
      <c r="J7978" s="10"/>
    </row>
    <row r="7979">
      <c r="A7979" s="6"/>
      <c r="B7979" s="6"/>
      <c r="C7979" s="7"/>
      <c r="D7979" s="8"/>
      <c r="E7979" s="9"/>
      <c r="F7979" s="9"/>
      <c r="G7979" s="6"/>
      <c r="H7979" s="14"/>
      <c r="I7979" s="9"/>
      <c r="J7979" s="10"/>
    </row>
    <row r="7980">
      <c r="A7980" s="6"/>
      <c r="B7980" s="6"/>
      <c r="C7980" s="7"/>
      <c r="D7980" s="8"/>
      <c r="E7980" s="9"/>
      <c r="F7980" s="9"/>
      <c r="G7980" s="6"/>
      <c r="H7980" s="14"/>
      <c r="I7980" s="9"/>
      <c r="J7980" s="10"/>
    </row>
    <row r="7981">
      <c r="A7981" s="6"/>
      <c r="B7981" s="6"/>
      <c r="C7981" s="7"/>
      <c r="D7981" s="8"/>
      <c r="E7981" s="9"/>
      <c r="F7981" s="9"/>
      <c r="G7981" s="6"/>
      <c r="H7981" s="14"/>
      <c r="I7981" s="9"/>
      <c r="J7981" s="10"/>
    </row>
    <row r="7982">
      <c r="A7982" s="6"/>
      <c r="B7982" s="6"/>
      <c r="C7982" s="7"/>
      <c r="D7982" s="8"/>
      <c r="E7982" s="9"/>
      <c r="F7982" s="9"/>
      <c r="G7982" s="6"/>
      <c r="H7982" s="14"/>
      <c r="I7982" s="9"/>
      <c r="J7982" s="10"/>
    </row>
    <row r="7983">
      <c r="A7983" s="6"/>
      <c r="B7983" s="6"/>
      <c r="C7983" s="7"/>
      <c r="D7983" s="8"/>
      <c r="E7983" s="9"/>
      <c r="F7983" s="9"/>
      <c r="G7983" s="6"/>
      <c r="H7983" s="14"/>
      <c r="I7983" s="9"/>
      <c r="J7983" s="10"/>
    </row>
    <row r="7984">
      <c r="A7984" s="6"/>
      <c r="B7984" s="6"/>
      <c r="C7984" s="7"/>
      <c r="D7984" s="8"/>
      <c r="E7984" s="9"/>
      <c r="F7984" s="9"/>
      <c r="G7984" s="6"/>
      <c r="H7984" s="14"/>
      <c r="I7984" s="9"/>
      <c r="J7984" s="10"/>
    </row>
    <row r="7985">
      <c r="A7985" s="6"/>
      <c r="B7985" s="6"/>
      <c r="C7985" s="7"/>
      <c r="D7985" s="8"/>
      <c r="E7985" s="9"/>
      <c r="F7985" s="9"/>
      <c r="G7985" s="6"/>
      <c r="H7985" s="14"/>
      <c r="I7985" s="9"/>
      <c r="J7985" s="10"/>
    </row>
    <row r="7986">
      <c r="A7986" s="6"/>
      <c r="B7986" s="6"/>
      <c r="C7986" s="7"/>
      <c r="D7986" s="8"/>
      <c r="E7986" s="9"/>
      <c r="F7986" s="9"/>
      <c r="G7986" s="6"/>
      <c r="H7986" s="14"/>
      <c r="I7986" s="9"/>
      <c r="J7986" s="10"/>
    </row>
    <row r="7987">
      <c r="A7987" s="6"/>
      <c r="B7987" s="6"/>
      <c r="C7987" s="7"/>
      <c r="D7987" s="8"/>
      <c r="E7987" s="9"/>
      <c r="F7987" s="9"/>
      <c r="G7987" s="6"/>
      <c r="H7987" s="14"/>
      <c r="I7987" s="9"/>
      <c r="J7987" s="10"/>
    </row>
    <row r="7988">
      <c r="A7988" s="6"/>
      <c r="B7988" s="6"/>
      <c r="C7988" s="7"/>
      <c r="D7988" s="8"/>
      <c r="E7988" s="9"/>
      <c r="F7988" s="9"/>
      <c r="G7988" s="6"/>
      <c r="H7988" s="14"/>
      <c r="I7988" s="9"/>
      <c r="J7988" s="10"/>
    </row>
    <row r="7989">
      <c r="A7989" s="6"/>
      <c r="B7989" s="6"/>
      <c r="C7989" s="7"/>
      <c r="D7989" s="8"/>
      <c r="E7989" s="9"/>
      <c r="F7989" s="9"/>
      <c r="G7989" s="6"/>
      <c r="H7989" s="14"/>
      <c r="I7989" s="9"/>
      <c r="J7989" s="10"/>
    </row>
    <row r="7990">
      <c r="A7990" s="6"/>
      <c r="B7990" s="6"/>
      <c r="C7990" s="7"/>
      <c r="D7990" s="8"/>
      <c r="E7990" s="9"/>
      <c r="F7990" s="9"/>
      <c r="G7990" s="6"/>
      <c r="H7990" s="14"/>
      <c r="I7990" s="9"/>
      <c r="J7990" s="10"/>
    </row>
    <row r="7991">
      <c r="A7991" s="6"/>
      <c r="B7991" s="6"/>
      <c r="C7991" s="7"/>
      <c r="D7991" s="8"/>
      <c r="E7991" s="9"/>
      <c r="F7991" s="9"/>
      <c r="G7991" s="6"/>
      <c r="H7991" s="14"/>
      <c r="I7991" s="9"/>
      <c r="J7991" s="10"/>
    </row>
    <row r="7992">
      <c r="A7992" s="6"/>
      <c r="B7992" s="6"/>
      <c r="C7992" s="7"/>
      <c r="D7992" s="8"/>
      <c r="E7992" s="9"/>
      <c r="F7992" s="9"/>
      <c r="G7992" s="6"/>
      <c r="H7992" s="14"/>
      <c r="I7992" s="9"/>
      <c r="J7992" s="10"/>
    </row>
    <row r="7993">
      <c r="A7993" s="6"/>
      <c r="B7993" s="6"/>
      <c r="C7993" s="7"/>
      <c r="D7993" s="8"/>
      <c r="E7993" s="9"/>
      <c r="F7993" s="9"/>
      <c r="G7993" s="6"/>
      <c r="H7993" s="14"/>
      <c r="I7993" s="9"/>
      <c r="J7993" s="10"/>
    </row>
    <row r="7994">
      <c r="A7994" s="6"/>
      <c r="B7994" s="6"/>
      <c r="C7994" s="7"/>
      <c r="D7994" s="8"/>
      <c r="E7994" s="9"/>
      <c r="F7994" s="9"/>
      <c r="G7994" s="6"/>
      <c r="H7994" s="14"/>
      <c r="I7994" s="9"/>
      <c r="J7994" s="10"/>
    </row>
    <row r="7995">
      <c r="A7995" s="6"/>
      <c r="B7995" s="6"/>
      <c r="C7995" s="7"/>
      <c r="D7995" s="8"/>
      <c r="E7995" s="9"/>
      <c r="F7995" s="9"/>
      <c r="G7995" s="6"/>
      <c r="H7995" s="14"/>
      <c r="I7995" s="9"/>
      <c r="J7995" s="10"/>
    </row>
    <row r="7996">
      <c r="A7996" s="6"/>
      <c r="B7996" s="6"/>
      <c r="C7996" s="7"/>
      <c r="D7996" s="8"/>
      <c r="E7996" s="9"/>
      <c r="F7996" s="9"/>
      <c r="G7996" s="6"/>
      <c r="H7996" s="14"/>
      <c r="I7996" s="9"/>
      <c r="J7996" s="10"/>
    </row>
    <row r="7997">
      <c r="A7997" s="6"/>
      <c r="B7997" s="6"/>
      <c r="C7997" s="7"/>
      <c r="D7997" s="8"/>
      <c r="E7997" s="9"/>
      <c r="F7997" s="9"/>
      <c r="G7997" s="6"/>
      <c r="H7997" s="14"/>
      <c r="I7997" s="9"/>
      <c r="J7997" s="10"/>
    </row>
    <row r="7998">
      <c r="A7998" s="6"/>
      <c r="B7998" s="6"/>
      <c r="C7998" s="7"/>
      <c r="D7998" s="8"/>
      <c r="E7998" s="9"/>
      <c r="F7998" s="9"/>
      <c r="G7998" s="6"/>
      <c r="H7998" s="14"/>
      <c r="I7998" s="9"/>
      <c r="J7998" s="10"/>
    </row>
    <row r="7999">
      <c r="A7999" s="6"/>
      <c r="B7999" s="6"/>
      <c r="C7999" s="7"/>
      <c r="D7999" s="8"/>
      <c r="E7999" s="9"/>
      <c r="F7999" s="9"/>
      <c r="G7999" s="6"/>
      <c r="H7999" s="14"/>
      <c r="I7999" s="9"/>
      <c r="J7999" s="10"/>
    </row>
    <row r="8000">
      <c r="A8000" s="6"/>
      <c r="B8000" s="6"/>
      <c r="C8000" s="7"/>
      <c r="D8000" s="8"/>
      <c r="E8000" s="9"/>
      <c r="F8000" s="9"/>
      <c r="G8000" s="6"/>
      <c r="H8000" s="14"/>
      <c r="I8000" s="9"/>
      <c r="J8000" s="10"/>
    </row>
    <row r="8001">
      <c r="A8001" s="6"/>
      <c r="B8001" s="6"/>
      <c r="C8001" s="7"/>
      <c r="D8001" s="8"/>
      <c r="E8001" s="9"/>
      <c r="F8001" s="9"/>
      <c r="G8001" s="6"/>
      <c r="H8001" s="14"/>
      <c r="I8001" s="9"/>
      <c r="J8001" s="10"/>
    </row>
    <row r="8002">
      <c r="A8002" s="6"/>
      <c r="B8002" s="6"/>
      <c r="C8002" s="7"/>
      <c r="D8002" s="8"/>
      <c r="E8002" s="9"/>
      <c r="F8002" s="9"/>
      <c r="G8002" s="6"/>
      <c r="H8002" s="14"/>
      <c r="I8002" s="9"/>
      <c r="J8002" s="10"/>
    </row>
    <row r="8003">
      <c r="A8003" s="6"/>
      <c r="B8003" s="6"/>
      <c r="C8003" s="7"/>
      <c r="D8003" s="8"/>
      <c r="E8003" s="9"/>
      <c r="F8003" s="9"/>
      <c r="G8003" s="6"/>
      <c r="H8003" s="14"/>
      <c r="I8003" s="9"/>
      <c r="J8003" s="10"/>
    </row>
    <row r="8004">
      <c r="A8004" s="6"/>
      <c r="B8004" s="6"/>
      <c r="C8004" s="7"/>
      <c r="D8004" s="8"/>
      <c r="E8004" s="9"/>
      <c r="F8004" s="9"/>
      <c r="G8004" s="6"/>
      <c r="H8004" s="14"/>
      <c r="I8004" s="9"/>
      <c r="J8004" s="10"/>
    </row>
    <row r="8005">
      <c r="A8005" s="6"/>
      <c r="B8005" s="6"/>
      <c r="C8005" s="7"/>
      <c r="D8005" s="8"/>
      <c r="E8005" s="9"/>
      <c r="F8005" s="9"/>
      <c r="G8005" s="6"/>
      <c r="H8005" s="14"/>
      <c r="I8005" s="9"/>
      <c r="J8005" s="10"/>
    </row>
    <row r="8006">
      <c r="A8006" s="6"/>
      <c r="B8006" s="6"/>
      <c r="C8006" s="7"/>
      <c r="D8006" s="8"/>
      <c r="E8006" s="9"/>
      <c r="F8006" s="9"/>
      <c r="G8006" s="6"/>
      <c r="H8006" s="14"/>
      <c r="I8006" s="9"/>
      <c r="J8006" s="10"/>
    </row>
    <row r="8007">
      <c r="A8007" s="6"/>
      <c r="B8007" s="6"/>
      <c r="C8007" s="7"/>
      <c r="D8007" s="8"/>
      <c r="E8007" s="9"/>
      <c r="F8007" s="9"/>
      <c r="G8007" s="6"/>
      <c r="H8007" s="14"/>
      <c r="I8007" s="9"/>
      <c r="J8007" s="10"/>
    </row>
    <row r="8008">
      <c r="A8008" s="6"/>
      <c r="B8008" s="6"/>
      <c r="C8008" s="7"/>
      <c r="D8008" s="8"/>
      <c r="E8008" s="9"/>
      <c r="F8008" s="9"/>
      <c r="G8008" s="6"/>
      <c r="H8008" s="14"/>
      <c r="I8008" s="9"/>
      <c r="J8008" s="10"/>
    </row>
    <row r="8009">
      <c r="A8009" s="6"/>
      <c r="B8009" s="6"/>
      <c r="C8009" s="7"/>
      <c r="D8009" s="8"/>
      <c r="E8009" s="9"/>
      <c r="F8009" s="9"/>
      <c r="G8009" s="6"/>
      <c r="H8009" s="14"/>
      <c r="I8009" s="9"/>
      <c r="J8009" s="10"/>
    </row>
    <row r="8010">
      <c r="A8010" s="6"/>
      <c r="B8010" s="6"/>
      <c r="C8010" s="7"/>
      <c r="D8010" s="8"/>
      <c r="E8010" s="9"/>
      <c r="F8010" s="9"/>
      <c r="G8010" s="6"/>
      <c r="H8010" s="14"/>
      <c r="I8010" s="9"/>
      <c r="J8010" s="10"/>
    </row>
    <row r="8011">
      <c r="A8011" s="6"/>
      <c r="B8011" s="6"/>
      <c r="C8011" s="7"/>
      <c r="D8011" s="8"/>
      <c r="E8011" s="9"/>
      <c r="F8011" s="9"/>
      <c r="G8011" s="6"/>
      <c r="H8011" s="14"/>
      <c r="I8011" s="9"/>
      <c r="J8011" s="10"/>
    </row>
    <row r="8012">
      <c r="A8012" s="6"/>
      <c r="B8012" s="6"/>
      <c r="C8012" s="7"/>
      <c r="D8012" s="8"/>
      <c r="E8012" s="9"/>
      <c r="F8012" s="9"/>
      <c r="G8012" s="6"/>
      <c r="H8012" s="14"/>
      <c r="I8012" s="9"/>
      <c r="J8012" s="10"/>
    </row>
    <row r="8013">
      <c r="A8013" s="6"/>
      <c r="B8013" s="6"/>
      <c r="C8013" s="7"/>
      <c r="D8013" s="8"/>
      <c r="E8013" s="9"/>
      <c r="F8013" s="9"/>
      <c r="G8013" s="6"/>
      <c r="H8013" s="14"/>
      <c r="I8013" s="9"/>
      <c r="J8013" s="10"/>
    </row>
    <row r="8014">
      <c r="A8014" s="6"/>
      <c r="B8014" s="6"/>
      <c r="C8014" s="7"/>
      <c r="D8014" s="8"/>
      <c r="E8014" s="9"/>
      <c r="F8014" s="9"/>
      <c r="G8014" s="6"/>
      <c r="H8014" s="14"/>
      <c r="I8014" s="9"/>
      <c r="J8014" s="10"/>
    </row>
    <row r="8015">
      <c r="A8015" s="6"/>
      <c r="B8015" s="6"/>
      <c r="C8015" s="7"/>
      <c r="D8015" s="8"/>
      <c r="E8015" s="9"/>
      <c r="F8015" s="9"/>
      <c r="G8015" s="6"/>
      <c r="H8015" s="14"/>
      <c r="I8015" s="9"/>
      <c r="J8015" s="10"/>
    </row>
    <row r="8016">
      <c r="A8016" s="6"/>
      <c r="B8016" s="6"/>
      <c r="C8016" s="7"/>
      <c r="D8016" s="8"/>
      <c r="E8016" s="9"/>
      <c r="F8016" s="9"/>
      <c r="G8016" s="6"/>
      <c r="H8016" s="14"/>
      <c r="I8016" s="9"/>
      <c r="J8016" s="10"/>
    </row>
    <row r="8017">
      <c r="A8017" s="6"/>
      <c r="B8017" s="6"/>
      <c r="C8017" s="7"/>
      <c r="D8017" s="8"/>
      <c r="E8017" s="9"/>
      <c r="F8017" s="9"/>
      <c r="G8017" s="6"/>
      <c r="H8017" s="14"/>
      <c r="I8017" s="9"/>
      <c r="J8017" s="10"/>
    </row>
    <row r="8018">
      <c r="A8018" s="6"/>
      <c r="B8018" s="6"/>
      <c r="C8018" s="7"/>
      <c r="D8018" s="8"/>
      <c r="E8018" s="9"/>
      <c r="F8018" s="9"/>
      <c r="G8018" s="6"/>
      <c r="H8018" s="14"/>
      <c r="I8018" s="9"/>
      <c r="J8018" s="10"/>
    </row>
    <row r="8019">
      <c r="A8019" s="6"/>
      <c r="B8019" s="6"/>
      <c r="C8019" s="7"/>
      <c r="D8019" s="8"/>
      <c r="E8019" s="9"/>
      <c r="F8019" s="9"/>
      <c r="G8019" s="6"/>
      <c r="H8019" s="14"/>
      <c r="I8019" s="9"/>
      <c r="J8019" s="10"/>
    </row>
    <row r="8020">
      <c r="A8020" s="6"/>
      <c r="B8020" s="6"/>
      <c r="C8020" s="7"/>
      <c r="D8020" s="8"/>
      <c r="E8020" s="9"/>
      <c r="F8020" s="9"/>
      <c r="G8020" s="6"/>
      <c r="H8020" s="14"/>
      <c r="I8020" s="9"/>
      <c r="J8020" s="10"/>
    </row>
    <row r="8021">
      <c r="A8021" s="6"/>
      <c r="B8021" s="6"/>
      <c r="C8021" s="7"/>
      <c r="D8021" s="8"/>
      <c r="E8021" s="9"/>
      <c r="F8021" s="9"/>
      <c r="G8021" s="6"/>
      <c r="H8021" s="14"/>
      <c r="I8021" s="9"/>
      <c r="J8021" s="10"/>
    </row>
    <row r="8022">
      <c r="A8022" s="6"/>
      <c r="B8022" s="6"/>
      <c r="C8022" s="7"/>
      <c r="D8022" s="8"/>
      <c r="E8022" s="9"/>
      <c r="F8022" s="9"/>
      <c r="G8022" s="6"/>
      <c r="H8022" s="14"/>
      <c r="I8022" s="9"/>
      <c r="J8022" s="10"/>
    </row>
    <row r="8023">
      <c r="A8023" s="6"/>
      <c r="B8023" s="6"/>
      <c r="C8023" s="7"/>
      <c r="D8023" s="8"/>
      <c r="E8023" s="9"/>
      <c r="F8023" s="9"/>
      <c r="G8023" s="6"/>
      <c r="H8023" s="14"/>
      <c r="I8023" s="9"/>
      <c r="J8023" s="10"/>
    </row>
    <row r="8024">
      <c r="A8024" s="6"/>
      <c r="B8024" s="6"/>
      <c r="C8024" s="7"/>
      <c r="D8024" s="8"/>
      <c r="E8024" s="9"/>
      <c r="F8024" s="9"/>
      <c r="G8024" s="6"/>
      <c r="H8024" s="14"/>
      <c r="I8024" s="9"/>
      <c r="J8024" s="10"/>
    </row>
    <row r="8025">
      <c r="A8025" s="6"/>
      <c r="B8025" s="6"/>
      <c r="C8025" s="7"/>
      <c r="D8025" s="8"/>
      <c r="E8025" s="9"/>
      <c r="F8025" s="9"/>
      <c r="G8025" s="6"/>
      <c r="H8025" s="14"/>
      <c r="I8025" s="9"/>
      <c r="J8025" s="10"/>
    </row>
    <row r="8026">
      <c r="A8026" s="6"/>
      <c r="B8026" s="6"/>
      <c r="C8026" s="7"/>
      <c r="D8026" s="8"/>
      <c r="E8026" s="9"/>
      <c r="F8026" s="9"/>
      <c r="G8026" s="6"/>
      <c r="H8026" s="14"/>
      <c r="I8026" s="9"/>
      <c r="J8026" s="10"/>
    </row>
    <row r="8027">
      <c r="A8027" s="6"/>
      <c r="B8027" s="6"/>
      <c r="C8027" s="7"/>
      <c r="D8027" s="8"/>
      <c r="E8027" s="9"/>
      <c r="F8027" s="9"/>
      <c r="G8027" s="6"/>
      <c r="H8027" s="14"/>
      <c r="I8027" s="9"/>
      <c r="J8027" s="10"/>
    </row>
    <row r="8028">
      <c r="A8028" s="6"/>
      <c r="B8028" s="6"/>
      <c r="C8028" s="7"/>
      <c r="D8028" s="8"/>
      <c r="E8028" s="9"/>
      <c r="F8028" s="9"/>
      <c r="G8028" s="6"/>
      <c r="H8028" s="14"/>
      <c r="I8028" s="9"/>
      <c r="J8028" s="10"/>
    </row>
    <row r="8029">
      <c r="A8029" s="6"/>
      <c r="B8029" s="6"/>
      <c r="C8029" s="7"/>
      <c r="D8029" s="8"/>
      <c r="E8029" s="9"/>
      <c r="F8029" s="9"/>
      <c r="G8029" s="6"/>
      <c r="H8029" s="14"/>
      <c r="I8029" s="9"/>
      <c r="J8029" s="10"/>
    </row>
    <row r="8030">
      <c r="A8030" s="6"/>
      <c r="B8030" s="6"/>
      <c r="C8030" s="7"/>
      <c r="D8030" s="8"/>
      <c r="E8030" s="9"/>
      <c r="F8030" s="9"/>
      <c r="G8030" s="6"/>
      <c r="H8030" s="14"/>
      <c r="I8030" s="9"/>
      <c r="J8030" s="10"/>
    </row>
    <row r="8031">
      <c r="A8031" s="6"/>
      <c r="B8031" s="6"/>
      <c r="C8031" s="7"/>
      <c r="D8031" s="8"/>
      <c r="E8031" s="9"/>
      <c r="F8031" s="9"/>
      <c r="G8031" s="6"/>
      <c r="H8031" s="14"/>
      <c r="I8031" s="9"/>
      <c r="J8031" s="10"/>
    </row>
    <row r="8032">
      <c r="A8032" s="6"/>
      <c r="B8032" s="6"/>
      <c r="C8032" s="7"/>
      <c r="D8032" s="8"/>
      <c r="E8032" s="9"/>
      <c r="F8032" s="9"/>
      <c r="G8032" s="6"/>
      <c r="H8032" s="14"/>
      <c r="I8032" s="9"/>
      <c r="J8032" s="10"/>
    </row>
    <row r="8033">
      <c r="A8033" s="6"/>
      <c r="B8033" s="6"/>
      <c r="C8033" s="7"/>
      <c r="D8033" s="8"/>
      <c r="E8033" s="9"/>
      <c r="F8033" s="9"/>
      <c r="G8033" s="6"/>
      <c r="H8033" s="14"/>
      <c r="I8033" s="9"/>
      <c r="J8033" s="10"/>
    </row>
    <row r="8034">
      <c r="A8034" s="6"/>
      <c r="B8034" s="6"/>
      <c r="C8034" s="7"/>
      <c r="D8034" s="8"/>
      <c r="E8034" s="9"/>
      <c r="F8034" s="9"/>
      <c r="G8034" s="6"/>
      <c r="H8034" s="14"/>
      <c r="I8034" s="9"/>
      <c r="J8034" s="10"/>
    </row>
    <row r="8035">
      <c r="A8035" s="6"/>
      <c r="B8035" s="6"/>
      <c r="C8035" s="7"/>
      <c r="D8035" s="8"/>
      <c r="E8035" s="9"/>
      <c r="F8035" s="9"/>
      <c r="G8035" s="6"/>
      <c r="H8035" s="14"/>
      <c r="I8035" s="9"/>
      <c r="J8035" s="10"/>
    </row>
    <row r="8036">
      <c r="A8036" s="6"/>
      <c r="B8036" s="6"/>
      <c r="C8036" s="7"/>
      <c r="D8036" s="8"/>
      <c r="E8036" s="9"/>
      <c r="F8036" s="9"/>
      <c r="G8036" s="6"/>
      <c r="H8036" s="14"/>
      <c r="I8036" s="9"/>
      <c r="J8036" s="10"/>
    </row>
    <row r="8037">
      <c r="A8037" s="6"/>
      <c r="B8037" s="6"/>
      <c r="C8037" s="7"/>
      <c r="D8037" s="8"/>
      <c r="E8037" s="9"/>
      <c r="F8037" s="9"/>
      <c r="G8037" s="6"/>
      <c r="H8037" s="14"/>
      <c r="I8037" s="9"/>
      <c r="J8037" s="10"/>
    </row>
    <row r="8038">
      <c r="A8038" s="6"/>
      <c r="B8038" s="6"/>
      <c r="C8038" s="7"/>
      <c r="D8038" s="8"/>
      <c r="E8038" s="9"/>
      <c r="F8038" s="9"/>
      <c r="G8038" s="6"/>
      <c r="H8038" s="14"/>
      <c r="I8038" s="9"/>
      <c r="J8038" s="10"/>
    </row>
    <row r="8039">
      <c r="A8039" s="6"/>
      <c r="B8039" s="6"/>
      <c r="C8039" s="7"/>
      <c r="D8039" s="8"/>
      <c r="E8039" s="9"/>
      <c r="F8039" s="9"/>
      <c r="G8039" s="6"/>
      <c r="H8039" s="14"/>
      <c r="I8039" s="9"/>
      <c r="J8039" s="10"/>
    </row>
    <row r="8040">
      <c r="A8040" s="6"/>
      <c r="B8040" s="6"/>
      <c r="C8040" s="7"/>
      <c r="D8040" s="8"/>
      <c r="E8040" s="9"/>
      <c r="F8040" s="9"/>
      <c r="G8040" s="6"/>
      <c r="H8040" s="14"/>
      <c r="I8040" s="9"/>
      <c r="J8040" s="10"/>
    </row>
    <row r="8041">
      <c r="A8041" s="6"/>
      <c r="B8041" s="6"/>
      <c r="C8041" s="7"/>
      <c r="D8041" s="8"/>
      <c r="E8041" s="9"/>
      <c r="F8041" s="9"/>
      <c r="G8041" s="6"/>
      <c r="H8041" s="14"/>
      <c r="I8041" s="9"/>
      <c r="J8041" s="10"/>
    </row>
    <row r="8042">
      <c r="A8042" s="6"/>
      <c r="B8042" s="6"/>
      <c r="C8042" s="7"/>
      <c r="D8042" s="8"/>
      <c r="E8042" s="9"/>
      <c r="F8042" s="9"/>
      <c r="G8042" s="6"/>
      <c r="H8042" s="14"/>
      <c r="I8042" s="9"/>
      <c r="J8042" s="10"/>
    </row>
    <row r="8043">
      <c r="A8043" s="6"/>
      <c r="B8043" s="6"/>
      <c r="C8043" s="7"/>
      <c r="D8043" s="8"/>
      <c r="E8043" s="9"/>
      <c r="F8043" s="9"/>
      <c r="G8043" s="6"/>
      <c r="H8043" s="14"/>
      <c r="I8043" s="9"/>
      <c r="J8043" s="10"/>
    </row>
    <row r="8044">
      <c r="A8044" s="6"/>
      <c r="B8044" s="6"/>
      <c r="C8044" s="7"/>
      <c r="D8044" s="8"/>
      <c r="E8044" s="9"/>
      <c r="F8044" s="9"/>
      <c r="G8044" s="6"/>
      <c r="H8044" s="14"/>
      <c r="I8044" s="9"/>
      <c r="J8044" s="10"/>
    </row>
    <row r="8045">
      <c r="A8045" s="6"/>
      <c r="B8045" s="6"/>
      <c r="C8045" s="7"/>
      <c r="D8045" s="8"/>
      <c r="E8045" s="9"/>
      <c r="F8045" s="9"/>
      <c r="G8045" s="6"/>
      <c r="H8045" s="14"/>
      <c r="I8045" s="9"/>
      <c r="J8045" s="10"/>
    </row>
    <row r="8046">
      <c r="A8046" s="6"/>
      <c r="B8046" s="6"/>
      <c r="C8046" s="7"/>
      <c r="D8046" s="8"/>
      <c r="E8046" s="9"/>
      <c r="F8046" s="9"/>
      <c r="G8046" s="6"/>
      <c r="H8046" s="14"/>
      <c r="I8046" s="9"/>
      <c r="J8046" s="10"/>
    </row>
    <row r="8047">
      <c r="A8047" s="6"/>
      <c r="B8047" s="6"/>
      <c r="C8047" s="7"/>
      <c r="D8047" s="8"/>
      <c r="E8047" s="9"/>
      <c r="F8047" s="9"/>
      <c r="G8047" s="6"/>
      <c r="H8047" s="14"/>
      <c r="I8047" s="9"/>
      <c r="J8047" s="10"/>
    </row>
    <row r="8048">
      <c r="A8048" s="6"/>
      <c r="B8048" s="6"/>
      <c r="C8048" s="7"/>
      <c r="D8048" s="8"/>
      <c r="E8048" s="9"/>
      <c r="F8048" s="9"/>
      <c r="G8048" s="6"/>
      <c r="H8048" s="14"/>
      <c r="I8048" s="9"/>
      <c r="J8048" s="10"/>
    </row>
    <row r="8049">
      <c r="A8049" s="6"/>
      <c r="B8049" s="6"/>
      <c r="C8049" s="7"/>
      <c r="D8049" s="8"/>
      <c r="E8049" s="9"/>
      <c r="F8049" s="9"/>
      <c r="G8049" s="6"/>
      <c r="H8049" s="14"/>
      <c r="I8049" s="9"/>
      <c r="J8049" s="10"/>
    </row>
    <row r="8050">
      <c r="A8050" s="6"/>
      <c r="B8050" s="6"/>
      <c r="C8050" s="7"/>
      <c r="D8050" s="8"/>
      <c r="E8050" s="9"/>
      <c r="F8050" s="9"/>
      <c r="G8050" s="6"/>
      <c r="H8050" s="14"/>
      <c r="I8050" s="9"/>
      <c r="J8050" s="10"/>
    </row>
    <row r="8051">
      <c r="A8051" s="6"/>
      <c r="B8051" s="6"/>
      <c r="C8051" s="7"/>
      <c r="D8051" s="8"/>
      <c r="E8051" s="9"/>
      <c r="F8051" s="9"/>
      <c r="G8051" s="6"/>
      <c r="H8051" s="14"/>
      <c r="I8051" s="9"/>
      <c r="J8051" s="10"/>
    </row>
    <row r="8052">
      <c r="A8052" s="6"/>
      <c r="B8052" s="6"/>
      <c r="C8052" s="7"/>
      <c r="D8052" s="8"/>
      <c r="E8052" s="9"/>
      <c r="F8052" s="9"/>
      <c r="G8052" s="6"/>
      <c r="H8052" s="14"/>
      <c r="I8052" s="9"/>
      <c r="J8052" s="10"/>
    </row>
    <row r="8053">
      <c r="A8053" s="6"/>
      <c r="B8053" s="6"/>
      <c r="C8053" s="7"/>
      <c r="D8053" s="8"/>
      <c r="E8053" s="9"/>
      <c r="F8053" s="9"/>
      <c r="G8053" s="6"/>
      <c r="H8053" s="14"/>
      <c r="I8053" s="9"/>
      <c r="J8053" s="10"/>
    </row>
    <row r="8054">
      <c r="A8054" s="6"/>
      <c r="B8054" s="6"/>
      <c r="C8054" s="7"/>
      <c r="D8054" s="8"/>
      <c r="E8054" s="9"/>
      <c r="F8054" s="9"/>
      <c r="G8054" s="6"/>
      <c r="H8054" s="14"/>
      <c r="I8054" s="9"/>
      <c r="J8054" s="10"/>
    </row>
    <row r="8055">
      <c r="A8055" s="6"/>
      <c r="B8055" s="6"/>
      <c r="C8055" s="7"/>
      <c r="D8055" s="8"/>
      <c r="E8055" s="9"/>
      <c r="F8055" s="9"/>
      <c r="G8055" s="6"/>
      <c r="H8055" s="14"/>
      <c r="I8055" s="9"/>
      <c r="J8055" s="10"/>
    </row>
    <row r="8056">
      <c r="A8056" s="6"/>
      <c r="B8056" s="6"/>
      <c r="C8056" s="7"/>
      <c r="D8056" s="8"/>
      <c r="E8056" s="9"/>
      <c r="F8056" s="9"/>
      <c r="G8056" s="6"/>
      <c r="H8056" s="14"/>
      <c r="I8056" s="9"/>
      <c r="J8056" s="10"/>
    </row>
    <row r="8057">
      <c r="A8057" s="6"/>
      <c r="B8057" s="6"/>
      <c r="C8057" s="7"/>
      <c r="D8057" s="8"/>
      <c r="E8057" s="9"/>
      <c r="F8057" s="9"/>
      <c r="G8057" s="6"/>
      <c r="H8057" s="14"/>
      <c r="I8057" s="9"/>
      <c r="J8057" s="10"/>
    </row>
    <row r="8058">
      <c r="A8058" s="6"/>
      <c r="B8058" s="6"/>
      <c r="C8058" s="7"/>
      <c r="D8058" s="8"/>
      <c r="E8058" s="9"/>
      <c r="F8058" s="9"/>
      <c r="G8058" s="6"/>
      <c r="H8058" s="14"/>
      <c r="I8058" s="9"/>
      <c r="J8058" s="10"/>
    </row>
    <row r="8059">
      <c r="A8059" s="6"/>
      <c r="B8059" s="6"/>
      <c r="C8059" s="7"/>
      <c r="D8059" s="8"/>
      <c r="E8059" s="9"/>
      <c r="F8059" s="9"/>
      <c r="G8059" s="6"/>
      <c r="H8059" s="14"/>
      <c r="I8059" s="9"/>
      <c r="J8059" s="10"/>
    </row>
    <row r="8060">
      <c r="A8060" s="6"/>
      <c r="B8060" s="6"/>
      <c r="C8060" s="7"/>
      <c r="D8060" s="8"/>
      <c r="E8060" s="9"/>
      <c r="F8060" s="9"/>
      <c r="G8060" s="6"/>
      <c r="H8060" s="14"/>
      <c r="I8060" s="9"/>
      <c r="J8060" s="10"/>
    </row>
    <row r="8061">
      <c r="A8061" s="6"/>
      <c r="B8061" s="6"/>
      <c r="C8061" s="7"/>
      <c r="D8061" s="8"/>
      <c r="E8061" s="9"/>
      <c r="F8061" s="9"/>
      <c r="G8061" s="6"/>
      <c r="H8061" s="14"/>
      <c r="I8061" s="9"/>
      <c r="J8061" s="10"/>
    </row>
    <row r="8062">
      <c r="A8062" s="6"/>
      <c r="B8062" s="6"/>
      <c r="C8062" s="7"/>
      <c r="D8062" s="8"/>
      <c r="E8062" s="9"/>
      <c r="F8062" s="9"/>
      <c r="G8062" s="6"/>
      <c r="H8062" s="14"/>
      <c r="I8062" s="9"/>
      <c r="J8062" s="10"/>
    </row>
    <row r="8063">
      <c r="A8063" s="6"/>
      <c r="B8063" s="6"/>
      <c r="C8063" s="7"/>
      <c r="D8063" s="8"/>
      <c r="E8063" s="9"/>
      <c r="F8063" s="9"/>
      <c r="G8063" s="6"/>
      <c r="H8063" s="14"/>
      <c r="I8063" s="9"/>
      <c r="J8063" s="10"/>
    </row>
    <row r="8064">
      <c r="A8064" s="6"/>
      <c r="B8064" s="6"/>
      <c r="C8064" s="7"/>
      <c r="D8064" s="8"/>
      <c r="E8064" s="9"/>
      <c r="F8064" s="9"/>
      <c r="G8064" s="6"/>
      <c r="H8064" s="14"/>
      <c r="I8064" s="9"/>
      <c r="J8064" s="10"/>
    </row>
    <row r="8065">
      <c r="A8065" s="6"/>
      <c r="B8065" s="6"/>
      <c r="C8065" s="7"/>
      <c r="D8065" s="8"/>
      <c r="E8065" s="9"/>
      <c r="F8065" s="9"/>
      <c r="G8065" s="6"/>
      <c r="H8065" s="14"/>
      <c r="I8065" s="9"/>
      <c r="J8065" s="10"/>
    </row>
    <row r="8066">
      <c r="A8066" s="6"/>
      <c r="B8066" s="6"/>
      <c r="C8066" s="7"/>
      <c r="D8066" s="8"/>
      <c r="E8066" s="9"/>
      <c r="F8066" s="9"/>
      <c r="G8066" s="6"/>
      <c r="H8066" s="14"/>
      <c r="I8066" s="9"/>
      <c r="J8066" s="10"/>
    </row>
    <row r="8067">
      <c r="A8067" s="6"/>
      <c r="B8067" s="6"/>
      <c r="C8067" s="7"/>
      <c r="D8067" s="8"/>
      <c r="E8067" s="9"/>
      <c r="F8067" s="9"/>
      <c r="G8067" s="6"/>
      <c r="H8067" s="14"/>
      <c r="I8067" s="9"/>
      <c r="J8067" s="10"/>
    </row>
    <row r="8068">
      <c r="A8068" s="6"/>
      <c r="B8068" s="6"/>
      <c r="C8068" s="7"/>
      <c r="D8068" s="8"/>
      <c r="E8068" s="9"/>
      <c r="F8068" s="9"/>
      <c r="G8068" s="6"/>
      <c r="H8068" s="14"/>
      <c r="I8068" s="9"/>
      <c r="J8068" s="10"/>
    </row>
    <row r="8069">
      <c r="A8069" s="6"/>
      <c r="B8069" s="6"/>
      <c r="C8069" s="7"/>
      <c r="D8069" s="8"/>
      <c r="E8069" s="9"/>
      <c r="F8069" s="9"/>
      <c r="G8069" s="6"/>
      <c r="H8069" s="14"/>
      <c r="I8069" s="9"/>
      <c r="J8069" s="10"/>
    </row>
    <row r="8070">
      <c r="A8070" s="6"/>
      <c r="B8070" s="6"/>
      <c r="C8070" s="7"/>
      <c r="D8070" s="8"/>
      <c r="E8070" s="9"/>
      <c r="F8070" s="9"/>
      <c r="G8070" s="6"/>
      <c r="H8070" s="14"/>
      <c r="I8070" s="9"/>
      <c r="J8070" s="10"/>
    </row>
    <row r="8071">
      <c r="A8071" s="6"/>
      <c r="B8071" s="6"/>
      <c r="C8071" s="7"/>
      <c r="D8071" s="8"/>
      <c r="E8071" s="9"/>
      <c r="F8071" s="9"/>
      <c r="G8071" s="6"/>
      <c r="H8071" s="14"/>
      <c r="I8071" s="9"/>
      <c r="J8071" s="10"/>
    </row>
    <row r="8072">
      <c r="A8072" s="6"/>
      <c r="B8072" s="6"/>
      <c r="C8072" s="7"/>
      <c r="D8072" s="8"/>
      <c r="E8072" s="9"/>
      <c r="F8072" s="9"/>
      <c r="G8072" s="6"/>
      <c r="H8072" s="14"/>
      <c r="I8072" s="9"/>
      <c r="J8072" s="10"/>
    </row>
    <row r="8073">
      <c r="A8073" s="6"/>
      <c r="B8073" s="6"/>
      <c r="C8073" s="7"/>
      <c r="D8073" s="8"/>
      <c r="E8073" s="9"/>
      <c r="F8073" s="9"/>
      <c r="G8073" s="6"/>
      <c r="H8073" s="14"/>
      <c r="I8073" s="9"/>
      <c r="J8073" s="10"/>
    </row>
    <row r="8074">
      <c r="A8074" s="6"/>
      <c r="B8074" s="6"/>
      <c r="C8074" s="7"/>
      <c r="D8074" s="8"/>
      <c r="E8074" s="9"/>
      <c r="F8074" s="9"/>
      <c r="G8074" s="6"/>
      <c r="H8074" s="14"/>
      <c r="I8074" s="9"/>
      <c r="J8074" s="10"/>
    </row>
    <row r="8075">
      <c r="A8075" s="6"/>
      <c r="B8075" s="6"/>
      <c r="C8075" s="7"/>
      <c r="D8075" s="8"/>
      <c r="E8075" s="9"/>
      <c r="F8075" s="9"/>
      <c r="G8075" s="6"/>
      <c r="H8075" s="14"/>
      <c r="I8075" s="9"/>
      <c r="J8075" s="10"/>
    </row>
    <row r="8076">
      <c r="A8076" s="6"/>
      <c r="B8076" s="6"/>
      <c r="C8076" s="7"/>
      <c r="D8076" s="8"/>
      <c r="E8076" s="9"/>
      <c r="F8076" s="9"/>
      <c r="G8076" s="6"/>
      <c r="H8076" s="14"/>
      <c r="I8076" s="9"/>
      <c r="J8076" s="10"/>
    </row>
    <row r="8077">
      <c r="A8077" s="6"/>
      <c r="B8077" s="6"/>
      <c r="C8077" s="7"/>
      <c r="D8077" s="8"/>
      <c r="E8077" s="9"/>
      <c r="F8077" s="9"/>
      <c r="G8077" s="6"/>
      <c r="H8077" s="14"/>
      <c r="I8077" s="9"/>
      <c r="J8077" s="10"/>
    </row>
    <row r="8078">
      <c r="A8078" s="6"/>
      <c r="B8078" s="6"/>
      <c r="C8078" s="7"/>
      <c r="D8078" s="8"/>
      <c r="E8078" s="9"/>
      <c r="F8078" s="9"/>
      <c r="G8078" s="6"/>
      <c r="H8078" s="14"/>
      <c r="I8078" s="9"/>
      <c r="J8078" s="10"/>
    </row>
    <row r="8079">
      <c r="A8079" s="6"/>
      <c r="B8079" s="6"/>
      <c r="C8079" s="7"/>
      <c r="D8079" s="8"/>
      <c r="E8079" s="9"/>
      <c r="F8079" s="9"/>
      <c r="G8079" s="6"/>
      <c r="H8079" s="14"/>
      <c r="I8079" s="9"/>
      <c r="J8079" s="10"/>
    </row>
    <row r="8080">
      <c r="A8080" s="6"/>
      <c r="B8080" s="6"/>
      <c r="C8080" s="7"/>
      <c r="D8080" s="8"/>
      <c r="E8080" s="9"/>
      <c r="F8080" s="9"/>
      <c r="G8080" s="6"/>
      <c r="H8080" s="14"/>
      <c r="I8080" s="9"/>
      <c r="J8080" s="10"/>
    </row>
    <row r="8081">
      <c r="A8081" s="6"/>
      <c r="B8081" s="6"/>
      <c r="C8081" s="7"/>
      <c r="D8081" s="8"/>
      <c r="E8081" s="9"/>
      <c r="F8081" s="9"/>
      <c r="G8081" s="6"/>
      <c r="H8081" s="14"/>
      <c r="I8081" s="9"/>
      <c r="J8081" s="10"/>
    </row>
    <row r="8082">
      <c r="A8082" s="6"/>
      <c r="B8082" s="6"/>
      <c r="C8082" s="7"/>
      <c r="D8082" s="8"/>
      <c r="E8082" s="9"/>
      <c r="F8082" s="9"/>
      <c r="G8082" s="6"/>
      <c r="H8082" s="14"/>
      <c r="I8082" s="9"/>
      <c r="J8082" s="10"/>
    </row>
    <row r="8083">
      <c r="A8083" s="6"/>
      <c r="B8083" s="6"/>
      <c r="C8083" s="7"/>
      <c r="D8083" s="8"/>
      <c r="E8083" s="9"/>
      <c r="F8083" s="9"/>
      <c r="G8083" s="6"/>
      <c r="H8083" s="14"/>
      <c r="I8083" s="9"/>
      <c r="J8083" s="10"/>
    </row>
    <row r="8084">
      <c r="A8084" s="6"/>
      <c r="B8084" s="6"/>
      <c r="C8084" s="7"/>
      <c r="D8084" s="8"/>
      <c r="E8084" s="9"/>
      <c r="F8084" s="9"/>
      <c r="G8084" s="6"/>
      <c r="H8084" s="14"/>
      <c r="I8084" s="9"/>
      <c r="J8084" s="10"/>
    </row>
    <row r="8085">
      <c r="A8085" s="6"/>
      <c r="B8085" s="6"/>
      <c r="C8085" s="7"/>
      <c r="D8085" s="8"/>
      <c r="E8085" s="9"/>
      <c r="F8085" s="9"/>
      <c r="G8085" s="6"/>
      <c r="H8085" s="14"/>
      <c r="I8085" s="9"/>
      <c r="J8085" s="10"/>
    </row>
    <row r="8086">
      <c r="A8086" s="6"/>
      <c r="B8086" s="6"/>
      <c r="C8086" s="7"/>
      <c r="D8086" s="8"/>
      <c r="E8086" s="9"/>
      <c r="F8086" s="9"/>
      <c r="G8086" s="6"/>
      <c r="H8086" s="14"/>
      <c r="I8086" s="9"/>
      <c r="J8086" s="10"/>
    </row>
    <row r="8087">
      <c r="A8087" s="6"/>
      <c r="B8087" s="6"/>
      <c r="C8087" s="7"/>
      <c r="D8087" s="8"/>
      <c r="E8087" s="9"/>
      <c r="F8087" s="9"/>
      <c r="G8087" s="6"/>
      <c r="H8087" s="14"/>
      <c r="I8087" s="9"/>
      <c r="J8087" s="10"/>
    </row>
    <row r="8088">
      <c r="A8088" s="6"/>
      <c r="B8088" s="6"/>
      <c r="C8088" s="7"/>
      <c r="D8088" s="8"/>
      <c r="E8088" s="9"/>
      <c r="F8088" s="9"/>
      <c r="G8088" s="6"/>
      <c r="H8088" s="14"/>
      <c r="I8088" s="9"/>
      <c r="J8088" s="10"/>
    </row>
    <row r="8089">
      <c r="A8089" s="6"/>
      <c r="B8089" s="6"/>
      <c r="C8089" s="7"/>
      <c r="D8089" s="8"/>
      <c r="E8089" s="9"/>
      <c r="F8089" s="9"/>
      <c r="G8089" s="6"/>
      <c r="H8089" s="14"/>
      <c r="I8089" s="9"/>
      <c r="J8089" s="10"/>
    </row>
    <row r="8090">
      <c r="A8090" s="6"/>
      <c r="B8090" s="6"/>
      <c r="C8090" s="7"/>
      <c r="D8090" s="8"/>
      <c r="E8090" s="9"/>
      <c r="F8090" s="9"/>
      <c r="G8090" s="6"/>
      <c r="H8090" s="14"/>
      <c r="I8090" s="9"/>
      <c r="J8090" s="10"/>
    </row>
    <row r="8091">
      <c r="A8091" s="6"/>
      <c r="B8091" s="6"/>
      <c r="C8091" s="7"/>
      <c r="D8091" s="8"/>
      <c r="E8091" s="9"/>
      <c r="F8091" s="9"/>
      <c r="G8091" s="6"/>
      <c r="H8091" s="14"/>
      <c r="I8091" s="9"/>
      <c r="J8091" s="10"/>
    </row>
    <row r="8092">
      <c r="A8092" s="6"/>
      <c r="B8092" s="6"/>
      <c r="C8092" s="7"/>
      <c r="D8092" s="8"/>
      <c r="E8092" s="9"/>
      <c r="F8092" s="9"/>
      <c r="G8092" s="6"/>
      <c r="H8092" s="14"/>
      <c r="I8092" s="9"/>
      <c r="J8092" s="10"/>
    </row>
    <row r="8093">
      <c r="A8093" s="6"/>
      <c r="B8093" s="6"/>
      <c r="C8093" s="7"/>
      <c r="D8093" s="8"/>
      <c r="E8093" s="9"/>
      <c r="F8093" s="9"/>
      <c r="G8093" s="6"/>
      <c r="H8093" s="14"/>
      <c r="I8093" s="9"/>
      <c r="J8093" s="10"/>
    </row>
    <row r="8094">
      <c r="A8094" s="6"/>
      <c r="B8094" s="6"/>
      <c r="C8094" s="7"/>
      <c r="D8094" s="8"/>
      <c r="E8094" s="9"/>
      <c r="F8094" s="9"/>
      <c r="G8094" s="6"/>
      <c r="H8094" s="14"/>
      <c r="I8094" s="9"/>
      <c r="J8094" s="10"/>
    </row>
    <row r="8095">
      <c r="A8095" s="6"/>
      <c r="B8095" s="6"/>
      <c r="C8095" s="7"/>
      <c r="D8095" s="8"/>
      <c r="E8095" s="9"/>
      <c r="F8095" s="9"/>
      <c r="G8095" s="6"/>
      <c r="H8095" s="14"/>
      <c r="I8095" s="9"/>
      <c r="J8095" s="10"/>
    </row>
    <row r="8096">
      <c r="A8096" s="6"/>
      <c r="B8096" s="6"/>
      <c r="C8096" s="7"/>
      <c r="D8096" s="8"/>
      <c r="E8096" s="9"/>
      <c r="F8096" s="9"/>
      <c r="G8096" s="6"/>
      <c r="H8096" s="14"/>
      <c r="I8096" s="9"/>
      <c r="J8096" s="10"/>
    </row>
    <row r="8097">
      <c r="A8097" s="6"/>
      <c r="B8097" s="6"/>
      <c r="C8097" s="7"/>
      <c r="D8097" s="8"/>
      <c r="E8097" s="9"/>
      <c r="F8097" s="9"/>
      <c r="G8097" s="6"/>
      <c r="H8097" s="14"/>
      <c r="I8097" s="9"/>
      <c r="J8097" s="10"/>
    </row>
    <row r="8098">
      <c r="A8098" s="6"/>
      <c r="B8098" s="6"/>
      <c r="C8098" s="7"/>
      <c r="D8098" s="8"/>
      <c r="E8098" s="9"/>
      <c r="F8098" s="9"/>
      <c r="G8098" s="6"/>
      <c r="H8098" s="14"/>
      <c r="I8098" s="9"/>
      <c r="J8098" s="10"/>
    </row>
    <row r="8099">
      <c r="A8099" s="6"/>
      <c r="B8099" s="6"/>
      <c r="C8099" s="7"/>
      <c r="D8099" s="8"/>
      <c r="E8099" s="9"/>
      <c r="F8099" s="9"/>
      <c r="G8099" s="6"/>
      <c r="H8099" s="14"/>
      <c r="I8099" s="9"/>
      <c r="J8099" s="10"/>
    </row>
    <row r="8100">
      <c r="A8100" s="6"/>
      <c r="B8100" s="6"/>
      <c r="C8100" s="7"/>
      <c r="D8100" s="8"/>
      <c r="E8100" s="9"/>
      <c r="F8100" s="9"/>
      <c r="G8100" s="6"/>
      <c r="H8100" s="14"/>
      <c r="I8100" s="9"/>
      <c r="J8100" s="10"/>
    </row>
    <row r="8101">
      <c r="A8101" s="6"/>
      <c r="B8101" s="6"/>
      <c r="C8101" s="7"/>
      <c r="D8101" s="8"/>
      <c r="E8101" s="9"/>
      <c r="F8101" s="9"/>
      <c r="G8101" s="6"/>
      <c r="H8101" s="14"/>
      <c r="I8101" s="9"/>
      <c r="J8101" s="10"/>
    </row>
    <row r="8102">
      <c r="A8102" s="6"/>
      <c r="B8102" s="6"/>
      <c r="C8102" s="7"/>
      <c r="D8102" s="8"/>
      <c r="E8102" s="9"/>
      <c r="F8102" s="9"/>
      <c r="G8102" s="6"/>
      <c r="H8102" s="14"/>
      <c r="I8102" s="9"/>
      <c r="J8102" s="10"/>
    </row>
    <row r="8103">
      <c r="A8103" s="6"/>
      <c r="B8103" s="6"/>
      <c r="C8103" s="7"/>
      <c r="D8103" s="8"/>
      <c r="E8103" s="9"/>
      <c r="F8103" s="9"/>
      <c r="G8103" s="6"/>
      <c r="H8103" s="14"/>
      <c r="I8103" s="9"/>
      <c r="J8103" s="10"/>
    </row>
    <row r="8104">
      <c r="A8104" s="6"/>
      <c r="B8104" s="6"/>
      <c r="C8104" s="7"/>
      <c r="D8104" s="8"/>
      <c r="E8104" s="9"/>
      <c r="F8104" s="9"/>
      <c r="G8104" s="6"/>
      <c r="H8104" s="14"/>
      <c r="I8104" s="9"/>
      <c r="J8104" s="10"/>
    </row>
    <row r="8105">
      <c r="A8105" s="6"/>
      <c r="B8105" s="6"/>
      <c r="C8105" s="7"/>
      <c r="D8105" s="8"/>
      <c r="E8105" s="9"/>
      <c r="F8105" s="9"/>
      <c r="G8105" s="6"/>
      <c r="H8105" s="14"/>
      <c r="I8105" s="9"/>
      <c r="J8105" s="10"/>
    </row>
    <row r="8106">
      <c r="A8106" s="6"/>
      <c r="B8106" s="6"/>
      <c r="C8106" s="7"/>
      <c r="D8106" s="8"/>
      <c r="E8106" s="9"/>
      <c r="F8106" s="9"/>
      <c r="G8106" s="6"/>
      <c r="H8106" s="14"/>
      <c r="I8106" s="9"/>
      <c r="J8106" s="10"/>
    </row>
    <row r="8107">
      <c r="A8107" s="6"/>
      <c r="B8107" s="6"/>
      <c r="C8107" s="7"/>
      <c r="D8107" s="8"/>
      <c r="E8107" s="9"/>
      <c r="F8107" s="9"/>
      <c r="G8107" s="6"/>
      <c r="H8107" s="14"/>
      <c r="I8107" s="9"/>
      <c r="J8107" s="10"/>
    </row>
    <row r="8108">
      <c r="A8108" s="6"/>
      <c r="B8108" s="6"/>
      <c r="C8108" s="7"/>
      <c r="D8108" s="8"/>
      <c r="E8108" s="9"/>
      <c r="F8108" s="9"/>
      <c r="G8108" s="6"/>
      <c r="H8108" s="14"/>
      <c r="I8108" s="9"/>
      <c r="J8108" s="10"/>
    </row>
    <row r="8109">
      <c r="A8109" s="6"/>
      <c r="B8109" s="6"/>
      <c r="C8109" s="7"/>
      <c r="D8109" s="8"/>
      <c r="E8109" s="9"/>
      <c r="F8109" s="9"/>
      <c r="G8109" s="6"/>
      <c r="H8109" s="14"/>
      <c r="I8109" s="9"/>
      <c r="J8109" s="10"/>
    </row>
    <row r="8110">
      <c r="A8110" s="6"/>
      <c r="B8110" s="6"/>
      <c r="C8110" s="7"/>
      <c r="D8110" s="8"/>
      <c r="E8110" s="9"/>
      <c r="F8110" s="9"/>
      <c r="G8110" s="6"/>
      <c r="H8110" s="14"/>
      <c r="I8110" s="9"/>
      <c r="J8110" s="10"/>
    </row>
    <row r="8111">
      <c r="A8111" s="6"/>
      <c r="B8111" s="6"/>
      <c r="C8111" s="7"/>
      <c r="D8111" s="8"/>
      <c r="E8111" s="9"/>
      <c r="F8111" s="9"/>
      <c r="G8111" s="6"/>
      <c r="H8111" s="14"/>
      <c r="I8111" s="9"/>
      <c r="J8111" s="10"/>
    </row>
    <row r="8112">
      <c r="A8112" s="6"/>
      <c r="B8112" s="6"/>
      <c r="C8112" s="7"/>
      <c r="D8112" s="8"/>
      <c r="E8112" s="9"/>
      <c r="F8112" s="9"/>
      <c r="G8112" s="6"/>
      <c r="H8112" s="14"/>
      <c r="I8112" s="9"/>
      <c r="J8112" s="10"/>
    </row>
    <row r="8113">
      <c r="A8113" s="6"/>
      <c r="B8113" s="6"/>
      <c r="C8113" s="7"/>
      <c r="D8113" s="8"/>
      <c r="E8113" s="9"/>
      <c r="F8113" s="9"/>
      <c r="G8113" s="6"/>
      <c r="H8113" s="14"/>
      <c r="I8113" s="9"/>
      <c r="J8113" s="10"/>
    </row>
    <row r="8114">
      <c r="A8114" s="6"/>
      <c r="B8114" s="6"/>
      <c r="C8114" s="7"/>
      <c r="D8114" s="8"/>
      <c r="E8114" s="9"/>
      <c r="F8114" s="9"/>
      <c r="G8114" s="6"/>
      <c r="H8114" s="14"/>
      <c r="I8114" s="9"/>
      <c r="J8114" s="10"/>
    </row>
    <row r="8115">
      <c r="A8115" s="6"/>
      <c r="B8115" s="6"/>
      <c r="C8115" s="7"/>
      <c r="D8115" s="8"/>
      <c r="E8115" s="9"/>
      <c r="F8115" s="9"/>
      <c r="G8115" s="6"/>
      <c r="H8115" s="14"/>
      <c r="I8115" s="9"/>
      <c r="J8115" s="10"/>
    </row>
    <row r="8116">
      <c r="A8116" s="6"/>
      <c r="B8116" s="6"/>
      <c r="C8116" s="7"/>
      <c r="D8116" s="8"/>
      <c r="E8116" s="9"/>
      <c r="F8116" s="9"/>
      <c r="G8116" s="6"/>
      <c r="H8116" s="14"/>
      <c r="I8116" s="9"/>
      <c r="J8116" s="10"/>
    </row>
    <row r="8117">
      <c r="A8117" s="6"/>
      <c r="B8117" s="6"/>
      <c r="C8117" s="7"/>
      <c r="D8117" s="8"/>
      <c r="E8117" s="9"/>
      <c r="F8117" s="9"/>
      <c r="G8117" s="6"/>
      <c r="H8117" s="14"/>
      <c r="I8117" s="9"/>
      <c r="J8117" s="10"/>
    </row>
    <row r="8118">
      <c r="A8118" s="6"/>
      <c r="B8118" s="6"/>
      <c r="C8118" s="7"/>
      <c r="D8118" s="8"/>
      <c r="E8118" s="9"/>
      <c r="F8118" s="9"/>
      <c r="G8118" s="6"/>
      <c r="H8118" s="14"/>
      <c r="I8118" s="9"/>
      <c r="J8118" s="10"/>
    </row>
    <row r="8119">
      <c r="A8119" s="6"/>
      <c r="B8119" s="6"/>
      <c r="C8119" s="7"/>
      <c r="D8119" s="8"/>
      <c r="E8119" s="9"/>
      <c r="F8119" s="9"/>
      <c r="G8119" s="6"/>
      <c r="H8119" s="14"/>
      <c r="I8119" s="9"/>
      <c r="J8119" s="10"/>
    </row>
    <row r="8120">
      <c r="A8120" s="6"/>
      <c r="B8120" s="6"/>
      <c r="C8120" s="7"/>
      <c r="D8120" s="8"/>
      <c r="E8120" s="9"/>
      <c r="F8120" s="9"/>
      <c r="G8120" s="6"/>
      <c r="H8120" s="14"/>
      <c r="I8120" s="9"/>
      <c r="J8120" s="10"/>
    </row>
    <row r="8121">
      <c r="A8121" s="6"/>
      <c r="B8121" s="6"/>
      <c r="C8121" s="7"/>
      <c r="D8121" s="8"/>
      <c r="E8121" s="9"/>
      <c r="F8121" s="9"/>
      <c r="G8121" s="6"/>
      <c r="H8121" s="14"/>
      <c r="I8121" s="9"/>
      <c r="J8121" s="10"/>
    </row>
    <row r="8122">
      <c r="A8122" s="6"/>
      <c r="B8122" s="6"/>
      <c r="C8122" s="7"/>
      <c r="D8122" s="8"/>
      <c r="E8122" s="9"/>
      <c r="F8122" s="9"/>
      <c r="G8122" s="6"/>
      <c r="H8122" s="14"/>
      <c r="I8122" s="9"/>
      <c r="J8122" s="10"/>
    </row>
    <row r="8123">
      <c r="A8123" s="6"/>
      <c r="B8123" s="6"/>
      <c r="C8123" s="7"/>
      <c r="D8123" s="8"/>
      <c r="E8123" s="9"/>
      <c r="F8123" s="9"/>
      <c r="G8123" s="6"/>
      <c r="H8123" s="14"/>
      <c r="I8123" s="9"/>
      <c r="J8123" s="10"/>
    </row>
    <row r="8124">
      <c r="A8124" s="6"/>
      <c r="B8124" s="6"/>
      <c r="C8124" s="7"/>
      <c r="D8124" s="8"/>
      <c r="E8124" s="9"/>
      <c r="F8124" s="9"/>
      <c r="G8124" s="6"/>
      <c r="H8124" s="14"/>
      <c r="I8124" s="9"/>
      <c r="J8124" s="10"/>
    </row>
    <row r="8125">
      <c r="A8125" s="6"/>
      <c r="B8125" s="6"/>
      <c r="C8125" s="7"/>
      <c r="D8125" s="8"/>
      <c r="E8125" s="9"/>
      <c r="F8125" s="9"/>
      <c r="G8125" s="6"/>
      <c r="H8125" s="14"/>
      <c r="I8125" s="9"/>
      <c r="J8125" s="10"/>
    </row>
    <row r="8126">
      <c r="A8126" s="6"/>
      <c r="B8126" s="6"/>
      <c r="C8126" s="7"/>
      <c r="D8126" s="8"/>
      <c r="E8126" s="9"/>
      <c r="F8126" s="9"/>
      <c r="G8126" s="6"/>
      <c r="H8126" s="14"/>
      <c r="I8126" s="9"/>
      <c r="J8126" s="10"/>
    </row>
    <row r="8127">
      <c r="A8127" s="6"/>
      <c r="B8127" s="6"/>
      <c r="C8127" s="7"/>
      <c r="D8127" s="8"/>
      <c r="E8127" s="9"/>
      <c r="F8127" s="9"/>
      <c r="G8127" s="6"/>
      <c r="H8127" s="14"/>
      <c r="I8127" s="9"/>
      <c r="J8127" s="10"/>
    </row>
    <row r="8128">
      <c r="A8128" s="6"/>
      <c r="B8128" s="6"/>
      <c r="C8128" s="7"/>
      <c r="D8128" s="8"/>
      <c r="E8128" s="9"/>
      <c r="F8128" s="9"/>
      <c r="G8128" s="6"/>
      <c r="H8128" s="14"/>
      <c r="I8128" s="9"/>
      <c r="J8128" s="10"/>
    </row>
    <row r="8129">
      <c r="A8129" s="6"/>
      <c r="B8129" s="6"/>
      <c r="C8129" s="7"/>
      <c r="D8129" s="8"/>
      <c r="E8129" s="9"/>
      <c r="F8129" s="9"/>
      <c r="G8129" s="6"/>
      <c r="H8129" s="14"/>
      <c r="I8129" s="9"/>
      <c r="J8129" s="10"/>
    </row>
    <row r="8130">
      <c r="A8130" s="6"/>
      <c r="B8130" s="6"/>
      <c r="C8130" s="7"/>
      <c r="D8130" s="8"/>
      <c r="E8130" s="9"/>
      <c r="F8130" s="9"/>
      <c r="G8130" s="6"/>
      <c r="H8130" s="14"/>
      <c r="I8130" s="9"/>
      <c r="J8130" s="10"/>
    </row>
    <row r="8131">
      <c r="A8131" s="6"/>
      <c r="B8131" s="6"/>
      <c r="C8131" s="7"/>
      <c r="D8131" s="8"/>
      <c r="E8131" s="9"/>
      <c r="F8131" s="9"/>
      <c r="G8131" s="6"/>
      <c r="H8131" s="14"/>
      <c r="I8131" s="9"/>
      <c r="J8131" s="10"/>
    </row>
    <row r="8132">
      <c r="A8132" s="6"/>
      <c r="B8132" s="6"/>
      <c r="C8132" s="7"/>
      <c r="D8132" s="8"/>
      <c r="E8132" s="9"/>
      <c r="F8132" s="9"/>
      <c r="G8132" s="6"/>
      <c r="H8132" s="14"/>
      <c r="I8132" s="9"/>
      <c r="J8132" s="10"/>
    </row>
    <row r="8133">
      <c r="A8133" s="6"/>
      <c r="B8133" s="6"/>
      <c r="C8133" s="7"/>
      <c r="D8133" s="8"/>
      <c r="E8133" s="9"/>
      <c r="F8133" s="9"/>
      <c r="G8133" s="6"/>
      <c r="H8133" s="14"/>
      <c r="I8133" s="9"/>
      <c r="J8133" s="10"/>
    </row>
    <row r="8134">
      <c r="A8134" s="6"/>
      <c r="B8134" s="6"/>
      <c r="C8134" s="7"/>
      <c r="D8134" s="8"/>
      <c r="E8134" s="9"/>
      <c r="F8134" s="9"/>
      <c r="G8134" s="6"/>
      <c r="H8134" s="14"/>
      <c r="I8134" s="9"/>
      <c r="J8134" s="10"/>
    </row>
    <row r="8135">
      <c r="A8135" s="6"/>
      <c r="B8135" s="6"/>
      <c r="C8135" s="7"/>
      <c r="D8135" s="8"/>
      <c r="E8135" s="9"/>
      <c r="F8135" s="9"/>
      <c r="G8135" s="6"/>
      <c r="H8135" s="14"/>
      <c r="I8135" s="9"/>
      <c r="J8135" s="10"/>
    </row>
    <row r="8136">
      <c r="A8136" s="6"/>
      <c r="B8136" s="6"/>
      <c r="C8136" s="7"/>
      <c r="D8136" s="8"/>
      <c r="E8136" s="9"/>
      <c r="F8136" s="9"/>
      <c r="G8136" s="6"/>
      <c r="H8136" s="14"/>
      <c r="I8136" s="9"/>
      <c r="J8136" s="10"/>
    </row>
    <row r="8137">
      <c r="A8137" s="6"/>
      <c r="B8137" s="6"/>
      <c r="C8137" s="7"/>
      <c r="D8137" s="8"/>
      <c r="E8137" s="9"/>
      <c r="F8137" s="9"/>
      <c r="G8137" s="6"/>
      <c r="H8137" s="14"/>
      <c r="I8137" s="9"/>
      <c r="J8137" s="10"/>
    </row>
    <row r="8138">
      <c r="A8138" s="6"/>
      <c r="B8138" s="6"/>
      <c r="C8138" s="7"/>
      <c r="D8138" s="8"/>
      <c r="E8138" s="9"/>
      <c r="F8138" s="9"/>
      <c r="G8138" s="6"/>
      <c r="H8138" s="14"/>
      <c r="I8138" s="9"/>
      <c r="J8138" s="10"/>
    </row>
    <row r="8139">
      <c r="A8139" s="6"/>
      <c r="B8139" s="6"/>
      <c r="C8139" s="7"/>
      <c r="D8139" s="8"/>
      <c r="E8139" s="9"/>
      <c r="F8139" s="9"/>
      <c r="G8139" s="6"/>
      <c r="H8139" s="14"/>
      <c r="I8139" s="9"/>
      <c r="J8139" s="10"/>
    </row>
    <row r="8140">
      <c r="A8140" s="6"/>
      <c r="B8140" s="6"/>
      <c r="C8140" s="7"/>
      <c r="D8140" s="8"/>
      <c r="E8140" s="9"/>
      <c r="F8140" s="9"/>
      <c r="G8140" s="6"/>
      <c r="H8140" s="14"/>
      <c r="I8140" s="9"/>
      <c r="J8140" s="10"/>
    </row>
    <row r="8141">
      <c r="A8141" s="6"/>
      <c r="B8141" s="6"/>
      <c r="C8141" s="7"/>
      <c r="D8141" s="8"/>
      <c r="E8141" s="9"/>
      <c r="F8141" s="9"/>
      <c r="G8141" s="6"/>
      <c r="H8141" s="14"/>
      <c r="I8141" s="9"/>
      <c r="J8141" s="10"/>
    </row>
    <row r="8142">
      <c r="A8142" s="6"/>
      <c r="B8142" s="6"/>
      <c r="C8142" s="7"/>
      <c r="D8142" s="8"/>
      <c r="E8142" s="9"/>
      <c r="F8142" s="9"/>
      <c r="G8142" s="6"/>
      <c r="H8142" s="14"/>
      <c r="I8142" s="9"/>
      <c r="J8142" s="10"/>
    </row>
    <row r="8143">
      <c r="A8143" s="6"/>
      <c r="B8143" s="6"/>
      <c r="C8143" s="7"/>
      <c r="D8143" s="8"/>
      <c r="E8143" s="9"/>
      <c r="F8143" s="9"/>
      <c r="G8143" s="6"/>
      <c r="H8143" s="14"/>
      <c r="I8143" s="9"/>
      <c r="J8143" s="10"/>
    </row>
    <row r="8144">
      <c r="A8144" s="6"/>
      <c r="B8144" s="6"/>
      <c r="C8144" s="7"/>
      <c r="D8144" s="8"/>
      <c r="E8144" s="9"/>
      <c r="F8144" s="9"/>
      <c r="G8144" s="6"/>
      <c r="H8144" s="14"/>
      <c r="I8144" s="9"/>
      <c r="J8144" s="10"/>
    </row>
    <row r="8145">
      <c r="A8145" s="6"/>
      <c r="B8145" s="6"/>
      <c r="C8145" s="7"/>
      <c r="D8145" s="8"/>
      <c r="E8145" s="9"/>
      <c r="F8145" s="9"/>
      <c r="G8145" s="6"/>
      <c r="H8145" s="14"/>
      <c r="I8145" s="9"/>
      <c r="J8145" s="10"/>
    </row>
    <row r="8146">
      <c r="A8146" s="6"/>
      <c r="B8146" s="6"/>
      <c r="C8146" s="7"/>
      <c r="D8146" s="8"/>
      <c r="E8146" s="9"/>
      <c r="F8146" s="9"/>
      <c r="G8146" s="6"/>
      <c r="H8146" s="14"/>
      <c r="I8146" s="9"/>
      <c r="J8146" s="10"/>
    </row>
    <row r="8147">
      <c r="A8147" s="6"/>
      <c r="B8147" s="6"/>
      <c r="C8147" s="7"/>
      <c r="D8147" s="8"/>
      <c r="E8147" s="9"/>
      <c r="F8147" s="9"/>
      <c r="G8147" s="6"/>
      <c r="H8147" s="14"/>
      <c r="I8147" s="9"/>
      <c r="J8147" s="10"/>
    </row>
    <row r="8148">
      <c r="A8148" s="6"/>
      <c r="B8148" s="6"/>
      <c r="C8148" s="7"/>
      <c r="D8148" s="8"/>
      <c r="E8148" s="9"/>
      <c r="F8148" s="9"/>
      <c r="G8148" s="6"/>
      <c r="H8148" s="14"/>
      <c r="I8148" s="9"/>
      <c r="J8148" s="10"/>
    </row>
    <row r="8149">
      <c r="A8149" s="6"/>
      <c r="B8149" s="6"/>
      <c r="C8149" s="7"/>
      <c r="D8149" s="8"/>
      <c r="E8149" s="9"/>
      <c r="F8149" s="9"/>
      <c r="G8149" s="6"/>
      <c r="H8149" s="14"/>
      <c r="I8149" s="9"/>
      <c r="J8149" s="10"/>
    </row>
    <row r="8150">
      <c r="A8150" s="6"/>
      <c r="B8150" s="6"/>
      <c r="C8150" s="7"/>
      <c r="D8150" s="8"/>
      <c r="E8150" s="9"/>
      <c r="F8150" s="9"/>
      <c r="G8150" s="6"/>
      <c r="H8150" s="14"/>
      <c r="I8150" s="9"/>
      <c r="J8150" s="10"/>
    </row>
    <row r="8151">
      <c r="A8151" s="6"/>
      <c r="B8151" s="6"/>
      <c r="C8151" s="7"/>
      <c r="D8151" s="8"/>
      <c r="E8151" s="9"/>
      <c r="F8151" s="9"/>
      <c r="G8151" s="6"/>
      <c r="H8151" s="14"/>
      <c r="I8151" s="9"/>
      <c r="J8151" s="10"/>
    </row>
    <row r="8152">
      <c r="A8152" s="6"/>
      <c r="B8152" s="6"/>
      <c r="C8152" s="7"/>
      <c r="D8152" s="8"/>
      <c r="E8152" s="9"/>
      <c r="F8152" s="9"/>
      <c r="G8152" s="6"/>
      <c r="H8152" s="14"/>
      <c r="I8152" s="9"/>
      <c r="J8152" s="10"/>
    </row>
    <row r="8153">
      <c r="A8153" s="6"/>
      <c r="B8153" s="6"/>
      <c r="C8153" s="7"/>
      <c r="D8153" s="8"/>
      <c r="E8153" s="9"/>
      <c r="F8153" s="9"/>
      <c r="G8153" s="6"/>
      <c r="H8153" s="14"/>
      <c r="I8153" s="9"/>
      <c r="J8153" s="10"/>
    </row>
    <row r="8154">
      <c r="A8154" s="6"/>
      <c r="B8154" s="6"/>
      <c r="C8154" s="7"/>
      <c r="D8154" s="8"/>
      <c r="E8154" s="9"/>
      <c r="F8154" s="9"/>
      <c r="G8154" s="6"/>
      <c r="H8154" s="14"/>
      <c r="I8154" s="9"/>
      <c r="J8154" s="10"/>
    </row>
    <row r="8155">
      <c r="A8155" s="6"/>
      <c r="B8155" s="6"/>
      <c r="C8155" s="7"/>
      <c r="D8155" s="8"/>
      <c r="E8155" s="9"/>
      <c r="F8155" s="9"/>
      <c r="G8155" s="6"/>
      <c r="H8155" s="14"/>
      <c r="I8155" s="9"/>
      <c r="J8155" s="10"/>
    </row>
    <row r="8156">
      <c r="A8156" s="6"/>
      <c r="B8156" s="6"/>
      <c r="C8156" s="7"/>
      <c r="D8156" s="8"/>
      <c r="E8156" s="9"/>
      <c r="F8156" s="9"/>
      <c r="G8156" s="6"/>
      <c r="H8156" s="14"/>
      <c r="I8156" s="9"/>
      <c r="J8156" s="10"/>
    </row>
    <row r="8157">
      <c r="A8157" s="6"/>
      <c r="B8157" s="6"/>
      <c r="C8157" s="7"/>
      <c r="D8157" s="8"/>
      <c r="E8157" s="9"/>
      <c r="F8157" s="9"/>
      <c r="G8157" s="6"/>
      <c r="H8157" s="14"/>
      <c r="I8157" s="9"/>
      <c r="J8157" s="10"/>
    </row>
    <row r="8158">
      <c r="A8158" s="6"/>
      <c r="B8158" s="6"/>
      <c r="C8158" s="7"/>
      <c r="D8158" s="8"/>
      <c r="E8158" s="9"/>
      <c r="F8158" s="9"/>
      <c r="G8158" s="6"/>
      <c r="H8158" s="14"/>
      <c r="I8158" s="9"/>
      <c r="J8158" s="10"/>
    </row>
    <row r="8159">
      <c r="A8159" s="6"/>
      <c r="B8159" s="6"/>
      <c r="C8159" s="7"/>
      <c r="D8159" s="8"/>
      <c r="E8159" s="9"/>
      <c r="F8159" s="9"/>
      <c r="G8159" s="6"/>
      <c r="H8159" s="14"/>
      <c r="I8159" s="9"/>
      <c r="J8159" s="10"/>
    </row>
    <row r="8160">
      <c r="A8160" s="6"/>
      <c r="B8160" s="6"/>
      <c r="C8160" s="7"/>
      <c r="D8160" s="8"/>
      <c r="E8160" s="9"/>
      <c r="F8160" s="9"/>
      <c r="G8160" s="6"/>
      <c r="H8160" s="14"/>
      <c r="I8160" s="9"/>
      <c r="J8160" s="10"/>
    </row>
    <row r="8161">
      <c r="A8161" s="6"/>
      <c r="B8161" s="6"/>
      <c r="C8161" s="7"/>
      <c r="D8161" s="8"/>
      <c r="E8161" s="9"/>
      <c r="F8161" s="9"/>
      <c r="G8161" s="6"/>
      <c r="H8161" s="14"/>
      <c r="I8161" s="9"/>
      <c r="J8161" s="10"/>
    </row>
    <row r="8162">
      <c r="A8162" s="6"/>
      <c r="B8162" s="6"/>
      <c r="C8162" s="7"/>
      <c r="D8162" s="8"/>
      <c r="E8162" s="9"/>
      <c r="F8162" s="9"/>
      <c r="G8162" s="6"/>
      <c r="H8162" s="14"/>
      <c r="I8162" s="9"/>
      <c r="J8162" s="10"/>
    </row>
    <row r="8163">
      <c r="A8163" s="6"/>
      <c r="B8163" s="6"/>
      <c r="C8163" s="7"/>
      <c r="D8163" s="8"/>
      <c r="E8163" s="9"/>
      <c r="F8163" s="9"/>
      <c r="G8163" s="6"/>
      <c r="H8163" s="14"/>
      <c r="I8163" s="9"/>
      <c r="J8163" s="10"/>
    </row>
    <row r="8164">
      <c r="A8164" s="6"/>
      <c r="B8164" s="6"/>
      <c r="C8164" s="7"/>
      <c r="D8164" s="8"/>
      <c r="E8164" s="9"/>
      <c r="F8164" s="9"/>
      <c r="G8164" s="6"/>
      <c r="H8164" s="14"/>
      <c r="I8164" s="9"/>
      <c r="J8164" s="10"/>
    </row>
    <row r="8165">
      <c r="A8165" s="6"/>
      <c r="B8165" s="6"/>
      <c r="C8165" s="7"/>
      <c r="D8165" s="8"/>
      <c r="E8165" s="9"/>
      <c r="F8165" s="9"/>
      <c r="G8165" s="6"/>
      <c r="H8165" s="14"/>
      <c r="I8165" s="9"/>
      <c r="J8165" s="10"/>
    </row>
    <row r="8166">
      <c r="A8166" s="6"/>
      <c r="B8166" s="6"/>
      <c r="C8166" s="7"/>
      <c r="D8166" s="8"/>
      <c r="E8166" s="9"/>
      <c r="F8166" s="9"/>
      <c r="G8166" s="6"/>
      <c r="H8166" s="14"/>
      <c r="I8166" s="9"/>
      <c r="J8166" s="10"/>
    </row>
    <row r="8167">
      <c r="A8167" s="6"/>
      <c r="B8167" s="6"/>
      <c r="C8167" s="7"/>
      <c r="D8167" s="8"/>
      <c r="E8167" s="9"/>
      <c r="F8167" s="9"/>
      <c r="G8167" s="6"/>
      <c r="H8167" s="14"/>
      <c r="I8167" s="9"/>
      <c r="J8167" s="10"/>
    </row>
    <row r="8168">
      <c r="A8168" s="6"/>
      <c r="B8168" s="6"/>
      <c r="C8168" s="7"/>
      <c r="D8168" s="8"/>
      <c r="E8168" s="9"/>
      <c r="F8168" s="9"/>
      <c r="G8168" s="6"/>
      <c r="H8168" s="14"/>
      <c r="I8168" s="9"/>
      <c r="J8168" s="10"/>
    </row>
    <row r="8169">
      <c r="A8169" s="6"/>
      <c r="B8169" s="6"/>
      <c r="C8169" s="7"/>
      <c r="D8169" s="8"/>
      <c r="E8169" s="9"/>
      <c r="F8169" s="9"/>
      <c r="G8169" s="6"/>
      <c r="H8169" s="14"/>
      <c r="I8169" s="9"/>
      <c r="J8169" s="10"/>
    </row>
    <row r="8170">
      <c r="A8170" s="6"/>
      <c r="B8170" s="6"/>
      <c r="C8170" s="7"/>
      <c r="D8170" s="8"/>
      <c r="E8170" s="9"/>
      <c r="F8170" s="9"/>
      <c r="G8170" s="6"/>
      <c r="H8170" s="14"/>
      <c r="I8170" s="9"/>
      <c r="J8170" s="10"/>
    </row>
    <row r="8171">
      <c r="A8171" s="6"/>
      <c r="B8171" s="6"/>
      <c r="C8171" s="7"/>
      <c r="D8171" s="8"/>
      <c r="E8171" s="9"/>
      <c r="F8171" s="9"/>
      <c r="G8171" s="6"/>
      <c r="H8171" s="14"/>
      <c r="I8171" s="9"/>
      <c r="J8171" s="10"/>
    </row>
    <row r="8172">
      <c r="A8172" s="6"/>
      <c r="B8172" s="6"/>
      <c r="C8172" s="7"/>
      <c r="D8172" s="8"/>
      <c r="E8172" s="9"/>
      <c r="F8172" s="9"/>
      <c r="G8172" s="6"/>
      <c r="H8172" s="14"/>
      <c r="I8172" s="9"/>
      <c r="J8172" s="10"/>
    </row>
    <row r="8173">
      <c r="A8173" s="6"/>
      <c r="B8173" s="6"/>
      <c r="C8173" s="7"/>
      <c r="D8173" s="8"/>
      <c r="E8173" s="9"/>
      <c r="F8173" s="9"/>
      <c r="G8173" s="6"/>
      <c r="H8173" s="14"/>
      <c r="I8173" s="9"/>
      <c r="J8173" s="10"/>
    </row>
    <row r="8174">
      <c r="A8174" s="6"/>
      <c r="B8174" s="6"/>
      <c r="C8174" s="7"/>
      <c r="D8174" s="8"/>
      <c r="E8174" s="9"/>
      <c r="F8174" s="9"/>
      <c r="G8174" s="6"/>
      <c r="H8174" s="14"/>
      <c r="I8174" s="9"/>
      <c r="J8174" s="10"/>
    </row>
    <row r="8175">
      <c r="A8175" s="6"/>
      <c r="B8175" s="6"/>
      <c r="C8175" s="7"/>
      <c r="D8175" s="8"/>
      <c r="E8175" s="9"/>
      <c r="F8175" s="9"/>
      <c r="G8175" s="6"/>
      <c r="H8175" s="14"/>
      <c r="I8175" s="9"/>
      <c r="J8175" s="10"/>
    </row>
    <row r="8176">
      <c r="A8176" s="6"/>
      <c r="B8176" s="6"/>
      <c r="C8176" s="7"/>
      <c r="D8176" s="8"/>
      <c r="E8176" s="9"/>
      <c r="F8176" s="9"/>
      <c r="G8176" s="6"/>
      <c r="H8176" s="14"/>
      <c r="I8176" s="9"/>
      <c r="J8176" s="10"/>
    </row>
    <row r="8177">
      <c r="A8177" s="6"/>
      <c r="B8177" s="6"/>
      <c r="C8177" s="7"/>
      <c r="D8177" s="8"/>
      <c r="E8177" s="9"/>
      <c r="F8177" s="9"/>
      <c r="G8177" s="6"/>
      <c r="H8177" s="14"/>
      <c r="I8177" s="9"/>
      <c r="J8177" s="10"/>
    </row>
    <row r="8178">
      <c r="A8178" s="6"/>
      <c r="B8178" s="6"/>
      <c r="C8178" s="7"/>
      <c r="D8178" s="8"/>
      <c r="E8178" s="9"/>
      <c r="F8178" s="9"/>
      <c r="G8178" s="6"/>
      <c r="H8178" s="14"/>
      <c r="I8178" s="9"/>
      <c r="J8178" s="10"/>
    </row>
    <row r="8179">
      <c r="A8179" s="6"/>
      <c r="B8179" s="6"/>
      <c r="C8179" s="7"/>
      <c r="D8179" s="8"/>
      <c r="E8179" s="9"/>
      <c r="F8179" s="9"/>
      <c r="G8179" s="6"/>
      <c r="H8179" s="14"/>
      <c r="I8179" s="9"/>
      <c r="J8179" s="10"/>
    </row>
    <row r="8180">
      <c r="A8180" s="6"/>
      <c r="B8180" s="6"/>
      <c r="C8180" s="7"/>
      <c r="D8180" s="8"/>
      <c r="E8180" s="9"/>
      <c r="F8180" s="9"/>
      <c r="G8180" s="6"/>
      <c r="H8180" s="14"/>
      <c r="I8180" s="9"/>
      <c r="J8180" s="10"/>
    </row>
    <row r="8181">
      <c r="A8181" s="6"/>
      <c r="B8181" s="6"/>
      <c r="C8181" s="7"/>
      <c r="D8181" s="8"/>
      <c r="E8181" s="9"/>
      <c r="F8181" s="9"/>
      <c r="G8181" s="6"/>
      <c r="H8181" s="14"/>
      <c r="I8181" s="9"/>
      <c r="J8181" s="10"/>
    </row>
    <row r="8182">
      <c r="A8182" s="6"/>
      <c r="B8182" s="6"/>
      <c r="C8182" s="7"/>
      <c r="D8182" s="8"/>
      <c r="E8182" s="9"/>
      <c r="F8182" s="9"/>
      <c r="G8182" s="6"/>
      <c r="H8182" s="14"/>
      <c r="I8182" s="9"/>
      <c r="J8182" s="10"/>
    </row>
    <row r="8183">
      <c r="A8183" s="6"/>
      <c r="B8183" s="6"/>
      <c r="C8183" s="7"/>
      <c r="D8183" s="8"/>
      <c r="E8183" s="9"/>
      <c r="F8183" s="9"/>
      <c r="G8183" s="6"/>
      <c r="H8183" s="14"/>
      <c r="I8183" s="9"/>
      <c r="J8183" s="10"/>
    </row>
    <row r="8184">
      <c r="A8184" s="6"/>
      <c r="B8184" s="6"/>
      <c r="C8184" s="7"/>
      <c r="D8184" s="8"/>
      <c r="E8184" s="9"/>
      <c r="F8184" s="9"/>
      <c r="G8184" s="6"/>
      <c r="H8184" s="14"/>
      <c r="I8184" s="9"/>
      <c r="J8184" s="10"/>
    </row>
    <row r="8185">
      <c r="A8185" s="6"/>
      <c r="B8185" s="6"/>
      <c r="C8185" s="7"/>
      <c r="D8185" s="8"/>
      <c r="E8185" s="9"/>
      <c r="F8185" s="9"/>
      <c r="G8185" s="6"/>
      <c r="H8185" s="14"/>
      <c r="I8185" s="9"/>
      <c r="J8185" s="10"/>
    </row>
    <row r="8186">
      <c r="A8186" s="6"/>
      <c r="B8186" s="6"/>
      <c r="C8186" s="7"/>
      <c r="D8186" s="8"/>
      <c r="E8186" s="9"/>
      <c r="F8186" s="9"/>
      <c r="G8186" s="6"/>
      <c r="H8186" s="14"/>
      <c r="I8186" s="9"/>
      <c r="J8186" s="10"/>
    </row>
    <row r="8187">
      <c r="A8187" s="6"/>
      <c r="B8187" s="6"/>
      <c r="C8187" s="7"/>
      <c r="D8187" s="8"/>
      <c r="E8187" s="9"/>
      <c r="F8187" s="9"/>
      <c r="G8187" s="6"/>
      <c r="H8187" s="14"/>
      <c r="I8187" s="9"/>
      <c r="J8187" s="10"/>
    </row>
    <row r="8188">
      <c r="A8188" s="6"/>
      <c r="B8188" s="6"/>
      <c r="C8188" s="7"/>
      <c r="D8188" s="8"/>
      <c r="E8188" s="9"/>
      <c r="F8188" s="9"/>
      <c r="G8188" s="6"/>
      <c r="H8188" s="14"/>
      <c r="I8188" s="9"/>
      <c r="J8188" s="10"/>
    </row>
    <row r="8189">
      <c r="A8189" s="6"/>
      <c r="B8189" s="6"/>
      <c r="C8189" s="7"/>
      <c r="D8189" s="8"/>
      <c r="E8189" s="9"/>
      <c r="F8189" s="9"/>
      <c r="G8189" s="6"/>
      <c r="H8189" s="14"/>
      <c r="I8189" s="9"/>
      <c r="J8189" s="10"/>
    </row>
    <row r="8190">
      <c r="A8190" s="6"/>
      <c r="B8190" s="6"/>
      <c r="C8190" s="7"/>
      <c r="D8190" s="8"/>
      <c r="E8190" s="9"/>
      <c r="F8190" s="9"/>
      <c r="G8190" s="6"/>
      <c r="H8190" s="14"/>
      <c r="I8190" s="9"/>
      <c r="J8190" s="10"/>
    </row>
    <row r="8191">
      <c r="A8191" s="6"/>
      <c r="B8191" s="6"/>
      <c r="C8191" s="7"/>
      <c r="D8191" s="8"/>
      <c r="E8191" s="9"/>
      <c r="F8191" s="9"/>
      <c r="G8191" s="6"/>
      <c r="H8191" s="14"/>
      <c r="I8191" s="9"/>
      <c r="J8191" s="10"/>
    </row>
    <row r="8192">
      <c r="A8192" s="6"/>
      <c r="B8192" s="6"/>
      <c r="C8192" s="7"/>
      <c r="D8192" s="8"/>
      <c r="E8192" s="9"/>
      <c r="F8192" s="9"/>
      <c r="G8192" s="6"/>
      <c r="H8192" s="14"/>
      <c r="I8192" s="9"/>
      <c r="J8192" s="10"/>
    </row>
    <row r="8193">
      <c r="A8193" s="6"/>
      <c r="B8193" s="6"/>
      <c r="C8193" s="7"/>
      <c r="D8193" s="8"/>
      <c r="E8193" s="9"/>
      <c r="F8193" s="9"/>
      <c r="G8193" s="6"/>
      <c r="H8193" s="14"/>
      <c r="I8193" s="9"/>
      <c r="J8193" s="10"/>
    </row>
    <row r="8194">
      <c r="A8194" s="6"/>
      <c r="B8194" s="6"/>
      <c r="C8194" s="7"/>
      <c r="D8194" s="8"/>
      <c r="E8194" s="9"/>
      <c r="F8194" s="9"/>
      <c r="G8194" s="6"/>
      <c r="H8194" s="14"/>
      <c r="I8194" s="9"/>
      <c r="J8194" s="10"/>
    </row>
    <row r="8195">
      <c r="A8195" s="6"/>
      <c r="B8195" s="6"/>
      <c r="C8195" s="7"/>
      <c r="D8195" s="8"/>
      <c r="E8195" s="9"/>
      <c r="F8195" s="9"/>
      <c r="G8195" s="6"/>
      <c r="H8195" s="14"/>
      <c r="I8195" s="9"/>
      <c r="J8195" s="10"/>
    </row>
    <row r="8196">
      <c r="A8196" s="6"/>
      <c r="B8196" s="6"/>
      <c r="C8196" s="7"/>
      <c r="D8196" s="8"/>
      <c r="E8196" s="9"/>
      <c r="F8196" s="9"/>
      <c r="G8196" s="6"/>
      <c r="H8196" s="14"/>
      <c r="I8196" s="9"/>
      <c r="J8196" s="10"/>
    </row>
    <row r="8197">
      <c r="A8197" s="6"/>
      <c r="B8197" s="6"/>
      <c r="C8197" s="7"/>
      <c r="D8197" s="8"/>
      <c r="E8197" s="9"/>
      <c r="F8197" s="9"/>
      <c r="G8197" s="6"/>
      <c r="H8197" s="14"/>
      <c r="I8197" s="9"/>
      <c r="J8197" s="10"/>
    </row>
    <row r="8198">
      <c r="A8198" s="6"/>
      <c r="B8198" s="6"/>
      <c r="C8198" s="7"/>
      <c r="D8198" s="8"/>
      <c r="E8198" s="9"/>
      <c r="F8198" s="9"/>
      <c r="G8198" s="6"/>
      <c r="H8198" s="14"/>
      <c r="I8198" s="9"/>
      <c r="J8198" s="10"/>
    </row>
    <row r="8199">
      <c r="A8199" s="6"/>
      <c r="B8199" s="6"/>
      <c r="C8199" s="7"/>
      <c r="D8199" s="8"/>
      <c r="E8199" s="9"/>
      <c r="F8199" s="9"/>
      <c r="G8199" s="6"/>
      <c r="H8199" s="14"/>
      <c r="I8199" s="9"/>
      <c r="J8199" s="10"/>
    </row>
    <row r="8200">
      <c r="A8200" s="6"/>
      <c r="B8200" s="6"/>
      <c r="C8200" s="7"/>
      <c r="D8200" s="8"/>
      <c r="E8200" s="9"/>
      <c r="F8200" s="9"/>
      <c r="G8200" s="6"/>
      <c r="H8200" s="14"/>
      <c r="I8200" s="9"/>
      <c r="J8200" s="10"/>
    </row>
    <row r="8201">
      <c r="A8201" s="6"/>
      <c r="B8201" s="6"/>
      <c r="C8201" s="7"/>
      <c r="D8201" s="8"/>
      <c r="E8201" s="9"/>
      <c r="F8201" s="9"/>
      <c r="G8201" s="6"/>
      <c r="H8201" s="14"/>
      <c r="I8201" s="9"/>
      <c r="J8201" s="10"/>
    </row>
    <row r="8202">
      <c r="A8202" s="6"/>
      <c r="B8202" s="6"/>
      <c r="C8202" s="7"/>
      <c r="D8202" s="8"/>
      <c r="E8202" s="9"/>
      <c r="F8202" s="9"/>
      <c r="G8202" s="6"/>
      <c r="H8202" s="14"/>
      <c r="I8202" s="9"/>
      <c r="J8202" s="10"/>
    </row>
    <row r="8203">
      <c r="A8203" s="6"/>
      <c r="B8203" s="6"/>
      <c r="C8203" s="7"/>
      <c r="D8203" s="8"/>
      <c r="E8203" s="9"/>
      <c r="F8203" s="9"/>
      <c r="G8203" s="6"/>
      <c r="H8203" s="14"/>
      <c r="I8203" s="9"/>
      <c r="J8203" s="10"/>
    </row>
    <row r="8204">
      <c r="A8204" s="6"/>
      <c r="B8204" s="6"/>
      <c r="C8204" s="7"/>
      <c r="D8204" s="8"/>
      <c r="E8204" s="9"/>
      <c r="F8204" s="9"/>
      <c r="G8204" s="6"/>
      <c r="H8204" s="14"/>
      <c r="I8204" s="9"/>
      <c r="J8204" s="10"/>
    </row>
    <row r="8205">
      <c r="A8205" s="6"/>
      <c r="B8205" s="6"/>
      <c r="C8205" s="7"/>
      <c r="D8205" s="8"/>
      <c r="E8205" s="9"/>
      <c r="F8205" s="9"/>
      <c r="G8205" s="6"/>
      <c r="H8205" s="14"/>
      <c r="I8205" s="9"/>
      <c r="J8205" s="10"/>
    </row>
    <row r="8206">
      <c r="A8206" s="6"/>
      <c r="B8206" s="6"/>
      <c r="C8206" s="7"/>
      <c r="D8206" s="8"/>
      <c r="E8206" s="9"/>
      <c r="F8206" s="9"/>
      <c r="G8206" s="6"/>
      <c r="H8206" s="14"/>
      <c r="I8206" s="9"/>
      <c r="J8206" s="10"/>
    </row>
    <row r="8207">
      <c r="A8207" s="6"/>
      <c r="B8207" s="6"/>
      <c r="C8207" s="7"/>
      <c r="D8207" s="8"/>
      <c r="E8207" s="9"/>
      <c r="F8207" s="9"/>
      <c r="G8207" s="6"/>
      <c r="H8207" s="14"/>
      <c r="I8207" s="9"/>
      <c r="J8207" s="10"/>
    </row>
    <row r="8208">
      <c r="A8208" s="6"/>
      <c r="B8208" s="6"/>
      <c r="C8208" s="7"/>
      <c r="D8208" s="8"/>
      <c r="E8208" s="9"/>
      <c r="F8208" s="9"/>
      <c r="G8208" s="6"/>
      <c r="H8208" s="14"/>
      <c r="I8208" s="9"/>
      <c r="J8208" s="10"/>
    </row>
    <row r="8209">
      <c r="A8209" s="6"/>
      <c r="B8209" s="6"/>
      <c r="C8209" s="7"/>
      <c r="D8209" s="8"/>
      <c r="E8209" s="9"/>
      <c r="F8209" s="9"/>
      <c r="G8209" s="6"/>
      <c r="H8209" s="14"/>
      <c r="I8209" s="9"/>
      <c r="J8209" s="10"/>
    </row>
    <row r="8210">
      <c r="A8210" s="6"/>
      <c r="B8210" s="6"/>
      <c r="C8210" s="7"/>
      <c r="D8210" s="8"/>
      <c r="E8210" s="9"/>
      <c r="F8210" s="9"/>
      <c r="G8210" s="6"/>
      <c r="H8210" s="14"/>
      <c r="I8210" s="9"/>
      <c r="J8210" s="10"/>
    </row>
    <row r="8211">
      <c r="A8211" s="6"/>
      <c r="B8211" s="6"/>
      <c r="C8211" s="7"/>
      <c r="D8211" s="8"/>
      <c r="E8211" s="9"/>
      <c r="F8211" s="9"/>
      <c r="G8211" s="6"/>
      <c r="H8211" s="14"/>
      <c r="I8211" s="9"/>
      <c r="J8211" s="10"/>
    </row>
    <row r="8212">
      <c r="A8212" s="6"/>
      <c r="B8212" s="6"/>
      <c r="C8212" s="7"/>
      <c r="D8212" s="8"/>
      <c r="E8212" s="9"/>
      <c r="F8212" s="9"/>
      <c r="G8212" s="6"/>
      <c r="H8212" s="14"/>
      <c r="I8212" s="9"/>
      <c r="J8212" s="10"/>
    </row>
    <row r="8213">
      <c r="A8213" s="6"/>
      <c r="B8213" s="6"/>
      <c r="C8213" s="7"/>
      <c r="D8213" s="8"/>
      <c r="E8213" s="9"/>
      <c r="F8213" s="9"/>
      <c r="G8213" s="6"/>
      <c r="H8213" s="14"/>
      <c r="I8213" s="9"/>
      <c r="J8213" s="10"/>
    </row>
    <row r="8214">
      <c r="A8214" s="6"/>
      <c r="B8214" s="6"/>
      <c r="C8214" s="7"/>
      <c r="D8214" s="8"/>
      <c r="E8214" s="9"/>
      <c r="F8214" s="9"/>
      <c r="G8214" s="6"/>
      <c r="H8214" s="14"/>
      <c r="I8214" s="9"/>
      <c r="J8214" s="10"/>
    </row>
    <row r="8215">
      <c r="A8215" s="6"/>
      <c r="B8215" s="6"/>
      <c r="C8215" s="7"/>
      <c r="D8215" s="8"/>
      <c r="E8215" s="9"/>
      <c r="F8215" s="9"/>
      <c r="G8215" s="6"/>
      <c r="H8215" s="14"/>
      <c r="I8215" s="9"/>
      <c r="J8215" s="10"/>
    </row>
    <row r="8216">
      <c r="A8216" s="6"/>
      <c r="B8216" s="6"/>
      <c r="C8216" s="7"/>
      <c r="D8216" s="8"/>
      <c r="E8216" s="9"/>
      <c r="F8216" s="9"/>
      <c r="G8216" s="6"/>
      <c r="H8216" s="14"/>
      <c r="I8216" s="9"/>
      <c r="J8216" s="10"/>
    </row>
    <row r="8217">
      <c r="A8217" s="6"/>
      <c r="B8217" s="6"/>
      <c r="C8217" s="7"/>
      <c r="D8217" s="8"/>
      <c r="E8217" s="9"/>
      <c r="F8217" s="9"/>
      <c r="G8217" s="6"/>
      <c r="H8217" s="14"/>
      <c r="I8217" s="9"/>
      <c r="J8217" s="10"/>
    </row>
    <row r="8218">
      <c r="A8218" s="6"/>
      <c r="B8218" s="6"/>
      <c r="C8218" s="7"/>
      <c r="D8218" s="8"/>
      <c r="E8218" s="9"/>
      <c r="F8218" s="9"/>
      <c r="G8218" s="6"/>
      <c r="H8218" s="14"/>
      <c r="I8218" s="9"/>
      <c r="J8218" s="10"/>
    </row>
    <row r="8219">
      <c r="A8219" s="6"/>
      <c r="B8219" s="6"/>
      <c r="C8219" s="7"/>
      <c r="D8219" s="8"/>
      <c r="E8219" s="9"/>
      <c r="F8219" s="9"/>
      <c r="G8219" s="6"/>
      <c r="H8219" s="14"/>
      <c r="I8219" s="9"/>
      <c r="J8219" s="10"/>
    </row>
    <row r="8220">
      <c r="A8220" s="6"/>
      <c r="B8220" s="6"/>
      <c r="C8220" s="7"/>
      <c r="D8220" s="8"/>
      <c r="E8220" s="9"/>
      <c r="F8220" s="9"/>
      <c r="G8220" s="6"/>
      <c r="H8220" s="14"/>
      <c r="I8220" s="9"/>
      <c r="J8220" s="10"/>
    </row>
    <row r="8221">
      <c r="A8221" s="6"/>
      <c r="B8221" s="6"/>
      <c r="C8221" s="7"/>
      <c r="D8221" s="8"/>
      <c r="E8221" s="9"/>
      <c r="F8221" s="9"/>
      <c r="G8221" s="6"/>
      <c r="H8221" s="14"/>
      <c r="I8221" s="9"/>
      <c r="J8221" s="10"/>
    </row>
    <row r="8222">
      <c r="A8222" s="6"/>
      <c r="B8222" s="6"/>
      <c r="C8222" s="7"/>
      <c r="D8222" s="8"/>
      <c r="E8222" s="9"/>
      <c r="F8222" s="9"/>
      <c r="G8222" s="6"/>
      <c r="H8222" s="14"/>
      <c r="I8222" s="9"/>
      <c r="J8222" s="10"/>
    </row>
    <row r="8223">
      <c r="A8223" s="6"/>
      <c r="B8223" s="6"/>
      <c r="C8223" s="7"/>
      <c r="D8223" s="8"/>
      <c r="E8223" s="9"/>
      <c r="F8223" s="9"/>
      <c r="G8223" s="6"/>
      <c r="H8223" s="14"/>
      <c r="I8223" s="9"/>
      <c r="J8223" s="10"/>
    </row>
    <row r="8224">
      <c r="A8224" s="6"/>
      <c r="B8224" s="6"/>
      <c r="C8224" s="7"/>
      <c r="D8224" s="8"/>
      <c r="E8224" s="9"/>
      <c r="F8224" s="9"/>
      <c r="G8224" s="6"/>
      <c r="H8224" s="14"/>
      <c r="I8224" s="9"/>
      <c r="J8224" s="10"/>
    </row>
    <row r="8225">
      <c r="A8225" s="6"/>
      <c r="B8225" s="6"/>
      <c r="C8225" s="7"/>
      <c r="D8225" s="8"/>
      <c r="E8225" s="9"/>
      <c r="F8225" s="9"/>
      <c r="G8225" s="6"/>
      <c r="H8225" s="14"/>
      <c r="I8225" s="9"/>
      <c r="J8225" s="10"/>
    </row>
    <row r="8226">
      <c r="A8226" s="6"/>
      <c r="B8226" s="6"/>
      <c r="C8226" s="7"/>
      <c r="D8226" s="8"/>
      <c r="E8226" s="9"/>
      <c r="F8226" s="9"/>
      <c r="G8226" s="6"/>
      <c r="H8226" s="14"/>
      <c r="I8226" s="9"/>
      <c r="J8226" s="10"/>
    </row>
    <row r="8227">
      <c r="A8227" s="6"/>
      <c r="B8227" s="6"/>
      <c r="C8227" s="7"/>
      <c r="D8227" s="8"/>
      <c r="E8227" s="9"/>
      <c r="F8227" s="9"/>
      <c r="G8227" s="6"/>
      <c r="H8227" s="14"/>
      <c r="I8227" s="9"/>
      <c r="J8227" s="10"/>
    </row>
    <row r="8228">
      <c r="A8228" s="6"/>
      <c r="B8228" s="6"/>
      <c r="C8228" s="7"/>
      <c r="D8228" s="8"/>
      <c r="E8228" s="9"/>
      <c r="F8228" s="9"/>
      <c r="G8228" s="6"/>
      <c r="H8228" s="14"/>
      <c r="I8228" s="9"/>
      <c r="J8228" s="10"/>
    </row>
    <row r="8229">
      <c r="A8229" s="6"/>
      <c r="B8229" s="6"/>
      <c r="C8229" s="7"/>
      <c r="D8229" s="8"/>
      <c r="E8229" s="9"/>
      <c r="F8229" s="9"/>
      <c r="G8229" s="6"/>
      <c r="H8229" s="14"/>
      <c r="I8229" s="9"/>
      <c r="J8229" s="10"/>
    </row>
    <row r="8230">
      <c r="A8230" s="6"/>
      <c r="B8230" s="6"/>
      <c r="C8230" s="7"/>
      <c r="D8230" s="8"/>
      <c r="E8230" s="9"/>
      <c r="F8230" s="9"/>
      <c r="G8230" s="6"/>
      <c r="H8230" s="14"/>
      <c r="I8230" s="9"/>
      <c r="J8230" s="10"/>
    </row>
    <row r="8231">
      <c r="A8231" s="6"/>
      <c r="B8231" s="6"/>
      <c r="C8231" s="7"/>
      <c r="D8231" s="8"/>
      <c r="E8231" s="9"/>
      <c r="F8231" s="9"/>
      <c r="G8231" s="6"/>
      <c r="H8231" s="14"/>
      <c r="I8231" s="9"/>
      <c r="J8231" s="10"/>
    </row>
    <row r="8232">
      <c r="A8232" s="6"/>
      <c r="B8232" s="6"/>
      <c r="C8232" s="7"/>
      <c r="D8232" s="8"/>
      <c r="E8232" s="9"/>
      <c r="F8232" s="9"/>
      <c r="G8232" s="6"/>
      <c r="H8232" s="14"/>
      <c r="I8232" s="9"/>
      <c r="J8232" s="10"/>
    </row>
    <row r="8233">
      <c r="A8233" s="6"/>
      <c r="B8233" s="6"/>
      <c r="C8233" s="7"/>
      <c r="D8233" s="8"/>
      <c r="E8233" s="9"/>
      <c r="F8233" s="9"/>
      <c r="G8233" s="6"/>
      <c r="H8233" s="14"/>
      <c r="I8233" s="9"/>
      <c r="J8233" s="10"/>
    </row>
    <row r="8234">
      <c r="A8234" s="6"/>
      <c r="B8234" s="6"/>
      <c r="C8234" s="7"/>
      <c r="D8234" s="8"/>
      <c r="E8234" s="9"/>
      <c r="F8234" s="9"/>
      <c r="G8234" s="6"/>
      <c r="H8234" s="14"/>
      <c r="I8234" s="9"/>
      <c r="J8234" s="10"/>
    </row>
    <row r="8235">
      <c r="A8235" s="6"/>
      <c r="B8235" s="6"/>
      <c r="C8235" s="7"/>
      <c r="D8235" s="8"/>
      <c r="E8235" s="9"/>
      <c r="F8235" s="9"/>
      <c r="G8235" s="6"/>
      <c r="H8235" s="14"/>
      <c r="I8235" s="9"/>
      <c r="J8235" s="10"/>
    </row>
    <row r="8236">
      <c r="A8236" s="6"/>
      <c r="B8236" s="6"/>
      <c r="C8236" s="7"/>
      <c r="D8236" s="8"/>
      <c r="E8236" s="9"/>
      <c r="F8236" s="9"/>
      <c r="G8236" s="6"/>
      <c r="H8236" s="14"/>
      <c r="I8236" s="9"/>
      <c r="J8236" s="10"/>
    </row>
    <row r="8237">
      <c r="A8237" s="6"/>
      <c r="B8237" s="6"/>
      <c r="C8237" s="7"/>
      <c r="D8237" s="8"/>
      <c r="E8237" s="9"/>
      <c r="F8237" s="9"/>
      <c r="G8237" s="6"/>
      <c r="H8237" s="14"/>
      <c r="I8237" s="9"/>
      <c r="J8237" s="10"/>
    </row>
    <row r="8238">
      <c r="A8238" s="6"/>
      <c r="B8238" s="6"/>
      <c r="C8238" s="7"/>
      <c r="D8238" s="8"/>
      <c r="E8238" s="9"/>
      <c r="F8238" s="9"/>
      <c r="G8238" s="6"/>
      <c r="H8238" s="14"/>
      <c r="I8238" s="9"/>
      <c r="J8238" s="10"/>
    </row>
    <row r="8239">
      <c r="A8239" s="6"/>
      <c r="B8239" s="6"/>
      <c r="C8239" s="7"/>
      <c r="D8239" s="8"/>
      <c r="E8239" s="9"/>
      <c r="F8239" s="9"/>
      <c r="G8239" s="6"/>
      <c r="H8239" s="14"/>
      <c r="I8239" s="9"/>
      <c r="J8239" s="10"/>
    </row>
    <row r="8240">
      <c r="A8240" s="6"/>
      <c r="B8240" s="6"/>
      <c r="C8240" s="7"/>
      <c r="D8240" s="8"/>
      <c r="E8240" s="9"/>
      <c r="F8240" s="9"/>
      <c r="G8240" s="6"/>
      <c r="H8240" s="14"/>
      <c r="I8240" s="9"/>
      <c r="J8240" s="10"/>
    </row>
    <row r="8241">
      <c r="A8241" s="6"/>
      <c r="B8241" s="6"/>
      <c r="C8241" s="7"/>
      <c r="D8241" s="8"/>
      <c r="E8241" s="9"/>
      <c r="F8241" s="9"/>
      <c r="G8241" s="6"/>
      <c r="H8241" s="14"/>
      <c r="I8241" s="9"/>
      <c r="J8241" s="10"/>
    </row>
    <row r="8242">
      <c r="A8242" s="6"/>
      <c r="B8242" s="6"/>
      <c r="C8242" s="7"/>
      <c r="D8242" s="8"/>
      <c r="E8242" s="9"/>
      <c r="F8242" s="9"/>
      <c r="G8242" s="6"/>
      <c r="H8242" s="14"/>
      <c r="I8242" s="9"/>
      <c r="J8242" s="10"/>
    </row>
    <row r="8243">
      <c r="A8243" s="6"/>
      <c r="B8243" s="6"/>
      <c r="C8243" s="7"/>
      <c r="D8243" s="8"/>
      <c r="E8243" s="9"/>
      <c r="F8243" s="9"/>
      <c r="G8243" s="6"/>
      <c r="H8243" s="14"/>
      <c r="I8243" s="9"/>
      <c r="J8243" s="10"/>
    </row>
    <row r="8244">
      <c r="A8244" s="6"/>
      <c r="B8244" s="6"/>
      <c r="C8244" s="7"/>
      <c r="D8244" s="8"/>
      <c r="E8244" s="9"/>
      <c r="F8244" s="9"/>
      <c r="G8244" s="6"/>
      <c r="H8244" s="14"/>
      <c r="I8244" s="9"/>
      <c r="J8244" s="10"/>
    </row>
    <row r="8245">
      <c r="A8245" s="6"/>
      <c r="B8245" s="6"/>
      <c r="C8245" s="7"/>
      <c r="D8245" s="8"/>
      <c r="E8245" s="9"/>
      <c r="F8245" s="9"/>
      <c r="G8245" s="6"/>
      <c r="H8245" s="14"/>
      <c r="I8245" s="9"/>
      <c r="J8245" s="10"/>
    </row>
    <row r="8246">
      <c r="A8246" s="6"/>
      <c r="B8246" s="6"/>
      <c r="C8246" s="7"/>
      <c r="D8246" s="8"/>
      <c r="E8246" s="9"/>
      <c r="F8246" s="9"/>
      <c r="G8246" s="6"/>
      <c r="H8246" s="14"/>
      <c r="I8246" s="9"/>
      <c r="J8246" s="10"/>
    </row>
    <row r="8247">
      <c r="A8247" s="6"/>
      <c r="B8247" s="6"/>
      <c r="C8247" s="7"/>
      <c r="D8247" s="8"/>
      <c r="E8247" s="9"/>
      <c r="F8247" s="9"/>
      <c r="G8247" s="6"/>
      <c r="H8247" s="14"/>
      <c r="I8247" s="9"/>
      <c r="J8247" s="10"/>
    </row>
    <row r="8248">
      <c r="A8248" s="6"/>
      <c r="B8248" s="6"/>
      <c r="C8248" s="7"/>
      <c r="D8248" s="8"/>
      <c r="E8248" s="9"/>
      <c r="F8248" s="9"/>
      <c r="G8248" s="6"/>
      <c r="H8248" s="14"/>
      <c r="I8248" s="9"/>
      <c r="J8248" s="10"/>
    </row>
    <row r="8249">
      <c r="A8249" s="6"/>
      <c r="B8249" s="6"/>
      <c r="C8249" s="7"/>
      <c r="D8249" s="8"/>
      <c r="E8249" s="9"/>
      <c r="F8249" s="9"/>
      <c r="G8249" s="6"/>
      <c r="H8249" s="14"/>
      <c r="I8249" s="9"/>
      <c r="J8249" s="10"/>
    </row>
    <row r="8250">
      <c r="A8250" s="6"/>
      <c r="B8250" s="6"/>
      <c r="C8250" s="7"/>
      <c r="D8250" s="8"/>
      <c r="E8250" s="9"/>
      <c r="F8250" s="9"/>
      <c r="G8250" s="6"/>
      <c r="H8250" s="14"/>
      <c r="I8250" s="9"/>
      <c r="J8250" s="10"/>
    </row>
    <row r="8251">
      <c r="A8251" s="6"/>
      <c r="B8251" s="6"/>
      <c r="C8251" s="7"/>
      <c r="D8251" s="8"/>
      <c r="E8251" s="9"/>
      <c r="F8251" s="9"/>
      <c r="G8251" s="6"/>
      <c r="H8251" s="14"/>
      <c r="I8251" s="9"/>
      <c r="J8251" s="10"/>
    </row>
    <row r="8252">
      <c r="A8252" s="6"/>
      <c r="B8252" s="6"/>
      <c r="C8252" s="7"/>
      <c r="D8252" s="8"/>
      <c r="E8252" s="9"/>
      <c r="F8252" s="9"/>
      <c r="G8252" s="6"/>
      <c r="H8252" s="14"/>
      <c r="I8252" s="9"/>
      <c r="J8252" s="10"/>
    </row>
    <row r="8253">
      <c r="A8253" s="6"/>
      <c r="B8253" s="6"/>
      <c r="C8253" s="7"/>
      <c r="D8253" s="8"/>
      <c r="E8253" s="9"/>
      <c r="F8253" s="9"/>
      <c r="G8253" s="6"/>
      <c r="H8253" s="14"/>
      <c r="I8253" s="9"/>
      <c r="J8253" s="10"/>
    </row>
    <row r="8254">
      <c r="A8254" s="6"/>
      <c r="B8254" s="6"/>
      <c r="C8254" s="7"/>
      <c r="D8254" s="8"/>
      <c r="E8254" s="9"/>
      <c r="F8254" s="9"/>
      <c r="G8254" s="6"/>
      <c r="H8254" s="14"/>
      <c r="I8254" s="9"/>
      <c r="J8254" s="10"/>
    </row>
    <row r="8255">
      <c r="A8255" s="6"/>
      <c r="B8255" s="6"/>
      <c r="C8255" s="7"/>
      <c r="D8255" s="8"/>
      <c r="E8255" s="9"/>
      <c r="F8255" s="9"/>
      <c r="G8255" s="6"/>
      <c r="H8255" s="14"/>
      <c r="I8255" s="9"/>
      <c r="J8255" s="10"/>
    </row>
    <row r="8256">
      <c r="A8256" s="6"/>
      <c r="B8256" s="6"/>
      <c r="C8256" s="7"/>
      <c r="D8256" s="8"/>
      <c r="E8256" s="9"/>
      <c r="F8256" s="9"/>
      <c r="G8256" s="6"/>
      <c r="H8256" s="14"/>
      <c r="I8256" s="9"/>
      <c r="J8256" s="10"/>
    </row>
    <row r="8257">
      <c r="A8257" s="6"/>
      <c r="B8257" s="6"/>
      <c r="C8257" s="7"/>
      <c r="D8257" s="8"/>
      <c r="E8257" s="9"/>
      <c r="F8257" s="9"/>
      <c r="G8257" s="6"/>
      <c r="H8257" s="14"/>
      <c r="I8257" s="9"/>
      <c r="J8257" s="10"/>
    </row>
    <row r="8258">
      <c r="A8258" s="6"/>
      <c r="B8258" s="6"/>
      <c r="C8258" s="7"/>
      <c r="D8258" s="8"/>
      <c r="E8258" s="9"/>
      <c r="F8258" s="9"/>
      <c r="G8258" s="6"/>
      <c r="H8258" s="14"/>
      <c r="I8258" s="9"/>
      <c r="J8258" s="10"/>
    </row>
    <row r="8259">
      <c r="A8259" s="6"/>
      <c r="B8259" s="6"/>
      <c r="C8259" s="7"/>
      <c r="D8259" s="8"/>
      <c r="E8259" s="9"/>
      <c r="F8259" s="9"/>
      <c r="G8259" s="6"/>
      <c r="H8259" s="14"/>
      <c r="I8259" s="9"/>
      <c r="J8259" s="10"/>
    </row>
    <row r="8260">
      <c r="A8260" s="6"/>
      <c r="B8260" s="6"/>
      <c r="C8260" s="7"/>
      <c r="D8260" s="8"/>
      <c r="E8260" s="9"/>
      <c r="F8260" s="9"/>
      <c r="G8260" s="6"/>
      <c r="H8260" s="14"/>
      <c r="I8260" s="9"/>
      <c r="J8260" s="10"/>
    </row>
    <row r="8261">
      <c r="A8261" s="6"/>
      <c r="B8261" s="6"/>
      <c r="C8261" s="7"/>
      <c r="D8261" s="8"/>
      <c r="E8261" s="9"/>
      <c r="F8261" s="9"/>
      <c r="G8261" s="6"/>
      <c r="H8261" s="14"/>
      <c r="I8261" s="9"/>
      <c r="J8261" s="10"/>
    </row>
    <row r="8262">
      <c r="A8262" s="6"/>
      <c r="B8262" s="6"/>
      <c r="C8262" s="7"/>
      <c r="D8262" s="8"/>
      <c r="E8262" s="9"/>
      <c r="F8262" s="9"/>
      <c r="G8262" s="6"/>
      <c r="H8262" s="14"/>
      <c r="I8262" s="9"/>
      <c r="J8262" s="10"/>
    </row>
    <row r="8263">
      <c r="A8263" s="6"/>
      <c r="B8263" s="6"/>
      <c r="C8263" s="7"/>
      <c r="D8263" s="8"/>
      <c r="E8263" s="9"/>
      <c r="F8263" s="9"/>
      <c r="G8263" s="6"/>
      <c r="H8263" s="14"/>
      <c r="I8263" s="9"/>
      <c r="J8263" s="10"/>
    </row>
    <row r="8264">
      <c r="A8264" s="6"/>
      <c r="B8264" s="6"/>
      <c r="C8264" s="7"/>
      <c r="D8264" s="8"/>
      <c r="E8264" s="9"/>
      <c r="F8264" s="9"/>
      <c r="G8264" s="6"/>
      <c r="H8264" s="14"/>
      <c r="I8264" s="9"/>
      <c r="J8264" s="10"/>
    </row>
    <row r="8265">
      <c r="A8265" s="6"/>
      <c r="B8265" s="6"/>
      <c r="C8265" s="7"/>
      <c r="D8265" s="8"/>
      <c r="E8265" s="9"/>
      <c r="F8265" s="9"/>
      <c r="G8265" s="6"/>
      <c r="H8265" s="14"/>
      <c r="I8265" s="9"/>
      <c r="J8265" s="10"/>
    </row>
    <row r="8266">
      <c r="A8266" s="6"/>
      <c r="B8266" s="6"/>
      <c r="C8266" s="7"/>
      <c r="D8266" s="8"/>
      <c r="E8266" s="9"/>
      <c r="F8266" s="9"/>
      <c r="G8266" s="6"/>
      <c r="H8266" s="14"/>
      <c r="I8266" s="9"/>
      <c r="J8266" s="10"/>
    </row>
    <row r="8267">
      <c r="A8267" s="6"/>
      <c r="B8267" s="6"/>
      <c r="C8267" s="7"/>
      <c r="D8267" s="8"/>
      <c r="E8267" s="9"/>
      <c r="F8267" s="9"/>
      <c r="G8267" s="6"/>
      <c r="H8267" s="14"/>
      <c r="I8267" s="9"/>
      <c r="J8267" s="10"/>
    </row>
    <row r="8268">
      <c r="A8268" s="6"/>
      <c r="B8268" s="6"/>
      <c r="C8268" s="7"/>
      <c r="D8268" s="8"/>
      <c r="E8268" s="9"/>
      <c r="F8268" s="9"/>
      <c r="G8268" s="6"/>
      <c r="H8268" s="14"/>
      <c r="I8268" s="9"/>
      <c r="J8268" s="10"/>
    </row>
    <row r="8269">
      <c r="A8269" s="6"/>
      <c r="B8269" s="6"/>
      <c r="C8269" s="7"/>
      <c r="D8269" s="8"/>
      <c r="E8269" s="9"/>
      <c r="F8269" s="9"/>
      <c r="G8269" s="6"/>
      <c r="H8269" s="14"/>
      <c r="I8269" s="9"/>
      <c r="J8269" s="10"/>
    </row>
    <row r="8270">
      <c r="A8270" s="6"/>
      <c r="B8270" s="6"/>
      <c r="C8270" s="7"/>
      <c r="D8270" s="8"/>
      <c r="E8270" s="9"/>
      <c r="F8270" s="9"/>
      <c r="G8270" s="6"/>
      <c r="H8270" s="14"/>
      <c r="I8270" s="9"/>
      <c r="J8270" s="10"/>
    </row>
    <row r="8271">
      <c r="A8271" s="6"/>
      <c r="B8271" s="6"/>
      <c r="C8271" s="7"/>
      <c r="D8271" s="8"/>
      <c r="E8271" s="9"/>
      <c r="F8271" s="9"/>
      <c r="G8271" s="6"/>
      <c r="H8271" s="14"/>
      <c r="I8271" s="9"/>
      <c r="J8271" s="10"/>
    </row>
    <row r="8272">
      <c r="A8272" s="6"/>
      <c r="B8272" s="6"/>
      <c r="C8272" s="7"/>
      <c r="D8272" s="8"/>
      <c r="E8272" s="9"/>
      <c r="F8272" s="9"/>
      <c r="G8272" s="6"/>
      <c r="H8272" s="14"/>
      <c r="I8272" s="9"/>
      <c r="J8272" s="10"/>
    </row>
    <row r="8273">
      <c r="A8273" s="6"/>
      <c r="B8273" s="6"/>
      <c r="C8273" s="7"/>
      <c r="D8273" s="8"/>
      <c r="E8273" s="9"/>
      <c r="F8273" s="9"/>
      <c r="G8273" s="6"/>
      <c r="H8273" s="14"/>
      <c r="I8273" s="9"/>
      <c r="J8273" s="10"/>
    </row>
    <row r="8274">
      <c r="A8274" s="6"/>
      <c r="B8274" s="6"/>
      <c r="C8274" s="7"/>
      <c r="D8274" s="8"/>
      <c r="E8274" s="9"/>
      <c r="F8274" s="9"/>
      <c r="G8274" s="6"/>
      <c r="H8274" s="14"/>
      <c r="I8274" s="9"/>
      <c r="J8274" s="10"/>
    </row>
    <row r="8275">
      <c r="A8275" s="6"/>
      <c r="B8275" s="6"/>
      <c r="C8275" s="7"/>
      <c r="D8275" s="8"/>
      <c r="E8275" s="9"/>
      <c r="F8275" s="9"/>
      <c r="G8275" s="6"/>
      <c r="H8275" s="14"/>
      <c r="I8275" s="9"/>
      <c r="J8275" s="10"/>
    </row>
    <row r="8276">
      <c r="A8276" s="6"/>
      <c r="B8276" s="6"/>
      <c r="C8276" s="7"/>
      <c r="D8276" s="8"/>
      <c r="E8276" s="9"/>
      <c r="F8276" s="9"/>
      <c r="G8276" s="6"/>
      <c r="H8276" s="14"/>
      <c r="I8276" s="9"/>
      <c r="J8276" s="10"/>
    </row>
    <row r="8277">
      <c r="A8277" s="6"/>
      <c r="B8277" s="6"/>
      <c r="C8277" s="7"/>
      <c r="D8277" s="8"/>
      <c r="E8277" s="9"/>
      <c r="F8277" s="9"/>
      <c r="G8277" s="6"/>
      <c r="H8277" s="14"/>
      <c r="I8277" s="9"/>
      <c r="J8277" s="10"/>
    </row>
    <row r="8278">
      <c r="A8278" s="6"/>
      <c r="B8278" s="6"/>
      <c r="C8278" s="7"/>
      <c r="D8278" s="8"/>
      <c r="E8278" s="9"/>
      <c r="F8278" s="9"/>
      <c r="G8278" s="6"/>
      <c r="H8278" s="14"/>
      <c r="I8278" s="9"/>
      <c r="J8278" s="10"/>
    </row>
    <row r="8279">
      <c r="A8279" s="6"/>
      <c r="B8279" s="6"/>
      <c r="C8279" s="7"/>
      <c r="D8279" s="8"/>
      <c r="E8279" s="9"/>
      <c r="F8279" s="9"/>
      <c r="G8279" s="6"/>
      <c r="H8279" s="14"/>
      <c r="I8279" s="9"/>
      <c r="J8279" s="10"/>
    </row>
    <row r="8280">
      <c r="A8280" s="6"/>
      <c r="B8280" s="6"/>
      <c r="C8280" s="7"/>
      <c r="D8280" s="8"/>
      <c r="E8280" s="9"/>
      <c r="F8280" s="9"/>
      <c r="G8280" s="6"/>
      <c r="H8280" s="14"/>
      <c r="I8280" s="9"/>
      <c r="J8280" s="10"/>
    </row>
    <row r="8281">
      <c r="A8281" s="6"/>
      <c r="B8281" s="6"/>
      <c r="C8281" s="7"/>
      <c r="D8281" s="8"/>
      <c r="E8281" s="9"/>
      <c r="F8281" s="9"/>
      <c r="G8281" s="6"/>
      <c r="H8281" s="14"/>
      <c r="I8281" s="9"/>
      <c r="J8281" s="10"/>
    </row>
    <row r="8282">
      <c r="A8282" s="6"/>
      <c r="B8282" s="6"/>
      <c r="C8282" s="7"/>
      <c r="D8282" s="8"/>
      <c r="E8282" s="9"/>
      <c r="F8282" s="9"/>
      <c r="G8282" s="6"/>
      <c r="H8282" s="14"/>
      <c r="I8282" s="9"/>
      <c r="J8282" s="10"/>
    </row>
    <row r="8283">
      <c r="A8283" s="6"/>
      <c r="B8283" s="6"/>
      <c r="C8283" s="7"/>
      <c r="D8283" s="8"/>
      <c r="E8283" s="9"/>
      <c r="F8283" s="9"/>
      <c r="G8283" s="6"/>
      <c r="H8283" s="14"/>
      <c r="I8283" s="9"/>
      <c r="J8283" s="10"/>
    </row>
    <row r="8284">
      <c r="A8284" s="6"/>
      <c r="B8284" s="6"/>
      <c r="C8284" s="7"/>
      <c r="D8284" s="8"/>
      <c r="E8284" s="9"/>
      <c r="F8284" s="9"/>
      <c r="G8284" s="6"/>
      <c r="H8284" s="14"/>
      <c r="I8284" s="9"/>
      <c r="J8284" s="10"/>
    </row>
    <row r="8285">
      <c r="A8285" s="6"/>
      <c r="B8285" s="6"/>
      <c r="C8285" s="7"/>
      <c r="D8285" s="8"/>
      <c r="E8285" s="9"/>
      <c r="F8285" s="9"/>
      <c r="G8285" s="6"/>
      <c r="H8285" s="14"/>
      <c r="I8285" s="9"/>
      <c r="J8285" s="10"/>
    </row>
    <row r="8286">
      <c r="A8286" s="6"/>
      <c r="B8286" s="6"/>
      <c r="C8286" s="7"/>
      <c r="D8286" s="8"/>
      <c r="E8286" s="9"/>
      <c r="F8286" s="9"/>
      <c r="G8286" s="6"/>
      <c r="H8286" s="14"/>
      <c r="I8286" s="9"/>
      <c r="J8286" s="10"/>
    </row>
    <row r="8287">
      <c r="A8287" s="6"/>
      <c r="B8287" s="6"/>
      <c r="C8287" s="7"/>
      <c r="D8287" s="8"/>
      <c r="E8287" s="9"/>
      <c r="F8287" s="9"/>
      <c r="G8287" s="6"/>
      <c r="H8287" s="14"/>
      <c r="I8287" s="9"/>
      <c r="J8287" s="10"/>
    </row>
    <row r="8288">
      <c r="A8288" s="6"/>
      <c r="B8288" s="6"/>
      <c r="C8288" s="7"/>
      <c r="D8288" s="8"/>
      <c r="E8288" s="9"/>
      <c r="F8288" s="9"/>
      <c r="G8288" s="6"/>
      <c r="H8288" s="14"/>
      <c r="I8288" s="9"/>
      <c r="J8288" s="10"/>
    </row>
    <row r="8289">
      <c r="A8289" s="6"/>
      <c r="B8289" s="6"/>
      <c r="C8289" s="7"/>
      <c r="D8289" s="8"/>
      <c r="E8289" s="9"/>
      <c r="F8289" s="9"/>
      <c r="G8289" s="6"/>
      <c r="H8289" s="14"/>
      <c r="I8289" s="9"/>
      <c r="J8289" s="10"/>
    </row>
    <row r="8290">
      <c r="A8290" s="6"/>
      <c r="B8290" s="6"/>
      <c r="C8290" s="7"/>
      <c r="D8290" s="8"/>
      <c r="E8290" s="9"/>
      <c r="F8290" s="9"/>
      <c r="G8290" s="6"/>
      <c r="H8290" s="14"/>
      <c r="I8290" s="9"/>
      <c r="J8290" s="10"/>
    </row>
    <row r="8291">
      <c r="A8291" s="6"/>
      <c r="B8291" s="6"/>
      <c r="C8291" s="7"/>
      <c r="D8291" s="8"/>
      <c r="E8291" s="9"/>
      <c r="F8291" s="9"/>
      <c r="G8291" s="6"/>
      <c r="H8291" s="14"/>
      <c r="I8291" s="9"/>
      <c r="J8291" s="10"/>
    </row>
    <row r="8292">
      <c r="A8292" s="6"/>
      <c r="B8292" s="6"/>
      <c r="C8292" s="7"/>
      <c r="D8292" s="8"/>
      <c r="E8292" s="9"/>
      <c r="F8292" s="9"/>
      <c r="G8292" s="6"/>
      <c r="H8292" s="14"/>
      <c r="I8292" s="9"/>
      <c r="J8292" s="10"/>
    </row>
    <row r="8293">
      <c r="A8293" s="6"/>
      <c r="B8293" s="6"/>
      <c r="C8293" s="7"/>
      <c r="D8293" s="8"/>
      <c r="E8293" s="9"/>
      <c r="F8293" s="9"/>
      <c r="G8293" s="6"/>
      <c r="H8293" s="14"/>
      <c r="I8293" s="9"/>
      <c r="J8293" s="10"/>
    </row>
    <row r="8294">
      <c r="A8294" s="6"/>
      <c r="B8294" s="6"/>
      <c r="C8294" s="7"/>
      <c r="D8294" s="8"/>
      <c r="E8294" s="9"/>
      <c r="F8294" s="9"/>
      <c r="G8294" s="6"/>
      <c r="H8294" s="14"/>
      <c r="I8294" s="9"/>
      <c r="J8294" s="10"/>
    </row>
    <row r="8295">
      <c r="A8295" s="6"/>
      <c r="B8295" s="6"/>
      <c r="C8295" s="7"/>
      <c r="D8295" s="8"/>
      <c r="E8295" s="9"/>
      <c r="F8295" s="9"/>
      <c r="G8295" s="6"/>
      <c r="H8295" s="14"/>
      <c r="I8295" s="9"/>
      <c r="J8295" s="10"/>
    </row>
    <row r="8296">
      <c r="A8296" s="6"/>
      <c r="B8296" s="6"/>
      <c r="C8296" s="7"/>
      <c r="D8296" s="8"/>
      <c r="E8296" s="9"/>
      <c r="F8296" s="9"/>
      <c r="G8296" s="6"/>
      <c r="H8296" s="14"/>
      <c r="I8296" s="9"/>
      <c r="J8296" s="10"/>
    </row>
    <row r="8297">
      <c r="A8297" s="6"/>
      <c r="B8297" s="6"/>
      <c r="C8297" s="7"/>
      <c r="D8297" s="8"/>
      <c r="E8297" s="9"/>
      <c r="F8297" s="9"/>
      <c r="G8297" s="6"/>
      <c r="H8297" s="14"/>
      <c r="I8297" s="9"/>
      <c r="J8297" s="10"/>
    </row>
    <row r="8298">
      <c r="A8298" s="6"/>
      <c r="B8298" s="6"/>
      <c r="C8298" s="7"/>
      <c r="D8298" s="8"/>
      <c r="E8298" s="9"/>
      <c r="F8298" s="9"/>
      <c r="G8298" s="6"/>
      <c r="H8298" s="14"/>
      <c r="I8298" s="9"/>
      <c r="J8298" s="10"/>
    </row>
    <row r="8299">
      <c r="A8299" s="6"/>
      <c r="B8299" s="6"/>
      <c r="C8299" s="7"/>
      <c r="D8299" s="8"/>
      <c r="E8299" s="9"/>
      <c r="F8299" s="9"/>
      <c r="G8299" s="6"/>
      <c r="H8299" s="14"/>
      <c r="I8299" s="9"/>
      <c r="J8299" s="10"/>
    </row>
    <row r="8300">
      <c r="A8300" s="6"/>
      <c r="B8300" s="6"/>
      <c r="C8300" s="7"/>
      <c r="D8300" s="8"/>
      <c r="E8300" s="9"/>
      <c r="F8300" s="9"/>
      <c r="G8300" s="6"/>
      <c r="H8300" s="14"/>
      <c r="I8300" s="9"/>
      <c r="J8300" s="10"/>
    </row>
    <row r="8301">
      <c r="A8301" s="6"/>
      <c r="B8301" s="6"/>
      <c r="C8301" s="7"/>
      <c r="D8301" s="8"/>
      <c r="E8301" s="9"/>
      <c r="F8301" s="9"/>
      <c r="G8301" s="6"/>
      <c r="H8301" s="14"/>
      <c r="I8301" s="9"/>
      <c r="J8301" s="10"/>
    </row>
    <row r="8302">
      <c r="A8302" s="6"/>
      <c r="B8302" s="6"/>
      <c r="C8302" s="7"/>
      <c r="D8302" s="8"/>
      <c r="E8302" s="9"/>
      <c r="F8302" s="9"/>
      <c r="G8302" s="6"/>
      <c r="H8302" s="14"/>
      <c r="I8302" s="9"/>
      <c r="J8302" s="10"/>
    </row>
    <row r="8303">
      <c r="A8303" s="6"/>
      <c r="B8303" s="6"/>
      <c r="C8303" s="7"/>
      <c r="D8303" s="8"/>
      <c r="E8303" s="9"/>
      <c r="F8303" s="9"/>
      <c r="G8303" s="6"/>
      <c r="H8303" s="14"/>
      <c r="I8303" s="9"/>
      <c r="J8303" s="10"/>
    </row>
    <row r="8304">
      <c r="A8304" s="6"/>
      <c r="B8304" s="6"/>
      <c r="C8304" s="7"/>
      <c r="D8304" s="8"/>
      <c r="E8304" s="9"/>
      <c r="F8304" s="9"/>
      <c r="G8304" s="6"/>
      <c r="H8304" s="14"/>
      <c r="I8304" s="9"/>
      <c r="J8304" s="10"/>
    </row>
    <row r="8305">
      <c r="A8305" s="6"/>
      <c r="B8305" s="6"/>
      <c r="C8305" s="7"/>
      <c r="D8305" s="8"/>
      <c r="E8305" s="9"/>
      <c r="F8305" s="9"/>
      <c r="G8305" s="6"/>
      <c r="H8305" s="14"/>
      <c r="I8305" s="9"/>
      <c r="J8305" s="10"/>
    </row>
    <row r="8306">
      <c r="A8306" s="6"/>
      <c r="B8306" s="6"/>
      <c r="C8306" s="7"/>
      <c r="D8306" s="8"/>
      <c r="E8306" s="9"/>
      <c r="F8306" s="9"/>
      <c r="G8306" s="6"/>
      <c r="H8306" s="14"/>
      <c r="I8306" s="9"/>
      <c r="J8306" s="10"/>
    </row>
    <row r="8307">
      <c r="A8307" s="6"/>
      <c r="B8307" s="6"/>
      <c r="C8307" s="7"/>
      <c r="D8307" s="8"/>
      <c r="E8307" s="9"/>
      <c r="F8307" s="9"/>
      <c r="G8307" s="6"/>
      <c r="H8307" s="14"/>
      <c r="I8307" s="9"/>
      <c r="J8307" s="10"/>
    </row>
    <row r="8308">
      <c r="A8308" s="6"/>
      <c r="B8308" s="6"/>
      <c r="C8308" s="7"/>
      <c r="D8308" s="8"/>
      <c r="E8308" s="9"/>
      <c r="F8308" s="9"/>
      <c r="G8308" s="6"/>
      <c r="H8308" s="14"/>
      <c r="I8308" s="9"/>
      <c r="J8308" s="10"/>
    </row>
    <row r="8309">
      <c r="A8309" s="6"/>
      <c r="B8309" s="6"/>
      <c r="C8309" s="7"/>
      <c r="D8309" s="8"/>
      <c r="E8309" s="9"/>
      <c r="F8309" s="9"/>
      <c r="G8309" s="6"/>
      <c r="H8309" s="14"/>
      <c r="I8309" s="9"/>
      <c r="J8309" s="10"/>
    </row>
    <row r="8310">
      <c r="A8310" s="6"/>
      <c r="B8310" s="6"/>
      <c r="C8310" s="7"/>
      <c r="D8310" s="8"/>
      <c r="E8310" s="9"/>
      <c r="F8310" s="9"/>
      <c r="G8310" s="6"/>
      <c r="H8310" s="14"/>
      <c r="I8310" s="9"/>
      <c r="J8310" s="10"/>
    </row>
    <row r="8311">
      <c r="A8311" s="6"/>
      <c r="B8311" s="6"/>
      <c r="C8311" s="7"/>
      <c r="D8311" s="8"/>
      <c r="E8311" s="9"/>
      <c r="F8311" s="9"/>
      <c r="G8311" s="6"/>
      <c r="H8311" s="14"/>
      <c r="I8311" s="9"/>
      <c r="J8311" s="10"/>
    </row>
    <row r="8312">
      <c r="A8312" s="6"/>
      <c r="B8312" s="6"/>
      <c r="C8312" s="7"/>
      <c r="D8312" s="8"/>
      <c r="E8312" s="9"/>
      <c r="F8312" s="9"/>
      <c r="G8312" s="6"/>
      <c r="H8312" s="14"/>
      <c r="I8312" s="9"/>
      <c r="J8312" s="10"/>
    </row>
    <row r="8313">
      <c r="A8313" s="6"/>
      <c r="B8313" s="6"/>
      <c r="C8313" s="7"/>
      <c r="D8313" s="8"/>
      <c r="E8313" s="9"/>
      <c r="F8313" s="9"/>
      <c r="G8313" s="6"/>
      <c r="H8313" s="14"/>
      <c r="I8313" s="9"/>
      <c r="J8313" s="10"/>
    </row>
    <row r="8314">
      <c r="A8314" s="6"/>
      <c r="B8314" s="6"/>
      <c r="C8314" s="7"/>
      <c r="D8314" s="8"/>
      <c r="E8314" s="9"/>
      <c r="F8314" s="9"/>
      <c r="G8314" s="6"/>
      <c r="H8314" s="14"/>
      <c r="I8314" s="9"/>
      <c r="J8314" s="10"/>
    </row>
    <row r="8315">
      <c r="A8315" s="6"/>
      <c r="B8315" s="6"/>
      <c r="C8315" s="7"/>
      <c r="D8315" s="8"/>
      <c r="E8315" s="9"/>
      <c r="F8315" s="9"/>
      <c r="G8315" s="6"/>
      <c r="H8315" s="14"/>
      <c r="I8315" s="9"/>
      <c r="J8315" s="10"/>
    </row>
    <row r="8316">
      <c r="A8316" s="6"/>
      <c r="B8316" s="6"/>
      <c r="C8316" s="7"/>
      <c r="D8316" s="8"/>
      <c r="E8316" s="9"/>
      <c r="F8316" s="9"/>
      <c r="G8316" s="6"/>
      <c r="H8316" s="14"/>
      <c r="I8316" s="9"/>
      <c r="J8316" s="10"/>
    </row>
    <row r="8317">
      <c r="A8317" s="6"/>
      <c r="B8317" s="6"/>
      <c r="C8317" s="7"/>
      <c r="D8317" s="8"/>
      <c r="E8317" s="9"/>
      <c r="F8317" s="9"/>
      <c r="G8317" s="6"/>
      <c r="H8317" s="14"/>
      <c r="I8317" s="9"/>
      <c r="J8317" s="10"/>
    </row>
    <row r="8318">
      <c r="A8318" s="6"/>
      <c r="B8318" s="6"/>
      <c r="C8318" s="7"/>
      <c r="D8318" s="8"/>
      <c r="E8318" s="9"/>
      <c r="F8318" s="9"/>
      <c r="G8318" s="6"/>
      <c r="H8318" s="14"/>
      <c r="I8318" s="9"/>
      <c r="J8318" s="10"/>
    </row>
    <row r="8319">
      <c r="A8319" s="6"/>
      <c r="B8319" s="6"/>
      <c r="C8319" s="7"/>
      <c r="D8319" s="8"/>
      <c r="E8319" s="9"/>
      <c r="F8319" s="9"/>
      <c r="G8319" s="6"/>
      <c r="H8319" s="14"/>
      <c r="I8319" s="9"/>
      <c r="J8319" s="10"/>
    </row>
    <row r="8320">
      <c r="A8320" s="6"/>
      <c r="B8320" s="6"/>
      <c r="C8320" s="7"/>
      <c r="D8320" s="8"/>
      <c r="E8320" s="9"/>
      <c r="F8320" s="9"/>
      <c r="G8320" s="6"/>
      <c r="H8320" s="14"/>
      <c r="I8320" s="9"/>
      <c r="J8320" s="10"/>
    </row>
    <row r="8321">
      <c r="A8321" s="6"/>
      <c r="B8321" s="6"/>
      <c r="C8321" s="7"/>
      <c r="D8321" s="8"/>
      <c r="E8321" s="9"/>
      <c r="F8321" s="9"/>
      <c r="G8321" s="6"/>
      <c r="H8321" s="14"/>
      <c r="I8321" s="9"/>
      <c r="J8321" s="10"/>
    </row>
    <row r="8322">
      <c r="A8322" s="6"/>
      <c r="B8322" s="6"/>
      <c r="C8322" s="7"/>
      <c r="D8322" s="8"/>
      <c r="E8322" s="9"/>
      <c r="F8322" s="9"/>
      <c r="G8322" s="6"/>
      <c r="H8322" s="14"/>
      <c r="I8322" s="9"/>
      <c r="J8322" s="10"/>
    </row>
    <row r="8323">
      <c r="A8323" s="6"/>
      <c r="B8323" s="6"/>
      <c r="C8323" s="7"/>
      <c r="D8323" s="8"/>
      <c r="E8323" s="9"/>
      <c r="F8323" s="9"/>
      <c r="G8323" s="6"/>
      <c r="H8323" s="14"/>
      <c r="I8323" s="9"/>
      <c r="J8323" s="10"/>
    </row>
    <row r="8324">
      <c r="A8324" s="6"/>
      <c r="B8324" s="6"/>
      <c r="C8324" s="7"/>
      <c r="D8324" s="8"/>
      <c r="E8324" s="9"/>
      <c r="F8324" s="9"/>
      <c r="G8324" s="6"/>
      <c r="H8324" s="14"/>
      <c r="I8324" s="9"/>
      <c r="J8324" s="10"/>
    </row>
    <row r="8325">
      <c r="A8325" s="6"/>
      <c r="B8325" s="6"/>
      <c r="C8325" s="7"/>
      <c r="D8325" s="8"/>
      <c r="E8325" s="9"/>
      <c r="F8325" s="9"/>
      <c r="G8325" s="6"/>
      <c r="H8325" s="14"/>
      <c r="I8325" s="9"/>
      <c r="J8325" s="10"/>
    </row>
    <row r="8326">
      <c r="A8326" s="6"/>
      <c r="B8326" s="6"/>
      <c r="C8326" s="7"/>
      <c r="D8326" s="8"/>
      <c r="E8326" s="9"/>
      <c r="F8326" s="9"/>
      <c r="G8326" s="6"/>
      <c r="H8326" s="14"/>
      <c r="I8326" s="9"/>
      <c r="J8326" s="10"/>
    </row>
    <row r="8327">
      <c r="A8327" s="6"/>
      <c r="B8327" s="6"/>
      <c r="C8327" s="7"/>
      <c r="D8327" s="8"/>
      <c r="E8327" s="9"/>
      <c r="F8327" s="9"/>
      <c r="G8327" s="6"/>
      <c r="H8327" s="14"/>
      <c r="I8327" s="9"/>
      <c r="J8327" s="10"/>
    </row>
    <row r="8328">
      <c r="A8328" s="6"/>
      <c r="B8328" s="6"/>
      <c r="C8328" s="7"/>
      <c r="D8328" s="8"/>
      <c r="E8328" s="9"/>
      <c r="F8328" s="9"/>
      <c r="G8328" s="6"/>
      <c r="H8328" s="14"/>
      <c r="I8328" s="9"/>
      <c r="J8328" s="10"/>
    </row>
    <row r="8329">
      <c r="A8329" s="6"/>
      <c r="B8329" s="6"/>
      <c r="C8329" s="7"/>
      <c r="D8329" s="8"/>
      <c r="E8329" s="9"/>
      <c r="F8329" s="9"/>
      <c r="G8329" s="6"/>
      <c r="H8329" s="14"/>
      <c r="I8329" s="9"/>
      <c r="J8329" s="10"/>
    </row>
    <row r="8330">
      <c r="A8330" s="6"/>
      <c r="B8330" s="6"/>
      <c r="C8330" s="7"/>
      <c r="D8330" s="8"/>
      <c r="E8330" s="9"/>
      <c r="F8330" s="9"/>
      <c r="G8330" s="6"/>
      <c r="H8330" s="14"/>
      <c r="I8330" s="9"/>
      <c r="J8330" s="10"/>
    </row>
    <row r="8331">
      <c r="A8331" s="6"/>
      <c r="B8331" s="6"/>
      <c r="C8331" s="7"/>
      <c r="D8331" s="8"/>
      <c r="E8331" s="9"/>
      <c r="F8331" s="9"/>
      <c r="G8331" s="6"/>
      <c r="H8331" s="14"/>
      <c r="I8331" s="9"/>
      <c r="J8331" s="10"/>
    </row>
    <row r="8332">
      <c r="A8332" s="6"/>
      <c r="B8332" s="6"/>
      <c r="C8332" s="7"/>
      <c r="D8332" s="8"/>
      <c r="E8332" s="9"/>
      <c r="F8332" s="9"/>
      <c r="G8332" s="6"/>
      <c r="H8332" s="14"/>
      <c r="I8332" s="9"/>
      <c r="J8332" s="10"/>
    </row>
    <row r="8333">
      <c r="A8333" s="6"/>
      <c r="B8333" s="6"/>
      <c r="C8333" s="7"/>
      <c r="D8333" s="8"/>
      <c r="E8333" s="9"/>
      <c r="F8333" s="9"/>
      <c r="G8333" s="6"/>
      <c r="H8333" s="14"/>
      <c r="I8333" s="9"/>
      <c r="J8333" s="10"/>
    </row>
    <row r="8334">
      <c r="A8334" s="6"/>
      <c r="B8334" s="6"/>
      <c r="C8334" s="7"/>
      <c r="D8334" s="8"/>
      <c r="E8334" s="9"/>
      <c r="F8334" s="9"/>
      <c r="G8334" s="6"/>
      <c r="H8334" s="14"/>
      <c r="I8334" s="9"/>
      <c r="J8334" s="10"/>
    </row>
    <row r="8335">
      <c r="A8335" s="6"/>
      <c r="B8335" s="6"/>
      <c r="C8335" s="7"/>
      <c r="D8335" s="8"/>
      <c r="E8335" s="9"/>
      <c r="F8335" s="9"/>
      <c r="G8335" s="6"/>
      <c r="H8335" s="14"/>
      <c r="I8335" s="9"/>
      <c r="J8335" s="10"/>
    </row>
    <row r="8336">
      <c r="A8336" s="6"/>
      <c r="B8336" s="6"/>
      <c r="C8336" s="7"/>
      <c r="D8336" s="8"/>
      <c r="E8336" s="9"/>
      <c r="F8336" s="9"/>
      <c r="G8336" s="6"/>
      <c r="H8336" s="14"/>
      <c r="I8336" s="9"/>
      <c r="J8336" s="10"/>
    </row>
    <row r="8337">
      <c r="A8337" s="6"/>
      <c r="B8337" s="6"/>
      <c r="C8337" s="7"/>
      <c r="D8337" s="8"/>
      <c r="E8337" s="9"/>
      <c r="F8337" s="9"/>
      <c r="G8337" s="6"/>
      <c r="H8337" s="14"/>
      <c r="I8337" s="9"/>
      <c r="J8337" s="10"/>
    </row>
    <row r="8338">
      <c r="A8338" s="6"/>
      <c r="B8338" s="6"/>
      <c r="C8338" s="7"/>
      <c r="D8338" s="8"/>
      <c r="E8338" s="9"/>
      <c r="F8338" s="9"/>
      <c r="G8338" s="6"/>
      <c r="H8338" s="14"/>
      <c r="I8338" s="9"/>
      <c r="J8338" s="10"/>
    </row>
    <row r="8339">
      <c r="A8339" s="6"/>
      <c r="B8339" s="6"/>
      <c r="C8339" s="7"/>
      <c r="D8339" s="8"/>
      <c r="E8339" s="9"/>
      <c r="F8339" s="9"/>
      <c r="G8339" s="6"/>
      <c r="H8339" s="14"/>
      <c r="I8339" s="9"/>
      <c r="J8339" s="10"/>
    </row>
    <row r="8340">
      <c r="A8340" s="6"/>
      <c r="B8340" s="6"/>
      <c r="C8340" s="7"/>
      <c r="D8340" s="8"/>
      <c r="E8340" s="9"/>
      <c r="F8340" s="9"/>
      <c r="G8340" s="6"/>
      <c r="H8340" s="14"/>
      <c r="I8340" s="9"/>
      <c r="J8340" s="10"/>
    </row>
    <row r="8341">
      <c r="A8341" s="6"/>
      <c r="B8341" s="6"/>
      <c r="C8341" s="7"/>
      <c r="D8341" s="8"/>
      <c r="E8341" s="9"/>
      <c r="F8341" s="9"/>
      <c r="G8341" s="6"/>
      <c r="H8341" s="14"/>
      <c r="I8341" s="9"/>
      <c r="J8341" s="10"/>
    </row>
    <row r="8342">
      <c r="A8342" s="6"/>
      <c r="B8342" s="6"/>
      <c r="C8342" s="7"/>
      <c r="D8342" s="8"/>
      <c r="E8342" s="9"/>
      <c r="F8342" s="9"/>
      <c r="G8342" s="6"/>
      <c r="H8342" s="14"/>
      <c r="I8342" s="9"/>
      <c r="J8342" s="10"/>
    </row>
    <row r="8343">
      <c r="A8343" s="6"/>
      <c r="B8343" s="6"/>
      <c r="C8343" s="7"/>
      <c r="D8343" s="8"/>
      <c r="E8343" s="9"/>
      <c r="F8343" s="9"/>
      <c r="G8343" s="6"/>
      <c r="H8343" s="14"/>
      <c r="I8343" s="9"/>
      <c r="J8343" s="10"/>
    </row>
    <row r="8344">
      <c r="A8344" s="6"/>
      <c r="B8344" s="6"/>
      <c r="C8344" s="7"/>
      <c r="D8344" s="8"/>
      <c r="E8344" s="9"/>
      <c r="F8344" s="9"/>
      <c r="G8344" s="6"/>
      <c r="H8344" s="14"/>
      <c r="I8344" s="9"/>
      <c r="J8344" s="10"/>
    </row>
    <row r="8345">
      <c r="A8345" s="6"/>
      <c r="B8345" s="6"/>
      <c r="C8345" s="7"/>
      <c r="D8345" s="8"/>
      <c r="E8345" s="9"/>
      <c r="F8345" s="9"/>
      <c r="G8345" s="6"/>
      <c r="H8345" s="14"/>
      <c r="I8345" s="9"/>
      <c r="J8345" s="10"/>
    </row>
    <row r="8346">
      <c r="A8346" s="6"/>
      <c r="B8346" s="6"/>
      <c r="C8346" s="7"/>
      <c r="D8346" s="8"/>
      <c r="E8346" s="9"/>
      <c r="F8346" s="9"/>
      <c r="G8346" s="6"/>
      <c r="H8346" s="14"/>
      <c r="I8346" s="9"/>
      <c r="J8346" s="10"/>
    </row>
    <row r="8347">
      <c r="A8347" s="6"/>
      <c r="B8347" s="6"/>
      <c r="C8347" s="7"/>
      <c r="D8347" s="8"/>
      <c r="E8347" s="9"/>
      <c r="F8347" s="9"/>
      <c r="G8347" s="6"/>
      <c r="H8347" s="14"/>
      <c r="I8347" s="9"/>
      <c r="J8347" s="10"/>
    </row>
    <row r="8348">
      <c r="A8348" s="6"/>
      <c r="B8348" s="6"/>
      <c r="C8348" s="7"/>
      <c r="D8348" s="8"/>
      <c r="E8348" s="9"/>
      <c r="F8348" s="9"/>
      <c r="G8348" s="6"/>
      <c r="H8348" s="14"/>
      <c r="I8348" s="9"/>
      <c r="J8348" s="10"/>
    </row>
    <row r="8349">
      <c r="A8349" s="6"/>
      <c r="B8349" s="6"/>
      <c r="C8349" s="7"/>
      <c r="D8349" s="8"/>
      <c r="E8349" s="9"/>
      <c r="F8349" s="9"/>
      <c r="G8349" s="6"/>
      <c r="H8349" s="14"/>
      <c r="I8349" s="9"/>
      <c r="J8349" s="10"/>
    </row>
    <row r="8350">
      <c r="A8350" s="6"/>
      <c r="B8350" s="6"/>
      <c r="C8350" s="7"/>
      <c r="D8350" s="8"/>
      <c r="E8350" s="9"/>
      <c r="F8350" s="9"/>
      <c r="G8350" s="6"/>
      <c r="H8350" s="14"/>
      <c r="I8350" s="9"/>
      <c r="J8350" s="10"/>
    </row>
    <row r="8351">
      <c r="A8351" s="6"/>
      <c r="B8351" s="6"/>
      <c r="C8351" s="7"/>
      <c r="D8351" s="8"/>
      <c r="E8351" s="9"/>
      <c r="F8351" s="9"/>
      <c r="G8351" s="6"/>
      <c r="H8351" s="14"/>
      <c r="I8351" s="9"/>
      <c r="J8351" s="10"/>
    </row>
    <row r="8352">
      <c r="A8352" s="6"/>
      <c r="B8352" s="6"/>
      <c r="C8352" s="7"/>
      <c r="D8352" s="8"/>
      <c r="E8352" s="9"/>
      <c r="F8352" s="9"/>
      <c r="G8352" s="6"/>
      <c r="H8352" s="14"/>
      <c r="I8352" s="9"/>
      <c r="J8352" s="10"/>
    </row>
    <row r="8353">
      <c r="A8353" s="6"/>
      <c r="B8353" s="6"/>
      <c r="C8353" s="7"/>
      <c r="D8353" s="8"/>
      <c r="E8353" s="9"/>
      <c r="F8353" s="9"/>
      <c r="G8353" s="6"/>
      <c r="H8353" s="14"/>
      <c r="I8353" s="9"/>
      <c r="J8353" s="10"/>
    </row>
    <row r="8354">
      <c r="A8354" s="6"/>
      <c r="B8354" s="6"/>
      <c r="C8354" s="7"/>
      <c r="D8354" s="8"/>
      <c r="E8354" s="9"/>
      <c r="F8354" s="9"/>
      <c r="G8354" s="6"/>
      <c r="H8354" s="14"/>
      <c r="I8354" s="9"/>
      <c r="J8354" s="10"/>
    </row>
    <row r="8355">
      <c r="A8355" s="6"/>
      <c r="B8355" s="6"/>
      <c r="C8355" s="7"/>
      <c r="D8355" s="8"/>
      <c r="E8355" s="9"/>
      <c r="F8355" s="9"/>
      <c r="G8355" s="6"/>
      <c r="H8355" s="14"/>
      <c r="I8355" s="9"/>
      <c r="J8355" s="10"/>
    </row>
    <row r="8356">
      <c r="A8356" s="6"/>
      <c r="B8356" s="6"/>
      <c r="C8356" s="7"/>
      <c r="D8356" s="8"/>
      <c r="E8356" s="9"/>
      <c r="F8356" s="9"/>
      <c r="G8356" s="6"/>
      <c r="H8356" s="14"/>
      <c r="I8356" s="9"/>
      <c r="J8356" s="10"/>
    </row>
    <row r="8357">
      <c r="A8357" s="6"/>
      <c r="B8357" s="6"/>
      <c r="C8357" s="7"/>
      <c r="D8357" s="8"/>
      <c r="E8357" s="9"/>
      <c r="F8357" s="9"/>
      <c r="G8357" s="6"/>
      <c r="H8357" s="14"/>
      <c r="I8357" s="9"/>
      <c r="J8357" s="10"/>
    </row>
    <row r="8358">
      <c r="A8358" s="6"/>
      <c r="B8358" s="6"/>
      <c r="C8358" s="7"/>
      <c r="D8358" s="8"/>
      <c r="E8358" s="9"/>
      <c r="F8358" s="9"/>
      <c r="G8358" s="6"/>
      <c r="H8358" s="14"/>
      <c r="I8358" s="9"/>
      <c r="J8358" s="10"/>
    </row>
    <row r="8359">
      <c r="A8359" s="6"/>
      <c r="B8359" s="6"/>
      <c r="C8359" s="7"/>
      <c r="D8359" s="8"/>
      <c r="E8359" s="9"/>
      <c r="F8359" s="9"/>
      <c r="G8359" s="6"/>
      <c r="H8359" s="14"/>
      <c r="I8359" s="9"/>
      <c r="J8359" s="10"/>
    </row>
    <row r="8360">
      <c r="A8360" s="6"/>
      <c r="B8360" s="6"/>
      <c r="C8360" s="7"/>
      <c r="D8360" s="8"/>
      <c r="E8360" s="9"/>
      <c r="F8360" s="9"/>
      <c r="G8360" s="6"/>
      <c r="H8360" s="14"/>
      <c r="I8360" s="9"/>
      <c r="J8360" s="10"/>
    </row>
    <row r="8361">
      <c r="A8361" s="6"/>
      <c r="B8361" s="6"/>
      <c r="C8361" s="7"/>
      <c r="D8361" s="8"/>
      <c r="E8361" s="9"/>
      <c r="F8361" s="9"/>
      <c r="G8361" s="6"/>
      <c r="H8361" s="14"/>
      <c r="I8361" s="9"/>
      <c r="J8361" s="10"/>
    </row>
    <row r="8362">
      <c r="A8362" s="6"/>
      <c r="B8362" s="6"/>
      <c r="C8362" s="7"/>
      <c r="D8362" s="8"/>
      <c r="E8362" s="9"/>
      <c r="F8362" s="9"/>
      <c r="G8362" s="6"/>
      <c r="H8362" s="14"/>
      <c r="I8362" s="9"/>
      <c r="J8362" s="10"/>
    </row>
    <row r="8363">
      <c r="A8363" s="6"/>
      <c r="B8363" s="6"/>
      <c r="C8363" s="7"/>
      <c r="D8363" s="8"/>
      <c r="E8363" s="9"/>
      <c r="F8363" s="9"/>
      <c r="G8363" s="6"/>
      <c r="H8363" s="14"/>
      <c r="I8363" s="9"/>
      <c r="J8363" s="10"/>
    </row>
    <row r="8364">
      <c r="A8364" s="6"/>
      <c r="B8364" s="6"/>
      <c r="C8364" s="7"/>
      <c r="D8364" s="8"/>
      <c r="E8364" s="9"/>
      <c r="F8364" s="9"/>
      <c r="G8364" s="6"/>
      <c r="H8364" s="14"/>
      <c r="I8364" s="9"/>
      <c r="J8364" s="10"/>
    </row>
    <row r="8365">
      <c r="A8365" s="6"/>
      <c r="B8365" s="6"/>
      <c r="C8365" s="7"/>
      <c r="D8365" s="8"/>
      <c r="E8365" s="9"/>
      <c r="F8365" s="9"/>
      <c r="G8365" s="6"/>
      <c r="H8365" s="14"/>
      <c r="I8365" s="9"/>
      <c r="J8365" s="10"/>
    </row>
    <row r="8366">
      <c r="A8366" s="6"/>
      <c r="B8366" s="6"/>
      <c r="C8366" s="7"/>
      <c r="D8366" s="8"/>
      <c r="E8366" s="9"/>
      <c r="F8366" s="9"/>
      <c r="G8366" s="6"/>
      <c r="H8366" s="14"/>
      <c r="I8366" s="9"/>
      <c r="J8366" s="10"/>
    </row>
    <row r="8367">
      <c r="A8367" s="6"/>
      <c r="B8367" s="6"/>
      <c r="C8367" s="7"/>
      <c r="D8367" s="8"/>
      <c r="E8367" s="9"/>
      <c r="F8367" s="9"/>
      <c r="G8367" s="6"/>
      <c r="H8367" s="14"/>
      <c r="I8367" s="9"/>
      <c r="J8367" s="10"/>
    </row>
    <row r="8368">
      <c r="A8368" s="6"/>
      <c r="B8368" s="6"/>
      <c r="C8368" s="7"/>
      <c r="D8368" s="8"/>
      <c r="E8368" s="9"/>
      <c r="F8368" s="9"/>
      <c r="G8368" s="6"/>
      <c r="H8368" s="14"/>
      <c r="I8368" s="9"/>
      <c r="J8368" s="10"/>
    </row>
    <row r="8369">
      <c r="A8369" s="6"/>
      <c r="B8369" s="6"/>
      <c r="C8369" s="7"/>
      <c r="D8369" s="8"/>
      <c r="E8369" s="9"/>
      <c r="F8369" s="9"/>
      <c r="G8369" s="6"/>
      <c r="H8369" s="14"/>
      <c r="I8369" s="9"/>
      <c r="J8369" s="10"/>
    </row>
    <row r="8370">
      <c r="A8370" s="6"/>
      <c r="B8370" s="6"/>
      <c r="C8370" s="7"/>
      <c r="D8370" s="8"/>
      <c r="E8370" s="9"/>
      <c r="F8370" s="9"/>
      <c r="G8370" s="6"/>
      <c r="H8370" s="14"/>
      <c r="I8370" s="9"/>
      <c r="J8370" s="10"/>
    </row>
    <row r="8371">
      <c r="A8371" s="6"/>
      <c r="B8371" s="6"/>
      <c r="C8371" s="7"/>
      <c r="D8371" s="8"/>
      <c r="E8371" s="9"/>
      <c r="F8371" s="9"/>
      <c r="G8371" s="6"/>
      <c r="H8371" s="14"/>
      <c r="I8371" s="9"/>
      <c r="J8371" s="10"/>
    </row>
    <row r="8372">
      <c r="A8372" s="6"/>
      <c r="B8372" s="6"/>
      <c r="C8372" s="7"/>
      <c r="D8372" s="8"/>
      <c r="E8372" s="9"/>
      <c r="F8372" s="9"/>
      <c r="G8372" s="6"/>
      <c r="H8372" s="14"/>
      <c r="I8372" s="9"/>
      <c r="J8372" s="10"/>
    </row>
    <row r="8373">
      <c r="A8373" s="6"/>
      <c r="B8373" s="6"/>
      <c r="C8373" s="7"/>
      <c r="D8373" s="8"/>
      <c r="E8373" s="9"/>
      <c r="F8373" s="9"/>
      <c r="G8373" s="6"/>
      <c r="H8373" s="14"/>
      <c r="I8373" s="9"/>
      <c r="J8373" s="10"/>
    </row>
    <row r="8374">
      <c r="A8374" s="6"/>
      <c r="B8374" s="6"/>
      <c r="C8374" s="7"/>
      <c r="D8374" s="8"/>
      <c r="E8374" s="9"/>
      <c r="F8374" s="9"/>
      <c r="G8374" s="6"/>
      <c r="H8374" s="14"/>
      <c r="I8374" s="9"/>
      <c r="J8374" s="10"/>
    </row>
    <row r="8375">
      <c r="A8375" s="6"/>
      <c r="B8375" s="6"/>
      <c r="C8375" s="7"/>
      <c r="D8375" s="8"/>
      <c r="E8375" s="9"/>
      <c r="F8375" s="9"/>
      <c r="G8375" s="6"/>
      <c r="H8375" s="14"/>
      <c r="I8375" s="9"/>
      <c r="J8375" s="10"/>
    </row>
    <row r="8376">
      <c r="A8376" s="6"/>
      <c r="B8376" s="6"/>
      <c r="C8376" s="7"/>
      <c r="D8376" s="8"/>
      <c r="E8376" s="9"/>
      <c r="F8376" s="9"/>
      <c r="G8376" s="6"/>
      <c r="H8376" s="14"/>
      <c r="I8376" s="9"/>
      <c r="J8376" s="10"/>
    </row>
    <row r="8377">
      <c r="A8377" s="6"/>
      <c r="B8377" s="6"/>
      <c r="C8377" s="7"/>
      <c r="D8377" s="8"/>
      <c r="E8377" s="9"/>
      <c r="F8377" s="9"/>
      <c r="G8377" s="6"/>
      <c r="H8377" s="14"/>
      <c r="I8377" s="9"/>
      <c r="J8377" s="10"/>
    </row>
    <row r="8378">
      <c r="A8378" s="6"/>
      <c r="B8378" s="6"/>
      <c r="C8378" s="7"/>
      <c r="D8378" s="8"/>
      <c r="E8378" s="9"/>
      <c r="F8378" s="9"/>
      <c r="G8378" s="6"/>
      <c r="H8378" s="14"/>
      <c r="I8378" s="9"/>
      <c r="J8378" s="10"/>
    </row>
    <row r="8379">
      <c r="A8379" s="6"/>
      <c r="B8379" s="6"/>
      <c r="C8379" s="7"/>
      <c r="D8379" s="8"/>
      <c r="E8379" s="9"/>
      <c r="F8379" s="9"/>
      <c r="G8379" s="6"/>
      <c r="H8379" s="14"/>
      <c r="I8379" s="9"/>
      <c r="J8379" s="10"/>
    </row>
    <row r="8380">
      <c r="A8380" s="6"/>
      <c r="B8380" s="6"/>
      <c r="C8380" s="7"/>
      <c r="D8380" s="8"/>
      <c r="E8380" s="9"/>
      <c r="F8380" s="9"/>
      <c r="G8380" s="6"/>
      <c r="H8380" s="14"/>
      <c r="I8380" s="9"/>
      <c r="J8380" s="10"/>
    </row>
    <row r="8381">
      <c r="A8381" s="6"/>
      <c r="B8381" s="6"/>
      <c r="C8381" s="7"/>
      <c r="D8381" s="8"/>
      <c r="E8381" s="9"/>
      <c r="F8381" s="9"/>
      <c r="G8381" s="6"/>
      <c r="H8381" s="14"/>
      <c r="I8381" s="9"/>
      <c r="J8381" s="10"/>
    </row>
    <row r="8382">
      <c r="A8382" s="6"/>
      <c r="B8382" s="6"/>
      <c r="C8382" s="7"/>
      <c r="D8382" s="8"/>
      <c r="E8382" s="9"/>
      <c r="F8382" s="9"/>
      <c r="G8382" s="6"/>
      <c r="H8382" s="14"/>
      <c r="I8382" s="9"/>
      <c r="J8382" s="10"/>
    </row>
    <row r="8383">
      <c r="A8383" s="6"/>
      <c r="B8383" s="6"/>
      <c r="C8383" s="7"/>
      <c r="D8383" s="8"/>
      <c r="E8383" s="9"/>
      <c r="F8383" s="9"/>
      <c r="G8383" s="6"/>
      <c r="H8383" s="14"/>
      <c r="I8383" s="9"/>
      <c r="J8383" s="10"/>
    </row>
    <row r="8384">
      <c r="A8384" s="6"/>
      <c r="B8384" s="6"/>
      <c r="C8384" s="7"/>
      <c r="D8384" s="8"/>
      <c r="E8384" s="9"/>
      <c r="F8384" s="9"/>
      <c r="G8384" s="6"/>
      <c r="H8384" s="14"/>
      <c r="I8384" s="9"/>
      <c r="J8384" s="10"/>
    </row>
    <row r="8385">
      <c r="A8385" s="6"/>
      <c r="B8385" s="6"/>
      <c r="C8385" s="7"/>
      <c r="D8385" s="8"/>
      <c r="E8385" s="9"/>
      <c r="F8385" s="9"/>
      <c r="G8385" s="6"/>
      <c r="H8385" s="14"/>
      <c r="I8385" s="9"/>
      <c r="J8385" s="10"/>
    </row>
    <row r="8386">
      <c r="A8386" s="6"/>
      <c r="B8386" s="6"/>
      <c r="C8386" s="7"/>
      <c r="D8386" s="8"/>
      <c r="E8386" s="9"/>
      <c r="F8386" s="9"/>
      <c r="G8386" s="6"/>
      <c r="H8386" s="14"/>
      <c r="I8386" s="9"/>
      <c r="J8386" s="10"/>
    </row>
    <row r="8387">
      <c r="A8387" s="6"/>
      <c r="B8387" s="6"/>
      <c r="C8387" s="7"/>
      <c r="D8387" s="8"/>
      <c r="E8387" s="9"/>
      <c r="F8387" s="9"/>
      <c r="G8387" s="6"/>
      <c r="H8387" s="14"/>
      <c r="I8387" s="9"/>
      <c r="J8387" s="10"/>
    </row>
    <row r="8388">
      <c r="A8388" s="6"/>
      <c r="B8388" s="6"/>
      <c r="C8388" s="7"/>
      <c r="D8388" s="8"/>
      <c r="E8388" s="9"/>
      <c r="F8388" s="9"/>
      <c r="G8388" s="6"/>
      <c r="H8388" s="14"/>
      <c r="I8388" s="9"/>
      <c r="J8388" s="10"/>
    </row>
    <row r="8389">
      <c r="A8389" s="6"/>
      <c r="B8389" s="6"/>
      <c r="C8389" s="7"/>
      <c r="D8389" s="8"/>
      <c r="E8389" s="9"/>
      <c r="F8389" s="9"/>
      <c r="G8389" s="6"/>
      <c r="H8389" s="14"/>
      <c r="I8389" s="9"/>
      <c r="J8389" s="10"/>
    </row>
    <row r="8390">
      <c r="A8390" s="6"/>
      <c r="B8390" s="6"/>
      <c r="C8390" s="7"/>
      <c r="D8390" s="8"/>
      <c r="E8390" s="9"/>
      <c r="F8390" s="9"/>
      <c r="G8390" s="6"/>
      <c r="H8390" s="14"/>
      <c r="I8390" s="9"/>
      <c r="J8390" s="10"/>
    </row>
    <row r="8391">
      <c r="A8391" s="6"/>
      <c r="B8391" s="6"/>
      <c r="C8391" s="7"/>
      <c r="D8391" s="8"/>
      <c r="E8391" s="9"/>
      <c r="F8391" s="9"/>
      <c r="G8391" s="6"/>
      <c r="H8391" s="14"/>
      <c r="I8391" s="9"/>
      <c r="J8391" s="10"/>
    </row>
    <row r="8392">
      <c r="A8392" s="6"/>
      <c r="B8392" s="6"/>
      <c r="C8392" s="7"/>
      <c r="D8392" s="8"/>
      <c r="E8392" s="9"/>
      <c r="F8392" s="9"/>
      <c r="G8392" s="6"/>
      <c r="H8392" s="14"/>
      <c r="I8392" s="9"/>
      <c r="J8392" s="10"/>
    </row>
    <row r="8393">
      <c r="A8393" s="6"/>
      <c r="B8393" s="6"/>
      <c r="C8393" s="7"/>
      <c r="D8393" s="8"/>
      <c r="E8393" s="9"/>
      <c r="F8393" s="9"/>
      <c r="G8393" s="6"/>
      <c r="H8393" s="14"/>
      <c r="I8393" s="9"/>
      <c r="J8393" s="10"/>
    </row>
    <row r="8394">
      <c r="A8394" s="6"/>
      <c r="B8394" s="6"/>
      <c r="C8394" s="7"/>
      <c r="D8394" s="8"/>
      <c r="E8394" s="9"/>
      <c r="F8394" s="9"/>
      <c r="G8394" s="6"/>
      <c r="H8394" s="14"/>
      <c r="I8394" s="9"/>
      <c r="J8394" s="10"/>
    </row>
    <row r="8395">
      <c r="A8395" s="6"/>
      <c r="B8395" s="6"/>
      <c r="C8395" s="7"/>
      <c r="D8395" s="8"/>
      <c r="E8395" s="9"/>
      <c r="F8395" s="9"/>
      <c r="G8395" s="6"/>
      <c r="H8395" s="14"/>
      <c r="I8395" s="9"/>
      <c r="J8395" s="10"/>
    </row>
    <row r="8396">
      <c r="A8396" s="6"/>
      <c r="B8396" s="6"/>
      <c r="C8396" s="7"/>
      <c r="D8396" s="8"/>
      <c r="E8396" s="9"/>
      <c r="F8396" s="9"/>
      <c r="G8396" s="6"/>
      <c r="H8396" s="14"/>
      <c r="I8396" s="9"/>
      <c r="J8396" s="10"/>
    </row>
    <row r="8397">
      <c r="A8397" s="6"/>
      <c r="B8397" s="6"/>
      <c r="C8397" s="7"/>
      <c r="D8397" s="8"/>
      <c r="E8397" s="9"/>
      <c r="F8397" s="9"/>
      <c r="G8397" s="6"/>
      <c r="H8397" s="14"/>
      <c r="I8397" s="9"/>
      <c r="J8397" s="10"/>
    </row>
    <row r="8398">
      <c r="A8398" s="6"/>
      <c r="B8398" s="6"/>
      <c r="C8398" s="7"/>
      <c r="D8398" s="8"/>
      <c r="E8398" s="9"/>
      <c r="F8398" s="9"/>
      <c r="G8398" s="6"/>
      <c r="H8398" s="14"/>
      <c r="I8398" s="9"/>
      <c r="J8398" s="10"/>
    </row>
    <row r="8399">
      <c r="A8399" s="6"/>
      <c r="B8399" s="6"/>
      <c r="C8399" s="7"/>
      <c r="D8399" s="8"/>
      <c r="E8399" s="9"/>
      <c r="F8399" s="9"/>
      <c r="G8399" s="6"/>
      <c r="H8399" s="14"/>
      <c r="I8399" s="9"/>
      <c r="J8399" s="10"/>
    </row>
    <row r="8400">
      <c r="A8400" s="6"/>
      <c r="B8400" s="6"/>
      <c r="C8400" s="7"/>
      <c r="D8400" s="8"/>
      <c r="E8400" s="9"/>
      <c r="F8400" s="9"/>
      <c r="G8400" s="6"/>
      <c r="H8400" s="14"/>
      <c r="I8400" s="9"/>
      <c r="J8400" s="10"/>
    </row>
    <row r="8401">
      <c r="A8401" s="6"/>
      <c r="B8401" s="6"/>
      <c r="C8401" s="7"/>
      <c r="D8401" s="8"/>
      <c r="E8401" s="9"/>
      <c r="F8401" s="9"/>
      <c r="G8401" s="6"/>
      <c r="H8401" s="14"/>
      <c r="I8401" s="9"/>
      <c r="J8401" s="10"/>
    </row>
    <row r="8402">
      <c r="A8402" s="6"/>
      <c r="B8402" s="6"/>
      <c r="C8402" s="7"/>
      <c r="D8402" s="8"/>
      <c r="E8402" s="9"/>
      <c r="F8402" s="9"/>
      <c r="G8402" s="6"/>
      <c r="H8402" s="14"/>
      <c r="I8402" s="9"/>
      <c r="J8402" s="10"/>
    </row>
    <row r="8403">
      <c r="A8403" s="6"/>
      <c r="B8403" s="6"/>
      <c r="C8403" s="7"/>
      <c r="D8403" s="8"/>
      <c r="E8403" s="9"/>
      <c r="F8403" s="9"/>
      <c r="G8403" s="6"/>
      <c r="H8403" s="14"/>
      <c r="I8403" s="9"/>
      <c r="J8403" s="10"/>
    </row>
    <row r="8404">
      <c r="A8404" s="6"/>
      <c r="B8404" s="6"/>
      <c r="C8404" s="7"/>
      <c r="D8404" s="8"/>
      <c r="E8404" s="9"/>
      <c r="F8404" s="9"/>
      <c r="G8404" s="6"/>
      <c r="H8404" s="14"/>
      <c r="I8404" s="9"/>
      <c r="J8404" s="10"/>
    </row>
    <row r="8405">
      <c r="A8405" s="6"/>
      <c r="B8405" s="6"/>
      <c r="C8405" s="7"/>
      <c r="D8405" s="8"/>
      <c r="E8405" s="9"/>
      <c r="F8405" s="9"/>
      <c r="G8405" s="6"/>
      <c r="H8405" s="14"/>
      <c r="I8405" s="9"/>
      <c r="J8405" s="10"/>
    </row>
    <row r="8406">
      <c r="A8406" s="6"/>
      <c r="B8406" s="6"/>
      <c r="C8406" s="7"/>
      <c r="D8406" s="8"/>
      <c r="E8406" s="9"/>
      <c r="F8406" s="9"/>
      <c r="G8406" s="6"/>
      <c r="H8406" s="14"/>
      <c r="I8406" s="9"/>
      <c r="J8406" s="10"/>
    </row>
    <row r="8407">
      <c r="A8407" s="6"/>
      <c r="B8407" s="6"/>
      <c r="C8407" s="7"/>
      <c r="D8407" s="8"/>
      <c r="E8407" s="9"/>
      <c r="F8407" s="9"/>
      <c r="G8407" s="6"/>
      <c r="H8407" s="14"/>
      <c r="I8407" s="9"/>
      <c r="J8407" s="10"/>
    </row>
    <row r="8408">
      <c r="A8408" s="6"/>
      <c r="B8408" s="6"/>
      <c r="C8408" s="7"/>
      <c r="D8408" s="8"/>
      <c r="E8408" s="9"/>
      <c r="F8408" s="9"/>
      <c r="G8408" s="6"/>
      <c r="H8408" s="14"/>
      <c r="I8408" s="9"/>
      <c r="J8408" s="10"/>
    </row>
    <row r="8409">
      <c r="A8409" s="6"/>
      <c r="B8409" s="6"/>
      <c r="C8409" s="7"/>
      <c r="D8409" s="8"/>
      <c r="E8409" s="9"/>
      <c r="F8409" s="9"/>
      <c r="G8409" s="6"/>
      <c r="H8409" s="14"/>
      <c r="I8409" s="9"/>
      <c r="J8409" s="10"/>
    </row>
    <row r="8410">
      <c r="A8410" s="6"/>
      <c r="B8410" s="6"/>
      <c r="C8410" s="7"/>
      <c r="D8410" s="8"/>
      <c r="E8410" s="9"/>
      <c r="F8410" s="9"/>
      <c r="G8410" s="6"/>
      <c r="H8410" s="14"/>
      <c r="I8410" s="9"/>
      <c r="J8410" s="10"/>
    </row>
    <row r="8411">
      <c r="A8411" s="6"/>
      <c r="B8411" s="6"/>
      <c r="C8411" s="7"/>
      <c r="D8411" s="8"/>
      <c r="E8411" s="9"/>
      <c r="F8411" s="9"/>
      <c r="G8411" s="6"/>
      <c r="H8411" s="14"/>
      <c r="I8411" s="9"/>
      <c r="J8411" s="10"/>
    </row>
    <row r="8412">
      <c r="A8412" s="6"/>
      <c r="B8412" s="6"/>
      <c r="C8412" s="7"/>
      <c r="D8412" s="8"/>
      <c r="E8412" s="9"/>
      <c r="F8412" s="9"/>
      <c r="G8412" s="6"/>
      <c r="H8412" s="14"/>
      <c r="I8412" s="9"/>
      <c r="J8412" s="10"/>
    </row>
    <row r="8413">
      <c r="A8413" s="6"/>
      <c r="B8413" s="6"/>
      <c r="C8413" s="7"/>
      <c r="D8413" s="8"/>
      <c r="E8413" s="9"/>
      <c r="F8413" s="9"/>
      <c r="G8413" s="6"/>
      <c r="H8413" s="14"/>
      <c r="I8413" s="9"/>
      <c r="J8413" s="10"/>
    </row>
    <row r="8414">
      <c r="A8414" s="6"/>
      <c r="B8414" s="6"/>
      <c r="C8414" s="7"/>
      <c r="D8414" s="8"/>
      <c r="E8414" s="9"/>
      <c r="F8414" s="9"/>
      <c r="G8414" s="6"/>
      <c r="H8414" s="14"/>
      <c r="I8414" s="9"/>
      <c r="J8414" s="10"/>
    </row>
    <row r="8415">
      <c r="A8415" s="6"/>
      <c r="B8415" s="6"/>
      <c r="C8415" s="7"/>
      <c r="D8415" s="8"/>
      <c r="E8415" s="9"/>
      <c r="F8415" s="9"/>
      <c r="G8415" s="6"/>
      <c r="H8415" s="14"/>
      <c r="I8415" s="9"/>
      <c r="J8415" s="10"/>
    </row>
    <row r="8416">
      <c r="A8416" s="6"/>
      <c r="B8416" s="6"/>
      <c r="C8416" s="7"/>
      <c r="D8416" s="8"/>
      <c r="E8416" s="9"/>
      <c r="F8416" s="9"/>
      <c r="G8416" s="6"/>
      <c r="H8416" s="14"/>
      <c r="I8416" s="9"/>
      <c r="J8416" s="10"/>
    </row>
    <row r="8417">
      <c r="A8417" s="6"/>
      <c r="B8417" s="6"/>
      <c r="C8417" s="7"/>
      <c r="D8417" s="8"/>
      <c r="E8417" s="9"/>
      <c r="F8417" s="9"/>
      <c r="G8417" s="6"/>
      <c r="H8417" s="14"/>
      <c r="I8417" s="9"/>
      <c r="J8417" s="10"/>
    </row>
    <row r="8418">
      <c r="A8418" s="6"/>
      <c r="B8418" s="6"/>
      <c r="C8418" s="7"/>
      <c r="D8418" s="8"/>
      <c r="E8418" s="9"/>
      <c r="F8418" s="9"/>
      <c r="G8418" s="6"/>
      <c r="H8418" s="14"/>
      <c r="I8418" s="9"/>
      <c r="J8418" s="10"/>
    </row>
    <row r="8419">
      <c r="A8419" s="6"/>
      <c r="B8419" s="6"/>
      <c r="C8419" s="7"/>
      <c r="D8419" s="8"/>
      <c r="E8419" s="9"/>
      <c r="F8419" s="9"/>
      <c r="G8419" s="6"/>
      <c r="H8419" s="14"/>
      <c r="I8419" s="9"/>
      <c r="J8419" s="10"/>
    </row>
    <row r="8420">
      <c r="A8420" s="6"/>
      <c r="B8420" s="6"/>
      <c r="C8420" s="7"/>
      <c r="D8420" s="8"/>
      <c r="E8420" s="9"/>
      <c r="F8420" s="9"/>
      <c r="G8420" s="6"/>
      <c r="H8420" s="14"/>
      <c r="I8420" s="9"/>
      <c r="J8420" s="10"/>
    </row>
    <row r="8421">
      <c r="A8421" s="6"/>
      <c r="B8421" s="6"/>
      <c r="C8421" s="7"/>
      <c r="D8421" s="8"/>
      <c r="E8421" s="9"/>
      <c r="F8421" s="9"/>
      <c r="G8421" s="6"/>
      <c r="H8421" s="14"/>
      <c r="I8421" s="9"/>
      <c r="J8421" s="10"/>
    </row>
    <row r="8422">
      <c r="A8422" s="6"/>
      <c r="B8422" s="6"/>
      <c r="C8422" s="7"/>
      <c r="D8422" s="8"/>
      <c r="E8422" s="9"/>
      <c r="F8422" s="9"/>
      <c r="G8422" s="6"/>
      <c r="H8422" s="14"/>
      <c r="I8422" s="9"/>
      <c r="J8422" s="10"/>
    </row>
    <row r="8423">
      <c r="A8423" s="6"/>
      <c r="B8423" s="6"/>
      <c r="C8423" s="7"/>
      <c r="D8423" s="8"/>
      <c r="E8423" s="9"/>
      <c r="F8423" s="9"/>
      <c r="G8423" s="6"/>
      <c r="H8423" s="14"/>
      <c r="I8423" s="9"/>
      <c r="J8423" s="10"/>
    </row>
    <row r="8424">
      <c r="A8424" s="6"/>
      <c r="B8424" s="6"/>
      <c r="C8424" s="7"/>
      <c r="D8424" s="8"/>
      <c r="E8424" s="9"/>
      <c r="F8424" s="9"/>
      <c r="G8424" s="6"/>
      <c r="H8424" s="14"/>
      <c r="I8424" s="9"/>
      <c r="J8424" s="10"/>
    </row>
    <row r="8425">
      <c r="A8425" s="6"/>
      <c r="B8425" s="6"/>
      <c r="C8425" s="7"/>
      <c r="D8425" s="8"/>
      <c r="E8425" s="9"/>
      <c r="F8425" s="9"/>
      <c r="G8425" s="6"/>
      <c r="H8425" s="14"/>
      <c r="I8425" s="9"/>
      <c r="J8425" s="10"/>
    </row>
    <row r="8426">
      <c r="A8426" s="6"/>
      <c r="B8426" s="6"/>
      <c r="C8426" s="7"/>
      <c r="D8426" s="8"/>
      <c r="E8426" s="9"/>
      <c r="F8426" s="9"/>
      <c r="G8426" s="6"/>
      <c r="H8426" s="14"/>
      <c r="I8426" s="9"/>
      <c r="J8426" s="10"/>
    </row>
    <row r="8427">
      <c r="A8427" s="6"/>
      <c r="B8427" s="6"/>
      <c r="C8427" s="7"/>
      <c r="D8427" s="8"/>
      <c r="E8427" s="9"/>
      <c r="F8427" s="9"/>
      <c r="G8427" s="6"/>
      <c r="H8427" s="14"/>
      <c r="I8427" s="9"/>
      <c r="J8427" s="10"/>
    </row>
    <row r="8428">
      <c r="A8428" s="6"/>
      <c r="B8428" s="6"/>
      <c r="C8428" s="7"/>
      <c r="D8428" s="8"/>
      <c r="E8428" s="9"/>
      <c r="F8428" s="9"/>
      <c r="G8428" s="6"/>
      <c r="H8428" s="14"/>
      <c r="I8428" s="9"/>
      <c r="J8428" s="10"/>
    </row>
    <row r="8429">
      <c r="A8429" s="6"/>
      <c r="B8429" s="6"/>
      <c r="C8429" s="7"/>
      <c r="D8429" s="8"/>
      <c r="E8429" s="9"/>
      <c r="F8429" s="9"/>
      <c r="G8429" s="6"/>
      <c r="H8429" s="14"/>
      <c r="I8429" s="9"/>
      <c r="J8429" s="10"/>
    </row>
    <row r="8430">
      <c r="A8430" s="6"/>
      <c r="B8430" s="6"/>
      <c r="C8430" s="7"/>
      <c r="D8430" s="8"/>
      <c r="E8430" s="9"/>
      <c r="F8430" s="9"/>
      <c r="G8430" s="6"/>
      <c r="H8430" s="14"/>
      <c r="I8430" s="9"/>
      <c r="J8430" s="10"/>
    </row>
    <row r="8431">
      <c r="A8431" s="6"/>
      <c r="B8431" s="6"/>
      <c r="C8431" s="7"/>
      <c r="D8431" s="8"/>
      <c r="E8431" s="9"/>
      <c r="F8431" s="9"/>
      <c r="G8431" s="6"/>
      <c r="H8431" s="14"/>
      <c r="I8431" s="9"/>
      <c r="J8431" s="10"/>
    </row>
    <row r="8432">
      <c r="A8432" s="6"/>
      <c r="B8432" s="6"/>
      <c r="C8432" s="7"/>
      <c r="D8432" s="8"/>
      <c r="E8432" s="9"/>
      <c r="F8432" s="9"/>
      <c r="G8432" s="6"/>
      <c r="H8432" s="14"/>
      <c r="I8432" s="9"/>
      <c r="J8432" s="10"/>
    </row>
    <row r="8433">
      <c r="A8433" s="6"/>
      <c r="B8433" s="6"/>
      <c r="C8433" s="7"/>
      <c r="D8433" s="8"/>
      <c r="E8433" s="9"/>
      <c r="F8433" s="9"/>
      <c r="G8433" s="6"/>
      <c r="H8433" s="14"/>
      <c r="I8433" s="9"/>
      <c r="J8433" s="10"/>
    </row>
    <row r="8434">
      <c r="A8434" s="6"/>
      <c r="B8434" s="6"/>
      <c r="C8434" s="7"/>
      <c r="D8434" s="8"/>
      <c r="E8434" s="9"/>
      <c r="F8434" s="9"/>
      <c r="G8434" s="6"/>
      <c r="H8434" s="14"/>
      <c r="I8434" s="9"/>
      <c r="J8434" s="10"/>
    </row>
    <row r="8435">
      <c r="A8435" s="6"/>
      <c r="B8435" s="6"/>
      <c r="C8435" s="7"/>
      <c r="D8435" s="8"/>
      <c r="E8435" s="9"/>
      <c r="F8435" s="9"/>
      <c r="G8435" s="6"/>
      <c r="H8435" s="14"/>
      <c r="I8435" s="9"/>
      <c r="J8435" s="10"/>
    </row>
    <row r="8436">
      <c r="A8436" s="6"/>
      <c r="B8436" s="6"/>
      <c r="C8436" s="7"/>
      <c r="D8436" s="8"/>
      <c r="E8436" s="9"/>
      <c r="F8436" s="9"/>
      <c r="G8436" s="6"/>
      <c r="H8436" s="14"/>
      <c r="I8436" s="9"/>
      <c r="J8436" s="10"/>
    </row>
    <row r="8437">
      <c r="A8437" s="6"/>
      <c r="B8437" s="6"/>
      <c r="C8437" s="7"/>
      <c r="D8437" s="8"/>
      <c r="E8437" s="9"/>
      <c r="F8437" s="9"/>
      <c r="G8437" s="6"/>
      <c r="H8437" s="14"/>
      <c r="I8437" s="9"/>
      <c r="J8437" s="10"/>
    </row>
    <row r="8438">
      <c r="A8438" s="6"/>
      <c r="B8438" s="6"/>
      <c r="C8438" s="7"/>
      <c r="D8438" s="8"/>
      <c r="E8438" s="9"/>
      <c r="F8438" s="9"/>
      <c r="G8438" s="6"/>
      <c r="H8438" s="14"/>
      <c r="I8438" s="9"/>
      <c r="J8438" s="10"/>
    </row>
    <row r="8439">
      <c r="A8439" s="6"/>
      <c r="B8439" s="6"/>
      <c r="C8439" s="7"/>
      <c r="D8439" s="8"/>
      <c r="E8439" s="9"/>
      <c r="F8439" s="9"/>
      <c r="G8439" s="6"/>
      <c r="H8439" s="14"/>
      <c r="I8439" s="9"/>
      <c r="J8439" s="10"/>
    </row>
    <row r="8440">
      <c r="A8440" s="6"/>
      <c r="B8440" s="6"/>
      <c r="C8440" s="7"/>
      <c r="D8440" s="8"/>
      <c r="E8440" s="9"/>
      <c r="F8440" s="9"/>
      <c r="G8440" s="6"/>
      <c r="H8440" s="14"/>
      <c r="I8440" s="9"/>
      <c r="J8440" s="10"/>
    </row>
    <row r="8441">
      <c r="A8441" s="6"/>
      <c r="B8441" s="6"/>
      <c r="C8441" s="7"/>
      <c r="D8441" s="8"/>
      <c r="E8441" s="9"/>
      <c r="F8441" s="9"/>
      <c r="G8441" s="6"/>
      <c r="H8441" s="14"/>
      <c r="I8441" s="9"/>
      <c r="J8441" s="10"/>
    </row>
    <row r="8442">
      <c r="A8442" s="6"/>
      <c r="B8442" s="6"/>
      <c r="C8442" s="7"/>
      <c r="D8442" s="8"/>
      <c r="E8442" s="9"/>
      <c r="F8442" s="9"/>
      <c r="G8442" s="6"/>
      <c r="H8442" s="14"/>
      <c r="I8442" s="9"/>
      <c r="J8442" s="10"/>
    </row>
    <row r="8443">
      <c r="A8443" s="6"/>
      <c r="B8443" s="6"/>
      <c r="C8443" s="7"/>
      <c r="D8443" s="8"/>
      <c r="E8443" s="9"/>
      <c r="F8443" s="9"/>
      <c r="G8443" s="6"/>
      <c r="H8443" s="14"/>
      <c r="I8443" s="9"/>
      <c r="J8443" s="10"/>
    </row>
    <row r="8444">
      <c r="A8444" s="6"/>
      <c r="B8444" s="6"/>
      <c r="C8444" s="7"/>
      <c r="D8444" s="8"/>
      <c r="E8444" s="9"/>
      <c r="F8444" s="9"/>
      <c r="G8444" s="6"/>
      <c r="H8444" s="14"/>
      <c r="I8444" s="9"/>
      <c r="J8444" s="10"/>
    </row>
    <row r="8445">
      <c r="A8445" s="6"/>
      <c r="B8445" s="6"/>
      <c r="C8445" s="7"/>
      <c r="D8445" s="8"/>
      <c r="E8445" s="9"/>
      <c r="F8445" s="9"/>
      <c r="G8445" s="6"/>
      <c r="H8445" s="14"/>
      <c r="I8445" s="9"/>
      <c r="J8445" s="10"/>
    </row>
    <row r="8446">
      <c r="A8446" s="6"/>
      <c r="B8446" s="6"/>
      <c r="C8446" s="7"/>
      <c r="D8446" s="8"/>
      <c r="E8446" s="9"/>
      <c r="F8446" s="9"/>
      <c r="G8446" s="6"/>
      <c r="H8446" s="14"/>
      <c r="I8446" s="9"/>
      <c r="J8446" s="10"/>
    </row>
    <row r="8447">
      <c r="A8447" s="6"/>
      <c r="B8447" s="6"/>
      <c r="C8447" s="7"/>
      <c r="D8447" s="8"/>
      <c r="E8447" s="9"/>
      <c r="F8447" s="9"/>
      <c r="G8447" s="6"/>
      <c r="H8447" s="14"/>
      <c r="I8447" s="9"/>
      <c r="J8447" s="10"/>
    </row>
    <row r="8448">
      <c r="A8448" s="6"/>
      <c r="B8448" s="6"/>
      <c r="C8448" s="7"/>
      <c r="D8448" s="8"/>
      <c r="E8448" s="9"/>
      <c r="F8448" s="9"/>
      <c r="G8448" s="6"/>
      <c r="H8448" s="14"/>
      <c r="I8448" s="9"/>
      <c r="J8448" s="10"/>
    </row>
    <row r="8449">
      <c r="A8449" s="6"/>
      <c r="B8449" s="6"/>
      <c r="C8449" s="7"/>
      <c r="D8449" s="8"/>
      <c r="E8449" s="9"/>
      <c r="F8449" s="9"/>
      <c r="G8449" s="6"/>
      <c r="H8449" s="14"/>
      <c r="I8449" s="9"/>
      <c r="J8449" s="10"/>
    </row>
    <row r="8450">
      <c r="A8450" s="6"/>
      <c r="B8450" s="6"/>
      <c r="C8450" s="7"/>
      <c r="D8450" s="8"/>
      <c r="E8450" s="9"/>
      <c r="F8450" s="9"/>
      <c r="G8450" s="6"/>
      <c r="H8450" s="14"/>
      <c r="I8450" s="9"/>
      <c r="J8450" s="10"/>
    </row>
    <row r="8451">
      <c r="A8451" s="6"/>
      <c r="B8451" s="6"/>
      <c r="C8451" s="7"/>
      <c r="D8451" s="8"/>
      <c r="E8451" s="9"/>
      <c r="F8451" s="9"/>
      <c r="G8451" s="6"/>
      <c r="H8451" s="14"/>
      <c r="I8451" s="9"/>
      <c r="J8451" s="10"/>
    </row>
    <row r="8452">
      <c r="A8452" s="6"/>
      <c r="B8452" s="6"/>
      <c r="C8452" s="7"/>
      <c r="D8452" s="8"/>
      <c r="E8452" s="9"/>
      <c r="F8452" s="9"/>
      <c r="G8452" s="6"/>
      <c r="H8452" s="14"/>
      <c r="I8452" s="9"/>
      <c r="J8452" s="10"/>
    </row>
    <row r="8453">
      <c r="A8453" s="6"/>
      <c r="B8453" s="6"/>
      <c r="C8453" s="7"/>
      <c r="D8453" s="8"/>
      <c r="E8453" s="9"/>
      <c r="F8453" s="9"/>
      <c r="G8453" s="6"/>
      <c r="H8453" s="14"/>
      <c r="I8453" s="9"/>
      <c r="J8453" s="10"/>
    </row>
    <row r="8454">
      <c r="A8454" s="6"/>
      <c r="B8454" s="6"/>
      <c r="C8454" s="7"/>
      <c r="D8454" s="8"/>
      <c r="E8454" s="9"/>
      <c r="F8454" s="9"/>
      <c r="G8454" s="6"/>
      <c r="H8454" s="14"/>
      <c r="I8454" s="9"/>
      <c r="J8454" s="10"/>
    </row>
    <row r="8455">
      <c r="A8455" s="6"/>
      <c r="B8455" s="6"/>
      <c r="C8455" s="7"/>
      <c r="D8455" s="8"/>
      <c r="E8455" s="9"/>
      <c r="F8455" s="9"/>
      <c r="G8455" s="6"/>
      <c r="H8455" s="14"/>
      <c r="I8455" s="9"/>
      <c r="J8455" s="10"/>
    </row>
    <row r="8456">
      <c r="A8456" s="6"/>
      <c r="B8456" s="6"/>
      <c r="C8456" s="7"/>
      <c r="D8456" s="8"/>
      <c r="E8456" s="9"/>
      <c r="F8456" s="9"/>
      <c r="G8456" s="6"/>
      <c r="H8456" s="14"/>
      <c r="I8456" s="9"/>
      <c r="J8456" s="10"/>
    </row>
    <row r="8457">
      <c r="A8457" s="6"/>
      <c r="B8457" s="6"/>
      <c r="C8457" s="7"/>
      <c r="D8457" s="8"/>
      <c r="E8457" s="9"/>
      <c r="F8457" s="9"/>
      <c r="G8457" s="6"/>
      <c r="H8457" s="14"/>
      <c r="I8457" s="9"/>
      <c r="J8457" s="10"/>
    </row>
    <row r="8458">
      <c r="A8458" s="6"/>
      <c r="B8458" s="6"/>
      <c r="C8458" s="7"/>
      <c r="D8458" s="8"/>
      <c r="E8458" s="9"/>
      <c r="F8458" s="9"/>
      <c r="G8458" s="6"/>
      <c r="H8458" s="14"/>
      <c r="I8458" s="9"/>
      <c r="J8458" s="10"/>
    </row>
    <row r="8459">
      <c r="A8459" s="6"/>
      <c r="B8459" s="6"/>
      <c r="C8459" s="7"/>
      <c r="D8459" s="8"/>
      <c r="E8459" s="9"/>
      <c r="F8459" s="9"/>
      <c r="G8459" s="6"/>
      <c r="H8459" s="14"/>
      <c r="I8459" s="9"/>
      <c r="J8459" s="10"/>
    </row>
    <row r="8460">
      <c r="A8460" s="6"/>
      <c r="B8460" s="6"/>
      <c r="C8460" s="7"/>
      <c r="D8460" s="8"/>
      <c r="E8460" s="9"/>
      <c r="F8460" s="9"/>
      <c r="G8460" s="6"/>
      <c r="H8460" s="14"/>
      <c r="I8460" s="9"/>
      <c r="J8460" s="10"/>
    </row>
    <row r="8461">
      <c r="A8461" s="6"/>
      <c r="B8461" s="6"/>
      <c r="C8461" s="7"/>
      <c r="D8461" s="8"/>
      <c r="E8461" s="9"/>
      <c r="F8461" s="9"/>
      <c r="G8461" s="6"/>
      <c r="H8461" s="14"/>
      <c r="I8461" s="9"/>
      <c r="J8461" s="10"/>
    </row>
    <row r="8462">
      <c r="A8462" s="6"/>
      <c r="B8462" s="6"/>
      <c r="C8462" s="7"/>
      <c r="D8462" s="8"/>
      <c r="E8462" s="9"/>
      <c r="F8462" s="9"/>
      <c r="G8462" s="6"/>
      <c r="H8462" s="14"/>
      <c r="I8462" s="9"/>
      <c r="J8462" s="10"/>
    </row>
    <row r="8463">
      <c r="A8463" s="6"/>
      <c r="B8463" s="6"/>
      <c r="C8463" s="7"/>
      <c r="D8463" s="8"/>
      <c r="E8463" s="9"/>
      <c r="F8463" s="9"/>
      <c r="G8463" s="6"/>
      <c r="H8463" s="14"/>
      <c r="I8463" s="9"/>
      <c r="J8463" s="10"/>
    </row>
    <row r="8464">
      <c r="A8464" s="6"/>
      <c r="B8464" s="6"/>
      <c r="C8464" s="7"/>
      <c r="D8464" s="8"/>
      <c r="E8464" s="9"/>
      <c r="F8464" s="9"/>
      <c r="G8464" s="6"/>
      <c r="H8464" s="14"/>
      <c r="I8464" s="9"/>
      <c r="J8464" s="10"/>
    </row>
    <row r="8465">
      <c r="A8465" s="6"/>
      <c r="B8465" s="6"/>
      <c r="C8465" s="7"/>
      <c r="D8465" s="8"/>
      <c r="E8465" s="9"/>
      <c r="F8465" s="9"/>
      <c r="G8465" s="6"/>
      <c r="H8465" s="14"/>
      <c r="I8465" s="9"/>
      <c r="J8465" s="10"/>
    </row>
    <row r="8466">
      <c r="A8466" s="6"/>
      <c r="B8466" s="6"/>
      <c r="C8466" s="7"/>
      <c r="D8466" s="8"/>
      <c r="E8466" s="9"/>
      <c r="F8466" s="9"/>
      <c r="G8466" s="6"/>
      <c r="H8466" s="14"/>
      <c r="I8466" s="9"/>
      <c r="J8466" s="10"/>
    </row>
    <row r="8467">
      <c r="A8467" s="6"/>
      <c r="B8467" s="6"/>
      <c r="C8467" s="7"/>
      <c r="D8467" s="8"/>
      <c r="E8467" s="9"/>
      <c r="F8467" s="9"/>
      <c r="G8467" s="6"/>
      <c r="H8467" s="14"/>
      <c r="I8467" s="9"/>
      <c r="J8467" s="10"/>
    </row>
    <row r="8468">
      <c r="A8468" s="6"/>
      <c r="B8468" s="6"/>
      <c r="C8468" s="7"/>
      <c r="D8468" s="8"/>
      <c r="E8468" s="9"/>
      <c r="F8468" s="9"/>
      <c r="G8468" s="6"/>
      <c r="H8468" s="14"/>
      <c r="I8468" s="9"/>
      <c r="J8468" s="10"/>
    </row>
    <row r="8469">
      <c r="A8469" s="6"/>
      <c r="B8469" s="6"/>
      <c r="C8469" s="7"/>
      <c r="D8469" s="8"/>
      <c r="E8469" s="9"/>
      <c r="F8469" s="9"/>
      <c r="G8469" s="6"/>
      <c r="H8469" s="14"/>
      <c r="I8469" s="9"/>
      <c r="J8469" s="10"/>
    </row>
    <row r="8470">
      <c r="A8470" s="6"/>
      <c r="B8470" s="6"/>
      <c r="C8470" s="7"/>
      <c r="D8470" s="8"/>
      <c r="E8470" s="9"/>
      <c r="F8470" s="9"/>
      <c r="G8470" s="6"/>
      <c r="H8470" s="14"/>
      <c r="I8470" s="9"/>
      <c r="J8470" s="10"/>
    </row>
    <row r="8471">
      <c r="A8471" s="6"/>
      <c r="B8471" s="6"/>
      <c r="C8471" s="7"/>
      <c r="D8471" s="8"/>
      <c r="E8471" s="9"/>
      <c r="F8471" s="9"/>
      <c r="G8471" s="6"/>
      <c r="H8471" s="14"/>
      <c r="I8471" s="9"/>
      <c r="J8471" s="10"/>
    </row>
    <row r="8472">
      <c r="A8472" s="6"/>
      <c r="B8472" s="6"/>
      <c r="C8472" s="7"/>
      <c r="D8472" s="8"/>
      <c r="E8472" s="9"/>
      <c r="F8472" s="9"/>
      <c r="G8472" s="6"/>
      <c r="H8472" s="14"/>
      <c r="I8472" s="9"/>
      <c r="J8472" s="10"/>
    </row>
    <row r="8473">
      <c r="A8473" s="6"/>
      <c r="B8473" s="6"/>
      <c r="C8473" s="7"/>
      <c r="D8473" s="8"/>
      <c r="E8473" s="9"/>
      <c r="F8473" s="9"/>
      <c r="G8473" s="6"/>
      <c r="H8473" s="14"/>
      <c r="I8473" s="9"/>
      <c r="J8473" s="10"/>
    </row>
    <row r="8474">
      <c r="A8474" s="6"/>
      <c r="B8474" s="6"/>
      <c r="C8474" s="7"/>
      <c r="D8474" s="8"/>
      <c r="E8474" s="9"/>
      <c r="F8474" s="9"/>
      <c r="G8474" s="6"/>
      <c r="H8474" s="14"/>
      <c r="I8474" s="9"/>
      <c r="J8474" s="10"/>
    </row>
    <row r="8475">
      <c r="A8475" s="6"/>
      <c r="B8475" s="6"/>
      <c r="C8475" s="7"/>
      <c r="D8475" s="8"/>
      <c r="E8475" s="9"/>
      <c r="F8475" s="9"/>
      <c r="G8475" s="6"/>
      <c r="H8475" s="14"/>
      <c r="I8475" s="9"/>
      <c r="J8475" s="10"/>
    </row>
    <row r="8476">
      <c r="A8476" s="6"/>
      <c r="B8476" s="6"/>
      <c r="C8476" s="7"/>
      <c r="D8476" s="8"/>
      <c r="E8476" s="9"/>
      <c r="F8476" s="9"/>
      <c r="G8476" s="6"/>
      <c r="H8476" s="14"/>
      <c r="I8476" s="9"/>
      <c r="J8476" s="10"/>
    </row>
    <row r="8477">
      <c r="A8477" s="6"/>
      <c r="B8477" s="6"/>
      <c r="C8477" s="7"/>
      <c r="D8477" s="8"/>
      <c r="E8477" s="9"/>
      <c r="F8477" s="9"/>
      <c r="G8477" s="6"/>
      <c r="H8477" s="14"/>
      <c r="I8477" s="9"/>
      <c r="J8477" s="10"/>
    </row>
    <row r="8478">
      <c r="A8478" s="6"/>
      <c r="B8478" s="6"/>
      <c r="C8478" s="7"/>
      <c r="D8478" s="8"/>
      <c r="E8478" s="9"/>
      <c r="F8478" s="9"/>
      <c r="G8478" s="6"/>
      <c r="H8478" s="14"/>
      <c r="I8478" s="9"/>
      <c r="J8478" s="10"/>
    </row>
    <row r="8479">
      <c r="A8479" s="6"/>
      <c r="B8479" s="6"/>
      <c r="C8479" s="7"/>
      <c r="D8479" s="8"/>
      <c r="E8479" s="9"/>
      <c r="F8479" s="9"/>
      <c r="G8479" s="6"/>
      <c r="H8479" s="14"/>
      <c r="I8479" s="9"/>
      <c r="J8479" s="10"/>
    </row>
    <row r="8480">
      <c r="A8480" s="6"/>
      <c r="B8480" s="6"/>
      <c r="C8480" s="7"/>
      <c r="D8480" s="8"/>
      <c r="E8480" s="9"/>
      <c r="F8480" s="9"/>
      <c r="G8480" s="6"/>
      <c r="H8480" s="14"/>
      <c r="I8480" s="9"/>
      <c r="J8480" s="10"/>
    </row>
    <row r="8481">
      <c r="A8481" s="6"/>
      <c r="B8481" s="6"/>
      <c r="C8481" s="7"/>
      <c r="D8481" s="8"/>
      <c r="E8481" s="9"/>
      <c r="F8481" s="9"/>
      <c r="G8481" s="6"/>
      <c r="H8481" s="14"/>
      <c r="I8481" s="9"/>
      <c r="J8481" s="10"/>
    </row>
    <row r="8482">
      <c r="A8482" s="6"/>
      <c r="B8482" s="6"/>
      <c r="C8482" s="7"/>
      <c r="D8482" s="8"/>
      <c r="E8482" s="9"/>
      <c r="F8482" s="9"/>
      <c r="G8482" s="6"/>
      <c r="H8482" s="14"/>
      <c r="I8482" s="9"/>
      <c r="J8482" s="10"/>
    </row>
    <row r="8483">
      <c r="A8483" s="6"/>
      <c r="B8483" s="6"/>
      <c r="C8483" s="7"/>
      <c r="D8483" s="8"/>
      <c r="E8483" s="9"/>
      <c r="F8483" s="9"/>
      <c r="G8483" s="6"/>
      <c r="H8483" s="14"/>
      <c r="I8483" s="9"/>
      <c r="J8483" s="10"/>
    </row>
    <row r="8484">
      <c r="A8484" s="6"/>
      <c r="B8484" s="6"/>
      <c r="C8484" s="7"/>
      <c r="D8484" s="8"/>
      <c r="E8484" s="9"/>
      <c r="F8484" s="9"/>
      <c r="G8484" s="6"/>
      <c r="H8484" s="14"/>
      <c r="I8484" s="9"/>
      <c r="J8484" s="10"/>
    </row>
    <row r="8485">
      <c r="A8485" s="6"/>
      <c r="B8485" s="6"/>
      <c r="C8485" s="7"/>
      <c r="D8485" s="8"/>
      <c r="E8485" s="9"/>
      <c r="F8485" s="9"/>
      <c r="G8485" s="6"/>
      <c r="H8485" s="14"/>
      <c r="I8485" s="9"/>
      <c r="J8485" s="10"/>
    </row>
    <row r="8486">
      <c r="A8486" s="6"/>
      <c r="B8486" s="6"/>
      <c r="C8486" s="7"/>
      <c r="D8486" s="8"/>
      <c r="E8486" s="9"/>
      <c r="F8486" s="9"/>
      <c r="G8486" s="6"/>
      <c r="H8486" s="14"/>
      <c r="I8486" s="9"/>
      <c r="J8486" s="10"/>
    </row>
    <row r="8487">
      <c r="A8487" s="6"/>
      <c r="B8487" s="6"/>
      <c r="C8487" s="7"/>
      <c r="D8487" s="8"/>
      <c r="E8487" s="9"/>
      <c r="F8487" s="9"/>
      <c r="G8487" s="6"/>
      <c r="H8487" s="14"/>
      <c r="I8487" s="9"/>
      <c r="J8487" s="10"/>
    </row>
    <row r="8488">
      <c r="A8488" s="6"/>
      <c r="B8488" s="6"/>
      <c r="C8488" s="7"/>
      <c r="D8488" s="8"/>
      <c r="E8488" s="9"/>
      <c r="F8488" s="9"/>
      <c r="G8488" s="6"/>
      <c r="H8488" s="14"/>
      <c r="I8488" s="9"/>
      <c r="J8488" s="10"/>
    </row>
    <row r="8489">
      <c r="A8489" s="6"/>
      <c r="B8489" s="6"/>
      <c r="C8489" s="7"/>
      <c r="D8489" s="8"/>
      <c r="E8489" s="9"/>
      <c r="F8489" s="9"/>
      <c r="G8489" s="6"/>
      <c r="H8489" s="14"/>
      <c r="I8489" s="9"/>
      <c r="J8489" s="10"/>
    </row>
    <row r="8490">
      <c r="A8490" s="6"/>
      <c r="B8490" s="6"/>
      <c r="C8490" s="7"/>
      <c r="D8490" s="8"/>
      <c r="E8490" s="9"/>
      <c r="F8490" s="9"/>
      <c r="G8490" s="6"/>
      <c r="H8490" s="14"/>
      <c r="I8490" s="9"/>
      <c r="J8490" s="10"/>
    </row>
    <row r="8491">
      <c r="A8491" s="6"/>
      <c r="B8491" s="6"/>
      <c r="C8491" s="7"/>
      <c r="D8491" s="8"/>
      <c r="E8491" s="9"/>
      <c r="F8491" s="9"/>
      <c r="G8491" s="6"/>
      <c r="H8491" s="14"/>
      <c r="I8491" s="9"/>
      <c r="J8491" s="10"/>
    </row>
    <row r="8492">
      <c r="A8492" s="6"/>
      <c r="B8492" s="6"/>
      <c r="C8492" s="7"/>
      <c r="D8492" s="8"/>
      <c r="E8492" s="9"/>
      <c r="F8492" s="9"/>
      <c r="G8492" s="6"/>
      <c r="H8492" s="14"/>
      <c r="I8492" s="9"/>
      <c r="J8492" s="10"/>
    </row>
    <row r="8493">
      <c r="A8493" s="6"/>
      <c r="B8493" s="6"/>
      <c r="C8493" s="7"/>
      <c r="D8493" s="8"/>
      <c r="E8493" s="9"/>
      <c r="F8493" s="9"/>
      <c r="G8493" s="6"/>
      <c r="H8493" s="14"/>
      <c r="I8493" s="9"/>
      <c r="J8493" s="10"/>
    </row>
    <row r="8494">
      <c r="A8494" s="6"/>
      <c r="B8494" s="6"/>
      <c r="C8494" s="7"/>
      <c r="D8494" s="8"/>
      <c r="E8494" s="9"/>
      <c r="F8494" s="9"/>
      <c r="G8494" s="6"/>
      <c r="H8494" s="14"/>
      <c r="I8494" s="9"/>
      <c r="J8494" s="10"/>
    </row>
    <row r="8495">
      <c r="A8495" s="6"/>
      <c r="B8495" s="6"/>
      <c r="C8495" s="7"/>
      <c r="D8495" s="8"/>
      <c r="E8495" s="9"/>
      <c r="F8495" s="9"/>
      <c r="G8495" s="6"/>
      <c r="H8495" s="14"/>
      <c r="I8495" s="9"/>
      <c r="J8495" s="10"/>
    </row>
    <row r="8496">
      <c r="A8496" s="6"/>
      <c r="B8496" s="6"/>
      <c r="C8496" s="7"/>
      <c r="D8496" s="8"/>
      <c r="E8496" s="9"/>
      <c r="F8496" s="9"/>
      <c r="G8496" s="6"/>
      <c r="H8496" s="14"/>
      <c r="I8496" s="9"/>
      <c r="J8496" s="10"/>
    </row>
    <row r="8497">
      <c r="A8497" s="6"/>
      <c r="B8497" s="6"/>
      <c r="C8497" s="7"/>
      <c r="D8497" s="8"/>
      <c r="E8497" s="9"/>
      <c r="F8497" s="9"/>
      <c r="G8497" s="6"/>
      <c r="H8497" s="14"/>
      <c r="I8497" s="9"/>
      <c r="J8497" s="10"/>
    </row>
    <row r="8498">
      <c r="A8498" s="6"/>
      <c r="B8498" s="6"/>
      <c r="C8498" s="7"/>
      <c r="D8498" s="8"/>
      <c r="E8498" s="9"/>
      <c r="F8498" s="9"/>
      <c r="G8498" s="6"/>
      <c r="H8498" s="14"/>
      <c r="I8498" s="9"/>
      <c r="J8498" s="10"/>
    </row>
    <row r="8499">
      <c r="A8499" s="6"/>
      <c r="B8499" s="6"/>
      <c r="C8499" s="7"/>
      <c r="D8499" s="8"/>
      <c r="E8499" s="9"/>
      <c r="F8499" s="9"/>
      <c r="G8499" s="6"/>
      <c r="H8499" s="14"/>
      <c r="I8499" s="9"/>
      <c r="J8499" s="10"/>
    </row>
    <row r="8500">
      <c r="A8500" s="6"/>
      <c r="B8500" s="6"/>
      <c r="C8500" s="7"/>
      <c r="D8500" s="8"/>
      <c r="E8500" s="9"/>
      <c r="F8500" s="9"/>
      <c r="G8500" s="6"/>
      <c r="H8500" s="14"/>
      <c r="I8500" s="9"/>
      <c r="J8500" s="10"/>
    </row>
    <row r="8501">
      <c r="A8501" s="6"/>
      <c r="B8501" s="6"/>
      <c r="C8501" s="7"/>
      <c r="D8501" s="8"/>
      <c r="E8501" s="9"/>
      <c r="F8501" s="9"/>
      <c r="G8501" s="6"/>
      <c r="H8501" s="14"/>
      <c r="I8501" s="9"/>
      <c r="J8501" s="10"/>
    </row>
    <row r="8502">
      <c r="A8502" s="6"/>
      <c r="B8502" s="6"/>
      <c r="C8502" s="7"/>
      <c r="D8502" s="8"/>
      <c r="E8502" s="9"/>
      <c r="F8502" s="9"/>
      <c r="G8502" s="6"/>
      <c r="H8502" s="14"/>
      <c r="I8502" s="9"/>
      <c r="J8502" s="10"/>
    </row>
    <row r="8503">
      <c r="A8503" s="6"/>
      <c r="B8503" s="6"/>
      <c r="C8503" s="7"/>
      <c r="D8503" s="8"/>
      <c r="E8503" s="9"/>
      <c r="F8503" s="9"/>
      <c r="G8503" s="6"/>
      <c r="H8503" s="14"/>
      <c r="I8503" s="9"/>
      <c r="J8503" s="10"/>
    </row>
    <row r="8504">
      <c r="A8504" s="6"/>
      <c r="B8504" s="6"/>
      <c r="C8504" s="7"/>
      <c r="D8504" s="8"/>
      <c r="E8504" s="9"/>
      <c r="F8504" s="9"/>
      <c r="G8504" s="6"/>
      <c r="H8504" s="14"/>
      <c r="I8504" s="9"/>
      <c r="J8504" s="10"/>
    </row>
    <row r="8505">
      <c r="A8505" s="6"/>
      <c r="B8505" s="6"/>
      <c r="C8505" s="7"/>
      <c r="D8505" s="8"/>
      <c r="E8505" s="9"/>
      <c r="F8505" s="9"/>
      <c r="G8505" s="6"/>
      <c r="H8505" s="14"/>
      <c r="I8505" s="9"/>
      <c r="J8505" s="10"/>
    </row>
    <row r="8506">
      <c r="A8506" s="6"/>
      <c r="B8506" s="6"/>
      <c r="C8506" s="7"/>
      <c r="D8506" s="8"/>
      <c r="E8506" s="9"/>
      <c r="F8506" s="9"/>
      <c r="G8506" s="6"/>
      <c r="H8506" s="14"/>
      <c r="I8506" s="9"/>
      <c r="J8506" s="10"/>
    </row>
    <row r="8507">
      <c r="A8507" s="6"/>
      <c r="B8507" s="6"/>
      <c r="C8507" s="7"/>
      <c r="D8507" s="8"/>
      <c r="E8507" s="9"/>
      <c r="F8507" s="9"/>
      <c r="G8507" s="6"/>
      <c r="H8507" s="14"/>
      <c r="I8507" s="9"/>
      <c r="J8507" s="10"/>
    </row>
    <row r="8508">
      <c r="A8508" s="6"/>
      <c r="B8508" s="6"/>
      <c r="C8508" s="7"/>
      <c r="D8508" s="8"/>
      <c r="E8508" s="9"/>
      <c r="F8508" s="9"/>
      <c r="G8508" s="6"/>
      <c r="H8508" s="14"/>
      <c r="I8508" s="9"/>
      <c r="J8508" s="10"/>
    </row>
    <row r="8509">
      <c r="A8509" s="6"/>
      <c r="B8509" s="6"/>
      <c r="C8509" s="7"/>
      <c r="D8509" s="8"/>
      <c r="E8509" s="9"/>
      <c r="F8509" s="9"/>
      <c r="G8509" s="6"/>
      <c r="H8509" s="14"/>
      <c r="I8509" s="9"/>
      <c r="J8509" s="10"/>
    </row>
    <row r="8510">
      <c r="A8510" s="6"/>
      <c r="B8510" s="6"/>
      <c r="C8510" s="7"/>
      <c r="D8510" s="8"/>
      <c r="E8510" s="9"/>
      <c r="F8510" s="9"/>
      <c r="G8510" s="6"/>
      <c r="H8510" s="14"/>
      <c r="I8510" s="9"/>
      <c r="J8510" s="10"/>
    </row>
    <row r="8511">
      <c r="A8511" s="6"/>
      <c r="B8511" s="6"/>
      <c r="C8511" s="7"/>
      <c r="D8511" s="8"/>
      <c r="E8511" s="9"/>
      <c r="F8511" s="9"/>
      <c r="G8511" s="6"/>
      <c r="H8511" s="14"/>
      <c r="I8511" s="9"/>
      <c r="J8511" s="10"/>
    </row>
    <row r="8512">
      <c r="A8512" s="6"/>
      <c r="B8512" s="6"/>
      <c r="C8512" s="7"/>
      <c r="D8512" s="8"/>
      <c r="E8512" s="9"/>
      <c r="F8512" s="9"/>
      <c r="G8512" s="6"/>
      <c r="H8512" s="14"/>
      <c r="I8512" s="9"/>
      <c r="J8512" s="10"/>
    </row>
    <row r="8513">
      <c r="A8513" s="6"/>
      <c r="B8513" s="6"/>
      <c r="C8513" s="7"/>
      <c r="D8513" s="8"/>
      <c r="E8513" s="9"/>
      <c r="F8513" s="9"/>
      <c r="G8513" s="6"/>
      <c r="H8513" s="14"/>
      <c r="I8513" s="9"/>
      <c r="J8513" s="10"/>
    </row>
    <row r="8514">
      <c r="A8514" s="6"/>
      <c r="B8514" s="6"/>
      <c r="C8514" s="7"/>
      <c r="D8514" s="8"/>
      <c r="E8514" s="9"/>
      <c r="F8514" s="9"/>
      <c r="G8514" s="6"/>
      <c r="H8514" s="14"/>
      <c r="I8514" s="9"/>
      <c r="J8514" s="10"/>
    </row>
    <row r="8515">
      <c r="A8515" s="6"/>
      <c r="B8515" s="6"/>
      <c r="C8515" s="7"/>
      <c r="D8515" s="8"/>
      <c r="E8515" s="9"/>
      <c r="F8515" s="9"/>
      <c r="G8515" s="6"/>
      <c r="H8515" s="14"/>
      <c r="I8515" s="9"/>
      <c r="J8515" s="10"/>
    </row>
    <row r="8516">
      <c r="A8516" s="6"/>
      <c r="B8516" s="6"/>
      <c r="C8516" s="7"/>
      <c r="D8516" s="8"/>
      <c r="E8516" s="9"/>
      <c r="F8516" s="9"/>
      <c r="G8516" s="6"/>
      <c r="H8516" s="14"/>
      <c r="I8516" s="9"/>
      <c r="J8516" s="10"/>
    </row>
    <row r="8517">
      <c r="A8517" s="6"/>
      <c r="B8517" s="6"/>
      <c r="C8517" s="7"/>
      <c r="D8517" s="8"/>
      <c r="E8517" s="9"/>
      <c r="F8517" s="9"/>
      <c r="G8517" s="6"/>
      <c r="H8517" s="14"/>
      <c r="I8517" s="9"/>
      <c r="J8517" s="10"/>
    </row>
    <row r="8518">
      <c r="A8518" s="6"/>
      <c r="B8518" s="6"/>
      <c r="C8518" s="7"/>
      <c r="D8518" s="8"/>
      <c r="E8518" s="9"/>
      <c r="F8518" s="9"/>
      <c r="G8518" s="6"/>
      <c r="H8518" s="14"/>
      <c r="I8518" s="9"/>
      <c r="J8518" s="10"/>
    </row>
    <row r="8519">
      <c r="A8519" s="6"/>
      <c r="B8519" s="6"/>
      <c r="C8519" s="7"/>
      <c r="D8519" s="8"/>
      <c r="E8519" s="9"/>
      <c r="F8519" s="9"/>
      <c r="G8519" s="6"/>
      <c r="H8519" s="14"/>
      <c r="I8519" s="9"/>
      <c r="J8519" s="10"/>
    </row>
    <row r="8520">
      <c r="A8520" s="6"/>
      <c r="B8520" s="6"/>
      <c r="C8520" s="7"/>
      <c r="D8520" s="8"/>
      <c r="E8520" s="9"/>
      <c r="F8520" s="9"/>
      <c r="G8520" s="6"/>
      <c r="H8520" s="14"/>
      <c r="I8520" s="9"/>
      <c r="J8520" s="10"/>
    </row>
    <row r="8521">
      <c r="A8521" s="6"/>
      <c r="B8521" s="6"/>
      <c r="C8521" s="7"/>
      <c r="D8521" s="8"/>
      <c r="E8521" s="9"/>
      <c r="F8521" s="9"/>
      <c r="G8521" s="6"/>
      <c r="H8521" s="14"/>
      <c r="I8521" s="9"/>
      <c r="J8521" s="10"/>
    </row>
    <row r="8522">
      <c r="A8522" s="6"/>
      <c r="B8522" s="6"/>
      <c r="C8522" s="7"/>
      <c r="D8522" s="8"/>
      <c r="E8522" s="9"/>
      <c r="F8522" s="9"/>
      <c r="G8522" s="6"/>
      <c r="H8522" s="14"/>
      <c r="I8522" s="9"/>
      <c r="J8522" s="10"/>
    </row>
    <row r="8523">
      <c r="A8523" s="6"/>
      <c r="B8523" s="6"/>
      <c r="C8523" s="7"/>
      <c r="D8523" s="8"/>
      <c r="E8523" s="9"/>
      <c r="F8523" s="9"/>
      <c r="G8523" s="6"/>
      <c r="H8523" s="14"/>
      <c r="I8523" s="9"/>
      <c r="J8523" s="10"/>
    </row>
    <row r="8524">
      <c r="A8524" s="6"/>
      <c r="B8524" s="6"/>
      <c r="C8524" s="7"/>
      <c r="D8524" s="8"/>
      <c r="E8524" s="9"/>
      <c r="F8524" s="9"/>
      <c r="G8524" s="6"/>
      <c r="H8524" s="14"/>
      <c r="I8524" s="9"/>
      <c r="J8524" s="10"/>
    </row>
    <row r="8525">
      <c r="A8525" s="6"/>
      <c r="B8525" s="6"/>
      <c r="C8525" s="7"/>
      <c r="D8525" s="8"/>
      <c r="E8525" s="9"/>
      <c r="F8525" s="9"/>
      <c r="G8525" s="6"/>
      <c r="H8525" s="14"/>
      <c r="I8525" s="9"/>
      <c r="J8525" s="10"/>
    </row>
    <row r="8526">
      <c r="A8526" s="6"/>
      <c r="B8526" s="6"/>
      <c r="C8526" s="7"/>
      <c r="D8526" s="8"/>
      <c r="E8526" s="9"/>
      <c r="F8526" s="9"/>
      <c r="G8526" s="6"/>
      <c r="H8526" s="14"/>
      <c r="I8526" s="9"/>
      <c r="J8526" s="10"/>
    </row>
    <row r="8527">
      <c r="A8527" s="6"/>
      <c r="B8527" s="6"/>
      <c r="C8527" s="7"/>
      <c r="D8527" s="8"/>
      <c r="E8527" s="9"/>
      <c r="F8527" s="9"/>
      <c r="G8527" s="6"/>
      <c r="H8527" s="14"/>
      <c r="I8527" s="9"/>
      <c r="J8527" s="10"/>
    </row>
    <row r="8528">
      <c r="A8528" s="6"/>
      <c r="B8528" s="6"/>
      <c r="C8528" s="7"/>
      <c r="D8528" s="8"/>
      <c r="E8528" s="9"/>
      <c r="F8528" s="9"/>
      <c r="G8528" s="6"/>
      <c r="H8528" s="14"/>
      <c r="I8528" s="9"/>
      <c r="J8528" s="10"/>
    </row>
    <row r="8529">
      <c r="A8529" s="6"/>
      <c r="B8529" s="6"/>
      <c r="C8529" s="7"/>
      <c r="D8529" s="8"/>
      <c r="E8529" s="9"/>
      <c r="F8529" s="9"/>
      <c r="G8529" s="6"/>
      <c r="H8529" s="14"/>
      <c r="I8529" s="9"/>
      <c r="J8529" s="10"/>
    </row>
    <row r="8530">
      <c r="A8530" s="6"/>
      <c r="B8530" s="6"/>
      <c r="C8530" s="7"/>
      <c r="D8530" s="8"/>
      <c r="E8530" s="9"/>
      <c r="F8530" s="9"/>
      <c r="G8530" s="6"/>
      <c r="H8530" s="14"/>
      <c r="I8530" s="9"/>
      <c r="J8530" s="10"/>
    </row>
    <row r="8531">
      <c r="A8531" s="6"/>
      <c r="B8531" s="6"/>
      <c r="C8531" s="7"/>
      <c r="D8531" s="8"/>
      <c r="E8531" s="9"/>
      <c r="F8531" s="9"/>
      <c r="G8531" s="6"/>
      <c r="H8531" s="14"/>
      <c r="I8531" s="9"/>
      <c r="J8531" s="10"/>
    </row>
    <row r="8532">
      <c r="A8532" s="6"/>
      <c r="B8532" s="6"/>
      <c r="C8532" s="7"/>
      <c r="D8532" s="8"/>
      <c r="E8532" s="9"/>
      <c r="F8532" s="9"/>
      <c r="G8532" s="6"/>
      <c r="H8532" s="14"/>
      <c r="I8532" s="9"/>
      <c r="J8532" s="10"/>
    </row>
    <row r="8533">
      <c r="A8533" s="6"/>
      <c r="B8533" s="6"/>
      <c r="C8533" s="7"/>
      <c r="D8533" s="8"/>
      <c r="E8533" s="9"/>
      <c r="F8533" s="9"/>
      <c r="G8533" s="6"/>
      <c r="H8533" s="14"/>
      <c r="I8533" s="9"/>
      <c r="J8533" s="10"/>
    </row>
    <row r="8534">
      <c r="A8534" s="6"/>
      <c r="B8534" s="6"/>
      <c r="C8534" s="7"/>
      <c r="D8534" s="8"/>
      <c r="E8534" s="9"/>
      <c r="F8534" s="9"/>
      <c r="G8534" s="6"/>
      <c r="H8534" s="14"/>
      <c r="I8534" s="9"/>
      <c r="J8534" s="10"/>
    </row>
    <row r="8535">
      <c r="A8535" s="6"/>
      <c r="B8535" s="6"/>
      <c r="C8535" s="7"/>
      <c r="D8535" s="8"/>
      <c r="E8535" s="9"/>
      <c r="F8535" s="9"/>
      <c r="G8535" s="6"/>
      <c r="H8535" s="14"/>
      <c r="I8535" s="9"/>
      <c r="J8535" s="10"/>
    </row>
    <row r="8536">
      <c r="A8536" s="6"/>
      <c r="B8536" s="6"/>
      <c r="C8536" s="7"/>
      <c r="D8536" s="8"/>
      <c r="E8536" s="9"/>
      <c r="F8536" s="9"/>
      <c r="G8536" s="6"/>
      <c r="H8536" s="14"/>
      <c r="I8536" s="9"/>
      <c r="J8536" s="10"/>
    </row>
    <row r="8537">
      <c r="A8537" s="6"/>
      <c r="B8537" s="6"/>
      <c r="C8537" s="7"/>
      <c r="D8537" s="8"/>
      <c r="E8537" s="9"/>
      <c r="F8537" s="9"/>
      <c r="G8537" s="6"/>
      <c r="H8537" s="14"/>
      <c r="I8537" s="9"/>
      <c r="J8537" s="10"/>
    </row>
    <row r="8538">
      <c r="A8538" s="6"/>
      <c r="B8538" s="6"/>
      <c r="C8538" s="7"/>
      <c r="D8538" s="8"/>
      <c r="E8538" s="9"/>
      <c r="F8538" s="9"/>
      <c r="G8538" s="6"/>
      <c r="H8538" s="14"/>
      <c r="I8538" s="9"/>
      <c r="J8538" s="10"/>
    </row>
    <row r="8539">
      <c r="A8539" s="6"/>
      <c r="B8539" s="6"/>
      <c r="C8539" s="7"/>
      <c r="D8539" s="8"/>
      <c r="E8539" s="9"/>
      <c r="F8539" s="9"/>
      <c r="G8539" s="6"/>
      <c r="H8539" s="14"/>
      <c r="I8539" s="9"/>
      <c r="J8539" s="10"/>
    </row>
    <row r="8540">
      <c r="A8540" s="6"/>
      <c r="B8540" s="6"/>
      <c r="C8540" s="7"/>
      <c r="D8540" s="8"/>
      <c r="E8540" s="9"/>
      <c r="F8540" s="9"/>
      <c r="G8540" s="6"/>
      <c r="H8540" s="14"/>
      <c r="I8540" s="9"/>
      <c r="J8540" s="10"/>
    </row>
    <row r="8541">
      <c r="A8541" s="6"/>
      <c r="B8541" s="6"/>
      <c r="C8541" s="7"/>
      <c r="D8541" s="8"/>
      <c r="E8541" s="9"/>
      <c r="F8541" s="9"/>
      <c r="G8541" s="6"/>
      <c r="H8541" s="14"/>
      <c r="I8541" s="9"/>
      <c r="J8541" s="10"/>
    </row>
    <row r="8542">
      <c r="A8542" s="6"/>
      <c r="B8542" s="6"/>
      <c r="C8542" s="7"/>
      <c r="D8542" s="8"/>
      <c r="E8542" s="9"/>
      <c r="F8542" s="9"/>
      <c r="G8542" s="6"/>
      <c r="H8542" s="14"/>
      <c r="I8542" s="9"/>
      <c r="J8542" s="10"/>
    </row>
    <row r="8543">
      <c r="A8543" s="6"/>
      <c r="B8543" s="6"/>
      <c r="C8543" s="7"/>
      <c r="D8543" s="8"/>
      <c r="E8543" s="9"/>
      <c r="F8543" s="9"/>
      <c r="G8543" s="6"/>
      <c r="H8543" s="14"/>
      <c r="I8543" s="9"/>
      <c r="J8543" s="10"/>
    </row>
    <row r="8544">
      <c r="A8544" s="6"/>
      <c r="B8544" s="6"/>
      <c r="C8544" s="7"/>
      <c r="D8544" s="8"/>
      <c r="E8544" s="9"/>
      <c r="F8544" s="9"/>
      <c r="G8544" s="6"/>
      <c r="H8544" s="14"/>
      <c r="I8544" s="9"/>
      <c r="J8544" s="10"/>
    </row>
    <row r="8545">
      <c r="A8545" s="6"/>
      <c r="B8545" s="6"/>
      <c r="C8545" s="7"/>
      <c r="D8545" s="8"/>
      <c r="E8545" s="9"/>
      <c r="F8545" s="9"/>
      <c r="G8545" s="6"/>
      <c r="H8545" s="14"/>
      <c r="I8545" s="9"/>
      <c r="J8545" s="10"/>
    </row>
    <row r="8546">
      <c r="A8546" s="6"/>
      <c r="B8546" s="6"/>
      <c r="C8546" s="7"/>
      <c r="D8546" s="8"/>
      <c r="E8546" s="9"/>
      <c r="F8546" s="9"/>
      <c r="G8546" s="6"/>
      <c r="H8546" s="14"/>
      <c r="I8546" s="9"/>
      <c r="J8546" s="10"/>
    </row>
    <row r="8547">
      <c r="A8547" s="6"/>
      <c r="B8547" s="6"/>
      <c r="C8547" s="7"/>
      <c r="D8547" s="8"/>
      <c r="E8547" s="9"/>
      <c r="F8547" s="9"/>
      <c r="G8547" s="6"/>
      <c r="H8547" s="14"/>
      <c r="I8547" s="9"/>
      <c r="J8547" s="10"/>
    </row>
    <row r="8548">
      <c r="A8548" s="6"/>
      <c r="B8548" s="6"/>
      <c r="C8548" s="7"/>
      <c r="D8548" s="8"/>
      <c r="E8548" s="9"/>
      <c r="F8548" s="9"/>
      <c r="G8548" s="6"/>
      <c r="H8548" s="14"/>
      <c r="I8548" s="9"/>
      <c r="J8548" s="10"/>
    </row>
    <row r="8549">
      <c r="A8549" s="6"/>
      <c r="B8549" s="6"/>
      <c r="C8549" s="7"/>
      <c r="D8549" s="8"/>
      <c r="E8549" s="9"/>
      <c r="F8549" s="9"/>
      <c r="G8549" s="6"/>
      <c r="H8549" s="14"/>
      <c r="I8549" s="9"/>
      <c r="J8549" s="10"/>
    </row>
    <row r="8550">
      <c r="A8550" s="6"/>
      <c r="B8550" s="6"/>
      <c r="C8550" s="7"/>
      <c r="D8550" s="8"/>
      <c r="E8550" s="9"/>
      <c r="F8550" s="9"/>
      <c r="G8550" s="6"/>
      <c r="H8550" s="14"/>
      <c r="I8550" s="9"/>
      <c r="J8550" s="10"/>
    </row>
    <row r="8551">
      <c r="A8551" s="6"/>
      <c r="B8551" s="6"/>
      <c r="C8551" s="7"/>
      <c r="D8551" s="8"/>
      <c r="E8551" s="9"/>
      <c r="F8551" s="9"/>
      <c r="G8551" s="6"/>
      <c r="H8551" s="14"/>
      <c r="I8551" s="9"/>
      <c r="J8551" s="10"/>
    </row>
    <row r="8552">
      <c r="A8552" s="6"/>
      <c r="B8552" s="6"/>
      <c r="C8552" s="7"/>
      <c r="D8552" s="8"/>
      <c r="E8552" s="9"/>
      <c r="F8552" s="9"/>
      <c r="G8552" s="6"/>
      <c r="H8552" s="14"/>
      <c r="I8552" s="9"/>
      <c r="J8552" s="10"/>
    </row>
    <row r="8553">
      <c r="A8553" s="6"/>
      <c r="B8553" s="6"/>
      <c r="C8553" s="7"/>
      <c r="D8553" s="8"/>
      <c r="E8553" s="9"/>
      <c r="F8553" s="9"/>
      <c r="G8553" s="6"/>
      <c r="H8553" s="14"/>
      <c r="I8553" s="9"/>
      <c r="J8553" s="10"/>
    </row>
    <row r="8554">
      <c r="A8554" s="6"/>
      <c r="B8554" s="6"/>
      <c r="C8554" s="7"/>
      <c r="D8554" s="8"/>
      <c r="E8554" s="9"/>
      <c r="F8554" s="9"/>
      <c r="G8554" s="6"/>
      <c r="H8554" s="14"/>
      <c r="I8554" s="9"/>
      <c r="J8554" s="10"/>
    </row>
    <row r="8555">
      <c r="A8555" s="6"/>
      <c r="B8555" s="6"/>
      <c r="C8555" s="7"/>
      <c r="D8555" s="8"/>
      <c r="E8555" s="9"/>
      <c r="F8555" s="9"/>
      <c r="G8555" s="6"/>
      <c r="H8555" s="14"/>
      <c r="I8555" s="9"/>
      <c r="J8555" s="10"/>
    </row>
    <row r="8556">
      <c r="A8556" s="6"/>
      <c r="B8556" s="6"/>
      <c r="C8556" s="7"/>
      <c r="D8556" s="8"/>
      <c r="E8556" s="9"/>
      <c r="F8556" s="9"/>
      <c r="G8556" s="6"/>
      <c r="H8556" s="14"/>
      <c r="I8556" s="9"/>
      <c r="J8556" s="10"/>
    </row>
    <row r="8557">
      <c r="A8557" s="6"/>
      <c r="B8557" s="6"/>
      <c r="C8557" s="7"/>
      <c r="D8557" s="8"/>
      <c r="E8557" s="9"/>
      <c r="F8557" s="9"/>
      <c r="G8557" s="6"/>
      <c r="H8557" s="14"/>
      <c r="I8557" s="9"/>
      <c r="J8557" s="10"/>
    </row>
    <row r="8558">
      <c r="A8558" s="6"/>
      <c r="B8558" s="6"/>
      <c r="C8558" s="7"/>
      <c r="D8558" s="8"/>
      <c r="E8558" s="9"/>
      <c r="F8558" s="9"/>
      <c r="G8558" s="6"/>
      <c r="H8558" s="14"/>
      <c r="I8558" s="9"/>
      <c r="J8558" s="10"/>
    </row>
    <row r="8559">
      <c r="A8559" s="6"/>
      <c r="B8559" s="6"/>
      <c r="C8559" s="7"/>
      <c r="D8559" s="8"/>
      <c r="E8559" s="9"/>
      <c r="F8559" s="9"/>
      <c r="G8559" s="6"/>
      <c r="H8559" s="14"/>
      <c r="I8559" s="9"/>
      <c r="J8559" s="10"/>
    </row>
    <row r="8560">
      <c r="A8560" s="6"/>
      <c r="B8560" s="6"/>
      <c r="C8560" s="7"/>
      <c r="D8560" s="8"/>
      <c r="E8560" s="9"/>
      <c r="F8560" s="9"/>
      <c r="G8560" s="6"/>
      <c r="H8560" s="14"/>
      <c r="I8560" s="9"/>
      <c r="J8560" s="10"/>
    </row>
    <row r="8561">
      <c r="A8561" s="6"/>
      <c r="B8561" s="6"/>
      <c r="C8561" s="7"/>
      <c r="D8561" s="8"/>
      <c r="E8561" s="9"/>
      <c r="F8561" s="9"/>
      <c r="G8561" s="6"/>
      <c r="H8561" s="14"/>
      <c r="I8561" s="9"/>
      <c r="J8561" s="10"/>
    </row>
    <row r="8562">
      <c r="A8562" s="6"/>
      <c r="B8562" s="6"/>
      <c r="C8562" s="7"/>
      <c r="D8562" s="8"/>
      <c r="E8562" s="9"/>
      <c r="F8562" s="9"/>
      <c r="G8562" s="6"/>
      <c r="H8562" s="14"/>
      <c r="I8562" s="9"/>
      <c r="J8562" s="10"/>
    </row>
    <row r="8563">
      <c r="A8563" s="6"/>
      <c r="B8563" s="6"/>
      <c r="C8563" s="7"/>
      <c r="D8563" s="8"/>
      <c r="E8563" s="9"/>
      <c r="F8563" s="9"/>
      <c r="G8563" s="6"/>
      <c r="H8563" s="14"/>
      <c r="I8563" s="9"/>
      <c r="J8563" s="10"/>
    </row>
    <row r="8564">
      <c r="A8564" s="6"/>
      <c r="B8564" s="6"/>
      <c r="C8564" s="7"/>
      <c r="D8564" s="8"/>
      <c r="E8564" s="9"/>
      <c r="F8564" s="9"/>
      <c r="G8564" s="6"/>
      <c r="H8564" s="14"/>
      <c r="I8564" s="9"/>
      <c r="J8564" s="10"/>
    </row>
    <row r="8565">
      <c r="A8565" s="6"/>
      <c r="B8565" s="6"/>
      <c r="C8565" s="7"/>
      <c r="D8565" s="8"/>
      <c r="E8565" s="9"/>
      <c r="F8565" s="9"/>
      <c r="G8565" s="6"/>
      <c r="H8565" s="14"/>
      <c r="I8565" s="9"/>
      <c r="J8565" s="10"/>
    </row>
    <row r="8566">
      <c r="A8566" s="6"/>
      <c r="B8566" s="6"/>
      <c r="C8566" s="7"/>
      <c r="D8566" s="8"/>
      <c r="E8566" s="9"/>
      <c r="F8566" s="9"/>
      <c r="G8566" s="6"/>
      <c r="H8566" s="14"/>
      <c r="I8566" s="9"/>
      <c r="J8566" s="10"/>
    </row>
    <row r="8567">
      <c r="A8567" s="6"/>
      <c r="B8567" s="6"/>
      <c r="C8567" s="7"/>
      <c r="D8567" s="8"/>
      <c r="E8567" s="9"/>
      <c r="F8567" s="9"/>
      <c r="G8567" s="6"/>
      <c r="H8567" s="14"/>
      <c r="I8567" s="9"/>
      <c r="J8567" s="10"/>
    </row>
    <row r="8568">
      <c r="A8568" s="6"/>
      <c r="B8568" s="6"/>
      <c r="C8568" s="7"/>
      <c r="D8568" s="8"/>
      <c r="E8568" s="9"/>
      <c r="F8568" s="9"/>
      <c r="G8568" s="6"/>
      <c r="H8568" s="14"/>
      <c r="I8568" s="9"/>
      <c r="J8568" s="10"/>
    </row>
    <row r="8569">
      <c r="A8569" s="6"/>
      <c r="B8569" s="6"/>
      <c r="C8569" s="7"/>
      <c r="D8569" s="8"/>
      <c r="E8569" s="9"/>
      <c r="F8569" s="9"/>
      <c r="G8569" s="6"/>
      <c r="H8569" s="14"/>
      <c r="I8569" s="9"/>
      <c r="J8569" s="10"/>
    </row>
    <row r="8570">
      <c r="A8570" s="6"/>
      <c r="B8570" s="6"/>
      <c r="C8570" s="7"/>
      <c r="D8570" s="8"/>
      <c r="E8570" s="9"/>
      <c r="F8570" s="9"/>
      <c r="G8570" s="6"/>
      <c r="H8570" s="14"/>
      <c r="I8570" s="9"/>
      <c r="J8570" s="10"/>
    </row>
    <row r="8571">
      <c r="A8571" s="6"/>
      <c r="B8571" s="6"/>
      <c r="C8571" s="7"/>
      <c r="D8571" s="8"/>
      <c r="E8571" s="9"/>
      <c r="F8571" s="9"/>
      <c r="G8571" s="6"/>
      <c r="H8571" s="14"/>
      <c r="I8571" s="9"/>
      <c r="J8571" s="10"/>
    </row>
    <row r="8572">
      <c r="A8572" s="6"/>
      <c r="B8572" s="6"/>
      <c r="C8572" s="7"/>
      <c r="D8572" s="8"/>
      <c r="E8572" s="9"/>
      <c r="F8572" s="9"/>
      <c r="G8572" s="6"/>
      <c r="H8572" s="14"/>
      <c r="I8572" s="9"/>
      <c r="J8572" s="10"/>
    </row>
    <row r="8573">
      <c r="A8573" s="6"/>
      <c r="B8573" s="6"/>
      <c r="C8573" s="7"/>
      <c r="D8573" s="8"/>
      <c r="E8573" s="9"/>
      <c r="F8573" s="9"/>
      <c r="G8573" s="6"/>
      <c r="H8573" s="14"/>
      <c r="I8573" s="9"/>
      <c r="J8573" s="10"/>
    </row>
    <row r="8574">
      <c r="A8574" s="6"/>
      <c r="B8574" s="6"/>
      <c r="C8574" s="7"/>
      <c r="D8574" s="8"/>
      <c r="E8574" s="9"/>
      <c r="F8574" s="9"/>
      <c r="G8574" s="6"/>
      <c r="H8574" s="14"/>
      <c r="I8574" s="9"/>
      <c r="J8574" s="10"/>
    </row>
    <row r="8575">
      <c r="A8575" s="6"/>
      <c r="B8575" s="6"/>
      <c r="C8575" s="7"/>
      <c r="D8575" s="8"/>
      <c r="E8575" s="9"/>
      <c r="F8575" s="9"/>
      <c r="G8575" s="6"/>
      <c r="H8575" s="14"/>
      <c r="I8575" s="9"/>
      <c r="J8575" s="10"/>
    </row>
    <row r="8576">
      <c r="A8576" s="6"/>
      <c r="B8576" s="6"/>
      <c r="C8576" s="7"/>
      <c r="D8576" s="8"/>
      <c r="E8576" s="9"/>
      <c r="F8576" s="9"/>
      <c r="G8576" s="6"/>
      <c r="H8576" s="14"/>
      <c r="I8576" s="9"/>
      <c r="J8576" s="10"/>
    </row>
    <row r="8577">
      <c r="A8577" s="6"/>
      <c r="B8577" s="6"/>
      <c r="C8577" s="7"/>
      <c r="D8577" s="8"/>
      <c r="E8577" s="9"/>
      <c r="F8577" s="9"/>
      <c r="G8577" s="6"/>
      <c r="H8577" s="14"/>
      <c r="I8577" s="9"/>
      <c r="J8577" s="10"/>
    </row>
    <row r="8578">
      <c r="A8578" s="6"/>
      <c r="B8578" s="6"/>
      <c r="C8578" s="7"/>
      <c r="D8578" s="8"/>
      <c r="E8578" s="9"/>
      <c r="F8578" s="9"/>
      <c r="G8578" s="6"/>
      <c r="H8578" s="14"/>
      <c r="I8578" s="9"/>
      <c r="J8578" s="10"/>
    </row>
    <row r="8579">
      <c r="A8579" s="6"/>
      <c r="B8579" s="6"/>
      <c r="C8579" s="7"/>
      <c r="D8579" s="8"/>
      <c r="E8579" s="9"/>
      <c r="F8579" s="9"/>
      <c r="G8579" s="6"/>
      <c r="H8579" s="14"/>
      <c r="I8579" s="9"/>
      <c r="J8579" s="10"/>
    </row>
    <row r="8580">
      <c r="A8580" s="6"/>
      <c r="B8580" s="6"/>
      <c r="C8580" s="7"/>
      <c r="D8580" s="8"/>
      <c r="E8580" s="9"/>
      <c r="F8580" s="9"/>
      <c r="G8580" s="6"/>
      <c r="H8580" s="14"/>
      <c r="I8580" s="9"/>
      <c r="J8580" s="10"/>
    </row>
    <row r="8581">
      <c r="A8581" s="6"/>
      <c r="B8581" s="6"/>
      <c r="C8581" s="7"/>
      <c r="D8581" s="8"/>
      <c r="E8581" s="9"/>
      <c r="F8581" s="9"/>
      <c r="G8581" s="6"/>
      <c r="H8581" s="14"/>
      <c r="I8581" s="9"/>
      <c r="J8581" s="10"/>
    </row>
    <row r="8582">
      <c r="A8582" s="6"/>
      <c r="B8582" s="6"/>
      <c r="C8582" s="7"/>
      <c r="D8582" s="8"/>
      <c r="E8582" s="9"/>
      <c r="F8582" s="9"/>
      <c r="G8582" s="6"/>
      <c r="H8582" s="14"/>
      <c r="I8582" s="9"/>
      <c r="J8582" s="10"/>
    </row>
    <row r="8583">
      <c r="A8583" s="6"/>
      <c r="B8583" s="6"/>
      <c r="C8583" s="7"/>
      <c r="D8583" s="8"/>
      <c r="E8583" s="9"/>
      <c r="F8583" s="9"/>
      <c r="G8583" s="6"/>
      <c r="H8583" s="14"/>
      <c r="I8583" s="9"/>
      <c r="J8583" s="10"/>
    </row>
    <row r="8584">
      <c r="A8584" s="6"/>
      <c r="B8584" s="6"/>
      <c r="C8584" s="7"/>
      <c r="D8584" s="8"/>
      <c r="E8584" s="9"/>
      <c r="F8584" s="9"/>
      <c r="G8584" s="6"/>
      <c r="H8584" s="14"/>
      <c r="I8584" s="9"/>
      <c r="J8584" s="10"/>
    </row>
    <row r="8585">
      <c r="A8585" s="6"/>
      <c r="B8585" s="6"/>
      <c r="C8585" s="7"/>
      <c r="D8585" s="8"/>
      <c r="E8585" s="9"/>
      <c r="F8585" s="9"/>
      <c r="G8585" s="6"/>
      <c r="H8585" s="14"/>
      <c r="I8585" s="9"/>
      <c r="J8585" s="10"/>
    </row>
    <row r="8586">
      <c r="A8586" s="6"/>
      <c r="B8586" s="6"/>
      <c r="C8586" s="7"/>
      <c r="D8586" s="8"/>
      <c r="E8586" s="9"/>
      <c r="F8586" s="9"/>
      <c r="G8586" s="6"/>
      <c r="H8586" s="14"/>
      <c r="I8586" s="9"/>
      <c r="J8586" s="10"/>
    </row>
    <row r="8587">
      <c r="A8587" s="6"/>
      <c r="B8587" s="6"/>
      <c r="C8587" s="7"/>
      <c r="D8587" s="8"/>
      <c r="E8587" s="9"/>
      <c r="F8587" s="9"/>
      <c r="G8587" s="6"/>
      <c r="H8587" s="14"/>
      <c r="I8587" s="9"/>
      <c r="J8587" s="10"/>
    </row>
    <row r="8588">
      <c r="A8588" s="6"/>
      <c r="B8588" s="6"/>
      <c r="C8588" s="7"/>
      <c r="D8588" s="8"/>
      <c r="E8588" s="9"/>
      <c r="F8588" s="9"/>
      <c r="G8588" s="6"/>
      <c r="H8588" s="14"/>
      <c r="I8588" s="9"/>
      <c r="J8588" s="10"/>
    </row>
    <row r="8589">
      <c r="A8589" s="6"/>
      <c r="B8589" s="6"/>
      <c r="C8589" s="7"/>
      <c r="D8589" s="8"/>
      <c r="E8589" s="9"/>
      <c r="F8589" s="9"/>
      <c r="G8589" s="6"/>
      <c r="H8589" s="14"/>
      <c r="I8589" s="9"/>
      <c r="J8589" s="10"/>
    </row>
    <row r="8590">
      <c r="A8590" s="6"/>
      <c r="B8590" s="6"/>
      <c r="C8590" s="7"/>
      <c r="D8590" s="8"/>
      <c r="E8590" s="9"/>
      <c r="F8590" s="9"/>
      <c r="G8590" s="6"/>
      <c r="H8590" s="14"/>
      <c r="I8590" s="9"/>
      <c r="J8590" s="10"/>
    </row>
    <row r="8591">
      <c r="A8591" s="6"/>
      <c r="B8591" s="6"/>
      <c r="C8591" s="7"/>
      <c r="D8591" s="8"/>
      <c r="E8591" s="9"/>
      <c r="F8591" s="9"/>
      <c r="G8591" s="6"/>
      <c r="H8591" s="14"/>
      <c r="I8591" s="9"/>
      <c r="J8591" s="10"/>
    </row>
    <row r="8592">
      <c r="A8592" s="6"/>
      <c r="B8592" s="6"/>
      <c r="C8592" s="7"/>
      <c r="D8592" s="8"/>
      <c r="E8592" s="9"/>
      <c r="F8592" s="9"/>
      <c r="G8592" s="6"/>
      <c r="H8592" s="14"/>
      <c r="I8592" s="9"/>
      <c r="J8592" s="10"/>
    </row>
    <row r="8593">
      <c r="A8593" s="6"/>
      <c r="B8593" s="6"/>
      <c r="C8593" s="7"/>
      <c r="D8593" s="8"/>
      <c r="E8593" s="9"/>
      <c r="F8593" s="9"/>
      <c r="G8593" s="6"/>
      <c r="H8593" s="14"/>
      <c r="I8593" s="9"/>
      <c r="J8593" s="10"/>
    </row>
    <row r="8594">
      <c r="A8594" s="6"/>
      <c r="B8594" s="6"/>
      <c r="C8594" s="7"/>
      <c r="D8594" s="8"/>
      <c r="E8594" s="9"/>
      <c r="F8594" s="9"/>
      <c r="G8594" s="6"/>
      <c r="H8594" s="14"/>
      <c r="I8594" s="9"/>
      <c r="J8594" s="10"/>
    </row>
    <row r="8595">
      <c r="A8595" s="6"/>
      <c r="B8595" s="6"/>
      <c r="C8595" s="7"/>
      <c r="D8595" s="8"/>
      <c r="E8595" s="9"/>
      <c r="F8595" s="9"/>
      <c r="G8595" s="6"/>
      <c r="H8595" s="14"/>
      <c r="I8595" s="9"/>
      <c r="J8595" s="10"/>
    </row>
    <row r="8596">
      <c r="A8596" s="6"/>
      <c r="B8596" s="6"/>
      <c r="C8596" s="7"/>
      <c r="D8596" s="8"/>
      <c r="E8596" s="9"/>
      <c r="F8596" s="9"/>
      <c r="G8596" s="6"/>
      <c r="H8596" s="14"/>
      <c r="I8596" s="9"/>
      <c r="J8596" s="10"/>
    </row>
    <row r="8597">
      <c r="A8597" s="6"/>
      <c r="B8597" s="6"/>
      <c r="C8597" s="7"/>
      <c r="D8597" s="8"/>
      <c r="E8597" s="9"/>
      <c r="F8597" s="9"/>
      <c r="G8597" s="6"/>
      <c r="H8597" s="14"/>
      <c r="I8597" s="9"/>
      <c r="J8597" s="10"/>
    </row>
    <row r="8598">
      <c r="A8598" s="6"/>
      <c r="B8598" s="6"/>
      <c r="C8598" s="7"/>
      <c r="D8598" s="8"/>
      <c r="E8598" s="9"/>
      <c r="F8598" s="9"/>
      <c r="G8598" s="6"/>
      <c r="H8598" s="14"/>
      <c r="I8598" s="9"/>
      <c r="J8598" s="10"/>
    </row>
    <row r="8599">
      <c r="A8599" s="6"/>
      <c r="B8599" s="6"/>
      <c r="C8599" s="7"/>
      <c r="D8599" s="8"/>
      <c r="E8599" s="9"/>
      <c r="F8599" s="9"/>
      <c r="G8599" s="6"/>
      <c r="H8599" s="14"/>
      <c r="I8599" s="9"/>
      <c r="J8599" s="10"/>
    </row>
    <row r="8600">
      <c r="A8600" s="6"/>
      <c r="B8600" s="6"/>
      <c r="C8600" s="7"/>
      <c r="D8600" s="8"/>
      <c r="E8600" s="9"/>
      <c r="F8600" s="9"/>
      <c r="G8600" s="6"/>
      <c r="H8600" s="14"/>
      <c r="I8600" s="9"/>
      <c r="J8600" s="10"/>
    </row>
    <row r="8601">
      <c r="A8601" s="6"/>
      <c r="B8601" s="6"/>
      <c r="C8601" s="7"/>
      <c r="D8601" s="8"/>
      <c r="E8601" s="9"/>
      <c r="F8601" s="9"/>
      <c r="G8601" s="6"/>
      <c r="H8601" s="14"/>
      <c r="I8601" s="9"/>
      <c r="J8601" s="10"/>
    </row>
    <row r="8602">
      <c r="A8602" s="6"/>
      <c r="B8602" s="6"/>
      <c r="C8602" s="7"/>
      <c r="D8602" s="8"/>
      <c r="E8602" s="9"/>
      <c r="F8602" s="9"/>
      <c r="G8602" s="6"/>
      <c r="H8602" s="14"/>
      <c r="I8602" s="9"/>
      <c r="J8602" s="10"/>
    </row>
    <row r="8603">
      <c r="A8603" s="6"/>
      <c r="B8603" s="6"/>
      <c r="C8603" s="7"/>
      <c r="D8603" s="8"/>
      <c r="E8603" s="9"/>
      <c r="F8603" s="9"/>
      <c r="G8603" s="6"/>
      <c r="H8603" s="14"/>
      <c r="I8603" s="9"/>
      <c r="J8603" s="10"/>
    </row>
    <row r="8604">
      <c r="A8604" s="6"/>
      <c r="B8604" s="6"/>
      <c r="C8604" s="7"/>
      <c r="D8604" s="8"/>
      <c r="E8604" s="9"/>
      <c r="F8604" s="9"/>
      <c r="G8604" s="6"/>
      <c r="H8604" s="14"/>
      <c r="I8604" s="9"/>
      <c r="J8604" s="10"/>
    </row>
    <row r="8605">
      <c r="A8605" s="6"/>
      <c r="B8605" s="6"/>
      <c r="C8605" s="7"/>
      <c r="D8605" s="8"/>
      <c r="E8605" s="9"/>
      <c r="F8605" s="9"/>
      <c r="G8605" s="6"/>
      <c r="H8605" s="14"/>
      <c r="I8605" s="9"/>
      <c r="J8605" s="10"/>
    </row>
    <row r="8606">
      <c r="A8606" s="6"/>
      <c r="B8606" s="6"/>
      <c r="C8606" s="7"/>
      <c r="D8606" s="8"/>
      <c r="E8606" s="9"/>
      <c r="F8606" s="9"/>
      <c r="G8606" s="6"/>
      <c r="H8606" s="14"/>
      <c r="I8606" s="9"/>
      <c r="J8606" s="10"/>
    </row>
    <row r="8607">
      <c r="A8607" s="6"/>
      <c r="B8607" s="6"/>
      <c r="C8607" s="7"/>
      <c r="D8607" s="8"/>
      <c r="E8607" s="9"/>
      <c r="F8607" s="9"/>
      <c r="G8607" s="6"/>
      <c r="H8607" s="14"/>
      <c r="I8607" s="9"/>
      <c r="J8607" s="10"/>
    </row>
    <row r="8608">
      <c r="A8608" s="6"/>
      <c r="B8608" s="6"/>
      <c r="C8608" s="7"/>
      <c r="D8608" s="8"/>
      <c r="E8608" s="9"/>
      <c r="F8608" s="9"/>
      <c r="G8608" s="6"/>
      <c r="H8608" s="14"/>
      <c r="I8608" s="9"/>
      <c r="J8608" s="10"/>
    </row>
    <row r="8609">
      <c r="A8609" s="6"/>
      <c r="B8609" s="6"/>
      <c r="C8609" s="7"/>
      <c r="D8609" s="8"/>
      <c r="E8609" s="9"/>
      <c r="F8609" s="9"/>
      <c r="G8609" s="6"/>
      <c r="H8609" s="14"/>
      <c r="I8609" s="9"/>
      <c r="J8609" s="10"/>
    </row>
    <row r="8610">
      <c r="A8610" s="6"/>
      <c r="B8610" s="6"/>
      <c r="C8610" s="7"/>
      <c r="D8610" s="8"/>
      <c r="E8610" s="9"/>
      <c r="F8610" s="9"/>
      <c r="G8610" s="6"/>
      <c r="H8610" s="14"/>
      <c r="I8610" s="9"/>
      <c r="J8610" s="10"/>
    </row>
    <row r="8611">
      <c r="A8611" s="6"/>
      <c r="B8611" s="6"/>
      <c r="C8611" s="7"/>
      <c r="D8611" s="8"/>
      <c r="E8611" s="9"/>
      <c r="F8611" s="9"/>
      <c r="G8611" s="6"/>
      <c r="H8611" s="14"/>
      <c r="I8611" s="9"/>
      <c r="J8611" s="10"/>
    </row>
    <row r="8612">
      <c r="A8612" s="6"/>
      <c r="B8612" s="6"/>
      <c r="C8612" s="7"/>
      <c r="D8612" s="8"/>
      <c r="E8612" s="9"/>
      <c r="F8612" s="9"/>
      <c r="G8612" s="6"/>
      <c r="H8612" s="14"/>
      <c r="I8612" s="9"/>
      <c r="J8612" s="10"/>
    </row>
    <row r="8613">
      <c r="A8613" s="6"/>
      <c r="B8613" s="6"/>
      <c r="C8613" s="7"/>
      <c r="D8613" s="8"/>
      <c r="E8613" s="9"/>
      <c r="F8613" s="9"/>
      <c r="G8613" s="6"/>
      <c r="H8613" s="14"/>
      <c r="I8613" s="9"/>
      <c r="J8613" s="10"/>
    </row>
    <row r="8614">
      <c r="A8614" s="6"/>
      <c r="B8614" s="6"/>
      <c r="C8614" s="7"/>
      <c r="D8614" s="8"/>
      <c r="E8614" s="9"/>
      <c r="F8614" s="9"/>
      <c r="G8614" s="6"/>
      <c r="H8614" s="14"/>
      <c r="I8614" s="9"/>
      <c r="J8614" s="10"/>
    </row>
    <row r="8615">
      <c r="A8615" s="6"/>
      <c r="B8615" s="6"/>
      <c r="C8615" s="7"/>
      <c r="D8615" s="8"/>
      <c r="E8615" s="9"/>
      <c r="F8615" s="9"/>
      <c r="G8615" s="6"/>
      <c r="H8615" s="14"/>
      <c r="I8615" s="9"/>
      <c r="J8615" s="10"/>
    </row>
    <row r="8616">
      <c r="A8616" s="6"/>
      <c r="B8616" s="6"/>
      <c r="C8616" s="7"/>
      <c r="D8616" s="8"/>
      <c r="E8616" s="9"/>
      <c r="F8616" s="9"/>
      <c r="G8616" s="6"/>
      <c r="H8616" s="14"/>
      <c r="I8616" s="9"/>
      <c r="J8616" s="10"/>
    </row>
    <row r="8617">
      <c r="A8617" s="6"/>
      <c r="B8617" s="6"/>
      <c r="C8617" s="7"/>
      <c r="D8617" s="8"/>
      <c r="E8617" s="9"/>
      <c r="F8617" s="9"/>
      <c r="G8617" s="6"/>
      <c r="H8617" s="14"/>
      <c r="I8617" s="9"/>
      <c r="J8617" s="10"/>
    </row>
    <row r="8618">
      <c r="A8618" s="6"/>
      <c r="B8618" s="6"/>
      <c r="C8618" s="7"/>
      <c r="D8618" s="8"/>
      <c r="E8618" s="9"/>
      <c r="F8618" s="9"/>
      <c r="G8618" s="6"/>
      <c r="H8618" s="14"/>
      <c r="I8618" s="9"/>
      <c r="J8618" s="10"/>
    </row>
    <row r="8619">
      <c r="A8619" s="6"/>
      <c r="B8619" s="6"/>
      <c r="C8619" s="7"/>
      <c r="D8619" s="8"/>
      <c r="E8619" s="9"/>
      <c r="F8619" s="9"/>
      <c r="G8619" s="6"/>
      <c r="H8619" s="14"/>
      <c r="I8619" s="9"/>
      <c r="J8619" s="10"/>
    </row>
    <row r="8620">
      <c r="A8620" s="6"/>
      <c r="B8620" s="6"/>
      <c r="C8620" s="7"/>
      <c r="D8620" s="8"/>
      <c r="E8620" s="9"/>
      <c r="F8620" s="9"/>
      <c r="G8620" s="6"/>
      <c r="H8620" s="14"/>
      <c r="I8620" s="9"/>
      <c r="J8620" s="10"/>
    </row>
    <row r="8621">
      <c r="A8621" s="6"/>
      <c r="B8621" s="6"/>
      <c r="C8621" s="7"/>
      <c r="D8621" s="8"/>
      <c r="E8621" s="9"/>
      <c r="F8621" s="9"/>
      <c r="G8621" s="6"/>
      <c r="H8621" s="14"/>
      <c r="I8621" s="9"/>
      <c r="J8621" s="10"/>
    </row>
    <row r="8622">
      <c r="A8622" s="6"/>
      <c r="B8622" s="6"/>
      <c r="C8622" s="7"/>
      <c r="D8622" s="8"/>
      <c r="E8622" s="9"/>
      <c r="F8622" s="9"/>
      <c r="G8622" s="6"/>
      <c r="H8622" s="14"/>
      <c r="I8622" s="9"/>
      <c r="J8622" s="10"/>
    </row>
    <row r="8623">
      <c r="A8623" s="6"/>
      <c r="B8623" s="6"/>
      <c r="C8623" s="7"/>
      <c r="D8623" s="8"/>
      <c r="E8623" s="9"/>
      <c r="F8623" s="9"/>
      <c r="G8623" s="6"/>
      <c r="H8623" s="14"/>
      <c r="I8623" s="9"/>
      <c r="J8623" s="10"/>
    </row>
    <row r="8624">
      <c r="A8624" s="6"/>
      <c r="B8624" s="6"/>
      <c r="C8624" s="7"/>
      <c r="D8624" s="8"/>
      <c r="E8624" s="9"/>
      <c r="F8624" s="9"/>
      <c r="G8624" s="6"/>
      <c r="H8624" s="14"/>
      <c r="I8624" s="9"/>
      <c r="J8624" s="10"/>
    </row>
    <row r="8625">
      <c r="A8625" s="6"/>
      <c r="B8625" s="6"/>
      <c r="C8625" s="7"/>
      <c r="D8625" s="8"/>
      <c r="E8625" s="9"/>
      <c r="F8625" s="9"/>
      <c r="G8625" s="6"/>
      <c r="H8625" s="14"/>
      <c r="I8625" s="9"/>
      <c r="J8625" s="10"/>
    </row>
    <row r="8626">
      <c r="A8626" s="6"/>
      <c r="B8626" s="6"/>
      <c r="C8626" s="7"/>
      <c r="D8626" s="8"/>
      <c r="E8626" s="9"/>
      <c r="F8626" s="9"/>
      <c r="G8626" s="6"/>
      <c r="H8626" s="14"/>
      <c r="I8626" s="9"/>
      <c r="J8626" s="10"/>
    </row>
    <row r="8627">
      <c r="A8627" s="6"/>
      <c r="B8627" s="6"/>
      <c r="C8627" s="7"/>
      <c r="D8627" s="8"/>
      <c r="E8627" s="9"/>
      <c r="F8627" s="9"/>
      <c r="G8627" s="6"/>
      <c r="H8627" s="14"/>
      <c r="I8627" s="9"/>
      <c r="J8627" s="10"/>
    </row>
    <row r="8628">
      <c r="A8628" s="6"/>
      <c r="B8628" s="6"/>
      <c r="C8628" s="7"/>
      <c r="D8628" s="8"/>
      <c r="E8628" s="9"/>
      <c r="F8628" s="9"/>
      <c r="G8628" s="6"/>
      <c r="H8628" s="14"/>
      <c r="I8628" s="9"/>
      <c r="J8628" s="10"/>
    </row>
    <row r="8629">
      <c r="A8629" s="6"/>
      <c r="B8629" s="6"/>
      <c r="C8629" s="7"/>
      <c r="D8629" s="8"/>
      <c r="E8629" s="9"/>
      <c r="F8629" s="9"/>
      <c r="G8629" s="6"/>
      <c r="H8629" s="14"/>
      <c r="I8629" s="9"/>
      <c r="J8629" s="10"/>
    </row>
    <row r="8630">
      <c r="A8630" s="6"/>
      <c r="B8630" s="6"/>
      <c r="C8630" s="7"/>
      <c r="D8630" s="8"/>
      <c r="E8630" s="9"/>
      <c r="F8630" s="9"/>
      <c r="G8630" s="6"/>
      <c r="H8630" s="14"/>
      <c r="I8630" s="9"/>
      <c r="J8630" s="10"/>
    </row>
    <row r="8631">
      <c r="A8631" s="6"/>
      <c r="B8631" s="6"/>
      <c r="C8631" s="7"/>
      <c r="D8631" s="8"/>
      <c r="E8631" s="9"/>
      <c r="F8631" s="9"/>
      <c r="G8631" s="6"/>
      <c r="H8631" s="14"/>
      <c r="I8631" s="9"/>
      <c r="J8631" s="10"/>
    </row>
    <row r="8632">
      <c r="A8632" s="6"/>
      <c r="B8632" s="6"/>
      <c r="C8632" s="7"/>
      <c r="D8632" s="8"/>
      <c r="E8632" s="9"/>
      <c r="F8632" s="9"/>
      <c r="G8632" s="6"/>
      <c r="H8632" s="14"/>
      <c r="I8632" s="9"/>
      <c r="J8632" s="10"/>
    </row>
    <row r="8633">
      <c r="A8633" s="6"/>
      <c r="B8633" s="6"/>
      <c r="C8633" s="7"/>
      <c r="D8633" s="8"/>
      <c r="E8633" s="9"/>
      <c r="F8633" s="9"/>
      <c r="G8633" s="6"/>
      <c r="H8633" s="14"/>
      <c r="I8633" s="9"/>
      <c r="J8633" s="10"/>
    </row>
    <row r="8634">
      <c r="A8634" s="6"/>
      <c r="B8634" s="6"/>
      <c r="C8634" s="7"/>
      <c r="D8634" s="8"/>
      <c r="E8634" s="9"/>
      <c r="F8634" s="9"/>
      <c r="G8634" s="6"/>
      <c r="H8634" s="14"/>
      <c r="I8634" s="9"/>
      <c r="J8634" s="10"/>
    </row>
    <row r="8635">
      <c r="A8635" s="6"/>
      <c r="B8635" s="6"/>
      <c r="C8635" s="7"/>
      <c r="D8635" s="8"/>
      <c r="E8635" s="9"/>
      <c r="F8635" s="9"/>
      <c r="G8635" s="6"/>
      <c r="H8635" s="14"/>
      <c r="I8635" s="9"/>
      <c r="J8635" s="10"/>
    </row>
    <row r="8636">
      <c r="A8636" s="6"/>
      <c r="B8636" s="6"/>
      <c r="C8636" s="7"/>
      <c r="D8636" s="8"/>
      <c r="E8636" s="9"/>
      <c r="F8636" s="9"/>
      <c r="G8636" s="6"/>
      <c r="H8636" s="14"/>
      <c r="I8636" s="9"/>
      <c r="J8636" s="10"/>
    </row>
    <row r="8637">
      <c r="A8637" s="6"/>
      <c r="B8637" s="6"/>
      <c r="C8637" s="7"/>
      <c r="D8637" s="8"/>
      <c r="E8637" s="9"/>
      <c r="F8637" s="9"/>
      <c r="G8637" s="6"/>
      <c r="H8637" s="14"/>
      <c r="I8637" s="9"/>
      <c r="J8637" s="10"/>
    </row>
    <row r="8638">
      <c r="A8638" s="6"/>
      <c r="B8638" s="6"/>
      <c r="C8638" s="7"/>
      <c r="D8638" s="8"/>
      <c r="E8638" s="9"/>
      <c r="F8638" s="9"/>
      <c r="G8638" s="6"/>
      <c r="H8638" s="14"/>
      <c r="I8638" s="9"/>
      <c r="J8638" s="10"/>
    </row>
    <row r="8639">
      <c r="A8639" s="6"/>
      <c r="B8639" s="6"/>
      <c r="C8639" s="7"/>
      <c r="D8639" s="8"/>
      <c r="E8639" s="9"/>
      <c r="F8639" s="9"/>
      <c r="G8639" s="6"/>
      <c r="H8639" s="14"/>
      <c r="I8639" s="9"/>
      <c r="J8639" s="10"/>
    </row>
    <row r="8640">
      <c r="A8640" s="6"/>
      <c r="B8640" s="6"/>
      <c r="C8640" s="7"/>
      <c r="D8640" s="8"/>
      <c r="E8640" s="9"/>
      <c r="F8640" s="9"/>
      <c r="G8640" s="6"/>
      <c r="H8640" s="14"/>
      <c r="I8640" s="9"/>
      <c r="J8640" s="10"/>
    </row>
    <row r="8641">
      <c r="A8641" s="6"/>
      <c r="B8641" s="6"/>
      <c r="C8641" s="7"/>
      <c r="D8641" s="8"/>
      <c r="E8641" s="9"/>
      <c r="F8641" s="9"/>
      <c r="G8641" s="6"/>
      <c r="H8641" s="14"/>
      <c r="I8641" s="9"/>
      <c r="J8641" s="10"/>
    </row>
    <row r="8642">
      <c r="A8642" s="6"/>
      <c r="B8642" s="6"/>
      <c r="C8642" s="7"/>
      <c r="D8642" s="8"/>
      <c r="E8642" s="9"/>
      <c r="F8642" s="9"/>
      <c r="G8642" s="6"/>
      <c r="H8642" s="14"/>
      <c r="I8642" s="9"/>
      <c r="J8642" s="10"/>
    </row>
    <row r="8643">
      <c r="A8643" s="6"/>
      <c r="B8643" s="6"/>
      <c r="C8643" s="7"/>
      <c r="D8643" s="8"/>
      <c r="E8643" s="9"/>
      <c r="F8643" s="9"/>
      <c r="G8643" s="6"/>
      <c r="H8643" s="14"/>
      <c r="I8643" s="9"/>
      <c r="J8643" s="10"/>
    </row>
    <row r="8644">
      <c r="A8644" s="6"/>
      <c r="B8644" s="6"/>
      <c r="C8644" s="7"/>
      <c r="D8644" s="8"/>
      <c r="E8644" s="9"/>
      <c r="F8644" s="9"/>
      <c r="G8644" s="6"/>
      <c r="H8644" s="14"/>
      <c r="I8644" s="9"/>
      <c r="J8644" s="10"/>
    </row>
    <row r="8645">
      <c r="A8645" s="6"/>
      <c r="B8645" s="6"/>
      <c r="C8645" s="7"/>
      <c r="D8645" s="8"/>
      <c r="E8645" s="9"/>
      <c r="F8645" s="9"/>
      <c r="G8645" s="6"/>
      <c r="H8645" s="14"/>
      <c r="I8645" s="9"/>
      <c r="J8645" s="10"/>
    </row>
    <row r="8646">
      <c r="A8646" s="6"/>
      <c r="B8646" s="6"/>
      <c r="C8646" s="7"/>
      <c r="D8646" s="8"/>
      <c r="E8646" s="9"/>
      <c r="F8646" s="9"/>
      <c r="G8646" s="6"/>
      <c r="H8646" s="14"/>
      <c r="I8646" s="9"/>
      <c r="J8646" s="10"/>
    </row>
    <row r="8647">
      <c r="A8647" s="6"/>
      <c r="B8647" s="6"/>
      <c r="C8647" s="7"/>
      <c r="D8647" s="8"/>
      <c r="E8647" s="9"/>
      <c r="F8647" s="9"/>
      <c r="G8647" s="6"/>
      <c r="H8647" s="14"/>
      <c r="I8647" s="9"/>
      <c r="J8647" s="10"/>
    </row>
    <row r="8648">
      <c r="A8648" s="6"/>
      <c r="B8648" s="6"/>
      <c r="C8648" s="7"/>
      <c r="D8648" s="8"/>
      <c r="E8648" s="9"/>
      <c r="F8648" s="9"/>
      <c r="G8648" s="6"/>
      <c r="H8648" s="14"/>
      <c r="I8648" s="9"/>
      <c r="J8648" s="10"/>
    </row>
    <row r="8649">
      <c r="A8649" s="6"/>
      <c r="B8649" s="6"/>
      <c r="C8649" s="7"/>
      <c r="D8649" s="8"/>
      <c r="E8649" s="9"/>
      <c r="F8649" s="9"/>
      <c r="G8649" s="6"/>
      <c r="H8649" s="14"/>
      <c r="I8649" s="9"/>
      <c r="J8649" s="10"/>
    </row>
    <row r="8650">
      <c r="A8650" s="6"/>
      <c r="B8650" s="6"/>
      <c r="C8650" s="7"/>
      <c r="D8650" s="8"/>
      <c r="E8650" s="9"/>
      <c r="F8650" s="9"/>
      <c r="G8650" s="6"/>
      <c r="H8650" s="14"/>
      <c r="I8650" s="9"/>
      <c r="J8650" s="10"/>
    </row>
    <row r="8651">
      <c r="A8651" s="6"/>
      <c r="B8651" s="6"/>
      <c r="C8651" s="7"/>
      <c r="D8651" s="8"/>
      <c r="E8651" s="9"/>
      <c r="F8651" s="9"/>
      <c r="G8651" s="6"/>
      <c r="H8651" s="14"/>
      <c r="I8651" s="9"/>
      <c r="J8651" s="10"/>
    </row>
    <row r="8652">
      <c r="A8652" s="6"/>
      <c r="B8652" s="6"/>
      <c r="C8652" s="7"/>
      <c r="D8652" s="8"/>
      <c r="E8652" s="9"/>
      <c r="F8652" s="9"/>
      <c r="G8652" s="6"/>
      <c r="H8652" s="14"/>
      <c r="I8652" s="9"/>
      <c r="J8652" s="10"/>
    </row>
    <row r="8653">
      <c r="A8653" s="6"/>
      <c r="B8653" s="6"/>
      <c r="C8653" s="7"/>
      <c r="D8653" s="8"/>
      <c r="E8653" s="9"/>
      <c r="F8653" s="9"/>
      <c r="G8653" s="6"/>
      <c r="H8653" s="14"/>
      <c r="I8653" s="9"/>
      <c r="J8653" s="10"/>
    </row>
    <row r="8654">
      <c r="A8654" s="6"/>
      <c r="B8654" s="6"/>
      <c r="C8654" s="7"/>
      <c r="D8654" s="8"/>
      <c r="E8654" s="9"/>
      <c r="F8654" s="9"/>
      <c r="G8654" s="6"/>
      <c r="H8654" s="14"/>
      <c r="I8654" s="9"/>
      <c r="J8654" s="10"/>
    </row>
    <row r="8655">
      <c r="A8655" s="6"/>
      <c r="B8655" s="6"/>
      <c r="C8655" s="7"/>
      <c r="D8655" s="8"/>
      <c r="E8655" s="9"/>
      <c r="F8655" s="9"/>
      <c r="G8655" s="6"/>
      <c r="H8655" s="14"/>
      <c r="I8655" s="9"/>
      <c r="J8655" s="10"/>
    </row>
    <row r="8656">
      <c r="A8656" s="6"/>
      <c r="B8656" s="6"/>
      <c r="C8656" s="7"/>
      <c r="D8656" s="8"/>
      <c r="E8656" s="9"/>
      <c r="F8656" s="9"/>
      <c r="G8656" s="6"/>
      <c r="H8656" s="14"/>
      <c r="I8656" s="9"/>
      <c r="J8656" s="10"/>
    </row>
    <row r="8657">
      <c r="A8657" s="6"/>
      <c r="B8657" s="6"/>
      <c r="C8657" s="7"/>
      <c r="D8657" s="8"/>
      <c r="E8657" s="9"/>
      <c r="F8657" s="9"/>
      <c r="G8657" s="6"/>
      <c r="H8657" s="14"/>
      <c r="I8657" s="9"/>
      <c r="J8657" s="10"/>
    </row>
    <row r="8658">
      <c r="A8658" s="6"/>
      <c r="B8658" s="6"/>
      <c r="C8658" s="7"/>
      <c r="D8658" s="8"/>
      <c r="E8658" s="9"/>
      <c r="F8658" s="9"/>
      <c r="G8658" s="6"/>
      <c r="H8658" s="14"/>
      <c r="I8658" s="9"/>
      <c r="J8658" s="10"/>
    </row>
    <row r="8659">
      <c r="A8659" s="6"/>
      <c r="B8659" s="6"/>
      <c r="C8659" s="7"/>
      <c r="D8659" s="8"/>
      <c r="E8659" s="9"/>
      <c r="F8659" s="9"/>
      <c r="G8659" s="6"/>
      <c r="H8659" s="14"/>
      <c r="I8659" s="9"/>
      <c r="J8659" s="10"/>
    </row>
    <row r="8660">
      <c r="A8660" s="6"/>
      <c r="B8660" s="6"/>
      <c r="C8660" s="7"/>
      <c r="D8660" s="8"/>
      <c r="E8660" s="9"/>
      <c r="F8660" s="9"/>
      <c r="G8660" s="6"/>
      <c r="H8660" s="14"/>
      <c r="I8660" s="9"/>
      <c r="J8660" s="10"/>
    </row>
    <row r="8661">
      <c r="A8661" s="6"/>
      <c r="B8661" s="6"/>
      <c r="C8661" s="7"/>
      <c r="D8661" s="8"/>
      <c r="E8661" s="9"/>
      <c r="F8661" s="9"/>
      <c r="G8661" s="6"/>
      <c r="H8661" s="14"/>
      <c r="I8661" s="9"/>
      <c r="J8661" s="10"/>
    </row>
    <row r="8662">
      <c r="A8662" s="6"/>
      <c r="B8662" s="6"/>
      <c r="C8662" s="7"/>
      <c r="D8662" s="8"/>
      <c r="E8662" s="9"/>
      <c r="F8662" s="9"/>
      <c r="G8662" s="6"/>
      <c r="H8662" s="14"/>
      <c r="I8662" s="9"/>
      <c r="J8662" s="10"/>
    </row>
    <row r="8663">
      <c r="A8663" s="6"/>
      <c r="B8663" s="6"/>
      <c r="C8663" s="7"/>
      <c r="D8663" s="8"/>
      <c r="E8663" s="9"/>
      <c r="F8663" s="9"/>
      <c r="G8663" s="6"/>
      <c r="H8663" s="14"/>
      <c r="I8663" s="9"/>
      <c r="J8663" s="10"/>
    </row>
    <row r="8664">
      <c r="A8664" s="6"/>
      <c r="B8664" s="6"/>
      <c r="C8664" s="7"/>
      <c r="D8664" s="8"/>
      <c r="E8664" s="9"/>
      <c r="F8664" s="9"/>
      <c r="G8664" s="6"/>
      <c r="H8664" s="14"/>
      <c r="I8664" s="9"/>
      <c r="J8664" s="10"/>
    </row>
    <row r="8665">
      <c r="A8665" s="6"/>
      <c r="B8665" s="6"/>
      <c r="C8665" s="7"/>
      <c r="D8665" s="8"/>
      <c r="E8665" s="9"/>
      <c r="F8665" s="9"/>
      <c r="G8665" s="6"/>
      <c r="H8665" s="14"/>
      <c r="I8665" s="9"/>
      <c r="J8665" s="10"/>
    </row>
    <row r="8666">
      <c r="A8666" s="6"/>
      <c r="B8666" s="6"/>
      <c r="C8666" s="7"/>
      <c r="D8666" s="8"/>
      <c r="E8666" s="9"/>
      <c r="F8666" s="9"/>
      <c r="G8666" s="6"/>
      <c r="H8666" s="14"/>
      <c r="I8666" s="9"/>
      <c r="J8666" s="10"/>
    </row>
    <row r="8667">
      <c r="A8667" s="6"/>
      <c r="B8667" s="6"/>
      <c r="C8667" s="7"/>
      <c r="D8667" s="8"/>
      <c r="E8667" s="9"/>
      <c r="F8667" s="9"/>
      <c r="G8667" s="6"/>
      <c r="H8667" s="14"/>
      <c r="I8667" s="9"/>
      <c r="J8667" s="10"/>
    </row>
    <row r="8668">
      <c r="A8668" s="6"/>
      <c r="B8668" s="6"/>
      <c r="C8668" s="7"/>
      <c r="D8668" s="8"/>
      <c r="E8668" s="9"/>
      <c r="F8668" s="9"/>
      <c r="G8668" s="6"/>
      <c r="H8668" s="14"/>
      <c r="I8668" s="9"/>
      <c r="J8668" s="10"/>
    </row>
    <row r="8669">
      <c r="A8669" s="6"/>
      <c r="B8669" s="6"/>
      <c r="C8669" s="7"/>
      <c r="D8669" s="8"/>
      <c r="E8669" s="9"/>
      <c r="F8669" s="9"/>
      <c r="G8669" s="6"/>
      <c r="H8669" s="14"/>
      <c r="I8669" s="9"/>
      <c r="J8669" s="10"/>
    </row>
    <row r="8670">
      <c r="A8670" s="6"/>
      <c r="B8670" s="6"/>
      <c r="C8670" s="7"/>
      <c r="D8670" s="8"/>
      <c r="E8670" s="9"/>
      <c r="F8670" s="9"/>
      <c r="G8670" s="6"/>
      <c r="H8670" s="14"/>
      <c r="I8670" s="9"/>
      <c r="J8670" s="10"/>
    </row>
    <row r="8671">
      <c r="A8671" s="6"/>
      <c r="B8671" s="6"/>
      <c r="C8671" s="7"/>
      <c r="D8671" s="8"/>
      <c r="E8671" s="9"/>
      <c r="F8671" s="9"/>
      <c r="G8671" s="6"/>
      <c r="H8671" s="14"/>
      <c r="I8671" s="9"/>
      <c r="J8671" s="10"/>
    </row>
    <row r="8672">
      <c r="A8672" s="6"/>
      <c r="B8672" s="6"/>
      <c r="C8672" s="7"/>
      <c r="D8672" s="8"/>
      <c r="E8672" s="9"/>
      <c r="F8672" s="9"/>
      <c r="G8672" s="6"/>
      <c r="H8672" s="14"/>
      <c r="I8672" s="9"/>
      <c r="J8672" s="10"/>
    </row>
    <row r="8673">
      <c r="A8673" s="6"/>
      <c r="B8673" s="6"/>
      <c r="C8673" s="7"/>
      <c r="D8673" s="8"/>
      <c r="E8673" s="9"/>
      <c r="F8673" s="9"/>
      <c r="G8673" s="6"/>
      <c r="H8673" s="14"/>
      <c r="I8673" s="9"/>
      <c r="J8673" s="10"/>
    </row>
    <row r="8674">
      <c r="A8674" s="6"/>
      <c r="B8674" s="6"/>
      <c r="C8674" s="7"/>
      <c r="D8674" s="8"/>
      <c r="E8674" s="9"/>
      <c r="F8674" s="9"/>
      <c r="G8674" s="6"/>
      <c r="H8674" s="14"/>
      <c r="I8674" s="9"/>
      <c r="J8674" s="10"/>
    </row>
    <row r="8675">
      <c r="A8675" s="6"/>
      <c r="B8675" s="6"/>
      <c r="C8675" s="7"/>
      <c r="D8675" s="8"/>
      <c r="E8675" s="9"/>
      <c r="F8675" s="9"/>
      <c r="G8675" s="6"/>
      <c r="H8675" s="14"/>
      <c r="I8675" s="9"/>
      <c r="J8675" s="10"/>
    </row>
    <row r="8676">
      <c r="A8676" s="6"/>
      <c r="B8676" s="6"/>
      <c r="C8676" s="7"/>
      <c r="D8676" s="8"/>
      <c r="E8676" s="9"/>
      <c r="F8676" s="9"/>
      <c r="G8676" s="6"/>
      <c r="H8676" s="14"/>
      <c r="I8676" s="9"/>
      <c r="J8676" s="10"/>
    </row>
    <row r="8677">
      <c r="A8677" s="6"/>
      <c r="B8677" s="6"/>
      <c r="C8677" s="7"/>
      <c r="D8677" s="8"/>
      <c r="E8677" s="9"/>
      <c r="F8677" s="9"/>
      <c r="G8677" s="6"/>
      <c r="H8677" s="14"/>
      <c r="I8677" s="9"/>
      <c r="J8677" s="10"/>
    </row>
    <row r="8678">
      <c r="A8678" s="6"/>
      <c r="B8678" s="6"/>
      <c r="C8678" s="7"/>
      <c r="D8678" s="8"/>
      <c r="E8678" s="9"/>
      <c r="F8678" s="9"/>
      <c r="G8678" s="6"/>
      <c r="H8678" s="14"/>
      <c r="I8678" s="9"/>
      <c r="J8678" s="10"/>
    </row>
    <row r="8679">
      <c r="A8679" s="6"/>
      <c r="B8679" s="6"/>
      <c r="C8679" s="7"/>
      <c r="D8679" s="8"/>
      <c r="E8679" s="9"/>
      <c r="F8679" s="9"/>
      <c r="G8679" s="6"/>
      <c r="H8679" s="14"/>
      <c r="I8679" s="9"/>
      <c r="J8679" s="10"/>
    </row>
    <row r="8680">
      <c r="A8680" s="6"/>
      <c r="B8680" s="6"/>
      <c r="C8680" s="7"/>
      <c r="D8680" s="8"/>
      <c r="E8680" s="9"/>
      <c r="F8680" s="9"/>
      <c r="G8680" s="6"/>
      <c r="H8680" s="14"/>
      <c r="I8680" s="9"/>
      <c r="J8680" s="10"/>
    </row>
    <row r="8681">
      <c r="A8681" s="6"/>
      <c r="B8681" s="6"/>
      <c r="C8681" s="7"/>
      <c r="D8681" s="8"/>
      <c r="E8681" s="9"/>
      <c r="F8681" s="9"/>
      <c r="G8681" s="6"/>
      <c r="H8681" s="14"/>
      <c r="I8681" s="9"/>
      <c r="J8681" s="10"/>
    </row>
    <row r="8682">
      <c r="A8682" s="6"/>
      <c r="B8682" s="6"/>
      <c r="C8682" s="7"/>
      <c r="D8682" s="8"/>
      <c r="E8682" s="9"/>
      <c r="F8682" s="9"/>
      <c r="G8682" s="6"/>
      <c r="H8682" s="14"/>
      <c r="I8682" s="9"/>
      <c r="J8682" s="10"/>
    </row>
    <row r="8683">
      <c r="A8683" s="6"/>
      <c r="B8683" s="6"/>
      <c r="C8683" s="7"/>
      <c r="D8683" s="8"/>
      <c r="E8683" s="9"/>
      <c r="F8683" s="9"/>
      <c r="G8683" s="6"/>
      <c r="H8683" s="14"/>
      <c r="I8683" s="9"/>
      <c r="J8683" s="10"/>
    </row>
    <row r="8684">
      <c r="A8684" s="6"/>
      <c r="B8684" s="6"/>
      <c r="C8684" s="7"/>
      <c r="D8684" s="8"/>
      <c r="E8684" s="9"/>
      <c r="F8684" s="9"/>
      <c r="G8684" s="6"/>
      <c r="H8684" s="14"/>
      <c r="I8684" s="9"/>
      <c r="J8684" s="10"/>
    </row>
    <row r="8685">
      <c r="A8685" s="6"/>
      <c r="B8685" s="6"/>
      <c r="C8685" s="7"/>
      <c r="D8685" s="8"/>
      <c r="E8685" s="9"/>
      <c r="F8685" s="9"/>
      <c r="G8685" s="6"/>
      <c r="H8685" s="14"/>
      <c r="I8685" s="9"/>
      <c r="J8685" s="10"/>
    </row>
    <row r="8686">
      <c r="A8686" s="6"/>
      <c r="B8686" s="6"/>
      <c r="C8686" s="7"/>
      <c r="D8686" s="8"/>
      <c r="E8686" s="9"/>
      <c r="F8686" s="9"/>
      <c r="G8686" s="6"/>
      <c r="H8686" s="14"/>
      <c r="I8686" s="9"/>
      <c r="J8686" s="10"/>
    </row>
    <row r="8687">
      <c r="A8687" s="6"/>
      <c r="B8687" s="6"/>
      <c r="C8687" s="7"/>
      <c r="D8687" s="8"/>
      <c r="E8687" s="9"/>
      <c r="F8687" s="9"/>
      <c r="G8687" s="6"/>
      <c r="H8687" s="14"/>
      <c r="I8687" s="9"/>
      <c r="J8687" s="10"/>
    </row>
    <row r="8688">
      <c r="A8688" s="6"/>
      <c r="B8688" s="6"/>
      <c r="C8688" s="7"/>
      <c r="D8688" s="8"/>
      <c r="E8688" s="9"/>
      <c r="F8688" s="9"/>
      <c r="G8688" s="6"/>
      <c r="H8688" s="14"/>
      <c r="I8688" s="9"/>
      <c r="J8688" s="10"/>
    </row>
    <row r="8689">
      <c r="A8689" s="6"/>
      <c r="B8689" s="6"/>
      <c r="C8689" s="7"/>
      <c r="D8689" s="8"/>
      <c r="E8689" s="9"/>
      <c r="F8689" s="9"/>
      <c r="G8689" s="6"/>
      <c r="H8689" s="14"/>
      <c r="I8689" s="9"/>
      <c r="J8689" s="10"/>
    </row>
    <row r="8690">
      <c r="A8690" s="6"/>
      <c r="B8690" s="6"/>
      <c r="C8690" s="7"/>
      <c r="D8690" s="8"/>
      <c r="E8690" s="9"/>
      <c r="F8690" s="9"/>
      <c r="G8690" s="6"/>
      <c r="H8690" s="14"/>
      <c r="I8690" s="9"/>
      <c r="J8690" s="10"/>
    </row>
    <row r="8691">
      <c r="A8691" s="6"/>
      <c r="B8691" s="6"/>
      <c r="C8691" s="7"/>
      <c r="D8691" s="8"/>
      <c r="E8691" s="9"/>
      <c r="F8691" s="9"/>
      <c r="G8691" s="6"/>
      <c r="H8691" s="14"/>
      <c r="I8691" s="9"/>
      <c r="J8691" s="10"/>
    </row>
    <row r="8692">
      <c r="A8692" s="6"/>
      <c r="B8692" s="6"/>
      <c r="C8692" s="7"/>
      <c r="D8692" s="8"/>
      <c r="E8692" s="9"/>
      <c r="F8692" s="9"/>
      <c r="G8692" s="6"/>
      <c r="H8692" s="14"/>
      <c r="I8692" s="9"/>
      <c r="J8692" s="10"/>
    </row>
    <row r="8693">
      <c r="A8693" s="6"/>
      <c r="B8693" s="6"/>
      <c r="C8693" s="7"/>
      <c r="D8693" s="8"/>
      <c r="E8693" s="9"/>
      <c r="F8693" s="9"/>
      <c r="G8693" s="6"/>
      <c r="H8693" s="14"/>
      <c r="I8693" s="9"/>
      <c r="J8693" s="10"/>
    </row>
    <row r="8694">
      <c r="A8694" s="6"/>
      <c r="B8694" s="6"/>
      <c r="C8694" s="7"/>
      <c r="D8694" s="8"/>
      <c r="E8694" s="9"/>
      <c r="F8694" s="9"/>
      <c r="G8694" s="6"/>
      <c r="H8694" s="14"/>
      <c r="I8694" s="9"/>
      <c r="J8694" s="10"/>
    </row>
    <row r="8695">
      <c r="A8695" s="6"/>
      <c r="B8695" s="6"/>
      <c r="C8695" s="7"/>
      <c r="D8695" s="8"/>
      <c r="E8695" s="9"/>
      <c r="F8695" s="9"/>
      <c r="G8695" s="6"/>
      <c r="H8695" s="14"/>
      <c r="I8695" s="9"/>
      <c r="J8695" s="10"/>
    </row>
    <row r="8696">
      <c r="A8696" s="6"/>
      <c r="B8696" s="6"/>
      <c r="C8696" s="7"/>
      <c r="D8696" s="8"/>
      <c r="E8696" s="9"/>
      <c r="F8696" s="9"/>
      <c r="G8696" s="6"/>
      <c r="H8696" s="14"/>
      <c r="I8696" s="9"/>
      <c r="J8696" s="10"/>
    </row>
    <row r="8697">
      <c r="A8697" s="6"/>
      <c r="B8697" s="6"/>
      <c r="C8697" s="7"/>
      <c r="D8697" s="8"/>
      <c r="E8697" s="9"/>
      <c r="F8697" s="9"/>
      <c r="G8697" s="6"/>
      <c r="H8697" s="14"/>
      <c r="I8697" s="9"/>
      <c r="J8697" s="10"/>
    </row>
    <row r="8698">
      <c r="A8698" s="6"/>
      <c r="B8698" s="6"/>
      <c r="C8698" s="7"/>
      <c r="D8698" s="8"/>
      <c r="E8698" s="9"/>
      <c r="F8698" s="9"/>
      <c r="G8698" s="6"/>
      <c r="H8698" s="14"/>
      <c r="I8698" s="9"/>
      <c r="J8698" s="10"/>
    </row>
    <row r="8699">
      <c r="A8699" s="6"/>
      <c r="B8699" s="6"/>
      <c r="C8699" s="7"/>
      <c r="D8699" s="8"/>
      <c r="E8699" s="9"/>
      <c r="F8699" s="9"/>
      <c r="G8699" s="6"/>
      <c r="H8699" s="14"/>
      <c r="I8699" s="9"/>
      <c r="J8699" s="10"/>
    </row>
    <row r="8700">
      <c r="A8700" s="6"/>
      <c r="B8700" s="6"/>
      <c r="C8700" s="7"/>
      <c r="D8700" s="8"/>
      <c r="E8700" s="9"/>
      <c r="F8700" s="9"/>
      <c r="G8700" s="6"/>
      <c r="H8700" s="14"/>
      <c r="I8700" s="9"/>
      <c r="J8700" s="10"/>
    </row>
    <row r="8701">
      <c r="A8701" s="6"/>
      <c r="B8701" s="6"/>
      <c r="C8701" s="7"/>
      <c r="D8701" s="8"/>
      <c r="E8701" s="9"/>
      <c r="F8701" s="9"/>
      <c r="G8701" s="6"/>
      <c r="H8701" s="14"/>
      <c r="I8701" s="9"/>
      <c r="J8701" s="10"/>
    </row>
    <row r="8702">
      <c r="A8702" s="6"/>
      <c r="B8702" s="6"/>
      <c r="C8702" s="7"/>
      <c r="D8702" s="8"/>
      <c r="E8702" s="9"/>
      <c r="F8702" s="9"/>
      <c r="G8702" s="6"/>
      <c r="H8702" s="14"/>
      <c r="I8702" s="9"/>
      <c r="J8702" s="10"/>
    </row>
    <row r="8703">
      <c r="A8703" s="6"/>
      <c r="B8703" s="6"/>
      <c r="C8703" s="7"/>
      <c r="D8703" s="8"/>
      <c r="E8703" s="9"/>
      <c r="F8703" s="9"/>
      <c r="G8703" s="6"/>
      <c r="H8703" s="14"/>
      <c r="I8703" s="9"/>
      <c r="J8703" s="10"/>
    </row>
    <row r="8704">
      <c r="A8704" s="6"/>
      <c r="B8704" s="6"/>
      <c r="C8704" s="7"/>
      <c r="D8704" s="8"/>
      <c r="E8704" s="9"/>
      <c r="F8704" s="9"/>
      <c r="G8704" s="6"/>
      <c r="H8704" s="14"/>
      <c r="I8704" s="9"/>
      <c r="J8704" s="10"/>
    </row>
    <row r="8705">
      <c r="A8705" s="6"/>
      <c r="B8705" s="6"/>
      <c r="C8705" s="7"/>
      <c r="D8705" s="8"/>
      <c r="E8705" s="9"/>
      <c r="F8705" s="9"/>
      <c r="G8705" s="6"/>
      <c r="H8705" s="14"/>
      <c r="I8705" s="9"/>
      <c r="J8705" s="10"/>
    </row>
    <row r="8706">
      <c r="A8706" s="6"/>
      <c r="B8706" s="6"/>
      <c r="C8706" s="7"/>
      <c r="D8706" s="8"/>
      <c r="E8706" s="9"/>
      <c r="F8706" s="9"/>
      <c r="G8706" s="6"/>
      <c r="H8706" s="14"/>
      <c r="I8706" s="9"/>
      <c r="J8706" s="10"/>
    </row>
    <row r="8707">
      <c r="A8707" s="6"/>
      <c r="B8707" s="6"/>
      <c r="C8707" s="7"/>
      <c r="D8707" s="8"/>
      <c r="E8707" s="9"/>
      <c r="F8707" s="9"/>
      <c r="G8707" s="6"/>
      <c r="H8707" s="14"/>
      <c r="I8707" s="9"/>
      <c r="J8707" s="10"/>
    </row>
    <row r="8708">
      <c r="A8708" s="6"/>
      <c r="B8708" s="6"/>
      <c r="C8708" s="7"/>
      <c r="D8708" s="8"/>
      <c r="E8708" s="9"/>
      <c r="F8708" s="9"/>
      <c r="G8708" s="6"/>
      <c r="H8708" s="14"/>
      <c r="I8708" s="9"/>
      <c r="J8708" s="10"/>
    </row>
    <row r="8709">
      <c r="A8709" s="6"/>
      <c r="B8709" s="6"/>
      <c r="C8709" s="7"/>
      <c r="D8709" s="8"/>
      <c r="E8709" s="9"/>
      <c r="F8709" s="9"/>
      <c r="G8709" s="6"/>
      <c r="H8709" s="14"/>
      <c r="I8709" s="9"/>
      <c r="J8709" s="10"/>
    </row>
    <row r="8710">
      <c r="A8710" s="6"/>
      <c r="B8710" s="6"/>
      <c r="C8710" s="7"/>
      <c r="D8710" s="8"/>
      <c r="E8710" s="9"/>
      <c r="F8710" s="9"/>
      <c r="G8710" s="6"/>
      <c r="H8710" s="14"/>
      <c r="I8710" s="9"/>
      <c r="J8710" s="10"/>
    </row>
    <row r="8711">
      <c r="A8711" s="6"/>
      <c r="B8711" s="6"/>
      <c r="C8711" s="7"/>
      <c r="D8711" s="8"/>
      <c r="E8711" s="9"/>
      <c r="F8711" s="9"/>
      <c r="G8711" s="6"/>
      <c r="H8711" s="14"/>
      <c r="I8711" s="9"/>
      <c r="J8711" s="10"/>
    </row>
    <row r="8712">
      <c r="A8712" s="6"/>
      <c r="B8712" s="6"/>
      <c r="C8712" s="7"/>
      <c r="D8712" s="8"/>
      <c r="E8712" s="9"/>
      <c r="F8712" s="9"/>
      <c r="G8712" s="6"/>
      <c r="H8712" s="14"/>
      <c r="I8712" s="9"/>
      <c r="J8712" s="10"/>
    </row>
    <row r="8713">
      <c r="A8713" s="6"/>
      <c r="B8713" s="6"/>
      <c r="C8713" s="7"/>
      <c r="D8713" s="8"/>
      <c r="E8713" s="9"/>
      <c r="F8713" s="9"/>
      <c r="G8713" s="6"/>
      <c r="H8713" s="14"/>
      <c r="I8713" s="9"/>
      <c r="J8713" s="10"/>
    </row>
    <row r="8714">
      <c r="A8714" s="6"/>
      <c r="B8714" s="6"/>
      <c r="C8714" s="7"/>
      <c r="D8714" s="8"/>
      <c r="E8714" s="9"/>
      <c r="F8714" s="9"/>
      <c r="G8714" s="6"/>
      <c r="H8714" s="14"/>
      <c r="I8714" s="9"/>
      <c r="J8714" s="10"/>
    </row>
    <row r="8715">
      <c r="A8715" s="6"/>
      <c r="B8715" s="6"/>
      <c r="C8715" s="7"/>
      <c r="D8715" s="8"/>
      <c r="E8715" s="9"/>
      <c r="F8715" s="9"/>
      <c r="G8715" s="6"/>
      <c r="H8715" s="14"/>
      <c r="I8715" s="9"/>
      <c r="J8715" s="10"/>
    </row>
    <row r="8716">
      <c r="A8716" s="6"/>
      <c r="B8716" s="6"/>
      <c r="C8716" s="7"/>
      <c r="D8716" s="8"/>
      <c r="E8716" s="9"/>
      <c r="F8716" s="9"/>
      <c r="G8716" s="6"/>
      <c r="H8716" s="14"/>
      <c r="I8716" s="9"/>
      <c r="J8716" s="10"/>
    </row>
    <row r="8717">
      <c r="A8717" s="6"/>
      <c r="B8717" s="6"/>
      <c r="C8717" s="7"/>
      <c r="D8717" s="8"/>
      <c r="E8717" s="9"/>
      <c r="F8717" s="9"/>
      <c r="G8717" s="6"/>
      <c r="H8717" s="14"/>
      <c r="I8717" s="9"/>
      <c r="J8717" s="10"/>
    </row>
    <row r="8718">
      <c r="A8718" s="6"/>
      <c r="B8718" s="6"/>
      <c r="C8718" s="7"/>
      <c r="D8718" s="8"/>
      <c r="E8718" s="9"/>
      <c r="F8718" s="9"/>
      <c r="G8718" s="6"/>
      <c r="H8718" s="14"/>
      <c r="I8718" s="9"/>
      <c r="J8718" s="10"/>
    </row>
    <row r="8719">
      <c r="A8719" s="6"/>
      <c r="B8719" s="6"/>
      <c r="C8719" s="7"/>
      <c r="D8719" s="8"/>
      <c r="E8719" s="9"/>
      <c r="F8719" s="9"/>
      <c r="G8719" s="6"/>
      <c r="H8719" s="14"/>
      <c r="I8719" s="9"/>
      <c r="J8719" s="10"/>
    </row>
    <row r="8720">
      <c r="A8720" s="6"/>
      <c r="B8720" s="6"/>
      <c r="C8720" s="7"/>
      <c r="D8720" s="8"/>
      <c r="E8720" s="9"/>
      <c r="F8720" s="9"/>
      <c r="G8720" s="6"/>
      <c r="H8720" s="14"/>
      <c r="I8720" s="9"/>
      <c r="J8720" s="10"/>
    </row>
    <row r="8721">
      <c r="A8721" s="6"/>
      <c r="B8721" s="6"/>
      <c r="C8721" s="7"/>
      <c r="D8721" s="8"/>
      <c r="E8721" s="9"/>
      <c r="F8721" s="9"/>
      <c r="G8721" s="6"/>
      <c r="H8721" s="14"/>
      <c r="I8721" s="9"/>
      <c r="J8721" s="10"/>
    </row>
    <row r="8722">
      <c r="A8722" s="6"/>
      <c r="B8722" s="6"/>
      <c r="C8722" s="7"/>
      <c r="D8722" s="8"/>
      <c r="E8722" s="9"/>
      <c r="F8722" s="9"/>
      <c r="G8722" s="6"/>
      <c r="H8722" s="14"/>
      <c r="I8722" s="9"/>
      <c r="J8722" s="10"/>
    </row>
    <row r="8723">
      <c r="A8723" s="6"/>
      <c r="B8723" s="6"/>
      <c r="C8723" s="7"/>
      <c r="D8723" s="8"/>
      <c r="E8723" s="9"/>
      <c r="F8723" s="9"/>
      <c r="G8723" s="6"/>
      <c r="H8723" s="14"/>
      <c r="I8723" s="9"/>
      <c r="J8723" s="10"/>
    </row>
    <row r="8724">
      <c r="A8724" s="6"/>
      <c r="B8724" s="6"/>
      <c r="C8724" s="7"/>
      <c r="D8724" s="8"/>
      <c r="E8724" s="9"/>
      <c r="F8724" s="9"/>
      <c r="G8724" s="6"/>
      <c r="H8724" s="14"/>
      <c r="I8724" s="9"/>
      <c r="J8724" s="10"/>
    </row>
    <row r="8725">
      <c r="A8725" s="6"/>
      <c r="B8725" s="6"/>
      <c r="C8725" s="7"/>
      <c r="D8725" s="8"/>
      <c r="E8725" s="9"/>
      <c r="F8725" s="9"/>
      <c r="G8725" s="6"/>
      <c r="H8725" s="14"/>
      <c r="I8725" s="9"/>
      <c r="J8725" s="10"/>
    </row>
    <row r="8726">
      <c r="A8726" s="6"/>
      <c r="B8726" s="6"/>
      <c r="C8726" s="7"/>
      <c r="D8726" s="8"/>
      <c r="E8726" s="9"/>
      <c r="F8726" s="9"/>
      <c r="G8726" s="6"/>
      <c r="H8726" s="14"/>
      <c r="I8726" s="9"/>
      <c r="J8726" s="10"/>
    </row>
    <row r="8727">
      <c r="A8727" s="6"/>
      <c r="B8727" s="6"/>
      <c r="C8727" s="7"/>
      <c r="D8727" s="8"/>
      <c r="E8727" s="9"/>
      <c r="F8727" s="9"/>
      <c r="G8727" s="6"/>
      <c r="H8727" s="14"/>
      <c r="I8727" s="9"/>
      <c r="J8727" s="10"/>
    </row>
    <row r="8728">
      <c r="A8728" s="6"/>
      <c r="B8728" s="6"/>
      <c r="C8728" s="7"/>
      <c r="D8728" s="8"/>
      <c r="E8728" s="9"/>
      <c r="F8728" s="9"/>
      <c r="G8728" s="6"/>
      <c r="H8728" s="14"/>
      <c r="I8728" s="9"/>
      <c r="J8728" s="10"/>
    </row>
    <row r="8729">
      <c r="A8729" s="6"/>
      <c r="B8729" s="6"/>
      <c r="C8729" s="7"/>
      <c r="D8729" s="8"/>
      <c r="E8729" s="9"/>
      <c r="F8729" s="9"/>
      <c r="G8729" s="6"/>
      <c r="H8729" s="14"/>
      <c r="I8729" s="9"/>
      <c r="J8729" s="10"/>
    </row>
    <row r="8730">
      <c r="A8730" s="6"/>
      <c r="B8730" s="6"/>
      <c r="C8730" s="7"/>
      <c r="D8730" s="8"/>
      <c r="E8730" s="9"/>
      <c r="F8730" s="9"/>
      <c r="G8730" s="6"/>
      <c r="H8730" s="14"/>
      <c r="I8730" s="9"/>
      <c r="J8730" s="10"/>
    </row>
    <row r="8731">
      <c r="A8731" s="6"/>
      <c r="B8731" s="6"/>
      <c r="C8731" s="7"/>
      <c r="D8731" s="8"/>
      <c r="E8731" s="9"/>
      <c r="F8731" s="9"/>
      <c r="G8731" s="6"/>
      <c r="H8731" s="14"/>
      <c r="I8731" s="9"/>
      <c r="J8731" s="10"/>
    </row>
    <row r="8732">
      <c r="A8732" s="6"/>
      <c r="B8732" s="6"/>
      <c r="C8732" s="7"/>
      <c r="D8732" s="8"/>
      <c r="E8732" s="9"/>
      <c r="F8732" s="9"/>
      <c r="G8732" s="6"/>
      <c r="H8732" s="14"/>
      <c r="I8732" s="9"/>
      <c r="J8732" s="10"/>
    </row>
    <row r="8733">
      <c r="A8733" s="6"/>
      <c r="B8733" s="6"/>
      <c r="C8733" s="7"/>
      <c r="D8733" s="8"/>
      <c r="E8733" s="9"/>
      <c r="F8733" s="9"/>
      <c r="G8733" s="6"/>
      <c r="H8733" s="14"/>
      <c r="I8733" s="9"/>
      <c r="J8733" s="10"/>
    </row>
    <row r="8734">
      <c r="A8734" s="6"/>
      <c r="B8734" s="6"/>
      <c r="C8734" s="7"/>
      <c r="D8734" s="8"/>
      <c r="E8734" s="9"/>
      <c r="F8734" s="9"/>
      <c r="G8734" s="6"/>
      <c r="H8734" s="14"/>
      <c r="I8734" s="9"/>
      <c r="J8734" s="10"/>
    </row>
    <row r="8735">
      <c r="A8735" s="6"/>
      <c r="B8735" s="6"/>
      <c r="C8735" s="7"/>
      <c r="D8735" s="8"/>
      <c r="E8735" s="9"/>
      <c r="F8735" s="9"/>
      <c r="G8735" s="6"/>
      <c r="H8735" s="14"/>
      <c r="I8735" s="9"/>
      <c r="J8735" s="10"/>
    </row>
    <row r="8736">
      <c r="A8736" s="6"/>
      <c r="B8736" s="6"/>
      <c r="C8736" s="7"/>
      <c r="D8736" s="8"/>
      <c r="E8736" s="9"/>
      <c r="F8736" s="9"/>
      <c r="G8736" s="6"/>
      <c r="H8736" s="14"/>
      <c r="I8736" s="9"/>
      <c r="J8736" s="10"/>
    </row>
    <row r="8737">
      <c r="A8737" s="6"/>
      <c r="B8737" s="6"/>
      <c r="C8737" s="7"/>
      <c r="D8737" s="8"/>
      <c r="E8737" s="9"/>
      <c r="F8737" s="9"/>
      <c r="G8737" s="6"/>
      <c r="H8737" s="14"/>
      <c r="I8737" s="9"/>
      <c r="J8737" s="10"/>
    </row>
    <row r="8738">
      <c r="A8738" s="6"/>
      <c r="B8738" s="6"/>
      <c r="C8738" s="7"/>
      <c r="D8738" s="8"/>
      <c r="E8738" s="9"/>
      <c r="F8738" s="9"/>
      <c r="G8738" s="6"/>
      <c r="H8738" s="14"/>
      <c r="I8738" s="9"/>
      <c r="J8738" s="10"/>
    </row>
    <row r="8739">
      <c r="A8739" s="6"/>
      <c r="B8739" s="6"/>
      <c r="C8739" s="7"/>
      <c r="D8739" s="8"/>
      <c r="E8739" s="9"/>
      <c r="F8739" s="9"/>
      <c r="G8739" s="6"/>
      <c r="H8739" s="14"/>
      <c r="I8739" s="9"/>
      <c r="J8739" s="10"/>
    </row>
    <row r="8740">
      <c r="A8740" s="6"/>
      <c r="B8740" s="6"/>
      <c r="C8740" s="7"/>
      <c r="D8740" s="8"/>
      <c r="E8740" s="9"/>
      <c r="F8740" s="9"/>
      <c r="G8740" s="6"/>
      <c r="H8740" s="14"/>
      <c r="I8740" s="9"/>
      <c r="J8740" s="10"/>
    </row>
    <row r="8741">
      <c r="A8741" s="6"/>
      <c r="B8741" s="6"/>
      <c r="C8741" s="7"/>
      <c r="D8741" s="8"/>
      <c r="E8741" s="9"/>
      <c r="F8741" s="9"/>
      <c r="G8741" s="6"/>
      <c r="H8741" s="14"/>
      <c r="I8741" s="9"/>
      <c r="J8741" s="10"/>
    </row>
    <row r="8742">
      <c r="A8742" s="6"/>
      <c r="B8742" s="6"/>
      <c r="C8742" s="7"/>
      <c r="D8742" s="8"/>
      <c r="E8742" s="9"/>
      <c r="F8742" s="9"/>
      <c r="G8742" s="6"/>
      <c r="H8742" s="14"/>
      <c r="I8742" s="9"/>
      <c r="J8742" s="10"/>
    </row>
    <row r="8743">
      <c r="A8743" s="6"/>
      <c r="B8743" s="6"/>
      <c r="C8743" s="7"/>
      <c r="D8743" s="8"/>
      <c r="E8743" s="9"/>
      <c r="F8743" s="9"/>
      <c r="G8743" s="6"/>
      <c r="H8743" s="14"/>
      <c r="I8743" s="9"/>
      <c r="J8743" s="10"/>
    </row>
    <row r="8744">
      <c r="A8744" s="6"/>
      <c r="B8744" s="6"/>
      <c r="C8744" s="7"/>
      <c r="D8744" s="8"/>
      <c r="E8744" s="9"/>
      <c r="F8744" s="9"/>
      <c r="G8744" s="6"/>
      <c r="H8744" s="14"/>
      <c r="I8744" s="9"/>
      <c r="J8744" s="10"/>
    </row>
    <row r="8745">
      <c r="A8745" s="6"/>
      <c r="B8745" s="6"/>
      <c r="C8745" s="7"/>
      <c r="D8745" s="8"/>
      <c r="E8745" s="9"/>
      <c r="F8745" s="9"/>
      <c r="G8745" s="6"/>
      <c r="H8745" s="14"/>
      <c r="I8745" s="9"/>
      <c r="J8745" s="10"/>
    </row>
    <row r="8746">
      <c r="A8746" s="6"/>
      <c r="B8746" s="6"/>
      <c r="C8746" s="7"/>
      <c r="D8746" s="8"/>
      <c r="E8746" s="9"/>
      <c r="F8746" s="9"/>
      <c r="G8746" s="6"/>
      <c r="H8746" s="14"/>
      <c r="I8746" s="9"/>
      <c r="J8746" s="10"/>
    </row>
    <row r="8747">
      <c r="A8747" s="6"/>
      <c r="B8747" s="6"/>
      <c r="C8747" s="7"/>
      <c r="D8747" s="8"/>
      <c r="E8747" s="9"/>
      <c r="F8747" s="9"/>
      <c r="G8747" s="6"/>
      <c r="H8747" s="14"/>
      <c r="I8747" s="9"/>
      <c r="J8747" s="10"/>
    </row>
    <row r="8748">
      <c r="A8748" s="6"/>
      <c r="B8748" s="6"/>
      <c r="C8748" s="7"/>
      <c r="D8748" s="8"/>
      <c r="E8748" s="9"/>
      <c r="F8748" s="9"/>
      <c r="G8748" s="6"/>
      <c r="H8748" s="14"/>
      <c r="I8748" s="9"/>
      <c r="J8748" s="10"/>
    </row>
    <row r="8749">
      <c r="A8749" s="6"/>
      <c r="B8749" s="6"/>
      <c r="C8749" s="7"/>
      <c r="D8749" s="8"/>
      <c r="E8749" s="9"/>
      <c r="F8749" s="9"/>
      <c r="G8749" s="6"/>
      <c r="H8749" s="14"/>
      <c r="I8749" s="9"/>
      <c r="J8749" s="10"/>
    </row>
    <row r="8750">
      <c r="A8750" s="6"/>
      <c r="B8750" s="6"/>
      <c r="C8750" s="7"/>
      <c r="D8750" s="8"/>
      <c r="E8750" s="9"/>
      <c r="F8750" s="9"/>
      <c r="G8750" s="6"/>
      <c r="H8750" s="14"/>
      <c r="I8750" s="9"/>
      <c r="J8750" s="10"/>
    </row>
    <row r="8751">
      <c r="A8751" s="6"/>
      <c r="B8751" s="6"/>
      <c r="C8751" s="7"/>
      <c r="D8751" s="8"/>
      <c r="E8751" s="9"/>
      <c r="F8751" s="9"/>
      <c r="G8751" s="6"/>
      <c r="H8751" s="14"/>
      <c r="I8751" s="9"/>
      <c r="J8751" s="10"/>
    </row>
    <row r="8752">
      <c r="A8752" s="6"/>
      <c r="B8752" s="6"/>
      <c r="C8752" s="7"/>
      <c r="D8752" s="8"/>
      <c r="E8752" s="9"/>
      <c r="F8752" s="9"/>
      <c r="G8752" s="6"/>
      <c r="H8752" s="14"/>
      <c r="I8752" s="9"/>
      <c r="J8752" s="10"/>
    </row>
    <row r="8753">
      <c r="A8753" s="6"/>
      <c r="B8753" s="6"/>
      <c r="C8753" s="7"/>
      <c r="D8753" s="8"/>
      <c r="E8753" s="9"/>
      <c r="F8753" s="9"/>
      <c r="G8753" s="6"/>
      <c r="H8753" s="14"/>
      <c r="I8753" s="9"/>
      <c r="J8753" s="10"/>
    </row>
    <row r="8754">
      <c r="A8754" s="6"/>
      <c r="B8754" s="6"/>
      <c r="C8754" s="7"/>
      <c r="D8754" s="8"/>
      <c r="E8754" s="9"/>
      <c r="F8754" s="9"/>
      <c r="G8754" s="6"/>
      <c r="H8754" s="14"/>
      <c r="I8754" s="9"/>
      <c r="J8754" s="10"/>
    </row>
    <row r="8755">
      <c r="A8755" s="6"/>
      <c r="B8755" s="6"/>
      <c r="C8755" s="7"/>
      <c r="D8755" s="8"/>
      <c r="E8755" s="9"/>
      <c r="F8755" s="9"/>
      <c r="G8755" s="6"/>
      <c r="H8755" s="14"/>
      <c r="I8755" s="9"/>
      <c r="J8755" s="10"/>
    </row>
    <row r="8756">
      <c r="A8756" s="6"/>
      <c r="B8756" s="6"/>
      <c r="C8756" s="7"/>
      <c r="D8756" s="8"/>
      <c r="E8756" s="9"/>
      <c r="F8756" s="9"/>
      <c r="G8756" s="6"/>
      <c r="H8756" s="14"/>
      <c r="I8756" s="9"/>
      <c r="J8756" s="10"/>
    </row>
    <row r="8757">
      <c r="A8757" s="6"/>
      <c r="B8757" s="6"/>
      <c r="C8757" s="7"/>
      <c r="D8757" s="8"/>
      <c r="E8757" s="9"/>
      <c r="F8757" s="9"/>
      <c r="G8757" s="6"/>
      <c r="H8757" s="14"/>
      <c r="I8757" s="9"/>
      <c r="J8757" s="10"/>
    </row>
    <row r="8758">
      <c r="A8758" s="6"/>
      <c r="B8758" s="6"/>
      <c r="C8758" s="7"/>
      <c r="D8758" s="8"/>
      <c r="E8758" s="9"/>
      <c r="F8758" s="9"/>
      <c r="G8758" s="6"/>
      <c r="H8758" s="14"/>
      <c r="I8758" s="9"/>
      <c r="J8758" s="10"/>
    </row>
    <row r="8759">
      <c r="A8759" s="6"/>
      <c r="B8759" s="6"/>
      <c r="C8759" s="7"/>
      <c r="D8759" s="8"/>
      <c r="E8759" s="9"/>
      <c r="F8759" s="9"/>
      <c r="G8759" s="6"/>
      <c r="H8759" s="14"/>
      <c r="I8759" s="9"/>
      <c r="J8759" s="10"/>
    </row>
    <row r="8760">
      <c r="A8760" s="6"/>
      <c r="B8760" s="6"/>
      <c r="C8760" s="7"/>
      <c r="D8760" s="8"/>
      <c r="E8760" s="9"/>
      <c r="F8760" s="9"/>
      <c r="G8760" s="6"/>
      <c r="H8760" s="14"/>
      <c r="I8760" s="9"/>
      <c r="J8760" s="10"/>
    </row>
    <row r="8761">
      <c r="A8761" s="6"/>
      <c r="B8761" s="6"/>
      <c r="C8761" s="7"/>
      <c r="D8761" s="8"/>
      <c r="E8761" s="9"/>
      <c r="F8761" s="9"/>
      <c r="G8761" s="6"/>
      <c r="H8761" s="14"/>
      <c r="I8761" s="9"/>
      <c r="J8761" s="10"/>
    </row>
    <row r="8762">
      <c r="A8762" s="6"/>
      <c r="B8762" s="6"/>
      <c r="C8762" s="7"/>
      <c r="D8762" s="8"/>
      <c r="E8762" s="9"/>
      <c r="F8762" s="9"/>
      <c r="G8762" s="6"/>
      <c r="H8762" s="14"/>
      <c r="I8762" s="9"/>
      <c r="J8762" s="10"/>
    </row>
    <row r="8763">
      <c r="A8763" s="6"/>
      <c r="B8763" s="6"/>
      <c r="C8763" s="7"/>
      <c r="D8763" s="8"/>
      <c r="E8763" s="9"/>
      <c r="F8763" s="9"/>
      <c r="G8763" s="6"/>
      <c r="H8763" s="14"/>
      <c r="I8763" s="9"/>
      <c r="J8763" s="10"/>
    </row>
    <row r="8764">
      <c r="A8764" s="6"/>
      <c r="B8764" s="6"/>
      <c r="C8764" s="7"/>
      <c r="D8764" s="8"/>
      <c r="E8764" s="9"/>
      <c r="F8764" s="9"/>
      <c r="G8764" s="6"/>
      <c r="H8764" s="14"/>
      <c r="I8764" s="9"/>
      <c r="J8764" s="10"/>
    </row>
    <row r="8765">
      <c r="A8765" s="6"/>
      <c r="B8765" s="6"/>
      <c r="C8765" s="7"/>
      <c r="D8765" s="8"/>
      <c r="E8765" s="9"/>
      <c r="F8765" s="9"/>
      <c r="G8765" s="6"/>
      <c r="H8765" s="14"/>
      <c r="I8765" s="9"/>
      <c r="J8765" s="10"/>
    </row>
    <row r="8766">
      <c r="A8766" s="6"/>
      <c r="B8766" s="6"/>
      <c r="C8766" s="7"/>
      <c r="D8766" s="8"/>
      <c r="E8766" s="9"/>
      <c r="F8766" s="9"/>
      <c r="G8766" s="6"/>
      <c r="H8766" s="14"/>
      <c r="I8766" s="9"/>
      <c r="J8766" s="10"/>
    </row>
    <row r="8767">
      <c r="A8767" s="6"/>
      <c r="B8767" s="6"/>
      <c r="C8767" s="7"/>
      <c r="D8767" s="8"/>
      <c r="E8767" s="9"/>
      <c r="F8767" s="9"/>
      <c r="G8767" s="6"/>
      <c r="H8767" s="14"/>
      <c r="I8767" s="9"/>
      <c r="J8767" s="10"/>
    </row>
    <row r="8768">
      <c r="A8768" s="6"/>
      <c r="B8768" s="6"/>
      <c r="C8768" s="7"/>
      <c r="D8768" s="8"/>
      <c r="E8768" s="9"/>
      <c r="F8768" s="9"/>
      <c r="G8768" s="6"/>
      <c r="H8768" s="14"/>
      <c r="I8768" s="9"/>
      <c r="J8768" s="10"/>
    </row>
    <row r="8769">
      <c r="A8769" s="6"/>
      <c r="B8769" s="6"/>
      <c r="C8769" s="7"/>
      <c r="D8769" s="8"/>
      <c r="E8769" s="9"/>
      <c r="F8769" s="9"/>
      <c r="G8769" s="6"/>
      <c r="H8769" s="14"/>
      <c r="I8769" s="9"/>
      <c r="J8769" s="10"/>
    </row>
    <row r="8770">
      <c r="A8770" s="6"/>
      <c r="B8770" s="6"/>
      <c r="C8770" s="7"/>
      <c r="D8770" s="8"/>
      <c r="E8770" s="9"/>
      <c r="F8770" s="9"/>
      <c r="G8770" s="6"/>
      <c r="H8770" s="14"/>
      <c r="I8770" s="9"/>
      <c r="J8770" s="10"/>
    </row>
    <row r="8771">
      <c r="A8771" s="6"/>
      <c r="B8771" s="6"/>
      <c r="C8771" s="7"/>
      <c r="D8771" s="8"/>
      <c r="E8771" s="9"/>
      <c r="F8771" s="9"/>
      <c r="G8771" s="6"/>
      <c r="H8771" s="14"/>
      <c r="I8771" s="9"/>
      <c r="J8771" s="10"/>
    </row>
    <row r="8772">
      <c r="A8772" s="6"/>
      <c r="B8772" s="6"/>
      <c r="C8772" s="7"/>
      <c r="D8772" s="8"/>
      <c r="E8772" s="9"/>
      <c r="F8772" s="9"/>
      <c r="G8772" s="6"/>
      <c r="H8772" s="14"/>
      <c r="I8772" s="9"/>
      <c r="J8772" s="10"/>
    </row>
    <row r="8773">
      <c r="A8773" s="6"/>
      <c r="B8773" s="6"/>
      <c r="C8773" s="7"/>
      <c r="D8773" s="8"/>
      <c r="E8773" s="9"/>
      <c r="F8773" s="9"/>
      <c r="G8773" s="6"/>
      <c r="H8773" s="14"/>
      <c r="I8773" s="9"/>
      <c r="J8773" s="10"/>
    </row>
    <row r="8774">
      <c r="A8774" s="6"/>
      <c r="B8774" s="6"/>
      <c r="C8774" s="7"/>
      <c r="D8774" s="8"/>
      <c r="E8774" s="9"/>
      <c r="F8774" s="9"/>
      <c r="G8774" s="6"/>
      <c r="H8774" s="14"/>
      <c r="I8774" s="9"/>
      <c r="J8774" s="10"/>
    </row>
    <row r="8775">
      <c r="A8775" s="6"/>
      <c r="B8775" s="6"/>
      <c r="C8775" s="7"/>
      <c r="D8775" s="8"/>
      <c r="E8775" s="9"/>
      <c r="F8775" s="9"/>
      <c r="G8775" s="6"/>
      <c r="H8775" s="14"/>
      <c r="I8775" s="9"/>
      <c r="J8775" s="10"/>
    </row>
    <row r="8776">
      <c r="A8776" s="6"/>
      <c r="B8776" s="6"/>
      <c r="C8776" s="7"/>
      <c r="D8776" s="8"/>
      <c r="E8776" s="9"/>
      <c r="F8776" s="9"/>
      <c r="G8776" s="6"/>
      <c r="H8776" s="14"/>
      <c r="I8776" s="9"/>
      <c r="J8776" s="10"/>
    </row>
    <row r="8777">
      <c r="A8777" s="6"/>
      <c r="B8777" s="6"/>
      <c r="C8777" s="7"/>
      <c r="D8777" s="8"/>
      <c r="E8777" s="9"/>
      <c r="F8777" s="9"/>
      <c r="G8777" s="6"/>
      <c r="H8777" s="14"/>
      <c r="I8777" s="9"/>
      <c r="J8777" s="10"/>
    </row>
    <row r="8778">
      <c r="A8778" s="6"/>
      <c r="B8778" s="6"/>
      <c r="C8778" s="7"/>
      <c r="D8778" s="8"/>
      <c r="E8778" s="9"/>
      <c r="F8778" s="9"/>
      <c r="G8778" s="6"/>
      <c r="H8778" s="14"/>
      <c r="I8778" s="9"/>
      <c r="J8778" s="10"/>
    </row>
    <row r="8779">
      <c r="A8779" s="6"/>
      <c r="B8779" s="6"/>
      <c r="C8779" s="7"/>
      <c r="D8779" s="8"/>
      <c r="E8779" s="9"/>
      <c r="F8779" s="9"/>
      <c r="G8779" s="6"/>
      <c r="H8779" s="14"/>
      <c r="I8779" s="9"/>
      <c r="J8779" s="10"/>
    </row>
    <row r="8780">
      <c r="A8780" s="6"/>
      <c r="B8780" s="6"/>
      <c r="C8780" s="7"/>
      <c r="D8780" s="8"/>
      <c r="E8780" s="9"/>
      <c r="F8780" s="9"/>
      <c r="G8780" s="6"/>
      <c r="H8780" s="14"/>
      <c r="I8780" s="9"/>
      <c r="J8780" s="10"/>
    </row>
    <row r="8781">
      <c r="A8781" s="6"/>
      <c r="B8781" s="6"/>
      <c r="C8781" s="7"/>
      <c r="D8781" s="8"/>
      <c r="E8781" s="9"/>
      <c r="F8781" s="9"/>
      <c r="G8781" s="6"/>
      <c r="H8781" s="14"/>
      <c r="I8781" s="9"/>
      <c r="J8781" s="10"/>
    </row>
    <row r="8782">
      <c r="A8782" s="6"/>
      <c r="B8782" s="6"/>
      <c r="C8782" s="7"/>
      <c r="D8782" s="8"/>
      <c r="E8782" s="9"/>
      <c r="F8782" s="9"/>
      <c r="G8782" s="6"/>
      <c r="H8782" s="14"/>
      <c r="I8782" s="9"/>
      <c r="J8782" s="10"/>
    </row>
    <row r="8783">
      <c r="A8783" s="6"/>
      <c r="B8783" s="6"/>
      <c r="C8783" s="7"/>
      <c r="D8783" s="8"/>
      <c r="E8783" s="9"/>
      <c r="F8783" s="9"/>
      <c r="G8783" s="6"/>
      <c r="H8783" s="14"/>
      <c r="I8783" s="9"/>
      <c r="J8783" s="10"/>
    </row>
    <row r="8784">
      <c r="A8784" s="6"/>
      <c r="B8784" s="6"/>
      <c r="C8784" s="7"/>
      <c r="D8784" s="8"/>
      <c r="E8784" s="9"/>
      <c r="F8784" s="9"/>
      <c r="G8784" s="6"/>
      <c r="H8784" s="14"/>
      <c r="I8784" s="9"/>
      <c r="J8784" s="10"/>
    </row>
    <row r="8785">
      <c r="A8785" s="6"/>
      <c r="B8785" s="6"/>
      <c r="C8785" s="7"/>
      <c r="D8785" s="8"/>
      <c r="E8785" s="9"/>
      <c r="F8785" s="9"/>
      <c r="G8785" s="6"/>
      <c r="H8785" s="14"/>
      <c r="I8785" s="9"/>
      <c r="J8785" s="10"/>
    </row>
    <row r="8786">
      <c r="A8786" s="6"/>
      <c r="B8786" s="6"/>
      <c r="C8786" s="7"/>
      <c r="D8786" s="8"/>
      <c r="E8786" s="9"/>
      <c r="F8786" s="9"/>
      <c r="G8786" s="6"/>
      <c r="H8786" s="14"/>
      <c r="I8786" s="9"/>
      <c r="J8786" s="10"/>
    </row>
    <row r="8787">
      <c r="A8787" s="6"/>
      <c r="B8787" s="6"/>
      <c r="C8787" s="7"/>
      <c r="D8787" s="8"/>
      <c r="E8787" s="9"/>
      <c r="F8787" s="9"/>
      <c r="G8787" s="6"/>
      <c r="H8787" s="14"/>
      <c r="I8787" s="9"/>
      <c r="J8787" s="10"/>
    </row>
    <row r="8788">
      <c r="A8788" s="6"/>
      <c r="B8788" s="6"/>
      <c r="C8788" s="7"/>
      <c r="D8788" s="8"/>
      <c r="E8788" s="9"/>
      <c r="F8788" s="9"/>
      <c r="G8788" s="6"/>
      <c r="H8788" s="14"/>
      <c r="I8788" s="9"/>
      <c r="J8788" s="10"/>
    </row>
    <row r="8789">
      <c r="A8789" s="6"/>
      <c r="B8789" s="6"/>
      <c r="C8789" s="7"/>
      <c r="D8789" s="8"/>
      <c r="E8789" s="9"/>
      <c r="F8789" s="9"/>
      <c r="G8789" s="6"/>
      <c r="H8789" s="14"/>
      <c r="I8789" s="9"/>
      <c r="J8789" s="10"/>
    </row>
    <row r="8790">
      <c r="A8790" s="6"/>
      <c r="B8790" s="6"/>
      <c r="C8790" s="7"/>
      <c r="D8790" s="8"/>
      <c r="E8790" s="9"/>
      <c r="F8790" s="9"/>
      <c r="G8790" s="6"/>
      <c r="H8790" s="14"/>
      <c r="I8790" s="9"/>
      <c r="J8790" s="10"/>
    </row>
    <row r="8791">
      <c r="A8791" s="6"/>
      <c r="B8791" s="6"/>
      <c r="C8791" s="7"/>
      <c r="D8791" s="8"/>
      <c r="E8791" s="9"/>
      <c r="F8791" s="9"/>
      <c r="G8791" s="6"/>
      <c r="H8791" s="14"/>
      <c r="I8791" s="9"/>
      <c r="J8791" s="10"/>
    </row>
    <row r="8792">
      <c r="A8792" s="6"/>
      <c r="B8792" s="6"/>
      <c r="C8792" s="7"/>
      <c r="D8792" s="8"/>
      <c r="E8792" s="9"/>
      <c r="F8792" s="9"/>
      <c r="G8792" s="6"/>
      <c r="H8792" s="14"/>
      <c r="I8792" s="9"/>
      <c r="J8792" s="10"/>
    </row>
    <row r="8793">
      <c r="A8793" s="6"/>
      <c r="B8793" s="6"/>
      <c r="C8793" s="7"/>
      <c r="D8793" s="8"/>
      <c r="E8793" s="9"/>
      <c r="F8793" s="9"/>
      <c r="G8793" s="6"/>
      <c r="H8793" s="14"/>
      <c r="I8793" s="9"/>
      <c r="J8793" s="10"/>
    </row>
    <row r="8794">
      <c r="A8794" s="6"/>
      <c r="B8794" s="6"/>
      <c r="C8794" s="7"/>
      <c r="D8794" s="8"/>
      <c r="E8794" s="9"/>
      <c r="F8794" s="9"/>
      <c r="G8794" s="6"/>
      <c r="H8794" s="14"/>
      <c r="I8794" s="9"/>
      <c r="J8794" s="10"/>
    </row>
    <row r="8795">
      <c r="A8795" s="6"/>
      <c r="B8795" s="6"/>
      <c r="C8795" s="7"/>
      <c r="D8795" s="8"/>
      <c r="E8795" s="9"/>
      <c r="F8795" s="9"/>
      <c r="G8795" s="6"/>
      <c r="H8795" s="14"/>
      <c r="I8795" s="9"/>
      <c r="J8795" s="10"/>
    </row>
    <row r="8796">
      <c r="A8796" s="6"/>
      <c r="B8796" s="6"/>
      <c r="C8796" s="7"/>
      <c r="D8796" s="8"/>
      <c r="E8796" s="9"/>
      <c r="F8796" s="9"/>
      <c r="G8796" s="6"/>
      <c r="H8796" s="14"/>
      <c r="I8796" s="9"/>
      <c r="J8796" s="10"/>
    </row>
    <row r="8797">
      <c r="A8797" s="6"/>
      <c r="B8797" s="6"/>
      <c r="C8797" s="7"/>
      <c r="D8797" s="8"/>
      <c r="E8797" s="9"/>
      <c r="F8797" s="9"/>
      <c r="G8797" s="6"/>
      <c r="H8797" s="14"/>
      <c r="I8797" s="9"/>
      <c r="J8797" s="10"/>
    </row>
    <row r="8798">
      <c r="A8798" s="6"/>
      <c r="B8798" s="6"/>
      <c r="C8798" s="7"/>
      <c r="D8798" s="8"/>
      <c r="E8798" s="9"/>
      <c r="F8798" s="9"/>
      <c r="G8798" s="6"/>
      <c r="H8798" s="14"/>
      <c r="I8798" s="9"/>
      <c r="J8798" s="10"/>
    </row>
    <row r="8799">
      <c r="A8799" s="6"/>
      <c r="B8799" s="6"/>
      <c r="C8799" s="7"/>
      <c r="D8799" s="8"/>
      <c r="E8799" s="9"/>
      <c r="F8799" s="9"/>
      <c r="G8799" s="6"/>
      <c r="H8799" s="14"/>
      <c r="I8799" s="9"/>
      <c r="J8799" s="10"/>
    </row>
    <row r="8800">
      <c r="A8800" s="6"/>
      <c r="B8800" s="6"/>
      <c r="C8800" s="7"/>
      <c r="D8800" s="8"/>
      <c r="E8800" s="9"/>
      <c r="F8800" s="9"/>
      <c r="G8800" s="6"/>
      <c r="H8800" s="14"/>
      <c r="I8800" s="9"/>
      <c r="J8800" s="10"/>
    </row>
    <row r="8801">
      <c r="A8801" s="6"/>
      <c r="B8801" s="6"/>
      <c r="C8801" s="7"/>
      <c r="D8801" s="8"/>
      <c r="E8801" s="9"/>
      <c r="F8801" s="9"/>
      <c r="G8801" s="6"/>
      <c r="H8801" s="14"/>
      <c r="I8801" s="9"/>
      <c r="J8801" s="10"/>
    </row>
    <row r="8802">
      <c r="A8802" s="6"/>
      <c r="B8802" s="6"/>
      <c r="C8802" s="7"/>
      <c r="D8802" s="8"/>
      <c r="E8802" s="9"/>
      <c r="F8802" s="9"/>
      <c r="G8802" s="6"/>
      <c r="H8802" s="14"/>
      <c r="I8802" s="9"/>
      <c r="J8802" s="10"/>
    </row>
    <row r="8803">
      <c r="A8803" s="6"/>
      <c r="B8803" s="6"/>
      <c r="C8803" s="7"/>
      <c r="D8803" s="8"/>
      <c r="E8803" s="9"/>
      <c r="F8803" s="9"/>
      <c r="G8803" s="6"/>
      <c r="H8803" s="14"/>
      <c r="I8803" s="9"/>
      <c r="J8803" s="10"/>
    </row>
    <row r="8804">
      <c r="A8804" s="6"/>
      <c r="B8804" s="6"/>
      <c r="C8804" s="7"/>
      <c r="D8804" s="8"/>
      <c r="E8804" s="9"/>
      <c r="F8804" s="9"/>
      <c r="G8804" s="6"/>
      <c r="H8804" s="14"/>
      <c r="I8804" s="9"/>
      <c r="J8804" s="10"/>
    </row>
    <row r="8805">
      <c r="A8805" s="6"/>
      <c r="B8805" s="6"/>
      <c r="C8805" s="7"/>
      <c r="D8805" s="8"/>
      <c r="E8805" s="9"/>
      <c r="F8805" s="9"/>
      <c r="G8805" s="6"/>
      <c r="H8805" s="14"/>
      <c r="I8805" s="9"/>
      <c r="J8805" s="10"/>
    </row>
    <row r="8806">
      <c r="A8806" s="6"/>
      <c r="B8806" s="6"/>
      <c r="C8806" s="7"/>
      <c r="D8806" s="8"/>
      <c r="E8806" s="9"/>
      <c r="F8806" s="9"/>
      <c r="G8806" s="6"/>
      <c r="H8806" s="14"/>
      <c r="I8806" s="9"/>
      <c r="J8806" s="10"/>
    </row>
    <row r="8807">
      <c r="A8807" s="6"/>
      <c r="B8807" s="6"/>
      <c r="C8807" s="7"/>
      <c r="D8807" s="8"/>
      <c r="E8807" s="9"/>
      <c r="F8807" s="9"/>
      <c r="G8807" s="6"/>
      <c r="H8807" s="14"/>
      <c r="I8807" s="9"/>
      <c r="J8807" s="10"/>
    </row>
    <row r="8808">
      <c r="A8808" s="6"/>
      <c r="B8808" s="6"/>
      <c r="C8808" s="7"/>
      <c r="D8808" s="8"/>
      <c r="E8808" s="9"/>
      <c r="F8808" s="9"/>
      <c r="G8808" s="6"/>
      <c r="H8808" s="14"/>
      <c r="I8808" s="9"/>
      <c r="J8808" s="10"/>
    </row>
    <row r="8809">
      <c r="A8809" s="6"/>
      <c r="B8809" s="6"/>
      <c r="C8809" s="7"/>
      <c r="D8809" s="8"/>
      <c r="E8809" s="9"/>
      <c r="F8809" s="9"/>
      <c r="G8809" s="6"/>
      <c r="H8809" s="14"/>
      <c r="I8809" s="9"/>
      <c r="J8809" s="10"/>
    </row>
    <row r="8810">
      <c r="A8810" s="6"/>
      <c r="B8810" s="6"/>
      <c r="C8810" s="7"/>
      <c r="D8810" s="8"/>
      <c r="E8810" s="9"/>
      <c r="F8810" s="9"/>
      <c r="G8810" s="6"/>
      <c r="H8810" s="14"/>
      <c r="I8810" s="9"/>
      <c r="J8810" s="10"/>
    </row>
    <row r="8811">
      <c r="A8811" s="6"/>
      <c r="B8811" s="6"/>
      <c r="C8811" s="7"/>
      <c r="D8811" s="8"/>
      <c r="E8811" s="9"/>
      <c r="F8811" s="9"/>
      <c r="G8811" s="6"/>
      <c r="H8811" s="14"/>
      <c r="I8811" s="9"/>
      <c r="J8811" s="10"/>
    </row>
    <row r="8812">
      <c r="A8812" s="6"/>
      <c r="B8812" s="6"/>
      <c r="C8812" s="7"/>
      <c r="D8812" s="8"/>
      <c r="E8812" s="9"/>
      <c r="F8812" s="9"/>
      <c r="G8812" s="6"/>
      <c r="H8812" s="14"/>
      <c r="I8812" s="9"/>
      <c r="J8812" s="10"/>
    </row>
    <row r="8813">
      <c r="A8813" s="6"/>
      <c r="B8813" s="6"/>
      <c r="C8813" s="7"/>
      <c r="D8813" s="8"/>
      <c r="E8813" s="9"/>
      <c r="F8813" s="9"/>
      <c r="G8813" s="6"/>
      <c r="H8813" s="14"/>
      <c r="I8813" s="9"/>
      <c r="J8813" s="10"/>
    </row>
    <row r="8814">
      <c r="A8814" s="6"/>
      <c r="B8814" s="6"/>
      <c r="C8814" s="7"/>
      <c r="D8814" s="8"/>
      <c r="E8814" s="9"/>
      <c r="F8814" s="9"/>
      <c r="G8814" s="6"/>
      <c r="H8814" s="14"/>
      <c r="I8814" s="9"/>
      <c r="J8814" s="10"/>
    </row>
    <row r="8815">
      <c r="A8815" s="6"/>
      <c r="B8815" s="6"/>
      <c r="C8815" s="7"/>
      <c r="D8815" s="8"/>
      <c r="E8815" s="9"/>
      <c r="F8815" s="9"/>
      <c r="G8815" s="6"/>
      <c r="H8815" s="14"/>
      <c r="I8815" s="9"/>
      <c r="J8815" s="10"/>
    </row>
    <row r="8816">
      <c r="A8816" s="6"/>
      <c r="B8816" s="6"/>
      <c r="C8816" s="7"/>
      <c r="D8816" s="8"/>
      <c r="E8816" s="9"/>
      <c r="F8816" s="9"/>
      <c r="G8816" s="6"/>
      <c r="H8816" s="14"/>
      <c r="I8816" s="9"/>
      <c r="J8816" s="10"/>
    </row>
    <row r="8817">
      <c r="A8817" s="6"/>
      <c r="B8817" s="6"/>
      <c r="C8817" s="7"/>
      <c r="D8817" s="8"/>
      <c r="E8817" s="9"/>
      <c r="F8817" s="9"/>
      <c r="G8817" s="6"/>
      <c r="H8817" s="14"/>
      <c r="I8817" s="9"/>
      <c r="J8817" s="10"/>
    </row>
    <row r="8818">
      <c r="A8818" s="6"/>
      <c r="B8818" s="6"/>
      <c r="C8818" s="7"/>
      <c r="D8818" s="8"/>
      <c r="E8818" s="9"/>
      <c r="F8818" s="9"/>
      <c r="G8818" s="6"/>
      <c r="H8818" s="14"/>
      <c r="I8818" s="9"/>
      <c r="J8818" s="10"/>
    </row>
    <row r="8819">
      <c r="A8819" s="6"/>
      <c r="B8819" s="6"/>
      <c r="C8819" s="7"/>
      <c r="D8819" s="8"/>
      <c r="E8819" s="9"/>
      <c r="F8819" s="9"/>
      <c r="G8819" s="6"/>
      <c r="H8819" s="14"/>
      <c r="I8819" s="9"/>
      <c r="J8819" s="10"/>
    </row>
    <row r="8820">
      <c r="A8820" s="6"/>
      <c r="B8820" s="6"/>
      <c r="C8820" s="7"/>
      <c r="D8820" s="8"/>
      <c r="E8820" s="9"/>
      <c r="F8820" s="9"/>
      <c r="G8820" s="6"/>
      <c r="H8820" s="14"/>
      <c r="I8820" s="9"/>
      <c r="J8820" s="10"/>
    </row>
    <row r="8821">
      <c r="A8821" s="6"/>
      <c r="B8821" s="6"/>
      <c r="C8821" s="7"/>
      <c r="D8821" s="8"/>
      <c r="E8821" s="9"/>
      <c r="F8821" s="9"/>
      <c r="G8821" s="6"/>
      <c r="H8821" s="14"/>
      <c r="I8821" s="9"/>
      <c r="J8821" s="10"/>
    </row>
    <row r="8822">
      <c r="A8822" s="6"/>
      <c r="B8822" s="6"/>
      <c r="C8822" s="7"/>
      <c r="D8822" s="8"/>
      <c r="E8822" s="9"/>
      <c r="F8822" s="9"/>
      <c r="G8822" s="6"/>
      <c r="H8822" s="14"/>
      <c r="I8822" s="9"/>
      <c r="J8822" s="10"/>
    </row>
    <row r="8823">
      <c r="A8823" s="6"/>
      <c r="B8823" s="6"/>
      <c r="C8823" s="7"/>
      <c r="D8823" s="8"/>
      <c r="E8823" s="9"/>
      <c r="F8823" s="9"/>
      <c r="G8823" s="6"/>
      <c r="H8823" s="14"/>
      <c r="I8823" s="9"/>
      <c r="J8823" s="10"/>
    </row>
    <row r="8824">
      <c r="A8824" s="6"/>
      <c r="B8824" s="6"/>
      <c r="C8824" s="7"/>
      <c r="D8824" s="8"/>
      <c r="E8824" s="9"/>
      <c r="F8824" s="9"/>
      <c r="G8824" s="6"/>
      <c r="H8824" s="14"/>
      <c r="I8824" s="9"/>
      <c r="J8824" s="10"/>
    </row>
    <row r="8825">
      <c r="A8825" s="6"/>
      <c r="B8825" s="6"/>
      <c r="C8825" s="7"/>
      <c r="D8825" s="8"/>
      <c r="E8825" s="9"/>
      <c r="F8825" s="9"/>
      <c r="G8825" s="6"/>
      <c r="H8825" s="14"/>
      <c r="I8825" s="9"/>
      <c r="J8825" s="10"/>
    </row>
    <row r="8826">
      <c r="A8826" s="6"/>
      <c r="B8826" s="6"/>
      <c r="C8826" s="7"/>
      <c r="D8826" s="8"/>
      <c r="E8826" s="9"/>
      <c r="F8826" s="9"/>
      <c r="G8826" s="6"/>
      <c r="H8826" s="14"/>
      <c r="I8826" s="9"/>
      <c r="J8826" s="10"/>
    </row>
    <row r="8827">
      <c r="A8827" s="6"/>
      <c r="B8827" s="6"/>
      <c r="C8827" s="7"/>
      <c r="D8827" s="8"/>
      <c r="E8827" s="9"/>
      <c r="F8827" s="9"/>
      <c r="G8827" s="6"/>
      <c r="H8827" s="14"/>
      <c r="I8827" s="9"/>
      <c r="J8827" s="10"/>
    </row>
    <row r="8828">
      <c r="A8828" s="6"/>
      <c r="B8828" s="6"/>
      <c r="C8828" s="7"/>
      <c r="D8828" s="8"/>
      <c r="E8828" s="9"/>
      <c r="F8828" s="9"/>
      <c r="G8828" s="6"/>
      <c r="H8828" s="14"/>
      <c r="I8828" s="9"/>
      <c r="J8828" s="10"/>
    </row>
    <row r="8829">
      <c r="A8829" s="6"/>
      <c r="B8829" s="6"/>
      <c r="C8829" s="7"/>
      <c r="D8829" s="8"/>
      <c r="E8829" s="9"/>
      <c r="F8829" s="9"/>
      <c r="G8829" s="6"/>
      <c r="H8829" s="14"/>
      <c r="I8829" s="9"/>
      <c r="J8829" s="10"/>
    </row>
    <row r="8830">
      <c r="A8830" s="6"/>
      <c r="B8830" s="6"/>
      <c r="C8830" s="7"/>
      <c r="D8830" s="8"/>
      <c r="E8830" s="9"/>
      <c r="F8830" s="9"/>
      <c r="G8830" s="6"/>
      <c r="H8830" s="14"/>
      <c r="I8830" s="9"/>
      <c r="J8830" s="10"/>
    </row>
    <row r="8831">
      <c r="A8831" s="6"/>
      <c r="B8831" s="6"/>
      <c r="C8831" s="7"/>
      <c r="D8831" s="8"/>
      <c r="E8831" s="9"/>
      <c r="F8831" s="9"/>
      <c r="G8831" s="6"/>
      <c r="H8831" s="14"/>
      <c r="I8831" s="9"/>
      <c r="J8831" s="10"/>
    </row>
    <row r="8832">
      <c r="A8832" s="6"/>
      <c r="B8832" s="6"/>
      <c r="C8832" s="7"/>
      <c r="D8832" s="8"/>
      <c r="E8832" s="9"/>
      <c r="F8832" s="9"/>
      <c r="G8832" s="6"/>
      <c r="H8832" s="14"/>
      <c r="I8832" s="9"/>
      <c r="J8832" s="10"/>
    </row>
    <row r="8833">
      <c r="A8833" s="6"/>
      <c r="B8833" s="6"/>
      <c r="C8833" s="7"/>
      <c r="D8833" s="8"/>
      <c r="E8833" s="9"/>
      <c r="F8833" s="9"/>
      <c r="G8833" s="6"/>
      <c r="H8833" s="14"/>
      <c r="I8833" s="9"/>
      <c r="J8833" s="10"/>
    </row>
    <row r="8834">
      <c r="A8834" s="6"/>
      <c r="B8834" s="6"/>
      <c r="C8834" s="7"/>
      <c r="D8834" s="8"/>
      <c r="E8834" s="9"/>
      <c r="F8834" s="9"/>
      <c r="G8834" s="6"/>
      <c r="H8834" s="14"/>
      <c r="I8834" s="9"/>
      <c r="J8834" s="10"/>
    </row>
    <row r="8835">
      <c r="A8835" s="6"/>
      <c r="B8835" s="6"/>
      <c r="C8835" s="7"/>
      <c r="D8835" s="8"/>
      <c r="E8835" s="9"/>
      <c r="F8835" s="9"/>
      <c r="G8835" s="6"/>
      <c r="H8835" s="14"/>
      <c r="I8835" s="9"/>
      <c r="J8835" s="10"/>
    </row>
    <row r="8836">
      <c r="A8836" s="6"/>
      <c r="B8836" s="6"/>
      <c r="C8836" s="7"/>
      <c r="D8836" s="8"/>
      <c r="E8836" s="9"/>
      <c r="F8836" s="9"/>
      <c r="G8836" s="6"/>
      <c r="H8836" s="14"/>
      <c r="I8836" s="9"/>
      <c r="J8836" s="10"/>
    </row>
    <row r="8837">
      <c r="A8837" s="6"/>
      <c r="B8837" s="6"/>
      <c r="C8837" s="7"/>
      <c r="D8837" s="8"/>
      <c r="E8837" s="9"/>
      <c r="F8837" s="9"/>
      <c r="G8837" s="6"/>
      <c r="H8837" s="14"/>
      <c r="I8837" s="9"/>
      <c r="J8837" s="10"/>
    </row>
    <row r="8838">
      <c r="A8838" s="6"/>
      <c r="B8838" s="6"/>
      <c r="C8838" s="7"/>
      <c r="D8838" s="8"/>
      <c r="E8838" s="9"/>
      <c r="F8838" s="9"/>
      <c r="G8838" s="6"/>
      <c r="H8838" s="14"/>
      <c r="I8838" s="9"/>
      <c r="J8838" s="10"/>
    </row>
    <row r="8839">
      <c r="A8839" s="6"/>
      <c r="B8839" s="6"/>
      <c r="C8839" s="7"/>
      <c r="D8839" s="8"/>
      <c r="E8839" s="9"/>
      <c r="F8839" s="9"/>
      <c r="G8839" s="6"/>
      <c r="H8839" s="14"/>
      <c r="I8839" s="9"/>
      <c r="J8839" s="10"/>
    </row>
    <row r="8840">
      <c r="A8840" s="6"/>
      <c r="B8840" s="6"/>
      <c r="C8840" s="7"/>
      <c r="D8840" s="8"/>
      <c r="E8840" s="9"/>
      <c r="F8840" s="9"/>
      <c r="G8840" s="6"/>
      <c r="H8840" s="14"/>
      <c r="I8840" s="9"/>
      <c r="J8840" s="10"/>
    </row>
    <row r="8841">
      <c r="A8841" s="6"/>
      <c r="B8841" s="6"/>
      <c r="C8841" s="7"/>
      <c r="D8841" s="8"/>
      <c r="E8841" s="9"/>
      <c r="F8841" s="9"/>
      <c r="G8841" s="6"/>
      <c r="H8841" s="14"/>
      <c r="I8841" s="9"/>
      <c r="J8841" s="10"/>
    </row>
    <row r="8842">
      <c r="A8842" s="6"/>
      <c r="B8842" s="6"/>
      <c r="C8842" s="7"/>
      <c r="D8842" s="8"/>
      <c r="E8842" s="9"/>
      <c r="F8842" s="9"/>
      <c r="G8842" s="6"/>
      <c r="H8842" s="14"/>
      <c r="I8842" s="9"/>
      <c r="J8842" s="10"/>
    </row>
    <row r="8843">
      <c r="A8843" s="6"/>
      <c r="B8843" s="6"/>
      <c r="C8843" s="7"/>
      <c r="D8843" s="8"/>
      <c r="E8843" s="9"/>
      <c r="F8843" s="9"/>
      <c r="G8843" s="6"/>
      <c r="H8843" s="14"/>
      <c r="I8843" s="9"/>
      <c r="J8843" s="10"/>
    </row>
    <row r="8844">
      <c r="A8844" s="6"/>
      <c r="B8844" s="6"/>
      <c r="C8844" s="7"/>
      <c r="D8844" s="8"/>
      <c r="E8844" s="9"/>
      <c r="F8844" s="9"/>
      <c r="G8844" s="6"/>
      <c r="H8844" s="14"/>
      <c r="I8844" s="9"/>
      <c r="J8844" s="10"/>
    </row>
    <row r="8845">
      <c r="A8845" s="6"/>
      <c r="B8845" s="6"/>
      <c r="C8845" s="7"/>
      <c r="D8845" s="8"/>
      <c r="E8845" s="9"/>
      <c r="F8845" s="9"/>
      <c r="G8845" s="6"/>
      <c r="H8845" s="14"/>
      <c r="I8845" s="9"/>
      <c r="J8845" s="10"/>
    </row>
    <row r="8846">
      <c r="A8846" s="6"/>
      <c r="B8846" s="6"/>
      <c r="C8846" s="7"/>
      <c r="D8846" s="8"/>
      <c r="E8846" s="9"/>
      <c r="F8846" s="9"/>
      <c r="G8846" s="6"/>
      <c r="H8846" s="14"/>
      <c r="I8846" s="9"/>
      <c r="J8846" s="10"/>
    </row>
    <row r="8847">
      <c r="A8847" s="6"/>
      <c r="B8847" s="6"/>
      <c r="C8847" s="7"/>
      <c r="D8847" s="8"/>
      <c r="E8847" s="9"/>
      <c r="F8847" s="9"/>
      <c r="G8847" s="6"/>
      <c r="H8847" s="14"/>
      <c r="I8847" s="9"/>
      <c r="J8847" s="10"/>
    </row>
    <row r="8848">
      <c r="A8848" s="6"/>
      <c r="B8848" s="6"/>
      <c r="C8848" s="7"/>
      <c r="D8848" s="8"/>
      <c r="E8848" s="9"/>
      <c r="F8848" s="9"/>
      <c r="G8848" s="6"/>
      <c r="H8848" s="14"/>
      <c r="I8848" s="9"/>
      <c r="J8848" s="10"/>
    </row>
    <row r="8849">
      <c r="A8849" s="6"/>
      <c r="B8849" s="6"/>
      <c r="C8849" s="7"/>
      <c r="D8849" s="8"/>
      <c r="E8849" s="9"/>
      <c r="F8849" s="9"/>
      <c r="G8849" s="6"/>
      <c r="H8849" s="14"/>
      <c r="I8849" s="9"/>
      <c r="J8849" s="10"/>
    </row>
    <row r="8850">
      <c r="A8850" s="6"/>
      <c r="B8850" s="6"/>
      <c r="C8850" s="7"/>
      <c r="D8850" s="8"/>
      <c r="E8850" s="9"/>
      <c r="F8850" s="9"/>
      <c r="G8850" s="6"/>
      <c r="H8850" s="14"/>
      <c r="I8850" s="9"/>
      <c r="J8850" s="10"/>
    </row>
    <row r="8851">
      <c r="A8851" s="6"/>
      <c r="B8851" s="6"/>
      <c r="C8851" s="7"/>
      <c r="D8851" s="8"/>
      <c r="E8851" s="9"/>
      <c r="F8851" s="9"/>
      <c r="G8851" s="6"/>
      <c r="H8851" s="14"/>
      <c r="I8851" s="9"/>
      <c r="J8851" s="10"/>
    </row>
    <row r="8852">
      <c r="A8852" s="6"/>
      <c r="B8852" s="6"/>
      <c r="C8852" s="7"/>
      <c r="D8852" s="8"/>
      <c r="E8852" s="9"/>
      <c r="F8852" s="9"/>
      <c r="G8852" s="6"/>
      <c r="H8852" s="14"/>
      <c r="I8852" s="9"/>
      <c r="J8852" s="10"/>
    </row>
    <row r="8853">
      <c r="A8853" s="6"/>
      <c r="B8853" s="6"/>
      <c r="C8853" s="7"/>
      <c r="D8853" s="8"/>
      <c r="E8853" s="9"/>
      <c r="F8853" s="9"/>
      <c r="G8853" s="6"/>
      <c r="H8853" s="14"/>
      <c r="I8853" s="9"/>
      <c r="J8853" s="10"/>
    </row>
    <row r="8854">
      <c r="A8854" s="6"/>
      <c r="B8854" s="6"/>
      <c r="C8854" s="7"/>
      <c r="D8854" s="8"/>
      <c r="E8854" s="9"/>
      <c r="F8854" s="9"/>
      <c r="G8854" s="6"/>
      <c r="H8854" s="14"/>
      <c r="I8854" s="9"/>
      <c r="J8854" s="10"/>
    </row>
    <row r="8855">
      <c r="A8855" s="6"/>
      <c r="B8855" s="6"/>
      <c r="C8855" s="7"/>
      <c r="D8855" s="8"/>
      <c r="E8855" s="9"/>
      <c r="F8855" s="9"/>
      <c r="G8855" s="6"/>
      <c r="H8855" s="14"/>
      <c r="I8855" s="9"/>
      <c r="J8855" s="10"/>
    </row>
    <row r="8856">
      <c r="A8856" s="6"/>
      <c r="B8856" s="6"/>
      <c r="C8856" s="7"/>
      <c r="D8856" s="8"/>
      <c r="E8856" s="9"/>
      <c r="F8856" s="9"/>
      <c r="G8856" s="6"/>
      <c r="H8856" s="14"/>
      <c r="I8856" s="9"/>
      <c r="J8856" s="10"/>
    </row>
    <row r="8857">
      <c r="A8857" s="6"/>
      <c r="B8857" s="6"/>
      <c r="C8857" s="7"/>
      <c r="D8857" s="8"/>
      <c r="E8857" s="9"/>
      <c r="F8857" s="9"/>
      <c r="G8857" s="6"/>
      <c r="H8857" s="14"/>
      <c r="I8857" s="9"/>
      <c r="J8857" s="10"/>
    </row>
    <row r="8858">
      <c r="A8858" s="6"/>
      <c r="B8858" s="6"/>
      <c r="C8858" s="7"/>
      <c r="D8858" s="8"/>
      <c r="E8858" s="9"/>
      <c r="F8858" s="9"/>
      <c r="G8858" s="6"/>
      <c r="H8858" s="14"/>
      <c r="I8858" s="9"/>
      <c r="J8858" s="10"/>
    </row>
    <row r="8859">
      <c r="A8859" s="6"/>
      <c r="B8859" s="6"/>
      <c r="C8859" s="7"/>
      <c r="D8859" s="8"/>
      <c r="E8859" s="9"/>
      <c r="F8859" s="9"/>
      <c r="G8859" s="6"/>
      <c r="H8859" s="14"/>
      <c r="I8859" s="9"/>
      <c r="J8859" s="10"/>
    </row>
    <row r="8860">
      <c r="A8860" s="6"/>
      <c r="B8860" s="6"/>
      <c r="C8860" s="7"/>
      <c r="D8860" s="8"/>
      <c r="E8860" s="9"/>
      <c r="F8860" s="9"/>
      <c r="G8860" s="6"/>
      <c r="H8860" s="14"/>
      <c r="I8860" s="9"/>
      <c r="J8860" s="10"/>
    </row>
    <row r="8861">
      <c r="A8861" s="6"/>
      <c r="B8861" s="6"/>
      <c r="C8861" s="7"/>
      <c r="D8861" s="8"/>
      <c r="E8861" s="9"/>
      <c r="F8861" s="9"/>
      <c r="G8861" s="6"/>
      <c r="H8861" s="14"/>
      <c r="I8861" s="9"/>
      <c r="J8861" s="10"/>
    </row>
    <row r="8862">
      <c r="A8862" s="6"/>
      <c r="B8862" s="6"/>
      <c r="C8862" s="7"/>
      <c r="D8862" s="8"/>
      <c r="E8862" s="9"/>
      <c r="F8862" s="9"/>
      <c r="G8862" s="6"/>
      <c r="H8862" s="14"/>
      <c r="I8862" s="9"/>
      <c r="J8862" s="10"/>
    </row>
    <row r="8863">
      <c r="A8863" s="6"/>
      <c r="B8863" s="6"/>
      <c r="C8863" s="7"/>
      <c r="D8863" s="8"/>
      <c r="E8863" s="9"/>
      <c r="F8863" s="9"/>
      <c r="G8863" s="6"/>
      <c r="H8863" s="14"/>
      <c r="I8863" s="9"/>
      <c r="J8863" s="10"/>
    </row>
    <row r="8864">
      <c r="A8864" s="6"/>
      <c r="B8864" s="6"/>
      <c r="C8864" s="7"/>
      <c r="D8864" s="8"/>
      <c r="E8864" s="9"/>
      <c r="F8864" s="9"/>
      <c r="G8864" s="6"/>
      <c r="H8864" s="14"/>
      <c r="I8864" s="9"/>
      <c r="J8864" s="10"/>
    </row>
    <row r="8865">
      <c r="A8865" s="6"/>
      <c r="B8865" s="6"/>
      <c r="C8865" s="7"/>
      <c r="D8865" s="8"/>
      <c r="E8865" s="9"/>
      <c r="F8865" s="9"/>
      <c r="G8865" s="6"/>
      <c r="H8865" s="14"/>
      <c r="I8865" s="9"/>
      <c r="J8865" s="10"/>
    </row>
    <row r="8866">
      <c r="A8866" s="6"/>
      <c r="B8866" s="6"/>
      <c r="C8866" s="7"/>
      <c r="D8866" s="8"/>
      <c r="E8866" s="9"/>
      <c r="F8866" s="9"/>
      <c r="G8866" s="6"/>
      <c r="H8866" s="14"/>
      <c r="I8866" s="9"/>
      <c r="J8866" s="10"/>
    </row>
    <row r="8867">
      <c r="A8867" s="6"/>
      <c r="B8867" s="6"/>
      <c r="C8867" s="7"/>
      <c r="D8867" s="8"/>
      <c r="E8867" s="9"/>
      <c r="F8867" s="9"/>
      <c r="G8867" s="6"/>
      <c r="H8867" s="14"/>
      <c r="I8867" s="9"/>
      <c r="J8867" s="10"/>
    </row>
    <row r="8868">
      <c r="A8868" s="6"/>
      <c r="B8868" s="6"/>
      <c r="C8868" s="7"/>
      <c r="D8868" s="8"/>
      <c r="E8868" s="9"/>
      <c r="F8868" s="9"/>
      <c r="G8868" s="6"/>
      <c r="H8868" s="14"/>
      <c r="I8868" s="9"/>
      <c r="J8868" s="10"/>
    </row>
    <row r="8869">
      <c r="A8869" s="6"/>
      <c r="B8869" s="6"/>
      <c r="C8869" s="7"/>
      <c r="D8869" s="8"/>
      <c r="E8869" s="9"/>
      <c r="F8869" s="9"/>
      <c r="G8869" s="6"/>
      <c r="H8869" s="14"/>
      <c r="I8869" s="9"/>
      <c r="J8869" s="10"/>
    </row>
    <row r="8870">
      <c r="A8870" s="6"/>
      <c r="B8870" s="6"/>
      <c r="C8870" s="7"/>
      <c r="D8870" s="8"/>
      <c r="E8870" s="9"/>
      <c r="F8870" s="9"/>
      <c r="G8870" s="6"/>
      <c r="H8870" s="14"/>
      <c r="I8870" s="9"/>
      <c r="J8870" s="10"/>
    </row>
    <row r="8871">
      <c r="A8871" s="6"/>
      <c r="B8871" s="6"/>
      <c r="C8871" s="7"/>
      <c r="D8871" s="8"/>
      <c r="E8871" s="9"/>
      <c r="F8871" s="9"/>
      <c r="G8871" s="6"/>
      <c r="H8871" s="14"/>
      <c r="I8871" s="9"/>
      <c r="J8871" s="10"/>
    </row>
    <row r="8872">
      <c r="A8872" s="6"/>
      <c r="B8872" s="6"/>
      <c r="C8872" s="7"/>
      <c r="D8872" s="8"/>
      <c r="E8872" s="9"/>
      <c r="F8872" s="9"/>
      <c r="G8872" s="6"/>
      <c r="H8872" s="14"/>
      <c r="I8872" s="9"/>
      <c r="J8872" s="10"/>
    </row>
    <row r="8873">
      <c r="A8873" s="6"/>
      <c r="B8873" s="6"/>
      <c r="C8873" s="7"/>
      <c r="D8873" s="8"/>
      <c r="E8873" s="9"/>
      <c r="F8873" s="9"/>
      <c r="G8873" s="6"/>
      <c r="H8873" s="14"/>
      <c r="I8873" s="9"/>
      <c r="J8873" s="10"/>
    </row>
    <row r="8874">
      <c r="A8874" s="6"/>
      <c r="B8874" s="6"/>
      <c r="C8874" s="7"/>
      <c r="D8874" s="8"/>
      <c r="E8874" s="9"/>
      <c r="F8874" s="9"/>
      <c r="G8874" s="6"/>
      <c r="H8874" s="14"/>
      <c r="I8874" s="9"/>
      <c r="J8874" s="10"/>
    </row>
    <row r="8875">
      <c r="A8875" s="6"/>
      <c r="B8875" s="6"/>
      <c r="C8875" s="7"/>
      <c r="D8875" s="8"/>
      <c r="E8875" s="9"/>
      <c r="F8875" s="9"/>
      <c r="G8875" s="6"/>
      <c r="H8875" s="14"/>
      <c r="I8875" s="9"/>
      <c r="J8875" s="10"/>
    </row>
    <row r="8876">
      <c r="A8876" s="6"/>
      <c r="B8876" s="6"/>
      <c r="C8876" s="7"/>
      <c r="D8876" s="8"/>
      <c r="E8876" s="9"/>
      <c r="F8876" s="9"/>
      <c r="G8876" s="6"/>
      <c r="H8876" s="14"/>
      <c r="I8876" s="9"/>
      <c r="J8876" s="10"/>
    </row>
    <row r="8877">
      <c r="A8877" s="6"/>
      <c r="B8877" s="6"/>
      <c r="C8877" s="7"/>
      <c r="D8877" s="8"/>
      <c r="E8877" s="9"/>
      <c r="F8877" s="9"/>
      <c r="G8877" s="6"/>
      <c r="H8877" s="14"/>
      <c r="I8877" s="9"/>
      <c r="J8877" s="10"/>
    </row>
    <row r="8878">
      <c r="A8878" s="6"/>
      <c r="B8878" s="6"/>
      <c r="C8878" s="7"/>
      <c r="D8878" s="8"/>
      <c r="E8878" s="9"/>
      <c r="F8878" s="9"/>
      <c r="G8878" s="6"/>
      <c r="H8878" s="14"/>
      <c r="I8878" s="9"/>
      <c r="J8878" s="10"/>
    </row>
    <row r="8879">
      <c r="A8879" s="6"/>
      <c r="B8879" s="6"/>
      <c r="C8879" s="7"/>
      <c r="D8879" s="8"/>
      <c r="E8879" s="9"/>
      <c r="F8879" s="9"/>
      <c r="G8879" s="6"/>
      <c r="H8879" s="14"/>
      <c r="I8879" s="9"/>
      <c r="J8879" s="10"/>
    </row>
    <row r="8880">
      <c r="A8880" s="6"/>
      <c r="B8880" s="6"/>
      <c r="C8880" s="7"/>
      <c r="D8880" s="8"/>
      <c r="E8880" s="9"/>
      <c r="F8880" s="9"/>
      <c r="G8880" s="6"/>
      <c r="H8880" s="14"/>
      <c r="I8880" s="9"/>
      <c r="J8880" s="10"/>
    </row>
    <row r="8881">
      <c r="A8881" s="6"/>
      <c r="B8881" s="6"/>
      <c r="C8881" s="7"/>
      <c r="D8881" s="8"/>
      <c r="E8881" s="9"/>
      <c r="F8881" s="9"/>
      <c r="G8881" s="6"/>
      <c r="H8881" s="14"/>
      <c r="I8881" s="9"/>
      <c r="J8881" s="10"/>
    </row>
    <row r="8882">
      <c r="A8882" s="6"/>
      <c r="B8882" s="6"/>
      <c r="C8882" s="7"/>
      <c r="D8882" s="8"/>
      <c r="E8882" s="9"/>
      <c r="F8882" s="9"/>
      <c r="G8882" s="6"/>
      <c r="H8882" s="14"/>
      <c r="I8882" s="9"/>
      <c r="J8882" s="10"/>
    </row>
    <row r="8883">
      <c r="A8883" s="6"/>
      <c r="B8883" s="6"/>
      <c r="C8883" s="7"/>
      <c r="D8883" s="8"/>
      <c r="E8883" s="9"/>
      <c r="F8883" s="9"/>
      <c r="G8883" s="6"/>
      <c r="H8883" s="14"/>
      <c r="I8883" s="9"/>
      <c r="J8883" s="10"/>
    </row>
    <row r="8884">
      <c r="A8884" s="6"/>
      <c r="B8884" s="6"/>
      <c r="C8884" s="7"/>
      <c r="D8884" s="8"/>
      <c r="E8884" s="9"/>
      <c r="F8884" s="9"/>
      <c r="G8884" s="6"/>
      <c r="H8884" s="14"/>
      <c r="I8884" s="9"/>
      <c r="J8884" s="10"/>
    </row>
    <row r="8885">
      <c r="A8885" s="6"/>
      <c r="B8885" s="6"/>
      <c r="C8885" s="7"/>
      <c r="D8885" s="8"/>
      <c r="E8885" s="9"/>
      <c r="F8885" s="9"/>
      <c r="G8885" s="6"/>
      <c r="H8885" s="14"/>
      <c r="I8885" s="9"/>
      <c r="J8885" s="10"/>
    </row>
    <row r="8886">
      <c r="A8886" s="6"/>
      <c r="B8886" s="6"/>
      <c r="C8886" s="7"/>
      <c r="D8886" s="8"/>
      <c r="E8886" s="9"/>
      <c r="F8886" s="9"/>
      <c r="G8886" s="6"/>
      <c r="H8886" s="14"/>
      <c r="I8886" s="9"/>
      <c r="J8886" s="10"/>
    </row>
    <row r="8887">
      <c r="A8887" s="6"/>
      <c r="B8887" s="6"/>
      <c r="C8887" s="7"/>
      <c r="D8887" s="8"/>
      <c r="E8887" s="9"/>
      <c r="F8887" s="9"/>
      <c r="G8887" s="6"/>
      <c r="H8887" s="14"/>
      <c r="I8887" s="9"/>
      <c r="J8887" s="10"/>
    </row>
    <row r="8888">
      <c r="A8888" s="6"/>
      <c r="B8888" s="6"/>
      <c r="C8888" s="7"/>
      <c r="D8888" s="8"/>
      <c r="E8888" s="9"/>
      <c r="F8888" s="9"/>
      <c r="G8888" s="6"/>
      <c r="H8888" s="14"/>
      <c r="I8888" s="9"/>
      <c r="J8888" s="10"/>
    </row>
    <row r="8889">
      <c r="A8889" s="6"/>
      <c r="B8889" s="6"/>
      <c r="C8889" s="7"/>
      <c r="D8889" s="8"/>
      <c r="E8889" s="9"/>
      <c r="F8889" s="9"/>
      <c r="G8889" s="6"/>
      <c r="H8889" s="14"/>
      <c r="I8889" s="9"/>
      <c r="J8889" s="10"/>
    </row>
    <row r="8890">
      <c r="A8890" s="6"/>
      <c r="B8890" s="6"/>
      <c r="C8890" s="7"/>
      <c r="D8890" s="8"/>
      <c r="E8890" s="9"/>
      <c r="F8890" s="9"/>
      <c r="G8890" s="6"/>
      <c r="H8890" s="14"/>
      <c r="I8890" s="9"/>
      <c r="J8890" s="10"/>
    </row>
    <row r="8891">
      <c r="A8891" s="6"/>
      <c r="B8891" s="6"/>
      <c r="C8891" s="7"/>
      <c r="D8891" s="8"/>
      <c r="E8891" s="9"/>
      <c r="F8891" s="9"/>
      <c r="G8891" s="6"/>
      <c r="H8891" s="14"/>
      <c r="I8891" s="9"/>
      <c r="J8891" s="10"/>
    </row>
    <row r="8892">
      <c r="A8892" s="6"/>
      <c r="B8892" s="6"/>
      <c r="C8892" s="7"/>
      <c r="D8892" s="8"/>
      <c r="E8892" s="9"/>
      <c r="F8892" s="9"/>
      <c r="G8892" s="6"/>
      <c r="H8892" s="14"/>
      <c r="I8892" s="9"/>
      <c r="J8892" s="10"/>
    </row>
    <row r="8893">
      <c r="A8893" s="6"/>
      <c r="B8893" s="6"/>
      <c r="C8893" s="7"/>
      <c r="D8893" s="8"/>
      <c r="E8893" s="9"/>
      <c r="F8893" s="9"/>
      <c r="G8893" s="6"/>
      <c r="H8893" s="14"/>
      <c r="I8893" s="9"/>
      <c r="J8893" s="10"/>
    </row>
    <row r="8894">
      <c r="A8894" s="6"/>
      <c r="B8894" s="6"/>
      <c r="C8894" s="7"/>
      <c r="D8894" s="8"/>
      <c r="E8894" s="9"/>
      <c r="F8894" s="9"/>
      <c r="G8894" s="6"/>
      <c r="H8894" s="14"/>
      <c r="I8894" s="9"/>
      <c r="J8894" s="10"/>
    </row>
    <row r="8895">
      <c r="A8895" s="6"/>
      <c r="B8895" s="6"/>
      <c r="C8895" s="7"/>
      <c r="D8895" s="8"/>
      <c r="E8895" s="9"/>
      <c r="F8895" s="9"/>
      <c r="G8895" s="6"/>
      <c r="H8895" s="14"/>
      <c r="I8895" s="9"/>
      <c r="J8895" s="10"/>
    </row>
    <row r="8896">
      <c r="A8896" s="6"/>
      <c r="B8896" s="6"/>
      <c r="C8896" s="7"/>
      <c r="D8896" s="8"/>
      <c r="E8896" s="9"/>
      <c r="F8896" s="9"/>
      <c r="G8896" s="6"/>
      <c r="H8896" s="14"/>
      <c r="I8896" s="9"/>
      <c r="J8896" s="10"/>
    </row>
    <row r="8897">
      <c r="A8897" s="6"/>
      <c r="B8897" s="6"/>
      <c r="C8897" s="7"/>
      <c r="D8897" s="8"/>
      <c r="E8897" s="9"/>
      <c r="F8897" s="9"/>
      <c r="G8897" s="6"/>
      <c r="H8897" s="14"/>
      <c r="I8897" s="9"/>
      <c r="J8897" s="10"/>
    </row>
    <row r="8898">
      <c r="A8898" s="6"/>
      <c r="B8898" s="6"/>
      <c r="C8898" s="7"/>
      <c r="D8898" s="8"/>
      <c r="E8898" s="9"/>
      <c r="F8898" s="9"/>
      <c r="G8898" s="6"/>
      <c r="H8898" s="14"/>
      <c r="I8898" s="9"/>
      <c r="J8898" s="10"/>
    </row>
    <row r="8899">
      <c r="A8899" s="6"/>
      <c r="B8899" s="6"/>
      <c r="C8899" s="7"/>
      <c r="D8899" s="8"/>
      <c r="E8899" s="9"/>
      <c r="F8899" s="9"/>
      <c r="G8899" s="6"/>
      <c r="H8899" s="14"/>
      <c r="I8899" s="9"/>
      <c r="J8899" s="10"/>
    </row>
    <row r="8900">
      <c r="A8900" s="6"/>
      <c r="B8900" s="6"/>
      <c r="C8900" s="7"/>
      <c r="D8900" s="8"/>
      <c r="E8900" s="9"/>
      <c r="F8900" s="9"/>
      <c r="G8900" s="6"/>
      <c r="H8900" s="14"/>
      <c r="I8900" s="9"/>
      <c r="J8900" s="10"/>
    </row>
    <row r="8901">
      <c r="A8901" s="6"/>
      <c r="B8901" s="6"/>
      <c r="C8901" s="7"/>
      <c r="D8901" s="8"/>
      <c r="E8901" s="9"/>
      <c r="F8901" s="9"/>
      <c r="G8901" s="6"/>
      <c r="H8901" s="14"/>
      <c r="I8901" s="9"/>
      <c r="J8901" s="10"/>
    </row>
    <row r="8902">
      <c r="A8902" s="6"/>
      <c r="B8902" s="6"/>
      <c r="C8902" s="7"/>
      <c r="D8902" s="8"/>
      <c r="E8902" s="9"/>
      <c r="F8902" s="9"/>
      <c r="G8902" s="6"/>
      <c r="H8902" s="14"/>
      <c r="I8902" s="9"/>
      <c r="J8902" s="10"/>
    </row>
    <row r="8903">
      <c r="A8903" s="6"/>
      <c r="B8903" s="6"/>
      <c r="C8903" s="7"/>
      <c r="D8903" s="8"/>
      <c r="E8903" s="9"/>
      <c r="F8903" s="9"/>
      <c r="G8903" s="6"/>
      <c r="H8903" s="14"/>
      <c r="I8903" s="9"/>
      <c r="J8903" s="10"/>
    </row>
    <row r="8904">
      <c r="A8904" s="6"/>
      <c r="B8904" s="6"/>
      <c r="C8904" s="7"/>
      <c r="D8904" s="8"/>
      <c r="E8904" s="9"/>
      <c r="F8904" s="9"/>
      <c r="G8904" s="6"/>
      <c r="H8904" s="14"/>
      <c r="I8904" s="9"/>
      <c r="J8904" s="10"/>
    </row>
    <row r="8905">
      <c r="A8905" s="6"/>
      <c r="B8905" s="6"/>
      <c r="C8905" s="7"/>
      <c r="D8905" s="8"/>
      <c r="E8905" s="9"/>
      <c r="F8905" s="9"/>
      <c r="G8905" s="6"/>
      <c r="H8905" s="14"/>
      <c r="I8905" s="9"/>
      <c r="J8905" s="10"/>
    </row>
    <row r="8906">
      <c r="A8906" s="6"/>
      <c r="B8906" s="6"/>
      <c r="C8906" s="7"/>
      <c r="D8906" s="8"/>
      <c r="E8906" s="9"/>
      <c r="F8906" s="9"/>
      <c r="G8906" s="6"/>
      <c r="H8906" s="14"/>
      <c r="I8906" s="9"/>
      <c r="J8906" s="10"/>
    </row>
    <row r="8907">
      <c r="A8907" s="6"/>
      <c r="B8907" s="6"/>
      <c r="C8907" s="7"/>
      <c r="D8907" s="8"/>
      <c r="E8907" s="9"/>
      <c r="F8907" s="9"/>
      <c r="G8907" s="6"/>
      <c r="H8907" s="14"/>
      <c r="I8907" s="9"/>
      <c r="J8907" s="10"/>
    </row>
    <row r="8908">
      <c r="A8908" s="6"/>
      <c r="B8908" s="6"/>
      <c r="C8908" s="7"/>
      <c r="D8908" s="8"/>
      <c r="E8908" s="9"/>
      <c r="F8908" s="9"/>
      <c r="G8908" s="6"/>
      <c r="H8908" s="14"/>
      <c r="I8908" s="9"/>
      <c r="J8908" s="10"/>
    </row>
    <row r="8909">
      <c r="A8909" s="6"/>
      <c r="B8909" s="6"/>
      <c r="C8909" s="7"/>
      <c r="D8909" s="8"/>
      <c r="E8909" s="9"/>
      <c r="F8909" s="9"/>
      <c r="G8909" s="6"/>
      <c r="H8909" s="14"/>
      <c r="I8909" s="9"/>
      <c r="J8909" s="10"/>
    </row>
    <row r="8910">
      <c r="A8910" s="6"/>
      <c r="B8910" s="6"/>
      <c r="C8910" s="7"/>
      <c r="D8910" s="8"/>
      <c r="E8910" s="9"/>
      <c r="F8910" s="9"/>
      <c r="G8910" s="6"/>
      <c r="H8910" s="14"/>
      <c r="I8910" s="9"/>
      <c r="J8910" s="10"/>
    </row>
    <row r="8911">
      <c r="A8911" s="6"/>
      <c r="B8911" s="6"/>
      <c r="C8911" s="7"/>
      <c r="D8911" s="8"/>
      <c r="E8911" s="9"/>
      <c r="F8911" s="9"/>
      <c r="G8911" s="6"/>
      <c r="H8911" s="14"/>
      <c r="I8911" s="9"/>
      <c r="J8911" s="10"/>
    </row>
    <row r="8912">
      <c r="A8912" s="6"/>
      <c r="B8912" s="6"/>
      <c r="C8912" s="7"/>
      <c r="D8912" s="8"/>
      <c r="E8912" s="9"/>
      <c r="F8912" s="9"/>
      <c r="G8912" s="6"/>
      <c r="H8912" s="14"/>
      <c r="I8912" s="9"/>
      <c r="J8912" s="10"/>
    </row>
    <row r="8913">
      <c r="A8913" s="6"/>
      <c r="B8913" s="6"/>
      <c r="C8913" s="7"/>
      <c r="D8913" s="8"/>
      <c r="E8913" s="9"/>
      <c r="F8913" s="9"/>
      <c r="G8913" s="6"/>
      <c r="H8913" s="14"/>
      <c r="I8913" s="9"/>
      <c r="J8913" s="10"/>
    </row>
    <row r="8914">
      <c r="A8914" s="6"/>
      <c r="B8914" s="6"/>
      <c r="C8914" s="7"/>
      <c r="D8914" s="8"/>
      <c r="E8914" s="9"/>
      <c r="F8914" s="9"/>
      <c r="G8914" s="6"/>
      <c r="H8914" s="14"/>
      <c r="I8914" s="9"/>
      <c r="J8914" s="10"/>
    </row>
    <row r="8915">
      <c r="A8915" s="6"/>
      <c r="B8915" s="6"/>
      <c r="C8915" s="7"/>
      <c r="D8915" s="8"/>
      <c r="E8915" s="9"/>
      <c r="F8915" s="9"/>
      <c r="G8915" s="6"/>
      <c r="H8915" s="14"/>
      <c r="I8915" s="9"/>
      <c r="J8915" s="10"/>
    </row>
    <row r="8916">
      <c r="A8916" s="6"/>
      <c r="B8916" s="6"/>
      <c r="C8916" s="7"/>
      <c r="D8916" s="8"/>
      <c r="E8916" s="9"/>
      <c r="F8916" s="9"/>
      <c r="G8916" s="6"/>
      <c r="H8916" s="14"/>
      <c r="I8916" s="9"/>
      <c r="J8916" s="10"/>
    </row>
    <row r="8917">
      <c r="A8917" s="6"/>
      <c r="B8917" s="6"/>
      <c r="C8917" s="7"/>
      <c r="D8917" s="8"/>
      <c r="E8917" s="9"/>
      <c r="F8917" s="9"/>
      <c r="G8917" s="6"/>
      <c r="H8917" s="14"/>
      <c r="I8917" s="9"/>
      <c r="J8917" s="10"/>
    </row>
    <row r="8918">
      <c r="A8918" s="6"/>
      <c r="B8918" s="6"/>
      <c r="C8918" s="7"/>
      <c r="D8918" s="8"/>
      <c r="E8918" s="9"/>
      <c r="F8918" s="9"/>
      <c r="G8918" s="6"/>
      <c r="H8918" s="14"/>
      <c r="I8918" s="9"/>
      <c r="J8918" s="10"/>
    </row>
    <row r="8919">
      <c r="A8919" s="6"/>
      <c r="B8919" s="6"/>
      <c r="C8919" s="7"/>
      <c r="D8919" s="8"/>
      <c r="E8919" s="9"/>
      <c r="F8919" s="9"/>
      <c r="G8919" s="6"/>
      <c r="H8919" s="14"/>
      <c r="I8919" s="9"/>
      <c r="J8919" s="10"/>
    </row>
    <row r="8920">
      <c r="A8920" s="6"/>
      <c r="B8920" s="6"/>
      <c r="C8920" s="7"/>
      <c r="D8920" s="8"/>
      <c r="E8920" s="9"/>
      <c r="F8920" s="9"/>
      <c r="G8920" s="6"/>
      <c r="H8920" s="14"/>
      <c r="I8920" s="9"/>
      <c r="J8920" s="10"/>
    </row>
    <row r="8921">
      <c r="A8921" s="6"/>
      <c r="B8921" s="6"/>
      <c r="C8921" s="7"/>
      <c r="D8921" s="8"/>
      <c r="E8921" s="9"/>
      <c r="F8921" s="9"/>
      <c r="G8921" s="6"/>
      <c r="H8921" s="14"/>
      <c r="I8921" s="9"/>
      <c r="J8921" s="10"/>
    </row>
    <row r="8922">
      <c r="A8922" s="6"/>
      <c r="B8922" s="6"/>
      <c r="C8922" s="7"/>
      <c r="D8922" s="8"/>
      <c r="E8922" s="9"/>
      <c r="F8922" s="9"/>
      <c r="G8922" s="6"/>
      <c r="H8922" s="14"/>
      <c r="I8922" s="9"/>
      <c r="J8922" s="10"/>
    </row>
    <row r="8923">
      <c r="A8923" s="6"/>
      <c r="B8923" s="6"/>
      <c r="C8923" s="7"/>
      <c r="D8923" s="8"/>
      <c r="E8923" s="9"/>
      <c r="F8923" s="9"/>
      <c r="G8923" s="6"/>
      <c r="H8923" s="14"/>
      <c r="I8923" s="9"/>
      <c r="J8923" s="10"/>
    </row>
    <row r="8924">
      <c r="A8924" s="6"/>
      <c r="B8924" s="6"/>
      <c r="C8924" s="7"/>
      <c r="D8924" s="8"/>
      <c r="E8924" s="9"/>
      <c r="F8924" s="9"/>
      <c r="G8924" s="6"/>
      <c r="H8924" s="14"/>
      <c r="I8924" s="9"/>
      <c r="J8924" s="10"/>
    </row>
    <row r="8925">
      <c r="A8925" s="6"/>
      <c r="B8925" s="6"/>
      <c r="C8925" s="7"/>
      <c r="D8925" s="8"/>
      <c r="E8925" s="9"/>
      <c r="F8925" s="9"/>
      <c r="G8925" s="6"/>
      <c r="H8925" s="14"/>
      <c r="I8925" s="9"/>
      <c r="J8925" s="10"/>
    </row>
    <row r="8926">
      <c r="A8926" s="6"/>
      <c r="B8926" s="6"/>
      <c r="C8926" s="7"/>
      <c r="D8926" s="8"/>
      <c r="E8926" s="9"/>
      <c r="F8926" s="9"/>
      <c r="G8926" s="6"/>
      <c r="H8926" s="14"/>
      <c r="I8926" s="9"/>
      <c r="J8926" s="10"/>
    </row>
    <row r="8927">
      <c r="A8927" s="6"/>
      <c r="B8927" s="6"/>
      <c r="C8927" s="7"/>
      <c r="D8927" s="8"/>
      <c r="E8927" s="9"/>
      <c r="F8927" s="9"/>
      <c r="G8927" s="6"/>
      <c r="H8927" s="14"/>
      <c r="I8927" s="9"/>
      <c r="J8927" s="10"/>
    </row>
    <row r="8928">
      <c r="A8928" s="6"/>
      <c r="B8928" s="6"/>
      <c r="C8928" s="7"/>
      <c r="D8928" s="8"/>
      <c r="E8928" s="9"/>
      <c r="F8928" s="9"/>
      <c r="G8928" s="6"/>
      <c r="H8928" s="14"/>
      <c r="I8928" s="9"/>
      <c r="J8928" s="10"/>
    </row>
    <row r="8929">
      <c r="A8929" s="6"/>
      <c r="B8929" s="6"/>
      <c r="C8929" s="7"/>
      <c r="D8929" s="8"/>
      <c r="E8929" s="9"/>
      <c r="F8929" s="9"/>
      <c r="G8929" s="6"/>
      <c r="H8929" s="14"/>
      <c r="I8929" s="9"/>
      <c r="J8929" s="10"/>
    </row>
    <row r="8930">
      <c r="A8930" s="6"/>
      <c r="B8930" s="6"/>
      <c r="C8930" s="7"/>
      <c r="D8930" s="8"/>
      <c r="E8930" s="9"/>
      <c r="F8930" s="9"/>
      <c r="G8930" s="6"/>
      <c r="H8930" s="14"/>
      <c r="I8930" s="9"/>
      <c r="J8930" s="10"/>
    </row>
    <row r="8931">
      <c r="A8931" s="6"/>
      <c r="B8931" s="6"/>
      <c r="C8931" s="7"/>
      <c r="D8931" s="8"/>
      <c r="E8931" s="9"/>
      <c r="F8931" s="9"/>
      <c r="G8931" s="6"/>
      <c r="H8931" s="14"/>
      <c r="I8931" s="9"/>
      <c r="J8931" s="10"/>
    </row>
    <row r="8932">
      <c r="A8932" s="6"/>
      <c r="B8932" s="6"/>
      <c r="C8932" s="7"/>
      <c r="D8932" s="8"/>
      <c r="E8932" s="9"/>
      <c r="F8932" s="9"/>
      <c r="G8932" s="6"/>
      <c r="H8932" s="14"/>
      <c r="I8932" s="9"/>
      <c r="J8932" s="10"/>
    </row>
    <row r="8933">
      <c r="A8933" s="6"/>
      <c r="B8933" s="6"/>
      <c r="C8933" s="7"/>
      <c r="D8933" s="8"/>
      <c r="E8933" s="9"/>
      <c r="F8933" s="9"/>
      <c r="G8933" s="6"/>
      <c r="H8933" s="14"/>
      <c r="I8933" s="9"/>
      <c r="J8933" s="10"/>
    </row>
    <row r="8934">
      <c r="A8934" s="6"/>
      <c r="B8934" s="6"/>
      <c r="C8934" s="7"/>
      <c r="D8934" s="8"/>
      <c r="E8934" s="9"/>
      <c r="F8934" s="9"/>
      <c r="G8934" s="6"/>
      <c r="H8934" s="14"/>
      <c r="I8934" s="9"/>
      <c r="J8934" s="10"/>
    </row>
    <row r="8935">
      <c r="A8935" s="6"/>
      <c r="B8935" s="6"/>
      <c r="C8935" s="7"/>
      <c r="D8935" s="8"/>
      <c r="E8935" s="9"/>
      <c r="F8935" s="9"/>
      <c r="G8935" s="6"/>
      <c r="H8935" s="14"/>
      <c r="I8935" s="9"/>
      <c r="J8935" s="10"/>
    </row>
    <row r="8936">
      <c r="A8936" s="6"/>
      <c r="B8936" s="6"/>
      <c r="C8936" s="7"/>
      <c r="D8936" s="8"/>
      <c r="E8936" s="9"/>
      <c r="F8936" s="9"/>
      <c r="G8936" s="6"/>
      <c r="H8936" s="14"/>
      <c r="I8936" s="9"/>
      <c r="J8936" s="10"/>
    </row>
    <row r="8937">
      <c r="A8937" s="6"/>
      <c r="B8937" s="6"/>
      <c r="C8937" s="7"/>
      <c r="D8937" s="8"/>
      <c r="E8937" s="9"/>
      <c r="F8937" s="9"/>
      <c r="G8937" s="6"/>
      <c r="H8937" s="14"/>
      <c r="I8937" s="9"/>
      <c r="J8937" s="10"/>
    </row>
    <row r="8938">
      <c r="A8938" s="6"/>
      <c r="B8938" s="6"/>
      <c r="C8938" s="7"/>
      <c r="D8938" s="8"/>
      <c r="E8938" s="9"/>
      <c r="F8938" s="9"/>
      <c r="G8938" s="6"/>
      <c r="H8938" s="14"/>
      <c r="I8938" s="9"/>
      <c r="J8938" s="10"/>
    </row>
    <row r="8939">
      <c r="A8939" s="6"/>
      <c r="B8939" s="6"/>
      <c r="C8939" s="7"/>
      <c r="D8939" s="8"/>
      <c r="E8939" s="9"/>
      <c r="F8939" s="9"/>
      <c r="G8939" s="6"/>
      <c r="H8939" s="14"/>
      <c r="I8939" s="9"/>
      <c r="J8939" s="10"/>
    </row>
    <row r="8940">
      <c r="A8940" s="6"/>
      <c r="B8940" s="6"/>
      <c r="C8940" s="7"/>
      <c r="D8940" s="8"/>
      <c r="E8940" s="9"/>
      <c r="F8940" s="9"/>
      <c r="G8940" s="6"/>
      <c r="H8940" s="14"/>
      <c r="I8940" s="9"/>
      <c r="J8940" s="10"/>
    </row>
    <row r="8941">
      <c r="A8941" s="6"/>
      <c r="B8941" s="6"/>
      <c r="C8941" s="7"/>
      <c r="D8941" s="8"/>
      <c r="E8941" s="9"/>
      <c r="F8941" s="9"/>
      <c r="G8941" s="6"/>
      <c r="H8941" s="14"/>
      <c r="I8941" s="9"/>
      <c r="J8941" s="10"/>
    </row>
    <row r="8942">
      <c r="A8942" s="6"/>
      <c r="B8942" s="6"/>
      <c r="C8942" s="7"/>
      <c r="D8942" s="8"/>
      <c r="E8942" s="9"/>
      <c r="F8942" s="9"/>
      <c r="G8942" s="6"/>
      <c r="H8942" s="14"/>
      <c r="I8942" s="9"/>
      <c r="J8942" s="10"/>
    </row>
    <row r="8943">
      <c r="A8943" s="6"/>
      <c r="B8943" s="6"/>
      <c r="C8943" s="7"/>
      <c r="D8943" s="8"/>
      <c r="E8943" s="9"/>
      <c r="F8943" s="9"/>
      <c r="G8943" s="6"/>
      <c r="H8943" s="14"/>
      <c r="I8943" s="9"/>
      <c r="J8943" s="10"/>
    </row>
    <row r="8944">
      <c r="A8944" s="6"/>
      <c r="B8944" s="6"/>
      <c r="C8944" s="7"/>
      <c r="D8944" s="8"/>
      <c r="E8944" s="9"/>
      <c r="F8944" s="9"/>
      <c r="G8944" s="6"/>
      <c r="H8944" s="14"/>
      <c r="I8944" s="9"/>
      <c r="J8944" s="10"/>
    </row>
    <row r="8945">
      <c r="A8945" s="6"/>
      <c r="B8945" s="6"/>
      <c r="C8945" s="7"/>
      <c r="D8945" s="8"/>
      <c r="E8945" s="9"/>
      <c r="F8945" s="9"/>
      <c r="G8945" s="6"/>
      <c r="H8945" s="14"/>
      <c r="I8945" s="9"/>
      <c r="J8945" s="10"/>
    </row>
    <row r="8946">
      <c r="A8946" s="6"/>
      <c r="B8946" s="6"/>
      <c r="C8946" s="7"/>
      <c r="D8946" s="8"/>
      <c r="E8946" s="9"/>
      <c r="F8946" s="9"/>
      <c r="G8946" s="6"/>
      <c r="H8946" s="14"/>
      <c r="I8946" s="9"/>
      <c r="J8946" s="10"/>
    </row>
    <row r="8947">
      <c r="A8947" s="6"/>
      <c r="B8947" s="6"/>
      <c r="C8947" s="7"/>
      <c r="D8947" s="8"/>
      <c r="E8947" s="9"/>
      <c r="F8947" s="9"/>
      <c r="G8947" s="6"/>
      <c r="H8947" s="14"/>
      <c r="I8947" s="9"/>
      <c r="J8947" s="10"/>
    </row>
    <row r="8948">
      <c r="A8948" s="6"/>
      <c r="B8948" s="6"/>
      <c r="C8948" s="7"/>
      <c r="D8948" s="8"/>
      <c r="E8948" s="9"/>
      <c r="F8948" s="9"/>
      <c r="G8948" s="6"/>
      <c r="H8948" s="14"/>
      <c r="I8948" s="9"/>
      <c r="J8948" s="10"/>
    </row>
    <row r="8949">
      <c r="A8949" s="6"/>
      <c r="B8949" s="6"/>
      <c r="C8949" s="7"/>
      <c r="D8949" s="8"/>
      <c r="E8949" s="9"/>
      <c r="F8949" s="9"/>
      <c r="G8949" s="6"/>
      <c r="H8949" s="14"/>
      <c r="I8949" s="9"/>
      <c r="J8949" s="10"/>
    </row>
    <row r="8950">
      <c r="A8950" s="6"/>
      <c r="B8950" s="6"/>
      <c r="C8950" s="7"/>
      <c r="D8950" s="8"/>
      <c r="E8950" s="9"/>
      <c r="F8950" s="9"/>
      <c r="G8950" s="6"/>
      <c r="H8950" s="14"/>
      <c r="I8950" s="9"/>
      <c r="J8950" s="10"/>
    </row>
    <row r="8951">
      <c r="A8951" s="6"/>
      <c r="B8951" s="6"/>
      <c r="C8951" s="7"/>
      <c r="D8951" s="8"/>
      <c r="E8951" s="9"/>
      <c r="F8951" s="9"/>
      <c r="G8951" s="6"/>
      <c r="H8951" s="14"/>
      <c r="I8951" s="9"/>
      <c r="J8951" s="10"/>
    </row>
    <row r="8952">
      <c r="A8952" s="6"/>
      <c r="B8952" s="6"/>
      <c r="C8952" s="7"/>
      <c r="D8952" s="8"/>
      <c r="E8952" s="9"/>
      <c r="F8952" s="9"/>
      <c r="G8952" s="6"/>
      <c r="H8952" s="14"/>
      <c r="I8952" s="9"/>
      <c r="J8952" s="10"/>
    </row>
    <row r="8953">
      <c r="A8953" s="6"/>
      <c r="B8953" s="6"/>
      <c r="C8953" s="7"/>
      <c r="D8953" s="8"/>
      <c r="E8953" s="9"/>
      <c r="F8953" s="9"/>
      <c r="G8953" s="6"/>
      <c r="H8953" s="14"/>
      <c r="I8953" s="9"/>
      <c r="J8953" s="10"/>
    </row>
    <row r="8954">
      <c r="A8954" s="6"/>
      <c r="B8954" s="6"/>
      <c r="C8954" s="7"/>
      <c r="D8954" s="8"/>
      <c r="E8954" s="9"/>
      <c r="F8954" s="9"/>
      <c r="G8954" s="6"/>
      <c r="H8954" s="14"/>
      <c r="I8954" s="9"/>
      <c r="J8954" s="10"/>
    </row>
    <row r="8955">
      <c r="A8955" s="6"/>
      <c r="B8955" s="6"/>
      <c r="C8955" s="7"/>
      <c r="D8955" s="8"/>
      <c r="E8955" s="9"/>
      <c r="F8955" s="9"/>
      <c r="G8955" s="6"/>
      <c r="H8955" s="14"/>
      <c r="I8955" s="9"/>
      <c r="J8955" s="10"/>
    </row>
    <row r="8956">
      <c r="A8956" s="6"/>
      <c r="B8956" s="6"/>
      <c r="C8956" s="7"/>
      <c r="D8956" s="8"/>
      <c r="E8956" s="9"/>
      <c r="F8956" s="9"/>
      <c r="G8956" s="6"/>
      <c r="H8956" s="14"/>
      <c r="I8956" s="9"/>
      <c r="J8956" s="10"/>
    </row>
    <row r="8957">
      <c r="A8957" s="6"/>
      <c r="B8957" s="6"/>
      <c r="C8957" s="7"/>
      <c r="D8957" s="8"/>
      <c r="E8957" s="9"/>
      <c r="F8957" s="9"/>
      <c r="G8957" s="6"/>
      <c r="H8957" s="14"/>
      <c r="I8957" s="9"/>
      <c r="J8957" s="10"/>
    </row>
    <row r="8958">
      <c r="A8958" s="6"/>
      <c r="B8958" s="6"/>
      <c r="C8958" s="7"/>
      <c r="D8958" s="8"/>
      <c r="E8958" s="9"/>
      <c r="F8958" s="9"/>
      <c r="G8958" s="6"/>
      <c r="H8958" s="14"/>
      <c r="I8958" s="9"/>
      <c r="J8958" s="10"/>
    </row>
    <row r="8959">
      <c r="A8959" s="6"/>
      <c r="B8959" s="6"/>
      <c r="C8959" s="7"/>
      <c r="D8959" s="8"/>
      <c r="E8959" s="9"/>
      <c r="F8959" s="9"/>
      <c r="G8959" s="6"/>
      <c r="H8959" s="14"/>
      <c r="I8959" s="9"/>
      <c r="J8959" s="10"/>
    </row>
    <row r="8960">
      <c r="A8960" s="6"/>
      <c r="B8960" s="6"/>
      <c r="C8960" s="7"/>
      <c r="D8960" s="8"/>
      <c r="E8960" s="9"/>
      <c r="F8960" s="9"/>
      <c r="G8960" s="6"/>
      <c r="H8960" s="14"/>
      <c r="I8960" s="9"/>
      <c r="J8960" s="10"/>
    </row>
    <row r="8961">
      <c r="A8961" s="6"/>
      <c r="B8961" s="6"/>
      <c r="C8961" s="7"/>
      <c r="D8961" s="8"/>
      <c r="E8961" s="9"/>
      <c r="F8961" s="9"/>
      <c r="G8961" s="6"/>
      <c r="H8961" s="14"/>
      <c r="I8961" s="9"/>
      <c r="J8961" s="10"/>
    </row>
    <row r="8962">
      <c r="A8962" s="6"/>
      <c r="B8962" s="6"/>
      <c r="C8962" s="7"/>
      <c r="D8962" s="8"/>
      <c r="E8962" s="9"/>
      <c r="F8962" s="9"/>
      <c r="G8962" s="6"/>
      <c r="H8962" s="14"/>
      <c r="I8962" s="9"/>
      <c r="J8962" s="10"/>
    </row>
    <row r="8963">
      <c r="A8963" s="6"/>
      <c r="B8963" s="6"/>
      <c r="C8963" s="7"/>
      <c r="D8963" s="8"/>
      <c r="E8963" s="9"/>
      <c r="F8963" s="9"/>
      <c r="G8963" s="6"/>
      <c r="H8963" s="14"/>
      <c r="I8963" s="9"/>
      <c r="J8963" s="10"/>
    </row>
    <row r="8964">
      <c r="A8964" s="6"/>
      <c r="B8964" s="6"/>
      <c r="C8964" s="7"/>
      <c r="D8964" s="8"/>
      <c r="E8964" s="9"/>
      <c r="F8964" s="9"/>
      <c r="G8964" s="6"/>
      <c r="H8964" s="14"/>
      <c r="I8964" s="9"/>
      <c r="J8964" s="10"/>
    </row>
    <row r="8965">
      <c r="A8965" s="6"/>
      <c r="B8965" s="6"/>
      <c r="C8965" s="7"/>
      <c r="D8965" s="8"/>
      <c r="E8965" s="9"/>
      <c r="F8965" s="9"/>
      <c r="G8965" s="6"/>
      <c r="H8965" s="14"/>
      <c r="I8965" s="9"/>
      <c r="J8965" s="10"/>
    </row>
    <row r="8966">
      <c r="A8966" s="6"/>
      <c r="B8966" s="6"/>
      <c r="C8966" s="7"/>
      <c r="D8966" s="8"/>
      <c r="E8966" s="9"/>
      <c r="F8966" s="9"/>
      <c r="G8966" s="6"/>
      <c r="H8966" s="14"/>
      <c r="I8966" s="9"/>
      <c r="J8966" s="10"/>
    </row>
    <row r="8967">
      <c r="A8967" s="6"/>
      <c r="B8967" s="6"/>
      <c r="C8967" s="7"/>
      <c r="D8967" s="8"/>
      <c r="E8967" s="9"/>
      <c r="F8967" s="9"/>
      <c r="G8967" s="6"/>
      <c r="H8967" s="14"/>
      <c r="I8967" s="9"/>
      <c r="J8967" s="10"/>
    </row>
    <row r="8968">
      <c r="A8968" s="6"/>
      <c r="B8968" s="6"/>
      <c r="C8968" s="7"/>
      <c r="D8968" s="8"/>
      <c r="E8968" s="9"/>
      <c r="F8968" s="9"/>
      <c r="G8968" s="6"/>
      <c r="H8968" s="14"/>
      <c r="I8968" s="9"/>
      <c r="J8968" s="10"/>
    </row>
    <row r="8969">
      <c r="A8969" s="6"/>
      <c r="B8969" s="6"/>
      <c r="C8969" s="7"/>
      <c r="D8969" s="8"/>
      <c r="E8969" s="9"/>
      <c r="F8969" s="9"/>
      <c r="G8969" s="6"/>
      <c r="H8969" s="14"/>
      <c r="I8969" s="9"/>
      <c r="J8969" s="10"/>
    </row>
    <row r="8970">
      <c r="A8970" s="6"/>
      <c r="B8970" s="6"/>
      <c r="C8970" s="7"/>
      <c r="D8970" s="8"/>
      <c r="E8970" s="9"/>
      <c r="F8970" s="9"/>
      <c r="G8970" s="6"/>
      <c r="H8970" s="14"/>
      <c r="I8970" s="9"/>
      <c r="J8970" s="10"/>
    </row>
    <row r="8971">
      <c r="A8971" s="6"/>
      <c r="B8971" s="6"/>
      <c r="C8971" s="7"/>
      <c r="D8971" s="8"/>
      <c r="E8971" s="9"/>
      <c r="F8971" s="9"/>
      <c r="G8971" s="6"/>
      <c r="H8971" s="14"/>
      <c r="I8971" s="9"/>
      <c r="J8971" s="10"/>
    </row>
    <row r="8972">
      <c r="A8972" s="6"/>
      <c r="B8972" s="6"/>
      <c r="C8972" s="7"/>
      <c r="D8972" s="8"/>
      <c r="E8972" s="9"/>
      <c r="F8972" s="9"/>
      <c r="G8972" s="6"/>
      <c r="H8972" s="14"/>
      <c r="I8972" s="9"/>
      <c r="J8972" s="10"/>
    </row>
    <row r="8973">
      <c r="A8973" s="6"/>
      <c r="B8973" s="6"/>
      <c r="C8973" s="7"/>
      <c r="D8973" s="8"/>
      <c r="E8973" s="9"/>
      <c r="F8973" s="9"/>
      <c r="G8973" s="6"/>
      <c r="H8973" s="14"/>
      <c r="I8973" s="9"/>
      <c r="J8973" s="10"/>
    </row>
    <row r="8974">
      <c r="A8974" s="6"/>
      <c r="B8974" s="6"/>
      <c r="C8974" s="7"/>
      <c r="D8974" s="8"/>
      <c r="E8974" s="9"/>
      <c r="F8974" s="9"/>
      <c r="G8974" s="6"/>
      <c r="H8974" s="14"/>
      <c r="I8974" s="9"/>
      <c r="J8974" s="10"/>
    </row>
    <row r="8975">
      <c r="A8975" s="6"/>
      <c r="B8975" s="6"/>
      <c r="C8975" s="7"/>
      <c r="D8975" s="8"/>
      <c r="E8975" s="9"/>
      <c r="F8975" s="9"/>
      <c r="G8975" s="6"/>
      <c r="H8975" s="14"/>
      <c r="I8975" s="9"/>
      <c r="J8975" s="10"/>
    </row>
    <row r="8976">
      <c r="A8976" s="6"/>
      <c r="B8976" s="6"/>
      <c r="C8976" s="7"/>
      <c r="D8976" s="8"/>
      <c r="E8976" s="9"/>
      <c r="F8976" s="9"/>
      <c r="G8976" s="6"/>
      <c r="H8976" s="14"/>
      <c r="I8976" s="9"/>
      <c r="J8976" s="10"/>
    </row>
    <row r="8977">
      <c r="A8977" s="6"/>
      <c r="B8977" s="6"/>
      <c r="C8977" s="7"/>
      <c r="D8977" s="8"/>
      <c r="E8977" s="9"/>
      <c r="F8977" s="9"/>
      <c r="G8977" s="6"/>
      <c r="H8977" s="14"/>
      <c r="I8977" s="9"/>
      <c r="J8977" s="10"/>
    </row>
    <row r="8978">
      <c r="A8978" s="6"/>
      <c r="B8978" s="6"/>
      <c r="C8978" s="7"/>
      <c r="D8978" s="8"/>
      <c r="E8978" s="9"/>
      <c r="F8978" s="9"/>
      <c r="G8978" s="6"/>
      <c r="H8978" s="14"/>
      <c r="I8978" s="9"/>
      <c r="J8978" s="10"/>
    </row>
    <row r="8979">
      <c r="A8979" s="6"/>
      <c r="B8979" s="6"/>
      <c r="C8979" s="7"/>
      <c r="D8979" s="8"/>
      <c r="E8979" s="9"/>
      <c r="F8979" s="9"/>
      <c r="G8979" s="6"/>
      <c r="H8979" s="14"/>
      <c r="I8979" s="9"/>
      <c r="J8979" s="10"/>
    </row>
    <row r="8980">
      <c r="A8980" s="6"/>
      <c r="B8980" s="6"/>
      <c r="C8980" s="7"/>
      <c r="D8980" s="8"/>
      <c r="E8980" s="9"/>
      <c r="F8980" s="9"/>
      <c r="G8980" s="6"/>
      <c r="H8980" s="14"/>
      <c r="I8980" s="9"/>
      <c r="J8980" s="10"/>
    </row>
    <row r="8981">
      <c r="A8981" s="6"/>
      <c r="B8981" s="6"/>
      <c r="C8981" s="7"/>
      <c r="D8981" s="8"/>
      <c r="E8981" s="9"/>
      <c r="F8981" s="9"/>
      <c r="G8981" s="6"/>
      <c r="H8981" s="14"/>
      <c r="I8981" s="9"/>
      <c r="J8981" s="10"/>
    </row>
    <row r="8982">
      <c r="A8982" s="6"/>
      <c r="B8982" s="6"/>
      <c r="C8982" s="7"/>
      <c r="D8982" s="8"/>
      <c r="E8982" s="9"/>
      <c r="F8982" s="9"/>
      <c r="G8982" s="6"/>
      <c r="H8982" s="14"/>
      <c r="I8982" s="9"/>
      <c r="J8982" s="10"/>
    </row>
    <row r="8983">
      <c r="A8983" s="6"/>
      <c r="B8983" s="6"/>
      <c r="C8983" s="7"/>
      <c r="D8983" s="8"/>
      <c r="E8983" s="9"/>
      <c r="F8983" s="9"/>
      <c r="G8983" s="6"/>
      <c r="H8983" s="14"/>
      <c r="I8983" s="9"/>
      <c r="J8983" s="10"/>
    </row>
    <row r="8984">
      <c r="A8984" s="6"/>
      <c r="B8984" s="6"/>
      <c r="C8984" s="7"/>
      <c r="D8984" s="8"/>
      <c r="E8984" s="9"/>
      <c r="F8984" s="9"/>
      <c r="G8984" s="6"/>
      <c r="H8984" s="14"/>
      <c r="I8984" s="9"/>
      <c r="J8984" s="10"/>
    </row>
    <row r="8985">
      <c r="A8985" s="6"/>
      <c r="B8985" s="6"/>
      <c r="C8985" s="7"/>
      <c r="D8985" s="8"/>
      <c r="E8985" s="9"/>
      <c r="F8985" s="9"/>
      <c r="G8985" s="6"/>
      <c r="H8985" s="14"/>
      <c r="I8985" s="9"/>
      <c r="J8985" s="10"/>
    </row>
    <row r="8986">
      <c r="A8986" s="6"/>
      <c r="B8986" s="6"/>
      <c r="C8986" s="7"/>
      <c r="D8986" s="8"/>
      <c r="E8986" s="9"/>
      <c r="F8986" s="9"/>
      <c r="G8986" s="6"/>
      <c r="H8986" s="14"/>
      <c r="I8986" s="9"/>
      <c r="J8986" s="10"/>
    </row>
    <row r="8987">
      <c r="A8987" s="6"/>
      <c r="B8987" s="6"/>
      <c r="C8987" s="7"/>
      <c r="D8987" s="8"/>
      <c r="E8987" s="9"/>
      <c r="F8987" s="9"/>
      <c r="G8987" s="6"/>
      <c r="H8987" s="14"/>
      <c r="I8987" s="9"/>
      <c r="J8987" s="10"/>
    </row>
    <row r="8988">
      <c r="A8988" s="6"/>
      <c r="B8988" s="6"/>
      <c r="C8988" s="7"/>
      <c r="D8988" s="8"/>
      <c r="E8988" s="9"/>
      <c r="F8988" s="9"/>
      <c r="G8988" s="6"/>
      <c r="H8988" s="14"/>
      <c r="I8988" s="9"/>
      <c r="J8988" s="10"/>
    </row>
    <row r="8989">
      <c r="A8989" s="6"/>
      <c r="B8989" s="6"/>
      <c r="C8989" s="7"/>
      <c r="D8989" s="8"/>
      <c r="E8989" s="9"/>
      <c r="F8989" s="9"/>
      <c r="G8989" s="6"/>
      <c r="H8989" s="14"/>
      <c r="I8989" s="9"/>
      <c r="J8989" s="10"/>
    </row>
    <row r="8990">
      <c r="A8990" s="6"/>
      <c r="B8990" s="6"/>
      <c r="C8990" s="7"/>
      <c r="D8990" s="8"/>
      <c r="E8990" s="9"/>
      <c r="F8990" s="9"/>
      <c r="G8990" s="6"/>
      <c r="H8990" s="14"/>
      <c r="I8990" s="9"/>
      <c r="J8990" s="10"/>
    </row>
    <row r="8991">
      <c r="A8991" s="6"/>
      <c r="B8991" s="6"/>
      <c r="C8991" s="7"/>
      <c r="D8991" s="8"/>
      <c r="E8991" s="9"/>
      <c r="F8991" s="9"/>
      <c r="G8991" s="6"/>
      <c r="H8991" s="14"/>
      <c r="I8991" s="9"/>
      <c r="J8991" s="10"/>
    </row>
    <row r="8992">
      <c r="A8992" s="6"/>
      <c r="B8992" s="6"/>
      <c r="C8992" s="7"/>
      <c r="D8992" s="8"/>
      <c r="E8992" s="9"/>
      <c r="F8992" s="9"/>
      <c r="G8992" s="6"/>
      <c r="H8992" s="14"/>
      <c r="I8992" s="9"/>
      <c r="J8992" s="10"/>
    </row>
    <row r="8993">
      <c r="A8993" s="6"/>
      <c r="B8993" s="6"/>
      <c r="C8993" s="7"/>
      <c r="D8993" s="8"/>
      <c r="E8993" s="9"/>
      <c r="F8993" s="9"/>
      <c r="G8993" s="6"/>
      <c r="H8993" s="14"/>
      <c r="I8993" s="9"/>
      <c r="J8993" s="10"/>
    </row>
    <row r="8994">
      <c r="A8994" s="6"/>
      <c r="B8994" s="6"/>
      <c r="C8994" s="7"/>
      <c r="D8994" s="8"/>
      <c r="E8994" s="9"/>
      <c r="F8994" s="9"/>
      <c r="G8994" s="6"/>
      <c r="H8994" s="14"/>
      <c r="I8994" s="9"/>
      <c r="J8994" s="10"/>
    </row>
    <row r="8995">
      <c r="A8995" s="6"/>
      <c r="B8995" s="6"/>
      <c r="C8995" s="7"/>
      <c r="D8995" s="8"/>
      <c r="E8995" s="9"/>
      <c r="F8995" s="9"/>
      <c r="G8995" s="6"/>
      <c r="H8995" s="14"/>
      <c r="I8995" s="9"/>
      <c r="J8995" s="10"/>
    </row>
    <row r="8996">
      <c r="A8996" s="6"/>
      <c r="B8996" s="6"/>
      <c r="C8996" s="7"/>
      <c r="D8996" s="8"/>
      <c r="E8996" s="9"/>
      <c r="F8996" s="9"/>
      <c r="G8996" s="6"/>
      <c r="H8996" s="14"/>
      <c r="I8996" s="9"/>
      <c r="J8996" s="10"/>
    </row>
    <row r="8997">
      <c r="A8997" s="6"/>
      <c r="B8997" s="6"/>
      <c r="C8997" s="7"/>
      <c r="D8997" s="8"/>
      <c r="E8997" s="9"/>
      <c r="F8997" s="9"/>
      <c r="G8997" s="6"/>
      <c r="H8997" s="14"/>
      <c r="I8997" s="9"/>
      <c r="J8997" s="10"/>
    </row>
    <row r="8998">
      <c r="A8998" s="6"/>
      <c r="B8998" s="6"/>
      <c r="C8998" s="7"/>
      <c r="D8998" s="8"/>
      <c r="E8998" s="9"/>
      <c r="F8998" s="9"/>
      <c r="G8998" s="6"/>
      <c r="H8998" s="14"/>
      <c r="I8998" s="9"/>
      <c r="J8998" s="10"/>
    </row>
    <row r="8999">
      <c r="A8999" s="6"/>
      <c r="B8999" s="6"/>
      <c r="C8999" s="7"/>
      <c r="D8999" s="8"/>
      <c r="E8999" s="9"/>
      <c r="F8999" s="9"/>
      <c r="G8999" s="6"/>
      <c r="H8999" s="14"/>
      <c r="I8999" s="9"/>
      <c r="J8999" s="10"/>
    </row>
    <row r="9000">
      <c r="A9000" s="6"/>
      <c r="B9000" s="6"/>
      <c r="C9000" s="7"/>
      <c r="D9000" s="8"/>
      <c r="E9000" s="9"/>
      <c r="F9000" s="9"/>
      <c r="G9000" s="6"/>
      <c r="H9000" s="14"/>
      <c r="I9000" s="9"/>
      <c r="J9000" s="10"/>
    </row>
    <row r="9001">
      <c r="A9001" s="6"/>
      <c r="B9001" s="6"/>
      <c r="C9001" s="7"/>
      <c r="D9001" s="8"/>
      <c r="E9001" s="9"/>
      <c r="F9001" s="9"/>
      <c r="G9001" s="6"/>
      <c r="H9001" s="14"/>
      <c r="I9001" s="9"/>
      <c r="J9001" s="10"/>
    </row>
    <row r="9002">
      <c r="A9002" s="6"/>
      <c r="B9002" s="6"/>
      <c r="C9002" s="7"/>
      <c r="D9002" s="8"/>
      <c r="E9002" s="9"/>
      <c r="F9002" s="9"/>
      <c r="G9002" s="6"/>
      <c r="H9002" s="14"/>
      <c r="I9002" s="9"/>
      <c r="J9002" s="10"/>
    </row>
    <row r="9003">
      <c r="A9003" s="6"/>
      <c r="B9003" s="6"/>
      <c r="C9003" s="7"/>
      <c r="D9003" s="8"/>
      <c r="E9003" s="9"/>
      <c r="F9003" s="9"/>
      <c r="G9003" s="6"/>
      <c r="H9003" s="14"/>
      <c r="I9003" s="9"/>
      <c r="J9003" s="10"/>
    </row>
    <row r="9004">
      <c r="A9004" s="6"/>
      <c r="B9004" s="6"/>
      <c r="C9004" s="7"/>
      <c r="D9004" s="8"/>
      <c r="E9004" s="9"/>
      <c r="F9004" s="9"/>
      <c r="G9004" s="6"/>
      <c r="H9004" s="14"/>
      <c r="I9004" s="9"/>
      <c r="J9004" s="10"/>
    </row>
    <row r="9005">
      <c r="A9005" s="6"/>
      <c r="B9005" s="6"/>
      <c r="C9005" s="7"/>
      <c r="D9005" s="8"/>
      <c r="E9005" s="9"/>
      <c r="F9005" s="9"/>
      <c r="G9005" s="6"/>
      <c r="H9005" s="14"/>
      <c r="I9005" s="9"/>
      <c r="J9005" s="10"/>
    </row>
    <row r="9006">
      <c r="A9006" s="6"/>
      <c r="B9006" s="6"/>
      <c r="C9006" s="7"/>
      <c r="D9006" s="8"/>
      <c r="E9006" s="9"/>
      <c r="F9006" s="9"/>
      <c r="G9006" s="6"/>
      <c r="H9006" s="14"/>
      <c r="I9006" s="9"/>
      <c r="J9006" s="10"/>
    </row>
    <row r="9007">
      <c r="A9007" s="6"/>
      <c r="B9007" s="6"/>
      <c r="C9007" s="7"/>
      <c r="D9007" s="8"/>
      <c r="E9007" s="9"/>
      <c r="F9007" s="9"/>
      <c r="G9007" s="6"/>
      <c r="H9007" s="14"/>
      <c r="I9007" s="9"/>
      <c r="J9007" s="10"/>
    </row>
    <row r="9008">
      <c r="A9008" s="6"/>
      <c r="B9008" s="6"/>
      <c r="C9008" s="7"/>
      <c r="D9008" s="8"/>
      <c r="E9008" s="9"/>
      <c r="F9008" s="9"/>
      <c r="G9008" s="6"/>
      <c r="H9008" s="14"/>
      <c r="I9008" s="9"/>
      <c r="J9008" s="10"/>
    </row>
    <row r="9009">
      <c r="A9009" s="6"/>
      <c r="B9009" s="6"/>
      <c r="C9009" s="7"/>
      <c r="D9009" s="8"/>
      <c r="E9009" s="9"/>
      <c r="F9009" s="9"/>
      <c r="G9009" s="6"/>
      <c r="H9009" s="14"/>
      <c r="I9009" s="9"/>
      <c r="J9009" s="10"/>
    </row>
    <row r="9010">
      <c r="A9010" s="6"/>
      <c r="B9010" s="6"/>
      <c r="C9010" s="7"/>
      <c r="D9010" s="8"/>
      <c r="E9010" s="9"/>
      <c r="F9010" s="9"/>
      <c r="G9010" s="6"/>
      <c r="H9010" s="14"/>
      <c r="I9010" s="9"/>
      <c r="J9010" s="10"/>
    </row>
    <row r="9011">
      <c r="A9011" s="6"/>
      <c r="B9011" s="6"/>
      <c r="C9011" s="7"/>
      <c r="D9011" s="8"/>
      <c r="E9011" s="9"/>
      <c r="F9011" s="9"/>
      <c r="G9011" s="6"/>
      <c r="H9011" s="14"/>
      <c r="I9011" s="9"/>
      <c r="J9011" s="10"/>
    </row>
    <row r="9012">
      <c r="A9012" s="6"/>
      <c r="B9012" s="6"/>
      <c r="C9012" s="7"/>
      <c r="D9012" s="8"/>
      <c r="E9012" s="9"/>
      <c r="F9012" s="9"/>
      <c r="G9012" s="6"/>
      <c r="H9012" s="14"/>
      <c r="I9012" s="9"/>
      <c r="J9012" s="10"/>
    </row>
    <row r="9013">
      <c r="A9013" s="6"/>
      <c r="B9013" s="6"/>
      <c r="C9013" s="7"/>
      <c r="D9013" s="8"/>
      <c r="E9013" s="9"/>
      <c r="F9013" s="9"/>
      <c r="G9013" s="6"/>
      <c r="H9013" s="14"/>
      <c r="I9013" s="9"/>
      <c r="J9013" s="10"/>
    </row>
    <row r="9014">
      <c r="A9014" s="6"/>
      <c r="B9014" s="6"/>
      <c r="C9014" s="7"/>
      <c r="D9014" s="8"/>
      <c r="E9014" s="9"/>
      <c r="F9014" s="9"/>
      <c r="G9014" s="6"/>
      <c r="H9014" s="14"/>
      <c r="I9014" s="9"/>
      <c r="J9014" s="10"/>
    </row>
    <row r="9015">
      <c r="A9015" s="6"/>
      <c r="B9015" s="6"/>
      <c r="C9015" s="7"/>
      <c r="D9015" s="8"/>
      <c r="E9015" s="9"/>
      <c r="F9015" s="9"/>
      <c r="G9015" s="6"/>
      <c r="H9015" s="14"/>
      <c r="I9015" s="9"/>
      <c r="J9015" s="10"/>
    </row>
    <row r="9016">
      <c r="A9016" s="6"/>
      <c r="B9016" s="6"/>
      <c r="C9016" s="7"/>
      <c r="D9016" s="8"/>
      <c r="E9016" s="9"/>
      <c r="F9016" s="9"/>
      <c r="G9016" s="6"/>
      <c r="H9016" s="14"/>
      <c r="I9016" s="9"/>
      <c r="J9016" s="10"/>
    </row>
    <row r="9017">
      <c r="A9017" s="6"/>
      <c r="B9017" s="6"/>
      <c r="C9017" s="7"/>
      <c r="D9017" s="8"/>
      <c r="E9017" s="9"/>
      <c r="F9017" s="9"/>
      <c r="G9017" s="6"/>
      <c r="H9017" s="14"/>
      <c r="I9017" s="9"/>
      <c r="J9017" s="10"/>
    </row>
    <row r="9018">
      <c r="A9018" s="6"/>
      <c r="B9018" s="6"/>
      <c r="C9018" s="7"/>
      <c r="D9018" s="8"/>
      <c r="E9018" s="9"/>
      <c r="F9018" s="9"/>
      <c r="G9018" s="6"/>
      <c r="H9018" s="14"/>
      <c r="I9018" s="9"/>
      <c r="J9018" s="10"/>
    </row>
    <row r="9019">
      <c r="A9019" s="6"/>
      <c r="B9019" s="6"/>
      <c r="C9019" s="7"/>
      <c r="D9019" s="8"/>
      <c r="E9019" s="9"/>
      <c r="F9019" s="9"/>
      <c r="G9019" s="6"/>
      <c r="H9019" s="14"/>
      <c r="I9019" s="9"/>
      <c r="J9019" s="10"/>
    </row>
    <row r="9020">
      <c r="A9020" s="6"/>
      <c r="B9020" s="6"/>
      <c r="C9020" s="7"/>
      <c r="D9020" s="8"/>
      <c r="E9020" s="9"/>
      <c r="F9020" s="9"/>
      <c r="G9020" s="6"/>
      <c r="H9020" s="14"/>
      <c r="I9020" s="9"/>
      <c r="J9020" s="10"/>
    </row>
    <row r="9021">
      <c r="A9021" s="6"/>
      <c r="B9021" s="6"/>
      <c r="C9021" s="7"/>
      <c r="D9021" s="8"/>
      <c r="E9021" s="9"/>
      <c r="F9021" s="9"/>
      <c r="G9021" s="6"/>
      <c r="H9021" s="14"/>
      <c r="I9021" s="9"/>
      <c r="J9021" s="10"/>
    </row>
    <row r="9022">
      <c r="A9022" s="6"/>
      <c r="B9022" s="6"/>
      <c r="C9022" s="7"/>
      <c r="D9022" s="8"/>
      <c r="E9022" s="9"/>
      <c r="F9022" s="9"/>
      <c r="G9022" s="6"/>
      <c r="H9022" s="14"/>
      <c r="I9022" s="9"/>
      <c r="J9022" s="10"/>
    </row>
    <row r="9023">
      <c r="A9023" s="6"/>
      <c r="B9023" s="6"/>
      <c r="C9023" s="7"/>
      <c r="D9023" s="8"/>
      <c r="E9023" s="9"/>
      <c r="F9023" s="9"/>
      <c r="G9023" s="6"/>
      <c r="H9023" s="14"/>
      <c r="I9023" s="9"/>
      <c r="J9023" s="10"/>
    </row>
    <row r="9024">
      <c r="A9024" s="6"/>
      <c r="B9024" s="6"/>
      <c r="C9024" s="7"/>
      <c r="D9024" s="8"/>
      <c r="E9024" s="9"/>
      <c r="F9024" s="9"/>
      <c r="G9024" s="6"/>
      <c r="H9024" s="14"/>
      <c r="I9024" s="9"/>
      <c r="J9024" s="10"/>
    </row>
    <row r="9025">
      <c r="A9025" s="6"/>
      <c r="B9025" s="6"/>
      <c r="C9025" s="7"/>
      <c r="D9025" s="8"/>
      <c r="E9025" s="9"/>
      <c r="F9025" s="9"/>
      <c r="G9025" s="6"/>
      <c r="H9025" s="14"/>
      <c r="I9025" s="9"/>
      <c r="J9025" s="10"/>
    </row>
    <row r="9026">
      <c r="A9026" s="6"/>
      <c r="B9026" s="6"/>
      <c r="C9026" s="7"/>
      <c r="D9026" s="8"/>
      <c r="E9026" s="9"/>
      <c r="F9026" s="9"/>
      <c r="G9026" s="6"/>
      <c r="H9026" s="14"/>
      <c r="I9026" s="9"/>
      <c r="J9026" s="10"/>
    </row>
    <row r="9027">
      <c r="A9027" s="6"/>
      <c r="B9027" s="6"/>
      <c r="C9027" s="7"/>
      <c r="D9027" s="8"/>
      <c r="E9027" s="9"/>
      <c r="F9027" s="9"/>
      <c r="G9027" s="6"/>
      <c r="H9027" s="14"/>
      <c r="I9027" s="9"/>
      <c r="J9027" s="10"/>
    </row>
    <row r="9028">
      <c r="A9028" s="6"/>
      <c r="B9028" s="6"/>
      <c r="C9028" s="7"/>
      <c r="D9028" s="8"/>
      <c r="E9028" s="9"/>
      <c r="F9028" s="9"/>
      <c r="G9028" s="6"/>
      <c r="H9028" s="14"/>
      <c r="I9028" s="9"/>
      <c r="J9028" s="10"/>
    </row>
    <row r="9029">
      <c r="A9029" s="6"/>
      <c r="B9029" s="6"/>
      <c r="C9029" s="7"/>
      <c r="D9029" s="8"/>
      <c r="E9029" s="9"/>
      <c r="F9029" s="9"/>
      <c r="G9029" s="6"/>
      <c r="H9029" s="14"/>
      <c r="I9029" s="9"/>
      <c r="J9029" s="10"/>
    </row>
    <row r="9030">
      <c r="A9030" s="6"/>
      <c r="B9030" s="6"/>
      <c r="C9030" s="7"/>
      <c r="D9030" s="8"/>
      <c r="E9030" s="9"/>
      <c r="F9030" s="9"/>
      <c r="G9030" s="6"/>
      <c r="H9030" s="14"/>
      <c r="I9030" s="9"/>
      <c r="J9030" s="10"/>
    </row>
    <row r="9031">
      <c r="A9031" s="6"/>
      <c r="B9031" s="6"/>
      <c r="C9031" s="7"/>
      <c r="D9031" s="8"/>
      <c r="E9031" s="9"/>
      <c r="F9031" s="9"/>
      <c r="G9031" s="6"/>
      <c r="H9031" s="14"/>
      <c r="I9031" s="9"/>
      <c r="J9031" s="10"/>
    </row>
    <row r="9032">
      <c r="A9032" s="6"/>
      <c r="B9032" s="6"/>
      <c r="C9032" s="7"/>
      <c r="D9032" s="8"/>
      <c r="E9032" s="9"/>
      <c r="F9032" s="9"/>
      <c r="G9032" s="6"/>
      <c r="H9032" s="14"/>
      <c r="I9032" s="9"/>
      <c r="J9032" s="10"/>
    </row>
    <row r="9033">
      <c r="A9033" s="6"/>
      <c r="B9033" s="6"/>
      <c r="C9033" s="7"/>
      <c r="D9033" s="8"/>
      <c r="E9033" s="9"/>
      <c r="F9033" s="9"/>
      <c r="G9033" s="6"/>
      <c r="H9033" s="14"/>
      <c r="I9033" s="9"/>
      <c r="J9033" s="10"/>
    </row>
    <row r="9034">
      <c r="A9034" s="6"/>
      <c r="B9034" s="6"/>
      <c r="C9034" s="7"/>
      <c r="D9034" s="8"/>
      <c r="E9034" s="9"/>
      <c r="F9034" s="9"/>
      <c r="G9034" s="6"/>
      <c r="H9034" s="14"/>
      <c r="I9034" s="9"/>
      <c r="J9034" s="10"/>
    </row>
    <row r="9035">
      <c r="A9035" s="6"/>
      <c r="B9035" s="6"/>
      <c r="C9035" s="7"/>
      <c r="D9035" s="8"/>
      <c r="E9035" s="9"/>
      <c r="F9035" s="9"/>
      <c r="G9035" s="6"/>
      <c r="H9035" s="14"/>
      <c r="I9035" s="9"/>
      <c r="J9035" s="10"/>
    </row>
    <row r="9036">
      <c r="A9036" s="6"/>
      <c r="B9036" s="6"/>
      <c r="C9036" s="7"/>
      <c r="D9036" s="8"/>
      <c r="E9036" s="9"/>
      <c r="F9036" s="9"/>
      <c r="G9036" s="6"/>
      <c r="H9036" s="14"/>
      <c r="I9036" s="9"/>
      <c r="J9036" s="10"/>
    </row>
    <row r="9037">
      <c r="A9037" s="6"/>
      <c r="B9037" s="6"/>
      <c r="C9037" s="7"/>
      <c r="D9037" s="8"/>
      <c r="E9037" s="9"/>
      <c r="F9037" s="9"/>
      <c r="G9037" s="6"/>
      <c r="H9037" s="14"/>
      <c r="I9037" s="9"/>
      <c r="J9037" s="10"/>
    </row>
    <row r="9038">
      <c r="A9038" s="6"/>
      <c r="B9038" s="6"/>
      <c r="C9038" s="7"/>
      <c r="D9038" s="8"/>
      <c r="E9038" s="9"/>
      <c r="F9038" s="9"/>
      <c r="G9038" s="6"/>
      <c r="H9038" s="14"/>
      <c r="I9038" s="9"/>
      <c r="J9038" s="10"/>
    </row>
    <row r="9039">
      <c r="A9039" s="6"/>
      <c r="B9039" s="6"/>
      <c r="C9039" s="7"/>
      <c r="D9039" s="8"/>
      <c r="E9039" s="9"/>
      <c r="F9039" s="9"/>
      <c r="G9039" s="6"/>
      <c r="H9039" s="14"/>
      <c r="I9039" s="9"/>
      <c r="J9039" s="10"/>
    </row>
    <row r="9040">
      <c r="A9040" s="6"/>
      <c r="B9040" s="6"/>
      <c r="C9040" s="7"/>
      <c r="D9040" s="8"/>
      <c r="E9040" s="9"/>
      <c r="F9040" s="9"/>
      <c r="G9040" s="6"/>
      <c r="H9040" s="14"/>
      <c r="I9040" s="9"/>
      <c r="J9040" s="10"/>
    </row>
    <row r="9041">
      <c r="A9041" s="6"/>
      <c r="B9041" s="6"/>
      <c r="C9041" s="7"/>
      <c r="D9041" s="8"/>
      <c r="E9041" s="9"/>
      <c r="F9041" s="9"/>
      <c r="G9041" s="6"/>
      <c r="H9041" s="14"/>
      <c r="I9041" s="9"/>
      <c r="J9041" s="10"/>
    </row>
    <row r="9042">
      <c r="A9042" s="6"/>
      <c r="B9042" s="6"/>
      <c r="C9042" s="7"/>
      <c r="D9042" s="8"/>
      <c r="E9042" s="9"/>
      <c r="F9042" s="9"/>
      <c r="G9042" s="6"/>
      <c r="H9042" s="14"/>
      <c r="I9042" s="9"/>
      <c r="J9042" s="10"/>
    </row>
    <row r="9043">
      <c r="A9043" s="6"/>
      <c r="B9043" s="6"/>
      <c r="C9043" s="7"/>
      <c r="D9043" s="8"/>
      <c r="E9043" s="9"/>
      <c r="F9043" s="9"/>
      <c r="G9043" s="6"/>
      <c r="H9043" s="14"/>
      <c r="I9043" s="9"/>
      <c r="J9043" s="10"/>
    </row>
    <row r="9044">
      <c r="A9044" s="6"/>
      <c r="B9044" s="6"/>
      <c r="C9044" s="7"/>
      <c r="D9044" s="8"/>
      <c r="E9044" s="9"/>
      <c r="F9044" s="9"/>
      <c r="G9044" s="6"/>
      <c r="H9044" s="14"/>
      <c r="I9044" s="9"/>
      <c r="J9044" s="10"/>
    </row>
    <row r="9045">
      <c r="A9045" s="6"/>
      <c r="B9045" s="6"/>
      <c r="C9045" s="7"/>
      <c r="D9045" s="8"/>
      <c r="E9045" s="9"/>
      <c r="F9045" s="9"/>
      <c r="G9045" s="6"/>
      <c r="H9045" s="14"/>
      <c r="I9045" s="9"/>
      <c r="J9045" s="10"/>
    </row>
    <row r="9046">
      <c r="A9046" s="6"/>
      <c r="B9046" s="6"/>
      <c r="C9046" s="7"/>
      <c r="D9046" s="8"/>
      <c r="E9046" s="9"/>
      <c r="F9046" s="9"/>
      <c r="G9046" s="6"/>
      <c r="H9046" s="14"/>
      <c r="I9046" s="9"/>
      <c r="J9046" s="10"/>
    </row>
    <row r="9047">
      <c r="A9047" s="6"/>
      <c r="B9047" s="6"/>
      <c r="C9047" s="7"/>
      <c r="D9047" s="8"/>
      <c r="E9047" s="9"/>
      <c r="F9047" s="9"/>
      <c r="G9047" s="6"/>
      <c r="H9047" s="14"/>
      <c r="I9047" s="9"/>
      <c r="J9047" s="10"/>
    </row>
    <row r="9048">
      <c r="A9048" s="6"/>
      <c r="B9048" s="6"/>
      <c r="C9048" s="7"/>
      <c r="D9048" s="8"/>
      <c r="E9048" s="9"/>
      <c r="F9048" s="9"/>
      <c r="G9048" s="6"/>
      <c r="H9048" s="14"/>
      <c r="I9048" s="9"/>
      <c r="J9048" s="10"/>
    </row>
    <row r="9049">
      <c r="A9049" s="6"/>
      <c r="B9049" s="6"/>
      <c r="C9049" s="7"/>
      <c r="D9049" s="8"/>
      <c r="E9049" s="9"/>
      <c r="F9049" s="9"/>
      <c r="G9049" s="6"/>
      <c r="H9049" s="14"/>
      <c r="I9049" s="9"/>
      <c r="J9049" s="10"/>
    </row>
    <row r="9050">
      <c r="A9050" s="6"/>
      <c r="B9050" s="6"/>
      <c r="C9050" s="7"/>
      <c r="D9050" s="8"/>
      <c r="E9050" s="9"/>
      <c r="F9050" s="9"/>
      <c r="G9050" s="6"/>
      <c r="H9050" s="14"/>
      <c r="I9050" s="9"/>
      <c r="J9050" s="10"/>
    </row>
    <row r="9051">
      <c r="A9051" s="6"/>
      <c r="B9051" s="6"/>
      <c r="C9051" s="7"/>
      <c r="D9051" s="8"/>
      <c r="E9051" s="9"/>
      <c r="F9051" s="9"/>
      <c r="G9051" s="6"/>
      <c r="H9051" s="14"/>
      <c r="I9051" s="9"/>
      <c r="J9051" s="10"/>
    </row>
    <row r="9052">
      <c r="A9052" s="6"/>
      <c r="B9052" s="6"/>
      <c r="C9052" s="7"/>
      <c r="D9052" s="8"/>
      <c r="E9052" s="9"/>
      <c r="F9052" s="9"/>
      <c r="G9052" s="6"/>
      <c r="H9052" s="14"/>
      <c r="I9052" s="9"/>
      <c r="J9052" s="10"/>
    </row>
    <row r="9053">
      <c r="A9053" s="6"/>
      <c r="B9053" s="6"/>
      <c r="C9053" s="7"/>
      <c r="D9053" s="8"/>
      <c r="E9053" s="9"/>
      <c r="F9053" s="9"/>
      <c r="G9053" s="6"/>
      <c r="H9053" s="14"/>
      <c r="I9053" s="9"/>
      <c r="J9053" s="10"/>
    </row>
    <row r="9054">
      <c r="A9054" s="6"/>
      <c r="B9054" s="6"/>
      <c r="C9054" s="7"/>
      <c r="D9054" s="8"/>
      <c r="E9054" s="9"/>
      <c r="F9054" s="9"/>
      <c r="G9054" s="6"/>
      <c r="H9054" s="14"/>
      <c r="I9054" s="9"/>
      <c r="J9054" s="10"/>
    </row>
    <row r="9055">
      <c r="A9055" s="6"/>
      <c r="B9055" s="6"/>
      <c r="C9055" s="7"/>
      <c r="D9055" s="8"/>
      <c r="E9055" s="9"/>
      <c r="F9055" s="9"/>
      <c r="G9055" s="6"/>
      <c r="H9055" s="14"/>
      <c r="I9055" s="9"/>
      <c r="J9055" s="10"/>
    </row>
    <row r="9056">
      <c r="A9056" s="6"/>
      <c r="B9056" s="6"/>
      <c r="C9056" s="7"/>
      <c r="D9056" s="8"/>
      <c r="E9056" s="9"/>
      <c r="F9056" s="9"/>
      <c r="G9056" s="6"/>
      <c r="H9056" s="14"/>
      <c r="I9056" s="9"/>
      <c r="J9056" s="10"/>
    </row>
    <row r="9057">
      <c r="A9057" s="6"/>
      <c r="B9057" s="6"/>
      <c r="C9057" s="7"/>
      <c r="D9057" s="8"/>
      <c r="E9057" s="9"/>
      <c r="F9057" s="9"/>
      <c r="G9057" s="6"/>
      <c r="H9057" s="14"/>
      <c r="I9057" s="9"/>
      <c r="J9057" s="10"/>
    </row>
    <row r="9058">
      <c r="A9058" s="6"/>
      <c r="B9058" s="6"/>
      <c r="C9058" s="7"/>
      <c r="D9058" s="8"/>
      <c r="E9058" s="9"/>
      <c r="F9058" s="9"/>
      <c r="G9058" s="6"/>
      <c r="H9058" s="14"/>
      <c r="I9058" s="9"/>
      <c r="J9058" s="10"/>
    </row>
    <row r="9059">
      <c r="A9059" s="6"/>
      <c r="B9059" s="6"/>
      <c r="C9059" s="7"/>
      <c r="D9059" s="8"/>
      <c r="E9059" s="9"/>
      <c r="F9059" s="9"/>
      <c r="G9059" s="6"/>
      <c r="H9059" s="14"/>
      <c r="I9059" s="9"/>
      <c r="J9059" s="10"/>
    </row>
    <row r="9060">
      <c r="A9060" s="6"/>
      <c r="B9060" s="6"/>
      <c r="C9060" s="7"/>
      <c r="D9060" s="8"/>
      <c r="E9060" s="9"/>
      <c r="F9060" s="9"/>
      <c r="G9060" s="6"/>
      <c r="H9060" s="14"/>
      <c r="I9060" s="9"/>
      <c r="J9060" s="10"/>
    </row>
    <row r="9061">
      <c r="A9061" s="6"/>
      <c r="B9061" s="6"/>
      <c r="C9061" s="7"/>
      <c r="D9061" s="8"/>
      <c r="E9061" s="9"/>
      <c r="F9061" s="9"/>
      <c r="G9061" s="6"/>
      <c r="H9061" s="14"/>
      <c r="I9061" s="9"/>
      <c r="J9061" s="10"/>
    </row>
    <row r="9062">
      <c r="A9062" s="6"/>
      <c r="B9062" s="6"/>
      <c r="C9062" s="7"/>
      <c r="D9062" s="8"/>
      <c r="E9062" s="9"/>
      <c r="F9062" s="9"/>
      <c r="G9062" s="6"/>
      <c r="H9062" s="14"/>
      <c r="I9062" s="9"/>
      <c r="J9062" s="10"/>
    </row>
    <row r="9063">
      <c r="A9063" s="6"/>
      <c r="B9063" s="6"/>
      <c r="C9063" s="7"/>
      <c r="D9063" s="8"/>
      <c r="E9063" s="9"/>
      <c r="F9063" s="9"/>
      <c r="G9063" s="6"/>
      <c r="H9063" s="14"/>
      <c r="I9063" s="9"/>
      <c r="J9063" s="10"/>
    </row>
    <row r="9064">
      <c r="A9064" s="6"/>
      <c r="B9064" s="6"/>
      <c r="C9064" s="7"/>
      <c r="D9064" s="8"/>
      <c r="E9064" s="9"/>
      <c r="F9064" s="9"/>
      <c r="G9064" s="6"/>
      <c r="H9064" s="14"/>
      <c r="I9064" s="9"/>
      <c r="J9064" s="10"/>
    </row>
    <row r="9065">
      <c r="A9065" s="6"/>
      <c r="B9065" s="6"/>
      <c r="C9065" s="7"/>
      <c r="D9065" s="8"/>
      <c r="E9065" s="9"/>
      <c r="F9065" s="9"/>
      <c r="G9065" s="6"/>
      <c r="H9065" s="14"/>
      <c r="I9065" s="9"/>
      <c r="J9065" s="10"/>
    </row>
    <row r="9066">
      <c r="A9066" s="6"/>
      <c r="B9066" s="6"/>
      <c r="C9066" s="7"/>
      <c r="D9066" s="8"/>
      <c r="E9066" s="9"/>
      <c r="F9066" s="9"/>
      <c r="G9066" s="6"/>
      <c r="H9066" s="14"/>
      <c r="I9066" s="9"/>
      <c r="J9066" s="10"/>
    </row>
    <row r="9067">
      <c r="A9067" s="6"/>
      <c r="B9067" s="6"/>
      <c r="C9067" s="7"/>
      <c r="D9067" s="8"/>
      <c r="E9067" s="9"/>
      <c r="F9067" s="9"/>
      <c r="G9067" s="6"/>
      <c r="H9067" s="14"/>
      <c r="I9067" s="9"/>
      <c r="J9067" s="10"/>
    </row>
    <row r="9068">
      <c r="A9068" s="6"/>
      <c r="B9068" s="6"/>
      <c r="C9068" s="7"/>
      <c r="D9068" s="8"/>
      <c r="E9068" s="9"/>
      <c r="F9068" s="9"/>
      <c r="G9068" s="6"/>
      <c r="H9068" s="14"/>
      <c r="I9068" s="9"/>
      <c r="J9068" s="10"/>
    </row>
    <row r="9069">
      <c r="A9069" s="6"/>
      <c r="B9069" s="6"/>
      <c r="C9069" s="7"/>
      <c r="D9069" s="8"/>
      <c r="E9069" s="9"/>
      <c r="F9069" s="9"/>
      <c r="G9069" s="6"/>
      <c r="H9069" s="14"/>
      <c r="I9069" s="9"/>
      <c r="J9069" s="10"/>
    </row>
    <row r="9070">
      <c r="A9070" s="6"/>
      <c r="B9070" s="6"/>
      <c r="C9070" s="7"/>
      <c r="D9070" s="8"/>
      <c r="E9070" s="9"/>
      <c r="F9070" s="9"/>
      <c r="G9070" s="6"/>
      <c r="H9070" s="14"/>
      <c r="I9070" s="9"/>
      <c r="J9070" s="10"/>
    </row>
    <row r="9071">
      <c r="A9071" s="6"/>
      <c r="B9071" s="6"/>
      <c r="C9071" s="7"/>
      <c r="D9071" s="8"/>
      <c r="E9071" s="9"/>
      <c r="F9071" s="9"/>
      <c r="G9071" s="6"/>
      <c r="H9071" s="14"/>
      <c r="I9071" s="9"/>
      <c r="J9071" s="10"/>
    </row>
    <row r="9072">
      <c r="A9072" s="6"/>
      <c r="B9072" s="6"/>
      <c r="C9072" s="7"/>
      <c r="D9072" s="8"/>
      <c r="E9072" s="9"/>
      <c r="F9072" s="9"/>
      <c r="G9072" s="6"/>
      <c r="H9072" s="14"/>
      <c r="I9072" s="9"/>
      <c r="J9072" s="10"/>
    </row>
    <row r="9073">
      <c r="A9073" s="6"/>
      <c r="B9073" s="6"/>
      <c r="C9073" s="7"/>
      <c r="D9073" s="8"/>
      <c r="E9073" s="9"/>
      <c r="F9073" s="9"/>
      <c r="G9073" s="6"/>
      <c r="H9073" s="14"/>
      <c r="I9073" s="9"/>
      <c r="J9073" s="10"/>
    </row>
    <row r="9074">
      <c r="A9074" s="6"/>
      <c r="B9074" s="6"/>
      <c r="C9074" s="7"/>
      <c r="D9074" s="8"/>
      <c r="E9074" s="9"/>
      <c r="F9074" s="9"/>
      <c r="G9074" s="6"/>
      <c r="H9074" s="14"/>
      <c r="I9074" s="9"/>
      <c r="J9074" s="10"/>
    </row>
    <row r="9075">
      <c r="A9075" s="6"/>
      <c r="B9075" s="6"/>
      <c r="C9075" s="7"/>
      <c r="D9075" s="8"/>
      <c r="E9075" s="9"/>
      <c r="F9075" s="9"/>
      <c r="G9075" s="6"/>
      <c r="H9075" s="14"/>
      <c r="I9075" s="9"/>
      <c r="J9075" s="10"/>
    </row>
    <row r="9076">
      <c r="A9076" s="6"/>
      <c r="B9076" s="6"/>
      <c r="C9076" s="7"/>
      <c r="D9076" s="8"/>
      <c r="E9076" s="9"/>
      <c r="F9076" s="9"/>
      <c r="G9076" s="6"/>
      <c r="H9076" s="14"/>
      <c r="I9076" s="9"/>
      <c r="J9076" s="10"/>
    </row>
    <row r="9077">
      <c r="A9077" s="6"/>
      <c r="B9077" s="6"/>
      <c r="C9077" s="7"/>
      <c r="D9077" s="8"/>
      <c r="E9077" s="9"/>
      <c r="F9077" s="9"/>
      <c r="G9077" s="6"/>
      <c r="H9077" s="14"/>
      <c r="I9077" s="9"/>
      <c r="J9077" s="10"/>
    </row>
    <row r="9078">
      <c r="A9078" s="6"/>
      <c r="B9078" s="6"/>
      <c r="C9078" s="7"/>
      <c r="D9078" s="8"/>
      <c r="E9078" s="9"/>
      <c r="F9078" s="9"/>
      <c r="G9078" s="6"/>
      <c r="H9078" s="14"/>
      <c r="I9078" s="9"/>
      <c r="J9078" s="10"/>
    </row>
    <row r="9079">
      <c r="A9079" s="6"/>
      <c r="B9079" s="6"/>
      <c r="C9079" s="7"/>
      <c r="D9079" s="8"/>
      <c r="E9079" s="9"/>
      <c r="F9079" s="9"/>
      <c r="G9079" s="6"/>
      <c r="H9079" s="14"/>
      <c r="I9079" s="9"/>
      <c r="J9079" s="10"/>
    </row>
    <row r="9080">
      <c r="A9080" s="6"/>
      <c r="B9080" s="6"/>
      <c r="C9080" s="7"/>
      <c r="D9080" s="8"/>
      <c r="E9080" s="9"/>
      <c r="F9080" s="9"/>
      <c r="G9080" s="6"/>
      <c r="H9080" s="14"/>
      <c r="I9080" s="9"/>
      <c r="J9080" s="10"/>
    </row>
    <row r="9081">
      <c r="A9081" s="6"/>
      <c r="B9081" s="6"/>
      <c r="C9081" s="7"/>
      <c r="D9081" s="8"/>
      <c r="E9081" s="9"/>
      <c r="F9081" s="9"/>
      <c r="G9081" s="6"/>
      <c r="H9081" s="14"/>
      <c r="I9081" s="9"/>
      <c r="J9081" s="10"/>
    </row>
    <row r="9082">
      <c r="A9082" s="6"/>
      <c r="B9082" s="6"/>
      <c r="C9082" s="7"/>
      <c r="D9082" s="8"/>
      <c r="E9082" s="9"/>
      <c r="F9082" s="9"/>
      <c r="G9082" s="6"/>
      <c r="H9082" s="14"/>
      <c r="I9082" s="9"/>
      <c r="J9082" s="10"/>
    </row>
    <row r="9083">
      <c r="A9083" s="6"/>
      <c r="B9083" s="6"/>
      <c r="C9083" s="7"/>
      <c r="D9083" s="8"/>
      <c r="E9083" s="9"/>
      <c r="F9083" s="9"/>
      <c r="G9083" s="6"/>
      <c r="H9083" s="14"/>
      <c r="I9083" s="9"/>
      <c r="J9083" s="10"/>
    </row>
    <row r="9084">
      <c r="A9084" s="6"/>
      <c r="B9084" s="6"/>
      <c r="C9084" s="7"/>
      <c r="D9084" s="8"/>
      <c r="E9084" s="9"/>
      <c r="F9084" s="9"/>
      <c r="G9084" s="6"/>
      <c r="H9084" s="14"/>
      <c r="I9084" s="9"/>
      <c r="J9084" s="10"/>
    </row>
    <row r="9085">
      <c r="A9085" s="6"/>
      <c r="B9085" s="6"/>
      <c r="C9085" s="7"/>
      <c r="D9085" s="8"/>
      <c r="E9085" s="9"/>
      <c r="F9085" s="9"/>
      <c r="G9085" s="6"/>
      <c r="H9085" s="14"/>
      <c r="I9085" s="9"/>
      <c r="J9085" s="10"/>
    </row>
    <row r="9086">
      <c r="A9086" s="6"/>
      <c r="B9086" s="6"/>
      <c r="C9086" s="7"/>
      <c r="D9086" s="8"/>
      <c r="E9086" s="9"/>
      <c r="F9086" s="9"/>
      <c r="G9086" s="6"/>
      <c r="H9086" s="14"/>
      <c r="I9086" s="9"/>
      <c r="J9086" s="10"/>
    </row>
    <row r="9087">
      <c r="A9087" s="6"/>
      <c r="B9087" s="6"/>
      <c r="C9087" s="7"/>
      <c r="D9087" s="8"/>
      <c r="E9087" s="9"/>
      <c r="F9087" s="9"/>
      <c r="G9087" s="6"/>
      <c r="H9087" s="14"/>
      <c r="I9087" s="9"/>
      <c r="J9087" s="10"/>
    </row>
    <row r="9088">
      <c r="A9088" s="6"/>
      <c r="B9088" s="6"/>
      <c r="C9088" s="7"/>
      <c r="D9088" s="8"/>
      <c r="E9088" s="9"/>
      <c r="F9088" s="9"/>
      <c r="G9088" s="6"/>
      <c r="H9088" s="14"/>
      <c r="I9088" s="9"/>
      <c r="J9088" s="10"/>
    </row>
    <row r="9089">
      <c r="A9089" s="6"/>
      <c r="B9089" s="6"/>
      <c r="C9089" s="7"/>
      <c r="D9089" s="8"/>
      <c r="E9089" s="9"/>
      <c r="F9089" s="9"/>
      <c r="G9089" s="6"/>
      <c r="H9089" s="14"/>
      <c r="I9089" s="9"/>
      <c r="J9089" s="10"/>
    </row>
    <row r="9090">
      <c r="A9090" s="6"/>
      <c r="B9090" s="6"/>
      <c r="C9090" s="7"/>
      <c r="D9090" s="8"/>
      <c r="E9090" s="9"/>
      <c r="F9090" s="9"/>
      <c r="G9090" s="6"/>
      <c r="H9090" s="14"/>
      <c r="I9090" s="9"/>
      <c r="J9090" s="10"/>
    </row>
    <row r="9091">
      <c r="A9091" s="6"/>
      <c r="B9091" s="6"/>
      <c r="C9091" s="7"/>
      <c r="D9091" s="8"/>
      <c r="E9091" s="9"/>
      <c r="F9091" s="9"/>
      <c r="G9091" s="6"/>
      <c r="H9091" s="14"/>
      <c r="I9091" s="9"/>
      <c r="J9091" s="10"/>
    </row>
    <row r="9092">
      <c r="A9092" s="6"/>
      <c r="B9092" s="6"/>
      <c r="C9092" s="7"/>
      <c r="D9092" s="8"/>
      <c r="E9092" s="9"/>
      <c r="F9092" s="9"/>
      <c r="G9092" s="6"/>
      <c r="H9092" s="14"/>
      <c r="I9092" s="9"/>
      <c r="J9092" s="10"/>
    </row>
    <row r="9093">
      <c r="A9093" s="6"/>
      <c r="B9093" s="6"/>
      <c r="C9093" s="7"/>
      <c r="D9093" s="8"/>
      <c r="E9093" s="9"/>
      <c r="F9093" s="9"/>
      <c r="G9093" s="6"/>
      <c r="H9093" s="14"/>
      <c r="I9093" s="9"/>
      <c r="J9093" s="10"/>
    </row>
    <row r="9094">
      <c r="A9094" s="6"/>
      <c r="B9094" s="6"/>
      <c r="C9094" s="7"/>
      <c r="D9094" s="8"/>
      <c r="E9094" s="9"/>
      <c r="F9094" s="9"/>
      <c r="G9094" s="6"/>
      <c r="H9094" s="14"/>
      <c r="I9094" s="9"/>
      <c r="J9094" s="10"/>
    </row>
    <row r="9095">
      <c r="A9095" s="6"/>
      <c r="B9095" s="6"/>
      <c r="C9095" s="7"/>
      <c r="D9095" s="8"/>
      <c r="E9095" s="9"/>
      <c r="F9095" s="9"/>
      <c r="G9095" s="6"/>
      <c r="H9095" s="14"/>
      <c r="I9095" s="9"/>
      <c r="J9095" s="10"/>
    </row>
    <row r="9096">
      <c r="A9096" s="6"/>
      <c r="B9096" s="6"/>
      <c r="C9096" s="7"/>
      <c r="D9096" s="8"/>
      <c r="E9096" s="9"/>
      <c r="F9096" s="9"/>
      <c r="G9096" s="6"/>
      <c r="H9096" s="14"/>
      <c r="I9096" s="9"/>
      <c r="J9096" s="10"/>
    </row>
    <row r="9097">
      <c r="A9097" s="6"/>
      <c r="B9097" s="6"/>
      <c r="C9097" s="7"/>
      <c r="D9097" s="8"/>
      <c r="E9097" s="9"/>
      <c r="F9097" s="9"/>
      <c r="G9097" s="6"/>
      <c r="H9097" s="14"/>
      <c r="I9097" s="9"/>
      <c r="J9097" s="10"/>
    </row>
    <row r="9098">
      <c r="A9098" s="6"/>
      <c r="B9098" s="6"/>
      <c r="C9098" s="7"/>
      <c r="D9098" s="8"/>
      <c r="E9098" s="9"/>
      <c r="F9098" s="9"/>
      <c r="G9098" s="6"/>
      <c r="H9098" s="14"/>
      <c r="I9098" s="9"/>
      <c r="J9098" s="10"/>
    </row>
    <row r="9099">
      <c r="A9099" s="6"/>
      <c r="B9099" s="6"/>
      <c r="C9099" s="7"/>
      <c r="D9099" s="8"/>
      <c r="E9099" s="9"/>
      <c r="F9099" s="9"/>
      <c r="G9099" s="6"/>
      <c r="H9099" s="14"/>
      <c r="I9099" s="9"/>
      <c r="J9099" s="10"/>
    </row>
    <row r="9100">
      <c r="A9100" s="6"/>
      <c r="B9100" s="6"/>
      <c r="C9100" s="7"/>
      <c r="D9100" s="8"/>
      <c r="E9100" s="9"/>
      <c r="F9100" s="9"/>
      <c r="G9100" s="6"/>
      <c r="H9100" s="14"/>
      <c r="I9100" s="9"/>
      <c r="J9100" s="10"/>
    </row>
    <row r="9101">
      <c r="A9101" s="6"/>
      <c r="B9101" s="6"/>
      <c r="C9101" s="7"/>
      <c r="D9101" s="8"/>
      <c r="E9101" s="9"/>
      <c r="F9101" s="9"/>
      <c r="G9101" s="6"/>
      <c r="H9101" s="14"/>
      <c r="I9101" s="9"/>
      <c r="J9101" s="10"/>
    </row>
    <row r="9102">
      <c r="A9102" s="6"/>
      <c r="B9102" s="6"/>
      <c r="C9102" s="7"/>
      <c r="D9102" s="8"/>
      <c r="E9102" s="9"/>
      <c r="F9102" s="9"/>
      <c r="G9102" s="6"/>
      <c r="H9102" s="14"/>
      <c r="I9102" s="9"/>
      <c r="J9102" s="10"/>
    </row>
    <row r="9103">
      <c r="A9103" s="6"/>
      <c r="B9103" s="6"/>
      <c r="C9103" s="7"/>
      <c r="D9103" s="8"/>
      <c r="E9103" s="9"/>
      <c r="F9103" s="9"/>
      <c r="G9103" s="6"/>
      <c r="H9103" s="14"/>
      <c r="I9103" s="9"/>
      <c r="J9103" s="10"/>
    </row>
    <row r="9104">
      <c r="A9104" s="6"/>
      <c r="B9104" s="6"/>
      <c r="C9104" s="7"/>
      <c r="D9104" s="8"/>
      <c r="E9104" s="9"/>
      <c r="F9104" s="9"/>
      <c r="G9104" s="6"/>
      <c r="H9104" s="14"/>
      <c r="I9104" s="9"/>
      <c r="J9104" s="10"/>
    </row>
    <row r="9105">
      <c r="A9105" s="6"/>
      <c r="B9105" s="6"/>
      <c r="C9105" s="7"/>
      <c r="D9105" s="8"/>
      <c r="E9105" s="9"/>
      <c r="F9105" s="9"/>
      <c r="G9105" s="6"/>
      <c r="H9105" s="14"/>
      <c r="I9105" s="9"/>
      <c r="J9105" s="10"/>
    </row>
    <row r="9106">
      <c r="A9106" s="6"/>
      <c r="B9106" s="6"/>
      <c r="C9106" s="7"/>
      <c r="D9106" s="8"/>
      <c r="E9106" s="9"/>
      <c r="F9106" s="9"/>
      <c r="G9106" s="6"/>
      <c r="H9106" s="14"/>
      <c r="I9106" s="9"/>
      <c r="J9106" s="10"/>
    </row>
    <row r="9107">
      <c r="A9107" s="6"/>
      <c r="B9107" s="6"/>
      <c r="C9107" s="7"/>
      <c r="D9107" s="8"/>
      <c r="E9107" s="9"/>
      <c r="F9107" s="9"/>
      <c r="G9107" s="6"/>
      <c r="H9107" s="14"/>
      <c r="I9107" s="9"/>
      <c r="J9107" s="10"/>
    </row>
    <row r="9108">
      <c r="A9108" s="6"/>
      <c r="B9108" s="6"/>
      <c r="C9108" s="7"/>
      <c r="D9108" s="8"/>
      <c r="E9108" s="9"/>
      <c r="F9108" s="9"/>
      <c r="G9108" s="6"/>
      <c r="H9108" s="14"/>
      <c r="I9108" s="9"/>
      <c r="J9108" s="10"/>
    </row>
    <row r="9109">
      <c r="A9109" s="6"/>
      <c r="B9109" s="6"/>
      <c r="C9109" s="7"/>
      <c r="D9109" s="8"/>
      <c r="E9109" s="9"/>
      <c r="F9109" s="9"/>
      <c r="G9109" s="6"/>
      <c r="H9109" s="14"/>
      <c r="I9109" s="9"/>
      <c r="J9109" s="10"/>
    </row>
    <row r="9110">
      <c r="A9110" s="6"/>
      <c r="B9110" s="6"/>
      <c r="C9110" s="7"/>
      <c r="D9110" s="8"/>
      <c r="E9110" s="9"/>
      <c r="F9110" s="9"/>
      <c r="G9110" s="6"/>
      <c r="H9110" s="14"/>
      <c r="I9110" s="9"/>
      <c r="J9110" s="10"/>
    </row>
    <row r="9111">
      <c r="A9111" s="6"/>
      <c r="B9111" s="6"/>
      <c r="C9111" s="7"/>
      <c r="D9111" s="8"/>
      <c r="E9111" s="9"/>
      <c r="F9111" s="9"/>
      <c r="G9111" s="6"/>
      <c r="H9111" s="14"/>
      <c r="I9111" s="9"/>
      <c r="J9111" s="10"/>
    </row>
    <row r="9112">
      <c r="A9112" s="6"/>
      <c r="B9112" s="6"/>
      <c r="C9112" s="7"/>
      <c r="D9112" s="8"/>
      <c r="E9112" s="9"/>
      <c r="F9112" s="9"/>
      <c r="G9112" s="6"/>
      <c r="H9112" s="14"/>
      <c r="I9112" s="9"/>
      <c r="J9112" s="10"/>
    </row>
    <row r="9113">
      <c r="A9113" s="6"/>
      <c r="B9113" s="6"/>
      <c r="C9113" s="7"/>
      <c r="D9113" s="8"/>
      <c r="E9113" s="9"/>
      <c r="F9113" s="9"/>
      <c r="G9113" s="6"/>
      <c r="H9113" s="14"/>
      <c r="I9113" s="9"/>
      <c r="J9113" s="10"/>
    </row>
    <row r="9114">
      <c r="A9114" s="6"/>
      <c r="B9114" s="6"/>
      <c r="C9114" s="7"/>
      <c r="D9114" s="8"/>
      <c r="E9114" s="9"/>
      <c r="F9114" s="9"/>
      <c r="G9114" s="6"/>
      <c r="H9114" s="14"/>
      <c r="I9114" s="9"/>
      <c r="J9114" s="10"/>
    </row>
    <row r="9115">
      <c r="A9115" s="6"/>
      <c r="B9115" s="6"/>
      <c r="C9115" s="7"/>
      <c r="D9115" s="8"/>
      <c r="E9115" s="9"/>
      <c r="F9115" s="9"/>
      <c r="G9115" s="6"/>
      <c r="H9115" s="14"/>
      <c r="I9115" s="9"/>
      <c r="J9115" s="10"/>
    </row>
    <row r="9116">
      <c r="A9116" s="6"/>
      <c r="B9116" s="6"/>
      <c r="C9116" s="7"/>
      <c r="D9116" s="8"/>
      <c r="E9116" s="9"/>
      <c r="F9116" s="9"/>
      <c r="G9116" s="6"/>
      <c r="H9116" s="14"/>
      <c r="I9116" s="9"/>
      <c r="J9116" s="10"/>
    </row>
    <row r="9117">
      <c r="A9117" s="6"/>
      <c r="B9117" s="6"/>
      <c r="C9117" s="7"/>
      <c r="D9117" s="8"/>
      <c r="E9117" s="9"/>
      <c r="F9117" s="9"/>
      <c r="G9117" s="6"/>
      <c r="H9117" s="14"/>
      <c r="I9117" s="9"/>
      <c r="J9117" s="10"/>
    </row>
    <row r="9118">
      <c r="A9118" s="6"/>
      <c r="B9118" s="6"/>
      <c r="C9118" s="7"/>
      <c r="D9118" s="8"/>
      <c r="E9118" s="9"/>
      <c r="F9118" s="9"/>
      <c r="G9118" s="6"/>
      <c r="H9118" s="14"/>
      <c r="I9118" s="9"/>
      <c r="J9118" s="10"/>
    </row>
    <row r="9119">
      <c r="A9119" s="6"/>
      <c r="B9119" s="6"/>
      <c r="C9119" s="7"/>
      <c r="D9119" s="8"/>
      <c r="E9119" s="9"/>
      <c r="F9119" s="9"/>
      <c r="G9119" s="6"/>
      <c r="H9119" s="14"/>
      <c r="I9119" s="9"/>
      <c r="J9119" s="10"/>
    </row>
    <row r="9120">
      <c r="A9120" s="6"/>
      <c r="B9120" s="6"/>
      <c r="C9120" s="7"/>
      <c r="D9120" s="8"/>
      <c r="E9120" s="9"/>
      <c r="F9120" s="9"/>
      <c r="G9120" s="6"/>
      <c r="H9120" s="14"/>
      <c r="I9120" s="9"/>
      <c r="J9120" s="10"/>
    </row>
    <row r="9121">
      <c r="A9121" s="6"/>
      <c r="B9121" s="6"/>
      <c r="C9121" s="7"/>
      <c r="D9121" s="8"/>
      <c r="E9121" s="9"/>
      <c r="F9121" s="9"/>
      <c r="G9121" s="6"/>
      <c r="H9121" s="14"/>
      <c r="I9121" s="9"/>
      <c r="J9121" s="10"/>
    </row>
    <row r="9122">
      <c r="A9122" s="6"/>
      <c r="B9122" s="6"/>
      <c r="C9122" s="7"/>
      <c r="D9122" s="8"/>
      <c r="E9122" s="9"/>
      <c r="F9122" s="9"/>
      <c r="G9122" s="6"/>
      <c r="H9122" s="14"/>
      <c r="I9122" s="9"/>
      <c r="J9122" s="10"/>
    </row>
    <row r="9123">
      <c r="A9123" s="6"/>
      <c r="B9123" s="6"/>
      <c r="C9123" s="7"/>
      <c r="D9123" s="8"/>
      <c r="E9123" s="9"/>
      <c r="F9123" s="9"/>
      <c r="G9123" s="6"/>
      <c r="H9123" s="14"/>
      <c r="I9123" s="9"/>
      <c r="J9123" s="10"/>
    </row>
    <row r="9124">
      <c r="A9124" s="6"/>
      <c r="B9124" s="6"/>
      <c r="C9124" s="7"/>
      <c r="D9124" s="8"/>
      <c r="E9124" s="9"/>
      <c r="F9124" s="9"/>
      <c r="G9124" s="6"/>
      <c r="H9124" s="14"/>
      <c r="I9124" s="9"/>
      <c r="J9124" s="10"/>
    </row>
    <row r="9125">
      <c r="A9125" s="6"/>
      <c r="B9125" s="6"/>
      <c r="C9125" s="7"/>
      <c r="D9125" s="8"/>
      <c r="E9125" s="9"/>
      <c r="F9125" s="9"/>
      <c r="G9125" s="6"/>
      <c r="H9125" s="14"/>
      <c r="I9125" s="9"/>
      <c r="J9125" s="10"/>
    </row>
    <row r="9126">
      <c r="A9126" s="6"/>
      <c r="B9126" s="6"/>
      <c r="C9126" s="7"/>
      <c r="D9126" s="8"/>
      <c r="E9126" s="9"/>
      <c r="F9126" s="9"/>
      <c r="G9126" s="6"/>
      <c r="H9126" s="14"/>
      <c r="I9126" s="9"/>
      <c r="J9126" s="10"/>
    </row>
    <row r="9127">
      <c r="A9127" s="6"/>
      <c r="B9127" s="6"/>
      <c r="C9127" s="7"/>
      <c r="D9127" s="8"/>
      <c r="E9127" s="9"/>
      <c r="F9127" s="9"/>
      <c r="G9127" s="6"/>
      <c r="H9127" s="14"/>
      <c r="I9127" s="9"/>
      <c r="J9127" s="10"/>
    </row>
    <row r="9128">
      <c r="A9128" s="6"/>
      <c r="B9128" s="6"/>
      <c r="C9128" s="7"/>
      <c r="D9128" s="8"/>
      <c r="E9128" s="9"/>
      <c r="F9128" s="9"/>
      <c r="G9128" s="6"/>
      <c r="H9128" s="14"/>
      <c r="I9128" s="9"/>
      <c r="J9128" s="10"/>
    </row>
    <row r="9129">
      <c r="A9129" s="6"/>
      <c r="B9129" s="6"/>
      <c r="C9129" s="7"/>
      <c r="D9129" s="8"/>
      <c r="E9129" s="9"/>
      <c r="F9129" s="9"/>
      <c r="G9129" s="6"/>
      <c r="H9129" s="14"/>
      <c r="I9129" s="9"/>
      <c r="J9129" s="10"/>
    </row>
    <row r="9130">
      <c r="A9130" s="6"/>
      <c r="B9130" s="6"/>
      <c r="C9130" s="7"/>
      <c r="D9130" s="8"/>
      <c r="E9130" s="9"/>
      <c r="F9130" s="9"/>
      <c r="G9130" s="6"/>
      <c r="H9130" s="14"/>
      <c r="I9130" s="9"/>
      <c r="J9130" s="10"/>
    </row>
    <row r="9131">
      <c r="A9131" s="6"/>
      <c r="B9131" s="6"/>
      <c r="C9131" s="7"/>
      <c r="D9131" s="8"/>
      <c r="E9131" s="9"/>
      <c r="F9131" s="9"/>
      <c r="G9131" s="6"/>
      <c r="H9131" s="14"/>
      <c r="I9131" s="9"/>
      <c r="J9131" s="10"/>
    </row>
    <row r="9132">
      <c r="A9132" s="6"/>
      <c r="B9132" s="6"/>
      <c r="C9132" s="7"/>
      <c r="D9132" s="8"/>
      <c r="E9132" s="9"/>
      <c r="F9132" s="9"/>
      <c r="G9132" s="6"/>
      <c r="H9132" s="14"/>
      <c r="I9132" s="9"/>
      <c r="J9132" s="10"/>
    </row>
    <row r="9133">
      <c r="A9133" s="6"/>
      <c r="B9133" s="6"/>
      <c r="C9133" s="7"/>
      <c r="D9133" s="8"/>
      <c r="E9133" s="9"/>
      <c r="F9133" s="9"/>
      <c r="G9133" s="6"/>
      <c r="H9133" s="14"/>
      <c r="I9133" s="9"/>
      <c r="J9133" s="10"/>
    </row>
    <row r="9134">
      <c r="A9134" s="6"/>
      <c r="B9134" s="6"/>
      <c r="C9134" s="7"/>
      <c r="D9134" s="8"/>
      <c r="E9134" s="9"/>
      <c r="F9134" s="9"/>
      <c r="G9134" s="6"/>
      <c r="H9134" s="14"/>
      <c r="I9134" s="9"/>
      <c r="J9134" s="10"/>
    </row>
    <row r="9135">
      <c r="A9135" s="6"/>
      <c r="B9135" s="6"/>
      <c r="C9135" s="7"/>
      <c r="D9135" s="8"/>
      <c r="E9135" s="9"/>
      <c r="F9135" s="9"/>
      <c r="G9135" s="6"/>
      <c r="H9135" s="14"/>
      <c r="I9135" s="9"/>
      <c r="J9135" s="10"/>
    </row>
    <row r="9136">
      <c r="A9136" s="6"/>
      <c r="B9136" s="6"/>
      <c r="C9136" s="7"/>
      <c r="D9136" s="8"/>
      <c r="E9136" s="9"/>
      <c r="F9136" s="9"/>
      <c r="G9136" s="6"/>
      <c r="H9136" s="14"/>
      <c r="I9136" s="9"/>
      <c r="J9136" s="10"/>
    </row>
    <row r="9137">
      <c r="A9137" s="6"/>
      <c r="B9137" s="6"/>
      <c r="C9137" s="7"/>
      <c r="D9137" s="8"/>
      <c r="E9137" s="9"/>
      <c r="F9137" s="9"/>
      <c r="G9137" s="6"/>
      <c r="H9137" s="14"/>
      <c r="I9137" s="9"/>
      <c r="J9137" s="10"/>
    </row>
    <row r="9138">
      <c r="A9138" s="6"/>
      <c r="B9138" s="6"/>
      <c r="C9138" s="7"/>
      <c r="D9138" s="8"/>
      <c r="E9138" s="9"/>
      <c r="F9138" s="9"/>
      <c r="G9138" s="6"/>
      <c r="H9138" s="14"/>
      <c r="I9138" s="9"/>
      <c r="J9138" s="10"/>
    </row>
    <row r="9139">
      <c r="A9139" s="6"/>
      <c r="B9139" s="6"/>
      <c r="C9139" s="7"/>
      <c r="D9139" s="8"/>
      <c r="E9139" s="9"/>
      <c r="F9139" s="9"/>
      <c r="G9139" s="6"/>
      <c r="H9139" s="14"/>
      <c r="I9139" s="9"/>
      <c r="J9139" s="10"/>
    </row>
    <row r="9140">
      <c r="A9140" s="6"/>
      <c r="B9140" s="6"/>
      <c r="C9140" s="7"/>
      <c r="D9140" s="8"/>
      <c r="E9140" s="9"/>
      <c r="F9140" s="9"/>
      <c r="G9140" s="6"/>
      <c r="H9140" s="14"/>
      <c r="I9140" s="9"/>
      <c r="J9140" s="10"/>
    </row>
    <row r="9141">
      <c r="A9141" s="6"/>
      <c r="B9141" s="6"/>
      <c r="C9141" s="7"/>
      <c r="D9141" s="8"/>
      <c r="E9141" s="9"/>
      <c r="F9141" s="9"/>
      <c r="G9141" s="6"/>
      <c r="H9141" s="14"/>
      <c r="I9141" s="9"/>
      <c r="J9141" s="10"/>
    </row>
    <row r="9142">
      <c r="A9142" s="6"/>
      <c r="B9142" s="6"/>
      <c r="C9142" s="7"/>
      <c r="D9142" s="8"/>
      <c r="E9142" s="9"/>
      <c r="F9142" s="9"/>
      <c r="G9142" s="6"/>
      <c r="H9142" s="14"/>
      <c r="I9142" s="9"/>
      <c r="J9142" s="10"/>
    </row>
    <row r="9143">
      <c r="A9143" s="6"/>
      <c r="B9143" s="6"/>
      <c r="C9143" s="7"/>
      <c r="D9143" s="8"/>
      <c r="E9143" s="9"/>
      <c r="F9143" s="9"/>
      <c r="G9143" s="6"/>
      <c r="H9143" s="14"/>
      <c r="I9143" s="9"/>
      <c r="J9143" s="10"/>
    </row>
    <row r="9144">
      <c r="A9144" s="6"/>
      <c r="B9144" s="6"/>
      <c r="C9144" s="7"/>
      <c r="D9144" s="8"/>
      <c r="E9144" s="9"/>
      <c r="F9144" s="9"/>
      <c r="G9144" s="6"/>
      <c r="H9144" s="14"/>
      <c r="I9144" s="9"/>
      <c r="J9144" s="10"/>
    </row>
    <row r="9145">
      <c r="A9145" s="6"/>
      <c r="B9145" s="6"/>
      <c r="C9145" s="7"/>
      <c r="D9145" s="8"/>
      <c r="E9145" s="9"/>
      <c r="F9145" s="9"/>
      <c r="G9145" s="6"/>
      <c r="H9145" s="14"/>
      <c r="I9145" s="9"/>
      <c r="J9145" s="10"/>
    </row>
    <row r="9146">
      <c r="A9146" s="6"/>
      <c r="B9146" s="6"/>
      <c r="C9146" s="7"/>
      <c r="D9146" s="8"/>
      <c r="E9146" s="9"/>
      <c r="F9146" s="9"/>
      <c r="G9146" s="6"/>
      <c r="H9146" s="14"/>
      <c r="I9146" s="9"/>
      <c r="J9146" s="10"/>
    </row>
    <row r="9147">
      <c r="A9147" s="6"/>
      <c r="B9147" s="6"/>
      <c r="C9147" s="7"/>
      <c r="D9147" s="8"/>
      <c r="E9147" s="9"/>
      <c r="F9147" s="9"/>
      <c r="G9147" s="6"/>
      <c r="H9147" s="14"/>
      <c r="I9147" s="9"/>
      <c r="J9147" s="10"/>
    </row>
    <row r="9148">
      <c r="A9148" s="6"/>
      <c r="B9148" s="6"/>
      <c r="C9148" s="7"/>
      <c r="D9148" s="8"/>
      <c r="E9148" s="9"/>
      <c r="F9148" s="9"/>
      <c r="G9148" s="6"/>
      <c r="H9148" s="14"/>
      <c r="I9148" s="9"/>
      <c r="J9148" s="10"/>
    </row>
    <row r="9149">
      <c r="A9149" s="6"/>
      <c r="B9149" s="6"/>
      <c r="C9149" s="7"/>
      <c r="D9149" s="8"/>
      <c r="E9149" s="9"/>
      <c r="F9149" s="9"/>
      <c r="G9149" s="6"/>
      <c r="H9149" s="14"/>
      <c r="I9149" s="9"/>
      <c r="J9149" s="10"/>
    </row>
    <row r="9150">
      <c r="A9150" s="6"/>
      <c r="B9150" s="6"/>
      <c r="C9150" s="7"/>
      <c r="D9150" s="8"/>
      <c r="E9150" s="9"/>
      <c r="F9150" s="9"/>
      <c r="G9150" s="6"/>
      <c r="H9150" s="14"/>
      <c r="I9150" s="9"/>
      <c r="J9150" s="10"/>
    </row>
    <row r="9151">
      <c r="A9151" s="6"/>
      <c r="B9151" s="6"/>
      <c r="C9151" s="7"/>
      <c r="D9151" s="8"/>
      <c r="E9151" s="9"/>
      <c r="F9151" s="9"/>
      <c r="G9151" s="6"/>
      <c r="H9151" s="14"/>
      <c r="I9151" s="9"/>
      <c r="J9151" s="10"/>
    </row>
    <row r="9152">
      <c r="A9152" s="6"/>
      <c r="B9152" s="6"/>
      <c r="C9152" s="7"/>
      <c r="D9152" s="8"/>
      <c r="E9152" s="9"/>
      <c r="F9152" s="9"/>
      <c r="G9152" s="6"/>
      <c r="H9152" s="14"/>
      <c r="I9152" s="9"/>
      <c r="J9152" s="10"/>
    </row>
    <row r="9153">
      <c r="A9153" s="6"/>
      <c r="B9153" s="6"/>
      <c r="C9153" s="7"/>
      <c r="D9153" s="8"/>
      <c r="E9153" s="9"/>
      <c r="F9153" s="9"/>
      <c r="G9153" s="6"/>
      <c r="H9153" s="14"/>
      <c r="I9153" s="9"/>
      <c r="J9153" s="10"/>
    </row>
    <row r="9154">
      <c r="A9154" s="6"/>
      <c r="B9154" s="6"/>
      <c r="C9154" s="7"/>
      <c r="D9154" s="8"/>
      <c r="E9154" s="9"/>
      <c r="F9154" s="9"/>
      <c r="G9154" s="6"/>
      <c r="H9154" s="14"/>
      <c r="I9154" s="9"/>
      <c r="J9154" s="10"/>
    </row>
    <row r="9155">
      <c r="A9155" s="6"/>
      <c r="B9155" s="6"/>
      <c r="C9155" s="7"/>
      <c r="D9155" s="8"/>
      <c r="E9155" s="9"/>
      <c r="F9155" s="9"/>
      <c r="G9155" s="6"/>
      <c r="H9155" s="14"/>
      <c r="I9155" s="9"/>
      <c r="J9155" s="10"/>
    </row>
    <row r="9156">
      <c r="A9156" s="6"/>
      <c r="B9156" s="6"/>
      <c r="C9156" s="7"/>
      <c r="D9156" s="8"/>
      <c r="E9156" s="9"/>
      <c r="F9156" s="9"/>
      <c r="G9156" s="6"/>
      <c r="H9156" s="14"/>
      <c r="I9156" s="9"/>
      <c r="J9156" s="10"/>
    </row>
    <row r="9157">
      <c r="A9157" s="6"/>
      <c r="B9157" s="6"/>
      <c r="C9157" s="7"/>
      <c r="D9157" s="8"/>
      <c r="E9157" s="9"/>
      <c r="F9157" s="9"/>
      <c r="G9157" s="6"/>
      <c r="H9157" s="14"/>
      <c r="I9157" s="9"/>
      <c r="J9157" s="10"/>
    </row>
    <row r="9158">
      <c r="A9158" s="6"/>
      <c r="B9158" s="6"/>
      <c r="C9158" s="7"/>
      <c r="D9158" s="8"/>
      <c r="E9158" s="9"/>
      <c r="F9158" s="9"/>
      <c r="G9158" s="6"/>
      <c r="H9158" s="14"/>
      <c r="I9158" s="9"/>
      <c r="J9158" s="10"/>
    </row>
    <row r="9159">
      <c r="A9159" s="6"/>
      <c r="B9159" s="6"/>
      <c r="C9159" s="7"/>
      <c r="D9159" s="8"/>
      <c r="E9159" s="9"/>
      <c r="F9159" s="9"/>
      <c r="G9159" s="6"/>
      <c r="H9159" s="14"/>
      <c r="I9159" s="9"/>
      <c r="J9159" s="10"/>
    </row>
    <row r="9160">
      <c r="A9160" s="6"/>
      <c r="B9160" s="6"/>
      <c r="C9160" s="7"/>
      <c r="D9160" s="8"/>
      <c r="E9160" s="9"/>
      <c r="F9160" s="9"/>
      <c r="G9160" s="6"/>
      <c r="H9160" s="14"/>
      <c r="I9160" s="9"/>
      <c r="J9160" s="10"/>
    </row>
    <row r="9161">
      <c r="A9161" s="6"/>
      <c r="B9161" s="6"/>
      <c r="C9161" s="7"/>
      <c r="D9161" s="8"/>
      <c r="E9161" s="9"/>
      <c r="F9161" s="9"/>
      <c r="G9161" s="6"/>
      <c r="H9161" s="14"/>
      <c r="I9161" s="9"/>
      <c r="J9161" s="10"/>
    </row>
    <row r="9162">
      <c r="A9162" s="6"/>
      <c r="B9162" s="6"/>
      <c r="C9162" s="7"/>
      <c r="D9162" s="8"/>
      <c r="E9162" s="9"/>
      <c r="F9162" s="9"/>
      <c r="G9162" s="6"/>
      <c r="H9162" s="14"/>
      <c r="I9162" s="9"/>
      <c r="J9162" s="10"/>
    </row>
    <row r="9163">
      <c r="A9163" s="6"/>
      <c r="B9163" s="6"/>
      <c r="C9163" s="7"/>
      <c r="D9163" s="8"/>
      <c r="E9163" s="9"/>
      <c r="F9163" s="9"/>
      <c r="G9163" s="6"/>
      <c r="H9163" s="14"/>
      <c r="I9163" s="9"/>
      <c r="J9163" s="10"/>
    </row>
    <row r="9164">
      <c r="A9164" s="6"/>
      <c r="B9164" s="6"/>
      <c r="C9164" s="7"/>
      <c r="D9164" s="8"/>
      <c r="E9164" s="9"/>
      <c r="F9164" s="9"/>
      <c r="G9164" s="6"/>
      <c r="H9164" s="14"/>
      <c r="I9164" s="9"/>
      <c r="J9164" s="10"/>
    </row>
    <row r="9165">
      <c r="A9165" s="6"/>
      <c r="B9165" s="6"/>
      <c r="C9165" s="7"/>
      <c r="D9165" s="8"/>
      <c r="E9165" s="9"/>
      <c r="F9165" s="9"/>
      <c r="G9165" s="6"/>
      <c r="H9165" s="14"/>
      <c r="I9165" s="9"/>
      <c r="J9165" s="10"/>
    </row>
    <row r="9166">
      <c r="A9166" s="6"/>
      <c r="B9166" s="6"/>
      <c r="C9166" s="7"/>
      <c r="D9166" s="8"/>
      <c r="E9166" s="9"/>
      <c r="F9166" s="9"/>
      <c r="G9166" s="6"/>
      <c r="H9166" s="14"/>
      <c r="I9166" s="9"/>
      <c r="J9166" s="10"/>
    </row>
    <row r="9167">
      <c r="A9167" s="6"/>
      <c r="B9167" s="6"/>
      <c r="C9167" s="7"/>
      <c r="D9167" s="8"/>
      <c r="E9167" s="9"/>
      <c r="F9167" s="9"/>
      <c r="G9167" s="6"/>
      <c r="H9167" s="14"/>
      <c r="I9167" s="9"/>
      <c r="J9167" s="10"/>
    </row>
    <row r="9168">
      <c r="A9168" s="6"/>
      <c r="B9168" s="6"/>
      <c r="C9168" s="7"/>
      <c r="D9168" s="8"/>
      <c r="E9168" s="9"/>
      <c r="F9168" s="9"/>
      <c r="G9168" s="6"/>
      <c r="H9168" s="14"/>
      <c r="I9168" s="9"/>
      <c r="J9168" s="10"/>
    </row>
    <row r="9169">
      <c r="A9169" s="6"/>
      <c r="B9169" s="6"/>
      <c r="C9169" s="7"/>
      <c r="D9169" s="8"/>
      <c r="E9169" s="9"/>
      <c r="F9169" s="9"/>
      <c r="G9169" s="6"/>
      <c r="H9169" s="14"/>
      <c r="I9169" s="9"/>
      <c r="J9169" s="10"/>
    </row>
    <row r="9170">
      <c r="A9170" s="6"/>
      <c r="B9170" s="6"/>
      <c r="C9170" s="7"/>
      <c r="D9170" s="8"/>
      <c r="E9170" s="9"/>
      <c r="F9170" s="9"/>
      <c r="G9170" s="6"/>
      <c r="H9170" s="14"/>
      <c r="I9170" s="9"/>
      <c r="J9170" s="10"/>
    </row>
    <row r="9171">
      <c r="A9171" s="6"/>
      <c r="B9171" s="6"/>
      <c r="C9171" s="7"/>
      <c r="D9171" s="8"/>
      <c r="E9171" s="9"/>
      <c r="F9171" s="9"/>
      <c r="G9171" s="6"/>
      <c r="H9171" s="14"/>
      <c r="I9171" s="9"/>
      <c r="J9171" s="10"/>
    </row>
    <row r="9172">
      <c r="A9172" s="6"/>
      <c r="B9172" s="6"/>
      <c r="C9172" s="7"/>
      <c r="D9172" s="8"/>
      <c r="E9172" s="9"/>
      <c r="F9172" s="9"/>
      <c r="G9172" s="6"/>
      <c r="H9172" s="14"/>
      <c r="I9172" s="9"/>
      <c r="J9172" s="10"/>
    </row>
    <row r="9173">
      <c r="A9173" s="6"/>
      <c r="B9173" s="6"/>
      <c r="C9173" s="7"/>
      <c r="D9173" s="8"/>
      <c r="E9173" s="9"/>
      <c r="F9173" s="9"/>
      <c r="G9173" s="6"/>
      <c r="H9173" s="14"/>
      <c r="I9173" s="9"/>
      <c r="J9173" s="10"/>
    </row>
    <row r="9174">
      <c r="A9174" s="6"/>
      <c r="B9174" s="6"/>
      <c r="C9174" s="7"/>
      <c r="D9174" s="8"/>
      <c r="E9174" s="9"/>
      <c r="F9174" s="9"/>
      <c r="G9174" s="6"/>
      <c r="H9174" s="14"/>
      <c r="I9174" s="9"/>
      <c r="J9174" s="10"/>
    </row>
    <row r="9175">
      <c r="A9175" s="6"/>
      <c r="B9175" s="6"/>
      <c r="C9175" s="7"/>
      <c r="D9175" s="8"/>
      <c r="E9175" s="9"/>
      <c r="F9175" s="9"/>
      <c r="G9175" s="6"/>
      <c r="H9175" s="14"/>
      <c r="I9175" s="9"/>
      <c r="J9175" s="10"/>
    </row>
    <row r="9176">
      <c r="A9176" s="6"/>
      <c r="B9176" s="6"/>
      <c r="C9176" s="7"/>
      <c r="D9176" s="8"/>
      <c r="E9176" s="9"/>
      <c r="F9176" s="9"/>
      <c r="G9176" s="6"/>
      <c r="H9176" s="14"/>
      <c r="I9176" s="9"/>
      <c r="J9176" s="10"/>
    </row>
    <row r="9177">
      <c r="A9177" s="6"/>
      <c r="B9177" s="6"/>
      <c r="C9177" s="7"/>
      <c r="D9177" s="8"/>
      <c r="E9177" s="9"/>
      <c r="F9177" s="9"/>
      <c r="G9177" s="6"/>
      <c r="H9177" s="14"/>
      <c r="I9177" s="9"/>
      <c r="J9177" s="10"/>
    </row>
    <row r="9178">
      <c r="A9178" s="6"/>
      <c r="B9178" s="6"/>
      <c r="C9178" s="7"/>
      <c r="D9178" s="8"/>
      <c r="E9178" s="9"/>
      <c r="F9178" s="9"/>
      <c r="G9178" s="6"/>
      <c r="H9178" s="14"/>
      <c r="I9178" s="9"/>
      <c r="J9178" s="10"/>
    </row>
    <row r="9179">
      <c r="A9179" s="6"/>
      <c r="B9179" s="6"/>
      <c r="C9179" s="7"/>
      <c r="D9179" s="8"/>
      <c r="E9179" s="9"/>
      <c r="F9179" s="9"/>
      <c r="G9179" s="6"/>
      <c r="H9179" s="14"/>
      <c r="I9179" s="9"/>
      <c r="J9179" s="10"/>
    </row>
    <row r="9180">
      <c r="A9180" s="6"/>
      <c r="B9180" s="6"/>
      <c r="C9180" s="7"/>
      <c r="D9180" s="8"/>
      <c r="E9180" s="9"/>
      <c r="F9180" s="9"/>
      <c r="G9180" s="6"/>
      <c r="H9180" s="14"/>
      <c r="I9180" s="9"/>
      <c r="J9180" s="10"/>
    </row>
    <row r="9181">
      <c r="A9181" s="6"/>
      <c r="B9181" s="6"/>
      <c r="C9181" s="7"/>
      <c r="D9181" s="8"/>
      <c r="E9181" s="9"/>
      <c r="F9181" s="9"/>
      <c r="G9181" s="6"/>
      <c r="H9181" s="14"/>
      <c r="I9181" s="9"/>
      <c r="J9181" s="10"/>
    </row>
    <row r="9182">
      <c r="A9182" s="6"/>
      <c r="B9182" s="6"/>
      <c r="C9182" s="7"/>
      <c r="D9182" s="8"/>
      <c r="E9182" s="9"/>
      <c r="F9182" s="9"/>
      <c r="G9182" s="6"/>
      <c r="H9182" s="14"/>
      <c r="I9182" s="9"/>
      <c r="J9182" s="10"/>
    </row>
    <row r="9183">
      <c r="A9183" s="6"/>
      <c r="B9183" s="6"/>
      <c r="C9183" s="7"/>
      <c r="D9183" s="8"/>
      <c r="E9183" s="9"/>
      <c r="F9183" s="9"/>
      <c r="G9183" s="6"/>
      <c r="H9183" s="14"/>
      <c r="I9183" s="9"/>
      <c r="J9183" s="10"/>
    </row>
    <row r="9184">
      <c r="A9184" s="6"/>
      <c r="B9184" s="6"/>
      <c r="C9184" s="7"/>
      <c r="D9184" s="8"/>
      <c r="E9184" s="9"/>
      <c r="F9184" s="9"/>
      <c r="G9184" s="6"/>
      <c r="H9184" s="14"/>
      <c r="I9184" s="9"/>
      <c r="J9184" s="10"/>
    </row>
    <row r="9185">
      <c r="A9185" s="6"/>
      <c r="B9185" s="6"/>
      <c r="C9185" s="7"/>
      <c r="D9185" s="8"/>
      <c r="E9185" s="9"/>
      <c r="F9185" s="9"/>
      <c r="G9185" s="6"/>
      <c r="H9185" s="14"/>
      <c r="I9185" s="9"/>
      <c r="J9185" s="10"/>
    </row>
    <row r="9186">
      <c r="A9186" s="6"/>
      <c r="B9186" s="6"/>
      <c r="C9186" s="7"/>
      <c r="D9186" s="8"/>
      <c r="E9186" s="9"/>
      <c r="F9186" s="9"/>
      <c r="G9186" s="6"/>
      <c r="H9186" s="14"/>
      <c r="I9186" s="9"/>
      <c r="J9186" s="10"/>
    </row>
    <row r="9187">
      <c r="A9187" s="6"/>
      <c r="B9187" s="6"/>
      <c r="C9187" s="7"/>
      <c r="D9187" s="8"/>
      <c r="E9187" s="9"/>
      <c r="F9187" s="9"/>
      <c r="G9187" s="6"/>
      <c r="H9187" s="14"/>
      <c r="I9187" s="9"/>
      <c r="J9187" s="10"/>
    </row>
    <row r="9188">
      <c r="A9188" s="6"/>
      <c r="B9188" s="6"/>
      <c r="C9188" s="7"/>
      <c r="D9188" s="8"/>
      <c r="E9188" s="9"/>
      <c r="F9188" s="9"/>
      <c r="G9188" s="6"/>
      <c r="H9188" s="14"/>
      <c r="I9188" s="9"/>
      <c r="J9188" s="10"/>
    </row>
    <row r="9189">
      <c r="A9189" s="6"/>
      <c r="B9189" s="6"/>
      <c r="C9189" s="7"/>
      <c r="D9189" s="8"/>
      <c r="E9189" s="9"/>
      <c r="F9189" s="9"/>
      <c r="G9189" s="6"/>
      <c r="H9189" s="14"/>
      <c r="I9189" s="9"/>
      <c r="J9189" s="10"/>
    </row>
    <row r="9190">
      <c r="A9190" s="6"/>
      <c r="B9190" s="6"/>
      <c r="C9190" s="7"/>
      <c r="D9190" s="8"/>
      <c r="E9190" s="9"/>
      <c r="F9190" s="9"/>
      <c r="G9190" s="6"/>
      <c r="H9190" s="14"/>
      <c r="I9190" s="9"/>
      <c r="J9190" s="10"/>
    </row>
    <row r="9191">
      <c r="A9191" s="6"/>
      <c r="B9191" s="6"/>
      <c r="C9191" s="7"/>
      <c r="D9191" s="8"/>
      <c r="E9191" s="9"/>
      <c r="F9191" s="9"/>
      <c r="G9191" s="6"/>
      <c r="H9191" s="14"/>
      <c r="I9191" s="9"/>
      <c r="J9191" s="10"/>
    </row>
    <row r="9192">
      <c r="A9192" s="6"/>
      <c r="B9192" s="6"/>
      <c r="C9192" s="7"/>
      <c r="D9192" s="8"/>
      <c r="E9192" s="9"/>
      <c r="F9192" s="9"/>
      <c r="G9192" s="6"/>
      <c r="H9192" s="14"/>
      <c r="I9192" s="9"/>
      <c r="J9192" s="10"/>
    </row>
    <row r="9193">
      <c r="A9193" s="6"/>
      <c r="B9193" s="6"/>
      <c r="C9193" s="7"/>
      <c r="D9193" s="8"/>
      <c r="E9193" s="9"/>
      <c r="F9193" s="9"/>
      <c r="G9193" s="6"/>
      <c r="H9193" s="14"/>
      <c r="I9193" s="9"/>
      <c r="J9193" s="10"/>
    </row>
    <row r="9194">
      <c r="A9194" s="6"/>
      <c r="B9194" s="6"/>
      <c r="C9194" s="7"/>
      <c r="D9194" s="8"/>
      <c r="E9194" s="9"/>
      <c r="F9194" s="9"/>
      <c r="G9194" s="6"/>
      <c r="H9194" s="14"/>
      <c r="I9194" s="9"/>
      <c r="J9194" s="10"/>
    </row>
    <row r="9195">
      <c r="A9195" s="6"/>
      <c r="B9195" s="6"/>
      <c r="C9195" s="7"/>
      <c r="D9195" s="8"/>
      <c r="E9195" s="9"/>
      <c r="F9195" s="9"/>
      <c r="G9195" s="6"/>
      <c r="H9195" s="14"/>
      <c r="I9195" s="9"/>
      <c r="J9195" s="10"/>
    </row>
    <row r="9196">
      <c r="A9196" s="6"/>
      <c r="B9196" s="6"/>
      <c r="C9196" s="7"/>
      <c r="D9196" s="8"/>
      <c r="E9196" s="9"/>
      <c r="F9196" s="9"/>
      <c r="G9196" s="6"/>
      <c r="H9196" s="14"/>
      <c r="I9196" s="9"/>
      <c r="J9196" s="10"/>
    </row>
    <row r="9197">
      <c r="A9197" s="6"/>
      <c r="B9197" s="6"/>
      <c r="C9197" s="7"/>
      <c r="D9197" s="8"/>
      <c r="E9197" s="9"/>
      <c r="F9197" s="9"/>
      <c r="G9197" s="6"/>
      <c r="H9197" s="14"/>
      <c r="I9197" s="9"/>
      <c r="J9197" s="10"/>
    </row>
    <row r="9198">
      <c r="A9198" s="6"/>
      <c r="B9198" s="6"/>
      <c r="C9198" s="7"/>
      <c r="D9198" s="8"/>
      <c r="E9198" s="9"/>
      <c r="F9198" s="9"/>
      <c r="G9198" s="6"/>
      <c r="H9198" s="14"/>
      <c r="I9198" s="9"/>
      <c r="J9198" s="10"/>
    </row>
    <row r="9199">
      <c r="A9199" s="6"/>
      <c r="B9199" s="6"/>
      <c r="C9199" s="7"/>
      <c r="D9199" s="8"/>
      <c r="E9199" s="9"/>
      <c r="F9199" s="9"/>
      <c r="G9199" s="6"/>
      <c r="H9199" s="14"/>
      <c r="I9199" s="9"/>
      <c r="J9199" s="10"/>
    </row>
    <row r="9200">
      <c r="A9200" s="6"/>
      <c r="B9200" s="6"/>
      <c r="C9200" s="7"/>
      <c r="D9200" s="8"/>
      <c r="E9200" s="9"/>
      <c r="F9200" s="9"/>
      <c r="G9200" s="6"/>
      <c r="H9200" s="14"/>
      <c r="I9200" s="9"/>
      <c r="J9200" s="10"/>
    </row>
    <row r="9201">
      <c r="A9201" s="6"/>
      <c r="B9201" s="6"/>
      <c r="C9201" s="7"/>
      <c r="D9201" s="8"/>
      <c r="E9201" s="9"/>
      <c r="F9201" s="9"/>
      <c r="G9201" s="6"/>
      <c r="H9201" s="14"/>
      <c r="I9201" s="9"/>
      <c r="J9201" s="10"/>
    </row>
    <row r="9202">
      <c r="A9202" s="6"/>
      <c r="B9202" s="6"/>
      <c r="C9202" s="7"/>
      <c r="D9202" s="8"/>
      <c r="E9202" s="9"/>
      <c r="F9202" s="9"/>
      <c r="G9202" s="6"/>
      <c r="H9202" s="14"/>
      <c r="I9202" s="9"/>
      <c r="J9202" s="10"/>
    </row>
    <row r="9203">
      <c r="A9203" s="6"/>
      <c r="B9203" s="6"/>
      <c r="C9203" s="7"/>
      <c r="D9203" s="8"/>
      <c r="E9203" s="9"/>
      <c r="F9203" s="9"/>
      <c r="G9203" s="6"/>
      <c r="H9203" s="14"/>
      <c r="I9203" s="9"/>
      <c r="J9203" s="10"/>
    </row>
    <row r="9204">
      <c r="A9204" s="6"/>
      <c r="B9204" s="6"/>
      <c r="C9204" s="7"/>
      <c r="D9204" s="8"/>
      <c r="E9204" s="9"/>
      <c r="F9204" s="9"/>
      <c r="G9204" s="6"/>
      <c r="H9204" s="14"/>
      <c r="I9204" s="9"/>
      <c r="J9204" s="10"/>
    </row>
    <row r="9205">
      <c r="A9205" s="6"/>
      <c r="B9205" s="6"/>
      <c r="C9205" s="7"/>
      <c r="D9205" s="8"/>
      <c r="E9205" s="9"/>
      <c r="F9205" s="9"/>
      <c r="G9205" s="6"/>
      <c r="H9205" s="14"/>
      <c r="I9205" s="9"/>
      <c r="J9205" s="10"/>
    </row>
    <row r="9206">
      <c r="A9206" s="6"/>
      <c r="B9206" s="6"/>
      <c r="C9206" s="7"/>
      <c r="D9206" s="8"/>
      <c r="E9206" s="9"/>
      <c r="F9206" s="9"/>
      <c r="G9206" s="6"/>
      <c r="H9206" s="14"/>
      <c r="I9206" s="9"/>
      <c r="J9206" s="10"/>
    </row>
    <row r="9207">
      <c r="A9207" s="6"/>
      <c r="B9207" s="6"/>
      <c r="C9207" s="7"/>
      <c r="D9207" s="8"/>
      <c r="E9207" s="9"/>
      <c r="F9207" s="9"/>
      <c r="G9207" s="6"/>
      <c r="H9207" s="14"/>
      <c r="I9207" s="9"/>
      <c r="J9207" s="10"/>
    </row>
    <row r="9208">
      <c r="A9208" s="6"/>
      <c r="B9208" s="6"/>
      <c r="C9208" s="7"/>
      <c r="D9208" s="8"/>
      <c r="E9208" s="9"/>
      <c r="F9208" s="9"/>
      <c r="G9208" s="6"/>
      <c r="H9208" s="14"/>
      <c r="I9208" s="9"/>
      <c r="J9208" s="10"/>
    </row>
    <row r="9209">
      <c r="A9209" s="6"/>
      <c r="B9209" s="6"/>
      <c r="C9209" s="7"/>
      <c r="D9209" s="8"/>
      <c r="E9209" s="9"/>
      <c r="F9209" s="9"/>
      <c r="G9209" s="6"/>
      <c r="H9209" s="14"/>
      <c r="I9209" s="9"/>
      <c r="J9209" s="10"/>
    </row>
    <row r="9210">
      <c r="A9210" s="6"/>
      <c r="B9210" s="6"/>
      <c r="C9210" s="7"/>
      <c r="D9210" s="8"/>
      <c r="E9210" s="9"/>
      <c r="F9210" s="9"/>
      <c r="G9210" s="6"/>
      <c r="H9210" s="14"/>
      <c r="I9210" s="9"/>
      <c r="J9210" s="10"/>
    </row>
    <row r="9211">
      <c r="A9211" s="6"/>
      <c r="B9211" s="6"/>
      <c r="C9211" s="7"/>
      <c r="D9211" s="8"/>
      <c r="E9211" s="9"/>
      <c r="F9211" s="9"/>
      <c r="G9211" s="6"/>
      <c r="H9211" s="14"/>
      <c r="I9211" s="9"/>
      <c r="J9211" s="10"/>
    </row>
    <row r="9212">
      <c r="A9212" s="6"/>
      <c r="B9212" s="6"/>
      <c r="C9212" s="7"/>
      <c r="D9212" s="8"/>
      <c r="E9212" s="9"/>
      <c r="F9212" s="9"/>
      <c r="G9212" s="6"/>
      <c r="H9212" s="14"/>
      <c r="I9212" s="9"/>
      <c r="J9212" s="10"/>
    </row>
    <row r="9213">
      <c r="A9213" s="6"/>
      <c r="B9213" s="6"/>
      <c r="C9213" s="7"/>
      <c r="D9213" s="8"/>
      <c r="E9213" s="9"/>
      <c r="F9213" s="9"/>
      <c r="G9213" s="6"/>
      <c r="H9213" s="14"/>
      <c r="I9213" s="9"/>
      <c r="J9213" s="10"/>
    </row>
    <row r="9214">
      <c r="A9214" s="6"/>
      <c r="B9214" s="6"/>
      <c r="C9214" s="7"/>
      <c r="D9214" s="8"/>
      <c r="E9214" s="9"/>
      <c r="F9214" s="9"/>
      <c r="G9214" s="6"/>
      <c r="H9214" s="14"/>
      <c r="I9214" s="9"/>
      <c r="J9214" s="10"/>
    </row>
    <row r="9215">
      <c r="A9215" s="6"/>
      <c r="B9215" s="6"/>
      <c r="C9215" s="7"/>
      <c r="D9215" s="8"/>
      <c r="E9215" s="9"/>
      <c r="F9215" s="9"/>
      <c r="G9215" s="6"/>
      <c r="H9215" s="14"/>
      <c r="I9215" s="9"/>
      <c r="J9215" s="10"/>
    </row>
    <row r="9216">
      <c r="A9216" s="6"/>
      <c r="B9216" s="6"/>
      <c r="C9216" s="7"/>
      <c r="D9216" s="8"/>
      <c r="E9216" s="9"/>
      <c r="F9216" s="9"/>
      <c r="G9216" s="6"/>
      <c r="H9216" s="14"/>
      <c r="I9216" s="9"/>
      <c r="J9216" s="10"/>
    </row>
    <row r="9217">
      <c r="A9217" s="6"/>
      <c r="B9217" s="6"/>
      <c r="C9217" s="7"/>
      <c r="D9217" s="8"/>
      <c r="E9217" s="9"/>
      <c r="F9217" s="9"/>
      <c r="G9217" s="6"/>
      <c r="H9217" s="14"/>
      <c r="I9217" s="9"/>
      <c r="J9217" s="10"/>
    </row>
    <row r="9218">
      <c r="A9218" s="6"/>
      <c r="B9218" s="6"/>
      <c r="C9218" s="7"/>
      <c r="D9218" s="8"/>
      <c r="E9218" s="9"/>
      <c r="F9218" s="9"/>
      <c r="G9218" s="6"/>
      <c r="H9218" s="14"/>
      <c r="I9218" s="9"/>
      <c r="J9218" s="10"/>
    </row>
    <row r="9219">
      <c r="A9219" s="6"/>
      <c r="B9219" s="6"/>
      <c r="C9219" s="7"/>
      <c r="D9219" s="8"/>
      <c r="E9219" s="9"/>
      <c r="F9219" s="9"/>
      <c r="G9219" s="6"/>
      <c r="H9219" s="14"/>
      <c r="I9219" s="9"/>
      <c r="J9219" s="10"/>
    </row>
    <row r="9220">
      <c r="A9220" s="6"/>
      <c r="B9220" s="6"/>
      <c r="C9220" s="7"/>
      <c r="D9220" s="8"/>
      <c r="E9220" s="9"/>
      <c r="F9220" s="9"/>
      <c r="G9220" s="6"/>
      <c r="H9220" s="14"/>
      <c r="I9220" s="9"/>
      <c r="J9220" s="10"/>
    </row>
    <row r="9221">
      <c r="A9221" s="6"/>
      <c r="B9221" s="6"/>
      <c r="C9221" s="7"/>
      <c r="D9221" s="8"/>
      <c r="E9221" s="9"/>
      <c r="F9221" s="9"/>
      <c r="G9221" s="6"/>
      <c r="H9221" s="14"/>
      <c r="I9221" s="9"/>
      <c r="J9221" s="10"/>
    </row>
    <row r="9222">
      <c r="A9222" s="6"/>
      <c r="B9222" s="6"/>
      <c r="C9222" s="7"/>
      <c r="D9222" s="8"/>
      <c r="E9222" s="9"/>
      <c r="F9222" s="9"/>
      <c r="G9222" s="6"/>
      <c r="H9222" s="14"/>
      <c r="I9222" s="9"/>
      <c r="J9222" s="10"/>
    </row>
    <row r="9223">
      <c r="A9223" s="6"/>
      <c r="B9223" s="6"/>
      <c r="C9223" s="7"/>
      <c r="D9223" s="8"/>
      <c r="E9223" s="9"/>
      <c r="F9223" s="9"/>
      <c r="G9223" s="6"/>
      <c r="H9223" s="14"/>
      <c r="I9223" s="9"/>
      <c r="J9223" s="10"/>
    </row>
    <row r="9224">
      <c r="A9224" s="6"/>
      <c r="B9224" s="6"/>
      <c r="C9224" s="7"/>
      <c r="D9224" s="8"/>
      <c r="E9224" s="9"/>
      <c r="F9224" s="9"/>
      <c r="G9224" s="6"/>
      <c r="H9224" s="14"/>
      <c r="I9224" s="9"/>
      <c r="J9224" s="10"/>
    </row>
    <row r="9225">
      <c r="A9225" s="6"/>
      <c r="B9225" s="6"/>
      <c r="C9225" s="7"/>
      <c r="D9225" s="8"/>
      <c r="E9225" s="9"/>
      <c r="F9225" s="9"/>
      <c r="G9225" s="6"/>
      <c r="H9225" s="14"/>
      <c r="I9225" s="9"/>
      <c r="J9225" s="10"/>
    </row>
    <row r="9226">
      <c r="A9226" s="6"/>
      <c r="B9226" s="6"/>
      <c r="C9226" s="7"/>
      <c r="D9226" s="8"/>
      <c r="E9226" s="9"/>
      <c r="F9226" s="9"/>
      <c r="G9226" s="6"/>
      <c r="H9226" s="14"/>
      <c r="I9226" s="9"/>
      <c r="J9226" s="10"/>
    </row>
    <row r="9227">
      <c r="A9227" s="6"/>
      <c r="B9227" s="6"/>
      <c r="C9227" s="7"/>
      <c r="D9227" s="8"/>
      <c r="E9227" s="9"/>
      <c r="F9227" s="9"/>
      <c r="G9227" s="6"/>
      <c r="H9227" s="14"/>
      <c r="I9227" s="9"/>
      <c r="J9227" s="10"/>
    </row>
    <row r="9228">
      <c r="A9228" s="6"/>
      <c r="B9228" s="6"/>
      <c r="C9228" s="7"/>
      <c r="D9228" s="8"/>
      <c r="E9228" s="9"/>
      <c r="F9228" s="9"/>
      <c r="G9228" s="6"/>
      <c r="H9228" s="14"/>
      <c r="I9228" s="9"/>
      <c r="J9228" s="10"/>
    </row>
    <row r="9229">
      <c r="A9229" s="6"/>
      <c r="B9229" s="6"/>
      <c r="C9229" s="7"/>
      <c r="D9229" s="8"/>
      <c r="E9229" s="9"/>
      <c r="F9229" s="9"/>
      <c r="G9229" s="6"/>
      <c r="H9229" s="14"/>
      <c r="I9229" s="9"/>
      <c r="J9229" s="10"/>
    </row>
    <row r="9230">
      <c r="A9230" s="6"/>
      <c r="B9230" s="6"/>
      <c r="C9230" s="7"/>
      <c r="D9230" s="8"/>
      <c r="E9230" s="9"/>
      <c r="F9230" s="9"/>
      <c r="G9230" s="6"/>
      <c r="H9230" s="14"/>
      <c r="I9230" s="9"/>
      <c r="J9230" s="10"/>
    </row>
    <row r="9231">
      <c r="A9231" s="6"/>
      <c r="B9231" s="6"/>
      <c r="C9231" s="7"/>
      <c r="D9231" s="8"/>
      <c r="E9231" s="9"/>
      <c r="F9231" s="9"/>
      <c r="G9231" s="6"/>
      <c r="H9231" s="14"/>
      <c r="I9231" s="9"/>
      <c r="J9231" s="10"/>
    </row>
    <row r="9232">
      <c r="A9232" s="6"/>
      <c r="B9232" s="6"/>
      <c r="C9232" s="7"/>
      <c r="D9232" s="8"/>
      <c r="E9232" s="9"/>
      <c r="F9232" s="9"/>
      <c r="G9232" s="6"/>
      <c r="H9232" s="14"/>
      <c r="I9232" s="9"/>
      <c r="J9232" s="10"/>
    </row>
    <row r="9233">
      <c r="A9233" s="6"/>
      <c r="B9233" s="6"/>
      <c r="C9233" s="7"/>
      <c r="D9233" s="8"/>
      <c r="E9233" s="9"/>
      <c r="F9233" s="9"/>
      <c r="G9233" s="6"/>
      <c r="H9233" s="14"/>
      <c r="I9233" s="9"/>
      <c r="J9233" s="10"/>
    </row>
    <row r="9234">
      <c r="A9234" s="6"/>
      <c r="B9234" s="6"/>
      <c r="C9234" s="7"/>
      <c r="D9234" s="8"/>
      <c r="E9234" s="9"/>
      <c r="F9234" s="9"/>
      <c r="G9234" s="6"/>
      <c r="H9234" s="14"/>
      <c r="I9234" s="9"/>
      <c r="J9234" s="10"/>
    </row>
    <row r="9235">
      <c r="A9235" s="6"/>
      <c r="B9235" s="6"/>
      <c r="C9235" s="7"/>
      <c r="D9235" s="8"/>
      <c r="E9235" s="9"/>
      <c r="F9235" s="9"/>
      <c r="G9235" s="6"/>
      <c r="H9235" s="14"/>
      <c r="I9235" s="9"/>
      <c r="J9235" s="10"/>
    </row>
    <row r="9236">
      <c r="A9236" s="6"/>
      <c r="B9236" s="6"/>
      <c r="C9236" s="7"/>
      <c r="D9236" s="8"/>
      <c r="E9236" s="9"/>
      <c r="F9236" s="9"/>
      <c r="G9236" s="6"/>
      <c r="H9236" s="14"/>
      <c r="I9236" s="9"/>
      <c r="J9236" s="10"/>
    </row>
    <row r="9237">
      <c r="A9237" s="6"/>
      <c r="B9237" s="6"/>
      <c r="C9237" s="7"/>
      <c r="D9237" s="8"/>
      <c r="E9237" s="9"/>
      <c r="F9237" s="9"/>
      <c r="G9237" s="6"/>
      <c r="H9237" s="14"/>
      <c r="I9237" s="9"/>
      <c r="J9237" s="10"/>
    </row>
    <row r="9238">
      <c r="A9238" s="6"/>
      <c r="B9238" s="6"/>
      <c r="C9238" s="7"/>
      <c r="D9238" s="8"/>
      <c r="E9238" s="9"/>
      <c r="F9238" s="9"/>
      <c r="G9238" s="6"/>
      <c r="H9238" s="14"/>
      <c r="I9238" s="9"/>
      <c r="J9238" s="10"/>
    </row>
    <row r="9239">
      <c r="A9239" s="6"/>
      <c r="B9239" s="6"/>
      <c r="C9239" s="7"/>
      <c r="D9239" s="8"/>
      <c r="E9239" s="9"/>
      <c r="F9239" s="9"/>
      <c r="G9239" s="6"/>
      <c r="H9239" s="14"/>
      <c r="I9239" s="9"/>
      <c r="J9239" s="10"/>
    </row>
    <row r="9240">
      <c r="A9240" s="6"/>
      <c r="B9240" s="6"/>
      <c r="C9240" s="7"/>
      <c r="D9240" s="8"/>
      <c r="E9240" s="9"/>
      <c r="F9240" s="9"/>
      <c r="G9240" s="6"/>
      <c r="H9240" s="14"/>
      <c r="I9240" s="9"/>
      <c r="J9240" s="10"/>
    </row>
    <row r="9241">
      <c r="A9241" s="6"/>
      <c r="B9241" s="6"/>
      <c r="C9241" s="7"/>
      <c r="D9241" s="8"/>
      <c r="E9241" s="9"/>
      <c r="F9241" s="9"/>
      <c r="G9241" s="6"/>
      <c r="H9241" s="14"/>
      <c r="I9241" s="9"/>
      <c r="J9241" s="10"/>
    </row>
    <row r="9242">
      <c r="A9242" s="6"/>
      <c r="B9242" s="6"/>
      <c r="C9242" s="7"/>
      <c r="D9242" s="8"/>
      <c r="E9242" s="9"/>
      <c r="F9242" s="9"/>
      <c r="G9242" s="6"/>
      <c r="H9242" s="14"/>
      <c r="I9242" s="9"/>
      <c r="J9242" s="10"/>
    </row>
    <row r="9243">
      <c r="A9243" s="6"/>
      <c r="B9243" s="6"/>
      <c r="C9243" s="7"/>
      <c r="D9243" s="8"/>
      <c r="E9243" s="9"/>
      <c r="F9243" s="9"/>
      <c r="G9243" s="6"/>
      <c r="H9243" s="14"/>
      <c r="I9243" s="9"/>
      <c r="J9243" s="10"/>
    </row>
    <row r="9244">
      <c r="A9244" s="6"/>
      <c r="B9244" s="6"/>
      <c r="C9244" s="7"/>
      <c r="D9244" s="8"/>
      <c r="E9244" s="9"/>
      <c r="F9244" s="9"/>
      <c r="G9244" s="6"/>
      <c r="H9244" s="14"/>
      <c r="I9244" s="9"/>
      <c r="J9244" s="10"/>
    </row>
    <row r="9245">
      <c r="A9245" s="6"/>
      <c r="B9245" s="6"/>
      <c r="C9245" s="7"/>
      <c r="D9245" s="8"/>
      <c r="E9245" s="9"/>
      <c r="F9245" s="9"/>
      <c r="G9245" s="6"/>
      <c r="H9245" s="14"/>
      <c r="I9245" s="9"/>
      <c r="J9245" s="10"/>
    </row>
    <row r="9246">
      <c r="A9246" s="6"/>
      <c r="B9246" s="6"/>
      <c r="C9246" s="7"/>
      <c r="D9246" s="8"/>
      <c r="E9246" s="9"/>
      <c r="F9246" s="9"/>
      <c r="G9246" s="6"/>
      <c r="H9246" s="14"/>
      <c r="I9246" s="9"/>
      <c r="J9246" s="10"/>
    </row>
    <row r="9247">
      <c r="A9247" s="6"/>
      <c r="B9247" s="6"/>
      <c r="C9247" s="7"/>
      <c r="D9247" s="8"/>
      <c r="E9247" s="9"/>
      <c r="F9247" s="9"/>
      <c r="G9247" s="6"/>
      <c r="H9247" s="14"/>
      <c r="I9247" s="9"/>
      <c r="J9247" s="10"/>
    </row>
    <row r="9248">
      <c r="A9248" s="6"/>
      <c r="B9248" s="6"/>
      <c r="C9248" s="7"/>
      <c r="D9248" s="8"/>
      <c r="E9248" s="9"/>
      <c r="F9248" s="9"/>
      <c r="G9248" s="6"/>
      <c r="H9248" s="14"/>
      <c r="I9248" s="9"/>
      <c r="J9248" s="10"/>
    </row>
    <row r="9249">
      <c r="A9249" s="6"/>
      <c r="B9249" s="6"/>
      <c r="C9249" s="7"/>
      <c r="D9249" s="8"/>
      <c r="E9249" s="9"/>
      <c r="F9249" s="9"/>
      <c r="G9249" s="6"/>
      <c r="H9249" s="14"/>
      <c r="I9249" s="9"/>
      <c r="J9249" s="10"/>
    </row>
    <row r="9250">
      <c r="A9250" s="6"/>
      <c r="B9250" s="6"/>
      <c r="C9250" s="7"/>
      <c r="D9250" s="8"/>
      <c r="E9250" s="9"/>
      <c r="F9250" s="9"/>
      <c r="G9250" s="6"/>
      <c r="H9250" s="14"/>
      <c r="I9250" s="9"/>
      <c r="J9250" s="10"/>
    </row>
    <row r="9251">
      <c r="A9251" s="6"/>
      <c r="B9251" s="6"/>
      <c r="C9251" s="7"/>
      <c r="D9251" s="8"/>
      <c r="E9251" s="9"/>
      <c r="F9251" s="9"/>
      <c r="G9251" s="6"/>
      <c r="H9251" s="14"/>
      <c r="I9251" s="9"/>
      <c r="J9251" s="10"/>
    </row>
    <row r="9252">
      <c r="A9252" s="6"/>
      <c r="B9252" s="6"/>
      <c r="C9252" s="7"/>
      <c r="D9252" s="8"/>
      <c r="E9252" s="9"/>
      <c r="F9252" s="9"/>
      <c r="G9252" s="6"/>
      <c r="H9252" s="14"/>
      <c r="I9252" s="9"/>
      <c r="J9252" s="10"/>
    </row>
    <row r="9253">
      <c r="A9253" s="6"/>
      <c r="B9253" s="6"/>
      <c r="C9253" s="7"/>
      <c r="D9253" s="8"/>
      <c r="E9253" s="9"/>
      <c r="F9253" s="9"/>
      <c r="G9253" s="6"/>
      <c r="H9253" s="14"/>
      <c r="I9253" s="9"/>
      <c r="J9253" s="10"/>
    </row>
    <row r="9254">
      <c r="A9254" s="6"/>
      <c r="B9254" s="6"/>
      <c r="C9254" s="7"/>
      <c r="D9254" s="8"/>
      <c r="E9254" s="9"/>
      <c r="F9254" s="9"/>
      <c r="G9254" s="6"/>
      <c r="H9254" s="14"/>
      <c r="I9254" s="9"/>
      <c r="J9254" s="10"/>
    </row>
    <row r="9255">
      <c r="A9255" s="6"/>
      <c r="B9255" s="6"/>
      <c r="C9255" s="7"/>
      <c r="D9255" s="8"/>
      <c r="E9255" s="9"/>
      <c r="F9255" s="9"/>
      <c r="G9255" s="6"/>
      <c r="H9255" s="14"/>
      <c r="I9255" s="9"/>
      <c r="J9255" s="10"/>
    </row>
    <row r="9256">
      <c r="A9256" s="6"/>
      <c r="B9256" s="6"/>
      <c r="C9256" s="7"/>
      <c r="D9256" s="8"/>
      <c r="E9256" s="9"/>
      <c r="F9256" s="9"/>
      <c r="G9256" s="6"/>
      <c r="H9256" s="14"/>
      <c r="I9256" s="9"/>
      <c r="J9256" s="10"/>
    </row>
    <row r="9257">
      <c r="A9257" s="6"/>
      <c r="B9257" s="6"/>
      <c r="C9257" s="7"/>
      <c r="D9257" s="8"/>
      <c r="E9257" s="9"/>
      <c r="F9257" s="9"/>
      <c r="G9257" s="6"/>
      <c r="H9257" s="14"/>
      <c r="I9257" s="9"/>
      <c r="J9257" s="10"/>
    </row>
    <row r="9258">
      <c r="A9258" s="6"/>
      <c r="B9258" s="6"/>
      <c r="C9258" s="7"/>
      <c r="D9258" s="8"/>
      <c r="E9258" s="9"/>
      <c r="F9258" s="9"/>
      <c r="G9258" s="6"/>
      <c r="H9258" s="14"/>
      <c r="I9258" s="9"/>
      <c r="J9258" s="10"/>
    </row>
    <row r="9259">
      <c r="A9259" s="6"/>
      <c r="B9259" s="6"/>
      <c r="C9259" s="7"/>
      <c r="D9259" s="8"/>
      <c r="E9259" s="9"/>
      <c r="F9259" s="9"/>
      <c r="G9259" s="6"/>
      <c r="H9259" s="14"/>
      <c r="I9259" s="9"/>
      <c r="J9259" s="10"/>
    </row>
    <row r="9260">
      <c r="A9260" s="6"/>
      <c r="B9260" s="6"/>
      <c r="C9260" s="7"/>
      <c r="D9260" s="8"/>
      <c r="E9260" s="9"/>
      <c r="F9260" s="9"/>
      <c r="G9260" s="6"/>
      <c r="H9260" s="14"/>
      <c r="I9260" s="9"/>
      <c r="J9260" s="10"/>
    </row>
    <row r="9261">
      <c r="A9261" s="6"/>
      <c r="B9261" s="6"/>
      <c r="C9261" s="7"/>
      <c r="D9261" s="8"/>
      <c r="E9261" s="9"/>
      <c r="F9261" s="9"/>
      <c r="G9261" s="6"/>
      <c r="H9261" s="14"/>
      <c r="I9261" s="9"/>
      <c r="J9261" s="10"/>
    </row>
    <row r="9262">
      <c r="A9262" s="6"/>
      <c r="B9262" s="6"/>
      <c r="C9262" s="7"/>
      <c r="D9262" s="8"/>
      <c r="E9262" s="9"/>
      <c r="F9262" s="9"/>
      <c r="G9262" s="6"/>
      <c r="H9262" s="14"/>
      <c r="I9262" s="9"/>
      <c r="J9262" s="10"/>
    </row>
    <row r="9263">
      <c r="A9263" s="6"/>
      <c r="B9263" s="6"/>
      <c r="C9263" s="7"/>
      <c r="D9263" s="8"/>
      <c r="E9263" s="9"/>
      <c r="F9263" s="9"/>
      <c r="G9263" s="6"/>
      <c r="H9263" s="14"/>
      <c r="I9263" s="9"/>
      <c r="J9263" s="10"/>
    </row>
    <row r="9264">
      <c r="A9264" s="6"/>
      <c r="B9264" s="6"/>
      <c r="C9264" s="7"/>
      <c r="D9264" s="8"/>
      <c r="E9264" s="9"/>
      <c r="F9264" s="9"/>
      <c r="G9264" s="6"/>
      <c r="H9264" s="14"/>
      <c r="I9264" s="9"/>
      <c r="J9264" s="10"/>
    </row>
    <row r="9265">
      <c r="A9265" s="6"/>
      <c r="B9265" s="6"/>
      <c r="C9265" s="7"/>
      <c r="D9265" s="8"/>
      <c r="E9265" s="9"/>
      <c r="F9265" s="9"/>
      <c r="G9265" s="6"/>
      <c r="H9265" s="14"/>
      <c r="I9265" s="9"/>
      <c r="J9265" s="10"/>
    </row>
    <row r="9266">
      <c r="A9266" s="6"/>
      <c r="B9266" s="6"/>
      <c r="C9266" s="7"/>
      <c r="D9266" s="8"/>
      <c r="E9266" s="9"/>
      <c r="F9266" s="9"/>
      <c r="G9266" s="6"/>
      <c r="H9266" s="14"/>
      <c r="I9266" s="9"/>
      <c r="J9266" s="10"/>
    </row>
    <row r="9267">
      <c r="A9267" s="6"/>
      <c r="B9267" s="6"/>
      <c r="C9267" s="7"/>
      <c r="D9267" s="8"/>
      <c r="E9267" s="9"/>
      <c r="F9267" s="9"/>
      <c r="G9267" s="6"/>
      <c r="H9267" s="14"/>
      <c r="I9267" s="9"/>
      <c r="J9267" s="10"/>
    </row>
    <row r="9268">
      <c r="A9268" s="6"/>
      <c r="B9268" s="6"/>
      <c r="C9268" s="7"/>
      <c r="D9268" s="8"/>
      <c r="E9268" s="9"/>
      <c r="F9268" s="9"/>
      <c r="G9268" s="6"/>
      <c r="H9268" s="14"/>
      <c r="I9268" s="9"/>
      <c r="J9268" s="10"/>
    </row>
    <row r="9269">
      <c r="A9269" s="6"/>
      <c r="B9269" s="6"/>
      <c r="C9269" s="7"/>
      <c r="D9269" s="8"/>
      <c r="E9269" s="9"/>
      <c r="F9269" s="9"/>
      <c r="G9269" s="6"/>
      <c r="H9269" s="14"/>
      <c r="I9269" s="9"/>
      <c r="J9269" s="10"/>
    </row>
    <row r="9270">
      <c r="A9270" s="6"/>
      <c r="B9270" s="6"/>
      <c r="C9270" s="7"/>
      <c r="D9270" s="8"/>
      <c r="E9270" s="9"/>
      <c r="F9270" s="9"/>
      <c r="G9270" s="6"/>
      <c r="H9270" s="14"/>
      <c r="I9270" s="9"/>
      <c r="J9270" s="10"/>
    </row>
    <row r="9271">
      <c r="A9271" s="6"/>
      <c r="B9271" s="6"/>
      <c r="C9271" s="7"/>
      <c r="D9271" s="8"/>
      <c r="E9271" s="9"/>
      <c r="F9271" s="9"/>
      <c r="G9271" s="6"/>
      <c r="H9271" s="14"/>
      <c r="I9271" s="9"/>
      <c r="J9271" s="10"/>
    </row>
    <row r="9272">
      <c r="A9272" s="6"/>
      <c r="B9272" s="6"/>
      <c r="C9272" s="7"/>
      <c r="D9272" s="8"/>
      <c r="E9272" s="9"/>
      <c r="F9272" s="9"/>
      <c r="G9272" s="6"/>
      <c r="H9272" s="14"/>
      <c r="I9272" s="9"/>
      <c r="J9272" s="10"/>
    </row>
    <row r="9273">
      <c r="A9273" s="6"/>
      <c r="B9273" s="6"/>
      <c r="C9273" s="7"/>
      <c r="D9273" s="8"/>
      <c r="E9273" s="9"/>
      <c r="F9273" s="9"/>
      <c r="G9273" s="6"/>
      <c r="H9273" s="14"/>
      <c r="I9273" s="9"/>
      <c r="J9273" s="10"/>
    </row>
    <row r="9274">
      <c r="A9274" s="6"/>
      <c r="B9274" s="6"/>
      <c r="C9274" s="7"/>
      <c r="D9274" s="8"/>
      <c r="E9274" s="9"/>
      <c r="F9274" s="9"/>
      <c r="G9274" s="6"/>
      <c r="H9274" s="14"/>
      <c r="I9274" s="9"/>
      <c r="J9274" s="10"/>
    </row>
    <row r="9275">
      <c r="A9275" s="6"/>
      <c r="B9275" s="6"/>
      <c r="C9275" s="7"/>
      <c r="D9275" s="8"/>
      <c r="E9275" s="9"/>
      <c r="F9275" s="9"/>
      <c r="G9275" s="6"/>
      <c r="H9275" s="14"/>
      <c r="I9275" s="9"/>
      <c r="J9275" s="10"/>
    </row>
    <row r="9276">
      <c r="A9276" s="6"/>
      <c r="B9276" s="6"/>
      <c r="C9276" s="7"/>
      <c r="D9276" s="8"/>
      <c r="E9276" s="9"/>
      <c r="F9276" s="9"/>
      <c r="G9276" s="6"/>
      <c r="H9276" s="14"/>
      <c r="I9276" s="9"/>
      <c r="J9276" s="10"/>
    </row>
    <row r="9277">
      <c r="A9277" s="6"/>
      <c r="B9277" s="6"/>
      <c r="C9277" s="7"/>
      <c r="D9277" s="8"/>
      <c r="E9277" s="9"/>
      <c r="F9277" s="9"/>
      <c r="G9277" s="6"/>
      <c r="H9277" s="14"/>
      <c r="I9277" s="9"/>
      <c r="J9277" s="10"/>
    </row>
    <row r="9278">
      <c r="A9278" s="6"/>
      <c r="B9278" s="6"/>
      <c r="C9278" s="7"/>
      <c r="D9278" s="8"/>
      <c r="E9278" s="9"/>
      <c r="F9278" s="9"/>
      <c r="G9278" s="6"/>
      <c r="H9278" s="14"/>
      <c r="I9278" s="9"/>
      <c r="J9278" s="10"/>
    </row>
    <row r="9279">
      <c r="A9279" s="6"/>
      <c r="B9279" s="6"/>
      <c r="C9279" s="7"/>
      <c r="D9279" s="8"/>
      <c r="E9279" s="9"/>
      <c r="F9279" s="9"/>
      <c r="G9279" s="6"/>
      <c r="H9279" s="14"/>
      <c r="I9279" s="9"/>
      <c r="J9279" s="10"/>
    </row>
    <row r="9280">
      <c r="A9280" s="6"/>
      <c r="B9280" s="6"/>
      <c r="C9280" s="7"/>
      <c r="D9280" s="8"/>
      <c r="E9280" s="9"/>
      <c r="F9280" s="9"/>
      <c r="G9280" s="6"/>
      <c r="H9280" s="14"/>
      <c r="I9280" s="9"/>
      <c r="J9280" s="10"/>
    </row>
    <row r="9281">
      <c r="A9281" s="6"/>
      <c r="B9281" s="6"/>
      <c r="C9281" s="7"/>
      <c r="D9281" s="8"/>
      <c r="E9281" s="9"/>
      <c r="F9281" s="9"/>
      <c r="G9281" s="6"/>
      <c r="H9281" s="14"/>
      <c r="I9281" s="9"/>
      <c r="J9281" s="10"/>
    </row>
    <row r="9282">
      <c r="A9282" s="6"/>
      <c r="B9282" s="6"/>
      <c r="C9282" s="7"/>
      <c r="D9282" s="8"/>
      <c r="E9282" s="9"/>
      <c r="F9282" s="9"/>
      <c r="G9282" s="6"/>
      <c r="H9282" s="14"/>
      <c r="I9282" s="9"/>
      <c r="J9282" s="10"/>
    </row>
    <row r="9283">
      <c r="A9283" s="6"/>
      <c r="B9283" s="6"/>
      <c r="C9283" s="7"/>
      <c r="D9283" s="8"/>
      <c r="E9283" s="9"/>
      <c r="F9283" s="9"/>
      <c r="G9283" s="6"/>
      <c r="H9283" s="14"/>
      <c r="I9283" s="9"/>
      <c r="J9283" s="10"/>
    </row>
    <row r="9284">
      <c r="A9284" s="6"/>
      <c r="B9284" s="6"/>
      <c r="C9284" s="7"/>
      <c r="D9284" s="8"/>
      <c r="E9284" s="9"/>
      <c r="F9284" s="9"/>
      <c r="G9284" s="6"/>
      <c r="H9284" s="14"/>
      <c r="I9284" s="9"/>
      <c r="J9284" s="10"/>
    </row>
    <row r="9285">
      <c r="A9285" s="6"/>
      <c r="B9285" s="6"/>
      <c r="C9285" s="7"/>
      <c r="D9285" s="8"/>
      <c r="E9285" s="9"/>
      <c r="F9285" s="9"/>
      <c r="G9285" s="6"/>
      <c r="H9285" s="14"/>
      <c r="I9285" s="9"/>
      <c r="J9285" s="10"/>
    </row>
    <row r="9286">
      <c r="A9286" s="6"/>
      <c r="B9286" s="6"/>
      <c r="C9286" s="7"/>
      <c r="D9286" s="8"/>
      <c r="E9286" s="9"/>
      <c r="F9286" s="9"/>
      <c r="G9286" s="6"/>
      <c r="H9286" s="14"/>
      <c r="I9286" s="9"/>
      <c r="J9286" s="10"/>
    </row>
    <row r="9287">
      <c r="A9287" s="6"/>
      <c r="B9287" s="6"/>
      <c r="C9287" s="7"/>
      <c r="D9287" s="8"/>
      <c r="E9287" s="9"/>
      <c r="F9287" s="9"/>
      <c r="G9287" s="6"/>
      <c r="H9287" s="14"/>
      <c r="I9287" s="9"/>
      <c r="J9287" s="10"/>
    </row>
    <row r="9288">
      <c r="A9288" s="6"/>
      <c r="B9288" s="6"/>
      <c r="C9288" s="7"/>
      <c r="D9288" s="8"/>
      <c r="E9288" s="9"/>
      <c r="F9288" s="9"/>
      <c r="G9288" s="6"/>
      <c r="H9288" s="14"/>
      <c r="I9288" s="9"/>
      <c r="J9288" s="10"/>
    </row>
    <row r="9289">
      <c r="A9289" s="6"/>
      <c r="B9289" s="6"/>
      <c r="C9289" s="7"/>
      <c r="D9289" s="8"/>
      <c r="E9289" s="9"/>
      <c r="F9289" s="9"/>
      <c r="G9289" s="6"/>
      <c r="H9289" s="14"/>
      <c r="I9289" s="9"/>
      <c r="J9289" s="10"/>
    </row>
    <row r="9290">
      <c r="A9290" s="6"/>
      <c r="B9290" s="6"/>
      <c r="C9290" s="7"/>
      <c r="D9290" s="8"/>
      <c r="E9290" s="9"/>
      <c r="F9290" s="9"/>
      <c r="G9290" s="6"/>
      <c r="H9290" s="14"/>
      <c r="I9290" s="9"/>
      <c r="J9290" s="10"/>
    </row>
    <row r="9291">
      <c r="A9291" s="6"/>
      <c r="B9291" s="6"/>
      <c r="C9291" s="7"/>
      <c r="D9291" s="8"/>
      <c r="E9291" s="9"/>
      <c r="F9291" s="9"/>
      <c r="G9291" s="6"/>
      <c r="H9291" s="14"/>
      <c r="I9291" s="9"/>
      <c r="J9291" s="10"/>
    </row>
    <row r="9292">
      <c r="A9292" s="6"/>
      <c r="B9292" s="6"/>
      <c r="C9292" s="7"/>
      <c r="D9292" s="8"/>
      <c r="E9292" s="9"/>
      <c r="F9292" s="9"/>
      <c r="G9292" s="6"/>
      <c r="H9292" s="14"/>
      <c r="I9292" s="9"/>
      <c r="J9292" s="10"/>
    </row>
    <row r="9293">
      <c r="A9293" s="6"/>
      <c r="B9293" s="6"/>
      <c r="C9293" s="7"/>
      <c r="D9293" s="8"/>
      <c r="E9293" s="9"/>
      <c r="F9293" s="9"/>
      <c r="G9293" s="6"/>
      <c r="H9293" s="14"/>
      <c r="I9293" s="9"/>
      <c r="J9293" s="10"/>
    </row>
    <row r="9294">
      <c r="A9294" s="6"/>
      <c r="B9294" s="6"/>
      <c r="C9294" s="7"/>
      <c r="D9294" s="8"/>
      <c r="E9294" s="9"/>
      <c r="F9294" s="9"/>
      <c r="G9294" s="6"/>
      <c r="H9294" s="14"/>
      <c r="I9294" s="9"/>
      <c r="J9294" s="10"/>
    </row>
    <row r="9295">
      <c r="A9295" s="6"/>
      <c r="B9295" s="6"/>
      <c r="C9295" s="7"/>
      <c r="D9295" s="8"/>
      <c r="E9295" s="9"/>
      <c r="F9295" s="9"/>
      <c r="G9295" s="6"/>
      <c r="H9295" s="14"/>
      <c r="I9295" s="9"/>
      <c r="J9295" s="10"/>
    </row>
    <row r="9296">
      <c r="A9296" s="6"/>
      <c r="B9296" s="6"/>
      <c r="C9296" s="7"/>
      <c r="D9296" s="8"/>
      <c r="E9296" s="9"/>
      <c r="F9296" s="9"/>
      <c r="G9296" s="6"/>
      <c r="H9296" s="14"/>
      <c r="I9296" s="9"/>
      <c r="J9296" s="10"/>
    </row>
    <row r="9297">
      <c r="A9297" s="6"/>
      <c r="B9297" s="6"/>
      <c r="C9297" s="7"/>
      <c r="D9297" s="8"/>
      <c r="E9297" s="9"/>
      <c r="F9297" s="9"/>
      <c r="G9297" s="6"/>
      <c r="H9297" s="14"/>
      <c r="I9297" s="9"/>
      <c r="J9297" s="10"/>
    </row>
    <row r="9298">
      <c r="A9298" s="6"/>
      <c r="B9298" s="6"/>
      <c r="C9298" s="7"/>
      <c r="D9298" s="8"/>
      <c r="E9298" s="9"/>
      <c r="F9298" s="9"/>
      <c r="G9298" s="6"/>
      <c r="H9298" s="14"/>
      <c r="I9298" s="9"/>
      <c r="J9298" s="10"/>
    </row>
    <row r="9299">
      <c r="A9299" s="6"/>
      <c r="B9299" s="6"/>
      <c r="C9299" s="7"/>
      <c r="D9299" s="8"/>
      <c r="E9299" s="9"/>
      <c r="F9299" s="9"/>
      <c r="G9299" s="6"/>
      <c r="H9299" s="14"/>
      <c r="I9299" s="9"/>
      <c r="J9299" s="10"/>
    </row>
    <row r="9300">
      <c r="A9300" s="6"/>
      <c r="B9300" s="6"/>
      <c r="C9300" s="7"/>
      <c r="D9300" s="8"/>
      <c r="E9300" s="9"/>
      <c r="F9300" s="9"/>
      <c r="G9300" s="6"/>
      <c r="H9300" s="14"/>
      <c r="I9300" s="9"/>
      <c r="J9300" s="10"/>
    </row>
    <row r="9301">
      <c r="A9301" s="6"/>
      <c r="B9301" s="6"/>
      <c r="C9301" s="7"/>
      <c r="D9301" s="8"/>
      <c r="E9301" s="9"/>
      <c r="F9301" s="9"/>
      <c r="G9301" s="6"/>
      <c r="H9301" s="14"/>
      <c r="I9301" s="9"/>
      <c r="J9301" s="10"/>
    </row>
    <row r="9302">
      <c r="A9302" s="6"/>
      <c r="B9302" s="6"/>
      <c r="C9302" s="7"/>
      <c r="D9302" s="8"/>
      <c r="E9302" s="9"/>
      <c r="F9302" s="9"/>
      <c r="G9302" s="6"/>
      <c r="H9302" s="14"/>
      <c r="I9302" s="9"/>
      <c r="J9302" s="10"/>
    </row>
    <row r="9303">
      <c r="A9303" s="6"/>
      <c r="B9303" s="6"/>
      <c r="C9303" s="7"/>
      <c r="D9303" s="8"/>
      <c r="E9303" s="9"/>
      <c r="F9303" s="9"/>
      <c r="G9303" s="6"/>
      <c r="H9303" s="14"/>
      <c r="I9303" s="9"/>
      <c r="J9303" s="10"/>
    </row>
    <row r="9304">
      <c r="A9304" s="6"/>
      <c r="B9304" s="6"/>
      <c r="C9304" s="7"/>
      <c r="D9304" s="8"/>
      <c r="E9304" s="9"/>
      <c r="F9304" s="9"/>
      <c r="G9304" s="6"/>
      <c r="H9304" s="14"/>
      <c r="I9304" s="9"/>
      <c r="J9304" s="10"/>
    </row>
    <row r="9305">
      <c r="A9305" s="6"/>
      <c r="B9305" s="6"/>
      <c r="C9305" s="7"/>
      <c r="D9305" s="8"/>
      <c r="E9305" s="9"/>
      <c r="F9305" s="9"/>
      <c r="G9305" s="6"/>
      <c r="H9305" s="14"/>
      <c r="I9305" s="9"/>
      <c r="J9305" s="10"/>
    </row>
    <row r="9306">
      <c r="A9306" s="6"/>
      <c r="B9306" s="6"/>
      <c r="C9306" s="7"/>
      <c r="D9306" s="8"/>
      <c r="E9306" s="9"/>
      <c r="F9306" s="9"/>
      <c r="G9306" s="6"/>
      <c r="H9306" s="14"/>
      <c r="I9306" s="9"/>
      <c r="J9306" s="10"/>
    </row>
    <row r="9307">
      <c r="A9307" s="6"/>
      <c r="B9307" s="6"/>
      <c r="C9307" s="7"/>
      <c r="D9307" s="8"/>
      <c r="E9307" s="9"/>
      <c r="F9307" s="9"/>
      <c r="G9307" s="6"/>
      <c r="H9307" s="14"/>
      <c r="I9307" s="9"/>
      <c r="J9307" s="10"/>
    </row>
    <row r="9308">
      <c r="A9308" s="6"/>
      <c r="B9308" s="6"/>
      <c r="C9308" s="7"/>
      <c r="D9308" s="8"/>
      <c r="E9308" s="9"/>
      <c r="F9308" s="9"/>
      <c r="G9308" s="6"/>
      <c r="H9308" s="14"/>
      <c r="I9308" s="9"/>
      <c r="J9308" s="10"/>
    </row>
    <row r="9309">
      <c r="A9309" s="6"/>
      <c r="B9309" s="6"/>
      <c r="C9309" s="7"/>
      <c r="D9309" s="8"/>
      <c r="E9309" s="9"/>
      <c r="F9309" s="9"/>
      <c r="G9309" s="6"/>
      <c r="H9309" s="14"/>
      <c r="I9309" s="9"/>
      <c r="J9309" s="10"/>
    </row>
    <row r="9310">
      <c r="A9310" s="6"/>
      <c r="B9310" s="6"/>
      <c r="C9310" s="7"/>
      <c r="D9310" s="8"/>
      <c r="E9310" s="9"/>
      <c r="F9310" s="9"/>
      <c r="G9310" s="6"/>
      <c r="H9310" s="14"/>
      <c r="I9310" s="9"/>
      <c r="J9310" s="10"/>
    </row>
    <row r="9311">
      <c r="A9311" s="6"/>
      <c r="B9311" s="6"/>
      <c r="C9311" s="7"/>
      <c r="D9311" s="8"/>
      <c r="E9311" s="9"/>
      <c r="F9311" s="9"/>
      <c r="G9311" s="6"/>
      <c r="H9311" s="14"/>
      <c r="I9311" s="9"/>
      <c r="J9311" s="10"/>
    </row>
    <row r="9312">
      <c r="A9312" s="6"/>
      <c r="B9312" s="6"/>
      <c r="C9312" s="7"/>
      <c r="D9312" s="8"/>
      <c r="E9312" s="9"/>
      <c r="F9312" s="9"/>
      <c r="G9312" s="6"/>
      <c r="H9312" s="14"/>
      <c r="I9312" s="9"/>
      <c r="J9312" s="10"/>
    </row>
    <row r="9313">
      <c r="A9313" s="6"/>
      <c r="B9313" s="6"/>
      <c r="C9313" s="7"/>
      <c r="D9313" s="8"/>
      <c r="E9313" s="9"/>
      <c r="F9313" s="9"/>
      <c r="G9313" s="6"/>
      <c r="H9313" s="14"/>
      <c r="I9313" s="9"/>
      <c r="J9313" s="10"/>
    </row>
    <row r="9314">
      <c r="A9314" s="6"/>
      <c r="B9314" s="6"/>
      <c r="C9314" s="7"/>
      <c r="D9314" s="8"/>
      <c r="E9314" s="9"/>
      <c r="F9314" s="9"/>
      <c r="G9314" s="6"/>
      <c r="H9314" s="14"/>
      <c r="I9314" s="9"/>
      <c r="J9314" s="10"/>
    </row>
    <row r="9315">
      <c r="A9315" s="6"/>
      <c r="B9315" s="6"/>
      <c r="C9315" s="7"/>
      <c r="D9315" s="8"/>
      <c r="E9315" s="9"/>
      <c r="F9315" s="9"/>
      <c r="G9315" s="6"/>
      <c r="H9315" s="14"/>
      <c r="I9315" s="9"/>
      <c r="J9315" s="10"/>
    </row>
    <row r="9316">
      <c r="A9316" s="6"/>
      <c r="B9316" s="6"/>
      <c r="C9316" s="7"/>
      <c r="D9316" s="8"/>
      <c r="E9316" s="9"/>
      <c r="F9316" s="9"/>
      <c r="G9316" s="6"/>
      <c r="H9316" s="14"/>
      <c r="I9316" s="9"/>
      <c r="J9316" s="10"/>
    </row>
    <row r="9317">
      <c r="A9317" s="6"/>
      <c r="B9317" s="6"/>
      <c r="C9317" s="7"/>
      <c r="D9317" s="8"/>
      <c r="E9317" s="9"/>
      <c r="F9317" s="9"/>
      <c r="G9317" s="6"/>
      <c r="H9317" s="14"/>
      <c r="I9317" s="9"/>
      <c r="J9317" s="10"/>
    </row>
    <row r="9318">
      <c r="A9318" s="6"/>
      <c r="B9318" s="6"/>
      <c r="C9318" s="7"/>
      <c r="D9318" s="8"/>
      <c r="E9318" s="9"/>
      <c r="F9318" s="9"/>
      <c r="G9318" s="6"/>
      <c r="H9318" s="14"/>
      <c r="I9318" s="9"/>
      <c r="J9318" s="10"/>
    </row>
    <row r="9319">
      <c r="A9319" s="6"/>
      <c r="B9319" s="6"/>
      <c r="C9319" s="7"/>
      <c r="D9319" s="8"/>
      <c r="E9319" s="9"/>
      <c r="F9319" s="9"/>
      <c r="G9319" s="6"/>
      <c r="H9319" s="14"/>
      <c r="I9319" s="9"/>
      <c r="J9319" s="10"/>
    </row>
    <row r="9320">
      <c r="A9320" s="6"/>
      <c r="B9320" s="6"/>
      <c r="C9320" s="7"/>
      <c r="D9320" s="8"/>
      <c r="E9320" s="9"/>
      <c r="F9320" s="9"/>
      <c r="G9320" s="6"/>
      <c r="H9320" s="14"/>
      <c r="I9320" s="9"/>
      <c r="J9320" s="10"/>
    </row>
    <row r="9321">
      <c r="A9321" s="6"/>
      <c r="B9321" s="6"/>
      <c r="C9321" s="7"/>
      <c r="D9321" s="8"/>
      <c r="E9321" s="9"/>
      <c r="F9321" s="9"/>
      <c r="G9321" s="6"/>
      <c r="H9321" s="14"/>
      <c r="I9321" s="9"/>
      <c r="J9321" s="10"/>
    </row>
    <row r="9322">
      <c r="A9322" s="6"/>
      <c r="B9322" s="6"/>
      <c r="C9322" s="7"/>
      <c r="D9322" s="8"/>
      <c r="E9322" s="9"/>
      <c r="F9322" s="9"/>
      <c r="G9322" s="6"/>
      <c r="H9322" s="14"/>
      <c r="I9322" s="9"/>
      <c r="J9322" s="10"/>
    </row>
    <row r="9323">
      <c r="A9323" s="6"/>
      <c r="B9323" s="6"/>
      <c r="C9323" s="7"/>
      <c r="D9323" s="8"/>
      <c r="E9323" s="9"/>
      <c r="F9323" s="9"/>
      <c r="G9323" s="6"/>
      <c r="H9323" s="14"/>
      <c r="I9323" s="9"/>
      <c r="J9323" s="10"/>
    </row>
    <row r="9324">
      <c r="A9324" s="6"/>
      <c r="B9324" s="6"/>
      <c r="C9324" s="7"/>
      <c r="D9324" s="8"/>
      <c r="E9324" s="9"/>
      <c r="F9324" s="9"/>
      <c r="G9324" s="6"/>
      <c r="H9324" s="14"/>
      <c r="I9324" s="9"/>
      <c r="J9324" s="10"/>
    </row>
    <row r="9325">
      <c r="A9325" s="6"/>
      <c r="B9325" s="6"/>
      <c r="C9325" s="7"/>
      <c r="D9325" s="8"/>
      <c r="E9325" s="9"/>
      <c r="F9325" s="9"/>
      <c r="G9325" s="6"/>
      <c r="H9325" s="14"/>
      <c r="I9325" s="9"/>
      <c r="J9325" s="10"/>
    </row>
    <row r="9326">
      <c r="A9326" s="6"/>
      <c r="B9326" s="6"/>
      <c r="C9326" s="7"/>
      <c r="D9326" s="8"/>
      <c r="E9326" s="9"/>
      <c r="F9326" s="9"/>
      <c r="G9326" s="6"/>
      <c r="H9326" s="14"/>
      <c r="I9326" s="9"/>
      <c r="J9326" s="10"/>
    </row>
    <row r="9327">
      <c r="A9327" s="6"/>
      <c r="B9327" s="6"/>
      <c r="C9327" s="7"/>
      <c r="D9327" s="8"/>
      <c r="E9327" s="9"/>
      <c r="F9327" s="9"/>
      <c r="G9327" s="6"/>
      <c r="H9327" s="14"/>
      <c r="I9327" s="9"/>
      <c r="J9327" s="10"/>
    </row>
    <row r="9328">
      <c r="A9328" s="6"/>
      <c r="B9328" s="6"/>
      <c r="C9328" s="7"/>
      <c r="D9328" s="8"/>
      <c r="E9328" s="9"/>
      <c r="F9328" s="9"/>
      <c r="G9328" s="6"/>
      <c r="H9328" s="14"/>
      <c r="I9328" s="9"/>
      <c r="J9328" s="10"/>
    </row>
    <row r="9329">
      <c r="A9329" s="6"/>
      <c r="B9329" s="6"/>
      <c r="C9329" s="7"/>
      <c r="D9329" s="8"/>
      <c r="E9329" s="9"/>
      <c r="F9329" s="9"/>
      <c r="G9329" s="6"/>
      <c r="H9329" s="14"/>
      <c r="I9329" s="9"/>
      <c r="J9329" s="10"/>
    </row>
    <row r="9330">
      <c r="A9330" s="6"/>
      <c r="B9330" s="6"/>
      <c r="C9330" s="7"/>
      <c r="D9330" s="8"/>
      <c r="E9330" s="9"/>
      <c r="F9330" s="9"/>
      <c r="G9330" s="6"/>
      <c r="H9330" s="14"/>
      <c r="I9330" s="9"/>
      <c r="J9330" s="10"/>
    </row>
    <row r="9331">
      <c r="A9331" s="6"/>
      <c r="B9331" s="6"/>
      <c r="C9331" s="7"/>
      <c r="D9331" s="8"/>
      <c r="E9331" s="9"/>
      <c r="F9331" s="9"/>
      <c r="G9331" s="6"/>
      <c r="H9331" s="14"/>
      <c r="I9331" s="9"/>
      <c r="J9331" s="10"/>
    </row>
    <row r="9332">
      <c r="A9332" s="6"/>
      <c r="B9332" s="6"/>
      <c r="C9332" s="7"/>
      <c r="D9332" s="8"/>
      <c r="E9332" s="9"/>
      <c r="F9332" s="9"/>
      <c r="G9332" s="6"/>
      <c r="H9332" s="14"/>
      <c r="I9332" s="9"/>
      <c r="J9332" s="10"/>
    </row>
    <row r="9333">
      <c r="A9333" s="6"/>
      <c r="B9333" s="6"/>
      <c r="C9333" s="7"/>
      <c r="D9333" s="8"/>
      <c r="E9333" s="9"/>
      <c r="F9333" s="9"/>
      <c r="G9333" s="6"/>
      <c r="H9333" s="14"/>
      <c r="I9333" s="9"/>
      <c r="J9333" s="10"/>
    </row>
    <row r="9334">
      <c r="A9334" s="6"/>
      <c r="B9334" s="6"/>
      <c r="C9334" s="7"/>
      <c r="D9334" s="8"/>
      <c r="E9334" s="9"/>
      <c r="F9334" s="9"/>
      <c r="G9334" s="6"/>
      <c r="H9334" s="14"/>
      <c r="I9334" s="9"/>
      <c r="J9334" s="10"/>
    </row>
    <row r="9335">
      <c r="A9335" s="6"/>
      <c r="B9335" s="6"/>
      <c r="C9335" s="7"/>
      <c r="D9335" s="8"/>
      <c r="E9335" s="9"/>
      <c r="F9335" s="9"/>
      <c r="G9335" s="6"/>
      <c r="H9335" s="14"/>
      <c r="I9335" s="9"/>
      <c r="J9335" s="10"/>
    </row>
    <row r="9336">
      <c r="A9336" s="6"/>
      <c r="B9336" s="6"/>
      <c r="C9336" s="7"/>
      <c r="D9336" s="8"/>
      <c r="E9336" s="9"/>
      <c r="F9336" s="9"/>
      <c r="G9336" s="6"/>
      <c r="H9336" s="14"/>
      <c r="I9336" s="9"/>
      <c r="J9336" s="10"/>
    </row>
    <row r="9337">
      <c r="A9337" s="6"/>
      <c r="B9337" s="6"/>
      <c r="C9337" s="7"/>
      <c r="D9337" s="8"/>
      <c r="E9337" s="9"/>
      <c r="F9337" s="9"/>
      <c r="G9337" s="6"/>
      <c r="H9337" s="14"/>
      <c r="I9337" s="9"/>
      <c r="J9337" s="10"/>
    </row>
    <row r="9338">
      <c r="A9338" s="6"/>
      <c r="B9338" s="6"/>
      <c r="C9338" s="7"/>
      <c r="D9338" s="8"/>
      <c r="E9338" s="9"/>
      <c r="F9338" s="9"/>
      <c r="G9338" s="6"/>
      <c r="H9338" s="14"/>
      <c r="I9338" s="9"/>
      <c r="J9338" s="10"/>
    </row>
    <row r="9339">
      <c r="A9339" s="6"/>
      <c r="B9339" s="6"/>
      <c r="C9339" s="7"/>
      <c r="D9339" s="8"/>
      <c r="E9339" s="9"/>
      <c r="F9339" s="9"/>
      <c r="G9339" s="6"/>
      <c r="H9339" s="14"/>
      <c r="I9339" s="9"/>
      <c r="J9339" s="10"/>
    </row>
    <row r="9340">
      <c r="A9340" s="6"/>
      <c r="B9340" s="6"/>
      <c r="C9340" s="7"/>
      <c r="D9340" s="8"/>
      <c r="E9340" s="9"/>
      <c r="F9340" s="9"/>
      <c r="G9340" s="6"/>
      <c r="H9340" s="14"/>
      <c r="I9340" s="9"/>
      <c r="J9340" s="10"/>
    </row>
    <row r="9341">
      <c r="A9341" s="6"/>
      <c r="B9341" s="6"/>
      <c r="C9341" s="7"/>
      <c r="D9341" s="8"/>
      <c r="E9341" s="9"/>
      <c r="F9341" s="9"/>
      <c r="G9341" s="6"/>
      <c r="H9341" s="14"/>
      <c r="I9341" s="9"/>
      <c r="J9341" s="10"/>
    </row>
    <row r="9342">
      <c r="A9342" s="6"/>
      <c r="B9342" s="6"/>
      <c r="C9342" s="7"/>
      <c r="D9342" s="8"/>
      <c r="E9342" s="9"/>
      <c r="F9342" s="9"/>
      <c r="G9342" s="6"/>
      <c r="H9342" s="14"/>
      <c r="I9342" s="9"/>
      <c r="J9342" s="10"/>
    </row>
    <row r="9343">
      <c r="A9343" s="6"/>
      <c r="B9343" s="6"/>
      <c r="C9343" s="7"/>
      <c r="D9343" s="8"/>
      <c r="E9343" s="9"/>
      <c r="F9343" s="9"/>
      <c r="G9343" s="6"/>
      <c r="H9343" s="14"/>
      <c r="I9343" s="9"/>
      <c r="J9343" s="10"/>
    </row>
    <row r="9344">
      <c r="A9344" s="6"/>
      <c r="B9344" s="6"/>
      <c r="C9344" s="7"/>
      <c r="D9344" s="8"/>
      <c r="E9344" s="9"/>
      <c r="F9344" s="9"/>
      <c r="G9344" s="6"/>
      <c r="H9344" s="14"/>
      <c r="I9344" s="9"/>
      <c r="J9344" s="10"/>
    </row>
    <row r="9345">
      <c r="A9345" s="6"/>
      <c r="B9345" s="6"/>
      <c r="C9345" s="7"/>
      <c r="D9345" s="8"/>
      <c r="E9345" s="9"/>
      <c r="F9345" s="9"/>
      <c r="G9345" s="6"/>
      <c r="H9345" s="14"/>
      <c r="I9345" s="9"/>
      <c r="J9345" s="10"/>
    </row>
    <row r="9346">
      <c r="A9346" s="6"/>
      <c r="B9346" s="6"/>
      <c r="C9346" s="7"/>
      <c r="D9346" s="8"/>
      <c r="E9346" s="9"/>
      <c r="F9346" s="9"/>
      <c r="G9346" s="6"/>
      <c r="H9346" s="14"/>
      <c r="I9346" s="9"/>
      <c r="J9346" s="10"/>
    </row>
    <row r="9347">
      <c r="A9347" s="6"/>
      <c r="B9347" s="6"/>
      <c r="C9347" s="7"/>
      <c r="D9347" s="8"/>
      <c r="E9347" s="9"/>
      <c r="F9347" s="9"/>
      <c r="G9347" s="6"/>
      <c r="H9347" s="14"/>
      <c r="I9347" s="9"/>
      <c r="J9347" s="10"/>
    </row>
    <row r="9348">
      <c r="A9348" s="6"/>
      <c r="B9348" s="6"/>
      <c r="C9348" s="7"/>
      <c r="D9348" s="8"/>
      <c r="E9348" s="9"/>
      <c r="F9348" s="9"/>
      <c r="G9348" s="6"/>
      <c r="H9348" s="14"/>
      <c r="I9348" s="9"/>
      <c r="J9348" s="10"/>
    </row>
    <row r="9349">
      <c r="A9349" s="6"/>
      <c r="B9349" s="6"/>
      <c r="C9349" s="7"/>
      <c r="D9349" s="8"/>
      <c r="E9349" s="9"/>
      <c r="F9349" s="9"/>
      <c r="G9349" s="6"/>
      <c r="H9349" s="14"/>
      <c r="I9349" s="9"/>
      <c r="J9349" s="10"/>
    </row>
    <row r="9350">
      <c r="A9350" s="6"/>
      <c r="B9350" s="6"/>
      <c r="C9350" s="7"/>
      <c r="D9350" s="8"/>
      <c r="E9350" s="9"/>
      <c r="F9350" s="9"/>
      <c r="G9350" s="6"/>
      <c r="H9350" s="14"/>
      <c r="I9350" s="9"/>
      <c r="J9350" s="10"/>
    </row>
    <row r="9351">
      <c r="A9351" s="6"/>
      <c r="B9351" s="6"/>
      <c r="C9351" s="7"/>
      <c r="D9351" s="8"/>
      <c r="E9351" s="9"/>
      <c r="F9351" s="9"/>
      <c r="G9351" s="6"/>
      <c r="H9351" s="14"/>
      <c r="I9351" s="9"/>
      <c r="J9351" s="10"/>
    </row>
    <row r="9352">
      <c r="A9352" s="6"/>
      <c r="B9352" s="6"/>
      <c r="C9352" s="7"/>
      <c r="D9352" s="8"/>
      <c r="E9352" s="9"/>
      <c r="F9352" s="9"/>
      <c r="G9352" s="6"/>
      <c r="H9352" s="14"/>
      <c r="I9352" s="9"/>
      <c r="J9352" s="10"/>
    </row>
    <row r="9353">
      <c r="A9353" s="6"/>
      <c r="B9353" s="6"/>
      <c r="C9353" s="7"/>
      <c r="D9353" s="8"/>
      <c r="E9353" s="9"/>
      <c r="F9353" s="9"/>
      <c r="G9353" s="6"/>
      <c r="H9353" s="14"/>
      <c r="I9353" s="9"/>
      <c r="J9353" s="10"/>
    </row>
    <row r="9354">
      <c r="A9354" s="6"/>
      <c r="B9354" s="6"/>
      <c r="C9354" s="7"/>
      <c r="D9354" s="8"/>
      <c r="E9354" s="9"/>
      <c r="F9354" s="9"/>
      <c r="G9354" s="6"/>
      <c r="H9354" s="14"/>
      <c r="I9354" s="9"/>
      <c r="J9354" s="10"/>
    </row>
    <row r="9355">
      <c r="A9355" s="6"/>
      <c r="B9355" s="6"/>
      <c r="C9355" s="7"/>
      <c r="D9355" s="8"/>
      <c r="E9355" s="9"/>
      <c r="F9355" s="9"/>
      <c r="G9355" s="6"/>
      <c r="H9355" s="14"/>
      <c r="I9355" s="9"/>
      <c r="J9355" s="10"/>
    </row>
    <row r="9356">
      <c r="A9356" s="6"/>
      <c r="B9356" s="6"/>
      <c r="C9356" s="7"/>
      <c r="D9356" s="8"/>
      <c r="E9356" s="9"/>
      <c r="F9356" s="9"/>
      <c r="G9356" s="6"/>
      <c r="H9356" s="14"/>
      <c r="I9356" s="9"/>
      <c r="J9356" s="10"/>
    </row>
    <row r="9357">
      <c r="A9357" s="6"/>
      <c r="B9357" s="6"/>
      <c r="C9357" s="7"/>
      <c r="D9357" s="8"/>
      <c r="E9357" s="9"/>
      <c r="F9357" s="9"/>
      <c r="G9357" s="6"/>
      <c r="H9357" s="14"/>
      <c r="I9357" s="9"/>
      <c r="J9357" s="10"/>
    </row>
    <row r="9358">
      <c r="A9358" s="6"/>
      <c r="B9358" s="6"/>
      <c r="C9358" s="7"/>
      <c r="D9358" s="8"/>
      <c r="E9358" s="9"/>
      <c r="F9358" s="9"/>
      <c r="G9358" s="6"/>
      <c r="H9358" s="14"/>
      <c r="I9358" s="9"/>
      <c r="J9358" s="10"/>
    </row>
    <row r="9359">
      <c r="A9359" s="6"/>
      <c r="B9359" s="6"/>
      <c r="C9359" s="7"/>
      <c r="D9359" s="8"/>
      <c r="E9359" s="9"/>
      <c r="F9359" s="9"/>
      <c r="G9359" s="6"/>
      <c r="H9359" s="14"/>
      <c r="I9359" s="9"/>
      <c r="J9359" s="10"/>
    </row>
    <row r="9360">
      <c r="A9360" s="6"/>
      <c r="B9360" s="6"/>
      <c r="C9360" s="7"/>
      <c r="D9360" s="8"/>
      <c r="E9360" s="9"/>
      <c r="F9360" s="9"/>
      <c r="G9360" s="6"/>
      <c r="H9360" s="14"/>
      <c r="I9360" s="9"/>
      <c r="J9360" s="10"/>
    </row>
    <row r="9361">
      <c r="A9361" s="6"/>
      <c r="B9361" s="6"/>
      <c r="C9361" s="7"/>
      <c r="D9361" s="8"/>
      <c r="E9361" s="9"/>
      <c r="F9361" s="9"/>
      <c r="G9361" s="6"/>
      <c r="H9361" s="14"/>
      <c r="I9361" s="9"/>
      <c r="J9361" s="10"/>
    </row>
    <row r="9362">
      <c r="A9362" s="6"/>
      <c r="B9362" s="6"/>
      <c r="C9362" s="7"/>
      <c r="D9362" s="8"/>
      <c r="E9362" s="9"/>
      <c r="F9362" s="9"/>
      <c r="G9362" s="6"/>
      <c r="H9362" s="14"/>
      <c r="I9362" s="9"/>
      <c r="J9362" s="10"/>
    </row>
    <row r="9363">
      <c r="A9363" s="6"/>
      <c r="B9363" s="6"/>
      <c r="C9363" s="7"/>
      <c r="D9363" s="8"/>
      <c r="E9363" s="9"/>
      <c r="F9363" s="9"/>
      <c r="G9363" s="6"/>
      <c r="H9363" s="14"/>
      <c r="I9363" s="9"/>
      <c r="J9363" s="10"/>
    </row>
    <row r="9364">
      <c r="A9364" s="6"/>
      <c r="B9364" s="6"/>
      <c r="C9364" s="7"/>
      <c r="D9364" s="8"/>
      <c r="E9364" s="9"/>
      <c r="F9364" s="9"/>
      <c r="G9364" s="6"/>
      <c r="H9364" s="14"/>
      <c r="I9364" s="9"/>
      <c r="J9364" s="10"/>
    </row>
    <row r="9365">
      <c r="A9365" s="6"/>
      <c r="B9365" s="6"/>
      <c r="C9365" s="7"/>
      <c r="D9365" s="8"/>
      <c r="E9365" s="9"/>
      <c r="F9365" s="9"/>
      <c r="G9365" s="6"/>
      <c r="H9365" s="14"/>
      <c r="I9365" s="9"/>
      <c r="J9365" s="10"/>
    </row>
    <row r="9366">
      <c r="A9366" s="6"/>
      <c r="B9366" s="6"/>
      <c r="C9366" s="7"/>
      <c r="D9366" s="8"/>
      <c r="E9366" s="9"/>
      <c r="F9366" s="9"/>
      <c r="G9366" s="6"/>
      <c r="H9366" s="14"/>
      <c r="I9366" s="9"/>
      <c r="J9366" s="10"/>
    </row>
    <row r="9367">
      <c r="A9367" s="6"/>
      <c r="B9367" s="6"/>
      <c r="C9367" s="7"/>
      <c r="D9367" s="8"/>
      <c r="E9367" s="9"/>
      <c r="F9367" s="9"/>
      <c r="G9367" s="6"/>
      <c r="H9367" s="14"/>
      <c r="I9367" s="9"/>
      <c r="J9367" s="10"/>
    </row>
    <row r="9368">
      <c r="A9368" s="6"/>
      <c r="B9368" s="6"/>
      <c r="C9368" s="7"/>
      <c r="D9368" s="8"/>
      <c r="E9368" s="9"/>
      <c r="F9368" s="9"/>
      <c r="G9368" s="6"/>
      <c r="H9368" s="14"/>
      <c r="I9368" s="9"/>
      <c r="J9368" s="10"/>
    </row>
    <row r="9369">
      <c r="A9369" s="6"/>
      <c r="B9369" s="6"/>
      <c r="C9369" s="7"/>
      <c r="D9369" s="8"/>
      <c r="E9369" s="9"/>
      <c r="F9369" s="9"/>
      <c r="G9369" s="6"/>
      <c r="H9369" s="14"/>
      <c r="I9369" s="9"/>
      <c r="J9369" s="10"/>
    </row>
    <row r="9370">
      <c r="A9370" s="6"/>
      <c r="B9370" s="6"/>
      <c r="C9370" s="7"/>
      <c r="D9370" s="8"/>
      <c r="E9370" s="9"/>
      <c r="F9370" s="9"/>
      <c r="G9370" s="6"/>
      <c r="H9370" s="14"/>
      <c r="I9370" s="9"/>
      <c r="J9370" s="10"/>
    </row>
    <row r="9371">
      <c r="A9371" s="6"/>
      <c r="B9371" s="6"/>
      <c r="C9371" s="7"/>
      <c r="D9371" s="8"/>
      <c r="E9371" s="9"/>
      <c r="F9371" s="9"/>
      <c r="G9371" s="6"/>
      <c r="H9371" s="14"/>
      <c r="I9371" s="9"/>
      <c r="J9371" s="10"/>
    </row>
    <row r="9372">
      <c r="A9372" s="6"/>
      <c r="B9372" s="6"/>
      <c r="C9372" s="7"/>
      <c r="D9372" s="8"/>
      <c r="E9372" s="9"/>
      <c r="F9372" s="9"/>
      <c r="G9372" s="6"/>
      <c r="H9372" s="14"/>
      <c r="I9372" s="9"/>
      <c r="J9372" s="10"/>
    </row>
    <row r="9373">
      <c r="A9373" s="6"/>
      <c r="B9373" s="6"/>
      <c r="C9373" s="7"/>
      <c r="D9373" s="8"/>
      <c r="E9373" s="9"/>
      <c r="F9373" s="9"/>
      <c r="G9373" s="6"/>
      <c r="H9373" s="14"/>
      <c r="I9373" s="9"/>
      <c r="J9373" s="10"/>
    </row>
    <row r="9374">
      <c r="A9374" s="6"/>
      <c r="B9374" s="6"/>
      <c r="C9374" s="7"/>
      <c r="D9374" s="8"/>
      <c r="E9374" s="9"/>
      <c r="F9374" s="9"/>
      <c r="G9374" s="6"/>
      <c r="H9374" s="14"/>
      <c r="I9374" s="9"/>
      <c r="J9374" s="10"/>
    </row>
    <row r="9375">
      <c r="A9375" s="6"/>
      <c r="B9375" s="6"/>
      <c r="C9375" s="7"/>
      <c r="D9375" s="8"/>
      <c r="E9375" s="9"/>
      <c r="F9375" s="9"/>
      <c r="G9375" s="6"/>
      <c r="H9375" s="14"/>
      <c r="I9375" s="9"/>
      <c r="J9375" s="10"/>
    </row>
    <row r="9376">
      <c r="A9376" s="6"/>
      <c r="B9376" s="6"/>
      <c r="C9376" s="7"/>
      <c r="D9376" s="8"/>
      <c r="E9376" s="9"/>
      <c r="F9376" s="9"/>
      <c r="G9376" s="6"/>
      <c r="H9376" s="14"/>
      <c r="I9376" s="9"/>
      <c r="J9376" s="10"/>
    </row>
    <row r="9377">
      <c r="A9377" s="6"/>
      <c r="B9377" s="6"/>
      <c r="C9377" s="7"/>
      <c r="D9377" s="8"/>
      <c r="E9377" s="9"/>
      <c r="F9377" s="9"/>
      <c r="G9377" s="6"/>
      <c r="H9377" s="14"/>
      <c r="I9377" s="9"/>
      <c r="J9377" s="10"/>
    </row>
    <row r="9378">
      <c r="A9378" s="6"/>
      <c r="B9378" s="6"/>
      <c r="C9378" s="7"/>
      <c r="D9378" s="8"/>
      <c r="E9378" s="9"/>
      <c r="F9378" s="9"/>
      <c r="G9378" s="6"/>
      <c r="H9378" s="14"/>
      <c r="I9378" s="9"/>
      <c r="J9378" s="10"/>
    </row>
    <row r="9379">
      <c r="A9379" s="6"/>
      <c r="B9379" s="6"/>
      <c r="C9379" s="7"/>
      <c r="D9379" s="8"/>
      <c r="E9379" s="9"/>
      <c r="F9379" s="9"/>
      <c r="G9379" s="6"/>
      <c r="H9379" s="14"/>
      <c r="I9379" s="9"/>
      <c r="J9379" s="10"/>
    </row>
    <row r="9380">
      <c r="A9380" s="6"/>
      <c r="B9380" s="6"/>
      <c r="C9380" s="7"/>
      <c r="D9380" s="8"/>
      <c r="E9380" s="9"/>
      <c r="F9380" s="9"/>
      <c r="G9380" s="6"/>
      <c r="H9380" s="14"/>
      <c r="I9380" s="9"/>
      <c r="J9380" s="10"/>
    </row>
    <row r="9381">
      <c r="A9381" s="6"/>
      <c r="B9381" s="6"/>
      <c r="C9381" s="7"/>
      <c r="D9381" s="8"/>
      <c r="E9381" s="9"/>
      <c r="F9381" s="9"/>
      <c r="G9381" s="6"/>
      <c r="H9381" s="14"/>
      <c r="I9381" s="9"/>
      <c r="J9381" s="10"/>
    </row>
    <row r="9382">
      <c r="A9382" s="6"/>
      <c r="B9382" s="6"/>
      <c r="C9382" s="7"/>
      <c r="D9382" s="8"/>
      <c r="E9382" s="9"/>
      <c r="F9382" s="9"/>
      <c r="G9382" s="6"/>
      <c r="H9382" s="14"/>
      <c r="I9382" s="9"/>
      <c r="J9382" s="10"/>
    </row>
    <row r="9383">
      <c r="A9383" s="6"/>
      <c r="B9383" s="6"/>
      <c r="C9383" s="7"/>
      <c r="D9383" s="8"/>
      <c r="E9383" s="9"/>
      <c r="F9383" s="9"/>
      <c r="G9383" s="6"/>
      <c r="H9383" s="14"/>
      <c r="I9383" s="9"/>
      <c r="J9383" s="10"/>
    </row>
    <row r="9384">
      <c r="A9384" s="6"/>
      <c r="B9384" s="6"/>
      <c r="C9384" s="7"/>
      <c r="D9384" s="8"/>
      <c r="E9384" s="9"/>
      <c r="F9384" s="9"/>
      <c r="G9384" s="6"/>
      <c r="H9384" s="14"/>
      <c r="I9384" s="9"/>
      <c r="J9384" s="10"/>
    </row>
    <row r="9385">
      <c r="A9385" s="6"/>
      <c r="B9385" s="6"/>
      <c r="C9385" s="7"/>
      <c r="D9385" s="8"/>
      <c r="E9385" s="9"/>
      <c r="F9385" s="9"/>
      <c r="G9385" s="6"/>
      <c r="H9385" s="14"/>
      <c r="I9385" s="9"/>
      <c r="J9385" s="10"/>
    </row>
    <row r="9386">
      <c r="A9386" s="6"/>
      <c r="B9386" s="6"/>
      <c r="C9386" s="7"/>
      <c r="D9386" s="8"/>
      <c r="E9386" s="9"/>
      <c r="F9386" s="9"/>
      <c r="G9386" s="6"/>
      <c r="H9386" s="14"/>
      <c r="I9386" s="9"/>
      <c r="J9386" s="10"/>
    </row>
    <row r="9387">
      <c r="A9387" s="6"/>
      <c r="B9387" s="6"/>
      <c r="C9387" s="7"/>
      <c r="D9387" s="8"/>
      <c r="E9387" s="9"/>
      <c r="F9387" s="9"/>
      <c r="G9387" s="6"/>
      <c r="H9387" s="14"/>
      <c r="I9387" s="9"/>
      <c r="J9387" s="10"/>
    </row>
    <row r="9388">
      <c r="A9388" s="6"/>
      <c r="B9388" s="6"/>
      <c r="C9388" s="7"/>
      <c r="D9388" s="8"/>
      <c r="E9388" s="9"/>
      <c r="F9388" s="9"/>
      <c r="G9388" s="6"/>
      <c r="H9388" s="14"/>
      <c r="I9388" s="9"/>
      <c r="J9388" s="10"/>
    </row>
    <row r="9389">
      <c r="A9389" s="6"/>
      <c r="B9389" s="6"/>
      <c r="C9389" s="7"/>
      <c r="D9389" s="8"/>
      <c r="E9389" s="9"/>
      <c r="F9389" s="9"/>
      <c r="G9389" s="6"/>
      <c r="H9389" s="14"/>
      <c r="I9389" s="9"/>
      <c r="J9389" s="10"/>
    </row>
    <row r="9390">
      <c r="A9390" s="6"/>
      <c r="B9390" s="6"/>
      <c r="C9390" s="7"/>
      <c r="D9390" s="8"/>
      <c r="E9390" s="9"/>
      <c r="F9390" s="9"/>
      <c r="G9390" s="6"/>
      <c r="H9390" s="14"/>
      <c r="I9390" s="9"/>
      <c r="J9390" s="10"/>
    </row>
    <row r="9391">
      <c r="A9391" s="6"/>
      <c r="B9391" s="6"/>
      <c r="C9391" s="7"/>
      <c r="D9391" s="8"/>
      <c r="E9391" s="9"/>
      <c r="F9391" s="9"/>
      <c r="G9391" s="6"/>
      <c r="H9391" s="14"/>
      <c r="I9391" s="9"/>
      <c r="J9391" s="10"/>
    </row>
    <row r="9392">
      <c r="A9392" s="6"/>
      <c r="B9392" s="6"/>
      <c r="C9392" s="7"/>
      <c r="D9392" s="8"/>
      <c r="E9392" s="9"/>
      <c r="F9392" s="9"/>
      <c r="G9392" s="6"/>
      <c r="H9392" s="14"/>
      <c r="I9392" s="9"/>
      <c r="J9392" s="10"/>
    </row>
    <row r="9393">
      <c r="A9393" s="6"/>
      <c r="B9393" s="6"/>
      <c r="C9393" s="7"/>
      <c r="D9393" s="8"/>
      <c r="E9393" s="9"/>
      <c r="F9393" s="9"/>
      <c r="G9393" s="6"/>
      <c r="H9393" s="14"/>
      <c r="I9393" s="9"/>
      <c r="J9393" s="10"/>
    </row>
    <row r="9394">
      <c r="A9394" s="6"/>
      <c r="B9394" s="6"/>
      <c r="C9394" s="7"/>
      <c r="D9394" s="8"/>
      <c r="E9394" s="9"/>
      <c r="F9394" s="9"/>
      <c r="G9394" s="6"/>
      <c r="H9394" s="14"/>
      <c r="I9394" s="9"/>
      <c r="J9394" s="10"/>
    </row>
    <row r="9395">
      <c r="A9395" s="6"/>
      <c r="B9395" s="6"/>
      <c r="C9395" s="7"/>
      <c r="D9395" s="8"/>
      <c r="E9395" s="9"/>
      <c r="F9395" s="9"/>
      <c r="G9395" s="6"/>
      <c r="H9395" s="14"/>
      <c r="I9395" s="9"/>
      <c r="J9395" s="10"/>
    </row>
    <row r="9396">
      <c r="A9396" s="6"/>
      <c r="B9396" s="6"/>
      <c r="C9396" s="7"/>
      <c r="D9396" s="8"/>
      <c r="E9396" s="9"/>
      <c r="F9396" s="9"/>
      <c r="G9396" s="6"/>
      <c r="H9396" s="14"/>
      <c r="I9396" s="9"/>
      <c r="J9396" s="10"/>
    </row>
    <row r="9397">
      <c r="A9397" s="6"/>
      <c r="B9397" s="6"/>
      <c r="C9397" s="7"/>
      <c r="D9397" s="8"/>
      <c r="E9397" s="9"/>
      <c r="F9397" s="9"/>
      <c r="G9397" s="6"/>
      <c r="H9397" s="14"/>
      <c r="I9397" s="9"/>
      <c r="J9397" s="10"/>
    </row>
    <row r="9398">
      <c r="A9398" s="6"/>
      <c r="B9398" s="6"/>
      <c r="C9398" s="7"/>
      <c r="D9398" s="8"/>
      <c r="E9398" s="9"/>
      <c r="F9398" s="9"/>
      <c r="G9398" s="6"/>
      <c r="H9398" s="14"/>
      <c r="I9398" s="9"/>
      <c r="J9398" s="10"/>
    </row>
    <row r="9399">
      <c r="A9399" s="6"/>
      <c r="B9399" s="6"/>
      <c r="C9399" s="7"/>
      <c r="D9399" s="8"/>
      <c r="E9399" s="9"/>
      <c r="F9399" s="9"/>
      <c r="G9399" s="6"/>
      <c r="H9399" s="14"/>
      <c r="I9399" s="9"/>
      <c r="J9399" s="10"/>
    </row>
    <row r="9400">
      <c r="A9400" s="6"/>
      <c r="B9400" s="6"/>
      <c r="C9400" s="7"/>
      <c r="D9400" s="8"/>
      <c r="E9400" s="9"/>
      <c r="F9400" s="9"/>
      <c r="G9400" s="6"/>
      <c r="H9400" s="14"/>
      <c r="I9400" s="9"/>
      <c r="J9400" s="10"/>
    </row>
    <row r="9401">
      <c r="A9401" s="6"/>
      <c r="B9401" s="6"/>
      <c r="C9401" s="7"/>
      <c r="D9401" s="8"/>
      <c r="E9401" s="9"/>
      <c r="F9401" s="9"/>
      <c r="G9401" s="6"/>
      <c r="H9401" s="14"/>
      <c r="I9401" s="9"/>
      <c r="J9401" s="10"/>
    </row>
    <row r="9402">
      <c r="A9402" s="6"/>
      <c r="B9402" s="6"/>
      <c r="C9402" s="7"/>
      <c r="D9402" s="8"/>
      <c r="E9402" s="9"/>
      <c r="F9402" s="9"/>
      <c r="G9402" s="6"/>
      <c r="H9402" s="14"/>
      <c r="I9402" s="9"/>
      <c r="J9402" s="10"/>
    </row>
    <row r="9403">
      <c r="A9403" s="6"/>
      <c r="B9403" s="6"/>
      <c r="C9403" s="7"/>
      <c r="D9403" s="8"/>
      <c r="E9403" s="9"/>
      <c r="F9403" s="9"/>
      <c r="G9403" s="6"/>
      <c r="H9403" s="14"/>
      <c r="I9403" s="9"/>
      <c r="J9403" s="10"/>
    </row>
    <row r="9404">
      <c r="A9404" s="6"/>
      <c r="B9404" s="6"/>
      <c r="C9404" s="7"/>
      <c r="D9404" s="8"/>
      <c r="E9404" s="9"/>
      <c r="F9404" s="9"/>
      <c r="G9404" s="6"/>
      <c r="H9404" s="14"/>
      <c r="I9404" s="9"/>
      <c r="J9404" s="10"/>
    </row>
    <row r="9405">
      <c r="A9405" s="6"/>
      <c r="B9405" s="6"/>
      <c r="C9405" s="7"/>
      <c r="D9405" s="8"/>
      <c r="E9405" s="9"/>
      <c r="F9405" s="9"/>
      <c r="G9405" s="6"/>
      <c r="H9405" s="14"/>
      <c r="I9405" s="9"/>
      <c r="J9405" s="10"/>
    </row>
    <row r="9406">
      <c r="A9406" s="6"/>
      <c r="B9406" s="6"/>
      <c r="C9406" s="7"/>
      <c r="D9406" s="8"/>
      <c r="E9406" s="9"/>
      <c r="F9406" s="9"/>
      <c r="G9406" s="6"/>
      <c r="H9406" s="14"/>
      <c r="I9406" s="9"/>
      <c r="J9406" s="10"/>
    </row>
    <row r="9407">
      <c r="A9407" s="6"/>
      <c r="B9407" s="6"/>
      <c r="C9407" s="7"/>
      <c r="D9407" s="8"/>
      <c r="E9407" s="9"/>
      <c r="F9407" s="9"/>
      <c r="G9407" s="6"/>
      <c r="H9407" s="14"/>
      <c r="I9407" s="9"/>
      <c r="J9407" s="10"/>
    </row>
    <row r="9408">
      <c r="A9408" s="6"/>
      <c r="B9408" s="6"/>
      <c r="C9408" s="7"/>
      <c r="D9408" s="8"/>
      <c r="E9408" s="9"/>
      <c r="F9408" s="9"/>
      <c r="G9408" s="6"/>
      <c r="H9408" s="14"/>
      <c r="I9408" s="9"/>
      <c r="J9408" s="10"/>
    </row>
    <row r="9409">
      <c r="A9409" s="6"/>
      <c r="B9409" s="6"/>
      <c r="C9409" s="7"/>
      <c r="D9409" s="8"/>
      <c r="E9409" s="9"/>
      <c r="F9409" s="9"/>
      <c r="G9409" s="6"/>
      <c r="H9409" s="14"/>
      <c r="I9409" s="9"/>
      <c r="J9409" s="10"/>
    </row>
    <row r="9410">
      <c r="A9410" s="6"/>
      <c r="B9410" s="6"/>
      <c r="C9410" s="7"/>
      <c r="D9410" s="8"/>
      <c r="E9410" s="9"/>
      <c r="F9410" s="9"/>
      <c r="G9410" s="6"/>
      <c r="H9410" s="14"/>
      <c r="I9410" s="9"/>
      <c r="J9410" s="10"/>
    </row>
    <row r="9411">
      <c r="A9411" s="6"/>
      <c r="B9411" s="6"/>
      <c r="C9411" s="7"/>
      <c r="D9411" s="8"/>
      <c r="E9411" s="9"/>
      <c r="F9411" s="9"/>
      <c r="G9411" s="6"/>
      <c r="H9411" s="14"/>
      <c r="I9411" s="9"/>
      <c r="J9411" s="10"/>
    </row>
    <row r="9412">
      <c r="A9412" s="6"/>
      <c r="B9412" s="6"/>
      <c r="C9412" s="7"/>
      <c r="D9412" s="8"/>
      <c r="E9412" s="9"/>
      <c r="F9412" s="9"/>
      <c r="G9412" s="6"/>
      <c r="H9412" s="14"/>
      <c r="I9412" s="9"/>
      <c r="J9412" s="10"/>
    </row>
    <row r="9413">
      <c r="A9413" s="6"/>
      <c r="B9413" s="6"/>
      <c r="C9413" s="7"/>
      <c r="D9413" s="8"/>
      <c r="E9413" s="9"/>
      <c r="F9413" s="9"/>
      <c r="G9413" s="6"/>
      <c r="H9413" s="14"/>
      <c r="I9413" s="9"/>
      <c r="J9413" s="10"/>
    </row>
    <row r="9414">
      <c r="A9414" s="6"/>
      <c r="B9414" s="6"/>
      <c r="C9414" s="7"/>
      <c r="D9414" s="8"/>
      <c r="E9414" s="9"/>
      <c r="F9414" s="9"/>
      <c r="G9414" s="6"/>
      <c r="H9414" s="14"/>
      <c r="I9414" s="9"/>
      <c r="J9414" s="10"/>
    </row>
    <row r="9415">
      <c r="A9415" s="6"/>
      <c r="B9415" s="6"/>
      <c r="C9415" s="7"/>
      <c r="D9415" s="8"/>
      <c r="E9415" s="9"/>
      <c r="F9415" s="9"/>
      <c r="G9415" s="6"/>
      <c r="H9415" s="14"/>
      <c r="I9415" s="9"/>
      <c r="J9415" s="10"/>
    </row>
    <row r="9416">
      <c r="A9416" s="6"/>
      <c r="B9416" s="6"/>
      <c r="C9416" s="7"/>
      <c r="D9416" s="8"/>
      <c r="E9416" s="9"/>
      <c r="F9416" s="9"/>
      <c r="G9416" s="6"/>
      <c r="H9416" s="14"/>
      <c r="I9416" s="9"/>
      <c r="J9416" s="10"/>
    </row>
    <row r="9417">
      <c r="A9417" s="6"/>
      <c r="B9417" s="6"/>
      <c r="C9417" s="7"/>
      <c r="D9417" s="8"/>
      <c r="E9417" s="9"/>
      <c r="F9417" s="9"/>
      <c r="G9417" s="6"/>
      <c r="H9417" s="14"/>
      <c r="I9417" s="9"/>
      <c r="J9417" s="10"/>
    </row>
    <row r="9418">
      <c r="A9418" s="6"/>
      <c r="B9418" s="6"/>
      <c r="C9418" s="7"/>
      <c r="D9418" s="8"/>
      <c r="E9418" s="9"/>
      <c r="F9418" s="9"/>
      <c r="G9418" s="6"/>
      <c r="H9418" s="14"/>
      <c r="I9418" s="9"/>
      <c r="J9418" s="10"/>
    </row>
    <row r="9419">
      <c r="A9419" s="6"/>
      <c r="B9419" s="6"/>
      <c r="C9419" s="7"/>
      <c r="D9419" s="8"/>
      <c r="E9419" s="9"/>
      <c r="F9419" s="9"/>
      <c r="G9419" s="6"/>
      <c r="H9419" s="14"/>
      <c r="I9419" s="9"/>
      <c r="J9419" s="10"/>
    </row>
    <row r="9420">
      <c r="A9420" s="6"/>
      <c r="B9420" s="6"/>
      <c r="C9420" s="7"/>
      <c r="D9420" s="8"/>
      <c r="E9420" s="9"/>
      <c r="F9420" s="9"/>
      <c r="G9420" s="6"/>
      <c r="H9420" s="14"/>
      <c r="I9420" s="9"/>
      <c r="J9420" s="10"/>
    </row>
    <row r="9421">
      <c r="A9421" s="6"/>
      <c r="B9421" s="6"/>
      <c r="C9421" s="7"/>
      <c r="D9421" s="8"/>
      <c r="E9421" s="9"/>
      <c r="F9421" s="9"/>
      <c r="G9421" s="6"/>
      <c r="H9421" s="14"/>
      <c r="I9421" s="9"/>
      <c r="J9421" s="10"/>
    </row>
    <row r="9422">
      <c r="A9422" s="6"/>
      <c r="B9422" s="6"/>
      <c r="C9422" s="7"/>
      <c r="D9422" s="8"/>
      <c r="E9422" s="9"/>
      <c r="F9422" s="9"/>
      <c r="G9422" s="6"/>
      <c r="H9422" s="14"/>
      <c r="I9422" s="9"/>
      <c r="J9422" s="10"/>
    </row>
    <row r="9423">
      <c r="A9423" s="6"/>
      <c r="B9423" s="6"/>
      <c r="C9423" s="7"/>
      <c r="D9423" s="8"/>
      <c r="E9423" s="9"/>
      <c r="F9423" s="9"/>
      <c r="G9423" s="6"/>
      <c r="H9423" s="14"/>
      <c r="I9423" s="9"/>
      <c r="J9423" s="10"/>
    </row>
    <row r="9424">
      <c r="A9424" s="6"/>
      <c r="B9424" s="6"/>
      <c r="C9424" s="7"/>
      <c r="D9424" s="8"/>
      <c r="E9424" s="9"/>
      <c r="F9424" s="9"/>
      <c r="G9424" s="6"/>
      <c r="H9424" s="14"/>
      <c r="I9424" s="9"/>
      <c r="J9424" s="10"/>
    </row>
    <row r="9425">
      <c r="A9425" s="6"/>
      <c r="B9425" s="6"/>
      <c r="C9425" s="7"/>
      <c r="D9425" s="8"/>
      <c r="E9425" s="9"/>
      <c r="F9425" s="9"/>
      <c r="G9425" s="6"/>
      <c r="H9425" s="14"/>
      <c r="I9425" s="9"/>
      <c r="J9425" s="10"/>
    </row>
    <row r="9426">
      <c r="A9426" s="6"/>
      <c r="B9426" s="6"/>
      <c r="C9426" s="7"/>
      <c r="D9426" s="8"/>
      <c r="E9426" s="9"/>
      <c r="F9426" s="9"/>
      <c r="G9426" s="6"/>
      <c r="H9426" s="14"/>
      <c r="I9426" s="9"/>
      <c r="J9426" s="10"/>
    </row>
    <row r="9427">
      <c r="A9427" s="6"/>
      <c r="B9427" s="6"/>
      <c r="C9427" s="7"/>
      <c r="D9427" s="8"/>
      <c r="E9427" s="9"/>
      <c r="F9427" s="9"/>
      <c r="G9427" s="6"/>
      <c r="H9427" s="14"/>
      <c r="I9427" s="9"/>
      <c r="J9427" s="10"/>
    </row>
    <row r="9428">
      <c r="A9428" s="6"/>
      <c r="B9428" s="6"/>
      <c r="C9428" s="7"/>
      <c r="D9428" s="8"/>
      <c r="E9428" s="9"/>
      <c r="F9428" s="9"/>
      <c r="G9428" s="6"/>
      <c r="H9428" s="14"/>
      <c r="I9428" s="9"/>
      <c r="J9428" s="10"/>
    </row>
    <row r="9429">
      <c r="A9429" s="6"/>
      <c r="B9429" s="6"/>
      <c r="C9429" s="7"/>
      <c r="D9429" s="8"/>
      <c r="E9429" s="9"/>
      <c r="F9429" s="9"/>
      <c r="G9429" s="6"/>
      <c r="H9429" s="14"/>
      <c r="I9429" s="9"/>
      <c r="J9429" s="10"/>
    </row>
    <row r="9430">
      <c r="A9430" s="6"/>
      <c r="B9430" s="6"/>
      <c r="C9430" s="7"/>
      <c r="D9430" s="8"/>
      <c r="E9430" s="9"/>
      <c r="F9430" s="9"/>
      <c r="G9430" s="6"/>
      <c r="H9430" s="14"/>
      <c r="I9430" s="9"/>
      <c r="J9430" s="10"/>
    </row>
    <row r="9431">
      <c r="A9431" s="6"/>
      <c r="B9431" s="6"/>
      <c r="C9431" s="7"/>
      <c r="D9431" s="8"/>
      <c r="E9431" s="9"/>
      <c r="F9431" s="9"/>
      <c r="G9431" s="6"/>
      <c r="H9431" s="14"/>
      <c r="I9431" s="9"/>
      <c r="J9431" s="10"/>
    </row>
    <row r="9432">
      <c r="A9432" s="6"/>
      <c r="B9432" s="6"/>
      <c r="C9432" s="7"/>
      <c r="D9432" s="8"/>
      <c r="E9432" s="9"/>
      <c r="F9432" s="9"/>
      <c r="G9432" s="6"/>
      <c r="H9432" s="14"/>
      <c r="I9432" s="9"/>
      <c r="J9432" s="10"/>
    </row>
    <row r="9433">
      <c r="A9433" s="6"/>
      <c r="B9433" s="6"/>
      <c r="C9433" s="7"/>
      <c r="D9433" s="8"/>
      <c r="E9433" s="9"/>
      <c r="F9433" s="9"/>
      <c r="G9433" s="6"/>
      <c r="H9433" s="14"/>
      <c r="I9433" s="9"/>
      <c r="J9433" s="10"/>
    </row>
    <row r="9434">
      <c r="A9434" s="6"/>
      <c r="B9434" s="6"/>
      <c r="C9434" s="7"/>
      <c r="D9434" s="8"/>
      <c r="E9434" s="9"/>
      <c r="F9434" s="9"/>
      <c r="G9434" s="6"/>
      <c r="H9434" s="14"/>
      <c r="I9434" s="9"/>
      <c r="J9434" s="10"/>
    </row>
    <row r="9435">
      <c r="A9435" s="6"/>
      <c r="B9435" s="6"/>
      <c r="C9435" s="7"/>
      <c r="D9435" s="8"/>
      <c r="E9435" s="9"/>
      <c r="F9435" s="9"/>
      <c r="G9435" s="6"/>
      <c r="H9435" s="14"/>
      <c r="I9435" s="9"/>
      <c r="J9435" s="10"/>
    </row>
    <row r="9436">
      <c r="A9436" s="6"/>
      <c r="B9436" s="6"/>
      <c r="C9436" s="7"/>
      <c r="D9436" s="8"/>
      <c r="E9436" s="9"/>
      <c r="F9436" s="9"/>
      <c r="G9436" s="6"/>
      <c r="H9436" s="14"/>
      <c r="I9436" s="9"/>
      <c r="J9436" s="10"/>
    </row>
    <row r="9437">
      <c r="A9437" s="6"/>
      <c r="B9437" s="6"/>
      <c r="C9437" s="7"/>
      <c r="D9437" s="8"/>
      <c r="E9437" s="9"/>
      <c r="F9437" s="9"/>
      <c r="G9437" s="6"/>
      <c r="H9437" s="14"/>
      <c r="I9437" s="9"/>
      <c r="J9437" s="10"/>
    </row>
    <row r="9438">
      <c r="A9438" s="6"/>
      <c r="B9438" s="6"/>
      <c r="C9438" s="7"/>
      <c r="D9438" s="8"/>
      <c r="E9438" s="9"/>
      <c r="F9438" s="9"/>
      <c r="G9438" s="6"/>
      <c r="H9438" s="14"/>
      <c r="I9438" s="9"/>
      <c r="J9438" s="10"/>
    </row>
    <row r="9439">
      <c r="A9439" s="6"/>
      <c r="B9439" s="6"/>
      <c r="C9439" s="7"/>
      <c r="D9439" s="8"/>
      <c r="E9439" s="9"/>
      <c r="F9439" s="9"/>
      <c r="G9439" s="6"/>
      <c r="H9439" s="14"/>
      <c r="I9439" s="9"/>
      <c r="J9439" s="10"/>
    </row>
    <row r="9440">
      <c r="A9440" s="6"/>
      <c r="B9440" s="6"/>
      <c r="C9440" s="7"/>
      <c r="D9440" s="8"/>
      <c r="E9440" s="9"/>
      <c r="F9440" s="9"/>
      <c r="G9440" s="6"/>
      <c r="H9440" s="14"/>
      <c r="I9440" s="9"/>
      <c r="J9440" s="10"/>
    </row>
    <row r="9441">
      <c r="A9441" s="6"/>
      <c r="B9441" s="6"/>
      <c r="C9441" s="7"/>
      <c r="D9441" s="8"/>
      <c r="E9441" s="9"/>
      <c r="F9441" s="9"/>
      <c r="G9441" s="6"/>
      <c r="H9441" s="14"/>
      <c r="I9441" s="9"/>
      <c r="J9441" s="10"/>
    </row>
    <row r="9442">
      <c r="A9442" s="6"/>
      <c r="B9442" s="6"/>
      <c r="C9442" s="7"/>
      <c r="D9442" s="8"/>
      <c r="E9442" s="9"/>
      <c r="F9442" s="9"/>
      <c r="G9442" s="6"/>
      <c r="H9442" s="14"/>
      <c r="I9442" s="9"/>
      <c r="J9442" s="10"/>
    </row>
    <row r="9443">
      <c r="A9443" s="6"/>
      <c r="B9443" s="6"/>
      <c r="C9443" s="7"/>
      <c r="D9443" s="8"/>
      <c r="E9443" s="9"/>
      <c r="F9443" s="9"/>
      <c r="G9443" s="6"/>
      <c r="H9443" s="14"/>
      <c r="I9443" s="9"/>
      <c r="J9443" s="10"/>
    </row>
    <row r="9444">
      <c r="A9444" s="6"/>
      <c r="B9444" s="6"/>
      <c r="C9444" s="7"/>
      <c r="D9444" s="8"/>
      <c r="E9444" s="9"/>
      <c r="F9444" s="9"/>
      <c r="G9444" s="6"/>
      <c r="H9444" s="14"/>
      <c r="I9444" s="9"/>
      <c r="J9444" s="10"/>
    </row>
    <row r="9445">
      <c r="A9445" s="6"/>
      <c r="B9445" s="6"/>
      <c r="C9445" s="7"/>
      <c r="D9445" s="8"/>
      <c r="E9445" s="9"/>
      <c r="F9445" s="9"/>
      <c r="G9445" s="6"/>
      <c r="H9445" s="14"/>
      <c r="I9445" s="9"/>
      <c r="J9445" s="10"/>
    </row>
    <row r="9446">
      <c r="A9446" s="6"/>
      <c r="B9446" s="6"/>
      <c r="C9446" s="7"/>
      <c r="D9446" s="8"/>
      <c r="E9446" s="9"/>
      <c r="F9446" s="9"/>
      <c r="G9446" s="6"/>
      <c r="H9446" s="14"/>
      <c r="I9446" s="9"/>
      <c r="J9446" s="10"/>
    </row>
    <row r="9447">
      <c r="A9447" s="6"/>
      <c r="B9447" s="6"/>
      <c r="C9447" s="7"/>
      <c r="D9447" s="8"/>
      <c r="E9447" s="9"/>
      <c r="F9447" s="9"/>
      <c r="G9447" s="6"/>
      <c r="H9447" s="14"/>
      <c r="I9447" s="9"/>
      <c r="J9447" s="10"/>
    </row>
    <row r="9448">
      <c r="A9448" s="6"/>
      <c r="B9448" s="6"/>
      <c r="C9448" s="7"/>
      <c r="D9448" s="8"/>
      <c r="E9448" s="9"/>
      <c r="F9448" s="9"/>
      <c r="G9448" s="6"/>
      <c r="H9448" s="14"/>
      <c r="I9448" s="9"/>
      <c r="J9448" s="10"/>
    </row>
    <row r="9449">
      <c r="A9449" s="6"/>
      <c r="B9449" s="6"/>
      <c r="C9449" s="7"/>
      <c r="D9449" s="8"/>
      <c r="E9449" s="9"/>
      <c r="F9449" s="9"/>
      <c r="G9449" s="6"/>
      <c r="H9449" s="14"/>
      <c r="I9449" s="9"/>
      <c r="J9449" s="10"/>
    </row>
    <row r="9450">
      <c r="A9450" s="6"/>
      <c r="B9450" s="6"/>
      <c r="C9450" s="7"/>
      <c r="D9450" s="8"/>
      <c r="E9450" s="9"/>
      <c r="F9450" s="9"/>
      <c r="G9450" s="6"/>
      <c r="H9450" s="14"/>
      <c r="I9450" s="9"/>
      <c r="J9450" s="10"/>
    </row>
    <row r="9451">
      <c r="A9451" s="6"/>
      <c r="B9451" s="6"/>
      <c r="C9451" s="7"/>
      <c r="D9451" s="8"/>
      <c r="E9451" s="9"/>
      <c r="F9451" s="9"/>
      <c r="G9451" s="6"/>
      <c r="H9451" s="14"/>
      <c r="I9451" s="9"/>
      <c r="J9451" s="10"/>
    </row>
    <row r="9452">
      <c r="A9452" s="6"/>
      <c r="B9452" s="6"/>
      <c r="C9452" s="7"/>
      <c r="D9452" s="8"/>
      <c r="E9452" s="9"/>
      <c r="F9452" s="9"/>
      <c r="G9452" s="6"/>
      <c r="H9452" s="14"/>
      <c r="I9452" s="9"/>
      <c r="J9452" s="10"/>
    </row>
    <row r="9453">
      <c r="A9453" s="6"/>
      <c r="B9453" s="6"/>
      <c r="C9453" s="7"/>
      <c r="D9453" s="8"/>
      <c r="E9453" s="9"/>
      <c r="F9453" s="9"/>
      <c r="G9453" s="6"/>
      <c r="H9453" s="14"/>
      <c r="I9453" s="9"/>
      <c r="J9453" s="10"/>
    </row>
    <row r="9454">
      <c r="A9454" s="6"/>
      <c r="B9454" s="6"/>
      <c r="C9454" s="7"/>
      <c r="D9454" s="8"/>
      <c r="E9454" s="9"/>
      <c r="F9454" s="9"/>
      <c r="G9454" s="6"/>
      <c r="H9454" s="14"/>
      <c r="I9454" s="9"/>
      <c r="J9454" s="10"/>
    </row>
    <row r="9455">
      <c r="A9455" s="6"/>
      <c r="B9455" s="6"/>
      <c r="C9455" s="7"/>
      <c r="D9455" s="8"/>
      <c r="E9455" s="9"/>
      <c r="F9455" s="9"/>
      <c r="G9455" s="6"/>
      <c r="H9455" s="14"/>
      <c r="I9455" s="9"/>
      <c r="J9455" s="10"/>
    </row>
    <row r="9456">
      <c r="A9456" s="6"/>
      <c r="B9456" s="6"/>
      <c r="C9456" s="7"/>
      <c r="D9456" s="8"/>
      <c r="E9456" s="9"/>
      <c r="F9456" s="9"/>
      <c r="G9456" s="6"/>
      <c r="H9456" s="14"/>
      <c r="I9456" s="9"/>
      <c r="J9456" s="10"/>
    </row>
    <row r="9457">
      <c r="A9457" s="6"/>
      <c r="B9457" s="6"/>
      <c r="C9457" s="7"/>
      <c r="D9457" s="8"/>
      <c r="E9457" s="9"/>
      <c r="F9457" s="9"/>
      <c r="G9457" s="6"/>
      <c r="H9457" s="14"/>
      <c r="I9457" s="9"/>
      <c r="J9457" s="10"/>
    </row>
    <row r="9458">
      <c r="A9458" s="6"/>
      <c r="B9458" s="6"/>
      <c r="C9458" s="7"/>
      <c r="D9458" s="8"/>
      <c r="E9458" s="9"/>
      <c r="F9458" s="9"/>
      <c r="G9458" s="6"/>
      <c r="H9458" s="14"/>
      <c r="I9458" s="9"/>
      <c r="J9458" s="10"/>
    </row>
    <row r="9459">
      <c r="A9459" s="6"/>
      <c r="B9459" s="6"/>
      <c r="C9459" s="7"/>
      <c r="D9459" s="8"/>
      <c r="E9459" s="9"/>
      <c r="F9459" s="9"/>
      <c r="G9459" s="6"/>
      <c r="H9459" s="14"/>
      <c r="I9459" s="9"/>
      <c r="J9459" s="10"/>
    </row>
    <row r="9460">
      <c r="A9460" s="6"/>
      <c r="B9460" s="6"/>
      <c r="C9460" s="7"/>
      <c r="D9460" s="8"/>
      <c r="E9460" s="9"/>
      <c r="F9460" s="9"/>
      <c r="G9460" s="6"/>
      <c r="H9460" s="14"/>
      <c r="I9460" s="9"/>
      <c r="J9460" s="10"/>
    </row>
    <row r="9461">
      <c r="A9461" s="6"/>
      <c r="B9461" s="6"/>
      <c r="C9461" s="7"/>
      <c r="D9461" s="8"/>
      <c r="E9461" s="9"/>
      <c r="F9461" s="9"/>
      <c r="G9461" s="6"/>
      <c r="H9461" s="14"/>
      <c r="I9461" s="9"/>
      <c r="J9461" s="10"/>
    </row>
    <row r="9462">
      <c r="A9462" s="6"/>
      <c r="B9462" s="6"/>
      <c r="C9462" s="7"/>
      <c r="D9462" s="8"/>
      <c r="E9462" s="9"/>
      <c r="F9462" s="9"/>
      <c r="G9462" s="6"/>
      <c r="H9462" s="14"/>
      <c r="I9462" s="9"/>
      <c r="J9462" s="10"/>
    </row>
    <row r="9463">
      <c r="A9463" s="6"/>
      <c r="B9463" s="6"/>
      <c r="C9463" s="7"/>
      <c r="D9463" s="8"/>
      <c r="E9463" s="9"/>
      <c r="F9463" s="9"/>
      <c r="G9463" s="6"/>
      <c r="H9463" s="14"/>
      <c r="I9463" s="9"/>
      <c r="J9463" s="10"/>
    </row>
    <row r="9464">
      <c r="A9464" s="6"/>
      <c r="B9464" s="6"/>
      <c r="C9464" s="7"/>
      <c r="D9464" s="8"/>
      <c r="E9464" s="9"/>
      <c r="F9464" s="9"/>
      <c r="G9464" s="6"/>
      <c r="H9464" s="14"/>
      <c r="I9464" s="9"/>
      <c r="J9464" s="10"/>
    </row>
    <row r="9465">
      <c r="A9465" s="6"/>
      <c r="B9465" s="6"/>
      <c r="C9465" s="7"/>
      <c r="D9465" s="8"/>
      <c r="E9465" s="9"/>
      <c r="F9465" s="9"/>
      <c r="G9465" s="6"/>
      <c r="H9465" s="14"/>
      <c r="I9465" s="9"/>
      <c r="J9465" s="10"/>
    </row>
    <row r="9466">
      <c r="A9466" s="6"/>
      <c r="B9466" s="6"/>
      <c r="C9466" s="7"/>
      <c r="D9466" s="8"/>
      <c r="E9466" s="9"/>
      <c r="F9466" s="9"/>
      <c r="G9466" s="6"/>
      <c r="H9466" s="14"/>
      <c r="I9466" s="9"/>
      <c r="J9466" s="10"/>
    </row>
    <row r="9467">
      <c r="A9467" s="6"/>
      <c r="B9467" s="6"/>
      <c r="C9467" s="7"/>
      <c r="D9467" s="8"/>
      <c r="E9467" s="9"/>
      <c r="F9467" s="9"/>
      <c r="G9467" s="6"/>
      <c r="H9467" s="14"/>
      <c r="I9467" s="9"/>
      <c r="J9467" s="10"/>
    </row>
    <row r="9468">
      <c r="A9468" s="6"/>
      <c r="B9468" s="6"/>
      <c r="C9468" s="7"/>
      <c r="D9468" s="8"/>
      <c r="E9468" s="9"/>
      <c r="F9468" s="9"/>
      <c r="G9468" s="6"/>
      <c r="H9468" s="14"/>
      <c r="I9468" s="9"/>
      <c r="J9468" s="10"/>
    </row>
    <row r="9469">
      <c r="A9469" s="6"/>
      <c r="B9469" s="6"/>
      <c r="C9469" s="7"/>
      <c r="D9469" s="8"/>
      <c r="E9469" s="9"/>
      <c r="F9469" s="9"/>
      <c r="G9469" s="6"/>
      <c r="H9469" s="14"/>
      <c r="I9469" s="9"/>
      <c r="J9469" s="10"/>
    </row>
    <row r="9470">
      <c r="A9470" s="6"/>
      <c r="B9470" s="6"/>
      <c r="C9470" s="7"/>
      <c r="D9470" s="8"/>
      <c r="E9470" s="9"/>
      <c r="F9470" s="9"/>
      <c r="G9470" s="6"/>
      <c r="H9470" s="14"/>
      <c r="I9470" s="9"/>
      <c r="J9470" s="10"/>
    </row>
    <row r="9471">
      <c r="A9471" s="6"/>
      <c r="B9471" s="6"/>
      <c r="C9471" s="7"/>
      <c r="D9471" s="8"/>
      <c r="E9471" s="9"/>
      <c r="F9471" s="9"/>
      <c r="G9471" s="6"/>
      <c r="H9471" s="14"/>
      <c r="I9471" s="9"/>
      <c r="J9471" s="10"/>
    </row>
    <row r="9472">
      <c r="A9472" s="6"/>
      <c r="B9472" s="6"/>
      <c r="C9472" s="7"/>
      <c r="D9472" s="8"/>
      <c r="E9472" s="9"/>
      <c r="F9472" s="9"/>
      <c r="G9472" s="6"/>
      <c r="H9472" s="14"/>
      <c r="I9472" s="9"/>
      <c r="J9472" s="10"/>
    </row>
    <row r="9473">
      <c r="A9473" s="6"/>
      <c r="B9473" s="6"/>
      <c r="C9473" s="7"/>
      <c r="D9473" s="8"/>
      <c r="E9473" s="9"/>
      <c r="F9473" s="9"/>
      <c r="G9473" s="6"/>
      <c r="H9473" s="14"/>
      <c r="I9473" s="9"/>
      <c r="J9473" s="10"/>
    </row>
    <row r="9474">
      <c r="A9474" s="6"/>
      <c r="B9474" s="6"/>
      <c r="C9474" s="7"/>
      <c r="D9474" s="8"/>
      <c r="E9474" s="9"/>
      <c r="F9474" s="9"/>
      <c r="G9474" s="6"/>
      <c r="H9474" s="14"/>
      <c r="I9474" s="9"/>
      <c r="J9474" s="10"/>
    </row>
    <row r="9475">
      <c r="A9475" s="6"/>
      <c r="B9475" s="6"/>
      <c r="C9475" s="7"/>
      <c r="D9475" s="8"/>
      <c r="E9475" s="9"/>
      <c r="F9475" s="9"/>
      <c r="G9475" s="6"/>
      <c r="H9475" s="14"/>
      <c r="I9475" s="9"/>
      <c r="J9475" s="10"/>
    </row>
    <row r="9476">
      <c r="A9476" s="6"/>
      <c r="B9476" s="6"/>
      <c r="C9476" s="7"/>
      <c r="D9476" s="8"/>
      <c r="E9476" s="9"/>
      <c r="F9476" s="9"/>
      <c r="G9476" s="6"/>
      <c r="H9476" s="14"/>
      <c r="I9476" s="9"/>
      <c r="J9476" s="10"/>
    </row>
    <row r="9477">
      <c r="A9477" s="6"/>
      <c r="B9477" s="6"/>
      <c r="C9477" s="7"/>
      <c r="D9477" s="8"/>
      <c r="E9477" s="9"/>
      <c r="F9477" s="9"/>
      <c r="G9477" s="6"/>
      <c r="H9477" s="14"/>
      <c r="I9477" s="9"/>
      <c r="J9477" s="10"/>
    </row>
    <row r="9478">
      <c r="A9478" s="6"/>
      <c r="B9478" s="6"/>
      <c r="C9478" s="7"/>
      <c r="D9478" s="8"/>
      <c r="E9478" s="9"/>
      <c r="F9478" s="9"/>
      <c r="G9478" s="6"/>
      <c r="H9478" s="14"/>
      <c r="I9478" s="9"/>
      <c r="J9478" s="10"/>
    </row>
    <row r="9479">
      <c r="A9479" s="6"/>
      <c r="B9479" s="6"/>
      <c r="C9479" s="7"/>
      <c r="D9479" s="8"/>
      <c r="E9479" s="9"/>
      <c r="F9479" s="9"/>
      <c r="G9479" s="6"/>
      <c r="H9479" s="14"/>
      <c r="I9479" s="9"/>
      <c r="J9479" s="10"/>
    </row>
    <row r="9480">
      <c r="A9480" s="6"/>
      <c r="B9480" s="6"/>
      <c r="C9480" s="7"/>
      <c r="D9480" s="8"/>
      <c r="E9480" s="9"/>
      <c r="F9480" s="9"/>
      <c r="G9480" s="6"/>
      <c r="H9480" s="14"/>
      <c r="I9480" s="9"/>
      <c r="J9480" s="10"/>
    </row>
    <row r="9481">
      <c r="A9481" s="6"/>
      <c r="B9481" s="6"/>
      <c r="C9481" s="7"/>
      <c r="D9481" s="8"/>
      <c r="E9481" s="9"/>
      <c r="F9481" s="9"/>
      <c r="G9481" s="6"/>
      <c r="H9481" s="14"/>
      <c r="I9481" s="9"/>
      <c r="J9481" s="10"/>
    </row>
    <row r="9482">
      <c r="A9482" s="6"/>
      <c r="B9482" s="6"/>
      <c r="C9482" s="7"/>
      <c r="D9482" s="8"/>
      <c r="E9482" s="9"/>
      <c r="F9482" s="9"/>
      <c r="G9482" s="6"/>
      <c r="H9482" s="14"/>
      <c r="I9482" s="9"/>
      <c r="J9482" s="10"/>
    </row>
    <row r="9483">
      <c r="A9483" s="6"/>
      <c r="B9483" s="6"/>
      <c r="C9483" s="7"/>
      <c r="D9483" s="8"/>
      <c r="E9483" s="9"/>
      <c r="F9483" s="9"/>
      <c r="G9483" s="6"/>
      <c r="H9483" s="14"/>
      <c r="I9483" s="9"/>
      <c r="J9483" s="10"/>
    </row>
    <row r="9484">
      <c r="A9484" s="6"/>
      <c r="B9484" s="6"/>
      <c r="C9484" s="7"/>
      <c r="D9484" s="8"/>
      <c r="E9484" s="9"/>
      <c r="F9484" s="9"/>
      <c r="G9484" s="6"/>
      <c r="H9484" s="14"/>
      <c r="I9484" s="9"/>
      <c r="J9484" s="10"/>
    </row>
    <row r="9485">
      <c r="A9485" s="6"/>
      <c r="B9485" s="6"/>
      <c r="C9485" s="7"/>
      <c r="D9485" s="8"/>
      <c r="E9485" s="9"/>
      <c r="F9485" s="9"/>
      <c r="G9485" s="6"/>
      <c r="H9485" s="14"/>
      <c r="I9485" s="9"/>
      <c r="J9485" s="10"/>
    </row>
    <row r="9486">
      <c r="A9486" s="6"/>
      <c r="B9486" s="6"/>
      <c r="C9486" s="7"/>
      <c r="D9486" s="8"/>
      <c r="E9486" s="9"/>
      <c r="F9486" s="9"/>
      <c r="G9486" s="6"/>
      <c r="H9486" s="14"/>
      <c r="I9486" s="9"/>
      <c r="J9486" s="10"/>
    </row>
    <row r="9487">
      <c r="A9487" s="6"/>
      <c r="B9487" s="6"/>
      <c r="C9487" s="7"/>
      <c r="D9487" s="8"/>
      <c r="E9487" s="9"/>
      <c r="F9487" s="9"/>
      <c r="G9487" s="6"/>
      <c r="H9487" s="14"/>
      <c r="I9487" s="9"/>
      <c r="J9487" s="10"/>
    </row>
    <row r="9488">
      <c r="A9488" s="6"/>
      <c r="B9488" s="6"/>
      <c r="C9488" s="7"/>
      <c r="D9488" s="8"/>
      <c r="E9488" s="9"/>
      <c r="F9488" s="9"/>
      <c r="G9488" s="6"/>
      <c r="H9488" s="14"/>
      <c r="I9488" s="9"/>
      <c r="J9488" s="10"/>
    </row>
    <row r="9489">
      <c r="A9489" s="6"/>
      <c r="B9489" s="6"/>
      <c r="C9489" s="7"/>
      <c r="D9489" s="8"/>
      <c r="E9489" s="9"/>
      <c r="F9489" s="9"/>
      <c r="G9489" s="6"/>
      <c r="H9489" s="14"/>
      <c r="I9489" s="9"/>
      <c r="J9489" s="10"/>
    </row>
    <row r="9490">
      <c r="A9490" s="6"/>
      <c r="B9490" s="6"/>
      <c r="C9490" s="7"/>
      <c r="D9490" s="8"/>
      <c r="E9490" s="9"/>
      <c r="F9490" s="9"/>
      <c r="G9490" s="6"/>
      <c r="H9490" s="14"/>
      <c r="I9490" s="9"/>
      <c r="J9490" s="10"/>
    </row>
    <row r="9491">
      <c r="A9491" s="6"/>
      <c r="B9491" s="6"/>
      <c r="C9491" s="7"/>
      <c r="D9491" s="8"/>
      <c r="E9491" s="9"/>
      <c r="F9491" s="9"/>
      <c r="G9491" s="6"/>
      <c r="H9491" s="14"/>
      <c r="I9491" s="9"/>
      <c r="J9491" s="10"/>
    </row>
    <row r="9492">
      <c r="A9492" s="6"/>
      <c r="B9492" s="6"/>
      <c r="C9492" s="7"/>
      <c r="D9492" s="8"/>
      <c r="E9492" s="9"/>
      <c r="F9492" s="9"/>
      <c r="G9492" s="6"/>
      <c r="H9492" s="14"/>
      <c r="I9492" s="9"/>
      <c r="J9492" s="10"/>
    </row>
    <row r="9493">
      <c r="A9493" s="6"/>
      <c r="B9493" s="6"/>
      <c r="C9493" s="7"/>
      <c r="D9493" s="8"/>
      <c r="E9493" s="9"/>
      <c r="F9493" s="9"/>
      <c r="G9493" s="6"/>
      <c r="H9493" s="14"/>
      <c r="I9493" s="9"/>
      <c r="J9493" s="10"/>
    </row>
    <row r="9494">
      <c r="A9494" s="6"/>
      <c r="B9494" s="6"/>
      <c r="C9494" s="7"/>
      <c r="D9494" s="8"/>
      <c r="E9494" s="9"/>
      <c r="F9494" s="9"/>
      <c r="G9494" s="6"/>
      <c r="H9494" s="14"/>
      <c r="I9494" s="9"/>
      <c r="J9494" s="10"/>
    </row>
    <row r="9495">
      <c r="A9495" s="6"/>
      <c r="B9495" s="6"/>
      <c r="C9495" s="7"/>
      <c r="D9495" s="8"/>
      <c r="E9495" s="9"/>
      <c r="F9495" s="9"/>
      <c r="G9495" s="6"/>
      <c r="H9495" s="14"/>
      <c r="I9495" s="9"/>
      <c r="J9495" s="10"/>
    </row>
    <row r="9496">
      <c r="A9496" s="6"/>
      <c r="B9496" s="6"/>
      <c r="C9496" s="7"/>
      <c r="D9496" s="8"/>
      <c r="E9496" s="9"/>
      <c r="F9496" s="9"/>
      <c r="G9496" s="6"/>
      <c r="H9496" s="14"/>
      <c r="I9496" s="9"/>
      <c r="J9496" s="10"/>
    </row>
    <row r="9497">
      <c r="A9497" s="6"/>
      <c r="B9497" s="6"/>
      <c r="C9497" s="7"/>
      <c r="D9497" s="8"/>
      <c r="E9497" s="9"/>
      <c r="F9497" s="9"/>
      <c r="G9497" s="6"/>
      <c r="H9497" s="14"/>
      <c r="I9497" s="9"/>
      <c r="J9497" s="10"/>
    </row>
    <row r="9498">
      <c r="A9498" s="6"/>
      <c r="B9498" s="6"/>
      <c r="C9498" s="7"/>
      <c r="D9498" s="8"/>
      <c r="E9498" s="9"/>
      <c r="F9498" s="9"/>
      <c r="G9498" s="6"/>
      <c r="H9498" s="14"/>
      <c r="I9498" s="9"/>
      <c r="J9498" s="10"/>
    </row>
    <row r="9499">
      <c r="A9499" s="6"/>
      <c r="B9499" s="6"/>
      <c r="C9499" s="7"/>
      <c r="D9499" s="8"/>
      <c r="E9499" s="9"/>
      <c r="F9499" s="9"/>
      <c r="G9499" s="6"/>
      <c r="H9499" s="14"/>
      <c r="I9499" s="9"/>
      <c r="J9499" s="10"/>
    </row>
    <row r="9500">
      <c r="A9500" s="6"/>
      <c r="B9500" s="6"/>
      <c r="C9500" s="7"/>
      <c r="D9500" s="8"/>
      <c r="E9500" s="9"/>
      <c r="F9500" s="9"/>
      <c r="G9500" s="6"/>
      <c r="H9500" s="14"/>
      <c r="I9500" s="9"/>
      <c r="J9500" s="10"/>
    </row>
    <row r="9501">
      <c r="A9501" s="6"/>
      <c r="B9501" s="6"/>
      <c r="C9501" s="7"/>
      <c r="D9501" s="8"/>
      <c r="E9501" s="9"/>
      <c r="F9501" s="9"/>
      <c r="G9501" s="6"/>
      <c r="H9501" s="14"/>
      <c r="I9501" s="9"/>
      <c r="J9501" s="10"/>
    </row>
    <row r="9502">
      <c r="A9502" s="6"/>
      <c r="B9502" s="6"/>
      <c r="C9502" s="7"/>
      <c r="D9502" s="8"/>
      <c r="E9502" s="9"/>
      <c r="F9502" s="9"/>
      <c r="G9502" s="6"/>
      <c r="H9502" s="14"/>
      <c r="I9502" s="9"/>
      <c r="J9502" s="10"/>
    </row>
    <row r="9503">
      <c r="A9503" s="6"/>
      <c r="B9503" s="6"/>
      <c r="C9503" s="7"/>
      <c r="D9503" s="8"/>
      <c r="E9503" s="9"/>
      <c r="F9503" s="9"/>
      <c r="G9503" s="6"/>
      <c r="H9503" s="14"/>
      <c r="I9503" s="9"/>
      <c r="J9503" s="10"/>
    </row>
    <row r="9504">
      <c r="A9504" s="6"/>
      <c r="B9504" s="6"/>
      <c r="C9504" s="7"/>
      <c r="D9504" s="8"/>
      <c r="E9504" s="9"/>
      <c r="F9504" s="9"/>
      <c r="G9504" s="6"/>
      <c r="H9504" s="14"/>
      <c r="I9504" s="9"/>
      <c r="J9504" s="10"/>
    </row>
    <row r="9505">
      <c r="A9505" s="6"/>
      <c r="B9505" s="6"/>
      <c r="C9505" s="7"/>
      <c r="D9505" s="8"/>
      <c r="E9505" s="9"/>
      <c r="F9505" s="9"/>
      <c r="G9505" s="6"/>
      <c r="H9505" s="14"/>
      <c r="I9505" s="9"/>
      <c r="J9505" s="10"/>
    </row>
    <row r="9506">
      <c r="A9506" s="6"/>
      <c r="B9506" s="6"/>
      <c r="C9506" s="7"/>
      <c r="D9506" s="8"/>
      <c r="E9506" s="9"/>
      <c r="F9506" s="9"/>
      <c r="G9506" s="6"/>
      <c r="H9506" s="14"/>
      <c r="I9506" s="9"/>
      <c r="J9506" s="10"/>
    </row>
    <row r="9507">
      <c r="A9507" s="6"/>
      <c r="B9507" s="6"/>
      <c r="C9507" s="7"/>
      <c r="D9507" s="8"/>
      <c r="E9507" s="9"/>
      <c r="F9507" s="9"/>
      <c r="G9507" s="6"/>
      <c r="H9507" s="14"/>
      <c r="I9507" s="9"/>
      <c r="J9507" s="10"/>
    </row>
    <row r="9508">
      <c r="A9508" s="6"/>
      <c r="B9508" s="6"/>
      <c r="C9508" s="7"/>
      <c r="D9508" s="8"/>
      <c r="E9508" s="9"/>
      <c r="F9508" s="9"/>
      <c r="G9508" s="6"/>
      <c r="H9508" s="14"/>
      <c r="I9508" s="9"/>
      <c r="J9508" s="10"/>
    </row>
    <row r="9509">
      <c r="A9509" s="6"/>
      <c r="B9509" s="6"/>
      <c r="C9509" s="7"/>
      <c r="D9509" s="8"/>
      <c r="E9509" s="9"/>
      <c r="F9509" s="9"/>
      <c r="G9509" s="6"/>
      <c r="H9509" s="14"/>
      <c r="I9509" s="9"/>
      <c r="J9509" s="10"/>
    </row>
    <row r="9510">
      <c r="A9510" s="6"/>
      <c r="B9510" s="6"/>
      <c r="C9510" s="7"/>
      <c r="D9510" s="8"/>
      <c r="E9510" s="9"/>
      <c r="F9510" s="9"/>
      <c r="G9510" s="6"/>
      <c r="H9510" s="14"/>
      <c r="I9510" s="9"/>
      <c r="J9510" s="10"/>
    </row>
    <row r="9511">
      <c r="A9511" s="6"/>
      <c r="B9511" s="6"/>
      <c r="C9511" s="7"/>
      <c r="D9511" s="8"/>
      <c r="E9511" s="9"/>
      <c r="F9511" s="9"/>
      <c r="G9511" s="6"/>
      <c r="H9511" s="14"/>
      <c r="I9511" s="9"/>
      <c r="J9511" s="10"/>
    </row>
    <row r="9512">
      <c r="A9512" s="6"/>
      <c r="B9512" s="6"/>
      <c r="C9512" s="7"/>
      <c r="D9512" s="8"/>
      <c r="E9512" s="9"/>
      <c r="F9512" s="9"/>
      <c r="G9512" s="6"/>
      <c r="H9512" s="14"/>
      <c r="I9512" s="9"/>
      <c r="J9512" s="10"/>
    </row>
    <row r="9513">
      <c r="A9513" s="6"/>
      <c r="B9513" s="6"/>
      <c r="C9513" s="7"/>
      <c r="D9513" s="8"/>
      <c r="E9513" s="9"/>
      <c r="F9513" s="9"/>
      <c r="G9513" s="6"/>
      <c r="H9513" s="14"/>
      <c r="I9513" s="9"/>
      <c r="J9513" s="10"/>
    </row>
    <row r="9514">
      <c r="A9514" s="6"/>
      <c r="B9514" s="6"/>
      <c r="C9514" s="7"/>
      <c r="D9514" s="8"/>
      <c r="E9514" s="9"/>
      <c r="F9514" s="9"/>
      <c r="G9514" s="6"/>
      <c r="H9514" s="14"/>
      <c r="I9514" s="9"/>
      <c r="J9514" s="10"/>
    </row>
    <row r="9515">
      <c r="A9515" s="6"/>
      <c r="B9515" s="6"/>
      <c r="C9515" s="7"/>
      <c r="D9515" s="8"/>
      <c r="E9515" s="9"/>
      <c r="F9515" s="9"/>
      <c r="G9515" s="6"/>
      <c r="H9515" s="14"/>
      <c r="I9515" s="9"/>
      <c r="J9515" s="10"/>
    </row>
    <row r="9516">
      <c r="A9516" s="6"/>
      <c r="B9516" s="6"/>
      <c r="C9516" s="7"/>
      <c r="D9516" s="8"/>
      <c r="E9516" s="9"/>
      <c r="F9516" s="9"/>
      <c r="G9516" s="6"/>
      <c r="H9516" s="14"/>
      <c r="I9516" s="9"/>
      <c r="J9516" s="10"/>
    </row>
    <row r="9517">
      <c r="A9517" s="6"/>
      <c r="B9517" s="6"/>
      <c r="C9517" s="7"/>
      <c r="D9517" s="8"/>
      <c r="E9517" s="9"/>
      <c r="F9517" s="9"/>
      <c r="G9517" s="6"/>
      <c r="H9517" s="14"/>
      <c r="I9517" s="9"/>
      <c r="J9517" s="10"/>
    </row>
    <row r="9518">
      <c r="A9518" s="6"/>
      <c r="B9518" s="6"/>
      <c r="C9518" s="7"/>
      <c r="D9518" s="8"/>
      <c r="E9518" s="9"/>
      <c r="F9518" s="9"/>
      <c r="G9518" s="6"/>
      <c r="H9518" s="14"/>
      <c r="I9518" s="9"/>
      <c r="J9518" s="10"/>
    </row>
    <row r="9519">
      <c r="A9519" s="6"/>
      <c r="B9519" s="6"/>
      <c r="C9519" s="7"/>
      <c r="D9519" s="8"/>
      <c r="E9519" s="9"/>
      <c r="F9519" s="9"/>
      <c r="G9519" s="6"/>
      <c r="H9519" s="14"/>
      <c r="I9519" s="9"/>
      <c r="J9519" s="10"/>
    </row>
    <row r="9520">
      <c r="A9520" s="6"/>
      <c r="B9520" s="6"/>
      <c r="C9520" s="7"/>
      <c r="D9520" s="8"/>
      <c r="E9520" s="9"/>
      <c r="F9520" s="9"/>
      <c r="G9520" s="6"/>
      <c r="H9520" s="14"/>
      <c r="I9520" s="9"/>
      <c r="J9520" s="10"/>
    </row>
    <row r="9521">
      <c r="A9521" s="6"/>
      <c r="B9521" s="6"/>
      <c r="C9521" s="7"/>
      <c r="D9521" s="8"/>
      <c r="E9521" s="9"/>
      <c r="F9521" s="9"/>
      <c r="G9521" s="6"/>
      <c r="H9521" s="14"/>
      <c r="I9521" s="9"/>
      <c r="J9521" s="10"/>
    </row>
    <row r="9522">
      <c r="A9522" s="6"/>
      <c r="B9522" s="6"/>
      <c r="C9522" s="7"/>
      <c r="D9522" s="8"/>
      <c r="E9522" s="9"/>
      <c r="F9522" s="9"/>
      <c r="G9522" s="6"/>
      <c r="H9522" s="14"/>
      <c r="I9522" s="9"/>
      <c r="J9522" s="10"/>
    </row>
    <row r="9523">
      <c r="A9523" s="6"/>
      <c r="B9523" s="6"/>
      <c r="C9523" s="7"/>
      <c r="D9523" s="8"/>
      <c r="E9523" s="9"/>
      <c r="F9523" s="9"/>
      <c r="G9523" s="6"/>
      <c r="H9523" s="14"/>
      <c r="I9523" s="9"/>
      <c r="J9523" s="10"/>
    </row>
    <row r="9524">
      <c r="A9524" s="6"/>
      <c r="B9524" s="6"/>
      <c r="C9524" s="7"/>
      <c r="D9524" s="8"/>
      <c r="E9524" s="9"/>
      <c r="F9524" s="9"/>
      <c r="G9524" s="6"/>
      <c r="H9524" s="14"/>
      <c r="I9524" s="9"/>
      <c r="J9524" s="10"/>
    </row>
    <row r="9525">
      <c r="A9525" s="6"/>
      <c r="B9525" s="6"/>
      <c r="C9525" s="7"/>
      <c r="D9525" s="8"/>
      <c r="E9525" s="9"/>
      <c r="F9525" s="9"/>
      <c r="G9525" s="6"/>
      <c r="H9525" s="14"/>
      <c r="I9525" s="9"/>
      <c r="J9525" s="10"/>
    </row>
    <row r="9526">
      <c r="A9526" s="6"/>
      <c r="B9526" s="6"/>
      <c r="C9526" s="7"/>
      <c r="D9526" s="8"/>
      <c r="E9526" s="9"/>
      <c r="F9526" s="9"/>
      <c r="G9526" s="6"/>
      <c r="H9526" s="14"/>
      <c r="I9526" s="9"/>
      <c r="J9526" s="10"/>
    </row>
    <row r="9527">
      <c r="A9527" s="6"/>
      <c r="B9527" s="6"/>
      <c r="C9527" s="7"/>
      <c r="D9527" s="8"/>
      <c r="E9527" s="9"/>
      <c r="F9527" s="9"/>
      <c r="G9527" s="6"/>
      <c r="H9527" s="14"/>
      <c r="I9527" s="9"/>
      <c r="J9527" s="10"/>
    </row>
    <row r="9528">
      <c r="A9528" s="6"/>
      <c r="B9528" s="6"/>
      <c r="C9528" s="7"/>
      <c r="D9528" s="8"/>
      <c r="E9528" s="9"/>
      <c r="F9528" s="9"/>
      <c r="G9528" s="6"/>
      <c r="H9528" s="14"/>
      <c r="I9528" s="9"/>
      <c r="J9528" s="10"/>
    </row>
    <row r="9529">
      <c r="A9529" s="6"/>
      <c r="B9529" s="6"/>
      <c r="C9529" s="7"/>
      <c r="D9529" s="8"/>
      <c r="E9529" s="9"/>
      <c r="F9529" s="9"/>
      <c r="G9529" s="6"/>
      <c r="H9529" s="14"/>
      <c r="I9529" s="9"/>
      <c r="J9529" s="10"/>
    </row>
    <row r="9530">
      <c r="A9530" s="6"/>
      <c r="B9530" s="6"/>
      <c r="C9530" s="7"/>
      <c r="D9530" s="8"/>
      <c r="E9530" s="9"/>
      <c r="F9530" s="9"/>
      <c r="G9530" s="6"/>
      <c r="H9530" s="14"/>
      <c r="I9530" s="9"/>
      <c r="J9530" s="10"/>
    </row>
    <row r="9531">
      <c r="A9531" s="6"/>
      <c r="B9531" s="6"/>
      <c r="C9531" s="7"/>
      <c r="D9531" s="8"/>
      <c r="E9531" s="9"/>
      <c r="F9531" s="9"/>
      <c r="G9531" s="6"/>
      <c r="H9531" s="14"/>
      <c r="I9531" s="9"/>
      <c r="J9531" s="10"/>
    </row>
    <row r="9532">
      <c r="A9532" s="6"/>
      <c r="B9532" s="6"/>
      <c r="C9532" s="7"/>
      <c r="D9532" s="8"/>
      <c r="E9532" s="9"/>
      <c r="F9532" s="9"/>
      <c r="G9532" s="6"/>
      <c r="H9532" s="14"/>
      <c r="I9532" s="9"/>
      <c r="J9532" s="10"/>
    </row>
    <row r="9533">
      <c r="A9533" s="6"/>
      <c r="B9533" s="6"/>
      <c r="C9533" s="7"/>
      <c r="D9533" s="8"/>
      <c r="E9533" s="9"/>
      <c r="F9533" s="9"/>
      <c r="G9533" s="6"/>
      <c r="H9533" s="14"/>
      <c r="I9533" s="9"/>
      <c r="J9533" s="10"/>
    </row>
    <row r="9534">
      <c r="A9534" s="6"/>
      <c r="B9534" s="6"/>
      <c r="C9534" s="7"/>
      <c r="D9534" s="8"/>
      <c r="E9534" s="9"/>
      <c r="F9534" s="9"/>
      <c r="G9534" s="6"/>
      <c r="H9534" s="14"/>
      <c r="I9534" s="9"/>
      <c r="J9534" s="10"/>
    </row>
    <row r="9535">
      <c r="A9535" s="6"/>
      <c r="B9535" s="6"/>
      <c r="C9535" s="7"/>
      <c r="D9535" s="8"/>
      <c r="E9535" s="9"/>
      <c r="F9535" s="9"/>
      <c r="G9535" s="6"/>
      <c r="H9535" s="14"/>
      <c r="I9535" s="9"/>
      <c r="J9535" s="10"/>
    </row>
    <row r="9536">
      <c r="A9536" s="6"/>
      <c r="B9536" s="6"/>
      <c r="C9536" s="7"/>
      <c r="D9536" s="8"/>
      <c r="E9536" s="9"/>
      <c r="F9536" s="9"/>
      <c r="G9536" s="6"/>
      <c r="H9536" s="14"/>
      <c r="I9536" s="9"/>
      <c r="J9536" s="10"/>
    </row>
    <row r="9537">
      <c r="A9537" s="6"/>
      <c r="B9537" s="6"/>
      <c r="C9537" s="7"/>
      <c r="D9537" s="8"/>
      <c r="E9537" s="9"/>
      <c r="F9537" s="9"/>
      <c r="G9537" s="6"/>
      <c r="H9537" s="14"/>
      <c r="I9537" s="9"/>
      <c r="J9537" s="10"/>
    </row>
    <row r="9538">
      <c r="A9538" s="6"/>
      <c r="B9538" s="6"/>
      <c r="C9538" s="7"/>
      <c r="D9538" s="8"/>
      <c r="E9538" s="9"/>
      <c r="F9538" s="9"/>
      <c r="G9538" s="6"/>
      <c r="H9538" s="14"/>
      <c r="I9538" s="9"/>
      <c r="J9538" s="10"/>
    </row>
    <row r="9539">
      <c r="A9539" s="6"/>
      <c r="B9539" s="6"/>
      <c r="C9539" s="7"/>
      <c r="D9539" s="8"/>
      <c r="E9539" s="9"/>
      <c r="F9539" s="9"/>
      <c r="G9539" s="6"/>
      <c r="H9539" s="14"/>
      <c r="I9539" s="9"/>
      <c r="J9539" s="10"/>
    </row>
    <row r="9540">
      <c r="A9540" s="6"/>
      <c r="B9540" s="6"/>
      <c r="C9540" s="7"/>
      <c r="D9540" s="8"/>
      <c r="E9540" s="9"/>
      <c r="F9540" s="9"/>
      <c r="G9540" s="6"/>
      <c r="H9540" s="14"/>
      <c r="I9540" s="9"/>
      <c r="J9540" s="10"/>
    </row>
    <row r="9541">
      <c r="A9541" s="6"/>
      <c r="B9541" s="6"/>
      <c r="C9541" s="7"/>
      <c r="D9541" s="8"/>
      <c r="E9541" s="9"/>
      <c r="F9541" s="9"/>
      <c r="G9541" s="6"/>
      <c r="H9541" s="14"/>
      <c r="I9541" s="9"/>
      <c r="J9541" s="10"/>
    </row>
    <row r="9542">
      <c r="A9542" s="6"/>
      <c r="B9542" s="6"/>
      <c r="C9542" s="7"/>
      <c r="D9542" s="8"/>
      <c r="E9542" s="9"/>
      <c r="F9542" s="9"/>
      <c r="G9542" s="6"/>
      <c r="H9542" s="14"/>
      <c r="I9542" s="9"/>
      <c r="J9542" s="10"/>
    </row>
    <row r="9543">
      <c r="A9543" s="6"/>
      <c r="B9543" s="6"/>
      <c r="C9543" s="7"/>
      <c r="D9543" s="8"/>
      <c r="E9543" s="9"/>
      <c r="F9543" s="9"/>
      <c r="G9543" s="6"/>
      <c r="H9543" s="14"/>
      <c r="I9543" s="9"/>
      <c r="J9543" s="10"/>
    </row>
    <row r="9544">
      <c r="A9544" s="6"/>
      <c r="B9544" s="6"/>
      <c r="C9544" s="7"/>
      <c r="D9544" s="8"/>
      <c r="E9544" s="9"/>
      <c r="F9544" s="9"/>
      <c r="G9544" s="6"/>
      <c r="H9544" s="14"/>
      <c r="I9544" s="9"/>
      <c r="J9544" s="10"/>
    </row>
    <row r="9545">
      <c r="A9545" s="6"/>
      <c r="B9545" s="6"/>
      <c r="C9545" s="7"/>
      <c r="D9545" s="8"/>
      <c r="E9545" s="9"/>
      <c r="F9545" s="9"/>
      <c r="G9545" s="6"/>
      <c r="H9545" s="14"/>
      <c r="I9545" s="9"/>
      <c r="J9545" s="10"/>
    </row>
    <row r="9546">
      <c r="A9546" s="6"/>
      <c r="B9546" s="6"/>
      <c r="C9546" s="7"/>
      <c r="D9546" s="8"/>
      <c r="E9546" s="9"/>
      <c r="F9546" s="9"/>
      <c r="G9546" s="6"/>
      <c r="H9546" s="14"/>
      <c r="I9546" s="9"/>
      <c r="J9546" s="10"/>
    </row>
    <row r="9547">
      <c r="A9547" s="6"/>
      <c r="B9547" s="6"/>
      <c r="C9547" s="7"/>
      <c r="D9547" s="8"/>
      <c r="E9547" s="9"/>
      <c r="F9547" s="9"/>
      <c r="G9547" s="6"/>
      <c r="H9547" s="14"/>
      <c r="I9547" s="9"/>
      <c r="J9547" s="10"/>
    </row>
    <row r="9548">
      <c r="A9548" s="6"/>
      <c r="B9548" s="6"/>
      <c r="C9548" s="7"/>
      <c r="D9548" s="8"/>
      <c r="E9548" s="9"/>
      <c r="F9548" s="9"/>
      <c r="G9548" s="6"/>
      <c r="H9548" s="14"/>
      <c r="I9548" s="9"/>
      <c r="J9548" s="10"/>
    </row>
    <row r="9549">
      <c r="A9549" s="6"/>
      <c r="B9549" s="6"/>
      <c r="C9549" s="7"/>
      <c r="D9549" s="8"/>
      <c r="E9549" s="9"/>
      <c r="F9549" s="9"/>
      <c r="G9549" s="6"/>
      <c r="H9549" s="14"/>
      <c r="I9549" s="9"/>
      <c r="J9549" s="10"/>
    </row>
    <row r="9550">
      <c r="A9550" s="6"/>
      <c r="B9550" s="6"/>
      <c r="C9550" s="7"/>
      <c r="D9550" s="8"/>
      <c r="E9550" s="9"/>
      <c r="F9550" s="9"/>
      <c r="G9550" s="6"/>
      <c r="H9550" s="14"/>
      <c r="I9550" s="9"/>
      <c r="J9550" s="10"/>
    </row>
    <row r="9551">
      <c r="A9551" s="6"/>
      <c r="B9551" s="6"/>
      <c r="C9551" s="7"/>
      <c r="D9551" s="8"/>
      <c r="E9551" s="9"/>
      <c r="F9551" s="9"/>
      <c r="G9551" s="6"/>
      <c r="H9551" s="14"/>
      <c r="I9551" s="9"/>
      <c r="J9551" s="10"/>
    </row>
    <row r="9552">
      <c r="A9552" s="6"/>
      <c r="B9552" s="6"/>
      <c r="C9552" s="7"/>
      <c r="D9552" s="8"/>
      <c r="E9552" s="9"/>
      <c r="F9552" s="9"/>
      <c r="G9552" s="6"/>
      <c r="H9552" s="14"/>
      <c r="I9552" s="9"/>
      <c r="J9552" s="10"/>
    </row>
    <row r="9553">
      <c r="A9553" s="6"/>
      <c r="B9553" s="6"/>
      <c r="C9553" s="7"/>
      <c r="D9553" s="8"/>
      <c r="E9553" s="9"/>
      <c r="F9553" s="9"/>
      <c r="G9553" s="6"/>
      <c r="H9553" s="14"/>
      <c r="I9553" s="9"/>
      <c r="J9553" s="10"/>
    </row>
    <row r="9554">
      <c r="A9554" s="6"/>
      <c r="B9554" s="6"/>
      <c r="C9554" s="7"/>
      <c r="D9554" s="8"/>
      <c r="E9554" s="9"/>
      <c r="F9554" s="9"/>
      <c r="G9554" s="6"/>
      <c r="H9554" s="14"/>
      <c r="I9554" s="9"/>
      <c r="J9554" s="10"/>
    </row>
    <row r="9555">
      <c r="A9555" s="6"/>
      <c r="B9555" s="6"/>
      <c r="C9555" s="7"/>
      <c r="D9555" s="8"/>
      <c r="E9555" s="9"/>
      <c r="F9555" s="9"/>
      <c r="G9555" s="6"/>
      <c r="H9555" s="14"/>
      <c r="I9555" s="9"/>
      <c r="J9555" s="10"/>
    </row>
    <row r="9556">
      <c r="A9556" s="6"/>
      <c r="B9556" s="6"/>
      <c r="C9556" s="7"/>
      <c r="D9556" s="8"/>
      <c r="E9556" s="9"/>
      <c r="F9556" s="9"/>
      <c r="G9556" s="6"/>
      <c r="H9556" s="14"/>
      <c r="I9556" s="9"/>
      <c r="J9556" s="10"/>
    </row>
    <row r="9557">
      <c r="A9557" s="6"/>
      <c r="B9557" s="6"/>
      <c r="C9557" s="7"/>
      <c r="D9557" s="8"/>
      <c r="E9557" s="9"/>
      <c r="F9557" s="9"/>
      <c r="G9557" s="6"/>
      <c r="H9557" s="14"/>
      <c r="I9557" s="9"/>
      <c r="J9557" s="10"/>
    </row>
    <row r="9558">
      <c r="A9558" s="6"/>
      <c r="B9558" s="6"/>
      <c r="C9558" s="7"/>
      <c r="D9558" s="8"/>
      <c r="E9558" s="9"/>
      <c r="F9558" s="9"/>
      <c r="G9558" s="6"/>
      <c r="H9558" s="14"/>
      <c r="I9558" s="9"/>
      <c r="J9558" s="10"/>
    </row>
    <row r="9559">
      <c r="A9559" s="6"/>
      <c r="B9559" s="6"/>
      <c r="C9559" s="7"/>
      <c r="D9559" s="8"/>
      <c r="E9559" s="9"/>
      <c r="F9559" s="9"/>
      <c r="G9559" s="6"/>
      <c r="H9559" s="14"/>
      <c r="I9559" s="9"/>
      <c r="J9559" s="10"/>
    </row>
    <row r="9560">
      <c r="A9560" s="6"/>
      <c r="B9560" s="6"/>
      <c r="C9560" s="7"/>
      <c r="D9560" s="8"/>
      <c r="E9560" s="9"/>
      <c r="F9560" s="9"/>
      <c r="G9560" s="6"/>
      <c r="H9560" s="14"/>
      <c r="I9560" s="9"/>
      <c r="J9560" s="10"/>
    </row>
    <row r="9561">
      <c r="A9561" s="6"/>
      <c r="B9561" s="6"/>
      <c r="C9561" s="7"/>
      <c r="D9561" s="8"/>
      <c r="E9561" s="9"/>
      <c r="F9561" s="9"/>
      <c r="G9561" s="6"/>
      <c r="H9561" s="14"/>
      <c r="I9561" s="9"/>
      <c r="J9561" s="10"/>
    </row>
    <row r="9562">
      <c r="A9562" s="6"/>
      <c r="B9562" s="6"/>
      <c r="C9562" s="7"/>
      <c r="D9562" s="8"/>
      <c r="E9562" s="9"/>
      <c r="F9562" s="9"/>
      <c r="G9562" s="6"/>
      <c r="H9562" s="14"/>
      <c r="I9562" s="9"/>
      <c r="J9562" s="10"/>
    </row>
    <row r="9563">
      <c r="A9563" s="6"/>
      <c r="B9563" s="6"/>
      <c r="C9563" s="7"/>
      <c r="D9563" s="8"/>
      <c r="E9563" s="9"/>
      <c r="F9563" s="9"/>
      <c r="G9563" s="6"/>
      <c r="H9563" s="14"/>
      <c r="I9563" s="9"/>
      <c r="J9563" s="10"/>
    </row>
    <row r="9564">
      <c r="A9564" s="6"/>
      <c r="B9564" s="6"/>
      <c r="C9564" s="7"/>
      <c r="D9564" s="8"/>
      <c r="E9564" s="9"/>
      <c r="F9564" s="9"/>
      <c r="G9564" s="6"/>
      <c r="H9564" s="14"/>
      <c r="I9564" s="9"/>
      <c r="J9564" s="10"/>
    </row>
    <row r="9565">
      <c r="A9565" s="6"/>
      <c r="B9565" s="6"/>
      <c r="C9565" s="7"/>
      <c r="D9565" s="8"/>
      <c r="E9565" s="9"/>
      <c r="F9565" s="9"/>
      <c r="G9565" s="6"/>
      <c r="H9565" s="14"/>
      <c r="I9565" s="9"/>
      <c r="J9565" s="10"/>
    </row>
    <row r="9566">
      <c r="A9566" s="6"/>
      <c r="B9566" s="6"/>
      <c r="C9566" s="7"/>
      <c r="D9566" s="8"/>
      <c r="E9566" s="9"/>
      <c r="F9566" s="9"/>
      <c r="G9566" s="6"/>
      <c r="H9566" s="14"/>
      <c r="I9566" s="9"/>
      <c r="J9566" s="10"/>
    </row>
    <row r="9567">
      <c r="A9567" s="6"/>
      <c r="B9567" s="6"/>
      <c r="C9567" s="7"/>
      <c r="D9567" s="8"/>
      <c r="E9567" s="9"/>
      <c r="F9567" s="9"/>
      <c r="G9567" s="6"/>
      <c r="H9567" s="14"/>
      <c r="I9567" s="9"/>
      <c r="J9567" s="10"/>
    </row>
    <row r="9568">
      <c r="A9568" s="6"/>
      <c r="B9568" s="6"/>
      <c r="C9568" s="7"/>
      <c r="D9568" s="8"/>
      <c r="E9568" s="9"/>
      <c r="F9568" s="9"/>
      <c r="G9568" s="6"/>
      <c r="H9568" s="14"/>
      <c r="I9568" s="9"/>
      <c r="J9568" s="10"/>
    </row>
    <row r="9569">
      <c r="A9569" s="6"/>
      <c r="B9569" s="6"/>
      <c r="C9569" s="7"/>
      <c r="D9569" s="8"/>
      <c r="E9569" s="9"/>
      <c r="F9569" s="9"/>
      <c r="G9569" s="6"/>
      <c r="H9569" s="14"/>
      <c r="I9569" s="9"/>
      <c r="J9569" s="10"/>
    </row>
    <row r="9570">
      <c r="A9570" s="6"/>
      <c r="B9570" s="6"/>
      <c r="C9570" s="7"/>
      <c r="D9570" s="8"/>
      <c r="E9570" s="9"/>
      <c r="F9570" s="9"/>
      <c r="G9570" s="6"/>
      <c r="H9570" s="14"/>
      <c r="I9570" s="9"/>
      <c r="J9570" s="10"/>
    </row>
    <row r="9571">
      <c r="A9571" s="6"/>
      <c r="B9571" s="6"/>
      <c r="C9571" s="7"/>
      <c r="D9571" s="8"/>
      <c r="E9571" s="9"/>
      <c r="F9571" s="9"/>
      <c r="G9571" s="6"/>
      <c r="H9571" s="14"/>
      <c r="I9571" s="9"/>
      <c r="J9571" s="10"/>
    </row>
    <row r="9572">
      <c r="A9572" s="6"/>
      <c r="B9572" s="6"/>
      <c r="C9572" s="7"/>
      <c r="D9572" s="8"/>
      <c r="E9572" s="9"/>
      <c r="F9572" s="9"/>
      <c r="G9572" s="6"/>
      <c r="H9572" s="14"/>
      <c r="I9572" s="9"/>
      <c r="J9572" s="10"/>
    </row>
    <row r="9573">
      <c r="A9573" s="6"/>
      <c r="B9573" s="6"/>
      <c r="C9573" s="7"/>
      <c r="D9573" s="8"/>
      <c r="E9573" s="9"/>
      <c r="F9573" s="9"/>
      <c r="G9573" s="6"/>
      <c r="H9573" s="14"/>
      <c r="I9573" s="9"/>
      <c r="J9573" s="10"/>
    </row>
    <row r="9574">
      <c r="A9574" s="6"/>
      <c r="B9574" s="6"/>
      <c r="C9574" s="7"/>
      <c r="D9574" s="8"/>
      <c r="E9574" s="9"/>
      <c r="F9574" s="9"/>
      <c r="G9574" s="6"/>
      <c r="H9574" s="14"/>
      <c r="I9574" s="9"/>
      <c r="J9574" s="10"/>
    </row>
    <row r="9575">
      <c r="A9575" s="6"/>
      <c r="B9575" s="6"/>
      <c r="C9575" s="7"/>
      <c r="D9575" s="8"/>
      <c r="E9575" s="9"/>
      <c r="F9575" s="9"/>
      <c r="G9575" s="6"/>
      <c r="H9575" s="14"/>
      <c r="I9575" s="9"/>
      <c r="J9575" s="10"/>
    </row>
    <row r="9576">
      <c r="A9576" s="6"/>
      <c r="B9576" s="6"/>
      <c r="C9576" s="7"/>
      <c r="D9576" s="8"/>
      <c r="E9576" s="9"/>
      <c r="F9576" s="9"/>
      <c r="G9576" s="6"/>
      <c r="H9576" s="14"/>
      <c r="I9576" s="9"/>
      <c r="J9576" s="10"/>
    </row>
    <row r="9577">
      <c r="A9577" s="6"/>
      <c r="B9577" s="6"/>
      <c r="C9577" s="7"/>
      <c r="D9577" s="8"/>
      <c r="E9577" s="9"/>
      <c r="F9577" s="9"/>
      <c r="G9577" s="6"/>
      <c r="H9577" s="14"/>
      <c r="I9577" s="9"/>
      <c r="J9577" s="10"/>
    </row>
    <row r="9578">
      <c r="A9578" s="6"/>
      <c r="B9578" s="6"/>
      <c r="C9578" s="7"/>
      <c r="D9578" s="8"/>
      <c r="E9578" s="9"/>
      <c r="F9578" s="9"/>
      <c r="G9578" s="6"/>
      <c r="H9578" s="14"/>
      <c r="I9578" s="9"/>
      <c r="J9578" s="10"/>
    </row>
    <row r="9579">
      <c r="A9579" s="6"/>
      <c r="B9579" s="6"/>
      <c r="C9579" s="7"/>
      <c r="D9579" s="8"/>
      <c r="E9579" s="9"/>
      <c r="F9579" s="9"/>
      <c r="G9579" s="6"/>
      <c r="H9579" s="14"/>
      <c r="I9579" s="9"/>
      <c r="J9579" s="10"/>
    </row>
    <row r="9580">
      <c r="A9580" s="6"/>
      <c r="B9580" s="6"/>
      <c r="C9580" s="7"/>
      <c r="D9580" s="8"/>
      <c r="E9580" s="9"/>
      <c r="F9580" s="9"/>
      <c r="G9580" s="6"/>
      <c r="H9580" s="14"/>
      <c r="I9580" s="9"/>
      <c r="J9580" s="10"/>
    </row>
    <row r="9581">
      <c r="A9581" s="6"/>
      <c r="B9581" s="6"/>
      <c r="C9581" s="7"/>
      <c r="D9581" s="8"/>
      <c r="E9581" s="9"/>
      <c r="F9581" s="9"/>
      <c r="G9581" s="6"/>
      <c r="H9581" s="14"/>
      <c r="I9581" s="9"/>
      <c r="J9581" s="10"/>
    </row>
    <row r="9582">
      <c r="A9582" s="6"/>
      <c r="B9582" s="6"/>
      <c r="C9582" s="7"/>
      <c r="D9582" s="8"/>
      <c r="E9582" s="9"/>
      <c r="F9582" s="9"/>
      <c r="G9582" s="6"/>
      <c r="H9582" s="14"/>
      <c r="I9582" s="9"/>
      <c r="J9582" s="10"/>
    </row>
    <row r="9583">
      <c r="A9583" s="6"/>
      <c r="B9583" s="6"/>
      <c r="C9583" s="7"/>
      <c r="D9583" s="8"/>
      <c r="E9583" s="9"/>
      <c r="F9583" s="9"/>
      <c r="G9583" s="6"/>
      <c r="H9583" s="14"/>
      <c r="I9583" s="9"/>
      <c r="J9583" s="10"/>
    </row>
    <row r="9584">
      <c r="A9584" s="6"/>
      <c r="B9584" s="6"/>
      <c r="C9584" s="7"/>
      <c r="D9584" s="8"/>
      <c r="E9584" s="9"/>
      <c r="F9584" s="9"/>
      <c r="G9584" s="6"/>
      <c r="H9584" s="14"/>
      <c r="I9584" s="9"/>
      <c r="J9584" s="10"/>
    </row>
    <row r="9585">
      <c r="A9585" s="6"/>
      <c r="B9585" s="6"/>
      <c r="C9585" s="7"/>
      <c r="D9585" s="8"/>
      <c r="E9585" s="9"/>
      <c r="F9585" s="9"/>
      <c r="G9585" s="6"/>
      <c r="H9585" s="14"/>
      <c r="I9585" s="9"/>
      <c r="J9585" s="10"/>
    </row>
    <row r="9586">
      <c r="A9586" s="6"/>
      <c r="B9586" s="6"/>
      <c r="C9586" s="7"/>
      <c r="D9586" s="8"/>
      <c r="E9586" s="9"/>
      <c r="F9586" s="9"/>
      <c r="G9586" s="6"/>
      <c r="H9586" s="14"/>
      <c r="I9586" s="9"/>
      <c r="J9586" s="10"/>
    </row>
    <row r="9587">
      <c r="A9587" s="6"/>
      <c r="B9587" s="6"/>
      <c r="C9587" s="7"/>
      <c r="D9587" s="8"/>
      <c r="E9587" s="9"/>
      <c r="F9587" s="9"/>
      <c r="G9587" s="6"/>
      <c r="H9587" s="14"/>
      <c r="I9587" s="9"/>
      <c r="J9587" s="10"/>
    </row>
    <row r="9588">
      <c r="A9588" s="6"/>
      <c r="B9588" s="6"/>
      <c r="C9588" s="7"/>
      <c r="D9588" s="8"/>
      <c r="E9588" s="9"/>
      <c r="F9588" s="9"/>
      <c r="G9588" s="6"/>
      <c r="H9588" s="14"/>
      <c r="I9588" s="9"/>
      <c r="J9588" s="10"/>
    </row>
    <row r="9589">
      <c r="A9589" s="6"/>
      <c r="B9589" s="6"/>
      <c r="C9589" s="7"/>
      <c r="D9589" s="8"/>
      <c r="E9589" s="9"/>
      <c r="F9589" s="9"/>
      <c r="G9589" s="6"/>
      <c r="H9589" s="14"/>
      <c r="I9589" s="9"/>
      <c r="J9589" s="10"/>
    </row>
    <row r="9590">
      <c r="A9590" s="6"/>
      <c r="B9590" s="6"/>
      <c r="C9590" s="7"/>
      <c r="D9590" s="8"/>
      <c r="E9590" s="9"/>
      <c r="F9590" s="9"/>
      <c r="G9590" s="6"/>
      <c r="H9590" s="14"/>
      <c r="I9590" s="9"/>
      <c r="J9590" s="10"/>
    </row>
    <row r="9591">
      <c r="A9591" s="6"/>
      <c r="B9591" s="6"/>
      <c r="C9591" s="7"/>
      <c r="D9591" s="8"/>
      <c r="E9591" s="9"/>
      <c r="F9591" s="9"/>
      <c r="G9591" s="6"/>
      <c r="H9591" s="14"/>
      <c r="I9591" s="9"/>
      <c r="J9591" s="10"/>
    </row>
    <row r="9592">
      <c r="A9592" s="6"/>
      <c r="B9592" s="6"/>
      <c r="C9592" s="7"/>
      <c r="D9592" s="8"/>
      <c r="E9592" s="9"/>
      <c r="F9592" s="9"/>
      <c r="G9592" s="6"/>
      <c r="H9592" s="14"/>
      <c r="I9592" s="9"/>
      <c r="J9592" s="10"/>
    </row>
    <row r="9593">
      <c r="A9593" s="6"/>
      <c r="B9593" s="6"/>
      <c r="C9593" s="7"/>
      <c r="D9593" s="8"/>
      <c r="E9593" s="9"/>
      <c r="F9593" s="9"/>
      <c r="G9593" s="6"/>
      <c r="H9593" s="14"/>
      <c r="I9593" s="9"/>
      <c r="J9593" s="10"/>
    </row>
    <row r="9594">
      <c r="A9594" s="6"/>
      <c r="B9594" s="6"/>
      <c r="C9594" s="7"/>
      <c r="D9594" s="8"/>
      <c r="E9594" s="9"/>
      <c r="F9594" s="9"/>
      <c r="G9594" s="6"/>
      <c r="H9594" s="14"/>
      <c r="I9594" s="9"/>
      <c r="J9594" s="10"/>
    </row>
    <row r="9595">
      <c r="A9595" s="6"/>
      <c r="B9595" s="6"/>
      <c r="C9595" s="7"/>
      <c r="D9595" s="8"/>
      <c r="E9595" s="9"/>
      <c r="F9595" s="9"/>
      <c r="G9595" s="6"/>
      <c r="H9595" s="14"/>
      <c r="I9595" s="9"/>
      <c r="J9595" s="10"/>
    </row>
    <row r="9596">
      <c r="A9596" s="6"/>
      <c r="B9596" s="6"/>
      <c r="C9596" s="7"/>
      <c r="D9596" s="8"/>
      <c r="E9596" s="9"/>
      <c r="F9596" s="9"/>
      <c r="G9596" s="6"/>
      <c r="H9596" s="14"/>
      <c r="I9596" s="9"/>
      <c r="J9596" s="10"/>
    </row>
    <row r="9597">
      <c r="A9597" s="6"/>
      <c r="B9597" s="6"/>
      <c r="C9597" s="7"/>
      <c r="D9597" s="8"/>
      <c r="E9597" s="9"/>
      <c r="F9597" s="9"/>
      <c r="G9597" s="6"/>
      <c r="H9597" s="14"/>
      <c r="I9597" s="9"/>
      <c r="J9597" s="10"/>
    </row>
    <row r="9598">
      <c r="A9598" s="6"/>
      <c r="B9598" s="6"/>
      <c r="C9598" s="7"/>
      <c r="D9598" s="8"/>
      <c r="E9598" s="9"/>
      <c r="F9598" s="9"/>
      <c r="G9598" s="6"/>
      <c r="H9598" s="14"/>
      <c r="I9598" s="9"/>
      <c r="J9598" s="10"/>
    </row>
    <row r="9599">
      <c r="A9599" s="6"/>
      <c r="B9599" s="6"/>
      <c r="C9599" s="7"/>
      <c r="D9599" s="8"/>
      <c r="E9599" s="9"/>
      <c r="F9599" s="9"/>
      <c r="G9599" s="6"/>
      <c r="H9599" s="14"/>
      <c r="I9599" s="9"/>
      <c r="J9599" s="10"/>
    </row>
    <row r="9600">
      <c r="A9600" s="6"/>
      <c r="B9600" s="6"/>
      <c r="C9600" s="7"/>
      <c r="D9600" s="8"/>
      <c r="E9600" s="9"/>
      <c r="F9600" s="9"/>
      <c r="G9600" s="6"/>
      <c r="H9600" s="14"/>
      <c r="I9600" s="9"/>
      <c r="J9600" s="10"/>
    </row>
    <row r="9601">
      <c r="A9601" s="6"/>
      <c r="B9601" s="6"/>
      <c r="C9601" s="7"/>
      <c r="D9601" s="8"/>
      <c r="E9601" s="9"/>
      <c r="F9601" s="9"/>
      <c r="G9601" s="6"/>
      <c r="H9601" s="14"/>
      <c r="I9601" s="9"/>
      <c r="J9601" s="10"/>
    </row>
    <row r="9602">
      <c r="A9602" s="6"/>
      <c r="B9602" s="6"/>
      <c r="C9602" s="7"/>
      <c r="D9602" s="8"/>
      <c r="E9602" s="9"/>
      <c r="F9602" s="9"/>
      <c r="G9602" s="6"/>
      <c r="H9602" s="14"/>
      <c r="I9602" s="9"/>
      <c r="J9602" s="10"/>
    </row>
    <row r="9603">
      <c r="A9603" s="6"/>
      <c r="B9603" s="6"/>
      <c r="C9603" s="7"/>
      <c r="D9603" s="8"/>
      <c r="E9603" s="9"/>
      <c r="F9603" s="9"/>
      <c r="G9603" s="6"/>
      <c r="H9603" s="14"/>
      <c r="I9603" s="9"/>
      <c r="J9603" s="10"/>
    </row>
    <row r="9604">
      <c r="A9604" s="6"/>
      <c r="B9604" s="6"/>
      <c r="C9604" s="7"/>
      <c r="D9604" s="8"/>
      <c r="E9604" s="9"/>
      <c r="F9604" s="9"/>
      <c r="G9604" s="6"/>
      <c r="H9604" s="14"/>
      <c r="I9604" s="9"/>
      <c r="J9604" s="10"/>
    </row>
    <row r="9605">
      <c r="A9605" s="6"/>
      <c r="B9605" s="6"/>
      <c r="C9605" s="7"/>
      <c r="D9605" s="8"/>
      <c r="E9605" s="9"/>
      <c r="F9605" s="9"/>
      <c r="G9605" s="6"/>
      <c r="H9605" s="14"/>
      <c r="I9605" s="9"/>
      <c r="J9605" s="10"/>
    </row>
    <row r="9606">
      <c r="A9606" s="6"/>
      <c r="B9606" s="6"/>
      <c r="C9606" s="7"/>
      <c r="D9606" s="8"/>
      <c r="E9606" s="9"/>
      <c r="F9606" s="9"/>
      <c r="G9606" s="6"/>
      <c r="H9606" s="14"/>
      <c r="I9606" s="9"/>
      <c r="J9606" s="10"/>
    </row>
    <row r="9607">
      <c r="A9607" s="6"/>
      <c r="B9607" s="6"/>
      <c r="C9607" s="7"/>
      <c r="D9607" s="8"/>
      <c r="E9607" s="9"/>
      <c r="F9607" s="9"/>
      <c r="G9607" s="6"/>
      <c r="H9607" s="14"/>
      <c r="I9607" s="9"/>
      <c r="J9607" s="10"/>
    </row>
    <row r="9608">
      <c r="A9608" s="6"/>
      <c r="B9608" s="6"/>
      <c r="C9608" s="7"/>
      <c r="D9608" s="8"/>
      <c r="E9608" s="9"/>
      <c r="F9608" s="9"/>
      <c r="G9608" s="6"/>
      <c r="H9608" s="14"/>
      <c r="I9608" s="9"/>
      <c r="J9608" s="10"/>
    </row>
    <row r="9609">
      <c r="A9609" s="6"/>
      <c r="B9609" s="6"/>
      <c r="C9609" s="7"/>
      <c r="D9609" s="8"/>
      <c r="E9609" s="9"/>
      <c r="F9609" s="9"/>
      <c r="G9609" s="6"/>
      <c r="H9609" s="14"/>
      <c r="I9609" s="9"/>
      <c r="J9609" s="10"/>
    </row>
    <row r="9610">
      <c r="A9610" s="6"/>
      <c r="B9610" s="6"/>
      <c r="C9610" s="7"/>
      <c r="D9610" s="8"/>
      <c r="E9610" s="9"/>
      <c r="F9610" s="9"/>
      <c r="G9610" s="6"/>
      <c r="H9610" s="14"/>
      <c r="I9610" s="9"/>
      <c r="J9610" s="10"/>
    </row>
    <row r="9611">
      <c r="A9611" s="6"/>
      <c r="B9611" s="6"/>
      <c r="C9611" s="7"/>
      <c r="D9611" s="8"/>
      <c r="E9611" s="9"/>
      <c r="F9611" s="9"/>
      <c r="G9611" s="6"/>
      <c r="H9611" s="14"/>
      <c r="I9611" s="9"/>
      <c r="J9611" s="10"/>
    </row>
    <row r="9612">
      <c r="A9612" s="6"/>
      <c r="B9612" s="6"/>
      <c r="C9612" s="7"/>
      <c r="D9612" s="8"/>
      <c r="E9612" s="9"/>
      <c r="F9612" s="9"/>
      <c r="G9612" s="6"/>
      <c r="H9612" s="14"/>
      <c r="I9612" s="9"/>
      <c r="J9612" s="10"/>
    </row>
    <row r="9613">
      <c r="A9613" s="6"/>
      <c r="B9613" s="6"/>
      <c r="C9613" s="7"/>
      <c r="D9613" s="8"/>
      <c r="E9613" s="9"/>
      <c r="F9613" s="9"/>
      <c r="G9613" s="6"/>
      <c r="H9613" s="14"/>
      <c r="I9613" s="9"/>
      <c r="J9613" s="10"/>
    </row>
    <row r="9614">
      <c r="A9614" s="6"/>
      <c r="B9614" s="6"/>
      <c r="C9614" s="7"/>
      <c r="D9614" s="8"/>
      <c r="E9614" s="9"/>
      <c r="F9614" s="9"/>
      <c r="G9614" s="6"/>
      <c r="H9614" s="14"/>
      <c r="I9614" s="9"/>
      <c r="J9614" s="10"/>
    </row>
    <row r="9615">
      <c r="A9615" s="6"/>
      <c r="B9615" s="6"/>
      <c r="C9615" s="7"/>
      <c r="D9615" s="8"/>
      <c r="E9615" s="9"/>
      <c r="F9615" s="9"/>
      <c r="G9615" s="6"/>
      <c r="H9615" s="14"/>
      <c r="I9615" s="9"/>
      <c r="J9615" s="10"/>
    </row>
    <row r="9616">
      <c r="A9616" s="6"/>
      <c r="B9616" s="6"/>
      <c r="C9616" s="7"/>
      <c r="D9616" s="8"/>
      <c r="E9616" s="9"/>
      <c r="F9616" s="9"/>
      <c r="G9616" s="6"/>
      <c r="H9616" s="14"/>
      <c r="I9616" s="9"/>
      <c r="J9616" s="10"/>
    </row>
    <row r="9617">
      <c r="A9617" s="6"/>
      <c r="B9617" s="6"/>
      <c r="C9617" s="7"/>
      <c r="D9617" s="8"/>
      <c r="E9617" s="9"/>
      <c r="F9617" s="9"/>
      <c r="G9617" s="6"/>
      <c r="H9617" s="14"/>
      <c r="I9617" s="9"/>
      <c r="J9617" s="10"/>
    </row>
    <row r="9618">
      <c r="A9618" s="6"/>
      <c r="B9618" s="6"/>
      <c r="C9618" s="7"/>
      <c r="D9618" s="8"/>
      <c r="E9618" s="9"/>
      <c r="F9618" s="9"/>
      <c r="G9618" s="6"/>
      <c r="H9618" s="14"/>
      <c r="I9618" s="9"/>
      <c r="J9618" s="10"/>
    </row>
    <row r="9619">
      <c r="A9619" s="6"/>
      <c r="B9619" s="6"/>
      <c r="C9619" s="7"/>
      <c r="D9619" s="8"/>
      <c r="E9619" s="9"/>
      <c r="F9619" s="9"/>
      <c r="G9619" s="6"/>
      <c r="H9619" s="14"/>
      <c r="I9619" s="9"/>
      <c r="J9619" s="10"/>
    </row>
    <row r="9620">
      <c r="A9620" s="6"/>
      <c r="B9620" s="6"/>
      <c r="C9620" s="7"/>
      <c r="D9620" s="8"/>
      <c r="E9620" s="9"/>
      <c r="F9620" s="9"/>
      <c r="G9620" s="6"/>
      <c r="H9620" s="14"/>
      <c r="I9620" s="9"/>
      <c r="J9620" s="10"/>
    </row>
    <row r="9621">
      <c r="A9621" s="6"/>
      <c r="B9621" s="6"/>
      <c r="C9621" s="7"/>
      <c r="D9621" s="8"/>
      <c r="E9621" s="9"/>
      <c r="F9621" s="9"/>
      <c r="G9621" s="6"/>
      <c r="H9621" s="14"/>
      <c r="I9621" s="9"/>
      <c r="J9621" s="10"/>
    </row>
    <row r="9622">
      <c r="A9622" s="6"/>
      <c r="B9622" s="6"/>
      <c r="C9622" s="7"/>
      <c r="D9622" s="8"/>
      <c r="E9622" s="9"/>
      <c r="F9622" s="9"/>
      <c r="G9622" s="6"/>
      <c r="H9622" s="14"/>
      <c r="I9622" s="9"/>
      <c r="J9622" s="10"/>
    </row>
    <row r="9623">
      <c r="A9623" s="6"/>
      <c r="B9623" s="6"/>
      <c r="C9623" s="7"/>
      <c r="D9623" s="8"/>
      <c r="E9623" s="9"/>
      <c r="F9623" s="9"/>
      <c r="G9623" s="6"/>
      <c r="H9623" s="14"/>
      <c r="I9623" s="9"/>
      <c r="J9623" s="10"/>
    </row>
    <row r="9624">
      <c r="A9624" s="6"/>
      <c r="B9624" s="6"/>
      <c r="C9624" s="7"/>
      <c r="D9624" s="8"/>
      <c r="E9624" s="9"/>
      <c r="F9624" s="9"/>
      <c r="G9624" s="6"/>
      <c r="H9624" s="14"/>
      <c r="I9624" s="9"/>
      <c r="J9624" s="10"/>
    </row>
    <row r="9625">
      <c r="A9625" s="6"/>
      <c r="B9625" s="6"/>
      <c r="C9625" s="7"/>
      <c r="D9625" s="8"/>
      <c r="E9625" s="9"/>
      <c r="F9625" s="9"/>
      <c r="G9625" s="6"/>
      <c r="H9625" s="14"/>
      <c r="I9625" s="9"/>
      <c r="J9625" s="10"/>
    </row>
    <row r="9626">
      <c r="A9626" s="6"/>
      <c r="B9626" s="6"/>
      <c r="C9626" s="7"/>
      <c r="D9626" s="8"/>
      <c r="E9626" s="9"/>
      <c r="F9626" s="9"/>
      <c r="G9626" s="6"/>
      <c r="H9626" s="14"/>
      <c r="I9626" s="9"/>
      <c r="J9626" s="10"/>
    </row>
    <row r="9627">
      <c r="A9627" s="6"/>
      <c r="B9627" s="6"/>
      <c r="C9627" s="7"/>
      <c r="D9627" s="8"/>
      <c r="E9627" s="9"/>
      <c r="F9627" s="9"/>
      <c r="G9627" s="6"/>
      <c r="H9627" s="14"/>
      <c r="I9627" s="9"/>
      <c r="J9627" s="10"/>
    </row>
    <row r="9628">
      <c r="A9628" s="6"/>
      <c r="B9628" s="6"/>
      <c r="C9628" s="7"/>
      <c r="D9628" s="8"/>
      <c r="E9628" s="9"/>
      <c r="F9628" s="9"/>
      <c r="G9628" s="6"/>
      <c r="H9628" s="14"/>
      <c r="I9628" s="9"/>
      <c r="J9628" s="10"/>
    </row>
    <row r="9629">
      <c r="A9629" s="6"/>
      <c r="B9629" s="6"/>
      <c r="C9629" s="7"/>
      <c r="D9629" s="8"/>
      <c r="E9629" s="9"/>
      <c r="F9629" s="9"/>
      <c r="G9629" s="6"/>
      <c r="H9629" s="14"/>
      <c r="I9629" s="9"/>
      <c r="J9629" s="10"/>
    </row>
    <row r="9630">
      <c r="A9630" s="6"/>
      <c r="B9630" s="6"/>
      <c r="C9630" s="7"/>
      <c r="D9630" s="8"/>
      <c r="E9630" s="9"/>
      <c r="F9630" s="9"/>
      <c r="G9630" s="6"/>
      <c r="H9630" s="14"/>
      <c r="I9630" s="9"/>
      <c r="J9630" s="10"/>
    </row>
    <row r="9631">
      <c r="A9631" s="6"/>
      <c r="B9631" s="6"/>
      <c r="C9631" s="7"/>
      <c r="D9631" s="8"/>
      <c r="E9631" s="9"/>
      <c r="F9631" s="9"/>
      <c r="G9631" s="6"/>
      <c r="H9631" s="14"/>
      <c r="I9631" s="9"/>
      <c r="J9631" s="10"/>
    </row>
    <row r="9632">
      <c r="A9632" s="6"/>
      <c r="B9632" s="6"/>
      <c r="C9632" s="7"/>
      <c r="D9632" s="8"/>
      <c r="E9632" s="9"/>
      <c r="F9632" s="9"/>
      <c r="G9632" s="6"/>
      <c r="H9632" s="14"/>
      <c r="I9632" s="9"/>
      <c r="J9632" s="10"/>
    </row>
    <row r="9633">
      <c r="A9633" s="6"/>
      <c r="B9633" s="6"/>
      <c r="C9633" s="7"/>
      <c r="D9633" s="8"/>
      <c r="E9633" s="9"/>
      <c r="F9633" s="9"/>
      <c r="G9633" s="6"/>
      <c r="H9633" s="14"/>
      <c r="I9633" s="9"/>
      <c r="J9633" s="10"/>
    </row>
    <row r="9634">
      <c r="A9634" s="6"/>
      <c r="B9634" s="6"/>
      <c r="C9634" s="7"/>
      <c r="D9634" s="8"/>
      <c r="E9634" s="9"/>
      <c r="F9634" s="9"/>
      <c r="G9634" s="6"/>
      <c r="H9634" s="14"/>
      <c r="I9634" s="9"/>
      <c r="J9634" s="10"/>
    </row>
    <row r="9635">
      <c r="A9635" s="6"/>
      <c r="B9635" s="6"/>
      <c r="C9635" s="7"/>
      <c r="D9635" s="8"/>
      <c r="E9635" s="9"/>
      <c r="F9635" s="9"/>
      <c r="G9635" s="6"/>
      <c r="H9635" s="14"/>
      <c r="I9635" s="9"/>
      <c r="J9635" s="10"/>
    </row>
    <row r="9636">
      <c r="A9636" s="6"/>
      <c r="B9636" s="6"/>
      <c r="C9636" s="7"/>
      <c r="D9636" s="8"/>
      <c r="E9636" s="9"/>
      <c r="F9636" s="9"/>
      <c r="G9636" s="6"/>
      <c r="H9636" s="14"/>
      <c r="I9636" s="9"/>
      <c r="J9636" s="10"/>
    </row>
    <row r="9637">
      <c r="A9637" s="6"/>
      <c r="B9637" s="6"/>
      <c r="C9637" s="7"/>
      <c r="D9637" s="8"/>
      <c r="E9637" s="9"/>
      <c r="F9637" s="9"/>
      <c r="G9637" s="6"/>
      <c r="H9637" s="14"/>
      <c r="I9637" s="9"/>
      <c r="J9637" s="10"/>
    </row>
    <row r="9638">
      <c r="A9638" s="6"/>
      <c r="B9638" s="6"/>
      <c r="C9638" s="7"/>
      <c r="D9638" s="8"/>
      <c r="E9638" s="9"/>
      <c r="F9638" s="9"/>
      <c r="G9638" s="6"/>
      <c r="H9638" s="14"/>
      <c r="I9638" s="9"/>
      <c r="J9638" s="10"/>
    </row>
    <row r="9639">
      <c r="A9639" s="6"/>
      <c r="B9639" s="6"/>
      <c r="C9639" s="7"/>
      <c r="D9639" s="8"/>
      <c r="E9639" s="9"/>
      <c r="F9639" s="9"/>
      <c r="G9639" s="6"/>
      <c r="H9639" s="14"/>
      <c r="I9639" s="9"/>
      <c r="J9639" s="10"/>
    </row>
    <row r="9640">
      <c r="A9640" s="6"/>
      <c r="B9640" s="6"/>
      <c r="C9640" s="7"/>
      <c r="D9640" s="8"/>
      <c r="E9640" s="9"/>
      <c r="F9640" s="9"/>
      <c r="G9640" s="6"/>
      <c r="H9640" s="14"/>
      <c r="I9640" s="9"/>
      <c r="J9640" s="10"/>
    </row>
    <row r="9641">
      <c r="A9641" s="6"/>
      <c r="B9641" s="6"/>
      <c r="C9641" s="7"/>
      <c r="D9641" s="8"/>
      <c r="E9641" s="9"/>
      <c r="F9641" s="9"/>
      <c r="G9641" s="6"/>
      <c r="H9641" s="14"/>
      <c r="I9641" s="9"/>
      <c r="J9641" s="10"/>
    </row>
    <row r="9642">
      <c r="A9642" s="6"/>
      <c r="B9642" s="6"/>
      <c r="C9642" s="7"/>
      <c r="D9642" s="8"/>
      <c r="E9642" s="9"/>
      <c r="F9642" s="9"/>
      <c r="G9642" s="6"/>
      <c r="H9642" s="14"/>
      <c r="I9642" s="9"/>
      <c r="J9642" s="10"/>
    </row>
    <row r="9643">
      <c r="A9643" s="6"/>
      <c r="B9643" s="6"/>
      <c r="C9643" s="7"/>
      <c r="D9643" s="8"/>
      <c r="E9643" s="9"/>
      <c r="F9643" s="9"/>
      <c r="G9643" s="6"/>
      <c r="H9643" s="14"/>
      <c r="I9643" s="9"/>
      <c r="J9643" s="10"/>
    </row>
    <row r="9644">
      <c r="A9644" s="6"/>
      <c r="B9644" s="6"/>
      <c r="C9644" s="7"/>
      <c r="D9644" s="8"/>
      <c r="E9644" s="9"/>
      <c r="F9644" s="9"/>
      <c r="G9644" s="6"/>
      <c r="H9644" s="14"/>
      <c r="I9644" s="9"/>
      <c r="J9644" s="10"/>
    </row>
    <row r="9645">
      <c r="A9645" s="6"/>
      <c r="B9645" s="6"/>
      <c r="C9645" s="7"/>
      <c r="D9645" s="8"/>
      <c r="E9645" s="9"/>
      <c r="F9645" s="9"/>
      <c r="G9645" s="6"/>
      <c r="H9645" s="14"/>
      <c r="I9645" s="9"/>
      <c r="J9645" s="10"/>
    </row>
    <row r="9646">
      <c r="A9646" s="6"/>
      <c r="B9646" s="6"/>
      <c r="C9646" s="7"/>
      <c r="D9646" s="8"/>
      <c r="E9646" s="9"/>
      <c r="F9646" s="9"/>
      <c r="G9646" s="6"/>
      <c r="H9646" s="14"/>
      <c r="I9646" s="9"/>
      <c r="J9646" s="10"/>
    </row>
    <row r="9647">
      <c r="A9647" s="6"/>
      <c r="B9647" s="6"/>
      <c r="C9647" s="7"/>
      <c r="D9647" s="8"/>
      <c r="E9647" s="9"/>
      <c r="F9647" s="9"/>
      <c r="G9647" s="6"/>
      <c r="H9647" s="14"/>
      <c r="I9647" s="9"/>
      <c r="J9647" s="10"/>
    </row>
    <row r="9648">
      <c r="A9648" s="6"/>
      <c r="B9648" s="6"/>
      <c r="C9648" s="7"/>
      <c r="D9648" s="8"/>
      <c r="E9648" s="9"/>
      <c r="F9648" s="9"/>
      <c r="G9648" s="6"/>
      <c r="H9648" s="14"/>
      <c r="I9648" s="9"/>
      <c r="J9648" s="10"/>
    </row>
    <row r="9649">
      <c r="A9649" s="6"/>
      <c r="B9649" s="6"/>
      <c r="C9649" s="7"/>
      <c r="D9649" s="8"/>
      <c r="E9649" s="9"/>
      <c r="F9649" s="9"/>
      <c r="G9649" s="6"/>
      <c r="H9649" s="14"/>
      <c r="I9649" s="9"/>
      <c r="J9649" s="10"/>
    </row>
    <row r="9650">
      <c r="A9650" s="6"/>
      <c r="B9650" s="6"/>
      <c r="C9650" s="7"/>
      <c r="D9650" s="8"/>
      <c r="E9650" s="9"/>
      <c r="F9650" s="9"/>
      <c r="G9650" s="6"/>
      <c r="H9650" s="14"/>
      <c r="I9650" s="9"/>
      <c r="J9650" s="10"/>
    </row>
    <row r="9651">
      <c r="A9651" s="6"/>
      <c r="B9651" s="6"/>
      <c r="C9651" s="7"/>
      <c r="D9651" s="8"/>
      <c r="E9651" s="9"/>
      <c r="F9651" s="9"/>
      <c r="G9651" s="6"/>
      <c r="H9651" s="14"/>
      <c r="I9651" s="9"/>
      <c r="J9651" s="10"/>
    </row>
    <row r="9652">
      <c r="A9652" s="6"/>
      <c r="B9652" s="6"/>
      <c r="C9652" s="7"/>
      <c r="D9652" s="8"/>
      <c r="E9652" s="9"/>
      <c r="F9652" s="9"/>
      <c r="G9652" s="6"/>
      <c r="H9652" s="14"/>
      <c r="I9652" s="9"/>
      <c r="J9652" s="10"/>
    </row>
    <row r="9653">
      <c r="A9653" s="6"/>
      <c r="B9653" s="6"/>
      <c r="C9653" s="7"/>
      <c r="D9653" s="8"/>
      <c r="E9653" s="9"/>
      <c r="F9653" s="9"/>
      <c r="G9653" s="6"/>
      <c r="H9653" s="14"/>
      <c r="I9653" s="9"/>
      <c r="J9653" s="10"/>
    </row>
    <row r="9654">
      <c r="A9654" s="6"/>
      <c r="B9654" s="6"/>
      <c r="C9654" s="7"/>
      <c r="D9654" s="8"/>
      <c r="E9654" s="9"/>
      <c r="F9654" s="9"/>
      <c r="G9654" s="6"/>
      <c r="H9654" s="14"/>
      <c r="I9654" s="9"/>
      <c r="J9654" s="10"/>
    </row>
    <row r="9655">
      <c r="A9655" s="6"/>
      <c r="B9655" s="6"/>
      <c r="C9655" s="7"/>
      <c r="D9655" s="8"/>
      <c r="E9655" s="9"/>
      <c r="F9655" s="9"/>
      <c r="G9655" s="6"/>
      <c r="H9655" s="14"/>
      <c r="I9655" s="9"/>
      <c r="J9655" s="10"/>
    </row>
    <row r="9656">
      <c r="A9656" s="6"/>
      <c r="B9656" s="6"/>
      <c r="C9656" s="7"/>
      <c r="D9656" s="8"/>
      <c r="E9656" s="9"/>
      <c r="F9656" s="9"/>
      <c r="G9656" s="6"/>
      <c r="H9656" s="14"/>
      <c r="I9656" s="9"/>
      <c r="J9656" s="10"/>
    </row>
    <row r="9657">
      <c r="A9657" s="6"/>
      <c r="B9657" s="6"/>
      <c r="C9657" s="7"/>
      <c r="D9657" s="8"/>
      <c r="E9657" s="9"/>
      <c r="F9657" s="9"/>
      <c r="G9657" s="6"/>
      <c r="H9657" s="14"/>
      <c r="I9657" s="9"/>
      <c r="J9657" s="10"/>
    </row>
    <row r="9658">
      <c r="A9658" s="6"/>
      <c r="B9658" s="6"/>
      <c r="C9658" s="7"/>
      <c r="D9658" s="8"/>
      <c r="E9658" s="9"/>
      <c r="F9658" s="9"/>
      <c r="G9658" s="6"/>
      <c r="H9658" s="14"/>
      <c r="I9658" s="9"/>
      <c r="J9658" s="10"/>
    </row>
    <row r="9659">
      <c r="A9659" s="6"/>
      <c r="B9659" s="6"/>
      <c r="C9659" s="7"/>
      <c r="D9659" s="8"/>
      <c r="E9659" s="9"/>
      <c r="F9659" s="9"/>
      <c r="G9659" s="6"/>
      <c r="H9659" s="14"/>
      <c r="I9659" s="9"/>
      <c r="J9659" s="10"/>
    </row>
    <row r="9660">
      <c r="A9660" s="6"/>
      <c r="B9660" s="6"/>
      <c r="C9660" s="7"/>
      <c r="D9660" s="8"/>
      <c r="E9660" s="9"/>
      <c r="F9660" s="9"/>
      <c r="G9660" s="6"/>
      <c r="H9660" s="14"/>
      <c r="I9660" s="9"/>
      <c r="J9660" s="10"/>
    </row>
    <row r="9661">
      <c r="A9661" s="6"/>
      <c r="B9661" s="6"/>
      <c r="C9661" s="7"/>
      <c r="D9661" s="8"/>
      <c r="E9661" s="9"/>
      <c r="F9661" s="9"/>
      <c r="G9661" s="6"/>
      <c r="H9661" s="14"/>
      <c r="I9661" s="9"/>
      <c r="J9661" s="10"/>
    </row>
    <row r="9662">
      <c r="A9662" s="6"/>
      <c r="B9662" s="6"/>
      <c r="C9662" s="7"/>
      <c r="D9662" s="8"/>
      <c r="E9662" s="9"/>
      <c r="F9662" s="9"/>
      <c r="G9662" s="6"/>
      <c r="H9662" s="14"/>
      <c r="I9662" s="9"/>
      <c r="J9662" s="10"/>
    </row>
    <row r="9663">
      <c r="A9663" s="6"/>
      <c r="B9663" s="6"/>
      <c r="C9663" s="7"/>
      <c r="D9663" s="8"/>
      <c r="E9663" s="9"/>
      <c r="F9663" s="9"/>
      <c r="G9663" s="6"/>
      <c r="H9663" s="14"/>
      <c r="I9663" s="9"/>
      <c r="J9663" s="10"/>
    </row>
    <row r="9664">
      <c r="A9664" s="6"/>
      <c r="B9664" s="6"/>
      <c r="C9664" s="7"/>
      <c r="D9664" s="8"/>
      <c r="E9664" s="9"/>
      <c r="F9664" s="9"/>
      <c r="G9664" s="6"/>
      <c r="H9664" s="14"/>
      <c r="I9664" s="9"/>
      <c r="J9664" s="10"/>
    </row>
    <row r="9665">
      <c r="A9665" s="6"/>
      <c r="B9665" s="6"/>
      <c r="C9665" s="7"/>
      <c r="D9665" s="8"/>
      <c r="E9665" s="9"/>
      <c r="F9665" s="9"/>
      <c r="G9665" s="6"/>
      <c r="H9665" s="14"/>
      <c r="I9665" s="9"/>
      <c r="J9665" s="10"/>
    </row>
    <row r="9666">
      <c r="A9666" s="6"/>
      <c r="B9666" s="6"/>
      <c r="C9666" s="7"/>
      <c r="D9666" s="8"/>
      <c r="E9666" s="9"/>
      <c r="F9666" s="9"/>
      <c r="G9666" s="6"/>
      <c r="H9666" s="14"/>
      <c r="I9666" s="9"/>
      <c r="J9666" s="10"/>
    </row>
    <row r="9667">
      <c r="A9667" s="6"/>
      <c r="B9667" s="6"/>
      <c r="C9667" s="7"/>
      <c r="D9667" s="8"/>
      <c r="E9667" s="9"/>
      <c r="F9667" s="9"/>
      <c r="G9667" s="6"/>
      <c r="H9667" s="14"/>
      <c r="I9667" s="9"/>
      <c r="J9667" s="10"/>
    </row>
    <row r="9668">
      <c r="A9668" s="6"/>
      <c r="B9668" s="6"/>
      <c r="C9668" s="7"/>
      <c r="D9668" s="8"/>
      <c r="E9668" s="9"/>
      <c r="F9668" s="9"/>
      <c r="G9668" s="6"/>
      <c r="H9668" s="14"/>
      <c r="I9668" s="9"/>
      <c r="J9668" s="10"/>
    </row>
    <row r="9669">
      <c r="A9669" s="6"/>
      <c r="B9669" s="6"/>
      <c r="C9669" s="7"/>
      <c r="D9669" s="8"/>
      <c r="E9669" s="9"/>
      <c r="F9669" s="9"/>
      <c r="G9669" s="6"/>
      <c r="H9669" s="14"/>
      <c r="I9669" s="9"/>
      <c r="J9669" s="10"/>
    </row>
    <row r="9670">
      <c r="A9670" s="6"/>
      <c r="B9670" s="6"/>
      <c r="C9670" s="7"/>
      <c r="D9670" s="8"/>
      <c r="E9670" s="9"/>
      <c r="F9670" s="9"/>
      <c r="G9670" s="6"/>
      <c r="H9670" s="14"/>
      <c r="I9670" s="9"/>
      <c r="J9670" s="10"/>
    </row>
    <row r="9671">
      <c r="A9671" s="6"/>
      <c r="B9671" s="6"/>
      <c r="C9671" s="7"/>
      <c r="D9671" s="8"/>
      <c r="E9671" s="9"/>
      <c r="F9671" s="9"/>
      <c r="G9671" s="6"/>
      <c r="H9671" s="14"/>
      <c r="I9671" s="9"/>
      <c r="J9671" s="10"/>
    </row>
    <row r="9672">
      <c r="A9672" s="6"/>
      <c r="B9672" s="6"/>
      <c r="C9672" s="7"/>
      <c r="D9672" s="8"/>
      <c r="E9672" s="9"/>
      <c r="F9672" s="9"/>
      <c r="G9672" s="6"/>
      <c r="H9672" s="14"/>
      <c r="I9672" s="9"/>
      <c r="J9672" s="10"/>
    </row>
    <row r="9673">
      <c r="A9673" s="6"/>
      <c r="B9673" s="6"/>
      <c r="C9673" s="7"/>
      <c r="D9673" s="8"/>
      <c r="E9673" s="9"/>
      <c r="F9673" s="9"/>
      <c r="G9673" s="6"/>
      <c r="H9673" s="14"/>
      <c r="I9673" s="9"/>
      <c r="J9673" s="10"/>
    </row>
    <row r="9674">
      <c r="A9674" s="6"/>
      <c r="B9674" s="6"/>
      <c r="C9674" s="7"/>
      <c r="D9674" s="8"/>
      <c r="E9674" s="9"/>
      <c r="F9674" s="9"/>
      <c r="G9674" s="6"/>
      <c r="H9674" s="14"/>
      <c r="I9674" s="9"/>
      <c r="J9674" s="10"/>
    </row>
    <row r="9675">
      <c r="A9675" s="6"/>
      <c r="B9675" s="6"/>
      <c r="C9675" s="7"/>
      <c r="D9675" s="8"/>
      <c r="E9675" s="9"/>
      <c r="F9675" s="9"/>
      <c r="G9675" s="6"/>
      <c r="H9675" s="14"/>
      <c r="I9675" s="9"/>
      <c r="J9675" s="10"/>
    </row>
    <row r="9676">
      <c r="A9676" s="6"/>
      <c r="B9676" s="6"/>
      <c r="C9676" s="7"/>
      <c r="D9676" s="8"/>
      <c r="E9676" s="9"/>
      <c r="F9676" s="9"/>
      <c r="G9676" s="6"/>
      <c r="H9676" s="14"/>
      <c r="I9676" s="9"/>
      <c r="J9676" s="10"/>
    </row>
    <row r="9677">
      <c r="A9677" s="6"/>
      <c r="B9677" s="6"/>
      <c r="C9677" s="7"/>
      <c r="D9677" s="8"/>
      <c r="E9677" s="9"/>
      <c r="F9677" s="9"/>
      <c r="G9677" s="6"/>
      <c r="H9677" s="14"/>
      <c r="I9677" s="9"/>
      <c r="J9677" s="10"/>
    </row>
    <row r="9678">
      <c r="A9678" s="6"/>
      <c r="B9678" s="6"/>
      <c r="C9678" s="7"/>
      <c r="D9678" s="8"/>
      <c r="E9678" s="9"/>
      <c r="F9678" s="9"/>
      <c r="G9678" s="6"/>
      <c r="H9678" s="14"/>
      <c r="I9678" s="9"/>
      <c r="J9678" s="10"/>
    </row>
    <row r="9679">
      <c r="A9679" s="6"/>
      <c r="B9679" s="6"/>
      <c r="C9679" s="7"/>
      <c r="D9679" s="8"/>
      <c r="E9679" s="9"/>
      <c r="F9679" s="9"/>
      <c r="G9679" s="6"/>
      <c r="H9679" s="14"/>
      <c r="I9679" s="9"/>
      <c r="J9679" s="10"/>
    </row>
    <row r="9680">
      <c r="A9680" s="6"/>
      <c r="B9680" s="6"/>
      <c r="C9680" s="7"/>
      <c r="D9680" s="8"/>
      <c r="E9680" s="9"/>
      <c r="F9680" s="9"/>
      <c r="G9680" s="6"/>
      <c r="H9680" s="14"/>
      <c r="I9680" s="9"/>
      <c r="J9680" s="10"/>
    </row>
    <row r="9681">
      <c r="A9681" s="6"/>
      <c r="B9681" s="6"/>
      <c r="C9681" s="7"/>
      <c r="D9681" s="8"/>
      <c r="E9681" s="9"/>
      <c r="F9681" s="9"/>
      <c r="G9681" s="6"/>
      <c r="H9681" s="14"/>
      <c r="I9681" s="9"/>
      <c r="J9681" s="10"/>
    </row>
    <row r="9682">
      <c r="A9682" s="6"/>
      <c r="B9682" s="6"/>
      <c r="C9682" s="7"/>
      <c r="D9682" s="8"/>
      <c r="E9682" s="9"/>
      <c r="F9682" s="9"/>
      <c r="G9682" s="6"/>
      <c r="H9682" s="14"/>
      <c r="I9682" s="9"/>
      <c r="J9682" s="10"/>
    </row>
    <row r="9683">
      <c r="A9683" s="6"/>
      <c r="B9683" s="6"/>
      <c r="C9683" s="7"/>
      <c r="D9683" s="8"/>
      <c r="E9683" s="9"/>
      <c r="F9683" s="9"/>
      <c r="G9683" s="6"/>
      <c r="H9683" s="14"/>
      <c r="I9683" s="9"/>
      <c r="J9683" s="10"/>
    </row>
    <row r="9684">
      <c r="A9684" s="6"/>
      <c r="B9684" s="6"/>
      <c r="C9684" s="7"/>
      <c r="D9684" s="8"/>
      <c r="E9684" s="9"/>
      <c r="F9684" s="9"/>
      <c r="G9684" s="6"/>
      <c r="H9684" s="14"/>
      <c r="I9684" s="9"/>
      <c r="J9684" s="10"/>
    </row>
    <row r="9685">
      <c r="A9685" s="6"/>
      <c r="B9685" s="6"/>
      <c r="C9685" s="7"/>
      <c r="D9685" s="8"/>
      <c r="E9685" s="9"/>
      <c r="F9685" s="9"/>
      <c r="G9685" s="6"/>
      <c r="H9685" s="14"/>
      <c r="I9685" s="9"/>
      <c r="J9685" s="10"/>
    </row>
    <row r="9686">
      <c r="A9686" s="6"/>
      <c r="B9686" s="6"/>
      <c r="C9686" s="7"/>
      <c r="D9686" s="8"/>
      <c r="E9686" s="9"/>
      <c r="F9686" s="9"/>
      <c r="G9686" s="6"/>
      <c r="H9686" s="14"/>
      <c r="I9686" s="9"/>
      <c r="J9686" s="10"/>
    </row>
    <row r="9687">
      <c r="A9687" s="6"/>
      <c r="B9687" s="6"/>
      <c r="C9687" s="7"/>
      <c r="D9687" s="8"/>
      <c r="E9687" s="9"/>
      <c r="F9687" s="9"/>
      <c r="G9687" s="6"/>
      <c r="H9687" s="14"/>
      <c r="I9687" s="9"/>
      <c r="J9687" s="10"/>
    </row>
    <row r="9688">
      <c r="A9688" s="6"/>
      <c r="B9688" s="6"/>
      <c r="C9688" s="7"/>
      <c r="D9688" s="8"/>
      <c r="E9688" s="9"/>
      <c r="F9688" s="9"/>
      <c r="G9688" s="6"/>
      <c r="H9688" s="14"/>
      <c r="I9688" s="9"/>
      <c r="J9688" s="10"/>
    </row>
    <row r="9689">
      <c r="A9689" s="6"/>
      <c r="B9689" s="6"/>
      <c r="C9689" s="7"/>
      <c r="D9689" s="8"/>
      <c r="E9689" s="9"/>
      <c r="F9689" s="9"/>
      <c r="G9689" s="6"/>
      <c r="H9689" s="14"/>
      <c r="I9689" s="9"/>
      <c r="J9689" s="10"/>
    </row>
    <row r="9690">
      <c r="A9690" s="6"/>
      <c r="B9690" s="6"/>
      <c r="C9690" s="7"/>
      <c r="D9690" s="8"/>
      <c r="E9690" s="9"/>
      <c r="F9690" s="9"/>
      <c r="G9690" s="6"/>
      <c r="H9690" s="14"/>
      <c r="I9690" s="9"/>
      <c r="J9690" s="10"/>
    </row>
    <row r="9691">
      <c r="A9691" s="6"/>
      <c r="B9691" s="6"/>
      <c r="C9691" s="7"/>
      <c r="D9691" s="8"/>
      <c r="E9691" s="9"/>
      <c r="F9691" s="9"/>
      <c r="G9691" s="6"/>
      <c r="H9691" s="14"/>
      <c r="I9691" s="9"/>
      <c r="J9691" s="10"/>
    </row>
    <row r="9692">
      <c r="A9692" s="6"/>
      <c r="B9692" s="6"/>
      <c r="C9692" s="7"/>
      <c r="D9692" s="8"/>
      <c r="E9692" s="9"/>
      <c r="F9692" s="9"/>
      <c r="G9692" s="6"/>
      <c r="H9692" s="14"/>
      <c r="I9692" s="9"/>
      <c r="J9692" s="10"/>
    </row>
    <row r="9693">
      <c r="A9693" s="6"/>
      <c r="B9693" s="6"/>
      <c r="C9693" s="7"/>
      <c r="D9693" s="8"/>
      <c r="E9693" s="9"/>
      <c r="F9693" s="9"/>
      <c r="G9693" s="6"/>
      <c r="H9693" s="14"/>
      <c r="I9693" s="9"/>
      <c r="J9693" s="10"/>
    </row>
    <row r="9694">
      <c r="A9694" s="6"/>
      <c r="B9694" s="6"/>
      <c r="C9694" s="7"/>
      <c r="D9694" s="8"/>
      <c r="E9694" s="9"/>
      <c r="F9694" s="9"/>
      <c r="G9694" s="6"/>
      <c r="H9694" s="14"/>
      <c r="I9694" s="9"/>
      <c r="J9694" s="10"/>
    </row>
    <row r="9695">
      <c r="A9695" s="6"/>
      <c r="B9695" s="6"/>
      <c r="C9695" s="7"/>
      <c r="D9695" s="8"/>
      <c r="E9695" s="9"/>
      <c r="F9695" s="9"/>
      <c r="G9695" s="6"/>
      <c r="H9695" s="14"/>
      <c r="I9695" s="9"/>
      <c r="J9695" s="10"/>
    </row>
    <row r="9696">
      <c r="A9696" s="6"/>
      <c r="B9696" s="6"/>
      <c r="C9696" s="7"/>
      <c r="D9696" s="8"/>
      <c r="E9696" s="9"/>
      <c r="F9696" s="9"/>
      <c r="G9696" s="6"/>
      <c r="H9696" s="14"/>
      <c r="I9696" s="9"/>
      <c r="J9696" s="10"/>
    </row>
    <row r="9697">
      <c r="A9697" s="6"/>
      <c r="B9697" s="6"/>
      <c r="C9697" s="7"/>
      <c r="D9697" s="8"/>
      <c r="E9697" s="9"/>
      <c r="F9697" s="9"/>
      <c r="G9697" s="6"/>
      <c r="H9697" s="14"/>
      <c r="I9697" s="9"/>
      <c r="J9697" s="10"/>
    </row>
    <row r="9698">
      <c r="A9698" s="6"/>
      <c r="B9698" s="6"/>
      <c r="C9698" s="7"/>
      <c r="D9698" s="8"/>
      <c r="E9698" s="9"/>
      <c r="F9698" s="9"/>
      <c r="G9698" s="6"/>
      <c r="H9698" s="14"/>
      <c r="I9698" s="9"/>
      <c r="J9698" s="10"/>
    </row>
    <row r="9699">
      <c r="A9699" s="6"/>
      <c r="B9699" s="6"/>
      <c r="C9699" s="7"/>
      <c r="D9699" s="8"/>
      <c r="E9699" s="9"/>
      <c r="F9699" s="9"/>
      <c r="G9699" s="6"/>
      <c r="H9699" s="14"/>
      <c r="I9699" s="9"/>
      <c r="J9699" s="10"/>
    </row>
    <row r="9700">
      <c r="A9700" s="6"/>
      <c r="B9700" s="6"/>
      <c r="C9700" s="7"/>
      <c r="D9700" s="8"/>
      <c r="E9700" s="9"/>
      <c r="F9700" s="9"/>
      <c r="G9700" s="6"/>
      <c r="H9700" s="14"/>
      <c r="I9700" s="9"/>
      <c r="J9700" s="10"/>
    </row>
    <row r="9701">
      <c r="A9701" s="6"/>
      <c r="B9701" s="6"/>
      <c r="C9701" s="7"/>
      <c r="D9701" s="8"/>
      <c r="E9701" s="9"/>
      <c r="F9701" s="9"/>
      <c r="G9701" s="6"/>
      <c r="H9701" s="14"/>
      <c r="I9701" s="9"/>
      <c r="J9701" s="10"/>
    </row>
    <row r="9702">
      <c r="A9702" s="6"/>
      <c r="B9702" s="6"/>
      <c r="C9702" s="7"/>
      <c r="D9702" s="8"/>
      <c r="E9702" s="9"/>
      <c r="F9702" s="9"/>
      <c r="G9702" s="6"/>
      <c r="H9702" s="14"/>
      <c r="I9702" s="9"/>
      <c r="J9702" s="10"/>
    </row>
    <row r="9703">
      <c r="A9703" s="6"/>
      <c r="B9703" s="6"/>
      <c r="C9703" s="7"/>
      <c r="D9703" s="8"/>
      <c r="E9703" s="9"/>
      <c r="F9703" s="9"/>
      <c r="G9703" s="6"/>
      <c r="H9703" s="14"/>
      <c r="I9703" s="9"/>
      <c r="J9703" s="10"/>
    </row>
    <row r="9704">
      <c r="A9704" s="6"/>
      <c r="B9704" s="6"/>
      <c r="C9704" s="7"/>
      <c r="D9704" s="8"/>
      <c r="E9704" s="9"/>
      <c r="F9704" s="9"/>
      <c r="G9704" s="6"/>
      <c r="H9704" s="14"/>
      <c r="I9704" s="9"/>
      <c r="J9704" s="10"/>
    </row>
    <row r="9705">
      <c r="A9705" s="6"/>
      <c r="B9705" s="6"/>
      <c r="C9705" s="7"/>
      <c r="D9705" s="8"/>
      <c r="E9705" s="9"/>
      <c r="F9705" s="9"/>
      <c r="G9705" s="6"/>
      <c r="H9705" s="14"/>
      <c r="I9705" s="9"/>
      <c r="J9705" s="10"/>
    </row>
    <row r="9706">
      <c r="A9706" s="6"/>
      <c r="B9706" s="6"/>
      <c r="C9706" s="7"/>
      <c r="D9706" s="8"/>
      <c r="E9706" s="9"/>
      <c r="F9706" s="9"/>
      <c r="G9706" s="6"/>
      <c r="H9706" s="14"/>
      <c r="I9706" s="9"/>
      <c r="J9706" s="10"/>
    </row>
    <row r="9707">
      <c r="A9707" s="6"/>
      <c r="B9707" s="6"/>
      <c r="C9707" s="7"/>
      <c r="D9707" s="8"/>
      <c r="E9707" s="9"/>
      <c r="F9707" s="9"/>
      <c r="G9707" s="6"/>
      <c r="H9707" s="14"/>
      <c r="I9707" s="9"/>
      <c r="J9707" s="10"/>
    </row>
    <row r="9708">
      <c r="A9708" s="6"/>
      <c r="B9708" s="6"/>
      <c r="C9708" s="7"/>
      <c r="D9708" s="8"/>
      <c r="E9708" s="9"/>
      <c r="F9708" s="9"/>
      <c r="G9708" s="6"/>
      <c r="H9708" s="14"/>
      <c r="I9708" s="9"/>
      <c r="J9708" s="10"/>
    </row>
    <row r="9709">
      <c r="A9709" s="6"/>
      <c r="B9709" s="6"/>
      <c r="C9709" s="7"/>
      <c r="D9709" s="8"/>
      <c r="E9709" s="9"/>
      <c r="F9709" s="9"/>
      <c r="G9709" s="6"/>
      <c r="H9709" s="14"/>
      <c r="I9709" s="9"/>
      <c r="J9709" s="10"/>
    </row>
    <row r="9710">
      <c r="A9710" s="6"/>
      <c r="B9710" s="6"/>
      <c r="C9710" s="7"/>
      <c r="D9710" s="8"/>
      <c r="E9710" s="9"/>
      <c r="F9710" s="9"/>
      <c r="G9710" s="6"/>
      <c r="H9710" s="14"/>
      <c r="I9710" s="9"/>
      <c r="J9710" s="10"/>
    </row>
    <row r="9711">
      <c r="A9711" s="6"/>
      <c r="B9711" s="6"/>
      <c r="C9711" s="7"/>
      <c r="D9711" s="8"/>
      <c r="E9711" s="9"/>
      <c r="F9711" s="9"/>
      <c r="G9711" s="6"/>
      <c r="H9711" s="14"/>
      <c r="I9711" s="9"/>
      <c r="J9711" s="10"/>
    </row>
    <row r="9712">
      <c r="A9712" s="6"/>
      <c r="B9712" s="6"/>
      <c r="C9712" s="7"/>
      <c r="D9712" s="8"/>
      <c r="E9712" s="9"/>
      <c r="F9712" s="9"/>
      <c r="G9712" s="6"/>
      <c r="H9712" s="14"/>
      <c r="I9712" s="9"/>
      <c r="J9712" s="10"/>
    </row>
    <row r="9713">
      <c r="A9713" s="6"/>
      <c r="B9713" s="6"/>
      <c r="C9713" s="7"/>
      <c r="D9713" s="8"/>
      <c r="E9713" s="9"/>
      <c r="F9713" s="9"/>
      <c r="G9713" s="6"/>
      <c r="H9713" s="14"/>
      <c r="I9713" s="9"/>
      <c r="J9713" s="10"/>
    </row>
    <row r="9714">
      <c r="A9714" s="6"/>
      <c r="B9714" s="6"/>
      <c r="C9714" s="7"/>
      <c r="D9714" s="8"/>
      <c r="E9714" s="9"/>
      <c r="F9714" s="9"/>
      <c r="G9714" s="6"/>
      <c r="H9714" s="14"/>
      <c r="I9714" s="9"/>
      <c r="J9714" s="10"/>
    </row>
    <row r="9715">
      <c r="A9715" s="6"/>
      <c r="B9715" s="6"/>
      <c r="C9715" s="7"/>
      <c r="D9715" s="8"/>
      <c r="E9715" s="9"/>
      <c r="F9715" s="9"/>
      <c r="G9715" s="6"/>
      <c r="H9715" s="14"/>
      <c r="I9715" s="9"/>
      <c r="J9715" s="10"/>
    </row>
    <row r="9716">
      <c r="A9716" s="6"/>
      <c r="B9716" s="6"/>
      <c r="C9716" s="7"/>
      <c r="D9716" s="8"/>
      <c r="E9716" s="9"/>
      <c r="F9716" s="9"/>
      <c r="G9716" s="6"/>
      <c r="H9716" s="14"/>
      <c r="I9716" s="9"/>
      <c r="J9716" s="10"/>
    </row>
    <row r="9717">
      <c r="A9717" s="6"/>
      <c r="B9717" s="6"/>
      <c r="C9717" s="7"/>
      <c r="D9717" s="8"/>
      <c r="E9717" s="9"/>
      <c r="F9717" s="9"/>
      <c r="G9717" s="6"/>
      <c r="H9717" s="14"/>
      <c r="I9717" s="9"/>
      <c r="J9717" s="10"/>
    </row>
    <row r="9718">
      <c r="A9718" s="6"/>
      <c r="B9718" s="6"/>
      <c r="C9718" s="7"/>
      <c r="D9718" s="8"/>
      <c r="E9718" s="9"/>
      <c r="F9718" s="9"/>
      <c r="G9718" s="6"/>
      <c r="H9718" s="14"/>
      <c r="I9718" s="9"/>
      <c r="J9718" s="10"/>
    </row>
    <row r="9719">
      <c r="A9719" s="6"/>
      <c r="B9719" s="6"/>
      <c r="C9719" s="7"/>
      <c r="D9719" s="8"/>
      <c r="E9719" s="9"/>
      <c r="F9719" s="9"/>
      <c r="G9719" s="6"/>
      <c r="H9719" s="14"/>
      <c r="I9719" s="9"/>
      <c r="J9719" s="10"/>
    </row>
    <row r="9720">
      <c r="A9720" s="6"/>
      <c r="B9720" s="6"/>
      <c r="C9720" s="7"/>
      <c r="D9720" s="8"/>
      <c r="E9720" s="9"/>
      <c r="F9720" s="9"/>
      <c r="G9720" s="6"/>
      <c r="H9720" s="14"/>
      <c r="I9720" s="9"/>
      <c r="J9720" s="10"/>
    </row>
    <row r="9721">
      <c r="A9721" s="6"/>
      <c r="B9721" s="6"/>
      <c r="C9721" s="7"/>
      <c r="D9721" s="8"/>
      <c r="E9721" s="9"/>
      <c r="F9721" s="9"/>
      <c r="G9721" s="6"/>
      <c r="H9721" s="14"/>
      <c r="I9721" s="9"/>
      <c r="J9721" s="10"/>
    </row>
    <row r="9722">
      <c r="A9722" s="6"/>
      <c r="B9722" s="6"/>
      <c r="C9722" s="7"/>
      <c r="D9722" s="8"/>
      <c r="E9722" s="9"/>
      <c r="F9722" s="9"/>
      <c r="G9722" s="6"/>
      <c r="H9722" s="14"/>
      <c r="I9722" s="9"/>
      <c r="J9722" s="10"/>
    </row>
    <row r="9723">
      <c r="A9723" s="6"/>
      <c r="B9723" s="6"/>
      <c r="C9723" s="7"/>
      <c r="D9723" s="8"/>
      <c r="E9723" s="9"/>
      <c r="F9723" s="9"/>
      <c r="G9723" s="6"/>
      <c r="H9723" s="14"/>
      <c r="I9723" s="9"/>
      <c r="J9723" s="10"/>
    </row>
    <row r="9724">
      <c r="A9724" s="6"/>
      <c r="B9724" s="6"/>
      <c r="C9724" s="7"/>
      <c r="D9724" s="8"/>
      <c r="E9724" s="9"/>
      <c r="F9724" s="9"/>
      <c r="G9724" s="6"/>
      <c r="H9724" s="14"/>
      <c r="I9724" s="9"/>
      <c r="J9724" s="10"/>
    </row>
    <row r="9725">
      <c r="A9725" s="6"/>
      <c r="B9725" s="6"/>
      <c r="C9725" s="7"/>
      <c r="D9725" s="8"/>
      <c r="E9725" s="9"/>
      <c r="F9725" s="9"/>
      <c r="G9725" s="6"/>
      <c r="H9725" s="14"/>
      <c r="I9725" s="9"/>
      <c r="J9725" s="10"/>
    </row>
    <row r="9726">
      <c r="A9726" s="6"/>
      <c r="B9726" s="6"/>
      <c r="C9726" s="7"/>
      <c r="D9726" s="8"/>
      <c r="E9726" s="9"/>
      <c r="F9726" s="9"/>
      <c r="G9726" s="6"/>
      <c r="H9726" s="14"/>
      <c r="I9726" s="9"/>
      <c r="J9726" s="10"/>
    </row>
    <row r="9727">
      <c r="A9727" s="6"/>
      <c r="B9727" s="6"/>
      <c r="C9727" s="7"/>
      <c r="D9727" s="8"/>
      <c r="E9727" s="9"/>
      <c r="F9727" s="9"/>
      <c r="G9727" s="6"/>
      <c r="H9727" s="14"/>
      <c r="I9727" s="9"/>
      <c r="J9727" s="10"/>
    </row>
    <row r="9728">
      <c r="A9728" s="6"/>
      <c r="B9728" s="6"/>
      <c r="C9728" s="7"/>
      <c r="D9728" s="8"/>
      <c r="E9728" s="9"/>
      <c r="F9728" s="9"/>
      <c r="G9728" s="6"/>
      <c r="H9728" s="14"/>
      <c r="I9728" s="9"/>
      <c r="J9728" s="10"/>
    </row>
    <row r="9729">
      <c r="A9729" s="6"/>
      <c r="B9729" s="6"/>
      <c r="C9729" s="7"/>
      <c r="D9729" s="8"/>
      <c r="E9729" s="9"/>
      <c r="F9729" s="9"/>
      <c r="G9729" s="6"/>
      <c r="H9729" s="14"/>
      <c r="I9729" s="9"/>
      <c r="J9729" s="10"/>
    </row>
    <row r="9730">
      <c r="A9730" s="6"/>
      <c r="B9730" s="6"/>
      <c r="C9730" s="7"/>
      <c r="D9730" s="8"/>
      <c r="E9730" s="9"/>
      <c r="F9730" s="9"/>
      <c r="G9730" s="6"/>
      <c r="H9730" s="14"/>
      <c r="I9730" s="9"/>
      <c r="J9730" s="10"/>
    </row>
    <row r="9731">
      <c r="A9731" s="6"/>
      <c r="B9731" s="6"/>
      <c r="C9731" s="7"/>
      <c r="D9731" s="8"/>
      <c r="E9731" s="9"/>
      <c r="F9731" s="9"/>
      <c r="G9731" s="6"/>
      <c r="H9731" s="14"/>
      <c r="I9731" s="9"/>
      <c r="J9731" s="10"/>
    </row>
    <row r="9732">
      <c r="A9732" s="6"/>
      <c r="B9732" s="6"/>
      <c r="C9732" s="7"/>
      <c r="D9732" s="8"/>
      <c r="E9732" s="9"/>
      <c r="F9732" s="9"/>
      <c r="G9732" s="6"/>
      <c r="H9732" s="14"/>
      <c r="I9732" s="9"/>
      <c r="J9732" s="10"/>
    </row>
    <row r="9733">
      <c r="A9733" s="6"/>
      <c r="B9733" s="6"/>
      <c r="C9733" s="7"/>
      <c r="D9733" s="8"/>
      <c r="E9733" s="9"/>
      <c r="F9733" s="9"/>
      <c r="G9733" s="6"/>
      <c r="H9733" s="14"/>
      <c r="I9733" s="9"/>
      <c r="J9733" s="10"/>
    </row>
    <row r="9734">
      <c r="A9734" s="6"/>
      <c r="B9734" s="6"/>
      <c r="C9734" s="7"/>
      <c r="D9734" s="8"/>
      <c r="E9734" s="9"/>
      <c r="F9734" s="9"/>
      <c r="G9734" s="6"/>
      <c r="H9734" s="14"/>
      <c r="I9734" s="9"/>
      <c r="J9734" s="10"/>
    </row>
    <row r="9735">
      <c r="A9735" s="6"/>
      <c r="B9735" s="6"/>
      <c r="C9735" s="7"/>
      <c r="D9735" s="8"/>
      <c r="E9735" s="9"/>
      <c r="F9735" s="9"/>
      <c r="G9735" s="6"/>
      <c r="H9735" s="14"/>
      <c r="I9735" s="9"/>
      <c r="J9735" s="10"/>
    </row>
    <row r="9736">
      <c r="A9736" s="6"/>
      <c r="B9736" s="6"/>
      <c r="C9736" s="7"/>
      <c r="D9736" s="8"/>
      <c r="E9736" s="9"/>
      <c r="F9736" s="9"/>
      <c r="G9736" s="6"/>
      <c r="H9736" s="14"/>
      <c r="I9736" s="9"/>
      <c r="J9736" s="10"/>
    </row>
    <row r="9737">
      <c r="A9737" s="6"/>
      <c r="B9737" s="6"/>
      <c r="C9737" s="7"/>
      <c r="D9737" s="8"/>
      <c r="E9737" s="9"/>
      <c r="F9737" s="9"/>
      <c r="G9737" s="6"/>
      <c r="H9737" s="14"/>
      <c r="I9737" s="9"/>
      <c r="J9737" s="10"/>
    </row>
    <row r="9738">
      <c r="A9738" s="6"/>
      <c r="B9738" s="6"/>
      <c r="C9738" s="7"/>
      <c r="D9738" s="8"/>
      <c r="E9738" s="9"/>
      <c r="F9738" s="9"/>
      <c r="G9738" s="6"/>
      <c r="H9738" s="14"/>
      <c r="I9738" s="9"/>
      <c r="J9738" s="10"/>
    </row>
    <row r="9739">
      <c r="A9739" s="6"/>
      <c r="B9739" s="6"/>
      <c r="C9739" s="7"/>
      <c r="D9739" s="8"/>
      <c r="E9739" s="9"/>
      <c r="F9739" s="9"/>
      <c r="G9739" s="6"/>
      <c r="H9739" s="14"/>
      <c r="I9739" s="9"/>
      <c r="J9739" s="10"/>
    </row>
    <row r="9740">
      <c r="A9740" s="6"/>
      <c r="B9740" s="6"/>
      <c r="C9740" s="7"/>
      <c r="D9740" s="8"/>
      <c r="E9740" s="9"/>
      <c r="F9740" s="9"/>
      <c r="G9740" s="6"/>
      <c r="H9740" s="14"/>
      <c r="I9740" s="9"/>
      <c r="J9740" s="10"/>
    </row>
    <row r="9741">
      <c r="A9741" s="6"/>
      <c r="B9741" s="6"/>
      <c r="C9741" s="7"/>
      <c r="D9741" s="8"/>
      <c r="E9741" s="9"/>
      <c r="F9741" s="9"/>
      <c r="G9741" s="6"/>
      <c r="H9741" s="14"/>
      <c r="I9741" s="9"/>
      <c r="J9741" s="10"/>
    </row>
    <row r="9742">
      <c r="A9742" s="6"/>
      <c r="B9742" s="6"/>
      <c r="C9742" s="7"/>
      <c r="D9742" s="8"/>
      <c r="E9742" s="9"/>
      <c r="F9742" s="9"/>
      <c r="G9742" s="6"/>
      <c r="H9742" s="14"/>
      <c r="I9742" s="9"/>
      <c r="J9742" s="10"/>
    </row>
    <row r="9743">
      <c r="A9743" s="6"/>
      <c r="B9743" s="6"/>
      <c r="C9743" s="7"/>
      <c r="D9743" s="8"/>
      <c r="E9743" s="9"/>
      <c r="F9743" s="9"/>
      <c r="G9743" s="6"/>
      <c r="H9743" s="14"/>
      <c r="I9743" s="9"/>
      <c r="J9743" s="10"/>
    </row>
    <row r="9744">
      <c r="A9744" s="6"/>
      <c r="B9744" s="6"/>
      <c r="C9744" s="7"/>
      <c r="D9744" s="8"/>
      <c r="E9744" s="9"/>
      <c r="F9744" s="9"/>
      <c r="G9744" s="6"/>
      <c r="H9744" s="14"/>
      <c r="I9744" s="9"/>
      <c r="J9744" s="10"/>
    </row>
    <row r="9745">
      <c r="A9745" s="6"/>
      <c r="B9745" s="6"/>
      <c r="C9745" s="7"/>
      <c r="D9745" s="8"/>
      <c r="E9745" s="9"/>
      <c r="F9745" s="9"/>
      <c r="G9745" s="6"/>
      <c r="H9745" s="14"/>
      <c r="I9745" s="9"/>
      <c r="J9745" s="10"/>
    </row>
    <row r="9746">
      <c r="A9746" s="6"/>
      <c r="B9746" s="6"/>
      <c r="C9746" s="7"/>
      <c r="D9746" s="8"/>
      <c r="E9746" s="9"/>
      <c r="F9746" s="9"/>
      <c r="G9746" s="6"/>
      <c r="H9746" s="14"/>
      <c r="I9746" s="9"/>
      <c r="J9746" s="10"/>
    </row>
    <row r="9747">
      <c r="A9747" s="6"/>
      <c r="B9747" s="6"/>
      <c r="C9747" s="7"/>
      <c r="D9747" s="8"/>
      <c r="E9747" s="9"/>
      <c r="F9747" s="9"/>
      <c r="G9747" s="6"/>
      <c r="H9747" s="14"/>
      <c r="I9747" s="9"/>
      <c r="J9747" s="10"/>
    </row>
    <row r="9748">
      <c r="A9748" s="6"/>
      <c r="B9748" s="6"/>
      <c r="C9748" s="7"/>
      <c r="D9748" s="8"/>
      <c r="E9748" s="9"/>
      <c r="F9748" s="9"/>
      <c r="G9748" s="6"/>
      <c r="H9748" s="14"/>
      <c r="I9748" s="9"/>
      <c r="J9748" s="10"/>
    </row>
    <row r="9749">
      <c r="A9749" s="6"/>
      <c r="B9749" s="6"/>
      <c r="C9749" s="7"/>
      <c r="D9749" s="8"/>
      <c r="E9749" s="9"/>
      <c r="F9749" s="9"/>
      <c r="G9749" s="6"/>
      <c r="H9749" s="14"/>
      <c r="I9749" s="9"/>
      <c r="J9749" s="10"/>
    </row>
    <row r="9750">
      <c r="A9750" s="6"/>
      <c r="B9750" s="6"/>
      <c r="C9750" s="7"/>
      <c r="D9750" s="8"/>
      <c r="E9750" s="9"/>
      <c r="F9750" s="9"/>
      <c r="G9750" s="6"/>
      <c r="H9750" s="14"/>
      <c r="I9750" s="9"/>
      <c r="J9750" s="10"/>
    </row>
    <row r="9751">
      <c r="A9751" s="6"/>
      <c r="B9751" s="6"/>
      <c r="C9751" s="7"/>
      <c r="D9751" s="8"/>
      <c r="E9751" s="9"/>
      <c r="F9751" s="9"/>
      <c r="G9751" s="6"/>
      <c r="H9751" s="14"/>
      <c r="I9751" s="9"/>
      <c r="J9751" s="10"/>
    </row>
    <row r="9752">
      <c r="A9752" s="6"/>
      <c r="B9752" s="6"/>
      <c r="C9752" s="7"/>
      <c r="D9752" s="8"/>
      <c r="E9752" s="9"/>
      <c r="F9752" s="9"/>
      <c r="G9752" s="6"/>
      <c r="H9752" s="14"/>
      <c r="I9752" s="9"/>
      <c r="J9752" s="10"/>
    </row>
    <row r="9753">
      <c r="A9753" s="6"/>
      <c r="B9753" s="6"/>
      <c r="C9753" s="7"/>
      <c r="D9753" s="8"/>
      <c r="E9753" s="9"/>
      <c r="F9753" s="9"/>
      <c r="G9753" s="6"/>
      <c r="H9753" s="14"/>
      <c r="I9753" s="9"/>
      <c r="J9753" s="10"/>
    </row>
    <row r="9754">
      <c r="A9754" s="6"/>
      <c r="B9754" s="6"/>
      <c r="C9754" s="7"/>
      <c r="D9754" s="8"/>
      <c r="E9754" s="9"/>
      <c r="F9754" s="9"/>
      <c r="G9754" s="6"/>
      <c r="H9754" s="14"/>
      <c r="I9754" s="9"/>
      <c r="J9754" s="10"/>
    </row>
    <row r="9755">
      <c r="A9755" s="6"/>
      <c r="B9755" s="6"/>
      <c r="C9755" s="7"/>
      <c r="D9755" s="8"/>
      <c r="E9755" s="9"/>
      <c r="F9755" s="9"/>
      <c r="G9755" s="6"/>
      <c r="H9755" s="14"/>
      <c r="I9755" s="9"/>
      <c r="J9755" s="10"/>
    </row>
    <row r="9756">
      <c r="A9756" s="6"/>
      <c r="B9756" s="6"/>
      <c r="C9756" s="7"/>
      <c r="D9756" s="8"/>
      <c r="E9756" s="9"/>
      <c r="F9756" s="9"/>
      <c r="G9756" s="6"/>
      <c r="H9756" s="14"/>
      <c r="I9756" s="9"/>
      <c r="J9756" s="10"/>
    </row>
    <row r="9757">
      <c r="A9757" s="6"/>
      <c r="B9757" s="6"/>
      <c r="C9757" s="7"/>
      <c r="D9757" s="8"/>
      <c r="E9757" s="9"/>
      <c r="F9757" s="9"/>
      <c r="G9757" s="6"/>
      <c r="H9757" s="14"/>
      <c r="I9757" s="9"/>
      <c r="J9757" s="10"/>
    </row>
    <row r="9758">
      <c r="A9758" s="6"/>
      <c r="B9758" s="6"/>
      <c r="C9758" s="7"/>
      <c r="D9758" s="8"/>
      <c r="E9758" s="9"/>
      <c r="F9758" s="9"/>
      <c r="G9758" s="6"/>
      <c r="H9758" s="14"/>
      <c r="I9758" s="9"/>
      <c r="J9758" s="10"/>
    </row>
    <row r="9759">
      <c r="A9759" s="6"/>
      <c r="B9759" s="6"/>
      <c r="C9759" s="7"/>
      <c r="D9759" s="8"/>
      <c r="E9759" s="9"/>
      <c r="F9759" s="9"/>
      <c r="G9759" s="6"/>
      <c r="H9759" s="14"/>
      <c r="I9759" s="9"/>
      <c r="J9759" s="10"/>
    </row>
    <row r="9760">
      <c r="A9760" s="6"/>
      <c r="B9760" s="6"/>
      <c r="C9760" s="7"/>
      <c r="D9760" s="8"/>
      <c r="E9760" s="9"/>
      <c r="F9760" s="9"/>
      <c r="G9760" s="6"/>
      <c r="H9760" s="14"/>
      <c r="I9760" s="9"/>
      <c r="J9760" s="10"/>
    </row>
    <row r="9761">
      <c r="A9761" s="6"/>
      <c r="B9761" s="6"/>
      <c r="C9761" s="7"/>
      <c r="D9761" s="8"/>
      <c r="E9761" s="9"/>
      <c r="F9761" s="9"/>
      <c r="G9761" s="6"/>
      <c r="H9761" s="14"/>
      <c r="I9761" s="9"/>
      <c r="J9761" s="10"/>
    </row>
    <row r="9762">
      <c r="A9762" s="6"/>
      <c r="B9762" s="6"/>
      <c r="C9762" s="7"/>
      <c r="D9762" s="8"/>
      <c r="E9762" s="9"/>
      <c r="F9762" s="9"/>
      <c r="G9762" s="6"/>
      <c r="H9762" s="14"/>
      <c r="I9762" s="9"/>
      <c r="J9762" s="10"/>
    </row>
    <row r="9763">
      <c r="A9763" s="6"/>
      <c r="B9763" s="6"/>
      <c r="C9763" s="7"/>
      <c r="D9763" s="8"/>
      <c r="E9763" s="9"/>
      <c r="F9763" s="9"/>
      <c r="G9763" s="6"/>
      <c r="H9763" s="14"/>
      <c r="I9763" s="9"/>
      <c r="J9763" s="10"/>
    </row>
    <row r="9764">
      <c r="A9764" s="6"/>
      <c r="B9764" s="6"/>
      <c r="C9764" s="7"/>
      <c r="D9764" s="8"/>
      <c r="E9764" s="9"/>
      <c r="F9764" s="9"/>
      <c r="G9764" s="6"/>
      <c r="H9764" s="14"/>
      <c r="I9764" s="9"/>
      <c r="J9764" s="10"/>
    </row>
    <row r="9765">
      <c r="A9765" s="6"/>
      <c r="B9765" s="6"/>
      <c r="C9765" s="7"/>
      <c r="D9765" s="8"/>
      <c r="E9765" s="9"/>
      <c r="F9765" s="9"/>
      <c r="G9765" s="6"/>
      <c r="H9765" s="14"/>
      <c r="I9765" s="9"/>
      <c r="J9765" s="10"/>
    </row>
    <row r="9766">
      <c r="A9766" s="6"/>
      <c r="B9766" s="6"/>
      <c r="C9766" s="7"/>
      <c r="D9766" s="8"/>
      <c r="E9766" s="9"/>
      <c r="F9766" s="9"/>
      <c r="G9766" s="6"/>
      <c r="H9766" s="14"/>
      <c r="I9766" s="9"/>
      <c r="J9766" s="10"/>
    </row>
    <row r="9767">
      <c r="A9767" s="6"/>
      <c r="B9767" s="6"/>
      <c r="C9767" s="7"/>
      <c r="D9767" s="8"/>
      <c r="E9767" s="9"/>
      <c r="F9767" s="9"/>
      <c r="G9767" s="6"/>
      <c r="H9767" s="14"/>
      <c r="I9767" s="9"/>
      <c r="J9767" s="10"/>
    </row>
    <row r="9768">
      <c r="A9768" s="6"/>
      <c r="B9768" s="6"/>
      <c r="C9768" s="7"/>
      <c r="D9768" s="8"/>
      <c r="E9768" s="9"/>
      <c r="F9768" s="9"/>
      <c r="G9768" s="6"/>
      <c r="H9768" s="14"/>
      <c r="I9768" s="9"/>
      <c r="J9768" s="10"/>
    </row>
    <row r="9769">
      <c r="A9769" s="6"/>
      <c r="B9769" s="6"/>
      <c r="C9769" s="7"/>
      <c r="D9769" s="8"/>
      <c r="E9769" s="9"/>
      <c r="F9769" s="9"/>
      <c r="G9769" s="6"/>
      <c r="H9769" s="14"/>
      <c r="I9769" s="9"/>
      <c r="J9769" s="10"/>
    </row>
    <row r="9770">
      <c r="A9770" s="6"/>
      <c r="B9770" s="6"/>
      <c r="C9770" s="7"/>
      <c r="D9770" s="8"/>
      <c r="E9770" s="9"/>
      <c r="F9770" s="9"/>
      <c r="G9770" s="6"/>
      <c r="H9770" s="14"/>
      <c r="I9770" s="9"/>
      <c r="J9770" s="10"/>
    </row>
    <row r="9771">
      <c r="A9771" s="6"/>
      <c r="B9771" s="6"/>
      <c r="C9771" s="7"/>
      <c r="D9771" s="8"/>
      <c r="E9771" s="9"/>
      <c r="F9771" s="9"/>
      <c r="G9771" s="6"/>
      <c r="H9771" s="14"/>
      <c r="I9771" s="9"/>
      <c r="J9771" s="10"/>
    </row>
    <row r="9772">
      <c r="A9772" s="6"/>
      <c r="B9772" s="6"/>
      <c r="C9772" s="7"/>
      <c r="D9772" s="8"/>
      <c r="E9772" s="9"/>
      <c r="F9772" s="9"/>
      <c r="G9772" s="6"/>
      <c r="H9772" s="14"/>
      <c r="I9772" s="9"/>
      <c r="J9772" s="10"/>
    </row>
    <row r="9773">
      <c r="A9773" s="6"/>
      <c r="B9773" s="6"/>
      <c r="C9773" s="7"/>
      <c r="D9773" s="8"/>
      <c r="E9773" s="9"/>
      <c r="F9773" s="9"/>
      <c r="G9773" s="6"/>
      <c r="H9773" s="14"/>
      <c r="I9773" s="9"/>
      <c r="J9773" s="10"/>
    </row>
    <row r="9774">
      <c r="A9774" s="6"/>
      <c r="B9774" s="6"/>
      <c r="C9774" s="7"/>
      <c r="D9774" s="8"/>
      <c r="E9774" s="9"/>
      <c r="F9774" s="9"/>
      <c r="G9774" s="6"/>
      <c r="H9774" s="14"/>
      <c r="I9774" s="9"/>
      <c r="J9774" s="10"/>
    </row>
    <row r="9775">
      <c r="A9775" s="6"/>
      <c r="B9775" s="6"/>
      <c r="C9775" s="7"/>
      <c r="D9775" s="8"/>
      <c r="E9775" s="9"/>
      <c r="F9775" s="9"/>
      <c r="G9775" s="6"/>
      <c r="H9775" s="14"/>
      <c r="I9775" s="9"/>
      <c r="J9775" s="10"/>
    </row>
    <row r="9776">
      <c r="A9776" s="6"/>
      <c r="B9776" s="6"/>
      <c r="C9776" s="7"/>
      <c r="D9776" s="8"/>
      <c r="E9776" s="9"/>
      <c r="F9776" s="9"/>
      <c r="G9776" s="6"/>
      <c r="H9776" s="14"/>
      <c r="I9776" s="9"/>
      <c r="J9776" s="10"/>
    </row>
    <row r="9777">
      <c r="A9777" s="6"/>
      <c r="B9777" s="6"/>
      <c r="C9777" s="7"/>
      <c r="D9777" s="8"/>
      <c r="E9777" s="9"/>
      <c r="F9777" s="9"/>
      <c r="G9777" s="6"/>
      <c r="H9777" s="14"/>
      <c r="I9777" s="9"/>
      <c r="J9777" s="10"/>
    </row>
    <row r="9778">
      <c r="A9778" s="6"/>
      <c r="B9778" s="6"/>
      <c r="C9778" s="7"/>
      <c r="D9778" s="8"/>
      <c r="E9778" s="9"/>
      <c r="F9778" s="9"/>
      <c r="G9778" s="6"/>
      <c r="H9778" s="14"/>
      <c r="I9778" s="9"/>
      <c r="J9778" s="10"/>
    </row>
    <row r="9779">
      <c r="A9779" s="6"/>
      <c r="B9779" s="6"/>
      <c r="C9779" s="7"/>
      <c r="D9779" s="8"/>
      <c r="E9779" s="9"/>
      <c r="F9779" s="9"/>
      <c r="G9779" s="6"/>
      <c r="H9779" s="14"/>
      <c r="I9779" s="9"/>
      <c r="J9779" s="10"/>
    </row>
    <row r="9780">
      <c r="A9780" s="6"/>
      <c r="B9780" s="6"/>
      <c r="C9780" s="7"/>
      <c r="D9780" s="8"/>
      <c r="E9780" s="9"/>
      <c r="F9780" s="9"/>
      <c r="G9780" s="6"/>
      <c r="H9780" s="14"/>
      <c r="I9780" s="9"/>
      <c r="J9780" s="10"/>
    </row>
    <row r="9781">
      <c r="A9781" s="6"/>
      <c r="B9781" s="6"/>
      <c r="C9781" s="7"/>
      <c r="D9781" s="8"/>
      <c r="E9781" s="9"/>
      <c r="F9781" s="9"/>
      <c r="G9781" s="6"/>
      <c r="H9781" s="14"/>
      <c r="I9781" s="9"/>
      <c r="J9781" s="10"/>
    </row>
    <row r="9782">
      <c r="A9782" s="6"/>
      <c r="B9782" s="6"/>
      <c r="C9782" s="7"/>
      <c r="D9782" s="8"/>
      <c r="E9782" s="9"/>
      <c r="F9782" s="9"/>
      <c r="G9782" s="6"/>
      <c r="H9782" s="14"/>
      <c r="I9782" s="9"/>
      <c r="J9782" s="10"/>
    </row>
    <row r="9783">
      <c r="A9783" s="6"/>
      <c r="B9783" s="6"/>
      <c r="C9783" s="7"/>
      <c r="D9783" s="8"/>
      <c r="E9783" s="9"/>
      <c r="F9783" s="9"/>
      <c r="G9783" s="6"/>
      <c r="H9783" s="14"/>
      <c r="I9783" s="9"/>
      <c r="J9783" s="10"/>
    </row>
    <row r="9784">
      <c r="A9784" s="6"/>
      <c r="B9784" s="6"/>
      <c r="C9784" s="7"/>
      <c r="D9784" s="8"/>
      <c r="E9784" s="9"/>
      <c r="F9784" s="9"/>
      <c r="G9784" s="6"/>
      <c r="H9784" s="14"/>
      <c r="I9784" s="9"/>
      <c r="J9784" s="10"/>
    </row>
    <row r="9785">
      <c r="A9785" s="6"/>
      <c r="B9785" s="6"/>
      <c r="C9785" s="7"/>
      <c r="D9785" s="8"/>
      <c r="E9785" s="9"/>
      <c r="F9785" s="9"/>
      <c r="G9785" s="6"/>
      <c r="H9785" s="14"/>
      <c r="I9785" s="9"/>
      <c r="J9785" s="10"/>
    </row>
    <row r="9786">
      <c r="A9786" s="6"/>
      <c r="B9786" s="6"/>
      <c r="C9786" s="7"/>
      <c r="D9786" s="8"/>
      <c r="E9786" s="9"/>
      <c r="F9786" s="9"/>
      <c r="G9786" s="6"/>
      <c r="H9786" s="14"/>
      <c r="I9786" s="9"/>
      <c r="J9786" s="10"/>
    </row>
    <row r="9787">
      <c r="A9787" s="6"/>
      <c r="B9787" s="6"/>
      <c r="C9787" s="7"/>
      <c r="D9787" s="8"/>
      <c r="E9787" s="9"/>
      <c r="F9787" s="9"/>
      <c r="G9787" s="6"/>
      <c r="H9787" s="14"/>
      <c r="I9787" s="9"/>
      <c r="J9787" s="10"/>
    </row>
    <row r="9788">
      <c r="A9788" s="6"/>
      <c r="B9788" s="6"/>
      <c r="C9788" s="7"/>
      <c r="D9788" s="8"/>
      <c r="E9788" s="9"/>
      <c r="F9788" s="9"/>
      <c r="G9788" s="6"/>
      <c r="H9788" s="14"/>
      <c r="I9788" s="9"/>
      <c r="J9788" s="10"/>
    </row>
    <row r="9789">
      <c r="A9789" s="6"/>
      <c r="B9789" s="6"/>
      <c r="C9789" s="7"/>
      <c r="D9789" s="8"/>
      <c r="E9789" s="9"/>
      <c r="F9789" s="9"/>
      <c r="G9789" s="6"/>
      <c r="H9789" s="14"/>
      <c r="I9789" s="9"/>
      <c r="J9789" s="10"/>
    </row>
    <row r="9790">
      <c r="A9790" s="6"/>
      <c r="B9790" s="6"/>
      <c r="C9790" s="7"/>
      <c r="D9790" s="8"/>
      <c r="E9790" s="9"/>
      <c r="F9790" s="9"/>
      <c r="G9790" s="6"/>
      <c r="H9790" s="14"/>
      <c r="I9790" s="9"/>
      <c r="J9790" s="10"/>
    </row>
    <row r="9791">
      <c r="A9791" s="6"/>
      <c r="B9791" s="6"/>
      <c r="C9791" s="7"/>
      <c r="D9791" s="8"/>
      <c r="E9791" s="9"/>
      <c r="F9791" s="9"/>
      <c r="G9791" s="6"/>
      <c r="H9791" s="14"/>
      <c r="I9791" s="9"/>
      <c r="J9791" s="10"/>
    </row>
    <row r="9792">
      <c r="A9792" s="6"/>
      <c r="B9792" s="6"/>
      <c r="C9792" s="7"/>
      <c r="D9792" s="8"/>
      <c r="E9792" s="9"/>
      <c r="F9792" s="9"/>
      <c r="G9792" s="6"/>
      <c r="H9792" s="14"/>
      <c r="I9792" s="9"/>
      <c r="J9792" s="10"/>
    </row>
    <row r="9793">
      <c r="A9793" s="6"/>
      <c r="B9793" s="6"/>
      <c r="C9793" s="7"/>
      <c r="D9793" s="8"/>
      <c r="E9793" s="9"/>
      <c r="F9793" s="9"/>
      <c r="G9793" s="6"/>
      <c r="H9793" s="14"/>
      <c r="I9793" s="9"/>
      <c r="J9793" s="10"/>
    </row>
    <row r="9794">
      <c r="A9794" s="6"/>
      <c r="B9794" s="6"/>
      <c r="C9794" s="7"/>
      <c r="D9794" s="8"/>
      <c r="E9794" s="9"/>
      <c r="F9794" s="9"/>
      <c r="G9794" s="6"/>
      <c r="H9794" s="14"/>
      <c r="I9794" s="9"/>
      <c r="J9794" s="10"/>
    </row>
    <row r="9795">
      <c r="A9795" s="6"/>
      <c r="B9795" s="6"/>
      <c r="C9795" s="7"/>
      <c r="D9795" s="8"/>
      <c r="E9795" s="9"/>
      <c r="F9795" s="9"/>
      <c r="G9795" s="6"/>
      <c r="H9795" s="14"/>
      <c r="I9795" s="9"/>
      <c r="J9795" s="10"/>
    </row>
    <row r="9796">
      <c r="A9796" s="6"/>
      <c r="B9796" s="6"/>
      <c r="C9796" s="7"/>
      <c r="D9796" s="8"/>
      <c r="E9796" s="9"/>
      <c r="F9796" s="9"/>
      <c r="G9796" s="6"/>
      <c r="H9796" s="14"/>
      <c r="I9796" s="9"/>
      <c r="J9796" s="10"/>
    </row>
    <row r="9797">
      <c r="A9797" s="6"/>
      <c r="B9797" s="6"/>
      <c r="C9797" s="7"/>
      <c r="D9797" s="8"/>
      <c r="E9797" s="9"/>
      <c r="F9797" s="9"/>
      <c r="G9797" s="6"/>
      <c r="H9797" s="14"/>
      <c r="I9797" s="9"/>
      <c r="J9797" s="10"/>
    </row>
    <row r="9798">
      <c r="A9798" s="6"/>
      <c r="B9798" s="6"/>
      <c r="C9798" s="7"/>
      <c r="D9798" s="8"/>
      <c r="E9798" s="9"/>
      <c r="F9798" s="9"/>
      <c r="G9798" s="6"/>
      <c r="H9798" s="14"/>
      <c r="I9798" s="9"/>
      <c r="J9798" s="10"/>
    </row>
    <row r="9799">
      <c r="A9799" s="6"/>
      <c r="B9799" s="6"/>
      <c r="C9799" s="7"/>
      <c r="D9799" s="8"/>
      <c r="E9799" s="9"/>
      <c r="F9799" s="9"/>
      <c r="G9799" s="6"/>
      <c r="H9799" s="14"/>
      <c r="I9799" s="9"/>
      <c r="J9799" s="10"/>
    </row>
    <row r="9800">
      <c r="A9800" s="6"/>
      <c r="B9800" s="6"/>
      <c r="C9800" s="7"/>
      <c r="D9800" s="8"/>
      <c r="E9800" s="9"/>
      <c r="F9800" s="9"/>
      <c r="G9800" s="6"/>
      <c r="H9800" s="14"/>
      <c r="I9800" s="9"/>
      <c r="J9800" s="10"/>
    </row>
    <row r="9801">
      <c r="A9801" s="6"/>
      <c r="B9801" s="6"/>
      <c r="C9801" s="7"/>
      <c r="D9801" s="8"/>
      <c r="E9801" s="9"/>
      <c r="F9801" s="9"/>
      <c r="G9801" s="6"/>
      <c r="H9801" s="14"/>
      <c r="I9801" s="9"/>
      <c r="J9801" s="10"/>
    </row>
    <row r="9802">
      <c r="A9802" s="6"/>
      <c r="B9802" s="6"/>
      <c r="C9802" s="7"/>
      <c r="D9802" s="8"/>
      <c r="E9802" s="9"/>
      <c r="F9802" s="9"/>
      <c r="G9802" s="6"/>
      <c r="H9802" s="14"/>
      <c r="I9802" s="9"/>
      <c r="J9802" s="10"/>
    </row>
    <row r="9803">
      <c r="A9803" s="6"/>
      <c r="B9803" s="6"/>
      <c r="C9803" s="7"/>
      <c r="D9803" s="8"/>
      <c r="E9803" s="9"/>
      <c r="F9803" s="9"/>
      <c r="G9803" s="6"/>
      <c r="H9803" s="14"/>
      <c r="I9803" s="9"/>
      <c r="J9803" s="10"/>
    </row>
    <row r="9804">
      <c r="A9804" s="6"/>
      <c r="B9804" s="6"/>
      <c r="C9804" s="7"/>
      <c r="D9804" s="8"/>
      <c r="E9804" s="9"/>
      <c r="F9804" s="9"/>
      <c r="G9804" s="6"/>
      <c r="H9804" s="14"/>
      <c r="I9804" s="9"/>
      <c r="J9804" s="10"/>
    </row>
    <row r="9805">
      <c r="A9805" s="6"/>
      <c r="B9805" s="6"/>
      <c r="C9805" s="7"/>
      <c r="D9805" s="8"/>
      <c r="E9805" s="9"/>
      <c r="F9805" s="9"/>
      <c r="G9805" s="6"/>
      <c r="H9805" s="14"/>
      <c r="I9805" s="9"/>
      <c r="J9805" s="10"/>
    </row>
    <row r="9806">
      <c r="A9806" s="6"/>
      <c r="B9806" s="6"/>
      <c r="C9806" s="7"/>
      <c r="D9806" s="8"/>
      <c r="E9806" s="9"/>
      <c r="F9806" s="9"/>
      <c r="G9806" s="6"/>
      <c r="H9806" s="14"/>
      <c r="I9806" s="9"/>
      <c r="J9806" s="10"/>
    </row>
    <row r="9807">
      <c r="A9807" s="6"/>
      <c r="B9807" s="6"/>
      <c r="C9807" s="7"/>
      <c r="D9807" s="8"/>
      <c r="E9807" s="9"/>
      <c r="F9807" s="9"/>
      <c r="G9807" s="6"/>
      <c r="H9807" s="14"/>
      <c r="I9807" s="9"/>
      <c r="J9807" s="10"/>
    </row>
    <row r="9808">
      <c r="A9808" s="6"/>
      <c r="B9808" s="6"/>
      <c r="C9808" s="7"/>
      <c r="D9808" s="8"/>
      <c r="E9808" s="9"/>
      <c r="F9808" s="9"/>
      <c r="G9808" s="6"/>
      <c r="H9808" s="14"/>
      <c r="I9808" s="9"/>
      <c r="J9808" s="10"/>
    </row>
    <row r="9809">
      <c r="A9809" s="6"/>
      <c r="B9809" s="6"/>
      <c r="C9809" s="7"/>
      <c r="D9809" s="8"/>
      <c r="E9809" s="9"/>
      <c r="F9809" s="9"/>
      <c r="G9809" s="6"/>
      <c r="H9809" s="14"/>
      <c r="I9809" s="9"/>
      <c r="J9809" s="10"/>
    </row>
    <row r="9810">
      <c r="A9810" s="6"/>
      <c r="B9810" s="6"/>
      <c r="C9810" s="7"/>
      <c r="D9810" s="8"/>
      <c r="E9810" s="9"/>
      <c r="F9810" s="9"/>
      <c r="G9810" s="6"/>
      <c r="H9810" s="14"/>
      <c r="I9810" s="9"/>
      <c r="J9810" s="10"/>
    </row>
    <row r="9811">
      <c r="A9811" s="6"/>
      <c r="B9811" s="6"/>
      <c r="C9811" s="7"/>
      <c r="D9811" s="8"/>
      <c r="E9811" s="9"/>
      <c r="F9811" s="9"/>
      <c r="G9811" s="6"/>
      <c r="H9811" s="14"/>
      <c r="I9811" s="9"/>
      <c r="J9811" s="10"/>
    </row>
    <row r="9812">
      <c r="A9812" s="6"/>
      <c r="B9812" s="6"/>
      <c r="C9812" s="7"/>
      <c r="D9812" s="8"/>
      <c r="E9812" s="9"/>
      <c r="F9812" s="9"/>
      <c r="G9812" s="6"/>
      <c r="H9812" s="14"/>
      <c r="I9812" s="9"/>
      <c r="J9812" s="10"/>
    </row>
    <row r="9813">
      <c r="A9813" s="6"/>
      <c r="B9813" s="6"/>
      <c r="C9813" s="7"/>
      <c r="D9813" s="8"/>
      <c r="E9813" s="9"/>
      <c r="F9813" s="9"/>
      <c r="G9813" s="6"/>
      <c r="H9813" s="14"/>
      <c r="I9813" s="9"/>
      <c r="J9813" s="10"/>
    </row>
    <row r="9814">
      <c r="A9814" s="6"/>
      <c r="B9814" s="6"/>
      <c r="C9814" s="7"/>
      <c r="D9814" s="8"/>
      <c r="E9814" s="9"/>
      <c r="F9814" s="9"/>
      <c r="G9814" s="6"/>
      <c r="H9814" s="14"/>
      <c r="I9814" s="9"/>
      <c r="J9814" s="10"/>
    </row>
    <row r="9815">
      <c r="A9815" s="6"/>
      <c r="B9815" s="6"/>
      <c r="C9815" s="7"/>
      <c r="D9815" s="8"/>
      <c r="E9815" s="9"/>
      <c r="F9815" s="9"/>
      <c r="G9815" s="6"/>
      <c r="H9815" s="14"/>
      <c r="I9815" s="9"/>
      <c r="J9815" s="10"/>
    </row>
    <row r="9816">
      <c r="A9816" s="6"/>
      <c r="B9816" s="6"/>
      <c r="C9816" s="7"/>
      <c r="D9816" s="8"/>
      <c r="E9816" s="9"/>
      <c r="F9816" s="9"/>
      <c r="G9816" s="6"/>
      <c r="H9816" s="14"/>
      <c r="I9816" s="9"/>
      <c r="J9816" s="10"/>
    </row>
    <row r="9817">
      <c r="A9817" s="6"/>
      <c r="B9817" s="6"/>
      <c r="C9817" s="7"/>
      <c r="D9817" s="8"/>
      <c r="E9817" s="9"/>
      <c r="F9817" s="9"/>
      <c r="G9817" s="6"/>
      <c r="H9817" s="14"/>
      <c r="I9817" s="9"/>
      <c r="J9817" s="10"/>
    </row>
    <row r="9818">
      <c r="A9818" s="6"/>
      <c r="B9818" s="6"/>
      <c r="C9818" s="7"/>
      <c r="D9818" s="8"/>
      <c r="E9818" s="9"/>
      <c r="F9818" s="9"/>
      <c r="G9818" s="6"/>
      <c r="H9818" s="14"/>
      <c r="I9818" s="9"/>
      <c r="J9818" s="10"/>
    </row>
    <row r="9819">
      <c r="A9819" s="6"/>
      <c r="B9819" s="6"/>
      <c r="C9819" s="7"/>
      <c r="D9819" s="8"/>
      <c r="E9819" s="9"/>
      <c r="F9819" s="9"/>
      <c r="G9819" s="6"/>
      <c r="H9819" s="14"/>
      <c r="I9819" s="9"/>
      <c r="J9819" s="10"/>
    </row>
    <row r="9820">
      <c r="A9820" s="6"/>
      <c r="B9820" s="6"/>
      <c r="C9820" s="7"/>
      <c r="D9820" s="8"/>
      <c r="E9820" s="9"/>
      <c r="F9820" s="9"/>
      <c r="G9820" s="6"/>
      <c r="H9820" s="14"/>
      <c r="I9820" s="9"/>
      <c r="J9820" s="10"/>
    </row>
    <row r="9821">
      <c r="A9821" s="6"/>
      <c r="B9821" s="6"/>
      <c r="C9821" s="7"/>
      <c r="D9821" s="8"/>
      <c r="E9821" s="9"/>
      <c r="F9821" s="9"/>
      <c r="G9821" s="6"/>
      <c r="H9821" s="14"/>
      <c r="I9821" s="9"/>
      <c r="J9821" s="10"/>
    </row>
    <row r="9822">
      <c r="A9822" s="6"/>
      <c r="B9822" s="6"/>
      <c r="C9822" s="7"/>
      <c r="D9822" s="8"/>
      <c r="E9822" s="9"/>
      <c r="F9822" s="9"/>
      <c r="G9822" s="6"/>
      <c r="H9822" s="14"/>
      <c r="I9822" s="9"/>
      <c r="J9822" s="10"/>
    </row>
    <row r="9823">
      <c r="A9823" s="6"/>
      <c r="B9823" s="6"/>
      <c r="C9823" s="7"/>
      <c r="D9823" s="8"/>
      <c r="E9823" s="9"/>
      <c r="F9823" s="9"/>
      <c r="G9823" s="6"/>
      <c r="H9823" s="14"/>
      <c r="I9823" s="9"/>
      <c r="J9823" s="10"/>
    </row>
    <row r="9824">
      <c r="A9824" s="6"/>
      <c r="B9824" s="6"/>
      <c r="C9824" s="7"/>
      <c r="D9824" s="8"/>
      <c r="E9824" s="9"/>
      <c r="F9824" s="9"/>
      <c r="G9824" s="6"/>
      <c r="H9824" s="14"/>
      <c r="I9824" s="9"/>
      <c r="J9824" s="10"/>
    </row>
    <row r="9825">
      <c r="A9825" s="6"/>
      <c r="B9825" s="6"/>
      <c r="C9825" s="7"/>
      <c r="D9825" s="8"/>
      <c r="E9825" s="9"/>
      <c r="F9825" s="9"/>
      <c r="G9825" s="6"/>
      <c r="H9825" s="14"/>
      <c r="I9825" s="9"/>
      <c r="J9825" s="10"/>
    </row>
    <row r="9826">
      <c r="A9826" s="6"/>
      <c r="B9826" s="6"/>
      <c r="C9826" s="7"/>
      <c r="D9826" s="8"/>
      <c r="E9826" s="9"/>
      <c r="F9826" s="9"/>
      <c r="G9826" s="6"/>
      <c r="H9826" s="14"/>
      <c r="I9826" s="9"/>
      <c r="J9826" s="10"/>
    </row>
    <row r="9827">
      <c r="A9827" s="6"/>
      <c r="B9827" s="6"/>
      <c r="C9827" s="7"/>
      <c r="D9827" s="8"/>
      <c r="E9827" s="9"/>
      <c r="F9827" s="9"/>
      <c r="G9827" s="6"/>
      <c r="H9827" s="14"/>
      <c r="I9827" s="9"/>
      <c r="J9827" s="10"/>
    </row>
    <row r="9828">
      <c r="A9828" s="6"/>
      <c r="B9828" s="6"/>
      <c r="C9828" s="7"/>
      <c r="D9828" s="8"/>
      <c r="E9828" s="9"/>
      <c r="F9828" s="9"/>
      <c r="G9828" s="6"/>
      <c r="H9828" s="14"/>
      <c r="I9828" s="9"/>
      <c r="J9828" s="10"/>
    </row>
    <row r="9829">
      <c r="A9829" s="6"/>
      <c r="B9829" s="6"/>
      <c r="C9829" s="7"/>
      <c r="D9829" s="8"/>
      <c r="E9829" s="9"/>
      <c r="F9829" s="9"/>
      <c r="G9829" s="6"/>
      <c r="H9829" s="14"/>
      <c r="I9829" s="9"/>
      <c r="J9829" s="10"/>
    </row>
    <row r="9830">
      <c r="A9830" s="6"/>
      <c r="B9830" s="6"/>
      <c r="C9830" s="7"/>
      <c r="D9830" s="8"/>
      <c r="E9830" s="9"/>
      <c r="F9830" s="9"/>
      <c r="G9830" s="6"/>
      <c r="H9830" s="14"/>
      <c r="I9830" s="9"/>
      <c r="J9830" s="10"/>
    </row>
    <row r="9831">
      <c r="A9831" s="6"/>
      <c r="B9831" s="6"/>
      <c r="C9831" s="7"/>
      <c r="D9831" s="8"/>
      <c r="E9831" s="9"/>
      <c r="F9831" s="9"/>
      <c r="G9831" s="6"/>
      <c r="H9831" s="14"/>
      <c r="I9831" s="9"/>
      <c r="J9831" s="10"/>
    </row>
    <row r="9832">
      <c r="A9832" s="6"/>
      <c r="B9832" s="6"/>
      <c r="C9832" s="7"/>
      <c r="D9832" s="8"/>
      <c r="E9832" s="9"/>
      <c r="F9832" s="9"/>
      <c r="G9832" s="6"/>
      <c r="H9832" s="14"/>
      <c r="I9832" s="9"/>
      <c r="J9832" s="10"/>
    </row>
    <row r="9833">
      <c r="A9833" s="6"/>
      <c r="B9833" s="6"/>
      <c r="C9833" s="7"/>
      <c r="D9833" s="8"/>
      <c r="E9833" s="9"/>
      <c r="F9833" s="9"/>
      <c r="G9833" s="6"/>
      <c r="H9833" s="14"/>
      <c r="I9833" s="9"/>
      <c r="J9833" s="10"/>
    </row>
    <row r="9834">
      <c r="A9834" s="6"/>
      <c r="B9834" s="6"/>
      <c r="C9834" s="7"/>
      <c r="D9834" s="8"/>
      <c r="E9834" s="9"/>
      <c r="F9834" s="9"/>
      <c r="G9834" s="6"/>
      <c r="H9834" s="14"/>
      <c r="I9834" s="9"/>
      <c r="J9834" s="10"/>
    </row>
    <row r="9835">
      <c r="A9835" s="6"/>
      <c r="B9835" s="6"/>
      <c r="C9835" s="7"/>
      <c r="D9835" s="8"/>
      <c r="E9835" s="9"/>
      <c r="F9835" s="9"/>
      <c r="G9835" s="6"/>
      <c r="H9835" s="14"/>
      <c r="I9835" s="9"/>
      <c r="J9835" s="10"/>
    </row>
    <row r="9836">
      <c r="A9836" s="6"/>
      <c r="B9836" s="6"/>
      <c r="C9836" s="7"/>
      <c r="D9836" s="8"/>
      <c r="E9836" s="9"/>
      <c r="F9836" s="9"/>
      <c r="G9836" s="6"/>
      <c r="H9836" s="14"/>
      <c r="I9836" s="9"/>
      <c r="J9836" s="10"/>
    </row>
    <row r="9837">
      <c r="A9837" s="6"/>
      <c r="B9837" s="6"/>
      <c r="C9837" s="7"/>
      <c r="D9837" s="8"/>
      <c r="E9837" s="9"/>
      <c r="F9837" s="9"/>
      <c r="G9837" s="6"/>
      <c r="H9837" s="14"/>
      <c r="I9837" s="9"/>
      <c r="J9837" s="10"/>
    </row>
    <row r="9838">
      <c r="A9838" s="6"/>
      <c r="B9838" s="6"/>
      <c r="C9838" s="7"/>
      <c r="D9838" s="8"/>
      <c r="E9838" s="9"/>
      <c r="F9838" s="9"/>
      <c r="G9838" s="6"/>
      <c r="H9838" s="14"/>
      <c r="I9838" s="9"/>
      <c r="J9838" s="10"/>
    </row>
    <row r="9839">
      <c r="A9839" s="6"/>
      <c r="B9839" s="6"/>
      <c r="C9839" s="7"/>
      <c r="D9839" s="8"/>
      <c r="E9839" s="9"/>
      <c r="F9839" s="9"/>
      <c r="G9839" s="6"/>
      <c r="H9839" s="14"/>
      <c r="I9839" s="9"/>
      <c r="J9839" s="10"/>
    </row>
    <row r="9840">
      <c r="A9840" s="6"/>
      <c r="B9840" s="6"/>
      <c r="C9840" s="7"/>
      <c r="D9840" s="8"/>
      <c r="E9840" s="9"/>
      <c r="F9840" s="9"/>
      <c r="G9840" s="6"/>
      <c r="H9840" s="14"/>
      <c r="I9840" s="9"/>
      <c r="J9840" s="10"/>
    </row>
    <row r="9841">
      <c r="A9841" s="6"/>
      <c r="B9841" s="6"/>
      <c r="C9841" s="7"/>
      <c r="D9841" s="8"/>
      <c r="E9841" s="9"/>
      <c r="F9841" s="9"/>
      <c r="G9841" s="6"/>
      <c r="H9841" s="14"/>
      <c r="I9841" s="9"/>
      <c r="J9841" s="10"/>
    </row>
    <row r="9842">
      <c r="A9842" s="6"/>
      <c r="B9842" s="6"/>
      <c r="C9842" s="7"/>
      <c r="D9842" s="8"/>
      <c r="E9842" s="9"/>
      <c r="F9842" s="9"/>
      <c r="G9842" s="6"/>
      <c r="H9842" s="14"/>
      <c r="I9842" s="9"/>
      <c r="J9842" s="10"/>
    </row>
    <row r="9843">
      <c r="A9843" s="6"/>
      <c r="B9843" s="6"/>
      <c r="C9843" s="7"/>
      <c r="D9843" s="8"/>
      <c r="E9843" s="9"/>
      <c r="F9843" s="9"/>
      <c r="G9843" s="6"/>
      <c r="H9843" s="14"/>
      <c r="I9843" s="9"/>
      <c r="J9843" s="10"/>
    </row>
    <row r="9844">
      <c r="A9844" s="6"/>
      <c r="B9844" s="6"/>
      <c r="C9844" s="7"/>
      <c r="D9844" s="8"/>
      <c r="E9844" s="9"/>
      <c r="F9844" s="9"/>
      <c r="G9844" s="6"/>
      <c r="H9844" s="14"/>
      <c r="I9844" s="9"/>
      <c r="J9844" s="10"/>
    </row>
    <row r="9845">
      <c r="A9845" s="6"/>
      <c r="B9845" s="6"/>
      <c r="C9845" s="7"/>
      <c r="D9845" s="8"/>
      <c r="E9845" s="9"/>
      <c r="F9845" s="9"/>
      <c r="G9845" s="6"/>
      <c r="H9845" s="14"/>
      <c r="I9845" s="9"/>
      <c r="J9845" s="10"/>
    </row>
    <row r="9846">
      <c r="A9846" s="6"/>
      <c r="B9846" s="6"/>
      <c r="C9846" s="7"/>
      <c r="D9846" s="8"/>
      <c r="E9846" s="9"/>
      <c r="F9846" s="9"/>
      <c r="G9846" s="6"/>
      <c r="H9846" s="14"/>
      <c r="I9846" s="9"/>
      <c r="J9846" s="10"/>
    </row>
    <row r="9847">
      <c r="A9847" s="6"/>
      <c r="B9847" s="6"/>
      <c r="C9847" s="7"/>
      <c r="D9847" s="8"/>
      <c r="E9847" s="9"/>
      <c r="F9847" s="9"/>
      <c r="G9847" s="6"/>
      <c r="H9847" s="14"/>
      <c r="I9847" s="9"/>
      <c r="J9847" s="10"/>
    </row>
    <row r="9848">
      <c r="A9848" s="6"/>
      <c r="B9848" s="6"/>
      <c r="C9848" s="7"/>
      <c r="D9848" s="8"/>
      <c r="E9848" s="9"/>
      <c r="F9848" s="9"/>
      <c r="G9848" s="6"/>
      <c r="H9848" s="14"/>
      <c r="I9848" s="9"/>
      <c r="J9848" s="10"/>
    </row>
    <row r="9849">
      <c r="A9849" s="6"/>
      <c r="B9849" s="6"/>
      <c r="C9849" s="7"/>
      <c r="D9849" s="8"/>
      <c r="E9849" s="9"/>
      <c r="F9849" s="9"/>
      <c r="G9849" s="6"/>
      <c r="H9849" s="14"/>
      <c r="I9849" s="9"/>
      <c r="J9849" s="10"/>
    </row>
    <row r="9850">
      <c r="A9850" s="6"/>
      <c r="B9850" s="6"/>
      <c r="C9850" s="7"/>
      <c r="D9850" s="8"/>
      <c r="E9850" s="9"/>
      <c r="F9850" s="9"/>
      <c r="G9850" s="6"/>
      <c r="H9850" s="14"/>
      <c r="I9850" s="9"/>
      <c r="J9850" s="10"/>
    </row>
    <row r="9851">
      <c r="A9851" s="6"/>
      <c r="B9851" s="6"/>
      <c r="C9851" s="7"/>
      <c r="D9851" s="8"/>
      <c r="E9851" s="9"/>
      <c r="F9851" s="9"/>
      <c r="G9851" s="6"/>
      <c r="H9851" s="14"/>
      <c r="I9851" s="9"/>
      <c r="J9851" s="10"/>
    </row>
    <row r="9852">
      <c r="A9852" s="6"/>
      <c r="B9852" s="6"/>
      <c r="C9852" s="7"/>
      <c r="D9852" s="8"/>
      <c r="E9852" s="9"/>
      <c r="F9852" s="9"/>
      <c r="G9852" s="6"/>
      <c r="H9852" s="14"/>
      <c r="I9852" s="9"/>
      <c r="J9852" s="10"/>
    </row>
    <row r="9853">
      <c r="A9853" s="6"/>
      <c r="B9853" s="6"/>
      <c r="C9853" s="7"/>
      <c r="D9853" s="8"/>
      <c r="E9853" s="9"/>
      <c r="F9853" s="9"/>
      <c r="G9853" s="6"/>
      <c r="H9853" s="14"/>
      <c r="I9853" s="9"/>
      <c r="J9853" s="10"/>
    </row>
    <row r="9854">
      <c r="A9854" s="6"/>
      <c r="B9854" s="6"/>
      <c r="C9854" s="7"/>
      <c r="D9854" s="8"/>
      <c r="E9854" s="9"/>
      <c r="F9854" s="9"/>
      <c r="G9854" s="6"/>
      <c r="H9854" s="14"/>
      <c r="I9854" s="9"/>
      <c r="J9854" s="10"/>
    </row>
    <row r="9855">
      <c r="A9855" s="6"/>
      <c r="B9855" s="6"/>
      <c r="C9855" s="7"/>
      <c r="D9855" s="8"/>
      <c r="E9855" s="9"/>
      <c r="F9855" s="9"/>
      <c r="G9855" s="6"/>
      <c r="H9855" s="14"/>
      <c r="I9855" s="9"/>
      <c r="J9855" s="10"/>
    </row>
    <row r="9856">
      <c r="A9856" s="6"/>
      <c r="B9856" s="6"/>
      <c r="C9856" s="7"/>
      <c r="D9856" s="8"/>
      <c r="E9856" s="9"/>
      <c r="F9856" s="9"/>
      <c r="G9856" s="6"/>
      <c r="H9856" s="14"/>
      <c r="I9856" s="9"/>
      <c r="J9856" s="10"/>
    </row>
    <row r="9857">
      <c r="A9857" s="6"/>
      <c r="B9857" s="6"/>
      <c r="C9857" s="7"/>
      <c r="D9857" s="8"/>
      <c r="E9857" s="9"/>
      <c r="F9857" s="9"/>
      <c r="G9857" s="6"/>
      <c r="H9857" s="14"/>
      <c r="I9857" s="9"/>
      <c r="J9857" s="10"/>
    </row>
    <row r="9858">
      <c r="A9858" s="6"/>
      <c r="B9858" s="6"/>
      <c r="C9858" s="7"/>
      <c r="D9858" s="8"/>
      <c r="E9858" s="9"/>
      <c r="F9858" s="9"/>
      <c r="G9858" s="6"/>
      <c r="H9858" s="14"/>
      <c r="I9858" s="9"/>
      <c r="J9858" s="10"/>
    </row>
    <row r="9859">
      <c r="A9859" s="6"/>
      <c r="B9859" s="6"/>
      <c r="C9859" s="7"/>
      <c r="D9859" s="8"/>
      <c r="E9859" s="9"/>
      <c r="F9859" s="9"/>
      <c r="G9859" s="6"/>
      <c r="H9859" s="14"/>
      <c r="I9859" s="9"/>
      <c r="J9859" s="10"/>
    </row>
    <row r="9860">
      <c r="A9860" s="6"/>
      <c r="B9860" s="6"/>
      <c r="C9860" s="7"/>
      <c r="D9860" s="8"/>
      <c r="E9860" s="9"/>
      <c r="F9860" s="9"/>
      <c r="G9860" s="6"/>
      <c r="H9860" s="14"/>
      <c r="I9860" s="9"/>
      <c r="J9860" s="10"/>
    </row>
    <row r="9861">
      <c r="A9861" s="6"/>
      <c r="B9861" s="6"/>
      <c r="C9861" s="7"/>
      <c r="D9861" s="8"/>
      <c r="E9861" s="9"/>
      <c r="F9861" s="9"/>
      <c r="G9861" s="6"/>
      <c r="H9861" s="14"/>
      <c r="I9861" s="9"/>
      <c r="J9861" s="10"/>
    </row>
    <row r="9862">
      <c r="A9862" s="6"/>
      <c r="B9862" s="6"/>
      <c r="C9862" s="7"/>
      <c r="D9862" s="8"/>
      <c r="E9862" s="9"/>
      <c r="F9862" s="9"/>
      <c r="G9862" s="6"/>
      <c r="H9862" s="14"/>
      <c r="I9862" s="9"/>
      <c r="J9862" s="10"/>
    </row>
    <row r="9863">
      <c r="A9863" s="6"/>
      <c r="B9863" s="6"/>
      <c r="C9863" s="7"/>
      <c r="D9863" s="8"/>
      <c r="E9863" s="9"/>
      <c r="F9863" s="9"/>
      <c r="G9863" s="6"/>
      <c r="H9863" s="14"/>
      <c r="I9863" s="9"/>
      <c r="J9863" s="10"/>
    </row>
    <row r="9864">
      <c r="A9864" s="6"/>
      <c r="B9864" s="6"/>
      <c r="C9864" s="7"/>
      <c r="D9864" s="8"/>
      <c r="E9864" s="9"/>
      <c r="F9864" s="9"/>
      <c r="G9864" s="6"/>
      <c r="H9864" s="14"/>
      <c r="I9864" s="9"/>
      <c r="J9864" s="10"/>
    </row>
    <row r="9865">
      <c r="A9865" s="6"/>
      <c r="B9865" s="6"/>
      <c r="C9865" s="7"/>
      <c r="D9865" s="8"/>
      <c r="E9865" s="9"/>
      <c r="F9865" s="9"/>
      <c r="G9865" s="6"/>
      <c r="H9865" s="14"/>
      <c r="I9865" s="9"/>
      <c r="J9865" s="10"/>
    </row>
    <row r="9866">
      <c r="A9866" s="6"/>
      <c r="B9866" s="6"/>
      <c r="C9866" s="7"/>
      <c r="D9866" s="8"/>
      <c r="E9866" s="9"/>
      <c r="F9866" s="9"/>
      <c r="G9866" s="6"/>
      <c r="H9866" s="14"/>
      <c r="I9866" s="9"/>
      <c r="J9866" s="10"/>
    </row>
    <row r="9867">
      <c r="A9867" s="6"/>
      <c r="B9867" s="6"/>
      <c r="C9867" s="7"/>
      <c r="D9867" s="8"/>
      <c r="E9867" s="9"/>
      <c r="F9867" s="9"/>
      <c r="G9867" s="6"/>
      <c r="H9867" s="14"/>
      <c r="I9867" s="9"/>
      <c r="J9867" s="10"/>
    </row>
    <row r="9868">
      <c r="A9868" s="6"/>
      <c r="B9868" s="6"/>
      <c r="C9868" s="7"/>
      <c r="D9868" s="8"/>
      <c r="E9868" s="9"/>
      <c r="F9868" s="9"/>
      <c r="G9868" s="6"/>
      <c r="H9868" s="14"/>
      <c r="I9868" s="9"/>
      <c r="J9868" s="10"/>
    </row>
    <row r="9869">
      <c r="A9869" s="6"/>
      <c r="B9869" s="6"/>
      <c r="C9869" s="7"/>
      <c r="D9869" s="8"/>
      <c r="E9869" s="9"/>
      <c r="F9869" s="9"/>
      <c r="G9869" s="6"/>
      <c r="H9869" s="14"/>
      <c r="I9869" s="9"/>
      <c r="J9869" s="10"/>
    </row>
    <row r="9870">
      <c r="A9870" s="6"/>
      <c r="B9870" s="6"/>
      <c r="C9870" s="7"/>
      <c r="D9870" s="8"/>
      <c r="E9870" s="9"/>
      <c r="F9870" s="9"/>
      <c r="G9870" s="6"/>
      <c r="H9870" s="14"/>
      <c r="I9870" s="9"/>
      <c r="J9870" s="10"/>
    </row>
    <row r="9871">
      <c r="A9871" s="6"/>
      <c r="B9871" s="6"/>
      <c r="C9871" s="7"/>
      <c r="D9871" s="8"/>
      <c r="E9871" s="9"/>
      <c r="F9871" s="9"/>
      <c r="G9871" s="6"/>
      <c r="H9871" s="14"/>
      <c r="I9871" s="9"/>
      <c r="J9871" s="10"/>
    </row>
    <row r="9872">
      <c r="A9872" s="6"/>
      <c r="B9872" s="6"/>
      <c r="C9872" s="7"/>
      <c r="D9872" s="8"/>
      <c r="E9872" s="9"/>
      <c r="F9872" s="9"/>
      <c r="G9872" s="6"/>
      <c r="H9872" s="14"/>
      <c r="I9872" s="9"/>
      <c r="J9872" s="10"/>
    </row>
    <row r="9873">
      <c r="A9873" s="6"/>
      <c r="B9873" s="6"/>
      <c r="C9873" s="7"/>
      <c r="D9873" s="8"/>
      <c r="E9873" s="9"/>
      <c r="F9873" s="9"/>
      <c r="G9873" s="6"/>
      <c r="H9873" s="14"/>
      <c r="I9873" s="9"/>
      <c r="J9873" s="10"/>
    </row>
    <row r="9874">
      <c r="A9874" s="6"/>
      <c r="B9874" s="6"/>
      <c r="C9874" s="7"/>
      <c r="D9874" s="8"/>
      <c r="E9874" s="9"/>
      <c r="F9874" s="9"/>
      <c r="G9874" s="6"/>
      <c r="H9874" s="14"/>
      <c r="I9874" s="9"/>
      <c r="J9874" s="10"/>
    </row>
    <row r="9875">
      <c r="A9875" s="6"/>
      <c r="B9875" s="6"/>
      <c r="C9875" s="7"/>
      <c r="D9875" s="8"/>
      <c r="E9875" s="9"/>
      <c r="F9875" s="9"/>
      <c r="G9875" s="6"/>
      <c r="H9875" s="14"/>
      <c r="I9875" s="9"/>
      <c r="J9875" s="10"/>
    </row>
    <row r="9876">
      <c r="A9876" s="6"/>
      <c r="B9876" s="6"/>
      <c r="C9876" s="7"/>
      <c r="D9876" s="8"/>
      <c r="E9876" s="9"/>
      <c r="F9876" s="9"/>
      <c r="G9876" s="6"/>
      <c r="H9876" s="14"/>
      <c r="I9876" s="9"/>
      <c r="J9876" s="10"/>
    </row>
    <row r="9877">
      <c r="A9877" s="6"/>
      <c r="B9877" s="6"/>
      <c r="C9877" s="7"/>
      <c r="D9877" s="8"/>
      <c r="E9877" s="9"/>
      <c r="F9877" s="9"/>
      <c r="G9877" s="6"/>
      <c r="H9877" s="14"/>
      <c r="I9877" s="9"/>
      <c r="J9877" s="10"/>
    </row>
    <row r="9878">
      <c r="A9878" s="6"/>
      <c r="B9878" s="6"/>
      <c r="C9878" s="7"/>
      <c r="D9878" s="8"/>
      <c r="E9878" s="9"/>
      <c r="F9878" s="9"/>
      <c r="G9878" s="6"/>
      <c r="H9878" s="14"/>
      <c r="I9878" s="9"/>
      <c r="J9878" s="10"/>
    </row>
    <row r="9879">
      <c r="A9879" s="6"/>
      <c r="B9879" s="6"/>
      <c r="C9879" s="7"/>
      <c r="D9879" s="8"/>
      <c r="E9879" s="9"/>
      <c r="F9879" s="9"/>
      <c r="G9879" s="6"/>
      <c r="H9879" s="14"/>
      <c r="I9879" s="9"/>
      <c r="J9879" s="10"/>
    </row>
    <row r="9880">
      <c r="A9880" s="6"/>
      <c r="B9880" s="6"/>
      <c r="C9880" s="7"/>
      <c r="D9880" s="8"/>
      <c r="E9880" s="9"/>
      <c r="F9880" s="9"/>
      <c r="G9880" s="6"/>
      <c r="H9880" s="14"/>
      <c r="I9880" s="9"/>
      <c r="J9880" s="10"/>
    </row>
    <row r="9881">
      <c r="A9881" s="6"/>
      <c r="B9881" s="6"/>
      <c r="C9881" s="7"/>
      <c r="D9881" s="8"/>
      <c r="E9881" s="9"/>
      <c r="F9881" s="9"/>
      <c r="G9881" s="6"/>
      <c r="H9881" s="14"/>
      <c r="I9881" s="9"/>
      <c r="J9881" s="10"/>
    </row>
    <row r="9882">
      <c r="A9882" s="6"/>
      <c r="B9882" s="6"/>
      <c r="C9882" s="7"/>
      <c r="D9882" s="8"/>
      <c r="E9882" s="9"/>
      <c r="F9882" s="9"/>
      <c r="G9882" s="6"/>
      <c r="H9882" s="14"/>
      <c r="I9882" s="9"/>
      <c r="J9882" s="10"/>
    </row>
    <row r="9883">
      <c r="A9883" s="6"/>
      <c r="B9883" s="6"/>
      <c r="C9883" s="7"/>
      <c r="D9883" s="8"/>
      <c r="E9883" s="9"/>
      <c r="F9883" s="9"/>
      <c r="G9883" s="6"/>
      <c r="H9883" s="14"/>
      <c r="I9883" s="9"/>
      <c r="J9883" s="10"/>
    </row>
    <row r="9884">
      <c r="A9884" s="6"/>
      <c r="B9884" s="6"/>
      <c r="C9884" s="7"/>
      <c r="D9884" s="8"/>
      <c r="E9884" s="9"/>
      <c r="F9884" s="9"/>
      <c r="G9884" s="6"/>
      <c r="H9884" s="14"/>
      <c r="I9884" s="9"/>
      <c r="J9884" s="10"/>
    </row>
    <row r="9885">
      <c r="A9885" s="6"/>
      <c r="B9885" s="6"/>
      <c r="C9885" s="7"/>
      <c r="D9885" s="8"/>
      <c r="E9885" s="9"/>
      <c r="F9885" s="9"/>
      <c r="G9885" s="6"/>
      <c r="H9885" s="14"/>
      <c r="I9885" s="9"/>
      <c r="J9885" s="10"/>
    </row>
    <row r="9886">
      <c r="A9886" s="6"/>
      <c r="B9886" s="6"/>
      <c r="C9886" s="7"/>
      <c r="D9886" s="8"/>
      <c r="E9886" s="9"/>
      <c r="F9886" s="9"/>
      <c r="G9886" s="6"/>
      <c r="H9886" s="14"/>
      <c r="I9886" s="9"/>
      <c r="J9886" s="10"/>
    </row>
    <row r="9887">
      <c r="A9887" s="6"/>
      <c r="B9887" s="6"/>
      <c r="C9887" s="7"/>
      <c r="D9887" s="8"/>
      <c r="E9887" s="9"/>
      <c r="F9887" s="9"/>
      <c r="G9887" s="6"/>
      <c r="H9887" s="14"/>
      <c r="I9887" s="9"/>
      <c r="J9887" s="10"/>
    </row>
    <row r="9888">
      <c r="A9888" s="6"/>
      <c r="B9888" s="6"/>
      <c r="C9888" s="7"/>
      <c r="D9888" s="8"/>
      <c r="E9888" s="9"/>
      <c r="F9888" s="9"/>
      <c r="G9888" s="6"/>
      <c r="H9888" s="14"/>
      <c r="I9888" s="9"/>
      <c r="J9888" s="10"/>
    </row>
    <row r="9889">
      <c r="A9889" s="6"/>
      <c r="B9889" s="6"/>
      <c r="C9889" s="7"/>
      <c r="D9889" s="8"/>
      <c r="E9889" s="9"/>
      <c r="F9889" s="9"/>
      <c r="G9889" s="6"/>
      <c r="H9889" s="14"/>
      <c r="I9889" s="9"/>
      <c r="J9889" s="10"/>
    </row>
    <row r="9890">
      <c r="A9890" s="6"/>
      <c r="B9890" s="6"/>
      <c r="C9890" s="7"/>
      <c r="D9890" s="8"/>
      <c r="E9890" s="9"/>
      <c r="F9890" s="9"/>
      <c r="G9890" s="6"/>
      <c r="H9890" s="14"/>
      <c r="I9890" s="9"/>
      <c r="J9890" s="10"/>
    </row>
    <row r="9891">
      <c r="A9891" s="6"/>
      <c r="B9891" s="6"/>
      <c r="C9891" s="7"/>
      <c r="D9891" s="8"/>
      <c r="E9891" s="9"/>
      <c r="F9891" s="9"/>
      <c r="G9891" s="6"/>
      <c r="H9891" s="14"/>
      <c r="I9891" s="9"/>
      <c r="J9891" s="10"/>
    </row>
    <row r="9892">
      <c r="A9892" s="6"/>
      <c r="B9892" s="6"/>
      <c r="C9892" s="7"/>
      <c r="D9892" s="8"/>
      <c r="E9892" s="9"/>
      <c r="F9892" s="9"/>
      <c r="G9892" s="6"/>
      <c r="H9892" s="14"/>
      <c r="I9892" s="9"/>
      <c r="J9892" s="10"/>
    </row>
    <row r="9893">
      <c r="A9893" s="6"/>
      <c r="B9893" s="6"/>
      <c r="C9893" s="7"/>
      <c r="D9893" s="8"/>
      <c r="E9893" s="9"/>
      <c r="F9893" s="9"/>
      <c r="G9893" s="6"/>
      <c r="H9893" s="14"/>
      <c r="I9893" s="9"/>
      <c r="J9893" s="10"/>
    </row>
    <row r="9894">
      <c r="A9894" s="6"/>
      <c r="B9894" s="6"/>
      <c r="C9894" s="7"/>
      <c r="D9894" s="8"/>
      <c r="E9894" s="9"/>
      <c r="F9894" s="9"/>
      <c r="G9894" s="6"/>
      <c r="H9894" s="14"/>
      <c r="I9894" s="9"/>
      <c r="J9894" s="10"/>
    </row>
    <row r="9895">
      <c r="A9895" s="6"/>
      <c r="B9895" s="6"/>
      <c r="C9895" s="7"/>
      <c r="D9895" s="8"/>
      <c r="E9895" s="9"/>
      <c r="F9895" s="9"/>
      <c r="G9895" s="6"/>
      <c r="H9895" s="14"/>
      <c r="I9895" s="9"/>
      <c r="J9895" s="10"/>
    </row>
    <row r="9896">
      <c r="A9896" s="6"/>
      <c r="B9896" s="6"/>
      <c r="C9896" s="7"/>
      <c r="D9896" s="8"/>
      <c r="E9896" s="9"/>
      <c r="F9896" s="9"/>
      <c r="G9896" s="6"/>
      <c r="H9896" s="14"/>
      <c r="I9896" s="9"/>
      <c r="J9896" s="10"/>
    </row>
    <row r="9897">
      <c r="A9897" s="6"/>
      <c r="B9897" s="6"/>
      <c r="C9897" s="7"/>
      <c r="D9897" s="8"/>
      <c r="E9897" s="9"/>
      <c r="F9897" s="9"/>
      <c r="G9897" s="6"/>
      <c r="H9897" s="14"/>
      <c r="I9897" s="9"/>
      <c r="J9897" s="10"/>
    </row>
    <row r="9898">
      <c r="A9898" s="6"/>
      <c r="B9898" s="6"/>
      <c r="C9898" s="7"/>
      <c r="D9898" s="8"/>
      <c r="E9898" s="9"/>
      <c r="F9898" s="9"/>
      <c r="G9898" s="6"/>
      <c r="H9898" s="14"/>
      <c r="I9898" s="9"/>
      <c r="J9898" s="10"/>
    </row>
    <row r="9899">
      <c r="A9899" s="6"/>
      <c r="B9899" s="6"/>
      <c r="C9899" s="7"/>
      <c r="D9899" s="8"/>
      <c r="E9899" s="9"/>
      <c r="F9899" s="9"/>
      <c r="G9899" s="6"/>
      <c r="H9899" s="14"/>
      <c r="I9899" s="9"/>
      <c r="J9899" s="10"/>
    </row>
    <row r="9900">
      <c r="A9900" s="6"/>
      <c r="B9900" s="6"/>
      <c r="C9900" s="7"/>
      <c r="D9900" s="8"/>
      <c r="E9900" s="9"/>
      <c r="F9900" s="9"/>
      <c r="G9900" s="6"/>
      <c r="H9900" s="14"/>
      <c r="I9900" s="9"/>
      <c r="J9900" s="10"/>
    </row>
    <row r="9901">
      <c r="A9901" s="6"/>
      <c r="B9901" s="6"/>
      <c r="C9901" s="7"/>
      <c r="D9901" s="8"/>
      <c r="E9901" s="9"/>
      <c r="F9901" s="9"/>
      <c r="G9901" s="6"/>
      <c r="H9901" s="14"/>
      <c r="I9901" s="9"/>
      <c r="J9901" s="10"/>
    </row>
    <row r="9902">
      <c r="A9902" s="6"/>
      <c r="B9902" s="6"/>
      <c r="C9902" s="7"/>
      <c r="D9902" s="8"/>
      <c r="E9902" s="9"/>
      <c r="F9902" s="9"/>
      <c r="G9902" s="6"/>
      <c r="H9902" s="14"/>
      <c r="I9902" s="9"/>
      <c r="J9902" s="10"/>
    </row>
    <row r="9903">
      <c r="A9903" s="6"/>
      <c r="B9903" s="6"/>
      <c r="C9903" s="7"/>
      <c r="D9903" s="8"/>
      <c r="E9903" s="9"/>
      <c r="F9903" s="9"/>
      <c r="G9903" s="6"/>
      <c r="H9903" s="14"/>
      <c r="I9903" s="9"/>
      <c r="J9903" s="10"/>
    </row>
    <row r="9904">
      <c r="A9904" s="6"/>
      <c r="B9904" s="6"/>
      <c r="C9904" s="7"/>
      <c r="D9904" s="8"/>
      <c r="E9904" s="9"/>
      <c r="F9904" s="9"/>
      <c r="G9904" s="6"/>
      <c r="H9904" s="14"/>
      <c r="I9904" s="9"/>
      <c r="J9904" s="10"/>
    </row>
    <row r="9905">
      <c r="A9905" s="6"/>
      <c r="B9905" s="6"/>
      <c r="C9905" s="7"/>
      <c r="D9905" s="8"/>
      <c r="E9905" s="9"/>
      <c r="F9905" s="9"/>
      <c r="G9905" s="6"/>
      <c r="H9905" s="14"/>
      <c r="I9905" s="9"/>
      <c r="J9905" s="10"/>
    </row>
    <row r="9906">
      <c r="A9906" s="6"/>
      <c r="B9906" s="6"/>
      <c r="C9906" s="7"/>
      <c r="D9906" s="8"/>
      <c r="E9906" s="9"/>
      <c r="F9906" s="9"/>
      <c r="G9906" s="6"/>
      <c r="H9906" s="14"/>
      <c r="I9906" s="9"/>
      <c r="J9906" s="10"/>
    </row>
    <row r="9907">
      <c r="A9907" s="6"/>
      <c r="B9907" s="6"/>
      <c r="C9907" s="7"/>
      <c r="D9907" s="8"/>
      <c r="E9907" s="9"/>
      <c r="F9907" s="9"/>
      <c r="G9907" s="6"/>
      <c r="H9907" s="14"/>
      <c r="I9907" s="9"/>
      <c r="J9907" s="10"/>
    </row>
    <row r="9908">
      <c r="A9908" s="6"/>
      <c r="B9908" s="6"/>
      <c r="C9908" s="7"/>
      <c r="D9908" s="8"/>
      <c r="E9908" s="9"/>
      <c r="F9908" s="9"/>
      <c r="G9908" s="6"/>
      <c r="H9908" s="14"/>
      <c r="I9908" s="9"/>
      <c r="J9908" s="10"/>
    </row>
    <row r="9909">
      <c r="A9909" s="6"/>
      <c r="B9909" s="6"/>
      <c r="C9909" s="7"/>
      <c r="D9909" s="8"/>
      <c r="E9909" s="9"/>
      <c r="F9909" s="9"/>
      <c r="G9909" s="6"/>
      <c r="H9909" s="14"/>
      <c r="I9909" s="9"/>
      <c r="J9909" s="10"/>
    </row>
    <row r="9910">
      <c r="A9910" s="6"/>
      <c r="B9910" s="6"/>
      <c r="C9910" s="7"/>
      <c r="D9910" s="8"/>
      <c r="E9910" s="9"/>
      <c r="F9910" s="9"/>
      <c r="G9910" s="6"/>
      <c r="H9910" s="14"/>
      <c r="I9910" s="9"/>
      <c r="J9910" s="10"/>
    </row>
    <row r="9911">
      <c r="A9911" s="6"/>
      <c r="B9911" s="6"/>
      <c r="C9911" s="7"/>
      <c r="D9911" s="8"/>
      <c r="E9911" s="9"/>
      <c r="F9911" s="9"/>
      <c r="G9911" s="6"/>
      <c r="H9911" s="14"/>
      <c r="I9911" s="9"/>
      <c r="J9911" s="10"/>
    </row>
    <row r="9912">
      <c r="A9912" s="6"/>
      <c r="B9912" s="6"/>
      <c r="C9912" s="7"/>
      <c r="D9912" s="8"/>
      <c r="E9912" s="9"/>
      <c r="F9912" s="9"/>
      <c r="G9912" s="6"/>
      <c r="H9912" s="14"/>
      <c r="I9912" s="9"/>
      <c r="J9912" s="10"/>
    </row>
    <row r="9913">
      <c r="A9913" s="6"/>
      <c r="B9913" s="6"/>
      <c r="C9913" s="7"/>
      <c r="D9913" s="8"/>
      <c r="E9913" s="9"/>
      <c r="F9913" s="9"/>
      <c r="G9913" s="6"/>
      <c r="H9913" s="14"/>
      <c r="I9913" s="9"/>
      <c r="J9913" s="10"/>
    </row>
    <row r="9914">
      <c r="A9914" s="6"/>
      <c r="B9914" s="6"/>
      <c r="C9914" s="7"/>
      <c r="D9914" s="8"/>
      <c r="E9914" s="9"/>
      <c r="F9914" s="9"/>
      <c r="G9914" s="6"/>
      <c r="H9914" s="14"/>
      <c r="I9914" s="9"/>
      <c r="J9914" s="10"/>
    </row>
    <row r="9915">
      <c r="A9915" s="6"/>
      <c r="B9915" s="6"/>
      <c r="C9915" s="7"/>
      <c r="D9915" s="8"/>
      <c r="E9915" s="9"/>
      <c r="F9915" s="9"/>
      <c r="G9915" s="6"/>
      <c r="H9915" s="14"/>
      <c r="I9915" s="9"/>
      <c r="J9915" s="10"/>
    </row>
    <row r="9916">
      <c r="A9916" s="6"/>
      <c r="B9916" s="6"/>
      <c r="C9916" s="7"/>
      <c r="D9916" s="8"/>
      <c r="E9916" s="9"/>
      <c r="F9916" s="9"/>
      <c r="G9916" s="6"/>
      <c r="H9916" s="14"/>
      <c r="I9916" s="9"/>
      <c r="J9916" s="10"/>
    </row>
    <row r="9917">
      <c r="A9917" s="6"/>
      <c r="B9917" s="6"/>
      <c r="C9917" s="7"/>
      <c r="D9917" s="8"/>
      <c r="E9917" s="9"/>
      <c r="F9917" s="9"/>
      <c r="G9917" s="6"/>
      <c r="H9917" s="14"/>
      <c r="I9917" s="9"/>
      <c r="J9917" s="10"/>
    </row>
    <row r="9918">
      <c r="A9918" s="6"/>
      <c r="B9918" s="6"/>
      <c r="C9918" s="7"/>
      <c r="D9918" s="8"/>
      <c r="E9918" s="9"/>
      <c r="F9918" s="9"/>
      <c r="G9918" s="6"/>
      <c r="H9918" s="14"/>
      <c r="I9918" s="9"/>
      <c r="J9918" s="10"/>
    </row>
    <row r="9919">
      <c r="A9919" s="6"/>
      <c r="B9919" s="6"/>
      <c r="C9919" s="7"/>
      <c r="D9919" s="8"/>
      <c r="E9919" s="9"/>
      <c r="F9919" s="9"/>
      <c r="G9919" s="6"/>
      <c r="H9919" s="14"/>
      <c r="I9919" s="9"/>
      <c r="J9919" s="10"/>
    </row>
    <row r="9920">
      <c r="A9920" s="6"/>
      <c r="B9920" s="6"/>
      <c r="C9920" s="7"/>
      <c r="D9920" s="8"/>
      <c r="E9920" s="9"/>
      <c r="F9920" s="9"/>
      <c r="G9920" s="6"/>
      <c r="H9920" s="14"/>
      <c r="I9920" s="9"/>
      <c r="J9920" s="10"/>
    </row>
    <row r="9921">
      <c r="A9921" s="6"/>
      <c r="B9921" s="6"/>
      <c r="C9921" s="7"/>
      <c r="D9921" s="8"/>
      <c r="E9921" s="9"/>
      <c r="F9921" s="9"/>
      <c r="G9921" s="6"/>
      <c r="H9921" s="14"/>
      <c r="I9921" s="9"/>
      <c r="J9921" s="10"/>
    </row>
    <row r="9922">
      <c r="A9922" s="6"/>
      <c r="B9922" s="6"/>
      <c r="C9922" s="7"/>
      <c r="D9922" s="8"/>
      <c r="E9922" s="9"/>
      <c r="F9922" s="9"/>
      <c r="G9922" s="6"/>
      <c r="H9922" s="14"/>
      <c r="I9922" s="9"/>
      <c r="J9922" s="10"/>
    </row>
    <row r="9923">
      <c r="A9923" s="6"/>
      <c r="B9923" s="6"/>
      <c r="C9923" s="7"/>
      <c r="D9923" s="8"/>
      <c r="E9923" s="9"/>
      <c r="F9923" s="9"/>
      <c r="G9923" s="6"/>
      <c r="H9923" s="14"/>
      <c r="I9923" s="9"/>
      <c r="J9923" s="10"/>
    </row>
    <row r="9924">
      <c r="A9924" s="6"/>
      <c r="B9924" s="6"/>
      <c r="C9924" s="7"/>
      <c r="D9924" s="8"/>
      <c r="E9924" s="9"/>
      <c r="F9924" s="9"/>
      <c r="G9924" s="6"/>
      <c r="H9924" s="14"/>
      <c r="I9924" s="9"/>
      <c r="J9924" s="10"/>
    </row>
    <row r="9925">
      <c r="A9925" s="6"/>
      <c r="B9925" s="6"/>
      <c r="C9925" s="7"/>
      <c r="D9925" s="8"/>
      <c r="E9925" s="9"/>
      <c r="F9925" s="9"/>
      <c r="G9925" s="6"/>
      <c r="H9925" s="14"/>
      <c r="I9925" s="9"/>
      <c r="J9925" s="10"/>
    </row>
    <row r="9926">
      <c r="A9926" s="6"/>
      <c r="B9926" s="6"/>
      <c r="C9926" s="7"/>
      <c r="D9926" s="8"/>
      <c r="E9926" s="9"/>
      <c r="F9926" s="9"/>
      <c r="G9926" s="6"/>
      <c r="H9926" s="14"/>
      <c r="I9926" s="9"/>
      <c r="J9926" s="10"/>
    </row>
    <row r="9927">
      <c r="A9927" s="6"/>
      <c r="B9927" s="6"/>
      <c r="C9927" s="7"/>
      <c r="D9927" s="8"/>
      <c r="E9927" s="9"/>
      <c r="F9927" s="9"/>
      <c r="G9927" s="6"/>
      <c r="H9927" s="14"/>
      <c r="I9927" s="9"/>
      <c r="J9927" s="10"/>
    </row>
    <row r="9928">
      <c r="A9928" s="6"/>
      <c r="B9928" s="6"/>
      <c r="C9928" s="7"/>
      <c r="D9928" s="8"/>
      <c r="E9928" s="9"/>
      <c r="F9928" s="9"/>
      <c r="G9928" s="6"/>
      <c r="H9928" s="14"/>
      <c r="I9928" s="9"/>
      <c r="J9928" s="10"/>
    </row>
    <row r="9929">
      <c r="A9929" s="6"/>
      <c r="B9929" s="6"/>
      <c r="C9929" s="7"/>
      <c r="D9929" s="8"/>
      <c r="E9929" s="9"/>
      <c r="F9929" s="9"/>
      <c r="G9929" s="6"/>
      <c r="H9929" s="14"/>
      <c r="I9929" s="9"/>
      <c r="J9929" s="10"/>
    </row>
    <row r="9930">
      <c r="A9930" s="6"/>
      <c r="B9930" s="6"/>
      <c r="C9930" s="7"/>
      <c r="D9930" s="8"/>
      <c r="E9930" s="9"/>
      <c r="F9930" s="9"/>
      <c r="G9930" s="6"/>
      <c r="H9930" s="14"/>
      <c r="I9930" s="9"/>
      <c r="J9930" s="10"/>
    </row>
    <row r="9931">
      <c r="A9931" s="6"/>
      <c r="B9931" s="6"/>
      <c r="C9931" s="7"/>
      <c r="D9931" s="8"/>
      <c r="E9931" s="9"/>
      <c r="F9931" s="9"/>
      <c r="G9931" s="6"/>
      <c r="H9931" s="14"/>
      <c r="I9931" s="9"/>
      <c r="J9931" s="10"/>
    </row>
    <row r="9932">
      <c r="A9932" s="6"/>
      <c r="B9932" s="6"/>
      <c r="C9932" s="7"/>
      <c r="D9932" s="8"/>
      <c r="E9932" s="9"/>
      <c r="F9932" s="9"/>
      <c r="G9932" s="6"/>
      <c r="H9932" s="14"/>
      <c r="I9932" s="9"/>
      <c r="J9932" s="10"/>
    </row>
    <row r="9933">
      <c r="A9933" s="6"/>
      <c r="B9933" s="6"/>
      <c r="C9933" s="7"/>
      <c r="D9933" s="8"/>
      <c r="E9933" s="9"/>
      <c r="F9933" s="9"/>
      <c r="G9933" s="6"/>
      <c r="H9933" s="14"/>
      <c r="I9933" s="9"/>
      <c r="J9933" s="10"/>
    </row>
    <row r="9934">
      <c r="A9934" s="6"/>
      <c r="B9934" s="6"/>
      <c r="C9934" s="7"/>
      <c r="D9934" s="8"/>
      <c r="E9934" s="9"/>
      <c r="F9934" s="9"/>
      <c r="G9934" s="6"/>
      <c r="H9934" s="14"/>
      <c r="I9934" s="9"/>
      <c r="J9934" s="10"/>
    </row>
    <row r="9935">
      <c r="A9935" s="6"/>
      <c r="B9935" s="6"/>
      <c r="C9935" s="7"/>
      <c r="D9935" s="8"/>
      <c r="E9935" s="9"/>
      <c r="F9935" s="9"/>
      <c r="G9935" s="6"/>
      <c r="H9935" s="14"/>
      <c r="I9935" s="9"/>
      <c r="J9935" s="10"/>
    </row>
    <row r="9936">
      <c r="A9936" s="6"/>
      <c r="B9936" s="6"/>
      <c r="C9936" s="7"/>
      <c r="D9936" s="8"/>
      <c r="E9936" s="9"/>
      <c r="F9936" s="9"/>
      <c r="G9936" s="6"/>
      <c r="H9936" s="14"/>
      <c r="I9936" s="9"/>
      <c r="J9936" s="10"/>
    </row>
    <row r="9937">
      <c r="A9937" s="6"/>
      <c r="B9937" s="6"/>
      <c r="C9937" s="7"/>
      <c r="D9937" s="8"/>
      <c r="E9937" s="9"/>
      <c r="F9937" s="9"/>
      <c r="G9937" s="6"/>
      <c r="H9937" s="14"/>
      <c r="I9937" s="9"/>
      <c r="J9937" s="10"/>
    </row>
    <row r="9938">
      <c r="A9938" s="6"/>
      <c r="B9938" s="6"/>
      <c r="C9938" s="7"/>
      <c r="D9938" s="8"/>
      <c r="E9938" s="9"/>
      <c r="F9938" s="9"/>
      <c r="G9938" s="6"/>
      <c r="H9938" s="14"/>
      <c r="I9938" s="9"/>
      <c r="J9938" s="10"/>
    </row>
    <row r="9939">
      <c r="A9939" s="6"/>
      <c r="B9939" s="6"/>
      <c r="C9939" s="7"/>
      <c r="D9939" s="8"/>
      <c r="E9939" s="9"/>
      <c r="F9939" s="9"/>
      <c r="G9939" s="6"/>
      <c r="H9939" s="14"/>
      <c r="I9939" s="9"/>
      <c r="J9939" s="10"/>
    </row>
    <row r="9940">
      <c r="A9940" s="6"/>
      <c r="B9940" s="6"/>
      <c r="C9940" s="7"/>
      <c r="D9940" s="8"/>
      <c r="E9940" s="9"/>
      <c r="F9940" s="9"/>
      <c r="G9940" s="6"/>
      <c r="H9940" s="14"/>
      <c r="I9940" s="9"/>
      <c r="J9940" s="10"/>
    </row>
    <row r="9941">
      <c r="A9941" s="6"/>
      <c r="B9941" s="6"/>
      <c r="C9941" s="7"/>
      <c r="D9941" s="8"/>
      <c r="E9941" s="9"/>
      <c r="F9941" s="9"/>
      <c r="G9941" s="6"/>
      <c r="H9941" s="14"/>
      <c r="I9941" s="9"/>
      <c r="J9941" s="10"/>
    </row>
    <row r="9942">
      <c r="A9942" s="6"/>
      <c r="B9942" s="6"/>
      <c r="C9942" s="7"/>
      <c r="D9942" s="8"/>
      <c r="E9942" s="9"/>
      <c r="F9942" s="9"/>
      <c r="G9942" s="6"/>
      <c r="H9942" s="14"/>
      <c r="I9942" s="9"/>
      <c r="J9942" s="10"/>
    </row>
    <row r="9943">
      <c r="A9943" s="6"/>
      <c r="B9943" s="6"/>
      <c r="C9943" s="7"/>
      <c r="D9943" s="8"/>
      <c r="E9943" s="9"/>
      <c r="F9943" s="9"/>
      <c r="G9943" s="6"/>
      <c r="H9943" s="14"/>
      <c r="I9943" s="9"/>
      <c r="J9943" s="10"/>
    </row>
    <row r="9944">
      <c r="A9944" s="6"/>
      <c r="B9944" s="6"/>
      <c r="C9944" s="7"/>
      <c r="D9944" s="8"/>
      <c r="E9944" s="9"/>
      <c r="F9944" s="9"/>
      <c r="G9944" s="6"/>
      <c r="H9944" s="14"/>
      <c r="I9944" s="9"/>
      <c r="J9944" s="10"/>
    </row>
    <row r="9945">
      <c r="A9945" s="6"/>
      <c r="B9945" s="6"/>
      <c r="C9945" s="7"/>
      <c r="D9945" s="8"/>
      <c r="E9945" s="9"/>
      <c r="F9945" s="9"/>
      <c r="G9945" s="6"/>
      <c r="H9945" s="14"/>
      <c r="I9945" s="9"/>
      <c r="J9945" s="10"/>
    </row>
    <row r="9946">
      <c r="A9946" s="6"/>
      <c r="B9946" s="6"/>
      <c r="C9946" s="7"/>
      <c r="D9946" s="8"/>
      <c r="E9946" s="9"/>
      <c r="F9946" s="9"/>
      <c r="G9946" s="6"/>
      <c r="H9946" s="14"/>
      <c r="I9946" s="9"/>
      <c r="J9946" s="10"/>
    </row>
    <row r="9947">
      <c r="A9947" s="6"/>
      <c r="B9947" s="6"/>
      <c r="C9947" s="7"/>
      <c r="D9947" s="8"/>
      <c r="E9947" s="9"/>
      <c r="F9947" s="9"/>
      <c r="G9947" s="6"/>
      <c r="H9947" s="14"/>
      <c r="I9947" s="9"/>
      <c r="J9947" s="10"/>
    </row>
    <row r="9948">
      <c r="A9948" s="6"/>
      <c r="B9948" s="6"/>
      <c r="C9948" s="7"/>
      <c r="D9948" s="8"/>
      <c r="E9948" s="9"/>
      <c r="F9948" s="9"/>
      <c r="G9948" s="6"/>
      <c r="H9948" s="14"/>
      <c r="I9948" s="9"/>
      <c r="J9948" s="10"/>
    </row>
    <row r="9949">
      <c r="A9949" s="6"/>
      <c r="B9949" s="6"/>
      <c r="C9949" s="7"/>
      <c r="D9949" s="8"/>
      <c r="E9949" s="9"/>
      <c r="F9949" s="9"/>
      <c r="G9949" s="6"/>
      <c r="H9949" s="14"/>
      <c r="I9949" s="9"/>
      <c r="J9949" s="10"/>
    </row>
    <row r="9950">
      <c r="A9950" s="6"/>
      <c r="B9950" s="6"/>
      <c r="C9950" s="7"/>
      <c r="D9950" s="8"/>
      <c r="E9950" s="9"/>
      <c r="F9950" s="9"/>
      <c r="G9950" s="6"/>
      <c r="H9950" s="14"/>
      <c r="I9950" s="9"/>
      <c r="J9950" s="10"/>
    </row>
    <row r="9951">
      <c r="A9951" s="6"/>
      <c r="B9951" s="6"/>
      <c r="C9951" s="7"/>
      <c r="D9951" s="8"/>
      <c r="E9951" s="9"/>
      <c r="F9951" s="9"/>
      <c r="G9951" s="6"/>
      <c r="H9951" s="14"/>
      <c r="I9951" s="9"/>
      <c r="J9951" s="10"/>
    </row>
    <row r="9952">
      <c r="A9952" s="6"/>
      <c r="B9952" s="6"/>
      <c r="C9952" s="7"/>
      <c r="D9952" s="8"/>
      <c r="E9952" s="9"/>
      <c r="F9952" s="9"/>
      <c r="G9952" s="6"/>
      <c r="H9952" s="14"/>
      <c r="I9952" s="9"/>
      <c r="J9952" s="10"/>
    </row>
    <row r="9953">
      <c r="A9953" s="6"/>
      <c r="B9953" s="6"/>
      <c r="C9953" s="7"/>
      <c r="D9953" s="8"/>
      <c r="E9953" s="9"/>
      <c r="F9953" s="9"/>
      <c r="G9953" s="6"/>
      <c r="H9953" s="14"/>
      <c r="I9953" s="9"/>
      <c r="J9953" s="10"/>
    </row>
    <row r="9954">
      <c r="A9954" s="6"/>
      <c r="B9954" s="6"/>
      <c r="C9954" s="7"/>
      <c r="D9954" s="8"/>
      <c r="E9954" s="9"/>
      <c r="F9954" s="9"/>
      <c r="G9954" s="6"/>
      <c r="H9954" s="14"/>
      <c r="I9954" s="9"/>
      <c r="J9954" s="10"/>
    </row>
    <row r="9955">
      <c r="A9955" s="6"/>
      <c r="B9955" s="6"/>
      <c r="C9955" s="7"/>
      <c r="D9955" s="8"/>
      <c r="E9955" s="9"/>
      <c r="F9955" s="9"/>
      <c r="G9955" s="6"/>
      <c r="H9955" s="14"/>
      <c r="I9955" s="9"/>
      <c r="J9955" s="10"/>
    </row>
    <row r="9956">
      <c r="A9956" s="6"/>
      <c r="B9956" s="6"/>
      <c r="C9956" s="7"/>
      <c r="D9956" s="8"/>
      <c r="E9956" s="9"/>
      <c r="F9956" s="9"/>
      <c r="G9956" s="6"/>
      <c r="H9956" s="14"/>
      <c r="I9956" s="9"/>
      <c r="J9956" s="10"/>
    </row>
    <row r="9957">
      <c r="A9957" s="6"/>
      <c r="B9957" s="6"/>
      <c r="C9957" s="7"/>
      <c r="D9957" s="8"/>
      <c r="E9957" s="9"/>
      <c r="F9957" s="9"/>
      <c r="G9957" s="6"/>
      <c r="H9957" s="14"/>
      <c r="I9957" s="9"/>
      <c r="J9957" s="10"/>
    </row>
    <row r="9958">
      <c r="A9958" s="6"/>
      <c r="B9958" s="6"/>
      <c r="C9958" s="7"/>
      <c r="D9958" s="8"/>
      <c r="E9958" s="9"/>
      <c r="F9958" s="9"/>
      <c r="G9958" s="6"/>
      <c r="H9958" s="14"/>
      <c r="I9958" s="9"/>
      <c r="J9958" s="10"/>
    </row>
    <row r="9959">
      <c r="A9959" s="6"/>
      <c r="B9959" s="6"/>
      <c r="C9959" s="7"/>
      <c r="D9959" s="8"/>
      <c r="E9959" s="9"/>
      <c r="F9959" s="9"/>
      <c r="G9959" s="6"/>
      <c r="H9959" s="14"/>
      <c r="I9959" s="9"/>
      <c r="J9959" s="10"/>
    </row>
    <row r="9960">
      <c r="A9960" s="6"/>
      <c r="B9960" s="6"/>
      <c r="C9960" s="7"/>
      <c r="D9960" s="8"/>
      <c r="E9960" s="9"/>
      <c r="F9960" s="9"/>
      <c r="G9960" s="6"/>
      <c r="H9960" s="14"/>
      <c r="I9960" s="9"/>
      <c r="J9960" s="10"/>
    </row>
    <row r="9961">
      <c r="A9961" s="6"/>
      <c r="B9961" s="6"/>
      <c r="C9961" s="7"/>
      <c r="D9961" s="8"/>
      <c r="E9961" s="9"/>
      <c r="F9961" s="9"/>
      <c r="G9961" s="6"/>
      <c r="H9961" s="14"/>
      <c r="I9961" s="9"/>
      <c r="J9961" s="10"/>
    </row>
    <row r="9962">
      <c r="A9962" s="6"/>
      <c r="B9962" s="6"/>
      <c r="C9962" s="7"/>
      <c r="D9962" s="8"/>
      <c r="E9962" s="9"/>
      <c r="F9962" s="9"/>
      <c r="G9962" s="6"/>
      <c r="H9962" s="14"/>
      <c r="I9962" s="9"/>
      <c r="J9962" s="10"/>
    </row>
    <row r="9963">
      <c r="A9963" s="6"/>
      <c r="B9963" s="6"/>
      <c r="C9963" s="7"/>
      <c r="D9963" s="8"/>
      <c r="E9963" s="9"/>
      <c r="F9963" s="9"/>
      <c r="G9963" s="6"/>
      <c r="H9963" s="14"/>
      <c r="I9963" s="9"/>
      <c r="J9963" s="10"/>
    </row>
    <row r="9964">
      <c r="A9964" s="6"/>
      <c r="B9964" s="6"/>
      <c r="C9964" s="7"/>
      <c r="D9964" s="8"/>
      <c r="E9964" s="9"/>
      <c r="F9964" s="9"/>
      <c r="G9964" s="6"/>
      <c r="H9964" s="14"/>
      <c r="I9964" s="9"/>
      <c r="J9964" s="10"/>
    </row>
    <row r="9965">
      <c r="A9965" s="6"/>
      <c r="B9965" s="6"/>
      <c r="C9965" s="7"/>
      <c r="D9965" s="8"/>
      <c r="E9965" s="9"/>
      <c r="F9965" s="9"/>
      <c r="G9965" s="6"/>
      <c r="H9965" s="14"/>
      <c r="I9965" s="9"/>
      <c r="J9965" s="10"/>
    </row>
    <row r="9966">
      <c r="A9966" s="6"/>
      <c r="B9966" s="6"/>
      <c r="C9966" s="7"/>
      <c r="D9966" s="8"/>
      <c r="E9966" s="9"/>
      <c r="F9966" s="9"/>
      <c r="G9966" s="6"/>
      <c r="H9966" s="14"/>
      <c r="I9966" s="9"/>
      <c r="J9966" s="10"/>
    </row>
    <row r="9967">
      <c r="A9967" s="6"/>
      <c r="B9967" s="6"/>
      <c r="C9967" s="7"/>
      <c r="D9967" s="8"/>
      <c r="E9967" s="9"/>
      <c r="F9967" s="9"/>
      <c r="G9967" s="6"/>
      <c r="H9967" s="14"/>
      <c r="I9967" s="9"/>
      <c r="J9967" s="10"/>
    </row>
    <row r="9968">
      <c r="A9968" s="6"/>
      <c r="B9968" s="6"/>
      <c r="C9968" s="7"/>
      <c r="D9968" s="8"/>
      <c r="E9968" s="9"/>
      <c r="F9968" s="9"/>
      <c r="G9968" s="6"/>
      <c r="H9968" s="14"/>
      <c r="I9968" s="9"/>
      <c r="J9968" s="10"/>
    </row>
    <row r="9969">
      <c r="A9969" s="6"/>
      <c r="B9969" s="6"/>
      <c r="C9969" s="7"/>
      <c r="D9969" s="8"/>
      <c r="E9969" s="9"/>
      <c r="F9969" s="9"/>
      <c r="G9969" s="6"/>
      <c r="H9969" s="14"/>
      <c r="I9969" s="9"/>
      <c r="J9969" s="10"/>
    </row>
    <row r="9970">
      <c r="A9970" s="6"/>
      <c r="B9970" s="6"/>
      <c r="C9970" s="7"/>
      <c r="D9970" s="8"/>
      <c r="E9970" s="9"/>
      <c r="F9970" s="9"/>
      <c r="G9970" s="6"/>
      <c r="H9970" s="14"/>
      <c r="I9970" s="9"/>
      <c r="J9970" s="10"/>
    </row>
    <row r="9971">
      <c r="A9971" s="6"/>
      <c r="B9971" s="6"/>
      <c r="C9971" s="7"/>
      <c r="D9971" s="8"/>
      <c r="E9971" s="9"/>
      <c r="F9971" s="9"/>
      <c r="G9971" s="6"/>
      <c r="H9971" s="14"/>
      <c r="I9971" s="9"/>
      <c r="J9971" s="10"/>
    </row>
    <row r="9972">
      <c r="A9972" s="6"/>
      <c r="B9972" s="6"/>
      <c r="C9972" s="7"/>
      <c r="D9972" s="8"/>
      <c r="E9972" s="9"/>
      <c r="F9972" s="9"/>
      <c r="G9972" s="6"/>
      <c r="H9972" s="14"/>
      <c r="I9972" s="9"/>
      <c r="J9972" s="10"/>
    </row>
    <row r="9973">
      <c r="A9973" s="6"/>
      <c r="B9973" s="6"/>
      <c r="C9973" s="7"/>
      <c r="D9973" s="8"/>
      <c r="E9973" s="9"/>
      <c r="F9973" s="9"/>
      <c r="G9973" s="6"/>
      <c r="H9973" s="14"/>
      <c r="I9973" s="9"/>
      <c r="J9973" s="10"/>
    </row>
    <row r="9974">
      <c r="A9974" s="6"/>
      <c r="B9974" s="6"/>
      <c r="C9974" s="7"/>
      <c r="D9974" s="8"/>
      <c r="E9974" s="9"/>
      <c r="F9974" s="9"/>
      <c r="G9974" s="6"/>
      <c r="H9974" s="14"/>
      <c r="I9974" s="9"/>
      <c r="J9974" s="10"/>
    </row>
    <row r="9975">
      <c r="A9975" s="6"/>
      <c r="B9975" s="6"/>
      <c r="C9975" s="7"/>
      <c r="D9975" s="8"/>
      <c r="E9975" s="9"/>
      <c r="F9975" s="9"/>
      <c r="G9975" s="6"/>
      <c r="H9975" s="14"/>
      <c r="I9975" s="9"/>
      <c r="J9975" s="10"/>
    </row>
    <row r="9976">
      <c r="A9976" s="6"/>
      <c r="B9976" s="6"/>
      <c r="C9976" s="7"/>
      <c r="D9976" s="8"/>
      <c r="E9976" s="9"/>
      <c r="F9976" s="9"/>
      <c r="G9976" s="6"/>
      <c r="H9976" s="14"/>
      <c r="I9976" s="9"/>
      <c r="J9976" s="10"/>
    </row>
    <row r="9977">
      <c r="A9977" s="6"/>
      <c r="B9977" s="6"/>
      <c r="C9977" s="7"/>
      <c r="D9977" s="8"/>
      <c r="E9977" s="9"/>
      <c r="F9977" s="9"/>
      <c r="G9977" s="6"/>
      <c r="H9977" s="14"/>
      <c r="I9977" s="9"/>
      <c r="J9977" s="10"/>
    </row>
    <row r="9978">
      <c r="A9978" s="6"/>
      <c r="B9978" s="6"/>
      <c r="C9978" s="7"/>
      <c r="D9978" s="8"/>
      <c r="E9978" s="9"/>
      <c r="F9978" s="9"/>
      <c r="G9978" s="6"/>
      <c r="H9978" s="14"/>
      <c r="I9978" s="9"/>
      <c r="J9978" s="10"/>
    </row>
    <row r="9979">
      <c r="A9979" s="6"/>
      <c r="B9979" s="6"/>
      <c r="C9979" s="7"/>
      <c r="D9979" s="8"/>
      <c r="E9979" s="9"/>
      <c r="F9979" s="9"/>
      <c r="G9979" s="6"/>
      <c r="H9979" s="14"/>
      <c r="I9979" s="9"/>
      <c r="J9979" s="10"/>
    </row>
    <row r="9980">
      <c r="A9980" s="6"/>
      <c r="B9980" s="6"/>
      <c r="C9980" s="7"/>
      <c r="D9980" s="8"/>
      <c r="E9980" s="9"/>
      <c r="F9980" s="9"/>
      <c r="G9980" s="6"/>
      <c r="H9980" s="14"/>
      <c r="I9980" s="9"/>
      <c r="J9980" s="10"/>
    </row>
    <row r="9981">
      <c r="A9981" s="6"/>
      <c r="B9981" s="6"/>
      <c r="C9981" s="7"/>
      <c r="D9981" s="8"/>
      <c r="E9981" s="9"/>
      <c r="F9981" s="9"/>
      <c r="G9981" s="6"/>
      <c r="H9981" s="14"/>
      <c r="I9981" s="9"/>
      <c r="J9981" s="10"/>
    </row>
    <row r="9982">
      <c r="A9982" s="6"/>
      <c r="B9982" s="6"/>
      <c r="C9982" s="7"/>
      <c r="D9982" s="8"/>
      <c r="E9982" s="9"/>
      <c r="F9982" s="9"/>
      <c r="G9982" s="6"/>
      <c r="H9982" s="14"/>
      <c r="I9982" s="9"/>
      <c r="J9982" s="10"/>
    </row>
    <row r="9983">
      <c r="A9983" s="6"/>
      <c r="B9983" s="6"/>
      <c r="C9983" s="7"/>
      <c r="D9983" s="8"/>
      <c r="E9983" s="9"/>
      <c r="F9983" s="9"/>
      <c r="G9983" s="6"/>
      <c r="H9983" s="14"/>
      <c r="I9983" s="9"/>
      <c r="J9983" s="10"/>
    </row>
    <row r="9984">
      <c r="A9984" s="6"/>
      <c r="B9984" s="6"/>
      <c r="C9984" s="7"/>
      <c r="D9984" s="8"/>
      <c r="E9984" s="9"/>
      <c r="F9984" s="9"/>
      <c r="G9984" s="6"/>
      <c r="H9984" s="14"/>
      <c r="I9984" s="9"/>
      <c r="J9984" s="10"/>
    </row>
    <row r="9985">
      <c r="A9985" s="6"/>
      <c r="B9985" s="6"/>
      <c r="C9985" s="7"/>
      <c r="D9985" s="8"/>
      <c r="E9985" s="9"/>
      <c r="F9985" s="9"/>
      <c r="G9985" s="6"/>
      <c r="H9985" s="14"/>
      <c r="I9985" s="9"/>
      <c r="J9985" s="10"/>
    </row>
    <row r="9986">
      <c r="A9986" s="6"/>
      <c r="B9986" s="6"/>
      <c r="C9986" s="7"/>
      <c r="D9986" s="8"/>
      <c r="E9986" s="9"/>
      <c r="F9986" s="9"/>
      <c r="G9986" s="6"/>
      <c r="H9986" s="14"/>
      <c r="I9986" s="9"/>
      <c r="J9986" s="10"/>
    </row>
    <row r="9987">
      <c r="A9987" s="6"/>
      <c r="B9987" s="6"/>
      <c r="C9987" s="7"/>
      <c r="D9987" s="8"/>
      <c r="E9987" s="9"/>
      <c r="F9987" s="9"/>
      <c r="G9987" s="6"/>
      <c r="H9987" s="14"/>
      <c r="I9987" s="9"/>
      <c r="J9987" s="10"/>
    </row>
    <row r="9988">
      <c r="A9988" s="6"/>
      <c r="B9988" s="6"/>
      <c r="C9988" s="7"/>
      <c r="D9988" s="8"/>
      <c r="E9988" s="9"/>
      <c r="F9988" s="9"/>
      <c r="G9988" s="6"/>
      <c r="H9988" s="14"/>
      <c r="I9988" s="9"/>
      <c r="J9988" s="10"/>
    </row>
    <row r="9989">
      <c r="A9989" s="6"/>
      <c r="B9989" s="6"/>
      <c r="C9989" s="7"/>
      <c r="D9989" s="8"/>
      <c r="E9989" s="9"/>
      <c r="F9989" s="9"/>
      <c r="G9989" s="6"/>
      <c r="H9989" s="14"/>
      <c r="I9989" s="9"/>
      <c r="J9989" s="10"/>
    </row>
    <row r="9990">
      <c r="A9990" s="6"/>
      <c r="B9990" s="6"/>
      <c r="C9990" s="7"/>
      <c r="D9990" s="8"/>
      <c r="E9990" s="9"/>
      <c r="F9990" s="9"/>
      <c r="G9990" s="6"/>
      <c r="H9990" s="14"/>
      <c r="I9990" s="9"/>
      <c r="J9990" s="10"/>
    </row>
    <row r="9991">
      <c r="A9991" s="6"/>
      <c r="B9991" s="6"/>
      <c r="C9991" s="7"/>
      <c r="D9991" s="8"/>
      <c r="E9991" s="9"/>
      <c r="F9991" s="9"/>
      <c r="G9991" s="6"/>
      <c r="H9991" s="14"/>
      <c r="I9991" s="9"/>
      <c r="J9991" s="10"/>
    </row>
    <row r="9992">
      <c r="A9992" s="6"/>
      <c r="B9992" s="6"/>
      <c r="C9992" s="7"/>
      <c r="D9992" s="8"/>
      <c r="E9992" s="9"/>
      <c r="F9992" s="9"/>
      <c r="G9992" s="6"/>
      <c r="H9992" s="14"/>
      <c r="I9992" s="9"/>
      <c r="J9992" s="10"/>
    </row>
    <row r="9993">
      <c r="A9993" s="6"/>
      <c r="B9993" s="6"/>
      <c r="C9993" s="7"/>
      <c r="D9993" s="8"/>
      <c r="E9993" s="9"/>
      <c r="F9993" s="9"/>
      <c r="G9993" s="6"/>
      <c r="H9993" s="14"/>
      <c r="I9993" s="9"/>
      <c r="J9993" s="10"/>
    </row>
    <row r="9994">
      <c r="A9994" s="6"/>
      <c r="B9994" s="6"/>
      <c r="C9994" s="7"/>
      <c r="D9994" s="8"/>
      <c r="E9994" s="9"/>
      <c r="F9994" s="9"/>
      <c r="G9994" s="6"/>
      <c r="H9994" s="14"/>
      <c r="I9994" s="9"/>
      <c r="J9994" s="10"/>
    </row>
    <row r="9995">
      <c r="A9995" s="6"/>
      <c r="B9995" s="6"/>
      <c r="C9995" s="7"/>
      <c r="D9995" s="8"/>
      <c r="E9995" s="9"/>
      <c r="F9995" s="9"/>
      <c r="G9995" s="6"/>
      <c r="H9995" s="14"/>
      <c r="I9995" s="9"/>
      <c r="J9995" s="10"/>
    </row>
    <row r="9996">
      <c r="A9996" s="6"/>
      <c r="B9996" s="6"/>
      <c r="C9996" s="7"/>
      <c r="D9996" s="8"/>
      <c r="E9996" s="9"/>
      <c r="F9996" s="9"/>
      <c r="G9996" s="6"/>
      <c r="H9996" s="14"/>
      <c r="I9996" s="9"/>
      <c r="J9996" s="10"/>
    </row>
    <row r="9997">
      <c r="A9997" s="6"/>
      <c r="B9997" s="6"/>
      <c r="C9997" s="7"/>
      <c r="D9997" s="8"/>
      <c r="E9997" s="9"/>
      <c r="F9997" s="9"/>
      <c r="G9997" s="6"/>
      <c r="H9997" s="14"/>
      <c r="I9997" s="9"/>
      <c r="J9997" s="10"/>
    </row>
    <row r="9998">
      <c r="A9998" s="6"/>
      <c r="B9998" s="6"/>
      <c r="C9998" s="7"/>
      <c r="D9998" s="8"/>
      <c r="E9998" s="9"/>
      <c r="F9998" s="9"/>
      <c r="G9998" s="6"/>
      <c r="H9998" s="14"/>
      <c r="I9998" s="9"/>
      <c r="J9998" s="10"/>
    </row>
    <row r="9999">
      <c r="A9999" s="6"/>
      <c r="B9999" s="6"/>
      <c r="C9999" s="7"/>
      <c r="D9999" s="8"/>
      <c r="E9999" s="9"/>
      <c r="F9999" s="9"/>
      <c r="G9999" s="6"/>
      <c r="H9999" s="14"/>
      <c r="I9999" s="9"/>
      <c r="J9999" s="10"/>
    </row>
    <row r="10000">
      <c r="A10000" s="6"/>
      <c r="B10000" s="6"/>
      <c r="C10000" s="7"/>
      <c r="D10000" s="8"/>
      <c r="E10000" s="9"/>
      <c r="F10000" s="9"/>
      <c r="G10000" s="6"/>
      <c r="H10000" s="14"/>
      <c r="I10000" s="9"/>
      <c r="J10000" s="10"/>
    </row>
    <row r="10001">
      <c r="A10001" s="6"/>
      <c r="B10001" s="6"/>
      <c r="C10001" s="7"/>
      <c r="D10001" s="8"/>
      <c r="E10001" s="9"/>
      <c r="F10001" s="9"/>
      <c r="G10001" s="6"/>
      <c r="H10001" s="14"/>
      <c r="I10001" s="9"/>
      <c r="J10001" s="10"/>
    </row>
    <row r="10002">
      <c r="A10002" s="6"/>
      <c r="B10002" s="6"/>
      <c r="C10002" s="7"/>
      <c r="D10002" s="8"/>
      <c r="E10002" s="9"/>
      <c r="F10002" s="9"/>
      <c r="G10002" s="6"/>
      <c r="H10002" s="14"/>
      <c r="I10002" s="9"/>
      <c r="J10002" s="10"/>
    </row>
    <row r="10003">
      <c r="A10003" s="6"/>
      <c r="B10003" s="6"/>
      <c r="C10003" s="7"/>
      <c r="D10003" s="8"/>
      <c r="E10003" s="9"/>
      <c r="F10003" s="9"/>
      <c r="G10003" s="6"/>
      <c r="H10003" s="14"/>
      <c r="I10003" s="9"/>
      <c r="J10003" s="10"/>
    </row>
    <row r="10004">
      <c r="A10004" s="6"/>
      <c r="B10004" s="6"/>
      <c r="C10004" s="7"/>
      <c r="D10004" s="8"/>
      <c r="E10004" s="9"/>
      <c r="F10004" s="9"/>
      <c r="G10004" s="6"/>
      <c r="H10004" s="14"/>
      <c r="I10004" s="9"/>
      <c r="J10004" s="10"/>
    </row>
    <row r="10005">
      <c r="A10005" s="6"/>
      <c r="B10005" s="6"/>
      <c r="C10005" s="7"/>
      <c r="D10005" s="8"/>
      <c r="E10005" s="9"/>
      <c r="F10005" s="9"/>
      <c r="G10005" s="6"/>
      <c r="H10005" s="14"/>
      <c r="I10005" s="9"/>
      <c r="J10005" s="10"/>
    </row>
    <row r="10006">
      <c r="A10006" s="6"/>
      <c r="B10006" s="6"/>
      <c r="C10006" s="7"/>
      <c r="D10006" s="8"/>
      <c r="E10006" s="9"/>
      <c r="F10006" s="9"/>
      <c r="G10006" s="6"/>
      <c r="H10006" s="14"/>
      <c r="I10006" s="9"/>
      <c r="J10006" s="10"/>
    </row>
    <row r="10007">
      <c r="A10007" s="6"/>
      <c r="B10007" s="6"/>
      <c r="C10007" s="7"/>
      <c r="D10007" s="8"/>
      <c r="E10007" s="9"/>
      <c r="F10007" s="9"/>
      <c r="G10007" s="6"/>
      <c r="H10007" s="14"/>
      <c r="I10007" s="9"/>
      <c r="J10007" s="10"/>
    </row>
    <row r="10008">
      <c r="A10008" s="6"/>
      <c r="B10008" s="6"/>
      <c r="C10008" s="7"/>
      <c r="D10008" s="8"/>
      <c r="E10008" s="9"/>
      <c r="F10008" s="9"/>
      <c r="G10008" s="6"/>
      <c r="H10008" s="14"/>
      <c r="I10008" s="9"/>
      <c r="J10008" s="10"/>
    </row>
    <row r="10009">
      <c r="A10009" s="6"/>
      <c r="B10009" s="6"/>
      <c r="C10009" s="7"/>
      <c r="D10009" s="8"/>
      <c r="E10009" s="9"/>
      <c r="F10009" s="9"/>
      <c r="G10009" s="6"/>
      <c r="H10009" s="14"/>
      <c r="I10009" s="9"/>
      <c r="J10009" s="10"/>
    </row>
    <row r="10010">
      <c r="A10010" s="6"/>
      <c r="B10010" s="6"/>
      <c r="C10010" s="7"/>
      <c r="D10010" s="8"/>
      <c r="E10010" s="9"/>
      <c r="F10010" s="9"/>
      <c r="G10010" s="6"/>
      <c r="H10010" s="14"/>
      <c r="I10010" s="9"/>
      <c r="J10010" s="10"/>
    </row>
    <row r="10011">
      <c r="A10011" s="6"/>
      <c r="B10011" s="6"/>
      <c r="C10011" s="7"/>
      <c r="D10011" s="8"/>
      <c r="E10011" s="9"/>
      <c r="F10011" s="9"/>
      <c r="G10011" s="6"/>
      <c r="H10011" s="14"/>
      <c r="I10011" s="9"/>
      <c r="J10011" s="10"/>
    </row>
    <row r="10012">
      <c r="A10012" s="6"/>
      <c r="B10012" s="6"/>
      <c r="C10012" s="7"/>
      <c r="D10012" s="8"/>
      <c r="E10012" s="9"/>
      <c r="F10012" s="9"/>
      <c r="G10012" s="6"/>
      <c r="H10012" s="14"/>
      <c r="I10012" s="9"/>
      <c r="J10012" s="10"/>
    </row>
    <row r="10013">
      <c r="A10013" s="6"/>
      <c r="B10013" s="6"/>
      <c r="C10013" s="7"/>
      <c r="D10013" s="8"/>
      <c r="E10013" s="9"/>
      <c r="F10013" s="9"/>
      <c r="G10013" s="6"/>
      <c r="H10013" s="14"/>
      <c r="I10013" s="9"/>
      <c r="J10013" s="10"/>
    </row>
    <row r="10014">
      <c r="A10014" s="6"/>
      <c r="B10014" s="6"/>
      <c r="C10014" s="7"/>
      <c r="D10014" s="8"/>
      <c r="E10014" s="9"/>
      <c r="F10014" s="9"/>
      <c r="G10014" s="6"/>
      <c r="H10014" s="14"/>
      <c r="I10014" s="9"/>
      <c r="J10014" s="10"/>
    </row>
    <row r="10015">
      <c r="A10015" s="6"/>
      <c r="B10015" s="6"/>
      <c r="C10015" s="7"/>
      <c r="D10015" s="8"/>
      <c r="E10015" s="9"/>
      <c r="F10015" s="9"/>
      <c r="G10015" s="6"/>
      <c r="H10015" s="14"/>
      <c r="I10015" s="9"/>
      <c r="J10015" s="10"/>
    </row>
    <row r="10016">
      <c r="A10016" s="6"/>
      <c r="B10016" s="6"/>
      <c r="C10016" s="7"/>
      <c r="D10016" s="8"/>
      <c r="E10016" s="9"/>
      <c r="F10016" s="9"/>
      <c r="G10016" s="6"/>
      <c r="H10016" s="14"/>
      <c r="I10016" s="9"/>
      <c r="J10016" s="10"/>
    </row>
    <row r="10017">
      <c r="A10017" s="6"/>
      <c r="B10017" s="6"/>
      <c r="C10017" s="7"/>
      <c r="D10017" s="8"/>
      <c r="E10017" s="9"/>
      <c r="F10017" s="9"/>
      <c r="G10017" s="6"/>
      <c r="H10017" s="14"/>
      <c r="I10017" s="9"/>
      <c r="J10017" s="10"/>
    </row>
    <row r="10018">
      <c r="A10018" s="6"/>
      <c r="B10018" s="6"/>
      <c r="C10018" s="7"/>
      <c r="D10018" s="8"/>
      <c r="E10018" s="9"/>
      <c r="F10018" s="9"/>
      <c r="G10018" s="6"/>
      <c r="H10018" s="14"/>
      <c r="I10018" s="9"/>
      <c r="J10018" s="10"/>
    </row>
    <row r="10019">
      <c r="A10019" s="6"/>
      <c r="B10019" s="6"/>
      <c r="C10019" s="7"/>
      <c r="D10019" s="8"/>
      <c r="E10019" s="9"/>
      <c r="F10019" s="9"/>
      <c r="G10019" s="6"/>
      <c r="H10019" s="14"/>
      <c r="I10019" s="9"/>
      <c r="J10019" s="10"/>
    </row>
    <row r="10020">
      <c r="A10020" s="6"/>
      <c r="B10020" s="6"/>
      <c r="C10020" s="7"/>
      <c r="D10020" s="8"/>
      <c r="E10020" s="9"/>
      <c r="F10020" s="9"/>
      <c r="G10020" s="6"/>
      <c r="H10020" s="14"/>
      <c r="I10020" s="9"/>
      <c r="J10020" s="10"/>
    </row>
    <row r="10021">
      <c r="A10021" s="6"/>
      <c r="B10021" s="6"/>
      <c r="C10021" s="7"/>
      <c r="D10021" s="8"/>
      <c r="E10021" s="9"/>
      <c r="F10021" s="9"/>
      <c r="G10021" s="6"/>
      <c r="H10021" s="14"/>
      <c r="I10021" s="9"/>
      <c r="J10021" s="10"/>
    </row>
    <row r="10022">
      <c r="A10022" s="6"/>
      <c r="B10022" s="6"/>
      <c r="C10022" s="7"/>
      <c r="D10022" s="8"/>
      <c r="E10022" s="9"/>
      <c r="F10022" s="9"/>
      <c r="G10022" s="6"/>
      <c r="H10022" s="14"/>
      <c r="I10022" s="9"/>
      <c r="J10022" s="10"/>
    </row>
    <row r="10023">
      <c r="A10023" s="6"/>
      <c r="B10023" s="6"/>
      <c r="C10023" s="7"/>
      <c r="D10023" s="8"/>
      <c r="E10023" s="9"/>
      <c r="F10023" s="9"/>
      <c r="G10023" s="6"/>
      <c r="H10023" s="14"/>
      <c r="I10023" s="9"/>
      <c r="J10023" s="10"/>
    </row>
    <row r="10024">
      <c r="A10024" s="6"/>
      <c r="B10024" s="6"/>
      <c r="C10024" s="7"/>
      <c r="D10024" s="8"/>
      <c r="E10024" s="9"/>
      <c r="F10024" s="9"/>
      <c r="G10024" s="6"/>
      <c r="H10024" s="14"/>
      <c r="I10024" s="9"/>
      <c r="J10024" s="10"/>
    </row>
    <row r="10025">
      <c r="A10025" s="6"/>
      <c r="B10025" s="6"/>
      <c r="C10025" s="7"/>
      <c r="D10025" s="8"/>
      <c r="E10025" s="9"/>
      <c r="F10025" s="9"/>
      <c r="G10025" s="6"/>
      <c r="H10025" s="14"/>
      <c r="I10025" s="9"/>
      <c r="J10025" s="10"/>
    </row>
    <row r="10026">
      <c r="A10026" s="6"/>
      <c r="B10026" s="6"/>
      <c r="C10026" s="7"/>
      <c r="D10026" s="8"/>
      <c r="E10026" s="9"/>
      <c r="F10026" s="9"/>
      <c r="G10026" s="6"/>
      <c r="H10026" s="14"/>
      <c r="I10026" s="9"/>
      <c r="J10026" s="10"/>
    </row>
    <row r="10027">
      <c r="A10027" s="6"/>
      <c r="B10027" s="6"/>
      <c r="C10027" s="7"/>
      <c r="D10027" s="8"/>
      <c r="E10027" s="9"/>
      <c r="F10027" s="9"/>
      <c r="G10027" s="6"/>
      <c r="H10027" s="14"/>
      <c r="I10027" s="9"/>
      <c r="J10027" s="10"/>
    </row>
    <row r="10028">
      <c r="A10028" s="6"/>
      <c r="B10028" s="6"/>
      <c r="C10028" s="7"/>
      <c r="D10028" s="8"/>
      <c r="E10028" s="9"/>
      <c r="F10028" s="9"/>
      <c r="G10028" s="6"/>
      <c r="H10028" s="14"/>
      <c r="I10028" s="9"/>
      <c r="J10028" s="10"/>
    </row>
    <row r="10029">
      <c r="A10029" s="6"/>
      <c r="B10029" s="6"/>
      <c r="C10029" s="7"/>
      <c r="D10029" s="8"/>
      <c r="E10029" s="9"/>
      <c r="F10029" s="9"/>
      <c r="G10029" s="6"/>
      <c r="H10029" s="14"/>
      <c r="I10029" s="9"/>
      <c r="J10029" s="10"/>
    </row>
    <row r="10030">
      <c r="A10030" s="6"/>
      <c r="B10030" s="6"/>
      <c r="C10030" s="7"/>
      <c r="D10030" s="8"/>
      <c r="E10030" s="9"/>
      <c r="F10030" s="9"/>
      <c r="G10030" s="6"/>
      <c r="H10030" s="14"/>
      <c r="I10030" s="9"/>
      <c r="J10030" s="10"/>
    </row>
    <row r="10031">
      <c r="A10031" s="6"/>
      <c r="B10031" s="6"/>
      <c r="C10031" s="7"/>
      <c r="D10031" s="8"/>
      <c r="E10031" s="9"/>
      <c r="F10031" s="9"/>
      <c r="G10031" s="6"/>
      <c r="H10031" s="14"/>
      <c r="I10031" s="9"/>
      <c r="J10031" s="10"/>
    </row>
    <row r="10032">
      <c r="A10032" s="6"/>
      <c r="B10032" s="6"/>
      <c r="C10032" s="7"/>
      <c r="D10032" s="8"/>
      <c r="E10032" s="9"/>
      <c r="F10032" s="9"/>
      <c r="G10032" s="6"/>
      <c r="H10032" s="14"/>
      <c r="I10032" s="9"/>
      <c r="J10032" s="10"/>
    </row>
    <row r="10033">
      <c r="A10033" s="6"/>
      <c r="B10033" s="6"/>
      <c r="C10033" s="7"/>
      <c r="D10033" s="8"/>
      <c r="E10033" s="9"/>
      <c r="F10033" s="9"/>
      <c r="G10033" s="6"/>
      <c r="H10033" s="14"/>
      <c r="I10033" s="9"/>
      <c r="J10033" s="10"/>
    </row>
    <row r="10034">
      <c r="A10034" s="6"/>
      <c r="B10034" s="6"/>
      <c r="C10034" s="7"/>
      <c r="D10034" s="8"/>
      <c r="E10034" s="9"/>
      <c r="F10034" s="9"/>
      <c r="G10034" s="6"/>
      <c r="H10034" s="14"/>
      <c r="I10034" s="9"/>
      <c r="J10034" s="10"/>
    </row>
    <row r="10035">
      <c r="A10035" s="6"/>
      <c r="B10035" s="6"/>
      <c r="C10035" s="7"/>
      <c r="D10035" s="8"/>
      <c r="E10035" s="9"/>
      <c r="F10035" s="9"/>
      <c r="G10035" s="6"/>
      <c r="H10035" s="14"/>
      <c r="I10035" s="9"/>
      <c r="J10035" s="10"/>
    </row>
    <row r="10036">
      <c r="A10036" s="6"/>
      <c r="B10036" s="6"/>
      <c r="C10036" s="7"/>
      <c r="D10036" s="8"/>
      <c r="E10036" s="9"/>
      <c r="F10036" s="9"/>
      <c r="G10036" s="6"/>
      <c r="H10036" s="14"/>
      <c r="I10036" s="9"/>
      <c r="J10036" s="10"/>
    </row>
    <row r="10037">
      <c r="A10037" s="6"/>
      <c r="B10037" s="6"/>
      <c r="C10037" s="7"/>
      <c r="D10037" s="8"/>
      <c r="E10037" s="9"/>
      <c r="F10037" s="9"/>
      <c r="G10037" s="6"/>
      <c r="H10037" s="14"/>
      <c r="I10037" s="9"/>
      <c r="J10037" s="10"/>
    </row>
    <row r="10038">
      <c r="A10038" s="6"/>
      <c r="B10038" s="6"/>
      <c r="C10038" s="7"/>
      <c r="D10038" s="8"/>
      <c r="E10038" s="9"/>
      <c r="F10038" s="9"/>
      <c r="G10038" s="6"/>
      <c r="H10038" s="14"/>
      <c r="I10038" s="9"/>
      <c r="J10038" s="10"/>
    </row>
    <row r="10039">
      <c r="A10039" s="6"/>
      <c r="B10039" s="6"/>
      <c r="C10039" s="7"/>
      <c r="D10039" s="8"/>
      <c r="E10039" s="9"/>
      <c r="F10039" s="9"/>
      <c r="G10039" s="6"/>
      <c r="H10039" s="14"/>
      <c r="I10039" s="9"/>
      <c r="J10039" s="10"/>
    </row>
    <row r="10040">
      <c r="A10040" s="6"/>
      <c r="B10040" s="6"/>
      <c r="C10040" s="7"/>
      <c r="D10040" s="8"/>
      <c r="E10040" s="9"/>
      <c r="F10040" s="9"/>
      <c r="G10040" s="6"/>
      <c r="H10040" s="14"/>
      <c r="I10040" s="9"/>
      <c r="J10040" s="10"/>
    </row>
    <row r="10041">
      <c r="A10041" s="6"/>
      <c r="B10041" s="6"/>
      <c r="C10041" s="7"/>
      <c r="D10041" s="8"/>
      <c r="E10041" s="9"/>
      <c r="F10041" s="9"/>
      <c r="G10041" s="6"/>
      <c r="H10041" s="14"/>
      <c r="I10041" s="9"/>
      <c r="J10041" s="10"/>
    </row>
    <row r="10042">
      <c r="A10042" s="6"/>
      <c r="B10042" s="6"/>
      <c r="C10042" s="7"/>
      <c r="D10042" s="8"/>
      <c r="E10042" s="9"/>
      <c r="F10042" s="9"/>
      <c r="G10042" s="6"/>
      <c r="H10042" s="14"/>
      <c r="I10042" s="9"/>
      <c r="J10042" s="10"/>
    </row>
    <row r="10043">
      <c r="A10043" s="6"/>
      <c r="B10043" s="6"/>
      <c r="C10043" s="7"/>
      <c r="D10043" s="8"/>
      <c r="E10043" s="9"/>
      <c r="F10043" s="9"/>
      <c r="G10043" s="6"/>
      <c r="H10043" s="14"/>
      <c r="I10043" s="9"/>
      <c r="J10043" s="10"/>
    </row>
    <row r="10044">
      <c r="A10044" s="6"/>
      <c r="B10044" s="6"/>
      <c r="C10044" s="7"/>
      <c r="D10044" s="8"/>
      <c r="E10044" s="9"/>
      <c r="F10044" s="9"/>
      <c r="G10044" s="6"/>
      <c r="H10044" s="14"/>
      <c r="I10044" s="9"/>
      <c r="J10044" s="10"/>
    </row>
    <row r="10045">
      <c r="A10045" s="6"/>
      <c r="B10045" s="6"/>
      <c r="C10045" s="7"/>
      <c r="D10045" s="8"/>
      <c r="E10045" s="9"/>
      <c r="F10045" s="9"/>
      <c r="G10045" s="6"/>
      <c r="H10045" s="14"/>
      <c r="I10045" s="9"/>
      <c r="J10045" s="10"/>
    </row>
    <row r="10046">
      <c r="A10046" s="6"/>
      <c r="B10046" s="6"/>
      <c r="C10046" s="7"/>
      <c r="D10046" s="8"/>
      <c r="E10046" s="9"/>
      <c r="F10046" s="9"/>
      <c r="G10046" s="6"/>
      <c r="H10046" s="14"/>
      <c r="I10046" s="9"/>
      <c r="J10046" s="10"/>
    </row>
    <row r="10047">
      <c r="A10047" s="6"/>
      <c r="B10047" s="6"/>
      <c r="C10047" s="7"/>
      <c r="D10047" s="8"/>
      <c r="E10047" s="9"/>
      <c r="F10047" s="9"/>
      <c r="G10047" s="6"/>
      <c r="H10047" s="14"/>
      <c r="I10047" s="9"/>
      <c r="J10047" s="10"/>
    </row>
    <row r="10048">
      <c r="A10048" s="6"/>
      <c r="B10048" s="6"/>
      <c r="C10048" s="7"/>
      <c r="D10048" s="8"/>
      <c r="E10048" s="9"/>
      <c r="F10048" s="9"/>
      <c r="G10048" s="6"/>
      <c r="H10048" s="14"/>
      <c r="I10048" s="9"/>
      <c r="J10048" s="10"/>
    </row>
    <row r="10049">
      <c r="A10049" s="6"/>
      <c r="B10049" s="6"/>
      <c r="C10049" s="7"/>
      <c r="D10049" s="8"/>
      <c r="E10049" s="9"/>
      <c r="F10049" s="9"/>
      <c r="G10049" s="6"/>
      <c r="H10049" s="14"/>
      <c r="I10049" s="9"/>
      <c r="J10049" s="10"/>
    </row>
    <row r="10050">
      <c r="A10050" s="6"/>
      <c r="B10050" s="6"/>
      <c r="C10050" s="7"/>
      <c r="D10050" s="8"/>
      <c r="E10050" s="9"/>
      <c r="F10050" s="9"/>
      <c r="G10050" s="6"/>
      <c r="H10050" s="14"/>
      <c r="I10050" s="9"/>
      <c r="J10050" s="10"/>
    </row>
    <row r="10051">
      <c r="A10051" s="6"/>
      <c r="B10051" s="6"/>
      <c r="C10051" s="7"/>
      <c r="D10051" s="8"/>
      <c r="E10051" s="9"/>
      <c r="F10051" s="9"/>
      <c r="G10051" s="6"/>
      <c r="H10051" s="14"/>
      <c r="I10051" s="9"/>
      <c r="J10051" s="10"/>
    </row>
    <row r="10052">
      <c r="A10052" s="6"/>
      <c r="B10052" s="6"/>
      <c r="C10052" s="7"/>
      <c r="D10052" s="8"/>
      <c r="E10052" s="9"/>
      <c r="F10052" s="9"/>
      <c r="G10052" s="6"/>
      <c r="H10052" s="14"/>
      <c r="I10052" s="9"/>
      <c r="J10052" s="10"/>
    </row>
    <row r="10053">
      <c r="A10053" s="6"/>
      <c r="B10053" s="6"/>
      <c r="C10053" s="7"/>
      <c r="D10053" s="8"/>
      <c r="E10053" s="9"/>
      <c r="F10053" s="9"/>
      <c r="G10053" s="6"/>
      <c r="H10053" s="14"/>
      <c r="I10053" s="9"/>
      <c r="J10053" s="10"/>
    </row>
    <row r="10054">
      <c r="A10054" s="6"/>
      <c r="B10054" s="6"/>
      <c r="C10054" s="7"/>
      <c r="D10054" s="8"/>
      <c r="E10054" s="9"/>
      <c r="F10054" s="9"/>
      <c r="G10054" s="6"/>
      <c r="H10054" s="14"/>
      <c r="I10054" s="9"/>
      <c r="J10054" s="10"/>
    </row>
    <row r="10055">
      <c r="A10055" s="6"/>
      <c r="B10055" s="6"/>
      <c r="C10055" s="7"/>
      <c r="D10055" s="8"/>
      <c r="E10055" s="9"/>
      <c r="F10055" s="9"/>
      <c r="G10055" s="6"/>
      <c r="H10055" s="14"/>
      <c r="I10055" s="9"/>
      <c r="J10055" s="10"/>
    </row>
    <row r="10056">
      <c r="A10056" s="6"/>
      <c r="B10056" s="6"/>
      <c r="C10056" s="7"/>
      <c r="D10056" s="8"/>
      <c r="E10056" s="9"/>
      <c r="F10056" s="9"/>
      <c r="G10056" s="6"/>
      <c r="H10056" s="14"/>
      <c r="I10056" s="9"/>
      <c r="J10056" s="10"/>
    </row>
    <row r="10057">
      <c r="A10057" s="6"/>
      <c r="B10057" s="6"/>
      <c r="C10057" s="7"/>
      <c r="D10057" s="8"/>
      <c r="E10057" s="9"/>
      <c r="F10057" s="9"/>
      <c r="G10057" s="6"/>
      <c r="H10057" s="14"/>
      <c r="I10057" s="9"/>
      <c r="J10057" s="10"/>
    </row>
    <row r="10058">
      <c r="A10058" s="6"/>
      <c r="B10058" s="6"/>
      <c r="C10058" s="7"/>
      <c r="D10058" s="8"/>
      <c r="E10058" s="9"/>
      <c r="F10058" s="9"/>
      <c r="G10058" s="6"/>
      <c r="H10058" s="14"/>
      <c r="I10058" s="9"/>
      <c r="J10058" s="10"/>
    </row>
    <row r="10059">
      <c r="A10059" s="6"/>
      <c r="B10059" s="6"/>
      <c r="C10059" s="7"/>
      <c r="D10059" s="8"/>
      <c r="E10059" s="9"/>
      <c r="F10059" s="9"/>
      <c r="G10059" s="6"/>
      <c r="H10059" s="14"/>
      <c r="I10059" s="9"/>
      <c r="J10059" s="10"/>
    </row>
    <row r="10060">
      <c r="A10060" s="6"/>
      <c r="B10060" s="6"/>
      <c r="C10060" s="7"/>
      <c r="D10060" s="8"/>
      <c r="E10060" s="9"/>
      <c r="F10060" s="9"/>
      <c r="G10060" s="6"/>
      <c r="H10060" s="14"/>
      <c r="I10060" s="9"/>
      <c r="J10060" s="10"/>
    </row>
    <row r="10061">
      <c r="A10061" s="6"/>
      <c r="B10061" s="6"/>
      <c r="C10061" s="7"/>
      <c r="D10061" s="8"/>
      <c r="E10061" s="9"/>
      <c r="F10061" s="9"/>
      <c r="G10061" s="6"/>
      <c r="H10061" s="14"/>
      <c r="I10061" s="9"/>
      <c r="J10061" s="10"/>
    </row>
    <row r="10062">
      <c r="A10062" s="6"/>
      <c r="B10062" s="6"/>
      <c r="C10062" s="7"/>
      <c r="D10062" s="8"/>
      <c r="E10062" s="9"/>
      <c r="F10062" s="9"/>
      <c r="G10062" s="6"/>
      <c r="H10062" s="14"/>
      <c r="I10062" s="9"/>
      <c r="J10062" s="10"/>
    </row>
    <row r="10063">
      <c r="A10063" s="6"/>
      <c r="B10063" s="6"/>
      <c r="C10063" s="7"/>
      <c r="D10063" s="8"/>
      <c r="E10063" s="9"/>
      <c r="F10063" s="9"/>
      <c r="G10063" s="6"/>
      <c r="H10063" s="14"/>
      <c r="I10063" s="9"/>
      <c r="J10063" s="10"/>
    </row>
    <row r="10064">
      <c r="A10064" s="6"/>
      <c r="B10064" s="6"/>
      <c r="C10064" s="7"/>
      <c r="D10064" s="8"/>
      <c r="E10064" s="9"/>
      <c r="F10064" s="9"/>
      <c r="G10064" s="6"/>
      <c r="H10064" s="14"/>
      <c r="I10064" s="9"/>
      <c r="J10064" s="10"/>
    </row>
    <row r="10065">
      <c r="A10065" s="6"/>
      <c r="B10065" s="6"/>
      <c r="C10065" s="7"/>
      <c r="D10065" s="8"/>
      <c r="E10065" s="9"/>
      <c r="F10065" s="9"/>
      <c r="G10065" s="6"/>
      <c r="H10065" s="14"/>
      <c r="I10065" s="9"/>
      <c r="J10065" s="10"/>
    </row>
    <row r="10066">
      <c r="A10066" s="6"/>
      <c r="B10066" s="6"/>
      <c r="C10066" s="7"/>
      <c r="D10066" s="8"/>
      <c r="E10066" s="9"/>
      <c r="F10066" s="9"/>
      <c r="G10066" s="6"/>
      <c r="H10066" s="14"/>
      <c r="I10066" s="9"/>
      <c r="J10066" s="10"/>
    </row>
    <row r="10067">
      <c r="A10067" s="6"/>
      <c r="B10067" s="6"/>
      <c r="C10067" s="7"/>
      <c r="D10067" s="8"/>
      <c r="E10067" s="9"/>
      <c r="F10067" s="9"/>
      <c r="G10067" s="6"/>
      <c r="H10067" s="14"/>
      <c r="I10067" s="9"/>
      <c r="J10067" s="10"/>
    </row>
    <row r="10068">
      <c r="A10068" s="6"/>
      <c r="B10068" s="6"/>
      <c r="C10068" s="7"/>
      <c r="D10068" s="8"/>
      <c r="E10068" s="9"/>
      <c r="F10068" s="9"/>
      <c r="G10068" s="6"/>
      <c r="H10068" s="14"/>
      <c r="I10068" s="9"/>
      <c r="J10068" s="10"/>
    </row>
    <row r="10069">
      <c r="A10069" s="6"/>
      <c r="B10069" s="6"/>
      <c r="C10069" s="7"/>
      <c r="D10069" s="8"/>
      <c r="E10069" s="9"/>
      <c r="F10069" s="9"/>
      <c r="G10069" s="6"/>
      <c r="H10069" s="14"/>
      <c r="I10069" s="9"/>
      <c r="J10069" s="10"/>
    </row>
    <row r="10070">
      <c r="A10070" s="6"/>
      <c r="B10070" s="6"/>
      <c r="C10070" s="7"/>
      <c r="D10070" s="8"/>
      <c r="E10070" s="9"/>
      <c r="F10070" s="9"/>
      <c r="G10070" s="6"/>
      <c r="H10070" s="14"/>
      <c r="I10070" s="9"/>
      <c r="J10070" s="10"/>
    </row>
    <row r="10071">
      <c r="A10071" s="6"/>
      <c r="B10071" s="6"/>
      <c r="C10071" s="7"/>
      <c r="D10071" s="8"/>
      <c r="E10071" s="9"/>
      <c r="F10071" s="9"/>
      <c r="G10071" s="6"/>
      <c r="H10071" s="14"/>
      <c r="I10071" s="9"/>
      <c r="J10071" s="10"/>
    </row>
    <row r="10072">
      <c r="A10072" s="6"/>
      <c r="B10072" s="6"/>
      <c r="C10072" s="7"/>
      <c r="D10072" s="8"/>
      <c r="E10072" s="9"/>
      <c r="F10072" s="9"/>
      <c r="G10072" s="6"/>
      <c r="H10072" s="14"/>
      <c r="I10072" s="9"/>
      <c r="J10072" s="10"/>
    </row>
    <row r="10073">
      <c r="A10073" s="6"/>
      <c r="B10073" s="6"/>
      <c r="C10073" s="7"/>
      <c r="D10073" s="8"/>
      <c r="E10073" s="9"/>
      <c r="F10073" s="9"/>
      <c r="G10073" s="6"/>
      <c r="H10073" s="14"/>
      <c r="I10073" s="9"/>
      <c r="J10073" s="10"/>
    </row>
    <row r="10074">
      <c r="A10074" s="6"/>
      <c r="B10074" s="6"/>
      <c r="C10074" s="7"/>
      <c r="D10074" s="8"/>
      <c r="E10074" s="9"/>
      <c r="F10074" s="9"/>
      <c r="G10074" s="6"/>
      <c r="H10074" s="14"/>
      <c r="I10074" s="9"/>
      <c r="J10074" s="10"/>
    </row>
    <row r="10075">
      <c r="A10075" s="6"/>
      <c r="B10075" s="6"/>
      <c r="C10075" s="7"/>
      <c r="D10075" s="8"/>
      <c r="E10075" s="9"/>
      <c r="F10075" s="9"/>
      <c r="G10075" s="6"/>
      <c r="H10075" s="14"/>
      <c r="I10075" s="9"/>
      <c r="J10075" s="10"/>
    </row>
    <row r="10076">
      <c r="A10076" s="6"/>
      <c r="B10076" s="6"/>
      <c r="C10076" s="7"/>
      <c r="D10076" s="8"/>
      <c r="E10076" s="9"/>
      <c r="F10076" s="9"/>
      <c r="G10076" s="6"/>
      <c r="H10076" s="14"/>
      <c r="I10076" s="9"/>
      <c r="J10076" s="10"/>
    </row>
    <row r="10077">
      <c r="A10077" s="6"/>
      <c r="B10077" s="6"/>
      <c r="C10077" s="7"/>
      <c r="D10077" s="8"/>
      <c r="E10077" s="9"/>
      <c r="F10077" s="9"/>
      <c r="G10077" s="6"/>
      <c r="H10077" s="14"/>
      <c r="I10077" s="9"/>
      <c r="J10077" s="10"/>
    </row>
    <row r="10078">
      <c r="A10078" s="6"/>
      <c r="B10078" s="6"/>
      <c r="C10078" s="7"/>
      <c r="D10078" s="8"/>
      <c r="E10078" s="9"/>
      <c r="F10078" s="9"/>
      <c r="G10078" s="6"/>
      <c r="H10078" s="14"/>
      <c r="I10078" s="9"/>
      <c r="J10078" s="10"/>
    </row>
    <row r="10079">
      <c r="A10079" s="6"/>
      <c r="B10079" s="6"/>
      <c r="C10079" s="7"/>
      <c r="D10079" s="8"/>
      <c r="E10079" s="9"/>
      <c r="F10079" s="9"/>
      <c r="G10079" s="6"/>
      <c r="H10079" s="14"/>
      <c r="I10079" s="9"/>
      <c r="J10079" s="10"/>
    </row>
    <row r="10080">
      <c r="A10080" s="6"/>
      <c r="B10080" s="6"/>
      <c r="C10080" s="7"/>
      <c r="D10080" s="8"/>
      <c r="E10080" s="9"/>
      <c r="F10080" s="9"/>
      <c r="G10080" s="6"/>
      <c r="H10080" s="14"/>
      <c r="I10080" s="9"/>
      <c r="J10080" s="10"/>
    </row>
    <row r="10081">
      <c r="A10081" s="6"/>
      <c r="B10081" s="6"/>
      <c r="C10081" s="7"/>
      <c r="D10081" s="8"/>
      <c r="E10081" s="9"/>
      <c r="F10081" s="9"/>
      <c r="G10081" s="6"/>
      <c r="H10081" s="14"/>
      <c r="I10081" s="9"/>
      <c r="J10081" s="10"/>
    </row>
    <row r="10082">
      <c r="A10082" s="6"/>
      <c r="B10082" s="6"/>
      <c r="C10082" s="7"/>
      <c r="D10082" s="8"/>
      <c r="E10082" s="9"/>
      <c r="F10082" s="9"/>
      <c r="G10082" s="6"/>
      <c r="H10082" s="14"/>
      <c r="I10082" s="9"/>
      <c r="J10082" s="10"/>
    </row>
    <row r="10083">
      <c r="A10083" s="6"/>
      <c r="B10083" s="6"/>
      <c r="C10083" s="7"/>
      <c r="D10083" s="8"/>
      <c r="E10083" s="9"/>
      <c r="F10083" s="9"/>
      <c r="G10083" s="6"/>
      <c r="H10083" s="14"/>
      <c r="I10083" s="9"/>
      <c r="J10083" s="10"/>
    </row>
    <row r="10084">
      <c r="A10084" s="6"/>
      <c r="B10084" s="6"/>
      <c r="C10084" s="7"/>
      <c r="D10084" s="8"/>
      <c r="E10084" s="9"/>
      <c r="F10084" s="9"/>
      <c r="G10084" s="6"/>
      <c r="H10084" s="14"/>
      <c r="I10084" s="9"/>
      <c r="J10084" s="10"/>
    </row>
    <row r="10085">
      <c r="A10085" s="6"/>
      <c r="B10085" s="6"/>
      <c r="C10085" s="7"/>
      <c r="D10085" s="8"/>
      <c r="E10085" s="9"/>
      <c r="F10085" s="9"/>
      <c r="G10085" s="6"/>
      <c r="H10085" s="14"/>
      <c r="I10085" s="9"/>
      <c r="J10085" s="10"/>
    </row>
    <row r="10086">
      <c r="A10086" s="6"/>
      <c r="B10086" s="6"/>
      <c r="C10086" s="7"/>
      <c r="D10086" s="8"/>
      <c r="E10086" s="9"/>
      <c r="F10086" s="9"/>
      <c r="G10086" s="6"/>
      <c r="H10086" s="14"/>
      <c r="I10086" s="9"/>
      <c r="J10086" s="10"/>
    </row>
    <row r="10087">
      <c r="A10087" s="6"/>
      <c r="B10087" s="6"/>
      <c r="C10087" s="7"/>
      <c r="D10087" s="8"/>
      <c r="E10087" s="9"/>
      <c r="F10087" s="9"/>
      <c r="G10087" s="6"/>
      <c r="H10087" s="14"/>
      <c r="I10087" s="9"/>
      <c r="J10087" s="10"/>
    </row>
    <row r="10088">
      <c r="A10088" s="6"/>
      <c r="B10088" s="6"/>
      <c r="C10088" s="7"/>
      <c r="D10088" s="8"/>
      <c r="E10088" s="9"/>
      <c r="F10088" s="9"/>
      <c r="G10088" s="6"/>
      <c r="H10088" s="14"/>
      <c r="I10088" s="9"/>
      <c r="J10088" s="10"/>
    </row>
    <row r="10089">
      <c r="A10089" s="6"/>
      <c r="B10089" s="6"/>
      <c r="C10089" s="7"/>
      <c r="D10089" s="8"/>
      <c r="E10089" s="9"/>
      <c r="F10089" s="9"/>
      <c r="G10089" s="6"/>
      <c r="H10089" s="14"/>
      <c r="I10089" s="9"/>
      <c r="J10089" s="10"/>
    </row>
    <row r="10090">
      <c r="A10090" s="6"/>
      <c r="B10090" s="6"/>
      <c r="C10090" s="7"/>
      <c r="D10090" s="8"/>
      <c r="E10090" s="9"/>
      <c r="F10090" s="9"/>
      <c r="G10090" s="6"/>
      <c r="H10090" s="14"/>
      <c r="I10090" s="9"/>
      <c r="J10090" s="10"/>
    </row>
    <row r="10091">
      <c r="A10091" s="6"/>
      <c r="B10091" s="6"/>
      <c r="C10091" s="7"/>
      <c r="D10091" s="8"/>
      <c r="E10091" s="9"/>
      <c r="F10091" s="9"/>
      <c r="G10091" s="6"/>
      <c r="H10091" s="14"/>
      <c r="I10091" s="9"/>
      <c r="J10091" s="10"/>
    </row>
    <row r="10092">
      <c r="A10092" s="6"/>
      <c r="B10092" s="6"/>
      <c r="C10092" s="7"/>
      <c r="D10092" s="8"/>
      <c r="E10092" s="9"/>
      <c r="F10092" s="9"/>
      <c r="G10092" s="6"/>
      <c r="H10092" s="14"/>
      <c r="I10092" s="9"/>
      <c r="J10092" s="10"/>
    </row>
    <row r="10093">
      <c r="A10093" s="6"/>
      <c r="B10093" s="6"/>
      <c r="C10093" s="7"/>
      <c r="D10093" s="8"/>
      <c r="E10093" s="9"/>
      <c r="F10093" s="9"/>
      <c r="G10093" s="6"/>
      <c r="H10093" s="14"/>
      <c r="I10093" s="9"/>
      <c r="J10093" s="10"/>
    </row>
    <row r="10094">
      <c r="A10094" s="6"/>
      <c r="B10094" s="6"/>
      <c r="C10094" s="7"/>
      <c r="D10094" s="8"/>
      <c r="E10094" s="9"/>
      <c r="F10094" s="9"/>
      <c r="G10094" s="6"/>
      <c r="H10094" s="14"/>
      <c r="I10094" s="9"/>
      <c r="J10094" s="10"/>
    </row>
    <row r="10095">
      <c r="A10095" s="6"/>
      <c r="B10095" s="6"/>
      <c r="C10095" s="7"/>
      <c r="D10095" s="8"/>
      <c r="E10095" s="9"/>
      <c r="F10095" s="9"/>
      <c r="G10095" s="6"/>
      <c r="H10095" s="14"/>
      <c r="I10095" s="9"/>
      <c r="J10095" s="10"/>
    </row>
    <row r="10096">
      <c r="A10096" s="6"/>
      <c r="B10096" s="6"/>
      <c r="C10096" s="7"/>
      <c r="D10096" s="8"/>
      <c r="E10096" s="9"/>
      <c r="F10096" s="9"/>
      <c r="G10096" s="6"/>
      <c r="H10096" s="14"/>
      <c r="I10096" s="9"/>
      <c r="J10096" s="10"/>
    </row>
    <row r="10097">
      <c r="A10097" s="6"/>
      <c r="B10097" s="6"/>
      <c r="C10097" s="7"/>
      <c r="D10097" s="8"/>
      <c r="E10097" s="9"/>
      <c r="F10097" s="9"/>
      <c r="G10097" s="6"/>
      <c r="H10097" s="14"/>
      <c r="I10097" s="9"/>
      <c r="J10097" s="10"/>
    </row>
    <row r="10098">
      <c r="A10098" s="6"/>
      <c r="B10098" s="6"/>
      <c r="C10098" s="7"/>
      <c r="D10098" s="8"/>
      <c r="E10098" s="9"/>
      <c r="F10098" s="9"/>
      <c r="G10098" s="6"/>
      <c r="H10098" s="14"/>
      <c r="I10098" s="9"/>
      <c r="J10098" s="10"/>
    </row>
    <row r="10099">
      <c r="A10099" s="6"/>
      <c r="B10099" s="6"/>
      <c r="C10099" s="7"/>
      <c r="D10099" s="8"/>
      <c r="E10099" s="9"/>
      <c r="F10099" s="9"/>
      <c r="G10099" s="6"/>
      <c r="H10099" s="14"/>
      <c r="I10099" s="9"/>
      <c r="J10099" s="10"/>
    </row>
    <row r="10100">
      <c r="A10100" s="6"/>
      <c r="B10100" s="6"/>
      <c r="C10100" s="7"/>
      <c r="D10100" s="8"/>
      <c r="E10100" s="9"/>
      <c r="F10100" s="9"/>
      <c r="G10100" s="6"/>
      <c r="H10100" s="14"/>
      <c r="I10100" s="9"/>
      <c r="J10100" s="10"/>
    </row>
    <row r="10101">
      <c r="A10101" s="6"/>
      <c r="B10101" s="6"/>
      <c r="C10101" s="7"/>
      <c r="D10101" s="8"/>
      <c r="E10101" s="9"/>
      <c r="F10101" s="9"/>
      <c r="G10101" s="6"/>
      <c r="H10101" s="14"/>
      <c r="I10101" s="9"/>
      <c r="J10101" s="10"/>
    </row>
    <row r="10102">
      <c r="A10102" s="6"/>
      <c r="B10102" s="6"/>
      <c r="C10102" s="7"/>
      <c r="D10102" s="8"/>
      <c r="E10102" s="9"/>
      <c r="F10102" s="9"/>
      <c r="G10102" s="6"/>
      <c r="H10102" s="14"/>
      <c r="I10102" s="9"/>
      <c r="J10102" s="10"/>
    </row>
    <row r="10103">
      <c r="A10103" s="6"/>
      <c r="B10103" s="6"/>
      <c r="C10103" s="7"/>
      <c r="D10103" s="8"/>
      <c r="E10103" s="9"/>
      <c r="F10103" s="9"/>
      <c r="G10103" s="6"/>
      <c r="H10103" s="14"/>
      <c r="I10103" s="9"/>
      <c r="J10103" s="10"/>
    </row>
    <row r="10104">
      <c r="A10104" s="6"/>
      <c r="B10104" s="6"/>
      <c r="C10104" s="7"/>
      <c r="D10104" s="8"/>
      <c r="E10104" s="9"/>
      <c r="F10104" s="9"/>
      <c r="G10104" s="6"/>
      <c r="H10104" s="14"/>
      <c r="I10104" s="9"/>
      <c r="J10104" s="10"/>
    </row>
    <row r="10105">
      <c r="A10105" s="6"/>
      <c r="B10105" s="6"/>
      <c r="C10105" s="7"/>
      <c r="D10105" s="8"/>
      <c r="E10105" s="9"/>
      <c r="F10105" s="9"/>
      <c r="G10105" s="6"/>
      <c r="H10105" s="14"/>
      <c r="I10105" s="9"/>
      <c r="J10105" s="10"/>
    </row>
    <row r="10106">
      <c r="A10106" s="6"/>
      <c r="B10106" s="6"/>
      <c r="C10106" s="7"/>
      <c r="D10106" s="8"/>
      <c r="E10106" s="9"/>
      <c r="F10106" s="9"/>
      <c r="G10106" s="6"/>
      <c r="H10106" s="14"/>
      <c r="I10106" s="9"/>
      <c r="J10106" s="10"/>
    </row>
    <row r="10107">
      <c r="A10107" s="6"/>
      <c r="B10107" s="6"/>
      <c r="C10107" s="7"/>
      <c r="D10107" s="8"/>
      <c r="E10107" s="9"/>
      <c r="F10107" s="9"/>
      <c r="G10107" s="6"/>
      <c r="H10107" s="14"/>
      <c r="I10107" s="9"/>
      <c r="J10107" s="10"/>
    </row>
    <row r="10108">
      <c r="A10108" s="6"/>
      <c r="B10108" s="6"/>
      <c r="C10108" s="7"/>
      <c r="D10108" s="8"/>
      <c r="E10108" s="9"/>
      <c r="F10108" s="9"/>
      <c r="G10108" s="6"/>
      <c r="H10108" s="14"/>
      <c r="I10108" s="9"/>
      <c r="J10108" s="10"/>
    </row>
    <row r="10109">
      <c r="A10109" s="6"/>
      <c r="B10109" s="6"/>
      <c r="C10109" s="7"/>
      <c r="D10109" s="8"/>
      <c r="E10109" s="9"/>
      <c r="F10109" s="9"/>
      <c r="G10109" s="6"/>
      <c r="H10109" s="14"/>
      <c r="I10109" s="9"/>
      <c r="J10109" s="10"/>
    </row>
    <row r="10110">
      <c r="A10110" s="6"/>
      <c r="B10110" s="6"/>
      <c r="C10110" s="7"/>
      <c r="D10110" s="8"/>
      <c r="E10110" s="9"/>
      <c r="F10110" s="9"/>
      <c r="G10110" s="6"/>
      <c r="H10110" s="14"/>
      <c r="I10110" s="9"/>
      <c r="J10110" s="10"/>
    </row>
    <row r="10111">
      <c r="A10111" s="6"/>
      <c r="B10111" s="6"/>
      <c r="C10111" s="7"/>
      <c r="D10111" s="8"/>
      <c r="E10111" s="9"/>
      <c r="F10111" s="9"/>
      <c r="G10111" s="6"/>
      <c r="H10111" s="14"/>
      <c r="I10111" s="9"/>
      <c r="J10111" s="10"/>
    </row>
    <row r="10112">
      <c r="A10112" s="6"/>
      <c r="B10112" s="6"/>
      <c r="C10112" s="7"/>
      <c r="D10112" s="8"/>
      <c r="E10112" s="9"/>
      <c r="F10112" s="9"/>
      <c r="G10112" s="6"/>
      <c r="H10112" s="14"/>
      <c r="I10112" s="9"/>
      <c r="J10112" s="10"/>
    </row>
    <row r="10113">
      <c r="A10113" s="6"/>
      <c r="B10113" s="6"/>
      <c r="C10113" s="7"/>
      <c r="D10113" s="8"/>
      <c r="E10113" s="9"/>
      <c r="F10113" s="9"/>
      <c r="G10113" s="6"/>
      <c r="H10113" s="14"/>
      <c r="I10113" s="9"/>
      <c r="J10113" s="10"/>
    </row>
    <row r="10114">
      <c r="A10114" s="6"/>
      <c r="B10114" s="6"/>
      <c r="C10114" s="7"/>
      <c r="D10114" s="8"/>
      <c r="E10114" s="9"/>
      <c r="F10114" s="9"/>
      <c r="G10114" s="6"/>
      <c r="H10114" s="14"/>
      <c r="I10114" s="9"/>
      <c r="J10114" s="10"/>
    </row>
    <row r="10115">
      <c r="A10115" s="6"/>
      <c r="B10115" s="6"/>
      <c r="C10115" s="7"/>
      <c r="D10115" s="8"/>
      <c r="E10115" s="9"/>
      <c r="F10115" s="9"/>
      <c r="G10115" s="6"/>
      <c r="H10115" s="14"/>
      <c r="I10115" s="9"/>
      <c r="J10115" s="10"/>
    </row>
    <row r="10116">
      <c r="A10116" s="6"/>
      <c r="B10116" s="6"/>
      <c r="C10116" s="7"/>
      <c r="D10116" s="8"/>
      <c r="E10116" s="9"/>
      <c r="F10116" s="9"/>
      <c r="G10116" s="6"/>
      <c r="H10116" s="14"/>
      <c r="I10116" s="9"/>
      <c r="J10116" s="10"/>
    </row>
    <row r="10117">
      <c r="A10117" s="6"/>
      <c r="B10117" s="6"/>
      <c r="C10117" s="7"/>
      <c r="D10117" s="8"/>
      <c r="E10117" s="9"/>
      <c r="F10117" s="9"/>
      <c r="G10117" s="6"/>
      <c r="H10117" s="14"/>
      <c r="I10117" s="9"/>
      <c r="J10117" s="10"/>
    </row>
    <row r="10118">
      <c r="A10118" s="6"/>
      <c r="B10118" s="6"/>
      <c r="C10118" s="7"/>
      <c r="D10118" s="8"/>
      <c r="E10118" s="9"/>
      <c r="F10118" s="9"/>
      <c r="G10118" s="6"/>
      <c r="H10118" s="14"/>
      <c r="I10118" s="9"/>
      <c r="J10118" s="10"/>
    </row>
    <row r="10119">
      <c r="A10119" s="6"/>
      <c r="B10119" s="6"/>
      <c r="C10119" s="7"/>
      <c r="D10119" s="8"/>
      <c r="E10119" s="9"/>
      <c r="F10119" s="9"/>
      <c r="G10119" s="6"/>
      <c r="H10119" s="14"/>
      <c r="I10119" s="9"/>
      <c r="J10119" s="10"/>
    </row>
    <row r="10120">
      <c r="A10120" s="6"/>
      <c r="B10120" s="6"/>
      <c r="C10120" s="7"/>
      <c r="D10120" s="8"/>
      <c r="E10120" s="9"/>
      <c r="F10120" s="9"/>
      <c r="G10120" s="6"/>
      <c r="H10120" s="14"/>
      <c r="I10120" s="9"/>
      <c r="J10120" s="10"/>
    </row>
    <row r="10121">
      <c r="A10121" s="6"/>
      <c r="B10121" s="6"/>
      <c r="C10121" s="7"/>
      <c r="D10121" s="8"/>
      <c r="E10121" s="9"/>
      <c r="F10121" s="9"/>
      <c r="G10121" s="6"/>
      <c r="H10121" s="14"/>
      <c r="I10121" s="9"/>
      <c r="J10121" s="10"/>
    </row>
    <row r="10122">
      <c r="A10122" s="6"/>
      <c r="B10122" s="6"/>
      <c r="C10122" s="7"/>
      <c r="D10122" s="8"/>
      <c r="E10122" s="9"/>
      <c r="F10122" s="9"/>
      <c r="G10122" s="6"/>
      <c r="H10122" s="14"/>
      <c r="I10122" s="9"/>
      <c r="J10122" s="10"/>
    </row>
    <row r="10123">
      <c r="A10123" s="6"/>
      <c r="B10123" s="6"/>
      <c r="C10123" s="7"/>
      <c r="D10123" s="8"/>
      <c r="E10123" s="9"/>
      <c r="F10123" s="9"/>
      <c r="G10123" s="6"/>
      <c r="H10123" s="14"/>
      <c r="I10123" s="9"/>
      <c r="J10123" s="10"/>
    </row>
    <row r="10124">
      <c r="A10124" s="6"/>
      <c r="B10124" s="6"/>
      <c r="C10124" s="7"/>
      <c r="D10124" s="8"/>
      <c r="E10124" s="9"/>
      <c r="F10124" s="9"/>
      <c r="G10124" s="6"/>
      <c r="H10124" s="14"/>
      <c r="I10124" s="9"/>
      <c r="J10124" s="10"/>
    </row>
    <row r="10125">
      <c r="A10125" s="6"/>
      <c r="B10125" s="6"/>
      <c r="C10125" s="7"/>
      <c r="D10125" s="8"/>
      <c r="E10125" s="9"/>
      <c r="F10125" s="9"/>
      <c r="G10125" s="6"/>
      <c r="H10125" s="14"/>
      <c r="I10125" s="9"/>
      <c r="J10125" s="10"/>
    </row>
    <row r="10126">
      <c r="A10126" s="6"/>
      <c r="B10126" s="6"/>
      <c r="C10126" s="7"/>
      <c r="D10126" s="8"/>
      <c r="E10126" s="9"/>
      <c r="F10126" s="9"/>
      <c r="G10126" s="6"/>
      <c r="H10126" s="14"/>
      <c r="I10126" s="9"/>
      <c r="J10126" s="10"/>
    </row>
    <row r="10127">
      <c r="A10127" s="6"/>
      <c r="B10127" s="6"/>
      <c r="C10127" s="7"/>
      <c r="D10127" s="8"/>
      <c r="E10127" s="9"/>
      <c r="F10127" s="9"/>
      <c r="G10127" s="6"/>
      <c r="H10127" s="14"/>
      <c r="I10127" s="9"/>
      <c r="J10127" s="10"/>
    </row>
    <row r="10128">
      <c r="A10128" s="6"/>
      <c r="B10128" s="6"/>
      <c r="C10128" s="7"/>
      <c r="D10128" s="8"/>
      <c r="E10128" s="9"/>
      <c r="F10128" s="9"/>
      <c r="G10128" s="6"/>
      <c r="H10128" s="14"/>
      <c r="I10128" s="9"/>
      <c r="J10128" s="10"/>
    </row>
    <row r="10129">
      <c r="A10129" s="6"/>
      <c r="B10129" s="6"/>
      <c r="C10129" s="7"/>
      <c r="D10129" s="8"/>
      <c r="E10129" s="9"/>
      <c r="F10129" s="9"/>
      <c r="G10129" s="6"/>
      <c r="H10129" s="14"/>
      <c r="I10129" s="9"/>
      <c r="J10129" s="10"/>
    </row>
    <row r="10130">
      <c r="A10130" s="6"/>
      <c r="B10130" s="6"/>
      <c r="C10130" s="7"/>
      <c r="D10130" s="8"/>
      <c r="E10130" s="9"/>
      <c r="F10130" s="9"/>
      <c r="G10130" s="6"/>
      <c r="H10130" s="14"/>
      <c r="I10130" s="9"/>
      <c r="J10130" s="10"/>
    </row>
    <row r="10131">
      <c r="A10131" s="6"/>
      <c r="B10131" s="6"/>
      <c r="C10131" s="7"/>
      <c r="D10131" s="8"/>
      <c r="E10131" s="9"/>
      <c r="F10131" s="9"/>
      <c r="G10131" s="6"/>
      <c r="H10131" s="14"/>
      <c r="I10131" s="9"/>
      <c r="J10131" s="10"/>
    </row>
    <row r="10132">
      <c r="A10132" s="6"/>
      <c r="B10132" s="6"/>
      <c r="C10132" s="7"/>
      <c r="D10132" s="8"/>
      <c r="E10132" s="9"/>
      <c r="F10132" s="9"/>
      <c r="G10132" s="6"/>
      <c r="H10132" s="14"/>
      <c r="I10132" s="9"/>
      <c r="J10132" s="10"/>
    </row>
    <row r="10133">
      <c r="A10133" s="6"/>
      <c r="B10133" s="6"/>
      <c r="C10133" s="7"/>
      <c r="D10133" s="8"/>
      <c r="E10133" s="9"/>
      <c r="F10133" s="9"/>
      <c r="G10133" s="6"/>
      <c r="H10133" s="14"/>
      <c r="I10133" s="9"/>
      <c r="J10133" s="10"/>
    </row>
    <row r="10134">
      <c r="A10134" s="6"/>
      <c r="B10134" s="6"/>
      <c r="C10134" s="7"/>
      <c r="D10134" s="8"/>
      <c r="E10134" s="9"/>
      <c r="F10134" s="9"/>
      <c r="G10134" s="6"/>
      <c r="H10134" s="14"/>
      <c r="I10134" s="9"/>
      <c r="J10134" s="10"/>
    </row>
    <row r="10135">
      <c r="A10135" s="6"/>
      <c r="B10135" s="6"/>
      <c r="C10135" s="7"/>
      <c r="D10135" s="8"/>
      <c r="E10135" s="9"/>
      <c r="F10135" s="9"/>
      <c r="G10135" s="6"/>
      <c r="H10135" s="14"/>
      <c r="I10135" s="9"/>
      <c r="J10135" s="10"/>
    </row>
    <row r="10136">
      <c r="A10136" s="6"/>
      <c r="B10136" s="6"/>
      <c r="C10136" s="7"/>
      <c r="D10136" s="8"/>
      <c r="E10136" s="9"/>
      <c r="F10136" s="9"/>
      <c r="G10136" s="6"/>
      <c r="H10136" s="14"/>
      <c r="I10136" s="9"/>
      <c r="J10136" s="10"/>
    </row>
    <row r="10137">
      <c r="A10137" s="6"/>
      <c r="B10137" s="6"/>
      <c r="C10137" s="7"/>
      <c r="D10137" s="8"/>
      <c r="E10137" s="9"/>
      <c r="F10137" s="9"/>
      <c r="G10137" s="6"/>
      <c r="H10137" s="14"/>
      <c r="I10137" s="9"/>
      <c r="J10137" s="10"/>
    </row>
    <row r="10138">
      <c r="A10138" s="6"/>
      <c r="B10138" s="6"/>
      <c r="C10138" s="7"/>
      <c r="D10138" s="8"/>
      <c r="E10138" s="9"/>
      <c r="F10138" s="9"/>
      <c r="G10138" s="6"/>
      <c r="H10138" s="14"/>
      <c r="I10138" s="9"/>
      <c r="J10138" s="10"/>
    </row>
    <row r="10139">
      <c r="A10139" s="6"/>
      <c r="B10139" s="6"/>
      <c r="C10139" s="7"/>
      <c r="D10139" s="8"/>
      <c r="E10139" s="9"/>
      <c r="F10139" s="9"/>
      <c r="G10139" s="6"/>
      <c r="H10139" s="14"/>
      <c r="I10139" s="9"/>
      <c r="J10139" s="10"/>
    </row>
    <row r="10140">
      <c r="A10140" s="6"/>
      <c r="B10140" s="6"/>
      <c r="C10140" s="7"/>
      <c r="D10140" s="8"/>
      <c r="E10140" s="9"/>
      <c r="F10140" s="9"/>
      <c r="G10140" s="6"/>
      <c r="H10140" s="14"/>
      <c r="I10140" s="9"/>
      <c r="J10140" s="10"/>
    </row>
    <row r="10141">
      <c r="A10141" s="6"/>
      <c r="B10141" s="6"/>
      <c r="C10141" s="7"/>
      <c r="D10141" s="8"/>
      <c r="E10141" s="9"/>
      <c r="F10141" s="9"/>
      <c r="G10141" s="6"/>
      <c r="H10141" s="14"/>
      <c r="I10141" s="9"/>
      <c r="J10141" s="10"/>
    </row>
    <row r="10142">
      <c r="A10142" s="6"/>
      <c r="B10142" s="6"/>
      <c r="C10142" s="7"/>
      <c r="D10142" s="8"/>
      <c r="E10142" s="9"/>
      <c r="F10142" s="9"/>
      <c r="G10142" s="6"/>
      <c r="H10142" s="14"/>
      <c r="I10142" s="9"/>
      <c r="J10142" s="10"/>
    </row>
    <row r="10143">
      <c r="A10143" s="6"/>
      <c r="B10143" s="6"/>
      <c r="C10143" s="7"/>
      <c r="D10143" s="8"/>
      <c r="E10143" s="9"/>
      <c r="F10143" s="9"/>
      <c r="G10143" s="6"/>
      <c r="H10143" s="14"/>
      <c r="I10143" s="9"/>
      <c r="J10143" s="10"/>
    </row>
    <row r="10144">
      <c r="A10144" s="6"/>
      <c r="B10144" s="6"/>
      <c r="C10144" s="7"/>
      <c r="D10144" s="8"/>
      <c r="E10144" s="9"/>
      <c r="F10144" s="9"/>
      <c r="G10144" s="6"/>
      <c r="H10144" s="14"/>
      <c r="I10144" s="9"/>
      <c r="J10144" s="10"/>
    </row>
    <row r="10145">
      <c r="A10145" s="6"/>
      <c r="B10145" s="6"/>
      <c r="C10145" s="7"/>
      <c r="D10145" s="8"/>
      <c r="E10145" s="9"/>
      <c r="F10145" s="9"/>
      <c r="G10145" s="6"/>
      <c r="H10145" s="14"/>
      <c r="I10145" s="9"/>
      <c r="J10145" s="10"/>
    </row>
    <row r="10146">
      <c r="A10146" s="6"/>
      <c r="B10146" s="6"/>
      <c r="C10146" s="7"/>
      <c r="D10146" s="8"/>
      <c r="E10146" s="9"/>
      <c r="F10146" s="9"/>
      <c r="G10146" s="6"/>
      <c r="H10146" s="14"/>
      <c r="I10146" s="9"/>
      <c r="J10146" s="10"/>
    </row>
    <row r="10147">
      <c r="A10147" s="6"/>
      <c r="B10147" s="6"/>
      <c r="C10147" s="7"/>
      <c r="D10147" s="8"/>
      <c r="E10147" s="9"/>
      <c r="F10147" s="9"/>
      <c r="G10147" s="6"/>
      <c r="H10147" s="14"/>
      <c r="I10147" s="9"/>
      <c r="J10147" s="10"/>
    </row>
    <row r="10148">
      <c r="A10148" s="6"/>
      <c r="B10148" s="6"/>
      <c r="C10148" s="7"/>
      <c r="D10148" s="8"/>
      <c r="E10148" s="9"/>
      <c r="F10148" s="9"/>
      <c r="G10148" s="6"/>
      <c r="H10148" s="14"/>
      <c r="I10148" s="9"/>
      <c r="J10148" s="10"/>
    </row>
    <row r="10149">
      <c r="A10149" s="6"/>
      <c r="B10149" s="6"/>
      <c r="C10149" s="7"/>
      <c r="D10149" s="8"/>
      <c r="E10149" s="9"/>
      <c r="F10149" s="9"/>
      <c r="G10149" s="6"/>
      <c r="H10149" s="14"/>
      <c r="I10149" s="9"/>
      <c r="J10149" s="10"/>
    </row>
    <row r="10150">
      <c r="A10150" s="6"/>
      <c r="B10150" s="6"/>
      <c r="C10150" s="7"/>
      <c r="D10150" s="8"/>
      <c r="E10150" s="9"/>
      <c r="F10150" s="9"/>
      <c r="G10150" s="6"/>
      <c r="H10150" s="14"/>
      <c r="I10150" s="9"/>
      <c r="J10150" s="10"/>
    </row>
    <row r="10151">
      <c r="A10151" s="6"/>
      <c r="B10151" s="6"/>
      <c r="C10151" s="7"/>
      <c r="D10151" s="8"/>
      <c r="E10151" s="9"/>
      <c r="F10151" s="9"/>
      <c r="G10151" s="6"/>
      <c r="H10151" s="14"/>
      <c r="I10151" s="9"/>
      <c r="J10151" s="10"/>
    </row>
    <row r="10152">
      <c r="A10152" s="6"/>
      <c r="B10152" s="6"/>
      <c r="C10152" s="7"/>
      <c r="D10152" s="8"/>
      <c r="E10152" s="9"/>
      <c r="F10152" s="9"/>
      <c r="G10152" s="6"/>
      <c r="H10152" s="14"/>
      <c r="I10152" s="9"/>
      <c r="J10152" s="10"/>
    </row>
    <row r="10153">
      <c r="A10153" s="6"/>
      <c r="B10153" s="6"/>
      <c r="C10153" s="7"/>
      <c r="D10153" s="8"/>
      <c r="E10153" s="9"/>
      <c r="F10153" s="9"/>
      <c r="G10153" s="6"/>
      <c r="H10153" s="14"/>
      <c r="I10153" s="9"/>
      <c r="J10153" s="10"/>
    </row>
    <row r="10154">
      <c r="A10154" s="6"/>
      <c r="B10154" s="6"/>
      <c r="C10154" s="7"/>
      <c r="D10154" s="8"/>
      <c r="E10154" s="9"/>
      <c r="F10154" s="9"/>
      <c r="G10154" s="6"/>
      <c r="H10154" s="14"/>
      <c r="I10154" s="9"/>
      <c r="J10154" s="10"/>
    </row>
    <row r="10155">
      <c r="A10155" s="6"/>
      <c r="B10155" s="6"/>
      <c r="C10155" s="7"/>
      <c r="D10155" s="8"/>
      <c r="E10155" s="9"/>
      <c r="F10155" s="9"/>
      <c r="G10155" s="6"/>
      <c r="H10155" s="14"/>
      <c r="I10155" s="9"/>
      <c r="J10155" s="10"/>
    </row>
    <row r="10156">
      <c r="A10156" s="6"/>
      <c r="B10156" s="6"/>
      <c r="C10156" s="7"/>
      <c r="D10156" s="8"/>
      <c r="E10156" s="9"/>
      <c r="F10156" s="9"/>
      <c r="G10156" s="6"/>
      <c r="H10156" s="14"/>
      <c r="I10156" s="9"/>
      <c r="J10156" s="10"/>
    </row>
    <row r="10157">
      <c r="A10157" s="6"/>
      <c r="B10157" s="6"/>
      <c r="C10157" s="7"/>
      <c r="D10157" s="8"/>
      <c r="E10157" s="9"/>
      <c r="F10157" s="9"/>
      <c r="G10157" s="6"/>
      <c r="H10157" s="14"/>
      <c r="I10157" s="9"/>
      <c r="J10157" s="10"/>
    </row>
    <row r="10158">
      <c r="A10158" s="6"/>
      <c r="B10158" s="6"/>
      <c r="C10158" s="7"/>
      <c r="D10158" s="8"/>
      <c r="E10158" s="9"/>
      <c r="F10158" s="9"/>
      <c r="G10158" s="6"/>
      <c r="H10158" s="14"/>
      <c r="I10158" s="9"/>
      <c r="J10158" s="10"/>
    </row>
    <row r="10159">
      <c r="A10159" s="6"/>
      <c r="B10159" s="6"/>
      <c r="C10159" s="7"/>
      <c r="D10159" s="8"/>
      <c r="E10159" s="9"/>
      <c r="F10159" s="9"/>
      <c r="G10159" s="6"/>
      <c r="H10159" s="14"/>
      <c r="I10159" s="9"/>
      <c r="J10159" s="10"/>
    </row>
    <row r="10160">
      <c r="A10160" s="6"/>
      <c r="B10160" s="6"/>
      <c r="C10160" s="7"/>
      <c r="D10160" s="8"/>
      <c r="E10160" s="9"/>
      <c r="F10160" s="9"/>
      <c r="G10160" s="6"/>
      <c r="H10160" s="14"/>
      <c r="I10160" s="9"/>
      <c r="J10160" s="10"/>
    </row>
    <row r="10161">
      <c r="A10161" s="6"/>
      <c r="B10161" s="6"/>
      <c r="C10161" s="7"/>
      <c r="D10161" s="8"/>
      <c r="E10161" s="9"/>
      <c r="F10161" s="9"/>
      <c r="G10161" s="6"/>
      <c r="H10161" s="14"/>
      <c r="I10161" s="9"/>
      <c r="J10161" s="10"/>
    </row>
    <row r="10162">
      <c r="A10162" s="6"/>
      <c r="B10162" s="6"/>
      <c r="C10162" s="7"/>
      <c r="D10162" s="8"/>
      <c r="E10162" s="9"/>
      <c r="F10162" s="9"/>
      <c r="G10162" s="6"/>
      <c r="H10162" s="14"/>
      <c r="I10162" s="9"/>
      <c r="J10162" s="10"/>
    </row>
    <row r="10163">
      <c r="A10163" s="6"/>
      <c r="B10163" s="6"/>
      <c r="C10163" s="7"/>
      <c r="D10163" s="8"/>
      <c r="E10163" s="9"/>
      <c r="F10163" s="9"/>
      <c r="G10163" s="6"/>
      <c r="H10163" s="14"/>
      <c r="I10163" s="9"/>
      <c r="J10163" s="10"/>
    </row>
    <row r="10164">
      <c r="A10164" s="6"/>
      <c r="B10164" s="6"/>
      <c r="C10164" s="7"/>
      <c r="D10164" s="8"/>
      <c r="E10164" s="9"/>
      <c r="F10164" s="9"/>
      <c r="G10164" s="6"/>
      <c r="H10164" s="14"/>
      <c r="I10164" s="9"/>
      <c r="J10164" s="10"/>
    </row>
    <row r="10165">
      <c r="A10165" s="6"/>
      <c r="B10165" s="6"/>
      <c r="C10165" s="7"/>
      <c r="D10165" s="8"/>
      <c r="E10165" s="9"/>
      <c r="F10165" s="9"/>
      <c r="G10165" s="6"/>
      <c r="H10165" s="14"/>
      <c r="I10165" s="9"/>
      <c r="J10165" s="10"/>
    </row>
    <row r="10166">
      <c r="A10166" s="6"/>
      <c r="B10166" s="6"/>
      <c r="C10166" s="7"/>
      <c r="D10166" s="8"/>
      <c r="E10166" s="9"/>
      <c r="F10166" s="9"/>
      <c r="G10166" s="6"/>
      <c r="H10166" s="14"/>
      <c r="I10166" s="9"/>
      <c r="J10166" s="10"/>
    </row>
    <row r="10167">
      <c r="A10167" s="6"/>
      <c r="B10167" s="6"/>
      <c r="C10167" s="7"/>
      <c r="D10167" s="8"/>
      <c r="E10167" s="9"/>
      <c r="F10167" s="9"/>
      <c r="G10167" s="6"/>
      <c r="H10167" s="14"/>
      <c r="I10167" s="9"/>
      <c r="J10167" s="10"/>
    </row>
    <row r="10168">
      <c r="A10168" s="6"/>
      <c r="B10168" s="6"/>
      <c r="C10168" s="7"/>
      <c r="D10168" s="8"/>
      <c r="E10168" s="9"/>
      <c r="F10168" s="9"/>
      <c r="G10168" s="6"/>
      <c r="H10168" s="14"/>
      <c r="I10168" s="9"/>
      <c r="J10168" s="10"/>
    </row>
    <row r="10169">
      <c r="A10169" s="6"/>
      <c r="B10169" s="6"/>
      <c r="C10169" s="7"/>
      <c r="D10169" s="8"/>
      <c r="E10169" s="9"/>
      <c r="F10169" s="9"/>
      <c r="G10169" s="6"/>
      <c r="H10169" s="14"/>
      <c r="I10169" s="9"/>
      <c r="J10169" s="10"/>
    </row>
    <row r="10170">
      <c r="A10170" s="6"/>
      <c r="B10170" s="6"/>
      <c r="C10170" s="7"/>
      <c r="D10170" s="8"/>
      <c r="E10170" s="9"/>
      <c r="F10170" s="9"/>
      <c r="G10170" s="6"/>
      <c r="H10170" s="14"/>
      <c r="I10170" s="9"/>
      <c r="J10170" s="10"/>
    </row>
    <row r="10171">
      <c r="A10171" s="6"/>
      <c r="B10171" s="6"/>
      <c r="C10171" s="7"/>
      <c r="D10171" s="8"/>
      <c r="E10171" s="9"/>
      <c r="F10171" s="9"/>
      <c r="G10171" s="6"/>
      <c r="H10171" s="14"/>
      <c r="I10171" s="9"/>
      <c r="J10171" s="10"/>
    </row>
    <row r="10172">
      <c r="A10172" s="6"/>
      <c r="B10172" s="6"/>
      <c r="C10172" s="7"/>
      <c r="D10172" s="8"/>
      <c r="E10172" s="9"/>
      <c r="F10172" s="9"/>
      <c r="G10172" s="6"/>
      <c r="H10172" s="14"/>
      <c r="I10172" s="9"/>
      <c r="J10172" s="10"/>
    </row>
    <row r="10173">
      <c r="A10173" s="6"/>
      <c r="B10173" s="6"/>
      <c r="C10173" s="7"/>
      <c r="D10173" s="8"/>
      <c r="E10173" s="9"/>
      <c r="F10173" s="9"/>
      <c r="G10173" s="6"/>
      <c r="H10173" s="14"/>
      <c r="I10173" s="9"/>
      <c r="J10173" s="10"/>
    </row>
    <row r="10174">
      <c r="A10174" s="6"/>
      <c r="B10174" s="6"/>
      <c r="C10174" s="7"/>
      <c r="D10174" s="8"/>
      <c r="E10174" s="9"/>
      <c r="F10174" s="9"/>
      <c r="G10174" s="6"/>
      <c r="H10174" s="14"/>
      <c r="I10174" s="9"/>
      <c r="J10174" s="10"/>
    </row>
    <row r="10175">
      <c r="A10175" s="6"/>
      <c r="B10175" s="6"/>
      <c r="C10175" s="7"/>
      <c r="D10175" s="8"/>
      <c r="E10175" s="9"/>
      <c r="F10175" s="9"/>
      <c r="G10175" s="6"/>
      <c r="H10175" s="14"/>
      <c r="I10175" s="9"/>
      <c r="J10175" s="10"/>
    </row>
    <row r="10176">
      <c r="A10176" s="6"/>
      <c r="B10176" s="6"/>
      <c r="C10176" s="7"/>
      <c r="D10176" s="8"/>
      <c r="E10176" s="9"/>
      <c r="F10176" s="9"/>
      <c r="G10176" s="6"/>
      <c r="H10176" s="14"/>
      <c r="I10176" s="9"/>
      <c r="J10176" s="10"/>
    </row>
    <row r="10177">
      <c r="A10177" s="6"/>
      <c r="B10177" s="6"/>
      <c r="C10177" s="7"/>
      <c r="D10177" s="8"/>
      <c r="E10177" s="9"/>
      <c r="F10177" s="9"/>
      <c r="G10177" s="6"/>
      <c r="H10177" s="14"/>
      <c r="I10177" s="9"/>
      <c r="J10177" s="10"/>
    </row>
    <row r="10178">
      <c r="A10178" s="6"/>
      <c r="B10178" s="6"/>
      <c r="C10178" s="7"/>
      <c r="D10178" s="8"/>
      <c r="E10178" s="9"/>
      <c r="F10178" s="9"/>
      <c r="G10178" s="6"/>
      <c r="H10178" s="14"/>
      <c r="I10178" s="9"/>
      <c r="J10178" s="10"/>
    </row>
    <row r="10179">
      <c r="A10179" s="6"/>
      <c r="B10179" s="6"/>
      <c r="C10179" s="7"/>
      <c r="D10179" s="8"/>
      <c r="E10179" s="9"/>
      <c r="F10179" s="9"/>
      <c r="G10179" s="6"/>
      <c r="H10179" s="14"/>
      <c r="I10179" s="9"/>
      <c r="J10179" s="10"/>
    </row>
    <row r="10180">
      <c r="A10180" s="6"/>
      <c r="B10180" s="6"/>
      <c r="C10180" s="7"/>
      <c r="D10180" s="8"/>
      <c r="E10180" s="9"/>
      <c r="F10180" s="9"/>
      <c r="G10180" s="6"/>
      <c r="H10180" s="14"/>
      <c r="I10180" s="9"/>
      <c r="J10180" s="10"/>
    </row>
    <row r="10181">
      <c r="A10181" s="6"/>
      <c r="B10181" s="6"/>
      <c r="C10181" s="7"/>
      <c r="D10181" s="8"/>
      <c r="E10181" s="9"/>
      <c r="F10181" s="9"/>
      <c r="G10181" s="6"/>
      <c r="H10181" s="14"/>
      <c r="I10181" s="9"/>
      <c r="J10181" s="10"/>
    </row>
    <row r="10182">
      <c r="A10182" s="6"/>
      <c r="B10182" s="6"/>
      <c r="C10182" s="7"/>
      <c r="D10182" s="8"/>
      <c r="E10182" s="9"/>
      <c r="F10182" s="9"/>
      <c r="G10182" s="6"/>
      <c r="H10182" s="14"/>
      <c r="I10182" s="9"/>
      <c r="J10182" s="10"/>
    </row>
    <row r="10183">
      <c r="A10183" s="6"/>
      <c r="B10183" s="6"/>
      <c r="C10183" s="7"/>
      <c r="D10183" s="8"/>
      <c r="E10183" s="9"/>
      <c r="F10183" s="9"/>
      <c r="G10183" s="6"/>
      <c r="H10183" s="14"/>
      <c r="I10183" s="9"/>
      <c r="J10183" s="10"/>
    </row>
    <row r="10184">
      <c r="A10184" s="6"/>
      <c r="B10184" s="6"/>
      <c r="C10184" s="7"/>
      <c r="D10184" s="8"/>
      <c r="E10184" s="9"/>
      <c r="F10184" s="9"/>
      <c r="G10184" s="6"/>
      <c r="H10184" s="14"/>
      <c r="I10184" s="9"/>
      <c r="J10184" s="10"/>
    </row>
    <row r="10185">
      <c r="A10185" s="6"/>
      <c r="B10185" s="6"/>
      <c r="C10185" s="7"/>
      <c r="D10185" s="8"/>
      <c r="E10185" s="9"/>
      <c r="F10185" s="9"/>
      <c r="G10185" s="6"/>
      <c r="H10185" s="14"/>
      <c r="I10185" s="9"/>
      <c r="J10185" s="10"/>
    </row>
    <row r="10186">
      <c r="A10186" s="6"/>
      <c r="B10186" s="6"/>
      <c r="C10186" s="7"/>
      <c r="D10186" s="8"/>
      <c r="E10186" s="9"/>
      <c r="F10186" s="9"/>
      <c r="G10186" s="6"/>
      <c r="H10186" s="14"/>
      <c r="I10186" s="9"/>
      <c r="J10186" s="10"/>
    </row>
    <row r="10187">
      <c r="A10187" s="6"/>
      <c r="B10187" s="6"/>
      <c r="C10187" s="7"/>
      <c r="D10187" s="8"/>
      <c r="E10187" s="9"/>
      <c r="F10187" s="9"/>
      <c r="G10187" s="6"/>
      <c r="H10187" s="14"/>
      <c r="I10187" s="9"/>
      <c r="J10187" s="10"/>
    </row>
    <row r="10188">
      <c r="A10188" s="6"/>
      <c r="B10188" s="6"/>
      <c r="C10188" s="7"/>
      <c r="D10188" s="8"/>
      <c r="E10188" s="9"/>
      <c r="F10188" s="9"/>
      <c r="G10188" s="6"/>
      <c r="H10188" s="14"/>
      <c r="I10188" s="9"/>
      <c r="J10188" s="10"/>
    </row>
    <row r="10189">
      <c r="A10189" s="6"/>
      <c r="B10189" s="6"/>
      <c r="C10189" s="7"/>
      <c r="D10189" s="8"/>
      <c r="E10189" s="9"/>
      <c r="F10189" s="9"/>
      <c r="G10189" s="6"/>
      <c r="H10189" s="14"/>
      <c r="I10189" s="9"/>
      <c r="J10189" s="10"/>
    </row>
    <row r="10190">
      <c r="A10190" s="6"/>
      <c r="B10190" s="6"/>
      <c r="C10190" s="7"/>
      <c r="D10190" s="8"/>
      <c r="E10190" s="9"/>
      <c r="F10190" s="9"/>
      <c r="G10190" s="6"/>
      <c r="H10190" s="14"/>
      <c r="I10190" s="9"/>
      <c r="J10190" s="10"/>
    </row>
    <row r="10191">
      <c r="A10191" s="6"/>
      <c r="B10191" s="6"/>
      <c r="C10191" s="7"/>
      <c r="D10191" s="8"/>
      <c r="E10191" s="9"/>
      <c r="F10191" s="9"/>
      <c r="G10191" s="6"/>
      <c r="H10191" s="14"/>
      <c r="I10191" s="9"/>
      <c r="J10191" s="10"/>
    </row>
    <row r="10192">
      <c r="A10192" s="6"/>
      <c r="B10192" s="6"/>
      <c r="C10192" s="7"/>
      <c r="D10192" s="8"/>
      <c r="E10192" s="9"/>
      <c r="F10192" s="9"/>
      <c r="G10192" s="6"/>
      <c r="H10192" s="14"/>
      <c r="I10192" s="9"/>
      <c r="J10192" s="10"/>
    </row>
    <row r="10193">
      <c r="A10193" s="6"/>
      <c r="B10193" s="6"/>
      <c r="C10193" s="7"/>
      <c r="D10193" s="8"/>
      <c r="E10193" s="9"/>
      <c r="F10193" s="9"/>
      <c r="G10193" s="6"/>
      <c r="H10193" s="14"/>
      <c r="I10193" s="9"/>
      <c r="J10193" s="10"/>
    </row>
    <row r="10194">
      <c r="A10194" s="6"/>
      <c r="B10194" s="6"/>
      <c r="C10194" s="7"/>
      <c r="D10194" s="8"/>
      <c r="E10194" s="9"/>
      <c r="F10194" s="9"/>
      <c r="G10194" s="6"/>
      <c r="H10194" s="14"/>
      <c r="I10194" s="9"/>
      <c r="J10194" s="10"/>
    </row>
    <row r="10195">
      <c r="A10195" s="6"/>
      <c r="B10195" s="6"/>
      <c r="C10195" s="7"/>
      <c r="D10195" s="8"/>
      <c r="E10195" s="9"/>
      <c r="F10195" s="9"/>
      <c r="G10195" s="6"/>
      <c r="H10195" s="14"/>
      <c r="I10195" s="9"/>
      <c r="J10195" s="10"/>
    </row>
    <row r="10196">
      <c r="A10196" s="6"/>
      <c r="B10196" s="6"/>
      <c r="C10196" s="7"/>
      <c r="D10196" s="8"/>
      <c r="E10196" s="9"/>
      <c r="F10196" s="9"/>
      <c r="G10196" s="6"/>
      <c r="H10196" s="14"/>
      <c r="I10196" s="9"/>
      <c r="J10196" s="10"/>
    </row>
    <row r="10197">
      <c r="A10197" s="6"/>
      <c r="B10197" s="6"/>
      <c r="C10197" s="7"/>
      <c r="D10197" s="8"/>
      <c r="E10197" s="9"/>
      <c r="F10197" s="9"/>
      <c r="G10197" s="6"/>
      <c r="H10197" s="14"/>
      <c r="I10197" s="9"/>
      <c r="J10197" s="10"/>
    </row>
    <row r="10198">
      <c r="A10198" s="6"/>
      <c r="B10198" s="6"/>
      <c r="C10198" s="7"/>
      <c r="D10198" s="8"/>
      <c r="E10198" s="9"/>
      <c r="F10198" s="9"/>
      <c r="G10198" s="6"/>
      <c r="H10198" s="14"/>
      <c r="I10198" s="9"/>
      <c r="J10198" s="10"/>
    </row>
    <row r="10199">
      <c r="A10199" s="6"/>
      <c r="B10199" s="6"/>
      <c r="C10199" s="7"/>
      <c r="D10199" s="8"/>
      <c r="E10199" s="9"/>
      <c r="F10199" s="9"/>
      <c r="G10199" s="6"/>
      <c r="H10199" s="14"/>
      <c r="I10199" s="9"/>
      <c r="J10199" s="10"/>
    </row>
    <row r="10200">
      <c r="A10200" s="6"/>
      <c r="B10200" s="6"/>
      <c r="C10200" s="7"/>
      <c r="D10200" s="8"/>
      <c r="E10200" s="9"/>
      <c r="F10200" s="9"/>
      <c r="G10200" s="6"/>
      <c r="H10200" s="14"/>
      <c r="I10200" s="9"/>
      <c r="J10200" s="10"/>
    </row>
    <row r="10201">
      <c r="A10201" s="6"/>
      <c r="B10201" s="6"/>
      <c r="C10201" s="7"/>
      <c r="D10201" s="8"/>
      <c r="E10201" s="9"/>
      <c r="F10201" s="9"/>
      <c r="G10201" s="6"/>
      <c r="H10201" s="14"/>
      <c r="I10201" s="9"/>
      <c r="J10201" s="10"/>
    </row>
    <row r="10202">
      <c r="A10202" s="6"/>
      <c r="B10202" s="6"/>
      <c r="C10202" s="7"/>
      <c r="D10202" s="8"/>
      <c r="E10202" s="9"/>
      <c r="F10202" s="9"/>
      <c r="G10202" s="6"/>
      <c r="H10202" s="14"/>
      <c r="I10202" s="9"/>
      <c r="J10202" s="10"/>
    </row>
    <row r="10203">
      <c r="A10203" s="6"/>
      <c r="B10203" s="6"/>
      <c r="C10203" s="7"/>
      <c r="D10203" s="8"/>
      <c r="E10203" s="9"/>
      <c r="F10203" s="9"/>
      <c r="G10203" s="6"/>
      <c r="H10203" s="14"/>
      <c r="I10203" s="9"/>
      <c r="J10203" s="10"/>
    </row>
    <row r="10204">
      <c r="A10204" s="6"/>
      <c r="B10204" s="6"/>
      <c r="C10204" s="7"/>
      <c r="D10204" s="8"/>
      <c r="E10204" s="9"/>
      <c r="F10204" s="9"/>
      <c r="G10204" s="6"/>
      <c r="H10204" s="14"/>
      <c r="I10204" s="9"/>
      <c r="J10204" s="10"/>
    </row>
    <row r="10205">
      <c r="A10205" s="6"/>
      <c r="B10205" s="6"/>
      <c r="C10205" s="7"/>
      <c r="D10205" s="8"/>
      <c r="E10205" s="9"/>
      <c r="F10205" s="9"/>
      <c r="G10205" s="6"/>
      <c r="H10205" s="14"/>
      <c r="I10205" s="9"/>
      <c r="J10205" s="10"/>
    </row>
    <row r="10206">
      <c r="A10206" s="6"/>
      <c r="B10206" s="6"/>
      <c r="C10206" s="7"/>
      <c r="D10206" s="8"/>
      <c r="E10206" s="9"/>
      <c r="F10206" s="9"/>
      <c r="G10206" s="6"/>
      <c r="H10206" s="14"/>
      <c r="I10206" s="9"/>
      <c r="J10206" s="10"/>
    </row>
    <row r="10207">
      <c r="A10207" s="6"/>
      <c r="B10207" s="6"/>
      <c r="C10207" s="7"/>
      <c r="D10207" s="8"/>
      <c r="E10207" s="9"/>
      <c r="F10207" s="9"/>
      <c r="G10207" s="6"/>
      <c r="H10207" s="14"/>
      <c r="I10207" s="9"/>
      <c r="J10207" s="10"/>
    </row>
    <row r="10208">
      <c r="A10208" s="6"/>
      <c r="B10208" s="6"/>
      <c r="C10208" s="7"/>
      <c r="D10208" s="8"/>
      <c r="E10208" s="9"/>
      <c r="F10208" s="9"/>
      <c r="G10208" s="6"/>
      <c r="H10208" s="14"/>
      <c r="I10208" s="9"/>
      <c r="J10208" s="10"/>
    </row>
    <row r="10209">
      <c r="A10209" s="6"/>
      <c r="B10209" s="6"/>
      <c r="C10209" s="7"/>
      <c r="D10209" s="8"/>
      <c r="E10209" s="9"/>
      <c r="F10209" s="9"/>
      <c r="G10209" s="6"/>
      <c r="H10209" s="14"/>
      <c r="I10209" s="9"/>
      <c r="J10209" s="10"/>
    </row>
    <row r="10210">
      <c r="A10210" s="6"/>
      <c r="B10210" s="6"/>
      <c r="C10210" s="7"/>
      <c r="D10210" s="8"/>
      <c r="E10210" s="9"/>
      <c r="F10210" s="9"/>
      <c r="G10210" s="6"/>
      <c r="H10210" s="14"/>
      <c r="I10210" s="9"/>
      <c r="J10210" s="10"/>
    </row>
    <row r="10211">
      <c r="A10211" s="6"/>
      <c r="B10211" s="6"/>
      <c r="C10211" s="7"/>
      <c r="D10211" s="8"/>
      <c r="E10211" s="9"/>
      <c r="F10211" s="9"/>
      <c r="G10211" s="6"/>
      <c r="H10211" s="14"/>
      <c r="I10211" s="9"/>
      <c r="J10211" s="10"/>
    </row>
    <row r="10212">
      <c r="A10212" s="6"/>
      <c r="B10212" s="6"/>
      <c r="C10212" s="7"/>
      <c r="D10212" s="8"/>
      <c r="E10212" s="9"/>
      <c r="F10212" s="9"/>
      <c r="G10212" s="6"/>
      <c r="H10212" s="14"/>
      <c r="I10212" s="9"/>
      <c r="J10212" s="10"/>
    </row>
    <row r="10213">
      <c r="A10213" s="6"/>
      <c r="B10213" s="6"/>
      <c r="C10213" s="7"/>
      <c r="D10213" s="8"/>
      <c r="E10213" s="9"/>
      <c r="F10213" s="9"/>
      <c r="G10213" s="6"/>
      <c r="H10213" s="14"/>
      <c r="I10213" s="9"/>
      <c r="J10213" s="10"/>
    </row>
    <row r="10214">
      <c r="A10214" s="6"/>
      <c r="B10214" s="6"/>
      <c r="C10214" s="7"/>
      <c r="D10214" s="8"/>
      <c r="E10214" s="9"/>
      <c r="F10214" s="9"/>
      <c r="G10214" s="6"/>
      <c r="H10214" s="14"/>
      <c r="I10214" s="9"/>
      <c r="J10214" s="10"/>
    </row>
    <row r="10215">
      <c r="A10215" s="6"/>
      <c r="B10215" s="6"/>
      <c r="C10215" s="7"/>
      <c r="D10215" s="8"/>
      <c r="E10215" s="9"/>
      <c r="F10215" s="9"/>
      <c r="G10215" s="6"/>
      <c r="H10215" s="14"/>
      <c r="I10215" s="9"/>
      <c r="J10215" s="10"/>
    </row>
    <row r="10216">
      <c r="A10216" s="6"/>
      <c r="B10216" s="6"/>
      <c r="C10216" s="7"/>
      <c r="D10216" s="8"/>
      <c r="E10216" s="9"/>
      <c r="F10216" s="9"/>
      <c r="G10216" s="6"/>
      <c r="H10216" s="14"/>
      <c r="I10216" s="9"/>
      <c r="J10216" s="10"/>
    </row>
    <row r="10217">
      <c r="A10217" s="6"/>
      <c r="B10217" s="6"/>
      <c r="C10217" s="7"/>
      <c r="D10217" s="8"/>
      <c r="E10217" s="9"/>
      <c r="F10217" s="9"/>
      <c r="G10217" s="6"/>
      <c r="H10217" s="14"/>
      <c r="I10217" s="9"/>
      <c r="J10217" s="10"/>
    </row>
    <row r="10218">
      <c r="A10218" s="6"/>
      <c r="B10218" s="6"/>
      <c r="C10218" s="7"/>
      <c r="D10218" s="8"/>
      <c r="E10218" s="9"/>
      <c r="F10218" s="9"/>
      <c r="G10218" s="6"/>
      <c r="H10218" s="14"/>
      <c r="I10218" s="9"/>
      <c r="J10218" s="10"/>
    </row>
    <row r="10219">
      <c r="A10219" s="6"/>
      <c r="B10219" s="6"/>
      <c r="C10219" s="7"/>
      <c r="D10219" s="8"/>
      <c r="E10219" s="9"/>
      <c r="F10219" s="9"/>
      <c r="G10219" s="6"/>
      <c r="H10219" s="14"/>
      <c r="I10219" s="9"/>
      <c r="J10219" s="10"/>
    </row>
    <row r="10220">
      <c r="A10220" s="6"/>
      <c r="B10220" s="6"/>
      <c r="C10220" s="7"/>
      <c r="D10220" s="8"/>
      <c r="E10220" s="9"/>
      <c r="F10220" s="9"/>
      <c r="G10220" s="6"/>
      <c r="H10220" s="14"/>
      <c r="I10220" s="9"/>
      <c r="J10220" s="10"/>
    </row>
    <row r="10221">
      <c r="A10221" s="6"/>
      <c r="B10221" s="6"/>
      <c r="C10221" s="7"/>
      <c r="D10221" s="8"/>
      <c r="E10221" s="9"/>
      <c r="F10221" s="9"/>
      <c r="G10221" s="6"/>
      <c r="H10221" s="14"/>
      <c r="I10221" s="9"/>
      <c r="J10221" s="10"/>
    </row>
    <row r="10222">
      <c r="A10222" s="6"/>
      <c r="B10222" s="6"/>
      <c r="C10222" s="7"/>
      <c r="D10222" s="8"/>
      <c r="E10222" s="9"/>
      <c r="F10222" s="9"/>
      <c r="G10222" s="6"/>
      <c r="H10222" s="14"/>
      <c r="I10222" s="9"/>
      <c r="J10222" s="10"/>
    </row>
    <row r="10223">
      <c r="A10223" s="6"/>
      <c r="B10223" s="6"/>
      <c r="C10223" s="7"/>
      <c r="D10223" s="8"/>
      <c r="E10223" s="9"/>
      <c r="F10223" s="9"/>
      <c r="G10223" s="6"/>
      <c r="H10223" s="14"/>
      <c r="I10223" s="9"/>
      <c r="J10223" s="10"/>
    </row>
    <row r="10224">
      <c r="A10224" s="6"/>
      <c r="B10224" s="6"/>
      <c r="C10224" s="7"/>
      <c r="D10224" s="8"/>
      <c r="E10224" s="9"/>
      <c r="F10224" s="9"/>
      <c r="G10224" s="6"/>
      <c r="H10224" s="14"/>
      <c r="I10224" s="9"/>
      <c r="J10224" s="10"/>
    </row>
    <row r="10225">
      <c r="A10225" s="6"/>
      <c r="B10225" s="6"/>
      <c r="C10225" s="7"/>
      <c r="D10225" s="8"/>
      <c r="E10225" s="9"/>
      <c r="F10225" s="9"/>
      <c r="G10225" s="6"/>
      <c r="H10225" s="14"/>
      <c r="I10225" s="9"/>
      <c r="J10225" s="10"/>
    </row>
    <row r="10226">
      <c r="A10226" s="6"/>
      <c r="B10226" s="6"/>
      <c r="C10226" s="7"/>
      <c r="D10226" s="8"/>
      <c r="E10226" s="9"/>
      <c r="F10226" s="9"/>
      <c r="G10226" s="6"/>
      <c r="H10226" s="14"/>
      <c r="I10226" s="9"/>
      <c r="J10226" s="10"/>
    </row>
    <row r="10227">
      <c r="A10227" s="6"/>
      <c r="B10227" s="6"/>
      <c r="C10227" s="7"/>
      <c r="D10227" s="8"/>
      <c r="E10227" s="9"/>
      <c r="F10227" s="9"/>
      <c r="G10227" s="6"/>
      <c r="H10227" s="14"/>
      <c r="I10227" s="9"/>
      <c r="J10227" s="10"/>
    </row>
    <row r="10228">
      <c r="A10228" s="6"/>
      <c r="B10228" s="6"/>
      <c r="C10228" s="7"/>
      <c r="D10228" s="8"/>
      <c r="E10228" s="9"/>
      <c r="F10228" s="9"/>
      <c r="G10228" s="6"/>
      <c r="H10228" s="14"/>
      <c r="I10228" s="9"/>
      <c r="J10228" s="10"/>
    </row>
    <row r="10229">
      <c r="A10229" s="6"/>
      <c r="B10229" s="6"/>
      <c r="C10229" s="7"/>
      <c r="D10229" s="8"/>
      <c r="E10229" s="9"/>
      <c r="F10229" s="9"/>
      <c r="G10229" s="6"/>
      <c r="H10229" s="14"/>
      <c r="I10229" s="9"/>
      <c r="J10229" s="10"/>
    </row>
    <row r="10230">
      <c r="A10230" s="6"/>
      <c r="B10230" s="6"/>
      <c r="C10230" s="7"/>
      <c r="D10230" s="8"/>
      <c r="E10230" s="9"/>
      <c r="F10230" s="9"/>
      <c r="G10230" s="6"/>
      <c r="H10230" s="14"/>
      <c r="I10230" s="9"/>
      <c r="J10230" s="10"/>
    </row>
    <row r="10231">
      <c r="A10231" s="6"/>
      <c r="B10231" s="6"/>
      <c r="C10231" s="7"/>
      <c r="D10231" s="8"/>
      <c r="E10231" s="9"/>
      <c r="F10231" s="9"/>
      <c r="G10231" s="6"/>
      <c r="H10231" s="14"/>
      <c r="I10231" s="9"/>
      <c r="J10231" s="10"/>
    </row>
    <row r="10232">
      <c r="A10232" s="6"/>
      <c r="B10232" s="6"/>
      <c r="C10232" s="7"/>
      <c r="D10232" s="8"/>
      <c r="E10232" s="9"/>
      <c r="F10232" s="9"/>
      <c r="G10232" s="6"/>
      <c r="H10232" s="14"/>
      <c r="I10232" s="9"/>
      <c r="J10232" s="10"/>
    </row>
    <row r="10233">
      <c r="A10233" s="6"/>
      <c r="B10233" s="6"/>
      <c r="C10233" s="7"/>
      <c r="D10233" s="8"/>
      <c r="E10233" s="9"/>
      <c r="F10233" s="9"/>
      <c r="G10233" s="6"/>
      <c r="H10233" s="14"/>
      <c r="I10233" s="9"/>
      <c r="J10233" s="10"/>
    </row>
    <row r="10234">
      <c r="A10234" s="6"/>
      <c r="B10234" s="6"/>
      <c r="C10234" s="7"/>
      <c r="D10234" s="8"/>
      <c r="E10234" s="9"/>
      <c r="F10234" s="9"/>
      <c r="G10234" s="6"/>
      <c r="H10234" s="14"/>
      <c r="I10234" s="9"/>
      <c r="J10234" s="10"/>
    </row>
    <row r="10235">
      <c r="A10235" s="6"/>
      <c r="B10235" s="6"/>
      <c r="C10235" s="7"/>
      <c r="D10235" s="8"/>
      <c r="E10235" s="9"/>
      <c r="F10235" s="9"/>
      <c r="G10235" s="6"/>
      <c r="H10235" s="14"/>
      <c r="I10235" s="9"/>
      <c r="J10235" s="10"/>
    </row>
    <row r="10236">
      <c r="A10236" s="6"/>
      <c r="B10236" s="6"/>
      <c r="C10236" s="7"/>
      <c r="D10236" s="8"/>
      <c r="E10236" s="9"/>
      <c r="F10236" s="9"/>
      <c r="G10236" s="6"/>
      <c r="H10236" s="14"/>
      <c r="I10236" s="9"/>
      <c r="J10236" s="10"/>
    </row>
    <row r="10237">
      <c r="A10237" s="6"/>
      <c r="B10237" s="6"/>
      <c r="C10237" s="7"/>
      <c r="D10237" s="8"/>
      <c r="E10237" s="9"/>
      <c r="F10237" s="9"/>
      <c r="G10237" s="6"/>
      <c r="H10237" s="14"/>
      <c r="I10237" s="9"/>
      <c r="J10237" s="10"/>
    </row>
    <row r="10238">
      <c r="A10238" s="6"/>
      <c r="B10238" s="6"/>
      <c r="C10238" s="7"/>
      <c r="D10238" s="8"/>
      <c r="E10238" s="9"/>
      <c r="F10238" s="9"/>
      <c r="G10238" s="6"/>
      <c r="H10238" s="14"/>
      <c r="I10238" s="9"/>
      <c r="J10238" s="10"/>
    </row>
    <row r="10239">
      <c r="A10239" s="6"/>
      <c r="B10239" s="6"/>
      <c r="C10239" s="7"/>
      <c r="D10239" s="8"/>
      <c r="E10239" s="9"/>
      <c r="F10239" s="9"/>
      <c r="G10239" s="6"/>
      <c r="H10239" s="14"/>
      <c r="I10239" s="9"/>
      <c r="J10239" s="10"/>
    </row>
    <row r="10240">
      <c r="A10240" s="6"/>
      <c r="B10240" s="6"/>
      <c r="C10240" s="7"/>
      <c r="D10240" s="8"/>
      <c r="E10240" s="9"/>
      <c r="F10240" s="9"/>
      <c r="G10240" s="6"/>
      <c r="H10240" s="14"/>
      <c r="I10240" s="9"/>
      <c r="J10240" s="10"/>
    </row>
    <row r="10241">
      <c r="A10241" s="6"/>
      <c r="B10241" s="6"/>
      <c r="C10241" s="7"/>
      <c r="D10241" s="8"/>
      <c r="E10241" s="9"/>
      <c r="F10241" s="9"/>
      <c r="G10241" s="6"/>
      <c r="H10241" s="14"/>
      <c r="I10241" s="9"/>
      <c r="J10241" s="10"/>
    </row>
    <row r="10242">
      <c r="A10242" s="6"/>
      <c r="B10242" s="6"/>
      <c r="C10242" s="7"/>
      <c r="D10242" s="8"/>
      <c r="E10242" s="9"/>
      <c r="F10242" s="9"/>
      <c r="G10242" s="6"/>
      <c r="H10242" s="14"/>
      <c r="I10242" s="9"/>
      <c r="J10242" s="10"/>
    </row>
    <row r="10243">
      <c r="A10243" s="6"/>
      <c r="B10243" s="6"/>
      <c r="C10243" s="7"/>
      <c r="D10243" s="8"/>
      <c r="E10243" s="9"/>
      <c r="F10243" s="9"/>
      <c r="G10243" s="6"/>
      <c r="H10243" s="14"/>
      <c r="I10243" s="9"/>
      <c r="J10243" s="10"/>
    </row>
    <row r="10244">
      <c r="A10244" s="6"/>
      <c r="B10244" s="6"/>
      <c r="C10244" s="7"/>
      <c r="D10244" s="8"/>
      <c r="E10244" s="9"/>
      <c r="F10244" s="9"/>
      <c r="G10244" s="6"/>
      <c r="H10244" s="14"/>
      <c r="I10244" s="9"/>
      <c r="J10244" s="10"/>
    </row>
    <row r="10245">
      <c r="A10245" s="6"/>
      <c r="B10245" s="6"/>
      <c r="C10245" s="7"/>
      <c r="D10245" s="8"/>
      <c r="E10245" s="9"/>
      <c r="F10245" s="9"/>
      <c r="G10245" s="6"/>
      <c r="H10245" s="14"/>
      <c r="I10245" s="9"/>
      <c r="J10245" s="10"/>
    </row>
    <row r="10246">
      <c r="A10246" s="6"/>
      <c r="B10246" s="6"/>
      <c r="C10246" s="7"/>
      <c r="D10246" s="8"/>
      <c r="E10246" s="9"/>
      <c r="F10246" s="9"/>
      <c r="G10246" s="6"/>
      <c r="H10246" s="14"/>
      <c r="I10246" s="9"/>
      <c r="J10246" s="10"/>
    </row>
    <row r="10247">
      <c r="A10247" s="6"/>
      <c r="B10247" s="6"/>
      <c r="C10247" s="7"/>
      <c r="D10247" s="8"/>
      <c r="E10247" s="9"/>
      <c r="F10247" s="9"/>
      <c r="G10247" s="6"/>
      <c r="H10247" s="14"/>
      <c r="I10247" s="9"/>
      <c r="J10247" s="10"/>
    </row>
    <row r="10248">
      <c r="A10248" s="6"/>
      <c r="B10248" s="6"/>
      <c r="C10248" s="7"/>
      <c r="D10248" s="8"/>
      <c r="E10248" s="9"/>
      <c r="F10248" s="9"/>
      <c r="G10248" s="6"/>
      <c r="H10248" s="14"/>
      <c r="I10248" s="9"/>
      <c r="J10248" s="10"/>
    </row>
    <row r="10249">
      <c r="A10249" s="6"/>
      <c r="B10249" s="6"/>
      <c r="C10249" s="7"/>
      <c r="D10249" s="8"/>
      <c r="E10249" s="9"/>
      <c r="F10249" s="9"/>
      <c r="G10249" s="6"/>
      <c r="H10249" s="14"/>
      <c r="I10249" s="9"/>
      <c r="J10249" s="10"/>
    </row>
    <row r="10250">
      <c r="A10250" s="6"/>
      <c r="B10250" s="6"/>
      <c r="C10250" s="7"/>
      <c r="D10250" s="8"/>
      <c r="E10250" s="9"/>
      <c r="F10250" s="9"/>
      <c r="G10250" s="6"/>
      <c r="H10250" s="14"/>
      <c r="I10250" s="9"/>
      <c r="J10250" s="10"/>
    </row>
    <row r="10251">
      <c r="A10251" s="6"/>
      <c r="B10251" s="6"/>
      <c r="C10251" s="7"/>
      <c r="D10251" s="8"/>
      <c r="E10251" s="9"/>
      <c r="F10251" s="9"/>
      <c r="G10251" s="6"/>
      <c r="H10251" s="14"/>
      <c r="I10251" s="9"/>
      <c r="J10251" s="10"/>
    </row>
    <row r="10252">
      <c r="A10252" s="6"/>
      <c r="B10252" s="6"/>
      <c r="C10252" s="7"/>
      <c r="D10252" s="8"/>
      <c r="E10252" s="9"/>
      <c r="F10252" s="9"/>
      <c r="G10252" s="6"/>
      <c r="H10252" s="14"/>
      <c r="I10252" s="9"/>
      <c r="J10252" s="10"/>
    </row>
    <row r="10253">
      <c r="A10253" s="6"/>
      <c r="B10253" s="6"/>
      <c r="C10253" s="7"/>
      <c r="D10253" s="8"/>
      <c r="E10253" s="9"/>
      <c r="F10253" s="9"/>
      <c r="G10253" s="6"/>
      <c r="H10253" s="14"/>
      <c r="I10253" s="9"/>
      <c r="J10253" s="10"/>
    </row>
    <row r="10254">
      <c r="A10254" s="6"/>
      <c r="B10254" s="6"/>
      <c r="C10254" s="7"/>
      <c r="D10254" s="8"/>
      <c r="E10254" s="9"/>
      <c r="F10254" s="9"/>
      <c r="G10254" s="6"/>
      <c r="H10254" s="14"/>
      <c r="I10254" s="9"/>
      <c r="J10254" s="10"/>
    </row>
    <row r="10255">
      <c r="A10255" s="6"/>
      <c r="B10255" s="6"/>
      <c r="C10255" s="7"/>
      <c r="D10255" s="8"/>
      <c r="E10255" s="9"/>
      <c r="F10255" s="9"/>
      <c r="G10255" s="6"/>
      <c r="H10255" s="14"/>
      <c r="I10255" s="9"/>
      <c r="J10255" s="10"/>
    </row>
    <row r="10256">
      <c r="A10256" s="6"/>
      <c r="B10256" s="6"/>
      <c r="C10256" s="7"/>
      <c r="D10256" s="8"/>
      <c r="E10256" s="9"/>
      <c r="F10256" s="9"/>
      <c r="G10256" s="6"/>
      <c r="H10256" s="14"/>
      <c r="I10256" s="9"/>
      <c r="J10256" s="10"/>
    </row>
    <row r="10257">
      <c r="A10257" s="6"/>
      <c r="B10257" s="6"/>
      <c r="C10257" s="7"/>
      <c r="D10257" s="8"/>
      <c r="E10257" s="9"/>
      <c r="F10257" s="9"/>
      <c r="G10257" s="6"/>
      <c r="H10257" s="14"/>
      <c r="I10257" s="9"/>
      <c r="J10257" s="10"/>
    </row>
    <row r="10258">
      <c r="A10258" s="6"/>
      <c r="B10258" s="6"/>
      <c r="C10258" s="7"/>
      <c r="D10258" s="8"/>
      <c r="E10258" s="9"/>
      <c r="F10258" s="9"/>
      <c r="G10258" s="6"/>
      <c r="H10258" s="14"/>
      <c r="I10258" s="9"/>
      <c r="J10258" s="10"/>
    </row>
    <row r="10259">
      <c r="A10259" s="6"/>
      <c r="B10259" s="6"/>
      <c r="C10259" s="7"/>
      <c r="D10259" s="8"/>
      <c r="E10259" s="9"/>
      <c r="F10259" s="9"/>
      <c r="G10259" s="6"/>
      <c r="H10259" s="14"/>
      <c r="I10259" s="9"/>
      <c r="J10259" s="10"/>
    </row>
    <row r="10260">
      <c r="A10260" s="6"/>
      <c r="B10260" s="6"/>
      <c r="C10260" s="7"/>
      <c r="D10260" s="8"/>
      <c r="E10260" s="9"/>
      <c r="F10260" s="9"/>
      <c r="G10260" s="6"/>
      <c r="H10260" s="14"/>
      <c r="I10260" s="9"/>
      <c r="J10260" s="10"/>
    </row>
    <row r="10261">
      <c r="A10261" s="6"/>
      <c r="B10261" s="6"/>
      <c r="C10261" s="7"/>
      <c r="D10261" s="8"/>
      <c r="E10261" s="9"/>
      <c r="F10261" s="9"/>
      <c r="G10261" s="6"/>
      <c r="H10261" s="14"/>
      <c r="I10261" s="9"/>
      <c r="J10261" s="10"/>
    </row>
    <row r="10262">
      <c r="A10262" s="6"/>
      <c r="B10262" s="6"/>
      <c r="C10262" s="7"/>
      <c r="D10262" s="8"/>
      <c r="E10262" s="9"/>
      <c r="F10262" s="9"/>
      <c r="G10262" s="6"/>
      <c r="H10262" s="14"/>
      <c r="I10262" s="9"/>
      <c r="J10262" s="10"/>
    </row>
    <row r="10263">
      <c r="A10263" s="6"/>
      <c r="B10263" s="6"/>
      <c r="C10263" s="7"/>
      <c r="D10263" s="8"/>
      <c r="E10263" s="9"/>
      <c r="F10263" s="9"/>
      <c r="G10263" s="6"/>
      <c r="H10263" s="14"/>
      <c r="I10263" s="9"/>
      <c r="J10263" s="10"/>
    </row>
    <row r="10264">
      <c r="A10264" s="6"/>
      <c r="B10264" s="6"/>
      <c r="C10264" s="7"/>
      <c r="D10264" s="8"/>
      <c r="E10264" s="9"/>
      <c r="F10264" s="9"/>
      <c r="G10264" s="6"/>
      <c r="H10264" s="14"/>
      <c r="I10264" s="9"/>
      <c r="J10264" s="10"/>
    </row>
    <row r="10265">
      <c r="A10265" s="6"/>
      <c r="B10265" s="6"/>
      <c r="C10265" s="7"/>
      <c r="D10265" s="8"/>
      <c r="E10265" s="9"/>
      <c r="F10265" s="9"/>
      <c r="G10265" s="6"/>
      <c r="H10265" s="14"/>
      <c r="I10265" s="9"/>
      <c r="J10265" s="10"/>
    </row>
    <row r="10266">
      <c r="A10266" s="6"/>
      <c r="B10266" s="6"/>
      <c r="C10266" s="7"/>
      <c r="D10266" s="8"/>
      <c r="E10266" s="9"/>
      <c r="F10266" s="9"/>
      <c r="G10266" s="6"/>
      <c r="H10266" s="14"/>
      <c r="I10266" s="9"/>
      <c r="J10266" s="10"/>
    </row>
    <row r="10267">
      <c r="A10267" s="6"/>
      <c r="B10267" s="6"/>
      <c r="C10267" s="7"/>
      <c r="D10267" s="8"/>
      <c r="E10267" s="9"/>
      <c r="F10267" s="9"/>
      <c r="G10267" s="6"/>
      <c r="H10267" s="14"/>
      <c r="I10267" s="9"/>
      <c r="J10267" s="10"/>
    </row>
    <row r="10268">
      <c r="A10268" s="6"/>
      <c r="B10268" s="6"/>
      <c r="C10268" s="7"/>
      <c r="D10268" s="8"/>
      <c r="E10268" s="9"/>
      <c r="F10268" s="9"/>
      <c r="G10268" s="6"/>
      <c r="H10268" s="14"/>
      <c r="I10268" s="9"/>
      <c r="J10268" s="10"/>
    </row>
    <row r="10269">
      <c r="A10269" s="6"/>
      <c r="B10269" s="6"/>
      <c r="C10269" s="7"/>
      <c r="D10269" s="8"/>
      <c r="E10269" s="9"/>
      <c r="F10269" s="9"/>
      <c r="G10269" s="6"/>
      <c r="H10269" s="14"/>
      <c r="I10269" s="9"/>
      <c r="J10269" s="10"/>
    </row>
    <row r="10270">
      <c r="A10270" s="6"/>
      <c r="B10270" s="6"/>
      <c r="C10270" s="7"/>
      <c r="D10270" s="8"/>
      <c r="E10270" s="9"/>
      <c r="F10270" s="9"/>
      <c r="G10270" s="6"/>
      <c r="H10270" s="14"/>
      <c r="I10270" s="9"/>
      <c r="J10270" s="10"/>
    </row>
    <row r="10271">
      <c r="A10271" s="6"/>
      <c r="B10271" s="6"/>
      <c r="C10271" s="7"/>
      <c r="D10271" s="8"/>
      <c r="E10271" s="9"/>
      <c r="F10271" s="9"/>
      <c r="G10271" s="6"/>
      <c r="H10271" s="14"/>
      <c r="I10271" s="9"/>
      <c r="J10271" s="10"/>
    </row>
    <row r="10272">
      <c r="A10272" s="6"/>
      <c r="B10272" s="6"/>
      <c r="C10272" s="7"/>
      <c r="D10272" s="8"/>
      <c r="E10272" s="9"/>
      <c r="F10272" s="9"/>
      <c r="G10272" s="6"/>
      <c r="H10272" s="14"/>
      <c r="I10272" s="9"/>
      <c r="J10272" s="10"/>
    </row>
    <row r="10273">
      <c r="A10273" s="6"/>
      <c r="B10273" s="6"/>
      <c r="C10273" s="7"/>
      <c r="D10273" s="8"/>
      <c r="E10273" s="9"/>
      <c r="F10273" s="9"/>
      <c r="G10273" s="6"/>
      <c r="H10273" s="14"/>
      <c r="I10273" s="9"/>
      <c r="J10273" s="10"/>
    </row>
    <row r="10274">
      <c r="A10274" s="6"/>
      <c r="B10274" s="6"/>
      <c r="C10274" s="7"/>
      <c r="D10274" s="8"/>
      <c r="E10274" s="9"/>
      <c r="F10274" s="9"/>
      <c r="G10274" s="6"/>
      <c r="H10274" s="14"/>
      <c r="I10274" s="9"/>
      <c r="J10274" s="10"/>
    </row>
    <row r="10275">
      <c r="A10275" s="6"/>
      <c r="B10275" s="6"/>
      <c r="C10275" s="7"/>
      <c r="D10275" s="8"/>
      <c r="E10275" s="9"/>
      <c r="F10275" s="9"/>
      <c r="G10275" s="6"/>
      <c r="H10275" s="14"/>
      <c r="I10275" s="9"/>
      <c r="J10275" s="10"/>
    </row>
    <row r="10276">
      <c r="A10276" s="6"/>
      <c r="B10276" s="6"/>
      <c r="C10276" s="7"/>
      <c r="D10276" s="8"/>
      <c r="E10276" s="9"/>
      <c r="F10276" s="9"/>
      <c r="G10276" s="6"/>
      <c r="H10276" s="14"/>
      <c r="I10276" s="9"/>
      <c r="J10276" s="10"/>
    </row>
    <row r="10277">
      <c r="A10277" s="6"/>
      <c r="B10277" s="6"/>
      <c r="C10277" s="7"/>
      <c r="D10277" s="8"/>
      <c r="E10277" s="9"/>
      <c r="F10277" s="9"/>
      <c r="G10277" s="6"/>
      <c r="H10277" s="14"/>
      <c r="I10277" s="9"/>
      <c r="J10277" s="10"/>
    </row>
    <row r="10278">
      <c r="A10278" s="6"/>
      <c r="B10278" s="6"/>
      <c r="C10278" s="7"/>
      <c r="D10278" s="8"/>
      <c r="E10278" s="9"/>
      <c r="F10278" s="9"/>
      <c r="G10278" s="6"/>
      <c r="H10278" s="14"/>
      <c r="I10278" s="9"/>
      <c r="J10278" s="10"/>
    </row>
    <row r="10279">
      <c r="A10279" s="6"/>
      <c r="B10279" s="6"/>
      <c r="C10279" s="7"/>
      <c r="D10279" s="8"/>
      <c r="E10279" s="9"/>
      <c r="F10279" s="9"/>
      <c r="G10279" s="6"/>
      <c r="H10279" s="14"/>
      <c r="I10279" s="9"/>
      <c r="J10279" s="10"/>
    </row>
    <row r="10280">
      <c r="A10280" s="6"/>
      <c r="B10280" s="6"/>
      <c r="C10280" s="7"/>
      <c r="D10280" s="8"/>
      <c r="E10280" s="9"/>
      <c r="F10280" s="9"/>
      <c r="G10280" s="6"/>
      <c r="H10280" s="14"/>
      <c r="I10280" s="9"/>
      <c r="J10280" s="10"/>
    </row>
    <row r="10281">
      <c r="A10281" s="6"/>
      <c r="B10281" s="6"/>
      <c r="C10281" s="7"/>
      <c r="D10281" s="8"/>
      <c r="E10281" s="9"/>
      <c r="F10281" s="9"/>
      <c r="G10281" s="6"/>
      <c r="H10281" s="14"/>
      <c r="I10281" s="9"/>
      <c r="J10281" s="10"/>
    </row>
    <row r="10282">
      <c r="A10282" s="6"/>
      <c r="B10282" s="6"/>
      <c r="C10282" s="7"/>
      <c r="D10282" s="8"/>
      <c r="E10282" s="9"/>
      <c r="F10282" s="9"/>
      <c r="G10282" s="6"/>
      <c r="H10282" s="14"/>
      <c r="I10282" s="9"/>
      <c r="J10282" s="10"/>
    </row>
    <row r="10283">
      <c r="A10283" s="6"/>
      <c r="B10283" s="6"/>
      <c r="C10283" s="7"/>
      <c r="D10283" s="8"/>
      <c r="E10283" s="9"/>
      <c r="F10283" s="9"/>
      <c r="G10283" s="6"/>
      <c r="H10283" s="14"/>
      <c r="I10283" s="9"/>
      <c r="J10283" s="10"/>
    </row>
    <row r="10284">
      <c r="A10284" s="6"/>
      <c r="B10284" s="6"/>
      <c r="C10284" s="7"/>
      <c r="D10284" s="8"/>
      <c r="E10284" s="9"/>
      <c r="F10284" s="9"/>
      <c r="G10284" s="6"/>
      <c r="H10284" s="14"/>
      <c r="I10284" s="9"/>
      <c r="J10284" s="10"/>
    </row>
    <row r="10285">
      <c r="A10285" s="6"/>
      <c r="B10285" s="6"/>
      <c r="C10285" s="7"/>
      <c r="D10285" s="8"/>
      <c r="E10285" s="9"/>
      <c r="F10285" s="9"/>
      <c r="G10285" s="6"/>
      <c r="H10285" s="14"/>
      <c r="I10285" s="9"/>
      <c r="J10285" s="10"/>
    </row>
    <row r="10286">
      <c r="A10286" s="6"/>
      <c r="B10286" s="6"/>
      <c r="C10286" s="7"/>
      <c r="D10286" s="8"/>
      <c r="E10286" s="9"/>
      <c r="F10286" s="9"/>
      <c r="G10286" s="6"/>
      <c r="H10286" s="14"/>
      <c r="I10286" s="9"/>
      <c r="J10286" s="10"/>
    </row>
    <row r="10287">
      <c r="A10287" s="6"/>
      <c r="B10287" s="6"/>
      <c r="C10287" s="7"/>
      <c r="D10287" s="8"/>
      <c r="E10287" s="9"/>
      <c r="F10287" s="9"/>
      <c r="G10287" s="6"/>
      <c r="H10287" s="14"/>
      <c r="I10287" s="9"/>
      <c r="J10287" s="10"/>
    </row>
    <row r="10288">
      <c r="A10288" s="6"/>
      <c r="B10288" s="6"/>
      <c r="C10288" s="7"/>
      <c r="D10288" s="8"/>
      <c r="E10288" s="9"/>
      <c r="F10288" s="9"/>
      <c r="G10288" s="6"/>
      <c r="H10288" s="14"/>
      <c r="I10288" s="9"/>
      <c r="J10288" s="10"/>
    </row>
    <row r="10289">
      <c r="A10289" s="6"/>
      <c r="B10289" s="6"/>
      <c r="C10289" s="7"/>
      <c r="D10289" s="8"/>
      <c r="E10289" s="9"/>
      <c r="F10289" s="9"/>
      <c r="G10289" s="6"/>
      <c r="H10289" s="14"/>
      <c r="I10289" s="9"/>
      <c r="J10289" s="10"/>
    </row>
    <row r="10290">
      <c r="A10290" s="6"/>
      <c r="B10290" s="6"/>
      <c r="C10290" s="7"/>
      <c r="D10290" s="8"/>
      <c r="E10290" s="9"/>
      <c r="F10290" s="9"/>
      <c r="G10290" s="6"/>
      <c r="H10290" s="14"/>
      <c r="I10290" s="9"/>
      <c r="J10290" s="10"/>
    </row>
    <row r="10291">
      <c r="A10291" s="6"/>
      <c r="B10291" s="6"/>
      <c r="C10291" s="7"/>
      <c r="D10291" s="8"/>
      <c r="E10291" s="9"/>
      <c r="F10291" s="9"/>
      <c r="G10291" s="6"/>
      <c r="H10291" s="14"/>
      <c r="I10291" s="9"/>
      <c r="J10291" s="10"/>
    </row>
    <row r="10292">
      <c r="A10292" s="6"/>
      <c r="B10292" s="6"/>
      <c r="C10292" s="7"/>
      <c r="D10292" s="8"/>
      <c r="E10292" s="9"/>
      <c r="F10292" s="9"/>
      <c r="G10292" s="6"/>
      <c r="H10292" s="14"/>
      <c r="I10292" s="9"/>
      <c r="J10292" s="10"/>
    </row>
    <row r="10293">
      <c r="A10293" s="6"/>
      <c r="B10293" s="6"/>
      <c r="C10293" s="7"/>
      <c r="D10293" s="8"/>
      <c r="E10293" s="9"/>
      <c r="F10293" s="9"/>
      <c r="G10293" s="6"/>
      <c r="H10293" s="14"/>
      <c r="I10293" s="9"/>
      <c r="J10293" s="10"/>
    </row>
    <row r="10294">
      <c r="A10294" s="6"/>
      <c r="B10294" s="6"/>
      <c r="C10294" s="7"/>
      <c r="D10294" s="8"/>
      <c r="E10294" s="9"/>
      <c r="F10294" s="9"/>
      <c r="G10294" s="6"/>
      <c r="H10294" s="14"/>
      <c r="I10294" s="9"/>
      <c r="J10294" s="10"/>
    </row>
    <row r="10295">
      <c r="A10295" s="6"/>
      <c r="B10295" s="6"/>
      <c r="C10295" s="7"/>
      <c r="D10295" s="8"/>
      <c r="E10295" s="9"/>
      <c r="F10295" s="9"/>
      <c r="G10295" s="6"/>
      <c r="H10295" s="14"/>
      <c r="I10295" s="9"/>
      <c r="J10295" s="10"/>
    </row>
    <row r="10296">
      <c r="A10296" s="6"/>
      <c r="B10296" s="6"/>
      <c r="C10296" s="7"/>
      <c r="D10296" s="8"/>
      <c r="E10296" s="9"/>
      <c r="F10296" s="9"/>
      <c r="G10296" s="6"/>
      <c r="H10296" s="14"/>
      <c r="I10296" s="9"/>
      <c r="J10296" s="10"/>
    </row>
    <row r="10297">
      <c r="A10297" s="6"/>
      <c r="B10297" s="6"/>
      <c r="C10297" s="7"/>
      <c r="D10297" s="8"/>
      <c r="E10297" s="9"/>
      <c r="F10297" s="9"/>
      <c r="G10297" s="6"/>
      <c r="H10297" s="14"/>
      <c r="I10297" s="9"/>
      <c r="J10297" s="10"/>
    </row>
    <row r="10298">
      <c r="A10298" s="6"/>
      <c r="B10298" s="6"/>
      <c r="C10298" s="7"/>
      <c r="D10298" s="8"/>
      <c r="E10298" s="9"/>
      <c r="F10298" s="9"/>
      <c r="G10298" s="6"/>
      <c r="H10298" s="14"/>
      <c r="I10298" s="9"/>
      <c r="J10298" s="10"/>
    </row>
    <row r="10299">
      <c r="A10299" s="6"/>
      <c r="B10299" s="6"/>
      <c r="C10299" s="7"/>
      <c r="D10299" s="8"/>
      <c r="E10299" s="9"/>
      <c r="F10299" s="9"/>
      <c r="G10299" s="6"/>
      <c r="H10299" s="14"/>
      <c r="I10299" s="9"/>
      <c r="J10299" s="10"/>
    </row>
    <row r="10300">
      <c r="A10300" s="6"/>
      <c r="B10300" s="6"/>
      <c r="C10300" s="7"/>
      <c r="D10300" s="8"/>
      <c r="E10300" s="9"/>
      <c r="F10300" s="9"/>
      <c r="G10300" s="6"/>
      <c r="H10300" s="14"/>
      <c r="I10300" s="9"/>
      <c r="J10300" s="10"/>
    </row>
    <row r="10301">
      <c r="A10301" s="6"/>
      <c r="B10301" s="6"/>
      <c r="C10301" s="7"/>
      <c r="D10301" s="8"/>
      <c r="E10301" s="9"/>
      <c r="F10301" s="9"/>
      <c r="G10301" s="6"/>
      <c r="H10301" s="14"/>
      <c r="I10301" s="9"/>
      <c r="J10301" s="10"/>
    </row>
    <row r="10302">
      <c r="A10302" s="6"/>
      <c r="B10302" s="6"/>
      <c r="C10302" s="7"/>
      <c r="D10302" s="8"/>
      <c r="E10302" s="9"/>
      <c r="F10302" s="9"/>
      <c r="G10302" s="6"/>
      <c r="H10302" s="14"/>
      <c r="I10302" s="9"/>
      <c r="J10302" s="10"/>
    </row>
    <row r="10303">
      <c r="A10303" s="6"/>
      <c r="B10303" s="6"/>
      <c r="C10303" s="7"/>
      <c r="D10303" s="8"/>
      <c r="E10303" s="9"/>
      <c r="F10303" s="9"/>
      <c r="G10303" s="6"/>
      <c r="H10303" s="14"/>
      <c r="I10303" s="9"/>
      <c r="J10303" s="10"/>
    </row>
    <row r="10304">
      <c r="A10304" s="6"/>
      <c r="B10304" s="6"/>
      <c r="C10304" s="7"/>
      <c r="D10304" s="8"/>
      <c r="E10304" s="9"/>
      <c r="F10304" s="9"/>
      <c r="G10304" s="6"/>
      <c r="H10304" s="14"/>
      <c r="I10304" s="9"/>
      <c r="J10304" s="10"/>
    </row>
    <row r="10305">
      <c r="A10305" s="6"/>
      <c r="B10305" s="6"/>
      <c r="C10305" s="7"/>
      <c r="D10305" s="8"/>
      <c r="E10305" s="9"/>
      <c r="F10305" s="9"/>
      <c r="G10305" s="6"/>
      <c r="H10305" s="14"/>
      <c r="I10305" s="9"/>
      <c r="J10305" s="10"/>
    </row>
    <row r="10306">
      <c r="A10306" s="6"/>
      <c r="B10306" s="6"/>
      <c r="C10306" s="7"/>
      <c r="D10306" s="8"/>
      <c r="E10306" s="9"/>
      <c r="F10306" s="9"/>
      <c r="G10306" s="6"/>
      <c r="H10306" s="14"/>
      <c r="I10306" s="9"/>
      <c r="J10306" s="10"/>
    </row>
    <row r="10307">
      <c r="A10307" s="6"/>
      <c r="B10307" s="6"/>
      <c r="C10307" s="7"/>
      <c r="D10307" s="8"/>
      <c r="E10307" s="9"/>
      <c r="F10307" s="9"/>
      <c r="G10307" s="6"/>
      <c r="H10307" s="14"/>
      <c r="I10307" s="9"/>
      <c r="J10307" s="10"/>
    </row>
    <row r="10308">
      <c r="A10308" s="6"/>
      <c r="B10308" s="6"/>
      <c r="C10308" s="7"/>
      <c r="D10308" s="8"/>
      <c r="E10308" s="9"/>
      <c r="F10308" s="9"/>
      <c r="G10308" s="6"/>
      <c r="H10308" s="14"/>
      <c r="I10308" s="9"/>
      <c r="J10308" s="10"/>
    </row>
    <row r="10309">
      <c r="A10309" s="6"/>
      <c r="B10309" s="6"/>
      <c r="C10309" s="7"/>
      <c r="D10309" s="8"/>
      <c r="E10309" s="9"/>
      <c r="F10309" s="9"/>
      <c r="G10309" s="6"/>
      <c r="H10309" s="14"/>
      <c r="I10309" s="9"/>
      <c r="J10309" s="10"/>
    </row>
    <row r="10310">
      <c r="A10310" s="6"/>
      <c r="B10310" s="6"/>
      <c r="C10310" s="7"/>
      <c r="D10310" s="8"/>
      <c r="E10310" s="9"/>
      <c r="F10310" s="9"/>
      <c r="G10310" s="6"/>
      <c r="H10310" s="14"/>
      <c r="I10310" s="9"/>
      <c r="J10310" s="10"/>
    </row>
    <row r="10311">
      <c r="A10311" s="6"/>
      <c r="B10311" s="6"/>
      <c r="C10311" s="7"/>
      <c r="D10311" s="8"/>
      <c r="E10311" s="9"/>
      <c r="F10311" s="9"/>
      <c r="G10311" s="6"/>
      <c r="H10311" s="14"/>
      <c r="I10311" s="9"/>
      <c r="J10311" s="10"/>
    </row>
    <row r="10312">
      <c r="A10312" s="6"/>
      <c r="B10312" s="6"/>
      <c r="C10312" s="7"/>
      <c r="D10312" s="8"/>
      <c r="E10312" s="9"/>
      <c r="F10312" s="9"/>
      <c r="G10312" s="6"/>
      <c r="H10312" s="14"/>
      <c r="I10312" s="9"/>
      <c r="J10312" s="10"/>
    </row>
    <row r="10313">
      <c r="A10313" s="6"/>
      <c r="B10313" s="6"/>
      <c r="C10313" s="7"/>
      <c r="D10313" s="8"/>
      <c r="E10313" s="9"/>
      <c r="F10313" s="9"/>
      <c r="G10313" s="6"/>
      <c r="H10313" s="14"/>
      <c r="I10313" s="9"/>
      <c r="J10313" s="10"/>
    </row>
    <row r="10314">
      <c r="A10314" s="6"/>
      <c r="B10314" s="6"/>
      <c r="C10314" s="7"/>
      <c r="D10314" s="8"/>
      <c r="E10314" s="9"/>
      <c r="F10314" s="9"/>
      <c r="G10314" s="6"/>
      <c r="H10314" s="14"/>
      <c r="I10314" s="9"/>
      <c r="J10314" s="10"/>
    </row>
    <row r="10315">
      <c r="A10315" s="6"/>
      <c r="B10315" s="6"/>
      <c r="C10315" s="7"/>
      <c r="D10315" s="8"/>
      <c r="E10315" s="9"/>
      <c r="F10315" s="9"/>
      <c r="G10315" s="6"/>
      <c r="H10315" s="14"/>
      <c r="I10315" s="9"/>
      <c r="J10315" s="10"/>
    </row>
    <row r="10316">
      <c r="A10316" s="6"/>
      <c r="B10316" s="6"/>
      <c r="C10316" s="7"/>
      <c r="D10316" s="8"/>
      <c r="E10316" s="9"/>
      <c r="F10316" s="9"/>
      <c r="G10316" s="6"/>
      <c r="H10316" s="14"/>
      <c r="I10316" s="9"/>
      <c r="J10316" s="10"/>
    </row>
    <row r="10317">
      <c r="A10317" s="6"/>
      <c r="B10317" s="6"/>
      <c r="C10317" s="7"/>
      <c r="D10317" s="8"/>
      <c r="E10317" s="9"/>
      <c r="F10317" s="9"/>
      <c r="G10317" s="6"/>
      <c r="H10317" s="14"/>
      <c r="I10317" s="9"/>
      <c r="J10317" s="10"/>
    </row>
    <row r="10318">
      <c r="A10318" s="6"/>
      <c r="B10318" s="6"/>
      <c r="C10318" s="7"/>
      <c r="D10318" s="8"/>
      <c r="E10318" s="9"/>
      <c r="F10318" s="9"/>
      <c r="G10318" s="6"/>
      <c r="H10318" s="14"/>
      <c r="I10318" s="9"/>
      <c r="J10318" s="10"/>
    </row>
    <row r="10319">
      <c r="A10319" s="6"/>
      <c r="B10319" s="6"/>
      <c r="C10319" s="7"/>
      <c r="D10319" s="8"/>
      <c r="E10319" s="9"/>
      <c r="F10319" s="9"/>
      <c r="G10319" s="6"/>
      <c r="H10319" s="14"/>
      <c r="I10319" s="9"/>
      <c r="J10319" s="10"/>
    </row>
    <row r="10320">
      <c r="A10320" s="6"/>
      <c r="B10320" s="6"/>
      <c r="C10320" s="7"/>
      <c r="D10320" s="8"/>
      <c r="E10320" s="9"/>
      <c r="F10320" s="9"/>
      <c r="G10320" s="6"/>
      <c r="H10320" s="14"/>
      <c r="I10320" s="9"/>
      <c r="J10320" s="10"/>
    </row>
    <row r="10321">
      <c r="A10321" s="6"/>
      <c r="B10321" s="6"/>
      <c r="C10321" s="7"/>
      <c r="D10321" s="8"/>
      <c r="E10321" s="9"/>
      <c r="F10321" s="9"/>
      <c r="G10321" s="6"/>
      <c r="H10321" s="14"/>
      <c r="I10321" s="9"/>
      <c r="J10321" s="10"/>
    </row>
    <row r="10322">
      <c r="A10322" s="6"/>
      <c r="B10322" s="6"/>
      <c r="C10322" s="7"/>
      <c r="D10322" s="8"/>
      <c r="E10322" s="9"/>
      <c r="F10322" s="9"/>
      <c r="G10322" s="6"/>
      <c r="H10322" s="14"/>
      <c r="I10322" s="9"/>
      <c r="J10322" s="10"/>
    </row>
    <row r="10323">
      <c r="A10323" s="6"/>
      <c r="B10323" s="6"/>
      <c r="C10323" s="7"/>
      <c r="D10323" s="8"/>
      <c r="E10323" s="9"/>
      <c r="F10323" s="9"/>
      <c r="G10323" s="6"/>
      <c r="H10323" s="14"/>
      <c r="I10323" s="9"/>
      <c r="J10323" s="10"/>
    </row>
    <row r="10324">
      <c r="A10324" s="6"/>
      <c r="B10324" s="6"/>
      <c r="C10324" s="7"/>
      <c r="D10324" s="8"/>
      <c r="E10324" s="9"/>
      <c r="F10324" s="9"/>
      <c r="G10324" s="6"/>
      <c r="H10324" s="14"/>
      <c r="I10324" s="9"/>
      <c r="J10324" s="10"/>
    </row>
    <row r="10325">
      <c r="A10325" s="6"/>
      <c r="B10325" s="6"/>
      <c r="C10325" s="7"/>
      <c r="D10325" s="8"/>
      <c r="E10325" s="9"/>
      <c r="F10325" s="9"/>
      <c r="G10325" s="6"/>
      <c r="H10325" s="14"/>
      <c r="I10325" s="9"/>
      <c r="J10325" s="10"/>
    </row>
    <row r="10326">
      <c r="A10326" s="6"/>
      <c r="B10326" s="6"/>
      <c r="C10326" s="7"/>
      <c r="D10326" s="8"/>
      <c r="E10326" s="9"/>
      <c r="F10326" s="9"/>
      <c r="G10326" s="6"/>
      <c r="H10326" s="14"/>
      <c r="I10326" s="9"/>
      <c r="J10326" s="10"/>
    </row>
    <row r="10327">
      <c r="A10327" s="6"/>
      <c r="B10327" s="6"/>
      <c r="C10327" s="7"/>
      <c r="D10327" s="8"/>
      <c r="E10327" s="9"/>
      <c r="F10327" s="9"/>
      <c r="G10327" s="6"/>
      <c r="H10327" s="14"/>
      <c r="I10327" s="9"/>
      <c r="J10327" s="10"/>
    </row>
    <row r="10328">
      <c r="A10328" s="6"/>
      <c r="B10328" s="6"/>
      <c r="C10328" s="7"/>
      <c r="D10328" s="8"/>
      <c r="E10328" s="9"/>
      <c r="F10328" s="9"/>
      <c r="G10328" s="6"/>
      <c r="H10328" s="14"/>
      <c r="I10328" s="9"/>
      <c r="J10328" s="10"/>
    </row>
    <row r="10329">
      <c r="A10329" s="6"/>
      <c r="B10329" s="6"/>
      <c r="C10329" s="7"/>
      <c r="D10329" s="8"/>
      <c r="E10329" s="9"/>
      <c r="F10329" s="9"/>
      <c r="G10329" s="6"/>
      <c r="H10329" s="14"/>
      <c r="I10329" s="9"/>
      <c r="J10329" s="10"/>
    </row>
    <row r="10330">
      <c r="A10330" s="6"/>
      <c r="B10330" s="6"/>
      <c r="C10330" s="7"/>
      <c r="D10330" s="8"/>
      <c r="E10330" s="9"/>
      <c r="F10330" s="9"/>
      <c r="G10330" s="6"/>
      <c r="H10330" s="14"/>
      <c r="I10330" s="9"/>
      <c r="J10330" s="10"/>
    </row>
    <row r="10331">
      <c r="A10331" s="6"/>
      <c r="B10331" s="6"/>
      <c r="C10331" s="7"/>
      <c r="D10331" s="8"/>
      <c r="E10331" s="9"/>
      <c r="F10331" s="9"/>
      <c r="G10331" s="6"/>
      <c r="H10331" s="14"/>
      <c r="I10331" s="9"/>
      <c r="J10331" s="10"/>
    </row>
    <row r="10332">
      <c r="A10332" s="6"/>
      <c r="B10332" s="6"/>
      <c r="C10332" s="7"/>
      <c r="D10332" s="8"/>
      <c r="E10332" s="9"/>
      <c r="F10332" s="9"/>
      <c r="G10332" s="6"/>
      <c r="H10332" s="14"/>
      <c r="I10332" s="9"/>
      <c r="J10332" s="10"/>
    </row>
    <row r="10333">
      <c r="A10333" s="6"/>
      <c r="B10333" s="6"/>
      <c r="C10333" s="7"/>
      <c r="D10333" s="8"/>
      <c r="E10333" s="9"/>
      <c r="F10333" s="9"/>
      <c r="G10333" s="6"/>
      <c r="H10333" s="14"/>
      <c r="I10333" s="9"/>
      <c r="J10333" s="10"/>
    </row>
    <row r="10334">
      <c r="A10334" s="6"/>
      <c r="B10334" s="6"/>
      <c r="C10334" s="7"/>
      <c r="D10334" s="8"/>
      <c r="E10334" s="9"/>
      <c r="F10334" s="9"/>
      <c r="G10334" s="6"/>
      <c r="H10334" s="14"/>
      <c r="I10334" s="9"/>
      <c r="J10334" s="10"/>
    </row>
    <row r="10335">
      <c r="A10335" s="6"/>
      <c r="B10335" s="6"/>
      <c r="C10335" s="7"/>
      <c r="D10335" s="8"/>
      <c r="E10335" s="9"/>
      <c r="F10335" s="9"/>
      <c r="G10335" s="6"/>
      <c r="H10335" s="14"/>
      <c r="I10335" s="9"/>
      <c r="J10335" s="10"/>
    </row>
    <row r="10336">
      <c r="A10336" s="6"/>
      <c r="B10336" s="6"/>
      <c r="C10336" s="7"/>
      <c r="D10336" s="8"/>
      <c r="E10336" s="9"/>
      <c r="F10336" s="9"/>
      <c r="G10336" s="6"/>
      <c r="H10336" s="14"/>
      <c r="I10336" s="9"/>
      <c r="J10336" s="10"/>
    </row>
    <row r="10337">
      <c r="A10337" s="6"/>
      <c r="B10337" s="6"/>
      <c r="C10337" s="7"/>
      <c r="D10337" s="8"/>
      <c r="E10337" s="9"/>
      <c r="F10337" s="9"/>
      <c r="G10337" s="6"/>
      <c r="H10337" s="14"/>
      <c r="I10337" s="9"/>
      <c r="J10337" s="10"/>
    </row>
    <row r="10338">
      <c r="A10338" s="6"/>
      <c r="B10338" s="6"/>
      <c r="C10338" s="7"/>
      <c r="D10338" s="8"/>
      <c r="E10338" s="9"/>
      <c r="F10338" s="9"/>
      <c r="G10338" s="6"/>
      <c r="H10338" s="14"/>
      <c r="I10338" s="9"/>
      <c r="J10338" s="10"/>
    </row>
    <row r="10339">
      <c r="A10339" s="6"/>
      <c r="B10339" s="6"/>
      <c r="C10339" s="7"/>
      <c r="D10339" s="8"/>
      <c r="E10339" s="9"/>
      <c r="F10339" s="9"/>
      <c r="G10339" s="6"/>
      <c r="H10339" s="14"/>
      <c r="I10339" s="9"/>
      <c r="J10339" s="10"/>
    </row>
    <row r="10340">
      <c r="A10340" s="6"/>
      <c r="B10340" s="6"/>
      <c r="C10340" s="7"/>
      <c r="D10340" s="8"/>
      <c r="E10340" s="9"/>
      <c r="F10340" s="9"/>
      <c r="G10340" s="6"/>
      <c r="H10340" s="14"/>
      <c r="I10340" s="9"/>
      <c r="J10340" s="10"/>
    </row>
    <row r="10341">
      <c r="A10341" s="6"/>
      <c r="B10341" s="6"/>
      <c r="C10341" s="7"/>
      <c r="D10341" s="8"/>
      <c r="E10341" s="9"/>
      <c r="F10341" s="9"/>
      <c r="G10341" s="6"/>
      <c r="H10341" s="14"/>
      <c r="I10341" s="9"/>
      <c r="J10341" s="10"/>
    </row>
    <row r="10342">
      <c r="A10342" s="6"/>
      <c r="B10342" s="6"/>
      <c r="C10342" s="7"/>
      <c r="D10342" s="8"/>
      <c r="E10342" s="9"/>
      <c r="F10342" s="9"/>
      <c r="G10342" s="6"/>
      <c r="H10342" s="14"/>
      <c r="I10342" s="9"/>
      <c r="J10342" s="10"/>
    </row>
    <row r="10343">
      <c r="A10343" s="6"/>
      <c r="B10343" s="6"/>
      <c r="C10343" s="7"/>
      <c r="D10343" s="8"/>
      <c r="E10343" s="9"/>
      <c r="F10343" s="9"/>
      <c r="G10343" s="6"/>
      <c r="H10343" s="14"/>
      <c r="I10343" s="9"/>
      <c r="J10343" s="10"/>
    </row>
    <row r="10344">
      <c r="A10344" s="6"/>
      <c r="B10344" s="6"/>
      <c r="C10344" s="7"/>
      <c r="D10344" s="8"/>
      <c r="E10344" s="9"/>
      <c r="F10344" s="9"/>
      <c r="G10344" s="6"/>
      <c r="H10344" s="14"/>
      <c r="I10344" s="9"/>
      <c r="J10344" s="10"/>
    </row>
    <row r="10345">
      <c r="A10345" s="6"/>
      <c r="B10345" s="6"/>
      <c r="C10345" s="7"/>
      <c r="D10345" s="8"/>
      <c r="E10345" s="9"/>
      <c r="F10345" s="9"/>
      <c r="G10345" s="6"/>
      <c r="H10345" s="14"/>
      <c r="I10345" s="9"/>
      <c r="J10345" s="10"/>
    </row>
    <row r="10346">
      <c r="A10346" s="6"/>
      <c r="B10346" s="6"/>
      <c r="C10346" s="7"/>
      <c r="D10346" s="8"/>
      <c r="E10346" s="9"/>
      <c r="F10346" s="9"/>
      <c r="G10346" s="6"/>
      <c r="H10346" s="14"/>
      <c r="I10346" s="9"/>
      <c r="J10346" s="10"/>
    </row>
    <row r="10347">
      <c r="A10347" s="6"/>
      <c r="B10347" s="6"/>
      <c r="C10347" s="7"/>
      <c r="D10347" s="8"/>
      <c r="E10347" s="9"/>
      <c r="F10347" s="9"/>
      <c r="G10347" s="6"/>
      <c r="H10347" s="14"/>
      <c r="I10347" s="9"/>
      <c r="J10347" s="10"/>
    </row>
    <row r="10348">
      <c r="A10348" s="6"/>
      <c r="B10348" s="6"/>
      <c r="C10348" s="7"/>
      <c r="D10348" s="8"/>
      <c r="E10348" s="9"/>
      <c r="F10348" s="9"/>
      <c r="G10348" s="6"/>
      <c r="H10348" s="14"/>
      <c r="I10348" s="9"/>
      <c r="J10348" s="10"/>
    </row>
    <row r="10349">
      <c r="A10349" s="6"/>
      <c r="B10349" s="6"/>
      <c r="C10349" s="7"/>
      <c r="D10349" s="8"/>
      <c r="E10349" s="9"/>
      <c r="F10349" s="9"/>
      <c r="G10349" s="6"/>
      <c r="H10349" s="14"/>
      <c r="I10349" s="9"/>
      <c r="J10349" s="10"/>
    </row>
    <row r="10350">
      <c r="A10350" s="6"/>
      <c r="B10350" s="6"/>
      <c r="C10350" s="7"/>
      <c r="D10350" s="8"/>
      <c r="E10350" s="9"/>
      <c r="F10350" s="9"/>
      <c r="G10350" s="6"/>
      <c r="H10350" s="14"/>
      <c r="I10350" s="9"/>
      <c r="J10350" s="10"/>
    </row>
    <row r="10351">
      <c r="A10351" s="6"/>
      <c r="B10351" s="6"/>
      <c r="C10351" s="7"/>
      <c r="D10351" s="8"/>
      <c r="E10351" s="9"/>
      <c r="F10351" s="9"/>
      <c r="G10351" s="6"/>
      <c r="H10351" s="14"/>
      <c r="I10351" s="9"/>
      <c r="J10351" s="10"/>
    </row>
    <row r="10352">
      <c r="A10352" s="6"/>
      <c r="B10352" s="6"/>
      <c r="C10352" s="7"/>
      <c r="D10352" s="8"/>
      <c r="E10352" s="9"/>
      <c r="F10352" s="9"/>
      <c r="G10352" s="6"/>
      <c r="H10352" s="14"/>
      <c r="I10352" s="9"/>
      <c r="J10352" s="10"/>
    </row>
    <row r="10353">
      <c r="A10353" s="6"/>
      <c r="B10353" s="6"/>
      <c r="C10353" s="7"/>
      <c r="D10353" s="8"/>
      <c r="E10353" s="9"/>
      <c r="F10353" s="9"/>
      <c r="G10353" s="6"/>
      <c r="H10353" s="14"/>
      <c r="I10353" s="9"/>
      <c r="J10353" s="10"/>
    </row>
    <row r="10354">
      <c r="A10354" s="6"/>
      <c r="B10354" s="6"/>
      <c r="C10354" s="7"/>
      <c r="D10354" s="8"/>
      <c r="E10354" s="9"/>
      <c r="F10354" s="9"/>
      <c r="G10354" s="6"/>
      <c r="H10354" s="14"/>
      <c r="I10354" s="9"/>
      <c r="J10354" s="10"/>
    </row>
    <row r="10355">
      <c r="A10355" s="6"/>
      <c r="B10355" s="6"/>
      <c r="C10355" s="7"/>
      <c r="D10355" s="8"/>
      <c r="E10355" s="9"/>
      <c r="F10355" s="9"/>
      <c r="G10355" s="6"/>
      <c r="H10355" s="14"/>
      <c r="I10355" s="9"/>
      <c r="J10355" s="10"/>
    </row>
    <row r="10356">
      <c r="A10356" s="6"/>
      <c r="B10356" s="6"/>
      <c r="C10356" s="7"/>
      <c r="D10356" s="8"/>
      <c r="E10356" s="9"/>
      <c r="F10356" s="9"/>
      <c r="G10356" s="6"/>
      <c r="H10356" s="14"/>
      <c r="I10356" s="9"/>
      <c r="J10356" s="10"/>
    </row>
    <row r="10357">
      <c r="A10357" s="6"/>
      <c r="B10357" s="6"/>
      <c r="C10357" s="7"/>
      <c r="D10357" s="8"/>
      <c r="E10357" s="9"/>
      <c r="F10357" s="9"/>
      <c r="G10357" s="6"/>
      <c r="H10357" s="14"/>
      <c r="I10357" s="9"/>
      <c r="J10357" s="10"/>
    </row>
    <row r="10358">
      <c r="A10358" s="6"/>
      <c r="B10358" s="6"/>
      <c r="C10358" s="7"/>
      <c r="D10358" s="8"/>
      <c r="E10358" s="9"/>
      <c r="F10358" s="9"/>
      <c r="G10358" s="6"/>
      <c r="H10358" s="14"/>
      <c r="I10358" s="9"/>
      <c r="J10358" s="10"/>
    </row>
    <row r="10359">
      <c r="A10359" s="6"/>
      <c r="B10359" s="6"/>
      <c r="C10359" s="7"/>
      <c r="D10359" s="8"/>
      <c r="E10359" s="9"/>
      <c r="F10359" s="9"/>
      <c r="G10359" s="6"/>
      <c r="H10359" s="14"/>
      <c r="I10359" s="9"/>
      <c r="J10359" s="10"/>
    </row>
    <row r="10360">
      <c r="A10360" s="6"/>
      <c r="B10360" s="6"/>
      <c r="C10360" s="7"/>
      <c r="D10360" s="8"/>
      <c r="E10360" s="9"/>
      <c r="F10360" s="9"/>
      <c r="G10360" s="6"/>
      <c r="H10360" s="14"/>
      <c r="I10360" s="9"/>
      <c r="J10360" s="10"/>
    </row>
    <row r="10361">
      <c r="A10361" s="6"/>
      <c r="B10361" s="6"/>
      <c r="C10361" s="7"/>
      <c r="D10361" s="8"/>
      <c r="E10361" s="9"/>
      <c r="F10361" s="9"/>
      <c r="G10361" s="6"/>
      <c r="H10361" s="14"/>
      <c r="I10361" s="9"/>
      <c r="J10361" s="10"/>
    </row>
    <row r="10362">
      <c r="A10362" s="6"/>
      <c r="B10362" s="6"/>
      <c r="C10362" s="7"/>
      <c r="D10362" s="8"/>
      <c r="E10362" s="9"/>
      <c r="F10362" s="9"/>
      <c r="G10362" s="6"/>
      <c r="H10362" s="14"/>
      <c r="I10362" s="9"/>
      <c r="J10362" s="10"/>
    </row>
    <row r="10363">
      <c r="A10363" s="6"/>
      <c r="B10363" s="6"/>
      <c r="C10363" s="7"/>
      <c r="D10363" s="8"/>
      <c r="E10363" s="9"/>
      <c r="F10363" s="9"/>
      <c r="G10363" s="6"/>
      <c r="H10363" s="14"/>
      <c r="I10363" s="9"/>
      <c r="J10363" s="10"/>
    </row>
    <row r="10364">
      <c r="A10364" s="6"/>
      <c r="B10364" s="6"/>
      <c r="C10364" s="7"/>
      <c r="D10364" s="8"/>
      <c r="E10364" s="9"/>
      <c r="F10364" s="9"/>
      <c r="G10364" s="6"/>
      <c r="H10364" s="14"/>
      <c r="I10364" s="9"/>
      <c r="J10364" s="10"/>
    </row>
    <row r="10365">
      <c r="A10365" s="6"/>
      <c r="B10365" s="6"/>
      <c r="C10365" s="7"/>
      <c r="D10365" s="8"/>
      <c r="E10365" s="9"/>
      <c r="F10365" s="9"/>
      <c r="G10365" s="6"/>
      <c r="H10365" s="14"/>
      <c r="I10365" s="9"/>
      <c r="J10365" s="10"/>
    </row>
    <row r="10366">
      <c r="A10366" s="6"/>
      <c r="B10366" s="6"/>
      <c r="C10366" s="7"/>
      <c r="D10366" s="8"/>
      <c r="E10366" s="9"/>
      <c r="F10366" s="9"/>
      <c r="G10366" s="6"/>
      <c r="H10366" s="14"/>
      <c r="I10366" s="9"/>
      <c r="J10366" s="10"/>
    </row>
    <row r="10367">
      <c r="A10367" s="6"/>
      <c r="B10367" s="6"/>
      <c r="C10367" s="7"/>
      <c r="D10367" s="8"/>
      <c r="E10367" s="9"/>
      <c r="F10367" s="9"/>
      <c r="G10367" s="6"/>
      <c r="H10367" s="14"/>
      <c r="I10367" s="9"/>
      <c r="J10367" s="10"/>
    </row>
    <row r="10368">
      <c r="A10368" s="6"/>
      <c r="B10368" s="6"/>
      <c r="C10368" s="7"/>
      <c r="D10368" s="8"/>
      <c r="E10368" s="9"/>
      <c r="F10368" s="9"/>
      <c r="G10368" s="6"/>
      <c r="H10368" s="14"/>
      <c r="I10368" s="9"/>
      <c r="J10368" s="10"/>
    </row>
    <row r="10369">
      <c r="A10369" s="6"/>
      <c r="B10369" s="6"/>
      <c r="C10369" s="7"/>
      <c r="D10369" s="8"/>
      <c r="E10369" s="9"/>
      <c r="F10369" s="9"/>
      <c r="G10369" s="6"/>
      <c r="H10369" s="14"/>
      <c r="I10369" s="9"/>
      <c r="J10369" s="10"/>
    </row>
    <row r="10370">
      <c r="A10370" s="6"/>
      <c r="B10370" s="6"/>
      <c r="C10370" s="7"/>
      <c r="D10370" s="8"/>
      <c r="E10370" s="9"/>
      <c r="F10370" s="9"/>
      <c r="G10370" s="6"/>
      <c r="H10370" s="14"/>
      <c r="I10370" s="9"/>
      <c r="J10370" s="10"/>
    </row>
    <row r="10371">
      <c r="A10371" s="6"/>
      <c r="B10371" s="6"/>
      <c r="C10371" s="7"/>
      <c r="D10371" s="8"/>
      <c r="E10371" s="9"/>
      <c r="F10371" s="9"/>
      <c r="G10371" s="6"/>
      <c r="H10371" s="14"/>
      <c r="I10371" s="9"/>
      <c r="J10371" s="10"/>
    </row>
    <row r="10372">
      <c r="A10372" s="6"/>
      <c r="B10372" s="6"/>
      <c r="C10372" s="7"/>
      <c r="D10372" s="8"/>
      <c r="E10372" s="9"/>
      <c r="F10372" s="9"/>
      <c r="G10372" s="6"/>
      <c r="H10372" s="14"/>
      <c r="I10372" s="9"/>
      <c r="J10372" s="10"/>
    </row>
    <row r="10373">
      <c r="A10373" s="6"/>
      <c r="B10373" s="6"/>
      <c r="C10373" s="7"/>
      <c r="D10373" s="8"/>
      <c r="E10373" s="9"/>
      <c r="F10373" s="9"/>
      <c r="G10373" s="6"/>
      <c r="H10373" s="14"/>
      <c r="I10373" s="9"/>
      <c r="J10373" s="10"/>
    </row>
    <row r="10374">
      <c r="A10374" s="6"/>
      <c r="B10374" s="6"/>
      <c r="C10374" s="7"/>
      <c r="D10374" s="8"/>
      <c r="E10374" s="9"/>
      <c r="F10374" s="9"/>
      <c r="G10374" s="6"/>
      <c r="H10374" s="14"/>
      <c r="I10374" s="9"/>
      <c r="J10374" s="10"/>
    </row>
    <row r="10375">
      <c r="A10375" s="6"/>
      <c r="B10375" s="6"/>
      <c r="C10375" s="7"/>
      <c r="D10375" s="8"/>
      <c r="E10375" s="9"/>
      <c r="F10375" s="9"/>
      <c r="G10375" s="6"/>
      <c r="H10375" s="14"/>
      <c r="I10375" s="9"/>
      <c r="J10375" s="10"/>
    </row>
    <row r="10376">
      <c r="A10376" s="6"/>
      <c r="B10376" s="6"/>
      <c r="C10376" s="7"/>
      <c r="D10376" s="8"/>
      <c r="E10376" s="9"/>
      <c r="F10376" s="9"/>
      <c r="G10376" s="6"/>
      <c r="H10376" s="14"/>
      <c r="I10376" s="9"/>
      <c r="J10376" s="10"/>
    </row>
    <row r="10377">
      <c r="A10377" s="6"/>
      <c r="B10377" s="6"/>
      <c r="C10377" s="7"/>
      <c r="D10377" s="8"/>
      <c r="E10377" s="9"/>
      <c r="F10377" s="9"/>
      <c r="G10377" s="6"/>
      <c r="H10377" s="14"/>
      <c r="I10377" s="9"/>
      <c r="J10377" s="10"/>
    </row>
    <row r="10378">
      <c r="A10378" s="6"/>
      <c r="B10378" s="6"/>
      <c r="C10378" s="7"/>
      <c r="D10378" s="8"/>
      <c r="E10378" s="9"/>
      <c r="F10378" s="9"/>
      <c r="G10378" s="6"/>
      <c r="H10378" s="14"/>
      <c r="I10378" s="9"/>
      <c r="J10378" s="10"/>
    </row>
    <row r="10379">
      <c r="A10379" s="6"/>
      <c r="B10379" s="6"/>
      <c r="C10379" s="7"/>
      <c r="D10379" s="8"/>
      <c r="E10379" s="9"/>
      <c r="F10379" s="9"/>
      <c r="G10379" s="6"/>
      <c r="H10379" s="14"/>
      <c r="I10379" s="9"/>
      <c r="J10379" s="10"/>
    </row>
    <row r="10380">
      <c r="A10380" s="6"/>
      <c r="B10380" s="6"/>
      <c r="C10380" s="7"/>
      <c r="D10380" s="8"/>
      <c r="E10380" s="9"/>
      <c r="F10380" s="9"/>
      <c r="G10380" s="6"/>
      <c r="H10380" s="14"/>
      <c r="I10380" s="9"/>
      <c r="J10380" s="10"/>
    </row>
    <row r="10381">
      <c r="A10381" s="6"/>
      <c r="B10381" s="6"/>
      <c r="C10381" s="7"/>
      <c r="D10381" s="8"/>
      <c r="E10381" s="9"/>
      <c r="F10381" s="9"/>
      <c r="G10381" s="6"/>
      <c r="H10381" s="14"/>
      <c r="I10381" s="9"/>
      <c r="J10381" s="10"/>
    </row>
    <row r="10382">
      <c r="A10382" s="6"/>
      <c r="B10382" s="6"/>
      <c r="C10382" s="7"/>
      <c r="D10382" s="8"/>
      <c r="E10382" s="9"/>
      <c r="F10382" s="9"/>
      <c r="G10382" s="6"/>
      <c r="H10382" s="14"/>
      <c r="I10382" s="9"/>
      <c r="J10382" s="10"/>
    </row>
    <row r="10383">
      <c r="A10383" s="6"/>
      <c r="B10383" s="6"/>
      <c r="C10383" s="7"/>
      <c r="D10383" s="8"/>
      <c r="E10383" s="9"/>
      <c r="F10383" s="9"/>
      <c r="G10383" s="6"/>
      <c r="H10383" s="14"/>
      <c r="I10383" s="9"/>
      <c r="J10383" s="10"/>
    </row>
    <row r="10384">
      <c r="A10384" s="6"/>
      <c r="B10384" s="6"/>
      <c r="C10384" s="7"/>
      <c r="D10384" s="8"/>
      <c r="E10384" s="9"/>
      <c r="F10384" s="9"/>
      <c r="G10384" s="6"/>
      <c r="H10384" s="14"/>
      <c r="I10384" s="9"/>
      <c r="J10384" s="10"/>
    </row>
    <row r="10385">
      <c r="A10385" s="6"/>
      <c r="B10385" s="6"/>
      <c r="C10385" s="7"/>
      <c r="D10385" s="8"/>
      <c r="E10385" s="9"/>
      <c r="F10385" s="9"/>
      <c r="G10385" s="6"/>
      <c r="H10385" s="14"/>
      <c r="I10385" s="9"/>
      <c r="J10385" s="10"/>
    </row>
    <row r="10386">
      <c r="A10386" s="6"/>
      <c r="B10386" s="6"/>
      <c r="C10386" s="7"/>
      <c r="D10386" s="8"/>
      <c r="E10386" s="9"/>
      <c r="F10386" s="9"/>
      <c r="G10386" s="6"/>
      <c r="H10386" s="14"/>
      <c r="I10386" s="9"/>
      <c r="J10386" s="10"/>
    </row>
    <row r="10387">
      <c r="A10387" s="6"/>
      <c r="B10387" s="6"/>
      <c r="C10387" s="7"/>
      <c r="D10387" s="8"/>
      <c r="E10387" s="9"/>
      <c r="F10387" s="9"/>
      <c r="G10387" s="6"/>
      <c r="H10387" s="14"/>
      <c r="I10387" s="9"/>
      <c r="J10387" s="10"/>
    </row>
    <row r="10388">
      <c r="A10388" s="6"/>
      <c r="B10388" s="6"/>
      <c r="C10388" s="7"/>
      <c r="D10388" s="8"/>
      <c r="E10388" s="9"/>
      <c r="F10388" s="9"/>
      <c r="G10388" s="6"/>
      <c r="H10388" s="14"/>
      <c r="I10388" s="9"/>
      <c r="J10388" s="10"/>
    </row>
    <row r="10389">
      <c r="A10389" s="6"/>
      <c r="B10389" s="6"/>
      <c r="C10389" s="7"/>
      <c r="D10389" s="8"/>
      <c r="E10389" s="9"/>
      <c r="F10389" s="9"/>
      <c r="G10389" s="6"/>
      <c r="H10389" s="14"/>
      <c r="I10389" s="9"/>
      <c r="J10389" s="10"/>
    </row>
    <row r="10390">
      <c r="A10390" s="6"/>
      <c r="B10390" s="6"/>
      <c r="C10390" s="7"/>
      <c r="D10390" s="8"/>
      <c r="E10390" s="9"/>
      <c r="F10390" s="9"/>
      <c r="G10390" s="6"/>
      <c r="H10390" s="14"/>
      <c r="I10390" s="9"/>
      <c r="J10390" s="10"/>
    </row>
    <row r="10391">
      <c r="A10391" s="6"/>
      <c r="B10391" s="6"/>
      <c r="C10391" s="7"/>
      <c r="D10391" s="8"/>
      <c r="E10391" s="9"/>
      <c r="F10391" s="9"/>
      <c r="G10391" s="6"/>
      <c r="H10391" s="14"/>
      <c r="I10391" s="9"/>
      <c r="J10391" s="10"/>
    </row>
    <row r="10392">
      <c r="A10392" s="6"/>
      <c r="B10392" s="6"/>
      <c r="C10392" s="7"/>
      <c r="D10392" s="8"/>
      <c r="E10392" s="9"/>
      <c r="F10392" s="9"/>
      <c r="G10392" s="6"/>
      <c r="H10392" s="14"/>
      <c r="I10392" s="9"/>
      <c r="J10392" s="10"/>
    </row>
    <row r="10393">
      <c r="A10393" s="6"/>
      <c r="B10393" s="6"/>
      <c r="C10393" s="7"/>
      <c r="D10393" s="8"/>
      <c r="E10393" s="9"/>
      <c r="F10393" s="9"/>
      <c r="G10393" s="6"/>
      <c r="H10393" s="14"/>
      <c r="I10393" s="9"/>
      <c r="J10393" s="10"/>
    </row>
    <row r="10394">
      <c r="A10394" s="6"/>
      <c r="B10394" s="6"/>
      <c r="C10394" s="7"/>
      <c r="D10394" s="8"/>
      <c r="E10394" s="9"/>
      <c r="F10394" s="9"/>
      <c r="G10394" s="6"/>
      <c r="H10394" s="14"/>
      <c r="I10394" s="9"/>
      <c r="J10394" s="10"/>
    </row>
    <row r="10395">
      <c r="A10395" s="6"/>
      <c r="B10395" s="6"/>
      <c r="C10395" s="7"/>
      <c r="D10395" s="8"/>
      <c r="E10395" s="9"/>
      <c r="F10395" s="9"/>
      <c r="G10395" s="6"/>
      <c r="H10395" s="14"/>
      <c r="I10395" s="9"/>
      <c r="J10395" s="10"/>
    </row>
    <row r="10396">
      <c r="A10396" s="6"/>
      <c r="B10396" s="6"/>
      <c r="C10396" s="7"/>
      <c r="D10396" s="8"/>
      <c r="E10396" s="9"/>
      <c r="F10396" s="9"/>
      <c r="G10396" s="6"/>
      <c r="H10396" s="14"/>
      <c r="I10396" s="9"/>
      <c r="J10396" s="10"/>
    </row>
    <row r="10397">
      <c r="A10397" s="6"/>
      <c r="B10397" s="6"/>
      <c r="C10397" s="7"/>
      <c r="D10397" s="8"/>
      <c r="E10397" s="9"/>
      <c r="F10397" s="9"/>
      <c r="G10397" s="6"/>
      <c r="H10397" s="14"/>
      <c r="I10397" s="9"/>
      <c r="J10397" s="10"/>
    </row>
    <row r="10398">
      <c r="A10398" s="6"/>
      <c r="B10398" s="6"/>
      <c r="C10398" s="7"/>
      <c r="D10398" s="8"/>
      <c r="E10398" s="9"/>
      <c r="F10398" s="9"/>
      <c r="G10398" s="6"/>
      <c r="H10398" s="14"/>
      <c r="I10398" s="9"/>
      <c r="J10398" s="10"/>
    </row>
    <row r="10399">
      <c r="A10399" s="6"/>
      <c r="B10399" s="6"/>
      <c r="C10399" s="7"/>
      <c r="D10399" s="8"/>
      <c r="E10399" s="9"/>
      <c r="F10399" s="9"/>
      <c r="G10399" s="6"/>
      <c r="H10399" s="14"/>
      <c r="I10399" s="9"/>
      <c r="J10399" s="10"/>
    </row>
    <row r="10400">
      <c r="A10400" s="6"/>
      <c r="B10400" s="6"/>
      <c r="C10400" s="7"/>
      <c r="D10400" s="8"/>
      <c r="E10400" s="9"/>
      <c r="F10400" s="9"/>
      <c r="G10400" s="6"/>
      <c r="H10400" s="14"/>
      <c r="I10400" s="9"/>
      <c r="J10400" s="10"/>
    </row>
    <row r="10401">
      <c r="A10401" s="6"/>
      <c r="B10401" s="6"/>
      <c r="C10401" s="7"/>
      <c r="D10401" s="8"/>
      <c r="E10401" s="9"/>
      <c r="F10401" s="9"/>
      <c r="G10401" s="6"/>
      <c r="H10401" s="14"/>
      <c r="I10401" s="9"/>
      <c r="J10401" s="10"/>
    </row>
    <row r="10402">
      <c r="A10402" s="6"/>
      <c r="B10402" s="6"/>
      <c r="C10402" s="7"/>
      <c r="D10402" s="8"/>
      <c r="E10402" s="9"/>
      <c r="F10402" s="9"/>
      <c r="G10402" s="6"/>
      <c r="H10402" s="14"/>
      <c r="I10402" s="9"/>
      <c r="J10402" s="10"/>
    </row>
    <row r="10403">
      <c r="A10403" s="6"/>
      <c r="B10403" s="6"/>
      <c r="C10403" s="7"/>
      <c r="D10403" s="8"/>
      <c r="E10403" s="9"/>
      <c r="F10403" s="9"/>
      <c r="G10403" s="6"/>
      <c r="H10403" s="14"/>
      <c r="I10403" s="9"/>
      <c r="J10403" s="10"/>
    </row>
    <row r="10404">
      <c r="A10404" s="6"/>
      <c r="B10404" s="6"/>
      <c r="C10404" s="7"/>
      <c r="D10404" s="8"/>
      <c r="E10404" s="9"/>
      <c r="F10404" s="9"/>
      <c r="G10404" s="6"/>
      <c r="H10404" s="14"/>
      <c r="I10404" s="9"/>
      <c r="J10404" s="10"/>
    </row>
    <row r="10405">
      <c r="A10405" s="6"/>
      <c r="B10405" s="6"/>
      <c r="C10405" s="7"/>
      <c r="D10405" s="8"/>
      <c r="E10405" s="9"/>
      <c r="F10405" s="9"/>
      <c r="G10405" s="6"/>
      <c r="H10405" s="14"/>
      <c r="I10405" s="9"/>
      <c r="J10405" s="10"/>
    </row>
    <row r="10406">
      <c r="A10406" s="6"/>
      <c r="B10406" s="6"/>
      <c r="C10406" s="7"/>
      <c r="D10406" s="8"/>
      <c r="E10406" s="9"/>
      <c r="F10406" s="9"/>
      <c r="G10406" s="6"/>
      <c r="H10406" s="14"/>
      <c r="I10406" s="9"/>
      <c r="J10406" s="10"/>
    </row>
    <row r="10407">
      <c r="A10407" s="6"/>
      <c r="B10407" s="6"/>
      <c r="C10407" s="7"/>
      <c r="D10407" s="8"/>
      <c r="E10407" s="9"/>
      <c r="F10407" s="9"/>
      <c r="G10407" s="6"/>
      <c r="H10407" s="14"/>
      <c r="I10407" s="9"/>
      <c r="J10407" s="10"/>
    </row>
    <row r="10408">
      <c r="A10408" s="6"/>
      <c r="B10408" s="6"/>
      <c r="C10408" s="7"/>
      <c r="D10408" s="8"/>
      <c r="E10408" s="9"/>
      <c r="F10408" s="9"/>
      <c r="G10408" s="6"/>
      <c r="H10408" s="14"/>
      <c r="I10408" s="9"/>
      <c r="J10408" s="10"/>
    </row>
    <row r="10409">
      <c r="A10409" s="6"/>
      <c r="B10409" s="6"/>
      <c r="C10409" s="7"/>
      <c r="D10409" s="8"/>
      <c r="E10409" s="9"/>
      <c r="F10409" s="9"/>
      <c r="G10409" s="6"/>
      <c r="H10409" s="14"/>
      <c r="I10409" s="9"/>
      <c r="J10409" s="10"/>
    </row>
    <row r="10410">
      <c r="A10410" s="6"/>
      <c r="B10410" s="6"/>
      <c r="C10410" s="7"/>
      <c r="D10410" s="8"/>
      <c r="E10410" s="9"/>
      <c r="F10410" s="9"/>
      <c r="G10410" s="6"/>
      <c r="H10410" s="14"/>
      <c r="I10410" s="9"/>
      <c r="J10410" s="10"/>
    </row>
    <row r="10411">
      <c r="A10411" s="6"/>
      <c r="B10411" s="6"/>
      <c r="C10411" s="7"/>
      <c r="D10411" s="8"/>
      <c r="E10411" s="9"/>
      <c r="F10411" s="9"/>
      <c r="G10411" s="6"/>
      <c r="H10411" s="14"/>
      <c r="I10411" s="9"/>
      <c r="J10411" s="10"/>
    </row>
    <row r="10412">
      <c r="A10412" s="6"/>
      <c r="B10412" s="6"/>
      <c r="C10412" s="7"/>
      <c r="D10412" s="8"/>
      <c r="E10412" s="9"/>
      <c r="F10412" s="9"/>
      <c r="G10412" s="6"/>
      <c r="H10412" s="14"/>
      <c r="I10412" s="9"/>
      <c r="J10412" s="10"/>
    </row>
    <row r="10413">
      <c r="A10413" s="6"/>
      <c r="B10413" s="6"/>
      <c r="C10413" s="7"/>
      <c r="D10413" s="8"/>
      <c r="E10413" s="9"/>
      <c r="F10413" s="9"/>
      <c r="G10413" s="6"/>
      <c r="H10413" s="14"/>
      <c r="I10413" s="9"/>
      <c r="J10413" s="10"/>
    </row>
    <row r="10414">
      <c r="A10414" s="6"/>
      <c r="B10414" s="6"/>
      <c r="C10414" s="7"/>
      <c r="D10414" s="8"/>
      <c r="E10414" s="9"/>
      <c r="F10414" s="9"/>
      <c r="G10414" s="6"/>
      <c r="H10414" s="14"/>
      <c r="I10414" s="9"/>
      <c r="J10414" s="10"/>
    </row>
    <row r="10415">
      <c r="A10415" s="6"/>
      <c r="B10415" s="6"/>
      <c r="C10415" s="7"/>
      <c r="D10415" s="8"/>
      <c r="E10415" s="9"/>
      <c r="F10415" s="9"/>
      <c r="G10415" s="6"/>
      <c r="H10415" s="14"/>
      <c r="I10415" s="9"/>
      <c r="J10415" s="10"/>
    </row>
    <row r="10416">
      <c r="A10416" s="6"/>
      <c r="B10416" s="6"/>
      <c r="C10416" s="7"/>
      <c r="D10416" s="8"/>
      <c r="E10416" s="9"/>
      <c r="F10416" s="9"/>
      <c r="G10416" s="6"/>
      <c r="H10416" s="14"/>
      <c r="I10416" s="9"/>
      <c r="J10416" s="10"/>
    </row>
    <row r="10417">
      <c r="A10417" s="6"/>
      <c r="B10417" s="6"/>
      <c r="C10417" s="7"/>
      <c r="D10417" s="8"/>
      <c r="E10417" s="9"/>
      <c r="F10417" s="9"/>
      <c r="G10417" s="6"/>
      <c r="H10417" s="14"/>
      <c r="I10417" s="9"/>
      <c r="J10417" s="10"/>
    </row>
    <row r="10418">
      <c r="A10418" s="6"/>
      <c r="B10418" s="6"/>
      <c r="C10418" s="7"/>
      <c r="D10418" s="8"/>
      <c r="E10418" s="9"/>
      <c r="F10418" s="9"/>
      <c r="G10418" s="6"/>
      <c r="H10418" s="14"/>
      <c r="I10418" s="9"/>
      <c r="J10418" s="10"/>
    </row>
    <row r="10419">
      <c r="A10419" s="6"/>
      <c r="B10419" s="6"/>
      <c r="C10419" s="7"/>
      <c r="D10419" s="8"/>
      <c r="E10419" s="9"/>
      <c r="F10419" s="9"/>
      <c r="G10419" s="6"/>
      <c r="H10419" s="14"/>
      <c r="I10419" s="9"/>
      <c r="J10419" s="10"/>
    </row>
    <row r="10420">
      <c r="A10420" s="6"/>
      <c r="B10420" s="6"/>
      <c r="C10420" s="7"/>
      <c r="D10420" s="8"/>
      <c r="E10420" s="9"/>
      <c r="F10420" s="9"/>
      <c r="G10420" s="6"/>
      <c r="H10420" s="14"/>
      <c r="I10420" s="9"/>
      <c r="J10420" s="10"/>
    </row>
    <row r="10421">
      <c r="A10421" s="6"/>
      <c r="B10421" s="6"/>
      <c r="C10421" s="7"/>
      <c r="D10421" s="8"/>
      <c r="E10421" s="9"/>
      <c r="F10421" s="9"/>
      <c r="G10421" s="6"/>
      <c r="H10421" s="14"/>
      <c r="I10421" s="9"/>
      <c r="J10421" s="10"/>
    </row>
    <row r="10422">
      <c r="A10422" s="6"/>
      <c r="B10422" s="6"/>
      <c r="C10422" s="7"/>
      <c r="D10422" s="8"/>
      <c r="E10422" s="9"/>
      <c r="F10422" s="9"/>
      <c r="G10422" s="6"/>
      <c r="H10422" s="14"/>
      <c r="I10422" s="9"/>
      <c r="J10422" s="10"/>
    </row>
    <row r="10423">
      <c r="A10423" s="6"/>
      <c r="B10423" s="6"/>
      <c r="C10423" s="7"/>
      <c r="D10423" s="8"/>
      <c r="E10423" s="9"/>
      <c r="F10423" s="9"/>
      <c r="G10423" s="6"/>
      <c r="H10423" s="14"/>
      <c r="I10423" s="9"/>
      <c r="J10423" s="10"/>
    </row>
    <row r="10424">
      <c r="A10424" s="6"/>
      <c r="B10424" s="6"/>
      <c r="C10424" s="7"/>
      <c r="D10424" s="8"/>
      <c r="E10424" s="9"/>
      <c r="F10424" s="9"/>
      <c r="G10424" s="6"/>
      <c r="H10424" s="14"/>
      <c r="I10424" s="9"/>
      <c r="J10424" s="10"/>
    </row>
    <row r="10425">
      <c r="A10425" s="6"/>
      <c r="B10425" s="6"/>
      <c r="C10425" s="7"/>
      <c r="D10425" s="8"/>
      <c r="E10425" s="9"/>
      <c r="F10425" s="9"/>
      <c r="G10425" s="6"/>
      <c r="H10425" s="14"/>
      <c r="I10425" s="9"/>
      <c r="J10425" s="10"/>
    </row>
    <row r="10426">
      <c r="A10426" s="6"/>
      <c r="B10426" s="6"/>
      <c r="C10426" s="7"/>
      <c r="D10426" s="8"/>
      <c r="E10426" s="9"/>
      <c r="F10426" s="9"/>
      <c r="G10426" s="6"/>
      <c r="H10426" s="14"/>
      <c r="I10426" s="9"/>
      <c r="J10426" s="10"/>
    </row>
    <row r="10427">
      <c r="A10427" s="6"/>
      <c r="B10427" s="6"/>
      <c r="C10427" s="7"/>
      <c r="D10427" s="8"/>
      <c r="E10427" s="9"/>
      <c r="F10427" s="9"/>
      <c r="G10427" s="6"/>
      <c r="H10427" s="14"/>
      <c r="I10427" s="9"/>
      <c r="J10427" s="10"/>
    </row>
    <row r="10428">
      <c r="A10428" s="6"/>
      <c r="B10428" s="6"/>
      <c r="C10428" s="7"/>
      <c r="D10428" s="8"/>
      <c r="E10428" s="9"/>
      <c r="F10428" s="9"/>
      <c r="G10428" s="6"/>
      <c r="H10428" s="14"/>
      <c r="I10428" s="9"/>
      <c r="J10428" s="10"/>
    </row>
    <row r="10429">
      <c r="A10429" s="6"/>
      <c r="B10429" s="6"/>
      <c r="C10429" s="7"/>
      <c r="D10429" s="8"/>
      <c r="E10429" s="9"/>
      <c r="F10429" s="9"/>
      <c r="G10429" s="6"/>
      <c r="H10429" s="14"/>
      <c r="I10429" s="9"/>
      <c r="J10429" s="10"/>
    </row>
    <row r="10430">
      <c r="A10430" s="6"/>
      <c r="B10430" s="6"/>
      <c r="C10430" s="7"/>
      <c r="D10430" s="8"/>
      <c r="E10430" s="9"/>
      <c r="F10430" s="9"/>
      <c r="G10430" s="6"/>
      <c r="H10430" s="14"/>
      <c r="I10430" s="9"/>
      <c r="J10430" s="10"/>
    </row>
    <row r="10431">
      <c r="A10431" s="6"/>
      <c r="B10431" s="6"/>
      <c r="C10431" s="7"/>
      <c r="D10431" s="8"/>
      <c r="E10431" s="9"/>
      <c r="F10431" s="9"/>
      <c r="G10431" s="6"/>
      <c r="H10431" s="14"/>
      <c r="I10431" s="9"/>
      <c r="J10431" s="10"/>
    </row>
    <row r="10432">
      <c r="A10432" s="6"/>
      <c r="B10432" s="6"/>
      <c r="C10432" s="7"/>
      <c r="D10432" s="8"/>
      <c r="E10432" s="9"/>
      <c r="F10432" s="9"/>
      <c r="G10432" s="6"/>
      <c r="H10432" s="14"/>
      <c r="I10432" s="9"/>
      <c r="J10432" s="10"/>
    </row>
    <row r="10433">
      <c r="A10433" s="6"/>
      <c r="B10433" s="6"/>
      <c r="C10433" s="7"/>
      <c r="D10433" s="8"/>
      <c r="E10433" s="9"/>
      <c r="F10433" s="9"/>
      <c r="G10433" s="6"/>
      <c r="H10433" s="14"/>
      <c r="I10433" s="9"/>
      <c r="J10433" s="10"/>
    </row>
    <row r="10434">
      <c r="A10434" s="6"/>
      <c r="B10434" s="6"/>
      <c r="C10434" s="7"/>
      <c r="D10434" s="8"/>
      <c r="E10434" s="9"/>
      <c r="F10434" s="9"/>
      <c r="G10434" s="6"/>
      <c r="H10434" s="14"/>
      <c r="I10434" s="9"/>
      <c r="J10434" s="10"/>
    </row>
    <row r="10435">
      <c r="A10435" s="6"/>
      <c r="B10435" s="6"/>
      <c r="C10435" s="7"/>
      <c r="D10435" s="8"/>
      <c r="E10435" s="9"/>
      <c r="F10435" s="9"/>
      <c r="G10435" s="6"/>
      <c r="H10435" s="14"/>
      <c r="I10435" s="9"/>
      <c r="J10435" s="10"/>
    </row>
    <row r="10436">
      <c r="A10436" s="6"/>
      <c r="B10436" s="6"/>
      <c r="C10436" s="7"/>
      <c r="D10436" s="8"/>
      <c r="E10436" s="9"/>
      <c r="F10436" s="9"/>
      <c r="G10436" s="6"/>
      <c r="H10436" s="14"/>
      <c r="I10436" s="9"/>
      <c r="J10436" s="10"/>
    </row>
    <row r="10437">
      <c r="A10437" s="6"/>
      <c r="B10437" s="6"/>
      <c r="C10437" s="7"/>
      <c r="D10437" s="8"/>
      <c r="E10437" s="9"/>
      <c r="F10437" s="9"/>
      <c r="G10437" s="6"/>
      <c r="H10437" s="14"/>
      <c r="I10437" s="9"/>
      <c r="J10437" s="10"/>
    </row>
    <row r="10438">
      <c r="A10438" s="6"/>
      <c r="B10438" s="6"/>
      <c r="C10438" s="7"/>
      <c r="D10438" s="8"/>
      <c r="E10438" s="9"/>
      <c r="F10438" s="9"/>
      <c r="G10438" s="6"/>
      <c r="H10438" s="14"/>
      <c r="I10438" s="9"/>
      <c r="J10438" s="10"/>
    </row>
    <row r="10439">
      <c r="A10439" s="6"/>
      <c r="B10439" s="6"/>
      <c r="C10439" s="7"/>
      <c r="D10439" s="8"/>
      <c r="E10439" s="9"/>
      <c r="F10439" s="9"/>
      <c r="G10439" s="6"/>
      <c r="H10439" s="14"/>
      <c r="I10439" s="9"/>
      <c r="J10439" s="10"/>
    </row>
    <row r="10440">
      <c r="A10440" s="6"/>
      <c r="B10440" s="6"/>
      <c r="C10440" s="7"/>
      <c r="D10440" s="8"/>
      <c r="E10440" s="9"/>
      <c r="F10440" s="9"/>
      <c r="G10440" s="6"/>
      <c r="H10440" s="14"/>
      <c r="I10440" s="9"/>
      <c r="J10440" s="10"/>
    </row>
    <row r="10441">
      <c r="A10441" s="6"/>
      <c r="B10441" s="6"/>
      <c r="C10441" s="7"/>
      <c r="D10441" s="8"/>
      <c r="E10441" s="9"/>
      <c r="F10441" s="9"/>
      <c r="G10441" s="6"/>
      <c r="H10441" s="14"/>
      <c r="I10441" s="9"/>
      <c r="J10441" s="10"/>
    </row>
    <row r="10442">
      <c r="A10442" s="6"/>
      <c r="B10442" s="6"/>
      <c r="C10442" s="7"/>
      <c r="D10442" s="8"/>
      <c r="E10442" s="9"/>
      <c r="F10442" s="9"/>
      <c r="G10442" s="6"/>
      <c r="H10442" s="14"/>
      <c r="I10442" s="9"/>
      <c r="J10442" s="10"/>
    </row>
    <row r="10443">
      <c r="A10443" s="6"/>
      <c r="B10443" s="6"/>
      <c r="C10443" s="7"/>
      <c r="D10443" s="8"/>
      <c r="E10443" s="9"/>
      <c r="F10443" s="9"/>
      <c r="G10443" s="6"/>
      <c r="H10443" s="14"/>
      <c r="I10443" s="9"/>
      <c r="J10443" s="10"/>
    </row>
    <row r="10444">
      <c r="A10444" s="6"/>
      <c r="B10444" s="6"/>
      <c r="C10444" s="7"/>
      <c r="D10444" s="8"/>
      <c r="E10444" s="9"/>
      <c r="F10444" s="9"/>
      <c r="G10444" s="6"/>
      <c r="H10444" s="14"/>
      <c r="I10444" s="9"/>
      <c r="J10444" s="10"/>
    </row>
    <row r="10445">
      <c r="A10445" s="6"/>
      <c r="B10445" s="6"/>
      <c r="C10445" s="7"/>
      <c r="D10445" s="8"/>
      <c r="E10445" s="9"/>
      <c r="F10445" s="9"/>
      <c r="G10445" s="6"/>
      <c r="H10445" s="14"/>
      <c r="I10445" s="9"/>
      <c r="J10445" s="10"/>
    </row>
    <row r="10446">
      <c r="A10446" s="6"/>
      <c r="B10446" s="6"/>
      <c r="C10446" s="7"/>
      <c r="D10446" s="8"/>
      <c r="E10446" s="9"/>
      <c r="F10446" s="9"/>
      <c r="G10446" s="6"/>
      <c r="H10446" s="14"/>
      <c r="I10446" s="9"/>
      <c r="J10446" s="10"/>
    </row>
    <row r="10447">
      <c r="A10447" s="6"/>
      <c r="B10447" s="6"/>
      <c r="C10447" s="7"/>
      <c r="D10447" s="8"/>
      <c r="E10447" s="9"/>
      <c r="F10447" s="9"/>
      <c r="G10447" s="6"/>
      <c r="H10447" s="14"/>
      <c r="I10447" s="9"/>
      <c r="J10447" s="10"/>
    </row>
    <row r="10448">
      <c r="A10448" s="6"/>
      <c r="B10448" s="6"/>
      <c r="C10448" s="7"/>
      <c r="D10448" s="8"/>
      <c r="E10448" s="9"/>
      <c r="F10448" s="9"/>
      <c r="G10448" s="6"/>
      <c r="H10448" s="14"/>
      <c r="I10448" s="9"/>
      <c r="J10448" s="10"/>
    </row>
    <row r="10449">
      <c r="A10449" s="6"/>
      <c r="B10449" s="6"/>
      <c r="C10449" s="7"/>
      <c r="D10449" s="8"/>
      <c r="E10449" s="9"/>
      <c r="F10449" s="9"/>
      <c r="G10449" s="6"/>
      <c r="H10449" s="14"/>
      <c r="I10449" s="9"/>
      <c r="J10449" s="10"/>
    </row>
    <row r="10450">
      <c r="A10450" s="6"/>
      <c r="B10450" s="6"/>
      <c r="C10450" s="7"/>
      <c r="D10450" s="8"/>
      <c r="E10450" s="9"/>
      <c r="F10450" s="9"/>
      <c r="G10450" s="6"/>
      <c r="H10450" s="14"/>
      <c r="I10450" s="9"/>
      <c r="J10450" s="10"/>
    </row>
    <row r="10451">
      <c r="A10451" s="6"/>
      <c r="B10451" s="6"/>
      <c r="C10451" s="7"/>
      <c r="D10451" s="8"/>
      <c r="E10451" s="9"/>
      <c r="F10451" s="9"/>
      <c r="G10451" s="6"/>
      <c r="H10451" s="14"/>
      <c r="I10451" s="9"/>
      <c r="J10451" s="10"/>
    </row>
    <row r="10452">
      <c r="A10452" s="6"/>
      <c r="B10452" s="6"/>
      <c r="C10452" s="7"/>
      <c r="D10452" s="8"/>
      <c r="E10452" s="9"/>
      <c r="F10452" s="9"/>
      <c r="G10452" s="6"/>
      <c r="H10452" s="14"/>
      <c r="I10452" s="9"/>
      <c r="J10452" s="10"/>
    </row>
    <row r="10453">
      <c r="A10453" s="6"/>
      <c r="B10453" s="6"/>
      <c r="C10453" s="7"/>
      <c r="D10453" s="8"/>
      <c r="E10453" s="9"/>
      <c r="F10453" s="9"/>
      <c r="G10453" s="6"/>
      <c r="H10453" s="14"/>
      <c r="I10453" s="9"/>
      <c r="J10453" s="10"/>
    </row>
    <row r="10454">
      <c r="A10454" s="6"/>
      <c r="B10454" s="6"/>
      <c r="C10454" s="7"/>
      <c r="D10454" s="8"/>
      <c r="E10454" s="9"/>
      <c r="F10454" s="9"/>
      <c r="G10454" s="6"/>
      <c r="H10454" s="14"/>
      <c r="I10454" s="9"/>
      <c r="J10454" s="10"/>
    </row>
    <row r="10455">
      <c r="A10455" s="6"/>
      <c r="B10455" s="6"/>
      <c r="C10455" s="7"/>
      <c r="D10455" s="8"/>
      <c r="E10455" s="9"/>
      <c r="F10455" s="9"/>
      <c r="G10455" s="6"/>
      <c r="H10455" s="14"/>
      <c r="I10455" s="9"/>
      <c r="J10455" s="10"/>
    </row>
    <row r="10456">
      <c r="A10456" s="6"/>
      <c r="B10456" s="6"/>
      <c r="C10456" s="7"/>
      <c r="D10456" s="8"/>
      <c r="E10456" s="9"/>
      <c r="F10456" s="9"/>
      <c r="G10456" s="6"/>
      <c r="H10456" s="14"/>
      <c r="I10456" s="9"/>
      <c r="J10456" s="10"/>
    </row>
    <row r="10457">
      <c r="A10457" s="6"/>
      <c r="B10457" s="6"/>
      <c r="C10457" s="7"/>
      <c r="D10457" s="8"/>
      <c r="E10457" s="9"/>
      <c r="F10457" s="9"/>
      <c r="G10457" s="6"/>
      <c r="H10457" s="14"/>
      <c r="I10457" s="9"/>
      <c r="J10457" s="10"/>
    </row>
    <row r="10458">
      <c r="A10458" s="6"/>
      <c r="B10458" s="6"/>
      <c r="C10458" s="7"/>
      <c r="D10458" s="8"/>
      <c r="E10458" s="9"/>
      <c r="F10458" s="9"/>
      <c r="G10458" s="6"/>
      <c r="H10458" s="14"/>
      <c r="I10458" s="9"/>
      <c r="J10458" s="10"/>
    </row>
    <row r="10459">
      <c r="A10459" s="6"/>
      <c r="B10459" s="6"/>
      <c r="C10459" s="7"/>
      <c r="D10459" s="8"/>
      <c r="E10459" s="9"/>
      <c r="F10459" s="9"/>
      <c r="G10459" s="6"/>
      <c r="H10459" s="14"/>
      <c r="I10459" s="9"/>
      <c r="J10459" s="10"/>
    </row>
    <row r="10460">
      <c r="A10460" s="6"/>
      <c r="B10460" s="6"/>
      <c r="C10460" s="7"/>
      <c r="D10460" s="8"/>
      <c r="E10460" s="9"/>
      <c r="F10460" s="9"/>
      <c r="G10460" s="6"/>
      <c r="H10460" s="14"/>
      <c r="I10460" s="9"/>
      <c r="J10460" s="10"/>
    </row>
    <row r="10461">
      <c r="A10461" s="6"/>
      <c r="B10461" s="6"/>
      <c r="C10461" s="7"/>
      <c r="D10461" s="8"/>
      <c r="E10461" s="9"/>
      <c r="F10461" s="9"/>
      <c r="G10461" s="6"/>
      <c r="H10461" s="14"/>
      <c r="I10461" s="9"/>
      <c r="J10461" s="10"/>
    </row>
    <row r="10462">
      <c r="A10462" s="6"/>
      <c r="B10462" s="6"/>
      <c r="C10462" s="7"/>
      <c r="D10462" s="8"/>
      <c r="E10462" s="9"/>
      <c r="F10462" s="9"/>
      <c r="G10462" s="6"/>
      <c r="H10462" s="14"/>
      <c r="I10462" s="9"/>
      <c r="J10462" s="10"/>
    </row>
    <row r="10463">
      <c r="A10463" s="6"/>
      <c r="B10463" s="6"/>
      <c r="C10463" s="7"/>
      <c r="D10463" s="8"/>
      <c r="E10463" s="9"/>
      <c r="F10463" s="9"/>
      <c r="G10463" s="6"/>
      <c r="H10463" s="14"/>
      <c r="I10463" s="9"/>
      <c r="J10463" s="10"/>
    </row>
    <row r="10464">
      <c r="A10464" s="6"/>
      <c r="B10464" s="6"/>
      <c r="C10464" s="7"/>
      <c r="D10464" s="8"/>
      <c r="E10464" s="9"/>
      <c r="F10464" s="9"/>
      <c r="G10464" s="6"/>
      <c r="H10464" s="14"/>
      <c r="I10464" s="9"/>
      <c r="J10464" s="10"/>
    </row>
    <row r="10465">
      <c r="A10465" s="6"/>
      <c r="B10465" s="6"/>
      <c r="C10465" s="7"/>
      <c r="D10465" s="8"/>
      <c r="E10465" s="9"/>
      <c r="F10465" s="9"/>
      <c r="G10465" s="6"/>
      <c r="H10465" s="14"/>
      <c r="I10465" s="9"/>
      <c r="J10465" s="10"/>
    </row>
    <row r="10466">
      <c r="A10466" s="6"/>
      <c r="B10466" s="6"/>
      <c r="C10466" s="7"/>
      <c r="D10466" s="8"/>
      <c r="E10466" s="9"/>
      <c r="F10466" s="9"/>
      <c r="G10466" s="6"/>
      <c r="H10466" s="14"/>
      <c r="I10466" s="9"/>
      <c r="J10466" s="10"/>
    </row>
    <row r="10467">
      <c r="A10467" s="6"/>
      <c r="B10467" s="6"/>
      <c r="C10467" s="7"/>
      <c r="D10467" s="8"/>
      <c r="E10467" s="9"/>
      <c r="F10467" s="9"/>
      <c r="G10467" s="6"/>
      <c r="H10467" s="14"/>
      <c r="I10467" s="9"/>
      <c r="J10467" s="10"/>
    </row>
    <row r="10468">
      <c r="A10468" s="6"/>
      <c r="B10468" s="6"/>
      <c r="C10468" s="7"/>
      <c r="D10468" s="8"/>
      <c r="E10468" s="9"/>
      <c r="F10468" s="9"/>
      <c r="G10468" s="6"/>
      <c r="H10468" s="14"/>
      <c r="I10468" s="9"/>
      <c r="J10468" s="10"/>
    </row>
    <row r="10469">
      <c r="A10469" s="6"/>
      <c r="B10469" s="6"/>
      <c r="C10469" s="7"/>
      <c r="D10469" s="8"/>
      <c r="E10469" s="9"/>
      <c r="F10469" s="9"/>
      <c r="G10469" s="6"/>
      <c r="H10469" s="14"/>
      <c r="I10469" s="9"/>
      <c r="J10469" s="10"/>
    </row>
    <row r="10470">
      <c r="A10470" s="6"/>
      <c r="B10470" s="6"/>
      <c r="C10470" s="7"/>
      <c r="D10470" s="8"/>
      <c r="E10470" s="9"/>
      <c r="F10470" s="9"/>
      <c r="G10470" s="6"/>
      <c r="H10470" s="14"/>
      <c r="I10470" s="9"/>
      <c r="J10470" s="10"/>
    </row>
    <row r="10471">
      <c r="A10471" s="6"/>
      <c r="B10471" s="6"/>
      <c r="C10471" s="7"/>
      <c r="D10471" s="8"/>
      <c r="E10471" s="9"/>
      <c r="F10471" s="9"/>
      <c r="G10471" s="6"/>
      <c r="H10471" s="14"/>
      <c r="I10471" s="9"/>
      <c r="J10471" s="10"/>
    </row>
    <row r="10472">
      <c r="A10472" s="6"/>
      <c r="B10472" s="6"/>
      <c r="C10472" s="7"/>
      <c r="D10472" s="8"/>
      <c r="E10472" s="9"/>
      <c r="F10472" s="9"/>
      <c r="G10472" s="6"/>
      <c r="H10472" s="14"/>
      <c r="I10472" s="9"/>
      <c r="J10472" s="10"/>
    </row>
    <row r="10473">
      <c r="A10473" s="6"/>
      <c r="B10473" s="6"/>
      <c r="C10473" s="7"/>
      <c r="D10473" s="8"/>
      <c r="E10473" s="9"/>
      <c r="F10473" s="9"/>
      <c r="G10473" s="6"/>
      <c r="H10473" s="14"/>
      <c r="I10473" s="9"/>
      <c r="J10473" s="10"/>
    </row>
    <row r="10474">
      <c r="A10474" s="6"/>
      <c r="B10474" s="6"/>
      <c r="C10474" s="7"/>
      <c r="D10474" s="8"/>
      <c r="E10474" s="9"/>
      <c r="F10474" s="9"/>
      <c r="G10474" s="6"/>
      <c r="H10474" s="14"/>
      <c r="I10474" s="9"/>
      <c r="J10474" s="10"/>
    </row>
    <row r="10475">
      <c r="A10475" s="6"/>
      <c r="B10475" s="6"/>
      <c r="C10475" s="7"/>
      <c r="D10475" s="8"/>
      <c r="E10475" s="9"/>
      <c r="F10475" s="9"/>
      <c r="G10475" s="6"/>
      <c r="H10475" s="14"/>
      <c r="I10475" s="9"/>
      <c r="J10475" s="10"/>
    </row>
    <row r="10476">
      <c r="A10476" s="6"/>
      <c r="B10476" s="6"/>
      <c r="C10476" s="7"/>
      <c r="D10476" s="8"/>
      <c r="E10476" s="9"/>
      <c r="F10476" s="9"/>
      <c r="G10476" s="6"/>
      <c r="H10476" s="14"/>
      <c r="I10476" s="9"/>
      <c r="J10476" s="10"/>
    </row>
    <row r="10477">
      <c r="A10477" s="6"/>
      <c r="B10477" s="6"/>
      <c r="C10477" s="7"/>
      <c r="D10477" s="8"/>
      <c r="E10477" s="9"/>
      <c r="F10477" s="9"/>
      <c r="G10477" s="6"/>
      <c r="H10477" s="14"/>
      <c r="I10477" s="9"/>
      <c r="J10477" s="10"/>
    </row>
    <row r="10478">
      <c r="A10478" s="6"/>
      <c r="B10478" s="6"/>
      <c r="C10478" s="7"/>
      <c r="D10478" s="8"/>
      <c r="E10478" s="9"/>
      <c r="F10478" s="9"/>
      <c r="G10478" s="6"/>
      <c r="H10478" s="14"/>
      <c r="I10478" s="9"/>
      <c r="J10478" s="10"/>
    </row>
    <row r="10479">
      <c r="A10479" s="6"/>
      <c r="B10479" s="6"/>
      <c r="C10479" s="7"/>
      <c r="D10479" s="8"/>
      <c r="E10479" s="9"/>
      <c r="F10479" s="9"/>
      <c r="G10479" s="6"/>
      <c r="H10479" s="14"/>
      <c r="I10479" s="9"/>
      <c r="J10479" s="10"/>
    </row>
    <row r="10480">
      <c r="A10480" s="6"/>
      <c r="B10480" s="6"/>
      <c r="C10480" s="7"/>
      <c r="D10480" s="8"/>
      <c r="E10480" s="9"/>
      <c r="F10480" s="9"/>
      <c r="G10480" s="6"/>
      <c r="H10480" s="14"/>
      <c r="I10480" s="9"/>
      <c r="J10480" s="10"/>
    </row>
    <row r="10481">
      <c r="A10481" s="6"/>
      <c r="B10481" s="6"/>
      <c r="C10481" s="7"/>
      <c r="D10481" s="8"/>
      <c r="E10481" s="9"/>
      <c r="F10481" s="9"/>
      <c r="G10481" s="6"/>
      <c r="H10481" s="14"/>
      <c r="I10481" s="9"/>
      <c r="J10481" s="10"/>
    </row>
    <row r="10482">
      <c r="A10482" s="6"/>
      <c r="B10482" s="6"/>
      <c r="C10482" s="7"/>
      <c r="D10482" s="8"/>
      <c r="E10482" s="9"/>
      <c r="F10482" s="9"/>
      <c r="G10482" s="6"/>
      <c r="H10482" s="14"/>
      <c r="I10482" s="9"/>
      <c r="J10482" s="10"/>
    </row>
    <row r="10483">
      <c r="A10483" s="6"/>
      <c r="B10483" s="6"/>
      <c r="C10483" s="7"/>
      <c r="D10483" s="8"/>
      <c r="E10483" s="9"/>
      <c r="F10483" s="9"/>
      <c r="G10483" s="6"/>
      <c r="H10483" s="14"/>
      <c r="I10483" s="9"/>
      <c r="J10483" s="10"/>
    </row>
    <row r="10484">
      <c r="A10484" s="6"/>
      <c r="B10484" s="6"/>
      <c r="C10484" s="7"/>
      <c r="D10484" s="8"/>
      <c r="E10484" s="9"/>
      <c r="F10484" s="9"/>
      <c r="G10484" s="6"/>
      <c r="H10484" s="14"/>
      <c r="I10484" s="9"/>
      <c r="J10484" s="10"/>
    </row>
    <row r="10485">
      <c r="A10485" s="6"/>
      <c r="B10485" s="6"/>
      <c r="C10485" s="7"/>
      <c r="D10485" s="8"/>
      <c r="E10485" s="9"/>
      <c r="F10485" s="9"/>
      <c r="G10485" s="6"/>
      <c r="H10485" s="14"/>
      <c r="I10485" s="9"/>
      <c r="J10485" s="10"/>
    </row>
    <row r="10486">
      <c r="A10486" s="6"/>
      <c r="B10486" s="6"/>
      <c r="C10486" s="7"/>
      <c r="D10486" s="8"/>
      <c r="E10486" s="9"/>
      <c r="F10486" s="9"/>
      <c r="G10486" s="6"/>
      <c r="H10486" s="14"/>
      <c r="I10486" s="9"/>
      <c r="J10486" s="10"/>
    </row>
    <row r="10487">
      <c r="A10487" s="6"/>
      <c r="B10487" s="6"/>
      <c r="C10487" s="7"/>
      <c r="D10487" s="8"/>
      <c r="E10487" s="9"/>
      <c r="F10487" s="9"/>
      <c r="G10487" s="6"/>
      <c r="H10487" s="14"/>
      <c r="I10487" s="9"/>
      <c r="J10487" s="10"/>
    </row>
    <row r="10488">
      <c r="A10488" s="6"/>
      <c r="B10488" s="6"/>
      <c r="C10488" s="7"/>
      <c r="D10488" s="8"/>
      <c r="E10488" s="9"/>
      <c r="F10488" s="9"/>
      <c r="G10488" s="6"/>
      <c r="H10488" s="14"/>
      <c r="I10488" s="9"/>
      <c r="J10488" s="10"/>
    </row>
    <row r="10489">
      <c r="A10489" s="6"/>
      <c r="B10489" s="6"/>
      <c r="C10489" s="7"/>
      <c r="D10489" s="8"/>
      <c r="E10489" s="9"/>
      <c r="F10489" s="9"/>
      <c r="G10489" s="6"/>
      <c r="H10489" s="14"/>
      <c r="I10489" s="9"/>
      <c r="J10489" s="10"/>
    </row>
    <row r="10490">
      <c r="A10490" s="6"/>
      <c r="B10490" s="6"/>
      <c r="C10490" s="7"/>
      <c r="D10490" s="8"/>
      <c r="E10490" s="9"/>
      <c r="F10490" s="9"/>
      <c r="G10490" s="6"/>
      <c r="H10490" s="14"/>
      <c r="I10490" s="9"/>
      <c r="J10490" s="10"/>
    </row>
    <row r="10491">
      <c r="A10491" s="6"/>
      <c r="B10491" s="6"/>
      <c r="C10491" s="7"/>
      <c r="D10491" s="8"/>
      <c r="E10491" s="9"/>
      <c r="F10491" s="9"/>
      <c r="G10491" s="6"/>
      <c r="H10491" s="14"/>
      <c r="I10491" s="9"/>
      <c r="J10491" s="10"/>
    </row>
    <row r="10492">
      <c r="A10492" s="6"/>
      <c r="B10492" s="6"/>
      <c r="C10492" s="7"/>
      <c r="D10492" s="8"/>
      <c r="E10492" s="9"/>
      <c r="F10492" s="9"/>
      <c r="G10492" s="6"/>
      <c r="H10492" s="14"/>
      <c r="I10492" s="9"/>
      <c r="J10492" s="10"/>
    </row>
    <row r="10493">
      <c r="A10493" s="6"/>
      <c r="B10493" s="6"/>
      <c r="C10493" s="7"/>
      <c r="D10493" s="8"/>
      <c r="E10493" s="9"/>
      <c r="F10493" s="9"/>
      <c r="G10493" s="6"/>
      <c r="H10493" s="14"/>
      <c r="I10493" s="9"/>
      <c r="J10493" s="10"/>
    </row>
    <row r="10494">
      <c r="A10494" s="6"/>
      <c r="B10494" s="6"/>
      <c r="C10494" s="7"/>
      <c r="D10494" s="8"/>
      <c r="E10494" s="9"/>
      <c r="F10494" s="9"/>
      <c r="G10494" s="6"/>
      <c r="H10494" s="14"/>
      <c r="I10494" s="9"/>
      <c r="J10494" s="10"/>
    </row>
    <row r="10495">
      <c r="A10495" s="6"/>
      <c r="B10495" s="6"/>
      <c r="C10495" s="7"/>
      <c r="D10495" s="8"/>
      <c r="E10495" s="9"/>
      <c r="F10495" s="9"/>
      <c r="G10495" s="6"/>
      <c r="H10495" s="14"/>
      <c r="I10495" s="9"/>
      <c r="J10495" s="10"/>
    </row>
    <row r="10496">
      <c r="A10496" s="6"/>
      <c r="B10496" s="6"/>
      <c r="C10496" s="7"/>
      <c r="D10496" s="8"/>
      <c r="E10496" s="9"/>
      <c r="F10496" s="9"/>
      <c r="G10496" s="6"/>
      <c r="H10496" s="14"/>
      <c r="I10496" s="9"/>
      <c r="J10496" s="10"/>
    </row>
    <row r="10497">
      <c r="A10497" s="6"/>
      <c r="B10497" s="6"/>
      <c r="C10497" s="7"/>
      <c r="D10497" s="8"/>
      <c r="E10497" s="9"/>
      <c r="F10497" s="9"/>
      <c r="G10497" s="6"/>
      <c r="H10497" s="14"/>
      <c r="I10497" s="9"/>
      <c r="J10497" s="10"/>
    </row>
    <row r="10498">
      <c r="A10498" s="6"/>
      <c r="B10498" s="6"/>
      <c r="C10498" s="7"/>
      <c r="D10498" s="8"/>
      <c r="E10498" s="9"/>
      <c r="F10498" s="9"/>
      <c r="G10498" s="6"/>
      <c r="H10498" s="14"/>
      <c r="I10498" s="9"/>
      <c r="J10498" s="10"/>
    </row>
    <row r="10499">
      <c r="A10499" s="6"/>
      <c r="B10499" s="6"/>
      <c r="C10499" s="7"/>
      <c r="D10499" s="8"/>
      <c r="E10499" s="9"/>
      <c r="F10499" s="9"/>
      <c r="G10499" s="6"/>
      <c r="H10499" s="14"/>
      <c r="I10499" s="9"/>
      <c r="J10499" s="10"/>
    </row>
    <row r="10500">
      <c r="A10500" s="6"/>
      <c r="B10500" s="6"/>
      <c r="C10500" s="7"/>
      <c r="D10500" s="8"/>
      <c r="E10500" s="9"/>
      <c r="F10500" s="9"/>
      <c r="G10500" s="6"/>
      <c r="H10500" s="14"/>
      <c r="I10500" s="9"/>
      <c r="J10500" s="10"/>
    </row>
    <row r="10501">
      <c r="A10501" s="6"/>
      <c r="B10501" s="6"/>
      <c r="C10501" s="7"/>
      <c r="D10501" s="8"/>
      <c r="E10501" s="9"/>
      <c r="F10501" s="9"/>
      <c r="G10501" s="6"/>
      <c r="H10501" s="14"/>
      <c r="I10501" s="9"/>
      <c r="J10501" s="10"/>
    </row>
    <row r="10502">
      <c r="A10502" s="6"/>
      <c r="B10502" s="6"/>
      <c r="C10502" s="7"/>
      <c r="D10502" s="8"/>
      <c r="E10502" s="9"/>
      <c r="F10502" s="9"/>
      <c r="G10502" s="6"/>
      <c r="H10502" s="14"/>
      <c r="I10502" s="9"/>
      <c r="J10502" s="10"/>
    </row>
    <row r="10503">
      <c r="A10503" s="6"/>
      <c r="B10503" s="6"/>
      <c r="C10503" s="7"/>
      <c r="D10503" s="8"/>
      <c r="E10503" s="9"/>
      <c r="F10503" s="9"/>
      <c r="G10503" s="6"/>
      <c r="H10503" s="14"/>
      <c r="I10503" s="9"/>
      <c r="J10503" s="10"/>
    </row>
    <row r="10504">
      <c r="A10504" s="6"/>
      <c r="B10504" s="6"/>
      <c r="C10504" s="7"/>
      <c r="D10504" s="8"/>
      <c r="E10504" s="9"/>
      <c r="F10504" s="9"/>
      <c r="G10504" s="6"/>
      <c r="H10504" s="14"/>
      <c r="I10504" s="9"/>
      <c r="J10504" s="10"/>
    </row>
    <row r="10505">
      <c r="A10505" s="6"/>
      <c r="B10505" s="6"/>
      <c r="C10505" s="7"/>
      <c r="D10505" s="8"/>
      <c r="E10505" s="9"/>
      <c r="F10505" s="9"/>
      <c r="G10505" s="6"/>
      <c r="H10505" s="14"/>
      <c r="I10505" s="9"/>
      <c r="J10505" s="10"/>
    </row>
    <row r="10506">
      <c r="A10506" s="6"/>
      <c r="B10506" s="6"/>
      <c r="C10506" s="7"/>
      <c r="D10506" s="8"/>
      <c r="E10506" s="9"/>
      <c r="F10506" s="9"/>
      <c r="G10506" s="6"/>
      <c r="H10506" s="14"/>
      <c r="I10506" s="9"/>
      <c r="J10506" s="10"/>
    </row>
    <row r="10507">
      <c r="A10507" s="6"/>
      <c r="B10507" s="6"/>
      <c r="C10507" s="7"/>
      <c r="D10507" s="8"/>
      <c r="E10507" s="9"/>
      <c r="F10507" s="9"/>
      <c r="G10507" s="6"/>
      <c r="H10507" s="14"/>
      <c r="I10507" s="9"/>
      <c r="J10507" s="10"/>
    </row>
    <row r="10508">
      <c r="A10508" s="6"/>
      <c r="B10508" s="6"/>
      <c r="C10508" s="7"/>
      <c r="D10508" s="8"/>
      <c r="E10508" s="9"/>
      <c r="F10508" s="9"/>
      <c r="G10508" s="6"/>
      <c r="H10508" s="14"/>
      <c r="I10508" s="9"/>
      <c r="J10508" s="10"/>
    </row>
    <row r="10509">
      <c r="A10509" s="6"/>
      <c r="B10509" s="6"/>
      <c r="C10509" s="7"/>
      <c r="D10509" s="8"/>
      <c r="E10509" s="9"/>
      <c r="F10509" s="9"/>
      <c r="G10509" s="6"/>
      <c r="H10509" s="14"/>
      <c r="I10509" s="9"/>
      <c r="J10509" s="10"/>
    </row>
    <row r="10510">
      <c r="A10510" s="6"/>
      <c r="B10510" s="6"/>
      <c r="C10510" s="7"/>
      <c r="D10510" s="8"/>
      <c r="E10510" s="9"/>
      <c r="F10510" s="9"/>
      <c r="G10510" s="6"/>
      <c r="H10510" s="14"/>
      <c r="I10510" s="9"/>
      <c r="J10510" s="10"/>
    </row>
    <row r="10511">
      <c r="A10511" s="6"/>
      <c r="B10511" s="6"/>
      <c r="C10511" s="7"/>
      <c r="D10511" s="8"/>
      <c r="E10511" s="9"/>
      <c r="F10511" s="9"/>
      <c r="G10511" s="6"/>
      <c r="H10511" s="14"/>
      <c r="I10511" s="9"/>
      <c r="J10511" s="10"/>
    </row>
    <row r="10512">
      <c r="A10512" s="6"/>
      <c r="B10512" s="6"/>
      <c r="C10512" s="7"/>
      <c r="D10512" s="8"/>
      <c r="E10512" s="9"/>
      <c r="F10512" s="9"/>
      <c r="G10512" s="6"/>
      <c r="H10512" s="14"/>
      <c r="I10512" s="9"/>
      <c r="J10512" s="10"/>
    </row>
    <row r="10513">
      <c r="A10513" s="6"/>
      <c r="B10513" s="6"/>
      <c r="C10513" s="7"/>
      <c r="D10513" s="8"/>
      <c r="E10513" s="9"/>
      <c r="F10513" s="9"/>
      <c r="G10513" s="6"/>
      <c r="H10513" s="14"/>
      <c r="I10513" s="9"/>
      <c r="J10513" s="10"/>
    </row>
    <row r="10514">
      <c r="A10514" s="6"/>
      <c r="B10514" s="6"/>
      <c r="C10514" s="7"/>
      <c r="D10514" s="8"/>
      <c r="E10514" s="9"/>
      <c r="F10514" s="9"/>
      <c r="G10514" s="6"/>
      <c r="H10514" s="14"/>
      <c r="I10514" s="9"/>
      <c r="J10514" s="10"/>
    </row>
    <row r="10515">
      <c r="A10515" s="6"/>
      <c r="B10515" s="6"/>
      <c r="C10515" s="7"/>
      <c r="D10515" s="8"/>
      <c r="E10515" s="9"/>
      <c r="F10515" s="9"/>
      <c r="G10515" s="6"/>
      <c r="H10515" s="14"/>
      <c r="I10515" s="9"/>
      <c r="J10515" s="10"/>
    </row>
    <row r="10516">
      <c r="A10516" s="6"/>
      <c r="B10516" s="6"/>
      <c r="C10516" s="7"/>
      <c r="D10516" s="8"/>
      <c r="E10516" s="9"/>
      <c r="F10516" s="9"/>
      <c r="G10516" s="6"/>
      <c r="H10516" s="14"/>
      <c r="I10516" s="9"/>
      <c r="J10516" s="10"/>
    </row>
    <row r="10517">
      <c r="A10517" s="6"/>
      <c r="B10517" s="6"/>
      <c r="C10517" s="7"/>
      <c r="D10517" s="8"/>
      <c r="E10517" s="9"/>
      <c r="F10517" s="9"/>
      <c r="G10517" s="6"/>
      <c r="H10517" s="14"/>
      <c r="I10517" s="9"/>
      <c r="J10517" s="10"/>
    </row>
    <row r="10518">
      <c r="A10518" s="6"/>
      <c r="B10518" s="6"/>
      <c r="C10518" s="7"/>
      <c r="D10518" s="8"/>
      <c r="E10518" s="9"/>
      <c r="F10518" s="9"/>
      <c r="G10518" s="6"/>
      <c r="H10518" s="14"/>
      <c r="I10518" s="9"/>
      <c r="J10518" s="10"/>
    </row>
    <row r="10519">
      <c r="A10519" s="6"/>
      <c r="B10519" s="6"/>
      <c r="C10519" s="7"/>
      <c r="D10519" s="8"/>
      <c r="E10519" s="9"/>
      <c r="F10519" s="9"/>
      <c r="G10519" s="6"/>
      <c r="H10519" s="14"/>
      <c r="I10519" s="9"/>
      <c r="J10519" s="10"/>
    </row>
    <row r="10520">
      <c r="A10520" s="6"/>
      <c r="B10520" s="6"/>
      <c r="C10520" s="7"/>
      <c r="D10520" s="8"/>
      <c r="E10520" s="9"/>
      <c r="F10520" s="9"/>
      <c r="G10520" s="6"/>
      <c r="H10520" s="14"/>
      <c r="I10520" s="9"/>
      <c r="J10520" s="10"/>
    </row>
    <row r="10521">
      <c r="A10521" s="6"/>
      <c r="B10521" s="6"/>
      <c r="C10521" s="7"/>
      <c r="D10521" s="8"/>
      <c r="E10521" s="9"/>
      <c r="F10521" s="9"/>
      <c r="G10521" s="6"/>
      <c r="H10521" s="14"/>
      <c r="I10521" s="9"/>
      <c r="J10521" s="10"/>
    </row>
    <row r="10522">
      <c r="A10522" s="6"/>
      <c r="B10522" s="6"/>
      <c r="C10522" s="7"/>
      <c r="D10522" s="8"/>
      <c r="E10522" s="9"/>
      <c r="F10522" s="9"/>
      <c r="G10522" s="6"/>
      <c r="H10522" s="14"/>
      <c r="I10522" s="9"/>
      <c r="J10522" s="10"/>
    </row>
    <row r="10523">
      <c r="A10523" s="6"/>
      <c r="B10523" s="6"/>
      <c r="C10523" s="7"/>
      <c r="D10523" s="8"/>
      <c r="E10523" s="9"/>
      <c r="F10523" s="9"/>
      <c r="G10523" s="6"/>
      <c r="H10523" s="14"/>
      <c r="I10523" s="9"/>
      <c r="J10523" s="10"/>
    </row>
    <row r="10524">
      <c r="A10524" s="6"/>
      <c r="B10524" s="6"/>
      <c r="C10524" s="7"/>
      <c r="D10524" s="8"/>
      <c r="E10524" s="9"/>
      <c r="F10524" s="9"/>
      <c r="G10524" s="6"/>
      <c r="H10524" s="14"/>
      <c r="I10524" s="9"/>
      <c r="J10524" s="10"/>
    </row>
    <row r="10525">
      <c r="A10525" s="6"/>
      <c r="B10525" s="6"/>
      <c r="C10525" s="7"/>
      <c r="D10525" s="8"/>
      <c r="E10525" s="9"/>
      <c r="F10525" s="9"/>
      <c r="G10525" s="6"/>
      <c r="H10525" s="14"/>
      <c r="I10525" s="9"/>
      <c r="J10525" s="10"/>
    </row>
    <row r="10526">
      <c r="A10526" s="6"/>
      <c r="B10526" s="6"/>
      <c r="C10526" s="7"/>
      <c r="D10526" s="8"/>
      <c r="E10526" s="9"/>
      <c r="F10526" s="9"/>
      <c r="G10526" s="6"/>
      <c r="H10526" s="14"/>
      <c r="I10526" s="9"/>
      <c r="J10526" s="10"/>
    </row>
    <row r="10527">
      <c r="A10527" s="6"/>
      <c r="B10527" s="6"/>
      <c r="C10527" s="7"/>
      <c r="D10527" s="8"/>
      <c r="E10527" s="9"/>
      <c r="F10527" s="9"/>
      <c r="G10527" s="6"/>
      <c r="H10527" s="14"/>
      <c r="I10527" s="9"/>
      <c r="J10527" s="10"/>
    </row>
    <row r="10528">
      <c r="A10528" s="6"/>
      <c r="B10528" s="6"/>
      <c r="C10528" s="7"/>
      <c r="D10528" s="8"/>
      <c r="E10528" s="9"/>
      <c r="F10528" s="9"/>
      <c r="G10528" s="6"/>
      <c r="H10528" s="14"/>
      <c r="I10528" s="9"/>
      <c r="J10528" s="10"/>
    </row>
    <row r="10529">
      <c r="A10529" s="6"/>
      <c r="B10529" s="6"/>
      <c r="C10529" s="7"/>
      <c r="D10529" s="8"/>
      <c r="E10529" s="9"/>
      <c r="F10529" s="9"/>
      <c r="G10529" s="6"/>
      <c r="H10529" s="14"/>
      <c r="I10529" s="9"/>
      <c r="J10529" s="10"/>
    </row>
    <row r="10530">
      <c r="A10530" s="6"/>
      <c r="B10530" s="6"/>
      <c r="C10530" s="7"/>
      <c r="D10530" s="8"/>
      <c r="E10530" s="9"/>
      <c r="F10530" s="9"/>
      <c r="G10530" s="6"/>
      <c r="H10530" s="14"/>
      <c r="I10530" s="9"/>
      <c r="J10530" s="10"/>
    </row>
    <row r="10531">
      <c r="A10531" s="6"/>
      <c r="B10531" s="6"/>
      <c r="C10531" s="7"/>
      <c r="D10531" s="8"/>
      <c r="E10531" s="9"/>
      <c r="F10531" s="9"/>
      <c r="G10531" s="6"/>
      <c r="H10531" s="14"/>
      <c r="I10531" s="9"/>
      <c r="J10531" s="10"/>
    </row>
    <row r="10532">
      <c r="A10532" s="6"/>
      <c r="B10532" s="6"/>
      <c r="C10532" s="7"/>
      <c r="D10532" s="8"/>
      <c r="E10532" s="9"/>
      <c r="F10532" s="9"/>
      <c r="G10532" s="6"/>
      <c r="H10532" s="14"/>
      <c r="I10532" s="9"/>
      <c r="J10532" s="10"/>
    </row>
    <row r="10533">
      <c r="A10533" s="6"/>
      <c r="B10533" s="6"/>
      <c r="C10533" s="7"/>
      <c r="D10533" s="8"/>
      <c r="E10533" s="9"/>
      <c r="F10533" s="9"/>
      <c r="G10533" s="6"/>
      <c r="H10533" s="14"/>
      <c r="I10533" s="9"/>
      <c r="J10533" s="10"/>
    </row>
    <row r="10534">
      <c r="A10534" s="6"/>
      <c r="B10534" s="6"/>
      <c r="C10534" s="7"/>
      <c r="D10534" s="8"/>
      <c r="E10534" s="9"/>
      <c r="F10534" s="9"/>
      <c r="G10534" s="6"/>
      <c r="H10534" s="14"/>
      <c r="I10534" s="9"/>
      <c r="J10534" s="10"/>
    </row>
    <row r="10535">
      <c r="A10535" s="6"/>
      <c r="B10535" s="6"/>
      <c r="C10535" s="7"/>
      <c r="D10535" s="8"/>
      <c r="E10535" s="9"/>
      <c r="F10535" s="9"/>
      <c r="G10535" s="6"/>
      <c r="H10535" s="14"/>
      <c r="I10535" s="9"/>
      <c r="J10535" s="10"/>
    </row>
    <row r="10536">
      <c r="A10536" s="6"/>
      <c r="B10536" s="6"/>
      <c r="C10536" s="7"/>
      <c r="D10536" s="8"/>
      <c r="E10536" s="9"/>
      <c r="F10536" s="9"/>
      <c r="G10536" s="6"/>
      <c r="H10536" s="14"/>
      <c r="I10536" s="9"/>
      <c r="J10536" s="10"/>
    </row>
    <row r="10537">
      <c r="A10537" s="6"/>
      <c r="B10537" s="6"/>
      <c r="C10537" s="7"/>
      <c r="D10537" s="8"/>
      <c r="E10537" s="9"/>
      <c r="F10537" s="9"/>
      <c r="G10537" s="6"/>
      <c r="H10537" s="14"/>
      <c r="I10537" s="9"/>
      <c r="J10537" s="10"/>
    </row>
    <row r="10538">
      <c r="A10538" s="6"/>
      <c r="B10538" s="6"/>
      <c r="C10538" s="7"/>
      <c r="D10538" s="8"/>
      <c r="E10538" s="9"/>
      <c r="F10538" s="9"/>
      <c r="G10538" s="6"/>
      <c r="H10538" s="14"/>
      <c r="I10538" s="9"/>
      <c r="J10538" s="10"/>
    </row>
    <row r="10539">
      <c r="A10539" s="6"/>
      <c r="B10539" s="6"/>
      <c r="C10539" s="7"/>
      <c r="D10539" s="8"/>
      <c r="E10539" s="9"/>
      <c r="F10539" s="9"/>
      <c r="G10539" s="6"/>
      <c r="H10539" s="14"/>
      <c r="I10539" s="9"/>
      <c r="J10539" s="10"/>
    </row>
    <row r="10540">
      <c r="A10540" s="6"/>
      <c r="B10540" s="6"/>
      <c r="C10540" s="7"/>
      <c r="D10540" s="8"/>
      <c r="E10540" s="9"/>
      <c r="F10540" s="9"/>
      <c r="G10540" s="6"/>
      <c r="H10540" s="14"/>
      <c r="I10540" s="9"/>
      <c r="J10540" s="10"/>
    </row>
    <row r="10541">
      <c r="A10541" s="6"/>
      <c r="B10541" s="6"/>
      <c r="C10541" s="7"/>
      <c r="D10541" s="8"/>
      <c r="E10541" s="9"/>
      <c r="F10541" s="9"/>
      <c r="G10541" s="6"/>
      <c r="H10541" s="14"/>
      <c r="I10541" s="9"/>
      <c r="J10541" s="10"/>
    </row>
    <row r="10542">
      <c r="A10542" s="6"/>
      <c r="B10542" s="6"/>
      <c r="C10542" s="7"/>
      <c r="D10542" s="8"/>
      <c r="E10542" s="9"/>
      <c r="F10542" s="9"/>
      <c r="G10542" s="6"/>
      <c r="H10542" s="14"/>
      <c r="I10542" s="9"/>
      <c r="J10542" s="10"/>
    </row>
    <row r="10543">
      <c r="A10543" s="6"/>
      <c r="B10543" s="6"/>
      <c r="C10543" s="7"/>
      <c r="D10543" s="8"/>
      <c r="E10543" s="9"/>
      <c r="F10543" s="9"/>
      <c r="G10543" s="6"/>
      <c r="H10543" s="14"/>
      <c r="I10543" s="9"/>
      <c r="J10543" s="10"/>
    </row>
    <row r="10544">
      <c r="A10544" s="6"/>
      <c r="B10544" s="6"/>
      <c r="C10544" s="7"/>
      <c r="D10544" s="8"/>
      <c r="E10544" s="9"/>
      <c r="F10544" s="9"/>
      <c r="G10544" s="6"/>
      <c r="H10544" s="14"/>
      <c r="I10544" s="9"/>
      <c r="J10544" s="10"/>
    </row>
    <row r="10545">
      <c r="A10545" s="6"/>
      <c r="B10545" s="6"/>
      <c r="C10545" s="7"/>
      <c r="D10545" s="8"/>
      <c r="E10545" s="9"/>
      <c r="F10545" s="9"/>
      <c r="G10545" s="6"/>
      <c r="H10545" s="14"/>
      <c r="I10545" s="9"/>
      <c r="J10545" s="10"/>
    </row>
    <row r="10546">
      <c r="A10546" s="6"/>
      <c r="B10546" s="6"/>
      <c r="C10546" s="7"/>
      <c r="D10546" s="8"/>
      <c r="E10546" s="9"/>
      <c r="F10546" s="9"/>
      <c r="G10546" s="6"/>
      <c r="H10546" s="14"/>
      <c r="I10546" s="9"/>
      <c r="J10546" s="10"/>
    </row>
    <row r="10547">
      <c r="A10547" s="6"/>
      <c r="B10547" s="6"/>
      <c r="C10547" s="7"/>
      <c r="D10547" s="8"/>
      <c r="E10547" s="9"/>
      <c r="F10547" s="9"/>
      <c r="G10547" s="6"/>
      <c r="H10547" s="14"/>
      <c r="I10547" s="9"/>
      <c r="J10547" s="10"/>
    </row>
    <row r="10548">
      <c r="A10548" s="6"/>
      <c r="B10548" s="6"/>
      <c r="C10548" s="7"/>
      <c r="D10548" s="8"/>
      <c r="E10548" s="9"/>
      <c r="F10548" s="9"/>
      <c r="G10548" s="6"/>
      <c r="H10548" s="14"/>
      <c r="I10548" s="9"/>
      <c r="J10548" s="10"/>
    </row>
    <row r="10549">
      <c r="A10549" s="6"/>
      <c r="B10549" s="6"/>
      <c r="C10549" s="7"/>
      <c r="D10549" s="8"/>
      <c r="E10549" s="9"/>
      <c r="F10549" s="9"/>
      <c r="G10549" s="6"/>
      <c r="H10549" s="14"/>
      <c r="I10549" s="9"/>
      <c r="J10549" s="10"/>
    </row>
    <row r="10550">
      <c r="A10550" s="6"/>
      <c r="B10550" s="6"/>
      <c r="C10550" s="7"/>
      <c r="D10550" s="8"/>
      <c r="E10550" s="9"/>
      <c r="F10550" s="9"/>
      <c r="G10550" s="6"/>
      <c r="H10550" s="14"/>
      <c r="I10550" s="9"/>
      <c r="J10550" s="10"/>
    </row>
    <row r="10551">
      <c r="A10551" s="6"/>
      <c r="B10551" s="6"/>
      <c r="C10551" s="7"/>
      <c r="D10551" s="8"/>
      <c r="E10551" s="9"/>
      <c r="F10551" s="9"/>
      <c r="G10551" s="6"/>
      <c r="H10551" s="14"/>
      <c r="I10551" s="9"/>
      <c r="J10551" s="10"/>
    </row>
    <row r="10552">
      <c r="A10552" s="6"/>
      <c r="B10552" s="6"/>
      <c r="C10552" s="7"/>
      <c r="D10552" s="8"/>
      <c r="E10552" s="9"/>
      <c r="F10552" s="9"/>
      <c r="G10552" s="6"/>
      <c r="H10552" s="14"/>
      <c r="I10552" s="9"/>
      <c r="J10552" s="10"/>
    </row>
    <row r="10553">
      <c r="A10553" s="6"/>
      <c r="B10553" s="6"/>
      <c r="C10553" s="7"/>
      <c r="D10553" s="8"/>
      <c r="E10553" s="9"/>
      <c r="F10553" s="9"/>
      <c r="G10553" s="6"/>
      <c r="H10553" s="14"/>
      <c r="I10553" s="9"/>
      <c r="J10553" s="10"/>
    </row>
    <row r="10554">
      <c r="A10554" s="6"/>
      <c r="B10554" s="6"/>
      <c r="C10554" s="7"/>
      <c r="D10554" s="8"/>
      <c r="E10554" s="9"/>
      <c r="F10554" s="9"/>
      <c r="G10554" s="6"/>
      <c r="H10554" s="14"/>
      <c r="I10554" s="9"/>
      <c r="J10554" s="10"/>
    </row>
    <row r="10555">
      <c r="A10555" s="6"/>
      <c r="B10555" s="6"/>
      <c r="C10555" s="7"/>
      <c r="D10555" s="8"/>
      <c r="E10555" s="9"/>
      <c r="F10555" s="9"/>
      <c r="G10555" s="6"/>
      <c r="H10555" s="14"/>
      <c r="I10555" s="9"/>
      <c r="J10555" s="10"/>
    </row>
    <row r="10556">
      <c r="A10556" s="6"/>
      <c r="B10556" s="6"/>
      <c r="C10556" s="7"/>
      <c r="D10556" s="8"/>
      <c r="E10556" s="9"/>
      <c r="F10556" s="9"/>
      <c r="G10556" s="6"/>
      <c r="H10556" s="14"/>
      <c r="I10556" s="9"/>
      <c r="J10556" s="10"/>
    </row>
    <row r="10557">
      <c r="A10557" s="6"/>
      <c r="B10557" s="6"/>
      <c r="C10557" s="7"/>
      <c r="D10557" s="8"/>
      <c r="E10557" s="9"/>
      <c r="F10557" s="9"/>
      <c r="G10557" s="6"/>
      <c r="H10557" s="14"/>
      <c r="I10557" s="9"/>
      <c r="J10557" s="10"/>
    </row>
    <row r="10558">
      <c r="A10558" s="6"/>
      <c r="B10558" s="6"/>
      <c r="C10558" s="7"/>
      <c r="D10558" s="8"/>
      <c r="E10558" s="9"/>
      <c r="F10558" s="9"/>
      <c r="G10558" s="6"/>
      <c r="H10558" s="14"/>
      <c r="I10558" s="9"/>
      <c r="J10558" s="10"/>
    </row>
    <row r="10559">
      <c r="A10559" s="6"/>
      <c r="B10559" s="6"/>
      <c r="C10559" s="7"/>
      <c r="D10559" s="8"/>
      <c r="E10559" s="9"/>
      <c r="F10559" s="9"/>
      <c r="G10559" s="6"/>
      <c r="H10559" s="14"/>
      <c r="I10559" s="9"/>
      <c r="J10559" s="10"/>
    </row>
    <row r="10560">
      <c r="A10560" s="6"/>
      <c r="B10560" s="6"/>
      <c r="C10560" s="7"/>
      <c r="D10560" s="8"/>
      <c r="E10560" s="9"/>
      <c r="F10560" s="9"/>
      <c r="G10560" s="6"/>
      <c r="H10560" s="14"/>
      <c r="I10560" s="9"/>
      <c r="J10560" s="10"/>
    </row>
    <row r="10561">
      <c r="A10561" s="6"/>
      <c r="B10561" s="6"/>
      <c r="C10561" s="7"/>
      <c r="D10561" s="8"/>
      <c r="E10561" s="9"/>
      <c r="F10561" s="9"/>
      <c r="G10561" s="6"/>
      <c r="H10561" s="14"/>
      <c r="I10561" s="9"/>
      <c r="J10561" s="10"/>
    </row>
    <row r="10562">
      <c r="A10562" s="6"/>
      <c r="B10562" s="6"/>
      <c r="C10562" s="7"/>
      <c r="D10562" s="8"/>
      <c r="E10562" s="9"/>
      <c r="F10562" s="9"/>
      <c r="G10562" s="6"/>
      <c r="H10562" s="14"/>
      <c r="I10562" s="9"/>
      <c r="J10562" s="10"/>
    </row>
    <row r="10563">
      <c r="A10563" s="6"/>
      <c r="B10563" s="6"/>
      <c r="C10563" s="7"/>
      <c r="D10563" s="8"/>
      <c r="E10563" s="9"/>
      <c r="F10563" s="9"/>
      <c r="G10563" s="6"/>
      <c r="H10563" s="14"/>
      <c r="I10563" s="9"/>
      <c r="J10563" s="10"/>
    </row>
    <row r="10564">
      <c r="A10564" s="6"/>
      <c r="B10564" s="6"/>
      <c r="C10564" s="7"/>
      <c r="D10564" s="8"/>
      <c r="E10564" s="9"/>
      <c r="F10564" s="9"/>
      <c r="G10564" s="6"/>
      <c r="H10564" s="14"/>
      <c r="I10564" s="9"/>
      <c r="J10564" s="10"/>
    </row>
    <row r="10565">
      <c r="A10565" s="6"/>
      <c r="B10565" s="6"/>
      <c r="C10565" s="7"/>
      <c r="D10565" s="8"/>
      <c r="E10565" s="9"/>
      <c r="F10565" s="9"/>
      <c r="G10565" s="6"/>
      <c r="H10565" s="14"/>
      <c r="I10565" s="9"/>
      <c r="J10565" s="10"/>
    </row>
    <row r="10566">
      <c r="A10566" s="6"/>
      <c r="B10566" s="6"/>
      <c r="C10566" s="7"/>
      <c r="D10566" s="8"/>
      <c r="E10566" s="9"/>
      <c r="F10566" s="9"/>
      <c r="G10566" s="6"/>
      <c r="H10566" s="14"/>
      <c r="I10566" s="9"/>
      <c r="J10566" s="10"/>
    </row>
    <row r="10567">
      <c r="A10567" s="6"/>
      <c r="B10567" s="6"/>
      <c r="C10567" s="7"/>
      <c r="D10567" s="8"/>
      <c r="E10567" s="9"/>
      <c r="F10567" s="9"/>
      <c r="G10567" s="6"/>
      <c r="H10567" s="14"/>
      <c r="I10567" s="9"/>
      <c r="J10567" s="10"/>
    </row>
    <row r="10568">
      <c r="A10568" s="6"/>
      <c r="B10568" s="6"/>
      <c r="C10568" s="7"/>
      <c r="D10568" s="8"/>
      <c r="E10568" s="9"/>
      <c r="F10568" s="9"/>
      <c r="G10568" s="6"/>
      <c r="H10568" s="14"/>
      <c r="I10568" s="9"/>
      <c r="J10568" s="10"/>
    </row>
    <row r="10569">
      <c r="A10569" s="6"/>
      <c r="B10569" s="6"/>
      <c r="C10569" s="7"/>
      <c r="D10569" s="8"/>
      <c r="E10569" s="9"/>
      <c r="F10569" s="9"/>
      <c r="G10569" s="6"/>
      <c r="H10569" s="14"/>
      <c r="I10569" s="9"/>
      <c r="J10569" s="10"/>
    </row>
    <row r="10570">
      <c r="A10570" s="6"/>
      <c r="B10570" s="6"/>
      <c r="C10570" s="7"/>
      <c r="D10570" s="8"/>
      <c r="E10570" s="9"/>
      <c r="F10570" s="9"/>
      <c r="G10570" s="6"/>
      <c r="H10570" s="14"/>
      <c r="I10570" s="9"/>
      <c r="J10570" s="10"/>
    </row>
    <row r="10571">
      <c r="A10571" s="6"/>
      <c r="B10571" s="6"/>
      <c r="C10571" s="7"/>
      <c r="D10571" s="8"/>
      <c r="E10571" s="9"/>
      <c r="F10571" s="9"/>
      <c r="G10571" s="6"/>
      <c r="H10571" s="14"/>
      <c r="I10571" s="9"/>
      <c r="J10571" s="10"/>
    </row>
    <row r="10572">
      <c r="A10572" s="6"/>
      <c r="B10572" s="6"/>
      <c r="C10572" s="7"/>
      <c r="D10572" s="8"/>
      <c r="E10572" s="9"/>
      <c r="F10572" s="9"/>
      <c r="G10572" s="6"/>
      <c r="H10572" s="14"/>
      <c r="I10572" s="9"/>
      <c r="J10572" s="10"/>
    </row>
    <row r="10573">
      <c r="A10573" s="6"/>
      <c r="B10573" s="6"/>
      <c r="C10573" s="7"/>
      <c r="D10573" s="8"/>
      <c r="E10573" s="9"/>
      <c r="F10573" s="9"/>
      <c r="G10573" s="6"/>
      <c r="H10573" s="14"/>
      <c r="I10573" s="9"/>
      <c r="J10573" s="10"/>
    </row>
    <row r="10574">
      <c r="A10574" s="6"/>
      <c r="B10574" s="6"/>
      <c r="C10574" s="7"/>
      <c r="D10574" s="8"/>
      <c r="E10574" s="9"/>
      <c r="F10574" s="9"/>
      <c r="G10574" s="6"/>
      <c r="H10574" s="14"/>
      <c r="I10574" s="9"/>
      <c r="J10574" s="10"/>
    </row>
    <row r="10575">
      <c r="A10575" s="6"/>
      <c r="B10575" s="6"/>
      <c r="C10575" s="7"/>
      <c r="D10575" s="8"/>
      <c r="E10575" s="9"/>
      <c r="F10575" s="9"/>
      <c r="G10575" s="6"/>
      <c r="H10575" s="14"/>
      <c r="I10575" s="9"/>
      <c r="J10575" s="10"/>
    </row>
    <row r="10576">
      <c r="A10576" s="6"/>
      <c r="B10576" s="6"/>
      <c r="C10576" s="7"/>
      <c r="D10576" s="8"/>
      <c r="E10576" s="9"/>
      <c r="F10576" s="9"/>
      <c r="G10576" s="6"/>
      <c r="H10576" s="14"/>
      <c r="I10576" s="9"/>
      <c r="J10576" s="10"/>
    </row>
    <row r="10577">
      <c r="A10577" s="6"/>
      <c r="B10577" s="6"/>
      <c r="C10577" s="7"/>
      <c r="D10577" s="8"/>
      <c r="E10577" s="9"/>
      <c r="F10577" s="9"/>
      <c r="G10577" s="6"/>
      <c r="H10577" s="14"/>
      <c r="I10577" s="9"/>
      <c r="J10577" s="10"/>
    </row>
    <row r="10578">
      <c r="A10578" s="6"/>
      <c r="B10578" s="6"/>
      <c r="C10578" s="7"/>
      <c r="D10578" s="8"/>
      <c r="E10578" s="9"/>
      <c r="F10578" s="9"/>
      <c r="G10578" s="6"/>
      <c r="H10578" s="14"/>
      <c r="I10578" s="9"/>
      <c r="J10578" s="10"/>
    </row>
    <row r="10579">
      <c r="A10579" s="6"/>
      <c r="B10579" s="6"/>
      <c r="C10579" s="7"/>
      <c r="D10579" s="8"/>
      <c r="E10579" s="9"/>
      <c r="F10579" s="9"/>
      <c r="G10579" s="6"/>
      <c r="H10579" s="14"/>
      <c r="I10579" s="9"/>
      <c r="J10579" s="10"/>
    </row>
    <row r="10580">
      <c r="A10580" s="6"/>
      <c r="B10580" s="6"/>
      <c r="C10580" s="7"/>
      <c r="D10580" s="8"/>
      <c r="E10580" s="9"/>
      <c r="F10580" s="9"/>
      <c r="G10580" s="6"/>
      <c r="H10580" s="14"/>
      <c r="I10580" s="9"/>
      <c r="J10580" s="10"/>
    </row>
    <row r="10581">
      <c r="A10581" s="6"/>
      <c r="B10581" s="6"/>
      <c r="C10581" s="7"/>
      <c r="D10581" s="8"/>
      <c r="E10581" s="9"/>
      <c r="F10581" s="9"/>
      <c r="G10581" s="6"/>
      <c r="H10581" s="14"/>
      <c r="I10581" s="9"/>
      <c r="J10581" s="10"/>
    </row>
    <row r="10582">
      <c r="A10582" s="6"/>
      <c r="B10582" s="6"/>
      <c r="C10582" s="7"/>
      <c r="D10582" s="8"/>
      <c r="E10582" s="9"/>
      <c r="F10582" s="9"/>
      <c r="G10582" s="6"/>
      <c r="H10582" s="14"/>
      <c r="I10582" s="9"/>
      <c r="J10582" s="10"/>
    </row>
    <row r="10583">
      <c r="A10583" s="6"/>
      <c r="B10583" s="6"/>
      <c r="C10583" s="7"/>
      <c r="D10583" s="8"/>
      <c r="E10583" s="9"/>
      <c r="F10583" s="9"/>
      <c r="G10583" s="6"/>
      <c r="H10583" s="14"/>
      <c r="I10583" s="9"/>
      <c r="J10583" s="10"/>
    </row>
    <row r="10584">
      <c r="A10584" s="6"/>
      <c r="B10584" s="6"/>
      <c r="C10584" s="7"/>
      <c r="D10584" s="8"/>
      <c r="E10584" s="9"/>
      <c r="F10584" s="9"/>
      <c r="G10584" s="6"/>
      <c r="H10584" s="14"/>
      <c r="I10584" s="9"/>
      <c r="J10584" s="10"/>
    </row>
    <row r="10585">
      <c r="A10585" s="6"/>
      <c r="B10585" s="6"/>
      <c r="C10585" s="7"/>
      <c r="D10585" s="8"/>
      <c r="E10585" s="9"/>
      <c r="F10585" s="9"/>
      <c r="G10585" s="6"/>
      <c r="H10585" s="14"/>
      <c r="I10585" s="9"/>
      <c r="J10585" s="10"/>
    </row>
    <row r="10586">
      <c r="A10586" s="6"/>
      <c r="B10586" s="6"/>
      <c r="C10586" s="7"/>
      <c r="D10586" s="8"/>
      <c r="E10586" s="9"/>
      <c r="F10586" s="9"/>
      <c r="G10586" s="6"/>
      <c r="H10586" s="14"/>
      <c r="I10586" s="9"/>
      <c r="J10586" s="10"/>
    </row>
    <row r="10587">
      <c r="A10587" s="6"/>
      <c r="B10587" s="6"/>
      <c r="C10587" s="7"/>
      <c r="D10587" s="8"/>
      <c r="E10587" s="9"/>
      <c r="F10587" s="9"/>
      <c r="G10587" s="6"/>
      <c r="H10587" s="14"/>
      <c r="I10587" s="9"/>
      <c r="J10587" s="10"/>
    </row>
    <row r="10588">
      <c r="A10588" s="6"/>
      <c r="B10588" s="6"/>
      <c r="C10588" s="7"/>
      <c r="D10588" s="8"/>
      <c r="E10588" s="9"/>
      <c r="F10588" s="9"/>
      <c r="G10588" s="6"/>
      <c r="H10588" s="14"/>
      <c r="I10588" s="9"/>
      <c r="J10588" s="10"/>
    </row>
    <row r="10589">
      <c r="A10589" s="6"/>
      <c r="B10589" s="6"/>
      <c r="C10589" s="7"/>
      <c r="D10589" s="8"/>
      <c r="E10589" s="9"/>
      <c r="F10589" s="9"/>
      <c r="G10589" s="6"/>
      <c r="H10589" s="14"/>
      <c r="I10589" s="9"/>
      <c r="J10589" s="10"/>
    </row>
    <row r="10590">
      <c r="A10590" s="6"/>
      <c r="B10590" s="6"/>
      <c r="C10590" s="7"/>
      <c r="D10590" s="8"/>
      <c r="E10590" s="9"/>
      <c r="F10590" s="9"/>
      <c r="G10590" s="6"/>
      <c r="H10590" s="14"/>
      <c r="I10590" s="9"/>
      <c r="J10590" s="10"/>
    </row>
    <row r="10591">
      <c r="A10591" s="6"/>
      <c r="B10591" s="6"/>
      <c r="C10591" s="7"/>
      <c r="D10591" s="8"/>
      <c r="E10591" s="9"/>
      <c r="F10591" s="9"/>
      <c r="G10591" s="6"/>
      <c r="H10591" s="14"/>
      <c r="I10591" s="9"/>
      <c r="J10591" s="10"/>
    </row>
    <row r="10592">
      <c r="A10592" s="6"/>
      <c r="B10592" s="6"/>
      <c r="C10592" s="7"/>
      <c r="D10592" s="8"/>
      <c r="E10592" s="9"/>
      <c r="F10592" s="9"/>
      <c r="G10592" s="6"/>
      <c r="H10592" s="14"/>
      <c r="I10592" s="9"/>
      <c r="J10592" s="10"/>
    </row>
    <row r="10593">
      <c r="A10593" s="6"/>
      <c r="B10593" s="6"/>
      <c r="C10593" s="7"/>
      <c r="D10593" s="8"/>
      <c r="E10593" s="9"/>
      <c r="F10593" s="9"/>
      <c r="G10593" s="6"/>
      <c r="H10593" s="14"/>
      <c r="I10593" s="9"/>
      <c r="J10593" s="10"/>
    </row>
    <row r="10594">
      <c r="A10594" s="6"/>
      <c r="B10594" s="6"/>
      <c r="C10594" s="7"/>
      <c r="D10594" s="8"/>
      <c r="E10594" s="9"/>
      <c r="F10594" s="9"/>
      <c r="G10594" s="6"/>
      <c r="H10594" s="14"/>
      <c r="I10594" s="9"/>
      <c r="J10594" s="10"/>
    </row>
    <row r="10595">
      <c r="A10595" s="6"/>
      <c r="B10595" s="6"/>
      <c r="C10595" s="7"/>
      <c r="D10595" s="8"/>
      <c r="E10595" s="9"/>
      <c r="F10595" s="9"/>
      <c r="G10595" s="6"/>
      <c r="H10595" s="14"/>
      <c r="I10595" s="9"/>
      <c r="J10595" s="10"/>
    </row>
    <row r="10596">
      <c r="A10596" s="6"/>
      <c r="B10596" s="6"/>
      <c r="C10596" s="7"/>
      <c r="D10596" s="8"/>
      <c r="E10596" s="9"/>
      <c r="F10596" s="9"/>
      <c r="G10596" s="6"/>
      <c r="H10596" s="14"/>
      <c r="I10596" s="9"/>
      <c r="J10596" s="10"/>
    </row>
    <row r="10597">
      <c r="A10597" s="6"/>
      <c r="B10597" s="6"/>
      <c r="C10597" s="7"/>
      <c r="D10597" s="8"/>
      <c r="E10597" s="9"/>
      <c r="F10597" s="9"/>
      <c r="G10597" s="6"/>
      <c r="H10597" s="14"/>
      <c r="I10597" s="9"/>
      <c r="J10597" s="10"/>
    </row>
    <row r="10598">
      <c r="A10598" s="6"/>
      <c r="B10598" s="6"/>
      <c r="C10598" s="7"/>
      <c r="D10598" s="8"/>
      <c r="E10598" s="9"/>
      <c r="F10598" s="9"/>
      <c r="G10598" s="6"/>
      <c r="H10598" s="14"/>
      <c r="I10598" s="9"/>
      <c r="J10598" s="10"/>
    </row>
    <row r="10599">
      <c r="A10599" s="6"/>
      <c r="B10599" s="6"/>
      <c r="C10599" s="7"/>
      <c r="D10599" s="8"/>
      <c r="E10599" s="9"/>
      <c r="F10599" s="9"/>
      <c r="G10599" s="6"/>
      <c r="H10599" s="14"/>
      <c r="I10599" s="9"/>
      <c r="J10599" s="10"/>
    </row>
    <row r="10600">
      <c r="A10600" s="6"/>
      <c r="B10600" s="6"/>
      <c r="C10600" s="7"/>
      <c r="D10600" s="8"/>
      <c r="E10600" s="9"/>
      <c r="F10600" s="9"/>
      <c r="G10600" s="6"/>
      <c r="H10600" s="14"/>
      <c r="I10600" s="9"/>
      <c r="J10600" s="10"/>
    </row>
    <row r="10601">
      <c r="A10601" s="6"/>
      <c r="B10601" s="6"/>
      <c r="C10601" s="7"/>
      <c r="D10601" s="8"/>
      <c r="E10601" s="9"/>
      <c r="F10601" s="9"/>
      <c r="G10601" s="6"/>
      <c r="H10601" s="14"/>
      <c r="I10601" s="9"/>
      <c r="J10601" s="10"/>
    </row>
    <row r="10602">
      <c r="A10602" s="6"/>
      <c r="B10602" s="6"/>
      <c r="C10602" s="7"/>
      <c r="D10602" s="8"/>
      <c r="E10602" s="9"/>
      <c r="F10602" s="9"/>
      <c r="G10602" s="6"/>
      <c r="H10602" s="14"/>
      <c r="I10602" s="9"/>
      <c r="J10602" s="10"/>
    </row>
    <row r="10603">
      <c r="A10603" s="6"/>
      <c r="B10603" s="6"/>
      <c r="C10603" s="7"/>
      <c r="D10603" s="8"/>
      <c r="E10603" s="9"/>
      <c r="F10603" s="9"/>
      <c r="G10603" s="6"/>
      <c r="H10603" s="14"/>
      <c r="I10603" s="9"/>
      <c r="J10603" s="10"/>
    </row>
    <row r="10604">
      <c r="A10604" s="6"/>
      <c r="B10604" s="6"/>
      <c r="C10604" s="7"/>
      <c r="D10604" s="8"/>
      <c r="E10604" s="9"/>
      <c r="F10604" s="9"/>
      <c r="G10604" s="6"/>
      <c r="H10604" s="14"/>
      <c r="I10604" s="9"/>
      <c r="J10604" s="10"/>
    </row>
    <row r="10605">
      <c r="A10605" s="6"/>
      <c r="B10605" s="6"/>
      <c r="C10605" s="7"/>
      <c r="D10605" s="8"/>
      <c r="E10605" s="9"/>
      <c r="F10605" s="9"/>
      <c r="G10605" s="6"/>
      <c r="H10605" s="14"/>
      <c r="I10605" s="9"/>
      <c r="J10605" s="10"/>
    </row>
    <row r="10606">
      <c r="A10606" s="6"/>
      <c r="B10606" s="6"/>
      <c r="C10606" s="7"/>
      <c r="D10606" s="8"/>
      <c r="E10606" s="9"/>
      <c r="F10606" s="9"/>
      <c r="G10606" s="6"/>
      <c r="H10606" s="14"/>
      <c r="I10606" s="9"/>
      <c r="J10606" s="10"/>
    </row>
    <row r="10607">
      <c r="A10607" s="6"/>
      <c r="B10607" s="6"/>
      <c r="C10607" s="7"/>
      <c r="D10607" s="8"/>
      <c r="E10607" s="9"/>
      <c r="F10607" s="9"/>
      <c r="G10607" s="6"/>
      <c r="H10607" s="14"/>
      <c r="I10607" s="9"/>
      <c r="J10607" s="10"/>
    </row>
    <row r="10608">
      <c r="A10608" s="6"/>
      <c r="B10608" s="6"/>
      <c r="C10608" s="7"/>
      <c r="D10608" s="8"/>
      <c r="E10608" s="9"/>
      <c r="F10608" s="9"/>
      <c r="G10608" s="6"/>
      <c r="H10608" s="14"/>
      <c r="I10608" s="9"/>
      <c r="J10608" s="10"/>
    </row>
    <row r="10609">
      <c r="A10609" s="6"/>
      <c r="B10609" s="6"/>
      <c r="C10609" s="7"/>
      <c r="D10609" s="8"/>
      <c r="E10609" s="9"/>
      <c r="F10609" s="9"/>
      <c r="G10609" s="6"/>
      <c r="H10609" s="14"/>
      <c r="I10609" s="9"/>
      <c r="J10609" s="10"/>
    </row>
    <row r="10610">
      <c r="A10610" s="6"/>
      <c r="B10610" s="6"/>
      <c r="C10610" s="7"/>
      <c r="D10610" s="8"/>
      <c r="E10610" s="9"/>
      <c r="F10610" s="9"/>
      <c r="G10610" s="6"/>
      <c r="H10610" s="14"/>
      <c r="I10610" s="9"/>
      <c r="J10610" s="10"/>
    </row>
    <row r="10611">
      <c r="A10611" s="6"/>
      <c r="B10611" s="6"/>
      <c r="C10611" s="7"/>
      <c r="D10611" s="8"/>
      <c r="E10611" s="9"/>
      <c r="F10611" s="9"/>
      <c r="G10611" s="6"/>
      <c r="H10611" s="14"/>
      <c r="I10611" s="9"/>
      <c r="J10611" s="10"/>
    </row>
    <row r="10612">
      <c r="A10612" s="6"/>
      <c r="B10612" s="6"/>
      <c r="C10612" s="7"/>
      <c r="D10612" s="8"/>
      <c r="E10612" s="9"/>
      <c r="F10612" s="9"/>
      <c r="G10612" s="6"/>
      <c r="H10612" s="14"/>
      <c r="I10612" s="9"/>
      <c r="J10612" s="10"/>
    </row>
    <row r="10613">
      <c r="A10613" s="6"/>
      <c r="B10613" s="6"/>
      <c r="C10613" s="7"/>
      <c r="D10613" s="8"/>
      <c r="E10613" s="9"/>
      <c r="F10613" s="9"/>
      <c r="G10613" s="6"/>
      <c r="H10613" s="14"/>
      <c r="I10613" s="9"/>
      <c r="J10613" s="10"/>
    </row>
    <row r="10614">
      <c r="A10614" s="6"/>
      <c r="B10614" s="6"/>
      <c r="C10614" s="7"/>
      <c r="D10614" s="8"/>
      <c r="E10614" s="9"/>
      <c r="F10614" s="9"/>
      <c r="G10614" s="6"/>
      <c r="H10614" s="14"/>
      <c r="I10614" s="9"/>
      <c r="J10614" s="10"/>
    </row>
    <row r="10615">
      <c r="A10615" s="6"/>
      <c r="B10615" s="6"/>
      <c r="C10615" s="7"/>
      <c r="D10615" s="8"/>
      <c r="E10615" s="9"/>
      <c r="F10615" s="9"/>
      <c r="G10615" s="6"/>
      <c r="H10615" s="14"/>
      <c r="I10615" s="9"/>
      <c r="J10615" s="10"/>
    </row>
    <row r="10616">
      <c r="A10616" s="6"/>
      <c r="B10616" s="6"/>
      <c r="C10616" s="7"/>
      <c r="D10616" s="8"/>
      <c r="E10616" s="9"/>
      <c r="F10616" s="9"/>
      <c r="G10616" s="6"/>
      <c r="H10616" s="14"/>
      <c r="I10616" s="9"/>
      <c r="J10616" s="10"/>
    </row>
    <row r="10617">
      <c r="A10617" s="6"/>
      <c r="B10617" s="6"/>
      <c r="C10617" s="7"/>
      <c r="D10617" s="8"/>
      <c r="E10617" s="9"/>
      <c r="F10617" s="9"/>
      <c r="G10617" s="6"/>
      <c r="H10617" s="14"/>
      <c r="I10617" s="9"/>
      <c r="J10617" s="10"/>
    </row>
    <row r="10618">
      <c r="A10618" s="6"/>
      <c r="B10618" s="6"/>
      <c r="C10618" s="7"/>
      <c r="D10618" s="8"/>
      <c r="E10618" s="9"/>
      <c r="F10618" s="9"/>
      <c r="G10618" s="6"/>
      <c r="H10618" s="14"/>
      <c r="I10618" s="9"/>
      <c r="J10618" s="10"/>
    </row>
    <row r="10619">
      <c r="A10619" s="6"/>
      <c r="B10619" s="6"/>
      <c r="C10619" s="7"/>
      <c r="D10619" s="8"/>
      <c r="E10619" s="9"/>
      <c r="F10619" s="9"/>
      <c r="G10619" s="6"/>
      <c r="H10619" s="14"/>
      <c r="I10619" s="9"/>
      <c r="J10619" s="10"/>
    </row>
    <row r="10620">
      <c r="A10620" s="6"/>
      <c r="B10620" s="6"/>
      <c r="C10620" s="7"/>
      <c r="D10620" s="8"/>
      <c r="E10620" s="9"/>
      <c r="F10620" s="9"/>
      <c r="G10620" s="6"/>
      <c r="H10620" s="14"/>
      <c r="I10620" s="9"/>
      <c r="J10620" s="10"/>
    </row>
    <row r="10621">
      <c r="A10621" s="6"/>
      <c r="B10621" s="6"/>
      <c r="C10621" s="7"/>
      <c r="D10621" s="8"/>
      <c r="E10621" s="9"/>
      <c r="F10621" s="9"/>
      <c r="G10621" s="6"/>
      <c r="H10621" s="14"/>
      <c r="I10621" s="9"/>
      <c r="J10621" s="10"/>
    </row>
    <row r="10622">
      <c r="A10622" s="6"/>
      <c r="B10622" s="6"/>
      <c r="C10622" s="7"/>
      <c r="D10622" s="8"/>
      <c r="E10622" s="9"/>
      <c r="F10622" s="9"/>
      <c r="G10622" s="6"/>
      <c r="H10622" s="14"/>
      <c r="I10622" s="9"/>
      <c r="J10622" s="10"/>
    </row>
    <row r="10623">
      <c r="A10623" s="6"/>
      <c r="B10623" s="6"/>
      <c r="C10623" s="7"/>
      <c r="D10623" s="8"/>
      <c r="E10623" s="9"/>
      <c r="F10623" s="9"/>
      <c r="G10623" s="6"/>
      <c r="H10623" s="14"/>
      <c r="I10623" s="9"/>
      <c r="J10623" s="10"/>
    </row>
    <row r="10624">
      <c r="A10624" s="6"/>
      <c r="B10624" s="6"/>
      <c r="C10624" s="7"/>
      <c r="D10624" s="8"/>
      <c r="E10624" s="9"/>
      <c r="F10624" s="9"/>
      <c r="G10624" s="6"/>
      <c r="H10624" s="14"/>
      <c r="I10624" s="9"/>
      <c r="J10624" s="10"/>
    </row>
    <row r="10625">
      <c r="A10625" s="6"/>
      <c r="B10625" s="6"/>
      <c r="C10625" s="7"/>
      <c r="D10625" s="8"/>
      <c r="E10625" s="9"/>
      <c r="F10625" s="9"/>
      <c r="G10625" s="6"/>
      <c r="H10625" s="14"/>
      <c r="I10625" s="9"/>
      <c r="J10625" s="10"/>
    </row>
    <row r="10626">
      <c r="A10626" s="6"/>
      <c r="B10626" s="6"/>
      <c r="C10626" s="7"/>
      <c r="D10626" s="8"/>
      <c r="E10626" s="9"/>
      <c r="F10626" s="9"/>
      <c r="G10626" s="6"/>
      <c r="H10626" s="14"/>
      <c r="I10626" s="9"/>
      <c r="J10626" s="10"/>
    </row>
    <row r="10627">
      <c r="A10627" s="6"/>
      <c r="B10627" s="6"/>
      <c r="C10627" s="7"/>
      <c r="D10627" s="8"/>
      <c r="E10627" s="9"/>
      <c r="F10627" s="9"/>
      <c r="G10627" s="6"/>
      <c r="H10627" s="14"/>
      <c r="I10627" s="9"/>
      <c r="J10627" s="10"/>
    </row>
    <row r="10628">
      <c r="A10628" s="6"/>
      <c r="B10628" s="6"/>
      <c r="C10628" s="7"/>
      <c r="D10628" s="8"/>
      <c r="E10628" s="9"/>
      <c r="F10628" s="9"/>
      <c r="G10628" s="6"/>
      <c r="H10628" s="14"/>
      <c r="I10628" s="9"/>
      <c r="J10628" s="10"/>
    </row>
    <row r="10629">
      <c r="A10629" s="6"/>
      <c r="B10629" s="6"/>
      <c r="C10629" s="7"/>
      <c r="D10629" s="8"/>
      <c r="E10629" s="9"/>
      <c r="F10629" s="9"/>
      <c r="G10629" s="6"/>
      <c r="H10629" s="14"/>
      <c r="I10629" s="9"/>
      <c r="J10629" s="10"/>
    </row>
    <row r="10630">
      <c r="A10630" s="6"/>
      <c r="B10630" s="6"/>
      <c r="C10630" s="7"/>
      <c r="D10630" s="8"/>
      <c r="E10630" s="9"/>
      <c r="F10630" s="9"/>
      <c r="G10630" s="6"/>
      <c r="H10630" s="14"/>
      <c r="I10630" s="9"/>
      <c r="J10630" s="10"/>
    </row>
    <row r="10631">
      <c r="A10631" s="6"/>
      <c r="B10631" s="6"/>
      <c r="C10631" s="7"/>
      <c r="D10631" s="8"/>
      <c r="E10631" s="9"/>
      <c r="F10631" s="9"/>
      <c r="G10631" s="6"/>
      <c r="H10631" s="14"/>
      <c r="I10631" s="9"/>
      <c r="J10631" s="10"/>
    </row>
    <row r="10632">
      <c r="A10632" s="6"/>
      <c r="B10632" s="6"/>
      <c r="C10632" s="7"/>
      <c r="D10632" s="8"/>
      <c r="E10632" s="9"/>
      <c r="F10632" s="9"/>
      <c r="G10632" s="6"/>
      <c r="H10632" s="14"/>
      <c r="I10632" s="9"/>
      <c r="J10632" s="10"/>
    </row>
    <row r="10633">
      <c r="A10633" s="6"/>
      <c r="B10633" s="6"/>
      <c r="C10633" s="7"/>
      <c r="D10633" s="8"/>
      <c r="E10633" s="9"/>
      <c r="F10633" s="9"/>
      <c r="G10633" s="6"/>
      <c r="H10633" s="14"/>
      <c r="I10633" s="9"/>
      <c r="J10633" s="10"/>
    </row>
    <row r="10634">
      <c r="A10634" s="6"/>
      <c r="B10634" s="6"/>
      <c r="C10634" s="7"/>
      <c r="D10634" s="8"/>
      <c r="E10634" s="9"/>
      <c r="F10634" s="9"/>
      <c r="G10634" s="6"/>
      <c r="H10634" s="14"/>
      <c r="I10634" s="9"/>
      <c r="J10634" s="10"/>
    </row>
    <row r="10635">
      <c r="A10635" s="6"/>
      <c r="B10635" s="6"/>
      <c r="C10635" s="7"/>
      <c r="D10635" s="8"/>
      <c r="E10635" s="9"/>
      <c r="F10635" s="9"/>
      <c r="G10635" s="6"/>
      <c r="H10635" s="14"/>
      <c r="I10635" s="9"/>
      <c r="J10635" s="10"/>
    </row>
    <row r="10636">
      <c r="A10636" s="6"/>
      <c r="B10636" s="6"/>
      <c r="C10636" s="7"/>
      <c r="D10636" s="8"/>
      <c r="E10636" s="9"/>
      <c r="F10636" s="9"/>
      <c r="G10636" s="6"/>
      <c r="H10636" s="14"/>
      <c r="I10636" s="9"/>
      <c r="J10636" s="10"/>
    </row>
    <row r="10637">
      <c r="A10637" s="6"/>
      <c r="B10637" s="6"/>
      <c r="C10637" s="7"/>
      <c r="D10637" s="8"/>
      <c r="E10637" s="9"/>
      <c r="F10637" s="9"/>
      <c r="G10637" s="6"/>
      <c r="H10637" s="14"/>
      <c r="I10637" s="9"/>
      <c r="J10637" s="10"/>
    </row>
    <row r="10638">
      <c r="A10638" s="6"/>
      <c r="B10638" s="6"/>
      <c r="C10638" s="7"/>
      <c r="D10638" s="8"/>
      <c r="E10638" s="9"/>
      <c r="F10638" s="9"/>
      <c r="G10638" s="6"/>
      <c r="H10638" s="14"/>
      <c r="I10638" s="9"/>
      <c r="J10638" s="10"/>
    </row>
    <row r="10639">
      <c r="A10639" s="6"/>
      <c r="B10639" s="6"/>
      <c r="C10639" s="7"/>
      <c r="D10639" s="8"/>
      <c r="E10639" s="9"/>
      <c r="F10639" s="9"/>
      <c r="G10639" s="6"/>
      <c r="H10639" s="14"/>
      <c r="I10639" s="9"/>
      <c r="J10639" s="10"/>
    </row>
    <row r="10640">
      <c r="A10640" s="6"/>
      <c r="B10640" s="6"/>
      <c r="C10640" s="7"/>
      <c r="D10640" s="8"/>
      <c r="E10640" s="9"/>
      <c r="F10640" s="9"/>
      <c r="G10640" s="6"/>
      <c r="H10640" s="14"/>
      <c r="I10640" s="9"/>
      <c r="J10640" s="10"/>
    </row>
    <row r="10641">
      <c r="A10641" s="6"/>
      <c r="B10641" s="6"/>
      <c r="C10641" s="7"/>
      <c r="D10641" s="8"/>
      <c r="E10641" s="9"/>
      <c r="F10641" s="9"/>
      <c r="G10641" s="6"/>
      <c r="H10641" s="14"/>
      <c r="I10641" s="9"/>
      <c r="J10641" s="10"/>
    </row>
    <row r="10642">
      <c r="A10642" s="6"/>
      <c r="B10642" s="6"/>
      <c r="C10642" s="7"/>
      <c r="D10642" s="8"/>
      <c r="E10642" s="9"/>
      <c r="F10642" s="9"/>
      <c r="G10642" s="6"/>
      <c r="H10642" s="14"/>
      <c r="I10642" s="9"/>
      <c r="J10642" s="10"/>
    </row>
    <row r="10643">
      <c r="A10643" s="6"/>
      <c r="B10643" s="6"/>
      <c r="C10643" s="7"/>
      <c r="D10643" s="8"/>
      <c r="E10643" s="9"/>
      <c r="F10643" s="9"/>
      <c r="G10643" s="6"/>
      <c r="H10643" s="14"/>
      <c r="I10643" s="9"/>
      <c r="J10643" s="10"/>
    </row>
    <row r="10644">
      <c r="A10644" s="6"/>
      <c r="B10644" s="6"/>
      <c r="C10644" s="7"/>
      <c r="D10644" s="8"/>
      <c r="E10644" s="9"/>
      <c r="F10644" s="9"/>
      <c r="G10644" s="6"/>
      <c r="H10644" s="14"/>
      <c r="I10644" s="9"/>
      <c r="J10644" s="10"/>
    </row>
    <row r="10645">
      <c r="A10645" s="6"/>
      <c r="B10645" s="6"/>
      <c r="C10645" s="7"/>
      <c r="D10645" s="8"/>
      <c r="E10645" s="9"/>
      <c r="F10645" s="9"/>
      <c r="G10645" s="6"/>
      <c r="H10645" s="14"/>
      <c r="I10645" s="9"/>
      <c r="J10645" s="10"/>
    </row>
    <row r="10646">
      <c r="A10646" s="6"/>
      <c r="B10646" s="6"/>
      <c r="C10646" s="7"/>
      <c r="D10646" s="8"/>
      <c r="E10646" s="9"/>
      <c r="F10646" s="9"/>
      <c r="G10646" s="6"/>
      <c r="H10646" s="14"/>
      <c r="I10646" s="9"/>
      <c r="J10646" s="10"/>
    </row>
    <row r="10647">
      <c r="A10647" s="6"/>
      <c r="B10647" s="6"/>
      <c r="C10647" s="7"/>
      <c r="D10647" s="8"/>
      <c r="E10647" s="9"/>
      <c r="F10647" s="9"/>
      <c r="G10647" s="6"/>
      <c r="H10647" s="14"/>
      <c r="I10647" s="9"/>
      <c r="J10647" s="10"/>
    </row>
    <row r="10648">
      <c r="A10648" s="6"/>
      <c r="B10648" s="6"/>
      <c r="C10648" s="7"/>
      <c r="D10648" s="8"/>
      <c r="E10648" s="9"/>
      <c r="F10648" s="9"/>
      <c r="G10648" s="6"/>
      <c r="H10648" s="14"/>
      <c r="I10648" s="9"/>
      <c r="J10648" s="10"/>
    </row>
    <row r="10649">
      <c r="A10649" s="6"/>
      <c r="B10649" s="6"/>
      <c r="C10649" s="7"/>
      <c r="D10649" s="8"/>
      <c r="E10649" s="9"/>
      <c r="F10649" s="9"/>
      <c r="G10649" s="6"/>
      <c r="H10649" s="14"/>
      <c r="I10649" s="9"/>
      <c r="J10649" s="10"/>
    </row>
    <row r="10650">
      <c r="A10650" s="6"/>
      <c r="B10650" s="6"/>
      <c r="C10650" s="7"/>
      <c r="D10650" s="8"/>
      <c r="E10650" s="9"/>
      <c r="F10650" s="9"/>
      <c r="G10650" s="6"/>
      <c r="H10650" s="14"/>
      <c r="I10650" s="9"/>
      <c r="J10650" s="10"/>
    </row>
    <row r="10651">
      <c r="A10651" s="6"/>
      <c r="B10651" s="6"/>
      <c r="C10651" s="7"/>
      <c r="D10651" s="8"/>
      <c r="E10651" s="9"/>
      <c r="F10651" s="9"/>
      <c r="G10651" s="6"/>
      <c r="H10651" s="14"/>
      <c r="I10651" s="9"/>
      <c r="J10651" s="10"/>
    </row>
    <row r="10652">
      <c r="A10652" s="6"/>
      <c r="B10652" s="6"/>
      <c r="C10652" s="7"/>
      <c r="D10652" s="8"/>
      <c r="E10652" s="9"/>
      <c r="F10652" s="9"/>
      <c r="G10652" s="6"/>
      <c r="H10652" s="14"/>
      <c r="I10652" s="9"/>
      <c r="J10652" s="10"/>
    </row>
    <row r="10653">
      <c r="A10653" s="6"/>
      <c r="B10653" s="6"/>
      <c r="C10653" s="7"/>
      <c r="D10653" s="8"/>
      <c r="E10653" s="9"/>
      <c r="F10653" s="9"/>
      <c r="G10653" s="6"/>
      <c r="H10653" s="14"/>
      <c r="I10653" s="9"/>
      <c r="J10653" s="10"/>
    </row>
    <row r="10654">
      <c r="A10654" s="6"/>
      <c r="B10654" s="6"/>
      <c r="C10654" s="7"/>
      <c r="D10654" s="8"/>
      <c r="E10654" s="9"/>
      <c r="F10654" s="9"/>
      <c r="G10654" s="6"/>
      <c r="H10654" s="14"/>
      <c r="I10654" s="9"/>
      <c r="J10654" s="10"/>
    </row>
    <row r="10655">
      <c r="A10655" s="6"/>
      <c r="B10655" s="6"/>
      <c r="C10655" s="7"/>
      <c r="D10655" s="8"/>
      <c r="E10655" s="9"/>
      <c r="F10655" s="9"/>
      <c r="G10655" s="6"/>
      <c r="H10655" s="14"/>
      <c r="I10655" s="9"/>
      <c r="J10655" s="10"/>
    </row>
    <row r="10656">
      <c r="A10656" s="6"/>
      <c r="B10656" s="6"/>
      <c r="C10656" s="7"/>
      <c r="D10656" s="8"/>
      <c r="E10656" s="9"/>
      <c r="F10656" s="9"/>
      <c r="G10656" s="6"/>
      <c r="H10656" s="14"/>
      <c r="I10656" s="9"/>
      <c r="J10656" s="10"/>
    </row>
    <row r="10657">
      <c r="A10657" s="6"/>
      <c r="B10657" s="6"/>
      <c r="C10657" s="7"/>
      <c r="D10657" s="8"/>
      <c r="E10657" s="9"/>
      <c r="F10657" s="9"/>
      <c r="G10657" s="6"/>
      <c r="H10657" s="14"/>
      <c r="I10657" s="9"/>
      <c r="J10657" s="10"/>
    </row>
    <row r="10658">
      <c r="A10658" s="6"/>
      <c r="B10658" s="6"/>
      <c r="C10658" s="7"/>
      <c r="D10658" s="8"/>
      <c r="E10658" s="9"/>
      <c r="F10658" s="9"/>
      <c r="G10658" s="6"/>
      <c r="H10658" s="14"/>
      <c r="I10658" s="9"/>
      <c r="J10658" s="10"/>
    </row>
    <row r="10659">
      <c r="A10659" s="6"/>
      <c r="B10659" s="6"/>
      <c r="C10659" s="7"/>
      <c r="D10659" s="8"/>
      <c r="E10659" s="9"/>
      <c r="F10659" s="9"/>
      <c r="G10659" s="6"/>
      <c r="H10659" s="14"/>
      <c r="I10659" s="9"/>
      <c r="J10659" s="10"/>
    </row>
    <row r="10660">
      <c r="A10660" s="6"/>
      <c r="B10660" s="6"/>
      <c r="C10660" s="7"/>
      <c r="D10660" s="8"/>
      <c r="E10660" s="9"/>
      <c r="F10660" s="9"/>
      <c r="G10660" s="6"/>
      <c r="H10660" s="14"/>
      <c r="I10660" s="9"/>
      <c r="J10660" s="10"/>
    </row>
    <row r="10661">
      <c r="A10661" s="6"/>
      <c r="B10661" s="6"/>
      <c r="C10661" s="7"/>
      <c r="D10661" s="8"/>
      <c r="E10661" s="9"/>
      <c r="F10661" s="9"/>
      <c r="G10661" s="6"/>
      <c r="H10661" s="14"/>
      <c r="I10661" s="9"/>
      <c r="J10661" s="10"/>
    </row>
    <row r="10662">
      <c r="A10662" s="6"/>
      <c r="B10662" s="6"/>
      <c r="C10662" s="7"/>
      <c r="D10662" s="8"/>
      <c r="E10662" s="9"/>
      <c r="F10662" s="9"/>
      <c r="G10662" s="6"/>
      <c r="H10662" s="14"/>
      <c r="I10662" s="9"/>
      <c r="J10662" s="10"/>
    </row>
    <row r="10663">
      <c r="A10663" s="6"/>
      <c r="B10663" s="6"/>
      <c r="C10663" s="7"/>
      <c r="D10663" s="8"/>
      <c r="E10663" s="9"/>
      <c r="F10663" s="9"/>
      <c r="G10663" s="6"/>
      <c r="H10663" s="14"/>
      <c r="I10663" s="9"/>
      <c r="J10663" s="10"/>
    </row>
    <row r="10664">
      <c r="A10664" s="6"/>
      <c r="B10664" s="6"/>
      <c r="C10664" s="7"/>
      <c r="D10664" s="8"/>
      <c r="E10664" s="9"/>
      <c r="F10664" s="9"/>
      <c r="G10664" s="6"/>
      <c r="H10664" s="14"/>
      <c r="I10664" s="9"/>
      <c r="J10664" s="10"/>
    </row>
    <row r="10665">
      <c r="A10665" s="6"/>
      <c r="B10665" s="6"/>
      <c r="C10665" s="7"/>
      <c r="D10665" s="8"/>
      <c r="E10665" s="9"/>
      <c r="F10665" s="9"/>
      <c r="G10665" s="6"/>
      <c r="H10665" s="14"/>
      <c r="I10665" s="9"/>
      <c r="J10665" s="10"/>
    </row>
    <row r="10666">
      <c r="A10666" s="6"/>
      <c r="B10666" s="6"/>
      <c r="C10666" s="7"/>
      <c r="D10666" s="8"/>
      <c r="E10666" s="9"/>
      <c r="F10666" s="9"/>
      <c r="G10666" s="6"/>
      <c r="H10666" s="14"/>
      <c r="I10666" s="9"/>
      <c r="J10666" s="10"/>
    </row>
    <row r="10667">
      <c r="A10667" s="6"/>
      <c r="B10667" s="6"/>
      <c r="C10667" s="7"/>
      <c r="D10667" s="8"/>
      <c r="E10667" s="9"/>
      <c r="F10667" s="9"/>
      <c r="G10667" s="6"/>
      <c r="H10667" s="14"/>
      <c r="I10667" s="9"/>
      <c r="J10667" s="10"/>
    </row>
    <row r="10668">
      <c r="A10668" s="6"/>
      <c r="B10668" s="6"/>
      <c r="C10668" s="7"/>
      <c r="D10668" s="8"/>
      <c r="E10668" s="9"/>
      <c r="F10668" s="9"/>
      <c r="G10668" s="6"/>
      <c r="H10668" s="14"/>
      <c r="I10668" s="9"/>
      <c r="J10668" s="10"/>
    </row>
    <row r="10669">
      <c r="A10669" s="6"/>
      <c r="B10669" s="6"/>
      <c r="C10669" s="7"/>
      <c r="D10669" s="8"/>
      <c r="E10669" s="9"/>
      <c r="F10669" s="9"/>
      <c r="G10669" s="6"/>
      <c r="H10669" s="14"/>
      <c r="I10669" s="9"/>
      <c r="J10669" s="10"/>
    </row>
    <row r="10670">
      <c r="A10670" s="6"/>
      <c r="B10670" s="6"/>
      <c r="C10670" s="7"/>
      <c r="D10670" s="8"/>
      <c r="E10670" s="9"/>
      <c r="F10670" s="9"/>
      <c r="G10670" s="6"/>
      <c r="H10670" s="14"/>
      <c r="I10670" s="9"/>
      <c r="J10670" s="10"/>
    </row>
    <row r="10671">
      <c r="A10671" s="6"/>
      <c r="B10671" s="6"/>
      <c r="C10671" s="7"/>
      <c r="D10671" s="8"/>
      <c r="E10671" s="9"/>
      <c r="F10671" s="9"/>
      <c r="G10671" s="6"/>
      <c r="H10671" s="14"/>
      <c r="I10671" s="9"/>
      <c r="J10671" s="10"/>
    </row>
    <row r="10672">
      <c r="A10672" s="6"/>
      <c r="B10672" s="6"/>
      <c r="C10672" s="7"/>
      <c r="D10672" s="8"/>
      <c r="E10672" s="9"/>
      <c r="F10672" s="9"/>
      <c r="G10672" s="6"/>
      <c r="H10672" s="14"/>
      <c r="I10672" s="9"/>
      <c r="J10672" s="10"/>
    </row>
    <row r="10673">
      <c r="A10673" s="6"/>
      <c r="B10673" s="6"/>
      <c r="C10673" s="7"/>
      <c r="D10673" s="8"/>
      <c r="E10673" s="9"/>
      <c r="F10673" s="9"/>
      <c r="G10673" s="6"/>
      <c r="H10673" s="14"/>
      <c r="I10673" s="9"/>
      <c r="J10673" s="10"/>
    </row>
    <row r="10674">
      <c r="A10674" s="6"/>
      <c r="B10674" s="6"/>
      <c r="C10674" s="7"/>
      <c r="D10674" s="8"/>
      <c r="E10674" s="9"/>
      <c r="F10674" s="9"/>
      <c r="G10674" s="6"/>
      <c r="H10674" s="14"/>
      <c r="I10674" s="9"/>
      <c r="J10674" s="10"/>
    </row>
    <row r="10675">
      <c r="A10675" s="6"/>
      <c r="B10675" s="6"/>
      <c r="C10675" s="7"/>
      <c r="D10675" s="8"/>
      <c r="E10675" s="9"/>
      <c r="F10675" s="9"/>
      <c r="G10675" s="6"/>
      <c r="H10675" s="14"/>
      <c r="I10675" s="9"/>
      <c r="J10675" s="10"/>
    </row>
    <row r="10676">
      <c r="A10676" s="6"/>
      <c r="B10676" s="6"/>
      <c r="C10676" s="7"/>
      <c r="D10676" s="8"/>
      <c r="E10676" s="9"/>
      <c r="F10676" s="9"/>
      <c r="G10676" s="6"/>
      <c r="H10676" s="14"/>
      <c r="I10676" s="9"/>
      <c r="J10676" s="10"/>
    </row>
    <row r="10677">
      <c r="A10677" s="6"/>
      <c r="B10677" s="6"/>
      <c r="C10677" s="7"/>
      <c r="D10677" s="8"/>
      <c r="E10677" s="9"/>
      <c r="F10677" s="9"/>
      <c r="G10677" s="6"/>
      <c r="H10677" s="14"/>
      <c r="I10677" s="9"/>
      <c r="J10677" s="10"/>
    </row>
    <row r="10678">
      <c r="A10678" s="6"/>
      <c r="B10678" s="6"/>
      <c r="C10678" s="7"/>
      <c r="D10678" s="8"/>
      <c r="E10678" s="9"/>
      <c r="F10678" s="9"/>
      <c r="G10678" s="6"/>
      <c r="H10678" s="14"/>
      <c r="I10678" s="9"/>
      <c r="J10678" s="10"/>
    </row>
    <row r="10679">
      <c r="A10679" s="6"/>
      <c r="B10679" s="6"/>
      <c r="C10679" s="7"/>
      <c r="D10679" s="8"/>
      <c r="E10679" s="9"/>
      <c r="F10679" s="9"/>
      <c r="G10679" s="6"/>
      <c r="H10679" s="14"/>
      <c r="I10679" s="9"/>
      <c r="J10679" s="10"/>
    </row>
    <row r="10680">
      <c r="A10680" s="6"/>
      <c r="B10680" s="6"/>
      <c r="C10680" s="7"/>
      <c r="D10680" s="8"/>
      <c r="E10680" s="9"/>
      <c r="F10680" s="9"/>
      <c r="G10680" s="6"/>
      <c r="H10680" s="14"/>
      <c r="I10680" s="9"/>
      <c r="J10680" s="10"/>
    </row>
    <row r="10681">
      <c r="A10681" s="6"/>
      <c r="B10681" s="6"/>
      <c r="C10681" s="7"/>
      <c r="D10681" s="8"/>
      <c r="E10681" s="9"/>
      <c r="F10681" s="9"/>
      <c r="G10681" s="6"/>
      <c r="H10681" s="14"/>
      <c r="I10681" s="9"/>
      <c r="J10681" s="10"/>
    </row>
    <row r="10682">
      <c r="A10682" s="6"/>
      <c r="B10682" s="6"/>
      <c r="C10682" s="7"/>
      <c r="D10682" s="8"/>
      <c r="E10682" s="9"/>
      <c r="F10682" s="9"/>
      <c r="G10682" s="6"/>
      <c r="H10682" s="14"/>
      <c r="I10682" s="9"/>
      <c r="J10682" s="10"/>
    </row>
    <row r="10683">
      <c r="A10683" s="6"/>
      <c r="B10683" s="6"/>
      <c r="C10683" s="7"/>
      <c r="D10683" s="8"/>
      <c r="E10683" s="9"/>
      <c r="F10683" s="9"/>
      <c r="G10683" s="6"/>
      <c r="H10683" s="14"/>
      <c r="I10683" s="9"/>
      <c r="J10683" s="10"/>
    </row>
    <row r="10684">
      <c r="A10684" s="6"/>
      <c r="B10684" s="6"/>
      <c r="C10684" s="7"/>
      <c r="D10684" s="8"/>
      <c r="E10684" s="9"/>
      <c r="F10684" s="9"/>
      <c r="G10684" s="6"/>
      <c r="H10684" s="14"/>
      <c r="I10684" s="9"/>
      <c r="J10684" s="10"/>
    </row>
    <row r="10685">
      <c r="A10685" s="6"/>
      <c r="B10685" s="6"/>
      <c r="C10685" s="7"/>
      <c r="D10685" s="8"/>
      <c r="E10685" s="9"/>
      <c r="F10685" s="9"/>
      <c r="G10685" s="6"/>
      <c r="H10685" s="14"/>
      <c r="I10685" s="9"/>
      <c r="J10685" s="10"/>
    </row>
    <row r="10686">
      <c r="A10686" s="6"/>
      <c r="B10686" s="6"/>
      <c r="C10686" s="7"/>
      <c r="D10686" s="8"/>
      <c r="E10686" s="9"/>
      <c r="F10686" s="9"/>
      <c r="G10686" s="6"/>
      <c r="H10686" s="14"/>
      <c r="I10686" s="9"/>
      <c r="J10686" s="10"/>
    </row>
    <row r="10687">
      <c r="A10687" s="6"/>
      <c r="B10687" s="6"/>
      <c r="C10687" s="7"/>
      <c r="D10687" s="8"/>
      <c r="E10687" s="9"/>
      <c r="F10687" s="9"/>
      <c r="G10687" s="6"/>
      <c r="H10687" s="14"/>
      <c r="I10687" s="9"/>
      <c r="J10687" s="10"/>
    </row>
    <row r="10688">
      <c r="A10688" s="6"/>
      <c r="B10688" s="6"/>
      <c r="C10688" s="7"/>
      <c r="D10688" s="8"/>
      <c r="E10688" s="9"/>
      <c r="F10688" s="9"/>
      <c r="G10688" s="6"/>
      <c r="H10688" s="14"/>
      <c r="I10688" s="9"/>
      <c r="J10688" s="10"/>
    </row>
    <row r="10689">
      <c r="A10689" s="6"/>
      <c r="B10689" s="6"/>
      <c r="C10689" s="7"/>
      <c r="D10689" s="8"/>
      <c r="E10689" s="9"/>
      <c r="F10689" s="9"/>
      <c r="G10689" s="6"/>
      <c r="H10689" s="14"/>
      <c r="I10689" s="9"/>
      <c r="J10689" s="10"/>
    </row>
    <row r="10690">
      <c r="A10690" s="6"/>
      <c r="B10690" s="6"/>
      <c r="C10690" s="7"/>
      <c r="D10690" s="8"/>
      <c r="E10690" s="9"/>
      <c r="F10690" s="9"/>
      <c r="G10690" s="6"/>
      <c r="H10690" s="14"/>
      <c r="I10690" s="9"/>
      <c r="J10690" s="10"/>
    </row>
    <row r="10691">
      <c r="A10691" s="6"/>
      <c r="B10691" s="6"/>
      <c r="C10691" s="7"/>
      <c r="D10691" s="8"/>
      <c r="E10691" s="9"/>
      <c r="F10691" s="9"/>
      <c r="G10691" s="6"/>
      <c r="H10691" s="14"/>
      <c r="I10691" s="9"/>
      <c r="J10691" s="10"/>
    </row>
    <row r="10692">
      <c r="A10692" s="6"/>
      <c r="B10692" s="6"/>
      <c r="C10692" s="7"/>
      <c r="D10692" s="8"/>
      <c r="E10692" s="9"/>
      <c r="F10692" s="9"/>
      <c r="G10692" s="6"/>
      <c r="H10692" s="14"/>
      <c r="I10692" s="9"/>
      <c r="J10692" s="10"/>
    </row>
    <row r="10693">
      <c r="A10693" s="6"/>
      <c r="B10693" s="6"/>
      <c r="C10693" s="7"/>
      <c r="D10693" s="8"/>
      <c r="E10693" s="9"/>
      <c r="F10693" s="9"/>
      <c r="G10693" s="6"/>
      <c r="H10693" s="14"/>
      <c r="I10693" s="9"/>
      <c r="J10693" s="10"/>
    </row>
    <row r="10694">
      <c r="A10694" s="6"/>
      <c r="B10694" s="6"/>
      <c r="C10694" s="7"/>
      <c r="D10694" s="8"/>
      <c r="E10694" s="9"/>
      <c r="F10694" s="9"/>
      <c r="G10694" s="6"/>
      <c r="H10694" s="14"/>
      <c r="I10694" s="9"/>
      <c r="J10694" s="10"/>
    </row>
    <row r="10695">
      <c r="A10695" s="6"/>
      <c r="B10695" s="6"/>
      <c r="C10695" s="7"/>
      <c r="D10695" s="8"/>
      <c r="E10695" s="9"/>
      <c r="F10695" s="9"/>
      <c r="G10695" s="6"/>
      <c r="H10695" s="14"/>
      <c r="I10695" s="9"/>
      <c r="J10695" s="10"/>
    </row>
    <row r="10696">
      <c r="A10696" s="6"/>
      <c r="B10696" s="6"/>
      <c r="C10696" s="7"/>
      <c r="D10696" s="8"/>
      <c r="E10696" s="9"/>
      <c r="F10696" s="9"/>
      <c r="G10696" s="6"/>
      <c r="H10696" s="14"/>
      <c r="I10696" s="9"/>
      <c r="J10696" s="10"/>
    </row>
    <row r="10697">
      <c r="A10697" s="6"/>
      <c r="B10697" s="6"/>
      <c r="C10697" s="7"/>
      <c r="D10697" s="8"/>
      <c r="E10697" s="9"/>
      <c r="F10697" s="9"/>
      <c r="G10697" s="6"/>
      <c r="H10697" s="14"/>
      <c r="I10697" s="9"/>
      <c r="J10697" s="10"/>
    </row>
    <row r="10698">
      <c r="A10698" s="6"/>
      <c r="B10698" s="6"/>
      <c r="C10698" s="7"/>
      <c r="D10698" s="8"/>
      <c r="E10698" s="9"/>
      <c r="F10698" s="9"/>
      <c r="G10698" s="6"/>
      <c r="H10698" s="14"/>
      <c r="I10698" s="9"/>
      <c r="J10698" s="10"/>
    </row>
    <row r="10699">
      <c r="A10699" s="6"/>
      <c r="B10699" s="6"/>
      <c r="C10699" s="7"/>
      <c r="D10699" s="8"/>
      <c r="E10699" s="9"/>
      <c r="F10699" s="9"/>
      <c r="G10699" s="6"/>
      <c r="H10699" s="14"/>
      <c r="I10699" s="9"/>
      <c r="J10699" s="10"/>
    </row>
    <row r="10700">
      <c r="A10700" s="6"/>
      <c r="B10700" s="6"/>
      <c r="C10700" s="7"/>
      <c r="D10700" s="8"/>
      <c r="E10700" s="9"/>
      <c r="F10700" s="9"/>
      <c r="G10700" s="6"/>
      <c r="H10700" s="14"/>
      <c r="I10700" s="9"/>
      <c r="J10700" s="10"/>
    </row>
    <row r="10701">
      <c r="A10701" s="6"/>
      <c r="B10701" s="6"/>
      <c r="C10701" s="7"/>
      <c r="D10701" s="8"/>
      <c r="E10701" s="9"/>
      <c r="F10701" s="9"/>
      <c r="G10701" s="6"/>
      <c r="H10701" s="14"/>
      <c r="I10701" s="9"/>
      <c r="J10701" s="10"/>
    </row>
    <row r="10702">
      <c r="A10702" s="6"/>
      <c r="B10702" s="6"/>
      <c r="C10702" s="7"/>
      <c r="D10702" s="8"/>
      <c r="E10702" s="9"/>
      <c r="F10702" s="9"/>
      <c r="G10702" s="6"/>
      <c r="H10702" s="14"/>
      <c r="I10702" s="9"/>
      <c r="J10702" s="10"/>
    </row>
    <row r="10703">
      <c r="A10703" s="6"/>
      <c r="B10703" s="6"/>
      <c r="C10703" s="7"/>
      <c r="D10703" s="8"/>
      <c r="E10703" s="9"/>
      <c r="F10703" s="9"/>
      <c r="G10703" s="6"/>
      <c r="H10703" s="14"/>
      <c r="I10703" s="9"/>
      <c r="J10703" s="10"/>
    </row>
    <row r="10704">
      <c r="A10704" s="6"/>
      <c r="B10704" s="6"/>
      <c r="C10704" s="7"/>
      <c r="D10704" s="8"/>
      <c r="E10704" s="9"/>
      <c r="F10704" s="9"/>
      <c r="G10704" s="6"/>
      <c r="H10704" s="14"/>
      <c r="I10704" s="9"/>
      <c r="J10704" s="10"/>
    </row>
    <row r="10705">
      <c r="A10705" s="6"/>
      <c r="B10705" s="6"/>
      <c r="C10705" s="7"/>
      <c r="D10705" s="8"/>
      <c r="E10705" s="9"/>
      <c r="F10705" s="9"/>
      <c r="G10705" s="6"/>
      <c r="H10705" s="14"/>
      <c r="I10705" s="9"/>
      <c r="J10705" s="10"/>
    </row>
    <row r="10706">
      <c r="A10706" s="6"/>
      <c r="B10706" s="6"/>
      <c r="C10706" s="7"/>
      <c r="D10706" s="8"/>
      <c r="E10706" s="9"/>
      <c r="F10706" s="9"/>
      <c r="G10706" s="6"/>
      <c r="H10706" s="14"/>
      <c r="I10706" s="9"/>
      <c r="J10706" s="10"/>
    </row>
    <row r="10707">
      <c r="A10707" s="6"/>
      <c r="B10707" s="6"/>
      <c r="C10707" s="7"/>
      <c r="D10707" s="8"/>
      <c r="E10707" s="9"/>
      <c r="F10707" s="9"/>
      <c r="G10707" s="6"/>
      <c r="H10707" s="14"/>
      <c r="I10707" s="9"/>
      <c r="J10707" s="10"/>
    </row>
    <row r="10708">
      <c r="A10708" s="6"/>
      <c r="B10708" s="6"/>
      <c r="C10708" s="7"/>
      <c r="D10708" s="8"/>
      <c r="E10708" s="9"/>
      <c r="F10708" s="9"/>
      <c r="G10708" s="6"/>
      <c r="H10708" s="14"/>
      <c r="I10708" s="9"/>
      <c r="J10708" s="10"/>
    </row>
    <row r="10709">
      <c r="A10709" s="6"/>
      <c r="B10709" s="6"/>
      <c r="C10709" s="7"/>
      <c r="D10709" s="8"/>
      <c r="E10709" s="9"/>
      <c r="F10709" s="9"/>
      <c r="G10709" s="6"/>
      <c r="H10709" s="14"/>
      <c r="I10709" s="9"/>
      <c r="J10709" s="10"/>
    </row>
    <row r="10710">
      <c r="A10710" s="6"/>
      <c r="B10710" s="6"/>
      <c r="C10710" s="7"/>
      <c r="D10710" s="8"/>
      <c r="E10710" s="9"/>
      <c r="F10710" s="9"/>
      <c r="G10710" s="6"/>
      <c r="H10710" s="14"/>
      <c r="I10710" s="9"/>
      <c r="J10710" s="10"/>
    </row>
    <row r="10711">
      <c r="A10711" s="6"/>
      <c r="B10711" s="6"/>
      <c r="C10711" s="7"/>
      <c r="D10711" s="8"/>
      <c r="E10711" s="9"/>
      <c r="F10711" s="9"/>
      <c r="G10711" s="6"/>
      <c r="H10711" s="14"/>
      <c r="I10711" s="9"/>
      <c r="J10711" s="10"/>
    </row>
    <row r="10712">
      <c r="A10712" s="6"/>
      <c r="B10712" s="6"/>
      <c r="C10712" s="7"/>
      <c r="D10712" s="8"/>
      <c r="E10712" s="9"/>
      <c r="F10712" s="9"/>
      <c r="G10712" s="6"/>
      <c r="H10712" s="14"/>
      <c r="I10712" s="9"/>
      <c r="J10712" s="10"/>
    </row>
    <row r="10713">
      <c r="A10713" s="6"/>
      <c r="B10713" s="6"/>
      <c r="C10713" s="7"/>
      <c r="D10713" s="8"/>
      <c r="E10713" s="9"/>
      <c r="F10713" s="9"/>
      <c r="G10713" s="6"/>
      <c r="H10713" s="14"/>
      <c r="I10713" s="9"/>
      <c r="J10713" s="10"/>
    </row>
    <row r="10714">
      <c r="A10714" s="6"/>
      <c r="B10714" s="6"/>
      <c r="C10714" s="7"/>
      <c r="D10714" s="8"/>
      <c r="E10714" s="9"/>
      <c r="F10714" s="9"/>
      <c r="G10714" s="6"/>
      <c r="H10714" s="14"/>
      <c r="I10714" s="9"/>
      <c r="J10714" s="10"/>
    </row>
    <row r="10715">
      <c r="A10715" s="6"/>
      <c r="B10715" s="6"/>
      <c r="C10715" s="7"/>
      <c r="D10715" s="8"/>
      <c r="E10715" s="9"/>
      <c r="F10715" s="9"/>
      <c r="G10715" s="6"/>
      <c r="H10715" s="14"/>
      <c r="I10715" s="9"/>
      <c r="J10715" s="10"/>
    </row>
    <row r="10716">
      <c r="A10716" s="6"/>
      <c r="B10716" s="6"/>
      <c r="C10716" s="7"/>
      <c r="D10716" s="8"/>
      <c r="E10716" s="9"/>
      <c r="F10716" s="9"/>
      <c r="G10716" s="6"/>
      <c r="H10716" s="14"/>
      <c r="I10716" s="9"/>
      <c r="J10716" s="10"/>
    </row>
    <row r="10717">
      <c r="A10717" s="6"/>
      <c r="B10717" s="6"/>
      <c r="C10717" s="7"/>
      <c r="D10717" s="8"/>
      <c r="E10717" s="9"/>
      <c r="F10717" s="9"/>
      <c r="G10717" s="6"/>
      <c r="H10717" s="14"/>
      <c r="I10717" s="9"/>
      <c r="J10717" s="10"/>
    </row>
    <row r="10718">
      <c r="A10718" s="6"/>
      <c r="B10718" s="6"/>
      <c r="C10718" s="7"/>
      <c r="D10718" s="8"/>
      <c r="E10718" s="9"/>
      <c r="F10718" s="9"/>
      <c r="G10718" s="6"/>
      <c r="H10718" s="14"/>
      <c r="I10718" s="9"/>
      <c r="J10718" s="10"/>
    </row>
    <row r="10719">
      <c r="A10719" s="6"/>
      <c r="B10719" s="6"/>
      <c r="C10719" s="7"/>
      <c r="D10719" s="8"/>
      <c r="E10719" s="9"/>
      <c r="F10719" s="9"/>
      <c r="G10719" s="6"/>
      <c r="H10719" s="14"/>
      <c r="I10719" s="9"/>
      <c r="J10719" s="10"/>
    </row>
    <row r="10720">
      <c r="A10720" s="6"/>
      <c r="B10720" s="6"/>
      <c r="C10720" s="7"/>
      <c r="D10720" s="8"/>
      <c r="E10720" s="9"/>
      <c r="F10720" s="9"/>
      <c r="G10720" s="6"/>
      <c r="H10720" s="14"/>
      <c r="I10720" s="9"/>
      <c r="J10720" s="10"/>
    </row>
    <row r="10721">
      <c r="A10721" s="6"/>
      <c r="B10721" s="6"/>
      <c r="C10721" s="7"/>
      <c r="D10721" s="8"/>
      <c r="E10721" s="9"/>
      <c r="F10721" s="9"/>
      <c r="G10721" s="6"/>
      <c r="H10721" s="14"/>
      <c r="I10721" s="9"/>
      <c r="J10721" s="10"/>
    </row>
    <row r="10722">
      <c r="A10722" s="6"/>
      <c r="B10722" s="6"/>
      <c r="C10722" s="7"/>
      <c r="D10722" s="8"/>
      <c r="E10722" s="9"/>
      <c r="F10722" s="9"/>
      <c r="G10722" s="6"/>
      <c r="H10722" s="14"/>
      <c r="I10722" s="9"/>
      <c r="J10722" s="10"/>
    </row>
    <row r="10723">
      <c r="A10723" s="6"/>
      <c r="B10723" s="6"/>
      <c r="C10723" s="7"/>
      <c r="D10723" s="8"/>
      <c r="E10723" s="9"/>
      <c r="F10723" s="9"/>
      <c r="G10723" s="6"/>
      <c r="H10723" s="14"/>
      <c r="I10723" s="9"/>
      <c r="J10723" s="10"/>
    </row>
    <row r="10724">
      <c r="A10724" s="6"/>
      <c r="B10724" s="6"/>
      <c r="C10724" s="7"/>
      <c r="D10724" s="8"/>
      <c r="E10724" s="9"/>
      <c r="F10724" s="9"/>
      <c r="G10724" s="6"/>
      <c r="H10724" s="14"/>
      <c r="I10724" s="9"/>
      <c r="J10724" s="10"/>
    </row>
    <row r="10725">
      <c r="A10725" s="6"/>
      <c r="B10725" s="6"/>
      <c r="C10725" s="7"/>
      <c r="D10725" s="8"/>
      <c r="E10725" s="9"/>
      <c r="F10725" s="9"/>
      <c r="G10725" s="6"/>
      <c r="H10725" s="14"/>
      <c r="I10725" s="9"/>
      <c r="J10725" s="10"/>
    </row>
    <row r="10726">
      <c r="A10726" s="6"/>
      <c r="B10726" s="6"/>
      <c r="C10726" s="7"/>
      <c r="D10726" s="8"/>
      <c r="E10726" s="9"/>
      <c r="F10726" s="9"/>
      <c r="G10726" s="6"/>
      <c r="H10726" s="14"/>
      <c r="I10726" s="9"/>
      <c r="J10726" s="10"/>
    </row>
    <row r="10727">
      <c r="A10727" s="6"/>
      <c r="B10727" s="6"/>
      <c r="C10727" s="7"/>
      <c r="D10727" s="8"/>
      <c r="E10727" s="9"/>
      <c r="F10727" s="9"/>
      <c r="G10727" s="6"/>
      <c r="H10727" s="14"/>
      <c r="I10727" s="9"/>
      <c r="J10727" s="10"/>
    </row>
    <row r="10728">
      <c r="A10728" s="6"/>
      <c r="B10728" s="6"/>
      <c r="C10728" s="7"/>
      <c r="D10728" s="8"/>
      <c r="E10728" s="9"/>
      <c r="F10728" s="9"/>
      <c r="G10728" s="6"/>
      <c r="H10728" s="14"/>
      <c r="I10728" s="9"/>
      <c r="J10728" s="10"/>
    </row>
    <row r="10729">
      <c r="A10729" s="6"/>
      <c r="B10729" s="6"/>
      <c r="C10729" s="7"/>
      <c r="D10729" s="8"/>
      <c r="E10729" s="9"/>
      <c r="F10729" s="9"/>
      <c r="G10729" s="6"/>
      <c r="H10729" s="14"/>
      <c r="I10729" s="9"/>
      <c r="J10729" s="10"/>
    </row>
    <row r="10730">
      <c r="A10730" s="6"/>
      <c r="B10730" s="6"/>
      <c r="C10730" s="7"/>
      <c r="D10730" s="8"/>
      <c r="E10730" s="9"/>
      <c r="F10730" s="9"/>
      <c r="G10730" s="6"/>
      <c r="H10730" s="14"/>
      <c r="I10730" s="9"/>
      <c r="J10730" s="10"/>
    </row>
    <row r="10731">
      <c r="A10731" s="6"/>
      <c r="B10731" s="6"/>
      <c r="C10731" s="7"/>
      <c r="D10731" s="8"/>
      <c r="E10731" s="9"/>
      <c r="F10731" s="9"/>
      <c r="G10731" s="6"/>
      <c r="H10731" s="14"/>
      <c r="I10731" s="9"/>
      <c r="J10731" s="10"/>
    </row>
    <row r="10732">
      <c r="A10732" s="6"/>
      <c r="B10732" s="6"/>
      <c r="C10732" s="7"/>
      <c r="D10732" s="8"/>
      <c r="E10732" s="9"/>
      <c r="F10732" s="9"/>
      <c r="G10732" s="6"/>
      <c r="H10732" s="14"/>
      <c r="I10732" s="9"/>
      <c r="J10732" s="10"/>
    </row>
    <row r="10733">
      <c r="A10733" s="6"/>
      <c r="B10733" s="6"/>
      <c r="C10733" s="7"/>
      <c r="D10733" s="8"/>
      <c r="E10733" s="9"/>
      <c r="F10733" s="9"/>
      <c r="G10733" s="6"/>
      <c r="H10733" s="14"/>
      <c r="I10733" s="9"/>
      <c r="J10733" s="10"/>
    </row>
    <row r="10734">
      <c r="A10734" s="6"/>
      <c r="B10734" s="6"/>
      <c r="C10734" s="7"/>
      <c r="D10734" s="8"/>
      <c r="E10734" s="9"/>
      <c r="F10734" s="9"/>
      <c r="G10734" s="6"/>
      <c r="H10734" s="14"/>
      <c r="I10734" s="9"/>
      <c r="J10734" s="10"/>
    </row>
    <row r="10735">
      <c r="A10735" s="6"/>
      <c r="B10735" s="6"/>
      <c r="C10735" s="7"/>
      <c r="D10735" s="8"/>
      <c r="E10735" s="9"/>
      <c r="F10735" s="9"/>
      <c r="G10735" s="6"/>
      <c r="H10735" s="14"/>
      <c r="I10735" s="9"/>
      <c r="J10735" s="10"/>
    </row>
    <row r="10736">
      <c r="A10736" s="6"/>
      <c r="B10736" s="6"/>
      <c r="C10736" s="7"/>
      <c r="D10736" s="8"/>
      <c r="E10736" s="9"/>
      <c r="F10736" s="9"/>
      <c r="G10736" s="6"/>
      <c r="H10736" s="14"/>
      <c r="I10736" s="9"/>
      <c r="J10736" s="10"/>
    </row>
    <row r="10737">
      <c r="A10737" s="6"/>
      <c r="B10737" s="6"/>
      <c r="C10737" s="7"/>
      <c r="D10737" s="8"/>
      <c r="E10737" s="9"/>
      <c r="F10737" s="9"/>
      <c r="G10737" s="6"/>
      <c r="H10737" s="14"/>
      <c r="I10737" s="9"/>
      <c r="J10737" s="10"/>
    </row>
    <row r="10738">
      <c r="A10738" s="6"/>
      <c r="B10738" s="6"/>
      <c r="C10738" s="7"/>
      <c r="D10738" s="8"/>
      <c r="E10738" s="9"/>
      <c r="F10738" s="9"/>
      <c r="G10738" s="6"/>
      <c r="H10738" s="14"/>
      <c r="I10738" s="9"/>
      <c r="J10738" s="10"/>
    </row>
    <row r="10739">
      <c r="A10739" s="6"/>
      <c r="B10739" s="6"/>
      <c r="C10739" s="7"/>
      <c r="D10739" s="8"/>
      <c r="E10739" s="9"/>
      <c r="F10739" s="9"/>
      <c r="G10739" s="6"/>
      <c r="H10739" s="14"/>
      <c r="I10739" s="9"/>
      <c r="J10739" s="10"/>
    </row>
    <row r="10740">
      <c r="A10740" s="6"/>
      <c r="B10740" s="6"/>
      <c r="C10740" s="7"/>
      <c r="D10740" s="8"/>
      <c r="E10740" s="9"/>
      <c r="F10740" s="9"/>
      <c r="G10740" s="6"/>
      <c r="H10740" s="14"/>
      <c r="I10740" s="9"/>
      <c r="J10740" s="10"/>
    </row>
    <row r="10741">
      <c r="A10741" s="6"/>
      <c r="B10741" s="6"/>
      <c r="C10741" s="7"/>
      <c r="D10741" s="8"/>
      <c r="E10741" s="9"/>
      <c r="F10741" s="9"/>
      <c r="G10741" s="6"/>
      <c r="H10741" s="14"/>
      <c r="I10741" s="9"/>
      <c r="J10741" s="10"/>
    </row>
    <row r="10742">
      <c r="A10742" s="6"/>
      <c r="B10742" s="6"/>
      <c r="C10742" s="7"/>
      <c r="D10742" s="8"/>
      <c r="E10742" s="9"/>
      <c r="F10742" s="9"/>
      <c r="G10742" s="6"/>
      <c r="H10742" s="14"/>
      <c r="I10742" s="9"/>
      <c r="J10742" s="10"/>
    </row>
    <row r="10743">
      <c r="A10743" s="6"/>
      <c r="B10743" s="6"/>
      <c r="C10743" s="7"/>
      <c r="D10743" s="8"/>
      <c r="E10743" s="9"/>
      <c r="F10743" s="9"/>
      <c r="G10743" s="6"/>
      <c r="H10743" s="14"/>
      <c r="I10743" s="9"/>
      <c r="J10743" s="10"/>
    </row>
    <row r="10744">
      <c r="A10744" s="6"/>
      <c r="B10744" s="6"/>
      <c r="C10744" s="7"/>
      <c r="D10744" s="8"/>
      <c r="E10744" s="9"/>
      <c r="F10744" s="9"/>
      <c r="G10744" s="6"/>
      <c r="H10744" s="14"/>
      <c r="I10744" s="9"/>
      <c r="J10744" s="10"/>
    </row>
    <row r="10745">
      <c r="A10745" s="6"/>
      <c r="B10745" s="6"/>
      <c r="C10745" s="7"/>
      <c r="D10745" s="8"/>
      <c r="E10745" s="9"/>
      <c r="F10745" s="9"/>
      <c r="G10745" s="6"/>
      <c r="H10745" s="14"/>
      <c r="I10745" s="9"/>
      <c r="J10745" s="10"/>
    </row>
    <row r="10746">
      <c r="A10746" s="6"/>
      <c r="B10746" s="6"/>
      <c r="C10746" s="7"/>
      <c r="D10746" s="8"/>
      <c r="E10746" s="9"/>
      <c r="F10746" s="9"/>
      <c r="G10746" s="6"/>
      <c r="H10746" s="14"/>
      <c r="I10746" s="9"/>
      <c r="J10746" s="10"/>
    </row>
    <row r="10747">
      <c r="A10747" s="6"/>
      <c r="B10747" s="6"/>
      <c r="C10747" s="7"/>
      <c r="D10747" s="8"/>
      <c r="E10747" s="9"/>
      <c r="F10747" s="9"/>
      <c r="G10747" s="6"/>
      <c r="H10747" s="14"/>
      <c r="I10747" s="9"/>
      <c r="J10747" s="10"/>
    </row>
    <row r="10748">
      <c r="A10748" s="6"/>
      <c r="B10748" s="6"/>
      <c r="C10748" s="7"/>
      <c r="D10748" s="8"/>
      <c r="E10748" s="9"/>
      <c r="F10748" s="9"/>
      <c r="G10748" s="6"/>
      <c r="H10748" s="14"/>
      <c r="I10748" s="9"/>
      <c r="J10748" s="10"/>
    </row>
    <row r="10749">
      <c r="A10749" s="6"/>
      <c r="B10749" s="6"/>
      <c r="C10749" s="7"/>
      <c r="D10749" s="8"/>
      <c r="E10749" s="9"/>
      <c r="F10749" s="9"/>
      <c r="G10749" s="6"/>
      <c r="H10749" s="14"/>
      <c r="I10749" s="9"/>
      <c r="J10749" s="10"/>
    </row>
    <row r="10750">
      <c r="A10750" s="6"/>
      <c r="B10750" s="6"/>
      <c r="C10750" s="7"/>
      <c r="D10750" s="8"/>
      <c r="E10750" s="9"/>
      <c r="F10750" s="9"/>
      <c r="G10750" s="6"/>
      <c r="H10750" s="14"/>
      <c r="I10750" s="9"/>
      <c r="J10750" s="10"/>
    </row>
    <row r="10751">
      <c r="A10751" s="6"/>
      <c r="B10751" s="6"/>
      <c r="C10751" s="7"/>
      <c r="D10751" s="8"/>
      <c r="E10751" s="9"/>
      <c r="F10751" s="9"/>
      <c r="G10751" s="6"/>
      <c r="H10751" s="14"/>
      <c r="I10751" s="9"/>
      <c r="J10751" s="10"/>
    </row>
    <row r="10752">
      <c r="A10752" s="6"/>
      <c r="B10752" s="6"/>
      <c r="C10752" s="7"/>
      <c r="D10752" s="8"/>
      <c r="E10752" s="9"/>
      <c r="F10752" s="9"/>
      <c r="G10752" s="6"/>
      <c r="H10752" s="14"/>
      <c r="I10752" s="9"/>
      <c r="J10752" s="10"/>
    </row>
    <row r="10753">
      <c r="A10753" s="6"/>
      <c r="B10753" s="6"/>
      <c r="C10753" s="7"/>
      <c r="D10753" s="8"/>
      <c r="E10753" s="9"/>
      <c r="F10753" s="9"/>
      <c r="G10753" s="6"/>
      <c r="H10753" s="14"/>
      <c r="I10753" s="9"/>
      <c r="J10753" s="10"/>
    </row>
    <row r="10754">
      <c r="A10754" s="6"/>
      <c r="B10754" s="6"/>
      <c r="C10754" s="7"/>
      <c r="D10754" s="8"/>
      <c r="E10754" s="9"/>
      <c r="F10754" s="9"/>
      <c r="G10754" s="6"/>
      <c r="H10754" s="14"/>
      <c r="I10754" s="9"/>
      <c r="J10754" s="10"/>
    </row>
    <row r="10755">
      <c r="A10755" s="6"/>
      <c r="B10755" s="6"/>
      <c r="C10755" s="7"/>
      <c r="D10755" s="8"/>
      <c r="E10755" s="9"/>
      <c r="F10755" s="9"/>
      <c r="G10755" s="6"/>
      <c r="H10755" s="14"/>
      <c r="I10755" s="9"/>
      <c r="J10755" s="10"/>
    </row>
    <row r="10756">
      <c r="A10756" s="6"/>
      <c r="B10756" s="6"/>
      <c r="C10756" s="7"/>
      <c r="D10756" s="8"/>
      <c r="E10756" s="9"/>
      <c r="F10756" s="9"/>
      <c r="G10756" s="6"/>
      <c r="H10756" s="14"/>
      <c r="I10756" s="9"/>
      <c r="J10756" s="10"/>
    </row>
    <row r="10757">
      <c r="A10757" s="6"/>
      <c r="B10757" s="6"/>
      <c r="C10757" s="7"/>
      <c r="D10757" s="8"/>
      <c r="E10757" s="9"/>
      <c r="F10757" s="9"/>
      <c r="G10757" s="6"/>
      <c r="H10757" s="14"/>
      <c r="I10757" s="9"/>
      <c r="J10757" s="10"/>
    </row>
    <row r="10758">
      <c r="A10758" s="6"/>
      <c r="B10758" s="6"/>
      <c r="C10758" s="7"/>
      <c r="D10758" s="8"/>
      <c r="E10758" s="9"/>
      <c r="F10758" s="9"/>
      <c r="G10758" s="6"/>
      <c r="H10758" s="14"/>
      <c r="I10758" s="9"/>
      <c r="J10758" s="10"/>
    </row>
    <row r="10759">
      <c r="A10759" s="6"/>
      <c r="B10759" s="6"/>
      <c r="C10759" s="7"/>
      <c r="D10759" s="8"/>
      <c r="E10759" s="9"/>
      <c r="F10759" s="9"/>
      <c r="G10759" s="6"/>
      <c r="H10759" s="14"/>
      <c r="I10759" s="9"/>
      <c r="J10759" s="10"/>
    </row>
    <row r="10760">
      <c r="A10760" s="6"/>
      <c r="B10760" s="6"/>
      <c r="C10760" s="7"/>
      <c r="D10760" s="8"/>
      <c r="E10760" s="9"/>
      <c r="F10760" s="9"/>
      <c r="G10760" s="6"/>
      <c r="H10760" s="14"/>
      <c r="I10760" s="9"/>
      <c r="J10760" s="10"/>
    </row>
    <row r="10761">
      <c r="A10761" s="6"/>
      <c r="B10761" s="6"/>
      <c r="C10761" s="7"/>
      <c r="D10761" s="8"/>
      <c r="E10761" s="9"/>
      <c r="F10761" s="9"/>
      <c r="G10761" s="6"/>
      <c r="H10761" s="14"/>
      <c r="I10761" s="9"/>
      <c r="J10761" s="10"/>
    </row>
    <row r="10762">
      <c r="A10762" s="6"/>
      <c r="B10762" s="6"/>
      <c r="C10762" s="7"/>
      <c r="D10762" s="8"/>
      <c r="E10762" s="9"/>
      <c r="F10762" s="9"/>
      <c r="G10762" s="6"/>
      <c r="H10762" s="14"/>
      <c r="I10762" s="9"/>
      <c r="J10762" s="10"/>
    </row>
    <row r="10763">
      <c r="A10763" s="6"/>
      <c r="B10763" s="6"/>
      <c r="C10763" s="7"/>
      <c r="D10763" s="8"/>
      <c r="E10763" s="9"/>
      <c r="F10763" s="9"/>
      <c r="G10763" s="6"/>
      <c r="H10763" s="14"/>
      <c r="I10763" s="9"/>
      <c r="J10763" s="10"/>
    </row>
    <row r="10764">
      <c r="A10764" s="6"/>
      <c r="B10764" s="6"/>
      <c r="C10764" s="7"/>
      <c r="D10764" s="8"/>
      <c r="E10764" s="9"/>
      <c r="F10764" s="9"/>
      <c r="G10764" s="6"/>
      <c r="H10764" s="14"/>
      <c r="I10764" s="9"/>
      <c r="J10764" s="10"/>
    </row>
    <row r="10765">
      <c r="A10765" s="6"/>
      <c r="B10765" s="6"/>
      <c r="C10765" s="7"/>
      <c r="D10765" s="8"/>
      <c r="E10765" s="9"/>
      <c r="F10765" s="9"/>
      <c r="G10765" s="6"/>
      <c r="H10765" s="14"/>
      <c r="I10765" s="9"/>
      <c r="J10765" s="10"/>
    </row>
    <row r="10766">
      <c r="A10766" s="6"/>
      <c r="B10766" s="6"/>
      <c r="C10766" s="7"/>
      <c r="D10766" s="8"/>
      <c r="E10766" s="9"/>
      <c r="F10766" s="9"/>
      <c r="G10766" s="6"/>
      <c r="H10766" s="14"/>
      <c r="I10766" s="9"/>
      <c r="J10766" s="10"/>
    </row>
    <row r="10767">
      <c r="A10767" s="6"/>
      <c r="B10767" s="6"/>
      <c r="C10767" s="7"/>
      <c r="D10767" s="8"/>
      <c r="E10767" s="9"/>
      <c r="F10767" s="9"/>
      <c r="G10767" s="6"/>
      <c r="H10767" s="14"/>
      <c r="I10767" s="9"/>
      <c r="J10767" s="10"/>
    </row>
    <row r="10768">
      <c r="A10768" s="6"/>
      <c r="B10768" s="6"/>
      <c r="C10768" s="7"/>
      <c r="D10768" s="8"/>
      <c r="E10768" s="9"/>
      <c r="F10768" s="9"/>
      <c r="G10768" s="6"/>
      <c r="H10768" s="14"/>
      <c r="I10768" s="9"/>
      <c r="J10768" s="10"/>
    </row>
    <row r="10769">
      <c r="A10769" s="6"/>
      <c r="B10769" s="6"/>
      <c r="C10769" s="7"/>
      <c r="D10769" s="8"/>
      <c r="E10769" s="9"/>
      <c r="F10769" s="9"/>
      <c r="G10769" s="6"/>
      <c r="H10769" s="14"/>
      <c r="I10769" s="9"/>
      <c r="J10769" s="10"/>
    </row>
    <row r="10770">
      <c r="A10770" s="6"/>
      <c r="B10770" s="6"/>
      <c r="C10770" s="7"/>
      <c r="D10770" s="8"/>
      <c r="E10770" s="9"/>
      <c r="F10770" s="9"/>
      <c r="G10770" s="6"/>
      <c r="H10770" s="14"/>
      <c r="I10770" s="9"/>
      <c r="J10770" s="10"/>
    </row>
    <row r="10771">
      <c r="A10771" s="6"/>
      <c r="B10771" s="6"/>
      <c r="C10771" s="7"/>
      <c r="D10771" s="8"/>
      <c r="E10771" s="9"/>
      <c r="F10771" s="9"/>
      <c r="G10771" s="6"/>
      <c r="H10771" s="14"/>
      <c r="I10771" s="9"/>
      <c r="J10771" s="10"/>
    </row>
    <row r="10772">
      <c r="A10772" s="6"/>
      <c r="B10772" s="6"/>
      <c r="C10772" s="7"/>
      <c r="D10772" s="8"/>
      <c r="E10772" s="9"/>
      <c r="F10772" s="9"/>
      <c r="G10772" s="6"/>
      <c r="H10772" s="14"/>
      <c r="I10772" s="9"/>
      <c r="J10772" s="10"/>
    </row>
    <row r="10773">
      <c r="A10773" s="6"/>
      <c r="B10773" s="6"/>
      <c r="C10773" s="7"/>
      <c r="D10773" s="8"/>
      <c r="E10773" s="9"/>
      <c r="F10773" s="9"/>
      <c r="G10773" s="6"/>
      <c r="H10773" s="14"/>
      <c r="I10773" s="9"/>
      <c r="J10773" s="10"/>
    </row>
    <row r="10774">
      <c r="A10774" s="6"/>
      <c r="B10774" s="6"/>
      <c r="C10774" s="7"/>
      <c r="D10774" s="8"/>
      <c r="E10774" s="9"/>
      <c r="F10774" s="9"/>
      <c r="G10774" s="6"/>
      <c r="H10774" s="14"/>
      <c r="I10774" s="9"/>
      <c r="J10774" s="10"/>
    </row>
    <row r="10775">
      <c r="A10775" s="6"/>
      <c r="B10775" s="6"/>
      <c r="C10775" s="7"/>
      <c r="D10775" s="8"/>
      <c r="E10775" s="9"/>
      <c r="F10775" s="9"/>
      <c r="G10775" s="6"/>
      <c r="H10775" s="14"/>
      <c r="I10775" s="9"/>
      <c r="J10775" s="10"/>
    </row>
    <row r="10776">
      <c r="A10776" s="6"/>
      <c r="B10776" s="6"/>
      <c r="C10776" s="7"/>
      <c r="D10776" s="8"/>
      <c r="E10776" s="9"/>
      <c r="F10776" s="9"/>
      <c r="G10776" s="6"/>
      <c r="H10776" s="14"/>
      <c r="I10776" s="9"/>
      <c r="J10776" s="10"/>
    </row>
    <row r="10777">
      <c r="A10777" s="6"/>
      <c r="B10777" s="6"/>
      <c r="C10777" s="7"/>
      <c r="D10777" s="8"/>
      <c r="E10777" s="9"/>
      <c r="F10777" s="9"/>
      <c r="G10777" s="6"/>
      <c r="H10777" s="14"/>
      <c r="I10777" s="9"/>
      <c r="J10777" s="10"/>
    </row>
    <row r="10778">
      <c r="A10778" s="6"/>
      <c r="B10778" s="6"/>
      <c r="C10778" s="7"/>
      <c r="D10778" s="8"/>
      <c r="E10778" s="9"/>
      <c r="F10778" s="9"/>
      <c r="G10778" s="6"/>
      <c r="H10778" s="14"/>
      <c r="I10778" s="9"/>
      <c r="J10778" s="10"/>
    </row>
    <row r="10779">
      <c r="A10779" s="6"/>
      <c r="B10779" s="6"/>
      <c r="C10779" s="7"/>
      <c r="D10779" s="8"/>
      <c r="E10779" s="9"/>
      <c r="F10779" s="9"/>
      <c r="G10779" s="6"/>
      <c r="H10779" s="14"/>
      <c r="I10779" s="9"/>
      <c r="J10779" s="10"/>
    </row>
    <row r="10780">
      <c r="A10780" s="6"/>
      <c r="B10780" s="6"/>
      <c r="C10780" s="7"/>
      <c r="D10780" s="8"/>
      <c r="E10780" s="9"/>
      <c r="F10780" s="9"/>
      <c r="G10780" s="6"/>
      <c r="H10780" s="14"/>
      <c r="I10780" s="9"/>
      <c r="J10780" s="10"/>
    </row>
    <row r="10781">
      <c r="A10781" s="6"/>
      <c r="B10781" s="6"/>
      <c r="C10781" s="7"/>
      <c r="D10781" s="8"/>
      <c r="E10781" s="9"/>
      <c r="F10781" s="9"/>
      <c r="G10781" s="6"/>
      <c r="H10781" s="14"/>
      <c r="I10781" s="9"/>
      <c r="J10781" s="10"/>
    </row>
    <row r="10782">
      <c r="A10782" s="6"/>
      <c r="B10782" s="6"/>
      <c r="C10782" s="7"/>
      <c r="D10782" s="8"/>
      <c r="E10782" s="9"/>
      <c r="F10782" s="9"/>
      <c r="G10782" s="6"/>
      <c r="H10782" s="14"/>
      <c r="I10782" s="9"/>
      <c r="J10782" s="10"/>
    </row>
    <row r="10783">
      <c r="A10783" s="6"/>
      <c r="B10783" s="6"/>
      <c r="C10783" s="7"/>
      <c r="D10783" s="8"/>
      <c r="E10783" s="9"/>
      <c r="F10783" s="9"/>
      <c r="G10783" s="6"/>
      <c r="H10783" s="14"/>
      <c r="I10783" s="9"/>
      <c r="J10783" s="10"/>
    </row>
    <row r="10784">
      <c r="A10784" s="6"/>
      <c r="B10784" s="6"/>
      <c r="C10784" s="7"/>
      <c r="D10784" s="8"/>
      <c r="E10784" s="9"/>
      <c r="F10784" s="9"/>
      <c r="G10784" s="6"/>
      <c r="H10784" s="14"/>
      <c r="I10784" s="9"/>
      <c r="J10784" s="10"/>
    </row>
    <row r="10785">
      <c r="A10785" s="6"/>
      <c r="B10785" s="6"/>
      <c r="C10785" s="7"/>
      <c r="D10785" s="8"/>
      <c r="E10785" s="9"/>
      <c r="F10785" s="9"/>
      <c r="G10785" s="6"/>
      <c r="H10785" s="14"/>
      <c r="I10785" s="9"/>
      <c r="J10785" s="10"/>
    </row>
    <row r="10786">
      <c r="A10786" s="6"/>
      <c r="B10786" s="6"/>
      <c r="C10786" s="7"/>
      <c r="D10786" s="8"/>
      <c r="E10786" s="9"/>
      <c r="F10786" s="9"/>
      <c r="G10786" s="6"/>
      <c r="H10786" s="14"/>
      <c r="I10786" s="9"/>
      <c r="J10786" s="10"/>
    </row>
    <row r="10787">
      <c r="A10787" s="6"/>
      <c r="B10787" s="6"/>
      <c r="C10787" s="7"/>
      <c r="D10787" s="8"/>
      <c r="E10787" s="9"/>
      <c r="F10787" s="9"/>
      <c r="G10787" s="6"/>
      <c r="H10787" s="14"/>
      <c r="I10787" s="9"/>
      <c r="J10787" s="10"/>
    </row>
    <row r="10788">
      <c r="A10788" s="6"/>
      <c r="B10788" s="6"/>
      <c r="C10788" s="7"/>
      <c r="D10788" s="8"/>
      <c r="E10788" s="9"/>
      <c r="F10788" s="9"/>
      <c r="G10788" s="6"/>
      <c r="H10788" s="14"/>
      <c r="I10788" s="9"/>
      <c r="J10788" s="10"/>
    </row>
    <row r="10789">
      <c r="A10789" s="6"/>
      <c r="B10789" s="6"/>
      <c r="C10789" s="7"/>
      <c r="D10789" s="8"/>
      <c r="E10789" s="9"/>
      <c r="F10789" s="9"/>
      <c r="G10789" s="6"/>
      <c r="H10789" s="14"/>
      <c r="I10789" s="9"/>
      <c r="J10789" s="10"/>
    </row>
    <row r="10790">
      <c r="A10790" s="6"/>
      <c r="B10790" s="6"/>
      <c r="C10790" s="7"/>
      <c r="D10790" s="8"/>
      <c r="E10790" s="9"/>
      <c r="F10790" s="9"/>
      <c r="G10790" s="6"/>
      <c r="H10790" s="14"/>
      <c r="I10790" s="9"/>
      <c r="J10790" s="10"/>
    </row>
    <row r="10791">
      <c r="A10791" s="6"/>
      <c r="B10791" s="6"/>
      <c r="C10791" s="7"/>
      <c r="D10791" s="8"/>
      <c r="E10791" s="9"/>
      <c r="F10791" s="9"/>
      <c r="G10791" s="6"/>
      <c r="H10791" s="14"/>
      <c r="I10791" s="9"/>
      <c r="J10791" s="10"/>
    </row>
    <row r="10792">
      <c r="A10792" s="6"/>
      <c r="B10792" s="6"/>
      <c r="C10792" s="7"/>
      <c r="D10792" s="8"/>
      <c r="E10792" s="9"/>
      <c r="F10792" s="9"/>
      <c r="G10792" s="6"/>
      <c r="H10792" s="14"/>
      <c r="I10792" s="9"/>
      <c r="J10792" s="10"/>
    </row>
    <row r="10793">
      <c r="A10793" s="6"/>
      <c r="B10793" s="6"/>
      <c r="C10793" s="7"/>
      <c r="D10793" s="8"/>
      <c r="E10793" s="9"/>
      <c r="F10793" s="9"/>
      <c r="G10793" s="6"/>
      <c r="H10793" s="14"/>
      <c r="I10793" s="9"/>
      <c r="J10793" s="10"/>
    </row>
    <row r="10794">
      <c r="A10794" s="6"/>
      <c r="B10794" s="6"/>
      <c r="C10794" s="7"/>
      <c r="D10794" s="8"/>
      <c r="E10794" s="9"/>
      <c r="F10794" s="9"/>
      <c r="G10794" s="6"/>
      <c r="H10794" s="14"/>
      <c r="I10794" s="9"/>
      <c r="J10794" s="10"/>
    </row>
    <row r="10795">
      <c r="A10795" s="6"/>
      <c r="B10795" s="6"/>
      <c r="C10795" s="7"/>
      <c r="D10795" s="8"/>
      <c r="E10795" s="9"/>
      <c r="F10795" s="9"/>
      <c r="G10795" s="6"/>
      <c r="H10795" s="14"/>
      <c r="I10795" s="9"/>
      <c r="J10795" s="10"/>
    </row>
    <row r="10796">
      <c r="A10796" s="6"/>
      <c r="B10796" s="6"/>
      <c r="C10796" s="7"/>
      <c r="D10796" s="8"/>
      <c r="E10796" s="9"/>
      <c r="F10796" s="9"/>
      <c r="G10796" s="6"/>
      <c r="H10796" s="14"/>
      <c r="I10796" s="9"/>
      <c r="J10796" s="10"/>
    </row>
    <row r="10797">
      <c r="A10797" s="6"/>
      <c r="B10797" s="6"/>
      <c r="C10797" s="7"/>
      <c r="D10797" s="8"/>
      <c r="E10797" s="9"/>
      <c r="F10797" s="9"/>
      <c r="G10797" s="6"/>
      <c r="H10797" s="14"/>
      <c r="I10797" s="9"/>
      <c r="J10797" s="10"/>
    </row>
    <row r="10798">
      <c r="A10798" s="6"/>
      <c r="B10798" s="6"/>
      <c r="C10798" s="7"/>
      <c r="D10798" s="8"/>
      <c r="E10798" s="9"/>
      <c r="F10798" s="9"/>
      <c r="G10798" s="6"/>
      <c r="H10798" s="14"/>
      <c r="I10798" s="9"/>
      <c r="J10798" s="10"/>
    </row>
    <row r="10799">
      <c r="A10799" s="6"/>
      <c r="B10799" s="6"/>
      <c r="C10799" s="7"/>
      <c r="D10799" s="8"/>
      <c r="E10799" s="9"/>
      <c r="F10799" s="9"/>
      <c r="G10799" s="6"/>
      <c r="H10799" s="14"/>
      <c r="I10799" s="9"/>
      <c r="J10799" s="10"/>
    </row>
    <row r="10800">
      <c r="A10800" s="6"/>
      <c r="B10800" s="6"/>
      <c r="C10800" s="7"/>
      <c r="D10800" s="8"/>
      <c r="E10800" s="9"/>
      <c r="F10800" s="9"/>
      <c r="G10800" s="6"/>
      <c r="H10800" s="14"/>
      <c r="I10800" s="9"/>
      <c r="J10800" s="10"/>
    </row>
    <row r="10801">
      <c r="A10801" s="6"/>
      <c r="B10801" s="6"/>
      <c r="C10801" s="7"/>
      <c r="D10801" s="8"/>
      <c r="E10801" s="9"/>
      <c r="F10801" s="9"/>
      <c r="G10801" s="6"/>
      <c r="H10801" s="14"/>
      <c r="I10801" s="9"/>
      <c r="J10801" s="10"/>
    </row>
    <row r="10802">
      <c r="A10802" s="6"/>
      <c r="B10802" s="6"/>
      <c r="C10802" s="7"/>
      <c r="D10802" s="8"/>
      <c r="E10802" s="9"/>
      <c r="F10802" s="9"/>
      <c r="G10802" s="6"/>
      <c r="H10802" s="14"/>
      <c r="I10802" s="9"/>
      <c r="J10802" s="10"/>
    </row>
    <row r="10803">
      <c r="A10803" s="6"/>
      <c r="B10803" s="6"/>
      <c r="C10803" s="7"/>
      <c r="D10803" s="8"/>
      <c r="E10803" s="9"/>
      <c r="F10803" s="9"/>
      <c r="G10803" s="6"/>
      <c r="H10803" s="14"/>
      <c r="I10803" s="9"/>
      <c r="J10803" s="10"/>
    </row>
    <row r="10804">
      <c r="A10804" s="6"/>
      <c r="B10804" s="6"/>
      <c r="C10804" s="7"/>
      <c r="D10804" s="8"/>
      <c r="E10804" s="9"/>
      <c r="F10804" s="9"/>
      <c r="G10804" s="6"/>
      <c r="H10804" s="14"/>
      <c r="I10804" s="9"/>
      <c r="J10804" s="10"/>
    </row>
    <row r="10805">
      <c r="A10805" s="6"/>
      <c r="B10805" s="6"/>
      <c r="C10805" s="7"/>
      <c r="D10805" s="8"/>
      <c r="E10805" s="9"/>
      <c r="F10805" s="9"/>
      <c r="G10805" s="6"/>
      <c r="H10805" s="14"/>
      <c r="I10805" s="9"/>
      <c r="J10805" s="10"/>
    </row>
    <row r="10806">
      <c r="A10806" s="6"/>
      <c r="B10806" s="6"/>
      <c r="C10806" s="7"/>
      <c r="D10806" s="8"/>
      <c r="E10806" s="9"/>
      <c r="F10806" s="9"/>
      <c r="G10806" s="6"/>
      <c r="H10806" s="14"/>
      <c r="I10806" s="9"/>
      <c r="J10806" s="10"/>
    </row>
    <row r="10807">
      <c r="A10807" s="6"/>
      <c r="B10807" s="6"/>
      <c r="C10807" s="7"/>
      <c r="D10807" s="8"/>
      <c r="E10807" s="9"/>
      <c r="F10807" s="9"/>
      <c r="G10807" s="6"/>
      <c r="H10807" s="14"/>
      <c r="I10807" s="9"/>
      <c r="J10807" s="10"/>
    </row>
    <row r="10808">
      <c r="A10808" s="6"/>
      <c r="B10808" s="6"/>
      <c r="C10808" s="7"/>
      <c r="D10808" s="8"/>
      <c r="E10808" s="9"/>
      <c r="F10808" s="9"/>
      <c r="G10808" s="6"/>
      <c r="H10808" s="14"/>
      <c r="I10808" s="9"/>
      <c r="J10808" s="10"/>
    </row>
    <row r="10809">
      <c r="A10809" s="6"/>
      <c r="B10809" s="6"/>
      <c r="C10809" s="7"/>
      <c r="D10809" s="8"/>
      <c r="E10809" s="9"/>
      <c r="F10809" s="9"/>
      <c r="G10809" s="6"/>
      <c r="H10809" s="14"/>
      <c r="I10809" s="9"/>
      <c r="J10809" s="10"/>
    </row>
    <row r="10810">
      <c r="A10810" s="6"/>
      <c r="B10810" s="6"/>
      <c r="C10810" s="7"/>
      <c r="D10810" s="8"/>
      <c r="E10810" s="9"/>
      <c r="F10810" s="9"/>
      <c r="G10810" s="6"/>
      <c r="H10810" s="14"/>
      <c r="I10810" s="9"/>
      <c r="J10810" s="10"/>
    </row>
    <row r="10811">
      <c r="A10811" s="6"/>
      <c r="B10811" s="6"/>
      <c r="C10811" s="7"/>
      <c r="D10811" s="8"/>
      <c r="E10811" s="9"/>
      <c r="F10811" s="9"/>
      <c r="G10811" s="6"/>
      <c r="H10811" s="14"/>
      <c r="I10811" s="9"/>
      <c r="J10811" s="10"/>
    </row>
    <row r="10812">
      <c r="A10812" s="6"/>
      <c r="B10812" s="6"/>
      <c r="C10812" s="7"/>
      <c r="D10812" s="8"/>
      <c r="E10812" s="9"/>
      <c r="F10812" s="9"/>
      <c r="G10812" s="6"/>
      <c r="H10812" s="14"/>
      <c r="I10812" s="9"/>
      <c r="J10812" s="10"/>
    </row>
    <row r="10813">
      <c r="A10813" s="6"/>
      <c r="B10813" s="6"/>
      <c r="C10813" s="7"/>
      <c r="D10813" s="8"/>
      <c r="E10813" s="9"/>
      <c r="F10813" s="9"/>
      <c r="G10813" s="6"/>
      <c r="H10813" s="14"/>
      <c r="I10813" s="9"/>
      <c r="J10813" s="10"/>
    </row>
    <row r="10814">
      <c r="A10814" s="6"/>
      <c r="B10814" s="6"/>
      <c r="C10814" s="7"/>
      <c r="D10814" s="8"/>
      <c r="E10814" s="9"/>
      <c r="F10814" s="9"/>
      <c r="G10814" s="6"/>
      <c r="H10814" s="14"/>
      <c r="I10814" s="9"/>
      <c r="J10814" s="10"/>
    </row>
    <row r="10815">
      <c r="A10815" s="6"/>
      <c r="B10815" s="6"/>
      <c r="C10815" s="7"/>
      <c r="D10815" s="8"/>
      <c r="E10815" s="9"/>
      <c r="F10815" s="9"/>
      <c r="G10815" s="6"/>
      <c r="H10815" s="14"/>
      <c r="I10815" s="9"/>
      <c r="J10815" s="10"/>
    </row>
    <row r="10816">
      <c r="A10816" s="6"/>
      <c r="B10816" s="6"/>
      <c r="C10816" s="7"/>
      <c r="D10816" s="8"/>
      <c r="E10816" s="9"/>
      <c r="F10816" s="9"/>
      <c r="G10816" s="6"/>
      <c r="H10816" s="14"/>
      <c r="I10816" s="9"/>
      <c r="J10816" s="10"/>
    </row>
    <row r="10817">
      <c r="A10817" s="6"/>
      <c r="B10817" s="6"/>
      <c r="C10817" s="7"/>
      <c r="D10817" s="8"/>
      <c r="E10817" s="9"/>
      <c r="F10817" s="9"/>
      <c r="G10817" s="6"/>
      <c r="H10817" s="14"/>
      <c r="I10817" s="9"/>
      <c r="J10817" s="10"/>
    </row>
    <row r="10818">
      <c r="A10818" s="6"/>
      <c r="B10818" s="6"/>
      <c r="C10818" s="7"/>
      <c r="D10818" s="8"/>
      <c r="E10818" s="9"/>
      <c r="F10818" s="9"/>
      <c r="G10818" s="6"/>
      <c r="H10818" s="14"/>
      <c r="I10818" s="9"/>
      <c r="J10818" s="10"/>
    </row>
    <row r="10819">
      <c r="A10819" s="6"/>
      <c r="B10819" s="6"/>
      <c r="C10819" s="7"/>
      <c r="D10819" s="8"/>
      <c r="E10819" s="9"/>
      <c r="F10819" s="9"/>
      <c r="G10819" s="6"/>
      <c r="H10819" s="14"/>
      <c r="I10819" s="9"/>
      <c r="J10819" s="10"/>
    </row>
    <row r="10820">
      <c r="A10820" s="6"/>
      <c r="B10820" s="6"/>
      <c r="C10820" s="7"/>
      <c r="D10820" s="8"/>
      <c r="E10820" s="9"/>
      <c r="F10820" s="9"/>
      <c r="G10820" s="6"/>
      <c r="H10820" s="14"/>
      <c r="I10820" s="9"/>
      <c r="J10820" s="10"/>
    </row>
    <row r="10821">
      <c r="A10821" s="6"/>
      <c r="B10821" s="6"/>
      <c r="C10821" s="7"/>
      <c r="D10821" s="8"/>
      <c r="E10821" s="9"/>
      <c r="F10821" s="9"/>
      <c r="G10821" s="6"/>
      <c r="H10821" s="14"/>
      <c r="I10821" s="9"/>
      <c r="J10821" s="10"/>
    </row>
    <row r="10822">
      <c r="A10822" s="6"/>
      <c r="B10822" s="6"/>
      <c r="C10822" s="7"/>
      <c r="D10822" s="8"/>
      <c r="E10822" s="9"/>
      <c r="F10822" s="9"/>
      <c r="G10822" s="6"/>
      <c r="H10822" s="14"/>
      <c r="I10822" s="9"/>
      <c r="J10822" s="10"/>
    </row>
    <row r="10823">
      <c r="A10823" s="6"/>
      <c r="B10823" s="6"/>
      <c r="C10823" s="7"/>
      <c r="D10823" s="8"/>
      <c r="E10823" s="9"/>
      <c r="F10823" s="9"/>
      <c r="G10823" s="6"/>
      <c r="H10823" s="14"/>
      <c r="I10823" s="9"/>
      <c r="J10823" s="10"/>
    </row>
    <row r="10824">
      <c r="A10824" s="6"/>
      <c r="B10824" s="6"/>
      <c r="C10824" s="7"/>
      <c r="D10824" s="8"/>
      <c r="E10824" s="9"/>
      <c r="F10824" s="9"/>
      <c r="G10824" s="6"/>
      <c r="H10824" s="14"/>
      <c r="I10824" s="9"/>
      <c r="J10824" s="10"/>
    </row>
    <row r="10825">
      <c r="A10825" s="6"/>
      <c r="B10825" s="6"/>
      <c r="C10825" s="7"/>
      <c r="D10825" s="8"/>
      <c r="E10825" s="9"/>
      <c r="F10825" s="9"/>
      <c r="G10825" s="6"/>
      <c r="H10825" s="14"/>
      <c r="I10825" s="9"/>
      <c r="J10825" s="10"/>
    </row>
    <row r="10826">
      <c r="A10826" s="6"/>
      <c r="B10826" s="6"/>
      <c r="C10826" s="7"/>
      <c r="D10826" s="8"/>
      <c r="E10826" s="9"/>
      <c r="F10826" s="9"/>
      <c r="G10826" s="6"/>
      <c r="H10826" s="14"/>
      <c r="I10826" s="9"/>
      <c r="J10826" s="10"/>
    </row>
    <row r="10827">
      <c r="A10827" s="6"/>
      <c r="B10827" s="6"/>
      <c r="C10827" s="7"/>
      <c r="D10827" s="8"/>
      <c r="E10827" s="9"/>
      <c r="F10827" s="9"/>
      <c r="G10827" s="6"/>
      <c r="H10827" s="14"/>
      <c r="I10827" s="9"/>
      <c r="J10827" s="10"/>
    </row>
    <row r="10828">
      <c r="A10828" s="6"/>
      <c r="B10828" s="6"/>
      <c r="C10828" s="7"/>
      <c r="D10828" s="8"/>
      <c r="E10828" s="9"/>
      <c r="F10828" s="9"/>
      <c r="G10828" s="6"/>
      <c r="H10828" s="14"/>
      <c r="I10828" s="9"/>
      <c r="J10828" s="10"/>
    </row>
    <row r="10829">
      <c r="A10829" s="6"/>
      <c r="B10829" s="6"/>
      <c r="C10829" s="7"/>
      <c r="D10829" s="8"/>
      <c r="E10829" s="9"/>
      <c r="F10829" s="9"/>
      <c r="G10829" s="6"/>
      <c r="H10829" s="14"/>
      <c r="I10829" s="9"/>
      <c r="J10829" s="10"/>
    </row>
    <row r="10830">
      <c r="A10830" s="6"/>
      <c r="B10830" s="6"/>
      <c r="C10830" s="7"/>
      <c r="D10830" s="8"/>
      <c r="E10830" s="9"/>
      <c r="F10830" s="9"/>
      <c r="G10830" s="6"/>
      <c r="H10830" s="14"/>
      <c r="I10830" s="9"/>
      <c r="J10830" s="10"/>
    </row>
    <row r="10831">
      <c r="A10831" s="6"/>
      <c r="B10831" s="6"/>
      <c r="C10831" s="7"/>
      <c r="D10831" s="8"/>
      <c r="E10831" s="9"/>
      <c r="F10831" s="9"/>
      <c r="G10831" s="6"/>
      <c r="H10831" s="14"/>
      <c r="I10831" s="9"/>
      <c r="J10831" s="10"/>
    </row>
    <row r="10832">
      <c r="A10832" s="6"/>
      <c r="B10832" s="6"/>
      <c r="C10832" s="7"/>
      <c r="D10832" s="8"/>
      <c r="E10832" s="9"/>
      <c r="F10832" s="9"/>
      <c r="G10832" s="6"/>
      <c r="H10832" s="14"/>
      <c r="I10832" s="9"/>
      <c r="J10832" s="10"/>
    </row>
    <row r="10833">
      <c r="A10833" s="6"/>
      <c r="B10833" s="6"/>
      <c r="C10833" s="7"/>
      <c r="D10833" s="8"/>
      <c r="E10833" s="9"/>
      <c r="F10833" s="9"/>
      <c r="G10833" s="6"/>
      <c r="H10833" s="14"/>
      <c r="I10833" s="9"/>
      <c r="J10833" s="10"/>
    </row>
    <row r="10834">
      <c r="A10834" s="6"/>
      <c r="B10834" s="6"/>
      <c r="C10834" s="7"/>
      <c r="D10834" s="8"/>
      <c r="E10834" s="9"/>
      <c r="F10834" s="9"/>
      <c r="G10834" s="6"/>
      <c r="H10834" s="14"/>
      <c r="I10834" s="9"/>
      <c r="J10834" s="10"/>
    </row>
    <row r="10835">
      <c r="A10835" s="6"/>
      <c r="B10835" s="6"/>
      <c r="C10835" s="7"/>
      <c r="D10835" s="8"/>
      <c r="E10835" s="9"/>
      <c r="F10835" s="9"/>
      <c r="G10835" s="6"/>
      <c r="H10835" s="14"/>
      <c r="I10835" s="9"/>
      <c r="J10835" s="10"/>
    </row>
    <row r="10836">
      <c r="A10836" s="6"/>
      <c r="B10836" s="6"/>
      <c r="C10836" s="7"/>
      <c r="D10836" s="8"/>
      <c r="E10836" s="9"/>
      <c r="F10836" s="9"/>
      <c r="G10836" s="6"/>
      <c r="H10836" s="14"/>
      <c r="I10836" s="9"/>
      <c r="J10836" s="10"/>
    </row>
    <row r="10837">
      <c r="A10837" s="6"/>
      <c r="B10837" s="6"/>
      <c r="C10837" s="7"/>
      <c r="D10837" s="8"/>
      <c r="E10837" s="9"/>
      <c r="F10837" s="9"/>
      <c r="G10837" s="6"/>
      <c r="H10837" s="14"/>
      <c r="I10837" s="9"/>
      <c r="J10837" s="10"/>
    </row>
    <row r="10838">
      <c r="A10838" s="6"/>
      <c r="B10838" s="6"/>
      <c r="C10838" s="7"/>
      <c r="D10838" s="8"/>
      <c r="E10838" s="9"/>
      <c r="F10838" s="9"/>
      <c r="G10838" s="6"/>
      <c r="H10838" s="14"/>
      <c r="I10838" s="9"/>
      <c r="J10838" s="10"/>
    </row>
    <row r="10839">
      <c r="A10839" s="6"/>
      <c r="B10839" s="6"/>
      <c r="C10839" s="7"/>
      <c r="D10839" s="8"/>
      <c r="E10839" s="9"/>
      <c r="F10839" s="9"/>
      <c r="G10839" s="6"/>
      <c r="H10839" s="14"/>
      <c r="I10839" s="9"/>
      <c r="J10839" s="10"/>
    </row>
    <row r="10840">
      <c r="A10840" s="6"/>
      <c r="B10840" s="6"/>
      <c r="C10840" s="7"/>
      <c r="D10840" s="8"/>
      <c r="E10840" s="9"/>
      <c r="F10840" s="9"/>
      <c r="G10840" s="6"/>
      <c r="H10840" s="14"/>
      <c r="I10840" s="9"/>
      <c r="J10840" s="10"/>
    </row>
    <row r="10841">
      <c r="A10841" s="6"/>
      <c r="B10841" s="6"/>
      <c r="C10841" s="7"/>
      <c r="D10841" s="8"/>
      <c r="E10841" s="9"/>
      <c r="F10841" s="9"/>
      <c r="G10841" s="6"/>
      <c r="H10841" s="14"/>
      <c r="I10841" s="9"/>
      <c r="J10841" s="10"/>
    </row>
    <row r="10842">
      <c r="A10842" s="6"/>
      <c r="B10842" s="6"/>
      <c r="C10842" s="7"/>
      <c r="D10842" s="8"/>
      <c r="E10842" s="9"/>
      <c r="F10842" s="9"/>
      <c r="G10842" s="6"/>
      <c r="H10842" s="14"/>
      <c r="I10842" s="9"/>
      <c r="J10842" s="10"/>
    </row>
    <row r="10843">
      <c r="A10843" s="6"/>
      <c r="B10843" s="6"/>
      <c r="C10843" s="7"/>
      <c r="D10843" s="8"/>
      <c r="E10843" s="9"/>
      <c r="F10843" s="9"/>
      <c r="G10843" s="6"/>
      <c r="H10843" s="14"/>
      <c r="I10843" s="9"/>
      <c r="J10843" s="10"/>
    </row>
    <row r="10844">
      <c r="A10844" s="6"/>
      <c r="B10844" s="6"/>
      <c r="C10844" s="7"/>
      <c r="D10844" s="8"/>
      <c r="E10844" s="9"/>
      <c r="F10844" s="9"/>
      <c r="G10844" s="6"/>
      <c r="H10844" s="14"/>
      <c r="I10844" s="9"/>
      <c r="J10844" s="10"/>
    </row>
    <row r="10845">
      <c r="A10845" s="6"/>
      <c r="B10845" s="6"/>
      <c r="C10845" s="7"/>
      <c r="D10845" s="8"/>
      <c r="E10845" s="9"/>
      <c r="F10845" s="9"/>
      <c r="G10845" s="6"/>
      <c r="H10845" s="14"/>
      <c r="I10845" s="9"/>
      <c r="J10845" s="10"/>
    </row>
    <row r="10846">
      <c r="A10846" s="6"/>
      <c r="B10846" s="6"/>
      <c r="C10846" s="7"/>
      <c r="D10846" s="8"/>
      <c r="E10846" s="9"/>
      <c r="F10846" s="9"/>
      <c r="G10846" s="6"/>
      <c r="H10846" s="14"/>
      <c r="I10846" s="9"/>
      <c r="J10846" s="10"/>
    </row>
    <row r="10847">
      <c r="A10847" s="6"/>
      <c r="B10847" s="6"/>
      <c r="C10847" s="7"/>
      <c r="D10847" s="8"/>
      <c r="E10847" s="9"/>
      <c r="F10847" s="9"/>
      <c r="G10847" s="6"/>
      <c r="H10847" s="14"/>
      <c r="I10847" s="9"/>
      <c r="J10847" s="10"/>
    </row>
    <row r="10848">
      <c r="A10848" s="6"/>
      <c r="B10848" s="6"/>
      <c r="C10848" s="7"/>
      <c r="D10848" s="8"/>
      <c r="E10848" s="9"/>
      <c r="F10848" s="9"/>
      <c r="G10848" s="6"/>
      <c r="H10848" s="14"/>
      <c r="I10848" s="9"/>
      <c r="J10848" s="10"/>
    </row>
    <row r="10849">
      <c r="A10849" s="6"/>
      <c r="B10849" s="6"/>
      <c r="C10849" s="7"/>
      <c r="D10849" s="8"/>
      <c r="E10849" s="9"/>
      <c r="F10849" s="9"/>
      <c r="G10849" s="6"/>
      <c r="H10849" s="14"/>
      <c r="I10849" s="9"/>
      <c r="J10849" s="10"/>
    </row>
    <row r="10850">
      <c r="A10850" s="6"/>
      <c r="B10850" s="6"/>
      <c r="C10850" s="7"/>
      <c r="D10850" s="8"/>
      <c r="E10850" s="9"/>
      <c r="F10850" s="9"/>
      <c r="G10850" s="6"/>
      <c r="H10850" s="14"/>
      <c r="I10850" s="9"/>
      <c r="J10850" s="10"/>
    </row>
    <row r="10851">
      <c r="A10851" s="6"/>
      <c r="B10851" s="6"/>
      <c r="C10851" s="7"/>
      <c r="D10851" s="8"/>
      <c r="E10851" s="9"/>
      <c r="F10851" s="9"/>
      <c r="G10851" s="6"/>
      <c r="H10851" s="14"/>
      <c r="I10851" s="9"/>
      <c r="J10851" s="10"/>
    </row>
    <row r="10852">
      <c r="A10852" s="6"/>
      <c r="B10852" s="6"/>
      <c r="C10852" s="7"/>
      <c r="D10852" s="8"/>
      <c r="E10852" s="9"/>
      <c r="F10852" s="9"/>
      <c r="G10852" s="6"/>
      <c r="H10852" s="14"/>
      <c r="I10852" s="9"/>
      <c r="J10852" s="10"/>
    </row>
    <row r="10853">
      <c r="A10853" s="6"/>
      <c r="B10853" s="6"/>
      <c r="C10853" s="7"/>
      <c r="D10853" s="8"/>
      <c r="E10853" s="9"/>
      <c r="F10853" s="9"/>
      <c r="G10853" s="6"/>
      <c r="H10853" s="14"/>
      <c r="I10853" s="9"/>
      <c r="J10853" s="10"/>
    </row>
    <row r="10854">
      <c r="A10854" s="6"/>
      <c r="B10854" s="6"/>
      <c r="C10854" s="7"/>
      <c r="D10854" s="8"/>
      <c r="E10854" s="9"/>
      <c r="F10854" s="9"/>
      <c r="G10854" s="6"/>
      <c r="H10854" s="14"/>
      <c r="I10854" s="9"/>
      <c r="J10854" s="10"/>
    </row>
    <row r="10855">
      <c r="A10855" s="6"/>
      <c r="B10855" s="6"/>
      <c r="C10855" s="7"/>
      <c r="D10855" s="8"/>
      <c r="E10855" s="9"/>
      <c r="F10855" s="9"/>
      <c r="G10855" s="6"/>
      <c r="H10855" s="14"/>
      <c r="I10855" s="9"/>
      <c r="J10855" s="10"/>
    </row>
    <row r="10856">
      <c r="A10856" s="6"/>
      <c r="B10856" s="6"/>
      <c r="C10856" s="7"/>
      <c r="D10856" s="8"/>
      <c r="E10856" s="9"/>
      <c r="F10856" s="9"/>
      <c r="G10856" s="6"/>
      <c r="H10856" s="14"/>
      <c r="I10856" s="9"/>
      <c r="J10856" s="10"/>
    </row>
    <row r="10857">
      <c r="A10857" s="6"/>
      <c r="B10857" s="6"/>
      <c r="C10857" s="7"/>
      <c r="D10857" s="8"/>
      <c r="E10857" s="9"/>
      <c r="F10857" s="9"/>
      <c r="G10857" s="6"/>
      <c r="H10857" s="14"/>
      <c r="I10857" s="9"/>
      <c r="J10857" s="10"/>
    </row>
    <row r="10858">
      <c r="A10858" s="6"/>
      <c r="B10858" s="6"/>
      <c r="C10858" s="7"/>
      <c r="D10858" s="8"/>
      <c r="E10858" s="9"/>
      <c r="F10858" s="9"/>
      <c r="G10858" s="6"/>
      <c r="H10858" s="14"/>
      <c r="I10858" s="9"/>
      <c r="J10858" s="10"/>
    </row>
    <row r="10859">
      <c r="A10859" s="6"/>
      <c r="B10859" s="6"/>
      <c r="C10859" s="7"/>
      <c r="D10859" s="8"/>
      <c r="E10859" s="9"/>
      <c r="F10859" s="9"/>
      <c r="G10859" s="6"/>
      <c r="H10859" s="14"/>
      <c r="I10859" s="9"/>
      <c r="J10859" s="10"/>
    </row>
    <row r="10860">
      <c r="A10860" s="6"/>
      <c r="B10860" s="6"/>
      <c r="C10860" s="7"/>
      <c r="D10860" s="8"/>
      <c r="E10860" s="9"/>
      <c r="F10860" s="9"/>
      <c r="G10860" s="6"/>
      <c r="H10860" s="14"/>
      <c r="I10860" s="9"/>
      <c r="J10860" s="10"/>
    </row>
    <row r="10861">
      <c r="A10861" s="6"/>
      <c r="B10861" s="6"/>
      <c r="C10861" s="7"/>
      <c r="D10861" s="8"/>
      <c r="E10861" s="9"/>
      <c r="F10861" s="9"/>
      <c r="G10861" s="6"/>
      <c r="H10861" s="14"/>
      <c r="I10861" s="9"/>
      <c r="J10861" s="10"/>
    </row>
    <row r="10862">
      <c r="A10862" s="6"/>
      <c r="B10862" s="6"/>
      <c r="C10862" s="7"/>
      <c r="D10862" s="8"/>
      <c r="E10862" s="9"/>
      <c r="F10862" s="9"/>
      <c r="G10862" s="6"/>
      <c r="H10862" s="14"/>
      <c r="I10862" s="9"/>
      <c r="J10862" s="10"/>
    </row>
    <row r="10863">
      <c r="A10863" s="6"/>
      <c r="B10863" s="6"/>
      <c r="C10863" s="7"/>
      <c r="D10863" s="8"/>
      <c r="E10863" s="9"/>
      <c r="F10863" s="9"/>
      <c r="G10863" s="6"/>
      <c r="H10863" s="14"/>
      <c r="I10863" s="9"/>
      <c r="J10863" s="10"/>
    </row>
    <row r="10864">
      <c r="A10864" s="6"/>
      <c r="B10864" s="6"/>
      <c r="C10864" s="7"/>
      <c r="D10864" s="8"/>
      <c r="E10864" s="9"/>
      <c r="F10864" s="9"/>
      <c r="G10864" s="6"/>
      <c r="H10864" s="14"/>
      <c r="I10864" s="9"/>
      <c r="J10864" s="10"/>
    </row>
    <row r="10865">
      <c r="A10865" s="6"/>
      <c r="B10865" s="6"/>
      <c r="C10865" s="7"/>
      <c r="D10865" s="8"/>
      <c r="E10865" s="9"/>
      <c r="F10865" s="9"/>
      <c r="G10865" s="6"/>
      <c r="H10865" s="14"/>
      <c r="I10865" s="9"/>
      <c r="J10865" s="10"/>
    </row>
    <row r="10866">
      <c r="A10866" s="6"/>
      <c r="B10866" s="6"/>
      <c r="C10866" s="7"/>
      <c r="D10866" s="8"/>
      <c r="E10866" s="9"/>
      <c r="F10866" s="9"/>
      <c r="G10866" s="6"/>
      <c r="H10866" s="14"/>
      <c r="I10866" s="9"/>
      <c r="J10866" s="10"/>
    </row>
    <row r="10867">
      <c r="A10867" s="6"/>
      <c r="B10867" s="6"/>
      <c r="C10867" s="7"/>
      <c r="D10867" s="8"/>
      <c r="E10867" s="9"/>
      <c r="F10867" s="9"/>
      <c r="G10867" s="6"/>
      <c r="H10867" s="14"/>
      <c r="I10867" s="9"/>
      <c r="J10867" s="10"/>
    </row>
    <row r="10868">
      <c r="A10868" s="6"/>
      <c r="B10868" s="6"/>
      <c r="C10868" s="7"/>
      <c r="D10868" s="8"/>
      <c r="E10868" s="9"/>
      <c r="F10868" s="9"/>
      <c r="G10868" s="6"/>
      <c r="H10868" s="14"/>
      <c r="I10868" s="9"/>
      <c r="J10868" s="10"/>
    </row>
    <row r="10869">
      <c r="A10869" s="6"/>
      <c r="B10869" s="6"/>
      <c r="C10869" s="7"/>
      <c r="D10869" s="8"/>
      <c r="E10869" s="9"/>
      <c r="F10869" s="9"/>
      <c r="G10869" s="6"/>
      <c r="H10869" s="14"/>
      <c r="I10869" s="9"/>
      <c r="J10869" s="10"/>
    </row>
    <row r="10870">
      <c r="A10870" s="6"/>
      <c r="B10870" s="6"/>
      <c r="C10870" s="7"/>
      <c r="D10870" s="8"/>
      <c r="E10870" s="9"/>
      <c r="F10870" s="9"/>
      <c r="G10870" s="6"/>
      <c r="H10870" s="14"/>
      <c r="I10870" s="9"/>
      <c r="J10870" s="10"/>
    </row>
    <row r="10871">
      <c r="A10871" s="6"/>
      <c r="B10871" s="6"/>
      <c r="C10871" s="7"/>
      <c r="D10871" s="8"/>
      <c r="E10871" s="9"/>
      <c r="F10871" s="9"/>
      <c r="G10871" s="6"/>
      <c r="H10871" s="14"/>
      <c r="I10871" s="9"/>
      <c r="J10871" s="10"/>
    </row>
    <row r="10872">
      <c r="A10872" s="6"/>
      <c r="B10872" s="6"/>
      <c r="C10872" s="7"/>
      <c r="D10872" s="8"/>
      <c r="E10872" s="9"/>
      <c r="F10872" s="9"/>
      <c r="G10872" s="6"/>
      <c r="H10872" s="14"/>
      <c r="I10872" s="9"/>
      <c r="J10872" s="10"/>
    </row>
    <row r="10873">
      <c r="A10873" s="6"/>
      <c r="B10873" s="6"/>
      <c r="C10873" s="7"/>
      <c r="D10873" s="8"/>
      <c r="E10873" s="9"/>
      <c r="F10873" s="9"/>
      <c r="G10873" s="6"/>
      <c r="H10873" s="14"/>
      <c r="I10873" s="9"/>
      <c r="J10873" s="10"/>
    </row>
    <row r="10874">
      <c r="A10874" s="6"/>
      <c r="B10874" s="6"/>
      <c r="C10874" s="7"/>
      <c r="D10874" s="8"/>
      <c r="E10874" s="9"/>
      <c r="F10874" s="9"/>
      <c r="G10874" s="6"/>
      <c r="H10874" s="14"/>
      <c r="I10874" s="9"/>
      <c r="J10874" s="10"/>
    </row>
    <row r="10875">
      <c r="A10875" s="6"/>
      <c r="B10875" s="6"/>
      <c r="C10875" s="7"/>
      <c r="D10875" s="8"/>
      <c r="E10875" s="9"/>
      <c r="F10875" s="9"/>
      <c r="G10875" s="6"/>
      <c r="H10875" s="14"/>
      <c r="I10875" s="9"/>
      <c r="J10875" s="10"/>
    </row>
    <row r="10876">
      <c r="A10876" s="6"/>
      <c r="B10876" s="6"/>
      <c r="C10876" s="7"/>
      <c r="D10876" s="8"/>
      <c r="E10876" s="9"/>
      <c r="F10876" s="9"/>
      <c r="G10876" s="6"/>
      <c r="H10876" s="14"/>
      <c r="I10876" s="9"/>
      <c r="J10876" s="10"/>
    </row>
    <row r="10877">
      <c r="A10877" s="6"/>
      <c r="B10877" s="6"/>
      <c r="C10877" s="7"/>
      <c r="D10877" s="8"/>
      <c r="E10877" s="9"/>
      <c r="F10877" s="9"/>
      <c r="G10877" s="6"/>
      <c r="H10877" s="14"/>
      <c r="I10877" s="9"/>
      <c r="J10877" s="10"/>
    </row>
    <row r="10878">
      <c r="A10878" s="6"/>
      <c r="B10878" s="6"/>
      <c r="C10878" s="7"/>
      <c r="D10878" s="8"/>
      <c r="E10878" s="9"/>
      <c r="F10878" s="9"/>
      <c r="G10878" s="6"/>
      <c r="H10878" s="14"/>
      <c r="I10878" s="9"/>
      <c r="J10878" s="10"/>
    </row>
    <row r="10879">
      <c r="A10879" s="6"/>
      <c r="B10879" s="6"/>
      <c r="C10879" s="7"/>
      <c r="D10879" s="8"/>
      <c r="E10879" s="9"/>
      <c r="F10879" s="9"/>
      <c r="G10879" s="6"/>
      <c r="H10879" s="14"/>
      <c r="I10879" s="9"/>
      <c r="J10879" s="10"/>
    </row>
    <row r="10880">
      <c r="A10880" s="6"/>
      <c r="B10880" s="6"/>
      <c r="C10880" s="7"/>
      <c r="D10880" s="8"/>
      <c r="E10880" s="9"/>
      <c r="F10880" s="9"/>
      <c r="G10880" s="6"/>
      <c r="H10880" s="14"/>
      <c r="I10880" s="9"/>
      <c r="J10880" s="10"/>
    </row>
    <row r="10881">
      <c r="A10881" s="6"/>
      <c r="B10881" s="6"/>
      <c r="C10881" s="7"/>
      <c r="D10881" s="8"/>
      <c r="E10881" s="9"/>
      <c r="F10881" s="9"/>
      <c r="G10881" s="6"/>
      <c r="H10881" s="14"/>
      <c r="I10881" s="9"/>
      <c r="J10881" s="10"/>
    </row>
    <row r="10882">
      <c r="A10882" s="6"/>
      <c r="B10882" s="6"/>
      <c r="C10882" s="7"/>
      <c r="D10882" s="8"/>
      <c r="E10882" s="9"/>
      <c r="F10882" s="9"/>
      <c r="G10882" s="6"/>
      <c r="H10882" s="14"/>
      <c r="I10882" s="9"/>
      <c r="J10882" s="10"/>
    </row>
    <row r="10883">
      <c r="A10883" s="6"/>
      <c r="B10883" s="6"/>
      <c r="C10883" s="7"/>
      <c r="D10883" s="8"/>
      <c r="E10883" s="9"/>
      <c r="F10883" s="9"/>
      <c r="G10883" s="6"/>
      <c r="H10883" s="14"/>
      <c r="I10883" s="9"/>
      <c r="J10883" s="10"/>
    </row>
    <row r="10884">
      <c r="A10884" s="6"/>
      <c r="B10884" s="6"/>
      <c r="C10884" s="7"/>
      <c r="D10884" s="8"/>
      <c r="E10884" s="9"/>
      <c r="F10884" s="9"/>
      <c r="G10884" s="6"/>
      <c r="H10884" s="14"/>
      <c r="I10884" s="9"/>
      <c r="J10884" s="10"/>
    </row>
    <row r="10885">
      <c r="A10885" s="6"/>
      <c r="B10885" s="6"/>
      <c r="C10885" s="7"/>
      <c r="D10885" s="8"/>
      <c r="E10885" s="9"/>
      <c r="F10885" s="9"/>
      <c r="G10885" s="6"/>
      <c r="H10885" s="14"/>
      <c r="I10885" s="9"/>
      <c r="J10885" s="10"/>
    </row>
    <row r="10886">
      <c r="A10886" s="6"/>
      <c r="B10886" s="6"/>
      <c r="C10886" s="7"/>
      <c r="D10886" s="8"/>
      <c r="E10886" s="9"/>
      <c r="F10886" s="9"/>
      <c r="G10886" s="6"/>
      <c r="H10886" s="14"/>
      <c r="I10886" s="9"/>
      <c r="J10886" s="10"/>
    </row>
    <row r="10887">
      <c r="A10887" s="6"/>
      <c r="B10887" s="6"/>
      <c r="C10887" s="7"/>
      <c r="D10887" s="8"/>
      <c r="E10887" s="9"/>
      <c r="F10887" s="9"/>
      <c r="G10887" s="6"/>
      <c r="H10887" s="14"/>
      <c r="I10887" s="9"/>
      <c r="J10887" s="10"/>
    </row>
    <row r="10888">
      <c r="A10888" s="6"/>
      <c r="B10888" s="6"/>
      <c r="C10888" s="7"/>
      <c r="D10888" s="8"/>
      <c r="E10888" s="9"/>
      <c r="F10888" s="9"/>
      <c r="G10888" s="6"/>
      <c r="H10888" s="14"/>
      <c r="I10888" s="9"/>
      <c r="J10888" s="10"/>
    </row>
    <row r="10889">
      <c r="A10889" s="6"/>
      <c r="B10889" s="6"/>
      <c r="C10889" s="7"/>
      <c r="D10889" s="8"/>
      <c r="E10889" s="9"/>
      <c r="F10889" s="9"/>
      <c r="G10889" s="6"/>
      <c r="H10889" s="14"/>
      <c r="I10889" s="9"/>
      <c r="J10889" s="10"/>
    </row>
    <row r="10890">
      <c r="A10890" s="6"/>
      <c r="B10890" s="6"/>
      <c r="C10890" s="7"/>
      <c r="D10890" s="8"/>
      <c r="E10890" s="9"/>
      <c r="F10890" s="9"/>
      <c r="G10890" s="6"/>
      <c r="H10890" s="14"/>
      <c r="I10890" s="9"/>
      <c r="J10890" s="10"/>
    </row>
    <row r="10891">
      <c r="A10891" s="6"/>
      <c r="B10891" s="6"/>
      <c r="C10891" s="7"/>
      <c r="D10891" s="8"/>
      <c r="E10891" s="9"/>
      <c r="F10891" s="9"/>
      <c r="G10891" s="6"/>
      <c r="H10891" s="14"/>
      <c r="I10891" s="9"/>
      <c r="J10891" s="10"/>
    </row>
    <row r="10892">
      <c r="A10892" s="6"/>
      <c r="B10892" s="6"/>
      <c r="C10892" s="7"/>
      <c r="D10892" s="8"/>
      <c r="E10892" s="9"/>
      <c r="F10892" s="9"/>
      <c r="G10892" s="6"/>
      <c r="H10892" s="14"/>
      <c r="I10892" s="9"/>
      <c r="J10892" s="10"/>
    </row>
    <row r="10893">
      <c r="A10893" s="6"/>
      <c r="B10893" s="6"/>
      <c r="C10893" s="7"/>
      <c r="D10893" s="8"/>
      <c r="E10893" s="9"/>
      <c r="F10893" s="9"/>
      <c r="G10893" s="6"/>
      <c r="H10893" s="14"/>
      <c r="I10893" s="9"/>
      <c r="J10893" s="10"/>
    </row>
    <row r="10894">
      <c r="A10894" s="6"/>
      <c r="B10894" s="6"/>
      <c r="C10894" s="7"/>
      <c r="D10894" s="8"/>
      <c r="E10894" s="9"/>
      <c r="F10894" s="9"/>
      <c r="G10894" s="6"/>
      <c r="H10894" s="14"/>
      <c r="I10894" s="9"/>
      <c r="J10894" s="10"/>
    </row>
    <row r="10895">
      <c r="A10895" s="6"/>
      <c r="B10895" s="6"/>
      <c r="C10895" s="7"/>
      <c r="D10895" s="8"/>
      <c r="E10895" s="9"/>
      <c r="F10895" s="9"/>
      <c r="G10895" s="6"/>
      <c r="H10895" s="14"/>
      <c r="I10895" s="9"/>
      <c r="J10895" s="10"/>
    </row>
    <row r="10896">
      <c r="A10896" s="6"/>
      <c r="B10896" s="6"/>
      <c r="C10896" s="7"/>
      <c r="D10896" s="8"/>
      <c r="E10896" s="9"/>
      <c r="F10896" s="9"/>
      <c r="G10896" s="6"/>
      <c r="H10896" s="14"/>
      <c r="I10896" s="9"/>
      <c r="J10896" s="10"/>
    </row>
    <row r="10897">
      <c r="A10897" s="6"/>
      <c r="B10897" s="6"/>
      <c r="C10897" s="7"/>
      <c r="D10897" s="8"/>
      <c r="E10897" s="9"/>
      <c r="F10897" s="9"/>
      <c r="G10897" s="6"/>
      <c r="H10897" s="14"/>
      <c r="I10897" s="9"/>
      <c r="J10897" s="10"/>
    </row>
    <row r="10898">
      <c r="A10898" s="6"/>
      <c r="B10898" s="6"/>
      <c r="C10898" s="7"/>
      <c r="D10898" s="8"/>
      <c r="E10898" s="9"/>
      <c r="F10898" s="9"/>
      <c r="G10898" s="6"/>
      <c r="H10898" s="14"/>
      <c r="I10898" s="9"/>
      <c r="J10898" s="10"/>
    </row>
    <row r="10899">
      <c r="A10899" s="6"/>
      <c r="B10899" s="6"/>
      <c r="C10899" s="7"/>
      <c r="D10899" s="8"/>
      <c r="E10899" s="9"/>
      <c r="F10899" s="9"/>
      <c r="G10899" s="6"/>
      <c r="H10899" s="14"/>
      <c r="I10899" s="9"/>
      <c r="J10899" s="10"/>
    </row>
    <row r="10900">
      <c r="A10900" s="6"/>
      <c r="B10900" s="6"/>
      <c r="C10900" s="7"/>
      <c r="D10900" s="8"/>
      <c r="E10900" s="9"/>
      <c r="F10900" s="9"/>
      <c r="G10900" s="6"/>
      <c r="H10900" s="14"/>
      <c r="I10900" s="9"/>
      <c r="J10900" s="10"/>
    </row>
    <row r="10901">
      <c r="A10901" s="6"/>
      <c r="B10901" s="6"/>
      <c r="C10901" s="7"/>
      <c r="D10901" s="8"/>
      <c r="E10901" s="9"/>
      <c r="F10901" s="9"/>
      <c r="G10901" s="6"/>
      <c r="H10901" s="14"/>
      <c r="I10901" s="9"/>
      <c r="J10901" s="10"/>
    </row>
    <row r="10902">
      <c r="A10902" s="6"/>
      <c r="B10902" s="6"/>
      <c r="C10902" s="7"/>
      <c r="D10902" s="8"/>
      <c r="E10902" s="9"/>
      <c r="F10902" s="9"/>
      <c r="G10902" s="6"/>
      <c r="H10902" s="14"/>
      <c r="I10902" s="9"/>
      <c r="J10902" s="10"/>
    </row>
    <row r="10903">
      <c r="A10903" s="6"/>
      <c r="B10903" s="6"/>
      <c r="C10903" s="7"/>
      <c r="D10903" s="8"/>
      <c r="E10903" s="9"/>
      <c r="F10903" s="9"/>
      <c r="G10903" s="6"/>
      <c r="H10903" s="14"/>
      <c r="I10903" s="9"/>
      <c r="J10903" s="10"/>
    </row>
    <row r="10904">
      <c r="A10904" s="6"/>
      <c r="B10904" s="6"/>
      <c r="C10904" s="7"/>
      <c r="D10904" s="8"/>
      <c r="E10904" s="9"/>
      <c r="F10904" s="9"/>
      <c r="G10904" s="6"/>
      <c r="H10904" s="14"/>
      <c r="I10904" s="9"/>
      <c r="J10904" s="10"/>
    </row>
    <row r="10905">
      <c r="A10905" s="6"/>
      <c r="B10905" s="6"/>
      <c r="C10905" s="7"/>
      <c r="D10905" s="8"/>
      <c r="E10905" s="9"/>
      <c r="F10905" s="9"/>
      <c r="G10905" s="6"/>
      <c r="H10905" s="14"/>
      <c r="I10905" s="9"/>
      <c r="J10905" s="10"/>
    </row>
    <row r="10906">
      <c r="A10906" s="6"/>
      <c r="B10906" s="6"/>
      <c r="C10906" s="7"/>
      <c r="D10906" s="8"/>
      <c r="E10906" s="9"/>
      <c r="F10906" s="9"/>
      <c r="G10906" s="6"/>
      <c r="H10906" s="14"/>
      <c r="I10906" s="9"/>
      <c r="J10906" s="10"/>
    </row>
    <row r="10907">
      <c r="A10907" s="6"/>
      <c r="B10907" s="6"/>
      <c r="C10907" s="7"/>
      <c r="D10907" s="8"/>
      <c r="E10907" s="9"/>
      <c r="F10907" s="9"/>
      <c r="G10907" s="6"/>
      <c r="H10907" s="14"/>
      <c r="I10907" s="9"/>
      <c r="J10907" s="10"/>
    </row>
    <row r="10908">
      <c r="A10908" s="6"/>
      <c r="B10908" s="6"/>
      <c r="C10908" s="7"/>
      <c r="D10908" s="8"/>
      <c r="E10908" s="9"/>
      <c r="F10908" s="9"/>
      <c r="G10908" s="6"/>
      <c r="H10908" s="14"/>
      <c r="I10908" s="9"/>
      <c r="J10908" s="10"/>
    </row>
    <row r="10909">
      <c r="A10909" s="6"/>
      <c r="B10909" s="6"/>
      <c r="C10909" s="7"/>
      <c r="D10909" s="8"/>
      <c r="E10909" s="9"/>
      <c r="F10909" s="9"/>
      <c r="G10909" s="6"/>
      <c r="H10909" s="14"/>
      <c r="I10909" s="9"/>
      <c r="J10909" s="10"/>
    </row>
    <row r="10910">
      <c r="A10910" s="6"/>
      <c r="B10910" s="6"/>
      <c r="C10910" s="7"/>
      <c r="D10910" s="8"/>
      <c r="E10910" s="9"/>
      <c r="F10910" s="9"/>
      <c r="G10910" s="6"/>
      <c r="H10910" s="14"/>
      <c r="I10910" s="9"/>
      <c r="J10910" s="10"/>
    </row>
    <row r="10911">
      <c r="A10911" s="6"/>
      <c r="B10911" s="6"/>
      <c r="C10911" s="7"/>
      <c r="D10911" s="8"/>
      <c r="E10911" s="9"/>
      <c r="F10911" s="9"/>
      <c r="G10911" s="6"/>
      <c r="H10911" s="14"/>
      <c r="I10911" s="9"/>
      <c r="J10911" s="10"/>
    </row>
    <row r="10912">
      <c r="A10912" s="6"/>
      <c r="B10912" s="6"/>
      <c r="C10912" s="7"/>
      <c r="D10912" s="8"/>
      <c r="E10912" s="9"/>
      <c r="F10912" s="9"/>
      <c r="G10912" s="6"/>
      <c r="H10912" s="14"/>
      <c r="I10912" s="9"/>
      <c r="J10912" s="10"/>
    </row>
    <row r="10913">
      <c r="A10913" s="6"/>
      <c r="B10913" s="6"/>
      <c r="C10913" s="7"/>
      <c r="D10913" s="8"/>
      <c r="E10913" s="9"/>
      <c r="F10913" s="9"/>
      <c r="G10913" s="6"/>
      <c r="H10913" s="14"/>
      <c r="I10913" s="9"/>
      <c r="J10913" s="10"/>
    </row>
    <row r="10914">
      <c r="A10914" s="6"/>
      <c r="B10914" s="6"/>
      <c r="C10914" s="7"/>
      <c r="D10914" s="8"/>
      <c r="E10914" s="9"/>
      <c r="F10914" s="9"/>
      <c r="G10914" s="6"/>
      <c r="H10914" s="14"/>
      <c r="I10914" s="9"/>
      <c r="J10914" s="10"/>
    </row>
    <row r="10915">
      <c r="A10915" s="6"/>
      <c r="B10915" s="6"/>
      <c r="C10915" s="7"/>
      <c r="D10915" s="8"/>
      <c r="E10915" s="9"/>
      <c r="F10915" s="9"/>
      <c r="G10915" s="6"/>
      <c r="H10915" s="14"/>
      <c r="I10915" s="9"/>
      <c r="J10915" s="10"/>
    </row>
    <row r="10916">
      <c r="A10916" s="6"/>
      <c r="B10916" s="6"/>
      <c r="C10916" s="7"/>
      <c r="D10916" s="8"/>
      <c r="E10916" s="9"/>
      <c r="F10916" s="9"/>
      <c r="G10916" s="6"/>
      <c r="H10916" s="14"/>
      <c r="I10916" s="9"/>
      <c r="J10916" s="10"/>
    </row>
    <row r="10917">
      <c r="A10917" s="6"/>
      <c r="B10917" s="6"/>
      <c r="C10917" s="7"/>
      <c r="D10917" s="8"/>
      <c r="E10917" s="9"/>
      <c r="F10917" s="9"/>
      <c r="G10917" s="6"/>
      <c r="H10917" s="14"/>
      <c r="I10917" s="9"/>
      <c r="J10917" s="10"/>
    </row>
    <row r="10918">
      <c r="A10918" s="6"/>
      <c r="B10918" s="6"/>
      <c r="C10918" s="7"/>
      <c r="D10918" s="8"/>
      <c r="E10918" s="9"/>
      <c r="F10918" s="9"/>
      <c r="G10918" s="6"/>
      <c r="H10918" s="14"/>
      <c r="I10918" s="9"/>
      <c r="J10918" s="10"/>
    </row>
    <row r="10919">
      <c r="A10919" s="6"/>
      <c r="B10919" s="6"/>
      <c r="C10919" s="7"/>
      <c r="D10919" s="8"/>
      <c r="E10919" s="9"/>
      <c r="F10919" s="9"/>
      <c r="G10919" s="6"/>
      <c r="H10919" s="14"/>
      <c r="I10919" s="9"/>
      <c r="J10919" s="10"/>
    </row>
    <row r="10920">
      <c r="A10920" s="6"/>
      <c r="B10920" s="6"/>
      <c r="C10920" s="7"/>
      <c r="D10920" s="8"/>
      <c r="E10920" s="9"/>
      <c r="F10920" s="9"/>
      <c r="G10920" s="6"/>
      <c r="H10920" s="14"/>
      <c r="I10920" s="9"/>
      <c r="J10920" s="10"/>
    </row>
    <row r="10921">
      <c r="A10921" s="6"/>
      <c r="B10921" s="6"/>
      <c r="C10921" s="7"/>
      <c r="D10921" s="8"/>
      <c r="E10921" s="9"/>
      <c r="F10921" s="9"/>
      <c r="G10921" s="6"/>
      <c r="H10921" s="14"/>
      <c r="I10921" s="9"/>
      <c r="J10921" s="10"/>
    </row>
    <row r="10922">
      <c r="A10922" s="6"/>
      <c r="B10922" s="6"/>
      <c r="C10922" s="7"/>
      <c r="D10922" s="8"/>
      <c r="E10922" s="9"/>
      <c r="F10922" s="9"/>
      <c r="G10922" s="6"/>
      <c r="H10922" s="14"/>
      <c r="I10922" s="9"/>
      <c r="J10922" s="10"/>
    </row>
    <row r="10923">
      <c r="A10923" s="6"/>
      <c r="B10923" s="6"/>
      <c r="C10923" s="7"/>
      <c r="D10923" s="8"/>
      <c r="E10923" s="9"/>
      <c r="F10923" s="9"/>
      <c r="G10923" s="6"/>
      <c r="H10923" s="14"/>
      <c r="I10923" s="9"/>
      <c r="J10923" s="10"/>
    </row>
    <row r="10924">
      <c r="A10924" s="6"/>
      <c r="B10924" s="6"/>
      <c r="C10924" s="7"/>
      <c r="D10924" s="8"/>
      <c r="E10924" s="9"/>
      <c r="F10924" s="9"/>
      <c r="G10924" s="6"/>
      <c r="H10924" s="14"/>
      <c r="I10924" s="9"/>
      <c r="J10924" s="10"/>
    </row>
    <row r="10925">
      <c r="A10925" s="6"/>
      <c r="B10925" s="6"/>
      <c r="C10925" s="7"/>
      <c r="D10925" s="8"/>
      <c r="E10925" s="9"/>
      <c r="F10925" s="9"/>
      <c r="G10925" s="6"/>
      <c r="H10925" s="14"/>
      <c r="I10925" s="9"/>
      <c r="J10925" s="10"/>
    </row>
    <row r="10926">
      <c r="A10926" s="6"/>
      <c r="B10926" s="6"/>
      <c r="C10926" s="7"/>
      <c r="D10926" s="8"/>
      <c r="E10926" s="9"/>
      <c r="F10926" s="9"/>
      <c r="G10926" s="6"/>
      <c r="H10926" s="14"/>
      <c r="I10926" s="9"/>
      <c r="J10926" s="10"/>
    </row>
    <row r="10927">
      <c r="A10927" s="6"/>
      <c r="B10927" s="6"/>
      <c r="C10927" s="7"/>
      <c r="D10927" s="8"/>
      <c r="E10927" s="9"/>
      <c r="F10927" s="9"/>
      <c r="G10927" s="6"/>
      <c r="H10927" s="14"/>
      <c r="I10927" s="9"/>
      <c r="J10927" s="10"/>
    </row>
    <row r="10928">
      <c r="A10928" s="6"/>
      <c r="B10928" s="6"/>
      <c r="C10928" s="7"/>
      <c r="D10928" s="8"/>
      <c r="E10928" s="9"/>
      <c r="F10928" s="9"/>
      <c r="G10928" s="6"/>
      <c r="H10928" s="14"/>
      <c r="I10928" s="9"/>
      <c r="J10928" s="10"/>
    </row>
    <row r="10929">
      <c r="A10929" s="6"/>
      <c r="B10929" s="6"/>
      <c r="C10929" s="7"/>
      <c r="D10929" s="8"/>
      <c r="E10929" s="9"/>
      <c r="F10929" s="9"/>
      <c r="G10929" s="6"/>
      <c r="H10929" s="14"/>
      <c r="I10929" s="9"/>
      <c r="J10929" s="10"/>
    </row>
    <row r="10930">
      <c r="A10930" s="6"/>
      <c r="B10930" s="6"/>
      <c r="C10930" s="7"/>
      <c r="D10930" s="8"/>
      <c r="E10930" s="9"/>
      <c r="F10930" s="9"/>
      <c r="G10930" s="6"/>
      <c r="H10930" s="14"/>
      <c r="I10930" s="9"/>
      <c r="J10930" s="10"/>
    </row>
    <row r="10931">
      <c r="A10931" s="6"/>
      <c r="B10931" s="6"/>
      <c r="C10931" s="7"/>
      <c r="D10931" s="8"/>
      <c r="E10931" s="9"/>
      <c r="F10931" s="9"/>
      <c r="G10931" s="6"/>
      <c r="H10931" s="14"/>
      <c r="I10931" s="9"/>
      <c r="J10931" s="10"/>
    </row>
    <row r="10932">
      <c r="A10932" s="6"/>
      <c r="B10932" s="6"/>
      <c r="C10932" s="7"/>
      <c r="D10932" s="8"/>
      <c r="E10932" s="9"/>
      <c r="F10932" s="9"/>
      <c r="G10932" s="6"/>
      <c r="H10932" s="14"/>
      <c r="I10932" s="9"/>
      <c r="J10932" s="10"/>
    </row>
    <row r="10933">
      <c r="A10933" s="6"/>
      <c r="B10933" s="6"/>
      <c r="C10933" s="7"/>
      <c r="D10933" s="8"/>
      <c r="E10933" s="9"/>
      <c r="F10933" s="9"/>
      <c r="G10933" s="6"/>
      <c r="H10933" s="14"/>
      <c r="I10933" s="9"/>
      <c r="J10933" s="10"/>
    </row>
    <row r="10934">
      <c r="A10934" s="6"/>
      <c r="B10934" s="6"/>
      <c r="C10934" s="7"/>
      <c r="D10934" s="8"/>
      <c r="E10934" s="9"/>
      <c r="F10934" s="9"/>
      <c r="G10934" s="6"/>
      <c r="H10934" s="14"/>
      <c r="I10934" s="9"/>
      <c r="J10934" s="10"/>
    </row>
    <row r="10935">
      <c r="A10935" s="6"/>
      <c r="B10935" s="6"/>
      <c r="C10935" s="7"/>
      <c r="D10935" s="8"/>
      <c r="E10935" s="9"/>
      <c r="F10935" s="9"/>
      <c r="G10935" s="6"/>
      <c r="H10935" s="14"/>
      <c r="I10935" s="9"/>
      <c r="J10935" s="10"/>
    </row>
    <row r="10936">
      <c r="A10936" s="6"/>
      <c r="B10936" s="6"/>
      <c r="C10936" s="7"/>
      <c r="D10936" s="8"/>
      <c r="E10936" s="9"/>
      <c r="F10936" s="9"/>
      <c r="G10936" s="6"/>
      <c r="H10936" s="14"/>
      <c r="I10936" s="9"/>
      <c r="J10936" s="10"/>
    </row>
    <row r="10937">
      <c r="A10937" s="6"/>
      <c r="B10937" s="6"/>
      <c r="C10937" s="7"/>
      <c r="D10937" s="8"/>
      <c r="E10937" s="9"/>
      <c r="F10937" s="9"/>
      <c r="G10937" s="6"/>
      <c r="H10937" s="14"/>
      <c r="I10937" s="9"/>
      <c r="J10937" s="10"/>
    </row>
    <row r="10938">
      <c r="A10938" s="6"/>
      <c r="B10938" s="6"/>
      <c r="C10938" s="7"/>
      <c r="D10938" s="8"/>
      <c r="E10938" s="9"/>
      <c r="F10938" s="9"/>
      <c r="G10938" s="6"/>
      <c r="H10938" s="14"/>
      <c r="I10938" s="9"/>
      <c r="J10938" s="10"/>
    </row>
    <row r="10939">
      <c r="A10939" s="6"/>
      <c r="B10939" s="6"/>
      <c r="C10939" s="7"/>
      <c r="D10939" s="8"/>
      <c r="E10939" s="9"/>
      <c r="F10939" s="9"/>
      <c r="G10939" s="6"/>
      <c r="H10939" s="14"/>
      <c r="I10939" s="9"/>
      <c r="J10939" s="10"/>
    </row>
    <row r="10940">
      <c r="A10940" s="6"/>
      <c r="B10940" s="6"/>
      <c r="C10940" s="7"/>
      <c r="D10940" s="8"/>
      <c r="E10940" s="9"/>
      <c r="F10940" s="9"/>
      <c r="G10940" s="6"/>
      <c r="H10940" s="14"/>
      <c r="I10940" s="9"/>
      <c r="J10940" s="10"/>
    </row>
    <row r="10941">
      <c r="A10941" s="6"/>
      <c r="B10941" s="6"/>
      <c r="C10941" s="7"/>
      <c r="D10941" s="8"/>
      <c r="E10941" s="9"/>
      <c r="F10941" s="9"/>
      <c r="G10941" s="6"/>
      <c r="H10941" s="14"/>
      <c r="I10941" s="9"/>
      <c r="J10941" s="10"/>
    </row>
    <row r="10942">
      <c r="A10942" s="6"/>
      <c r="B10942" s="6"/>
      <c r="C10942" s="7"/>
      <c r="D10942" s="8"/>
      <c r="E10942" s="9"/>
      <c r="F10942" s="9"/>
      <c r="G10942" s="6"/>
      <c r="H10942" s="14"/>
      <c r="I10942" s="9"/>
      <c r="J10942" s="10"/>
    </row>
    <row r="10943">
      <c r="A10943" s="6"/>
      <c r="B10943" s="6"/>
      <c r="C10943" s="7"/>
      <c r="D10943" s="8"/>
      <c r="E10943" s="9"/>
      <c r="F10943" s="9"/>
      <c r="G10943" s="6"/>
      <c r="H10943" s="14"/>
      <c r="I10943" s="9"/>
      <c r="J10943" s="10"/>
    </row>
    <row r="10944">
      <c r="A10944" s="6"/>
      <c r="B10944" s="6"/>
      <c r="C10944" s="7"/>
      <c r="D10944" s="8"/>
      <c r="E10944" s="9"/>
      <c r="F10944" s="9"/>
      <c r="G10944" s="6"/>
      <c r="H10944" s="14"/>
      <c r="I10944" s="9"/>
      <c r="J10944" s="10"/>
    </row>
    <row r="10945">
      <c r="A10945" s="6"/>
      <c r="B10945" s="6"/>
      <c r="C10945" s="7"/>
      <c r="D10945" s="8"/>
      <c r="E10945" s="9"/>
      <c r="F10945" s="9"/>
      <c r="G10945" s="6"/>
      <c r="H10945" s="14"/>
      <c r="I10945" s="9"/>
      <c r="J10945" s="10"/>
    </row>
    <row r="10946">
      <c r="A10946" s="6"/>
      <c r="B10946" s="6"/>
      <c r="C10946" s="7"/>
      <c r="D10946" s="8"/>
      <c r="E10946" s="9"/>
      <c r="F10946" s="9"/>
      <c r="G10946" s="6"/>
      <c r="H10946" s="14"/>
      <c r="I10946" s="9"/>
      <c r="J10946" s="10"/>
    </row>
    <row r="10947">
      <c r="A10947" s="6"/>
      <c r="B10947" s="6"/>
      <c r="C10947" s="7"/>
      <c r="D10947" s="8"/>
      <c r="E10947" s="9"/>
      <c r="F10947" s="9"/>
      <c r="G10947" s="6"/>
      <c r="H10947" s="14"/>
      <c r="I10947" s="9"/>
      <c r="J10947" s="10"/>
    </row>
    <row r="10948">
      <c r="A10948" s="6"/>
      <c r="B10948" s="6"/>
      <c r="C10948" s="7"/>
      <c r="D10948" s="8"/>
      <c r="E10948" s="9"/>
      <c r="F10948" s="9"/>
      <c r="G10948" s="6"/>
      <c r="H10948" s="14"/>
      <c r="I10948" s="9"/>
      <c r="J10948" s="10"/>
    </row>
    <row r="10949">
      <c r="A10949" s="6"/>
      <c r="B10949" s="6"/>
      <c r="C10949" s="7"/>
      <c r="D10949" s="8"/>
      <c r="E10949" s="9"/>
      <c r="F10949" s="9"/>
      <c r="G10949" s="6"/>
      <c r="H10949" s="14"/>
      <c r="I10949" s="9"/>
      <c r="J10949" s="10"/>
    </row>
    <row r="10950">
      <c r="A10950" s="6"/>
      <c r="B10950" s="6"/>
      <c r="C10950" s="7"/>
      <c r="D10950" s="8"/>
      <c r="E10950" s="9"/>
      <c r="F10950" s="9"/>
      <c r="G10950" s="6"/>
      <c r="H10950" s="14"/>
      <c r="I10950" s="9"/>
      <c r="J10950" s="10"/>
    </row>
    <row r="10951">
      <c r="A10951" s="6"/>
      <c r="B10951" s="6"/>
      <c r="C10951" s="7"/>
      <c r="D10951" s="8"/>
      <c r="E10951" s="9"/>
      <c r="F10951" s="9"/>
      <c r="G10951" s="6"/>
      <c r="H10951" s="14"/>
      <c r="I10951" s="9"/>
      <c r="J10951" s="10"/>
    </row>
    <row r="10952">
      <c r="A10952" s="6"/>
      <c r="B10952" s="6"/>
      <c r="C10952" s="7"/>
      <c r="D10952" s="8"/>
      <c r="E10952" s="9"/>
      <c r="F10952" s="9"/>
      <c r="G10952" s="6"/>
      <c r="H10952" s="14"/>
      <c r="I10952" s="9"/>
      <c r="J10952" s="10"/>
    </row>
    <row r="10953">
      <c r="A10953" s="6"/>
      <c r="B10953" s="6"/>
      <c r="C10953" s="7"/>
      <c r="D10953" s="8"/>
      <c r="E10953" s="9"/>
      <c r="F10953" s="9"/>
      <c r="G10953" s="6"/>
      <c r="H10953" s="14"/>
      <c r="I10953" s="9"/>
      <c r="J10953" s="10"/>
    </row>
    <row r="10954">
      <c r="A10954" s="6"/>
      <c r="B10954" s="6"/>
      <c r="C10954" s="7"/>
      <c r="D10954" s="8"/>
      <c r="E10954" s="9"/>
      <c r="F10954" s="9"/>
      <c r="G10954" s="6"/>
      <c r="H10954" s="14"/>
      <c r="I10954" s="9"/>
      <c r="J10954" s="10"/>
    </row>
    <row r="10955">
      <c r="A10955" s="6"/>
      <c r="B10955" s="6"/>
      <c r="C10955" s="7"/>
      <c r="D10955" s="8"/>
      <c r="E10955" s="9"/>
      <c r="F10955" s="9"/>
      <c r="G10955" s="6"/>
      <c r="H10955" s="14"/>
      <c r="I10955" s="9"/>
      <c r="J10955" s="10"/>
    </row>
    <row r="10956">
      <c r="A10956" s="6"/>
      <c r="B10956" s="6"/>
      <c r="C10956" s="7"/>
      <c r="D10956" s="8"/>
      <c r="E10956" s="9"/>
      <c r="F10956" s="9"/>
      <c r="G10956" s="6"/>
      <c r="H10956" s="14"/>
      <c r="I10956" s="9"/>
      <c r="J10956" s="10"/>
    </row>
    <row r="10957">
      <c r="A10957" s="6"/>
      <c r="B10957" s="6"/>
      <c r="C10957" s="7"/>
      <c r="D10957" s="8"/>
      <c r="E10957" s="9"/>
      <c r="F10957" s="9"/>
      <c r="G10957" s="6"/>
      <c r="H10957" s="14"/>
      <c r="I10957" s="9"/>
      <c r="J10957" s="10"/>
    </row>
    <row r="10958">
      <c r="A10958" s="6"/>
      <c r="B10958" s="6"/>
      <c r="C10958" s="7"/>
      <c r="D10958" s="8"/>
      <c r="E10958" s="9"/>
      <c r="F10958" s="9"/>
      <c r="G10958" s="6"/>
      <c r="H10958" s="14"/>
      <c r="I10958" s="9"/>
      <c r="J10958" s="10"/>
    </row>
    <row r="10959">
      <c r="A10959" s="6"/>
      <c r="B10959" s="6"/>
      <c r="C10959" s="7"/>
      <c r="D10959" s="8"/>
      <c r="E10959" s="9"/>
      <c r="F10959" s="9"/>
      <c r="G10959" s="6"/>
      <c r="H10959" s="14"/>
      <c r="I10959" s="9"/>
      <c r="J10959" s="10"/>
    </row>
    <row r="10960">
      <c r="A10960" s="6"/>
      <c r="B10960" s="6"/>
      <c r="C10960" s="7"/>
      <c r="D10960" s="8"/>
      <c r="E10960" s="9"/>
      <c r="F10960" s="9"/>
      <c r="G10960" s="6"/>
      <c r="H10960" s="14"/>
      <c r="I10960" s="9"/>
      <c r="J10960" s="10"/>
    </row>
    <row r="10961">
      <c r="A10961" s="6"/>
      <c r="B10961" s="6"/>
      <c r="C10961" s="7"/>
      <c r="D10961" s="8"/>
      <c r="E10961" s="9"/>
      <c r="F10961" s="9"/>
      <c r="G10961" s="6"/>
      <c r="H10961" s="14"/>
      <c r="I10961" s="9"/>
      <c r="J10961" s="10"/>
    </row>
    <row r="10962">
      <c r="A10962" s="6"/>
      <c r="B10962" s="6"/>
      <c r="C10962" s="7"/>
      <c r="D10962" s="8"/>
      <c r="E10962" s="9"/>
      <c r="F10962" s="9"/>
      <c r="G10962" s="6"/>
      <c r="H10962" s="14"/>
      <c r="I10962" s="9"/>
      <c r="J10962" s="10"/>
    </row>
    <row r="10963">
      <c r="A10963" s="6"/>
      <c r="B10963" s="6"/>
      <c r="C10963" s="7"/>
      <c r="D10963" s="8"/>
      <c r="E10963" s="9"/>
      <c r="F10963" s="9"/>
      <c r="G10963" s="6"/>
      <c r="H10963" s="14"/>
      <c r="I10963" s="9"/>
      <c r="J10963" s="10"/>
    </row>
    <row r="10964">
      <c r="A10964" s="6"/>
      <c r="B10964" s="6"/>
      <c r="C10964" s="7"/>
      <c r="D10964" s="8"/>
      <c r="E10964" s="9"/>
      <c r="F10964" s="9"/>
      <c r="G10964" s="6"/>
      <c r="H10964" s="14"/>
      <c r="I10964" s="9"/>
      <c r="J10964" s="10"/>
    </row>
    <row r="10965">
      <c r="A10965" s="6"/>
      <c r="B10965" s="6"/>
      <c r="C10965" s="7"/>
      <c r="D10965" s="8"/>
      <c r="E10965" s="9"/>
      <c r="F10965" s="9"/>
      <c r="G10965" s="6"/>
      <c r="H10965" s="14"/>
      <c r="I10965" s="9"/>
      <c r="J10965" s="10"/>
    </row>
    <row r="10966">
      <c r="A10966" s="6"/>
      <c r="B10966" s="6"/>
      <c r="C10966" s="7"/>
      <c r="D10966" s="8"/>
      <c r="E10966" s="9"/>
      <c r="F10966" s="9"/>
      <c r="G10966" s="6"/>
      <c r="H10966" s="14"/>
      <c r="I10966" s="9"/>
      <c r="J10966" s="10"/>
    </row>
    <row r="10967">
      <c r="A10967" s="6"/>
      <c r="B10967" s="6"/>
      <c r="C10967" s="7"/>
      <c r="D10967" s="8"/>
      <c r="E10967" s="9"/>
      <c r="F10967" s="9"/>
      <c r="G10967" s="6"/>
      <c r="H10967" s="14"/>
      <c r="I10967" s="9"/>
      <c r="J10967" s="10"/>
    </row>
    <row r="10968">
      <c r="A10968" s="6"/>
      <c r="B10968" s="6"/>
      <c r="C10968" s="7"/>
      <c r="D10968" s="8"/>
      <c r="E10968" s="9"/>
      <c r="F10968" s="9"/>
      <c r="G10968" s="6"/>
      <c r="H10968" s="14"/>
      <c r="I10968" s="9"/>
      <c r="J10968" s="10"/>
    </row>
    <row r="10969">
      <c r="A10969" s="6"/>
      <c r="B10969" s="6"/>
      <c r="C10969" s="7"/>
      <c r="D10969" s="8"/>
      <c r="E10969" s="9"/>
      <c r="F10969" s="9"/>
      <c r="G10969" s="6"/>
      <c r="H10969" s="14"/>
      <c r="I10969" s="9"/>
      <c r="J10969" s="10"/>
    </row>
    <row r="10970">
      <c r="A10970" s="6"/>
      <c r="B10970" s="6"/>
      <c r="C10970" s="7"/>
      <c r="D10970" s="8"/>
      <c r="E10970" s="9"/>
      <c r="F10970" s="9"/>
      <c r="G10970" s="6"/>
      <c r="H10970" s="14"/>
      <c r="I10970" s="9"/>
      <c r="J10970" s="10"/>
    </row>
    <row r="10971">
      <c r="A10971" s="6"/>
      <c r="B10971" s="6"/>
      <c r="C10971" s="7"/>
      <c r="D10971" s="8"/>
      <c r="E10971" s="9"/>
      <c r="F10971" s="9"/>
      <c r="G10971" s="6"/>
      <c r="H10971" s="14"/>
      <c r="I10971" s="9"/>
      <c r="J10971" s="10"/>
    </row>
    <row r="10972">
      <c r="A10972" s="6"/>
      <c r="B10972" s="6"/>
      <c r="C10972" s="7"/>
      <c r="D10972" s="8"/>
      <c r="E10972" s="9"/>
      <c r="F10972" s="9"/>
      <c r="G10972" s="6"/>
      <c r="H10972" s="14"/>
      <c r="I10972" s="9"/>
      <c r="J10972" s="10"/>
    </row>
    <row r="10973">
      <c r="A10973" s="6"/>
      <c r="B10973" s="6"/>
      <c r="C10973" s="7"/>
      <c r="D10973" s="8"/>
      <c r="E10973" s="9"/>
      <c r="F10973" s="9"/>
      <c r="G10973" s="6"/>
      <c r="H10973" s="14"/>
      <c r="I10973" s="9"/>
      <c r="J10973" s="10"/>
    </row>
    <row r="10974">
      <c r="A10974" s="6"/>
      <c r="B10974" s="6"/>
      <c r="C10974" s="7"/>
      <c r="D10974" s="8"/>
      <c r="E10974" s="9"/>
      <c r="F10974" s="9"/>
      <c r="G10974" s="6"/>
      <c r="H10974" s="14"/>
      <c r="I10974" s="9"/>
      <c r="J10974" s="10"/>
    </row>
    <row r="10975">
      <c r="A10975" s="6"/>
      <c r="B10975" s="6"/>
      <c r="C10975" s="7"/>
      <c r="D10975" s="8"/>
      <c r="E10975" s="9"/>
      <c r="F10975" s="9"/>
      <c r="G10975" s="6"/>
      <c r="H10975" s="14"/>
      <c r="I10975" s="9"/>
      <c r="J10975" s="10"/>
    </row>
    <row r="10976">
      <c r="A10976" s="6"/>
      <c r="B10976" s="6"/>
      <c r="C10976" s="7"/>
      <c r="D10976" s="8"/>
      <c r="E10976" s="9"/>
      <c r="F10976" s="9"/>
      <c r="G10976" s="6"/>
      <c r="H10976" s="14"/>
      <c r="I10976" s="9"/>
      <c r="J10976" s="10"/>
    </row>
    <row r="10977">
      <c r="A10977" s="6"/>
      <c r="B10977" s="6"/>
      <c r="C10977" s="7"/>
      <c r="D10977" s="8"/>
      <c r="E10977" s="9"/>
      <c r="F10977" s="9"/>
      <c r="G10977" s="6"/>
      <c r="H10977" s="14"/>
      <c r="I10977" s="9"/>
      <c r="J10977" s="10"/>
    </row>
    <row r="10978">
      <c r="A10978" s="6"/>
      <c r="B10978" s="6"/>
      <c r="C10978" s="7"/>
      <c r="D10978" s="8"/>
      <c r="E10978" s="9"/>
      <c r="F10978" s="9"/>
      <c r="G10978" s="6"/>
      <c r="H10978" s="14"/>
      <c r="I10978" s="9"/>
      <c r="J10978" s="10"/>
    </row>
    <row r="10979">
      <c r="A10979" s="6"/>
      <c r="B10979" s="6"/>
      <c r="C10979" s="7"/>
      <c r="D10979" s="8"/>
      <c r="E10979" s="9"/>
      <c r="F10979" s="9"/>
      <c r="G10979" s="6"/>
      <c r="H10979" s="14"/>
      <c r="I10979" s="9"/>
      <c r="J10979" s="10"/>
    </row>
    <row r="10980">
      <c r="A10980" s="6"/>
      <c r="B10980" s="6"/>
      <c r="C10980" s="7"/>
      <c r="D10980" s="8"/>
      <c r="E10980" s="9"/>
      <c r="F10980" s="9"/>
      <c r="G10980" s="6"/>
      <c r="H10980" s="14"/>
      <c r="I10980" s="9"/>
      <c r="J10980" s="10"/>
    </row>
    <row r="10981">
      <c r="A10981" s="6"/>
      <c r="B10981" s="6"/>
      <c r="C10981" s="7"/>
      <c r="D10981" s="8"/>
      <c r="E10981" s="9"/>
      <c r="F10981" s="9"/>
      <c r="G10981" s="6"/>
      <c r="H10981" s="14"/>
      <c r="I10981" s="9"/>
      <c r="J10981" s="10"/>
    </row>
    <row r="10982">
      <c r="A10982" s="6"/>
      <c r="B10982" s="6"/>
      <c r="C10982" s="7"/>
      <c r="D10982" s="8"/>
      <c r="E10982" s="9"/>
      <c r="F10982" s="9"/>
      <c r="G10982" s="6"/>
      <c r="H10982" s="14"/>
      <c r="I10982" s="9"/>
      <c r="J10982" s="10"/>
    </row>
    <row r="10983">
      <c r="A10983" s="6"/>
      <c r="B10983" s="6"/>
      <c r="C10983" s="7"/>
      <c r="D10983" s="8"/>
      <c r="E10983" s="9"/>
      <c r="F10983" s="9"/>
      <c r="G10983" s="6"/>
      <c r="H10983" s="14"/>
      <c r="I10983" s="9"/>
      <c r="J10983" s="10"/>
    </row>
    <row r="10984">
      <c r="A10984" s="6"/>
      <c r="B10984" s="6"/>
      <c r="C10984" s="7"/>
      <c r="D10984" s="8"/>
      <c r="E10984" s="9"/>
      <c r="F10984" s="9"/>
      <c r="G10984" s="6"/>
      <c r="H10984" s="14"/>
      <c r="I10984" s="9"/>
      <c r="J10984" s="10"/>
    </row>
    <row r="10985">
      <c r="A10985" s="6"/>
      <c r="B10985" s="6"/>
      <c r="C10985" s="7"/>
      <c r="D10985" s="8"/>
      <c r="E10985" s="9"/>
      <c r="F10985" s="9"/>
      <c r="G10985" s="6"/>
      <c r="H10985" s="14"/>
      <c r="I10985" s="9"/>
      <c r="J10985" s="10"/>
    </row>
    <row r="10986">
      <c r="A10986" s="6"/>
      <c r="B10986" s="6"/>
      <c r="C10986" s="7"/>
      <c r="D10986" s="8"/>
      <c r="E10986" s="9"/>
      <c r="F10986" s="9"/>
      <c r="G10986" s="6"/>
      <c r="H10986" s="14"/>
      <c r="I10986" s="9"/>
      <c r="J10986" s="10"/>
    </row>
    <row r="10987">
      <c r="A10987" s="6"/>
      <c r="B10987" s="6"/>
      <c r="C10987" s="7"/>
      <c r="D10987" s="8"/>
      <c r="E10987" s="9"/>
      <c r="F10987" s="9"/>
      <c r="G10987" s="6"/>
      <c r="H10987" s="14"/>
      <c r="I10987" s="9"/>
      <c r="J10987" s="10"/>
    </row>
    <row r="10988">
      <c r="A10988" s="6"/>
      <c r="B10988" s="6"/>
      <c r="C10988" s="7"/>
      <c r="D10988" s="8"/>
      <c r="E10988" s="9"/>
      <c r="F10988" s="9"/>
      <c r="G10988" s="6"/>
      <c r="H10988" s="14"/>
      <c r="I10988" s="9"/>
      <c r="J10988" s="10"/>
    </row>
    <row r="10989">
      <c r="A10989" s="6"/>
      <c r="B10989" s="6"/>
      <c r="C10989" s="7"/>
      <c r="D10989" s="8"/>
      <c r="E10989" s="9"/>
      <c r="F10989" s="9"/>
      <c r="G10989" s="6"/>
      <c r="H10989" s="14"/>
      <c r="I10989" s="9"/>
      <c r="J10989" s="10"/>
    </row>
    <row r="10990">
      <c r="A10990" s="6"/>
      <c r="B10990" s="6"/>
      <c r="C10990" s="7"/>
      <c r="D10990" s="8"/>
      <c r="E10990" s="9"/>
      <c r="F10990" s="9"/>
      <c r="G10990" s="6"/>
      <c r="H10990" s="14"/>
      <c r="I10990" s="9"/>
      <c r="J10990" s="10"/>
    </row>
    <row r="10991">
      <c r="A10991" s="6"/>
      <c r="B10991" s="6"/>
      <c r="C10991" s="7"/>
      <c r="D10991" s="8"/>
      <c r="E10991" s="9"/>
      <c r="F10991" s="9"/>
      <c r="G10991" s="6"/>
      <c r="H10991" s="14"/>
      <c r="I10991" s="9"/>
      <c r="J10991" s="10"/>
    </row>
    <row r="10992">
      <c r="A10992" s="6"/>
      <c r="B10992" s="6"/>
      <c r="C10992" s="7"/>
      <c r="D10992" s="8"/>
      <c r="E10992" s="9"/>
      <c r="F10992" s="9"/>
      <c r="G10992" s="6"/>
      <c r="H10992" s="14"/>
      <c r="I10992" s="9"/>
      <c r="J10992" s="10"/>
    </row>
    <row r="10993">
      <c r="A10993" s="6"/>
      <c r="B10993" s="6"/>
      <c r="C10993" s="7"/>
      <c r="D10993" s="8"/>
      <c r="E10993" s="9"/>
      <c r="F10993" s="9"/>
      <c r="G10993" s="6"/>
      <c r="H10993" s="14"/>
      <c r="I10993" s="9"/>
      <c r="J10993" s="10"/>
    </row>
    <row r="10994">
      <c r="A10994" s="6"/>
      <c r="B10994" s="6"/>
      <c r="C10994" s="7"/>
      <c r="D10994" s="8"/>
      <c r="E10994" s="9"/>
      <c r="F10994" s="9"/>
      <c r="G10994" s="6"/>
      <c r="H10994" s="14"/>
      <c r="I10994" s="9"/>
      <c r="J10994" s="10"/>
    </row>
    <row r="10995">
      <c r="A10995" s="6"/>
      <c r="B10995" s="6"/>
      <c r="C10995" s="7"/>
      <c r="D10995" s="8"/>
      <c r="E10995" s="9"/>
      <c r="F10995" s="9"/>
      <c r="G10995" s="6"/>
      <c r="H10995" s="14"/>
      <c r="I10995" s="9"/>
      <c r="J10995" s="10"/>
    </row>
    <row r="10996">
      <c r="A10996" s="6"/>
      <c r="B10996" s="6"/>
      <c r="C10996" s="7"/>
      <c r="D10996" s="8"/>
      <c r="E10996" s="9"/>
      <c r="F10996" s="9"/>
      <c r="G10996" s="6"/>
      <c r="H10996" s="14"/>
      <c r="I10996" s="9"/>
      <c r="J10996" s="10"/>
    </row>
    <row r="10997">
      <c r="A10997" s="6"/>
      <c r="B10997" s="6"/>
      <c r="C10997" s="7"/>
      <c r="D10997" s="8"/>
      <c r="E10997" s="9"/>
      <c r="F10997" s="9"/>
      <c r="G10997" s="6"/>
      <c r="H10997" s="14"/>
      <c r="I10997" s="9"/>
      <c r="J10997" s="10"/>
    </row>
    <row r="10998">
      <c r="A10998" s="6"/>
      <c r="B10998" s="6"/>
      <c r="C10998" s="7"/>
      <c r="D10998" s="8"/>
      <c r="E10998" s="9"/>
      <c r="F10998" s="9"/>
      <c r="G10998" s="6"/>
      <c r="H10998" s="14"/>
      <c r="I10998" s="9"/>
      <c r="J10998" s="10"/>
    </row>
    <row r="10999">
      <c r="A10999" s="6"/>
      <c r="B10999" s="6"/>
      <c r="C10999" s="7"/>
      <c r="D10999" s="8"/>
      <c r="E10999" s="9"/>
      <c r="F10999" s="9"/>
      <c r="G10999" s="6"/>
      <c r="H10999" s="14"/>
      <c r="I10999" s="9"/>
      <c r="J10999" s="10"/>
    </row>
    <row r="11000">
      <c r="A11000" s="6"/>
      <c r="B11000" s="6"/>
      <c r="C11000" s="7"/>
      <c r="D11000" s="8"/>
      <c r="E11000" s="9"/>
      <c r="F11000" s="9"/>
      <c r="G11000" s="6"/>
      <c r="H11000" s="14"/>
      <c r="I11000" s="9"/>
      <c r="J11000" s="10"/>
    </row>
    <row r="11001">
      <c r="A11001" s="6"/>
      <c r="B11001" s="6"/>
      <c r="C11001" s="7"/>
      <c r="D11001" s="8"/>
      <c r="E11001" s="9"/>
      <c r="F11001" s="9"/>
      <c r="G11001" s="6"/>
      <c r="H11001" s="14"/>
      <c r="I11001" s="9"/>
      <c r="J11001" s="10"/>
    </row>
    <row r="11002">
      <c r="A11002" s="6"/>
      <c r="B11002" s="6"/>
      <c r="C11002" s="7"/>
      <c r="D11002" s="8"/>
      <c r="E11002" s="9"/>
      <c r="F11002" s="9"/>
      <c r="G11002" s="6"/>
      <c r="H11002" s="14"/>
      <c r="I11002" s="9"/>
      <c r="J11002" s="10"/>
    </row>
    <row r="11003">
      <c r="A11003" s="6"/>
      <c r="B11003" s="6"/>
      <c r="C11003" s="7"/>
      <c r="D11003" s="8"/>
      <c r="E11003" s="9"/>
      <c r="F11003" s="9"/>
      <c r="G11003" s="6"/>
      <c r="H11003" s="14"/>
      <c r="I11003" s="9"/>
      <c r="J11003" s="10"/>
    </row>
    <row r="11004">
      <c r="A11004" s="6"/>
      <c r="B11004" s="6"/>
      <c r="C11004" s="7"/>
      <c r="D11004" s="8"/>
      <c r="E11004" s="9"/>
      <c r="F11004" s="9"/>
      <c r="G11004" s="6"/>
      <c r="H11004" s="14"/>
      <c r="I11004" s="9"/>
      <c r="J11004" s="10"/>
    </row>
    <row r="11005">
      <c r="A11005" s="6"/>
      <c r="B11005" s="6"/>
      <c r="C11005" s="7"/>
      <c r="D11005" s="8"/>
      <c r="E11005" s="9"/>
      <c r="F11005" s="9"/>
      <c r="G11005" s="6"/>
      <c r="H11005" s="14"/>
      <c r="I11005" s="9"/>
      <c r="J11005" s="10"/>
    </row>
    <row r="11006">
      <c r="A11006" s="6"/>
      <c r="B11006" s="6"/>
      <c r="C11006" s="7"/>
      <c r="D11006" s="8"/>
      <c r="E11006" s="9"/>
      <c r="F11006" s="9"/>
      <c r="G11006" s="6"/>
      <c r="H11006" s="14"/>
      <c r="I11006" s="9"/>
      <c r="J11006" s="10"/>
    </row>
    <row r="11007">
      <c r="A11007" s="6"/>
      <c r="B11007" s="6"/>
      <c r="C11007" s="7"/>
      <c r="D11007" s="8"/>
      <c r="E11007" s="9"/>
      <c r="F11007" s="9"/>
      <c r="G11007" s="6"/>
      <c r="H11007" s="14"/>
      <c r="I11007" s="9"/>
      <c r="J11007" s="10"/>
    </row>
    <row r="11008">
      <c r="A11008" s="6"/>
      <c r="B11008" s="6"/>
      <c r="C11008" s="7"/>
      <c r="D11008" s="8"/>
      <c r="E11008" s="9"/>
      <c r="F11008" s="9"/>
      <c r="G11008" s="6"/>
      <c r="H11008" s="14"/>
      <c r="I11008" s="9"/>
      <c r="J11008" s="10"/>
    </row>
    <row r="11009">
      <c r="A11009" s="6"/>
      <c r="B11009" s="6"/>
      <c r="C11009" s="7"/>
      <c r="D11009" s="8"/>
      <c r="E11009" s="9"/>
      <c r="F11009" s="9"/>
      <c r="G11009" s="6"/>
      <c r="H11009" s="14"/>
      <c r="I11009" s="9"/>
      <c r="J11009" s="10"/>
    </row>
    <row r="11010">
      <c r="A11010" s="6"/>
      <c r="B11010" s="6"/>
      <c r="C11010" s="7"/>
      <c r="D11010" s="8"/>
      <c r="E11010" s="9"/>
      <c r="F11010" s="9"/>
      <c r="G11010" s="6"/>
      <c r="H11010" s="14"/>
      <c r="I11010" s="9"/>
      <c r="J11010" s="10"/>
    </row>
    <row r="11011">
      <c r="A11011" s="6"/>
      <c r="B11011" s="6"/>
      <c r="C11011" s="7"/>
      <c r="D11011" s="8"/>
      <c r="E11011" s="9"/>
      <c r="F11011" s="9"/>
      <c r="G11011" s="6"/>
      <c r="H11011" s="14"/>
      <c r="I11011" s="9"/>
      <c r="J11011" s="10"/>
    </row>
    <row r="11012">
      <c r="A11012" s="6"/>
      <c r="B11012" s="6"/>
      <c r="C11012" s="7"/>
      <c r="D11012" s="8"/>
      <c r="E11012" s="9"/>
      <c r="F11012" s="9"/>
      <c r="G11012" s="6"/>
      <c r="H11012" s="14"/>
      <c r="I11012" s="9"/>
      <c r="J11012" s="10"/>
    </row>
    <row r="11013">
      <c r="A11013" s="6"/>
      <c r="B11013" s="6"/>
      <c r="C11013" s="7"/>
      <c r="D11013" s="8"/>
      <c r="E11013" s="9"/>
      <c r="F11013" s="9"/>
      <c r="G11013" s="6"/>
      <c r="H11013" s="14"/>
      <c r="I11013" s="9"/>
      <c r="J11013" s="10"/>
    </row>
    <row r="11014">
      <c r="A11014" s="6"/>
      <c r="B11014" s="6"/>
      <c r="C11014" s="7"/>
      <c r="D11014" s="8"/>
      <c r="E11014" s="9"/>
      <c r="F11014" s="9"/>
      <c r="G11014" s="6"/>
      <c r="H11014" s="14"/>
      <c r="I11014" s="9"/>
      <c r="J11014" s="10"/>
    </row>
    <row r="11015">
      <c r="A11015" s="6"/>
      <c r="B11015" s="6"/>
      <c r="C11015" s="7"/>
      <c r="D11015" s="8"/>
      <c r="E11015" s="9"/>
      <c r="F11015" s="9"/>
      <c r="G11015" s="6"/>
      <c r="H11015" s="14"/>
      <c r="I11015" s="9"/>
      <c r="J11015" s="10"/>
    </row>
    <row r="11016">
      <c r="A11016" s="6"/>
      <c r="B11016" s="6"/>
      <c r="C11016" s="7"/>
      <c r="D11016" s="8"/>
      <c r="E11016" s="9"/>
      <c r="F11016" s="9"/>
      <c r="G11016" s="6"/>
      <c r="H11016" s="14"/>
      <c r="I11016" s="9"/>
      <c r="J11016" s="10"/>
    </row>
    <row r="11017">
      <c r="A11017" s="6"/>
      <c r="B11017" s="6"/>
      <c r="C11017" s="7"/>
      <c r="D11017" s="8"/>
      <c r="E11017" s="9"/>
      <c r="F11017" s="9"/>
      <c r="G11017" s="6"/>
      <c r="H11017" s="14"/>
      <c r="I11017" s="9"/>
      <c r="J11017" s="10"/>
    </row>
    <row r="11018">
      <c r="A11018" s="6"/>
      <c r="B11018" s="6"/>
      <c r="C11018" s="7"/>
      <c r="D11018" s="8"/>
      <c r="E11018" s="9"/>
      <c r="F11018" s="9"/>
      <c r="G11018" s="6"/>
      <c r="H11018" s="14"/>
      <c r="I11018" s="9"/>
      <c r="J11018" s="10"/>
    </row>
    <row r="11019">
      <c r="A11019" s="6"/>
      <c r="B11019" s="6"/>
      <c r="C11019" s="7"/>
      <c r="D11019" s="8"/>
      <c r="E11019" s="9"/>
      <c r="F11019" s="9"/>
      <c r="G11019" s="6"/>
      <c r="H11019" s="14"/>
      <c r="I11019" s="9"/>
      <c r="J11019" s="10"/>
    </row>
    <row r="11020">
      <c r="A11020" s="6"/>
      <c r="B11020" s="6"/>
      <c r="C11020" s="7"/>
      <c r="D11020" s="8"/>
      <c r="E11020" s="9"/>
      <c r="F11020" s="9"/>
      <c r="G11020" s="6"/>
      <c r="H11020" s="14"/>
      <c r="I11020" s="9"/>
      <c r="J11020" s="10"/>
    </row>
    <row r="11021">
      <c r="A11021" s="6"/>
      <c r="B11021" s="6"/>
      <c r="C11021" s="7"/>
      <c r="D11021" s="8"/>
      <c r="E11021" s="9"/>
      <c r="F11021" s="9"/>
      <c r="G11021" s="6"/>
      <c r="H11021" s="14"/>
      <c r="I11021" s="9"/>
      <c r="J11021" s="10"/>
    </row>
    <row r="11022">
      <c r="A11022" s="6"/>
      <c r="B11022" s="6"/>
      <c r="C11022" s="7"/>
      <c r="D11022" s="8"/>
      <c r="E11022" s="9"/>
      <c r="F11022" s="9"/>
      <c r="G11022" s="6"/>
      <c r="H11022" s="14"/>
      <c r="I11022" s="9"/>
      <c r="J11022" s="10"/>
    </row>
    <row r="11023">
      <c r="A11023" s="6"/>
      <c r="B11023" s="6"/>
      <c r="C11023" s="7"/>
      <c r="D11023" s="8"/>
      <c r="E11023" s="9"/>
      <c r="F11023" s="9"/>
      <c r="G11023" s="6"/>
      <c r="H11023" s="14"/>
      <c r="I11023" s="9"/>
      <c r="J11023" s="10"/>
    </row>
    <row r="11024">
      <c r="A11024" s="6"/>
      <c r="B11024" s="6"/>
      <c r="C11024" s="7"/>
      <c r="D11024" s="8"/>
      <c r="E11024" s="9"/>
      <c r="F11024" s="9"/>
      <c r="G11024" s="6"/>
      <c r="H11024" s="14"/>
      <c r="I11024" s="9"/>
      <c r="J11024" s="10"/>
    </row>
    <row r="11025">
      <c r="A11025" s="6"/>
      <c r="B11025" s="6"/>
      <c r="C11025" s="7"/>
      <c r="D11025" s="8"/>
      <c r="E11025" s="9"/>
      <c r="F11025" s="9"/>
      <c r="G11025" s="6"/>
      <c r="H11025" s="14"/>
      <c r="I11025" s="9"/>
      <c r="J11025" s="10"/>
    </row>
    <row r="11026">
      <c r="A11026" s="6"/>
      <c r="B11026" s="6"/>
      <c r="C11026" s="7"/>
      <c r="D11026" s="8"/>
      <c r="E11026" s="9"/>
      <c r="F11026" s="9"/>
      <c r="G11026" s="6"/>
      <c r="H11026" s="14"/>
      <c r="I11026" s="9"/>
      <c r="J11026" s="10"/>
    </row>
    <row r="11027">
      <c r="A11027" s="6"/>
      <c r="B11027" s="6"/>
      <c r="C11027" s="7"/>
      <c r="D11027" s="8"/>
      <c r="E11027" s="9"/>
      <c r="F11027" s="9"/>
      <c r="G11027" s="6"/>
      <c r="H11027" s="14"/>
      <c r="I11027" s="9"/>
      <c r="J11027" s="10"/>
    </row>
    <row r="11028">
      <c r="A11028" s="6"/>
      <c r="B11028" s="6"/>
      <c r="C11028" s="7"/>
      <c r="D11028" s="8"/>
      <c r="E11028" s="9"/>
      <c r="F11028" s="9"/>
      <c r="G11028" s="6"/>
      <c r="H11028" s="14"/>
      <c r="I11028" s="9"/>
      <c r="J11028" s="10"/>
    </row>
    <row r="11029">
      <c r="A11029" s="6"/>
      <c r="B11029" s="6"/>
      <c r="C11029" s="7"/>
      <c r="D11029" s="8"/>
      <c r="E11029" s="9"/>
      <c r="F11029" s="9"/>
      <c r="G11029" s="6"/>
      <c r="H11029" s="14"/>
      <c r="I11029" s="9"/>
      <c r="J11029" s="10"/>
    </row>
    <row r="11030">
      <c r="A11030" s="6"/>
      <c r="B11030" s="6"/>
      <c r="C11030" s="7"/>
      <c r="D11030" s="8"/>
      <c r="E11030" s="9"/>
      <c r="F11030" s="9"/>
      <c r="G11030" s="6"/>
      <c r="H11030" s="14"/>
      <c r="I11030" s="9"/>
      <c r="J11030" s="10"/>
    </row>
    <row r="11031">
      <c r="A11031" s="6"/>
      <c r="B11031" s="6"/>
      <c r="C11031" s="7"/>
      <c r="D11031" s="8"/>
      <c r="E11031" s="9"/>
      <c r="F11031" s="9"/>
      <c r="G11031" s="6"/>
      <c r="H11031" s="14"/>
      <c r="I11031" s="9"/>
      <c r="J11031" s="10"/>
    </row>
    <row r="11032">
      <c r="A11032" s="6"/>
      <c r="B11032" s="6"/>
      <c r="C11032" s="7"/>
      <c r="D11032" s="8"/>
      <c r="E11032" s="9"/>
      <c r="F11032" s="9"/>
      <c r="G11032" s="6"/>
      <c r="H11032" s="14"/>
      <c r="I11032" s="9"/>
      <c r="J11032" s="10"/>
    </row>
    <row r="11033">
      <c r="A11033" s="6"/>
      <c r="B11033" s="6"/>
      <c r="C11033" s="7"/>
      <c r="D11033" s="8"/>
      <c r="E11033" s="9"/>
      <c r="F11033" s="9"/>
      <c r="G11033" s="6"/>
      <c r="H11033" s="14"/>
      <c r="I11033" s="9"/>
      <c r="J11033" s="10"/>
    </row>
    <row r="11034">
      <c r="A11034" s="6"/>
      <c r="B11034" s="6"/>
      <c r="C11034" s="7"/>
      <c r="D11034" s="8"/>
      <c r="E11034" s="9"/>
      <c r="F11034" s="9"/>
      <c r="G11034" s="6"/>
      <c r="H11034" s="14"/>
      <c r="I11034" s="9"/>
      <c r="J11034" s="10"/>
    </row>
    <row r="11035">
      <c r="A11035" s="6"/>
      <c r="B11035" s="6"/>
      <c r="C11035" s="7"/>
      <c r="D11035" s="8"/>
      <c r="E11035" s="9"/>
      <c r="F11035" s="9"/>
      <c r="G11035" s="6"/>
      <c r="H11035" s="14"/>
      <c r="I11035" s="9"/>
      <c r="J11035" s="10"/>
    </row>
    <row r="11036">
      <c r="A11036" s="6"/>
      <c r="B11036" s="6"/>
      <c r="C11036" s="7"/>
      <c r="D11036" s="8"/>
      <c r="E11036" s="9"/>
      <c r="F11036" s="9"/>
      <c r="G11036" s="6"/>
      <c r="H11036" s="14"/>
      <c r="I11036" s="9"/>
      <c r="J11036" s="10"/>
    </row>
    <row r="11037">
      <c r="A11037" s="6"/>
      <c r="B11037" s="6"/>
      <c r="C11037" s="7"/>
      <c r="D11037" s="8"/>
      <c r="E11037" s="9"/>
      <c r="F11037" s="9"/>
      <c r="G11037" s="6"/>
      <c r="H11037" s="14"/>
      <c r="I11037" s="9"/>
      <c r="J11037" s="10"/>
    </row>
    <row r="11038">
      <c r="A11038" s="6"/>
      <c r="B11038" s="6"/>
      <c r="C11038" s="7"/>
      <c r="D11038" s="8"/>
      <c r="E11038" s="9"/>
      <c r="F11038" s="9"/>
      <c r="G11038" s="6"/>
      <c r="H11038" s="14"/>
      <c r="I11038" s="9"/>
      <c r="J11038" s="10"/>
    </row>
    <row r="11039">
      <c r="A11039" s="6"/>
      <c r="B11039" s="6"/>
      <c r="C11039" s="7"/>
      <c r="D11039" s="8"/>
      <c r="E11039" s="9"/>
      <c r="F11039" s="9"/>
      <c r="G11039" s="6"/>
      <c r="H11039" s="14"/>
      <c r="I11039" s="9"/>
      <c r="J11039" s="10"/>
    </row>
    <row r="11040">
      <c r="A11040" s="6"/>
      <c r="B11040" s="6"/>
      <c r="C11040" s="7"/>
      <c r="D11040" s="8"/>
      <c r="E11040" s="9"/>
      <c r="F11040" s="9"/>
      <c r="G11040" s="6"/>
      <c r="H11040" s="14"/>
      <c r="I11040" s="9"/>
      <c r="J11040" s="10"/>
    </row>
    <row r="11041">
      <c r="A11041" s="6"/>
      <c r="B11041" s="6"/>
      <c r="C11041" s="7"/>
      <c r="D11041" s="8"/>
      <c r="E11041" s="9"/>
      <c r="F11041" s="9"/>
      <c r="G11041" s="6"/>
      <c r="H11041" s="14"/>
      <c r="I11041" s="9"/>
      <c r="J11041" s="10"/>
    </row>
    <row r="11042">
      <c r="A11042" s="6"/>
      <c r="B11042" s="6"/>
      <c r="C11042" s="7"/>
      <c r="D11042" s="8"/>
      <c r="E11042" s="9"/>
      <c r="F11042" s="9"/>
      <c r="G11042" s="6"/>
      <c r="H11042" s="14"/>
      <c r="I11042" s="9"/>
      <c r="J11042" s="10"/>
    </row>
    <row r="11043">
      <c r="A11043" s="6"/>
      <c r="B11043" s="6"/>
      <c r="C11043" s="7"/>
      <c r="D11043" s="8"/>
      <c r="E11043" s="9"/>
      <c r="F11043" s="9"/>
      <c r="G11043" s="6"/>
      <c r="H11043" s="14"/>
      <c r="I11043" s="9"/>
      <c r="J11043" s="10"/>
    </row>
    <row r="11044">
      <c r="A11044" s="6"/>
      <c r="B11044" s="6"/>
      <c r="C11044" s="7"/>
      <c r="D11044" s="8"/>
      <c r="E11044" s="9"/>
      <c r="F11044" s="9"/>
      <c r="G11044" s="6"/>
      <c r="H11044" s="14"/>
      <c r="I11044" s="9"/>
      <c r="J11044" s="10"/>
    </row>
    <row r="11045">
      <c r="A11045" s="6"/>
      <c r="B11045" s="6"/>
      <c r="C11045" s="7"/>
      <c r="D11045" s="8"/>
      <c r="E11045" s="9"/>
      <c r="F11045" s="9"/>
      <c r="G11045" s="6"/>
      <c r="H11045" s="14"/>
      <c r="I11045" s="9"/>
      <c r="J11045" s="10"/>
    </row>
    <row r="11046">
      <c r="A11046" s="6"/>
      <c r="B11046" s="6"/>
      <c r="C11046" s="7"/>
      <c r="D11046" s="8"/>
      <c r="E11046" s="9"/>
      <c r="F11046" s="9"/>
      <c r="G11046" s="6"/>
      <c r="H11046" s="14"/>
      <c r="I11046" s="9"/>
      <c r="J11046" s="10"/>
    </row>
    <row r="11047">
      <c r="A11047" s="6"/>
      <c r="B11047" s="6"/>
      <c r="C11047" s="7"/>
      <c r="D11047" s="8"/>
      <c r="E11047" s="9"/>
      <c r="F11047" s="9"/>
      <c r="G11047" s="6"/>
      <c r="H11047" s="14"/>
      <c r="I11047" s="9"/>
      <c r="J11047" s="10"/>
    </row>
    <row r="11048">
      <c r="A11048" s="6"/>
      <c r="B11048" s="6"/>
      <c r="C11048" s="7"/>
      <c r="D11048" s="8"/>
      <c r="E11048" s="9"/>
      <c r="F11048" s="9"/>
      <c r="G11048" s="6"/>
      <c r="H11048" s="14"/>
      <c r="I11048" s="9"/>
      <c r="J11048" s="10"/>
    </row>
    <row r="11049">
      <c r="A11049" s="6"/>
      <c r="B11049" s="6"/>
      <c r="C11049" s="7"/>
      <c r="D11049" s="8"/>
      <c r="E11049" s="9"/>
      <c r="F11049" s="9"/>
      <c r="G11049" s="6"/>
      <c r="H11049" s="14"/>
      <c r="I11049" s="9"/>
      <c r="J11049" s="10"/>
    </row>
    <row r="11050">
      <c r="A11050" s="6"/>
      <c r="B11050" s="6"/>
      <c r="C11050" s="7"/>
      <c r="D11050" s="8"/>
      <c r="E11050" s="9"/>
      <c r="F11050" s="9"/>
      <c r="G11050" s="6"/>
      <c r="H11050" s="14"/>
      <c r="I11050" s="9"/>
      <c r="J11050" s="10"/>
    </row>
    <row r="11051">
      <c r="A11051" s="6"/>
      <c r="B11051" s="6"/>
      <c r="C11051" s="7"/>
      <c r="D11051" s="8"/>
      <c r="E11051" s="9"/>
      <c r="F11051" s="9"/>
      <c r="G11051" s="6"/>
      <c r="H11051" s="14"/>
      <c r="I11051" s="9"/>
      <c r="J11051" s="10"/>
    </row>
    <row r="11052">
      <c r="A11052" s="6"/>
      <c r="B11052" s="6"/>
      <c r="C11052" s="7"/>
      <c r="D11052" s="8"/>
      <c r="E11052" s="9"/>
      <c r="F11052" s="9"/>
      <c r="G11052" s="6"/>
      <c r="H11052" s="14"/>
      <c r="I11052" s="9"/>
      <c r="J11052" s="10"/>
    </row>
    <row r="11053">
      <c r="A11053" s="6"/>
      <c r="B11053" s="6"/>
      <c r="C11053" s="7"/>
      <c r="D11053" s="8"/>
      <c r="E11053" s="9"/>
      <c r="F11053" s="9"/>
      <c r="G11053" s="6"/>
      <c r="H11053" s="14"/>
      <c r="I11053" s="9"/>
      <c r="J11053" s="10"/>
    </row>
    <row r="11054">
      <c r="A11054" s="6"/>
      <c r="B11054" s="6"/>
      <c r="C11054" s="7"/>
      <c r="D11054" s="8"/>
      <c r="E11054" s="9"/>
      <c r="F11054" s="9"/>
      <c r="G11054" s="6"/>
      <c r="H11054" s="14"/>
      <c r="I11054" s="9"/>
      <c r="J11054" s="10"/>
    </row>
    <row r="11055">
      <c r="A11055" s="6"/>
      <c r="B11055" s="6"/>
      <c r="C11055" s="7"/>
      <c r="D11055" s="8"/>
      <c r="E11055" s="9"/>
      <c r="F11055" s="9"/>
      <c r="G11055" s="6"/>
      <c r="H11055" s="14"/>
      <c r="I11055" s="9"/>
      <c r="J11055" s="10"/>
    </row>
    <row r="11056">
      <c r="A11056" s="6"/>
      <c r="B11056" s="6"/>
      <c r="C11056" s="7"/>
      <c r="D11056" s="8"/>
      <c r="E11056" s="9"/>
      <c r="F11056" s="9"/>
      <c r="G11056" s="6"/>
      <c r="H11056" s="14"/>
      <c r="I11056" s="9"/>
      <c r="J11056" s="10"/>
    </row>
    <row r="11057">
      <c r="A11057" s="6"/>
      <c r="B11057" s="6"/>
      <c r="C11057" s="7"/>
      <c r="D11057" s="8"/>
      <c r="E11057" s="9"/>
      <c r="F11057" s="9"/>
      <c r="G11057" s="6"/>
      <c r="H11057" s="14"/>
      <c r="I11057" s="9"/>
      <c r="J11057" s="10"/>
    </row>
    <row r="11058">
      <c r="A11058" s="6"/>
      <c r="B11058" s="6"/>
      <c r="C11058" s="7"/>
      <c r="D11058" s="8"/>
      <c r="E11058" s="9"/>
      <c r="F11058" s="9"/>
      <c r="G11058" s="6"/>
      <c r="H11058" s="14"/>
      <c r="I11058" s="9"/>
      <c r="J11058" s="10"/>
    </row>
    <row r="11059">
      <c r="A11059" s="6"/>
      <c r="B11059" s="6"/>
      <c r="C11059" s="7"/>
      <c r="D11059" s="8"/>
      <c r="E11059" s="9"/>
      <c r="F11059" s="9"/>
      <c r="G11059" s="6"/>
      <c r="H11059" s="14"/>
      <c r="I11059" s="9"/>
      <c r="J11059" s="10"/>
    </row>
    <row r="11060">
      <c r="A11060" s="6"/>
      <c r="B11060" s="6"/>
      <c r="C11060" s="7"/>
      <c r="D11060" s="8"/>
      <c r="E11060" s="9"/>
      <c r="F11060" s="9"/>
      <c r="G11060" s="6"/>
      <c r="H11060" s="14"/>
      <c r="I11060" s="9"/>
      <c r="J11060" s="10"/>
    </row>
    <row r="11061">
      <c r="A11061" s="6"/>
      <c r="B11061" s="6"/>
      <c r="C11061" s="7"/>
      <c r="D11061" s="8"/>
      <c r="E11061" s="9"/>
      <c r="F11061" s="9"/>
      <c r="G11061" s="6"/>
      <c r="H11061" s="14"/>
      <c r="I11061" s="9"/>
      <c r="J11061" s="10"/>
    </row>
    <row r="11062">
      <c r="A11062" s="6"/>
      <c r="B11062" s="6"/>
      <c r="C11062" s="7"/>
      <c r="D11062" s="8"/>
      <c r="E11062" s="9"/>
      <c r="F11062" s="9"/>
      <c r="G11062" s="6"/>
      <c r="H11062" s="14"/>
      <c r="I11062" s="9"/>
      <c r="J11062" s="10"/>
    </row>
    <row r="11063">
      <c r="A11063" s="6"/>
      <c r="B11063" s="6"/>
      <c r="C11063" s="7"/>
      <c r="D11063" s="8"/>
      <c r="E11063" s="9"/>
      <c r="F11063" s="9"/>
      <c r="G11063" s="6"/>
      <c r="H11063" s="14"/>
      <c r="I11063" s="9"/>
      <c r="J11063" s="10"/>
    </row>
    <row r="11064">
      <c r="A11064" s="6"/>
      <c r="B11064" s="6"/>
      <c r="C11064" s="7"/>
      <c r="D11064" s="8"/>
      <c r="E11064" s="9"/>
      <c r="F11064" s="9"/>
      <c r="G11064" s="6"/>
      <c r="H11064" s="14"/>
      <c r="I11064" s="9"/>
      <c r="J11064" s="10"/>
    </row>
    <row r="11065">
      <c r="A11065" s="6"/>
      <c r="B11065" s="6"/>
      <c r="C11065" s="7"/>
      <c r="D11065" s="8"/>
      <c r="E11065" s="9"/>
      <c r="F11065" s="9"/>
      <c r="G11065" s="6"/>
      <c r="H11065" s="14"/>
      <c r="I11065" s="9"/>
      <c r="J11065" s="10"/>
    </row>
    <row r="11066">
      <c r="A11066" s="6"/>
      <c r="B11066" s="6"/>
      <c r="C11066" s="7"/>
      <c r="D11066" s="8"/>
      <c r="E11066" s="9"/>
      <c r="F11066" s="9"/>
      <c r="G11066" s="6"/>
      <c r="H11066" s="14"/>
      <c r="I11066" s="9"/>
      <c r="J11066" s="10"/>
    </row>
    <row r="11067">
      <c r="A11067" s="6"/>
      <c r="B11067" s="6"/>
      <c r="C11067" s="7"/>
      <c r="D11067" s="8"/>
      <c r="E11067" s="9"/>
      <c r="F11067" s="9"/>
      <c r="G11067" s="6"/>
      <c r="H11067" s="14"/>
      <c r="I11067" s="9"/>
      <c r="J11067" s="10"/>
    </row>
    <row r="11068">
      <c r="A11068" s="6"/>
      <c r="B11068" s="6"/>
      <c r="C11068" s="7"/>
      <c r="D11068" s="8"/>
      <c r="E11068" s="9"/>
      <c r="F11068" s="9"/>
      <c r="G11068" s="6"/>
      <c r="H11068" s="14"/>
      <c r="I11068" s="9"/>
      <c r="J11068" s="10"/>
    </row>
    <row r="11069">
      <c r="A11069" s="6"/>
      <c r="B11069" s="6"/>
      <c r="C11069" s="7"/>
      <c r="D11069" s="8"/>
      <c r="E11069" s="9"/>
      <c r="F11069" s="9"/>
      <c r="G11069" s="6"/>
      <c r="H11069" s="14"/>
      <c r="I11069" s="9"/>
      <c r="J11069" s="10"/>
    </row>
    <row r="11070">
      <c r="A11070" s="6"/>
      <c r="B11070" s="6"/>
      <c r="C11070" s="7"/>
      <c r="D11070" s="8"/>
      <c r="E11070" s="9"/>
      <c r="F11070" s="9"/>
      <c r="G11070" s="6"/>
      <c r="H11070" s="14"/>
      <c r="I11070" s="9"/>
      <c r="J11070" s="10"/>
    </row>
    <row r="11071">
      <c r="A11071" s="6"/>
      <c r="B11071" s="6"/>
      <c r="C11071" s="7"/>
      <c r="D11071" s="8"/>
      <c r="E11071" s="9"/>
      <c r="F11071" s="9"/>
      <c r="G11071" s="6"/>
      <c r="H11071" s="14"/>
      <c r="I11071" s="9"/>
      <c r="J11071" s="10"/>
    </row>
    <row r="11072">
      <c r="A11072" s="6"/>
      <c r="B11072" s="6"/>
      <c r="C11072" s="7"/>
      <c r="D11072" s="8"/>
      <c r="E11072" s="9"/>
      <c r="F11072" s="9"/>
      <c r="G11072" s="6"/>
      <c r="H11072" s="14"/>
      <c r="I11072" s="9"/>
      <c r="J11072" s="10"/>
    </row>
    <row r="11073">
      <c r="A11073" s="6"/>
      <c r="B11073" s="6"/>
      <c r="C11073" s="7"/>
      <c r="D11073" s="8"/>
      <c r="E11073" s="9"/>
      <c r="F11073" s="9"/>
      <c r="G11073" s="6"/>
      <c r="H11073" s="14"/>
      <c r="I11073" s="9"/>
      <c r="J11073" s="10"/>
    </row>
    <row r="11074">
      <c r="A11074" s="6"/>
      <c r="B11074" s="6"/>
      <c r="C11074" s="7"/>
      <c r="D11074" s="8"/>
      <c r="E11074" s="9"/>
      <c r="F11074" s="9"/>
      <c r="G11074" s="6"/>
      <c r="H11074" s="14"/>
      <c r="I11074" s="9"/>
      <c r="J11074" s="10"/>
    </row>
    <row r="11075">
      <c r="A11075" s="6"/>
      <c r="B11075" s="6"/>
      <c r="C11075" s="7"/>
      <c r="D11075" s="8"/>
      <c r="E11075" s="9"/>
      <c r="F11075" s="9"/>
      <c r="G11075" s="6"/>
      <c r="H11075" s="14"/>
      <c r="I11075" s="9"/>
      <c r="J11075" s="10"/>
    </row>
    <row r="11076">
      <c r="A11076" s="6"/>
      <c r="B11076" s="6"/>
      <c r="C11076" s="7"/>
      <c r="D11076" s="8"/>
      <c r="E11076" s="9"/>
      <c r="F11076" s="9"/>
      <c r="G11076" s="6"/>
      <c r="H11076" s="14"/>
      <c r="I11076" s="9"/>
      <c r="J11076" s="10"/>
    </row>
    <row r="11077">
      <c r="A11077" s="6"/>
      <c r="B11077" s="6"/>
      <c r="C11077" s="7"/>
      <c r="D11077" s="8"/>
      <c r="E11077" s="9"/>
      <c r="F11077" s="9"/>
      <c r="G11077" s="6"/>
      <c r="H11077" s="14"/>
      <c r="I11077" s="9"/>
      <c r="J11077" s="10"/>
    </row>
    <row r="11078">
      <c r="A11078" s="6"/>
      <c r="B11078" s="6"/>
      <c r="C11078" s="7"/>
      <c r="D11078" s="8"/>
      <c r="E11078" s="9"/>
      <c r="F11078" s="9"/>
      <c r="G11078" s="6"/>
      <c r="H11078" s="14"/>
      <c r="I11078" s="9"/>
      <c r="J11078" s="10"/>
    </row>
    <row r="11079">
      <c r="A11079" s="6"/>
      <c r="B11079" s="6"/>
      <c r="C11079" s="7"/>
      <c r="D11079" s="8"/>
      <c r="E11079" s="9"/>
      <c r="F11079" s="9"/>
      <c r="G11079" s="6"/>
      <c r="H11079" s="14"/>
      <c r="I11079" s="9"/>
      <c r="J11079" s="10"/>
    </row>
    <row r="11080">
      <c r="A11080" s="6"/>
      <c r="B11080" s="6"/>
      <c r="C11080" s="7"/>
      <c r="D11080" s="8"/>
      <c r="E11080" s="9"/>
      <c r="F11080" s="9"/>
      <c r="G11080" s="6"/>
      <c r="H11080" s="14"/>
      <c r="I11080" s="9"/>
      <c r="J11080" s="10"/>
    </row>
    <row r="11081">
      <c r="A11081" s="6"/>
      <c r="B11081" s="6"/>
      <c r="C11081" s="7"/>
      <c r="D11081" s="8"/>
      <c r="E11081" s="9"/>
      <c r="F11081" s="9"/>
      <c r="G11081" s="6"/>
      <c r="H11081" s="14"/>
      <c r="I11081" s="9"/>
      <c r="J11081" s="10"/>
    </row>
    <row r="11082">
      <c r="A11082" s="6"/>
      <c r="B11082" s="6"/>
      <c r="C11082" s="7"/>
      <c r="D11082" s="8"/>
      <c r="E11082" s="9"/>
      <c r="F11082" s="9"/>
      <c r="G11082" s="6"/>
      <c r="H11082" s="14"/>
      <c r="I11082" s="9"/>
      <c r="J11082" s="10"/>
    </row>
    <row r="11083">
      <c r="A11083" s="6"/>
      <c r="B11083" s="6"/>
      <c r="C11083" s="7"/>
      <c r="D11083" s="8"/>
      <c r="E11083" s="9"/>
      <c r="F11083" s="9"/>
      <c r="G11083" s="6"/>
      <c r="H11083" s="14"/>
      <c r="I11083" s="9"/>
      <c r="J11083" s="10"/>
    </row>
    <row r="11084">
      <c r="A11084" s="6"/>
      <c r="B11084" s="6"/>
      <c r="C11084" s="7"/>
      <c r="D11084" s="8"/>
      <c r="E11084" s="9"/>
      <c r="F11084" s="9"/>
      <c r="G11084" s="6"/>
      <c r="H11084" s="14"/>
      <c r="I11084" s="9"/>
      <c r="J11084" s="10"/>
    </row>
    <row r="11085">
      <c r="A11085" s="6"/>
      <c r="B11085" s="6"/>
      <c r="C11085" s="7"/>
      <c r="D11085" s="8"/>
      <c r="E11085" s="9"/>
      <c r="F11085" s="9"/>
      <c r="G11085" s="6"/>
      <c r="H11085" s="14"/>
      <c r="I11085" s="9"/>
      <c r="J11085" s="10"/>
    </row>
    <row r="11086">
      <c r="A11086" s="6"/>
      <c r="B11086" s="6"/>
      <c r="C11086" s="7"/>
      <c r="D11086" s="8"/>
      <c r="E11086" s="9"/>
      <c r="F11086" s="9"/>
      <c r="G11086" s="6"/>
      <c r="H11086" s="14"/>
      <c r="I11086" s="9"/>
      <c r="J11086" s="10"/>
    </row>
    <row r="11087">
      <c r="A11087" s="6"/>
      <c r="B11087" s="6"/>
      <c r="C11087" s="7"/>
      <c r="D11087" s="8"/>
      <c r="E11087" s="9"/>
      <c r="F11087" s="9"/>
      <c r="G11087" s="6"/>
      <c r="H11087" s="14"/>
      <c r="I11087" s="9"/>
      <c r="J11087" s="10"/>
    </row>
    <row r="11088">
      <c r="A11088" s="6"/>
      <c r="B11088" s="6"/>
      <c r="C11088" s="7"/>
      <c r="D11088" s="8"/>
      <c r="E11088" s="9"/>
      <c r="F11088" s="9"/>
      <c r="G11088" s="6"/>
      <c r="H11088" s="14"/>
      <c r="I11088" s="9"/>
      <c r="J11088" s="10"/>
    </row>
    <row r="11089">
      <c r="A11089" s="6"/>
      <c r="B11089" s="6"/>
      <c r="C11089" s="7"/>
      <c r="D11089" s="8"/>
      <c r="E11089" s="9"/>
      <c r="F11089" s="9"/>
      <c r="G11089" s="6"/>
      <c r="H11089" s="14"/>
      <c r="I11089" s="9"/>
      <c r="J11089" s="10"/>
    </row>
    <row r="11090">
      <c r="A11090" s="6"/>
      <c r="B11090" s="6"/>
      <c r="C11090" s="7"/>
      <c r="D11090" s="8"/>
      <c r="E11090" s="9"/>
      <c r="F11090" s="9"/>
      <c r="G11090" s="6"/>
      <c r="H11090" s="14"/>
      <c r="I11090" s="9"/>
      <c r="J11090" s="10"/>
    </row>
    <row r="11091">
      <c r="A11091" s="6"/>
      <c r="B11091" s="6"/>
      <c r="C11091" s="7"/>
      <c r="D11091" s="8"/>
      <c r="E11091" s="9"/>
      <c r="F11091" s="9"/>
      <c r="G11091" s="6"/>
      <c r="H11091" s="14"/>
      <c r="I11091" s="9"/>
      <c r="J11091" s="10"/>
    </row>
    <row r="11092">
      <c r="A11092" s="6"/>
      <c r="B11092" s="6"/>
      <c r="C11092" s="7"/>
      <c r="D11092" s="8"/>
      <c r="E11092" s="9"/>
      <c r="F11092" s="9"/>
      <c r="G11092" s="6"/>
      <c r="H11092" s="14"/>
      <c r="I11092" s="9"/>
      <c r="J11092" s="10"/>
    </row>
    <row r="11093">
      <c r="A11093" s="6"/>
      <c r="B11093" s="6"/>
      <c r="C11093" s="7"/>
      <c r="D11093" s="8"/>
      <c r="E11093" s="9"/>
      <c r="F11093" s="9"/>
      <c r="G11093" s="6"/>
      <c r="H11093" s="14"/>
      <c r="I11093" s="9"/>
      <c r="J11093" s="10"/>
    </row>
    <row r="11094">
      <c r="A11094" s="6"/>
      <c r="B11094" s="6"/>
      <c r="C11094" s="7"/>
      <c r="D11094" s="8"/>
      <c r="E11094" s="9"/>
      <c r="F11094" s="9"/>
      <c r="G11094" s="6"/>
      <c r="H11094" s="14"/>
      <c r="I11094" s="9"/>
      <c r="J11094" s="10"/>
    </row>
    <row r="11095">
      <c r="A11095" s="6"/>
      <c r="B11095" s="6"/>
      <c r="C11095" s="7"/>
      <c r="D11095" s="8"/>
      <c r="E11095" s="9"/>
      <c r="F11095" s="9"/>
      <c r="G11095" s="6"/>
      <c r="H11095" s="14"/>
      <c r="I11095" s="9"/>
      <c r="J11095" s="10"/>
    </row>
    <row r="11096">
      <c r="A11096" s="6"/>
      <c r="B11096" s="6"/>
      <c r="C11096" s="7"/>
      <c r="D11096" s="8"/>
      <c r="E11096" s="9"/>
      <c r="F11096" s="9"/>
      <c r="G11096" s="6"/>
      <c r="H11096" s="14"/>
      <c r="I11096" s="9"/>
      <c r="J11096" s="10"/>
    </row>
    <row r="11097">
      <c r="A11097" s="6"/>
      <c r="B11097" s="6"/>
      <c r="C11097" s="7"/>
      <c r="D11097" s="8"/>
      <c r="E11097" s="9"/>
      <c r="F11097" s="9"/>
      <c r="G11097" s="6"/>
      <c r="H11097" s="14"/>
      <c r="I11097" s="9"/>
      <c r="J11097" s="10"/>
    </row>
    <row r="11098">
      <c r="A11098" s="6"/>
      <c r="B11098" s="6"/>
      <c r="C11098" s="7"/>
      <c r="D11098" s="8"/>
      <c r="E11098" s="9"/>
      <c r="F11098" s="9"/>
      <c r="G11098" s="6"/>
      <c r="H11098" s="14"/>
      <c r="I11098" s="9"/>
      <c r="J11098" s="10"/>
    </row>
    <row r="11099">
      <c r="A11099" s="6"/>
      <c r="B11099" s="6"/>
      <c r="C11099" s="7"/>
      <c r="D11099" s="8"/>
      <c r="E11099" s="9"/>
      <c r="F11099" s="9"/>
      <c r="G11099" s="6"/>
      <c r="H11099" s="14"/>
      <c r="I11099" s="9"/>
      <c r="J11099" s="10"/>
    </row>
    <row r="11100">
      <c r="A11100" s="6"/>
      <c r="B11100" s="6"/>
      <c r="C11100" s="7"/>
      <c r="D11100" s="8"/>
      <c r="E11100" s="9"/>
      <c r="F11100" s="9"/>
      <c r="G11100" s="6"/>
      <c r="H11100" s="14"/>
      <c r="I11100" s="9"/>
      <c r="J11100" s="10"/>
    </row>
    <row r="11101">
      <c r="A11101" s="6"/>
      <c r="B11101" s="6"/>
      <c r="C11101" s="7"/>
      <c r="D11101" s="8"/>
      <c r="E11101" s="9"/>
      <c r="F11101" s="9"/>
      <c r="G11101" s="6"/>
      <c r="H11101" s="14"/>
      <c r="I11101" s="9"/>
      <c r="J11101" s="10"/>
    </row>
    <row r="11102">
      <c r="A11102" s="6"/>
      <c r="B11102" s="6"/>
      <c r="C11102" s="7"/>
      <c r="D11102" s="8"/>
      <c r="E11102" s="9"/>
      <c r="F11102" s="9"/>
      <c r="G11102" s="6"/>
      <c r="H11102" s="14"/>
      <c r="I11102" s="9"/>
      <c r="J11102" s="10"/>
    </row>
    <row r="11103">
      <c r="A11103" s="6"/>
      <c r="B11103" s="6"/>
      <c r="C11103" s="7"/>
      <c r="D11103" s="8"/>
      <c r="E11103" s="9"/>
      <c r="F11103" s="9"/>
      <c r="G11103" s="6"/>
      <c r="H11103" s="14"/>
      <c r="I11103" s="9"/>
      <c r="J11103" s="10"/>
    </row>
    <row r="11104">
      <c r="A11104" s="6"/>
      <c r="B11104" s="6"/>
      <c r="C11104" s="7"/>
      <c r="D11104" s="8"/>
      <c r="E11104" s="9"/>
      <c r="F11104" s="9"/>
      <c r="G11104" s="6"/>
      <c r="H11104" s="14"/>
      <c r="I11104" s="9"/>
      <c r="J11104" s="10"/>
    </row>
    <row r="11105">
      <c r="A11105" s="6"/>
      <c r="B11105" s="6"/>
      <c r="C11105" s="7"/>
      <c r="D11105" s="8"/>
      <c r="E11105" s="9"/>
      <c r="F11105" s="9"/>
      <c r="G11105" s="6"/>
      <c r="H11105" s="14"/>
      <c r="I11105" s="9"/>
      <c r="J11105" s="10"/>
    </row>
    <row r="11106">
      <c r="A11106" s="6"/>
      <c r="B11106" s="6"/>
      <c r="C11106" s="7"/>
      <c r="D11106" s="8"/>
      <c r="E11106" s="9"/>
      <c r="F11106" s="9"/>
      <c r="G11106" s="6"/>
      <c r="H11106" s="14"/>
      <c r="I11106" s="9"/>
      <c r="J11106" s="10"/>
    </row>
    <row r="11107">
      <c r="A11107" s="6"/>
      <c r="B11107" s="6"/>
      <c r="C11107" s="7"/>
      <c r="D11107" s="8"/>
      <c r="E11107" s="9"/>
      <c r="F11107" s="9"/>
      <c r="G11107" s="6"/>
      <c r="H11107" s="14"/>
      <c r="I11107" s="9"/>
      <c r="J11107" s="10"/>
    </row>
    <row r="11108">
      <c r="A11108" s="6"/>
      <c r="B11108" s="6"/>
      <c r="C11108" s="7"/>
      <c r="D11108" s="8"/>
      <c r="E11108" s="9"/>
      <c r="F11108" s="9"/>
      <c r="G11108" s="6"/>
      <c r="H11108" s="14"/>
      <c r="I11108" s="9"/>
      <c r="J11108" s="10"/>
    </row>
    <row r="11109">
      <c r="A11109" s="6"/>
      <c r="B11109" s="6"/>
      <c r="C11109" s="7"/>
      <c r="D11109" s="8"/>
      <c r="E11109" s="9"/>
      <c r="F11109" s="9"/>
      <c r="G11109" s="6"/>
      <c r="H11109" s="14"/>
      <c r="I11109" s="9"/>
      <c r="J11109" s="10"/>
    </row>
    <row r="11110">
      <c r="A11110" s="6"/>
      <c r="B11110" s="6"/>
      <c r="C11110" s="7"/>
      <c r="D11110" s="8"/>
      <c r="E11110" s="9"/>
      <c r="F11110" s="9"/>
      <c r="G11110" s="6"/>
      <c r="H11110" s="14"/>
      <c r="I11110" s="9"/>
      <c r="J11110" s="10"/>
    </row>
    <row r="11111">
      <c r="A11111" s="6"/>
      <c r="B11111" s="6"/>
      <c r="C11111" s="7"/>
      <c r="D11111" s="8"/>
      <c r="E11111" s="9"/>
      <c r="F11111" s="9"/>
      <c r="G11111" s="6"/>
      <c r="H11111" s="14"/>
      <c r="I11111" s="9"/>
      <c r="J11111" s="10"/>
    </row>
    <row r="11112">
      <c r="A11112" s="6"/>
      <c r="B11112" s="6"/>
      <c r="C11112" s="7"/>
      <c r="D11112" s="8"/>
      <c r="E11112" s="9"/>
      <c r="F11112" s="9"/>
      <c r="G11112" s="6"/>
      <c r="H11112" s="14"/>
      <c r="I11112" s="9"/>
      <c r="J11112" s="10"/>
    </row>
    <row r="11113">
      <c r="A11113" s="6"/>
      <c r="B11113" s="6"/>
      <c r="C11113" s="7"/>
      <c r="D11113" s="8"/>
      <c r="E11113" s="9"/>
      <c r="F11113" s="9"/>
      <c r="G11113" s="6"/>
      <c r="H11113" s="14"/>
      <c r="I11113" s="9"/>
      <c r="J11113" s="10"/>
    </row>
    <row r="11114">
      <c r="A11114" s="6"/>
      <c r="B11114" s="6"/>
      <c r="C11114" s="7"/>
      <c r="D11114" s="8"/>
      <c r="E11114" s="9"/>
      <c r="F11114" s="9"/>
      <c r="G11114" s="6"/>
      <c r="H11114" s="14"/>
      <c r="I11114" s="9"/>
      <c r="J11114" s="10"/>
    </row>
    <row r="11115">
      <c r="A11115" s="6"/>
      <c r="B11115" s="6"/>
      <c r="C11115" s="7"/>
      <c r="D11115" s="8"/>
      <c r="E11115" s="9"/>
      <c r="F11115" s="9"/>
      <c r="G11115" s="6"/>
      <c r="H11115" s="14"/>
      <c r="I11115" s="9"/>
      <c r="J11115" s="10"/>
    </row>
    <row r="11116">
      <c r="A11116" s="6"/>
      <c r="B11116" s="6"/>
      <c r="C11116" s="7"/>
      <c r="D11116" s="8"/>
      <c r="E11116" s="9"/>
      <c r="F11116" s="9"/>
      <c r="G11116" s="6"/>
      <c r="H11116" s="14"/>
      <c r="I11116" s="9"/>
      <c r="J11116" s="10"/>
    </row>
    <row r="11117">
      <c r="A11117" s="6"/>
      <c r="B11117" s="6"/>
      <c r="C11117" s="7"/>
      <c r="D11117" s="8"/>
      <c r="E11117" s="9"/>
      <c r="F11117" s="9"/>
      <c r="G11117" s="6"/>
      <c r="H11117" s="14"/>
      <c r="I11117" s="9"/>
      <c r="J11117" s="10"/>
    </row>
    <row r="11118">
      <c r="A11118" s="6"/>
      <c r="B11118" s="6"/>
      <c r="C11118" s="7"/>
      <c r="D11118" s="8"/>
      <c r="E11118" s="9"/>
      <c r="F11118" s="9"/>
      <c r="G11118" s="6"/>
      <c r="H11118" s="14"/>
      <c r="I11118" s="9"/>
      <c r="J11118" s="10"/>
    </row>
    <row r="11119">
      <c r="A11119" s="6"/>
      <c r="B11119" s="6"/>
      <c r="C11119" s="7"/>
      <c r="D11119" s="8"/>
      <c r="E11119" s="9"/>
      <c r="F11119" s="9"/>
      <c r="G11119" s="6"/>
      <c r="H11119" s="14"/>
      <c r="I11119" s="9"/>
      <c r="J11119" s="10"/>
    </row>
    <row r="11120">
      <c r="A11120" s="6"/>
      <c r="B11120" s="6"/>
      <c r="C11120" s="7"/>
      <c r="D11120" s="8"/>
      <c r="E11120" s="9"/>
      <c r="F11120" s="9"/>
      <c r="G11120" s="6"/>
      <c r="H11120" s="14"/>
      <c r="I11120" s="9"/>
      <c r="J11120" s="10"/>
    </row>
    <row r="11121">
      <c r="A11121" s="6"/>
      <c r="B11121" s="6"/>
      <c r="C11121" s="7"/>
      <c r="D11121" s="8"/>
      <c r="E11121" s="9"/>
      <c r="F11121" s="9"/>
      <c r="G11121" s="6"/>
      <c r="H11121" s="14"/>
      <c r="I11121" s="9"/>
      <c r="J11121" s="10"/>
    </row>
    <row r="11122">
      <c r="A11122" s="6"/>
      <c r="B11122" s="6"/>
      <c r="C11122" s="7"/>
      <c r="D11122" s="8"/>
      <c r="E11122" s="9"/>
      <c r="F11122" s="9"/>
      <c r="G11122" s="6"/>
      <c r="H11122" s="14"/>
      <c r="I11122" s="9"/>
      <c r="J11122" s="10"/>
    </row>
    <row r="11123">
      <c r="A11123" s="6"/>
      <c r="B11123" s="6"/>
      <c r="C11123" s="7"/>
      <c r="D11123" s="8"/>
      <c r="E11123" s="9"/>
      <c r="F11123" s="9"/>
      <c r="G11123" s="6"/>
      <c r="H11123" s="14"/>
      <c r="I11123" s="9"/>
      <c r="J11123" s="10"/>
    </row>
    <row r="11124">
      <c r="A11124" s="6"/>
      <c r="B11124" s="6"/>
      <c r="C11124" s="7"/>
      <c r="D11124" s="8"/>
      <c r="E11124" s="9"/>
      <c r="F11124" s="9"/>
      <c r="G11124" s="6"/>
      <c r="H11124" s="14"/>
      <c r="I11124" s="9"/>
      <c r="J11124" s="10"/>
    </row>
    <row r="11125">
      <c r="A11125" s="6"/>
      <c r="B11125" s="6"/>
      <c r="C11125" s="7"/>
      <c r="D11125" s="8"/>
      <c r="E11125" s="9"/>
      <c r="F11125" s="9"/>
      <c r="G11125" s="6"/>
      <c r="H11125" s="14"/>
      <c r="I11125" s="9"/>
      <c r="J11125" s="10"/>
    </row>
    <row r="11126">
      <c r="A11126" s="6"/>
      <c r="B11126" s="6"/>
      <c r="C11126" s="7"/>
      <c r="D11126" s="8"/>
      <c r="E11126" s="9"/>
      <c r="F11126" s="9"/>
      <c r="G11126" s="6"/>
      <c r="H11126" s="14"/>
      <c r="I11126" s="9"/>
      <c r="J11126" s="10"/>
    </row>
    <row r="11127">
      <c r="A11127" s="6"/>
      <c r="B11127" s="6"/>
      <c r="C11127" s="7"/>
      <c r="D11127" s="8"/>
      <c r="E11127" s="9"/>
      <c r="F11127" s="9"/>
      <c r="G11127" s="6"/>
      <c r="H11127" s="14"/>
      <c r="I11127" s="9"/>
      <c r="J11127" s="10"/>
    </row>
    <row r="11128">
      <c r="A11128" s="6"/>
      <c r="B11128" s="6"/>
      <c r="C11128" s="7"/>
      <c r="D11128" s="8"/>
      <c r="E11128" s="9"/>
      <c r="F11128" s="9"/>
      <c r="G11128" s="6"/>
      <c r="H11128" s="14"/>
      <c r="I11128" s="9"/>
      <c r="J11128" s="10"/>
    </row>
    <row r="11129">
      <c r="A11129" s="6"/>
      <c r="B11129" s="6"/>
      <c r="C11129" s="7"/>
      <c r="D11129" s="8"/>
      <c r="E11129" s="9"/>
      <c r="F11129" s="9"/>
      <c r="G11129" s="6"/>
      <c r="H11129" s="14"/>
      <c r="I11129" s="9"/>
      <c r="J11129" s="10"/>
    </row>
    <row r="11130">
      <c r="A11130" s="6"/>
      <c r="B11130" s="6"/>
      <c r="C11130" s="7"/>
      <c r="D11130" s="8"/>
      <c r="E11130" s="9"/>
      <c r="F11130" s="9"/>
      <c r="G11130" s="6"/>
      <c r="H11130" s="14"/>
      <c r="I11130" s="9"/>
      <c r="J11130" s="10"/>
    </row>
    <row r="11131">
      <c r="A11131" s="6"/>
      <c r="B11131" s="6"/>
      <c r="C11131" s="7"/>
      <c r="D11131" s="8"/>
      <c r="E11131" s="9"/>
      <c r="F11131" s="9"/>
      <c r="G11131" s="6"/>
      <c r="H11131" s="14"/>
      <c r="I11131" s="9"/>
      <c r="J11131" s="10"/>
    </row>
    <row r="11132">
      <c r="A11132" s="6"/>
      <c r="B11132" s="6"/>
      <c r="C11132" s="7"/>
      <c r="D11132" s="8"/>
      <c r="E11132" s="9"/>
      <c r="F11132" s="9"/>
      <c r="G11132" s="6"/>
      <c r="H11132" s="14"/>
      <c r="I11132" s="9"/>
      <c r="J11132" s="10"/>
    </row>
    <row r="11133">
      <c r="A11133" s="6"/>
      <c r="B11133" s="6"/>
      <c r="C11133" s="7"/>
      <c r="D11133" s="8"/>
      <c r="E11133" s="9"/>
      <c r="F11133" s="9"/>
      <c r="G11133" s="6"/>
      <c r="H11133" s="14"/>
      <c r="I11133" s="9"/>
      <c r="J11133" s="10"/>
    </row>
    <row r="11134">
      <c r="A11134" s="6"/>
      <c r="B11134" s="6"/>
      <c r="C11134" s="7"/>
      <c r="D11134" s="8"/>
      <c r="E11134" s="9"/>
      <c r="F11134" s="9"/>
      <c r="G11134" s="6"/>
      <c r="H11134" s="14"/>
      <c r="I11134" s="9"/>
      <c r="J11134" s="10"/>
    </row>
    <row r="11135">
      <c r="A11135" s="6"/>
      <c r="B11135" s="6"/>
      <c r="C11135" s="7"/>
      <c r="D11135" s="8"/>
      <c r="E11135" s="9"/>
      <c r="F11135" s="9"/>
      <c r="G11135" s="6"/>
      <c r="H11135" s="14"/>
      <c r="I11135" s="9"/>
      <c r="J11135" s="10"/>
    </row>
    <row r="11136">
      <c r="A11136" s="6"/>
      <c r="B11136" s="6"/>
      <c r="C11136" s="7"/>
      <c r="D11136" s="8"/>
      <c r="E11136" s="9"/>
      <c r="F11136" s="9"/>
      <c r="G11136" s="6"/>
      <c r="H11136" s="14"/>
      <c r="I11136" s="9"/>
      <c r="J11136" s="10"/>
    </row>
    <row r="11137">
      <c r="A11137" s="6"/>
      <c r="B11137" s="6"/>
      <c r="C11137" s="7"/>
      <c r="D11137" s="8"/>
      <c r="E11137" s="9"/>
      <c r="F11137" s="9"/>
      <c r="G11137" s="6"/>
      <c r="H11137" s="14"/>
      <c r="I11137" s="9"/>
      <c r="J11137" s="10"/>
    </row>
    <row r="11138">
      <c r="A11138" s="6"/>
      <c r="B11138" s="6"/>
      <c r="C11138" s="7"/>
      <c r="D11138" s="8"/>
      <c r="E11138" s="9"/>
      <c r="F11138" s="9"/>
      <c r="G11138" s="6"/>
      <c r="H11138" s="14"/>
      <c r="I11138" s="9"/>
      <c r="J11138" s="10"/>
    </row>
    <row r="11139">
      <c r="A11139" s="6"/>
      <c r="B11139" s="6"/>
      <c r="C11139" s="7"/>
      <c r="D11139" s="8"/>
      <c r="E11139" s="9"/>
      <c r="F11139" s="9"/>
      <c r="G11139" s="6"/>
      <c r="H11139" s="14"/>
      <c r="I11139" s="9"/>
      <c r="J11139" s="10"/>
    </row>
    <row r="11140">
      <c r="A11140" s="6"/>
      <c r="B11140" s="6"/>
      <c r="C11140" s="7"/>
      <c r="D11140" s="8"/>
      <c r="E11140" s="9"/>
      <c r="F11140" s="9"/>
      <c r="G11140" s="6"/>
      <c r="H11140" s="14"/>
      <c r="I11140" s="9"/>
      <c r="J11140" s="10"/>
    </row>
    <row r="11141">
      <c r="A11141" s="6"/>
      <c r="B11141" s="6"/>
      <c r="C11141" s="7"/>
      <c r="D11141" s="8"/>
      <c r="E11141" s="9"/>
      <c r="F11141" s="9"/>
      <c r="G11141" s="6"/>
      <c r="H11141" s="14"/>
      <c r="I11141" s="9"/>
      <c r="J11141" s="10"/>
    </row>
    <row r="11142">
      <c r="A11142" s="6"/>
      <c r="B11142" s="6"/>
      <c r="C11142" s="7"/>
      <c r="D11142" s="8"/>
      <c r="E11142" s="9"/>
      <c r="F11142" s="9"/>
      <c r="G11142" s="6"/>
      <c r="H11142" s="14"/>
      <c r="I11142" s="9"/>
      <c r="J11142" s="10"/>
    </row>
    <row r="11143">
      <c r="A11143" s="6"/>
      <c r="B11143" s="6"/>
      <c r="C11143" s="7"/>
      <c r="D11143" s="8"/>
      <c r="E11143" s="9"/>
      <c r="F11143" s="9"/>
      <c r="G11143" s="6"/>
      <c r="H11143" s="14"/>
      <c r="I11143" s="9"/>
      <c r="J11143" s="10"/>
    </row>
    <row r="11144">
      <c r="A11144" s="6"/>
      <c r="B11144" s="6"/>
      <c r="C11144" s="7"/>
      <c r="D11144" s="8"/>
      <c r="E11144" s="9"/>
      <c r="F11144" s="9"/>
      <c r="G11144" s="6"/>
      <c r="H11144" s="14"/>
      <c r="I11144" s="9"/>
      <c r="J11144" s="10"/>
    </row>
    <row r="11145">
      <c r="A11145" s="6"/>
      <c r="B11145" s="6"/>
      <c r="C11145" s="7"/>
      <c r="D11145" s="8"/>
      <c r="E11145" s="9"/>
      <c r="F11145" s="9"/>
      <c r="G11145" s="6"/>
      <c r="H11145" s="14"/>
      <c r="I11145" s="9"/>
      <c r="J11145" s="10"/>
    </row>
    <row r="11146">
      <c r="A11146" s="6"/>
      <c r="B11146" s="6"/>
      <c r="C11146" s="7"/>
      <c r="D11146" s="8"/>
      <c r="E11146" s="9"/>
      <c r="F11146" s="9"/>
      <c r="G11146" s="6"/>
      <c r="H11146" s="14"/>
      <c r="I11146" s="9"/>
      <c r="J11146" s="10"/>
    </row>
    <row r="11147">
      <c r="A11147" s="6"/>
      <c r="B11147" s="6"/>
      <c r="C11147" s="7"/>
      <c r="D11147" s="8"/>
      <c r="E11147" s="9"/>
      <c r="F11147" s="9"/>
      <c r="G11147" s="6"/>
      <c r="H11147" s="14"/>
      <c r="I11147" s="9"/>
      <c r="J11147" s="10"/>
    </row>
    <row r="11148">
      <c r="A11148" s="6"/>
      <c r="B11148" s="6"/>
      <c r="C11148" s="7"/>
      <c r="D11148" s="8"/>
      <c r="E11148" s="9"/>
      <c r="F11148" s="9"/>
      <c r="G11148" s="6"/>
      <c r="H11148" s="14"/>
      <c r="I11148" s="9"/>
      <c r="J11148" s="10"/>
    </row>
    <row r="11149">
      <c r="A11149" s="6"/>
      <c r="B11149" s="6"/>
      <c r="C11149" s="7"/>
      <c r="D11149" s="8"/>
      <c r="E11149" s="9"/>
      <c r="F11149" s="9"/>
      <c r="G11149" s="6"/>
      <c r="H11149" s="14"/>
      <c r="I11149" s="9"/>
      <c r="J11149" s="10"/>
    </row>
    <row r="11150">
      <c r="A11150" s="6"/>
      <c r="B11150" s="6"/>
      <c r="C11150" s="7"/>
      <c r="D11150" s="8"/>
      <c r="E11150" s="9"/>
      <c r="F11150" s="9"/>
      <c r="G11150" s="6"/>
      <c r="H11150" s="14"/>
      <c r="I11150" s="9"/>
      <c r="J11150" s="10"/>
    </row>
    <row r="11151">
      <c r="A11151" s="6"/>
      <c r="B11151" s="6"/>
      <c r="C11151" s="7"/>
      <c r="D11151" s="8"/>
      <c r="E11151" s="9"/>
      <c r="F11151" s="9"/>
      <c r="G11151" s="6"/>
      <c r="H11151" s="14"/>
      <c r="I11151" s="9"/>
      <c r="J11151" s="10"/>
    </row>
    <row r="11152">
      <c r="A11152" s="6"/>
      <c r="B11152" s="6"/>
      <c r="C11152" s="7"/>
      <c r="D11152" s="8"/>
      <c r="E11152" s="9"/>
      <c r="F11152" s="9"/>
      <c r="G11152" s="6"/>
      <c r="H11152" s="14"/>
      <c r="I11152" s="9"/>
      <c r="J11152" s="10"/>
    </row>
    <row r="11153">
      <c r="A11153" s="6"/>
      <c r="B11153" s="6"/>
      <c r="C11153" s="7"/>
      <c r="D11153" s="8"/>
      <c r="E11153" s="9"/>
      <c r="F11153" s="9"/>
      <c r="G11153" s="6"/>
      <c r="H11153" s="14"/>
      <c r="I11153" s="9"/>
      <c r="J11153" s="10"/>
    </row>
    <row r="11154">
      <c r="A11154" s="6"/>
      <c r="B11154" s="6"/>
      <c r="C11154" s="7"/>
      <c r="D11154" s="8"/>
      <c r="E11154" s="9"/>
      <c r="F11154" s="9"/>
      <c r="G11154" s="6"/>
      <c r="H11154" s="14"/>
      <c r="I11154" s="9"/>
      <c r="J11154" s="10"/>
    </row>
    <row r="11155">
      <c r="A11155" s="6"/>
      <c r="B11155" s="6"/>
      <c r="C11155" s="7"/>
      <c r="D11155" s="8"/>
      <c r="E11155" s="9"/>
      <c r="F11155" s="9"/>
      <c r="G11155" s="6"/>
      <c r="H11155" s="14"/>
      <c r="I11155" s="9"/>
      <c r="J11155" s="10"/>
    </row>
    <row r="11156">
      <c r="A11156" s="6"/>
      <c r="B11156" s="6"/>
      <c r="C11156" s="7"/>
      <c r="D11156" s="8"/>
      <c r="E11156" s="9"/>
      <c r="F11156" s="9"/>
      <c r="G11156" s="6"/>
      <c r="H11156" s="14"/>
      <c r="I11156" s="9"/>
      <c r="J11156" s="10"/>
    </row>
    <row r="11157">
      <c r="A11157" s="6"/>
      <c r="B11157" s="6"/>
      <c r="C11157" s="7"/>
      <c r="D11157" s="8"/>
      <c r="E11157" s="9"/>
      <c r="F11157" s="9"/>
      <c r="G11157" s="6"/>
      <c r="H11157" s="14"/>
      <c r="I11157" s="9"/>
      <c r="J11157" s="10"/>
    </row>
    <row r="11158">
      <c r="A11158" s="6"/>
      <c r="B11158" s="6"/>
      <c r="C11158" s="7"/>
      <c r="D11158" s="8"/>
      <c r="E11158" s="9"/>
      <c r="F11158" s="9"/>
      <c r="G11158" s="6"/>
      <c r="H11158" s="14"/>
      <c r="I11158" s="9"/>
      <c r="J11158" s="10"/>
    </row>
    <row r="11159">
      <c r="A11159" s="6"/>
      <c r="B11159" s="6"/>
      <c r="C11159" s="7"/>
      <c r="D11159" s="8"/>
      <c r="E11159" s="9"/>
      <c r="F11159" s="9"/>
      <c r="G11159" s="6"/>
      <c r="H11159" s="14"/>
      <c r="I11159" s="9"/>
      <c r="J11159" s="10"/>
    </row>
    <row r="11160">
      <c r="A11160" s="6"/>
      <c r="B11160" s="6"/>
      <c r="C11160" s="7"/>
      <c r="D11160" s="8"/>
      <c r="E11160" s="9"/>
      <c r="F11160" s="9"/>
      <c r="G11160" s="6"/>
      <c r="H11160" s="14"/>
      <c r="I11160" s="9"/>
      <c r="J11160" s="10"/>
    </row>
    <row r="11161">
      <c r="A11161" s="6"/>
      <c r="B11161" s="6"/>
      <c r="C11161" s="7"/>
      <c r="D11161" s="8"/>
      <c r="E11161" s="9"/>
      <c r="F11161" s="9"/>
      <c r="G11161" s="6"/>
      <c r="H11161" s="14"/>
      <c r="I11161" s="9"/>
      <c r="J11161" s="10"/>
    </row>
    <row r="11162">
      <c r="A11162" s="6"/>
      <c r="B11162" s="6"/>
      <c r="C11162" s="7"/>
      <c r="D11162" s="8"/>
      <c r="E11162" s="9"/>
      <c r="F11162" s="9"/>
      <c r="G11162" s="6"/>
      <c r="H11162" s="14"/>
      <c r="I11162" s="9"/>
      <c r="J11162" s="10"/>
    </row>
    <row r="11163">
      <c r="A11163" s="6"/>
      <c r="B11163" s="6"/>
      <c r="C11163" s="7"/>
      <c r="D11163" s="8"/>
      <c r="E11163" s="9"/>
      <c r="F11163" s="9"/>
      <c r="G11163" s="6"/>
      <c r="H11163" s="14"/>
      <c r="I11163" s="9"/>
      <c r="J11163" s="10"/>
    </row>
    <row r="11164">
      <c r="A11164" s="6"/>
      <c r="B11164" s="6"/>
      <c r="C11164" s="7"/>
      <c r="D11164" s="8"/>
      <c r="E11164" s="9"/>
      <c r="F11164" s="9"/>
      <c r="G11164" s="6"/>
      <c r="H11164" s="14"/>
      <c r="I11164" s="9"/>
      <c r="J11164" s="10"/>
    </row>
    <row r="11165">
      <c r="A11165" s="6"/>
      <c r="B11165" s="6"/>
      <c r="C11165" s="7"/>
      <c r="D11165" s="8"/>
      <c r="E11165" s="9"/>
      <c r="F11165" s="9"/>
      <c r="G11165" s="6"/>
      <c r="H11165" s="14"/>
      <c r="I11165" s="9"/>
      <c r="J11165" s="10"/>
    </row>
    <row r="11166">
      <c r="A11166" s="6"/>
      <c r="B11166" s="6"/>
      <c r="C11166" s="7"/>
      <c r="D11166" s="8"/>
      <c r="E11166" s="9"/>
      <c r="F11166" s="9"/>
      <c r="G11166" s="6"/>
      <c r="H11166" s="14"/>
      <c r="I11166" s="9"/>
      <c r="J11166" s="10"/>
    </row>
    <row r="11167">
      <c r="A11167" s="6"/>
      <c r="B11167" s="6"/>
      <c r="C11167" s="7"/>
      <c r="D11167" s="8"/>
      <c r="E11167" s="9"/>
      <c r="F11167" s="9"/>
      <c r="G11167" s="6"/>
      <c r="H11167" s="14"/>
      <c r="I11167" s="9"/>
      <c r="J11167" s="10"/>
    </row>
    <row r="11168">
      <c r="A11168" s="6"/>
      <c r="B11168" s="6"/>
      <c r="C11168" s="7"/>
      <c r="D11168" s="8"/>
      <c r="E11168" s="9"/>
      <c r="F11168" s="9"/>
      <c r="G11168" s="6"/>
      <c r="H11168" s="14"/>
      <c r="I11168" s="9"/>
      <c r="J11168" s="10"/>
    </row>
    <row r="11169">
      <c r="A11169" s="6"/>
      <c r="B11169" s="6"/>
      <c r="C11169" s="7"/>
      <c r="D11169" s="8"/>
      <c r="E11169" s="9"/>
      <c r="F11169" s="9"/>
      <c r="G11169" s="6"/>
      <c r="H11169" s="14"/>
      <c r="I11169" s="9"/>
      <c r="J11169" s="10"/>
    </row>
    <row r="11170">
      <c r="A11170" s="6"/>
      <c r="B11170" s="6"/>
      <c r="C11170" s="7"/>
      <c r="D11170" s="8"/>
      <c r="E11170" s="9"/>
      <c r="F11170" s="9"/>
      <c r="G11170" s="6"/>
      <c r="H11170" s="14"/>
      <c r="I11170" s="9"/>
      <c r="J11170" s="10"/>
    </row>
    <row r="11171">
      <c r="A11171" s="6"/>
      <c r="B11171" s="6"/>
      <c r="C11171" s="7"/>
      <c r="D11171" s="8"/>
      <c r="E11171" s="9"/>
      <c r="F11171" s="9"/>
      <c r="G11171" s="6"/>
      <c r="H11171" s="14"/>
      <c r="I11171" s="9"/>
      <c r="J11171" s="10"/>
    </row>
    <row r="11172">
      <c r="A11172" s="6"/>
      <c r="B11172" s="6"/>
      <c r="C11172" s="7"/>
      <c r="D11172" s="8"/>
      <c r="E11172" s="9"/>
      <c r="F11172" s="9"/>
      <c r="G11172" s="6"/>
      <c r="H11172" s="14"/>
      <c r="I11172" s="9"/>
      <c r="J11172" s="10"/>
    </row>
    <row r="11173">
      <c r="A11173" s="6"/>
      <c r="B11173" s="6"/>
      <c r="C11173" s="7"/>
      <c r="D11173" s="8"/>
      <c r="E11173" s="9"/>
      <c r="F11173" s="9"/>
      <c r="G11173" s="6"/>
      <c r="H11173" s="14"/>
      <c r="I11173" s="9"/>
      <c r="J11173" s="10"/>
    </row>
    <row r="11174">
      <c r="A11174" s="6"/>
      <c r="B11174" s="6"/>
      <c r="C11174" s="7"/>
      <c r="D11174" s="8"/>
      <c r="E11174" s="9"/>
      <c r="F11174" s="9"/>
      <c r="G11174" s="6"/>
      <c r="H11174" s="14"/>
      <c r="I11174" s="9"/>
      <c r="J11174" s="10"/>
    </row>
    <row r="11175">
      <c r="A11175" s="6"/>
      <c r="B11175" s="6"/>
      <c r="C11175" s="7"/>
      <c r="D11175" s="8"/>
      <c r="E11175" s="9"/>
      <c r="F11175" s="9"/>
      <c r="G11175" s="6"/>
      <c r="H11175" s="14"/>
      <c r="I11175" s="9"/>
      <c r="J11175" s="10"/>
    </row>
    <row r="11176">
      <c r="A11176" s="6"/>
      <c r="B11176" s="6"/>
      <c r="C11176" s="7"/>
      <c r="D11176" s="8"/>
      <c r="E11176" s="9"/>
      <c r="F11176" s="9"/>
      <c r="G11176" s="6"/>
      <c r="H11176" s="14"/>
      <c r="I11176" s="9"/>
      <c r="J11176" s="10"/>
    </row>
    <row r="11177">
      <c r="A11177" s="6"/>
      <c r="B11177" s="6"/>
      <c r="C11177" s="7"/>
      <c r="D11177" s="8"/>
      <c r="E11177" s="9"/>
      <c r="F11177" s="9"/>
      <c r="G11177" s="6"/>
      <c r="H11177" s="14"/>
      <c r="I11177" s="9"/>
      <c r="J11177" s="10"/>
    </row>
    <row r="11178">
      <c r="A11178" s="6"/>
      <c r="B11178" s="6"/>
      <c r="C11178" s="7"/>
      <c r="D11178" s="8"/>
      <c r="E11178" s="9"/>
      <c r="F11178" s="9"/>
      <c r="G11178" s="6"/>
      <c r="H11178" s="14"/>
      <c r="I11178" s="9"/>
      <c r="J11178" s="10"/>
    </row>
    <row r="11179">
      <c r="A11179" s="6"/>
      <c r="B11179" s="6"/>
      <c r="C11179" s="7"/>
      <c r="D11179" s="8"/>
      <c r="E11179" s="9"/>
      <c r="F11179" s="9"/>
      <c r="G11179" s="6"/>
      <c r="H11179" s="14"/>
      <c r="I11179" s="9"/>
      <c r="J11179" s="10"/>
    </row>
    <row r="11180">
      <c r="A11180" s="6"/>
      <c r="B11180" s="6"/>
      <c r="C11180" s="7"/>
      <c r="D11180" s="8"/>
      <c r="E11180" s="9"/>
      <c r="F11180" s="9"/>
      <c r="G11180" s="6"/>
      <c r="H11180" s="14"/>
      <c r="I11180" s="9"/>
      <c r="J11180" s="10"/>
    </row>
    <row r="11181">
      <c r="A11181" s="6"/>
      <c r="B11181" s="6"/>
      <c r="C11181" s="7"/>
      <c r="D11181" s="8"/>
      <c r="E11181" s="9"/>
      <c r="F11181" s="9"/>
      <c r="G11181" s="6"/>
      <c r="H11181" s="14"/>
      <c r="I11181" s="9"/>
      <c r="J11181" s="10"/>
    </row>
    <row r="11182">
      <c r="A11182" s="6"/>
      <c r="B11182" s="6"/>
      <c r="C11182" s="7"/>
      <c r="D11182" s="8"/>
      <c r="E11182" s="9"/>
      <c r="F11182" s="9"/>
      <c r="G11182" s="6"/>
      <c r="H11182" s="14"/>
      <c r="I11182" s="9"/>
      <c r="J11182" s="10"/>
    </row>
    <row r="11183">
      <c r="A11183" s="6"/>
      <c r="B11183" s="6"/>
      <c r="C11183" s="7"/>
      <c r="D11183" s="8"/>
      <c r="E11183" s="9"/>
      <c r="F11183" s="9"/>
      <c r="G11183" s="6"/>
      <c r="H11183" s="14"/>
      <c r="I11183" s="9"/>
      <c r="J11183" s="10"/>
    </row>
    <row r="11184">
      <c r="A11184" s="6"/>
      <c r="B11184" s="6"/>
      <c r="C11184" s="7"/>
      <c r="D11184" s="8"/>
      <c r="E11184" s="9"/>
      <c r="F11184" s="9"/>
      <c r="G11184" s="6"/>
      <c r="H11184" s="14"/>
      <c r="I11184" s="9"/>
      <c r="J11184" s="10"/>
    </row>
    <row r="11185">
      <c r="A11185" s="6"/>
      <c r="B11185" s="6"/>
      <c r="C11185" s="7"/>
      <c r="D11185" s="8"/>
      <c r="E11185" s="9"/>
      <c r="F11185" s="9"/>
      <c r="G11185" s="6"/>
      <c r="H11185" s="14"/>
      <c r="I11185" s="9"/>
      <c r="J11185" s="10"/>
    </row>
    <row r="11186">
      <c r="A11186" s="6"/>
      <c r="B11186" s="6"/>
      <c r="C11186" s="7"/>
      <c r="D11186" s="8"/>
      <c r="E11186" s="9"/>
      <c r="F11186" s="9"/>
      <c r="G11186" s="6"/>
      <c r="H11186" s="14"/>
      <c r="I11186" s="9"/>
      <c r="J11186" s="10"/>
    </row>
    <row r="11187">
      <c r="A11187" s="6"/>
      <c r="B11187" s="6"/>
      <c r="C11187" s="7"/>
      <c r="D11187" s="8"/>
      <c r="E11187" s="9"/>
      <c r="F11187" s="9"/>
      <c r="G11187" s="6"/>
      <c r="H11187" s="14"/>
      <c r="I11187" s="9"/>
      <c r="J11187" s="10"/>
    </row>
    <row r="11188">
      <c r="A11188" s="6"/>
      <c r="B11188" s="6"/>
      <c r="C11188" s="7"/>
      <c r="D11188" s="8"/>
      <c r="E11188" s="9"/>
      <c r="F11188" s="9"/>
      <c r="G11188" s="6"/>
      <c r="H11188" s="14"/>
      <c r="I11188" s="9"/>
      <c r="J11188" s="10"/>
    </row>
    <row r="11189">
      <c r="A11189" s="6"/>
      <c r="B11189" s="6"/>
      <c r="C11189" s="7"/>
      <c r="D11189" s="8"/>
      <c r="E11189" s="9"/>
      <c r="F11189" s="9"/>
      <c r="G11189" s="6"/>
      <c r="H11189" s="14"/>
      <c r="I11189" s="9"/>
      <c r="J11189" s="10"/>
    </row>
    <row r="11190">
      <c r="A11190" s="6"/>
      <c r="B11190" s="6"/>
      <c r="C11190" s="7"/>
      <c r="D11190" s="8"/>
      <c r="E11190" s="9"/>
      <c r="F11190" s="9"/>
      <c r="G11190" s="6"/>
      <c r="H11190" s="14"/>
      <c r="I11190" s="9"/>
      <c r="J11190" s="10"/>
    </row>
    <row r="11191">
      <c r="A11191" s="6"/>
      <c r="B11191" s="6"/>
      <c r="C11191" s="7"/>
      <c r="D11191" s="8"/>
      <c r="E11191" s="9"/>
      <c r="F11191" s="9"/>
      <c r="G11191" s="6"/>
      <c r="H11191" s="14"/>
      <c r="I11191" s="9"/>
      <c r="J11191" s="10"/>
    </row>
    <row r="11192">
      <c r="A11192" s="6"/>
      <c r="B11192" s="6"/>
      <c r="C11192" s="7"/>
      <c r="D11192" s="8"/>
      <c r="E11192" s="9"/>
      <c r="F11192" s="9"/>
      <c r="G11192" s="6"/>
      <c r="H11192" s="14"/>
      <c r="I11192" s="9"/>
      <c r="J11192" s="10"/>
    </row>
    <row r="11193">
      <c r="A11193" s="6"/>
      <c r="B11193" s="6"/>
      <c r="C11193" s="7"/>
      <c r="D11193" s="8"/>
      <c r="E11193" s="9"/>
      <c r="F11193" s="9"/>
      <c r="G11193" s="6"/>
      <c r="H11193" s="14"/>
      <c r="I11193" s="9"/>
      <c r="J11193" s="10"/>
    </row>
    <row r="11194">
      <c r="A11194" s="6"/>
      <c r="B11194" s="6"/>
      <c r="C11194" s="7"/>
      <c r="D11194" s="8"/>
      <c r="E11194" s="9"/>
      <c r="F11194" s="9"/>
      <c r="G11194" s="6"/>
      <c r="H11194" s="14"/>
      <c r="I11194" s="9"/>
      <c r="J11194" s="10"/>
    </row>
    <row r="11195">
      <c r="A11195" s="6"/>
      <c r="B11195" s="6"/>
      <c r="C11195" s="7"/>
      <c r="D11195" s="8"/>
      <c r="E11195" s="9"/>
      <c r="F11195" s="9"/>
      <c r="G11195" s="6"/>
      <c r="H11195" s="14"/>
      <c r="I11195" s="9"/>
      <c r="J11195" s="10"/>
    </row>
    <row r="11196">
      <c r="A11196" s="6"/>
      <c r="B11196" s="6"/>
      <c r="C11196" s="7"/>
      <c r="D11196" s="8"/>
      <c r="E11196" s="9"/>
      <c r="F11196" s="9"/>
      <c r="G11196" s="6"/>
      <c r="H11196" s="14"/>
      <c r="I11196" s="9"/>
      <c r="J11196" s="10"/>
    </row>
    <row r="11197">
      <c r="A11197" s="6"/>
      <c r="B11197" s="6"/>
      <c r="C11197" s="7"/>
      <c r="D11197" s="8"/>
      <c r="E11197" s="9"/>
      <c r="F11197" s="9"/>
      <c r="G11197" s="6"/>
      <c r="H11197" s="14"/>
      <c r="I11197" s="9"/>
      <c r="J11197" s="10"/>
    </row>
    <row r="11198">
      <c r="A11198" s="6"/>
      <c r="B11198" s="6"/>
      <c r="C11198" s="7"/>
      <c r="D11198" s="8"/>
      <c r="E11198" s="9"/>
      <c r="F11198" s="9"/>
      <c r="G11198" s="6"/>
      <c r="H11198" s="14"/>
      <c r="I11198" s="9"/>
      <c r="J11198" s="10"/>
    </row>
    <row r="11199">
      <c r="A11199" s="6"/>
      <c r="B11199" s="6"/>
      <c r="C11199" s="7"/>
      <c r="D11199" s="8"/>
      <c r="E11199" s="9"/>
      <c r="F11199" s="9"/>
      <c r="G11199" s="6"/>
      <c r="H11199" s="14"/>
      <c r="I11199" s="9"/>
      <c r="J11199" s="10"/>
    </row>
    <row r="11200">
      <c r="A11200" s="6"/>
      <c r="B11200" s="6"/>
      <c r="C11200" s="7"/>
      <c r="D11200" s="8"/>
      <c r="E11200" s="9"/>
      <c r="F11200" s="9"/>
      <c r="G11200" s="6"/>
      <c r="H11200" s="14"/>
      <c r="I11200" s="9"/>
      <c r="J11200" s="10"/>
    </row>
    <row r="11201">
      <c r="A11201" s="6"/>
      <c r="B11201" s="6"/>
      <c r="C11201" s="7"/>
      <c r="D11201" s="8"/>
      <c r="E11201" s="9"/>
      <c r="F11201" s="9"/>
      <c r="G11201" s="6"/>
      <c r="H11201" s="14"/>
      <c r="I11201" s="9"/>
      <c r="J11201" s="10"/>
    </row>
    <row r="11202">
      <c r="A11202" s="6"/>
      <c r="B11202" s="6"/>
      <c r="C11202" s="7"/>
      <c r="D11202" s="8"/>
      <c r="E11202" s="9"/>
      <c r="F11202" s="9"/>
      <c r="G11202" s="6"/>
      <c r="H11202" s="14"/>
      <c r="I11202" s="9"/>
      <c r="J11202" s="10"/>
    </row>
    <row r="11203">
      <c r="A11203" s="6"/>
      <c r="B11203" s="6"/>
      <c r="C11203" s="7"/>
      <c r="D11203" s="8"/>
      <c r="E11203" s="9"/>
      <c r="F11203" s="9"/>
      <c r="G11203" s="6"/>
      <c r="H11203" s="14"/>
      <c r="I11203" s="9"/>
      <c r="J11203" s="10"/>
    </row>
    <row r="11204">
      <c r="A11204" s="6"/>
      <c r="B11204" s="6"/>
      <c r="C11204" s="7"/>
      <c r="D11204" s="8"/>
      <c r="E11204" s="9"/>
      <c r="F11204" s="9"/>
      <c r="G11204" s="6"/>
      <c r="H11204" s="14"/>
      <c r="I11204" s="9"/>
      <c r="J11204" s="10"/>
    </row>
    <row r="11205">
      <c r="A11205" s="6"/>
      <c r="B11205" s="6"/>
      <c r="C11205" s="7"/>
      <c r="D11205" s="8"/>
      <c r="E11205" s="9"/>
      <c r="F11205" s="9"/>
      <c r="G11205" s="6"/>
      <c r="H11205" s="14"/>
      <c r="I11205" s="9"/>
      <c r="J11205" s="10"/>
    </row>
    <row r="11206">
      <c r="A11206" s="6"/>
      <c r="B11206" s="6"/>
      <c r="C11206" s="7"/>
      <c r="D11206" s="8"/>
      <c r="E11206" s="9"/>
      <c r="F11206" s="9"/>
      <c r="G11206" s="6"/>
      <c r="H11206" s="14"/>
      <c r="I11206" s="9"/>
      <c r="J11206" s="10"/>
    </row>
    <row r="11207">
      <c r="A11207" s="6"/>
      <c r="B11207" s="6"/>
      <c r="C11207" s="7"/>
      <c r="D11207" s="8"/>
      <c r="E11207" s="9"/>
      <c r="F11207" s="9"/>
      <c r="G11207" s="6"/>
      <c r="H11207" s="14"/>
      <c r="I11207" s="9"/>
      <c r="J11207" s="10"/>
    </row>
    <row r="11208">
      <c r="A11208" s="6"/>
      <c r="B11208" s="6"/>
      <c r="C11208" s="7"/>
      <c r="D11208" s="8"/>
      <c r="E11208" s="9"/>
      <c r="F11208" s="9"/>
      <c r="G11208" s="6"/>
      <c r="H11208" s="14"/>
      <c r="I11208" s="9"/>
      <c r="J11208" s="10"/>
    </row>
    <row r="11209">
      <c r="A11209" s="6"/>
      <c r="B11209" s="6"/>
      <c r="C11209" s="7"/>
      <c r="D11209" s="8"/>
      <c r="E11209" s="9"/>
      <c r="F11209" s="9"/>
      <c r="G11209" s="6"/>
      <c r="H11209" s="14"/>
      <c r="I11209" s="9"/>
      <c r="J11209" s="10"/>
    </row>
    <row r="11210">
      <c r="A11210" s="6"/>
      <c r="B11210" s="6"/>
      <c r="C11210" s="7"/>
      <c r="D11210" s="8"/>
      <c r="E11210" s="9"/>
      <c r="F11210" s="9"/>
      <c r="G11210" s="6"/>
      <c r="H11210" s="14"/>
      <c r="I11210" s="9"/>
      <c r="J11210" s="10"/>
    </row>
    <row r="11211">
      <c r="A11211" s="6"/>
      <c r="B11211" s="6"/>
      <c r="C11211" s="7"/>
      <c r="D11211" s="8"/>
      <c r="E11211" s="9"/>
      <c r="F11211" s="9"/>
      <c r="G11211" s="6"/>
      <c r="H11211" s="14"/>
      <c r="I11211" s="9"/>
      <c r="J11211" s="10"/>
    </row>
    <row r="11212">
      <c r="A11212" s="6"/>
      <c r="B11212" s="6"/>
      <c r="C11212" s="7"/>
      <c r="D11212" s="8"/>
      <c r="E11212" s="9"/>
      <c r="F11212" s="9"/>
      <c r="G11212" s="6"/>
      <c r="H11212" s="14"/>
      <c r="I11212" s="9"/>
      <c r="J11212" s="10"/>
    </row>
    <row r="11213">
      <c r="A11213" s="6"/>
      <c r="B11213" s="6"/>
      <c r="C11213" s="7"/>
      <c r="D11213" s="8"/>
      <c r="E11213" s="9"/>
      <c r="F11213" s="9"/>
      <c r="G11213" s="6"/>
      <c r="H11213" s="14"/>
      <c r="I11213" s="9"/>
      <c r="J11213" s="10"/>
    </row>
    <row r="11214">
      <c r="A11214" s="6"/>
      <c r="B11214" s="6"/>
      <c r="C11214" s="7"/>
      <c r="D11214" s="8"/>
      <c r="E11214" s="9"/>
      <c r="F11214" s="9"/>
      <c r="G11214" s="6"/>
      <c r="H11214" s="14"/>
      <c r="I11214" s="9"/>
      <c r="J11214" s="10"/>
    </row>
    <row r="11215">
      <c r="A11215" s="6"/>
      <c r="B11215" s="6"/>
      <c r="C11215" s="7"/>
      <c r="D11215" s="8"/>
      <c r="E11215" s="9"/>
      <c r="F11215" s="9"/>
      <c r="G11215" s="6"/>
      <c r="H11215" s="14"/>
      <c r="I11215" s="9"/>
      <c r="J11215" s="10"/>
    </row>
    <row r="11216">
      <c r="A11216" s="6"/>
      <c r="B11216" s="6"/>
      <c r="C11216" s="7"/>
      <c r="D11216" s="8"/>
      <c r="E11216" s="9"/>
      <c r="F11216" s="9"/>
      <c r="G11216" s="6"/>
      <c r="H11216" s="14"/>
      <c r="I11216" s="9"/>
      <c r="J11216" s="10"/>
    </row>
    <row r="11217">
      <c r="A11217" s="6"/>
      <c r="B11217" s="6"/>
      <c r="C11217" s="7"/>
      <c r="D11217" s="8"/>
      <c r="E11217" s="9"/>
      <c r="F11217" s="9"/>
      <c r="G11217" s="6"/>
      <c r="H11217" s="14"/>
      <c r="I11217" s="9"/>
      <c r="J11217" s="10"/>
    </row>
    <row r="11218">
      <c r="A11218" s="6"/>
      <c r="B11218" s="6"/>
      <c r="C11218" s="7"/>
      <c r="D11218" s="8"/>
      <c r="E11218" s="9"/>
      <c r="F11218" s="9"/>
      <c r="G11218" s="6"/>
      <c r="H11218" s="14"/>
      <c r="I11218" s="9"/>
      <c r="J11218" s="10"/>
    </row>
    <row r="11219">
      <c r="A11219" s="6"/>
      <c r="B11219" s="6"/>
      <c r="C11219" s="7"/>
      <c r="D11219" s="8"/>
      <c r="E11219" s="9"/>
      <c r="F11219" s="9"/>
      <c r="G11219" s="6"/>
      <c r="H11219" s="14"/>
      <c r="I11219" s="9"/>
      <c r="J11219" s="10"/>
    </row>
    <row r="11220">
      <c r="A11220" s="6"/>
      <c r="B11220" s="6"/>
      <c r="C11220" s="7"/>
      <c r="D11220" s="8"/>
      <c r="E11220" s="9"/>
      <c r="F11220" s="9"/>
      <c r="G11220" s="6"/>
      <c r="H11220" s="14"/>
      <c r="I11220" s="9"/>
      <c r="J11220" s="10"/>
    </row>
    <row r="11221">
      <c r="A11221" s="6"/>
      <c r="B11221" s="6"/>
      <c r="C11221" s="7"/>
      <c r="D11221" s="8"/>
      <c r="E11221" s="9"/>
      <c r="F11221" s="9"/>
      <c r="G11221" s="6"/>
      <c r="H11221" s="14"/>
      <c r="I11221" s="9"/>
      <c r="J11221" s="10"/>
    </row>
    <row r="11222">
      <c r="A11222" s="6"/>
      <c r="B11222" s="6"/>
      <c r="C11222" s="7"/>
      <c r="D11222" s="8"/>
      <c r="E11222" s="9"/>
      <c r="F11222" s="9"/>
      <c r="G11222" s="6"/>
      <c r="H11222" s="14"/>
      <c r="I11222" s="9"/>
      <c r="J11222" s="10"/>
    </row>
    <row r="11223">
      <c r="A11223" s="6"/>
      <c r="B11223" s="6"/>
      <c r="C11223" s="7"/>
      <c r="D11223" s="8"/>
      <c r="E11223" s="9"/>
      <c r="F11223" s="9"/>
      <c r="G11223" s="6"/>
      <c r="H11223" s="14"/>
      <c r="I11223" s="9"/>
      <c r="J11223" s="10"/>
    </row>
    <row r="11224">
      <c r="A11224" s="6"/>
      <c r="B11224" s="6"/>
      <c r="C11224" s="7"/>
      <c r="D11224" s="8"/>
      <c r="E11224" s="9"/>
      <c r="F11224" s="9"/>
      <c r="G11224" s="6"/>
      <c r="H11224" s="14"/>
      <c r="I11224" s="9"/>
      <c r="J11224" s="10"/>
    </row>
    <row r="11225">
      <c r="A11225" s="6"/>
      <c r="B11225" s="6"/>
      <c r="C11225" s="7"/>
      <c r="D11225" s="8"/>
      <c r="E11225" s="9"/>
      <c r="F11225" s="9"/>
      <c r="G11225" s="6"/>
      <c r="H11225" s="14"/>
      <c r="I11225" s="9"/>
      <c r="J11225" s="10"/>
    </row>
    <row r="11226">
      <c r="A11226" s="6"/>
      <c r="B11226" s="6"/>
      <c r="C11226" s="7"/>
      <c r="D11226" s="8"/>
      <c r="E11226" s="9"/>
      <c r="F11226" s="9"/>
      <c r="G11226" s="6"/>
      <c r="H11226" s="14"/>
      <c r="I11226" s="9"/>
      <c r="J11226" s="10"/>
    </row>
    <row r="11227">
      <c r="A11227" s="6"/>
      <c r="B11227" s="6"/>
      <c r="C11227" s="7"/>
      <c r="D11227" s="8"/>
      <c r="E11227" s="9"/>
      <c r="F11227" s="9"/>
      <c r="G11227" s="6"/>
      <c r="H11227" s="14"/>
      <c r="I11227" s="9"/>
      <c r="J11227" s="10"/>
    </row>
    <row r="11228">
      <c r="A11228" s="6"/>
      <c r="B11228" s="6"/>
      <c r="C11228" s="7"/>
      <c r="D11228" s="8"/>
      <c r="E11228" s="9"/>
      <c r="F11228" s="9"/>
      <c r="G11228" s="6"/>
      <c r="H11228" s="14"/>
      <c r="I11228" s="9"/>
      <c r="J11228" s="10"/>
    </row>
    <row r="11229">
      <c r="A11229" s="6"/>
      <c r="B11229" s="6"/>
      <c r="C11229" s="7"/>
      <c r="D11229" s="8"/>
      <c r="E11229" s="9"/>
      <c r="F11229" s="9"/>
      <c r="G11229" s="6"/>
      <c r="H11229" s="14"/>
      <c r="I11229" s="9"/>
      <c r="J11229" s="10"/>
    </row>
    <row r="11230">
      <c r="A11230" s="6"/>
      <c r="B11230" s="6"/>
      <c r="C11230" s="7"/>
      <c r="D11230" s="8"/>
      <c r="E11230" s="9"/>
      <c r="F11230" s="9"/>
      <c r="G11230" s="6"/>
      <c r="H11230" s="14"/>
      <c r="I11230" s="9"/>
      <c r="J11230" s="10"/>
    </row>
    <row r="11231">
      <c r="A11231" s="6"/>
      <c r="B11231" s="6"/>
      <c r="C11231" s="7"/>
      <c r="D11231" s="8"/>
      <c r="E11231" s="9"/>
      <c r="F11231" s="9"/>
      <c r="G11231" s="6"/>
      <c r="H11231" s="14"/>
      <c r="I11231" s="9"/>
      <c r="J11231" s="10"/>
    </row>
    <row r="11232">
      <c r="A11232" s="6"/>
      <c r="B11232" s="6"/>
      <c r="C11232" s="7"/>
      <c r="D11232" s="8"/>
      <c r="E11232" s="9"/>
      <c r="F11232" s="9"/>
      <c r="G11232" s="6"/>
      <c r="H11232" s="14"/>
      <c r="I11232" s="9"/>
      <c r="J11232" s="10"/>
    </row>
    <row r="11233">
      <c r="A11233" s="6"/>
      <c r="B11233" s="6"/>
      <c r="C11233" s="7"/>
      <c r="D11233" s="8"/>
      <c r="E11233" s="9"/>
      <c r="F11233" s="9"/>
      <c r="G11233" s="6"/>
      <c r="H11233" s="14"/>
      <c r="I11233" s="9"/>
      <c r="J11233" s="10"/>
    </row>
    <row r="11234">
      <c r="A11234" s="6"/>
      <c r="B11234" s="6"/>
      <c r="C11234" s="7"/>
      <c r="D11234" s="8"/>
      <c r="E11234" s="9"/>
      <c r="F11234" s="9"/>
      <c r="G11234" s="6"/>
      <c r="H11234" s="14"/>
      <c r="I11234" s="9"/>
      <c r="J11234" s="10"/>
    </row>
    <row r="11235">
      <c r="A11235" s="6"/>
      <c r="B11235" s="6"/>
      <c r="C11235" s="7"/>
      <c r="D11235" s="8"/>
      <c r="E11235" s="9"/>
      <c r="F11235" s="9"/>
      <c r="G11235" s="6"/>
      <c r="H11235" s="14"/>
      <c r="I11235" s="9"/>
      <c r="J11235" s="10"/>
    </row>
    <row r="11236">
      <c r="A11236" s="6"/>
      <c r="B11236" s="6"/>
      <c r="C11236" s="7"/>
      <c r="D11236" s="8"/>
      <c r="E11236" s="9"/>
      <c r="F11236" s="9"/>
      <c r="G11236" s="6"/>
      <c r="H11236" s="14"/>
      <c r="I11236" s="9"/>
      <c r="J11236" s="10"/>
    </row>
    <row r="11237">
      <c r="A11237" s="6"/>
      <c r="B11237" s="6"/>
      <c r="C11237" s="7"/>
      <c r="D11237" s="8"/>
      <c r="E11237" s="9"/>
      <c r="F11237" s="9"/>
      <c r="G11237" s="6"/>
      <c r="H11237" s="14"/>
      <c r="I11237" s="9"/>
      <c r="J11237" s="10"/>
    </row>
    <row r="11238">
      <c r="A11238" s="6"/>
      <c r="B11238" s="6"/>
      <c r="C11238" s="7"/>
      <c r="D11238" s="8"/>
      <c r="E11238" s="9"/>
      <c r="F11238" s="9"/>
      <c r="G11238" s="6"/>
      <c r="H11238" s="14"/>
      <c r="I11238" s="9"/>
      <c r="J11238" s="10"/>
    </row>
    <row r="11239">
      <c r="A11239" s="6"/>
      <c r="B11239" s="6"/>
      <c r="C11239" s="7"/>
      <c r="D11239" s="8"/>
      <c r="E11239" s="9"/>
      <c r="F11239" s="9"/>
      <c r="G11239" s="6"/>
      <c r="H11239" s="14"/>
      <c r="I11239" s="9"/>
      <c r="J11239" s="10"/>
    </row>
    <row r="11240">
      <c r="A11240" s="6"/>
      <c r="B11240" s="6"/>
      <c r="C11240" s="7"/>
      <c r="D11240" s="8"/>
      <c r="E11240" s="9"/>
      <c r="F11240" s="9"/>
      <c r="G11240" s="6"/>
      <c r="H11240" s="14"/>
      <c r="I11240" s="9"/>
      <c r="J11240" s="10"/>
    </row>
    <row r="11241">
      <c r="A11241" s="6"/>
      <c r="B11241" s="6"/>
      <c r="C11241" s="7"/>
      <c r="D11241" s="8"/>
      <c r="E11241" s="9"/>
      <c r="F11241" s="9"/>
      <c r="G11241" s="6"/>
      <c r="H11241" s="14"/>
      <c r="I11241" s="9"/>
      <c r="J11241" s="10"/>
    </row>
    <row r="11242">
      <c r="A11242" s="6"/>
      <c r="B11242" s="6"/>
      <c r="C11242" s="7"/>
      <c r="D11242" s="8"/>
      <c r="E11242" s="9"/>
      <c r="F11242" s="9"/>
      <c r="G11242" s="6"/>
      <c r="H11242" s="14"/>
      <c r="I11242" s="9"/>
      <c r="J11242" s="10"/>
    </row>
    <row r="11243">
      <c r="A11243" s="6"/>
      <c r="B11243" s="6"/>
      <c r="C11243" s="7"/>
      <c r="D11243" s="8"/>
      <c r="E11243" s="9"/>
      <c r="F11243" s="9"/>
      <c r="G11243" s="6"/>
      <c r="H11243" s="14"/>
      <c r="I11243" s="9"/>
      <c r="J11243" s="10"/>
    </row>
    <row r="11244">
      <c r="A11244" s="6"/>
      <c r="B11244" s="6"/>
      <c r="C11244" s="7"/>
      <c r="D11244" s="8"/>
      <c r="E11244" s="9"/>
      <c r="F11244" s="9"/>
      <c r="G11244" s="6"/>
      <c r="H11244" s="14"/>
      <c r="I11244" s="9"/>
      <c r="J11244" s="10"/>
    </row>
    <row r="11245">
      <c r="A11245" s="6"/>
      <c r="B11245" s="6"/>
      <c r="C11245" s="7"/>
      <c r="D11245" s="8"/>
      <c r="E11245" s="9"/>
      <c r="F11245" s="9"/>
      <c r="G11245" s="6"/>
      <c r="H11245" s="14"/>
      <c r="I11245" s="9"/>
      <c r="J11245" s="10"/>
    </row>
    <row r="11246">
      <c r="A11246" s="6"/>
      <c r="B11246" s="6"/>
      <c r="C11246" s="7"/>
      <c r="D11246" s="8"/>
      <c r="E11246" s="9"/>
      <c r="F11246" s="9"/>
      <c r="G11246" s="6"/>
      <c r="H11246" s="14"/>
      <c r="I11246" s="9"/>
      <c r="J11246" s="10"/>
    </row>
    <row r="11247">
      <c r="A11247" s="6"/>
      <c r="B11247" s="6"/>
      <c r="C11247" s="7"/>
      <c r="D11247" s="8"/>
      <c r="E11247" s="9"/>
      <c r="F11247" s="9"/>
      <c r="G11247" s="6"/>
      <c r="H11247" s="14"/>
      <c r="I11247" s="9"/>
      <c r="J11247" s="10"/>
    </row>
    <row r="11248">
      <c r="A11248" s="6"/>
      <c r="B11248" s="6"/>
      <c r="C11248" s="7"/>
      <c r="D11248" s="8"/>
      <c r="E11248" s="9"/>
      <c r="F11248" s="9"/>
      <c r="G11248" s="6"/>
      <c r="H11248" s="14"/>
      <c r="I11248" s="9"/>
      <c r="J11248" s="10"/>
    </row>
    <row r="11249">
      <c r="A11249" s="6"/>
      <c r="B11249" s="6"/>
      <c r="C11249" s="7"/>
      <c r="D11249" s="8"/>
      <c r="E11249" s="9"/>
      <c r="F11249" s="9"/>
      <c r="G11249" s="6"/>
      <c r="H11249" s="14"/>
      <c r="I11249" s="9"/>
      <c r="J11249" s="10"/>
    </row>
    <row r="11250">
      <c r="A11250" s="6"/>
      <c r="B11250" s="6"/>
      <c r="C11250" s="7"/>
      <c r="D11250" s="8"/>
      <c r="E11250" s="9"/>
      <c r="F11250" s="9"/>
      <c r="G11250" s="6"/>
      <c r="H11250" s="14"/>
      <c r="I11250" s="9"/>
      <c r="J11250" s="10"/>
    </row>
    <row r="11251">
      <c r="A11251" s="6"/>
      <c r="B11251" s="6"/>
      <c r="C11251" s="7"/>
      <c r="D11251" s="8"/>
      <c r="E11251" s="9"/>
      <c r="F11251" s="9"/>
      <c r="G11251" s="6"/>
      <c r="H11251" s="14"/>
      <c r="I11251" s="9"/>
      <c r="J11251" s="10"/>
    </row>
    <row r="11252">
      <c r="A11252" s="6"/>
      <c r="B11252" s="6"/>
      <c r="C11252" s="7"/>
      <c r="D11252" s="8"/>
      <c r="E11252" s="9"/>
      <c r="F11252" s="9"/>
      <c r="G11252" s="6"/>
      <c r="H11252" s="14"/>
      <c r="I11252" s="9"/>
      <c r="J11252" s="10"/>
    </row>
    <row r="11253">
      <c r="A11253" s="6"/>
      <c r="B11253" s="6"/>
      <c r="C11253" s="7"/>
      <c r="D11253" s="8"/>
      <c r="E11253" s="9"/>
      <c r="F11253" s="9"/>
      <c r="G11253" s="6"/>
      <c r="H11253" s="14"/>
      <c r="I11253" s="9"/>
      <c r="J11253" s="10"/>
    </row>
    <row r="11254">
      <c r="A11254" s="6"/>
      <c r="B11254" s="6"/>
      <c r="C11254" s="7"/>
      <c r="D11254" s="8"/>
      <c r="E11254" s="9"/>
      <c r="F11254" s="9"/>
      <c r="G11254" s="6"/>
      <c r="H11254" s="14"/>
      <c r="I11254" s="9"/>
      <c r="J11254" s="10"/>
    </row>
    <row r="11255">
      <c r="A11255" s="6"/>
      <c r="B11255" s="6"/>
      <c r="C11255" s="7"/>
      <c r="D11255" s="8"/>
      <c r="E11255" s="9"/>
      <c r="F11255" s="9"/>
      <c r="G11255" s="6"/>
      <c r="H11255" s="14"/>
      <c r="I11255" s="9"/>
      <c r="J11255" s="10"/>
    </row>
    <row r="11256">
      <c r="A11256" s="6"/>
      <c r="B11256" s="6"/>
      <c r="C11256" s="7"/>
      <c r="D11256" s="8"/>
      <c r="E11256" s="9"/>
      <c r="F11256" s="9"/>
      <c r="G11256" s="6"/>
      <c r="H11256" s="14"/>
      <c r="I11256" s="9"/>
      <c r="J11256" s="10"/>
    </row>
    <row r="11257">
      <c r="A11257" s="6"/>
      <c r="B11257" s="6"/>
      <c r="C11257" s="7"/>
      <c r="D11257" s="8"/>
      <c r="E11257" s="9"/>
      <c r="F11257" s="9"/>
      <c r="G11257" s="6"/>
      <c r="H11257" s="14"/>
      <c r="I11257" s="9"/>
      <c r="J11257" s="10"/>
    </row>
    <row r="11258">
      <c r="A11258" s="6"/>
      <c r="B11258" s="6"/>
      <c r="C11258" s="7"/>
      <c r="D11258" s="8"/>
      <c r="E11258" s="9"/>
      <c r="F11258" s="9"/>
      <c r="G11258" s="6"/>
      <c r="H11258" s="14"/>
      <c r="I11258" s="9"/>
      <c r="J11258" s="10"/>
    </row>
    <row r="11259">
      <c r="A11259" s="6"/>
      <c r="B11259" s="6"/>
      <c r="C11259" s="7"/>
      <c r="D11259" s="8"/>
      <c r="E11259" s="9"/>
      <c r="F11259" s="9"/>
      <c r="G11259" s="6"/>
      <c r="H11259" s="14"/>
      <c r="I11259" s="9"/>
      <c r="J11259" s="10"/>
    </row>
    <row r="11260">
      <c r="A11260" s="6"/>
      <c r="B11260" s="6"/>
      <c r="C11260" s="7"/>
      <c r="D11260" s="8"/>
      <c r="E11260" s="9"/>
      <c r="F11260" s="9"/>
      <c r="G11260" s="6"/>
      <c r="H11260" s="14"/>
      <c r="I11260" s="9"/>
      <c r="J11260" s="10"/>
    </row>
    <row r="11261">
      <c r="A11261" s="6"/>
      <c r="B11261" s="6"/>
      <c r="C11261" s="7"/>
      <c r="D11261" s="8"/>
      <c r="E11261" s="9"/>
      <c r="F11261" s="9"/>
      <c r="G11261" s="6"/>
      <c r="H11261" s="14"/>
      <c r="I11261" s="9"/>
      <c r="J11261" s="10"/>
    </row>
    <row r="11262">
      <c r="A11262" s="6"/>
      <c r="B11262" s="6"/>
      <c r="C11262" s="7"/>
      <c r="D11262" s="8"/>
      <c r="E11262" s="9"/>
      <c r="F11262" s="9"/>
      <c r="G11262" s="6"/>
      <c r="H11262" s="14"/>
      <c r="I11262" s="9"/>
      <c r="J11262" s="10"/>
    </row>
    <row r="11263">
      <c r="A11263" s="6"/>
      <c r="B11263" s="6"/>
      <c r="C11263" s="7"/>
      <c r="D11263" s="8"/>
      <c r="E11263" s="9"/>
      <c r="F11263" s="9"/>
      <c r="G11263" s="6"/>
      <c r="H11263" s="14"/>
      <c r="I11263" s="9"/>
      <c r="J11263" s="10"/>
    </row>
    <row r="11264">
      <c r="A11264" s="6"/>
      <c r="B11264" s="6"/>
      <c r="C11264" s="7"/>
      <c r="D11264" s="8"/>
      <c r="E11264" s="9"/>
      <c r="F11264" s="9"/>
      <c r="G11264" s="6"/>
      <c r="H11264" s="14"/>
      <c r="I11264" s="9"/>
      <c r="J11264" s="10"/>
    </row>
    <row r="11265">
      <c r="A11265" s="6"/>
      <c r="B11265" s="6"/>
      <c r="C11265" s="7"/>
      <c r="D11265" s="8"/>
      <c r="E11265" s="9"/>
      <c r="F11265" s="9"/>
      <c r="G11265" s="6"/>
      <c r="H11265" s="14"/>
      <c r="I11265" s="9"/>
      <c r="J11265" s="10"/>
    </row>
    <row r="11266">
      <c r="A11266" s="6"/>
      <c r="B11266" s="6"/>
      <c r="C11266" s="7"/>
      <c r="D11266" s="8"/>
      <c r="E11266" s="9"/>
      <c r="F11266" s="9"/>
      <c r="G11266" s="6"/>
      <c r="H11266" s="14"/>
      <c r="I11266" s="9"/>
      <c r="J11266" s="10"/>
    </row>
    <row r="11267">
      <c r="A11267" s="6"/>
      <c r="B11267" s="6"/>
      <c r="C11267" s="7"/>
      <c r="D11267" s="8"/>
      <c r="E11267" s="9"/>
      <c r="F11267" s="9"/>
      <c r="G11267" s="6"/>
      <c r="H11267" s="14"/>
      <c r="I11267" s="9"/>
      <c r="J11267" s="10"/>
    </row>
    <row r="11268">
      <c r="A11268" s="6"/>
      <c r="B11268" s="6"/>
      <c r="C11268" s="7"/>
      <c r="D11268" s="8"/>
      <c r="E11268" s="9"/>
      <c r="F11268" s="9"/>
      <c r="G11268" s="6"/>
      <c r="H11268" s="14"/>
      <c r="I11268" s="9"/>
      <c r="J11268" s="10"/>
    </row>
    <row r="11269">
      <c r="A11269" s="6"/>
      <c r="B11269" s="6"/>
      <c r="C11269" s="7"/>
      <c r="D11269" s="8"/>
      <c r="E11269" s="9"/>
      <c r="F11269" s="9"/>
      <c r="G11269" s="6"/>
      <c r="H11269" s="14"/>
      <c r="I11269" s="9"/>
      <c r="J11269" s="10"/>
    </row>
    <row r="11270">
      <c r="A11270" s="6"/>
      <c r="B11270" s="6"/>
      <c r="C11270" s="7"/>
      <c r="D11270" s="8"/>
      <c r="E11270" s="9"/>
      <c r="F11270" s="9"/>
      <c r="G11270" s="6"/>
      <c r="H11270" s="14"/>
      <c r="I11270" s="9"/>
      <c r="J11270" s="10"/>
    </row>
    <row r="11271">
      <c r="A11271" s="6"/>
      <c r="B11271" s="6"/>
      <c r="C11271" s="7"/>
      <c r="D11271" s="8"/>
      <c r="E11271" s="9"/>
      <c r="F11271" s="9"/>
      <c r="G11271" s="6"/>
      <c r="H11271" s="14"/>
      <c r="I11271" s="9"/>
      <c r="J11271" s="10"/>
    </row>
    <row r="11272">
      <c r="A11272" s="6"/>
      <c r="B11272" s="6"/>
      <c r="C11272" s="7"/>
      <c r="D11272" s="8"/>
      <c r="E11272" s="9"/>
      <c r="F11272" s="9"/>
      <c r="G11272" s="6"/>
      <c r="H11272" s="14"/>
      <c r="I11272" s="9"/>
      <c r="J11272" s="10"/>
    </row>
    <row r="11273">
      <c r="A11273" s="6"/>
      <c r="B11273" s="6"/>
      <c r="C11273" s="7"/>
      <c r="D11273" s="8"/>
      <c r="E11273" s="9"/>
      <c r="F11273" s="9"/>
      <c r="G11273" s="6"/>
      <c r="H11273" s="14"/>
      <c r="I11273" s="9"/>
      <c r="J11273" s="10"/>
    </row>
    <row r="11274">
      <c r="A11274" s="6"/>
      <c r="B11274" s="6"/>
      <c r="C11274" s="7"/>
      <c r="D11274" s="8"/>
      <c r="E11274" s="9"/>
      <c r="F11274" s="9"/>
      <c r="G11274" s="6"/>
      <c r="H11274" s="14"/>
      <c r="I11274" s="9"/>
      <c r="J11274" s="10"/>
    </row>
    <row r="11275">
      <c r="A11275" s="6"/>
      <c r="B11275" s="6"/>
      <c r="C11275" s="7"/>
      <c r="D11275" s="8"/>
      <c r="E11275" s="9"/>
      <c r="F11275" s="9"/>
      <c r="G11275" s="6"/>
      <c r="H11275" s="14"/>
      <c r="I11275" s="9"/>
      <c r="J11275" s="10"/>
    </row>
    <row r="11276">
      <c r="A11276" s="6"/>
      <c r="B11276" s="6"/>
      <c r="C11276" s="7"/>
      <c r="D11276" s="8"/>
      <c r="E11276" s="9"/>
      <c r="F11276" s="9"/>
      <c r="G11276" s="6"/>
      <c r="H11276" s="14"/>
      <c r="I11276" s="9"/>
      <c r="J11276" s="10"/>
    </row>
    <row r="11277">
      <c r="A11277" s="6"/>
      <c r="B11277" s="6"/>
      <c r="C11277" s="7"/>
      <c r="D11277" s="8"/>
      <c r="E11277" s="9"/>
      <c r="F11277" s="9"/>
      <c r="G11277" s="6"/>
      <c r="H11277" s="14"/>
      <c r="I11277" s="9"/>
      <c r="J11277" s="10"/>
    </row>
    <row r="11278">
      <c r="A11278" s="6"/>
      <c r="B11278" s="6"/>
      <c r="C11278" s="7"/>
      <c r="D11278" s="8"/>
      <c r="E11278" s="9"/>
      <c r="F11278" s="9"/>
      <c r="G11278" s="6"/>
      <c r="H11278" s="14"/>
      <c r="I11278" s="9"/>
      <c r="J11278" s="10"/>
    </row>
    <row r="11279">
      <c r="A11279" s="6"/>
      <c r="B11279" s="6"/>
      <c r="C11279" s="7"/>
      <c r="D11279" s="8"/>
      <c r="E11279" s="9"/>
      <c r="F11279" s="9"/>
      <c r="G11279" s="6"/>
      <c r="H11279" s="14"/>
      <c r="I11279" s="9"/>
      <c r="J11279" s="10"/>
    </row>
    <row r="11280">
      <c r="A11280" s="6"/>
      <c r="B11280" s="6"/>
      <c r="C11280" s="7"/>
      <c r="D11280" s="8"/>
      <c r="E11280" s="9"/>
      <c r="F11280" s="9"/>
      <c r="G11280" s="6"/>
      <c r="H11280" s="14"/>
      <c r="I11280" s="9"/>
      <c r="J11280" s="10"/>
    </row>
    <row r="11281">
      <c r="A11281" s="6"/>
      <c r="B11281" s="6"/>
      <c r="C11281" s="7"/>
      <c r="D11281" s="8"/>
      <c r="E11281" s="9"/>
      <c r="F11281" s="9"/>
      <c r="G11281" s="6"/>
      <c r="H11281" s="14"/>
      <c r="I11281" s="9"/>
      <c r="J11281" s="10"/>
    </row>
    <row r="11282">
      <c r="A11282" s="6"/>
      <c r="B11282" s="6"/>
      <c r="C11282" s="7"/>
      <c r="D11282" s="8"/>
      <c r="E11282" s="9"/>
      <c r="F11282" s="9"/>
      <c r="G11282" s="6"/>
      <c r="H11282" s="14"/>
      <c r="I11282" s="9"/>
      <c r="J11282" s="10"/>
    </row>
    <row r="11283">
      <c r="A11283" s="6"/>
      <c r="B11283" s="6"/>
      <c r="C11283" s="7"/>
      <c r="D11283" s="8"/>
      <c r="E11283" s="9"/>
      <c r="F11283" s="9"/>
      <c r="G11283" s="6"/>
      <c r="H11283" s="14"/>
      <c r="I11283" s="9"/>
      <c r="J11283" s="10"/>
    </row>
    <row r="11284">
      <c r="A11284" s="6"/>
      <c r="B11284" s="6"/>
      <c r="C11284" s="7"/>
      <c r="D11284" s="8"/>
      <c r="E11284" s="9"/>
      <c r="F11284" s="9"/>
      <c r="G11284" s="6"/>
      <c r="H11284" s="14"/>
      <c r="I11284" s="9"/>
      <c r="J11284" s="10"/>
    </row>
    <row r="11285">
      <c r="A11285" s="6"/>
      <c r="B11285" s="6"/>
      <c r="C11285" s="7"/>
      <c r="D11285" s="8"/>
      <c r="E11285" s="9"/>
      <c r="F11285" s="9"/>
      <c r="G11285" s="6"/>
      <c r="H11285" s="14"/>
      <c r="I11285" s="9"/>
      <c r="J11285" s="10"/>
    </row>
    <row r="11286">
      <c r="A11286" s="6"/>
      <c r="B11286" s="6"/>
      <c r="C11286" s="7"/>
      <c r="D11286" s="8"/>
      <c r="E11286" s="9"/>
      <c r="F11286" s="9"/>
      <c r="G11286" s="6"/>
      <c r="H11286" s="14"/>
      <c r="I11286" s="9"/>
      <c r="J11286" s="10"/>
    </row>
    <row r="11287">
      <c r="A11287" s="6"/>
      <c r="B11287" s="6"/>
      <c r="C11287" s="7"/>
      <c r="D11287" s="8"/>
      <c r="E11287" s="9"/>
      <c r="F11287" s="9"/>
      <c r="G11287" s="6"/>
      <c r="H11287" s="14"/>
      <c r="I11287" s="9"/>
      <c r="J11287" s="10"/>
    </row>
    <row r="11288">
      <c r="A11288" s="6"/>
      <c r="B11288" s="6"/>
      <c r="C11288" s="7"/>
      <c r="D11288" s="8"/>
      <c r="E11288" s="9"/>
      <c r="F11288" s="9"/>
      <c r="G11288" s="6"/>
      <c r="H11288" s="14"/>
      <c r="I11288" s="9"/>
      <c r="J11288" s="10"/>
    </row>
    <row r="11289">
      <c r="A11289" s="6"/>
      <c r="B11289" s="6"/>
      <c r="C11289" s="7"/>
      <c r="D11289" s="8"/>
      <c r="E11289" s="9"/>
      <c r="F11289" s="9"/>
      <c r="G11289" s="6"/>
      <c r="H11289" s="14"/>
      <c r="I11289" s="9"/>
      <c r="J11289" s="10"/>
    </row>
    <row r="11290">
      <c r="A11290" s="6"/>
      <c r="B11290" s="6"/>
      <c r="C11290" s="7"/>
      <c r="D11290" s="8"/>
      <c r="E11290" s="9"/>
      <c r="F11290" s="9"/>
      <c r="G11290" s="6"/>
      <c r="H11290" s="14"/>
      <c r="I11290" s="9"/>
      <c r="J11290" s="10"/>
    </row>
    <row r="11291">
      <c r="A11291" s="6"/>
      <c r="B11291" s="6"/>
      <c r="C11291" s="7"/>
      <c r="D11291" s="8"/>
      <c r="E11291" s="9"/>
      <c r="F11291" s="9"/>
      <c r="G11291" s="6"/>
      <c r="H11291" s="14"/>
      <c r="I11291" s="9"/>
      <c r="J11291" s="10"/>
    </row>
    <row r="11292">
      <c r="A11292" s="6"/>
      <c r="B11292" s="6"/>
      <c r="C11292" s="7"/>
      <c r="D11292" s="8"/>
      <c r="E11292" s="9"/>
      <c r="F11292" s="9"/>
      <c r="G11292" s="6"/>
      <c r="H11292" s="14"/>
      <c r="I11292" s="9"/>
      <c r="J11292" s="10"/>
    </row>
    <row r="11293">
      <c r="A11293" s="6"/>
      <c r="B11293" s="6"/>
      <c r="C11293" s="7"/>
      <c r="D11293" s="8"/>
      <c r="E11293" s="9"/>
      <c r="F11293" s="9"/>
      <c r="G11293" s="6"/>
      <c r="H11293" s="14"/>
      <c r="I11293" s="9"/>
      <c r="J11293" s="10"/>
    </row>
    <row r="11294">
      <c r="A11294" s="6"/>
      <c r="B11294" s="6"/>
      <c r="C11294" s="7"/>
      <c r="D11294" s="8"/>
      <c r="E11294" s="9"/>
      <c r="F11294" s="9"/>
      <c r="G11294" s="6"/>
      <c r="H11294" s="14"/>
      <c r="I11294" s="9"/>
      <c r="J11294" s="10"/>
    </row>
    <row r="11295">
      <c r="A11295" s="6"/>
      <c r="B11295" s="6"/>
      <c r="C11295" s="7"/>
      <c r="D11295" s="8"/>
      <c r="E11295" s="9"/>
      <c r="F11295" s="9"/>
      <c r="G11295" s="6"/>
      <c r="H11295" s="14"/>
      <c r="I11295" s="9"/>
      <c r="J11295" s="10"/>
    </row>
    <row r="11296">
      <c r="A11296" s="6"/>
      <c r="B11296" s="6"/>
      <c r="C11296" s="7"/>
      <c r="D11296" s="8"/>
      <c r="E11296" s="9"/>
      <c r="F11296" s="9"/>
      <c r="G11296" s="6"/>
      <c r="H11296" s="14"/>
      <c r="I11296" s="9"/>
      <c r="J11296" s="10"/>
    </row>
    <row r="11297">
      <c r="A11297" s="6"/>
      <c r="B11297" s="6"/>
      <c r="C11297" s="7"/>
      <c r="D11297" s="8"/>
      <c r="E11297" s="9"/>
      <c r="F11297" s="9"/>
      <c r="G11297" s="6"/>
      <c r="H11297" s="14"/>
      <c r="I11297" s="9"/>
      <c r="J11297" s="10"/>
    </row>
    <row r="11298">
      <c r="A11298" s="6"/>
      <c r="B11298" s="6"/>
      <c r="C11298" s="7"/>
      <c r="D11298" s="8"/>
      <c r="E11298" s="9"/>
      <c r="F11298" s="9"/>
      <c r="G11298" s="6"/>
      <c r="H11298" s="14"/>
      <c r="I11298" s="9"/>
      <c r="J11298" s="10"/>
    </row>
    <row r="11299">
      <c r="A11299" s="6"/>
      <c r="B11299" s="6"/>
      <c r="C11299" s="7"/>
      <c r="D11299" s="8"/>
      <c r="E11299" s="9"/>
      <c r="F11299" s="9"/>
      <c r="G11299" s="6"/>
      <c r="H11299" s="14"/>
      <c r="I11299" s="9"/>
      <c r="J11299" s="10"/>
    </row>
    <row r="11300">
      <c r="A11300" s="6"/>
      <c r="B11300" s="6"/>
      <c r="C11300" s="7"/>
      <c r="D11300" s="8"/>
      <c r="E11300" s="9"/>
      <c r="F11300" s="9"/>
      <c r="G11300" s="6"/>
      <c r="H11300" s="14"/>
      <c r="I11300" s="9"/>
      <c r="J11300" s="10"/>
    </row>
    <row r="11301">
      <c r="A11301" s="6"/>
      <c r="B11301" s="6"/>
      <c r="C11301" s="7"/>
      <c r="D11301" s="8"/>
      <c r="E11301" s="9"/>
      <c r="F11301" s="9"/>
      <c r="G11301" s="6"/>
      <c r="H11301" s="14"/>
      <c r="I11301" s="9"/>
      <c r="J11301" s="10"/>
    </row>
    <row r="11302">
      <c r="A11302" s="6"/>
      <c r="B11302" s="6"/>
      <c r="C11302" s="7"/>
      <c r="D11302" s="8"/>
      <c r="E11302" s="9"/>
      <c r="F11302" s="9"/>
      <c r="G11302" s="6"/>
      <c r="H11302" s="14"/>
      <c r="I11302" s="9"/>
      <c r="J11302" s="10"/>
    </row>
  </sheetData>
  <autoFilter ref="$A$1:$J$2849">
    <sortState ref="A1:J2849">
      <sortCondition descending="1" ref="J1:J2849"/>
    </sortState>
  </autoFilter>
  <hyperlinks>
    <hyperlink r:id="rId1" ref="F2"/>
    <hyperlink r:id="rId2" ref="I2"/>
    <hyperlink r:id="rId3" ref="E3"/>
    <hyperlink r:id="rId4" ref="F3"/>
    <hyperlink r:id="rId5" ref="I3"/>
    <hyperlink r:id="rId6" ref="E4"/>
    <hyperlink r:id="rId7" ref="F4"/>
    <hyperlink r:id="rId8" ref="I4"/>
    <hyperlink r:id="rId9" ref="E5"/>
    <hyperlink r:id="rId10" ref="F5"/>
    <hyperlink r:id="rId11" ref="I5"/>
    <hyperlink r:id="rId12" ref="E6"/>
    <hyperlink r:id="rId13" ref="F6"/>
    <hyperlink r:id="rId14" ref="I6"/>
    <hyperlink r:id="rId15" ref="F7"/>
    <hyperlink r:id="rId16" ref="I7"/>
    <hyperlink r:id="rId17" ref="F8"/>
    <hyperlink r:id="rId18" ref="I8"/>
    <hyperlink r:id="rId19" ref="F9"/>
    <hyperlink r:id="rId20" ref="I9"/>
    <hyperlink r:id="rId21" ref="E10"/>
    <hyperlink r:id="rId22" ref="F10"/>
    <hyperlink r:id="rId23" ref="I10"/>
    <hyperlink r:id="rId24" ref="E11"/>
    <hyperlink r:id="rId25" ref="F11"/>
    <hyperlink r:id="rId26" ref="I11"/>
    <hyperlink r:id="rId27" ref="E12"/>
    <hyperlink r:id="rId28" ref="F12"/>
    <hyperlink r:id="rId29" ref="I12"/>
    <hyperlink r:id="rId30" ref="E13"/>
    <hyperlink r:id="rId31" ref="F13"/>
    <hyperlink r:id="rId32" ref="I13"/>
    <hyperlink r:id="rId33" ref="F14"/>
    <hyperlink r:id="rId34" ref="I14"/>
    <hyperlink r:id="rId35" ref="E15"/>
    <hyperlink r:id="rId36" ref="F15"/>
    <hyperlink r:id="rId37" ref="I15"/>
    <hyperlink r:id="rId38" ref="E16"/>
    <hyperlink r:id="rId39" ref="F16"/>
    <hyperlink r:id="rId40" ref="I16"/>
    <hyperlink r:id="rId41" ref="E17"/>
    <hyperlink r:id="rId42" ref="F17"/>
    <hyperlink r:id="rId43" ref="I17"/>
    <hyperlink r:id="rId44" ref="E18"/>
    <hyperlink r:id="rId45" ref="F18"/>
    <hyperlink r:id="rId46" ref="I18"/>
    <hyperlink r:id="rId47" ref="E19"/>
    <hyperlink r:id="rId48" ref="F19"/>
    <hyperlink r:id="rId49" ref="I19"/>
    <hyperlink r:id="rId50" ref="E20"/>
    <hyperlink r:id="rId51" ref="F20"/>
    <hyperlink r:id="rId52" ref="I20"/>
    <hyperlink r:id="rId53" ref="F21"/>
    <hyperlink r:id="rId54" ref="F22"/>
    <hyperlink r:id="rId55" ref="I22"/>
    <hyperlink r:id="rId56" ref="E23"/>
    <hyperlink r:id="rId57" ref="F23"/>
    <hyperlink r:id="rId58" ref="I23"/>
    <hyperlink r:id="rId59" ref="E24"/>
    <hyperlink r:id="rId60" ref="F24"/>
    <hyperlink r:id="rId61" ref="I24"/>
    <hyperlink r:id="rId62" ref="E25"/>
    <hyperlink r:id="rId63" ref="F25"/>
    <hyperlink r:id="rId64" ref="I25"/>
    <hyperlink r:id="rId65" ref="E26"/>
    <hyperlink r:id="rId66" ref="F26"/>
    <hyperlink r:id="rId67" ref="I26"/>
    <hyperlink r:id="rId68" ref="E27"/>
    <hyperlink r:id="rId69" ref="F27"/>
    <hyperlink r:id="rId70" ref="I27"/>
    <hyperlink r:id="rId71" ref="E28"/>
    <hyperlink r:id="rId72" ref="F28"/>
    <hyperlink r:id="rId73" ref="I28"/>
    <hyperlink r:id="rId74" ref="E29"/>
    <hyperlink r:id="rId75" ref="F29"/>
    <hyperlink r:id="rId76" ref="I29"/>
    <hyperlink r:id="rId77" ref="E30"/>
    <hyperlink r:id="rId78" ref="F30"/>
    <hyperlink r:id="rId79" ref="I30"/>
    <hyperlink r:id="rId80" ref="E31"/>
    <hyperlink r:id="rId81" ref="F31"/>
    <hyperlink r:id="rId82" ref="I31"/>
    <hyperlink r:id="rId83" ref="E32"/>
    <hyperlink r:id="rId84" ref="F32"/>
    <hyperlink r:id="rId85" ref="I32"/>
    <hyperlink r:id="rId86" ref="E33"/>
    <hyperlink r:id="rId87" ref="F33"/>
    <hyperlink r:id="rId88" ref="I33"/>
    <hyperlink r:id="rId89" ref="F34"/>
    <hyperlink r:id="rId90" ref="I34"/>
    <hyperlink r:id="rId91" ref="E35"/>
    <hyperlink r:id="rId92" ref="F35"/>
    <hyperlink r:id="rId93" ref="I35"/>
    <hyperlink r:id="rId94" ref="E36"/>
    <hyperlink r:id="rId95" ref="F36"/>
    <hyperlink r:id="rId96" ref="I36"/>
    <hyperlink r:id="rId97" ref="E37"/>
    <hyperlink r:id="rId98" ref="F37"/>
    <hyperlink r:id="rId99" ref="I37"/>
    <hyperlink r:id="rId100" ref="E38"/>
    <hyperlink r:id="rId101" ref="F38"/>
    <hyperlink r:id="rId102" ref="I38"/>
    <hyperlink r:id="rId103" ref="F39"/>
    <hyperlink r:id="rId104" ref="I39"/>
    <hyperlink r:id="rId105" ref="E40"/>
    <hyperlink r:id="rId106" ref="F40"/>
    <hyperlink r:id="rId107" ref="I40"/>
    <hyperlink r:id="rId108" ref="E41"/>
    <hyperlink r:id="rId109" ref="F41"/>
    <hyperlink r:id="rId110" ref="I41"/>
    <hyperlink r:id="rId111" ref="E42"/>
    <hyperlink r:id="rId112" ref="F42"/>
    <hyperlink r:id="rId113" ref="I42"/>
    <hyperlink r:id="rId114" ref="E43"/>
    <hyperlink r:id="rId115" ref="F43"/>
    <hyperlink r:id="rId116" ref="I43"/>
    <hyperlink r:id="rId117" ref="E44"/>
    <hyperlink r:id="rId118" ref="F44"/>
    <hyperlink r:id="rId119" ref="I44"/>
    <hyperlink r:id="rId120" ref="F45"/>
    <hyperlink r:id="rId121" ref="I45"/>
    <hyperlink r:id="rId122" ref="E46"/>
    <hyperlink r:id="rId123" ref="F46"/>
    <hyperlink r:id="rId124" ref="I46"/>
    <hyperlink r:id="rId125" ref="E47"/>
    <hyperlink r:id="rId126" ref="F47"/>
    <hyperlink r:id="rId127" ref="I47"/>
    <hyperlink r:id="rId128" ref="E48"/>
    <hyperlink r:id="rId129" ref="F48"/>
    <hyperlink r:id="rId130" ref="I48"/>
    <hyperlink r:id="rId131" ref="F49"/>
    <hyperlink r:id="rId132" ref="I49"/>
    <hyperlink r:id="rId133" ref="F50"/>
    <hyperlink r:id="rId134" ref="I50"/>
    <hyperlink r:id="rId135" ref="E51"/>
    <hyperlink r:id="rId136" ref="F51"/>
    <hyperlink r:id="rId137" ref="I51"/>
    <hyperlink r:id="rId138" ref="F52"/>
    <hyperlink r:id="rId139" ref="I52"/>
    <hyperlink r:id="rId140" ref="E53"/>
    <hyperlink r:id="rId141" ref="F53"/>
    <hyperlink r:id="rId142" ref="I53"/>
    <hyperlink r:id="rId143" ref="E54"/>
    <hyperlink r:id="rId144" ref="F54"/>
    <hyperlink r:id="rId145" ref="I54"/>
    <hyperlink r:id="rId146" ref="E55"/>
    <hyperlink r:id="rId147" ref="F55"/>
    <hyperlink r:id="rId148" ref="I55"/>
    <hyperlink r:id="rId149" ref="E56"/>
    <hyperlink r:id="rId150" ref="F56"/>
    <hyperlink r:id="rId151" ref="I56"/>
    <hyperlink r:id="rId152" ref="E57"/>
    <hyperlink r:id="rId153" ref="F57"/>
    <hyperlink r:id="rId154" ref="I57"/>
    <hyperlink r:id="rId155" ref="E58"/>
    <hyperlink r:id="rId156" ref="F58"/>
    <hyperlink r:id="rId157" ref="I58"/>
    <hyperlink r:id="rId158" ref="E59"/>
    <hyperlink r:id="rId159" ref="F59"/>
    <hyperlink r:id="rId160" ref="I59"/>
    <hyperlink r:id="rId161" ref="E60"/>
    <hyperlink r:id="rId162" ref="F60"/>
    <hyperlink r:id="rId163" ref="I60"/>
    <hyperlink r:id="rId164" ref="E61"/>
    <hyperlink r:id="rId165" ref="F61"/>
    <hyperlink r:id="rId166" ref="I61"/>
    <hyperlink r:id="rId167" ref="E62"/>
    <hyperlink r:id="rId168" ref="F62"/>
    <hyperlink r:id="rId169" ref="I62"/>
    <hyperlink r:id="rId170" ref="E63"/>
    <hyperlink r:id="rId171" ref="F63"/>
    <hyperlink r:id="rId172" ref="I63"/>
    <hyperlink r:id="rId173" ref="E64"/>
    <hyperlink r:id="rId174" ref="F64"/>
    <hyperlink r:id="rId175" ref="I64"/>
    <hyperlink r:id="rId176" ref="F65"/>
    <hyperlink r:id="rId177" ref="I65"/>
    <hyperlink r:id="rId178" ref="E66"/>
    <hyperlink r:id="rId179" ref="F66"/>
    <hyperlink r:id="rId180" ref="I66"/>
    <hyperlink r:id="rId181" ref="E67"/>
    <hyperlink r:id="rId182" ref="F67"/>
    <hyperlink r:id="rId183" ref="I67"/>
    <hyperlink r:id="rId184" ref="F68"/>
    <hyperlink r:id="rId185" ref="I68"/>
    <hyperlink r:id="rId186" ref="E69"/>
    <hyperlink r:id="rId187" ref="F69"/>
    <hyperlink r:id="rId188" ref="I69"/>
    <hyperlink r:id="rId189" ref="F70"/>
    <hyperlink r:id="rId190" ref="I70"/>
    <hyperlink r:id="rId191" ref="E71"/>
    <hyperlink r:id="rId192" ref="F71"/>
    <hyperlink r:id="rId193" ref="I71"/>
    <hyperlink r:id="rId194" ref="E72"/>
    <hyperlink r:id="rId195" ref="F72"/>
    <hyperlink r:id="rId196" ref="I72"/>
    <hyperlink r:id="rId197" ref="E73"/>
    <hyperlink r:id="rId198" ref="F73"/>
    <hyperlink r:id="rId199" ref="I73"/>
    <hyperlink r:id="rId200" ref="E74"/>
    <hyperlink r:id="rId201" ref="F74"/>
    <hyperlink r:id="rId202" ref="I74"/>
    <hyperlink r:id="rId203" ref="E75"/>
    <hyperlink r:id="rId204" ref="F75"/>
    <hyperlink r:id="rId205" ref="I75"/>
    <hyperlink r:id="rId206" ref="E76"/>
    <hyperlink r:id="rId207" ref="F76"/>
    <hyperlink r:id="rId208" ref="I76"/>
    <hyperlink r:id="rId209" ref="F77"/>
    <hyperlink r:id="rId210" ref="I77"/>
    <hyperlink r:id="rId211" ref="E78"/>
    <hyperlink r:id="rId212" ref="F78"/>
    <hyperlink r:id="rId213" ref="I78"/>
    <hyperlink r:id="rId214" ref="E79"/>
    <hyperlink r:id="rId215" ref="F79"/>
    <hyperlink r:id="rId216" ref="I79"/>
    <hyperlink r:id="rId217" ref="E80"/>
    <hyperlink r:id="rId218" ref="F80"/>
    <hyperlink r:id="rId219" ref="I80"/>
    <hyperlink r:id="rId220" ref="E81"/>
    <hyperlink r:id="rId221" ref="F81"/>
    <hyperlink r:id="rId222" ref="I81"/>
    <hyperlink r:id="rId223" ref="E82"/>
    <hyperlink r:id="rId224" ref="F82"/>
    <hyperlink r:id="rId225" ref="I82"/>
    <hyperlink r:id="rId226" ref="E83"/>
    <hyperlink r:id="rId227" ref="F83"/>
    <hyperlink r:id="rId228" ref="I83"/>
    <hyperlink r:id="rId229" ref="E84"/>
    <hyperlink r:id="rId230" ref="F84"/>
    <hyperlink r:id="rId231" ref="I84"/>
    <hyperlink r:id="rId232" ref="E85"/>
    <hyperlink r:id="rId233" ref="F85"/>
    <hyperlink r:id="rId234" ref="I85"/>
    <hyperlink r:id="rId235" ref="E86"/>
    <hyperlink r:id="rId236" ref="F86"/>
    <hyperlink r:id="rId237" ref="I86"/>
    <hyperlink r:id="rId238" ref="F87"/>
    <hyperlink r:id="rId239" ref="I87"/>
    <hyperlink r:id="rId240" ref="E88"/>
    <hyperlink r:id="rId241" ref="F88"/>
    <hyperlink r:id="rId242" ref="I88"/>
    <hyperlink r:id="rId243" ref="E89"/>
    <hyperlink r:id="rId244" ref="F89"/>
    <hyperlink r:id="rId245" ref="I89"/>
    <hyperlink r:id="rId246" ref="E90"/>
    <hyperlink r:id="rId247" ref="F90"/>
    <hyperlink r:id="rId248" ref="I90"/>
    <hyperlink r:id="rId249" ref="E91"/>
    <hyperlink r:id="rId250" ref="F91"/>
    <hyperlink r:id="rId251" ref="I91"/>
    <hyperlink r:id="rId252" ref="E92"/>
    <hyperlink r:id="rId253" ref="F92"/>
    <hyperlink r:id="rId254" ref="I92"/>
    <hyperlink r:id="rId255" ref="E93"/>
    <hyperlink r:id="rId256" ref="F93"/>
    <hyperlink r:id="rId257" ref="I93"/>
    <hyperlink r:id="rId258" ref="E94"/>
    <hyperlink r:id="rId259" ref="F94"/>
    <hyperlink r:id="rId260" ref="I94"/>
    <hyperlink r:id="rId261" ref="E95"/>
    <hyperlink r:id="rId262" ref="F95"/>
    <hyperlink r:id="rId263" ref="I95"/>
    <hyperlink r:id="rId264" ref="E96"/>
    <hyperlink r:id="rId265" ref="F96"/>
    <hyperlink r:id="rId266" ref="I96"/>
    <hyperlink r:id="rId267" ref="F97"/>
    <hyperlink r:id="rId268" ref="I97"/>
    <hyperlink r:id="rId269" ref="E98"/>
    <hyperlink r:id="rId270" ref="F98"/>
    <hyperlink r:id="rId271" ref="I98"/>
    <hyperlink r:id="rId272" ref="E99"/>
    <hyperlink r:id="rId273" ref="F99"/>
    <hyperlink r:id="rId274" ref="I99"/>
    <hyperlink r:id="rId275" ref="E100"/>
    <hyperlink r:id="rId276" ref="F100"/>
    <hyperlink r:id="rId277" ref="I100"/>
    <hyperlink r:id="rId278" ref="F101"/>
    <hyperlink r:id="rId279" ref="E102"/>
    <hyperlink r:id="rId280" ref="F102"/>
    <hyperlink r:id="rId281" ref="I102"/>
    <hyperlink r:id="rId282" ref="F103"/>
    <hyperlink r:id="rId283" ref="I103"/>
    <hyperlink r:id="rId284" ref="E104"/>
    <hyperlink r:id="rId285" ref="F104"/>
    <hyperlink r:id="rId286" ref="I104"/>
    <hyperlink r:id="rId287" ref="E105"/>
    <hyperlink r:id="rId288" ref="F105"/>
    <hyperlink r:id="rId289" ref="I105"/>
    <hyperlink r:id="rId290" ref="E106"/>
    <hyperlink r:id="rId291" ref="F106"/>
    <hyperlink r:id="rId292" ref="I106"/>
    <hyperlink r:id="rId293" ref="E107"/>
    <hyperlink r:id="rId294" ref="F107"/>
    <hyperlink r:id="rId295" ref="I107"/>
    <hyperlink r:id="rId296" ref="E108"/>
    <hyperlink r:id="rId297" ref="F108"/>
    <hyperlink r:id="rId298" ref="I108"/>
    <hyperlink r:id="rId299" ref="E109"/>
    <hyperlink r:id="rId300" ref="F109"/>
    <hyperlink r:id="rId301" ref="I109"/>
    <hyperlink r:id="rId302" ref="E110"/>
    <hyperlink r:id="rId303" ref="F110"/>
    <hyperlink r:id="rId304" ref="I110"/>
    <hyperlink r:id="rId305" ref="E111"/>
    <hyperlink r:id="rId306" ref="F111"/>
    <hyperlink r:id="rId307" ref="I111"/>
    <hyperlink r:id="rId308" ref="E112"/>
    <hyperlink r:id="rId309" ref="F112"/>
    <hyperlink r:id="rId310" ref="I112"/>
    <hyperlink r:id="rId311" ref="E113"/>
    <hyperlink r:id="rId312" ref="F113"/>
    <hyperlink r:id="rId313" ref="I113"/>
    <hyperlink r:id="rId314" ref="E114"/>
    <hyperlink r:id="rId315" ref="F114"/>
    <hyperlink r:id="rId316" ref="I114"/>
    <hyperlink r:id="rId317" ref="E115"/>
    <hyperlink r:id="rId318" ref="F115"/>
    <hyperlink r:id="rId319" ref="I115"/>
    <hyperlink r:id="rId320" ref="E116"/>
    <hyperlink r:id="rId321" ref="F116"/>
    <hyperlink r:id="rId322" ref="I116"/>
    <hyperlink r:id="rId323" ref="E117"/>
    <hyperlink r:id="rId324" ref="F117"/>
    <hyperlink r:id="rId325" ref="I117"/>
    <hyperlink r:id="rId326" ref="E118"/>
    <hyperlink r:id="rId327" ref="F118"/>
    <hyperlink r:id="rId328" ref="I118"/>
    <hyperlink r:id="rId329" ref="E119"/>
    <hyperlink r:id="rId330" ref="F119"/>
    <hyperlink r:id="rId331" ref="I119"/>
    <hyperlink r:id="rId332" ref="E120"/>
    <hyperlink r:id="rId333" ref="F120"/>
    <hyperlink r:id="rId334" ref="I120"/>
    <hyperlink r:id="rId335" ref="E121"/>
    <hyperlink r:id="rId336" ref="F121"/>
    <hyperlink r:id="rId337" ref="I121"/>
    <hyperlink r:id="rId338" ref="E122"/>
    <hyperlink r:id="rId339" ref="F122"/>
    <hyperlink r:id="rId340" ref="I122"/>
    <hyperlink r:id="rId341" ref="E123"/>
    <hyperlink r:id="rId342" ref="F123"/>
    <hyperlink r:id="rId343" ref="I123"/>
    <hyperlink r:id="rId344" ref="E124"/>
    <hyperlink r:id="rId345" ref="F124"/>
    <hyperlink r:id="rId346" ref="I124"/>
    <hyperlink r:id="rId347" ref="E125"/>
    <hyperlink r:id="rId348" ref="F125"/>
    <hyperlink r:id="rId349" ref="I125"/>
    <hyperlink r:id="rId350" ref="E126"/>
    <hyperlink r:id="rId351" ref="F126"/>
    <hyperlink r:id="rId352" ref="I126"/>
    <hyperlink r:id="rId353" ref="E127"/>
    <hyperlink r:id="rId354" ref="F127"/>
    <hyperlink r:id="rId355" ref="I127"/>
    <hyperlink r:id="rId356" ref="E128"/>
    <hyperlink r:id="rId357" ref="F128"/>
    <hyperlink r:id="rId358" ref="I128"/>
    <hyperlink r:id="rId359" ref="E129"/>
    <hyperlink r:id="rId360" ref="F129"/>
    <hyperlink r:id="rId361" ref="I129"/>
    <hyperlink r:id="rId362" ref="E130"/>
    <hyperlink r:id="rId363" ref="F130"/>
    <hyperlink r:id="rId364" ref="I130"/>
    <hyperlink r:id="rId365" ref="E131"/>
    <hyperlink r:id="rId366" ref="F131"/>
    <hyperlink r:id="rId367" ref="I131"/>
    <hyperlink r:id="rId368" ref="E132"/>
    <hyperlink r:id="rId369" ref="F132"/>
    <hyperlink r:id="rId370" ref="I132"/>
    <hyperlink r:id="rId371" ref="E133"/>
    <hyperlink r:id="rId372" ref="F133"/>
    <hyperlink r:id="rId373" ref="I133"/>
    <hyperlink r:id="rId374" ref="F134"/>
    <hyperlink r:id="rId375" ref="I134"/>
    <hyperlink r:id="rId376" ref="E135"/>
    <hyperlink r:id="rId377" ref="F135"/>
    <hyperlink r:id="rId378" ref="I135"/>
    <hyperlink r:id="rId379" ref="E136"/>
    <hyperlink r:id="rId380" ref="F136"/>
    <hyperlink r:id="rId381" ref="I136"/>
    <hyperlink r:id="rId382" ref="E137"/>
    <hyperlink r:id="rId383" ref="F137"/>
    <hyperlink r:id="rId384" ref="I137"/>
    <hyperlink r:id="rId385" ref="F138"/>
    <hyperlink r:id="rId386" ref="I138"/>
    <hyperlink r:id="rId387" ref="E139"/>
    <hyperlink r:id="rId388" ref="F139"/>
    <hyperlink r:id="rId389" ref="I139"/>
    <hyperlink r:id="rId390" ref="E140"/>
    <hyperlink r:id="rId391" ref="F140"/>
    <hyperlink r:id="rId392" ref="I140"/>
    <hyperlink r:id="rId393" ref="E141"/>
    <hyperlink r:id="rId394" ref="F141"/>
    <hyperlink r:id="rId395" ref="I141"/>
    <hyperlink r:id="rId396" ref="E142"/>
    <hyperlink r:id="rId397" ref="F142"/>
    <hyperlink r:id="rId398" ref="I142"/>
    <hyperlink r:id="rId399" ref="F143"/>
    <hyperlink r:id="rId400" ref="F144"/>
    <hyperlink r:id="rId401" ref="I144"/>
    <hyperlink r:id="rId402" ref="E145"/>
    <hyperlink r:id="rId403" ref="F145"/>
    <hyperlink r:id="rId404" ref="I145"/>
    <hyperlink r:id="rId405" ref="E146"/>
    <hyperlink r:id="rId406" ref="F146"/>
    <hyperlink r:id="rId407" ref="I146"/>
    <hyperlink r:id="rId408" ref="E147"/>
    <hyperlink r:id="rId409" ref="F147"/>
    <hyperlink r:id="rId410" ref="I147"/>
    <hyperlink r:id="rId411" ref="E148"/>
    <hyperlink r:id="rId412" ref="F148"/>
    <hyperlink r:id="rId413" ref="I148"/>
    <hyperlink r:id="rId414" ref="E149"/>
    <hyperlink r:id="rId415" ref="F149"/>
    <hyperlink r:id="rId416" ref="I149"/>
    <hyperlink r:id="rId417" ref="E150"/>
    <hyperlink r:id="rId418" ref="F150"/>
    <hyperlink r:id="rId419" ref="I150"/>
    <hyperlink r:id="rId420" ref="F151"/>
    <hyperlink r:id="rId421" ref="I151"/>
    <hyperlink r:id="rId422" ref="E152"/>
    <hyperlink r:id="rId423" ref="F152"/>
    <hyperlink r:id="rId424" ref="I152"/>
    <hyperlink r:id="rId425" ref="F153"/>
    <hyperlink r:id="rId426" ref="E154"/>
    <hyperlink r:id="rId427" ref="F154"/>
    <hyperlink r:id="rId428" ref="I154"/>
    <hyperlink r:id="rId429" ref="F155"/>
    <hyperlink r:id="rId430" ref="I155"/>
    <hyperlink r:id="rId431" ref="E156"/>
    <hyperlink r:id="rId432" ref="F156"/>
    <hyperlink r:id="rId433" ref="I156"/>
    <hyperlink r:id="rId434" ref="E157"/>
    <hyperlink r:id="rId435" ref="F157"/>
    <hyperlink r:id="rId436" ref="I157"/>
    <hyperlink r:id="rId437" ref="E158"/>
    <hyperlink r:id="rId438" ref="F158"/>
    <hyperlink r:id="rId439" ref="I158"/>
    <hyperlink r:id="rId440" ref="E159"/>
    <hyperlink r:id="rId441" ref="F159"/>
    <hyperlink r:id="rId442" ref="I159"/>
    <hyperlink r:id="rId443" ref="E160"/>
    <hyperlink r:id="rId444" ref="F160"/>
    <hyperlink r:id="rId445" ref="I160"/>
    <hyperlink r:id="rId446" ref="F161"/>
    <hyperlink r:id="rId447" ref="I161"/>
    <hyperlink r:id="rId448" ref="E162"/>
    <hyperlink r:id="rId449" ref="F162"/>
    <hyperlink r:id="rId450" ref="I162"/>
    <hyperlink r:id="rId451" ref="E163"/>
    <hyperlink r:id="rId452" ref="F163"/>
    <hyperlink r:id="rId453" ref="I163"/>
    <hyperlink r:id="rId454" ref="E164"/>
    <hyperlink r:id="rId455" ref="F164"/>
    <hyperlink r:id="rId456" ref="I164"/>
    <hyperlink r:id="rId457" ref="E165"/>
    <hyperlink r:id="rId458" ref="F165"/>
    <hyperlink r:id="rId459" ref="I165"/>
    <hyperlink r:id="rId460" ref="E166"/>
    <hyperlink r:id="rId461" ref="F166"/>
    <hyperlink r:id="rId462" ref="I166"/>
    <hyperlink r:id="rId463" ref="E167"/>
    <hyperlink r:id="rId464" ref="F167"/>
    <hyperlink r:id="rId465" ref="I167"/>
    <hyperlink r:id="rId466" ref="E168"/>
    <hyperlink r:id="rId467" ref="F168"/>
    <hyperlink r:id="rId468" ref="I168"/>
    <hyperlink r:id="rId469" ref="E169"/>
    <hyperlink r:id="rId470" ref="F169"/>
    <hyperlink r:id="rId471" ref="I169"/>
    <hyperlink r:id="rId472" ref="E170"/>
    <hyperlink r:id="rId473" ref="F170"/>
    <hyperlink r:id="rId474" ref="I170"/>
    <hyperlink r:id="rId475" ref="E171"/>
    <hyperlink r:id="rId476" ref="F171"/>
    <hyperlink r:id="rId477" ref="I171"/>
    <hyperlink r:id="rId478" ref="E172"/>
    <hyperlink r:id="rId479" ref="F172"/>
    <hyperlink r:id="rId480" ref="I172"/>
    <hyperlink r:id="rId481" ref="F173"/>
    <hyperlink r:id="rId482" ref="I173"/>
    <hyperlink r:id="rId483" ref="E174"/>
    <hyperlink r:id="rId484" ref="F174"/>
    <hyperlink r:id="rId485" ref="I174"/>
    <hyperlink r:id="rId486" ref="E175"/>
    <hyperlink r:id="rId487" ref="F175"/>
    <hyperlink r:id="rId488" ref="I175"/>
    <hyperlink r:id="rId489" ref="E176"/>
    <hyperlink r:id="rId490" ref="F176"/>
    <hyperlink r:id="rId491" ref="I176"/>
    <hyperlink r:id="rId492" ref="E177"/>
    <hyperlink r:id="rId493" ref="F177"/>
    <hyperlink r:id="rId494" ref="I177"/>
    <hyperlink r:id="rId495" ref="E178"/>
    <hyperlink r:id="rId496" ref="F178"/>
    <hyperlink r:id="rId497" ref="I178"/>
    <hyperlink r:id="rId498" ref="F179"/>
    <hyperlink r:id="rId499" ref="I179"/>
    <hyperlink r:id="rId500" ref="E180"/>
    <hyperlink r:id="rId501" ref="F180"/>
    <hyperlink r:id="rId502" ref="I180"/>
    <hyperlink r:id="rId503" ref="E181"/>
    <hyperlink r:id="rId504" ref="F181"/>
    <hyperlink r:id="rId505" ref="I181"/>
    <hyperlink r:id="rId506" ref="E182"/>
    <hyperlink r:id="rId507" ref="F182"/>
    <hyperlink r:id="rId508" ref="I182"/>
    <hyperlink r:id="rId509" ref="E183"/>
    <hyperlink r:id="rId510" ref="F183"/>
    <hyperlink r:id="rId511" ref="I183"/>
    <hyperlink r:id="rId512" ref="E184"/>
    <hyperlink r:id="rId513" ref="F184"/>
    <hyperlink r:id="rId514" ref="I184"/>
    <hyperlink r:id="rId515" ref="E185"/>
    <hyperlink r:id="rId516" ref="F185"/>
    <hyperlink r:id="rId517" ref="I185"/>
    <hyperlink r:id="rId518" ref="F186"/>
    <hyperlink r:id="rId519" ref="I186"/>
    <hyperlink r:id="rId520" ref="E187"/>
    <hyperlink r:id="rId521" ref="F187"/>
    <hyperlink r:id="rId522" ref="I187"/>
    <hyperlink r:id="rId523" ref="E188"/>
    <hyperlink r:id="rId524" ref="F188"/>
    <hyperlink r:id="rId525" ref="I188"/>
    <hyperlink r:id="rId526" ref="E189"/>
    <hyperlink r:id="rId527" ref="F189"/>
    <hyperlink r:id="rId528" ref="I189"/>
    <hyperlink r:id="rId529" ref="E190"/>
    <hyperlink r:id="rId530" ref="F190"/>
    <hyperlink r:id="rId531" ref="I190"/>
    <hyperlink r:id="rId532" ref="E191"/>
    <hyperlink r:id="rId533" ref="F191"/>
    <hyperlink r:id="rId534" ref="I191"/>
    <hyperlink r:id="rId535" ref="E192"/>
    <hyperlink r:id="rId536" ref="F192"/>
    <hyperlink r:id="rId537" ref="I192"/>
    <hyperlink r:id="rId538" ref="E193"/>
    <hyperlink r:id="rId539" ref="F193"/>
    <hyperlink r:id="rId540" ref="I193"/>
    <hyperlink r:id="rId541" ref="E194"/>
    <hyperlink r:id="rId542" ref="F194"/>
    <hyperlink r:id="rId543" ref="I194"/>
    <hyperlink r:id="rId544" ref="E195"/>
    <hyperlink r:id="rId545" ref="F195"/>
    <hyperlink r:id="rId546" ref="I195"/>
    <hyperlink r:id="rId547" ref="E196"/>
    <hyperlink r:id="rId548" ref="F196"/>
    <hyperlink r:id="rId549" ref="I196"/>
    <hyperlink r:id="rId550" ref="E197"/>
    <hyperlink r:id="rId551" ref="F197"/>
    <hyperlink r:id="rId552" ref="I197"/>
    <hyperlink r:id="rId553" ref="E198"/>
    <hyperlink r:id="rId554" ref="F198"/>
    <hyperlink r:id="rId555" ref="I198"/>
    <hyperlink r:id="rId556" ref="E199"/>
    <hyperlink r:id="rId557" ref="F199"/>
    <hyperlink r:id="rId558" ref="I199"/>
    <hyperlink r:id="rId559" ref="E200"/>
    <hyperlink r:id="rId560" ref="F200"/>
    <hyperlink r:id="rId561" ref="I200"/>
    <hyperlink r:id="rId562" ref="E201"/>
    <hyperlink r:id="rId563" ref="F201"/>
    <hyperlink r:id="rId564" ref="I201"/>
    <hyperlink r:id="rId565" ref="E202"/>
    <hyperlink r:id="rId566" ref="F202"/>
    <hyperlink r:id="rId567" ref="I202"/>
    <hyperlink r:id="rId568" ref="F203"/>
    <hyperlink r:id="rId569" ref="I203"/>
    <hyperlink r:id="rId570" ref="E204"/>
    <hyperlink r:id="rId571" ref="F204"/>
    <hyperlink r:id="rId572" ref="I204"/>
    <hyperlink r:id="rId573" ref="E205"/>
    <hyperlink r:id="rId574" ref="F205"/>
    <hyperlink r:id="rId575" ref="I205"/>
    <hyperlink r:id="rId576" ref="E206"/>
    <hyperlink r:id="rId577" ref="F206"/>
    <hyperlink r:id="rId578" ref="I206"/>
    <hyperlink r:id="rId579" ref="E207"/>
    <hyperlink r:id="rId580" ref="F207"/>
    <hyperlink r:id="rId581" ref="I207"/>
    <hyperlink r:id="rId582" ref="E208"/>
    <hyperlink r:id="rId583" ref="F208"/>
    <hyperlink r:id="rId584" ref="I208"/>
    <hyperlink r:id="rId585" ref="E209"/>
    <hyperlink r:id="rId586" ref="F209"/>
    <hyperlink r:id="rId587" ref="I209"/>
    <hyperlink r:id="rId588" ref="E210"/>
    <hyperlink r:id="rId589" ref="F210"/>
    <hyperlink r:id="rId590" ref="I210"/>
    <hyperlink r:id="rId591" ref="E211"/>
    <hyperlink r:id="rId592" ref="F211"/>
    <hyperlink r:id="rId593" ref="I211"/>
    <hyperlink r:id="rId594" ref="E212"/>
    <hyperlink r:id="rId595" ref="F212"/>
    <hyperlink r:id="rId596" ref="I212"/>
    <hyperlink r:id="rId597" ref="E213"/>
    <hyperlink r:id="rId598" ref="F213"/>
    <hyperlink r:id="rId599" ref="I213"/>
    <hyperlink r:id="rId600" ref="E214"/>
    <hyperlink r:id="rId601" ref="F214"/>
    <hyperlink r:id="rId602" ref="I214"/>
    <hyperlink r:id="rId603" ref="E215"/>
    <hyperlink r:id="rId604" ref="F215"/>
    <hyperlink r:id="rId605" ref="I215"/>
    <hyperlink r:id="rId606" ref="E216"/>
    <hyperlink r:id="rId607" ref="F216"/>
    <hyperlink r:id="rId608" ref="I216"/>
    <hyperlink r:id="rId609" ref="E217"/>
    <hyperlink r:id="rId610" ref="F217"/>
    <hyperlink r:id="rId611" ref="I217"/>
    <hyperlink r:id="rId612" ref="F218"/>
    <hyperlink r:id="rId613" ref="I218"/>
    <hyperlink r:id="rId614" ref="E219"/>
    <hyperlink r:id="rId615" ref="F219"/>
    <hyperlink r:id="rId616" ref="I219"/>
    <hyperlink r:id="rId617" ref="E220"/>
    <hyperlink r:id="rId618" ref="F220"/>
    <hyperlink r:id="rId619" ref="I220"/>
    <hyperlink r:id="rId620" ref="E221"/>
    <hyperlink r:id="rId621" ref="F221"/>
    <hyperlink r:id="rId622" ref="I221"/>
    <hyperlink r:id="rId623" ref="E222"/>
    <hyperlink r:id="rId624" ref="F222"/>
    <hyperlink r:id="rId625" ref="I222"/>
    <hyperlink r:id="rId626" ref="E223"/>
    <hyperlink r:id="rId627" ref="F223"/>
    <hyperlink r:id="rId628" ref="I223"/>
    <hyperlink r:id="rId629" ref="E224"/>
    <hyperlink r:id="rId630" ref="F224"/>
    <hyperlink r:id="rId631" ref="I224"/>
    <hyperlink r:id="rId632" ref="E225"/>
    <hyperlink r:id="rId633" ref="F225"/>
    <hyperlink r:id="rId634" ref="I225"/>
    <hyperlink r:id="rId635" ref="E226"/>
    <hyperlink r:id="rId636" ref="F226"/>
    <hyperlink r:id="rId637" ref="I226"/>
    <hyperlink r:id="rId638" ref="E227"/>
    <hyperlink r:id="rId639" ref="F227"/>
    <hyperlink r:id="rId640" ref="I227"/>
    <hyperlink r:id="rId641" ref="E228"/>
    <hyperlink r:id="rId642" ref="F228"/>
    <hyperlink r:id="rId643" ref="I228"/>
    <hyperlink r:id="rId644" ref="E229"/>
    <hyperlink r:id="rId645" ref="F229"/>
    <hyperlink r:id="rId646" ref="I229"/>
    <hyperlink r:id="rId647" ref="E230"/>
    <hyperlink r:id="rId648" ref="F230"/>
    <hyperlink r:id="rId649" ref="I230"/>
    <hyperlink r:id="rId650" ref="E231"/>
    <hyperlink r:id="rId651" ref="F231"/>
    <hyperlink r:id="rId652" ref="I231"/>
    <hyperlink r:id="rId653" ref="E232"/>
    <hyperlink r:id="rId654" ref="F232"/>
    <hyperlink r:id="rId655" ref="I232"/>
    <hyperlink r:id="rId656" ref="E233"/>
    <hyperlink r:id="rId657" ref="F233"/>
    <hyperlink r:id="rId658" ref="I233"/>
    <hyperlink r:id="rId659" ref="E234"/>
    <hyperlink r:id="rId660" ref="F234"/>
    <hyperlink r:id="rId661" ref="I234"/>
    <hyperlink r:id="rId662" ref="E235"/>
    <hyperlink r:id="rId663" ref="F235"/>
    <hyperlink r:id="rId664" ref="I235"/>
    <hyperlink r:id="rId665" ref="E236"/>
    <hyperlink r:id="rId666" ref="F236"/>
    <hyperlink r:id="rId667" ref="I236"/>
    <hyperlink r:id="rId668" ref="E237"/>
    <hyperlink r:id="rId669" ref="F237"/>
    <hyperlink r:id="rId670" ref="I237"/>
    <hyperlink r:id="rId671" ref="E238"/>
    <hyperlink r:id="rId672" ref="F238"/>
    <hyperlink r:id="rId673" ref="I238"/>
    <hyperlink r:id="rId674" ref="E239"/>
    <hyperlink r:id="rId675" ref="F239"/>
    <hyperlink r:id="rId676" ref="I239"/>
    <hyperlink r:id="rId677" ref="E240"/>
    <hyperlink r:id="rId678" ref="F240"/>
    <hyperlink r:id="rId679" ref="I240"/>
    <hyperlink r:id="rId680" ref="E241"/>
    <hyperlink r:id="rId681" ref="F241"/>
    <hyperlink r:id="rId682" ref="I241"/>
    <hyperlink r:id="rId683" ref="E242"/>
    <hyperlink r:id="rId684" ref="F242"/>
    <hyperlink r:id="rId685" ref="I242"/>
    <hyperlink r:id="rId686" ref="E243"/>
    <hyperlink r:id="rId687" ref="F243"/>
    <hyperlink r:id="rId688" ref="I243"/>
    <hyperlink r:id="rId689" ref="E244"/>
    <hyperlink r:id="rId690" ref="F244"/>
    <hyperlink r:id="rId691" ref="I244"/>
    <hyperlink r:id="rId692" ref="E245"/>
    <hyperlink r:id="rId693" ref="F245"/>
    <hyperlink r:id="rId694" ref="I245"/>
    <hyperlink r:id="rId695" ref="E246"/>
    <hyperlink r:id="rId696" ref="F246"/>
    <hyperlink r:id="rId697" ref="I246"/>
    <hyperlink r:id="rId698" ref="E247"/>
    <hyperlink r:id="rId699" ref="F247"/>
    <hyperlink r:id="rId700" ref="I247"/>
    <hyperlink r:id="rId701" ref="E248"/>
    <hyperlink r:id="rId702" ref="F248"/>
    <hyperlink r:id="rId703" ref="I248"/>
    <hyperlink r:id="rId704" ref="E249"/>
    <hyperlink r:id="rId705" ref="F249"/>
    <hyperlink r:id="rId706" ref="I249"/>
    <hyperlink r:id="rId707" ref="E250"/>
    <hyperlink r:id="rId708" ref="F250"/>
    <hyperlink r:id="rId709" ref="I250"/>
    <hyperlink r:id="rId710" ref="E251"/>
    <hyperlink r:id="rId711" ref="F251"/>
    <hyperlink r:id="rId712" ref="I251"/>
    <hyperlink r:id="rId713" ref="E252"/>
    <hyperlink r:id="rId714" ref="F252"/>
    <hyperlink r:id="rId715" ref="I252"/>
    <hyperlink r:id="rId716" ref="E253"/>
    <hyperlink r:id="rId717" ref="F253"/>
    <hyperlink r:id="rId718" ref="I253"/>
    <hyperlink r:id="rId719" ref="E254"/>
    <hyperlink r:id="rId720" ref="F254"/>
    <hyperlink r:id="rId721" ref="I254"/>
    <hyperlink r:id="rId722" ref="E255"/>
    <hyperlink r:id="rId723" ref="F255"/>
    <hyperlink r:id="rId724" ref="I255"/>
    <hyperlink r:id="rId725" ref="E256"/>
    <hyperlink r:id="rId726" ref="F256"/>
    <hyperlink r:id="rId727" ref="I256"/>
    <hyperlink r:id="rId728" ref="E257"/>
    <hyperlink r:id="rId729" ref="F257"/>
    <hyperlink r:id="rId730" ref="I257"/>
    <hyperlink r:id="rId731" ref="E258"/>
    <hyperlink r:id="rId732" ref="F258"/>
    <hyperlink r:id="rId733" ref="I258"/>
    <hyperlink r:id="rId734" ref="E259"/>
    <hyperlink r:id="rId735" ref="F259"/>
    <hyperlink r:id="rId736" ref="I259"/>
    <hyperlink r:id="rId737" ref="E260"/>
    <hyperlink r:id="rId738" ref="F260"/>
    <hyperlink r:id="rId739" ref="I260"/>
    <hyperlink r:id="rId740" ref="E261"/>
    <hyperlink r:id="rId741" ref="F261"/>
    <hyperlink r:id="rId742" ref="I261"/>
    <hyperlink r:id="rId743" ref="E262"/>
    <hyperlink r:id="rId744" ref="F262"/>
    <hyperlink r:id="rId745" ref="I262"/>
    <hyperlink r:id="rId746" ref="E263"/>
    <hyperlink r:id="rId747" ref="F263"/>
    <hyperlink r:id="rId748" ref="I263"/>
    <hyperlink r:id="rId749" ref="F264"/>
    <hyperlink r:id="rId750" ref="I264"/>
    <hyperlink r:id="rId751" ref="E265"/>
    <hyperlink r:id="rId752" ref="F265"/>
    <hyperlink r:id="rId753" ref="I265"/>
    <hyperlink r:id="rId754" ref="E266"/>
    <hyperlink r:id="rId755" ref="F266"/>
    <hyperlink r:id="rId756" ref="I266"/>
    <hyperlink r:id="rId757" ref="F267"/>
    <hyperlink r:id="rId758" ref="E268"/>
    <hyperlink r:id="rId759" ref="F268"/>
    <hyperlink r:id="rId760" ref="I268"/>
    <hyperlink r:id="rId761" ref="E269"/>
    <hyperlink r:id="rId762" ref="F269"/>
    <hyperlink r:id="rId763" ref="I269"/>
    <hyperlink r:id="rId764" ref="E270"/>
    <hyperlink r:id="rId765" ref="F270"/>
    <hyperlink r:id="rId766" ref="I270"/>
    <hyperlink r:id="rId767" ref="E271"/>
    <hyperlink r:id="rId768" ref="F271"/>
    <hyperlink r:id="rId769" ref="I271"/>
    <hyperlink r:id="rId770" ref="E272"/>
    <hyperlink r:id="rId771" ref="F272"/>
    <hyperlink r:id="rId772" ref="I272"/>
    <hyperlink r:id="rId773" ref="E273"/>
    <hyperlink r:id="rId774" ref="F273"/>
    <hyperlink r:id="rId775" ref="I273"/>
    <hyperlink r:id="rId776" ref="E274"/>
    <hyperlink r:id="rId777" ref="F274"/>
    <hyperlink r:id="rId778" ref="I274"/>
    <hyperlink r:id="rId779" ref="E275"/>
    <hyperlink r:id="rId780" ref="F275"/>
    <hyperlink r:id="rId781" ref="I275"/>
    <hyperlink r:id="rId782" ref="E276"/>
    <hyperlink r:id="rId783" ref="F276"/>
    <hyperlink r:id="rId784" ref="I276"/>
    <hyperlink r:id="rId785" ref="F277"/>
    <hyperlink r:id="rId786" ref="I277"/>
    <hyperlink r:id="rId787" ref="E278"/>
    <hyperlink r:id="rId788" ref="F278"/>
    <hyperlink r:id="rId789" ref="I278"/>
    <hyperlink r:id="rId790" ref="E279"/>
    <hyperlink r:id="rId791" ref="F279"/>
    <hyperlink r:id="rId792" ref="I279"/>
    <hyperlink r:id="rId793" ref="E280"/>
    <hyperlink r:id="rId794" ref="F280"/>
    <hyperlink r:id="rId795" ref="I280"/>
    <hyperlink r:id="rId796" ref="E281"/>
    <hyperlink r:id="rId797" ref="F281"/>
    <hyperlink r:id="rId798" ref="I281"/>
    <hyperlink r:id="rId799" ref="E282"/>
    <hyperlink r:id="rId800" ref="F282"/>
    <hyperlink r:id="rId801" ref="I282"/>
    <hyperlink r:id="rId802" ref="E283"/>
    <hyperlink r:id="rId803" ref="F283"/>
    <hyperlink r:id="rId804" ref="I283"/>
    <hyperlink r:id="rId805" ref="E284"/>
    <hyperlink r:id="rId806" ref="F284"/>
    <hyperlink r:id="rId807" ref="I284"/>
    <hyperlink r:id="rId808" ref="E285"/>
    <hyperlink r:id="rId809" ref="F285"/>
    <hyperlink r:id="rId810" ref="I285"/>
    <hyperlink r:id="rId811" ref="E286"/>
    <hyperlink r:id="rId812" ref="F286"/>
    <hyperlink r:id="rId813" ref="I286"/>
    <hyperlink r:id="rId814" ref="F287"/>
    <hyperlink r:id="rId815" ref="I287"/>
    <hyperlink r:id="rId816" ref="E288"/>
    <hyperlink r:id="rId817" ref="F288"/>
    <hyperlink r:id="rId818" ref="I288"/>
    <hyperlink r:id="rId819" ref="E289"/>
    <hyperlink r:id="rId820" ref="F289"/>
    <hyperlink r:id="rId821" ref="I289"/>
    <hyperlink r:id="rId822" ref="E290"/>
    <hyperlink r:id="rId823" ref="F290"/>
    <hyperlink r:id="rId824" ref="I290"/>
    <hyperlink r:id="rId825" ref="E291"/>
    <hyperlink r:id="rId826" ref="F291"/>
    <hyperlink r:id="rId827" ref="I291"/>
    <hyperlink r:id="rId828" ref="E292"/>
    <hyperlink r:id="rId829" ref="F292"/>
    <hyperlink r:id="rId830" ref="I292"/>
    <hyperlink r:id="rId831" ref="E293"/>
    <hyperlink r:id="rId832" ref="F293"/>
    <hyperlink r:id="rId833" ref="I293"/>
    <hyperlink r:id="rId834" ref="E294"/>
    <hyperlink r:id="rId835" ref="F294"/>
    <hyperlink r:id="rId836" ref="I294"/>
    <hyperlink r:id="rId837" ref="E295"/>
    <hyperlink r:id="rId838" ref="F295"/>
    <hyperlink r:id="rId839" ref="I295"/>
    <hyperlink r:id="rId840" ref="E296"/>
    <hyperlink r:id="rId841" ref="F296"/>
    <hyperlink r:id="rId842" ref="I296"/>
    <hyperlink r:id="rId843" ref="E297"/>
    <hyperlink r:id="rId844" ref="F297"/>
    <hyperlink r:id="rId845" ref="I297"/>
    <hyperlink r:id="rId846" ref="E298"/>
    <hyperlink r:id="rId847" ref="F298"/>
    <hyperlink r:id="rId848" ref="I298"/>
    <hyperlink r:id="rId849" ref="E299"/>
    <hyperlink r:id="rId850" ref="F299"/>
    <hyperlink r:id="rId851" ref="I299"/>
    <hyperlink r:id="rId852" ref="E300"/>
    <hyperlink r:id="rId853" ref="F300"/>
    <hyperlink r:id="rId854" ref="I300"/>
    <hyperlink r:id="rId855" ref="E301"/>
    <hyperlink r:id="rId856" ref="F301"/>
    <hyperlink r:id="rId857" ref="I301"/>
    <hyperlink r:id="rId858" ref="E302"/>
    <hyperlink r:id="rId859" ref="F302"/>
    <hyperlink r:id="rId860" ref="I302"/>
    <hyperlink r:id="rId861" ref="E303"/>
    <hyperlink r:id="rId862" ref="F303"/>
    <hyperlink r:id="rId863" ref="I303"/>
    <hyperlink r:id="rId864" ref="F304"/>
    <hyperlink r:id="rId865" ref="I304"/>
    <hyperlink r:id="rId866" ref="E305"/>
    <hyperlink r:id="rId867" ref="F305"/>
    <hyperlink r:id="rId868" ref="I305"/>
    <hyperlink r:id="rId869" ref="E306"/>
    <hyperlink r:id="rId870" ref="F306"/>
    <hyperlink r:id="rId871" ref="I306"/>
    <hyperlink r:id="rId872" ref="E307"/>
    <hyperlink r:id="rId873" ref="F307"/>
    <hyperlink r:id="rId874" ref="I307"/>
    <hyperlink r:id="rId875" ref="E308"/>
    <hyperlink r:id="rId876" ref="F308"/>
    <hyperlink r:id="rId877" ref="I308"/>
    <hyperlink r:id="rId878" ref="E309"/>
    <hyperlink r:id="rId879" ref="F309"/>
    <hyperlink r:id="rId880" ref="I309"/>
    <hyperlink r:id="rId881" ref="E310"/>
    <hyperlink r:id="rId882" ref="F310"/>
    <hyperlink r:id="rId883" ref="I310"/>
    <hyperlink r:id="rId884" ref="F311"/>
    <hyperlink r:id="rId885" ref="I311"/>
    <hyperlink r:id="rId886" ref="E312"/>
    <hyperlink r:id="rId887" ref="F312"/>
    <hyperlink r:id="rId888" ref="I312"/>
    <hyperlink r:id="rId889" ref="E313"/>
    <hyperlink r:id="rId890" ref="F313"/>
    <hyperlink r:id="rId891" ref="I313"/>
    <hyperlink r:id="rId892" ref="E314"/>
    <hyperlink r:id="rId893" ref="F314"/>
    <hyperlink r:id="rId894" ref="I314"/>
    <hyperlink r:id="rId895" ref="F315"/>
    <hyperlink r:id="rId896" ref="I315"/>
    <hyperlink r:id="rId897" ref="E316"/>
    <hyperlink r:id="rId898" ref="F316"/>
    <hyperlink r:id="rId899" ref="I316"/>
    <hyperlink r:id="rId900" ref="E317"/>
    <hyperlink r:id="rId901" ref="F317"/>
    <hyperlink r:id="rId902" ref="I317"/>
    <hyperlink r:id="rId903" ref="E318"/>
    <hyperlink r:id="rId904" ref="F318"/>
    <hyperlink r:id="rId905" ref="I318"/>
    <hyperlink r:id="rId906" ref="F319"/>
    <hyperlink r:id="rId907" ref="I319"/>
    <hyperlink r:id="rId908" ref="E320"/>
    <hyperlink r:id="rId909" ref="F320"/>
    <hyperlink r:id="rId910" ref="I320"/>
    <hyperlink r:id="rId911" ref="E321"/>
    <hyperlink r:id="rId912" ref="F321"/>
    <hyperlink r:id="rId913" ref="I321"/>
    <hyperlink r:id="rId914" ref="E322"/>
    <hyperlink r:id="rId915" ref="F322"/>
    <hyperlink r:id="rId916" ref="I322"/>
    <hyperlink r:id="rId917" ref="E323"/>
    <hyperlink r:id="rId918" ref="F323"/>
    <hyperlink r:id="rId919" ref="I323"/>
    <hyperlink r:id="rId920" ref="E324"/>
    <hyperlink r:id="rId921" ref="F324"/>
    <hyperlink r:id="rId922" ref="I324"/>
    <hyperlink r:id="rId923" ref="E325"/>
    <hyperlink r:id="rId924" ref="F325"/>
    <hyperlink r:id="rId925" ref="I325"/>
    <hyperlink r:id="rId926" ref="E326"/>
    <hyperlink r:id="rId927" ref="F326"/>
    <hyperlink r:id="rId928" ref="I326"/>
    <hyperlink r:id="rId929" ref="E327"/>
    <hyperlink r:id="rId930" ref="F327"/>
    <hyperlink r:id="rId931" ref="I327"/>
    <hyperlink r:id="rId932" ref="E328"/>
    <hyperlink r:id="rId933" ref="F328"/>
    <hyperlink r:id="rId934" ref="I328"/>
    <hyperlink r:id="rId935" ref="E329"/>
    <hyperlink r:id="rId936" ref="F329"/>
    <hyperlink r:id="rId937" ref="I329"/>
    <hyperlink r:id="rId938" ref="F330"/>
    <hyperlink r:id="rId939" ref="I330"/>
    <hyperlink r:id="rId940" ref="E331"/>
    <hyperlink r:id="rId941" ref="F331"/>
    <hyperlink r:id="rId942" ref="I331"/>
    <hyperlink r:id="rId943" ref="E332"/>
    <hyperlink r:id="rId944" ref="F332"/>
    <hyperlink r:id="rId945" ref="I332"/>
    <hyperlink r:id="rId946" ref="E333"/>
    <hyperlink r:id="rId947" ref="F333"/>
    <hyperlink r:id="rId948" ref="I333"/>
    <hyperlink r:id="rId949" ref="E334"/>
    <hyperlink r:id="rId950" ref="F334"/>
    <hyperlink r:id="rId951" ref="I334"/>
    <hyperlink r:id="rId952" ref="E335"/>
    <hyperlink r:id="rId953" ref="F335"/>
    <hyperlink r:id="rId954" ref="I335"/>
    <hyperlink r:id="rId955" ref="E336"/>
    <hyperlink r:id="rId956" ref="F336"/>
    <hyperlink r:id="rId957" ref="I336"/>
    <hyperlink r:id="rId958" ref="F337"/>
    <hyperlink r:id="rId959" ref="I337"/>
    <hyperlink r:id="rId960" ref="E338"/>
    <hyperlink r:id="rId961" ref="F338"/>
    <hyperlink r:id="rId962" ref="I338"/>
    <hyperlink r:id="rId963" ref="E339"/>
    <hyperlink r:id="rId964" ref="F339"/>
    <hyperlink r:id="rId965" ref="I339"/>
    <hyperlink r:id="rId966" ref="E340"/>
    <hyperlink r:id="rId967" ref="F340"/>
    <hyperlink r:id="rId968" ref="I340"/>
    <hyperlink r:id="rId969" ref="E341"/>
    <hyperlink r:id="rId970" ref="F341"/>
    <hyperlink r:id="rId971" ref="I341"/>
    <hyperlink r:id="rId972" ref="E342"/>
    <hyperlink r:id="rId973" ref="F342"/>
    <hyperlink r:id="rId974" ref="I342"/>
    <hyperlink r:id="rId975" ref="E343"/>
    <hyperlink r:id="rId976" ref="F343"/>
    <hyperlink r:id="rId977" ref="I343"/>
    <hyperlink r:id="rId978" ref="E344"/>
    <hyperlink r:id="rId979" ref="F344"/>
    <hyperlink r:id="rId980" ref="I344"/>
    <hyperlink r:id="rId981" ref="E345"/>
    <hyperlink r:id="rId982" ref="F345"/>
    <hyperlink r:id="rId983" ref="I345"/>
    <hyperlink r:id="rId984" ref="E346"/>
    <hyperlink r:id="rId985" ref="F346"/>
    <hyperlink r:id="rId986" ref="I346"/>
    <hyperlink r:id="rId987" ref="F347"/>
    <hyperlink r:id="rId988" ref="I347"/>
    <hyperlink r:id="rId989" ref="E348"/>
    <hyperlink r:id="rId990" ref="F348"/>
    <hyperlink r:id="rId991" ref="I348"/>
    <hyperlink r:id="rId992" ref="F349"/>
    <hyperlink r:id="rId993" ref="I349"/>
    <hyperlink r:id="rId994" ref="E350"/>
    <hyperlink r:id="rId995" ref="F350"/>
    <hyperlink r:id="rId996" ref="I350"/>
    <hyperlink r:id="rId997" ref="E351"/>
    <hyperlink r:id="rId998" ref="F351"/>
    <hyperlink r:id="rId999" ref="I351"/>
    <hyperlink r:id="rId1000" ref="E352"/>
    <hyperlink r:id="rId1001" ref="F352"/>
    <hyperlink r:id="rId1002" ref="I352"/>
    <hyperlink r:id="rId1003" ref="E353"/>
    <hyperlink r:id="rId1004" ref="F353"/>
    <hyperlink r:id="rId1005" ref="I353"/>
    <hyperlink r:id="rId1006" ref="E354"/>
    <hyperlink r:id="rId1007" ref="F354"/>
    <hyperlink r:id="rId1008" ref="I354"/>
    <hyperlink r:id="rId1009" ref="E355"/>
    <hyperlink r:id="rId1010" ref="F355"/>
    <hyperlink r:id="rId1011" ref="I355"/>
    <hyperlink r:id="rId1012" ref="E356"/>
    <hyperlink r:id="rId1013" ref="F356"/>
    <hyperlink r:id="rId1014" ref="I356"/>
    <hyperlink r:id="rId1015" ref="E357"/>
    <hyperlink r:id="rId1016" ref="F357"/>
    <hyperlink r:id="rId1017" ref="I357"/>
    <hyperlink r:id="rId1018" ref="F358"/>
    <hyperlink r:id="rId1019" ref="I358"/>
    <hyperlink r:id="rId1020" ref="E359"/>
    <hyperlink r:id="rId1021" ref="F359"/>
    <hyperlink r:id="rId1022" ref="I359"/>
    <hyperlink r:id="rId1023" ref="E360"/>
    <hyperlink r:id="rId1024" ref="F360"/>
    <hyperlink r:id="rId1025" ref="I360"/>
    <hyperlink r:id="rId1026" ref="F361"/>
    <hyperlink r:id="rId1027" ref="I361"/>
    <hyperlink r:id="rId1028" ref="E362"/>
    <hyperlink r:id="rId1029" ref="F362"/>
    <hyperlink r:id="rId1030" ref="I362"/>
    <hyperlink r:id="rId1031" ref="F363"/>
    <hyperlink r:id="rId1032" ref="I363"/>
    <hyperlink r:id="rId1033" ref="E364"/>
    <hyperlink r:id="rId1034" ref="F364"/>
    <hyperlink r:id="rId1035" ref="I364"/>
    <hyperlink r:id="rId1036" ref="E365"/>
    <hyperlink r:id="rId1037" ref="F365"/>
    <hyperlink r:id="rId1038" ref="I365"/>
    <hyperlink r:id="rId1039" ref="E366"/>
    <hyperlink r:id="rId1040" ref="F366"/>
    <hyperlink r:id="rId1041" ref="I366"/>
    <hyperlink r:id="rId1042" ref="E367"/>
    <hyperlink r:id="rId1043" ref="F367"/>
    <hyperlink r:id="rId1044" ref="I367"/>
    <hyperlink r:id="rId1045" ref="F368"/>
    <hyperlink r:id="rId1046" ref="I368"/>
    <hyperlink r:id="rId1047" ref="E369"/>
    <hyperlink r:id="rId1048" ref="F369"/>
    <hyperlink r:id="rId1049" ref="I369"/>
    <hyperlink r:id="rId1050" ref="E370"/>
    <hyperlink r:id="rId1051" ref="F370"/>
    <hyperlink r:id="rId1052" ref="I370"/>
    <hyperlink r:id="rId1053" ref="E371"/>
    <hyperlink r:id="rId1054" ref="F371"/>
    <hyperlink r:id="rId1055" ref="I371"/>
    <hyperlink r:id="rId1056" ref="E372"/>
    <hyperlink r:id="rId1057" ref="F372"/>
    <hyperlink r:id="rId1058" ref="I372"/>
    <hyperlink r:id="rId1059" ref="E373"/>
    <hyperlink r:id="rId1060" ref="F373"/>
    <hyperlink r:id="rId1061" ref="I373"/>
    <hyperlink r:id="rId1062" ref="E374"/>
    <hyperlink r:id="rId1063" ref="F374"/>
    <hyperlink r:id="rId1064" ref="I374"/>
    <hyperlink r:id="rId1065" ref="E375"/>
    <hyperlink r:id="rId1066" ref="F375"/>
    <hyperlink r:id="rId1067" ref="I375"/>
    <hyperlink r:id="rId1068" ref="E376"/>
    <hyperlink r:id="rId1069" ref="F376"/>
    <hyperlink r:id="rId1070" ref="I376"/>
    <hyperlink r:id="rId1071" ref="E377"/>
    <hyperlink r:id="rId1072" ref="F377"/>
    <hyperlink r:id="rId1073" ref="I377"/>
    <hyperlink r:id="rId1074" ref="E378"/>
    <hyperlink r:id="rId1075" ref="F378"/>
    <hyperlink r:id="rId1076" ref="I378"/>
    <hyperlink r:id="rId1077" ref="E379"/>
    <hyperlink r:id="rId1078" ref="F379"/>
    <hyperlink r:id="rId1079" ref="I379"/>
    <hyperlink r:id="rId1080" ref="F380"/>
    <hyperlink r:id="rId1081" ref="I380"/>
    <hyperlink r:id="rId1082" ref="E381"/>
    <hyperlink r:id="rId1083" ref="F381"/>
    <hyperlink r:id="rId1084" location="{&quot;author&quot;:&quot;SkynetJusticeWarri0r&quot;,&quot;resultSize&quot;:100,&quot;query&quot;:&quot;Nazi&quot;}" ref="I381"/>
    <hyperlink r:id="rId1085" ref="E382"/>
    <hyperlink r:id="rId1086" ref="F382"/>
    <hyperlink r:id="rId1087" ref="I382"/>
    <hyperlink r:id="rId1088" ref="E383"/>
    <hyperlink r:id="rId1089" ref="F383"/>
    <hyperlink r:id="rId1090" ref="I383"/>
    <hyperlink r:id="rId1091" ref="E384"/>
    <hyperlink r:id="rId1092" ref="F384"/>
    <hyperlink r:id="rId1093" ref="I384"/>
    <hyperlink r:id="rId1094" ref="E385"/>
    <hyperlink r:id="rId1095" ref="F385"/>
    <hyperlink r:id="rId1096" ref="I385"/>
    <hyperlink r:id="rId1097" ref="E386"/>
    <hyperlink r:id="rId1098" ref="F386"/>
    <hyperlink r:id="rId1099" ref="I386"/>
    <hyperlink r:id="rId1100" ref="E387"/>
    <hyperlink r:id="rId1101" ref="F387"/>
    <hyperlink r:id="rId1102" ref="I387"/>
    <hyperlink r:id="rId1103" ref="E388"/>
    <hyperlink r:id="rId1104" ref="F388"/>
    <hyperlink r:id="rId1105" ref="I388"/>
    <hyperlink r:id="rId1106" ref="F389"/>
    <hyperlink r:id="rId1107" ref="I389"/>
    <hyperlink r:id="rId1108" ref="E390"/>
    <hyperlink r:id="rId1109" ref="F390"/>
    <hyperlink r:id="rId1110" ref="I390"/>
    <hyperlink r:id="rId1111" ref="E391"/>
    <hyperlink r:id="rId1112" ref="F391"/>
    <hyperlink r:id="rId1113" ref="I391"/>
    <hyperlink r:id="rId1114" ref="E392"/>
    <hyperlink r:id="rId1115" ref="F392"/>
    <hyperlink r:id="rId1116" ref="I392"/>
    <hyperlink r:id="rId1117" ref="E393"/>
    <hyperlink r:id="rId1118" ref="F393"/>
    <hyperlink r:id="rId1119" ref="I393"/>
    <hyperlink r:id="rId1120" ref="E394"/>
    <hyperlink r:id="rId1121" ref="F394"/>
    <hyperlink r:id="rId1122" ref="I394"/>
    <hyperlink r:id="rId1123" ref="E395"/>
    <hyperlink r:id="rId1124" ref="F395"/>
    <hyperlink r:id="rId1125" ref="I395"/>
    <hyperlink r:id="rId1126" ref="E396"/>
    <hyperlink r:id="rId1127" ref="F396"/>
    <hyperlink r:id="rId1128" ref="I396"/>
    <hyperlink r:id="rId1129" ref="E397"/>
    <hyperlink r:id="rId1130" ref="F397"/>
    <hyperlink r:id="rId1131" ref="I397"/>
    <hyperlink r:id="rId1132" ref="F398"/>
    <hyperlink r:id="rId1133" ref="I398"/>
    <hyperlink r:id="rId1134" ref="F399"/>
    <hyperlink r:id="rId1135" ref="I399"/>
    <hyperlink r:id="rId1136" ref="E400"/>
    <hyperlink r:id="rId1137" ref="F400"/>
    <hyperlink r:id="rId1138" ref="I400"/>
    <hyperlink r:id="rId1139" ref="E401"/>
    <hyperlink r:id="rId1140" ref="F401"/>
    <hyperlink r:id="rId1141" ref="I401"/>
    <hyperlink r:id="rId1142" ref="E402"/>
    <hyperlink r:id="rId1143" ref="F402"/>
    <hyperlink r:id="rId1144" ref="I402"/>
    <hyperlink r:id="rId1145" ref="F403"/>
    <hyperlink r:id="rId1146" ref="I403"/>
    <hyperlink r:id="rId1147" ref="E404"/>
    <hyperlink r:id="rId1148" ref="F404"/>
    <hyperlink r:id="rId1149" ref="I404"/>
    <hyperlink r:id="rId1150" ref="F405"/>
    <hyperlink r:id="rId1151" ref="I405"/>
    <hyperlink r:id="rId1152" ref="E406"/>
    <hyperlink r:id="rId1153" ref="F406"/>
    <hyperlink r:id="rId1154" ref="I406"/>
    <hyperlink r:id="rId1155" ref="E407"/>
    <hyperlink r:id="rId1156" ref="F407"/>
    <hyperlink r:id="rId1157" ref="I407"/>
    <hyperlink r:id="rId1158" ref="E408"/>
    <hyperlink r:id="rId1159" ref="F408"/>
    <hyperlink r:id="rId1160" ref="I408"/>
    <hyperlink r:id="rId1161" ref="E409"/>
    <hyperlink r:id="rId1162" ref="F409"/>
    <hyperlink r:id="rId1163" ref="I409"/>
    <hyperlink r:id="rId1164" ref="E410"/>
    <hyperlink r:id="rId1165" ref="F410"/>
    <hyperlink r:id="rId1166" ref="I410"/>
    <hyperlink r:id="rId1167" ref="E411"/>
    <hyperlink r:id="rId1168" ref="F411"/>
    <hyperlink r:id="rId1169" ref="I411"/>
    <hyperlink r:id="rId1170" ref="E412"/>
    <hyperlink r:id="rId1171" ref="F412"/>
    <hyperlink r:id="rId1172" ref="I412"/>
    <hyperlink r:id="rId1173" ref="E413"/>
    <hyperlink r:id="rId1174" ref="F413"/>
    <hyperlink r:id="rId1175" ref="I413"/>
    <hyperlink r:id="rId1176" ref="E414"/>
    <hyperlink r:id="rId1177" ref="F414"/>
    <hyperlink r:id="rId1178" ref="I414"/>
    <hyperlink r:id="rId1179" ref="F415"/>
    <hyperlink r:id="rId1180" ref="E416"/>
    <hyperlink r:id="rId1181" ref="F416"/>
    <hyperlink r:id="rId1182" ref="I416"/>
    <hyperlink r:id="rId1183" ref="F417"/>
    <hyperlink r:id="rId1184" ref="I417"/>
    <hyperlink r:id="rId1185" ref="F418"/>
    <hyperlink r:id="rId1186" ref="F419"/>
    <hyperlink r:id="rId1187" ref="I419"/>
    <hyperlink r:id="rId1188" ref="E420"/>
    <hyperlink r:id="rId1189" ref="F420"/>
    <hyperlink r:id="rId1190" ref="I420"/>
    <hyperlink r:id="rId1191" ref="F421"/>
    <hyperlink r:id="rId1192" ref="I421"/>
    <hyperlink r:id="rId1193" ref="E422"/>
    <hyperlink r:id="rId1194" ref="F422"/>
    <hyperlink r:id="rId1195" ref="I422"/>
    <hyperlink r:id="rId1196" ref="E423"/>
    <hyperlink r:id="rId1197" ref="F423"/>
    <hyperlink r:id="rId1198" ref="I423"/>
    <hyperlink r:id="rId1199" ref="E424"/>
    <hyperlink r:id="rId1200" ref="F424"/>
    <hyperlink r:id="rId1201" ref="I424"/>
    <hyperlink r:id="rId1202" ref="E425"/>
    <hyperlink r:id="rId1203" ref="F425"/>
    <hyperlink r:id="rId1204" ref="I425"/>
    <hyperlink r:id="rId1205" ref="E426"/>
    <hyperlink r:id="rId1206" ref="F426"/>
    <hyperlink r:id="rId1207" ref="I426"/>
    <hyperlink r:id="rId1208" ref="F427"/>
    <hyperlink r:id="rId1209" ref="I427"/>
    <hyperlink r:id="rId1210" ref="E428"/>
    <hyperlink r:id="rId1211" ref="F428"/>
    <hyperlink r:id="rId1212" ref="I428"/>
    <hyperlink r:id="rId1213" ref="F429"/>
    <hyperlink r:id="rId1214" ref="I429"/>
    <hyperlink r:id="rId1215" ref="E430"/>
    <hyperlink r:id="rId1216" ref="F430"/>
    <hyperlink r:id="rId1217" ref="I430"/>
    <hyperlink r:id="rId1218" ref="E431"/>
    <hyperlink r:id="rId1219" ref="F431"/>
    <hyperlink r:id="rId1220" ref="I431"/>
    <hyperlink r:id="rId1221" ref="E432"/>
    <hyperlink r:id="rId1222" ref="F432"/>
    <hyperlink r:id="rId1223" ref="I432"/>
    <hyperlink r:id="rId1224" ref="E433"/>
    <hyperlink r:id="rId1225" ref="F433"/>
    <hyperlink r:id="rId1226" ref="I433"/>
    <hyperlink r:id="rId1227" ref="E434"/>
    <hyperlink r:id="rId1228" ref="F434"/>
    <hyperlink r:id="rId1229" ref="I434"/>
    <hyperlink r:id="rId1230" ref="E435"/>
    <hyperlink r:id="rId1231" ref="F435"/>
    <hyperlink r:id="rId1232" ref="I435"/>
    <hyperlink r:id="rId1233" ref="E436"/>
    <hyperlink r:id="rId1234" ref="F436"/>
    <hyperlink r:id="rId1235" ref="I436"/>
    <hyperlink r:id="rId1236" ref="E437"/>
    <hyperlink r:id="rId1237" ref="F437"/>
    <hyperlink r:id="rId1238" ref="I437"/>
    <hyperlink r:id="rId1239" ref="E438"/>
    <hyperlink r:id="rId1240" ref="F438"/>
    <hyperlink r:id="rId1241" ref="I438"/>
    <hyperlink r:id="rId1242" ref="E439"/>
    <hyperlink r:id="rId1243" ref="F439"/>
    <hyperlink r:id="rId1244" ref="I439"/>
    <hyperlink r:id="rId1245" ref="E440"/>
    <hyperlink r:id="rId1246" ref="F440"/>
    <hyperlink r:id="rId1247" ref="I440"/>
    <hyperlink r:id="rId1248" ref="E441"/>
    <hyperlink r:id="rId1249" ref="F441"/>
    <hyperlink r:id="rId1250" ref="I441"/>
    <hyperlink r:id="rId1251" ref="E442"/>
    <hyperlink r:id="rId1252" ref="F442"/>
    <hyperlink r:id="rId1253" ref="I442"/>
    <hyperlink r:id="rId1254" ref="F443"/>
    <hyperlink r:id="rId1255" ref="I443"/>
    <hyperlink r:id="rId1256" ref="E444"/>
    <hyperlink r:id="rId1257" ref="F444"/>
    <hyperlink r:id="rId1258" ref="I444"/>
    <hyperlink r:id="rId1259" ref="E445"/>
    <hyperlink r:id="rId1260" ref="F445"/>
    <hyperlink r:id="rId1261" ref="I445"/>
    <hyperlink r:id="rId1262" ref="E446"/>
    <hyperlink r:id="rId1263" ref="F446"/>
    <hyperlink r:id="rId1264" ref="I446"/>
    <hyperlink r:id="rId1265" ref="E447"/>
    <hyperlink r:id="rId1266" ref="F447"/>
    <hyperlink r:id="rId1267" ref="I447"/>
    <hyperlink r:id="rId1268" ref="E448"/>
    <hyperlink r:id="rId1269" ref="F448"/>
    <hyperlink r:id="rId1270" ref="I448"/>
    <hyperlink r:id="rId1271" ref="E449"/>
    <hyperlink r:id="rId1272" ref="F449"/>
    <hyperlink r:id="rId1273" ref="I449"/>
    <hyperlink r:id="rId1274" ref="E450"/>
    <hyperlink r:id="rId1275" ref="F450"/>
    <hyperlink r:id="rId1276" ref="I450"/>
    <hyperlink r:id="rId1277" ref="E451"/>
    <hyperlink r:id="rId1278" ref="F451"/>
    <hyperlink r:id="rId1279" ref="I451"/>
    <hyperlink r:id="rId1280" ref="E452"/>
    <hyperlink r:id="rId1281" ref="F452"/>
    <hyperlink r:id="rId1282" ref="I452"/>
    <hyperlink r:id="rId1283" ref="E453"/>
    <hyperlink r:id="rId1284" ref="F453"/>
    <hyperlink r:id="rId1285" ref="I453"/>
    <hyperlink r:id="rId1286" ref="E454"/>
    <hyperlink r:id="rId1287" ref="F454"/>
    <hyperlink r:id="rId1288" ref="I454"/>
    <hyperlink r:id="rId1289" ref="E455"/>
    <hyperlink r:id="rId1290" ref="F455"/>
    <hyperlink r:id="rId1291" ref="I455"/>
    <hyperlink r:id="rId1292" ref="E456"/>
    <hyperlink r:id="rId1293" ref="F456"/>
    <hyperlink r:id="rId1294" ref="I456"/>
    <hyperlink r:id="rId1295" ref="F457"/>
    <hyperlink r:id="rId1296" ref="I457"/>
    <hyperlink r:id="rId1297" ref="E458"/>
    <hyperlink r:id="rId1298" ref="F458"/>
    <hyperlink r:id="rId1299" ref="I458"/>
    <hyperlink r:id="rId1300" ref="F459"/>
    <hyperlink r:id="rId1301" ref="I459"/>
    <hyperlink r:id="rId1302" ref="E460"/>
    <hyperlink r:id="rId1303" ref="F460"/>
    <hyperlink r:id="rId1304" ref="I460"/>
    <hyperlink r:id="rId1305" ref="E461"/>
    <hyperlink r:id="rId1306" ref="F461"/>
    <hyperlink r:id="rId1307" ref="I461"/>
    <hyperlink r:id="rId1308" ref="E462"/>
    <hyperlink r:id="rId1309" ref="F462"/>
    <hyperlink r:id="rId1310" ref="I462"/>
    <hyperlink r:id="rId1311" ref="F463"/>
    <hyperlink r:id="rId1312" ref="I463"/>
    <hyperlink r:id="rId1313" ref="E464"/>
    <hyperlink r:id="rId1314" ref="F464"/>
    <hyperlink r:id="rId1315" ref="I464"/>
    <hyperlink r:id="rId1316" ref="F465"/>
    <hyperlink r:id="rId1317" ref="I465"/>
    <hyperlink r:id="rId1318" ref="F466"/>
    <hyperlink r:id="rId1319" ref="I466"/>
    <hyperlink r:id="rId1320" ref="E467"/>
    <hyperlink r:id="rId1321" ref="F467"/>
    <hyperlink r:id="rId1322" ref="I467"/>
    <hyperlink r:id="rId1323" ref="E468"/>
    <hyperlink r:id="rId1324" ref="F468"/>
    <hyperlink r:id="rId1325" ref="I468"/>
    <hyperlink r:id="rId1326" ref="E469"/>
    <hyperlink r:id="rId1327" ref="F469"/>
    <hyperlink r:id="rId1328" ref="I469"/>
    <hyperlink r:id="rId1329" ref="E470"/>
    <hyperlink r:id="rId1330" ref="F470"/>
    <hyperlink r:id="rId1331" ref="I470"/>
    <hyperlink r:id="rId1332" ref="E471"/>
    <hyperlink r:id="rId1333" ref="F471"/>
    <hyperlink r:id="rId1334" ref="I471"/>
    <hyperlink r:id="rId1335" ref="E472"/>
    <hyperlink r:id="rId1336" ref="F472"/>
    <hyperlink r:id="rId1337" ref="I472"/>
    <hyperlink r:id="rId1338" ref="E473"/>
    <hyperlink r:id="rId1339" ref="F473"/>
    <hyperlink r:id="rId1340" ref="I473"/>
    <hyperlink r:id="rId1341" ref="E474"/>
    <hyperlink r:id="rId1342" ref="F474"/>
    <hyperlink r:id="rId1343" ref="I474"/>
    <hyperlink r:id="rId1344" ref="E475"/>
    <hyperlink r:id="rId1345" ref="F475"/>
    <hyperlink r:id="rId1346" ref="I475"/>
    <hyperlink r:id="rId1347" ref="F476"/>
    <hyperlink r:id="rId1348" ref="F477"/>
    <hyperlink r:id="rId1349" ref="E478"/>
    <hyperlink r:id="rId1350" ref="F478"/>
    <hyperlink r:id="rId1351" ref="I478"/>
    <hyperlink r:id="rId1352" ref="E479"/>
    <hyperlink r:id="rId1353" ref="F479"/>
    <hyperlink r:id="rId1354" ref="I479"/>
    <hyperlink r:id="rId1355" ref="F480"/>
    <hyperlink r:id="rId1356" ref="I480"/>
    <hyperlink r:id="rId1357" ref="E481"/>
    <hyperlink r:id="rId1358" ref="F481"/>
    <hyperlink r:id="rId1359" ref="I481"/>
    <hyperlink r:id="rId1360" ref="E482"/>
    <hyperlink r:id="rId1361" ref="F482"/>
    <hyperlink r:id="rId1362" ref="I482"/>
    <hyperlink r:id="rId1363" ref="E483"/>
    <hyperlink r:id="rId1364" ref="F483"/>
    <hyperlink r:id="rId1365" ref="I483"/>
    <hyperlink r:id="rId1366" ref="E484"/>
    <hyperlink r:id="rId1367" ref="F484"/>
    <hyperlink r:id="rId1368" ref="I484"/>
    <hyperlink r:id="rId1369" ref="E485"/>
    <hyperlink r:id="rId1370" ref="F485"/>
    <hyperlink r:id="rId1371" ref="I485"/>
    <hyperlink r:id="rId1372" ref="E486"/>
    <hyperlink r:id="rId1373" ref="F486"/>
    <hyperlink r:id="rId1374" ref="I486"/>
    <hyperlink r:id="rId1375" ref="E487"/>
    <hyperlink r:id="rId1376" ref="F487"/>
    <hyperlink r:id="rId1377" ref="I487"/>
    <hyperlink r:id="rId1378" ref="F488"/>
    <hyperlink r:id="rId1379" ref="I488"/>
    <hyperlink r:id="rId1380" ref="E489"/>
    <hyperlink r:id="rId1381" ref="F489"/>
    <hyperlink r:id="rId1382" ref="I489"/>
    <hyperlink r:id="rId1383" ref="F490"/>
    <hyperlink r:id="rId1384" ref="I490"/>
    <hyperlink r:id="rId1385" ref="E491"/>
    <hyperlink r:id="rId1386" ref="F491"/>
    <hyperlink r:id="rId1387" ref="I491"/>
    <hyperlink r:id="rId1388" ref="E492"/>
    <hyperlink r:id="rId1389" ref="F492"/>
    <hyperlink r:id="rId1390" ref="I492"/>
    <hyperlink r:id="rId1391" ref="E493"/>
    <hyperlink r:id="rId1392" ref="F493"/>
    <hyperlink r:id="rId1393" ref="I493"/>
    <hyperlink r:id="rId1394" ref="E494"/>
    <hyperlink r:id="rId1395" ref="F494"/>
    <hyperlink r:id="rId1396" ref="I494"/>
    <hyperlink r:id="rId1397" ref="E495"/>
    <hyperlink r:id="rId1398" ref="F495"/>
    <hyperlink r:id="rId1399" ref="I495"/>
    <hyperlink r:id="rId1400" ref="E496"/>
    <hyperlink r:id="rId1401" ref="F496"/>
    <hyperlink r:id="rId1402" ref="I496"/>
    <hyperlink r:id="rId1403" ref="E497"/>
    <hyperlink r:id="rId1404" ref="F497"/>
    <hyperlink r:id="rId1405" ref="I497"/>
    <hyperlink r:id="rId1406" ref="E498"/>
    <hyperlink r:id="rId1407" ref="F498"/>
    <hyperlink r:id="rId1408" ref="I498"/>
    <hyperlink r:id="rId1409" ref="F499"/>
    <hyperlink r:id="rId1410" ref="I499"/>
    <hyperlink r:id="rId1411" ref="E500"/>
    <hyperlink r:id="rId1412" ref="F500"/>
    <hyperlink r:id="rId1413" ref="I500"/>
    <hyperlink r:id="rId1414" ref="E501"/>
    <hyperlink r:id="rId1415" ref="F501"/>
    <hyperlink r:id="rId1416" ref="I501"/>
    <hyperlink r:id="rId1417" ref="F502"/>
    <hyperlink r:id="rId1418" ref="I502"/>
    <hyperlink r:id="rId1419" ref="E503"/>
    <hyperlink r:id="rId1420" ref="F503"/>
    <hyperlink r:id="rId1421" ref="I503"/>
    <hyperlink r:id="rId1422" ref="E504"/>
    <hyperlink r:id="rId1423" ref="F504"/>
    <hyperlink r:id="rId1424" ref="I504"/>
    <hyperlink r:id="rId1425" ref="E505"/>
    <hyperlink r:id="rId1426" ref="F505"/>
    <hyperlink r:id="rId1427" ref="I505"/>
    <hyperlink r:id="rId1428" ref="E506"/>
    <hyperlink r:id="rId1429" ref="F506"/>
    <hyperlink r:id="rId1430" ref="I506"/>
    <hyperlink r:id="rId1431" ref="E507"/>
    <hyperlink r:id="rId1432" ref="F507"/>
    <hyperlink r:id="rId1433" ref="I507"/>
    <hyperlink r:id="rId1434" ref="E508"/>
    <hyperlink r:id="rId1435" ref="F508"/>
    <hyperlink r:id="rId1436" ref="I508"/>
    <hyperlink r:id="rId1437" ref="E509"/>
    <hyperlink r:id="rId1438" ref="F509"/>
    <hyperlink r:id="rId1439" ref="I509"/>
    <hyperlink r:id="rId1440" ref="E510"/>
    <hyperlink r:id="rId1441" ref="F510"/>
    <hyperlink r:id="rId1442" ref="I510"/>
    <hyperlink r:id="rId1443" ref="E511"/>
    <hyperlink r:id="rId1444" ref="F511"/>
    <hyperlink r:id="rId1445" ref="I511"/>
    <hyperlink r:id="rId1446" ref="E512"/>
    <hyperlink r:id="rId1447" ref="F512"/>
    <hyperlink r:id="rId1448" ref="I512"/>
    <hyperlink r:id="rId1449" ref="E513"/>
    <hyperlink r:id="rId1450" ref="F513"/>
    <hyperlink r:id="rId1451" ref="I513"/>
    <hyperlink r:id="rId1452" ref="E514"/>
    <hyperlink r:id="rId1453" ref="F514"/>
    <hyperlink r:id="rId1454" ref="I514"/>
    <hyperlink r:id="rId1455" ref="F515"/>
    <hyperlink r:id="rId1456" ref="I515"/>
    <hyperlink r:id="rId1457" ref="E516"/>
    <hyperlink r:id="rId1458" ref="F516"/>
    <hyperlink r:id="rId1459" ref="I516"/>
    <hyperlink r:id="rId1460" ref="E517"/>
    <hyperlink r:id="rId1461" ref="F517"/>
    <hyperlink r:id="rId1462" ref="I517"/>
    <hyperlink r:id="rId1463" ref="E518"/>
    <hyperlink r:id="rId1464" ref="F518"/>
    <hyperlink r:id="rId1465" ref="I518"/>
    <hyperlink r:id="rId1466" ref="F519"/>
    <hyperlink r:id="rId1467" ref="I519"/>
    <hyperlink r:id="rId1468" ref="E520"/>
    <hyperlink r:id="rId1469" ref="F520"/>
    <hyperlink r:id="rId1470" ref="I520"/>
    <hyperlink r:id="rId1471" ref="E521"/>
    <hyperlink r:id="rId1472" ref="F521"/>
    <hyperlink r:id="rId1473" ref="I521"/>
    <hyperlink r:id="rId1474" ref="F522"/>
    <hyperlink r:id="rId1475" ref="I522"/>
    <hyperlink r:id="rId1476" ref="E523"/>
    <hyperlink r:id="rId1477" ref="F523"/>
    <hyperlink r:id="rId1478" ref="I523"/>
    <hyperlink r:id="rId1479" ref="E524"/>
    <hyperlink r:id="rId1480" ref="F524"/>
    <hyperlink r:id="rId1481" ref="I524"/>
    <hyperlink r:id="rId1482" ref="E525"/>
    <hyperlink r:id="rId1483" ref="F525"/>
    <hyperlink r:id="rId1484" ref="I525"/>
    <hyperlink r:id="rId1485" ref="E526"/>
    <hyperlink r:id="rId1486" ref="F526"/>
    <hyperlink r:id="rId1487" ref="I526"/>
    <hyperlink r:id="rId1488" ref="E527"/>
    <hyperlink r:id="rId1489" ref="F527"/>
    <hyperlink r:id="rId1490" ref="I527"/>
    <hyperlink r:id="rId1491" ref="E528"/>
    <hyperlink r:id="rId1492" ref="F528"/>
    <hyperlink r:id="rId1493" ref="I528"/>
    <hyperlink r:id="rId1494" ref="E529"/>
    <hyperlink r:id="rId1495" ref="F529"/>
    <hyperlink r:id="rId1496" ref="I529"/>
    <hyperlink r:id="rId1497" ref="E530"/>
    <hyperlink r:id="rId1498" ref="F530"/>
    <hyperlink r:id="rId1499" ref="I530"/>
    <hyperlink r:id="rId1500" ref="E531"/>
    <hyperlink r:id="rId1501" ref="F531"/>
    <hyperlink r:id="rId1502" ref="I531"/>
    <hyperlink r:id="rId1503" ref="E532"/>
    <hyperlink r:id="rId1504" ref="F532"/>
    <hyperlink r:id="rId1505" ref="I532"/>
    <hyperlink r:id="rId1506" ref="E533"/>
    <hyperlink r:id="rId1507" ref="F533"/>
    <hyperlink r:id="rId1508" ref="I533"/>
    <hyperlink r:id="rId1509" ref="F534"/>
    <hyperlink r:id="rId1510" ref="I534"/>
    <hyperlink r:id="rId1511" ref="E535"/>
    <hyperlink r:id="rId1512" ref="F535"/>
    <hyperlink r:id="rId1513" ref="I535"/>
    <hyperlink r:id="rId1514" ref="E536"/>
    <hyperlink r:id="rId1515" ref="F536"/>
    <hyperlink r:id="rId1516" ref="I536"/>
    <hyperlink r:id="rId1517" ref="E537"/>
    <hyperlink r:id="rId1518" ref="F537"/>
    <hyperlink r:id="rId1519" ref="I537"/>
    <hyperlink r:id="rId1520" ref="E538"/>
    <hyperlink r:id="rId1521" ref="F538"/>
    <hyperlink r:id="rId1522" ref="I538"/>
    <hyperlink r:id="rId1523" ref="E539"/>
    <hyperlink r:id="rId1524" ref="F539"/>
    <hyperlink r:id="rId1525" ref="I539"/>
    <hyperlink r:id="rId1526" ref="E540"/>
    <hyperlink r:id="rId1527" ref="F540"/>
    <hyperlink r:id="rId1528" ref="I540"/>
    <hyperlink r:id="rId1529" ref="E541"/>
    <hyperlink r:id="rId1530" ref="F541"/>
    <hyperlink r:id="rId1531" ref="I541"/>
    <hyperlink r:id="rId1532" ref="E542"/>
    <hyperlink r:id="rId1533" ref="F542"/>
    <hyperlink r:id="rId1534" ref="I542"/>
    <hyperlink r:id="rId1535" ref="E543"/>
    <hyperlink r:id="rId1536" ref="F543"/>
    <hyperlink r:id="rId1537" ref="I543"/>
    <hyperlink r:id="rId1538" ref="E544"/>
    <hyperlink r:id="rId1539" ref="F544"/>
    <hyperlink r:id="rId1540" ref="I544"/>
    <hyperlink r:id="rId1541" ref="E545"/>
    <hyperlink r:id="rId1542" ref="F545"/>
    <hyperlink r:id="rId1543" ref="I545"/>
    <hyperlink r:id="rId1544" ref="F546"/>
    <hyperlink r:id="rId1545" ref="I546"/>
    <hyperlink r:id="rId1546" ref="F547"/>
    <hyperlink r:id="rId1547" ref="I547"/>
    <hyperlink r:id="rId1548" ref="E548"/>
    <hyperlink r:id="rId1549" ref="F548"/>
    <hyperlink r:id="rId1550" ref="I548"/>
    <hyperlink r:id="rId1551" ref="E549"/>
    <hyperlink r:id="rId1552" ref="F549"/>
    <hyperlink r:id="rId1553" ref="I549"/>
    <hyperlink r:id="rId1554" ref="E550"/>
    <hyperlink r:id="rId1555" ref="F550"/>
    <hyperlink r:id="rId1556" ref="I550"/>
    <hyperlink r:id="rId1557" ref="E551"/>
    <hyperlink r:id="rId1558" ref="F551"/>
    <hyperlink r:id="rId1559" ref="I551"/>
    <hyperlink r:id="rId1560" ref="E552"/>
    <hyperlink r:id="rId1561" ref="F552"/>
    <hyperlink r:id="rId1562" ref="I552"/>
    <hyperlink r:id="rId1563" ref="E553"/>
    <hyperlink r:id="rId1564" ref="F553"/>
    <hyperlink r:id="rId1565" ref="I553"/>
    <hyperlink r:id="rId1566" ref="E554"/>
    <hyperlink r:id="rId1567" ref="F554"/>
    <hyperlink r:id="rId1568" ref="I554"/>
    <hyperlink r:id="rId1569" ref="E555"/>
    <hyperlink r:id="rId1570" ref="F555"/>
    <hyperlink r:id="rId1571" ref="I555"/>
    <hyperlink r:id="rId1572" ref="E556"/>
    <hyperlink r:id="rId1573" ref="F556"/>
    <hyperlink r:id="rId1574" ref="I556"/>
    <hyperlink r:id="rId1575" ref="E557"/>
    <hyperlink r:id="rId1576" ref="F557"/>
    <hyperlink r:id="rId1577" ref="I557"/>
    <hyperlink r:id="rId1578" ref="E558"/>
    <hyperlink r:id="rId1579" ref="F558"/>
    <hyperlink r:id="rId1580" ref="I558"/>
    <hyperlink r:id="rId1581" ref="F559"/>
    <hyperlink r:id="rId1582" ref="I559"/>
    <hyperlink r:id="rId1583" ref="F560"/>
    <hyperlink r:id="rId1584" ref="I560"/>
    <hyperlink r:id="rId1585" ref="E561"/>
    <hyperlink r:id="rId1586" ref="F561"/>
    <hyperlink r:id="rId1587" ref="I561"/>
    <hyperlink r:id="rId1588" ref="E562"/>
    <hyperlink r:id="rId1589" ref="F562"/>
    <hyperlink r:id="rId1590" ref="I562"/>
    <hyperlink r:id="rId1591" ref="E563"/>
    <hyperlink r:id="rId1592" ref="F563"/>
    <hyperlink r:id="rId1593" ref="I563"/>
    <hyperlink r:id="rId1594" ref="E564"/>
    <hyperlink r:id="rId1595" ref="F564"/>
    <hyperlink r:id="rId1596" ref="I564"/>
    <hyperlink r:id="rId1597" ref="E565"/>
    <hyperlink r:id="rId1598" ref="F565"/>
    <hyperlink r:id="rId1599" ref="I565"/>
    <hyperlink r:id="rId1600" ref="F566"/>
    <hyperlink r:id="rId1601" ref="I566"/>
    <hyperlink r:id="rId1602" ref="E567"/>
    <hyperlink r:id="rId1603" ref="F567"/>
    <hyperlink r:id="rId1604" ref="I567"/>
    <hyperlink r:id="rId1605" ref="E568"/>
    <hyperlink r:id="rId1606" ref="F568"/>
    <hyperlink r:id="rId1607" ref="I568"/>
    <hyperlink r:id="rId1608" ref="E569"/>
    <hyperlink r:id="rId1609" ref="F569"/>
    <hyperlink r:id="rId1610" ref="I569"/>
    <hyperlink r:id="rId1611" ref="E570"/>
    <hyperlink r:id="rId1612" ref="F570"/>
    <hyperlink r:id="rId1613" ref="I570"/>
    <hyperlink r:id="rId1614" ref="F571"/>
    <hyperlink r:id="rId1615" ref="I571"/>
    <hyperlink r:id="rId1616" ref="E572"/>
    <hyperlink r:id="rId1617" ref="F572"/>
    <hyperlink r:id="rId1618" ref="I572"/>
    <hyperlink r:id="rId1619" ref="E573"/>
    <hyperlink r:id="rId1620" ref="F573"/>
    <hyperlink r:id="rId1621" ref="I573"/>
    <hyperlink r:id="rId1622" ref="E574"/>
    <hyperlink r:id="rId1623" ref="F574"/>
    <hyperlink r:id="rId1624" ref="I574"/>
    <hyperlink r:id="rId1625" ref="E575"/>
    <hyperlink r:id="rId1626" ref="F575"/>
    <hyperlink r:id="rId1627" ref="I575"/>
    <hyperlink r:id="rId1628" ref="E576"/>
    <hyperlink r:id="rId1629" ref="F576"/>
    <hyperlink r:id="rId1630" ref="I576"/>
    <hyperlink r:id="rId1631" ref="E577"/>
    <hyperlink r:id="rId1632" ref="F577"/>
    <hyperlink r:id="rId1633" ref="I577"/>
    <hyperlink r:id="rId1634" ref="E578"/>
    <hyperlink r:id="rId1635" ref="F578"/>
    <hyperlink r:id="rId1636" ref="I578"/>
    <hyperlink r:id="rId1637" ref="E579"/>
    <hyperlink r:id="rId1638" ref="F579"/>
    <hyperlink r:id="rId1639" ref="I579"/>
    <hyperlink r:id="rId1640" ref="F580"/>
    <hyperlink r:id="rId1641" ref="I580"/>
    <hyperlink r:id="rId1642" ref="F581"/>
    <hyperlink r:id="rId1643" ref="I581"/>
    <hyperlink r:id="rId1644" ref="E582"/>
    <hyperlink r:id="rId1645" ref="F582"/>
    <hyperlink r:id="rId1646" ref="I582"/>
    <hyperlink r:id="rId1647" ref="E583"/>
    <hyperlink r:id="rId1648" ref="F583"/>
    <hyperlink r:id="rId1649" ref="I583"/>
    <hyperlink r:id="rId1650" ref="F584"/>
    <hyperlink r:id="rId1651" ref="I584"/>
    <hyperlink r:id="rId1652" ref="E585"/>
    <hyperlink r:id="rId1653" ref="F585"/>
    <hyperlink r:id="rId1654" ref="I585"/>
    <hyperlink r:id="rId1655" ref="E586"/>
    <hyperlink r:id="rId1656" ref="F586"/>
    <hyperlink r:id="rId1657" ref="I586"/>
    <hyperlink r:id="rId1658" ref="F587"/>
    <hyperlink r:id="rId1659" ref="F588"/>
    <hyperlink r:id="rId1660" ref="I588"/>
    <hyperlink r:id="rId1661" ref="F589"/>
    <hyperlink r:id="rId1662" ref="I589"/>
    <hyperlink r:id="rId1663" ref="E590"/>
    <hyperlink r:id="rId1664" ref="F590"/>
    <hyperlink r:id="rId1665" ref="I590"/>
    <hyperlink r:id="rId1666" ref="E591"/>
    <hyperlink r:id="rId1667" ref="F591"/>
    <hyperlink r:id="rId1668" ref="I591"/>
    <hyperlink r:id="rId1669" ref="E592"/>
    <hyperlink r:id="rId1670" ref="F592"/>
    <hyperlink r:id="rId1671" ref="I592"/>
    <hyperlink r:id="rId1672" ref="F593"/>
    <hyperlink r:id="rId1673" ref="I593"/>
    <hyperlink r:id="rId1674" ref="E594"/>
    <hyperlink r:id="rId1675" ref="F594"/>
    <hyperlink r:id="rId1676" ref="I594"/>
    <hyperlink r:id="rId1677" ref="E595"/>
    <hyperlink r:id="rId1678" ref="F595"/>
    <hyperlink r:id="rId1679" ref="I595"/>
    <hyperlink r:id="rId1680" ref="F596"/>
    <hyperlink r:id="rId1681" ref="I596"/>
    <hyperlink r:id="rId1682" ref="E597"/>
    <hyperlink r:id="rId1683" ref="F597"/>
    <hyperlink r:id="rId1684" ref="I597"/>
    <hyperlink r:id="rId1685" ref="E598"/>
    <hyperlink r:id="rId1686" ref="F598"/>
    <hyperlink r:id="rId1687" ref="I598"/>
    <hyperlink r:id="rId1688" ref="E599"/>
    <hyperlink r:id="rId1689" ref="F599"/>
    <hyperlink r:id="rId1690" ref="I599"/>
    <hyperlink r:id="rId1691" ref="E600"/>
    <hyperlink r:id="rId1692" ref="F600"/>
    <hyperlink r:id="rId1693" ref="I600"/>
    <hyperlink r:id="rId1694" ref="E601"/>
    <hyperlink r:id="rId1695" ref="F601"/>
    <hyperlink r:id="rId1696" ref="I601"/>
    <hyperlink r:id="rId1697" ref="E602"/>
    <hyperlink r:id="rId1698" ref="F602"/>
    <hyperlink r:id="rId1699" ref="I602"/>
    <hyperlink r:id="rId1700" ref="E603"/>
    <hyperlink r:id="rId1701" ref="F603"/>
    <hyperlink r:id="rId1702" ref="I603"/>
    <hyperlink r:id="rId1703" ref="E604"/>
    <hyperlink r:id="rId1704" ref="F604"/>
    <hyperlink r:id="rId1705" ref="I604"/>
    <hyperlink r:id="rId1706" ref="F605"/>
    <hyperlink r:id="rId1707" ref="E606"/>
    <hyperlink r:id="rId1708" ref="F606"/>
    <hyperlink r:id="rId1709" ref="I606"/>
    <hyperlink r:id="rId1710" ref="E607"/>
    <hyperlink r:id="rId1711" ref="F607"/>
    <hyperlink r:id="rId1712" ref="I607"/>
    <hyperlink r:id="rId1713" ref="E608"/>
    <hyperlink r:id="rId1714" ref="F608"/>
    <hyperlink r:id="rId1715" ref="I608"/>
    <hyperlink r:id="rId1716" ref="E609"/>
    <hyperlink r:id="rId1717" ref="F609"/>
    <hyperlink r:id="rId1718" ref="I609"/>
    <hyperlink r:id="rId1719" ref="E610"/>
    <hyperlink r:id="rId1720" ref="F610"/>
    <hyperlink r:id="rId1721" ref="I610"/>
    <hyperlink r:id="rId1722" ref="F611"/>
    <hyperlink r:id="rId1723" ref="I611"/>
    <hyperlink r:id="rId1724" ref="F612"/>
    <hyperlink r:id="rId1725" ref="I612"/>
    <hyperlink r:id="rId1726" ref="F613"/>
    <hyperlink r:id="rId1727" ref="I613"/>
    <hyperlink r:id="rId1728" ref="F614"/>
    <hyperlink r:id="rId1729" ref="I614"/>
    <hyperlink r:id="rId1730" ref="F615"/>
    <hyperlink r:id="rId1731" ref="I615"/>
    <hyperlink r:id="rId1732" ref="F616"/>
    <hyperlink r:id="rId1733" ref="I616"/>
    <hyperlink r:id="rId1734" ref="E617"/>
    <hyperlink r:id="rId1735" ref="F617"/>
    <hyperlink r:id="rId1736" ref="I617"/>
    <hyperlink r:id="rId1737" ref="E618"/>
    <hyperlink r:id="rId1738" ref="F618"/>
    <hyperlink r:id="rId1739" ref="I618"/>
    <hyperlink r:id="rId1740" ref="F619"/>
    <hyperlink r:id="rId1741" ref="I619"/>
    <hyperlink r:id="rId1742" ref="E620"/>
    <hyperlink r:id="rId1743" ref="F620"/>
    <hyperlink r:id="rId1744" ref="I620"/>
    <hyperlink r:id="rId1745" ref="E621"/>
    <hyperlink r:id="rId1746" ref="F621"/>
    <hyperlink r:id="rId1747" ref="I621"/>
    <hyperlink r:id="rId1748" ref="E622"/>
    <hyperlink r:id="rId1749" ref="F622"/>
    <hyperlink r:id="rId1750" ref="I622"/>
    <hyperlink r:id="rId1751" ref="E623"/>
    <hyperlink r:id="rId1752" ref="F623"/>
    <hyperlink r:id="rId1753" ref="I623"/>
    <hyperlink r:id="rId1754" ref="E624"/>
    <hyperlink r:id="rId1755" ref="F624"/>
    <hyperlink r:id="rId1756" ref="I624"/>
    <hyperlink r:id="rId1757" ref="E625"/>
    <hyperlink r:id="rId1758" ref="F625"/>
    <hyperlink r:id="rId1759" ref="I625"/>
    <hyperlink r:id="rId1760" ref="E626"/>
    <hyperlink r:id="rId1761" ref="I626"/>
    <hyperlink r:id="rId1762" ref="F627"/>
    <hyperlink r:id="rId1763" ref="I627"/>
    <hyperlink r:id="rId1764" ref="E628"/>
    <hyperlink r:id="rId1765" ref="F628"/>
    <hyperlink r:id="rId1766" ref="I628"/>
    <hyperlink r:id="rId1767" ref="E629"/>
    <hyperlink r:id="rId1768" ref="F629"/>
    <hyperlink r:id="rId1769" ref="I629"/>
    <hyperlink r:id="rId1770" ref="E630"/>
    <hyperlink r:id="rId1771" ref="F630"/>
    <hyperlink r:id="rId1772" ref="I630"/>
    <hyperlink r:id="rId1773" ref="E631"/>
    <hyperlink r:id="rId1774" ref="F631"/>
    <hyperlink r:id="rId1775" ref="I631"/>
    <hyperlink r:id="rId1776" ref="E632"/>
    <hyperlink r:id="rId1777" ref="F632"/>
    <hyperlink r:id="rId1778" ref="I632"/>
    <hyperlink r:id="rId1779" ref="F633"/>
    <hyperlink r:id="rId1780" ref="E634"/>
    <hyperlink r:id="rId1781" ref="F634"/>
    <hyperlink r:id="rId1782" ref="I634"/>
    <hyperlink r:id="rId1783" ref="E635"/>
    <hyperlink r:id="rId1784" ref="F635"/>
    <hyperlink r:id="rId1785" ref="I635"/>
    <hyperlink r:id="rId1786" ref="E636"/>
    <hyperlink r:id="rId1787" ref="F636"/>
    <hyperlink r:id="rId1788" ref="I636"/>
    <hyperlink r:id="rId1789" ref="F637"/>
    <hyperlink r:id="rId1790" ref="I637"/>
    <hyperlink r:id="rId1791" ref="E638"/>
    <hyperlink r:id="rId1792" ref="F638"/>
    <hyperlink r:id="rId1793" ref="I638"/>
    <hyperlink r:id="rId1794" ref="E639"/>
    <hyperlink r:id="rId1795" ref="F639"/>
    <hyperlink r:id="rId1796" ref="I639"/>
    <hyperlink r:id="rId1797" ref="E640"/>
    <hyperlink r:id="rId1798" ref="F640"/>
    <hyperlink r:id="rId1799" ref="I640"/>
    <hyperlink r:id="rId1800" ref="E641"/>
    <hyperlink r:id="rId1801" ref="F641"/>
    <hyperlink r:id="rId1802" ref="I641"/>
    <hyperlink r:id="rId1803" ref="E642"/>
    <hyperlink r:id="rId1804" ref="F642"/>
    <hyperlink r:id="rId1805" ref="I642"/>
    <hyperlink r:id="rId1806" ref="F643"/>
    <hyperlink r:id="rId1807" ref="I643"/>
    <hyperlink r:id="rId1808" ref="E644"/>
    <hyperlink r:id="rId1809" ref="F644"/>
    <hyperlink r:id="rId1810" ref="I644"/>
    <hyperlink r:id="rId1811" ref="E645"/>
    <hyperlink r:id="rId1812" ref="F645"/>
    <hyperlink r:id="rId1813" ref="I645"/>
    <hyperlink r:id="rId1814" ref="E646"/>
    <hyperlink r:id="rId1815" ref="F646"/>
    <hyperlink r:id="rId1816" ref="I646"/>
    <hyperlink r:id="rId1817" ref="E647"/>
    <hyperlink r:id="rId1818" ref="F647"/>
    <hyperlink r:id="rId1819" ref="I647"/>
    <hyperlink r:id="rId1820" ref="E648"/>
    <hyperlink r:id="rId1821" ref="F648"/>
    <hyperlink r:id="rId1822" ref="I648"/>
    <hyperlink r:id="rId1823" ref="E649"/>
    <hyperlink r:id="rId1824" ref="F649"/>
    <hyperlink r:id="rId1825" ref="I649"/>
    <hyperlink r:id="rId1826" ref="E650"/>
    <hyperlink r:id="rId1827" ref="F650"/>
    <hyperlink r:id="rId1828" ref="I650"/>
    <hyperlink r:id="rId1829" ref="E651"/>
    <hyperlink r:id="rId1830" ref="F651"/>
    <hyperlink r:id="rId1831" ref="I651"/>
    <hyperlink r:id="rId1832" ref="E652"/>
    <hyperlink r:id="rId1833" ref="F652"/>
    <hyperlink r:id="rId1834" ref="I652"/>
    <hyperlink r:id="rId1835" ref="E653"/>
    <hyperlink r:id="rId1836" ref="F653"/>
    <hyperlink r:id="rId1837" ref="I653"/>
    <hyperlink r:id="rId1838" ref="E654"/>
    <hyperlink r:id="rId1839" ref="F654"/>
    <hyperlink r:id="rId1840" ref="I654"/>
    <hyperlink r:id="rId1841" ref="F655"/>
    <hyperlink r:id="rId1842" ref="I655"/>
    <hyperlink r:id="rId1843" ref="E656"/>
    <hyperlink r:id="rId1844" ref="F656"/>
    <hyperlink r:id="rId1845" ref="I656"/>
    <hyperlink r:id="rId1846" ref="E657"/>
    <hyperlink r:id="rId1847" ref="F657"/>
    <hyperlink r:id="rId1848" ref="I657"/>
    <hyperlink r:id="rId1849" ref="E658"/>
    <hyperlink r:id="rId1850" ref="F658"/>
    <hyperlink r:id="rId1851" ref="I658"/>
    <hyperlink r:id="rId1852" ref="E659"/>
    <hyperlink r:id="rId1853" ref="F659"/>
    <hyperlink r:id="rId1854" ref="I659"/>
    <hyperlink r:id="rId1855" ref="F660"/>
    <hyperlink r:id="rId1856" ref="I660"/>
    <hyperlink r:id="rId1857" ref="E661"/>
    <hyperlink r:id="rId1858" ref="F661"/>
    <hyperlink r:id="rId1859" ref="I661"/>
    <hyperlink r:id="rId1860" ref="E662"/>
    <hyperlink r:id="rId1861" ref="F662"/>
    <hyperlink r:id="rId1862" ref="I662"/>
    <hyperlink r:id="rId1863" ref="E663"/>
    <hyperlink r:id="rId1864" ref="F663"/>
    <hyperlink r:id="rId1865" ref="I663"/>
    <hyperlink r:id="rId1866" ref="E664"/>
    <hyperlink r:id="rId1867" ref="F664"/>
    <hyperlink r:id="rId1868" ref="I664"/>
    <hyperlink r:id="rId1869" ref="E665"/>
    <hyperlink r:id="rId1870" ref="F665"/>
    <hyperlink r:id="rId1871" ref="I665"/>
    <hyperlink r:id="rId1872" ref="E666"/>
    <hyperlink r:id="rId1873" ref="F666"/>
    <hyperlink r:id="rId1874" ref="I666"/>
    <hyperlink r:id="rId1875" ref="E667"/>
    <hyperlink r:id="rId1876" ref="F667"/>
    <hyperlink r:id="rId1877" ref="I667"/>
    <hyperlink r:id="rId1878" ref="E668"/>
    <hyperlink r:id="rId1879" ref="F668"/>
    <hyperlink r:id="rId1880" ref="I668"/>
    <hyperlink r:id="rId1881" ref="E669"/>
    <hyperlink r:id="rId1882" ref="F669"/>
    <hyperlink r:id="rId1883" ref="I669"/>
    <hyperlink r:id="rId1884" ref="E670"/>
    <hyperlink r:id="rId1885" ref="F670"/>
    <hyperlink r:id="rId1886" ref="I670"/>
    <hyperlink r:id="rId1887" ref="E671"/>
    <hyperlink r:id="rId1888" ref="F671"/>
    <hyperlink r:id="rId1889" ref="I671"/>
    <hyperlink r:id="rId1890" ref="E672"/>
    <hyperlink r:id="rId1891" ref="F672"/>
    <hyperlink r:id="rId1892" ref="I672"/>
    <hyperlink r:id="rId1893" ref="E673"/>
    <hyperlink r:id="rId1894" ref="F673"/>
    <hyperlink r:id="rId1895" ref="I673"/>
    <hyperlink r:id="rId1896" ref="E674"/>
    <hyperlink r:id="rId1897" ref="F674"/>
    <hyperlink r:id="rId1898" ref="I674"/>
    <hyperlink r:id="rId1899" ref="E675"/>
    <hyperlink r:id="rId1900" ref="F675"/>
    <hyperlink r:id="rId1901" ref="I675"/>
    <hyperlink r:id="rId1902" ref="E676"/>
    <hyperlink r:id="rId1903" ref="F676"/>
    <hyperlink r:id="rId1904" ref="I676"/>
    <hyperlink r:id="rId1905" ref="F677"/>
    <hyperlink r:id="rId1906" ref="I677"/>
    <hyperlink r:id="rId1907" ref="F678"/>
    <hyperlink r:id="rId1908" ref="I678"/>
    <hyperlink r:id="rId1909" ref="E679"/>
    <hyperlink r:id="rId1910" ref="F679"/>
    <hyperlink r:id="rId1911" ref="I679"/>
    <hyperlink r:id="rId1912" ref="E680"/>
    <hyperlink r:id="rId1913" ref="F680"/>
    <hyperlink r:id="rId1914" ref="I680"/>
    <hyperlink r:id="rId1915" ref="E681"/>
    <hyperlink r:id="rId1916" ref="F681"/>
    <hyperlink r:id="rId1917" ref="I681"/>
    <hyperlink r:id="rId1918" ref="E682"/>
    <hyperlink r:id="rId1919" ref="F682"/>
    <hyperlink r:id="rId1920" ref="I682"/>
    <hyperlink r:id="rId1921" ref="F683"/>
    <hyperlink r:id="rId1922" ref="I683"/>
    <hyperlink r:id="rId1923" ref="E684"/>
    <hyperlink r:id="rId1924" ref="F684"/>
    <hyperlink r:id="rId1925" ref="I684"/>
    <hyperlink r:id="rId1926" ref="E685"/>
    <hyperlink r:id="rId1927" ref="F685"/>
    <hyperlink r:id="rId1928" location="{&quot;author&quot;:&quot;-Ph03niX-&quot;,&quot;resultSize&quot;:100,&quot;query&quot;:&quot;Nazi&quot;}" ref="I685"/>
    <hyperlink r:id="rId1929" ref="E686"/>
    <hyperlink r:id="rId1930" ref="F686"/>
    <hyperlink r:id="rId1931" ref="I686"/>
    <hyperlink r:id="rId1932" ref="E687"/>
    <hyperlink r:id="rId1933" ref="F687"/>
    <hyperlink r:id="rId1934" ref="I687"/>
    <hyperlink r:id="rId1935" ref="E688"/>
    <hyperlink r:id="rId1936" ref="F688"/>
    <hyperlink r:id="rId1937" ref="I688"/>
    <hyperlink r:id="rId1938" ref="E689"/>
    <hyperlink r:id="rId1939" ref="F689"/>
    <hyperlink r:id="rId1940" ref="I689"/>
    <hyperlink r:id="rId1941" ref="E690"/>
    <hyperlink r:id="rId1942" ref="F690"/>
    <hyperlink r:id="rId1943" ref="I690"/>
    <hyperlink r:id="rId1944" ref="E691"/>
    <hyperlink r:id="rId1945" ref="F691"/>
    <hyperlink r:id="rId1946" ref="I691"/>
    <hyperlink r:id="rId1947" ref="E692"/>
    <hyperlink r:id="rId1948" ref="F692"/>
    <hyperlink r:id="rId1949" ref="I692"/>
    <hyperlink r:id="rId1950" ref="E693"/>
    <hyperlink r:id="rId1951" ref="F693"/>
    <hyperlink r:id="rId1952" ref="I693"/>
    <hyperlink r:id="rId1953" ref="F694"/>
    <hyperlink r:id="rId1954" ref="I694"/>
    <hyperlink r:id="rId1955" ref="E695"/>
    <hyperlink r:id="rId1956" ref="F695"/>
    <hyperlink r:id="rId1957" ref="I695"/>
    <hyperlink r:id="rId1958" ref="E696"/>
    <hyperlink r:id="rId1959" ref="F696"/>
    <hyperlink r:id="rId1960" ref="I696"/>
    <hyperlink r:id="rId1961" ref="E697"/>
    <hyperlink r:id="rId1962" ref="F697"/>
    <hyperlink r:id="rId1963" ref="I697"/>
    <hyperlink r:id="rId1964" ref="E698"/>
    <hyperlink r:id="rId1965" ref="F698"/>
    <hyperlink r:id="rId1966" ref="I698"/>
    <hyperlink r:id="rId1967" ref="E699"/>
    <hyperlink r:id="rId1968" ref="F699"/>
    <hyperlink r:id="rId1969" ref="I699"/>
    <hyperlink r:id="rId1970" ref="E700"/>
    <hyperlink r:id="rId1971" ref="F700"/>
    <hyperlink r:id="rId1972" ref="I700"/>
    <hyperlink r:id="rId1973" ref="E701"/>
    <hyperlink r:id="rId1974" ref="F701"/>
    <hyperlink r:id="rId1975" ref="I701"/>
    <hyperlink r:id="rId1976" ref="E702"/>
    <hyperlink r:id="rId1977" ref="F702"/>
    <hyperlink r:id="rId1978" ref="I702"/>
    <hyperlink r:id="rId1979" ref="E703"/>
    <hyperlink r:id="rId1980" ref="F703"/>
    <hyperlink r:id="rId1981" ref="I703"/>
    <hyperlink r:id="rId1982" ref="E704"/>
    <hyperlink r:id="rId1983" ref="F704"/>
    <hyperlink r:id="rId1984" ref="I704"/>
    <hyperlink r:id="rId1985" ref="E705"/>
    <hyperlink r:id="rId1986" ref="F705"/>
    <hyperlink r:id="rId1987" ref="I705"/>
    <hyperlink r:id="rId1988" ref="F706"/>
    <hyperlink r:id="rId1989" ref="I706"/>
    <hyperlink r:id="rId1990" ref="E707"/>
    <hyperlink r:id="rId1991" ref="F707"/>
    <hyperlink r:id="rId1992" ref="I707"/>
    <hyperlink r:id="rId1993" ref="E708"/>
    <hyperlink r:id="rId1994" ref="F708"/>
    <hyperlink r:id="rId1995" ref="I708"/>
    <hyperlink r:id="rId1996" ref="E709"/>
    <hyperlink r:id="rId1997" ref="F709"/>
    <hyperlink r:id="rId1998" ref="I709"/>
    <hyperlink r:id="rId1999" ref="E710"/>
    <hyperlink r:id="rId2000" ref="F710"/>
    <hyperlink r:id="rId2001" ref="I710"/>
    <hyperlink r:id="rId2002" ref="F711"/>
    <hyperlink r:id="rId2003" ref="I711"/>
    <hyperlink r:id="rId2004" ref="E712"/>
    <hyperlink r:id="rId2005" ref="F712"/>
    <hyperlink r:id="rId2006" ref="I712"/>
    <hyperlink r:id="rId2007" ref="E713"/>
    <hyperlink r:id="rId2008" ref="F713"/>
    <hyperlink r:id="rId2009" ref="I713"/>
    <hyperlink r:id="rId2010" ref="F714"/>
    <hyperlink r:id="rId2011" ref="I714"/>
    <hyperlink r:id="rId2012" ref="E715"/>
    <hyperlink r:id="rId2013" ref="F715"/>
    <hyperlink r:id="rId2014" ref="I715"/>
    <hyperlink r:id="rId2015" ref="E716"/>
    <hyperlink r:id="rId2016" ref="F716"/>
    <hyperlink r:id="rId2017" ref="I716"/>
    <hyperlink r:id="rId2018" ref="E717"/>
    <hyperlink r:id="rId2019" ref="F717"/>
    <hyperlink r:id="rId2020" ref="I717"/>
    <hyperlink r:id="rId2021" ref="E718"/>
    <hyperlink r:id="rId2022" ref="F718"/>
    <hyperlink r:id="rId2023" ref="I718"/>
    <hyperlink r:id="rId2024" ref="E719"/>
    <hyperlink r:id="rId2025" ref="F719"/>
    <hyperlink r:id="rId2026" ref="I719"/>
    <hyperlink r:id="rId2027" ref="E720"/>
    <hyperlink r:id="rId2028" ref="F720"/>
    <hyperlink r:id="rId2029" ref="I720"/>
    <hyperlink r:id="rId2030" ref="E721"/>
    <hyperlink r:id="rId2031" ref="F721"/>
    <hyperlink r:id="rId2032" ref="I721"/>
    <hyperlink r:id="rId2033" ref="E722"/>
    <hyperlink r:id="rId2034" ref="F722"/>
    <hyperlink r:id="rId2035" ref="I722"/>
    <hyperlink r:id="rId2036" ref="F723"/>
    <hyperlink r:id="rId2037" ref="I723"/>
    <hyperlink r:id="rId2038" ref="E724"/>
    <hyperlink r:id="rId2039" ref="F724"/>
    <hyperlink r:id="rId2040" ref="I724"/>
    <hyperlink r:id="rId2041" ref="F725"/>
    <hyperlink r:id="rId2042" ref="I725"/>
    <hyperlink r:id="rId2043" ref="E726"/>
    <hyperlink r:id="rId2044" ref="F726"/>
    <hyperlink r:id="rId2045" ref="I726"/>
    <hyperlink r:id="rId2046" ref="E727"/>
    <hyperlink r:id="rId2047" ref="F727"/>
    <hyperlink r:id="rId2048" ref="I727"/>
    <hyperlink r:id="rId2049" ref="E728"/>
    <hyperlink r:id="rId2050" ref="F728"/>
    <hyperlink r:id="rId2051" ref="I728"/>
    <hyperlink r:id="rId2052" ref="E729"/>
    <hyperlink r:id="rId2053" ref="F729"/>
    <hyperlink r:id="rId2054" ref="I729"/>
    <hyperlink r:id="rId2055" ref="E730"/>
    <hyperlink r:id="rId2056" ref="F730"/>
    <hyperlink r:id="rId2057" ref="I730"/>
    <hyperlink r:id="rId2058" ref="E731"/>
    <hyperlink r:id="rId2059" ref="F731"/>
    <hyperlink r:id="rId2060" ref="I731"/>
    <hyperlink r:id="rId2061" ref="E732"/>
    <hyperlink r:id="rId2062" ref="F732"/>
    <hyperlink r:id="rId2063" ref="I732"/>
    <hyperlink r:id="rId2064" ref="E733"/>
    <hyperlink r:id="rId2065" ref="F733"/>
    <hyperlink r:id="rId2066" ref="I733"/>
    <hyperlink r:id="rId2067" ref="E734"/>
    <hyperlink r:id="rId2068" ref="F734"/>
    <hyperlink r:id="rId2069" ref="I734"/>
    <hyperlink r:id="rId2070" ref="E735"/>
    <hyperlink r:id="rId2071" ref="F735"/>
    <hyperlink r:id="rId2072" ref="I735"/>
    <hyperlink r:id="rId2073" ref="E736"/>
    <hyperlink r:id="rId2074" ref="F736"/>
    <hyperlink r:id="rId2075" ref="I736"/>
    <hyperlink r:id="rId2076" ref="E737"/>
    <hyperlink r:id="rId2077" ref="F737"/>
    <hyperlink r:id="rId2078" ref="I737"/>
    <hyperlink r:id="rId2079" ref="E738"/>
    <hyperlink r:id="rId2080" ref="F738"/>
    <hyperlink r:id="rId2081" ref="I738"/>
    <hyperlink r:id="rId2082" ref="E739"/>
    <hyperlink r:id="rId2083" ref="F739"/>
    <hyperlink r:id="rId2084" ref="I739"/>
    <hyperlink r:id="rId2085" ref="E740"/>
    <hyperlink r:id="rId2086" ref="F740"/>
    <hyperlink r:id="rId2087" ref="I740"/>
    <hyperlink r:id="rId2088" ref="E741"/>
    <hyperlink r:id="rId2089" ref="F741"/>
    <hyperlink r:id="rId2090" ref="I741"/>
    <hyperlink r:id="rId2091" ref="E742"/>
    <hyperlink r:id="rId2092" ref="F742"/>
    <hyperlink r:id="rId2093" ref="I742"/>
    <hyperlink r:id="rId2094" ref="E743"/>
    <hyperlink r:id="rId2095" ref="F743"/>
    <hyperlink r:id="rId2096" ref="I743"/>
    <hyperlink r:id="rId2097" ref="E744"/>
    <hyperlink r:id="rId2098" ref="F744"/>
    <hyperlink r:id="rId2099" location="_gus&amp;amp;_gucid=&amp;amp;_gup=twitter&amp;amp;_gsc=abxSGud" ref="I744"/>
    <hyperlink r:id="rId2100" ref="E745"/>
    <hyperlink r:id="rId2101" ref="F745"/>
    <hyperlink r:id="rId2102" ref="I745"/>
    <hyperlink r:id="rId2103" ref="E746"/>
    <hyperlink r:id="rId2104" ref="F746"/>
    <hyperlink r:id="rId2105" ref="I746"/>
    <hyperlink r:id="rId2106" ref="E747"/>
    <hyperlink r:id="rId2107" ref="F747"/>
    <hyperlink r:id="rId2108" ref="I747"/>
    <hyperlink r:id="rId2109" ref="E748"/>
    <hyperlink r:id="rId2110" ref="F748"/>
    <hyperlink r:id="rId2111" ref="I748"/>
    <hyperlink r:id="rId2112" ref="E749"/>
    <hyperlink r:id="rId2113" ref="F749"/>
    <hyperlink r:id="rId2114" ref="I749"/>
    <hyperlink r:id="rId2115" ref="F750"/>
    <hyperlink r:id="rId2116" ref="I750"/>
    <hyperlink r:id="rId2117" ref="E751"/>
    <hyperlink r:id="rId2118" ref="F751"/>
    <hyperlink r:id="rId2119" ref="I751"/>
    <hyperlink r:id="rId2120" ref="E752"/>
    <hyperlink r:id="rId2121" ref="F752"/>
    <hyperlink r:id="rId2122" ref="I752"/>
    <hyperlink r:id="rId2123" ref="E753"/>
    <hyperlink r:id="rId2124" ref="F753"/>
    <hyperlink r:id="rId2125" ref="I753"/>
    <hyperlink r:id="rId2126" ref="E754"/>
    <hyperlink r:id="rId2127" ref="F754"/>
    <hyperlink r:id="rId2128" ref="I754"/>
    <hyperlink r:id="rId2129" ref="E755"/>
    <hyperlink r:id="rId2130" ref="F755"/>
    <hyperlink r:id="rId2131" ref="I755"/>
    <hyperlink r:id="rId2132" ref="E756"/>
    <hyperlink r:id="rId2133" ref="F756"/>
    <hyperlink r:id="rId2134" ref="I756"/>
    <hyperlink r:id="rId2135" ref="E757"/>
    <hyperlink r:id="rId2136" ref="F757"/>
    <hyperlink r:id="rId2137" ref="I757"/>
    <hyperlink r:id="rId2138" ref="E758"/>
    <hyperlink r:id="rId2139" ref="F758"/>
    <hyperlink r:id="rId2140" ref="I758"/>
    <hyperlink r:id="rId2141" ref="F759"/>
    <hyperlink r:id="rId2142" ref="I759"/>
    <hyperlink r:id="rId2143" ref="E760"/>
    <hyperlink r:id="rId2144" ref="F760"/>
    <hyperlink r:id="rId2145" ref="I760"/>
    <hyperlink r:id="rId2146" ref="E761"/>
    <hyperlink r:id="rId2147" ref="F761"/>
    <hyperlink r:id="rId2148" ref="I761"/>
    <hyperlink r:id="rId2149" ref="E762"/>
    <hyperlink r:id="rId2150" ref="F762"/>
    <hyperlink r:id="rId2151" ref="I762"/>
    <hyperlink r:id="rId2152" ref="F763"/>
    <hyperlink r:id="rId2153" ref="I763"/>
    <hyperlink r:id="rId2154" ref="E764"/>
    <hyperlink r:id="rId2155" ref="F764"/>
    <hyperlink r:id="rId2156" ref="I764"/>
    <hyperlink r:id="rId2157" ref="E765"/>
    <hyperlink r:id="rId2158" ref="F765"/>
    <hyperlink r:id="rId2159" ref="I765"/>
    <hyperlink r:id="rId2160" ref="E766"/>
    <hyperlink r:id="rId2161" ref="F766"/>
    <hyperlink r:id="rId2162" ref="I766"/>
    <hyperlink r:id="rId2163" ref="F767"/>
    <hyperlink r:id="rId2164" ref="I767"/>
    <hyperlink r:id="rId2165" ref="E768"/>
    <hyperlink r:id="rId2166" ref="F768"/>
    <hyperlink r:id="rId2167" ref="I768"/>
    <hyperlink r:id="rId2168" ref="E769"/>
    <hyperlink r:id="rId2169" ref="F769"/>
    <hyperlink r:id="rId2170" ref="I769"/>
    <hyperlink r:id="rId2171" ref="E770"/>
    <hyperlink r:id="rId2172" ref="F770"/>
    <hyperlink r:id="rId2173" ref="I770"/>
    <hyperlink r:id="rId2174" ref="E771"/>
    <hyperlink r:id="rId2175" ref="F771"/>
    <hyperlink r:id="rId2176" ref="I771"/>
    <hyperlink r:id="rId2177" ref="F772"/>
    <hyperlink r:id="rId2178" ref="I772"/>
    <hyperlink r:id="rId2179" ref="F773"/>
    <hyperlink r:id="rId2180" ref="I773"/>
    <hyperlink r:id="rId2181" ref="E774"/>
    <hyperlink r:id="rId2182" ref="F774"/>
    <hyperlink r:id="rId2183" ref="I774"/>
    <hyperlink r:id="rId2184" ref="E775"/>
    <hyperlink r:id="rId2185" ref="F775"/>
    <hyperlink r:id="rId2186" ref="I775"/>
    <hyperlink r:id="rId2187" ref="E776"/>
    <hyperlink r:id="rId2188" ref="F776"/>
    <hyperlink r:id="rId2189" ref="I776"/>
    <hyperlink r:id="rId2190" ref="E777"/>
    <hyperlink r:id="rId2191" ref="F777"/>
    <hyperlink r:id="rId2192" ref="I777"/>
    <hyperlink r:id="rId2193" ref="E778"/>
    <hyperlink r:id="rId2194" ref="F778"/>
    <hyperlink r:id="rId2195" ref="I778"/>
    <hyperlink r:id="rId2196" ref="E779"/>
    <hyperlink r:id="rId2197" ref="F779"/>
    <hyperlink r:id="rId2198" ref="I779"/>
    <hyperlink r:id="rId2199" ref="E780"/>
    <hyperlink r:id="rId2200" ref="F780"/>
    <hyperlink r:id="rId2201" ref="I780"/>
    <hyperlink r:id="rId2202" ref="E781"/>
    <hyperlink r:id="rId2203" ref="F781"/>
    <hyperlink r:id="rId2204" ref="I781"/>
    <hyperlink r:id="rId2205" ref="E782"/>
    <hyperlink r:id="rId2206" ref="F782"/>
    <hyperlink r:id="rId2207" ref="I782"/>
    <hyperlink r:id="rId2208" ref="F783"/>
    <hyperlink r:id="rId2209" ref="I783"/>
    <hyperlink r:id="rId2210" ref="E784"/>
    <hyperlink r:id="rId2211" ref="F784"/>
    <hyperlink r:id="rId2212" ref="I784"/>
    <hyperlink r:id="rId2213" ref="E785"/>
    <hyperlink r:id="rId2214" ref="F785"/>
    <hyperlink r:id="rId2215" ref="I785"/>
    <hyperlink r:id="rId2216" ref="E786"/>
    <hyperlink r:id="rId2217" ref="F786"/>
    <hyperlink r:id="rId2218" ref="I786"/>
    <hyperlink r:id="rId2219" ref="E787"/>
    <hyperlink r:id="rId2220" ref="F787"/>
    <hyperlink r:id="rId2221" ref="I787"/>
    <hyperlink r:id="rId2222" ref="E788"/>
    <hyperlink r:id="rId2223" ref="F788"/>
    <hyperlink r:id="rId2224" ref="I788"/>
    <hyperlink r:id="rId2225" ref="E789"/>
    <hyperlink r:id="rId2226" ref="F789"/>
    <hyperlink r:id="rId2227" ref="I789"/>
    <hyperlink r:id="rId2228" ref="F790"/>
    <hyperlink r:id="rId2229" ref="I790"/>
    <hyperlink r:id="rId2230" ref="E791"/>
    <hyperlink r:id="rId2231" ref="F791"/>
    <hyperlink r:id="rId2232" ref="I791"/>
    <hyperlink r:id="rId2233" ref="E792"/>
    <hyperlink r:id="rId2234" ref="F792"/>
    <hyperlink r:id="rId2235" ref="I792"/>
    <hyperlink r:id="rId2236" ref="E793"/>
    <hyperlink r:id="rId2237" ref="F793"/>
    <hyperlink r:id="rId2238" ref="I793"/>
    <hyperlink r:id="rId2239" ref="E794"/>
    <hyperlink r:id="rId2240" ref="F794"/>
    <hyperlink r:id="rId2241" ref="I794"/>
    <hyperlink r:id="rId2242" ref="E795"/>
    <hyperlink r:id="rId2243" ref="F795"/>
    <hyperlink r:id="rId2244" ref="I795"/>
    <hyperlink r:id="rId2245" ref="E796"/>
    <hyperlink r:id="rId2246" ref="F796"/>
    <hyperlink r:id="rId2247" ref="I796"/>
    <hyperlink r:id="rId2248" ref="F797"/>
    <hyperlink r:id="rId2249" ref="I797"/>
    <hyperlink r:id="rId2250" ref="E798"/>
    <hyperlink r:id="rId2251" ref="F798"/>
    <hyperlink r:id="rId2252" ref="I798"/>
    <hyperlink r:id="rId2253" ref="E799"/>
    <hyperlink r:id="rId2254" ref="F799"/>
    <hyperlink r:id="rId2255" ref="I799"/>
    <hyperlink r:id="rId2256" ref="E800"/>
    <hyperlink r:id="rId2257" ref="F800"/>
    <hyperlink r:id="rId2258" ref="I800"/>
    <hyperlink r:id="rId2259" ref="E801"/>
    <hyperlink r:id="rId2260" ref="F801"/>
    <hyperlink r:id="rId2261" ref="I801"/>
    <hyperlink r:id="rId2262" ref="E802"/>
    <hyperlink r:id="rId2263" ref="F802"/>
    <hyperlink r:id="rId2264" ref="I802"/>
    <hyperlink r:id="rId2265" ref="E803"/>
    <hyperlink r:id="rId2266" ref="F803"/>
    <hyperlink r:id="rId2267" ref="I803"/>
    <hyperlink r:id="rId2268" ref="E804"/>
    <hyperlink r:id="rId2269" ref="F804"/>
    <hyperlink r:id="rId2270" ref="I804"/>
    <hyperlink r:id="rId2271" ref="E805"/>
    <hyperlink r:id="rId2272" ref="F805"/>
    <hyperlink r:id="rId2273" ref="I805"/>
    <hyperlink r:id="rId2274" ref="E806"/>
    <hyperlink r:id="rId2275" ref="F806"/>
    <hyperlink r:id="rId2276" ref="I806"/>
    <hyperlink r:id="rId2277" ref="E807"/>
    <hyperlink r:id="rId2278" ref="F807"/>
    <hyperlink r:id="rId2279" ref="I807"/>
    <hyperlink r:id="rId2280" ref="E808"/>
    <hyperlink r:id="rId2281" ref="F808"/>
    <hyperlink r:id="rId2282" ref="I808"/>
    <hyperlink r:id="rId2283" ref="E809"/>
    <hyperlink r:id="rId2284" ref="F809"/>
    <hyperlink r:id="rId2285" ref="I809"/>
    <hyperlink r:id="rId2286" ref="E810"/>
    <hyperlink r:id="rId2287" ref="F810"/>
    <hyperlink r:id="rId2288" ref="I810"/>
    <hyperlink r:id="rId2289" ref="E811"/>
    <hyperlink r:id="rId2290" ref="F811"/>
    <hyperlink r:id="rId2291" ref="I811"/>
    <hyperlink r:id="rId2292" ref="E812"/>
    <hyperlink r:id="rId2293" ref="F812"/>
    <hyperlink r:id="rId2294" ref="I812"/>
    <hyperlink r:id="rId2295" ref="E813"/>
    <hyperlink r:id="rId2296" ref="F813"/>
    <hyperlink r:id="rId2297" ref="I813"/>
    <hyperlink r:id="rId2298" ref="F814"/>
    <hyperlink r:id="rId2299" ref="I814"/>
    <hyperlink r:id="rId2300" ref="E815"/>
    <hyperlink r:id="rId2301" ref="F815"/>
    <hyperlink r:id="rId2302" ref="I815"/>
    <hyperlink r:id="rId2303" ref="E816"/>
    <hyperlink r:id="rId2304" ref="F816"/>
    <hyperlink r:id="rId2305" ref="I816"/>
    <hyperlink r:id="rId2306" ref="E817"/>
    <hyperlink r:id="rId2307" ref="F817"/>
    <hyperlink r:id="rId2308" ref="I817"/>
    <hyperlink r:id="rId2309" ref="E818"/>
    <hyperlink r:id="rId2310" ref="F818"/>
    <hyperlink r:id="rId2311" ref="I818"/>
    <hyperlink r:id="rId2312" ref="E819"/>
    <hyperlink r:id="rId2313" ref="F819"/>
    <hyperlink r:id="rId2314" ref="I819"/>
    <hyperlink r:id="rId2315" ref="E820"/>
    <hyperlink r:id="rId2316" ref="F820"/>
    <hyperlink r:id="rId2317" ref="I820"/>
    <hyperlink r:id="rId2318" ref="E821"/>
    <hyperlink r:id="rId2319" ref="F821"/>
    <hyperlink r:id="rId2320" ref="I821"/>
    <hyperlink r:id="rId2321" ref="E822"/>
    <hyperlink r:id="rId2322" ref="F822"/>
    <hyperlink r:id="rId2323" ref="I822"/>
    <hyperlink r:id="rId2324" ref="E823"/>
    <hyperlink r:id="rId2325" ref="F823"/>
    <hyperlink r:id="rId2326" ref="I823"/>
    <hyperlink r:id="rId2327" ref="E824"/>
    <hyperlink r:id="rId2328" ref="F824"/>
    <hyperlink r:id="rId2329" ref="I824"/>
    <hyperlink r:id="rId2330" ref="E825"/>
    <hyperlink r:id="rId2331" ref="F825"/>
    <hyperlink r:id="rId2332" location=".XvK_Ned7mUk" ref="I825"/>
    <hyperlink r:id="rId2333" ref="E826"/>
    <hyperlink r:id="rId2334" ref="F826"/>
    <hyperlink r:id="rId2335" ref="I826"/>
    <hyperlink r:id="rId2336" ref="F827"/>
    <hyperlink r:id="rId2337" ref="I827"/>
    <hyperlink r:id="rId2338" ref="E828"/>
    <hyperlink r:id="rId2339" ref="F828"/>
    <hyperlink r:id="rId2340" ref="I828"/>
    <hyperlink r:id="rId2341" ref="F829"/>
    <hyperlink r:id="rId2342" ref="I829"/>
    <hyperlink r:id="rId2343" ref="E830"/>
    <hyperlink r:id="rId2344" ref="F830"/>
    <hyperlink r:id="rId2345" ref="I830"/>
    <hyperlink r:id="rId2346" ref="F831"/>
    <hyperlink r:id="rId2347" ref="I831"/>
    <hyperlink r:id="rId2348" ref="E832"/>
    <hyperlink r:id="rId2349" ref="F832"/>
    <hyperlink r:id="rId2350" ref="I832"/>
    <hyperlink r:id="rId2351" ref="E833"/>
    <hyperlink r:id="rId2352" ref="F833"/>
    <hyperlink r:id="rId2353" ref="I833"/>
    <hyperlink r:id="rId2354" ref="E834"/>
    <hyperlink r:id="rId2355" ref="F834"/>
    <hyperlink r:id="rId2356" ref="I834"/>
    <hyperlink r:id="rId2357" ref="E835"/>
    <hyperlink r:id="rId2358" ref="F835"/>
    <hyperlink r:id="rId2359" ref="I835"/>
    <hyperlink r:id="rId2360" ref="E836"/>
    <hyperlink r:id="rId2361" ref="F836"/>
    <hyperlink r:id="rId2362" ref="I836"/>
    <hyperlink r:id="rId2363" ref="E837"/>
    <hyperlink r:id="rId2364" ref="F837"/>
    <hyperlink r:id="rId2365" ref="I837"/>
    <hyperlink r:id="rId2366" ref="E838"/>
    <hyperlink r:id="rId2367" ref="F838"/>
    <hyperlink r:id="rId2368" ref="I838"/>
    <hyperlink r:id="rId2369" ref="E839"/>
    <hyperlink r:id="rId2370" ref="F839"/>
    <hyperlink r:id="rId2371" ref="I839"/>
    <hyperlink r:id="rId2372" ref="F840"/>
    <hyperlink r:id="rId2373" ref="I840"/>
    <hyperlink r:id="rId2374" ref="F841"/>
    <hyperlink r:id="rId2375" ref="I841"/>
    <hyperlink r:id="rId2376" ref="E842"/>
    <hyperlink r:id="rId2377" ref="F842"/>
    <hyperlink r:id="rId2378" ref="I842"/>
    <hyperlink r:id="rId2379" ref="E843"/>
    <hyperlink r:id="rId2380" ref="F843"/>
    <hyperlink r:id="rId2381" ref="I843"/>
    <hyperlink r:id="rId2382" ref="E844"/>
    <hyperlink r:id="rId2383" ref="F844"/>
    <hyperlink r:id="rId2384" ref="I844"/>
    <hyperlink r:id="rId2385" ref="E845"/>
    <hyperlink r:id="rId2386" ref="F845"/>
    <hyperlink r:id="rId2387" ref="I845"/>
    <hyperlink r:id="rId2388" ref="F846"/>
    <hyperlink r:id="rId2389" ref="I846"/>
    <hyperlink r:id="rId2390" ref="E847"/>
    <hyperlink r:id="rId2391" ref="F847"/>
    <hyperlink r:id="rId2392" ref="I847"/>
    <hyperlink r:id="rId2393" ref="E848"/>
    <hyperlink r:id="rId2394" ref="F848"/>
    <hyperlink r:id="rId2395" ref="I848"/>
    <hyperlink r:id="rId2396" ref="E849"/>
    <hyperlink r:id="rId2397" ref="F849"/>
    <hyperlink r:id="rId2398" ref="I849"/>
    <hyperlink r:id="rId2399" ref="E850"/>
    <hyperlink r:id="rId2400" ref="F850"/>
    <hyperlink r:id="rId2401" ref="I850"/>
    <hyperlink r:id="rId2402" ref="E851"/>
    <hyperlink r:id="rId2403" ref="F851"/>
    <hyperlink r:id="rId2404" ref="I851"/>
    <hyperlink r:id="rId2405" ref="E852"/>
    <hyperlink r:id="rId2406" ref="F852"/>
    <hyperlink r:id="rId2407" ref="I852"/>
    <hyperlink r:id="rId2408" ref="E853"/>
    <hyperlink r:id="rId2409" ref="F853"/>
    <hyperlink r:id="rId2410" ref="I853"/>
    <hyperlink r:id="rId2411" ref="E854"/>
    <hyperlink r:id="rId2412" ref="F854"/>
    <hyperlink r:id="rId2413" ref="I854"/>
    <hyperlink r:id="rId2414" ref="E855"/>
    <hyperlink r:id="rId2415" ref="F855"/>
    <hyperlink r:id="rId2416" ref="I855"/>
    <hyperlink r:id="rId2417" ref="E856"/>
    <hyperlink r:id="rId2418" ref="F856"/>
    <hyperlink r:id="rId2419" ref="I856"/>
    <hyperlink r:id="rId2420" ref="E857"/>
    <hyperlink r:id="rId2421" ref="F857"/>
    <hyperlink r:id="rId2422" ref="I857"/>
    <hyperlink r:id="rId2423" ref="E858"/>
    <hyperlink r:id="rId2424" ref="F858"/>
    <hyperlink r:id="rId2425" ref="I858"/>
    <hyperlink r:id="rId2426" ref="E859"/>
    <hyperlink r:id="rId2427" ref="F859"/>
    <hyperlink r:id="rId2428" ref="I859"/>
    <hyperlink r:id="rId2429" ref="E860"/>
    <hyperlink r:id="rId2430" ref="F860"/>
    <hyperlink r:id="rId2431" ref="I860"/>
    <hyperlink r:id="rId2432" ref="E861"/>
    <hyperlink r:id="rId2433" ref="F861"/>
    <hyperlink r:id="rId2434" ref="I861"/>
    <hyperlink r:id="rId2435" ref="E862"/>
    <hyperlink r:id="rId2436" ref="F862"/>
    <hyperlink r:id="rId2437" ref="I862"/>
    <hyperlink r:id="rId2438" ref="E863"/>
    <hyperlink r:id="rId2439" ref="F863"/>
    <hyperlink r:id="rId2440" ref="I863"/>
    <hyperlink r:id="rId2441" ref="F864"/>
    <hyperlink r:id="rId2442" ref="I864"/>
    <hyperlink r:id="rId2443" ref="E865"/>
    <hyperlink r:id="rId2444" ref="F865"/>
    <hyperlink r:id="rId2445" ref="I865"/>
    <hyperlink r:id="rId2446" ref="E866"/>
    <hyperlink r:id="rId2447" ref="F866"/>
    <hyperlink r:id="rId2448" ref="I866"/>
    <hyperlink r:id="rId2449" ref="E867"/>
    <hyperlink r:id="rId2450" ref="F867"/>
    <hyperlink r:id="rId2451" ref="I867"/>
    <hyperlink r:id="rId2452" ref="E868"/>
    <hyperlink r:id="rId2453" ref="F868"/>
    <hyperlink r:id="rId2454" ref="I868"/>
    <hyperlink r:id="rId2455" ref="E869"/>
    <hyperlink r:id="rId2456" ref="F869"/>
    <hyperlink r:id="rId2457" ref="I869"/>
    <hyperlink r:id="rId2458" ref="E870"/>
    <hyperlink r:id="rId2459" ref="F870"/>
    <hyperlink r:id="rId2460" ref="I870"/>
    <hyperlink r:id="rId2461" ref="E871"/>
    <hyperlink r:id="rId2462" ref="F871"/>
    <hyperlink r:id="rId2463" ref="I871"/>
    <hyperlink r:id="rId2464" ref="E872"/>
    <hyperlink r:id="rId2465" ref="F872"/>
    <hyperlink r:id="rId2466" ref="I872"/>
    <hyperlink r:id="rId2467" ref="E873"/>
    <hyperlink r:id="rId2468" ref="F873"/>
    <hyperlink r:id="rId2469" ref="I873"/>
    <hyperlink r:id="rId2470" ref="E874"/>
    <hyperlink r:id="rId2471" ref="F874"/>
    <hyperlink r:id="rId2472" location="27c2ce11e270" ref="I874"/>
    <hyperlink r:id="rId2473" ref="E875"/>
    <hyperlink r:id="rId2474" ref="F875"/>
    <hyperlink r:id="rId2475" ref="I875"/>
    <hyperlink r:id="rId2476" ref="E876"/>
    <hyperlink r:id="rId2477" ref="F876"/>
    <hyperlink r:id="rId2478" ref="I876"/>
    <hyperlink r:id="rId2479" ref="E877"/>
    <hyperlink r:id="rId2480" ref="F877"/>
    <hyperlink r:id="rId2481" ref="I877"/>
    <hyperlink r:id="rId2482" ref="F878"/>
    <hyperlink r:id="rId2483" ref="I878"/>
    <hyperlink r:id="rId2484" ref="F879"/>
    <hyperlink r:id="rId2485" ref="E880"/>
    <hyperlink r:id="rId2486" ref="F880"/>
    <hyperlink r:id="rId2487" ref="I880"/>
    <hyperlink r:id="rId2488" ref="E881"/>
    <hyperlink r:id="rId2489" ref="F881"/>
    <hyperlink r:id="rId2490" ref="I881"/>
    <hyperlink r:id="rId2491" ref="E882"/>
    <hyperlink r:id="rId2492" ref="F882"/>
    <hyperlink r:id="rId2493" ref="I882"/>
    <hyperlink r:id="rId2494" ref="E883"/>
    <hyperlink r:id="rId2495" ref="F883"/>
    <hyperlink r:id="rId2496" ref="I883"/>
    <hyperlink r:id="rId2497" ref="E884"/>
    <hyperlink r:id="rId2498" ref="F884"/>
    <hyperlink r:id="rId2499" ref="I884"/>
    <hyperlink r:id="rId2500" ref="E885"/>
    <hyperlink r:id="rId2501" ref="F885"/>
    <hyperlink r:id="rId2502" ref="I885"/>
    <hyperlink r:id="rId2503" ref="E886"/>
    <hyperlink r:id="rId2504" ref="F886"/>
    <hyperlink r:id="rId2505" ref="I886"/>
    <hyperlink r:id="rId2506" ref="E887"/>
    <hyperlink r:id="rId2507" ref="F887"/>
    <hyperlink r:id="rId2508" ref="I887"/>
    <hyperlink r:id="rId2509" ref="E888"/>
    <hyperlink r:id="rId2510" ref="F888"/>
    <hyperlink r:id="rId2511" ref="I888"/>
    <hyperlink r:id="rId2512" ref="E889"/>
    <hyperlink r:id="rId2513" ref="F889"/>
    <hyperlink r:id="rId2514" ref="I889"/>
    <hyperlink r:id="rId2515" ref="E890"/>
    <hyperlink r:id="rId2516" ref="F890"/>
    <hyperlink r:id="rId2517" ref="I890"/>
    <hyperlink r:id="rId2518" ref="E891"/>
    <hyperlink r:id="rId2519" ref="F891"/>
    <hyperlink r:id="rId2520" ref="I891"/>
    <hyperlink r:id="rId2521" ref="E892"/>
    <hyperlink r:id="rId2522" ref="F892"/>
    <hyperlink r:id="rId2523" ref="I892"/>
    <hyperlink r:id="rId2524" ref="E893"/>
    <hyperlink r:id="rId2525" ref="F893"/>
    <hyperlink r:id="rId2526" ref="I893"/>
    <hyperlink r:id="rId2527" ref="E894"/>
    <hyperlink r:id="rId2528" ref="F894"/>
    <hyperlink r:id="rId2529" ref="I894"/>
    <hyperlink r:id="rId2530" ref="E895"/>
    <hyperlink r:id="rId2531" ref="F895"/>
    <hyperlink r:id="rId2532" ref="I895"/>
    <hyperlink r:id="rId2533" ref="E896"/>
    <hyperlink r:id="rId2534" ref="F896"/>
    <hyperlink r:id="rId2535" ref="I896"/>
    <hyperlink r:id="rId2536" ref="E897"/>
    <hyperlink r:id="rId2537" ref="F897"/>
    <hyperlink r:id="rId2538" ref="I897"/>
    <hyperlink r:id="rId2539" ref="E898"/>
    <hyperlink r:id="rId2540" ref="F898"/>
    <hyperlink r:id="rId2541" ref="I898"/>
    <hyperlink r:id="rId2542" ref="F899"/>
    <hyperlink r:id="rId2543" ref="I899"/>
    <hyperlink r:id="rId2544" ref="E900"/>
    <hyperlink r:id="rId2545" ref="F900"/>
    <hyperlink r:id="rId2546" ref="I900"/>
    <hyperlink r:id="rId2547" ref="E901"/>
    <hyperlink r:id="rId2548" ref="F901"/>
    <hyperlink r:id="rId2549" ref="I901"/>
    <hyperlink r:id="rId2550" ref="F902"/>
    <hyperlink r:id="rId2551" ref="I902"/>
    <hyperlink r:id="rId2552" ref="E903"/>
    <hyperlink r:id="rId2553" ref="F903"/>
    <hyperlink r:id="rId2554" ref="I903"/>
    <hyperlink r:id="rId2555" ref="E904"/>
    <hyperlink r:id="rId2556" ref="F904"/>
    <hyperlink r:id="rId2557" ref="I904"/>
    <hyperlink r:id="rId2558" ref="F905"/>
    <hyperlink r:id="rId2559" ref="I905"/>
    <hyperlink r:id="rId2560" ref="E906"/>
    <hyperlink r:id="rId2561" ref="F906"/>
    <hyperlink r:id="rId2562" ref="I906"/>
    <hyperlink r:id="rId2563" ref="E907"/>
    <hyperlink r:id="rId2564" ref="F907"/>
    <hyperlink r:id="rId2565" ref="I907"/>
    <hyperlink r:id="rId2566" ref="E908"/>
    <hyperlink r:id="rId2567" ref="F908"/>
    <hyperlink r:id="rId2568" ref="I908"/>
    <hyperlink r:id="rId2569" ref="E909"/>
    <hyperlink r:id="rId2570" ref="F909"/>
    <hyperlink r:id="rId2571" ref="I909"/>
    <hyperlink r:id="rId2572" ref="E910"/>
    <hyperlink r:id="rId2573" ref="F910"/>
    <hyperlink r:id="rId2574" ref="I910"/>
    <hyperlink r:id="rId2575" ref="E911"/>
    <hyperlink r:id="rId2576" ref="F911"/>
    <hyperlink r:id="rId2577" ref="I911"/>
    <hyperlink r:id="rId2578" ref="E912"/>
    <hyperlink r:id="rId2579" ref="F912"/>
    <hyperlink r:id="rId2580" ref="I912"/>
    <hyperlink r:id="rId2581" ref="E913"/>
    <hyperlink r:id="rId2582" ref="F913"/>
    <hyperlink r:id="rId2583" ref="I913"/>
    <hyperlink r:id="rId2584" ref="E914"/>
    <hyperlink r:id="rId2585" ref="F914"/>
    <hyperlink r:id="rId2586" ref="I914"/>
    <hyperlink r:id="rId2587" ref="E915"/>
    <hyperlink r:id="rId2588" ref="F915"/>
    <hyperlink r:id="rId2589" ref="I915"/>
    <hyperlink r:id="rId2590" ref="F916"/>
    <hyperlink r:id="rId2591" ref="I916"/>
    <hyperlink r:id="rId2592" ref="F917"/>
    <hyperlink r:id="rId2593" ref="I917"/>
    <hyperlink r:id="rId2594" ref="E918"/>
    <hyperlink r:id="rId2595" ref="F918"/>
    <hyperlink r:id="rId2596" ref="I918"/>
    <hyperlink r:id="rId2597" ref="E919"/>
    <hyperlink r:id="rId2598" ref="F919"/>
    <hyperlink r:id="rId2599" ref="I919"/>
    <hyperlink r:id="rId2600" ref="E920"/>
    <hyperlink r:id="rId2601" ref="F920"/>
    <hyperlink r:id="rId2602" ref="I920"/>
    <hyperlink r:id="rId2603" ref="E921"/>
    <hyperlink r:id="rId2604" ref="F921"/>
    <hyperlink r:id="rId2605" ref="I921"/>
    <hyperlink r:id="rId2606" ref="E922"/>
    <hyperlink r:id="rId2607" ref="F922"/>
    <hyperlink r:id="rId2608" ref="I922"/>
    <hyperlink r:id="rId2609" ref="E923"/>
    <hyperlink r:id="rId2610" ref="F923"/>
    <hyperlink r:id="rId2611" ref="I923"/>
    <hyperlink r:id="rId2612" ref="E924"/>
    <hyperlink r:id="rId2613" ref="F924"/>
    <hyperlink r:id="rId2614" ref="I924"/>
    <hyperlink r:id="rId2615" ref="E925"/>
    <hyperlink r:id="rId2616" ref="F925"/>
    <hyperlink r:id="rId2617" ref="I925"/>
    <hyperlink r:id="rId2618" ref="E926"/>
    <hyperlink r:id="rId2619" ref="F926"/>
    <hyperlink r:id="rId2620" ref="I926"/>
    <hyperlink r:id="rId2621" ref="F927"/>
    <hyperlink r:id="rId2622" ref="I927"/>
    <hyperlink r:id="rId2623" ref="E928"/>
    <hyperlink r:id="rId2624" ref="F928"/>
    <hyperlink r:id="rId2625" ref="I928"/>
    <hyperlink r:id="rId2626" ref="E929"/>
    <hyperlink r:id="rId2627" ref="F929"/>
    <hyperlink r:id="rId2628" ref="I929"/>
    <hyperlink r:id="rId2629" ref="E930"/>
    <hyperlink r:id="rId2630" ref="F930"/>
    <hyperlink r:id="rId2631" ref="I930"/>
    <hyperlink r:id="rId2632" ref="E931"/>
    <hyperlink r:id="rId2633" ref="F931"/>
    <hyperlink r:id="rId2634" ref="I931"/>
    <hyperlink r:id="rId2635" ref="F932"/>
    <hyperlink r:id="rId2636" ref="E933"/>
    <hyperlink r:id="rId2637" ref="F933"/>
    <hyperlink r:id="rId2638" ref="I933"/>
    <hyperlink r:id="rId2639" ref="F934"/>
    <hyperlink r:id="rId2640" ref="I934"/>
    <hyperlink r:id="rId2641" ref="F935"/>
    <hyperlink r:id="rId2642" ref="I935"/>
    <hyperlink r:id="rId2643" ref="E936"/>
    <hyperlink r:id="rId2644" ref="F936"/>
    <hyperlink r:id="rId2645" ref="I936"/>
    <hyperlink r:id="rId2646" ref="E937"/>
    <hyperlink r:id="rId2647" ref="F937"/>
    <hyperlink r:id="rId2648" ref="I937"/>
    <hyperlink r:id="rId2649" ref="E938"/>
    <hyperlink r:id="rId2650" ref="F938"/>
    <hyperlink r:id="rId2651" ref="I938"/>
    <hyperlink r:id="rId2652" ref="E939"/>
    <hyperlink r:id="rId2653" ref="F939"/>
    <hyperlink r:id="rId2654" ref="I939"/>
    <hyperlink r:id="rId2655" ref="E940"/>
    <hyperlink r:id="rId2656" ref="F940"/>
    <hyperlink r:id="rId2657" ref="I940"/>
    <hyperlink r:id="rId2658" ref="F941"/>
    <hyperlink r:id="rId2659" ref="I941"/>
    <hyperlink r:id="rId2660" ref="E942"/>
    <hyperlink r:id="rId2661" ref="F942"/>
    <hyperlink r:id="rId2662" ref="I942"/>
    <hyperlink r:id="rId2663" ref="E943"/>
    <hyperlink r:id="rId2664" ref="F943"/>
    <hyperlink r:id="rId2665" ref="I943"/>
    <hyperlink r:id="rId2666" ref="E944"/>
    <hyperlink r:id="rId2667" ref="F944"/>
    <hyperlink r:id="rId2668" ref="I944"/>
    <hyperlink r:id="rId2669" ref="F945"/>
    <hyperlink r:id="rId2670" ref="I945"/>
    <hyperlink r:id="rId2671" ref="E946"/>
    <hyperlink r:id="rId2672" ref="F946"/>
    <hyperlink r:id="rId2673" ref="I946"/>
    <hyperlink r:id="rId2674" ref="F947"/>
    <hyperlink r:id="rId2675" ref="E948"/>
    <hyperlink r:id="rId2676" ref="F948"/>
    <hyperlink r:id="rId2677" ref="I948"/>
    <hyperlink r:id="rId2678" ref="E949"/>
    <hyperlink r:id="rId2679" ref="F949"/>
    <hyperlink r:id="rId2680" ref="I949"/>
    <hyperlink r:id="rId2681" ref="E950"/>
    <hyperlink r:id="rId2682" ref="F950"/>
    <hyperlink r:id="rId2683" ref="I950"/>
    <hyperlink r:id="rId2684" ref="E951"/>
    <hyperlink r:id="rId2685" ref="F951"/>
    <hyperlink r:id="rId2686" ref="I951"/>
    <hyperlink r:id="rId2687" ref="E952"/>
    <hyperlink r:id="rId2688" ref="F952"/>
    <hyperlink r:id="rId2689" ref="I952"/>
    <hyperlink r:id="rId2690" ref="E953"/>
    <hyperlink r:id="rId2691" ref="F953"/>
    <hyperlink r:id="rId2692" ref="I953"/>
    <hyperlink r:id="rId2693" ref="E954"/>
    <hyperlink r:id="rId2694" ref="F954"/>
    <hyperlink r:id="rId2695" ref="I954"/>
    <hyperlink r:id="rId2696" ref="F955"/>
    <hyperlink r:id="rId2697" ref="I955"/>
    <hyperlink r:id="rId2698" ref="E956"/>
    <hyperlink r:id="rId2699" ref="F956"/>
    <hyperlink r:id="rId2700" ref="I956"/>
    <hyperlink r:id="rId2701" ref="E957"/>
    <hyperlink r:id="rId2702" ref="F957"/>
    <hyperlink r:id="rId2703" ref="I957"/>
    <hyperlink r:id="rId2704" ref="E958"/>
    <hyperlink r:id="rId2705" ref="F958"/>
    <hyperlink r:id="rId2706" ref="I958"/>
    <hyperlink r:id="rId2707" ref="E959"/>
    <hyperlink r:id="rId2708" ref="F959"/>
    <hyperlink r:id="rId2709" ref="I959"/>
    <hyperlink r:id="rId2710" ref="E960"/>
    <hyperlink r:id="rId2711" ref="F960"/>
    <hyperlink r:id="rId2712" ref="I960"/>
    <hyperlink r:id="rId2713" ref="E961"/>
    <hyperlink r:id="rId2714" ref="F961"/>
    <hyperlink r:id="rId2715" ref="I961"/>
    <hyperlink r:id="rId2716" ref="E962"/>
    <hyperlink r:id="rId2717" ref="F962"/>
    <hyperlink r:id="rId2718" ref="I962"/>
    <hyperlink r:id="rId2719" ref="F963"/>
    <hyperlink r:id="rId2720" ref="I963"/>
    <hyperlink r:id="rId2721" ref="E964"/>
    <hyperlink r:id="rId2722" ref="F964"/>
    <hyperlink r:id="rId2723" ref="I964"/>
    <hyperlink r:id="rId2724" ref="E965"/>
    <hyperlink r:id="rId2725" ref="F965"/>
    <hyperlink r:id="rId2726" ref="I965"/>
    <hyperlink r:id="rId2727" ref="E966"/>
    <hyperlink r:id="rId2728" ref="F966"/>
    <hyperlink r:id="rId2729" ref="I966"/>
    <hyperlink r:id="rId2730" ref="E967"/>
    <hyperlink r:id="rId2731" ref="F967"/>
    <hyperlink r:id="rId2732" ref="I967"/>
    <hyperlink r:id="rId2733" ref="E968"/>
    <hyperlink r:id="rId2734" ref="F968"/>
    <hyperlink r:id="rId2735" ref="I968"/>
    <hyperlink r:id="rId2736" ref="E969"/>
    <hyperlink r:id="rId2737" ref="F969"/>
    <hyperlink r:id="rId2738" ref="I969"/>
    <hyperlink r:id="rId2739" ref="E970"/>
    <hyperlink r:id="rId2740" ref="F970"/>
    <hyperlink r:id="rId2741" ref="I970"/>
    <hyperlink r:id="rId2742" ref="E971"/>
    <hyperlink r:id="rId2743" ref="F971"/>
    <hyperlink r:id="rId2744" ref="I971"/>
    <hyperlink r:id="rId2745" ref="E972"/>
    <hyperlink r:id="rId2746" ref="I972"/>
    <hyperlink r:id="rId2747" ref="E973"/>
    <hyperlink r:id="rId2748" ref="F973"/>
    <hyperlink r:id="rId2749" ref="I973"/>
    <hyperlink r:id="rId2750" ref="E974"/>
    <hyperlink r:id="rId2751" ref="F974"/>
    <hyperlink r:id="rId2752" ref="I974"/>
    <hyperlink r:id="rId2753" ref="E975"/>
    <hyperlink r:id="rId2754" ref="F975"/>
    <hyperlink r:id="rId2755" ref="I975"/>
    <hyperlink r:id="rId2756" ref="E976"/>
    <hyperlink r:id="rId2757" ref="F976"/>
    <hyperlink r:id="rId2758" ref="I976"/>
    <hyperlink r:id="rId2759" ref="E977"/>
    <hyperlink r:id="rId2760" ref="F977"/>
    <hyperlink r:id="rId2761" ref="I977"/>
    <hyperlink r:id="rId2762" ref="F978"/>
    <hyperlink r:id="rId2763" ref="I978"/>
    <hyperlink r:id="rId2764" ref="E979"/>
    <hyperlink r:id="rId2765" ref="F979"/>
    <hyperlink r:id="rId2766" ref="I979"/>
    <hyperlink r:id="rId2767" ref="E980"/>
    <hyperlink r:id="rId2768" ref="F980"/>
    <hyperlink r:id="rId2769" ref="I980"/>
    <hyperlink r:id="rId2770" ref="F981"/>
    <hyperlink r:id="rId2771" ref="I981"/>
    <hyperlink r:id="rId2772" ref="F982"/>
    <hyperlink r:id="rId2773" ref="I982"/>
    <hyperlink r:id="rId2774" ref="E983"/>
    <hyperlink r:id="rId2775" ref="F983"/>
    <hyperlink r:id="rId2776" ref="I983"/>
    <hyperlink r:id="rId2777" ref="E984"/>
    <hyperlink r:id="rId2778" ref="F984"/>
    <hyperlink r:id="rId2779" ref="I984"/>
    <hyperlink r:id="rId2780" ref="E985"/>
    <hyperlink r:id="rId2781" ref="F985"/>
    <hyperlink r:id="rId2782" ref="I985"/>
    <hyperlink r:id="rId2783" ref="E986"/>
    <hyperlink r:id="rId2784" ref="F986"/>
    <hyperlink r:id="rId2785" ref="I986"/>
    <hyperlink r:id="rId2786" ref="F987"/>
    <hyperlink r:id="rId2787" ref="I987"/>
    <hyperlink r:id="rId2788" ref="F988"/>
    <hyperlink r:id="rId2789" ref="E989"/>
    <hyperlink r:id="rId2790" ref="F989"/>
    <hyperlink r:id="rId2791" ref="I989"/>
    <hyperlink r:id="rId2792" ref="E990"/>
    <hyperlink r:id="rId2793" ref="F990"/>
    <hyperlink r:id="rId2794" ref="I990"/>
    <hyperlink r:id="rId2795" ref="E991"/>
    <hyperlink r:id="rId2796" ref="F991"/>
    <hyperlink r:id="rId2797" ref="I991"/>
    <hyperlink r:id="rId2798" ref="E992"/>
    <hyperlink r:id="rId2799" ref="F992"/>
    <hyperlink r:id="rId2800" ref="I992"/>
    <hyperlink r:id="rId2801" ref="E993"/>
    <hyperlink r:id="rId2802" ref="F993"/>
    <hyperlink r:id="rId2803" ref="I993"/>
    <hyperlink r:id="rId2804" ref="E994"/>
    <hyperlink r:id="rId2805" ref="F994"/>
    <hyperlink r:id="rId2806" ref="I994"/>
    <hyperlink r:id="rId2807" ref="E995"/>
    <hyperlink r:id="rId2808" ref="F995"/>
    <hyperlink r:id="rId2809" ref="I995"/>
    <hyperlink r:id="rId2810" ref="E996"/>
    <hyperlink r:id="rId2811" ref="F996"/>
    <hyperlink r:id="rId2812" ref="I996"/>
    <hyperlink r:id="rId2813" ref="E997"/>
    <hyperlink r:id="rId2814" ref="F997"/>
    <hyperlink r:id="rId2815" ref="I997"/>
    <hyperlink r:id="rId2816" ref="F998"/>
    <hyperlink r:id="rId2817" ref="I998"/>
    <hyperlink r:id="rId2818" ref="E999"/>
    <hyperlink r:id="rId2819" ref="F999"/>
    <hyperlink r:id="rId2820" ref="I999"/>
    <hyperlink r:id="rId2821" ref="F1000"/>
    <hyperlink r:id="rId2822" ref="I1000"/>
    <hyperlink r:id="rId2823" ref="F1001"/>
    <hyperlink r:id="rId2824" ref="I1001"/>
    <hyperlink r:id="rId2825" ref="E1002"/>
    <hyperlink r:id="rId2826" ref="F1002"/>
    <hyperlink r:id="rId2827" ref="I1002"/>
    <hyperlink r:id="rId2828" ref="E1003"/>
    <hyperlink r:id="rId2829" ref="F1003"/>
    <hyperlink r:id="rId2830" ref="I1003"/>
    <hyperlink r:id="rId2831" ref="E1004"/>
    <hyperlink r:id="rId2832" ref="F1004"/>
    <hyperlink r:id="rId2833" ref="I1004"/>
    <hyperlink r:id="rId2834" ref="E1005"/>
    <hyperlink r:id="rId2835" ref="F1005"/>
    <hyperlink r:id="rId2836" ref="I1005"/>
    <hyperlink r:id="rId2837" ref="F1006"/>
    <hyperlink r:id="rId2838" ref="I1006"/>
    <hyperlink r:id="rId2839" ref="E1007"/>
    <hyperlink r:id="rId2840" ref="F1007"/>
    <hyperlink r:id="rId2841" ref="I1007"/>
    <hyperlink r:id="rId2842" ref="E1008"/>
    <hyperlink r:id="rId2843" ref="F1008"/>
    <hyperlink r:id="rId2844" ref="I1008"/>
    <hyperlink r:id="rId2845" ref="E1009"/>
    <hyperlink r:id="rId2846" ref="F1009"/>
    <hyperlink r:id="rId2847" ref="I1009"/>
    <hyperlink r:id="rId2848" ref="E1010"/>
    <hyperlink r:id="rId2849" ref="F1010"/>
    <hyperlink r:id="rId2850" ref="I1010"/>
    <hyperlink r:id="rId2851" ref="E1011"/>
    <hyperlink r:id="rId2852" ref="F1011"/>
    <hyperlink r:id="rId2853" ref="I1011"/>
    <hyperlink r:id="rId2854" ref="E1012"/>
    <hyperlink r:id="rId2855" ref="F1012"/>
    <hyperlink r:id="rId2856" ref="I1012"/>
    <hyperlink r:id="rId2857" ref="E1013"/>
    <hyperlink r:id="rId2858" ref="F1013"/>
    <hyperlink r:id="rId2859" ref="I1013"/>
    <hyperlink r:id="rId2860" ref="E1014"/>
    <hyperlink r:id="rId2861" ref="F1014"/>
    <hyperlink r:id="rId2862" ref="I1014"/>
    <hyperlink r:id="rId2863" ref="E1015"/>
    <hyperlink r:id="rId2864" ref="F1015"/>
    <hyperlink r:id="rId2865" ref="I1015"/>
    <hyperlink r:id="rId2866" ref="E1016"/>
    <hyperlink r:id="rId2867" ref="F1016"/>
    <hyperlink r:id="rId2868" ref="I1016"/>
    <hyperlink r:id="rId2869" ref="E1017"/>
    <hyperlink r:id="rId2870" ref="F1017"/>
    <hyperlink r:id="rId2871" ref="I1017"/>
    <hyperlink r:id="rId2872" ref="E1018"/>
    <hyperlink r:id="rId2873" ref="F1018"/>
    <hyperlink r:id="rId2874" ref="I1018"/>
    <hyperlink r:id="rId2875" ref="E1019"/>
    <hyperlink r:id="rId2876" ref="F1019"/>
    <hyperlink r:id="rId2877" ref="I1019"/>
    <hyperlink r:id="rId2878" ref="E1020"/>
    <hyperlink r:id="rId2879" ref="F1020"/>
    <hyperlink r:id="rId2880" ref="I1020"/>
    <hyperlink r:id="rId2881" ref="E1021"/>
    <hyperlink r:id="rId2882" ref="F1021"/>
    <hyperlink r:id="rId2883" ref="I1021"/>
    <hyperlink r:id="rId2884" ref="E1022"/>
    <hyperlink r:id="rId2885" ref="F1022"/>
    <hyperlink r:id="rId2886" ref="I1022"/>
    <hyperlink r:id="rId2887" ref="E1023"/>
    <hyperlink r:id="rId2888" ref="F1023"/>
    <hyperlink r:id="rId2889" ref="I1023"/>
    <hyperlink r:id="rId2890" ref="E1024"/>
    <hyperlink r:id="rId2891" ref="F1024"/>
    <hyperlink r:id="rId2892" ref="I1024"/>
    <hyperlink r:id="rId2893" ref="E1025"/>
    <hyperlink r:id="rId2894" ref="F1025"/>
    <hyperlink r:id="rId2895" ref="I1025"/>
    <hyperlink r:id="rId2896" ref="E1026"/>
    <hyperlink r:id="rId2897" ref="F1026"/>
    <hyperlink r:id="rId2898" ref="I1026"/>
    <hyperlink r:id="rId2899" ref="E1027"/>
    <hyperlink r:id="rId2900" ref="F1027"/>
    <hyperlink r:id="rId2901" ref="I1027"/>
    <hyperlink r:id="rId2902" ref="E1028"/>
    <hyperlink r:id="rId2903" ref="F1028"/>
    <hyperlink r:id="rId2904" ref="I1028"/>
    <hyperlink r:id="rId2905" ref="E1029"/>
    <hyperlink r:id="rId2906" ref="F1029"/>
    <hyperlink r:id="rId2907" ref="I1029"/>
    <hyperlink r:id="rId2908" ref="E1030"/>
    <hyperlink r:id="rId2909" ref="F1030"/>
    <hyperlink r:id="rId2910" ref="I1030"/>
    <hyperlink r:id="rId2911" ref="E1031"/>
    <hyperlink r:id="rId2912" ref="F1031"/>
    <hyperlink r:id="rId2913" ref="I1031"/>
    <hyperlink r:id="rId2914" ref="E1032"/>
    <hyperlink r:id="rId2915" ref="F1032"/>
    <hyperlink r:id="rId2916" ref="I1032"/>
    <hyperlink r:id="rId2917" ref="E1033"/>
    <hyperlink r:id="rId2918" ref="F1033"/>
    <hyperlink r:id="rId2919" ref="I1033"/>
    <hyperlink r:id="rId2920" ref="E1034"/>
    <hyperlink r:id="rId2921" ref="F1034"/>
    <hyperlink r:id="rId2922" ref="I1034"/>
    <hyperlink r:id="rId2923" ref="E1035"/>
    <hyperlink r:id="rId2924" ref="F1035"/>
    <hyperlink r:id="rId2925" ref="I1035"/>
    <hyperlink r:id="rId2926" ref="E1036"/>
    <hyperlink r:id="rId2927" ref="F1036"/>
    <hyperlink r:id="rId2928" ref="I1036"/>
    <hyperlink r:id="rId2929" ref="E1037"/>
    <hyperlink r:id="rId2930" ref="F1037"/>
    <hyperlink r:id="rId2931" ref="I1037"/>
    <hyperlink r:id="rId2932" ref="E1038"/>
    <hyperlink r:id="rId2933" ref="F1038"/>
    <hyperlink r:id="rId2934" ref="I1038"/>
    <hyperlink r:id="rId2935" ref="E1039"/>
    <hyperlink r:id="rId2936" ref="F1039"/>
    <hyperlink r:id="rId2937" ref="I1039"/>
    <hyperlink r:id="rId2938" ref="E1040"/>
    <hyperlink r:id="rId2939" ref="F1040"/>
    <hyperlink r:id="rId2940" ref="I1040"/>
    <hyperlink r:id="rId2941" ref="E1041"/>
    <hyperlink r:id="rId2942" ref="F1041"/>
    <hyperlink r:id="rId2943" ref="I1041"/>
    <hyperlink r:id="rId2944" ref="E1042"/>
    <hyperlink r:id="rId2945" ref="F1042"/>
    <hyperlink r:id="rId2946" ref="I1042"/>
    <hyperlink r:id="rId2947" ref="E1043"/>
    <hyperlink r:id="rId2948" ref="F1043"/>
    <hyperlink r:id="rId2949" ref="I1043"/>
    <hyperlink r:id="rId2950" ref="E1044"/>
    <hyperlink r:id="rId2951" ref="F1044"/>
    <hyperlink r:id="rId2952" ref="I1044"/>
    <hyperlink r:id="rId2953" ref="E1045"/>
    <hyperlink r:id="rId2954" ref="F1045"/>
    <hyperlink r:id="rId2955" ref="I1045"/>
    <hyperlink r:id="rId2956" ref="E1046"/>
    <hyperlink r:id="rId2957" ref="F1046"/>
    <hyperlink r:id="rId2958" ref="I1046"/>
    <hyperlink r:id="rId2959" ref="E1047"/>
    <hyperlink r:id="rId2960" ref="F1047"/>
    <hyperlink r:id="rId2961" ref="I1047"/>
    <hyperlink r:id="rId2962" ref="E1048"/>
    <hyperlink r:id="rId2963" ref="F1048"/>
    <hyperlink r:id="rId2964" ref="I1048"/>
    <hyperlink r:id="rId2965" ref="E1049"/>
    <hyperlink r:id="rId2966" ref="F1049"/>
    <hyperlink r:id="rId2967" ref="I1049"/>
    <hyperlink r:id="rId2968" ref="E1050"/>
    <hyperlink r:id="rId2969" ref="F1050"/>
    <hyperlink r:id="rId2970" ref="I1050"/>
    <hyperlink r:id="rId2971" ref="E1051"/>
    <hyperlink r:id="rId2972" ref="F1051"/>
    <hyperlink r:id="rId2973" ref="I1051"/>
    <hyperlink r:id="rId2974" ref="E1052"/>
    <hyperlink r:id="rId2975" ref="F1052"/>
    <hyperlink r:id="rId2976" ref="I1052"/>
    <hyperlink r:id="rId2977" ref="E1053"/>
    <hyperlink r:id="rId2978" ref="F1053"/>
    <hyperlink r:id="rId2979" ref="I1053"/>
    <hyperlink r:id="rId2980" ref="E1054"/>
    <hyperlink r:id="rId2981" ref="F1054"/>
    <hyperlink r:id="rId2982" ref="I1054"/>
    <hyperlink r:id="rId2983" ref="E1055"/>
    <hyperlink r:id="rId2984" ref="F1055"/>
    <hyperlink r:id="rId2985" ref="I1055"/>
    <hyperlink r:id="rId2986" ref="E1056"/>
    <hyperlink r:id="rId2987" ref="F1056"/>
    <hyperlink r:id="rId2988" ref="I1056"/>
    <hyperlink r:id="rId2989" ref="E1057"/>
    <hyperlink r:id="rId2990" ref="F1057"/>
    <hyperlink r:id="rId2991" ref="I1057"/>
    <hyperlink r:id="rId2992" ref="E1058"/>
    <hyperlink r:id="rId2993" ref="F1058"/>
    <hyperlink r:id="rId2994" ref="I1058"/>
    <hyperlink r:id="rId2995" ref="F1059"/>
    <hyperlink r:id="rId2996" ref="I1059"/>
    <hyperlink r:id="rId2997" ref="E1060"/>
    <hyperlink r:id="rId2998" ref="F1060"/>
    <hyperlink r:id="rId2999" ref="I1060"/>
    <hyperlink r:id="rId3000" ref="F1061"/>
    <hyperlink r:id="rId3001" ref="I1061"/>
    <hyperlink r:id="rId3002" ref="E1062"/>
    <hyperlink r:id="rId3003" ref="F1062"/>
    <hyperlink r:id="rId3004" ref="I1062"/>
    <hyperlink r:id="rId3005" ref="E1063"/>
    <hyperlink r:id="rId3006" ref="F1063"/>
    <hyperlink r:id="rId3007" ref="I1063"/>
    <hyperlink r:id="rId3008" ref="E1064"/>
    <hyperlink r:id="rId3009" ref="F1064"/>
    <hyperlink r:id="rId3010" ref="I1064"/>
    <hyperlink r:id="rId3011" ref="E1065"/>
    <hyperlink r:id="rId3012" ref="F1065"/>
    <hyperlink r:id="rId3013" ref="I1065"/>
    <hyperlink r:id="rId3014" ref="E1066"/>
    <hyperlink r:id="rId3015" ref="F1066"/>
    <hyperlink r:id="rId3016" ref="I1066"/>
    <hyperlink r:id="rId3017" ref="E1067"/>
    <hyperlink r:id="rId3018" ref="F1067"/>
    <hyperlink r:id="rId3019" ref="I1067"/>
    <hyperlink r:id="rId3020" ref="E1068"/>
    <hyperlink r:id="rId3021" ref="F1068"/>
    <hyperlink r:id="rId3022" ref="I1068"/>
    <hyperlink r:id="rId3023" ref="E1069"/>
    <hyperlink r:id="rId3024" ref="F1069"/>
    <hyperlink r:id="rId3025" ref="I1069"/>
    <hyperlink r:id="rId3026" ref="E1070"/>
    <hyperlink r:id="rId3027" ref="F1070"/>
    <hyperlink r:id="rId3028" ref="I1070"/>
    <hyperlink r:id="rId3029" ref="E1071"/>
    <hyperlink r:id="rId3030" ref="F1071"/>
    <hyperlink r:id="rId3031" ref="I1071"/>
    <hyperlink r:id="rId3032" ref="F1072"/>
    <hyperlink r:id="rId3033" ref="I1072"/>
    <hyperlink r:id="rId3034" ref="F1073"/>
    <hyperlink r:id="rId3035" ref="I1073"/>
    <hyperlink r:id="rId3036" ref="E1074"/>
    <hyperlink r:id="rId3037" ref="F1074"/>
    <hyperlink r:id="rId3038" ref="I1074"/>
    <hyperlink r:id="rId3039" ref="E1075"/>
    <hyperlink r:id="rId3040" ref="F1075"/>
    <hyperlink r:id="rId3041" ref="I1075"/>
    <hyperlink r:id="rId3042" ref="E1076"/>
    <hyperlink r:id="rId3043" ref="F1076"/>
    <hyperlink r:id="rId3044" ref="I1076"/>
    <hyperlink r:id="rId3045" ref="E1077"/>
    <hyperlink r:id="rId3046" ref="F1077"/>
    <hyperlink r:id="rId3047" ref="I1077"/>
    <hyperlink r:id="rId3048" ref="E1078"/>
    <hyperlink r:id="rId3049" ref="F1078"/>
    <hyperlink r:id="rId3050" ref="I1078"/>
    <hyperlink r:id="rId3051" ref="E1079"/>
    <hyperlink r:id="rId3052" ref="F1079"/>
    <hyperlink r:id="rId3053" ref="I1079"/>
    <hyperlink r:id="rId3054" ref="E1080"/>
    <hyperlink r:id="rId3055" ref="F1080"/>
    <hyperlink r:id="rId3056" ref="I1080"/>
    <hyperlink r:id="rId3057" ref="F1081"/>
    <hyperlink r:id="rId3058" ref="I1081"/>
    <hyperlink r:id="rId3059" ref="E1082"/>
    <hyperlink r:id="rId3060" ref="F1082"/>
    <hyperlink r:id="rId3061" ref="I1082"/>
    <hyperlink r:id="rId3062" ref="E1083"/>
    <hyperlink r:id="rId3063" ref="F1083"/>
    <hyperlink r:id="rId3064" ref="I1083"/>
    <hyperlink r:id="rId3065" ref="E1084"/>
    <hyperlink r:id="rId3066" ref="F1084"/>
    <hyperlink r:id="rId3067" ref="I1084"/>
    <hyperlink r:id="rId3068" ref="F1085"/>
    <hyperlink r:id="rId3069" ref="I1085"/>
    <hyperlink r:id="rId3070" ref="E1086"/>
    <hyperlink r:id="rId3071" ref="F1086"/>
    <hyperlink r:id="rId3072" ref="I1086"/>
    <hyperlink r:id="rId3073" ref="E1087"/>
    <hyperlink r:id="rId3074" ref="F1087"/>
    <hyperlink r:id="rId3075" ref="I1087"/>
    <hyperlink r:id="rId3076" ref="F1088"/>
    <hyperlink r:id="rId3077" ref="I1088"/>
    <hyperlink r:id="rId3078" ref="E1089"/>
    <hyperlink r:id="rId3079" ref="F1089"/>
    <hyperlink r:id="rId3080" ref="I1089"/>
    <hyperlink r:id="rId3081" ref="E1090"/>
    <hyperlink r:id="rId3082" ref="F1090"/>
    <hyperlink r:id="rId3083" ref="I1090"/>
    <hyperlink r:id="rId3084" ref="E1091"/>
    <hyperlink r:id="rId3085" ref="F1091"/>
    <hyperlink r:id="rId3086" ref="I1091"/>
    <hyperlink r:id="rId3087" ref="E1092"/>
    <hyperlink r:id="rId3088" ref="F1092"/>
    <hyperlink r:id="rId3089" ref="I1092"/>
    <hyperlink r:id="rId3090" ref="E1093"/>
    <hyperlink r:id="rId3091" ref="F1093"/>
    <hyperlink r:id="rId3092" ref="I1093"/>
    <hyperlink r:id="rId3093" ref="E1094"/>
    <hyperlink r:id="rId3094" ref="F1094"/>
    <hyperlink r:id="rId3095" ref="I1094"/>
    <hyperlink r:id="rId3096" ref="E1095"/>
    <hyperlink r:id="rId3097" ref="F1095"/>
    <hyperlink r:id="rId3098" ref="I1095"/>
    <hyperlink r:id="rId3099" ref="E1096"/>
    <hyperlink r:id="rId3100" ref="F1096"/>
    <hyperlink r:id="rId3101" ref="I1096"/>
    <hyperlink r:id="rId3102" ref="E1097"/>
    <hyperlink r:id="rId3103" ref="F1097"/>
    <hyperlink r:id="rId3104" ref="I1097"/>
    <hyperlink r:id="rId3105" ref="E1098"/>
    <hyperlink r:id="rId3106" ref="F1098"/>
    <hyperlink r:id="rId3107" ref="I1098"/>
    <hyperlink r:id="rId3108" ref="E1099"/>
    <hyperlink r:id="rId3109" ref="F1099"/>
    <hyperlink r:id="rId3110" ref="I1099"/>
    <hyperlink r:id="rId3111" ref="E1100"/>
    <hyperlink r:id="rId3112" ref="F1100"/>
    <hyperlink r:id="rId3113" ref="I1100"/>
    <hyperlink r:id="rId3114" ref="F1101"/>
    <hyperlink r:id="rId3115" ref="I1101"/>
    <hyperlink r:id="rId3116" ref="E1102"/>
    <hyperlink r:id="rId3117" ref="F1102"/>
    <hyperlink r:id="rId3118" ref="I1102"/>
    <hyperlink r:id="rId3119" ref="E1103"/>
    <hyperlink r:id="rId3120" ref="F1103"/>
    <hyperlink r:id="rId3121" ref="I1103"/>
    <hyperlink r:id="rId3122" ref="E1104"/>
    <hyperlink r:id="rId3123" ref="F1104"/>
    <hyperlink r:id="rId3124" ref="I1104"/>
    <hyperlink r:id="rId3125" ref="E1105"/>
    <hyperlink r:id="rId3126" ref="F1105"/>
    <hyperlink r:id="rId3127" ref="I1105"/>
    <hyperlink r:id="rId3128" ref="E1106"/>
    <hyperlink r:id="rId3129" ref="F1106"/>
    <hyperlink r:id="rId3130" ref="I1106"/>
    <hyperlink r:id="rId3131" ref="E1107"/>
    <hyperlink r:id="rId3132" ref="F1107"/>
    <hyperlink r:id="rId3133" ref="I1107"/>
    <hyperlink r:id="rId3134" ref="E1108"/>
    <hyperlink r:id="rId3135" ref="F1108"/>
    <hyperlink r:id="rId3136" ref="I1108"/>
    <hyperlink r:id="rId3137" ref="E1109"/>
    <hyperlink r:id="rId3138" ref="F1109"/>
    <hyperlink r:id="rId3139" ref="I1109"/>
    <hyperlink r:id="rId3140" ref="E1110"/>
    <hyperlink r:id="rId3141" ref="F1110"/>
    <hyperlink r:id="rId3142" ref="I1110"/>
    <hyperlink r:id="rId3143" ref="E1111"/>
    <hyperlink r:id="rId3144" ref="F1111"/>
    <hyperlink r:id="rId3145" ref="I1111"/>
    <hyperlink r:id="rId3146" ref="F1112"/>
    <hyperlink r:id="rId3147" ref="I1112"/>
    <hyperlink r:id="rId3148" ref="E1113"/>
    <hyperlink r:id="rId3149" ref="F1113"/>
    <hyperlink r:id="rId3150" ref="I1113"/>
    <hyperlink r:id="rId3151" ref="E1114"/>
    <hyperlink r:id="rId3152" ref="F1114"/>
    <hyperlink r:id="rId3153" ref="I1114"/>
    <hyperlink r:id="rId3154" ref="E1115"/>
    <hyperlink r:id="rId3155" ref="F1115"/>
    <hyperlink r:id="rId3156" ref="I1115"/>
    <hyperlink r:id="rId3157" ref="E1116"/>
    <hyperlink r:id="rId3158" ref="F1116"/>
    <hyperlink r:id="rId3159" ref="I1116"/>
    <hyperlink r:id="rId3160" ref="E1117"/>
    <hyperlink r:id="rId3161" ref="F1117"/>
    <hyperlink r:id="rId3162" ref="I1117"/>
    <hyperlink r:id="rId3163" ref="F1118"/>
    <hyperlink r:id="rId3164" ref="E1119"/>
    <hyperlink r:id="rId3165" ref="F1119"/>
    <hyperlink r:id="rId3166" ref="I1119"/>
    <hyperlink r:id="rId3167" ref="E1120"/>
    <hyperlink r:id="rId3168" ref="F1120"/>
    <hyperlink r:id="rId3169" ref="I1120"/>
    <hyperlink r:id="rId3170" ref="E1121"/>
    <hyperlink r:id="rId3171" ref="F1121"/>
    <hyperlink r:id="rId3172" location="block-5ee18eef8f08758335229f6f" ref="I1121"/>
    <hyperlink r:id="rId3173" ref="E1122"/>
    <hyperlink r:id="rId3174" ref="F1122"/>
    <hyperlink r:id="rId3175" ref="I1122"/>
    <hyperlink r:id="rId3176" ref="E1123"/>
    <hyperlink r:id="rId3177" ref="F1123"/>
    <hyperlink r:id="rId3178" ref="I1123"/>
    <hyperlink r:id="rId3179" ref="E1124"/>
    <hyperlink r:id="rId3180" ref="F1124"/>
    <hyperlink r:id="rId3181" ref="I1124"/>
    <hyperlink r:id="rId3182" ref="F1125"/>
    <hyperlink r:id="rId3183" ref="I1125"/>
    <hyperlink r:id="rId3184" ref="E1126"/>
    <hyperlink r:id="rId3185" ref="F1126"/>
    <hyperlink r:id="rId3186" ref="I1126"/>
    <hyperlink r:id="rId3187" ref="F1127"/>
    <hyperlink r:id="rId3188" ref="I1127"/>
    <hyperlink r:id="rId3189" ref="E1128"/>
    <hyperlink r:id="rId3190" ref="F1128"/>
    <hyperlink r:id="rId3191" ref="I1128"/>
    <hyperlink r:id="rId3192" ref="E1129"/>
    <hyperlink r:id="rId3193" ref="F1129"/>
    <hyperlink r:id="rId3194" ref="I1129"/>
    <hyperlink r:id="rId3195" ref="E1130"/>
    <hyperlink r:id="rId3196" ref="F1130"/>
    <hyperlink r:id="rId3197" ref="I1130"/>
    <hyperlink r:id="rId3198" ref="E1131"/>
    <hyperlink r:id="rId3199" ref="F1131"/>
    <hyperlink r:id="rId3200" ref="I1131"/>
    <hyperlink r:id="rId3201" ref="E1132"/>
    <hyperlink r:id="rId3202" ref="F1132"/>
    <hyperlink r:id="rId3203" ref="I1132"/>
    <hyperlink r:id="rId3204" ref="E1133"/>
    <hyperlink r:id="rId3205" ref="F1133"/>
    <hyperlink r:id="rId3206" ref="I1133"/>
    <hyperlink r:id="rId3207" ref="E1134"/>
    <hyperlink r:id="rId3208" ref="F1134"/>
    <hyperlink r:id="rId3209" ref="I1134"/>
    <hyperlink r:id="rId3210" ref="E1135"/>
    <hyperlink r:id="rId3211" ref="F1135"/>
    <hyperlink r:id="rId3212" ref="I1135"/>
    <hyperlink r:id="rId3213" ref="E1136"/>
    <hyperlink r:id="rId3214" ref="F1136"/>
    <hyperlink r:id="rId3215" ref="I1136"/>
    <hyperlink r:id="rId3216" ref="E1137"/>
    <hyperlink r:id="rId3217" ref="F1137"/>
    <hyperlink r:id="rId3218" ref="I1137"/>
    <hyperlink r:id="rId3219" ref="E1138"/>
    <hyperlink r:id="rId3220" ref="F1138"/>
    <hyperlink r:id="rId3221" ref="I1138"/>
    <hyperlink r:id="rId3222" ref="E1139"/>
    <hyperlink r:id="rId3223" ref="F1139"/>
    <hyperlink r:id="rId3224" ref="I1139"/>
    <hyperlink r:id="rId3225" ref="E1140"/>
    <hyperlink r:id="rId3226" ref="F1140"/>
    <hyperlink r:id="rId3227" ref="I1140"/>
    <hyperlink r:id="rId3228" ref="E1141"/>
    <hyperlink r:id="rId3229" ref="F1141"/>
    <hyperlink r:id="rId3230" ref="I1141"/>
    <hyperlink r:id="rId3231" ref="E1142"/>
    <hyperlink r:id="rId3232" ref="F1142"/>
    <hyperlink r:id="rId3233" ref="I1142"/>
    <hyperlink r:id="rId3234" ref="E1143"/>
    <hyperlink r:id="rId3235" ref="F1143"/>
    <hyperlink r:id="rId3236" ref="I1143"/>
    <hyperlink r:id="rId3237" ref="E1144"/>
    <hyperlink r:id="rId3238" ref="F1144"/>
    <hyperlink r:id="rId3239" ref="I1144"/>
    <hyperlink r:id="rId3240" ref="F1145"/>
    <hyperlink r:id="rId3241" ref="I1145"/>
    <hyperlink r:id="rId3242" ref="E1146"/>
    <hyperlink r:id="rId3243" ref="F1146"/>
    <hyperlink r:id="rId3244" ref="I1146"/>
    <hyperlink r:id="rId3245" ref="E1147"/>
    <hyperlink r:id="rId3246" ref="F1147"/>
    <hyperlink r:id="rId3247" ref="I1147"/>
    <hyperlink r:id="rId3248" ref="E1148"/>
    <hyperlink r:id="rId3249" ref="F1148"/>
    <hyperlink r:id="rId3250" ref="I1148"/>
    <hyperlink r:id="rId3251" ref="F1149"/>
    <hyperlink r:id="rId3252" ref="I1149"/>
    <hyperlink r:id="rId3253" ref="E1150"/>
    <hyperlink r:id="rId3254" ref="F1150"/>
    <hyperlink r:id="rId3255" ref="I1150"/>
    <hyperlink r:id="rId3256" ref="E1151"/>
    <hyperlink r:id="rId3257" ref="F1151"/>
    <hyperlink r:id="rId3258" ref="I1151"/>
    <hyperlink r:id="rId3259" ref="E1152"/>
    <hyperlink r:id="rId3260" ref="F1152"/>
    <hyperlink r:id="rId3261" ref="I1152"/>
    <hyperlink r:id="rId3262" ref="E1153"/>
    <hyperlink r:id="rId3263" ref="F1153"/>
    <hyperlink r:id="rId3264" ref="I1153"/>
    <hyperlink r:id="rId3265" ref="E1154"/>
    <hyperlink r:id="rId3266" ref="F1154"/>
    <hyperlink r:id="rId3267" ref="I1154"/>
    <hyperlink r:id="rId3268" ref="F1155"/>
    <hyperlink r:id="rId3269" ref="I1155"/>
    <hyperlink r:id="rId3270" ref="F1156"/>
    <hyperlink r:id="rId3271" ref="I1156"/>
    <hyperlink r:id="rId3272" ref="F1157"/>
    <hyperlink r:id="rId3273" ref="I1157"/>
    <hyperlink r:id="rId3274" ref="E1158"/>
    <hyperlink r:id="rId3275" ref="F1158"/>
    <hyperlink r:id="rId3276" ref="I1158"/>
    <hyperlink r:id="rId3277" ref="E1159"/>
    <hyperlink r:id="rId3278" ref="F1159"/>
    <hyperlink r:id="rId3279" ref="I1159"/>
    <hyperlink r:id="rId3280" ref="E1160"/>
    <hyperlink r:id="rId3281" ref="F1160"/>
    <hyperlink r:id="rId3282" ref="I1160"/>
    <hyperlink r:id="rId3283" ref="E1161"/>
    <hyperlink r:id="rId3284" ref="F1161"/>
    <hyperlink r:id="rId3285" ref="I1161"/>
    <hyperlink r:id="rId3286" ref="E1162"/>
    <hyperlink r:id="rId3287" ref="F1162"/>
    <hyperlink r:id="rId3288" ref="I1162"/>
    <hyperlink r:id="rId3289" ref="E1163"/>
    <hyperlink r:id="rId3290" ref="F1163"/>
    <hyperlink r:id="rId3291" ref="I1163"/>
    <hyperlink r:id="rId3292" ref="E1164"/>
    <hyperlink r:id="rId3293" ref="F1164"/>
    <hyperlink r:id="rId3294" ref="I1164"/>
    <hyperlink r:id="rId3295" ref="F1165"/>
    <hyperlink r:id="rId3296" ref="I1165"/>
    <hyperlink r:id="rId3297" ref="E1166"/>
    <hyperlink r:id="rId3298" ref="F1166"/>
    <hyperlink r:id="rId3299" ref="I1166"/>
    <hyperlink r:id="rId3300" ref="F1167"/>
    <hyperlink r:id="rId3301" ref="I1167"/>
    <hyperlink r:id="rId3302" ref="E1168"/>
    <hyperlink r:id="rId3303" ref="F1168"/>
    <hyperlink r:id="rId3304" ref="I1168"/>
    <hyperlink r:id="rId3305" ref="F1169"/>
    <hyperlink r:id="rId3306" ref="I1169"/>
    <hyperlink r:id="rId3307" ref="E1170"/>
    <hyperlink r:id="rId3308" ref="F1170"/>
    <hyperlink r:id="rId3309" ref="I1170"/>
    <hyperlink r:id="rId3310" ref="E1171"/>
    <hyperlink r:id="rId3311" ref="F1171"/>
    <hyperlink r:id="rId3312" ref="I1171"/>
    <hyperlink r:id="rId3313" ref="F1172"/>
    <hyperlink r:id="rId3314" ref="I1172"/>
    <hyperlink r:id="rId3315" ref="E1173"/>
    <hyperlink r:id="rId3316" ref="F1173"/>
    <hyperlink r:id="rId3317" ref="I1173"/>
    <hyperlink r:id="rId3318" ref="F1174"/>
    <hyperlink r:id="rId3319" ref="I1174"/>
    <hyperlink r:id="rId3320" ref="F1175"/>
    <hyperlink r:id="rId3321" ref="I1175"/>
    <hyperlink r:id="rId3322" ref="E1176"/>
    <hyperlink r:id="rId3323" ref="F1176"/>
    <hyperlink r:id="rId3324" ref="I1176"/>
    <hyperlink r:id="rId3325" ref="E1177"/>
    <hyperlink r:id="rId3326" ref="F1177"/>
    <hyperlink r:id="rId3327" ref="I1177"/>
    <hyperlink r:id="rId3328" ref="E1178"/>
    <hyperlink r:id="rId3329" ref="F1178"/>
    <hyperlink r:id="rId3330" ref="I1178"/>
    <hyperlink r:id="rId3331" ref="E1179"/>
    <hyperlink r:id="rId3332" ref="F1179"/>
    <hyperlink r:id="rId3333" ref="I1179"/>
    <hyperlink r:id="rId3334" ref="E1180"/>
    <hyperlink r:id="rId3335" ref="F1180"/>
    <hyperlink r:id="rId3336" ref="I1180"/>
    <hyperlink r:id="rId3337" ref="E1181"/>
    <hyperlink r:id="rId3338" ref="F1181"/>
    <hyperlink r:id="rId3339" ref="I1181"/>
    <hyperlink r:id="rId3340" ref="F1182"/>
    <hyperlink r:id="rId3341" ref="I1182"/>
    <hyperlink r:id="rId3342" ref="E1183"/>
    <hyperlink r:id="rId3343" ref="F1183"/>
    <hyperlink r:id="rId3344" ref="I1183"/>
    <hyperlink r:id="rId3345" ref="F1184"/>
    <hyperlink r:id="rId3346" ref="I1184"/>
    <hyperlink r:id="rId3347" ref="E1185"/>
    <hyperlink r:id="rId3348" ref="F1185"/>
    <hyperlink r:id="rId3349" ref="I1185"/>
    <hyperlink r:id="rId3350" ref="E1186"/>
    <hyperlink r:id="rId3351" ref="F1186"/>
    <hyperlink r:id="rId3352" ref="I1186"/>
    <hyperlink r:id="rId3353" ref="F1187"/>
    <hyperlink r:id="rId3354" ref="I1187"/>
    <hyperlink r:id="rId3355" ref="E1188"/>
    <hyperlink r:id="rId3356" ref="F1188"/>
    <hyperlink r:id="rId3357" ref="I1188"/>
    <hyperlink r:id="rId3358" ref="E1189"/>
    <hyperlink r:id="rId3359" ref="F1189"/>
    <hyperlink r:id="rId3360" ref="I1189"/>
    <hyperlink r:id="rId3361" ref="E1190"/>
    <hyperlink r:id="rId3362" ref="F1190"/>
    <hyperlink r:id="rId3363" ref="I1190"/>
    <hyperlink r:id="rId3364" ref="E1191"/>
    <hyperlink r:id="rId3365" ref="F1191"/>
    <hyperlink r:id="rId3366" ref="I1191"/>
    <hyperlink r:id="rId3367" ref="E1192"/>
    <hyperlink r:id="rId3368" ref="F1192"/>
    <hyperlink r:id="rId3369" ref="I1192"/>
    <hyperlink r:id="rId3370" ref="E1193"/>
    <hyperlink r:id="rId3371" ref="F1193"/>
    <hyperlink r:id="rId3372" ref="I1193"/>
    <hyperlink r:id="rId3373" ref="E1194"/>
    <hyperlink r:id="rId3374" ref="F1194"/>
    <hyperlink r:id="rId3375" ref="I1194"/>
    <hyperlink r:id="rId3376" ref="F1195"/>
    <hyperlink r:id="rId3377" ref="I1195"/>
    <hyperlink r:id="rId3378" ref="F1196"/>
    <hyperlink r:id="rId3379" ref="I1196"/>
    <hyperlink r:id="rId3380" ref="E1197"/>
    <hyperlink r:id="rId3381" ref="F1197"/>
    <hyperlink r:id="rId3382" ref="I1197"/>
    <hyperlink r:id="rId3383" ref="F1198"/>
    <hyperlink r:id="rId3384" ref="I1198"/>
    <hyperlink r:id="rId3385" ref="E1199"/>
    <hyperlink r:id="rId3386" ref="F1199"/>
    <hyperlink r:id="rId3387" ref="I1199"/>
    <hyperlink r:id="rId3388" ref="E1200"/>
    <hyperlink r:id="rId3389" ref="F1200"/>
    <hyperlink r:id="rId3390" ref="I1200"/>
    <hyperlink r:id="rId3391" ref="E1201"/>
    <hyperlink r:id="rId3392" ref="F1201"/>
    <hyperlink r:id="rId3393" ref="I1201"/>
    <hyperlink r:id="rId3394" ref="F1202"/>
    <hyperlink r:id="rId3395" ref="I1202"/>
    <hyperlink r:id="rId3396" ref="E1203"/>
    <hyperlink r:id="rId3397" ref="F1203"/>
    <hyperlink r:id="rId3398" ref="I1203"/>
    <hyperlink r:id="rId3399" ref="E1204"/>
    <hyperlink r:id="rId3400" ref="F1204"/>
    <hyperlink r:id="rId3401" ref="I1204"/>
    <hyperlink r:id="rId3402" ref="E1205"/>
    <hyperlink r:id="rId3403" ref="F1205"/>
    <hyperlink r:id="rId3404" ref="I1205"/>
    <hyperlink r:id="rId3405" ref="E1206"/>
    <hyperlink r:id="rId3406" ref="F1206"/>
    <hyperlink r:id="rId3407" ref="I1206"/>
    <hyperlink r:id="rId3408" ref="E1207"/>
    <hyperlink r:id="rId3409" ref="F1207"/>
    <hyperlink r:id="rId3410" ref="I1207"/>
    <hyperlink r:id="rId3411" ref="E1208"/>
    <hyperlink r:id="rId3412" ref="F1208"/>
    <hyperlink r:id="rId3413" ref="I1208"/>
    <hyperlink r:id="rId3414" ref="E1209"/>
    <hyperlink r:id="rId3415" ref="F1209"/>
    <hyperlink r:id="rId3416" ref="I1209"/>
    <hyperlink r:id="rId3417" ref="E1210"/>
    <hyperlink r:id="rId3418" ref="F1210"/>
    <hyperlink r:id="rId3419" ref="I1210"/>
    <hyperlink r:id="rId3420" ref="E1211"/>
    <hyperlink r:id="rId3421" ref="F1211"/>
    <hyperlink r:id="rId3422" ref="I1211"/>
    <hyperlink r:id="rId3423" ref="E1212"/>
    <hyperlink r:id="rId3424" ref="F1212"/>
    <hyperlink r:id="rId3425" ref="I1212"/>
    <hyperlink r:id="rId3426" ref="E1213"/>
    <hyperlink r:id="rId3427" ref="F1213"/>
    <hyperlink r:id="rId3428" ref="I1213"/>
    <hyperlink r:id="rId3429" ref="E1214"/>
    <hyperlink r:id="rId3430" ref="F1214"/>
    <hyperlink r:id="rId3431" ref="I1214"/>
    <hyperlink r:id="rId3432" ref="E1215"/>
    <hyperlink r:id="rId3433" ref="F1215"/>
    <hyperlink r:id="rId3434" ref="I1215"/>
    <hyperlink r:id="rId3435" ref="F1216"/>
    <hyperlink r:id="rId3436" ref="E1217"/>
    <hyperlink r:id="rId3437" ref="F1217"/>
    <hyperlink r:id="rId3438" ref="I1217"/>
    <hyperlink r:id="rId3439" ref="E1218"/>
    <hyperlink r:id="rId3440" ref="F1218"/>
    <hyperlink r:id="rId3441" ref="I1218"/>
    <hyperlink r:id="rId3442" ref="F1219"/>
    <hyperlink r:id="rId3443" ref="I1219"/>
    <hyperlink r:id="rId3444" ref="F1220"/>
    <hyperlink r:id="rId3445" ref="I1220"/>
    <hyperlink r:id="rId3446" ref="E1221"/>
    <hyperlink r:id="rId3447" ref="F1221"/>
    <hyperlink r:id="rId3448" ref="I1221"/>
    <hyperlink r:id="rId3449" ref="E1222"/>
    <hyperlink r:id="rId3450" ref="F1222"/>
    <hyperlink r:id="rId3451" ref="I1222"/>
    <hyperlink r:id="rId3452" ref="E1223"/>
    <hyperlink r:id="rId3453" ref="F1223"/>
    <hyperlink r:id="rId3454" ref="I1223"/>
    <hyperlink r:id="rId3455" ref="E1224"/>
    <hyperlink r:id="rId3456" ref="F1224"/>
    <hyperlink r:id="rId3457" ref="I1224"/>
    <hyperlink r:id="rId3458" ref="E1225"/>
    <hyperlink r:id="rId3459" ref="F1225"/>
    <hyperlink r:id="rId3460" ref="I1225"/>
    <hyperlink r:id="rId3461" ref="E1226"/>
    <hyperlink r:id="rId3462" ref="F1226"/>
    <hyperlink r:id="rId3463" ref="I1226"/>
    <hyperlink r:id="rId3464" ref="E1227"/>
    <hyperlink r:id="rId3465" ref="F1227"/>
    <hyperlink r:id="rId3466" ref="I1227"/>
    <hyperlink r:id="rId3467" ref="E1228"/>
    <hyperlink r:id="rId3468" ref="F1228"/>
    <hyperlink r:id="rId3469" ref="I1228"/>
    <hyperlink r:id="rId3470" ref="E1229"/>
    <hyperlink r:id="rId3471" ref="F1229"/>
    <hyperlink r:id="rId3472" ref="I1229"/>
    <hyperlink r:id="rId3473" ref="F1230"/>
    <hyperlink r:id="rId3474" ref="I1230"/>
    <hyperlink r:id="rId3475" ref="E1231"/>
    <hyperlink r:id="rId3476" ref="F1231"/>
    <hyperlink r:id="rId3477" ref="I1231"/>
    <hyperlink r:id="rId3478" ref="E1232"/>
    <hyperlink r:id="rId3479" ref="F1232"/>
    <hyperlink r:id="rId3480" ref="I1232"/>
    <hyperlink r:id="rId3481" ref="F1233"/>
    <hyperlink r:id="rId3482" ref="I1233"/>
    <hyperlink r:id="rId3483" ref="E1234"/>
    <hyperlink r:id="rId3484" ref="F1234"/>
    <hyperlink r:id="rId3485" ref="I1234"/>
    <hyperlink r:id="rId3486" ref="E1235"/>
    <hyperlink r:id="rId3487" ref="F1235"/>
    <hyperlink r:id="rId3488" ref="I1235"/>
    <hyperlink r:id="rId3489" ref="F1236"/>
    <hyperlink r:id="rId3490" ref="I1236"/>
    <hyperlink r:id="rId3491" ref="E1237"/>
    <hyperlink r:id="rId3492" ref="F1237"/>
    <hyperlink r:id="rId3493" ref="I1237"/>
    <hyperlink r:id="rId3494" ref="E1238"/>
    <hyperlink r:id="rId3495" ref="F1238"/>
    <hyperlink r:id="rId3496" ref="I1238"/>
    <hyperlink r:id="rId3497" ref="E1239"/>
    <hyperlink r:id="rId3498" ref="F1239"/>
    <hyperlink r:id="rId3499" ref="I1239"/>
    <hyperlink r:id="rId3500" ref="E1240"/>
    <hyperlink r:id="rId3501" ref="F1240"/>
    <hyperlink r:id="rId3502" ref="I1240"/>
    <hyperlink r:id="rId3503" ref="E1241"/>
    <hyperlink r:id="rId3504" ref="F1241"/>
    <hyperlink r:id="rId3505" ref="I1241"/>
    <hyperlink r:id="rId3506" ref="F1242"/>
    <hyperlink r:id="rId3507" ref="I1242"/>
    <hyperlink r:id="rId3508" ref="E1243"/>
    <hyperlink r:id="rId3509" ref="F1243"/>
    <hyperlink r:id="rId3510" ref="I1243"/>
    <hyperlink r:id="rId3511" ref="F1244"/>
    <hyperlink r:id="rId3512" ref="I1244"/>
    <hyperlink r:id="rId3513" ref="E1245"/>
    <hyperlink r:id="rId3514" ref="F1245"/>
    <hyperlink r:id="rId3515" ref="I1245"/>
    <hyperlink r:id="rId3516" ref="E1246"/>
    <hyperlink r:id="rId3517" ref="F1246"/>
    <hyperlink r:id="rId3518" ref="I1246"/>
    <hyperlink r:id="rId3519" ref="E1247"/>
    <hyperlink r:id="rId3520" ref="F1247"/>
    <hyperlink r:id="rId3521" ref="I1247"/>
    <hyperlink r:id="rId3522" ref="E1248"/>
    <hyperlink r:id="rId3523" ref="F1248"/>
    <hyperlink r:id="rId3524" ref="I1248"/>
    <hyperlink r:id="rId3525" ref="E1249"/>
    <hyperlink r:id="rId3526" ref="F1249"/>
    <hyperlink r:id="rId3527" ref="I1249"/>
    <hyperlink r:id="rId3528" ref="E1250"/>
    <hyperlink r:id="rId3529" ref="F1250"/>
    <hyperlink r:id="rId3530" ref="I1250"/>
    <hyperlink r:id="rId3531" ref="E1251"/>
    <hyperlink r:id="rId3532" ref="F1251"/>
    <hyperlink r:id="rId3533" ref="I1251"/>
    <hyperlink r:id="rId3534" ref="E1252"/>
    <hyperlink r:id="rId3535" ref="F1252"/>
    <hyperlink r:id="rId3536" ref="I1252"/>
    <hyperlink r:id="rId3537" ref="E1253"/>
    <hyperlink r:id="rId3538" ref="F1253"/>
    <hyperlink r:id="rId3539" ref="I1253"/>
    <hyperlink r:id="rId3540" ref="E1254"/>
    <hyperlink r:id="rId3541" ref="F1254"/>
    <hyperlink r:id="rId3542" ref="I1254"/>
    <hyperlink r:id="rId3543" ref="E1255"/>
    <hyperlink r:id="rId3544" ref="F1255"/>
    <hyperlink r:id="rId3545" ref="I1255"/>
    <hyperlink r:id="rId3546" ref="E1256"/>
    <hyperlink r:id="rId3547" ref="F1256"/>
    <hyperlink r:id="rId3548" ref="I1256"/>
    <hyperlink r:id="rId3549" ref="E1257"/>
    <hyperlink r:id="rId3550" ref="F1257"/>
    <hyperlink r:id="rId3551" ref="I1257"/>
    <hyperlink r:id="rId3552" ref="E1258"/>
    <hyperlink r:id="rId3553" ref="F1258"/>
    <hyperlink r:id="rId3554" ref="I1258"/>
    <hyperlink r:id="rId3555" ref="E1259"/>
    <hyperlink r:id="rId3556" ref="F1259"/>
    <hyperlink r:id="rId3557" ref="I1259"/>
    <hyperlink r:id="rId3558" ref="E1260"/>
    <hyperlink r:id="rId3559" ref="F1260"/>
    <hyperlink r:id="rId3560" ref="I1260"/>
    <hyperlink r:id="rId3561" ref="E1261"/>
    <hyperlink r:id="rId3562" ref="F1261"/>
    <hyperlink r:id="rId3563" ref="I1261"/>
    <hyperlink r:id="rId3564" ref="E1262"/>
    <hyperlink r:id="rId3565" ref="F1262"/>
    <hyperlink r:id="rId3566" ref="I1262"/>
    <hyperlink r:id="rId3567" ref="F1263"/>
    <hyperlink r:id="rId3568" ref="I1263"/>
    <hyperlink r:id="rId3569" ref="E1264"/>
    <hyperlink r:id="rId3570" ref="F1264"/>
    <hyperlink r:id="rId3571" ref="I1264"/>
    <hyperlink r:id="rId3572" ref="E1265"/>
    <hyperlink r:id="rId3573" ref="F1265"/>
    <hyperlink r:id="rId3574" ref="I1265"/>
    <hyperlink r:id="rId3575" ref="E1266"/>
    <hyperlink r:id="rId3576" ref="F1266"/>
    <hyperlink r:id="rId3577" ref="I1266"/>
    <hyperlink r:id="rId3578" ref="E1267"/>
    <hyperlink r:id="rId3579" ref="F1267"/>
    <hyperlink r:id="rId3580" ref="I1267"/>
    <hyperlink r:id="rId3581" ref="E1268"/>
    <hyperlink r:id="rId3582" ref="F1268"/>
    <hyperlink r:id="rId3583" ref="I1268"/>
    <hyperlink r:id="rId3584" ref="E1269"/>
    <hyperlink r:id="rId3585" ref="F1269"/>
    <hyperlink r:id="rId3586" ref="I1269"/>
    <hyperlink r:id="rId3587" ref="F1270"/>
    <hyperlink r:id="rId3588" ref="I1270"/>
    <hyperlink r:id="rId3589" ref="E1271"/>
    <hyperlink r:id="rId3590" ref="F1271"/>
    <hyperlink r:id="rId3591" ref="I1271"/>
    <hyperlink r:id="rId3592" ref="E1272"/>
    <hyperlink r:id="rId3593" ref="F1272"/>
    <hyperlink r:id="rId3594" ref="I1272"/>
    <hyperlink r:id="rId3595" ref="E1273"/>
    <hyperlink r:id="rId3596" ref="F1273"/>
    <hyperlink r:id="rId3597" ref="I1273"/>
    <hyperlink r:id="rId3598" ref="E1274"/>
    <hyperlink r:id="rId3599" ref="F1274"/>
    <hyperlink r:id="rId3600" ref="I1274"/>
    <hyperlink r:id="rId3601" ref="E1275"/>
    <hyperlink r:id="rId3602" ref="F1275"/>
    <hyperlink r:id="rId3603" ref="I1275"/>
    <hyperlink r:id="rId3604" ref="E1276"/>
    <hyperlink r:id="rId3605" ref="F1276"/>
    <hyperlink r:id="rId3606" ref="I1276"/>
    <hyperlink r:id="rId3607" ref="F1277"/>
    <hyperlink r:id="rId3608" ref="I1277"/>
    <hyperlink r:id="rId3609" ref="E1278"/>
    <hyperlink r:id="rId3610" ref="F1278"/>
    <hyperlink r:id="rId3611" ref="I1278"/>
    <hyperlink r:id="rId3612" ref="E1279"/>
    <hyperlink r:id="rId3613" ref="F1279"/>
    <hyperlink r:id="rId3614" ref="I1279"/>
    <hyperlink r:id="rId3615" ref="E1280"/>
    <hyperlink r:id="rId3616" ref="F1280"/>
    <hyperlink r:id="rId3617" ref="I1280"/>
    <hyperlink r:id="rId3618" ref="E1281"/>
    <hyperlink r:id="rId3619" ref="F1281"/>
    <hyperlink r:id="rId3620" ref="I1281"/>
    <hyperlink r:id="rId3621" ref="E1282"/>
    <hyperlink r:id="rId3622" ref="F1282"/>
    <hyperlink r:id="rId3623" ref="I1282"/>
    <hyperlink r:id="rId3624" ref="E1283"/>
    <hyperlink r:id="rId3625" ref="F1283"/>
    <hyperlink r:id="rId3626" ref="I1283"/>
    <hyperlink r:id="rId3627" ref="E1284"/>
    <hyperlink r:id="rId3628" ref="F1284"/>
    <hyperlink r:id="rId3629" ref="I1284"/>
    <hyperlink r:id="rId3630" ref="F1285"/>
    <hyperlink r:id="rId3631" ref="E1286"/>
    <hyperlink r:id="rId3632" ref="F1286"/>
    <hyperlink r:id="rId3633" ref="I1286"/>
    <hyperlink r:id="rId3634" ref="E1287"/>
    <hyperlink r:id="rId3635" ref="F1287"/>
    <hyperlink r:id="rId3636" ref="I1287"/>
    <hyperlink r:id="rId3637" ref="E1288"/>
    <hyperlink r:id="rId3638" ref="F1288"/>
    <hyperlink r:id="rId3639" ref="I1288"/>
    <hyperlink r:id="rId3640" ref="E1289"/>
    <hyperlink r:id="rId3641" ref="F1289"/>
    <hyperlink r:id="rId3642" ref="I1289"/>
    <hyperlink r:id="rId3643" ref="E1290"/>
    <hyperlink r:id="rId3644" ref="F1290"/>
    <hyperlink r:id="rId3645" ref="I1290"/>
    <hyperlink r:id="rId3646" ref="E1291"/>
    <hyperlink r:id="rId3647" ref="F1291"/>
    <hyperlink r:id="rId3648" ref="I1291"/>
    <hyperlink r:id="rId3649" ref="E1292"/>
    <hyperlink r:id="rId3650" ref="F1292"/>
    <hyperlink r:id="rId3651" ref="I1292"/>
    <hyperlink r:id="rId3652" ref="E1293"/>
    <hyperlink r:id="rId3653" ref="F1293"/>
    <hyperlink r:id="rId3654" ref="I1293"/>
    <hyperlink r:id="rId3655" ref="E1294"/>
    <hyperlink r:id="rId3656" ref="F1294"/>
    <hyperlink r:id="rId3657" ref="I1294"/>
    <hyperlink r:id="rId3658" ref="E1295"/>
    <hyperlink r:id="rId3659" ref="F1295"/>
    <hyperlink r:id="rId3660" ref="I1295"/>
    <hyperlink r:id="rId3661" ref="E1296"/>
    <hyperlink r:id="rId3662" ref="F1296"/>
    <hyperlink r:id="rId3663" ref="I1296"/>
    <hyperlink r:id="rId3664" ref="F1297"/>
    <hyperlink r:id="rId3665" ref="I1297"/>
    <hyperlink r:id="rId3666" ref="E1298"/>
    <hyperlink r:id="rId3667" ref="F1298"/>
    <hyperlink r:id="rId3668" ref="I1298"/>
    <hyperlink r:id="rId3669" ref="E1299"/>
    <hyperlink r:id="rId3670" ref="F1299"/>
    <hyperlink r:id="rId3671" ref="I1299"/>
    <hyperlink r:id="rId3672" ref="E1300"/>
    <hyperlink r:id="rId3673" ref="F1300"/>
    <hyperlink r:id="rId3674" ref="I1300"/>
    <hyperlink r:id="rId3675" ref="E1301"/>
    <hyperlink r:id="rId3676" ref="F1301"/>
    <hyperlink r:id="rId3677" ref="I1301"/>
    <hyperlink r:id="rId3678" ref="E1302"/>
    <hyperlink r:id="rId3679" ref="F1302"/>
    <hyperlink r:id="rId3680" ref="I1302"/>
    <hyperlink r:id="rId3681" ref="E1303"/>
    <hyperlink r:id="rId3682" ref="F1303"/>
    <hyperlink r:id="rId3683" ref="I1303"/>
    <hyperlink r:id="rId3684" ref="E1304"/>
    <hyperlink r:id="rId3685" ref="F1304"/>
    <hyperlink r:id="rId3686" ref="I1304"/>
    <hyperlink r:id="rId3687" ref="E1305"/>
    <hyperlink r:id="rId3688" ref="F1305"/>
    <hyperlink r:id="rId3689" ref="I1305"/>
    <hyperlink r:id="rId3690" ref="F1306"/>
    <hyperlink r:id="rId3691" ref="I1306"/>
    <hyperlink r:id="rId3692" ref="E1307"/>
    <hyperlink r:id="rId3693" ref="F1307"/>
    <hyperlink r:id="rId3694" ref="I1307"/>
    <hyperlink r:id="rId3695" ref="E1308"/>
    <hyperlink r:id="rId3696" ref="F1308"/>
    <hyperlink r:id="rId3697" ref="I1308"/>
    <hyperlink r:id="rId3698" ref="E1309"/>
    <hyperlink r:id="rId3699" ref="F1309"/>
    <hyperlink r:id="rId3700" ref="I1309"/>
    <hyperlink r:id="rId3701" ref="E1310"/>
    <hyperlink r:id="rId3702" ref="F1310"/>
    <hyperlink r:id="rId3703" ref="I1310"/>
    <hyperlink r:id="rId3704" ref="E1311"/>
    <hyperlink r:id="rId3705" ref="F1311"/>
    <hyperlink r:id="rId3706" ref="I1311"/>
    <hyperlink r:id="rId3707" ref="F1312"/>
    <hyperlink r:id="rId3708" ref="I1312"/>
    <hyperlink r:id="rId3709" ref="F1313"/>
    <hyperlink r:id="rId3710" ref="I1313"/>
    <hyperlink r:id="rId3711" ref="E1314"/>
    <hyperlink r:id="rId3712" ref="F1314"/>
    <hyperlink r:id="rId3713" ref="I1314"/>
    <hyperlink r:id="rId3714" ref="E1315"/>
    <hyperlink r:id="rId3715" ref="F1315"/>
    <hyperlink r:id="rId3716" ref="I1315"/>
    <hyperlink r:id="rId3717" ref="E1316"/>
    <hyperlink r:id="rId3718" ref="F1316"/>
    <hyperlink r:id="rId3719" ref="I1316"/>
    <hyperlink r:id="rId3720" ref="E1317"/>
    <hyperlink r:id="rId3721" ref="F1317"/>
    <hyperlink r:id="rId3722" ref="I1317"/>
    <hyperlink r:id="rId3723" ref="E1318"/>
    <hyperlink r:id="rId3724" ref="F1318"/>
    <hyperlink r:id="rId3725" ref="I1318"/>
    <hyperlink r:id="rId3726" ref="E1319"/>
    <hyperlink r:id="rId3727" ref="I1319"/>
    <hyperlink r:id="rId3728" ref="E1320"/>
    <hyperlink r:id="rId3729" ref="F1320"/>
    <hyperlink r:id="rId3730" ref="I1320"/>
    <hyperlink r:id="rId3731" ref="E1321"/>
    <hyperlink r:id="rId3732" ref="F1321"/>
    <hyperlink r:id="rId3733" ref="I1321"/>
    <hyperlink r:id="rId3734" ref="E1322"/>
    <hyperlink r:id="rId3735" ref="F1322"/>
    <hyperlink r:id="rId3736" ref="I1322"/>
    <hyperlink r:id="rId3737" ref="E1323"/>
    <hyperlink r:id="rId3738" ref="F1323"/>
    <hyperlink r:id="rId3739" ref="I1323"/>
    <hyperlink r:id="rId3740" ref="E1324"/>
    <hyperlink r:id="rId3741" ref="F1324"/>
    <hyperlink r:id="rId3742" ref="I1324"/>
    <hyperlink r:id="rId3743" ref="F1325"/>
    <hyperlink r:id="rId3744" ref="I1325"/>
    <hyperlink r:id="rId3745" ref="E1326"/>
    <hyperlink r:id="rId3746" ref="F1326"/>
    <hyperlink r:id="rId3747" ref="I1326"/>
    <hyperlink r:id="rId3748" ref="E1327"/>
    <hyperlink r:id="rId3749" ref="F1327"/>
    <hyperlink r:id="rId3750" ref="I1327"/>
    <hyperlink r:id="rId3751" ref="E1328"/>
    <hyperlink r:id="rId3752" ref="F1328"/>
    <hyperlink r:id="rId3753" ref="I1328"/>
    <hyperlink r:id="rId3754" ref="E1329"/>
    <hyperlink r:id="rId3755" ref="F1329"/>
    <hyperlink r:id="rId3756" ref="I1329"/>
    <hyperlink r:id="rId3757" ref="E1330"/>
    <hyperlink r:id="rId3758" ref="F1330"/>
    <hyperlink r:id="rId3759" ref="I1330"/>
    <hyperlink r:id="rId3760" ref="E1331"/>
    <hyperlink r:id="rId3761" ref="F1331"/>
    <hyperlink r:id="rId3762" ref="I1331"/>
    <hyperlink r:id="rId3763" ref="E1332"/>
    <hyperlink r:id="rId3764" ref="F1332"/>
    <hyperlink r:id="rId3765" ref="I1332"/>
    <hyperlink r:id="rId3766" ref="F1333"/>
    <hyperlink r:id="rId3767" ref="I1333"/>
    <hyperlink r:id="rId3768" ref="E1334"/>
    <hyperlink r:id="rId3769" ref="F1334"/>
    <hyperlink r:id="rId3770" ref="I1334"/>
    <hyperlink r:id="rId3771" ref="F1335"/>
    <hyperlink r:id="rId3772" ref="I1335"/>
    <hyperlink r:id="rId3773" ref="E1336"/>
    <hyperlink r:id="rId3774" ref="F1336"/>
    <hyperlink r:id="rId3775" ref="I1336"/>
    <hyperlink r:id="rId3776" ref="F1337"/>
    <hyperlink r:id="rId3777" ref="I1337"/>
    <hyperlink r:id="rId3778" ref="E1338"/>
    <hyperlink r:id="rId3779" ref="F1338"/>
    <hyperlink r:id="rId3780" ref="I1338"/>
    <hyperlink r:id="rId3781" ref="F1339"/>
    <hyperlink r:id="rId3782" ref="I1339"/>
    <hyperlink r:id="rId3783" ref="E1340"/>
    <hyperlink r:id="rId3784" ref="F1340"/>
    <hyperlink r:id="rId3785" ref="I1340"/>
    <hyperlink r:id="rId3786" ref="F1341"/>
    <hyperlink r:id="rId3787" ref="I1341"/>
    <hyperlink r:id="rId3788" ref="E1342"/>
    <hyperlink r:id="rId3789" ref="F1342"/>
    <hyperlink r:id="rId3790" ref="I1342"/>
    <hyperlink r:id="rId3791" ref="F1343"/>
    <hyperlink r:id="rId3792" ref="I1343"/>
    <hyperlink r:id="rId3793" ref="E1344"/>
    <hyperlink r:id="rId3794" ref="F1344"/>
    <hyperlink r:id="rId3795" ref="I1344"/>
    <hyperlink r:id="rId3796" ref="E1345"/>
    <hyperlink r:id="rId3797" ref="F1345"/>
    <hyperlink r:id="rId3798" ref="I1345"/>
    <hyperlink r:id="rId3799" ref="E1346"/>
    <hyperlink r:id="rId3800" ref="F1346"/>
    <hyperlink r:id="rId3801" ref="I1346"/>
    <hyperlink r:id="rId3802" ref="E1347"/>
    <hyperlink r:id="rId3803" ref="F1347"/>
    <hyperlink r:id="rId3804" ref="I1347"/>
    <hyperlink r:id="rId3805" ref="E1348"/>
    <hyperlink r:id="rId3806" ref="F1348"/>
    <hyperlink r:id="rId3807" ref="I1348"/>
    <hyperlink r:id="rId3808" ref="F1349"/>
    <hyperlink r:id="rId3809" ref="I1349"/>
    <hyperlink r:id="rId3810" ref="E1350"/>
    <hyperlink r:id="rId3811" ref="F1350"/>
    <hyperlink r:id="rId3812" ref="I1350"/>
    <hyperlink r:id="rId3813" ref="E1351"/>
    <hyperlink r:id="rId3814" ref="F1351"/>
    <hyperlink r:id="rId3815" ref="I1351"/>
    <hyperlink r:id="rId3816" ref="E1352"/>
    <hyperlink r:id="rId3817" ref="F1352"/>
    <hyperlink r:id="rId3818" ref="I1352"/>
    <hyperlink r:id="rId3819" ref="F1353"/>
    <hyperlink r:id="rId3820" ref="I1353"/>
    <hyperlink r:id="rId3821" ref="F1354"/>
    <hyperlink r:id="rId3822" ref="I1354"/>
    <hyperlink r:id="rId3823" ref="E1355"/>
    <hyperlink r:id="rId3824" ref="F1355"/>
    <hyperlink r:id="rId3825" ref="I1355"/>
    <hyperlink r:id="rId3826" ref="E1356"/>
    <hyperlink r:id="rId3827" ref="F1356"/>
    <hyperlink r:id="rId3828" ref="I1356"/>
    <hyperlink r:id="rId3829" ref="E1357"/>
    <hyperlink r:id="rId3830" ref="F1357"/>
    <hyperlink r:id="rId3831" ref="I1357"/>
    <hyperlink r:id="rId3832" ref="E1358"/>
    <hyperlink r:id="rId3833" ref="F1358"/>
    <hyperlink r:id="rId3834" ref="I1358"/>
    <hyperlink r:id="rId3835" ref="F1359"/>
    <hyperlink r:id="rId3836" ref="I1359"/>
    <hyperlink r:id="rId3837" ref="E1360"/>
    <hyperlink r:id="rId3838" ref="F1360"/>
    <hyperlink r:id="rId3839" ref="I1360"/>
    <hyperlink r:id="rId3840" ref="E1361"/>
    <hyperlink r:id="rId3841" ref="F1361"/>
    <hyperlink r:id="rId3842" ref="I1361"/>
    <hyperlink r:id="rId3843" ref="E1362"/>
    <hyperlink r:id="rId3844" ref="F1362"/>
    <hyperlink r:id="rId3845" ref="I1362"/>
    <hyperlink r:id="rId3846" ref="F1363"/>
    <hyperlink r:id="rId3847" ref="I1363"/>
    <hyperlink r:id="rId3848" ref="F1364"/>
    <hyperlink r:id="rId3849" ref="I1364"/>
    <hyperlink r:id="rId3850" ref="E1365"/>
    <hyperlink r:id="rId3851" ref="F1365"/>
    <hyperlink r:id="rId3852" ref="I1365"/>
    <hyperlink r:id="rId3853" ref="E1366"/>
    <hyperlink r:id="rId3854" ref="F1366"/>
    <hyperlink r:id="rId3855" ref="I1366"/>
    <hyperlink r:id="rId3856" ref="E1367"/>
    <hyperlink r:id="rId3857" ref="F1367"/>
    <hyperlink r:id="rId3858" ref="I1367"/>
    <hyperlink r:id="rId3859" ref="F1368"/>
    <hyperlink r:id="rId3860" ref="I1368"/>
    <hyperlink r:id="rId3861" ref="F1369"/>
    <hyperlink r:id="rId3862" ref="I1369"/>
    <hyperlink r:id="rId3863" ref="E1370"/>
    <hyperlink r:id="rId3864" ref="F1370"/>
    <hyperlink r:id="rId3865" ref="I1370"/>
    <hyperlink r:id="rId3866" ref="F1371"/>
    <hyperlink r:id="rId3867" ref="I1371"/>
    <hyperlink r:id="rId3868" ref="E1372"/>
    <hyperlink r:id="rId3869" ref="F1372"/>
    <hyperlink r:id="rId3870" ref="I1372"/>
    <hyperlink r:id="rId3871" ref="E1373"/>
    <hyperlink r:id="rId3872" ref="F1373"/>
    <hyperlink r:id="rId3873" ref="I1373"/>
    <hyperlink r:id="rId3874" ref="F1374"/>
    <hyperlink r:id="rId3875" ref="I1374"/>
    <hyperlink r:id="rId3876" ref="F1375"/>
    <hyperlink r:id="rId3877" ref="I1375"/>
    <hyperlink r:id="rId3878" ref="E1376"/>
    <hyperlink r:id="rId3879" ref="F1376"/>
    <hyperlink r:id="rId3880" ref="I1376"/>
    <hyperlink r:id="rId3881" ref="E1377"/>
    <hyperlink r:id="rId3882" ref="F1377"/>
    <hyperlink r:id="rId3883" ref="I1377"/>
    <hyperlink r:id="rId3884" ref="E1378"/>
    <hyperlink r:id="rId3885" ref="F1378"/>
    <hyperlink r:id="rId3886" ref="I1378"/>
    <hyperlink r:id="rId3887" ref="E1379"/>
    <hyperlink r:id="rId3888" ref="F1379"/>
    <hyperlink r:id="rId3889" ref="I1379"/>
    <hyperlink r:id="rId3890" ref="E1380"/>
    <hyperlink r:id="rId3891" ref="F1380"/>
    <hyperlink r:id="rId3892" ref="I1380"/>
    <hyperlink r:id="rId3893" ref="E1381"/>
    <hyperlink r:id="rId3894" ref="F1381"/>
    <hyperlink r:id="rId3895" ref="I1381"/>
    <hyperlink r:id="rId3896" ref="F1382"/>
    <hyperlink r:id="rId3897" ref="I1382"/>
    <hyperlink r:id="rId3898" ref="E1383"/>
    <hyperlink r:id="rId3899" ref="F1383"/>
    <hyperlink r:id="rId3900" ref="I1383"/>
    <hyperlink r:id="rId3901" ref="E1384"/>
    <hyperlink r:id="rId3902" ref="F1384"/>
    <hyperlink r:id="rId3903" ref="I1384"/>
    <hyperlink r:id="rId3904" ref="E1385"/>
    <hyperlink r:id="rId3905" ref="F1385"/>
    <hyperlink r:id="rId3906" ref="I1385"/>
    <hyperlink r:id="rId3907" ref="E1386"/>
    <hyperlink r:id="rId3908" ref="F1386"/>
    <hyperlink r:id="rId3909" ref="I1386"/>
    <hyperlink r:id="rId3910" ref="E1387"/>
    <hyperlink r:id="rId3911" ref="F1387"/>
    <hyperlink r:id="rId3912" ref="I1387"/>
    <hyperlink r:id="rId3913" ref="E1388"/>
    <hyperlink r:id="rId3914" ref="F1388"/>
    <hyperlink r:id="rId3915" ref="I1388"/>
    <hyperlink r:id="rId3916" ref="E1389"/>
    <hyperlink r:id="rId3917" ref="F1389"/>
    <hyperlink r:id="rId3918" ref="I1389"/>
    <hyperlink r:id="rId3919" ref="F1390"/>
    <hyperlink r:id="rId3920" ref="I1390"/>
    <hyperlink r:id="rId3921" ref="F1391"/>
    <hyperlink r:id="rId3922" ref="I1391"/>
    <hyperlink r:id="rId3923" ref="E1392"/>
    <hyperlink r:id="rId3924" ref="F1392"/>
    <hyperlink r:id="rId3925" ref="I1392"/>
    <hyperlink r:id="rId3926" ref="F1393"/>
    <hyperlink r:id="rId3927" ref="I1393"/>
    <hyperlink r:id="rId3928" ref="E1394"/>
    <hyperlink r:id="rId3929" ref="F1394"/>
    <hyperlink r:id="rId3930" ref="I1394"/>
    <hyperlink r:id="rId3931" ref="E1395"/>
    <hyperlink r:id="rId3932" ref="F1395"/>
    <hyperlink r:id="rId3933" ref="I1395"/>
    <hyperlink r:id="rId3934" ref="E1396"/>
    <hyperlink r:id="rId3935" ref="F1396"/>
    <hyperlink r:id="rId3936" ref="I1396"/>
    <hyperlink r:id="rId3937" ref="E1397"/>
    <hyperlink r:id="rId3938" ref="F1397"/>
    <hyperlink r:id="rId3939" ref="I1397"/>
    <hyperlink r:id="rId3940" ref="E1398"/>
    <hyperlink r:id="rId3941" ref="F1398"/>
    <hyperlink r:id="rId3942" ref="I1398"/>
    <hyperlink r:id="rId3943" ref="E1399"/>
    <hyperlink r:id="rId3944" ref="F1399"/>
    <hyperlink r:id="rId3945" ref="I1399"/>
    <hyperlink r:id="rId3946" ref="E1400"/>
    <hyperlink r:id="rId3947" ref="F1400"/>
    <hyperlink r:id="rId3948" ref="I1400"/>
    <hyperlink r:id="rId3949" ref="E1401"/>
    <hyperlink r:id="rId3950" ref="F1401"/>
    <hyperlink r:id="rId3951" ref="I1401"/>
    <hyperlink r:id="rId3952" ref="E1402"/>
    <hyperlink r:id="rId3953" ref="F1402"/>
    <hyperlink r:id="rId3954" ref="I1402"/>
    <hyperlink r:id="rId3955" ref="E1403"/>
    <hyperlink r:id="rId3956" ref="F1403"/>
    <hyperlink r:id="rId3957" ref="I1403"/>
    <hyperlink r:id="rId3958" ref="E1404"/>
    <hyperlink r:id="rId3959" ref="F1404"/>
    <hyperlink r:id="rId3960" ref="I1404"/>
    <hyperlink r:id="rId3961" ref="E1405"/>
    <hyperlink r:id="rId3962" ref="F1405"/>
    <hyperlink r:id="rId3963" ref="I1405"/>
    <hyperlink r:id="rId3964" ref="E1406"/>
    <hyperlink r:id="rId3965" ref="F1406"/>
    <hyperlink r:id="rId3966" ref="I1406"/>
    <hyperlink r:id="rId3967" ref="F1407"/>
    <hyperlink r:id="rId3968" ref="I1407"/>
    <hyperlink r:id="rId3969" ref="E1408"/>
    <hyperlink r:id="rId3970" ref="F1408"/>
    <hyperlink r:id="rId3971" ref="I1408"/>
    <hyperlink r:id="rId3972" ref="F1409"/>
    <hyperlink r:id="rId3973" ref="I1409"/>
    <hyperlink r:id="rId3974" ref="E1410"/>
    <hyperlink r:id="rId3975" ref="F1410"/>
    <hyperlink r:id="rId3976" ref="I1410"/>
    <hyperlink r:id="rId3977" ref="E1411"/>
    <hyperlink r:id="rId3978" ref="F1411"/>
    <hyperlink r:id="rId3979" ref="I1411"/>
    <hyperlink r:id="rId3980" ref="E1412"/>
    <hyperlink r:id="rId3981" ref="F1412"/>
    <hyperlink r:id="rId3982" ref="I1412"/>
    <hyperlink r:id="rId3983" ref="E1413"/>
    <hyperlink r:id="rId3984" ref="F1413"/>
    <hyperlink r:id="rId3985" ref="I1413"/>
    <hyperlink r:id="rId3986" ref="E1414"/>
    <hyperlink r:id="rId3987" ref="F1414"/>
    <hyperlink r:id="rId3988" ref="I1414"/>
    <hyperlink r:id="rId3989" ref="E1415"/>
    <hyperlink r:id="rId3990" ref="F1415"/>
    <hyperlink r:id="rId3991" ref="I1415"/>
    <hyperlink r:id="rId3992" ref="E1416"/>
    <hyperlink r:id="rId3993" ref="F1416"/>
    <hyperlink r:id="rId3994" ref="I1416"/>
    <hyperlink r:id="rId3995" ref="E1417"/>
    <hyperlink r:id="rId3996" ref="F1417"/>
    <hyperlink r:id="rId3997" ref="I1417"/>
    <hyperlink r:id="rId3998" ref="E1418"/>
    <hyperlink r:id="rId3999" ref="F1418"/>
    <hyperlink r:id="rId4000" ref="I1418"/>
    <hyperlink r:id="rId4001" ref="E1419"/>
    <hyperlink r:id="rId4002" ref="F1419"/>
    <hyperlink r:id="rId4003" ref="I1419"/>
    <hyperlink r:id="rId4004" ref="E1420"/>
    <hyperlink r:id="rId4005" ref="F1420"/>
    <hyperlink r:id="rId4006" ref="I1420"/>
    <hyperlink r:id="rId4007" ref="F1421"/>
    <hyperlink r:id="rId4008" ref="I1421"/>
    <hyperlink r:id="rId4009" ref="E1422"/>
    <hyperlink r:id="rId4010" ref="F1422"/>
    <hyperlink r:id="rId4011" ref="I1422"/>
    <hyperlink r:id="rId4012" ref="E1423"/>
    <hyperlink r:id="rId4013" ref="F1423"/>
    <hyperlink r:id="rId4014" ref="I1423"/>
    <hyperlink r:id="rId4015" ref="E1424"/>
    <hyperlink r:id="rId4016" ref="F1424"/>
    <hyperlink r:id="rId4017" ref="I1424"/>
    <hyperlink r:id="rId4018" ref="E1425"/>
    <hyperlink r:id="rId4019" ref="F1425"/>
    <hyperlink r:id="rId4020" ref="I1425"/>
    <hyperlink r:id="rId4021" ref="E1426"/>
    <hyperlink r:id="rId4022" ref="F1426"/>
    <hyperlink r:id="rId4023" ref="I1426"/>
    <hyperlink r:id="rId4024" ref="E1427"/>
    <hyperlink r:id="rId4025" ref="F1427"/>
    <hyperlink r:id="rId4026" ref="I1427"/>
    <hyperlink r:id="rId4027" ref="E1428"/>
    <hyperlink r:id="rId4028" ref="F1428"/>
    <hyperlink r:id="rId4029" ref="I1428"/>
    <hyperlink r:id="rId4030" ref="F1429"/>
    <hyperlink r:id="rId4031" ref="I1429"/>
    <hyperlink r:id="rId4032" ref="E1430"/>
    <hyperlink r:id="rId4033" ref="F1430"/>
    <hyperlink r:id="rId4034" ref="I1430"/>
    <hyperlink r:id="rId4035" ref="E1431"/>
    <hyperlink r:id="rId4036" ref="F1431"/>
    <hyperlink r:id="rId4037" ref="I1431"/>
    <hyperlink r:id="rId4038" ref="F1432"/>
    <hyperlink r:id="rId4039" ref="I1432"/>
    <hyperlink r:id="rId4040" ref="E1433"/>
    <hyperlink r:id="rId4041" ref="F1433"/>
    <hyperlink r:id="rId4042" ref="I1433"/>
    <hyperlink r:id="rId4043" ref="E1434"/>
    <hyperlink r:id="rId4044" ref="F1434"/>
    <hyperlink r:id="rId4045" ref="I1434"/>
    <hyperlink r:id="rId4046" ref="E1435"/>
    <hyperlink r:id="rId4047" ref="F1435"/>
    <hyperlink r:id="rId4048" ref="I1435"/>
    <hyperlink r:id="rId4049" ref="E1436"/>
    <hyperlink r:id="rId4050" ref="F1436"/>
    <hyperlink r:id="rId4051" ref="I1436"/>
    <hyperlink r:id="rId4052" ref="F1437"/>
    <hyperlink r:id="rId4053" ref="I1437"/>
    <hyperlink r:id="rId4054" ref="E1438"/>
    <hyperlink r:id="rId4055" ref="F1438"/>
    <hyperlink r:id="rId4056" ref="I1438"/>
    <hyperlink r:id="rId4057" ref="E1439"/>
    <hyperlink r:id="rId4058" ref="F1439"/>
    <hyperlink r:id="rId4059" ref="I1439"/>
    <hyperlink r:id="rId4060" ref="E1440"/>
    <hyperlink r:id="rId4061" ref="F1440"/>
    <hyperlink r:id="rId4062" ref="I1440"/>
    <hyperlink r:id="rId4063" ref="E1441"/>
    <hyperlink r:id="rId4064" ref="F1441"/>
    <hyperlink r:id="rId4065" ref="I1441"/>
    <hyperlink r:id="rId4066" ref="E1442"/>
    <hyperlink r:id="rId4067" ref="F1442"/>
    <hyperlink r:id="rId4068" ref="I1442"/>
    <hyperlink r:id="rId4069" ref="E1443"/>
    <hyperlink r:id="rId4070" ref="F1443"/>
    <hyperlink r:id="rId4071" ref="I1443"/>
    <hyperlink r:id="rId4072" ref="E1444"/>
    <hyperlink r:id="rId4073" ref="F1444"/>
    <hyperlink r:id="rId4074" ref="I1444"/>
    <hyperlink r:id="rId4075" ref="E1445"/>
    <hyperlink r:id="rId4076" ref="F1445"/>
    <hyperlink r:id="rId4077" ref="I1445"/>
    <hyperlink r:id="rId4078" ref="E1446"/>
    <hyperlink r:id="rId4079" ref="F1446"/>
    <hyperlink r:id="rId4080" ref="I1446"/>
    <hyperlink r:id="rId4081" ref="E1447"/>
    <hyperlink r:id="rId4082" ref="F1447"/>
    <hyperlink r:id="rId4083" ref="I1447"/>
    <hyperlink r:id="rId4084" ref="F1448"/>
    <hyperlink r:id="rId4085" ref="I1448"/>
    <hyperlink r:id="rId4086" ref="F1449"/>
    <hyperlink r:id="rId4087" ref="I1449"/>
    <hyperlink r:id="rId4088" ref="F1450"/>
    <hyperlink r:id="rId4089" ref="I1450"/>
    <hyperlink r:id="rId4090" ref="E1451"/>
    <hyperlink r:id="rId4091" ref="F1451"/>
    <hyperlink r:id="rId4092" ref="I1451"/>
    <hyperlink r:id="rId4093" ref="E1452"/>
    <hyperlink r:id="rId4094" ref="F1452"/>
    <hyperlink r:id="rId4095" ref="I1452"/>
    <hyperlink r:id="rId4096" ref="F1453"/>
    <hyperlink r:id="rId4097" ref="E1454"/>
    <hyperlink r:id="rId4098" ref="F1454"/>
    <hyperlink r:id="rId4099" ref="I1454"/>
    <hyperlink r:id="rId4100" ref="E1455"/>
    <hyperlink r:id="rId4101" ref="F1455"/>
    <hyperlink r:id="rId4102" ref="I1455"/>
    <hyperlink r:id="rId4103" ref="E1456"/>
    <hyperlink r:id="rId4104" ref="F1456"/>
    <hyperlink r:id="rId4105" ref="I1456"/>
    <hyperlink r:id="rId4106" ref="E1457"/>
    <hyperlink r:id="rId4107" ref="F1457"/>
    <hyperlink r:id="rId4108" ref="I1457"/>
    <hyperlink r:id="rId4109" ref="E1458"/>
    <hyperlink r:id="rId4110" ref="F1458"/>
    <hyperlink r:id="rId4111" ref="I1458"/>
    <hyperlink r:id="rId4112" ref="E1459"/>
    <hyperlink r:id="rId4113" ref="F1459"/>
    <hyperlink r:id="rId4114" ref="I1459"/>
    <hyperlink r:id="rId4115" ref="E1460"/>
    <hyperlink r:id="rId4116" ref="F1460"/>
    <hyperlink r:id="rId4117" ref="I1460"/>
    <hyperlink r:id="rId4118" ref="E1461"/>
    <hyperlink r:id="rId4119" ref="F1461"/>
    <hyperlink r:id="rId4120" ref="I1461"/>
    <hyperlink r:id="rId4121" ref="E1462"/>
    <hyperlink r:id="rId4122" ref="F1462"/>
    <hyperlink r:id="rId4123" ref="I1462"/>
    <hyperlink r:id="rId4124" ref="F1463"/>
    <hyperlink r:id="rId4125" ref="I1463"/>
    <hyperlink r:id="rId4126" ref="E1464"/>
    <hyperlink r:id="rId4127" ref="F1464"/>
    <hyperlink r:id="rId4128" ref="I1464"/>
    <hyperlink r:id="rId4129" ref="E1465"/>
    <hyperlink r:id="rId4130" ref="F1465"/>
    <hyperlink r:id="rId4131" ref="I1465"/>
    <hyperlink r:id="rId4132" ref="E1466"/>
    <hyperlink r:id="rId4133" ref="F1466"/>
    <hyperlink r:id="rId4134" ref="I1466"/>
    <hyperlink r:id="rId4135" ref="E1467"/>
    <hyperlink r:id="rId4136" ref="F1467"/>
    <hyperlink r:id="rId4137" ref="I1467"/>
    <hyperlink r:id="rId4138" ref="E1468"/>
    <hyperlink r:id="rId4139" ref="F1468"/>
    <hyperlink r:id="rId4140" ref="I1468"/>
    <hyperlink r:id="rId4141" ref="E1469"/>
    <hyperlink r:id="rId4142" ref="F1469"/>
    <hyperlink r:id="rId4143" ref="I1469"/>
    <hyperlink r:id="rId4144" ref="E1470"/>
    <hyperlink r:id="rId4145" ref="F1470"/>
    <hyperlink r:id="rId4146" ref="I1470"/>
    <hyperlink r:id="rId4147" ref="E1471"/>
    <hyperlink r:id="rId4148" ref="F1471"/>
    <hyperlink r:id="rId4149" ref="I1471"/>
    <hyperlink r:id="rId4150" ref="E1472"/>
    <hyperlink r:id="rId4151" ref="F1472"/>
    <hyperlink r:id="rId4152" ref="I1472"/>
    <hyperlink r:id="rId4153" ref="E1473"/>
    <hyperlink r:id="rId4154" ref="F1473"/>
    <hyperlink r:id="rId4155" ref="I1473"/>
    <hyperlink r:id="rId4156" ref="E1474"/>
    <hyperlink r:id="rId4157" ref="F1474"/>
    <hyperlink r:id="rId4158" ref="I1474"/>
    <hyperlink r:id="rId4159" ref="F1475"/>
    <hyperlink r:id="rId4160" ref="I1475"/>
    <hyperlink r:id="rId4161" ref="E1476"/>
    <hyperlink r:id="rId4162" ref="F1476"/>
    <hyperlink r:id="rId4163" ref="I1476"/>
    <hyperlink r:id="rId4164" ref="E1477"/>
    <hyperlink r:id="rId4165" ref="F1477"/>
    <hyperlink r:id="rId4166" ref="I1477"/>
    <hyperlink r:id="rId4167" ref="E1478"/>
    <hyperlink r:id="rId4168" ref="F1478"/>
    <hyperlink r:id="rId4169" ref="I1478"/>
    <hyperlink r:id="rId4170" ref="E1479"/>
    <hyperlink r:id="rId4171" ref="F1479"/>
    <hyperlink r:id="rId4172" ref="I1479"/>
    <hyperlink r:id="rId4173" ref="E1480"/>
    <hyperlink r:id="rId4174" ref="F1480"/>
    <hyperlink r:id="rId4175" ref="I1480"/>
    <hyperlink r:id="rId4176" ref="E1481"/>
    <hyperlink r:id="rId4177" ref="F1481"/>
    <hyperlink r:id="rId4178" ref="I1481"/>
    <hyperlink r:id="rId4179" ref="E1482"/>
    <hyperlink r:id="rId4180" ref="F1482"/>
    <hyperlink r:id="rId4181" ref="I1482"/>
    <hyperlink r:id="rId4182" ref="E1483"/>
    <hyperlink r:id="rId4183" ref="F1483"/>
    <hyperlink r:id="rId4184" ref="I1483"/>
    <hyperlink r:id="rId4185" ref="F1484"/>
    <hyperlink r:id="rId4186" ref="E1485"/>
    <hyperlink r:id="rId4187" ref="F1485"/>
    <hyperlink r:id="rId4188" ref="I1485"/>
    <hyperlink r:id="rId4189" ref="F1486"/>
    <hyperlink r:id="rId4190" ref="I1486"/>
    <hyperlink r:id="rId4191" ref="E1487"/>
    <hyperlink r:id="rId4192" ref="F1487"/>
    <hyperlink r:id="rId4193" ref="I1487"/>
    <hyperlink r:id="rId4194" ref="E1488"/>
    <hyperlink r:id="rId4195" ref="F1488"/>
    <hyperlink r:id="rId4196" ref="I1488"/>
    <hyperlink r:id="rId4197" ref="E1489"/>
    <hyperlink r:id="rId4198" ref="F1489"/>
    <hyperlink r:id="rId4199" ref="I1489"/>
    <hyperlink r:id="rId4200" ref="E1490"/>
    <hyperlink r:id="rId4201" ref="F1490"/>
    <hyperlink r:id="rId4202" ref="I1490"/>
    <hyperlink r:id="rId4203" ref="E1491"/>
    <hyperlink r:id="rId4204" ref="F1491"/>
    <hyperlink r:id="rId4205" ref="I1491"/>
    <hyperlink r:id="rId4206" ref="E1492"/>
    <hyperlink r:id="rId4207" ref="F1492"/>
    <hyperlink r:id="rId4208" ref="I1492"/>
    <hyperlink r:id="rId4209" ref="E1493"/>
    <hyperlink r:id="rId4210" ref="F1493"/>
    <hyperlink r:id="rId4211" ref="I1493"/>
    <hyperlink r:id="rId4212" ref="E1494"/>
    <hyperlink r:id="rId4213" ref="F1494"/>
    <hyperlink r:id="rId4214" ref="I1494"/>
    <hyperlink r:id="rId4215" ref="E1495"/>
    <hyperlink r:id="rId4216" ref="F1495"/>
    <hyperlink r:id="rId4217" ref="I1495"/>
    <hyperlink r:id="rId4218" ref="E1496"/>
    <hyperlink r:id="rId4219" ref="F1496"/>
    <hyperlink r:id="rId4220" ref="I1496"/>
    <hyperlink r:id="rId4221" ref="E1497"/>
    <hyperlink r:id="rId4222" ref="F1497"/>
    <hyperlink r:id="rId4223" ref="I1497"/>
    <hyperlink r:id="rId4224" ref="E1498"/>
    <hyperlink r:id="rId4225" ref="F1498"/>
    <hyperlink r:id="rId4226" ref="I1498"/>
    <hyperlink r:id="rId4227" ref="E1499"/>
    <hyperlink r:id="rId4228" ref="F1499"/>
    <hyperlink r:id="rId4229" ref="I1499"/>
    <hyperlink r:id="rId4230" ref="E1500"/>
    <hyperlink r:id="rId4231" ref="F1500"/>
    <hyperlink r:id="rId4232" ref="I1500"/>
    <hyperlink r:id="rId4233" ref="E1501"/>
    <hyperlink r:id="rId4234" ref="F1501"/>
    <hyperlink r:id="rId4235" ref="I1501"/>
    <hyperlink r:id="rId4236" ref="E1502"/>
    <hyperlink r:id="rId4237" ref="F1502"/>
    <hyperlink r:id="rId4238" ref="I1502"/>
    <hyperlink r:id="rId4239" ref="E1503"/>
    <hyperlink r:id="rId4240" ref="F1503"/>
    <hyperlink r:id="rId4241" ref="I1503"/>
    <hyperlink r:id="rId4242" ref="E1504"/>
    <hyperlink r:id="rId4243" ref="F1504"/>
    <hyperlink r:id="rId4244" ref="I1504"/>
    <hyperlink r:id="rId4245" ref="E1505"/>
    <hyperlink r:id="rId4246" ref="F1505"/>
    <hyperlink r:id="rId4247" ref="I1505"/>
    <hyperlink r:id="rId4248" ref="E1506"/>
    <hyperlink r:id="rId4249" ref="F1506"/>
    <hyperlink r:id="rId4250" ref="I1506"/>
    <hyperlink r:id="rId4251" ref="E1507"/>
    <hyperlink r:id="rId4252" ref="F1507"/>
    <hyperlink r:id="rId4253" ref="I1507"/>
    <hyperlink r:id="rId4254" ref="E1508"/>
    <hyperlink r:id="rId4255" ref="F1508"/>
    <hyperlink r:id="rId4256" ref="I1508"/>
    <hyperlink r:id="rId4257" ref="E1509"/>
    <hyperlink r:id="rId4258" ref="F1509"/>
    <hyperlink r:id="rId4259" ref="I1509"/>
    <hyperlink r:id="rId4260" ref="E1510"/>
    <hyperlink r:id="rId4261" ref="F1510"/>
    <hyperlink r:id="rId4262" ref="I1510"/>
    <hyperlink r:id="rId4263" ref="E1511"/>
    <hyperlink r:id="rId4264" ref="F1511"/>
    <hyperlink r:id="rId4265" ref="I1511"/>
    <hyperlink r:id="rId4266" ref="E1512"/>
    <hyperlink r:id="rId4267" ref="F1512"/>
    <hyperlink r:id="rId4268" ref="I1512"/>
    <hyperlink r:id="rId4269" ref="E1513"/>
    <hyperlink r:id="rId4270" ref="F1513"/>
    <hyperlink r:id="rId4271" ref="I1513"/>
    <hyperlink r:id="rId4272" ref="E1514"/>
    <hyperlink r:id="rId4273" ref="F1514"/>
    <hyperlink r:id="rId4274" ref="I1514"/>
    <hyperlink r:id="rId4275" ref="E1515"/>
    <hyperlink r:id="rId4276" ref="F1515"/>
    <hyperlink r:id="rId4277" ref="I1515"/>
    <hyperlink r:id="rId4278" ref="E1516"/>
    <hyperlink r:id="rId4279" ref="F1516"/>
    <hyperlink r:id="rId4280" ref="I1516"/>
    <hyperlink r:id="rId4281" ref="E1517"/>
    <hyperlink r:id="rId4282" ref="F1517"/>
    <hyperlink r:id="rId4283" ref="I1517"/>
    <hyperlink r:id="rId4284" ref="F1518"/>
    <hyperlink r:id="rId4285" ref="I1518"/>
    <hyperlink r:id="rId4286" ref="E1519"/>
    <hyperlink r:id="rId4287" ref="F1519"/>
    <hyperlink r:id="rId4288" ref="I1519"/>
    <hyperlink r:id="rId4289" ref="E1520"/>
    <hyperlink r:id="rId4290" ref="F1520"/>
    <hyperlink r:id="rId4291" ref="I1520"/>
    <hyperlink r:id="rId4292" ref="E1521"/>
    <hyperlink r:id="rId4293" ref="F1521"/>
    <hyperlink r:id="rId4294" ref="I1521"/>
    <hyperlink r:id="rId4295" ref="E1522"/>
    <hyperlink r:id="rId4296" ref="F1522"/>
    <hyperlink r:id="rId4297" ref="I1522"/>
    <hyperlink r:id="rId4298" ref="F1523"/>
    <hyperlink r:id="rId4299" ref="I1523"/>
    <hyperlink r:id="rId4300" ref="E1524"/>
    <hyperlink r:id="rId4301" ref="F1524"/>
    <hyperlink r:id="rId4302" ref="I1524"/>
    <hyperlink r:id="rId4303" ref="E1525"/>
    <hyperlink r:id="rId4304" ref="F1525"/>
    <hyperlink r:id="rId4305" ref="I1525"/>
    <hyperlink r:id="rId4306" ref="E1526"/>
    <hyperlink r:id="rId4307" ref="F1526"/>
    <hyperlink r:id="rId4308" ref="I1526"/>
    <hyperlink r:id="rId4309" ref="E1527"/>
    <hyperlink r:id="rId4310" ref="F1527"/>
    <hyperlink r:id="rId4311" ref="I1527"/>
    <hyperlink r:id="rId4312" ref="E1528"/>
    <hyperlink r:id="rId4313" ref="F1528"/>
    <hyperlink r:id="rId4314" ref="I1528"/>
    <hyperlink r:id="rId4315" ref="E1529"/>
    <hyperlink r:id="rId4316" ref="F1529"/>
    <hyperlink r:id="rId4317" ref="I1529"/>
    <hyperlink r:id="rId4318" ref="E1530"/>
    <hyperlink r:id="rId4319" ref="F1530"/>
    <hyperlink r:id="rId4320" ref="I1530"/>
    <hyperlink r:id="rId4321" ref="E1531"/>
    <hyperlink r:id="rId4322" ref="F1531"/>
    <hyperlink r:id="rId4323" ref="I1531"/>
    <hyperlink r:id="rId4324" ref="E1532"/>
    <hyperlink r:id="rId4325" ref="F1532"/>
    <hyperlink r:id="rId4326" ref="I1532"/>
    <hyperlink r:id="rId4327" ref="E1533"/>
    <hyperlink r:id="rId4328" ref="F1533"/>
    <hyperlink r:id="rId4329" ref="I1533"/>
    <hyperlink r:id="rId4330" ref="E1534"/>
    <hyperlink r:id="rId4331" ref="F1534"/>
    <hyperlink r:id="rId4332" ref="I1534"/>
    <hyperlink r:id="rId4333" ref="E1535"/>
    <hyperlink r:id="rId4334" ref="F1535"/>
    <hyperlink r:id="rId4335" ref="I1535"/>
    <hyperlink r:id="rId4336" ref="F1536"/>
    <hyperlink r:id="rId4337" ref="I1536"/>
    <hyperlink r:id="rId4338" ref="E1537"/>
    <hyperlink r:id="rId4339" ref="F1537"/>
    <hyperlink r:id="rId4340" ref="I1537"/>
    <hyperlink r:id="rId4341" ref="E1538"/>
    <hyperlink r:id="rId4342" ref="F1538"/>
    <hyperlink r:id="rId4343" ref="I1538"/>
    <hyperlink r:id="rId4344" ref="E1539"/>
    <hyperlink r:id="rId4345" ref="F1539"/>
    <hyperlink r:id="rId4346" ref="I1539"/>
    <hyperlink r:id="rId4347" ref="E1540"/>
    <hyperlink r:id="rId4348" ref="F1540"/>
    <hyperlink r:id="rId4349" ref="I1540"/>
    <hyperlink r:id="rId4350" ref="E1541"/>
    <hyperlink r:id="rId4351" ref="F1541"/>
    <hyperlink r:id="rId4352" ref="I1541"/>
    <hyperlink r:id="rId4353" ref="E1542"/>
    <hyperlink r:id="rId4354" ref="F1542"/>
    <hyperlink r:id="rId4355" ref="I1542"/>
    <hyperlink r:id="rId4356" ref="E1543"/>
    <hyperlink r:id="rId4357" ref="F1543"/>
    <hyperlink r:id="rId4358" ref="I1543"/>
    <hyperlink r:id="rId4359" ref="F1544"/>
    <hyperlink r:id="rId4360" ref="F1545"/>
    <hyperlink r:id="rId4361" ref="I1545"/>
    <hyperlink r:id="rId4362" ref="E1546"/>
    <hyperlink r:id="rId4363" ref="F1546"/>
    <hyperlink r:id="rId4364" ref="I1546"/>
    <hyperlink r:id="rId4365" ref="E1547"/>
    <hyperlink r:id="rId4366" ref="F1547"/>
    <hyperlink r:id="rId4367" ref="I1547"/>
    <hyperlink r:id="rId4368" ref="E1548"/>
    <hyperlink r:id="rId4369" ref="F1548"/>
    <hyperlink r:id="rId4370" ref="I1548"/>
    <hyperlink r:id="rId4371" ref="E1549"/>
    <hyperlink r:id="rId4372" ref="F1549"/>
    <hyperlink r:id="rId4373" ref="I1549"/>
    <hyperlink r:id="rId4374" ref="E1550"/>
    <hyperlink r:id="rId4375" ref="F1550"/>
    <hyperlink r:id="rId4376" ref="I1550"/>
    <hyperlink r:id="rId4377" ref="E1551"/>
    <hyperlink r:id="rId4378" ref="F1551"/>
    <hyperlink r:id="rId4379" ref="I1551"/>
    <hyperlink r:id="rId4380" ref="E1552"/>
    <hyperlink r:id="rId4381" ref="F1552"/>
    <hyperlink r:id="rId4382" ref="I1552"/>
    <hyperlink r:id="rId4383" ref="E1553"/>
    <hyperlink r:id="rId4384" ref="F1553"/>
    <hyperlink r:id="rId4385" ref="I1553"/>
    <hyperlink r:id="rId4386" ref="E1554"/>
    <hyperlink r:id="rId4387" ref="F1554"/>
    <hyperlink r:id="rId4388" ref="I1554"/>
    <hyperlink r:id="rId4389" ref="F1555"/>
    <hyperlink r:id="rId4390" ref="I1555"/>
    <hyperlink r:id="rId4391" ref="E1556"/>
    <hyperlink r:id="rId4392" ref="F1556"/>
    <hyperlink r:id="rId4393" ref="I1556"/>
    <hyperlink r:id="rId4394" ref="F1557"/>
    <hyperlink r:id="rId4395" ref="I1557"/>
    <hyperlink r:id="rId4396" ref="E1558"/>
    <hyperlink r:id="rId4397" ref="F1558"/>
    <hyperlink r:id="rId4398" ref="I1558"/>
    <hyperlink r:id="rId4399" ref="E1559"/>
    <hyperlink r:id="rId4400" ref="F1559"/>
    <hyperlink r:id="rId4401" ref="I1559"/>
    <hyperlink r:id="rId4402" ref="F1560"/>
    <hyperlink r:id="rId4403" ref="I1560"/>
    <hyperlink r:id="rId4404" ref="E1561"/>
    <hyperlink r:id="rId4405" ref="F1561"/>
    <hyperlink r:id="rId4406" ref="I1561"/>
    <hyperlink r:id="rId4407" ref="E1562"/>
    <hyperlink r:id="rId4408" ref="F1562"/>
    <hyperlink r:id="rId4409" ref="I1562"/>
    <hyperlink r:id="rId4410" ref="E1563"/>
    <hyperlink r:id="rId4411" ref="F1563"/>
    <hyperlink r:id="rId4412" ref="I1563"/>
    <hyperlink r:id="rId4413" ref="E1564"/>
    <hyperlink r:id="rId4414" ref="F1564"/>
    <hyperlink r:id="rId4415" ref="I1564"/>
    <hyperlink r:id="rId4416" ref="E1565"/>
    <hyperlink r:id="rId4417" ref="F1565"/>
    <hyperlink r:id="rId4418" ref="I1565"/>
    <hyperlink r:id="rId4419" ref="E1566"/>
    <hyperlink r:id="rId4420" ref="F1566"/>
    <hyperlink r:id="rId4421" ref="I1566"/>
    <hyperlink r:id="rId4422" ref="E1567"/>
    <hyperlink r:id="rId4423" ref="F1567"/>
    <hyperlink r:id="rId4424" ref="I1567"/>
    <hyperlink r:id="rId4425" ref="E1568"/>
    <hyperlink r:id="rId4426" ref="F1568"/>
    <hyperlink r:id="rId4427" ref="I1568"/>
    <hyperlink r:id="rId4428" ref="E1569"/>
    <hyperlink r:id="rId4429" ref="F1569"/>
    <hyperlink r:id="rId4430" ref="I1569"/>
    <hyperlink r:id="rId4431" ref="F1570"/>
    <hyperlink r:id="rId4432" ref="I1570"/>
    <hyperlink r:id="rId4433" ref="F1571"/>
    <hyperlink r:id="rId4434" ref="I1571"/>
    <hyperlink r:id="rId4435" ref="E1572"/>
    <hyperlink r:id="rId4436" ref="F1572"/>
    <hyperlink r:id="rId4437" ref="I1572"/>
    <hyperlink r:id="rId4438" ref="E1573"/>
    <hyperlink r:id="rId4439" ref="F1573"/>
    <hyperlink r:id="rId4440" ref="I1573"/>
    <hyperlink r:id="rId4441" ref="E1574"/>
    <hyperlink r:id="rId4442" ref="F1574"/>
    <hyperlink r:id="rId4443" ref="I1574"/>
    <hyperlink r:id="rId4444" ref="E1575"/>
    <hyperlink r:id="rId4445" ref="F1575"/>
    <hyperlink r:id="rId4446" ref="I1575"/>
    <hyperlink r:id="rId4447" ref="E1576"/>
    <hyperlink r:id="rId4448" ref="F1576"/>
    <hyperlink r:id="rId4449" ref="I1576"/>
    <hyperlink r:id="rId4450" ref="E1577"/>
    <hyperlink r:id="rId4451" ref="F1577"/>
    <hyperlink r:id="rId4452" ref="I1577"/>
    <hyperlink r:id="rId4453" ref="E1578"/>
    <hyperlink r:id="rId4454" ref="F1578"/>
    <hyperlink r:id="rId4455" ref="I1578"/>
    <hyperlink r:id="rId4456" ref="E1579"/>
    <hyperlink r:id="rId4457" ref="F1579"/>
    <hyperlink r:id="rId4458" ref="I1579"/>
    <hyperlink r:id="rId4459" ref="F1580"/>
    <hyperlink r:id="rId4460" ref="E1581"/>
    <hyperlink r:id="rId4461" ref="F1581"/>
    <hyperlink r:id="rId4462" ref="I1581"/>
    <hyperlink r:id="rId4463" ref="E1582"/>
    <hyperlink r:id="rId4464" ref="F1582"/>
    <hyperlink r:id="rId4465" ref="I1582"/>
    <hyperlink r:id="rId4466" ref="E1583"/>
    <hyperlink r:id="rId4467" ref="F1583"/>
    <hyperlink r:id="rId4468" ref="I1583"/>
    <hyperlink r:id="rId4469" ref="E1584"/>
    <hyperlink r:id="rId4470" ref="F1584"/>
    <hyperlink r:id="rId4471" ref="I1584"/>
    <hyperlink r:id="rId4472" ref="E1585"/>
    <hyperlink r:id="rId4473" ref="F1585"/>
    <hyperlink r:id="rId4474" ref="I1585"/>
    <hyperlink r:id="rId4475" ref="E1586"/>
    <hyperlink r:id="rId4476" ref="F1586"/>
    <hyperlink r:id="rId4477" ref="I1586"/>
    <hyperlink r:id="rId4478" ref="E1587"/>
    <hyperlink r:id="rId4479" ref="F1587"/>
    <hyperlink r:id="rId4480" location="/watch/gxvjvx" ref="I1587"/>
    <hyperlink r:id="rId4481" ref="E1588"/>
    <hyperlink r:id="rId4482" ref="F1588"/>
    <hyperlink r:id="rId4483" ref="I1588"/>
    <hyperlink r:id="rId4484" ref="E1589"/>
    <hyperlink r:id="rId4485" ref="F1589"/>
    <hyperlink r:id="rId4486" ref="I1589"/>
    <hyperlink r:id="rId4487" ref="E1590"/>
    <hyperlink r:id="rId4488" ref="F1590"/>
    <hyperlink r:id="rId4489" ref="I1590"/>
    <hyperlink r:id="rId4490" ref="E1591"/>
    <hyperlink r:id="rId4491" ref="F1591"/>
    <hyperlink r:id="rId4492" ref="I1591"/>
    <hyperlink r:id="rId4493" ref="E1592"/>
    <hyperlink r:id="rId4494" ref="F1592"/>
    <hyperlink r:id="rId4495" ref="I1592"/>
    <hyperlink r:id="rId4496" ref="E1593"/>
    <hyperlink r:id="rId4497" ref="F1593"/>
    <hyperlink r:id="rId4498" ref="I1593"/>
    <hyperlink r:id="rId4499" ref="E1594"/>
    <hyperlink r:id="rId4500" ref="F1594"/>
    <hyperlink r:id="rId4501" ref="I1594"/>
    <hyperlink r:id="rId4502" ref="E1595"/>
    <hyperlink r:id="rId4503" ref="F1595"/>
    <hyperlink r:id="rId4504" ref="I1595"/>
    <hyperlink r:id="rId4505" ref="E1596"/>
    <hyperlink r:id="rId4506" ref="F1596"/>
    <hyperlink r:id="rId4507" ref="I1596"/>
    <hyperlink r:id="rId4508" ref="E1597"/>
    <hyperlink r:id="rId4509" ref="F1597"/>
    <hyperlink r:id="rId4510" ref="I1597"/>
    <hyperlink r:id="rId4511" ref="E1598"/>
    <hyperlink r:id="rId4512" ref="F1598"/>
    <hyperlink r:id="rId4513" ref="I1598"/>
    <hyperlink r:id="rId4514" ref="E1599"/>
    <hyperlink r:id="rId4515" ref="F1599"/>
    <hyperlink r:id="rId4516" ref="I1599"/>
    <hyperlink r:id="rId4517" ref="F1600"/>
    <hyperlink r:id="rId4518" ref="I1600"/>
    <hyperlink r:id="rId4519" ref="E1601"/>
    <hyperlink r:id="rId4520" ref="F1601"/>
    <hyperlink r:id="rId4521" ref="I1601"/>
    <hyperlink r:id="rId4522" ref="E1602"/>
    <hyperlink r:id="rId4523" ref="F1602"/>
    <hyperlink r:id="rId4524" ref="I1602"/>
    <hyperlink r:id="rId4525" ref="E1603"/>
    <hyperlink r:id="rId4526" ref="F1603"/>
    <hyperlink r:id="rId4527" ref="I1603"/>
    <hyperlink r:id="rId4528" ref="E1604"/>
    <hyperlink r:id="rId4529" ref="F1604"/>
    <hyperlink r:id="rId4530" ref="I1604"/>
    <hyperlink r:id="rId4531" ref="F1605"/>
    <hyperlink r:id="rId4532" ref="I1605"/>
    <hyperlink r:id="rId4533" ref="E1606"/>
    <hyperlink r:id="rId4534" ref="F1606"/>
    <hyperlink r:id="rId4535" ref="I1606"/>
    <hyperlink r:id="rId4536" ref="E1607"/>
    <hyperlink r:id="rId4537" ref="F1607"/>
    <hyperlink r:id="rId4538" ref="I1607"/>
    <hyperlink r:id="rId4539" ref="F1608"/>
    <hyperlink r:id="rId4540" ref="I1608"/>
    <hyperlink r:id="rId4541" ref="E1609"/>
    <hyperlink r:id="rId4542" ref="F1609"/>
    <hyperlink r:id="rId4543" ref="I1609"/>
    <hyperlink r:id="rId4544" ref="E1610"/>
    <hyperlink r:id="rId4545" ref="F1610"/>
    <hyperlink r:id="rId4546" ref="I1610"/>
    <hyperlink r:id="rId4547" ref="E1611"/>
    <hyperlink r:id="rId4548" ref="F1611"/>
    <hyperlink r:id="rId4549" ref="I1611"/>
    <hyperlink r:id="rId4550" ref="F1612"/>
    <hyperlink r:id="rId4551" ref="I1612"/>
    <hyperlink r:id="rId4552" ref="F1613"/>
    <hyperlink r:id="rId4553" ref="I1613"/>
    <hyperlink r:id="rId4554" ref="F1614"/>
    <hyperlink r:id="rId4555" ref="I1614"/>
    <hyperlink r:id="rId4556" ref="E1615"/>
    <hyperlink r:id="rId4557" ref="F1615"/>
    <hyperlink r:id="rId4558" ref="I1615"/>
    <hyperlink r:id="rId4559" ref="E1616"/>
    <hyperlink r:id="rId4560" ref="F1616"/>
    <hyperlink r:id="rId4561" ref="I1616"/>
    <hyperlink r:id="rId4562" ref="E1617"/>
    <hyperlink r:id="rId4563" ref="F1617"/>
    <hyperlink r:id="rId4564" ref="I1617"/>
    <hyperlink r:id="rId4565" ref="E1618"/>
    <hyperlink r:id="rId4566" ref="F1618"/>
    <hyperlink r:id="rId4567" ref="I1618"/>
    <hyperlink r:id="rId4568" ref="E1619"/>
    <hyperlink r:id="rId4569" ref="F1619"/>
    <hyperlink r:id="rId4570" ref="I1619"/>
    <hyperlink r:id="rId4571" ref="E1620"/>
    <hyperlink r:id="rId4572" ref="F1620"/>
    <hyperlink r:id="rId4573" ref="I1620"/>
    <hyperlink r:id="rId4574" ref="E1621"/>
    <hyperlink r:id="rId4575" ref="F1621"/>
    <hyperlink r:id="rId4576" ref="I1621"/>
    <hyperlink r:id="rId4577" ref="E1622"/>
    <hyperlink r:id="rId4578" ref="F1622"/>
    <hyperlink r:id="rId4579" ref="I1622"/>
    <hyperlink r:id="rId4580" ref="E1623"/>
    <hyperlink r:id="rId4581" ref="F1623"/>
    <hyperlink r:id="rId4582" ref="I1623"/>
    <hyperlink r:id="rId4583" ref="E1624"/>
    <hyperlink r:id="rId4584" ref="F1624"/>
    <hyperlink r:id="rId4585" ref="I1624"/>
    <hyperlink r:id="rId4586" ref="F1625"/>
    <hyperlink r:id="rId4587" ref="I1625"/>
    <hyperlink r:id="rId4588" ref="E1626"/>
    <hyperlink r:id="rId4589" ref="F1626"/>
    <hyperlink r:id="rId4590" ref="I1626"/>
    <hyperlink r:id="rId4591" ref="E1627"/>
    <hyperlink r:id="rId4592" ref="F1627"/>
    <hyperlink r:id="rId4593" ref="I1627"/>
    <hyperlink r:id="rId4594" ref="E1628"/>
    <hyperlink r:id="rId4595" ref="F1628"/>
    <hyperlink r:id="rId4596" ref="I1628"/>
    <hyperlink r:id="rId4597" ref="E1629"/>
    <hyperlink r:id="rId4598" ref="F1629"/>
    <hyperlink r:id="rId4599" ref="I1629"/>
    <hyperlink r:id="rId4600" ref="F1630"/>
    <hyperlink r:id="rId4601" ref="I1630"/>
    <hyperlink r:id="rId4602" ref="E1631"/>
    <hyperlink r:id="rId4603" ref="F1631"/>
    <hyperlink r:id="rId4604" ref="I1631"/>
    <hyperlink r:id="rId4605" ref="E1632"/>
    <hyperlink r:id="rId4606" ref="F1632"/>
    <hyperlink r:id="rId4607" ref="I1632"/>
    <hyperlink r:id="rId4608" ref="E1633"/>
    <hyperlink r:id="rId4609" ref="F1633"/>
    <hyperlink r:id="rId4610" ref="I1633"/>
    <hyperlink r:id="rId4611" ref="E1634"/>
    <hyperlink r:id="rId4612" ref="F1634"/>
    <hyperlink r:id="rId4613" ref="I1634"/>
    <hyperlink r:id="rId4614" ref="E1635"/>
    <hyperlink r:id="rId4615" ref="F1635"/>
    <hyperlink r:id="rId4616" ref="I1635"/>
    <hyperlink r:id="rId4617" ref="E1636"/>
    <hyperlink r:id="rId4618" ref="F1636"/>
    <hyperlink r:id="rId4619" ref="I1636"/>
    <hyperlink r:id="rId4620" ref="E1637"/>
    <hyperlink r:id="rId4621" ref="F1637"/>
    <hyperlink r:id="rId4622" ref="I1637"/>
    <hyperlink r:id="rId4623" ref="E1638"/>
    <hyperlink r:id="rId4624" ref="F1638"/>
    <hyperlink r:id="rId4625" ref="I1638"/>
    <hyperlink r:id="rId4626" ref="E1639"/>
    <hyperlink r:id="rId4627" ref="F1639"/>
    <hyperlink r:id="rId4628" ref="I1639"/>
    <hyperlink r:id="rId4629" ref="E1640"/>
    <hyperlink r:id="rId4630" ref="F1640"/>
    <hyperlink r:id="rId4631" ref="I1640"/>
    <hyperlink r:id="rId4632" ref="E1641"/>
    <hyperlink r:id="rId4633" ref="F1641"/>
    <hyperlink r:id="rId4634" ref="I1641"/>
    <hyperlink r:id="rId4635" ref="E1642"/>
    <hyperlink r:id="rId4636" ref="F1642"/>
    <hyperlink r:id="rId4637" ref="I1642"/>
    <hyperlink r:id="rId4638" ref="E1643"/>
    <hyperlink r:id="rId4639" ref="F1643"/>
    <hyperlink r:id="rId4640" ref="I1643"/>
    <hyperlink r:id="rId4641" ref="E1644"/>
    <hyperlink r:id="rId4642" ref="F1644"/>
    <hyperlink r:id="rId4643" ref="I1644"/>
    <hyperlink r:id="rId4644" ref="E1645"/>
    <hyperlink r:id="rId4645" ref="F1645"/>
    <hyperlink r:id="rId4646" ref="I1645"/>
    <hyperlink r:id="rId4647" ref="E1646"/>
    <hyperlink r:id="rId4648" ref="F1646"/>
    <hyperlink r:id="rId4649" ref="I1646"/>
    <hyperlink r:id="rId4650" ref="E1647"/>
    <hyperlink r:id="rId4651" ref="F1647"/>
    <hyperlink r:id="rId4652" ref="I1647"/>
    <hyperlink r:id="rId4653" ref="E1648"/>
    <hyperlink r:id="rId4654" ref="F1648"/>
    <hyperlink r:id="rId4655" ref="I1648"/>
    <hyperlink r:id="rId4656" ref="E1649"/>
    <hyperlink r:id="rId4657" ref="F1649"/>
    <hyperlink r:id="rId4658" ref="I1649"/>
    <hyperlink r:id="rId4659" ref="E1650"/>
    <hyperlink r:id="rId4660" ref="F1650"/>
    <hyperlink r:id="rId4661" ref="I1650"/>
    <hyperlink r:id="rId4662" ref="E1651"/>
    <hyperlink r:id="rId4663" ref="F1651"/>
    <hyperlink r:id="rId4664" ref="I1651"/>
    <hyperlink r:id="rId4665" ref="E1652"/>
    <hyperlink r:id="rId4666" ref="F1652"/>
    <hyperlink r:id="rId4667" ref="I1652"/>
    <hyperlink r:id="rId4668" ref="E1653"/>
    <hyperlink r:id="rId4669" ref="F1653"/>
    <hyperlink r:id="rId4670" ref="I1653"/>
    <hyperlink r:id="rId4671" ref="E1654"/>
    <hyperlink r:id="rId4672" ref="F1654"/>
    <hyperlink r:id="rId4673" ref="I1654"/>
    <hyperlink r:id="rId4674" ref="E1655"/>
    <hyperlink r:id="rId4675" ref="F1655"/>
    <hyperlink r:id="rId4676" ref="I1655"/>
    <hyperlink r:id="rId4677" ref="E1656"/>
    <hyperlink r:id="rId4678" ref="F1656"/>
    <hyperlink r:id="rId4679" ref="I1656"/>
    <hyperlink r:id="rId4680" ref="E1657"/>
    <hyperlink r:id="rId4681" ref="F1657"/>
    <hyperlink r:id="rId4682" ref="I1657"/>
    <hyperlink r:id="rId4683" ref="E1658"/>
    <hyperlink r:id="rId4684" ref="F1658"/>
    <hyperlink r:id="rId4685" ref="I1658"/>
    <hyperlink r:id="rId4686" ref="E1659"/>
    <hyperlink r:id="rId4687" ref="F1659"/>
    <hyperlink r:id="rId4688" ref="I1659"/>
    <hyperlink r:id="rId4689" ref="E1660"/>
    <hyperlink r:id="rId4690" ref="F1660"/>
    <hyperlink r:id="rId4691" ref="I1660"/>
    <hyperlink r:id="rId4692" ref="E1661"/>
    <hyperlink r:id="rId4693" ref="F1661"/>
    <hyperlink r:id="rId4694" ref="I1661"/>
    <hyperlink r:id="rId4695" ref="E1662"/>
    <hyperlink r:id="rId4696" ref="F1662"/>
    <hyperlink r:id="rId4697" ref="I1662"/>
    <hyperlink r:id="rId4698" ref="E1663"/>
    <hyperlink r:id="rId4699" ref="F1663"/>
    <hyperlink r:id="rId4700" ref="I1663"/>
    <hyperlink r:id="rId4701" ref="E1664"/>
    <hyperlink r:id="rId4702" ref="F1664"/>
    <hyperlink r:id="rId4703" ref="I1664"/>
    <hyperlink r:id="rId4704" ref="E1665"/>
    <hyperlink r:id="rId4705" ref="F1665"/>
    <hyperlink r:id="rId4706" ref="I1665"/>
    <hyperlink r:id="rId4707" ref="E1666"/>
    <hyperlink r:id="rId4708" ref="F1666"/>
    <hyperlink r:id="rId4709" ref="I1666"/>
    <hyperlink r:id="rId4710" ref="E1667"/>
    <hyperlink r:id="rId4711" ref="F1667"/>
    <hyperlink r:id="rId4712" ref="I1667"/>
    <hyperlink r:id="rId4713" ref="E1668"/>
    <hyperlink r:id="rId4714" ref="F1668"/>
    <hyperlink r:id="rId4715" ref="I1668"/>
    <hyperlink r:id="rId4716" ref="E1669"/>
    <hyperlink r:id="rId4717" ref="F1669"/>
    <hyperlink r:id="rId4718" ref="I1669"/>
    <hyperlink r:id="rId4719" ref="E1670"/>
    <hyperlink r:id="rId4720" ref="F1670"/>
    <hyperlink r:id="rId4721" ref="I1670"/>
    <hyperlink r:id="rId4722" ref="E1671"/>
    <hyperlink r:id="rId4723" ref="F1671"/>
    <hyperlink r:id="rId4724" ref="I1671"/>
    <hyperlink r:id="rId4725" ref="E1672"/>
    <hyperlink r:id="rId4726" ref="F1672"/>
    <hyperlink r:id="rId4727" ref="I1672"/>
    <hyperlink r:id="rId4728" ref="E1673"/>
    <hyperlink r:id="rId4729" ref="F1673"/>
    <hyperlink r:id="rId4730" ref="I1673"/>
    <hyperlink r:id="rId4731" ref="E1674"/>
    <hyperlink r:id="rId4732" ref="F1674"/>
    <hyperlink r:id="rId4733" ref="I1674"/>
    <hyperlink r:id="rId4734" ref="E1675"/>
    <hyperlink r:id="rId4735" ref="F1675"/>
    <hyperlink r:id="rId4736" ref="I1675"/>
    <hyperlink r:id="rId4737" ref="E1676"/>
    <hyperlink r:id="rId4738" ref="F1676"/>
    <hyperlink r:id="rId4739" ref="I1676"/>
    <hyperlink r:id="rId4740" ref="E1677"/>
    <hyperlink r:id="rId4741" ref="F1677"/>
    <hyperlink r:id="rId4742" ref="I1677"/>
    <hyperlink r:id="rId4743" ref="E1678"/>
    <hyperlink r:id="rId4744" ref="F1678"/>
    <hyperlink r:id="rId4745" ref="I1678"/>
    <hyperlink r:id="rId4746" ref="F1679"/>
    <hyperlink r:id="rId4747" ref="I1679"/>
    <hyperlink r:id="rId4748" ref="F1680"/>
    <hyperlink r:id="rId4749" ref="I1680"/>
    <hyperlink r:id="rId4750" ref="E1681"/>
    <hyperlink r:id="rId4751" ref="F1681"/>
    <hyperlink r:id="rId4752" ref="I1681"/>
    <hyperlink r:id="rId4753" ref="E1682"/>
    <hyperlink r:id="rId4754" ref="F1682"/>
    <hyperlink r:id="rId4755" ref="I1682"/>
    <hyperlink r:id="rId4756" ref="E1683"/>
    <hyperlink r:id="rId4757" ref="F1683"/>
    <hyperlink r:id="rId4758" ref="I1683"/>
    <hyperlink r:id="rId4759" ref="E1684"/>
    <hyperlink r:id="rId4760" ref="F1684"/>
    <hyperlink r:id="rId4761" ref="I1684"/>
    <hyperlink r:id="rId4762" ref="E1685"/>
    <hyperlink r:id="rId4763" ref="F1685"/>
    <hyperlink r:id="rId4764" ref="I1685"/>
    <hyperlink r:id="rId4765" ref="E1686"/>
    <hyperlink r:id="rId4766" ref="F1686"/>
    <hyperlink r:id="rId4767" ref="I1686"/>
    <hyperlink r:id="rId4768" ref="E1687"/>
    <hyperlink r:id="rId4769" ref="F1687"/>
    <hyperlink r:id="rId4770" ref="I1687"/>
    <hyperlink r:id="rId4771" ref="F1688"/>
    <hyperlink r:id="rId4772" ref="I1688"/>
    <hyperlink r:id="rId4773" ref="F1689"/>
    <hyperlink r:id="rId4774" ref="I1689"/>
    <hyperlink r:id="rId4775" ref="E1690"/>
    <hyperlink r:id="rId4776" ref="F1690"/>
    <hyperlink r:id="rId4777" ref="I1690"/>
    <hyperlink r:id="rId4778" ref="E1691"/>
    <hyperlink r:id="rId4779" ref="F1691"/>
    <hyperlink r:id="rId4780" ref="I1691"/>
    <hyperlink r:id="rId4781" ref="E1692"/>
    <hyperlink r:id="rId4782" ref="F1692"/>
    <hyperlink r:id="rId4783" ref="I1692"/>
    <hyperlink r:id="rId4784" ref="F1693"/>
    <hyperlink r:id="rId4785" ref="I1693"/>
    <hyperlink r:id="rId4786" ref="F1694"/>
    <hyperlink r:id="rId4787" ref="I1694"/>
    <hyperlink r:id="rId4788" ref="F1695"/>
    <hyperlink r:id="rId4789" ref="I1695"/>
    <hyperlink r:id="rId4790" ref="F1696"/>
    <hyperlink r:id="rId4791" ref="I1696"/>
    <hyperlink r:id="rId4792" ref="E1697"/>
    <hyperlink r:id="rId4793" ref="F1697"/>
    <hyperlink r:id="rId4794" ref="I1697"/>
    <hyperlink r:id="rId4795" ref="E1698"/>
    <hyperlink r:id="rId4796" ref="F1698"/>
    <hyperlink r:id="rId4797" ref="I1698"/>
    <hyperlink r:id="rId4798" ref="E1699"/>
    <hyperlink r:id="rId4799" ref="F1699"/>
    <hyperlink r:id="rId4800" ref="I1699"/>
    <hyperlink r:id="rId4801" ref="E1700"/>
    <hyperlink r:id="rId4802" ref="F1700"/>
    <hyperlink r:id="rId4803" ref="I1700"/>
    <hyperlink r:id="rId4804" ref="E1701"/>
    <hyperlink r:id="rId4805" ref="F1701"/>
    <hyperlink r:id="rId4806" ref="I1701"/>
    <hyperlink r:id="rId4807" ref="E1702"/>
    <hyperlink r:id="rId4808" ref="F1702"/>
    <hyperlink r:id="rId4809" ref="I1702"/>
    <hyperlink r:id="rId4810" ref="F1703"/>
    <hyperlink r:id="rId4811" ref="I1703"/>
    <hyperlink r:id="rId4812" ref="E1704"/>
    <hyperlink r:id="rId4813" ref="F1704"/>
    <hyperlink r:id="rId4814" location="615280b7121d" ref="I1704"/>
    <hyperlink r:id="rId4815" ref="E1705"/>
    <hyperlink r:id="rId4816" ref="F1705"/>
    <hyperlink r:id="rId4817" ref="I1705"/>
    <hyperlink r:id="rId4818" ref="E1706"/>
    <hyperlink r:id="rId4819" ref="F1706"/>
    <hyperlink r:id="rId4820" ref="I1706"/>
    <hyperlink r:id="rId4821" ref="E1707"/>
    <hyperlink r:id="rId4822" ref="F1707"/>
    <hyperlink r:id="rId4823" ref="I1707"/>
    <hyperlink r:id="rId4824" ref="E1708"/>
    <hyperlink r:id="rId4825" ref="F1708"/>
    <hyperlink r:id="rId4826" ref="I1708"/>
    <hyperlink r:id="rId4827" ref="E1709"/>
    <hyperlink r:id="rId4828" ref="F1709"/>
    <hyperlink r:id="rId4829" ref="I1709"/>
    <hyperlink r:id="rId4830" ref="E1710"/>
    <hyperlink r:id="rId4831" ref="F1710"/>
    <hyperlink r:id="rId4832" ref="I1710"/>
    <hyperlink r:id="rId4833" ref="E1711"/>
    <hyperlink r:id="rId4834" ref="F1711"/>
    <hyperlink r:id="rId4835" ref="I1711"/>
    <hyperlink r:id="rId4836" ref="E1712"/>
    <hyperlink r:id="rId4837" ref="F1712"/>
    <hyperlink r:id="rId4838" ref="I1712"/>
    <hyperlink r:id="rId4839" ref="E1713"/>
    <hyperlink r:id="rId4840" ref="F1713"/>
    <hyperlink r:id="rId4841" ref="I1713"/>
    <hyperlink r:id="rId4842" ref="F1714"/>
    <hyperlink r:id="rId4843" ref="I1714"/>
    <hyperlink r:id="rId4844" ref="E1715"/>
    <hyperlink r:id="rId4845" ref="F1715"/>
    <hyperlink r:id="rId4846" ref="I1715"/>
    <hyperlink r:id="rId4847" ref="E1716"/>
    <hyperlink r:id="rId4848" ref="F1716"/>
    <hyperlink r:id="rId4849" ref="I1716"/>
    <hyperlink r:id="rId4850" ref="E1717"/>
    <hyperlink r:id="rId4851" ref="F1717"/>
    <hyperlink r:id="rId4852" ref="I1717"/>
    <hyperlink r:id="rId4853" ref="E1718"/>
    <hyperlink r:id="rId4854" ref="F1718"/>
    <hyperlink r:id="rId4855" ref="I1718"/>
    <hyperlink r:id="rId4856" ref="E1719"/>
    <hyperlink r:id="rId4857" ref="F1719"/>
    <hyperlink r:id="rId4858" ref="I1719"/>
    <hyperlink r:id="rId4859" ref="F1720"/>
    <hyperlink r:id="rId4860" ref="I1720"/>
    <hyperlink r:id="rId4861" ref="E1721"/>
    <hyperlink r:id="rId4862" ref="F1721"/>
    <hyperlink r:id="rId4863" ref="I1721"/>
    <hyperlink r:id="rId4864" ref="E1722"/>
    <hyperlink r:id="rId4865" ref="F1722"/>
    <hyperlink r:id="rId4866" ref="I1722"/>
    <hyperlink r:id="rId4867" ref="E1723"/>
    <hyperlink r:id="rId4868" ref="F1723"/>
    <hyperlink r:id="rId4869" ref="I1723"/>
    <hyperlink r:id="rId4870" ref="E1724"/>
    <hyperlink r:id="rId4871" ref="F1724"/>
    <hyperlink r:id="rId4872" ref="I1724"/>
    <hyperlink r:id="rId4873" ref="E1725"/>
    <hyperlink r:id="rId4874" ref="F1725"/>
    <hyperlink r:id="rId4875" ref="I1725"/>
    <hyperlink r:id="rId4876" ref="E1726"/>
    <hyperlink r:id="rId4877" ref="F1726"/>
    <hyperlink r:id="rId4878" ref="I1726"/>
    <hyperlink r:id="rId4879" ref="E1727"/>
    <hyperlink r:id="rId4880" ref="F1727"/>
    <hyperlink r:id="rId4881" ref="I1727"/>
    <hyperlink r:id="rId4882" ref="E1728"/>
    <hyperlink r:id="rId4883" ref="F1728"/>
    <hyperlink r:id="rId4884" ref="I1728"/>
    <hyperlink r:id="rId4885" ref="E1729"/>
    <hyperlink r:id="rId4886" ref="F1729"/>
    <hyperlink r:id="rId4887" ref="I1729"/>
    <hyperlink r:id="rId4888" ref="E1730"/>
    <hyperlink r:id="rId4889" ref="F1730"/>
    <hyperlink r:id="rId4890" ref="I1730"/>
    <hyperlink r:id="rId4891" ref="E1731"/>
    <hyperlink r:id="rId4892" ref="F1731"/>
    <hyperlink r:id="rId4893" ref="I1731"/>
    <hyperlink r:id="rId4894" ref="E1732"/>
    <hyperlink r:id="rId4895" ref="F1732"/>
    <hyperlink r:id="rId4896" ref="I1732"/>
    <hyperlink r:id="rId4897" ref="E1733"/>
    <hyperlink r:id="rId4898" ref="F1733"/>
    <hyperlink r:id="rId4899" ref="I1733"/>
    <hyperlink r:id="rId4900" ref="E1734"/>
    <hyperlink r:id="rId4901" ref="F1734"/>
    <hyperlink r:id="rId4902" ref="I1734"/>
    <hyperlink r:id="rId4903" ref="F1735"/>
    <hyperlink r:id="rId4904" ref="I1735"/>
    <hyperlink r:id="rId4905" ref="E1736"/>
    <hyperlink r:id="rId4906" ref="F1736"/>
    <hyperlink r:id="rId4907" ref="I1736"/>
    <hyperlink r:id="rId4908" ref="F1737"/>
    <hyperlink r:id="rId4909" ref="I1737"/>
    <hyperlink r:id="rId4910" ref="E1738"/>
    <hyperlink r:id="rId4911" ref="F1738"/>
    <hyperlink r:id="rId4912" ref="I1738"/>
    <hyperlink r:id="rId4913" ref="E1739"/>
    <hyperlink r:id="rId4914" ref="F1739"/>
    <hyperlink r:id="rId4915" ref="I1739"/>
    <hyperlink r:id="rId4916" ref="E1740"/>
    <hyperlink r:id="rId4917" ref="F1740"/>
    <hyperlink r:id="rId4918" ref="I1740"/>
    <hyperlink r:id="rId4919" ref="E1741"/>
    <hyperlink r:id="rId4920" ref="F1741"/>
    <hyperlink r:id="rId4921" ref="I1741"/>
    <hyperlink r:id="rId4922" ref="F1742"/>
    <hyperlink r:id="rId4923" ref="I1742"/>
    <hyperlink r:id="rId4924" ref="E1743"/>
    <hyperlink r:id="rId4925" ref="F1743"/>
    <hyperlink r:id="rId4926" ref="I1743"/>
    <hyperlink r:id="rId4927" ref="E1744"/>
    <hyperlink r:id="rId4928" ref="F1744"/>
    <hyperlink r:id="rId4929" ref="I1744"/>
    <hyperlink r:id="rId4930" ref="E1745"/>
    <hyperlink r:id="rId4931" ref="F1745"/>
    <hyperlink r:id="rId4932" ref="I1745"/>
    <hyperlink r:id="rId4933" ref="E1746"/>
    <hyperlink r:id="rId4934" ref="F1746"/>
    <hyperlink r:id="rId4935" ref="I1746"/>
    <hyperlink r:id="rId4936" ref="E1747"/>
    <hyperlink r:id="rId4937" ref="F1747"/>
    <hyperlink r:id="rId4938" ref="I1747"/>
    <hyperlink r:id="rId4939" ref="E1748"/>
    <hyperlink r:id="rId4940" ref="F1748"/>
    <hyperlink r:id="rId4941" ref="I1748"/>
    <hyperlink r:id="rId4942" ref="E1749"/>
    <hyperlink r:id="rId4943" ref="F1749"/>
    <hyperlink r:id="rId4944" ref="I1749"/>
    <hyperlink r:id="rId4945" ref="F1750"/>
    <hyperlink r:id="rId4946" ref="I1750"/>
    <hyperlink r:id="rId4947" ref="E1751"/>
    <hyperlink r:id="rId4948" ref="F1751"/>
    <hyperlink r:id="rId4949" ref="I1751"/>
    <hyperlink r:id="rId4950" ref="E1752"/>
    <hyperlink r:id="rId4951" ref="F1752"/>
    <hyperlink r:id="rId4952" ref="I1752"/>
    <hyperlink r:id="rId4953" ref="F1753"/>
    <hyperlink r:id="rId4954" ref="I1753"/>
    <hyperlink r:id="rId4955" ref="E1754"/>
    <hyperlink r:id="rId4956" ref="F1754"/>
    <hyperlink r:id="rId4957" ref="I1754"/>
    <hyperlink r:id="rId4958" ref="E1755"/>
    <hyperlink r:id="rId4959" ref="F1755"/>
    <hyperlink r:id="rId4960" ref="I1755"/>
    <hyperlink r:id="rId4961" ref="E1756"/>
    <hyperlink r:id="rId4962" ref="F1756"/>
    <hyperlink r:id="rId4963" ref="I1756"/>
    <hyperlink r:id="rId4964" ref="E1757"/>
    <hyperlink r:id="rId4965" ref="F1757"/>
    <hyperlink r:id="rId4966" ref="I1757"/>
    <hyperlink r:id="rId4967" ref="E1758"/>
    <hyperlink r:id="rId4968" ref="F1758"/>
    <hyperlink r:id="rId4969" ref="I1758"/>
    <hyperlink r:id="rId4970" ref="E1759"/>
    <hyperlink r:id="rId4971" ref="F1759"/>
    <hyperlink r:id="rId4972" ref="I1759"/>
    <hyperlink r:id="rId4973" ref="E1760"/>
    <hyperlink r:id="rId4974" ref="F1760"/>
    <hyperlink r:id="rId4975" ref="I1760"/>
    <hyperlink r:id="rId4976" ref="E1761"/>
    <hyperlink r:id="rId4977" ref="F1761"/>
    <hyperlink r:id="rId4978" ref="I1761"/>
    <hyperlink r:id="rId4979" ref="E1762"/>
    <hyperlink r:id="rId4980" ref="F1762"/>
    <hyperlink r:id="rId4981" ref="I1762"/>
    <hyperlink r:id="rId4982" ref="E1763"/>
    <hyperlink r:id="rId4983" ref="F1763"/>
    <hyperlink r:id="rId4984" ref="I1763"/>
    <hyperlink r:id="rId4985" ref="E1764"/>
    <hyperlink r:id="rId4986" ref="F1764"/>
    <hyperlink r:id="rId4987" ref="I1764"/>
    <hyperlink r:id="rId4988" ref="E1765"/>
    <hyperlink r:id="rId4989" ref="F1765"/>
    <hyperlink r:id="rId4990" ref="I1765"/>
    <hyperlink r:id="rId4991" ref="E1766"/>
    <hyperlink r:id="rId4992" ref="F1766"/>
    <hyperlink r:id="rId4993" ref="I1766"/>
    <hyperlink r:id="rId4994" ref="E1767"/>
    <hyperlink r:id="rId4995" ref="F1767"/>
    <hyperlink r:id="rId4996" ref="I1767"/>
    <hyperlink r:id="rId4997" ref="E1768"/>
    <hyperlink r:id="rId4998" ref="F1768"/>
    <hyperlink r:id="rId4999" ref="I1768"/>
    <hyperlink r:id="rId5000" ref="E1769"/>
    <hyperlink r:id="rId5001" ref="F1769"/>
    <hyperlink r:id="rId5002" ref="I1769"/>
    <hyperlink r:id="rId5003" ref="E1770"/>
    <hyperlink r:id="rId5004" ref="F1770"/>
    <hyperlink r:id="rId5005" ref="I1770"/>
    <hyperlink r:id="rId5006" ref="E1771"/>
    <hyperlink r:id="rId5007" ref="F1771"/>
    <hyperlink r:id="rId5008" ref="I1771"/>
    <hyperlink r:id="rId5009" ref="E1772"/>
    <hyperlink r:id="rId5010" ref="F1772"/>
    <hyperlink r:id="rId5011" ref="I1772"/>
    <hyperlink r:id="rId5012" ref="E1773"/>
    <hyperlink r:id="rId5013" ref="F1773"/>
    <hyperlink r:id="rId5014" ref="I1773"/>
    <hyperlink r:id="rId5015" ref="E1774"/>
    <hyperlink r:id="rId5016" ref="F1774"/>
    <hyperlink r:id="rId5017" ref="I1774"/>
    <hyperlink r:id="rId5018" ref="E1775"/>
    <hyperlink r:id="rId5019" ref="F1775"/>
    <hyperlink r:id="rId5020" ref="I1775"/>
    <hyperlink r:id="rId5021" ref="E1776"/>
    <hyperlink r:id="rId5022" ref="F1776"/>
    <hyperlink r:id="rId5023" ref="I1776"/>
    <hyperlink r:id="rId5024" ref="F1777"/>
    <hyperlink r:id="rId5025" ref="I1777"/>
    <hyperlink r:id="rId5026" ref="E1778"/>
    <hyperlink r:id="rId5027" ref="F1778"/>
    <hyperlink r:id="rId5028" ref="I1778"/>
    <hyperlink r:id="rId5029" ref="F1779"/>
    <hyperlink r:id="rId5030" ref="E1780"/>
    <hyperlink r:id="rId5031" ref="F1780"/>
    <hyperlink r:id="rId5032" ref="I1780"/>
    <hyperlink r:id="rId5033" ref="E1781"/>
    <hyperlink r:id="rId5034" ref="F1781"/>
    <hyperlink r:id="rId5035" ref="I1781"/>
    <hyperlink r:id="rId5036" ref="F1782"/>
    <hyperlink r:id="rId5037" ref="I1782"/>
    <hyperlink r:id="rId5038" ref="E1783"/>
    <hyperlink r:id="rId5039" ref="F1783"/>
    <hyperlink r:id="rId5040" ref="I1783"/>
    <hyperlink r:id="rId5041" ref="E1784"/>
    <hyperlink r:id="rId5042" ref="F1784"/>
    <hyperlink r:id="rId5043" ref="I1784"/>
    <hyperlink r:id="rId5044" ref="E1785"/>
    <hyperlink r:id="rId5045" ref="F1785"/>
    <hyperlink r:id="rId5046" ref="I1785"/>
    <hyperlink r:id="rId5047" ref="E1786"/>
    <hyperlink r:id="rId5048" ref="F1786"/>
    <hyperlink r:id="rId5049" ref="I1786"/>
    <hyperlink r:id="rId5050" ref="E1787"/>
    <hyperlink r:id="rId5051" ref="F1787"/>
    <hyperlink r:id="rId5052" ref="I1787"/>
    <hyperlink r:id="rId5053" ref="E1788"/>
    <hyperlink r:id="rId5054" ref="F1788"/>
    <hyperlink r:id="rId5055" ref="I1788"/>
    <hyperlink r:id="rId5056" ref="F1789"/>
    <hyperlink r:id="rId5057" ref="I1789"/>
    <hyperlink r:id="rId5058" ref="E1790"/>
    <hyperlink r:id="rId5059" ref="F1790"/>
    <hyperlink r:id="rId5060" location="gs.8o3v6m" ref="I1790"/>
    <hyperlink r:id="rId5061" ref="E1791"/>
    <hyperlink r:id="rId5062" ref="F1791"/>
    <hyperlink r:id="rId5063" ref="I1791"/>
    <hyperlink r:id="rId5064" ref="E1792"/>
    <hyperlink r:id="rId5065" ref="F1792"/>
    <hyperlink r:id="rId5066" ref="I1792"/>
    <hyperlink r:id="rId5067" ref="F1793"/>
    <hyperlink r:id="rId5068" ref="I1793"/>
    <hyperlink r:id="rId5069" ref="E1794"/>
    <hyperlink r:id="rId5070" ref="F1794"/>
    <hyperlink r:id="rId5071" ref="I1794"/>
    <hyperlink r:id="rId5072" ref="E1795"/>
    <hyperlink r:id="rId5073" ref="F1795"/>
    <hyperlink r:id="rId5074" ref="I1795"/>
    <hyperlink r:id="rId5075" ref="E1796"/>
    <hyperlink r:id="rId5076" ref="F1796"/>
    <hyperlink r:id="rId5077" ref="I1796"/>
    <hyperlink r:id="rId5078" ref="E1797"/>
    <hyperlink r:id="rId5079" ref="F1797"/>
    <hyperlink r:id="rId5080" ref="I1797"/>
    <hyperlink r:id="rId5081" ref="E1798"/>
    <hyperlink r:id="rId5082" ref="F1798"/>
    <hyperlink r:id="rId5083" ref="I1798"/>
    <hyperlink r:id="rId5084" ref="E1799"/>
    <hyperlink r:id="rId5085" ref="F1799"/>
    <hyperlink r:id="rId5086" ref="I1799"/>
    <hyperlink r:id="rId5087" ref="F1800"/>
    <hyperlink r:id="rId5088" ref="I1800"/>
    <hyperlink r:id="rId5089" ref="E1801"/>
    <hyperlink r:id="rId5090" ref="F1801"/>
    <hyperlink r:id="rId5091" ref="I1801"/>
    <hyperlink r:id="rId5092" ref="E1802"/>
    <hyperlink r:id="rId5093" ref="F1802"/>
    <hyperlink r:id="rId5094" ref="I1802"/>
    <hyperlink r:id="rId5095" ref="E1803"/>
    <hyperlink r:id="rId5096" ref="F1803"/>
    <hyperlink r:id="rId5097" ref="I1803"/>
    <hyperlink r:id="rId5098" ref="E1804"/>
    <hyperlink r:id="rId5099" ref="F1804"/>
    <hyperlink r:id="rId5100" ref="I1804"/>
    <hyperlink r:id="rId5101" ref="F1805"/>
    <hyperlink r:id="rId5102" ref="E1806"/>
    <hyperlink r:id="rId5103" ref="F1806"/>
    <hyperlink r:id="rId5104" ref="I1806"/>
    <hyperlink r:id="rId5105" ref="F1807"/>
    <hyperlink r:id="rId5106" ref="I1807"/>
    <hyperlink r:id="rId5107" ref="E1808"/>
    <hyperlink r:id="rId5108" ref="F1808"/>
    <hyperlink r:id="rId5109" ref="I1808"/>
    <hyperlink r:id="rId5110" ref="E1809"/>
    <hyperlink r:id="rId5111" ref="F1809"/>
    <hyperlink r:id="rId5112" ref="I1809"/>
    <hyperlink r:id="rId5113" ref="F1810"/>
    <hyperlink r:id="rId5114" ref="I1810"/>
    <hyperlink r:id="rId5115" ref="E1811"/>
    <hyperlink r:id="rId5116" ref="F1811"/>
    <hyperlink r:id="rId5117" ref="I1811"/>
    <hyperlink r:id="rId5118" ref="E1812"/>
    <hyperlink r:id="rId5119" ref="F1812"/>
    <hyperlink r:id="rId5120" ref="I1812"/>
    <hyperlink r:id="rId5121" ref="E1813"/>
    <hyperlink r:id="rId5122" ref="F1813"/>
    <hyperlink r:id="rId5123" ref="I1813"/>
    <hyperlink r:id="rId5124" ref="E1814"/>
    <hyperlink r:id="rId5125" ref="F1814"/>
    <hyperlink r:id="rId5126" ref="I1814"/>
    <hyperlink r:id="rId5127" ref="E1815"/>
    <hyperlink r:id="rId5128" ref="F1815"/>
    <hyperlink r:id="rId5129" ref="I1815"/>
    <hyperlink r:id="rId5130" ref="E1816"/>
    <hyperlink r:id="rId5131" ref="F1816"/>
    <hyperlink r:id="rId5132" ref="I1816"/>
    <hyperlink r:id="rId5133" ref="F1817"/>
    <hyperlink r:id="rId5134" ref="E1818"/>
    <hyperlink r:id="rId5135" ref="F1818"/>
    <hyperlink r:id="rId5136" ref="I1818"/>
    <hyperlink r:id="rId5137" ref="E1819"/>
    <hyperlink r:id="rId5138" ref="F1819"/>
    <hyperlink r:id="rId5139" ref="I1819"/>
    <hyperlink r:id="rId5140" ref="E1820"/>
    <hyperlink r:id="rId5141" ref="F1820"/>
    <hyperlink r:id="rId5142" ref="I1820"/>
    <hyperlink r:id="rId5143" ref="E1821"/>
    <hyperlink r:id="rId5144" ref="F1821"/>
    <hyperlink r:id="rId5145" ref="I1821"/>
    <hyperlink r:id="rId5146" ref="F1822"/>
    <hyperlink r:id="rId5147" ref="E1823"/>
    <hyperlink r:id="rId5148" ref="F1823"/>
    <hyperlink r:id="rId5149" ref="I1823"/>
    <hyperlink r:id="rId5150" ref="E1824"/>
    <hyperlink r:id="rId5151" ref="F1824"/>
    <hyperlink r:id="rId5152" ref="I1824"/>
    <hyperlink r:id="rId5153" ref="E1825"/>
    <hyperlink r:id="rId5154" ref="F1825"/>
    <hyperlink r:id="rId5155" ref="I1825"/>
    <hyperlink r:id="rId5156" ref="E1826"/>
    <hyperlink r:id="rId5157" ref="F1826"/>
    <hyperlink r:id="rId5158" ref="I1826"/>
    <hyperlink r:id="rId5159" ref="E1827"/>
    <hyperlink r:id="rId5160" ref="F1827"/>
    <hyperlink r:id="rId5161" ref="I1827"/>
    <hyperlink r:id="rId5162" ref="E1828"/>
    <hyperlink r:id="rId5163" ref="F1828"/>
    <hyperlink r:id="rId5164" ref="I1828"/>
    <hyperlink r:id="rId5165" ref="E1829"/>
    <hyperlink r:id="rId5166" ref="F1829"/>
    <hyperlink r:id="rId5167" ref="I1829"/>
    <hyperlink r:id="rId5168" ref="F1830"/>
    <hyperlink r:id="rId5169" ref="I1830"/>
    <hyperlink r:id="rId5170" ref="F1831"/>
    <hyperlink r:id="rId5171" ref="I1831"/>
    <hyperlink r:id="rId5172" ref="E1832"/>
    <hyperlink r:id="rId5173" ref="F1832"/>
    <hyperlink r:id="rId5174" ref="I1832"/>
    <hyperlink r:id="rId5175" ref="E1833"/>
    <hyperlink r:id="rId5176" ref="F1833"/>
    <hyperlink r:id="rId5177" ref="I1833"/>
    <hyperlink r:id="rId5178" ref="E1834"/>
    <hyperlink r:id="rId5179" ref="F1834"/>
    <hyperlink r:id="rId5180" ref="I1834"/>
    <hyperlink r:id="rId5181" ref="E1835"/>
    <hyperlink r:id="rId5182" ref="F1835"/>
    <hyperlink r:id="rId5183" ref="I1835"/>
    <hyperlink r:id="rId5184" ref="F1836"/>
    <hyperlink r:id="rId5185" ref="I1836"/>
    <hyperlink r:id="rId5186" ref="E1837"/>
    <hyperlink r:id="rId5187" ref="F1837"/>
    <hyperlink r:id="rId5188" ref="I1837"/>
    <hyperlink r:id="rId5189" ref="E1838"/>
    <hyperlink r:id="rId5190" ref="F1838"/>
    <hyperlink r:id="rId5191" ref="I1838"/>
    <hyperlink r:id="rId5192" ref="E1839"/>
    <hyperlink r:id="rId5193" ref="F1839"/>
    <hyperlink r:id="rId5194" ref="I1839"/>
    <hyperlink r:id="rId5195" ref="E1840"/>
    <hyperlink r:id="rId5196" ref="F1840"/>
    <hyperlink r:id="rId5197" ref="I1840"/>
    <hyperlink r:id="rId5198" ref="E1841"/>
    <hyperlink r:id="rId5199" ref="F1841"/>
    <hyperlink r:id="rId5200" ref="I1841"/>
    <hyperlink r:id="rId5201" ref="E1842"/>
    <hyperlink r:id="rId5202" ref="F1842"/>
    <hyperlink r:id="rId5203" ref="I1842"/>
    <hyperlink r:id="rId5204" ref="F1843"/>
    <hyperlink r:id="rId5205" ref="I1843"/>
    <hyperlink r:id="rId5206" ref="E1844"/>
    <hyperlink r:id="rId5207" ref="F1844"/>
    <hyperlink r:id="rId5208" ref="I1844"/>
    <hyperlink r:id="rId5209" ref="E1845"/>
    <hyperlink r:id="rId5210" ref="F1845"/>
    <hyperlink r:id="rId5211" ref="I1845"/>
    <hyperlink r:id="rId5212" ref="E1846"/>
    <hyperlink r:id="rId5213" ref="F1846"/>
    <hyperlink r:id="rId5214" ref="I1846"/>
    <hyperlink r:id="rId5215" ref="E1847"/>
    <hyperlink r:id="rId5216" ref="F1847"/>
    <hyperlink r:id="rId5217" ref="I1847"/>
    <hyperlink r:id="rId5218" ref="E1848"/>
    <hyperlink r:id="rId5219" ref="F1848"/>
    <hyperlink r:id="rId5220" ref="I1848"/>
    <hyperlink r:id="rId5221" ref="F1849"/>
    <hyperlink r:id="rId5222" ref="I1849"/>
    <hyperlink r:id="rId5223" ref="E1850"/>
    <hyperlink r:id="rId5224" ref="F1850"/>
    <hyperlink r:id="rId5225" ref="I1850"/>
    <hyperlink r:id="rId5226" ref="F1851"/>
    <hyperlink r:id="rId5227" ref="I1851"/>
    <hyperlink r:id="rId5228" ref="E1852"/>
    <hyperlink r:id="rId5229" ref="F1852"/>
    <hyperlink r:id="rId5230" ref="I1852"/>
    <hyperlink r:id="rId5231" ref="E1853"/>
    <hyperlink r:id="rId5232" ref="F1853"/>
    <hyperlink r:id="rId5233" ref="I1853"/>
    <hyperlink r:id="rId5234" ref="E1854"/>
    <hyperlink r:id="rId5235" ref="F1854"/>
    <hyperlink r:id="rId5236" ref="I1854"/>
    <hyperlink r:id="rId5237" ref="F1855"/>
    <hyperlink r:id="rId5238" ref="I1855"/>
    <hyperlink r:id="rId5239" ref="E1856"/>
    <hyperlink r:id="rId5240" ref="F1856"/>
    <hyperlink r:id="rId5241" ref="I1856"/>
    <hyperlink r:id="rId5242" ref="E1857"/>
    <hyperlink r:id="rId5243" ref="F1857"/>
    <hyperlink r:id="rId5244" ref="I1857"/>
    <hyperlink r:id="rId5245" ref="E1858"/>
    <hyperlink r:id="rId5246" ref="F1858"/>
    <hyperlink r:id="rId5247" ref="I1858"/>
    <hyperlink r:id="rId5248" ref="E1859"/>
    <hyperlink r:id="rId5249" ref="F1859"/>
    <hyperlink r:id="rId5250" ref="I1859"/>
    <hyperlink r:id="rId5251" ref="E1860"/>
    <hyperlink r:id="rId5252" ref="F1860"/>
    <hyperlink r:id="rId5253" ref="I1860"/>
    <hyperlink r:id="rId5254" ref="E1861"/>
    <hyperlink r:id="rId5255" ref="F1861"/>
    <hyperlink r:id="rId5256" ref="I1861"/>
    <hyperlink r:id="rId5257" ref="E1862"/>
    <hyperlink r:id="rId5258" ref="F1862"/>
    <hyperlink r:id="rId5259" ref="I1862"/>
    <hyperlink r:id="rId5260" ref="F1863"/>
    <hyperlink r:id="rId5261" ref="I1863"/>
    <hyperlink r:id="rId5262" ref="E1864"/>
    <hyperlink r:id="rId5263" ref="F1864"/>
    <hyperlink r:id="rId5264" ref="I1864"/>
    <hyperlink r:id="rId5265" ref="F1865"/>
    <hyperlink r:id="rId5266" ref="I1865"/>
    <hyperlink r:id="rId5267" ref="F1866"/>
    <hyperlink r:id="rId5268" ref="I1866"/>
    <hyperlink r:id="rId5269" ref="E1867"/>
    <hyperlink r:id="rId5270" ref="F1867"/>
    <hyperlink r:id="rId5271" ref="I1867"/>
    <hyperlink r:id="rId5272" ref="E1868"/>
    <hyperlink r:id="rId5273" ref="F1868"/>
    <hyperlink r:id="rId5274" ref="I1868"/>
    <hyperlink r:id="rId5275" ref="F1869"/>
    <hyperlink r:id="rId5276" ref="I1869"/>
    <hyperlink r:id="rId5277" ref="E1870"/>
    <hyperlink r:id="rId5278" ref="F1870"/>
    <hyperlink r:id="rId5279" ref="I1870"/>
    <hyperlink r:id="rId5280" ref="E1871"/>
    <hyperlink r:id="rId5281" ref="F1871"/>
    <hyperlink r:id="rId5282" ref="I1871"/>
    <hyperlink r:id="rId5283" ref="E1872"/>
    <hyperlink r:id="rId5284" ref="F1872"/>
    <hyperlink r:id="rId5285" ref="I1872"/>
    <hyperlink r:id="rId5286" ref="E1873"/>
    <hyperlink r:id="rId5287" ref="F1873"/>
    <hyperlink r:id="rId5288" ref="I1873"/>
    <hyperlink r:id="rId5289" ref="E1874"/>
    <hyperlink r:id="rId5290" ref="F1874"/>
    <hyperlink r:id="rId5291" ref="I1874"/>
    <hyperlink r:id="rId5292" ref="E1875"/>
    <hyperlink r:id="rId5293" ref="F1875"/>
    <hyperlink r:id="rId5294" ref="I1875"/>
    <hyperlink r:id="rId5295" ref="E1876"/>
    <hyperlink r:id="rId5296" ref="F1876"/>
    <hyperlink r:id="rId5297" ref="I1876"/>
    <hyperlink r:id="rId5298" ref="E1877"/>
    <hyperlink r:id="rId5299" ref="F1877"/>
    <hyperlink r:id="rId5300" ref="I1877"/>
    <hyperlink r:id="rId5301" ref="E1878"/>
    <hyperlink r:id="rId5302" ref="F1878"/>
    <hyperlink r:id="rId5303" ref="I1878"/>
    <hyperlink r:id="rId5304" ref="F1879"/>
    <hyperlink r:id="rId5305" ref="I1879"/>
    <hyperlink r:id="rId5306" ref="E1880"/>
    <hyperlink r:id="rId5307" ref="F1880"/>
    <hyperlink r:id="rId5308" ref="I1880"/>
    <hyperlink r:id="rId5309" ref="E1881"/>
    <hyperlink r:id="rId5310" ref="F1881"/>
    <hyperlink r:id="rId5311" ref="I1881"/>
    <hyperlink r:id="rId5312" ref="E1882"/>
    <hyperlink r:id="rId5313" ref="F1882"/>
    <hyperlink r:id="rId5314" ref="I1882"/>
    <hyperlink r:id="rId5315" ref="F1883"/>
    <hyperlink r:id="rId5316" ref="I1883"/>
    <hyperlink r:id="rId5317" ref="E1884"/>
    <hyperlink r:id="rId5318" ref="F1884"/>
    <hyperlink r:id="rId5319" ref="I1884"/>
    <hyperlink r:id="rId5320" ref="E1885"/>
    <hyperlink r:id="rId5321" ref="F1885"/>
    <hyperlink r:id="rId5322" ref="I1885"/>
    <hyperlink r:id="rId5323" ref="E1886"/>
    <hyperlink r:id="rId5324" ref="F1886"/>
    <hyperlink r:id="rId5325" ref="I1886"/>
    <hyperlink r:id="rId5326" ref="E1887"/>
    <hyperlink r:id="rId5327" ref="F1887"/>
    <hyperlink r:id="rId5328" ref="I1887"/>
    <hyperlink r:id="rId5329" ref="E1888"/>
    <hyperlink r:id="rId5330" ref="F1888"/>
    <hyperlink r:id="rId5331" ref="I1888"/>
    <hyperlink r:id="rId5332" ref="E1889"/>
    <hyperlink r:id="rId5333" ref="F1889"/>
    <hyperlink r:id="rId5334" ref="I1889"/>
    <hyperlink r:id="rId5335" ref="F1890"/>
    <hyperlink r:id="rId5336" ref="I1890"/>
    <hyperlink r:id="rId5337" ref="F1891"/>
    <hyperlink r:id="rId5338" ref="I1891"/>
    <hyperlink r:id="rId5339" ref="F1892"/>
    <hyperlink r:id="rId5340" ref="I1892"/>
    <hyperlink r:id="rId5341" ref="E1893"/>
    <hyperlink r:id="rId5342" ref="F1893"/>
    <hyperlink r:id="rId5343" ref="I1893"/>
    <hyperlink r:id="rId5344" ref="E1894"/>
    <hyperlink r:id="rId5345" ref="F1894"/>
    <hyperlink r:id="rId5346" ref="I1894"/>
    <hyperlink r:id="rId5347" ref="F1895"/>
    <hyperlink r:id="rId5348" ref="I1895"/>
    <hyperlink r:id="rId5349" ref="E1896"/>
    <hyperlink r:id="rId5350" ref="F1896"/>
    <hyperlink r:id="rId5351" ref="I1896"/>
    <hyperlink r:id="rId5352" ref="E1897"/>
    <hyperlink r:id="rId5353" ref="F1897"/>
    <hyperlink r:id="rId5354" ref="I1897"/>
    <hyperlink r:id="rId5355" ref="F1898"/>
    <hyperlink r:id="rId5356" ref="I1898"/>
    <hyperlink r:id="rId5357" ref="E1899"/>
    <hyperlink r:id="rId5358" ref="F1899"/>
    <hyperlink r:id="rId5359" ref="I1899"/>
    <hyperlink r:id="rId5360" ref="E1900"/>
    <hyperlink r:id="rId5361" ref="F1900"/>
    <hyperlink r:id="rId5362" ref="I1900"/>
    <hyperlink r:id="rId5363" ref="E1901"/>
    <hyperlink r:id="rId5364" ref="F1901"/>
    <hyperlink r:id="rId5365" ref="I1901"/>
    <hyperlink r:id="rId5366" ref="E1902"/>
    <hyperlink r:id="rId5367" ref="F1902"/>
    <hyperlink r:id="rId5368" ref="I1902"/>
    <hyperlink r:id="rId5369" ref="E1903"/>
    <hyperlink r:id="rId5370" ref="F1903"/>
    <hyperlink r:id="rId5371" ref="I1903"/>
    <hyperlink r:id="rId5372" ref="E1904"/>
    <hyperlink r:id="rId5373" ref="F1904"/>
    <hyperlink r:id="rId5374" ref="I1904"/>
    <hyperlink r:id="rId5375" ref="F1905"/>
    <hyperlink r:id="rId5376" ref="I1905"/>
    <hyperlink r:id="rId5377" ref="E1906"/>
    <hyperlink r:id="rId5378" ref="F1906"/>
    <hyperlink r:id="rId5379" ref="I1906"/>
    <hyperlink r:id="rId5380" ref="E1907"/>
    <hyperlink r:id="rId5381" ref="F1907"/>
    <hyperlink r:id="rId5382" ref="I1907"/>
    <hyperlink r:id="rId5383" ref="E1908"/>
    <hyperlink r:id="rId5384" ref="F1908"/>
    <hyperlink r:id="rId5385" ref="I1908"/>
    <hyperlink r:id="rId5386" ref="E1909"/>
    <hyperlink r:id="rId5387" ref="F1909"/>
    <hyperlink r:id="rId5388" ref="I1909"/>
    <hyperlink r:id="rId5389" ref="F1910"/>
    <hyperlink r:id="rId5390" ref="I1910"/>
    <hyperlink r:id="rId5391" ref="E1911"/>
    <hyperlink r:id="rId5392" ref="F1911"/>
    <hyperlink r:id="rId5393" ref="I1911"/>
    <hyperlink r:id="rId5394" ref="F1912"/>
    <hyperlink r:id="rId5395" ref="I1912"/>
    <hyperlink r:id="rId5396" ref="A1913"/>
    <hyperlink r:id="rId5397" ref="F1913"/>
    <hyperlink r:id="rId5398" ref="I1913"/>
    <hyperlink r:id="rId5399" ref="E1914"/>
    <hyperlink r:id="rId5400" ref="F1914"/>
    <hyperlink r:id="rId5401" ref="I1914"/>
    <hyperlink r:id="rId5402" ref="E1915"/>
    <hyperlink r:id="rId5403" ref="F1915"/>
    <hyperlink r:id="rId5404" ref="I1915"/>
    <hyperlink r:id="rId5405" ref="E1916"/>
    <hyperlink r:id="rId5406" ref="F1916"/>
    <hyperlink r:id="rId5407" ref="I1916"/>
    <hyperlink r:id="rId5408" ref="E1917"/>
    <hyperlink r:id="rId5409" ref="F1917"/>
    <hyperlink r:id="rId5410" ref="I1917"/>
    <hyperlink r:id="rId5411" ref="E1918"/>
    <hyperlink r:id="rId5412" ref="F1918"/>
    <hyperlink r:id="rId5413" ref="I1918"/>
    <hyperlink r:id="rId5414" ref="E1919"/>
    <hyperlink r:id="rId5415" ref="F1919"/>
    <hyperlink r:id="rId5416" ref="I1919"/>
    <hyperlink r:id="rId5417" ref="F1920"/>
    <hyperlink r:id="rId5418" ref="I1920"/>
    <hyperlink r:id="rId5419" ref="E1921"/>
    <hyperlink r:id="rId5420" ref="F1921"/>
    <hyperlink r:id="rId5421" ref="I1921"/>
    <hyperlink r:id="rId5422" ref="E1922"/>
    <hyperlink r:id="rId5423" ref="F1922"/>
    <hyperlink r:id="rId5424" ref="I1922"/>
    <hyperlink r:id="rId5425" ref="E1923"/>
    <hyperlink r:id="rId5426" ref="F1923"/>
    <hyperlink r:id="rId5427" ref="I1923"/>
    <hyperlink r:id="rId5428" ref="E1924"/>
    <hyperlink r:id="rId5429" ref="F1924"/>
    <hyperlink r:id="rId5430" ref="I1924"/>
    <hyperlink r:id="rId5431" ref="E1925"/>
    <hyperlink r:id="rId5432" ref="F1925"/>
    <hyperlink r:id="rId5433" ref="I1925"/>
    <hyperlink r:id="rId5434" ref="E1926"/>
    <hyperlink r:id="rId5435" ref="F1926"/>
    <hyperlink r:id="rId5436" ref="I1926"/>
    <hyperlink r:id="rId5437" ref="E1927"/>
    <hyperlink r:id="rId5438" ref="F1927"/>
    <hyperlink r:id="rId5439" ref="I1927"/>
    <hyperlink r:id="rId5440" ref="E1928"/>
    <hyperlink r:id="rId5441" ref="F1928"/>
    <hyperlink r:id="rId5442" ref="I1928"/>
    <hyperlink r:id="rId5443" ref="E1929"/>
    <hyperlink r:id="rId5444" ref="F1929"/>
    <hyperlink r:id="rId5445" ref="I1929"/>
    <hyperlink r:id="rId5446" ref="E1930"/>
    <hyperlink r:id="rId5447" ref="F1930"/>
    <hyperlink r:id="rId5448" ref="I1930"/>
    <hyperlink r:id="rId5449" ref="E1931"/>
    <hyperlink r:id="rId5450" ref="F1931"/>
    <hyperlink r:id="rId5451" ref="I1931"/>
    <hyperlink r:id="rId5452" ref="E1932"/>
    <hyperlink r:id="rId5453" ref="F1932"/>
    <hyperlink r:id="rId5454" ref="I1932"/>
    <hyperlink r:id="rId5455" ref="F1933"/>
    <hyperlink r:id="rId5456" ref="I1933"/>
    <hyperlink r:id="rId5457" ref="E1934"/>
    <hyperlink r:id="rId5458" ref="F1934"/>
    <hyperlink r:id="rId5459" ref="I1934"/>
    <hyperlink r:id="rId5460" ref="E1935"/>
    <hyperlink r:id="rId5461" ref="F1935"/>
    <hyperlink r:id="rId5462" ref="I1935"/>
    <hyperlink r:id="rId5463" ref="E1936"/>
    <hyperlink r:id="rId5464" ref="F1936"/>
    <hyperlink r:id="rId5465" ref="I1936"/>
    <hyperlink r:id="rId5466" ref="E1937"/>
    <hyperlink r:id="rId5467" ref="F1937"/>
    <hyperlink r:id="rId5468" ref="I1937"/>
    <hyperlink r:id="rId5469" ref="E1938"/>
    <hyperlink r:id="rId5470" ref="F1938"/>
    <hyperlink r:id="rId5471" ref="I1938"/>
    <hyperlink r:id="rId5472" ref="E1939"/>
    <hyperlink r:id="rId5473" ref="F1939"/>
    <hyperlink r:id="rId5474" ref="I1939"/>
    <hyperlink r:id="rId5475" ref="E1940"/>
    <hyperlink r:id="rId5476" ref="F1940"/>
    <hyperlink r:id="rId5477" ref="I1940"/>
    <hyperlink r:id="rId5478" ref="E1941"/>
    <hyperlink r:id="rId5479" ref="F1941"/>
    <hyperlink r:id="rId5480" ref="I1941"/>
    <hyperlink r:id="rId5481" ref="E1942"/>
    <hyperlink r:id="rId5482" ref="F1942"/>
    <hyperlink r:id="rId5483" ref="I1942"/>
    <hyperlink r:id="rId5484" ref="E1943"/>
    <hyperlink r:id="rId5485" ref="F1943"/>
    <hyperlink r:id="rId5486" ref="I1943"/>
    <hyperlink r:id="rId5487" ref="E1944"/>
    <hyperlink r:id="rId5488" ref="F1944"/>
    <hyperlink r:id="rId5489" ref="I1944"/>
    <hyperlink r:id="rId5490" ref="E1945"/>
    <hyperlink r:id="rId5491" ref="F1945"/>
    <hyperlink r:id="rId5492" ref="I1945"/>
    <hyperlink r:id="rId5493" ref="E1946"/>
    <hyperlink r:id="rId5494" ref="F1946"/>
    <hyperlink r:id="rId5495" ref="I1946"/>
    <hyperlink r:id="rId5496" ref="E1947"/>
    <hyperlink r:id="rId5497" ref="F1947"/>
    <hyperlink r:id="rId5498" ref="I1947"/>
    <hyperlink r:id="rId5499" ref="E1948"/>
    <hyperlink r:id="rId5500" ref="F1948"/>
    <hyperlink r:id="rId5501" ref="I1948"/>
    <hyperlink r:id="rId5502" ref="E1949"/>
    <hyperlink r:id="rId5503" ref="F1949"/>
    <hyperlink r:id="rId5504" ref="I1949"/>
    <hyperlink r:id="rId5505" ref="E1950"/>
    <hyperlink r:id="rId5506" ref="F1950"/>
    <hyperlink r:id="rId5507" ref="I1950"/>
    <hyperlink r:id="rId5508" ref="E1951"/>
    <hyperlink r:id="rId5509" ref="F1951"/>
    <hyperlink r:id="rId5510" ref="I1951"/>
    <hyperlink r:id="rId5511" ref="F1952"/>
    <hyperlink r:id="rId5512" ref="I1952"/>
    <hyperlink r:id="rId5513" ref="E1953"/>
    <hyperlink r:id="rId5514" ref="F1953"/>
    <hyperlink r:id="rId5515" ref="I1953"/>
    <hyperlink r:id="rId5516" ref="F1954"/>
    <hyperlink r:id="rId5517" ref="I1954"/>
    <hyperlink r:id="rId5518" ref="E1955"/>
    <hyperlink r:id="rId5519" ref="F1955"/>
    <hyperlink r:id="rId5520" ref="I1955"/>
    <hyperlink r:id="rId5521" ref="F1956"/>
    <hyperlink r:id="rId5522" ref="I1956"/>
    <hyperlink r:id="rId5523" ref="F1957"/>
    <hyperlink r:id="rId5524" ref="I1957"/>
    <hyperlink r:id="rId5525" ref="E1958"/>
    <hyperlink r:id="rId5526" ref="F1958"/>
    <hyperlink r:id="rId5527" ref="I1958"/>
    <hyperlink r:id="rId5528" ref="E1959"/>
    <hyperlink r:id="rId5529" ref="F1959"/>
    <hyperlink r:id="rId5530" ref="I1959"/>
    <hyperlink r:id="rId5531" ref="E1960"/>
    <hyperlink r:id="rId5532" ref="F1960"/>
    <hyperlink r:id="rId5533" ref="I1960"/>
    <hyperlink r:id="rId5534" ref="E1961"/>
    <hyperlink r:id="rId5535" ref="F1961"/>
    <hyperlink r:id="rId5536" ref="I1961"/>
    <hyperlink r:id="rId5537" ref="E1962"/>
    <hyperlink r:id="rId5538" ref="F1962"/>
    <hyperlink r:id="rId5539" ref="I1962"/>
    <hyperlink r:id="rId5540" ref="E1963"/>
    <hyperlink r:id="rId5541" ref="F1963"/>
    <hyperlink r:id="rId5542" ref="I1963"/>
    <hyperlink r:id="rId5543" ref="E1964"/>
    <hyperlink r:id="rId5544" ref="F1964"/>
    <hyperlink r:id="rId5545" ref="I1964"/>
    <hyperlink r:id="rId5546" ref="E1965"/>
    <hyperlink r:id="rId5547" ref="F1965"/>
    <hyperlink r:id="rId5548" ref="I1965"/>
    <hyperlink r:id="rId5549" ref="E1966"/>
    <hyperlink r:id="rId5550" ref="F1966"/>
    <hyperlink r:id="rId5551" ref="I1966"/>
    <hyperlink r:id="rId5552" ref="E1967"/>
    <hyperlink r:id="rId5553" ref="F1967"/>
    <hyperlink r:id="rId5554" ref="I1967"/>
    <hyperlink r:id="rId5555" ref="E1968"/>
    <hyperlink r:id="rId5556" ref="F1968"/>
    <hyperlink r:id="rId5557" ref="I1968"/>
    <hyperlink r:id="rId5558" ref="E1969"/>
    <hyperlink r:id="rId5559" ref="F1969"/>
    <hyperlink r:id="rId5560" ref="I1969"/>
    <hyperlink r:id="rId5561" ref="E1970"/>
    <hyperlink r:id="rId5562" ref="F1970"/>
    <hyperlink r:id="rId5563" ref="I1970"/>
    <hyperlink r:id="rId5564" ref="E1971"/>
    <hyperlink r:id="rId5565" ref="F1971"/>
    <hyperlink r:id="rId5566" ref="I1971"/>
    <hyperlink r:id="rId5567" ref="E1972"/>
    <hyperlink r:id="rId5568" ref="F1972"/>
    <hyperlink r:id="rId5569" ref="I1972"/>
    <hyperlink r:id="rId5570" ref="E1973"/>
    <hyperlink r:id="rId5571" ref="F1973"/>
    <hyperlink r:id="rId5572" ref="I1973"/>
    <hyperlink r:id="rId5573" ref="F1974"/>
    <hyperlink r:id="rId5574" ref="I1974"/>
    <hyperlink r:id="rId5575" ref="E1975"/>
    <hyperlink r:id="rId5576" ref="F1975"/>
    <hyperlink r:id="rId5577" ref="I1975"/>
    <hyperlink r:id="rId5578" ref="E1976"/>
    <hyperlink r:id="rId5579" ref="F1976"/>
    <hyperlink r:id="rId5580" ref="I1976"/>
    <hyperlink r:id="rId5581" ref="F1977"/>
    <hyperlink r:id="rId5582" ref="I1977"/>
    <hyperlink r:id="rId5583" ref="E1978"/>
    <hyperlink r:id="rId5584" ref="F1978"/>
    <hyperlink r:id="rId5585" ref="I1978"/>
    <hyperlink r:id="rId5586" ref="E1979"/>
    <hyperlink r:id="rId5587" ref="F1979"/>
    <hyperlink r:id="rId5588" ref="I1979"/>
    <hyperlink r:id="rId5589" ref="E1980"/>
    <hyperlink r:id="rId5590" ref="F1980"/>
    <hyperlink r:id="rId5591" ref="I1980"/>
    <hyperlink r:id="rId5592" ref="E1981"/>
    <hyperlink r:id="rId5593" ref="F1981"/>
    <hyperlink r:id="rId5594" ref="I1981"/>
    <hyperlink r:id="rId5595" ref="E1982"/>
    <hyperlink r:id="rId5596" ref="F1982"/>
    <hyperlink r:id="rId5597" location="menu" ref="I1982"/>
    <hyperlink r:id="rId5598" ref="E1983"/>
    <hyperlink r:id="rId5599" ref="F1983"/>
    <hyperlink r:id="rId5600" ref="I1983"/>
    <hyperlink r:id="rId5601" ref="E1984"/>
    <hyperlink r:id="rId5602" ref="F1984"/>
    <hyperlink r:id="rId5603" ref="I1984"/>
    <hyperlink r:id="rId5604" ref="E1985"/>
    <hyperlink r:id="rId5605" ref="F1985"/>
    <hyperlink r:id="rId5606" ref="I1985"/>
    <hyperlink r:id="rId5607" ref="E1986"/>
    <hyperlink r:id="rId5608" ref="F1986"/>
    <hyperlink r:id="rId5609" ref="I1986"/>
    <hyperlink r:id="rId5610" ref="E1987"/>
    <hyperlink r:id="rId5611" ref="F1987"/>
    <hyperlink r:id="rId5612" ref="I1987"/>
    <hyperlink r:id="rId5613" ref="E1988"/>
    <hyperlink r:id="rId5614" ref="F1988"/>
    <hyperlink r:id="rId5615" ref="I1988"/>
    <hyperlink r:id="rId5616" ref="E1989"/>
    <hyperlink r:id="rId5617" ref="F1989"/>
    <hyperlink r:id="rId5618" ref="I1989"/>
    <hyperlink r:id="rId5619" ref="E1990"/>
    <hyperlink r:id="rId5620" ref="F1990"/>
    <hyperlink r:id="rId5621" ref="I1990"/>
    <hyperlink r:id="rId5622" ref="E1991"/>
    <hyperlink r:id="rId5623" ref="F1991"/>
    <hyperlink r:id="rId5624" ref="I1991"/>
    <hyperlink r:id="rId5625" ref="E1993"/>
    <hyperlink r:id="rId5626" ref="F1993"/>
    <hyperlink r:id="rId5627" ref="I1993"/>
    <hyperlink r:id="rId5628" ref="E1994"/>
    <hyperlink r:id="rId5629" ref="F1994"/>
    <hyperlink r:id="rId5630" ref="I1994"/>
    <hyperlink r:id="rId5631" ref="E1995"/>
    <hyperlink r:id="rId5632" ref="F1995"/>
    <hyperlink r:id="rId5633" ref="I1995"/>
    <hyperlink r:id="rId5634" ref="F1996"/>
    <hyperlink r:id="rId5635" ref="I1996"/>
    <hyperlink r:id="rId5636" ref="F1997"/>
    <hyperlink r:id="rId5637" ref="I1997"/>
    <hyperlink r:id="rId5638" ref="E1998"/>
    <hyperlink r:id="rId5639" ref="F1998"/>
    <hyperlink r:id="rId5640" ref="I1998"/>
    <hyperlink r:id="rId5641" ref="F1999"/>
    <hyperlink r:id="rId5642" ref="I1999"/>
    <hyperlink r:id="rId5643" ref="F2000"/>
    <hyperlink r:id="rId5644" ref="I2000"/>
    <hyperlink r:id="rId5645" ref="E2001"/>
    <hyperlink r:id="rId5646" ref="F2001"/>
    <hyperlink r:id="rId5647" ref="I2001"/>
    <hyperlink r:id="rId5648" ref="E2002"/>
    <hyperlink r:id="rId5649" ref="F2002"/>
    <hyperlink r:id="rId5650" ref="I2002"/>
    <hyperlink r:id="rId5651" ref="E2003"/>
    <hyperlink r:id="rId5652" ref="F2003"/>
    <hyperlink r:id="rId5653" ref="I2003"/>
    <hyperlink r:id="rId5654" ref="E2004"/>
    <hyperlink r:id="rId5655" ref="F2004"/>
    <hyperlink r:id="rId5656" ref="I2004"/>
    <hyperlink r:id="rId5657" ref="E2005"/>
    <hyperlink r:id="rId5658" ref="F2005"/>
    <hyperlink r:id="rId5659" ref="I2005"/>
    <hyperlink r:id="rId5660" ref="E2006"/>
    <hyperlink r:id="rId5661" ref="F2006"/>
    <hyperlink r:id="rId5662" ref="I2006"/>
    <hyperlink r:id="rId5663" ref="E2007"/>
    <hyperlink r:id="rId5664" ref="F2007"/>
    <hyperlink r:id="rId5665" ref="I2007"/>
    <hyperlink r:id="rId5666" ref="E2008"/>
    <hyperlink r:id="rId5667" ref="F2008"/>
    <hyperlink r:id="rId5668" ref="I2008"/>
    <hyperlink r:id="rId5669" ref="E2009"/>
    <hyperlink r:id="rId5670" ref="F2009"/>
    <hyperlink r:id="rId5671" ref="I2009"/>
    <hyperlink r:id="rId5672" ref="E2010"/>
    <hyperlink r:id="rId5673" ref="F2010"/>
    <hyperlink r:id="rId5674" ref="I2010"/>
    <hyperlink r:id="rId5675" ref="E2011"/>
    <hyperlink r:id="rId5676" ref="F2011"/>
    <hyperlink r:id="rId5677" ref="I2011"/>
    <hyperlink r:id="rId5678" ref="E2012"/>
    <hyperlink r:id="rId5679" ref="F2012"/>
    <hyperlink r:id="rId5680" ref="I2012"/>
    <hyperlink r:id="rId5681" ref="E2013"/>
    <hyperlink r:id="rId5682" ref="F2013"/>
    <hyperlink r:id="rId5683" ref="I2013"/>
    <hyperlink r:id="rId5684" ref="E2014"/>
    <hyperlink r:id="rId5685" ref="F2014"/>
    <hyperlink r:id="rId5686" ref="I2014"/>
    <hyperlink r:id="rId5687" ref="E2015"/>
    <hyperlink r:id="rId5688" ref="F2015"/>
    <hyperlink r:id="rId5689" ref="I2015"/>
    <hyperlink r:id="rId5690" ref="E2016"/>
    <hyperlink r:id="rId5691" ref="F2016"/>
    <hyperlink r:id="rId5692" ref="I2016"/>
    <hyperlink r:id="rId5693" ref="E2017"/>
    <hyperlink r:id="rId5694" ref="F2017"/>
    <hyperlink r:id="rId5695" ref="I2017"/>
    <hyperlink r:id="rId5696" ref="E2018"/>
    <hyperlink r:id="rId5697" ref="F2018"/>
    <hyperlink r:id="rId5698" ref="I2018"/>
    <hyperlink r:id="rId5699" ref="F2019"/>
    <hyperlink r:id="rId5700" ref="I2019"/>
    <hyperlink r:id="rId5701" ref="E2020"/>
    <hyperlink r:id="rId5702" ref="F2020"/>
    <hyperlink r:id="rId5703" ref="I2020"/>
    <hyperlink r:id="rId5704" ref="E2021"/>
    <hyperlink r:id="rId5705" ref="F2021"/>
    <hyperlink r:id="rId5706" ref="I2021"/>
    <hyperlink r:id="rId5707" ref="E2022"/>
    <hyperlink r:id="rId5708" ref="F2022"/>
    <hyperlink r:id="rId5709" ref="I2022"/>
    <hyperlink r:id="rId5710" ref="E2023"/>
    <hyperlink r:id="rId5711" ref="F2023"/>
    <hyperlink r:id="rId5712" ref="I2023"/>
    <hyperlink r:id="rId5713" ref="E2024"/>
    <hyperlink r:id="rId5714" ref="F2024"/>
    <hyperlink r:id="rId5715" ref="I2024"/>
    <hyperlink r:id="rId5716" ref="E2025"/>
    <hyperlink r:id="rId5717" ref="F2025"/>
    <hyperlink r:id="rId5718" ref="I2025"/>
    <hyperlink r:id="rId5719" ref="E2026"/>
    <hyperlink r:id="rId5720" ref="F2026"/>
    <hyperlink r:id="rId5721" ref="I2026"/>
    <hyperlink r:id="rId5722" ref="F2027"/>
    <hyperlink r:id="rId5723" ref="I2027"/>
    <hyperlink r:id="rId5724" ref="F2028"/>
    <hyperlink r:id="rId5725" ref="I2028"/>
    <hyperlink r:id="rId5726" ref="E2029"/>
    <hyperlink r:id="rId5727" ref="F2029"/>
    <hyperlink r:id="rId5728" ref="I2029"/>
    <hyperlink r:id="rId5729" ref="E2030"/>
    <hyperlink r:id="rId5730" ref="F2030"/>
    <hyperlink r:id="rId5731" ref="I2030"/>
    <hyperlink r:id="rId5732" ref="E2031"/>
    <hyperlink r:id="rId5733" ref="F2031"/>
    <hyperlink r:id="rId5734" ref="I2031"/>
    <hyperlink r:id="rId5735" ref="E2032"/>
    <hyperlink r:id="rId5736" ref="F2032"/>
    <hyperlink r:id="rId5737" ref="I2032"/>
    <hyperlink r:id="rId5738" ref="E2033"/>
    <hyperlink r:id="rId5739" ref="F2033"/>
    <hyperlink r:id="rId5740" ref="I2033"/>
    <hyperlink r:id="rId5741" ref="E2034"/>
    <hyperlink r:id="rId5742" ref="F2034"/>
    <hyperlink r:id="rId5743" ref="I2034"/>
    <hyperlink r:id="rId5744" ref="E2035"/>
    <hyperlink r:id="rId5745" ref="F2035"/>
    <hyperlink r:id="rId5746" ref="I2035"/>
    <hyperlink r:id="rId5747" ref="E2036"/>
    <hyperlink r:id="rId5748" ref="F2036"/>
    <hyperlink r:id="rId5749" ref="I2036"/>
    <hyperlink r:id="rId5750" ref="F2038"/>
    <hyperlink r:id="rId5751" ref="I2038"/>
    <hyperlink r:id="rId5752" ref="E2039"/>
    <hyperlink r:id="rId5753" ref="F2039"/>
    <hyperlink r:id="rId5754" ref="I2039"/>
    <hyperlink r:id="rId5755" ref="E2040"/>
    <hyperlink r:id="rId5756" ref="F2040"/>
    <hyperlink r:id="rId5757" ref="I2040"/>
    <hyperlink r:id="rId5758" ref="F2041"/>
    <hyperlink r:id="rId5759" ref="I2041"/>
    <hyperlink r:id="rId5760" ref="E2042"/>
    <hyperlink r:id="rId5761" ref="F2042"/>
    <hyperlink r:id="rId5762" ref="I2042"/>
    <hyperlink r:id="rId5763" ref="E2043"/>
    <hyperlink r:id="rId5764" ref="F2043"/>
    <hyperlink r:id="rId5765" ref="I2043"/>
    <hyperlink r:id="rId5766" ref="E2044"/>
    <hyperlink r:id="rId5767" ref="F2044"/>
    <hyperlink r:id="rId5768" ref="I2044"/>
    <hyperlink r:id="rId5769" ref="E2045"/>
    <hyperlink r:id="rId5770" ref="F2045"/>
    <hyperlink r:id="rId5771" ref="I2045"/>
    <hyperlink r:id="rId5772" ref="E2046"/>
    <hyperlink r:id="rId5773" ref="F2046"/>
    <hyperlink r:id="rId5774" ref="I2046"/>
    <hyperlink r:id="rId5775" ref="E2047"/>
    <hyperlink r:id="rId5776" ref="F2047"/>
    <hyperlink r:id="rId5777" ref="I2047"/>
    <hyperlink r:id="rId5778" ref="E2048"/>
    <hyperlink r:id="rId5779" ref="F2048"/>
    <hyperlink r:id="rId5780" ref="I2048"/>
    <hyperlink r:id="rId5781" ref="E2049"/>
    <hyperlink r:id="rId5782" ref="F2049"/>
    <hyperlink r:id="rId5783" ref="I2049"/>
    <hyperlink r:id="rId5784" ref="E2050"/>
    <hyperlink r:id="rId5785" ref="F2050"/>
    <hyperlink r:id="rId5786" ref="I2050"/>
    <hyperlink r:id="rId5787" ref="F2051"/>
    <hyperlink r:id="rId5788" ref="I2051"/>
    <hyperlink r:id="rId5789" ref="E2052"/>
    <hyperlink r:id="rId5790" ref="F2052"/>
    <hyperlink r:id="rId5791" ref="I2052"/>
    <hyperlink r:id="rId5792" ref="F2053"/>
    <hyperlink r:id="rId5793" ref="I2053"/>
    <hyperlink r:id="rId5794" ref="F2054"/>
    <hyperlink r:id="rId5795" ref="I2054"/>
    <hyperlink r:id="rId5796" ref="F2055"/>
    <hyperlink r:id="rId5797" ref="I2055"/>
    <hyperlink r:id="rId5798" ref="E2056"/>
    <hyperlink r:id="rId5799" ref="F2056"/>
    <hyperlink r:id="rId5800" ref="I2056"/>
    <hyperlink r:id="rId5801" ref="E2057"/>
    <hyperlink r:id="rId5802" ref="F2057"/>
    <hyperlink r:id="rId5803" ref="I2057"/>
    <hyperlink r:id="rId5804" ref="E2058"/>
    <hyperlink r:id="rId5805" ref="F2058"/>
    <hyperlink r:id="rId5806" ref="I2058"/>
    <hyperlink r:id="rId5807" ref="E2059"/>
    <hyperlink r:id="rId5808" ref="F2059"/>
    <hyperlink r:id="rId5809" ref="I2059"/>
    <hyperlink r:id="rId5810" ref="E2060"/>
    <hyperlink r:id="rId5811" ref="F2060"/>
    <hyperlink r:id="rId5812" ref="I2060"/>
    <hyperlink r:id="rId5813" ref="F2061"/>
    <hyperlink r:id="rId5814" ref="I2061"/>
    <hyperlink r:id="rId5815" ref="E2062"/>
    <hyperlink r:id="rId5816" ref="F2062"/>
    <hyperlink r:id="rId5817" ref="I2062"/>
    <hyperlink r:id="rId5818" ref="F2063"/>
    <hyperlink r:id="rId5819" ref="I2063"/>
    <hyperlink r:id="rId5820" ref="E2064"/>
    <hyperlink r:id="rId5821" ref="F2064"/>
    <hyperlink r:id="rId5822" ref="I2064"/>
    <hyperlink r:id="rId5823" ref="E2065"/>
    <hyperlink r:id="rId5824" ref="F2065"/>
    <hyperlink r:id="rId5825" ref="I2065"/>
    <hyperlink r:id="rId5826" ref="F2066"/>
    <hyperlink r:id="rId5827" ref="E2067"/>
    <hyperlink r:id="rId5828" ref="F2067"/>
    <hyperlink r:id="rId5829" ref="I2067"/>
    <hyperlink r:id="rId5830" ref="E2068"/>
    <hyperlink r:id="rId5831" ref="F2068"/>
    <hyperlink r:id="rId5832" ref="I2068"/>
    <hyperlink r:id="rId5833" ref="E2069"/>
    <hyperlink r:id="rId5834" ref="F2069"/>
    <hyperlink r:id="rId5835" ref="I2069"/>
    <hyperlink r:id="rId5836" ref="E2070"/>
    <hyperlink r:id="rId5837" ref="F2070"/>
    <hyperlink r:id="rId5838" ref="I2070"/>
    <hyperlink r:id="rId5839" ref="F2071"/>
    <hyperlink r:id="rId5840" ref="I2071"/>
    <hyperlink r:id="rId5841" ref="E2072"/>
    <hyperlink r:id="rId5842" ref="F2072"/>
    <hyperlink r:id="rId5843" ref="I2072"/>
    <hyperlink r:id="rId5844" ref="E2073"/>
    <hyperlink r:id="rId5845" ref="F2073"/>
    <hyperlink r:id="rId5846" ref="I2073"/>
    <hyperlink r:id="rId5847" ref="F2074"/>
    <hyperlink r:id="rId5848" ref="I2074"/>
    <hyperlink r:id="rId5849" ref="E2075"/>
    <hyperlink r:id="rId5850" ref="F2075"/>
    <hyperlink r:id="rId5851" ref="I2075"/>
    <hyperlink r:id="rId5852" ref="E2076"/>
    <hyperlink r:id="rId5853" ref="F2076"/>
    <hyperlink r:id="rId5854" ref="I2076"/>
    <hyperlink r:id="rId5855" ref="E2077"/>
    <hyperlink r:id="rId5856" ref="F2077"/>
    <hyperlink r:id="rId5857" ref="I2077"/>
    <hyperlink r:id="rId5858" ref="E2078"/>
    <hyperlink r:id="rId5859" ref="F2078"/>
    <hyperlink r:id="rId5860" ref="I2078"/>
    <hyperlink r:id="rId5861" ref="F2079"/>
    <hyperlink r:id="rId5862" ref="I2079"/>
    <hyperlink r:id="rId5863" ref="E2080"/>
    <hyperlink r:id="rId5864" ref="F2080"/>
    <hyperlink r:id="rId5865" ref="I2080"/>
    <hyperlink r:id="rId5866" ref="E2081"/>
    <hyperlink r:id="rId5867" ref="F2081"/>
    <hyperlink r:id="rId5868" ref="I2081"/>
    <hyperlink r:id="rId5869" ref="E2082"/>
    <hyperlink r:id="rId5870" ref="F2082"/>
    <hyperlink r:id="rId5871" ref="I2082"/>
    <hyperlink r:id="rId5872" ref="E2083"/>
    <hyperlink r:id="rId5873" ref="F2083"/>
    <hyperlink r:id="rId5874" ref="I2083"/>
    <hyperlink r:id="rId5875" ref="E2084"/>
    <hyperlink r:id="rId5876" ref="F2084"/>
    <hyperlink r:id="rId5877" ref="I2084"/>
    <hyperlink r:id="rId5878" ref="E2085"/>
    <hyperlink r:id="rId5879" ref="F2085"/>
    <hyperlink r:id="rId5880" ref="I2085"/>
    <hyperlink r:id="rId5881" ref="E2086"/>
    <hyperlink r:id="rId5882" ref="F2086"/>
    <hyperlink r:id="rId5883" ref="I2086"/>
    <hyperlink r:id="rId5884" ref="F2087"/>
    <hyperlink r:id="rId5885" ref="I2087"/>
    <hyperlink r:id="rId5886" ref="E2088"/>
    <hyperlink r:id="rId5887" ref="F2088"/>
    <hyperlink r:id="rId5888" ref="I2088"/>
    <hyperlink r:id="rId5889" ref="E2089"/>
    <hyperlink r:id="rId5890" ref="F2089"/>
    <hyperlink r:id="rId5891" ref="I2089"/>
    <hyperlink r:id="rId5892" ref="E2090"/>
    <hyperlink r:id="rId5893" ref="F2090"/>
    <hyperlink r:id="rId5894" ref="I2090"/>
    <hyperlink r:id="rId5895" ref="E2091"/>
    <hyperlink r:id="rId5896" ref="F2091"/>
    <hyperlink r:id="rId5897" ref="I2091"/>
    <hyperlink r:id="rId5898" ref="E2092"/>
    <hyperlink r:id="rId5899" ref="F2092"/>
    <hyperlink r:id="rId5900" ref="I2092"/>
    <hyperlink r:id="rId5901" ref="F2093"/>
    <hyperlink r:id="rId5902" ref="I2093"/>
    <hyperlink r:id="rId5903" ref="E2094"/>
    <hyperlink r:id="rId5904" ref="F2094"/>
    <hyperlink r:id="rId5905" ref="I2094"/>
    <hyperlink r:id="rId5906" ref="F2095"/>
    <hyperlink r:id="rId5907" ref="I2095"/>
    <hyperlink r:id="rId5908" ref="E2096"/>
    <hyperlink r:id="rId5909" ref="F2096"/>
    <hyperlink r:id="rId5910" ref="I2096"/>
    <hyperlink r:id="rId5911" ref="E2097"/>
    <hyperlink r:id="rId5912" ref="F2097"/>
    <hyperlink r:id="rId5913" ref="I2097"/>
    <hyperlink r:id="rId5914" ref="E2098"/>
    <hyperlink r:id="rId5915" ref="F2098"/>
    <hyperlink r:id="rId5916" ref="I2098"/>
    <hyperlink r:id="rId5917" ref="F2099"/>
    <hyperlink r:id="rId5918" ref="I2099"/>
    <hyperlink r:id="rId5919" ref="E2100"/>
    <hyperlink r:id="rId5920" ref="F2100"/>
    <hyperlink r:id="rId5921" ref="I2100"/>
    <hyperlink r:id="rId5922" ref="E2101"/>
    <hyperlink r:id="rId5923" ref="F2101"/>
    <hyperlink r:id="rId5924" ref="I2101"/>
    <hyperlink r:id="rId5925" ref="E2102"/>
    <hyperlink r:id="rId5926" ref="F2102"/>
    <hyperlink r:id="rId5927" ref="I2102"/>
    <hyperlink r:id="rId5928" ref="E2103"/>
    <hyperlink r:id="rId5929" ref="F2103"/>
    <hyperlink r:id="rId5930" ref="I2103"/>
    <hyperlink r:id="rId5931" ref="F2104"/>
    <hyperlink r:id="rId5932" ref="I2104"/>
    <hyperlink r:id="rId5933" ref="E2105"/>
    <hyperlink r:id="rId5934" ref="F2105"/>
    <hyperlink r:id="rId5935" ref="I2105"/>
    <hyperlink r:id="rId5936" ref="F2106"/>
    <hyperlink r:id="rId5937" ref="I2106"/>
    <hyperlink r:id="rId5938" ref="E2107"/>
    <hyperlink r:id="rId5939" ref="F2107"/>
    <hyperlink r:id="rId5940" ref="I2107"/>
    <hyperlink r:id="rId5941" ref="E2108"/>
    <hyperlink r:id="rId5942" ref="F2108"/>
    <hyperlink r:id="rId5943" ref="I2108"/>
    <hyperlink r:id="rId5944" ref="F2109"/>
    <hyperlink r:id="rId5945" ref="I2109"/>
    <hyperlink r:id="rId5946" ref="E2110"/>
    <hyperlink r:id="rId5947" ref="F2110"/>
    <hyperlink r:id="rId5948" ref="I2110"/>
    <hyperlink r:id="rId5949" ref="E2111"/>
    <hyperlink r:id="rId5950" ref="F2111"/>
    <hyperlink r:id="rId5951" ref="I2111"/>
    <hyperlink r:id="rId5952" ref="E2112"/>
    <hyperlink r:id="rId5953" ref="F2112"/>
    <hyperlink r:id="rId5954" ref="I2112"/>
    <hyperlink r:id="rId5955" ref="E2113"/>
    <hyperlink r:id="rId5956" ref="F2113"/>
    <hyperlink r:id="rId5957" ref="I2113"/>
    <hyperlink r:id="rId5958" ref="E2114"/>
    <hyperlink r:id="rId5959" ref="F2114"/>
    <hyperlink r:id="rId5960" ref="I2114"/>
    <hyperlink r:id="rId5961" ref="E2115"/>
    <hyperlink r:id="rId5962" ref="F2115"/>
    <hyperlink r:id="rId5963" ref="I2115"/>
    <hyperlink r:id="rId5964" ref="E2116"/>
    <hyperlink r:id="rId5965" ref="F2116"/>
    <hyperlink r:id="rId5966" ref="I2116"/>
    <hyperlink r:id="rId5967" ref="E2117"/>
    <hyperlink r:id="rId5968" ref="F2117"/>
    <hyperlink r:id="rId5969" ref="I2117"/>
    <hyperlink r:id="rId5970" ref="F2118"/>
    <hyperlink r:id="rId5971" ref="I2118"/>
    <hyperlink r:id="rId5972" ref="F2119"/>
    <hyperlink r:id="rId5973" ref="I2119"/>
    <hyperlink r:id="rId5974" ref="F2120"/>
    <hyperlink r:id="rId5975" ref="I2120"/>
    <hyperlink r:id="rId5976" ref="E2121"/>
    <hyperlink r:id="rId5977" ref="F2121"/>
    <hyperlink r:id="rId5978" ref="I2121"/>
    <hyperlink r:id="rId5979" ref="E2122"/>
    <hyperlink r:id="rId5980" ref="F2122"/>
    <hyperlink r:id="rId5981" ref="I2122"/>
    <hyperlink r:id="rId5982" ref="E2123"/>
    <hyperlink r:id="rId5983" ref="F2123"/>
    <hyperlink r:id="rId5984" ref="I2123"/>
    <hyperlink r:id="rId5985" ref="F2124"/>
    <hyperlink r:id="rId5986" ref="I2124"/>
    <hyperlink r:id="rId5987" ref="E2125"/>
    <hyperlink r:id="rId5988" ref="F2125"/>
    <hyperlink r:id="rId5989" ref="I2125"/>
    <hyperlink r:id="rId5990" ref="E2126"/>
    <hyperlink r:id="rId5991" ref="F2126"/>
    <hyperlink r:id="rId5992" ref="I2126"/>
    <hyperlink r:id="rId5993" ref="E2127"/>
    <hyperlink r:id="rId5994" ref="F2127"/>
    <hyperlink r:id="rId5995" ref="I2127"/>
    <hyperlink r:id="rId5996" ref="E2128"/>
    <hyperlink r:id="rId5997" ref="F2128"/>
    <hyperlink r:id="rId5998" ref="I2128"/>
    <hyperlink r:id="rId5999" ref="F2129"/>
    <hyperlink r:id="rId6000" ref="I2129"/>
    <hyperlink r:id="rId6001" ref="E2130"/>
    <hyperlink r:id="rId6002" ref="F2130"/>
    <hyperlink r:id="rId6003" ref="I2130"/>
    <hyperlink r:id="rId6004" ref="E2131"/>
    <hyperlink r:id="rId6005" ref="F2131"/>
    <hyperlink r:id="rId6006" ref="I2131"/>
    <hyperlink r:id="rId6007" ref="E2132"/>
    <hyperlink r:id="rId6008" ref="F2132"/>
    <hyperlink r:id="rId6009" ref="I2132"/>
    <hyperlink r:id="rId6010" ref="E2133"/>
    <hyperlink r:id="rId6011" ref="F2133"/>
    <hyperlink r:id="rId6012" ref="I2133"/>
    <hyperlink r:id="rId6013" ref="E2134"/>
    <hyperlink r:id="rId6014" ref="F2134"/>
    <hyperlink r:id="rId6015" ref="I2134"/>
    <hyperlink r:id="rId6016" ref="E2135"/>
    <hyperlink r:id="rId6017" ref="F2135"/>
    <hyperlink r:id="rId6018" ref="I2135"/>
    <hyperlink r:id="rId6019" ref="E2136"/>
    <hyperlink r:id="rId6020" ref="F2136"/>
    <hyperlink r:id="rId6021" ref="I2136"/>
    <hyperlink r:id="rId6022" ref="E2137"/>
    <hyperlink r:id="rId6023" ref="F2137"/>
    <hyperlink r:id="rId6024" ref="I2137"/>
    <hyperlink r:id="rId6025" ref="E2138"/>
    <hyperlink r:id="rId6026" ref="F2138"/>
    <hyperlink r:id="rId6027" ref="I2138"/>
    <hyperlink r:id="rId6028" ref="E2139"/>
    <hyperlink r:id="rId6029" ref="F2139"/>
    <hyperlink r:id="rId6030" ref="I2139"/>
    <hyperlink r:id="rId6031" ref="E2140"/>
    <hyperlink r:id="rId6032" ref="F2140"/>
    <hyperlink r:id="rId6033" ref="I2140"/>
    <hyperlink r:id="rId6034" ref="E2141"/>
    <hyperlink r:id="rId6035" ref="F2141"/>
    <hyperlink r:id="rId6036" ref="I2141"/>
    <hyperlink r:id="rId6037" ref="E2142"/>
    <hyperlink r:id="rId6038" ref="F2142"/>
    <hyperlink r:id="rId6039" ref="I2142"/>
    <hyperlink r:id="rId6040" ref="E2143"/>
    <hyperlink r:id="rId6041" ref="F2143"/>
    <hyperlink r:id="rId6042" ref="I2143"/>
    <hyperlink r:id="rId6043" ref="F2144"/>
    <hyperlink r:id="rId6044" ref="I2144"/>
    <hyperlink r:id="rId6045" ref="E2145"/>
    <hyperlink r:id="rId6046" ref="F2145"/>
    <hyperlink r:id="rId6047" ref="I2145"/>
    <hyperlink r:id="rId6048" ref="E2146"/>
    <hyperlink r:id="rId6049" ref="F2146"/>
    <hyperlink r:id="rId6050" ref="I2146"/>
    <hyperlink r:id="rId6051" ref="E2147"/>
    <hyperlink r:id="rId6052" ref="F2147"/>
    <hyperlink r:id="rId6053" ref="I2147"/>
    <hyperlink r:id="rId6054" ref="F2148"/>
    <hyperlink r:id="rId6055" ref="I2148"/>
    <hyperlink r:id="rId6056" ref="E2149"/>
    <hyperlink r:id="rId6057" ref="F2149"/>
    <hyperlink r:id="rId6058" ref="I2149"/>
    <hyperlink r:id="rId6059" ref="E2150"/>
    <hyperlink r:id="rId6060" ref="F2150"/>
    <hyperlink r:id="rId6061" ref="I2150"/>
    <hyperlink r:id="rId6062" ref="E2151"/>
    <hyperlink r:id="rId6063" ref="F2151"/>
    <hyperlink r:id="rId6064" ref="I2151"/>
    <hyperlink r:id="rId6065" ref="E2152"/>
    <hyperlink r:id="rId6066" ref="F2152"/>
    <hyperlink r:id="rId6067" ref="I2152"/>
    <hyperlink r:id="rId6068" ref="E2153"/>
    <hyperlink r:id="rId6069" ref="F2153"/>
    <hyperlink r:id="rId6070" ref="I2153"/>
    <hyperlink r:id="rId6071" ref="E2154"/>
    <hyperlink r:id="rId6072" ref="F2154"/>
    <hyperlink r:id="rId6073" ref="I2154"/>
    <hyperlink r:id="rId6074" ref="E2155"/>
    <hyperlink r:id="rId6075" ref="F2155"/>
    <hyperlink r:id="rId6076" ref="I2155"/>
    <hyperlink r:id="rId6077" ref="E2156"/>
    <hyperlink r:id="rId6078" ref="F2156"/>
    <hyperlink r:id="rId6079" ref="I2156"/>
    <hyperlink r:id="rId6080" ref="E2157"/>
    <hyperlink r:id="rId6081" ref="F2157"/>
    <hyperlink r:id="rId6082" ref="I2157"/>
    <hyperlink r:id="rId6083" ref="E2158"/>
    <hyperlink r:id="rId6084" ref="F2158"/>
    <hyperlink r:id="rId6085" ref="I2158"/>
    <hyperlink r:id="rId6086" ref="E2159"/>
    <hyperlink r:id="rId6087" ref="F2159"/>
    <hyperlink r:id="rId6088" ref="I2159"/>
    <hyperlink r:id="rId6089" ref="E2160"/>
    <hyperlink r:id="rId6090" ref="F2160"/>
    <hyperlink r:id="rId6091" ref="I2160"/>
    <hyperlink r:id="rId6092" ref="E2161"/>
    <hyperlink r:id="rId6093" ref="F2161"/>
    <hyperlink r:id="rId6094" ref="I2161"/>
    <hyperlink r:id="rId6095" ref="E2162"/>
    <hyperlink r:id="rId6096" ref="F2162"/>
    <hyperlink r:id="rId6097" ref="I2162"/>
    <hyperlink r:id="rId6098" ref="E2163"/>
    <hyperlink r:id="rId6099" ref="F2163"/>
    <hyperlink r:id="rId6100" ref="I2163"/>
    <hyperlink r:id="rId6101" ref="E2164"/>
    <hyperlink r:id="rId6102" ref="F2164"/>
    <hyperlink r:id="rId6103" ref="I2164"/>
    <hyperlink r:id="rId6104" ref="E2165"/>
    <hyperlink r:id="rId6105" ref="F2165"/>
    <hyperlink r:id="rId6106" ref="I2165"/>
    <hyperlink r:id="rId6107" ref="E2166"/>
    <hyperlink r:id="rId6108" ref="F2166"/>
    <hyperlink r:id="rId6109" ref="I2166"/>
    <hyperlink r:id="rId6110" ref="E2167"/>
    <hyperlink r:id="rId6111" ref="F2167"/>
    <hyperlink r:id="rId6112" ref="I2167"/>
    <hyperlink r:id="rId6113" ref="E2168"/>
    <hyperlink r:id="rId6114" ref="F2168"/>
    <hyperlink r:id="rId6115" ref="I2168"/>
    <hyperlink r:id="rId6116" ref="E2169"/>
    <hyperlink r:id="rId6117" ref="F2169"/>
    <hyperlink r:id="rId6118" ref="I2169"/>
    <hyperlink r:id="rId6119" ref="E2170"/>
    <hyperlink r:id="rId6120" ref="F2170"/>
    <hyperlink r:id="rId6121" ref="I2170"/>
    <hyperlink r:id="rId6122" ref="E2171"/>
    <hyperlink r:id="rId6123" ref="F2171"/>
    <hyperlink r:id="rId6124" ref="I2171"/>
    <hyperlink r:id="rId6125" ref="E2172"/>
    <hyperlink r:id="rId6126" ref="F2172"/>
    <hyperlink r:id="rId6127" ref="I2172"/>
    <hyperlink r:id="rId6128" ref="E2173"/>
    <hyperlink r:id="rId6129" ref="F2173"/>
    <hyperlink r:id="rId6130" ref="I2173"/>
    <hyperlink r:id="rId6131" ref="E2174"/>
    <hyperlink r:id="rId6132" ref="F2174"/>
    <hyperlink r:id="rId6133" ref="I2174"/>
    <hyperlink r:id="rId6134" ref="E2175"/>
    <hyperlink r:id="rId6135" ref="F2175"/>
    <hyperlink r:id="rId6136" ref="I2175"/>
    <hyperlink r:id="rId6137" ref="E2176"/>
    <hyperlink r:id="rId6138" ref="F2176"/>
    <hyperlink r:id="rId6139" ref="I2176"/>
    <hyperlink r:id="rId6140" ref="E2177"/>
    <hyperlink r:id="rId6141" ref="F2177"/>
    <hyperlink r:id="rId6142" ref="I2177"/>
    <hyperlink r:id="rId6143" ref="E2178"/>
    <hyperlink r:id="rId6144" ref="F2178"/>
    <hyperlink r:id="rId6145" ref="I2178"/>
    <hyperlink r:id="rId6146" ref="E2179"/>
    <hyperlink r:id="rId6147" ref="F2179"/>
    <hyperlink r:id="rId6148" ref="I2179"/>
    <hyperlink r:id="rId6149" ref="E2180"/>
    <hyperlink r:id="rId6150" ref="F2180"/>
    <hyperlink r:id="rId6151" ref="I2180"/>
    <hyperlink r:id="rId6152" ref="E2181"/>
    <hyperlink r:id="rId6153" ref="F2181"/>
    <hyperlink r:id="rId6154" ref="I2181"/>
    <hyperlink r:id="rId6155" ref="F2182"/>
    <hyperlink r:id="rId6156" ref="I2182"/>
    <hyperlink r:id="rId6157" ref="E2183"/>
    <hyperlink r:id="rId6158" ref="F2183"/>
    <hyperlink r:id="rId6159" ref="I2183"/>
    <hyperlink r:id="rId6160" ref="E2184"/>
    <hyperlink r:id="rId6161" ref="F2184"/>
    <hyperlink r:id="rId6162" ref="I2184"/>
    <hyperlink r:id="rId6163" ref="E2185"/>
    <hyperlink r:id="rId6164" ref="F2185"/>
    <hyperlink r:id="rId6165" ref="I2185"/>
    <hyperlink r:id="rId6166" ref="F2186"/>
    <hyperlink r:id="rId6167" ref="I2186"/>
    <hyperlink r:id="rId6168" ref="E2187"/>
    <hyperlink r:id="rId6169" ref="F2187"/>
    <hyperlink r:id="rId6170" ref="I2187"/>
    <hyperlink r:id="rId6171" ref="E2188"/>
    <hyperlink r:id="rId6172" ref="F2188"/>
    <hyperlink r:id="rId6173" ref="I2188"/>
    <hyperlink r:id="rId6174" ref="E2189"/>
    <hyperlink r:id="rId6175" ref="F2189"/>
    <hyperlink r:id="rId6176" ref="I2189"/>
    <hyperlink r:id="rId6177" ref="E2190"/>
    <hyperlink r:id="rId6178" ref="F2190"/>
    <hyperlink r:id="rId6179" ref="I2190"/>
    <hyperlink r:id="rId6180" ref="E2191"/>
    <hyperlink r:id="rId6181" ref="F2191"/>
    <hyperlink r:id="rId6182" ref="I2191"/>
    <hyperlink r:id="rId6183" ref="E2192"/>
    <hyperlink r:id="rId6184" ref="F2192"/>
    <hyperlink r:id="rId6185" ref="I2192"/>
    <hyperlink r:id="rId6186" ref="E2193"/>
    <hyperlink r:id="rId6187" ref="F2193"/>
    <hyperlink r:id="rId6188" ref="I2193"/>
    <hyperlink r:id="rId6189" ref="E2194"/>
    <hyperlink r:id="rId6190" ref="F2194"/>
    <hyperlink r:id="rId6191" ref="I2194"/>
    <hyperlink r:id="rId6192" ref="E2195"/>
    <hyperlink r:id="rId6193" ref="F2195"/>
    <hyperlink r:id="rId6194" ref="I2195"/>
    <hyperlink r:id="rId6195" ref="E2196"/>
    <hyperlink r:id="rId6196" ref="F2196"/>
    <hyperlink r:id="rId6197" ref="I2196"/>
    <hyperlink r:id="rId6198" ref="F2197"/>
    <hyperlink r:id="rId6199" ref="I2197"/>
    <hyperlink r:id="rId6200" ref="E2198"/>
    <hyperlink r:id="rId6201" ref="F2198"/>
    <hyperlink r:id="rId6202" ref="I2198"/>
    <hyperlink r:id="rId6203" ref="E2199"/>
    <hyperlink r:id="rId6204" ref="F2199"/>
    <hyperlink r:id="rId6205" ref="I2199"/>
    <hyperlink r:id="rId6206" ref="F2200"/>
    <hyperlink r:id="rId6207" ref="I2200"/>
    <hyperlink r:id="rId6208" ref="E2201"/>
    <hyperlink r:id="rId6209" ref="F2201"/>
    <hyperlink r:id="rId6210" ref="I2201"/>
    <hyperlink r:id="rId6211" ref="E2202"/>
    <hyperlink r:id="rId6212" ref="F2202"/>
    <hyperlink r:id="rId6213" ref="I2202"/>
    <hyperlink r:id="rId6214" ref="E2203"/>
    <hyperlink r:id="rId6215" ref="F2203"/>
    <hyperlink r:id="rId6216" ref="I2203"/>
    <hyperlink r:id="rId6217" ref="E2204"/>
    <hyperlink r:id="rId6218" ref="F2204"/>
    <hyperlink r:id="rId6219" ref="I2204"/>
    <hyperlink r:id="rId6220" ref="E2205"/>
    <hyperlink r:id="rId6221" ref="F2205"/>
    <hyperlink r:id="rId6222" ref="I2205"/>
    <hyperlink r:id="rId6223" ref="E2206"/>
    <hyperlink r:id="rId6224" ref="F2206"/>
    <hyperlink r:id="rId6225" ref="I2206"/>
    <hyperlink r:id="rId6226" ref="E2207"/>
    <hyperlink r:id="rId6227" ref="F2207"/>
    <hyperlink r:id="rId6228" ref="I2207"/>
    <hyperlink r:id="rId6229" ref="E2208"/>
    <hyperlink r:id="rId6230" ref="F2208"/>
    <hyperlink r:id="rId6231" ref="I2208"/>
    <hyperlink r:id="rId6232" ref="E2209"/>
    <hyperlink r:id="rId6233" ref="F2209"/>
    <hyperlink r:id="rId6234" ref="I2209"/>
    <hyperlink r:id="rId6235" ref="E2210"/>
    <hyperlink r:id="rId6236" ref="F2210"/>
    <hyperlink r:id="rId6237" ref="I2210"/>
    <hyperlink r:id="rId6238" ref="E2211"/>
    <hyperlink r:id="rId6239" ref="F2211"/>
    <hyperlink r:id="rId6240" ref="I2211"/>
    <hyperlink r:id="rId6241" ref="E2212"/>
    <hyperlink r:id="rId6242" ref="F2212"/>
    <hyperlink r:id="rId6243" ref="I2212"/>
    <hyperlink r:id="rId6244" ref="E2213"/>
    <hyperlink r:id="rId6245" ref="F2213"/>
    <hyperlink r:id="rId6246" ref="I2213"/>
    <hyperlink r:id="rId6247" ref="E2214"/>
    <hyperlink r:id="rId6248" ref="F2214"/>
    <hyperlink r:id="rId6249" ref="I2214"/>
    <hyperlink r:id="rId6250" ref="E2215"/>
    <hyperlink r:id="rId6251" ref="F2215"/>
    <hyperlink r:id="rId6252" ref="I2215"/>
    <hyperlink r:id="rId6253" ref="E2216"/>
    <hyperlink r:id="rId6254" ref="F2216"/>
    <hyperlink r:id="rId6255" ref="I2216"/>
    <hyperlink r:id="rId6256" ref="E2217"/>
    <hyperlink r:id="rId6257" ref="F2217"/>
    <hyperlink r:id="rId6258" ref="I2217"/>
    <hyperlink r:id="rId6259" ref="E2218"/>
    <hyperlink r:id="rId6260" ref="F2218"/>
    <hyperlink r:id="rId6261" ref="I2218"/>
    <hyperlink r:id="rId6262" ref="E2219"/>
    <hyperlink r:id="rId6263" ref="F2219"/>
    <hyperlink r:id="rId6264" ref="I2219"/>
    <hyperlink r:id="rId6265" ref="E2220"/>
    <hyperlink r:id="rId6266" ref="F2220"/>
    <hyperlink r:id="rId6267" ref="I2220"/>
    <hyperlink r:id="rId6268" ref="E2221"/>
    <hyperlink r:id="rId6269" ref="F2221"/>
    <hyperlink r:id="rId6270" ref="I2221"/>
    <hyperlink r:id="rId6271" ref="E2222"/>
    <hyperlink r:id="rId6272" ref="F2222"/>
    <hyperlink r:id="rId6273" ref="I2222"/>
    <hyperlink r:id="rId6274" ref="E2223"/>
    <hyperlink r:id="rId6275" ref="F2223"/>
    <hyperlink r:id="rId6276" ref="I2223"/>
    <hyperlink r:id="rId6277" ref="E2224"/>
    <hyperlink r:id="rId6278" ref="F2224"/>
    <hyperlink r:id="rId6279" ref="I2224"/>
    <hyperlink r:id="rId6280" ref="E2225"/>
    <hyperlink r:id="rId6281" ref="F2225"/>
    <hyperlink r:id="rId6282" ref="I2225"/>
    <hyperlink r:id="rId6283" ref="E2226"/>
    <hyperlink r:id="rId6284" ref="F2226"/>
    <hyperlink r:id="rId6285" ref="I2226"/>
    <hyperlink r:id="rId6286" ref="E2227"/>
    <hyperlink r:id="rId6287" ref="F2227"/>
    <hyperlink r:id="rId6288" ref="I2227"/>
    <hyperlink r:id="rId6289" ref="E2228"/>
    <hyperlink r:id="rId6290" ref="F2228"/>
    <hyperlink r:id="rId6291" ref="I2228"/>
    <hyperlink r:id="rId6292" ref="E2229"/>
    <hyperlink r:id="rId6293" ref="F2229"/>
    <hyperlink r:id="rId6294" ref="I2229"/>
    <hyperlink r:id="rId6295" ref="E2230"/>
    <hyperlink r:id="rId6296" ref="F2230"/>
    <hyperlink r:id="rId6297" ref="I2230"/>
    <hyperlink r:id="rId6298" ref="E2231"/>
    <hyperlink r:id="rId6299" ref="F2231"/>
    <hyperlink r:id="rId6300" ref="I2231"/>
    <hyperlink r:id="rId6301" ref="E2232"/>
    <hyperlink r:id="rId6302" ref="F2232"/>
    <hyperlink r:id="rId6303" ref="I2232"/>
    <hyperlink r:id="rId6304" ref="E2233"/>
    <hyperlink r:id="rId6305" ref="F2233"/>
    <hyperlink r:id="rId6306" ref="I2233"/>
    <hyperlink r:id="rId6307" ref="E2234"/>
    <hyperlink r:id="rId6308" ref="F2234"/>
    <hyperlink r:id="rId6309" ref="I2234"/>
    <hyperlink r:id="rId6310" ref="E2235"/>
    <hyperlink r:id="rId6311" ref="F2235"/>
    <hyperlink r:id="rId6312" ref="I2235"/>
    <hyperlink r:id="rId6313" ref="E2236"/>
    <hyperlink r:id="rId6314" ref="F2236"/>
    <hyperlink r:id="rId6315" ref="I2236"/>
    <hyperlink r:id="rId6316" ref="E2237"/>
    <hyperlink r:id="rId6317" ref="F2237"/>
    <hyperlink r:id="rId6318" ref="I2237"/>
    <hyperlink r:id="rId6319" ref="E2238"/>
    <hyperlink r:id="rId6320" ref="F2238"/>
    <hyperlink r:id="rId6321" ref="I2238"/>
    <hyperlink r:id="rId6322" ref="F2239"/>
    <hyperlink r:id="rId6323" ref="I2239"/>
    <hyperlink r:id="rId6324" ref="E2240"/>
    <hyperlink r:id="rId6325" ref="F2240"/>
    <hyperlink r:id="rId6326" ref="I2240"/>
    <hyperlink r:id="rId6327" ref="E2241"/>
    <hyperlink r:id="rId6328" ref="F2241"/>
    <hyperlink r:id="rId6329" ref="I2241"/>
    <hyperlink r:id="rId6330" ref="E2242"/>
    <hyperlink r:id="rId6331" ref="F2242"/>
    <hyperlink r:id="rId6332" ref="I2242"/>
    <hyperlink r:id="rId6333" ref="E2243"/>
    <hyperlink r:id="rId6334" ref="F2243"/>
    <hyperlink r:id="rId6335" ref="I2243"/>
    <hyperlink r:id="rId6336" ref="E2244"/>
    <hyperlink r:id="rId6337" ref="F2244"/>
    <hyperlink r:id="rId6338" ref="I2244"/>
    <hyperlink r:id="rId6339" ref="E2245"/>
    <hyperlink r:id="rId6340" ref="F2245"/>
    <hyperlink r:id="rId6341" ref="I2245"/>
    <hyperlink r:id="rId6342" ref="E2246"/>
    <hyperlink r:id="rId6343" ref="F2246"/>
    <hyperlink r:id="rId6344" ref="I2246"/>
    <hyperlink r:id="rId6345" ref="E2247"/>
    <hyperlink r:id="rId6346" ref="F2247"/>
    <hyperlink r:id="rId6347" ref="I2247"/>
    <hyperlink r:id="rId6348" ref="E2248"/>
    <hyperlink r:id="rId6349" ref="F2248"/>
    <hyperlink r:id="rId6350" ref="I2248"/>
    <hyperlink r:id="rId6351" ref="E2249"/>
    <hyperlink r:id="rId6352" ref="F2249"/>
    <hyperlink r:id="rId6353" ref="I2249"/>
    <hyperlink r:id="rId6354" ref="F2250"/>
    <hyperlink r:id="rId6355" ref="I2250"/>
    <hyperlink r:id="rId6356" ref="E2251"/>
    <hyperlink r:id="rId6357" ref="F2251"/>
    <hyperlink r:id="rId6358" ref="I2251"/>
    <hyperlink r:id="rId6359" ref="E2252"/>
    <hyperlink r:id="rId6360" ref="F2252"/>
    <hyperlink r:id="rId6361" ref="I2252"/>
    <hyperlink r:id="rId6362" ref="E2253"/>
    <hyperlink r:id="rId6363" ref="F2253"/>
    <hyperlink r:id="rId6364" ref="I2253"/>
    <hyperlink r:id="rId6365" ref="E2254"/>
    <hyperlink r:id="rId6366" ref="F2254"/>
    <hyperlink r:id="rId6367" ref="I2254"/>
    <hyperlink r:id="rId6368" ref="E2255"/>
    <hyperlink r:id="rId6369" ref="F2255"/>
    <hyperlink r:id="rId6370" ref="I2255"/>
    <hyperlink r:id="rId6371" ref="E2256"/>
    <hyperlink r:id="rId6372" ref="F2256"/>
    <hyperlink r:id="rId6373" ref="I2256"/>
    <hyperlink r:id="rId6374" ref="E2257"/>
    <hyperlink r:id="rId6375" ref="F2257"/>
    <hyperlink r:id="rId6376" ref="I2257"/>
    <hyperlink r:id="rId6377" ref="E2258"/>
    <hyperlink r:id="rId6378" ref="F2258"/>
    <hyperlink r:id="rId6379" ref="I2258"/>
    <hyperlink r:id="rId6380" ref="F2259"/>
    <hyperlink r:id="rId6381" ref="I2259"/>
    <hyperlink r:id="rId6382" ref="E2260"/>
    <hyperlink r:id="rId6383" ref="F2260"/>
    <hyperlink r:id="rId6384" ref="I2260"/>
    <hyperlink r:id="rId6385" ref="E2261"/>
    <hyperlink r:id="rId6386" ref="F2261"/>
    <hyperlink r:id="rId6387" ref="I2261"/>
    <hyperlink r:id="rId6388" ref="E2262"/>
    <hyperlink r:id="rId6389" ref="F2262"/>
    <hyperlink r:id="rId6390" ref="I2262"/>
    <hyperlink r:id="rId6391" ref="E2263"/>
    <hyperlink r:id="rId6392" ref="F2263"/>
    <hyperlink r:id="rId6393" ref="I2263"/>
    <hyperlink r:id="rId6394" ref="E2264"/>
    <hyperlink r:id="rId6395" ref="F2264"/>
    <hyperlink r:id="rId6396" ref="I2264"/>
    <hyperlink r:id="rId6397" ref="E2265"/>
    <hyperlink r:id="rId6398" ref="F2265"/>
    <hyperlink r:id="rId6399" ref="I2265"/>
    <hyperlink r:id="rId6400" ref="E2266"/>
    <hyperlink r:id="rId6401" ref="F2266"/>
    <hyperlink r:id="rId6402" ref="I2266"/>
    <hyperlink r:id="rId6403" ref="E2267"/>
    <hyperlink r:id="rId6404" ref="F2267"/>
    <hyperlink r:id="rId6405" ref="I2267"/>
    <hyperlink r:id="rId6406" ref="E2268"/>
    <hyperlink r:id="rId6407" ref="F2268"/>
    <hyperlink r:id="rId6408" ref="I2268"/>
    <hyperlink r:id="rId6409" ref="F2269"/>
    <hyperlink r:id="rId6410" ref="I2269"/>
    <hyperlink r:id="rId6411" ref="E2270"/>
    <hyperlink r:id="rId6412" ref="F2270"/>
    <hyperlink r:id="rId6413" ref="I2270"/>
    <hyperlink r:id="rId6414" ref="E2271"/>
    <hyperlink r:id="rId6415" ref="F2271"/>
    <hyperlink r:id="rId6416" ref="I2271"/>
    <hyperlink r:id="rId6417" ref="E2272"/>
    <hyperlink r:id="rId6418" ref="F2272"/>
    <hyperlink r:id="rId6419" ref="I2272"/>
    <hyperlink r:id="rId6420" ref="E2273"/>
    <hyperlink r:id="rId6421" ref="F2273"/>
    <hyperlink r:id="rId6422" ref="I2273"/>
    <hyperlink r:id="rId6423" ref="E2274"/>
    <hyperlink r:id="rId6424" ref="F2274"/>
    <hyperlink r:id="rId6425" ref="I2274"/>
    <hyperlink r:id="rId6426" ref="E2275"/>
    <hyperlink r:id="rId6427" ref="F2275"/>
    <hyperlink r:id="rId6428" ref="I2275"/>
    <hyperlink r:id="rId6429" ref="E2276"/>
    <hyperlink r:id="rId6430" ref="F2276"/>
    <hyperlink r:id="rId6431" ref="I2276"/>
    <hyperlink r:id="rId6432" ref="F2277"/>
    <hyperlink r:id="rId6433" ref="I2277"/>
    <hyperlink r:id="rId6434" ref="E2278"/>
    <hyperlink r:id="rId6435" ref="F2278"/>
    <hyperlink r:id="rId6436" ref="I2278"/>
    <hyperlink r:id="rId6437" ref="E2279"/>
    <hyperlink r:id="rId6438" ref="F2279"/>
    <hyperlink r:id="rId6439" ref="I2279"/>
    <hyperlink r:id="rId6440" ref="E2280"/>
    <hyperlink r:id="rId6441" ref="F2280"/>
    <hyperlink r:id="rId6442" ref="I2280"/>
    <hyperlink r:id="rId6443" ref="E2281"/>
    <hyperlink r:id="rId6444" ref="F2281"/>
    <hyperlink r:id="rId6445" ref="I2281"/>
    <hyperlink r:id="rId6446" ref="E2282"/>
    <hyperlink r:id="rId6447" ref="F2282"/>
    <hyperlink r:id="rId6448" ref="I2282"/>
    <hyperlink r:id="rId6449" ref="E2283"/>
    <hyperlink r:id="rId6450" ref="F2283"/>
    <hyperlink r:id="rId6451" ref="I2283"/>
    <hyperlink r:id="rId6452" ref="E2284"/>
    <hyperlink r:id="rId6453" ref="F2284"/>
    <hyperlink r:id="rId6454" ref="I2284"/>
    <hyperlink r:id="rId6455" ref="E2285"/>
    <hyperlink r:id="rId6456" ref="F2285"/>
    <hyperlink r:id="rId6457" ref="I2285"/>
    <hyperlink r:id="rId6458" ref="E2286"/>
    <hyperlink r:id="rId6459" ref="F2286"/>
    <hyperlink r:id="rId6460" ref="I2286"/>
    <hyperlink r:id="rId6461" ref="E2287"/>
    <hyperlink r:id="rId6462" ref="F2287"/>
    <hyperlink r:id="rId6463" ref="I2287"/>
    <hyperlink r:id="rId6464" ref="F2288"/>
    <hyperlink r:id="rId6465" ref="I2288"/>
    <hyperlink r:id="rId6466" ref="E2289"/>
    <hyperlink r:id="rId6467" ref="F2289"/>
    <hyperlink r:id="rId6468" ref="I2289"/>
    <hyperlink r:id="rId6469" ref="E2290"/>
    <hyperlink r:id="rId6470" ref="F2290"/>
    <hyperlink r:id="rId6471" ref="I2290"/>
    <hyperlink r:id="rId6472" ref="F2291"/>
    <hyperlink r:id="rId6473" ref="I2291"/>
    <hyperlink r:id="rId6474" ref="E2292"/>
    <hyperlink r:id="rId6475" ref="F2292"/>
    <hyperlink r:id="rId6476" ref="I2292"/>
    <hyperlink r:id="rId6477" ref="E2293"/>
    <hyperlink r:id="rId6478" ref="F2293"/>
    <hyperlink r:id="rId6479" ref="I2293"/>
    <hyperlink r:id="rId6480" ref="E2294"/>
    <hyperlink r:id="rId6481" ref="F2294"/>
    <hyperlink r:id="rId6482" ref="I2294"/>
    <hyperlink r:id="rId6483" ref="E2295"/>
    <hyperlink r:id="rId6484" ref="F2295"/>
    <hyperlink r:id="rId6485" ref="I2295"/>
    <hyperlink r:id="rId6486" ref="F2296"/>
    <hyperlink r:id="rId6487" ref="E2297"/>
    <hyperlink r:id="rId6488" ref="F2297"/>
    <hyperlink r:id="rId6489" ref="I2297"/>
    <hyperlink r:id="rId6490" ref="E2298"/>
    <hyperlink r:id="rId6491" ref="F2298"/>
    <hyperlink r:id="rId6492" ref="I2298"/>
    <hyperlink r:id="rId6493" ref="F2299"/>
    <hyperlink r:id="rId6494" ref="I2299"/>
    <hyperlink r:id="rId6495" ref="E2300"/>
    <hyperlink r:id="rId6496" ref="F2300"/>
    <hyperlink r:id="rId6497" ref="I2300"/>
    <hyperlink r:id="rId6498" ref="E2301"/>
    <hyperlink r:id="rId6499" ref="F2301"/>
    <hyperlink r:id="rId6500" ref="I2301"/>
    <hyperlink r:id="rId6501" ref="F2302"/>
    <hyperlink r:id="rId6502" ref="I2302"/>
    <hyperlink r:id="rId6503" ref="E2303"/>
    <hyperlink r:id="rId6504" ref="F2303"/>
    <hyperlink r:id="rId6505" ref="I2303"/>
    <hyperlink r:id="rId6506" ref="E2304"/>
    <hyperlink r:id="rId6507" ref="F2304"/>
    <hyperlink r:id="rId6508" ref="I2304"/>
    <hyperlink r:id="rId6509" ref="E2305"/>
    <hyperlink r:id="rId6510" ref="F2305"/>
    <hyperlink r:id="rId6511" ref="I2305"/>
    <hyperlink r:id="rId6512" ref="F2306"/>
    <hyperlink r:id="rId6513" ref="I2306"/>
    <hyperlink r:id="rId6514" ref="F2307"/>
    <hyperlink r:id="rId6515" ref="I2307"/>
    <hyperlink r:id="rId6516" ref="E2308"/>
    <hyperlink r:id="rId6517" ref="F2308"/>
    <hyperlink r:id="rId6518" ref="I2308"/>
    <hyperlink r:id="rId6519" ref="E2309"/>
    <hyperlink r:id="rId6520" ref="F2309"/>
    <hyperlink r:id="rId6521" ref="I2309"/>
    <hyperlink r:id="rId6522" ref="E2310"/>
    <hyperlink r:id="rId6523" ref="F2310"/>
    <hyperlink r:id="rId6524" ref="I2310"/>
    <hyperlink r:id="rId6525" ref="E2311"/>
    <hyperlink r:id="rId6526" ref="F2311"/>
    <hyperlink r:id="rId6527" ref="I2311"/>
    <hyperlink r:id="rId6528" ref="E2312"/>
    <hyperlink r:id="rId6529" ref="F2312"/>
    <hyperlink r:id="rId6530" ref="I2312"/>
    <hyperlink r:id="rId6531" ref="E2313"/>
    <hyperlink r:id="rId6532" ref="F2313"/>
    <hyperlink r:id="rId6533" ref="I2313"/>
    <hyperlink r:id="rId6534" ref="E2314"/>
    <hyperlink r:id="rId6535" ref="F2314"/>
    <hyperlink r:id="rId6536" ref="I2314"/>
    <hyperlink r:id="rId6537" ref="E2315"/>
    <hyperlink r:id="rId6538" ref="F2315"/>
    <hyperlink r:id="rId6539" ref="I2315"/>
    <hyperlink r:id="rId6540" ref="E2316"/>
    <hyperlink r:id="rId6541" ref="F2316"/>
    <hyperlink r:id="rId6542" ref="I2316"/>
    <hyperlink r:id="rId6543" ref="E2317"/>
    <hyperlink r:id="rId6544" ref="F2317"/>
    <hyperlink r:id="rId6545" ref="I2317"/>
    <hyperlink r:id="rId6546" ref="F2318"/>
    <hyperlink r:id="rId6547" ref="I2318"/>
    <hyperlink r:id="rId6548" ref="E2319"/>
    <hyperlink r:id="rId6549" ref="F2319"/>
    <hyperlink r:id="rId6550" ref="I2319"/>
    <hyperlink r:id="rId6551" ref="E2320"/>
    <hyperlink r:id="rId6552" ref="F2320"/>
    <hyperlink r:id="rId6553" ref="I2320"/>
    <hyperlink r:id="rId6554" ref="E2321"/>
    <hyperlink r:id="rId6555" ref="F2321"/>
    <hyperlink r:id="rId6556" ref="I2321"/>
    <hyperlink r:id="rId6557" ref="E2322"/>
    <hyperlink r:id="rId6558" ref="F2322"/>
    <hyperlink r:id="rId6559" ref="I2322"/>
    <hyperlink r:id="rId6560" ref="E2323"/>
    <hyperlink r:id="rId6561" ref="F2323"/>
    <hyperlink r:id="rId6562" ref="I2323"/>
    <hyperlink r:id="rId6563" ref="E2324"/>
    <hyperlink r:id="rId6564" ref="F2324"/>
    <hyperlink r:id="rId6565" ref="I2324"/>
    <hyperlink r:id="rId6566" ref="E2325"/>
    <hyperlink r:id="rId6567" ref="F2325"/>
    <hyperlink r:id="rId6568" ref="I2325"/>
    <hyperlink r:id="rId6569" ref="E2326"/>
    <hyperlink r:id="rId6570" ref="F2326"/>
    <hyperlink r:id="rId6571" ref="I2326"/>
    <hyperlink r:id="rId6572" ref="E2327"/>
    <hyperlink r:id="rId6573" ref="F2327"/>
    <hyperlink r:id="rId6574" ref="I2327"/>
    <hyperlink r:id="rId6575" ref="F2328"/>
    <hyperlink r:id="rId6576" ref="I2328"/>
    <hyperlink r:id="rId6577" ref="E2329"/>
    <hyperlink r:id="rId6578" ref="F2329"/>
    <hyperlink r:id="rId6579" ref="I2329"/>
    <hyperlink r:id="rId6580" ref="E2330"/>
    <hyperlink r:id="rId6581" ref="F2330"/>
    <hyperlink r:id="rId6582" ref="I2330"/>
    <hyperlink r:id="rId6583" ref="E2331"/>
    <hyperlink r:id="rId6584" ref="I2331"/>
    <hyperlink r:id="rId6585" ref="E2332"/>
    <hyperlink r:id="rId6586" ref="F2332"/>
    <hyperlink r:id="rId6587" ref="I2332"/>
    <hyperlink r:id="rId6588" ref="E2333"/>
    <hyperlink r:id="rId6589" ref="F2333"/>
    <hyperlink r:id="rId6590" ref="I2333"/>
    <hyperlink r:id="rId6591" ref="E2334"/>
    <hyperlink r:id="rId6592" ref="F2334"/>
    <hyperlink r:id="rId6593" ref="I2334"/>
    <hyperlink r:id="rId6594" ref="E2335"/>
    <hyperlink r:id="rId6595" ref="F2335"/>
    <hyperlink r:id="rId6596" ref="I2335"/>
    <hyperlink r:id="rId6597" ref="E2336"/>
    <hyperlink r:id="rId6598" ref="F2336"/>
    <hyperlink r:id="rId6599" ref="I2336"/>
    <hyperlink r:id="rId6600" ref="E2337"/>
    <hyperlink r:id="rId6601" ref="F2337"/>
    <hyperlink r:id="rId6602" ref="I2337"/>
    <hyperlink r:id="rId6603" ref="E2338"/>
    <hyperlink r:id="rId6604" ref="F2338"/>
    <hyperlink r:id="rId6605" ref="I2338"/>
    <hyperlink r:id="rId6606" ref="E2339"/>
    <hyperlink r:id="rId6607" ref="F2339"/>
    <hyperlink r:id="rId6608" ref="I2339"/>
    <hyperlink r:id="rId6609" ref="E2340"/>
    <hyperlink r:id="rId6610" ref="F2340"/>
    <hyperlink r:id="rId6611" ref="I2340"/>
    <hyperlink r:id="rId6612" ref="E2341"/>
    <hyperlink r:id="rId6613" ref="F2341"/>
    <hyperlink r:id="rId6614" ref="I2341"/>
    <hyperlink r:id="rId6615" ref="E2342"/>
    <hyperlink r:id="rId6616" ref="F2342"/>
    <hyperlink r:id="rId6617" ref="I2342"/>
    <hyperlink r:id="rId6618" ref="E2343"/>
    <hyperlink r:id="rId6619" ref="F2343"/>
    <hyperlink r:id="rId6620" ref="I2343"/>
    <hyperlink r:id="rId6621" ref="E2344"/>
    <hyperlink r:id="rId6622" ref="F2344"/>
    <hyperlink r:id="rId6623" ref="I2344"/>
    <hyperlink r:id="rId6624" ref="E2345"/>
    <hyperlink r:id="rId6625" ref="F2345"/>
    <hyperlink r:id="rId6626" ref="I2345"/>
    <hyperlink r:id="rId6627" ref="E2346"/>
    <hyperlink r:id="rId6628" ref="F2346"/>
    <hyperlink r:id="rId6629" ref="I2346"/>
    <hyperlink r:id="rId6630" ref="F2347"/>
    <hyperlink r:id="rId6631" ref="I2347"/>
    <hyperlink r:id="rId6632" ref="E2348"/>
    <hyperlink r:id="rId6633" ref="F2348"/>
    <hyperlink r:id="rId6634" ref="I2348"/>
    <hyperlink r:id="rId6635" ref="E2349"/>
    <hyperlink r:id="rId6636" ref="F2349"/>
    <hyperlink r:id="rId6637" ref="I2349"/>
    <hyperlink r:id="rId6638" ref="E2350"/>
    <hyperlink r:id="rId6639" ref="F2350"/>
    <hyperlink r:id="rId6640" ref="I2350"/>
    <hyperlink r:id="rId6641" ref="E2351"/>
    <hyperlink r:id="rId6642" ref="F2351"/>
    <hyperlink r:id="rId6643" ref="I2351"/>
    <hyperlink r:id="rId6644" ref="F2352"/>
    <hyperlink r:id="rId6645" ref="I2352"/>
    <hyperlink r:id="rId6646" ref="E2353"/>
    <hyperlink r:id="rId6647" ref="F2353"/>
    <hyperlink r:id="rId6648" ref="I2353"/>
    <hyperlink r:id="rId6649" ref="E2354"/>
    <hyperlink r:id="rId6650" ref="F2354"/>
    <hyperlink r:id="rId6651" ref="I2354"/>
    <hyperlink r:id="rId6652" ref="E2355"/>
    <hyperlink r:id="rId6653" ref="F2355"/>
    <hyperlink r:id="rId6654" ref="I2355"/>
    <hyperlink r:id="rId6655" ref="E2356"/>
    <hyperlink r:id="rId6656" ref="F2356"/>
    <hyperlink r:id="rId6657" ref="I2356"/>
    <hyperlink r:id="rId6658" ref="E2357"/>
    <hyperlink r:id="rId6659" ref="F2357"/>
    <hyperlink r:id="rId6660" ref="I2357"/>
    <hyperlink r:id="rId6661" ref="E2358"/>
    <hyperlink r:id="rId6662" ref="F2358"/>
    <hyperlink r:id="rId6663" ref="I2358"/>
    <hyperlink r:id="rId6664" ref="E2359"/>
    <hyperlink r:id="rId6665" ref="F2359"/>
    <hyperlink r:id="rId6666" ref="I2359"/>
    <hyperlink r:id="rId6667" ref="E2360"/>
    <hyperlink r:id="rId6668" ref="F2360"/>
    <hyperlink r:id="rId6669" ref="I2360"/>
    <hyperlink r:id="rId6670" ref="E2361"/>
    <hyperlink r:id="rId6671" ref="F2361"/>
    <hyperlink r:id="rId6672" ref="I2361"/>
    <hyperlink r:id="rId6673" ref="E2362"/>
    <hyperlink r:id="rId6674" ref="F2362"/>
    <hyperlink r:id="rId6675" ref="I2362"/>
    <hyperlink r:id="rId6676" ref="F2363"/>
    <hyperlink r:id="rId6677" ref="I2363"/>
    <hyperlink r:id="rId6678" ref="E2364"/>
    <hyperlink r:id="rId6679" ref="F2364"/>
    <hyperlink r:id="rId6680" ref="I2364"/>
    <hyperlink r:id="rId6681" ref="E2365"/>
    <hyperlink r:id="rId6682" ref="F2365"/>
    <hyperlink r:id="rId6683" ref="I2365"/>
    <hyperlink r:id="rId6684" ref="E2366"/>
    <hyperlink r:id="rId6685" ref="F2366"/>
    <hyperlink r:id="rId6686" ref="I2366"/>
    <hyperlink r:id="rId6687" ref="E2367"/>
    <hyperlink r:id="rId6688" ref="F2367"/>
    <hyperlink r:id="rId6689" ref="I2367"/>
    <hyperlink r:id="rId6690" ref="F2368"/>
    <hyperlink r:id="rId6691" ref="I2368"/>
    <hyperlink r:id="rId6692" ref="F2369"/>
    <hyperlink r:id="rId6693" ref="I2369"/>
    <hyperlink r:id="rId6694" ref="E2370"/>
    <hyperlink r:id="rId6695" ref="F2370"/>
    <hyperlink r:id="rId6696" ref="I2370"/>
    <hyperlink r:id="rId6697" ref="E2371"/>
    <hyperlink r:id="rId6698" ref="F2371"/>
    <hyperlink r:id="rId6699" ref="I2371"/>
    <hyperlink r:id="rId6700" ref="E2372"/>
    <hyperlink r:id="rId6701" ref="F2372"/>
    <hyperlink r:id="rId6702" ref="I2372"/>
    <hyperlink r:id="rId6703" ref="E2373"/>
    <hyperlink r:id="rId6704" ref="F2373"/>
    <hyperlink r:id="rId6705" ref="I2373"/>
    <hyperlink r:id="rId6706" ref="E2374"/>
    <hyperlink r:id="rId6707" ref="F2374"/>
    <hyperlink r:id="rId6708" ref="I2374"/>
    <hyperlink r:id="rId6709" ref="E2375"/>
    <hyperlink r:id="rId6710" ref="F2375"/>
    <hyperlink r:id="rId6711" ref="I2375"/>
    <hyperlink r:id="rId6712" ref="E2376"/>
    <hyperlink r:id="rId6713" ref="F2376"/>
    <hyperlink r:id="rId6714" ref="I2376"/>
    <hyperlink r:id="rId6715" ref="E2377"/>
    <hyperlink r:id="rId6716" ref="F2377"/>
    <hyperlink r:id="rId6717" ref="I2377"/>
    <hyperlink r:id="rId6718" ref="E2378"/>
    <hyperlink r:id="rId6719" ref="F2378"/>
    <hyperlink r:id="rId6720" ref="I2378"/>
    <hyperlink r:id="rId6721" ref="E2379"/>
    <hyperlink r:id="rId6722" ref="F2379"/>
    <hyperlink r:id="rId6723" ref="I2379"/>
    <hyperlink r:id="rId6724" ref="E2380"/>
    <hyperlink r:id="rId6725" ref="F2380"/>
    <hyperlink r:id="rId6726" ref="I2380"/>
    <hyperlink r:id="rId6727" ref="E2381"/>
    <hyperlink r:id="rId6728" ref="F2381"/>
    <hyperlink r:id="rId6729" ref="I2381"/>
    <hyperlink r:id="rId6730" ref="E2382"/>
    <hyperlink r:id="rId6731" ref="F2382"/>
    <hyperlink r:id="rId6732" ref="I2382"/>
    <hyperlink r:id="rId6733" ref="E2383"/>
    <hyperlink r:id="rId6734" ref="F2383"/>
    <hyperlink r:id="rId6735" ref="I2383"/>
    <hyperlink r:id="rId6736" ref="E2384"/>
    <hyperlink r:id="rId6737" ref="F2384"/>
    <hyperlink r:id="rId6738" ref="I2384"/>
    <hyperlink r:id="rId6739" ref="E2385"/>
    <hyperlink r:id="rId6740" ref="F2385"/>
    <hyperlink r:id="rId6741" ref="I2385"/>
    <hyperlink r:id="rId6742" ref="E2386"/>
    <hyperlink r:id="rId6743" ref="F2386"/>
    <hyperlink r:id="rId6744" ref="I2386"/>
    <hyperlink r:id="rId6745" ref="F2387"/>
    <hyperlink r:id="rId6746" ref="I2387"/>
    <hyperlink r:id="rId6747" ref="E2388"/>
    <hyperlink r:id="rId6748" ref="F2388"/>
    <hyperlink r:id="rId6749" ref="I2388"/>
    <hyperlink r:id="rId6750" ref="F2389"/>
    <hyperlink r:id="rId6751" ref="I2389"/>
    <hyperlink r:id="rId6752" ref="E2390"/>
    <hyperlink r:id="rId6753" ref="F2390"/>
    <hyperlink r:id="rId6754" ref="I2390"/>
    <hyperlink r:id="rId6755" ref="E2391"/>
    <hyperlink r:id="rId6756" ref="F2391"/>
    <hyperlink r:id="rId6757" ref="I2391"/>
    <hyperlink r:id="rId6758" ref="E2392"/>
    <hyperlink r:id="rId6759" ref="F2392"/>
    <hyperlink r:id="rId6760" ref="I2392"/>
    <hyperlink r:id="rId6761" ref="E2393"/>
    <hyperlink r:id="rId6762" ref="F2393"/>
    <hyperlink r:id="rId6763" ref="I2393"/>
    <hyperlink r:id="rId6764" ref="E2394"/>
    <hyperlink r:id="rId6765" ref="F2394"/>
    <hyperlink r:id="rId6766" ref="I2394"/>
    <hyperlink r:id="rId6767" ref="E2395"/>
    <hyperlink r:id="rId6768" ref="F2395"/>
    <hyperlink r:id="rId6769" ref="I2395"/>
    <hyperlink r:id="rId6770" ref="E2396"/>
    <hyperlink r:id="rId6771" ref="F2396"/>
    <hyperlink r:id="rId6772" ref="I2396"/>
    <hyperlink r:id="rId6773" ref="F2397"/>
    <hyperlink r:id="rId6774" ref="I2397"/>
    <hyperlink r:id="rId6775" ref="E2398"/>
    <hyperlink r:id="rId6776" ref="F2398"/>
    <hyperlink r:id="rId6777" ref="I2398"/>
    <hyperlink r:id="rId6778" ref="E2399"/>
    <hyperlink r:id="rId6779" ref="F2399"/>
    <hyperlink r:id="rId6780" ref="I2399"/>
    <hyperlink r:id="rId6781" ref="E2400"/>
    <hyperlink r:id="rId6782" ref="F2400"/>
    <hyperlink r:id="rId6783" ref="I2400"/>
    <hyperlink r:id="rId6784" ref="F2401"/>
    <hyperlink r:id="rId6785" ref="I2401"/>
    <hyperlink r:id="rId6786" ref="E2402"/>
    <hyperlink r:id="rId6787" ref="F2402"/>
    <hyperlink r:id="rId6788" ref="I2402"/>
    <hyperlink r:id="rId6789" ref="E2403"/>
    <hyperlink r:id="rId6790" ref="F2403"/>
    <hyperlink r:id="rId6791" ref="I2403"/>
    <hyperlink r:id="rId6792" ref="E2404"/>
    <hyperlink r:id="rId6793" ref="F2404"/>
    <hyperlink r:id="rId6794" ref="I2404"/>
    <hyperlink r:id="rId6795" ref="E2405"/>
    <hyperlink r:id="rId6796" ref="F2405"/>
    <hyperlink r:id="rId6797" ref="I2405"/>
    <hyperlink r:id="rId6798" ref="E2406"/>
    <hyperlink r:id="rId6799" ref="F2406"/>
    <hyperlink r:id="rId6800" ref="I2406"/>
    <hyperlink r:id="rId6801" ref="E2407"/>
    <hyperlink r:id="rId6802" ref="F2407"/>
    <hyperlink r:id="rId6803" ref="I2407"/>
    <hyperlink r:id="rId6804" ref="E2408"/>
    <hyperlink r:id="rId6805" ref="F2408"/>
    <hyperlink r:id="rId6806" ref="I2408"/>
    <hyperlink r:id="rId6807" ref="E2409"/>
    <hyperlink r:id="rId6808" ref="F2409"/>
    <hyperlink r:id="rId6809" ref="I2409"/>
    <hyperlink r:id="rId6810" ref="F2410"/>
    <hyperlink r:id="rId6811" ref="I2410"/>
    <hyperlink r:id="rId6812" ref="F2411"/>
    <hyperlink r:id="rId6813" ref="I2411"/>
    <hyperlink r:id="rId6814" ref="E2412"/>
    <hyperlink r:id="rId6815" ref="F2412"/>
    <hyperlink r:id="rId6816" ref="I2412"/>
    <hyperlink r:id="rId6817" ref="E2413"/>
    <hyperlink r:id="rId6818" ref="F2413"/>
    <hyperlink r:id="rId6819" ref="I2413"/>
    <hyperlink r:id="rId6820" ref="F2414"/>
    <hyperlink r:id="rId6821" ref="I2414"/>
    <hyperlink r:id="rId6822" ref="E2415"/>
    <hyperlink r:id="rId6823" ref="F2415"/>
    <hyperlink r:id="rId6824" ref="I2415"/>
    <hyperlink r:id="rId6825" ref="E2416"/>
    <hyperlink r:id="rId6826" ref="F2416"/>
    <hyperlink r:id="rId6827" ref="I2416"/>
    <hyperlink r:id="rId6828" ref="E2417"/>
    <hyperlink r:id="rId6829" ref="F2417"/>
    <hyperlink r:id="rId6830" ref="I2417"/>
    <hyperlink r:id="rId6831" ref="E2418"/>
    <hyperlink r:id="rId6832" ref="F2418"/>
    <hyperlink r:id="rId6833" ref="I2418"/>
    <hyperlink r:id="rId6834" ref="F2419"/>
    <hyperlink r:id="rId6835" ref="I2419"/>
    <hyperlink r:id="rId6836" ref="E2420"/>
    <hyperlink r:id="rId6837" ref="F2420"/>
    <hyperlink r:id="rId6838" ref="I2420"/>
    <hyperlink r:id="rId6839" ref="E2421"/>
    <hyperlink r:id="rId6840" ref="F2421"/>
    <hyperlink r:id="rId6841" ref="I2421"/>
    <hyperlink r:id="rId6842" ref="E2422"/>
    <hyperlink r:id="rId6843" ref="F2422"/>
    <hyperlink r:id="rId6844" ref="I2422"/>
    <hyperlink r:id="rId6845" ref="E2423"/>
    <hyperlink r:id="rId6846" ref="F2423"/>
    <hyperlink r:id="rId6847" ref="I2423"/>
    <hyperlink r:id="rId6848" ref="E2424"/>
    <hyperlink r:id="rId6849" ref="F2424"/>
    <hyperlink r:id="rId6850" ref="I2424"/>
    <hyperlink r:id="rId6851" ref="F2425"/>
    <hyperlink r:id="rId6852" ref="I2425"/>
    <hyperlink r:id="rId6853" ref="E2426"/>
    <hyperlink r:id="rId6854" ref="F2426"/>
    <hyperlink r:id="rId6855" ref="I2426"/>
    <hyperlink r:id="rId6856" ref="F2427"/>
    <hyperlink r:id="rId6857" ref="I2427"/>
    <hyperlink r:id="rId6858" ref="E2428"/>
    <hyperlink r:id="rId6859" ref="F2428"/>
    <hyperlink r:id="rId6860" ref="I2428"/>
    <hyperlink r:id="rId6861" ref="F2429"/>
    <hyperlink r:id="rId6862" ref="I2429"/>
    <hyperlink r:id="rId6863" ref="E2430"/>
    <hyperlink r:id="rId6864" ref="F2430"/>
    <hyperlink r:id="rId6865" ref="I2430"/>
    <hyperlink r:id="rId6866" ref="E2431"/>
    <hyperlink r:id="rId6867" ref="F2431"/>
    <hyperlink r:id="rId6868" ref="I2431"/>
    <hyperlink r:id="rId6869" ref="E2432"/>
    <hyperlink r:id="rId6870" ref="F2432"/>
    <hyperlink r:id="rId6871" ref="I2432"/>
    <hyperlink r:id="rId6872" ref="E2433"/>
    <hyperlink r:id="rId6873" ref="F2433"/>
    <hyperlink r:id="rId6874" ref="I2433"/>
    <hyperlink r:id="rId6875" ref="E2434"/>
    <hyperlink r:id="rId6876" ref="F2434"/>
    <hyperlink r:id="rId6877" ref="I2434"/>
    <hyperlink r:id="rId6878" ref="E2435"/>
    <hyperlink r:id="rId6879" ref="F2435"/>
    <hyperlink r:id="rId6880" location="/11bd9b0303c64373b5680df29e5b5914" ref="I2435"/>
    <hyperlink r:id="rId6881" ref="F2436"/>
    <hyperlink r:id="rId6882" ref="I2436"/>
    <hyperlink r:id="rId6883" ref="E2437"/>
    <hyperlink r:id="rId6884" ref="F2437"/>
    <hyperlink r:id="rId6885" ref="I2437"/>
    <hyperlink r:id="rId6886" ref="E2438"/>
    <hyperlink r:id="rId6887" ref="F2438"/>
    <hyperlink r:id="rId6888" ref="I2438"/>
    <hyperlink r:id="rId6889" ref="E2439"/>
    <hyperlink r:id="rId6890" ref="F2439"/>
    <hyperlink r:id="rId6891" ref="I2439"/>
    <hyperlink r:id="rId6892" ref="E2440"/>
    <hyperlink r:id="rId6893" ref="F2440"/>
    <hyperlink r:id="rId6894" ref="I2440"/>
    <hyperlink r:id="rId6895" ref="E2441"/>
    <hyperlink r:id="rId6896" ref="F2441"/>
    <hyperlink r:id="rId6897" ref="I2441"/>
    <hyperlink r:id="rId6898" ref="E2442"/>
    <hyperlink r:id="rId6899" ref="F2442"/>
    <hyperlink r:id="rId6900" ref="I2442"/>
    <hyperlink r:id="rId6901" ref="E2443"/>
    <hyperlink r:id="rId6902" ref="F2443"/>
    <hyperlink r:id="rId6903" ref="I2443"/>
    <hyperlink r:id="rId6904" ref="F2444"/>
    <hyperlink r:id="rId6905" ref="I2444"/>
    <hyperlink r:id="rId6906" ref="E2445"/>
    <hyperlink r:id="rId6907" ref="F2445"/>
    <hyperlink r:id="rId6908" ref="I2445"/>
    <hyperlink r:id="rId6909" ref="E2446"/>
    <hyperlink r:id="rId6910" ref="F2446"/>
    <hyperlink r:id="rId6911" ref="I2446"/>
    <hyperlink r:id="rId6912" ref="E2447"/>
    <hyperlink r:id="rId6913" ref="F2447"/>
    <hyperlink r:id="rId6914" ref="I2447"/>
    <hyperlink r:id="rId6915" ref="E2448"/>
    <hyperlink r:id="rId6916" ref="F2448"/>
    <hyperlink r:id="rId6917" ref="I2448"/>
    <hyperlink r:id="rId6918" ref="E2449"/>
    <hyperlink r:id="rId6919" ref="F2449"/>
    <hyperlink r:id="rId6920" ref="I2449"/>
    <hyperlink r:id="rId6921" ref="E2450"/>
    <hyperlink r:id="rId6922" ref="F2450"/>
    <hyperlink r:id="rId6923" ref="I2450"/>
    <hyperlink r:id="rId6924" ref="E2451"/>
    <hyperlink r:id="rId6925" ref="F2451"/>
    <hyperlink r:id="rId6926" ref="I2451"/>
    <hyperlink r:id="rId6927" ref="F2452"/>
    <hyperlink r:id="rId6928" ref="I2452"/>
    <hyperlink r:id="rId6929" ref="E2453"/>
    <hyperlink r:id="rId6930" ref="F2453"/>
    <hyperlink r:id="rId6931" ref="I2453"/>
    <hyperlink r:id="rId6932" ref="E2454"/>
    <hyperlink r:id="rId6933" ref="F2454"/>
    <hyperlink r:id="rId6934" ref="I2454"/>
    <hyperlink r:id="rId6935" ref="F2455"/>
    <hyperlink r:id="rId6936" ref="I2455"/>
    <hyperlink r:id="rId6937" ref="E2456"/>
    <hyperlink r:id="rId6938" ref="F2456"/>
    <hyperlink r:id="rId6939" ref="I2456"/>
    <hyperlink r:id="rId6940" ref="E2457"/>
    <hyperlink r:id="rId6941" ref="F2457"/>
    <hyperlink r:id="rId6942" ref="I2457"/>
    <hyperlink r:id="rId6943" ref="E2458"/>
    <hyperlink r:id="rId6944" ref="F2458"/>
    <hyperlink r:id="rId6945" ref="I2458"/>
    <hyperlink r:id="rId6946" ref="E2459"/>
    <hyperlink r:id="rId6947" ref="F2459"/>
    <hyperlink r:id="rId6948" ref="I2459"/>
    <hyperlink r:id="rId6949" ref="E2460"/>
    <hyperlink r:id="rId6950" ref="F2460"/>
    <hyperlink r:id="rId6951" ref="I2460"/>
    <hyperlink r:id="rId6952" ref="E2461"/>
    <hyperlink r:id="rId6953" ref="F2461"/>
    <hyperlink r:id="rId6954" ref="I2461"/>
    <hyperlink r:id="rId6955" ref="E2462"/>
    <hyperlink r:id="rId6956" ref="F2462"/>
    <hyperlink r:id="rId6957" location=".Xuost-d7mUk" ref="I2462"/>
    <hyperlink r:id="rId6958" ref="E2463"/>
    <hyperlink r:id="rId6959" ref="F2463"/>
    <hyperlink r:id="rId6960" ref="I2463"/>
    <hyperlink r:id="rId6961" ref="E2464"/>
    <hyperlink r:id="rId6962" ref="F2464"/>
    <hyperlink r:id="rId6963" ref="I2464"/>
    <hyperlink r:id="rId6964" ref="E2465"/>
    <hyperlink r:id="rId6965" ref="F2465"/>
    <hyperlink r:id="rId6966" ref="I2465"/>
    <hyperlink r:id="rId6967" ref="E2466"/>
    <hyperlink r:id="rId6968" ref="F2466"/>
    <hyperlink r:id="rId6969" ref="I2466"/>
    <hyperlink r:id="rId6970" ref="E2467"/>
    <hyperlink r:id="rId6971" ref="F2467"/>
    <hyperlink r:id="rId6972" ref="I2467"/>
    <hyperlink r:id="rId6973" ref="E2468"/>
    <hyperlink r:id="rId6974" ref="F2468"/>
    <hyperlink r:id="rId6975" ref="I2468"/>
    <hyperlink r:id="rId6976" ref="E2469"/>
    <hyperlink r:id="rId6977" ref="F2469"/>
    <hyperlink r:id="rId6978" ref="I2469"/>
    <hyperlink r:id="rId6979" ref="F2470"/>
    <hyperlink r:id="rId6980" ref="I2470"/>
    <hyperlink r:id="rId6981" ref="E2471"/>
    <hyperlink r:id="rId6982" ref="F2471"/>
    <hyperlink r:id="rId6983" ref="I2471"/>
    <hyperlink r:id="rId6984" ref="E2472"/>
    <hyperlink r:id="rId6985" ref="F2472"/>
    <hyperlink r:id="rId6986" ref="I2472"/>
    <hyperlink r:id="rId6987" ref="E2473"/>
    <hyperlink r:id="rId6988" ref="F2473"/>
    <hyperlink r:id="rId6989" ref="I2473"/>
    <hyperlink r:id="rId6990" ref="F2474"/>
    <hyperlink r:id="rId6991" ref="I2474"/>
    <hyperlink r:id="rId6992" ref="E2475"/>
    <hyperlink r:id="rId6993" ref="F2475"/>
    <hyperlink r:id="rId6994" ref="I2475"/>
    <hyperlink r:id="rId6995" ref="E2476"/>
    <hyperlink r:id="rId6996" ref="F2476"/>
    <hyperlink r:id="rId6997" ref="I2476"/>
    <hyperlink r:id="rId6998" ref="E2477"/>
    <hyperlink r:id="rId6999" ref="F2477"/>
    <hyperlink r:id="rId7000" ref="I2477"/>
    <hyperlink r:id="rId7001" ref="E2478"/>
    <hyperlink r:id="rId7002" ref="F2478"/>
    <hyperlink r:id="rId7003" ref="I2478"/>
    <hyperlink r:id="rId7004" ref="E2479"/>
    <hyperlink r:id="rId7005" ref="F2479"/>
    <hyperlink r:id="rId7006" ref="I2479"/>
    <hyperlink r:id="rId7007" ref="F2480"/>
    <hyperlink r:id="rId7008" ref="I2480"/>
    <hyperlink r:id="rId7009" ref="E2481"/>
    <hyperlink r:id="rId7010" ref="F2481"/>
    <hyperlink r:id="rId7011" ref="I2481"/>
    <hyperlink r:id="rId7012" ref="E2482"/>
    <hyperlink r:id="rId7013" ref="F2482"/>
    <hyperlink r:id="rId7014" ref="I2482"/>
    <hyperlink r:id="rId7015" ref="E2483"/>
    <hyperlink r:id="rId7016" ref="F2483"/>
    <hyperlink r:id="rId7017" ref="I2483"/>
    <hyperlink r:id="rId7018" ref="E2484"/>
    <hyperlink r:id="rId7019" ref="F2484"/>
    <hyperlink r:id="rId7020" ref="I2484"/>
    <hyperlink r:id="rId7021" ref="E2485"/>
    <hyperlink r:id="rId7022" ref="F2485"/>
    <hyperlink r:id="rId7023" ref="I2485"/>
    <hyperlink r:id="rId7024" ref="E2486"/>
    <hyperlink r:id="rId7025" ref="F2486"/>
    <hyperlink r:id="rId7026" ref="I2486"/>
    <hyperlink r:id="rId7027" ref="E2487"/>
    <hyperlink r:id="rId7028" ref="F2487"/>
    <hyperlink r:id="rId7029" ref="I2487"/>
    <hyperlink r:id="rId7030" ref="E2488"/>
    <hyperlink r:id="rId7031" ref="F2488"/>
    <hyperlink r:id="rId7032" ref="I2488"/>
    <hyperlink r:id="rId7033" ref="E2489"/>
    <hyperlink r:id="rId7034" ref="F2489"/>
    <hyperlink r:id="rId7035" ref="I2489"/>
    <hyperlink r:id="rId7036" ref="E2490"/>
    <hyperlink r:id="rId7037" ref="F2490"/>
    <hyperlink r:id="rId7038" ref="I2490"/>
    <hyperlink r:id="rId7039" ref="E2491"/>
    <hyperlink r:id="rId7040" ref="F2491"/>
    <hyperlink r:id="rId7041" ref="I2491"/>
    <hyperlink r:id="rId7042" ref="E2492"/>
    <hyperlink r:id="rId7043" ref="F2492"/>
    <hyperlink r:id="rId7044" ref="I2492"/>
    <hyperlink r:id="rId7045" ref="E2493"/>
    <hyperlink r:id="rId7046" ref="F2493"/>
    <hyperlink r:id="rId7047" ref="I2493"/>
    <hyperlink r:id="rId7048" ref="E2494"/>
    <hyperlink r:id="rId7049" ref="F2494"/>
    <hyperlink r:id="rId7050" ref="I2494"/>
    <hyperlink r:id="rId7051" ref="E2495"/>
    <hyperlink r:id="rId7052" ref="F2495"/>
    <hyperlink r:id="rId7053" ref="I2495"/>
    <hyperlink r:id="rId7054" ref="F2496"/>
    <hyperlink r:id="rId7055" ref="F2497"/>
    <hyperlink r:id="rId7056" ref="I2497"/>
    <hyperlink r:id="rId7057" ref="E2498"/>
    <hyperlink r:id="rId7058" ref="F2498"/>
    <hyperlink r:id="rId7059" ref="I2498"/>
    <hyperlink r:id="rId7060" ref="E2499"/>
    <hyperlink r:id="rId7061" ref="F2499"/>
    <hyperlink r:id="rId7062" ref="I2499"/>
    <hyperlink r:id="rId7063" ref="E2500"/>
    <hyperlink r:id="rId7064" ref="F2500"/>
    <hyperlink r:id="rId7065" ref="I2500"/>
    <hyperlink r:id="rId7066" ref="E2501"/>
    <hyperlink r:id="rId7067" ref="F2501"/>
    <hyperlink r:id="rId7068" ref="I2501"/>
    <hyperlink r:id="rId7069" ref="E2502"/>
    <hyperlink r:id="rId7070" ref="F2502"/>
    <hyperlink r:id="rId7071" ref="I2502"/>
    <hyperlink r:id="rId7072" ref="E2503"/>
    <hyperlink r:id="rId7073" ref="F2503"/>
    <hyperlink r:id="rId7074" ref="I2503"/>
    <hyperlink r:id="rId7075" ref="E2504"/>
    <hyperlink r:id="rId7076" ref="F2504"/>
    <hyperlink r:id="rId7077" ref="I2504"/>
    <hyperlink r:id="rId7078" ref="F2505"/>
    <hyperlink r:id="rId7079" ref="E2506"/>
    <hyperlink r:id="rId7080" ref="F2506"/>
    <hyperlink r:id="rId7081" ref="I2506"/>
    <hyperlink r:id="rId7082" ref="E2507"/>
    <hyperlink r:id="rId7083" ref="F2507"/>
    <hyperlink r:id="rId7084" ref="I2507"/>
    <hyperlink r:id="rId7085" ref="E2508"/>
    <hyperlink r:id="rId7086" ref="F2508"/>
    <hyperlink r:id="rId7087" ref="I2508"/>
    <hyperlink r:id="rId7088" ref="E2509"/>
    <hyperlink r:id="rId7089" ref="F2509"/>
    <hyperlink r:id="rId7090" ref="I2509"/>
    <hyperlink r:id="rId7091" ref="F2510"/>
    <hyperlink r:id="rId7092" ref="I2510"/>
    <hyperlink r:id="rId7093" ref="E2511"/>
    <hyperlink r:id="rId7094" ref="F2511"/>
    <hyperlink r:id="rId7095" ref="I2511"/>
    <hyperlink r:id="rId7096" ref="E2512"/>
    <hyperlink r:id="rId7097" ref="F2512"/>
    <hyperlink r:id="rId7098" ref="I2512"/>
    <hyperlink r:id="rId7099" ref="E2513"/>
    <hyperlink r:id="rId7100" ref="F2513"/>
    <hyperlink r:id="rId7101" ref="I2513"/>
    <hyperlink r:id="rId7102" ref="E2514"/>
    <hyperlink r:id="rId7103" ref="F2514"/>
    <hyperlink r:id="rId7104" ref="I2514"/>
    <hyperlink r:id="rId7105" ref="E2515"/>
    <hyperlink r:id="rId7106" ref="F2515"/>
    <hyperlink r:id="rId7107" ref="I2515"/>
    <hyperlink r:id="rId7108" ref="E2516"/>
    <hyperlink r:id="rId7109" ref="F2516"/>
    <hyperlink r:id="rId7110" ref="I2516"/>
    <hyperlink r:id="rId7111" ref="F2517"/>
    <hyperlink r:id="rId7112" ref="I2517"/>
    <hyperlink r:id="rId7113" ref="E2518"/>
    <hyperlink r:id="rId7114" ref="F2518"/>
    <hyperlink r:id="rId7115" ref="I2518"/>
    <hyperlink r:id="rId7116" ref="E2519"/>
    <hyperlink r:id="rId7117" ref="F2519"/>
    <hyperlink r:id="rId7118" ref="I2519"/>
    <hyperlink r:id="rId7119" ref="E2520"/>
    <hyperlink r:id="rId7120" ref="F2520"/>
    <hyperlink r:id="rId7121" ref="I2520"/>
    <hyperlink r:id="rId7122" ref="F2521"/>
    <hyperlink r:id="rId7123" ref="I2521"/>
    <hyperlink r:id="rId7124" ref="E2522"/>
    <hyperlink r:id="rId7125" ref="F2522"/>
    <hyperlink r:id="rId7126" ref="I2522"/>
    <hyperlink r:id="rId7127" ref="E2523"/>
    <hyperlink r:id="rId7128" ref="F2523"/>
    <hyperlink r:id="rId7129" ref="I2523"/>
    <hyperlink r:id="rId7130" ref="E2524"/>
    <hyperlink r:id="rId7131" ref="F2524"/>
    <hyperlink r:id="rId7132" ref="I2524"/>
    <hyperlink r:id="rId7133" ref="E2525"/>
    <hyperlink r:id="rId7134" ref="F2525"/>
    <hyperlink r:id="rId7135" ref="I2525"/>
    <hyperlink r:id="rId7136" ref="E2526"/>
    <hyperlink r:id="rId7137" ref="F2526"/>
    <hyperlink r:id="rId7138" ref="I2526"/>
    <hyperlink r:id="rId7139" ref="E2527"/>
    <hyperlink r:id="rId7140" ref="F2527"/>
    <hyperlink r:id="rId7141" ref="I2527"/>
    <hyperlink r:id="rId7142" ref="E2528"/>
    <hyperlink r:id="rId7143" ref="F2528"/>
    <hyperlink r:id="rId7144" ref="I2528"/>
    <hyperlink r:id="rId7145" ref="E2529"/>
    <hyperlink r:id="rId7146" ref="F2529"/>
    <hyperlink r:id="rId7147" ref="I2529"/>
    <hyperlink r:id="rId7148" ref="E2530"/>
    <hyperlink r:id="rId7149" ref="F2530"/>
    <hyperlink r:id="rId7150" ref="I2530"/>
    <hyperlink r:id="rId7151" ref="E2531"/>
    <hyperlink r:id="rId7152" ref="F2531"/>
    <hyperlink r:id="rId7153" ref="I2531"/>
    <hyperlink r:id="rId7154" ref="E2532"/>
    <hyperlink r:id="rId7155" ref="F2532"/>
    <hyperlink r:id="rId7156" ref="I2532"/>
    <hyperlink r:id="rId7157" ref="E2533"/>
    <hyperlink r:id="rId7158" ref="F2533"/>
    <hyperlink r:id="rId7159" ref="I2533"/>
    <hyperlink r:id="rId7160" ref="E2534"/>
    <hyperlink r:id="rId7161" ref="F2534"/>
    <hyperlink r:id="rId7162" ref="I2534"/>
    <hyperlink r:id="rId7163" ref="E2535"/>
    <hyperlink r:id="rId7164" ref="F2535"/>
    <hyperlink r:id="rId7165" ref="I2535"/>
    <hyperlink r:id="rId7166" ref="E2536"/>
    <hyperlink r:id="rId7167" ref="F2536"/>
    <hyperlink r:id="rId7168" ref="I2536"/>
    <hyperlink r:id="rId7169" ref="E2537"/>
    <hyperlink r:id="rId7170" ref="F2537"/>
    <hyperlink r:id="rId7171" ref="I2537"/>
    <hyperlink r:id="rId7172" ref="F2538"/>
    <hyperlink r:id="rId7173" ref="I2538"/>
    <hyperlink r:id="rId7174" ref="F2539"/>
    <hyperlink r:id="rId7175" ref="I2539"/>
    <hyperlink r:id="rId7176" ref="E2540"/>
    <hyperlink r:id="rId7177" ref="F2540"/>
    <hyperlink r:id="rId7178" ref="I2540"/>
    <hyperlink r:id="rId7179" ref="F2541"/>
    <hyperlink r:id="rId7180" ref="I2541"/>
    <hyperlink r:id="rId7181" ref="E2542"/>
    <hyperlink r:id="rId7182" ref="F2542"/>
    <hyperlink r:id="rId7183" ref="I2542"/>
    <hyperlink r:id="rId7184" ref="E2543"/>
    <hyperlink r:id="rId7185" ref="F2543"/>
    <hyperlink r:id="rId7186" ref="I2543"/>
    <hyperlink r:id="rId7187" ref="E2544"/>
    <hyperlink r:id="rId7188" ref="F2544"/>
    <hyperlink r:id="rId7189" ref="I2544"/>
    <hyperlink r:id="rId7190" ref="F2545"/>
    <hyperlink r:id="rId7191" ref="I2545"/>
    <hyperlink r:id="rId7192" ref="E2546"/>
    <hyperlink r:id="rId7193" ref="F2546"/>
    <hyperlink r:id="rId7194" ref="I2546"/>
    <hyperlink r:id="rId7195" ref="E2547"/>
    <hyperlink r:id="rId7196" ref="F2547"/>
    <hyperlink r:id="rId7197" ref="I2547"/>
    <hyperlink r:id="rId7198" ref="E2548"/>
    <hyperlink r:id="rId7199" ref="F2548"/>
    <hyperlink r:id="rId7200" ref="I2548"/>
    <hyperlink r:id="rId7201" ref="E2549"/>
    <hyperlink r:id="rId7202" ref="F2549"/>
    <hyperlink r:id="rId7203" ref="I2549"/>
    <hyperlink r:id="rId7204" ref="F2550"/>
    <hyperlink r:id="rId7205" ref="I2550"/>
    <hyperlink r:id="rId7206" ref="E2551"/>
    <hyperlink r:id="rId7207" ref="F2551"/>
    <hyperlink r:id="rId7208" ref="I2551"/>
    <hyperlink r:id="rId7209" ref="E2552"/>
    <hyperlink r:id="rId7210" ref="F2552"/>
    <hyperlink r:id="rId7211" ref="I2552"/>
    <hyperlink r:id="rId7212" ref="F2553"/>
    <hyperlink r:id="rId7213" ref="I2553"/>
    <hyperlink r:id="rId7214" ref="E2554"/>
    <hyperlink r:id="rId7215" ref="F2554"/>
    <hyperlink r:id="rId7216" ref="I2554"/>
    <hyperlink r:id="rId7217" ref="E2555"/>
    <hyperlink r:id="rId7218" ref="F2555"/>
    <hyperlink r:id="rId7219" ref="I2555"/>
    <hyperlink r:id="rId7220" ref="F2556"/>
    <hyperlink r:id="rId7221" ref="I2556"/>
    <hyperlink r:id="rId7222" ref="E2557"/>
    <hyperlink r:id="rId7223" ref="F2557"/>
    <hyperlink r:id="rId7224" ref="I2557"/>
    <hyperlink r:id="rId7225" ref="E2558"/>
    <hyperlink r:id="rId7226" ref="F2558"/>
    <hyperlink r:id="rId7227" ref="I2558"/>
    <hyperlink r:id="rId7228" ref="F2559"/>
    <hyperlink r:id="rId7229" ref="I2559"/>
    <hyperlink r:id="rId7230" ref="E2560"/>
    <hyperlink r:id="rId7231" ref="F2560"/>
    <hyperlink r:id="rId7232" ref="I2560"/>
    <hyperlink r:id="rId7233" ref="E2561"/>
    <hyperlink r:id="rId7234" ref="F2561"/>
    <hyperlink r:id="rId7235" ref="I2561"/>
    <hyperlink r:id="rId7236" ref="F2562"/>
    <hyperlink r:id="rId7237" ref="I2562"/>
    <hyperlink r:id="rId7238" ref="E2563"/>
    <hyperlink r:id="rId7239" ref="F2563"/>
    <hyperlink r:id="rId7240" ref="I2563"/>
    <hyperlink r:id="rId7241" ref="E2564"/>
    <hyperlink r:id="rId7242" ref="F2564"/>
    <hyperlink r:id="rId7243" ref="I2564"/>
    <hyperlink r:id="rId7244" ref="E2565"/>
    <hyperlink r:id="rId7245" ref="F2565"/>
    <hyperlink r:id="rId7246" ref="I2565"/>
    <hyperlink r:id="rId7247" ref="E2566"/>
    <hyperlink r:id="rId7248" ref="F2566"/>
    <hyperlink r:id="rId7249" ref="I2566"/>
    <hyperlink r:id="rId7250" ref="E2567"/>
    <hyperlink r:id="rId7251" ref="F2567"/>
    <hyperlink r:id="rId7252" ref="I2567"/>
    <hyperlink r:id="rId7253" ref="E2568"/>
    <hyperlink r:id="rId7254" ref="F2568"/>
    <hyperlink r:id="rId7255" ref="I2568"/>
    <hyperlink r:id="rId7256" ref="E2569"/>
    <hyperlink r:id="rId7257" ref="F2569"/>
    <hyperlink r:id="rId7258" ref="I2569"/>
    <hyperlink r:id="rId7259" ref="E2570"/>
    <hyperlink r:id="rId7260" ref="F2570"/>
    <hyperlink r:id="rId7261" ref="I2570"/>
    <hyperlink r:id="rId7262" ref="F2571"/>
    <hyperlink r:id="rId7263" ref="I2571"/>
    <hyperlink r:id="rId7264" ref="E2572"/>
    <hyperlink r:id="rId7265" ref="F2572"/>
    <hyperlink r:id="rId7266" ref="I2572"/>
    <hyperlink r:id="rId7267" ref="E2573"/>
    <hyperlink r:id="rId7268" ref="F2573"/>
    <hyperlink r:id="rId7269" ref="I2573"/>
    <hyperlink r:id="rId7270" ref="E2574"/>
    <hyperlink r:id="rId7271" ref="F2574"/>
    <hyperlink r:id="rId7272" ref="I2574"/>
    <hyperlink r:id="rId7273" ref="E2575"/>
    <hyperlink r:id="rId7274" ref="F2575"/>
    <hyperlink r:id="rId7275" ref="I2575"/>
    <hyperlink r:id="rId7276" ref="E2576"/>
    <hyperlink r:id="rId7277" ref="F2576"/>
    <hyperlink r:id="rId7278" ref="I2576"/>
    <hyperlink r:id="rId7279" ref="E2577"/>
    <hyperlink r:id="rId7280" ref="F2577"/>
    <hyperlink r:id="rId7281" ref="I2577"/>
    <hyperlink r:id="rId7282" ref="E2578"/>
    <hyperlink r:id="rId7283" ref="F2578"/>
    <hyperlink r:id="rId7284" ref="I2578"/>
    <hyperlink r:id="rId7285" ref="E2579"/>
    <hyperlink r:id="rId7286" ref="F2579"/>
    <hyperlink r:id="rId7287" ref="I2579"/>
    <hyperlink r:id="rId7288" ref="E2580"/>
    <hyperlink r:id="rId7289" ref="F2580"/>
    <hyperlink r:id="rId7290" ref="I2580"/>
    <hyperlink r:id="rId7291" ref="E2581"/>
    <hyperlink r:id="rId7292" ref="F2581"/>
    <hyperlink r:id="rId7293" ref="I2581"/>
    <hyperlink r:id="rId7294" ref="A2582"/>
    <hyperlink r:id="rId7295" ref="E2582"/>
    <hyperlink r:id="rId7296" ref="F2582"/>
    <hyperlink r:id="rId7297" ref="I2582"/>
    <hyperlink r:id="rId7298" ref="E2583"/>
    <hyperlink r:id="rId7299" ref="F2583"/>
    <hyperlink r:id="rId7300" ref="I2583"/>
    <hyperlink r:id="rId7301" ref="E2584"/>
    <hyperlink r:id="rId7302" ref="F2584"/>
    <hyperlink r:id="rId7303" ref="I2584"/>
    <hyperlink r:id="rId7304" ref="E2585"/>
    <hyperlink r:id="rId7305" ref="F2585"/>
    <hyperlink r:id="rId7306" ref="I2585"/>
    <hyperlink r:id="rId7307" ref="E2586"/>
    <hyperlink r:id="rId7308" ref="F2586"/>
    <hyperlink r:id="rId7309" ref="I2586"/>
    <hyperlink r:id="rId7310" ref="E2587"/>
    <hyperlink r:id="rId7311" ref="F2587"/>
    <hyperlink r:id="rId7312" ref="I2587"/>
    <hyperlink r:id="rId7313" ref="E2588"/>
    <hyperlink r:id="rId7314" ref="F2588"/>
    <hyperlink r:id="rId7315" ref="I2588"/>
    <hyperlink r:id="rId7316" ref="E2589"/>
    <hyperlink r:id="rId7317" ref="F2589"/>
    <hyperlink r:id="rId7318" ref="I2589"/>
    <hyperlink r:id="rId7319" ref="E2590"/>
    <hyperlink r:id="rId7320" ref="F2590"/>
    <hyperlink r:id="rId7321" ref="I2590"/>
    <hyperlink r:id="rId7322" ref="E2591"/>
    <hyperlink r:id="rId7323" ref="F2591"/>
    <hyperlink r:id="rId7324" ref="I2591"/>
    <hyperlink r:id="rId7325" ref="E2592"/>
    <hyperlink r:id="rId7326" ref="F2592"/>
    <hyperlink r:id="rId7327" ref="I2592"/>
    <hyperlink r:id="rId7328" ref="F2593"/>
    <hyperlink r:id="rId7329" ref="F2594"/>
    <hyperlink r:id="rId7330" ref="I2594"/>
    <hyperlink r:id="rId7331" ref="E2595"/>
    <hyperlink r:id="rId7332" ref="F2595"/>
    <hyperlink r:id="rId7333" ref="I2595"/>
    <hyperlink r:id="rId7334" ref="E2596"/>
    <hyperlink r:id="rId7335" ref="F2596"/>
    <hyperlink r:id="rId7336" ref="I2596"/>
    <hyperlink r:id="rId7337" ref="E2597"/>
    <hyperlink r:id="rId7338" ref="F2597"/>
    <hyperlink r:id="rId7339" ref="I2597"/>
    <hyperlink r:id="rId7340" ref="E2598"/>
    <hyperlink r:id="rId7341" ref="F2598"/>
    <hyperlink r:id="rId7342" ref="I2598"/>
    <hyperlink r:id="rId7343" ref="E2599"/>
    <hyperlink r:id="rId7344" ref="F2599"/>
    <hyperlink r:id="rId7345" ref="I2599"/>
    <hyperlink r:id="rId7346" ref="E2600"/>
    <hyperlink r:id="rId7347" ref="F2600"/>
    <hyperlink r:id="rId7348" ref="I2600"/>
    <hyperlink r:id="rId7349" ref="E2601"/>
    <hyperlink r:id="rId7350" ref="F2601"/>
    <hyperlink r:id="rId7351" ref="I2601"/>
    <hyperlink r:id="rId7352" ref="E2602"/>
    <hyperlink r:id="rId7353" ref="F2602"/>
    <hyperlink r:id="rId7354" ref="I2602"/>
    <hyperlink r:id="rId7355" ref="E2603"/>
    <hyperlink r:id="rId7356" ref="F2603"/>
    <hyperlink r:id="rId7357" ref="I2603"/>
    <hyperlink r:id="rId7358" ref="E2604"/>
    <hyperlink r:id="rId7359" ref="F2604"/>
    <hyperlink r:id="rId7360" ref="I2604"/>
    <hyperlink r:id="rId7361" ref="E2605"/>
    <hyperlink r:id="rId7362" ref="F2605"/>
    <hyperlink r:id="rId7363" ref="I2605"/>
    <hyperlink r:id="rId7364" ref="E2606"/>
    <hyperlink r:id="rId7365" ref="F2606"/>
    <hyperlink r:id="rId7366" ref="I2606"/>
    <hyperlink r:id="rId7367" ref="E2607"/>
    <hyperlink r:id="rId7368" ref="F2607"/>
    <hyperlink r:id="rId7369" ref="I2607"/>
    <hyperlink r:id="rId7370" ref="E2608"/>
    <hyperlink r:id="rId7371" ref="F2608"/>
    <hyperlink r:id="rId7372" ref="I2608"/>
    <hyperlink r:id="rId7373" ref="F2609"/>
    <hyperlink r:id="rId7374" ref="I2609"/>
    <hyperlink r:id="rId7375" ref="E2610"/>
    <hyperlink r:id="rId7376" ref="F2610"/>
    <hyperlink r:id="rId7377" ref="I2610"/>
    <hyperlink r:id="rId7378" ref="E2611"/>
    <hyperlink r:id="rId7379" ref="F2611"/>
    <hyperlink r:id="rId7380" ref="I2611"/>
    <hyperlink r:id="rId7381" ref="F2612"/>
    <hyperlink r:id="rId7382" ref="I2612"/>
    <hyperlink r:id="rId7383" ref="E2613"/>
    <hyperlink r:id="rId7384" ref="F2613"/>
    <hyperlink r:id="rId7385" ref="I2613"/>
    <hyperlink r:id="rId7386" ref="E2614"/>
    <hyperlink r:id="rId7387" ref="F2614"/>
    <hyperlink r:id="rId7388" ref="I2614"/>
    <hyperlink r:id="rId7389" ref="F2615"/>
    <hyperlink r:id="rId7390" ref="I2615"/>
    <hyperlink r:id="rId7391" ref="E2616"/>
    <hyperlink r:id="rId7392" ref="F2616"/>
    <hyperlink r:id="rId7393" ref="I2616"/>
    <hyperlink r:id="rId7394" ref="E2617"/>
    <hyperlink r:id="rId7395" ref="F2617"/>
    <hyperlink r:id="rId7396" ref="I2617"/>
    <hyperlink r:id="rId7397" ref="E2618"/>
    <hyperlink r:id="rId7398" ref="F2618"/>
    <hyperlink r:id="rId7399" ref="I2618"/>
    <hyperlink r:id="rId7400" ref="F2619"/>
    <hyperlink r:id="rId7401" ref="I2619"/>
    <hyperlink r:id="rId7402" ref="E2620"/>
    <hyperlink r:id="rId7403" ref="F2620"/>
    <hyperlink r:id="rId7404" ref="I2620"/>
    <hyperlink r:id="rId7405" ref="E2621"/>
    <hyperlink r:id="rId7406" ref="F2621"/>
    <hyperlink r:id="rId7407" ref="I2621"/>
    <hyperlink r:id="rId7408" ref="E2622"/>
    <hyperlink r:id="rId7409" ref="F2622"/>
    <hyperlink r:id="rId7410" ref="I2622"/>
    <hyperlink r:id="rId7411" ref="E2623"/>
    <hyperlink r:id="rId7412" ref="F2623"/>
    <hyperlink r:id="rId7413" ref="I2623"/>
    <hyperlink r:id="rId7414" ref="E2624"/>
    <hyperlink r:id="rId7415" ref="F2624"/>
    <hyperlink r:id="rId7416" ref="I2624"/>
    <hyperlink r:id="rId7417" ref="F2625"/>
    <hyperlink r:id="rId7418" ref="I2625"/>
    <hyperlink r:id="rId7419" ref="F2626"/>
    <hyperlink r:id="rId7420" ref="I2626"/>
    <hyperlink r:id="rId7421" ref="E2627"/>
    <hyperlink r:id="rId7422" ref="F2627"/>
    <hyperlink r:id="rId7423" ref="I2627"/>
    <hyperlink r:id="rId7424" ref="E2628"/>
    <hyperlink r:id="rId7425" ref="F2628"/>
    <hyperlink r:id="rId7426" ref="I2628"/>
    <hyperlink r:id="rId7427" ref="E2629"/>
    <hyperlink r:id="rId7428" ref="F2629"/>
    <hyperlink r:id="rId7429" ref="I2629"/>
    <hyperlink r:id="rId7430" ref="E2630"/>
    <hyperlink r:id="rId7431" ref="F2630"/>
    <hyperlink r:id="rId7432" ref="I2630"/>
    <hyperlink r:id="rId7433" ref="F2631"/>
    <hyperlink r:id="rId7434" ref="I2631"/>
    <hyperlink r:id="rId7435" ref="E2632"/>
    <hyperlink r:id="rId7436" ref="F2632"/>
    <hyperlink r:id="rId7437" ref="I2632"/>
    <hyperlink r:id="rId7438" ref="E2633"/>
    <hyperlink r:id="rId7439" ref="F2633"/>
    <hyperlink r:id="rId7440" ref="I2633"/>
    <hyperlink r:id="rId7441" ref="E2634"/>
    <hyperlink r:id="rId7442" ref="F2634"/>
    <hyperlink r:id="rId7443" ref="I2634"/>
    <hyperlink r:id="rId7444" ref="E2635"/>
    <hyperlink r:id="rId7445" ref="F2635"/>
    <hyperlink r:id="rId7446" ref="I2635"/>
    <hyperlink r:id="rId7447" ref="E2636"/>
    <hyperlink r:id="rId7448" ref="F2636"/>
    <hyperlink r:id="rId7449" ref="I2636"/>
    <hyperlink r:id="rId7450" ref="E2637"/>
    <hyperlink r:id="rId7451" ref="F2637"/>
    <hyperlink r:id="rId7452" ref="I2637"/>
    <hyperlink r:id="rId7453" ref="E2638"/>
    <hyperlink r:id="rId7454" ref="F2638"/>
    <hyperlink r:id="rId7455" ref="I2638"/>
    <hyperlink r:id="rId7456" ref="F2639"/>
    <hyperlink r:id="rId7457" ref="I2639"/>
    <hyperlink r:id="rId7458" ref="E2640"/>
    <hyperlink r:id="rId7459" ref="F2640"/>
    <hyperlink r:id="rId7460" ref="I2640"/>
    <hyperlink r:id="rId7461" ref="E2641"/>
    <hyperlink r:id="rId7462" ref="F2641"/>
    <hyperlink r:id="rId7463" ref="I2641"/>
    <hyperlink r:id="rId7464" ref="E2642"/>
    <hyperlink r:id="rId7465" ref="F2642"/>
    <hyperlink r:id="rId7466" ref="I2642"/>
    <hyperlink r:id="rId7467" ref="E2643"/>
    <hyperlink r:id="rId7468" ref="F2643"/>
    <hyperlink r:id="rId7469" ref="I2643"/>
    <hyperlink r:id="rId7470" ref="E2644"/>
    <hyperlink r:id="rId7471" ref="F2644"/>
    <hyperlink r:id="rId7472" ref="I2644"/>
    <hyperlink r:id="rId7473" ref="E2645"/>
    <hyperlink r:id="rId7474" ref="F2645"/>
    <hyperlink r:id="rId7475" ref="I2645"/>
    <hyperlink r:id="rId7476" ref="E2646"/>
    <hyperlink r:id="rId7477" ref="F2646"/>
    <hyperlink r:id="rId7478" ref="I2646"/>
    <hyperlink r:id="rId7479" ref="F2647"/>
    <hyperlink r:id="rId7480" ref="I2647"/>
    <hyperlink r:id="rId7481" ref="E2648"/>
    <hyperlink r:id="rId7482" ref="F2648"/>
    <hyperlink r:id="rId7483" ref="I2648"/>
    <hyperlink r:id="rId7484" ref="F2649"/>
    <hyperlink r:id="rId7485" ref="I2649"/>
    <hyperlink r:id="rId7486" ref="F2650"/>
    <hyperlink r:id="rId7487" ref="I2650"/>
    <hyperlink r:id="rId7488" ref="E2651"/>
    <hyperlink r:id="rId7489" ref="F2651"/>
    <hyperlink r:id="rId7490" ref="I2651"/>
    <hyperlink r:id="rId7491" ref="E2652"/>
    <hyperlink r:id="rId7492" ref="F2652"/>
    <hyperlink r:id="rId7493" ref="I2652"/>
    <hyperlink r:id="rId7494" ref="F2653"/>
    <hyperlink r:id="rId7495" ref="I2653"/>
    <hyperlink r:id="rId7496" ref="F2654"/>
    <hyperlink r:id="rId7497" ref="I2654"/>
    <hyperlink r:id="rId7498" ref="F2655"/>
    <hyperlink r:id="rId7499" ref="I2655"/>
    <hyperlink r:id="rId7500" ref="E2656"/>
    <hyperlink r:id="rId7501" ref="F2656"/>
    <hyperlink r:id="rId7502" ref="I2656"/>
    <hyperlink r:id="rId7503" ref="E2657"/>
    <hyperlink r:id="rId7504" ref="F2657"/>
    <hyperlink r:id="rId7505" ref="I2657"/>
    <hyperlink r:id="rId7506" ref="E2658"/>
    <hyperlink r:id="rId7507" ref="F2658"/>
    <hyperlink r:id="rId7508" ref="I2658"/>
    <hyperlink r:id="rId7509" ref="F2659"/>
    <hyperlink r:id="rId7510" ref="I2659"/>
    <hyperlink r:id="rId7511" ref="E2660"/>
    <hyperlink r:id="rId7512" ref="F2660"/>
    <hyperlink r:id="rId7513" ref="I2660"/>
    <hyperlink r:id="rId7514" ref="E2661"/>
    <hyperlink r:id="rId7515" ref="F2661"/>
    <hyperlink r:id="rId7516" ref="I2661"/>
    <hyperlink r:id="rId7517" ref="E2662"/>
    <hyperlink r:id="rId7518" ref="F2662"/>
    <hyperlink r:id="rId7519" ref="I2662"/>
    <hyperlink r:id="rId7520" ref="E2663"/>
    <hyperlink r:id="rId7521" ref="F2663"/>
    <hyperlink r:id="rId7522" ref="I2663"/>
    <hyperlink r:id="rId7523" ref="E2664"/>
    <hyperlink r:id="rId7524" ref="F2664"/>
    <hyperlink r:id="rId7525" ref="I2664"/>
    <hyperlink r:id="rId7526" ref="E2665"/>
    <hyperlink r:id="rId7527" ref="F2665"/>
    <hyperlink r:id="rId7528" ref="I2665"/>
    <hyperlink r:id="rId7529" ref="E2666"/>
    <hyperlink r:id="rId7530" ref="F2666"/>
    <hyperlink r:id="rId7531" ref="I2666"/>
    <hyperlink r:id="rId7532" ref="E2667"/>
    <hyperlink r:id="rId7533" ref="F2667"/>
    <hyperlink r:id="rId7534" ref="I2667"/>
    <hyperlink r:id="rId7535" ref="E2668"/>
    <hyperlink r:id="rId7536" ref="F2668"/>
    <hyperlink r:id="rId7537" ref="I2668"/>
    <hyperlink r:id="rId7538" ref="E2669"/>
    <hyperlink r:id="rId7539" ref="F2669"/>
    <hyperlink r:id="rId7540" ref="I2669"/>
    <hyperlink r:id="rId7541" ref="E2670"/>
    <hyperlink r:id="rId7542" ref="F2670"/>
    <hyperlink r:id="rId7543" ref="I2670"/>
    <hyperlink r:id="rId7544" ref="E2671"/>
    <hyperlink r:id="rId7545" ref="F2671"/>
    <hyperlink r:id="rId7546" ref="I2671"/>
    <hyperlink r:id="rId7547" ref="E2672"/>
    <hyperlink r:id="rId7548" ref="F2672"/>
    <hyperlink r:id="rId7549" ref="I2672"/>
    <hyperlink r:id="rId7550" ref="E2673"/>
    <hyperlink r:id="rId7551" ref="F2673"/>
    <hyperlink r:id="rId7552" ref="I2673"/>
    <hyperlink r:id="rId7553" ref="E2674"/>
    <hyperlink r:id="rId7554" ref="F2674"/>
    <hyperlink r:id="rId7555" ref="I2674"/>
    <hyperlink r:id="rId7556" ref="E2675"/>
    <hyperlink r:id="rId7557" ref="F2675"/>
    <hyperlink r:id="rId7558" ref="I2675"/>
    <hyperlink r:id="rId7559" ref="E2676"/>
    <hyperlink r:id="rId7560" ref="F2676"/>
    <hyperlink r:id="rId7561" ref="I2676"/>
    <hyperlink r:id="rId7562" ref="E2677"/>
    <hyperlink r:id="rId7563" ref="F2677"/>
    <hyperlink r:id="rId7564" ref="I2677"/>
    <hyperlink r:id="rId7565" ref="E2678"/>
    <hyperlink r:id="rId7566" ref="F2678"/>
    <hyperlink r:id="rId7567" ref="I2678"/>
    <hyperlink r:id="rId7568" ref="E2679"/>
    <hyperlink r:id="rId7569" ref="F2679"/>
    <hyperlink r:id="rId7570" ref="I2679"/>
    <hyperlink r:id="rId7571" ref="E2680"/>
    <hyperlink r:id="rId7572" ref="F2680"/>
    <hyperlink r:id="rId7573" ref="I2680"/>
    <hyperlink r:id="rId7574" ref="E2681"/>
    <hyperlink r:id="rId7575" ref="F2681"/>
    <hyperlink r:id="rId7576" ref="I2681"/>
    <hyperlink r:id="rId7577" ref="E2682"/>
    <hyperlink r:id="rId7578" ref="F2682"/>
    <hyperlink r:id="rId7579" ref="I2682"/>
    <hyperlink r:id="rId7580" ref="E2683"/>
    <hyperlink r:id="rId7581" ref="F2683"/>
    <hyperlink r:id="rId7582" ref="I2683"/>
    <hyperlink r:id="rId7583" ref="E2684"/>
    <hyperlink r:id="rId7584" ref="F2684"/>
    <hyperlink r:id="rId7585" ref="I2684"/>
    <hyperlink r:id="rId7586" ref="E2685"/>
    <hyperlink r:id="rId7587" ref="F2685"/>
    <hyperlink r:id="rId7588" ref="I2685"/>
    <hyperlink r:id="rId7589" ref="F2686"/>
    <hyperlink r:id="rId7590" ref="I2686"/>
    <hyperlink r:id="rId7591" ref="E2687"/>
    <hyperlink r:id="rId7592" ref="F2687"/>
    <hyperlink r:id="rId7593" ref="I2687"/>
    <hyperlink r:id="rId7594" ref="E2688"/>
    <hyperlink r:id="rId7595" ref="F2688"/>
    <hyperlink r:id="rId7596" ref="I2688"/>
    <hyperlink r:id="rId7597" ref="E2689"/>
    <hyperlink r:id="rId7598" ref="F2689"/>
    <hyperlink r:id="rId7599" ref="I2689"/>
    <hyperlink r:id="rId7600" ref="E2690"/>
    <hyperlink r:id="rId7601" ref="F2690"/>
    <hyperlink r:id="rId7602" ref="I2690"/>
    <hyperlink r:id="rId7603" ref="E2691"/>
    <hyperlink r:id="rId7604" ref="F2691"/>
    <hyperlink r:id="rId7605" ref="I2691"/>
    <hyperlink r:id="rId7606" ref="E2692"/>
    <hyperlink r:id="rId7607" ref="F2692"/>
    <hyperlink r:id="rId7608" ref="I2692"/>
    <hyperlink r:id="rId7609" ref="E2693"/>
    <hyperlink r:id="rId7610" ref="F2693"/>
    <hyperlink r:id="rId7611" ref="I2693"/>
    <hyperlink r:id="rId7612" ref="E2694"/>
    <hyperlink r:id="rId7613" ref="F2694"/>
    <hyperlink r:id="rId7614" ref="I2694"/>
    <hyperlink r:id="rId7615" ref="E2695"/>
    <hyperlink r:id="rId7616" ref="F2695"/>
    <hyperlink r:id="rId7617" ref="I2695"/>
    <hyperlink r:id="rId7618" ref="E2696"/>
    <hyperlink r:id="rId7619" ref="F2696"/>
    <hyperlink r:id="rId7620" ref="I2696"/>
    <hyperlink r:id="rId7621" ref="E2697"/>
    <hyperlink r:id="rId7622" ref="F2697"/>
    <hyperlink r:id="rId7623" ref="I2697"/>
    <hyperlink r:id="rId7624" ref="E2698"/>
    <hyperlink r:id="rId7625" ref="F2698"/>
    <hyperlink r:id="rId7626" ref="I2698"/>
    <hyperlink r:id="rId7627" ref="E2699"/>
    <hyperlink r:id="rId7628" ref="F2699"/>
    <hyperlink r:id="rId7629" ref="I2699"/>
    <hyperlink r:id="rId7630" ref="E2700"/>
    <hyperlink r:id="rId7631" ref="F2700"/>
    <hyperlink r:id="rId7632" ref="I2700"/>
    <hyperlink r:id="rId7633" ref="F2701"/>
    <hyperlink r:id="rId7634" ref="I2701"/>
    <hyperlink r:id="rId7635" ref="E2702"/>
    <hyperlink r:id="rId7636" ref="F2702"/>
    <hyperlink r:id="rId7637" ref="I2702"/>
    <hyperlink r:id="rId7638" ref="E2703"/>
    <hyperlink r:id="rId7639" ref="F2703"/>
    <hyperlink r:id="rId7640" ref="I2703"/>
    <hyperlink r:id="rId7641" ref="E2704"/>
    <hyperlink r:id="rId7642" ref="F2704"/>
    <hyperlink r:id="rId7643" ref="I2704"/>
    <hyperlink r:id="rId7644" ref="F2705"/>
    <hyperlink r:id="rId7645" ref="I2705"/>
    <hyperlink r:id="rId7646" ref="E2706"/>
    <hyperlink r:id="rId7647" ref="F2706"/>
    <hyperlink r:id="rId7648" ref="I2706"/>
    <hyperlink r:id="rId7649" ref="E2707"/>
    <hyperlink r:id="rId7650" ref="F2707"/>
    <hyperlink r:id="rId7651" ref="I2707"/>
    <hyperlink r:id="rId7652" ref="E2708"/>
    <hyperlink r:id="rId7653" ref="F2708"/>
    <hyperlink r:id="rId7654" ref="I2708"/>
    <hyperlink r:id="rId7655" ref="E2709"/>
    <hyperlink r:id="rId7656" ref="F2709"/>
    <hyperlink r:id="rId7657" ref="I2709"/>
    <hyperlink r:id="rId7658" ref="E2710"/>
    <hyperlink r:id="rId7659" ref="F2710"/>
    <hyperlink r:id="rId7660" ref="I2710"/>
    <hyperlink r:id="rId7661" ref="E2711"/>
    <hyperlink r:id="rId7662" ref="F2711"/>
    <hyperlink r:id="rId7663" ref="I2711"/>
    <hyperlink r:id="rId7664" ref="E2712"/>
    <hyperlink r:id="rId7665" ref="F2712"/>
    <hyperlink r:id="rId7666" ref="I2712"/>
    <hyperlink r:id="rId7667" ref="F2713"/>
    <hyperlink r:id="rId7668" ref="I2713"/>
    <hyperlink r:id="rId7669" ref="E2714"/>
    <hyperlink r:id="rId7670" ref="F2714"/>
    <hyperlink r:id="rId7671" ref="I2714"/>
    <hyperlink r:id="rId7672" ref="E2715"/>
    <hyperlink r:id="rId7673" ref="F2715"/>
    <hyperlink r:id="rId7674" ref="I2715"/>
    <hyperlink r:id="rId7675" ref="E2716"/>
    <hyperlink r:id="rId7676" ref="F2716"/>
    <hyperlink r:id="rId7677" ref="I2716"/>
    <hyperlink r:id="rId7678" ref="F2717"/>
    <hyperlink r:id="rId7679" ref="I2717"/>
    <hyperlink r:id="rId7680" ref="E2718"/>
    <hyperlink r:id="rId7681" ref="F2718"/>
    <hyperlink r:id="rId7682" ref="I2718"/>
    <hyperlink r:id="rId7683" ref="F2719"/>
    <hyperlink r:id="rId7684" ref="I2719"/>
    <hyperlink r:id="rId7685" ref="E2720"/>
    <hyperlink r:id="rId7686" ref="F2720"/>
    <hyperlink r:id="rId7687" ref="I2720"/>
    <hyperlink r:id="rId7688" ref="E2721"/>
    <hyperlink r:id="rId7689" ref="F2721"/>
    <hyperlink r:id="rId7690" ref="I2721"/>
    <hyperlink r:id="rId7691" ref="E2722"/>
    <hyperlink r:id="rId7692" ref="F2722"/>
    <hyperlink r:id="rId7693" ref="I2722"/>
    <hyperlink r:id="rId7694" ref="E2723"/>
    <hyperlink r:id="rId7695" ref="F2723"/>
    <hyperlink r:id="rId7696" ref="I2723"/>
    <hyperlink r:id="rId7697" ref="E2724"/>
    <hyperlink r:id="rId7698" ref="F2724"/>
    <hyperlink r:id="rId7699" ref="I2724"/>
    <hyperlink r:id="rId7700" ref="E2725"/>
    <hyperlink r:id="rId7701" ref="F2725"/>
    <hyperlink r:id="rId7702" ref="I2725"/>
    <hyperlink r:id="rId7703" ref="E2726"/>
    <hyperlink r:id="rId7704" ref="F2726"/>
    <hyperlink r:id="rId7705" ref="I2726"/>
    <hyperlink r:id="rId7706" ref="E2727"/>
    <hyperlink r:id="rId7707" ref="F2727"/>
    <hyperlink r:id="rId7708" ref="I2727"/>
    <hyperlink r:id="rId7709" ref="E2728"/>
    <hyperlink r:id="rId7710" ref="F2728"/>
    <hyperlink r:id="rId7711" ref="I2728"/>
    <hyperlink r:id="rId7712" ref="E2729"/>
    <hyperlink r:id="rId7713" ref="F2729"/>
    <hyperlink r:id="rId7714" ref="I2729"/>
    <hyperlink r:id="rId7715" ref="E2730"/>
    <hyperlink r:id="rId7716" ref="F2730"/>
    <hyperlink r:id="rId7717" ref="I2730"/>
    <hyperlink r:id="rId7718" ref="E2731"/>
    <hyperlink r:id="rId7719" ref="F2731"/>
    <hyperlink r:id="rId7720" ref="I2731"/>
    <hyperlink r:id="rId7721" ref="E2732"/>
    <hyperlink r:id="rId7722" ref="F2732"/>
    <hyperlink r:id="rId7723" ref="I2732"/>
    <hyperlink r:id="rId7724" ref="E2733"/>
    <hyperlink r:id="rId7725" ref="F2733"/>
    <hyperlink r:id="rId7726" ref="I2733"/>
    <hyperlink r:id="rId7727" ref="E2734"/>
    <hyperlink r:id="rId7728" ref="F2734"/>
    <hyperlink r:id="rId7729" ref="I2734"/>
    <hyperlink r:id="rId7730" ref="E2735"/>
    <hyperlink r:id="rId7731" ref="F2735"/>
    <hyperlink r:id="rId7732" ref="I2735"/>
    <hyperlink r:id="rId7733" ref="E2736"/>
    <hyperlink r:id="rId7734" ref="F2736"/>
    <hyperlink r:id="rId7735" ref="I2736"/>
    <hyperlink r:id="rId7736" ref="F2737"/>
    <hyperlink r:id="rId7737" ref="I2737"/>
    <hyperlink r:id="rId7738" ref="E2738"/>
    <hyperlink r:id="rId7739" ref="F2738"/>
    <hyperlink r:id="rId7740" ref="I2738"/>
    <hyperlink r:id="rId7741" ref="E2739"/>
    <hyperlink r:id="rId7742" ref="F2739"/>
    <hyperlink r:id="rId7743" ref="I2739"/>
    <hyperlink r:id="rId7744" ref="E2740"/>
    <hyperlink r:id="rId7745" ref="F2740"/>
    <hyperlink r:id="rId7746" ref="I2740"/>
    <hyperlink r:id="rId7747" ref="E2741"/>
    <hyperlink r:id="rId7748" ref="F2741"/>
    <hyperlink r:id="rId7749" ref="I2741"/>
    <hyperlink r:id="rId7750" ref="F2742"/>
    <hyperlink r:id="rId7751" ref="I2742"/>
    <hyperlink r:id="rId7752" ref="E2743"/>
    <hyperlink r:id="rId7753" ref="F2743"/>
    <hyperlink r:id="rId7754" ref="I2743"/>
    <hyperlink r:id="rId7755" ref="E2744"/>
    <hyperlink r:id="rId7756" ref="F2744"/>
    <hyperlink r:id="rId7757" ref="I2744"/>
    <hyperlink r:id="rId7758" ref="E2745"/>
    <hyperlink r:id="rId7759" ref="F2745"/>
    <hyperlink r:id="rId7760" ref="I2745"/>
    <hyperlink r:id="rId7761" ref="F2746"/>
    <hyperlink r:id="rId7762" ref="E2747"/>
    <hyperlink r:id="rId7763" ref="F2747"/>
    <hyperlink r:id="rId7764" ref="I2747"/>
    <hyperlink r:id="rId7765" ref="E2748"/>
    <hyperlink r:id="rId7766" ref="F2748"/>
    <hyperlink r:id="rId7767" ref="I2748"/>
    <hyperlink r:id="rId7768" ref="E2749"/>
    <hyperlink r:id="rId7769" ref="F2749"/>
    <hyperlink r:id="rId7770" ref="I2749"/>
    <hyperlink r:id="rId7771" ref="E2750"/>
    <hyperlink r:id="rId7772" ref="F2750"/>
    <hyperlink r:id="rId7773" ref="I2750"/>
    <hyperlink r:id="rId7774" ref="F2751"/>
    <hyperlink r:id="rId7775" ref="I2751"/>
    <hyperlink r:id="rId7776" ref="F2752"/>
    <hyperlink r:id="rId7777" ref="I2752"/>
    <hyperlink r:id="rId7778" ref="E2753"/>
    <hyperlink r:id="rId7779" ref="F2753"/>
    <hyperlink r:id="rId7780" ref="I2753"/>
    <hyperlink r:id="rId7781" ref="E2754"/>
    <hyperlink r:id="rId7782" ref="F2754"/>
    <hyperlink r:id="rId7783" ref="I2754"/>
    <hyperlink r:id="rId7784" ref="E2755"/>
    <hyperlink r:id="rId7785" ref="F2755"/>
    <hyperlink r:id="rId7786" ref="I2755"/>
    <hyperlink r:id="rId7787" ref="E2756"/>
    <hyperlink r:id="rId7788" ref="F2756"/>
    <hyperlink r:id="rId7789" ref="I2756"/>
    <hyperlink r:id="rId7790" ref="F2757"/>
    <hyperlink r:id="rId7791" ref="I2757"/>
    <hyperlink r:id="rId7792" ref="E2758"/>
    <hyperlink r:id="rId7793" ref="F2758"/>
    <hyperlink r:id="rId7794" ref="I2758"/>
    <hyperlink r:id="rId7795" ref="E2759"/>
    <hyperlink r:id="rId7796" ref="F2759"/>
    <hyperlink r:id="rId7797" ref="I2759"/>
    <hyperlink r:id="rId7798" ref="E2760"/>
    <hyperlink r:id="rId7799" ref="F2760"/>
    <hyperlink r:id="rId7800" ref="I2760"/>
    <hyperlink r:id="rId7801" ref="E2761"/>
    <hyperlink r:id="rId7802" ref="F2761"/>
    <hyperlink r:id="rId7803" ref="I2761"/>
    <hyperlink r:id="rId7804" ref="E2762"/>
    <hyperlink r:id="rId7805" ref="F2762"/>
    <hyperlink r:id="rId7806" location="h-41" ref="I2762"/>
    <hyperlink r:id="rId7807" ref="E2763"/>
    <hyperlink r:id="rId7808" ref="F2763"/>
    <hyperlink r:id="rId7809" ref="I2763"/>
    <hyperlink r:id="rId7810" ref="E2764"/>
    <hyperlink r:id="rId7811" ref="F2764"/>
    <hyperlink r:id="rId7812" ref="I2764"/>
    <hyperlink r:id="rId7813" ref="E2765"/>
    <hyperlink r:id="rId7814" ref="F2765"/>
    <hyperlink r:id="rId7815" ref="I2765"/>
    <hyperlink r:id="rId7816" ref="E2766"/>
    <hyperlink r:id="rId7817" ref="F2766"/>
    <hyperlink r:id="rId7818" ref="I2766"/>
    <hyperlink r:id="rId7819" ref="E2767"/>
    <hyperlink r:id="rId7820" ref="F2767"/>
    <hyperlink r:id="rId7821" ref="I2767"/>
    <hyperlink r:id="rId7822" ref="E2768"/>
    <hyperlink r:id="rId7823" ref="F2768"/>
    <hyperlink r:id="rId7824" ref="I2768"/>
    <hyperlink r:id="rId7825" ref="E2769"/>
    <hyperlink r:id="rId7826" ref="F2769"/>
    <hyperlink r:id="rId7827" ref="I2769"/>
    <hyperlink r:id="rId7828" ref="F2770"/>
    <hyperlink r:id="rId7829" ref="I2770"/>
    <hyperlink r:id="rId7830" ref="E2771"/>
    <hyperlink r:id="rId7831" ref="F2771"/>
    <hyperlink r:id="rId7832" ref="I2771"/>
    <hyperlink r:id="rId7833" ref="E2772"/>
    <hyperlink r:id="rId7834" ref="F2772"/>
    <hyperlink r:id="rId7835" ref="I2772"/>
    <hyperlink r:id="rId7836" ref="E2773"/>
    <hyperlink r:id="rId7837" ref="F2773"/>
    <hyperlink r:id="rId7838" ref="I2773"/>
    <hyperlink r:id="rId7839" ref="E2774"/>
    <hyperlink r:id="rId7840" ref="F2774"/>
    <hyperlink r:id="rId7841" ref="I2774"/>
    <hyperlink r:id="rId7842" ref="E2775"/>
    <hyperlink r:id="rId7843" ref="F2775"/>
    <hyperlink r:id="rId7844" ref="I2775"/>
    <hyperlink r:id="rId7845" ref="E2776"/>
    <hyperlink r:id="rId7846" ref="F2776"/>
    <hyperlink r:id="rId7847" ref="I2776"/>
    <hyperlink r:id="rId7848" ref="E2777"/>
    <hyperlink r:id="rId7849" ref="F2777"/>
    <hyperlink r:id="rId7850" ref="I2777"/>
    <hyperlink r:id="rId7851" ref="E2778"/>
    <hyperlink r:id="rId7852" ref="F2778"/>
    <hyperlink r:id="rId7853" ref="I2778"/>
    <hyperlink r:id="rId7854" ref="E2779"/>
    <hyperlink r:id="rId7855" ref="F2779"/>
    <hyperlink r:id="rId7856" ref="I2779"/>
    <hyperlink r:id="rId7857" ref="E2780"/>
    <hyperlink r:id="rId7858" ref="F2780"/>
    <hyperlink r:id="rId7859" ref="I2780"/>
    <hyperlink r:id="rId7860" ref="E2781"/>
    <hyperlink r:id="rId7861" ref="F2781"/>
    <hyperlink r:id="rId7862" ref="I2781"/>
    <hyperlink r:id="rId7863" ref="E2782"/>
    <hyperlink r:id="rId7864" ref="F2782"/>
    <hyperlink r:id="rId7865" ref="I2782"/>
    <hyperlink r:id="rId7866" ref="E2783"/>
    <hyperlink r:id="rId7867" ref="F2783"/>
    <hyperlink r:id="rId7868" ref="I2783"/>
    <hyperlink r:id="rId7869" ref="E2784"/>
    <hyperlink r:id="rId7870" ref="F2784"/>
    <hyperlink r:id="rId7871" ref="I2784"/>
    <hyperlink r:id="rId7872" ref="E2785"/>
    <hyperlink r:id="rId7873" ref="F2785"/>
    <hyperlink r:id="rId7874" ref="I2785"/>
    <hyperlink r:id="rId7875" ref="E2786"/>
    <hyperlink r:id="rId7876" ref="F2786"/>
    <hyperlink r:id="rId7877" ref="I2786"/>
    <hyperlink r:id="rId7878" ref="E2787"/>
    <hyperlink r:id="rId7879" ref="F2787"/>
    <hyperlink r:id="rId7880" ref="I2787"/>
    <hyperlink r:id="rId7881" ref="E2788"/>
    <hyperlink r:id="rId7882" ref="F2788"/>
    <hyperlink r:id="rId7883" ref="I2788"/>
    <hyperlink r:id="rId7884" ref="E2789"/>
    <hyperlink r:id="rId7885" ref="F2789"/>
    <hyperlink r:id="rId7886" ref="I2789"/>
    <hyperlink r:id="rId7887" ref="E2790"/>
    <hyperlink r:id="rId7888" ref="F2790"/>
    <hyperlink r:id="rId7889" ref="I2790"/>
    <hyperlink r:id="rId7890" ref="E2791"/>
    <hyperlink r:id="rId7891" ref="F2791"/>
    <hyperlink r:id="rId7892" ref="I2791"/>
    <hyperlink r:id="rId7893" ref="E2792"/>
    <hyperlink r:id="rId7894" ref="F2792"/>
    <hyperlink r:id="rId7895" ref="I2792"/>
    <hyperlink r:id="rId7896" ref="E2793"/>
    <hyperlink r:id="rId7897" ref="F2793"/>
    <hyperlink r:id="rId7898" ref="I2793"/>
    <hyperlink r:id="rId7899" ref="F2794"/>
    <hyperlink r:id="rId7900" ref="I2794"/>
    <hyperlink r:id="rId7901" ref="E2795"/>
    <hyperlink r:id="rId7902" ref="F2795"/>
    <hyperlink r:id="rId7903" ref="I2795"/>
    <hyperlink r:id="rId7904" ref="E2796"/>
    <hyperlink r:id="rId7905" ref="F2796"/>
    <hyperlink r:id="rId7906" ref="I2796"/>
    <hyperlink r:id="rId7907" ref="E2797"/>
    <hyperlink r:id="rId7908" ref="F2797"/>
    <hyperlink r:id="rId7909" ref="I2797"/>
    <hyperlink r:id="rId7910" ref="E2798"/>
    <hyperlink r:id="rId7911" ref="F2798"/>
    <hyperlink r:id="rId7912" ref="I2798"/>
    <hyperlink r:id="rId7913" ref="F2799"/>
    <hyperlink r:id="rId7914" ref="I2799"/>
    <hyperlink r:id="rId7915" ref="E2800"/>
    <hyperlink r:id="rId7916" ref="F2800"/>
    <hyperlink r:id="rId7917" ref="I2800"/>
    <hyperlink r:id="rId7918" ref="E2801"/>
    <hyperlink r:id="rId7919" ref="F2801"/>
    <hyperlink r:id="rId7920" ref="I2801"/>
    <hyperlink r:id="rId7921" ref="E2802"/>
    <hyperlink r:id="rId7922" ref="F2802"/>
    <hyperlink r:id="rId7923" ref="I2802"/>
    <hyperlink r:id="rId7924" ref="E2803"/>
    <hyperlink r:id="rId7925" ref="F2803"/>
    <hyperlink r:id="rId7926" ref="I2803"/>
    <hyperlink r:id="rId7927" ref="E2804"/>
    <hyperlink r:id="rId7928" ref="F2804"/>
    <hyperlink r:id="rId7929" ref="I2804"/>
    <hyperlink r:id="rId7930" ref="F2805"/>
    <hyperlink r:id="rId7931" ref="I2805"/>
    <hyperlink r:id="rId7932" ref="E2806"/>
    <hyperlink r:id="rId7933" ref="F2806"/>
    <hyperlink r:id="rId7934" ref="I2806"/>
    <hyperlink r:id="rId7935" ref="E2807"/>
    <hyperlink r:id="rId7936" ref="F2807"/>
    <hyperlink r:id="rId7937" ref="I2807"/>
    <hyperlink r:id="rId7938" ref="E2808"/>
    <hyperlink r:id="rId7939" ref="F2808"/>
    <hyperlink r:id="rId7940" ref="I2808"/>
    <hyperlink r:id="rId7941" ref="F2809"/>
    <hyperlink r:id="rId7942" ref="I2809"/>
    <hyperlink r:id="rId7943" ref="E2810"/>
    <hyperlink r:id="rId7944" ref="F2810"/>
    <hyperlink r:id="rId7945" ref="I2810"/>
    <hyperlink r:id="rId7946" ref="E2811"/>
    <hyperlink r:id="rId7947" ref="F2811"/>
    <hyperlink r:id="rId7948" ref="I2811"/>
    <hyperlink r:id="rId7949" ref="E2812"/>
    <hyperlink r:id="rId7950" ref="F2812"/>
    <hyperlink r:id="rId7951" ref="I2812"/>
    <hyperlink r:id="rId7952" ref="E2813"/>
    <hyperlink r:id="rId7953" ref="F2813"/>
    <hyperlink r:id="rId7954" ref="I2813"/>
    <hyperlink r:id="rId7955" ref="E2814"/>
    <hyperlink r:id="rId7956" ref="F2814"/>
    <hyperlink r:id="rId7957" ref="I2814"/>
    <hyperlink r:id="rId7958" ref="E2815"/>
    <hyperlink r:id="rId7959" ref="F2815"/>
    <hyperlink r:id="rId7960" ref="I2815"/>
    <hyperlink r:id="rId7961" ref="E2816"/>
    <hyperlink r:id="rId7962" ref="F2816"/>
    <hyperlink r:id="rId7963" ref="I2816"/>
    <hyperlink r:id="rId7964" ref="E2817"/>
    <hyperlink r:id="rId7965" ref="F2817"/>
    <hyperlink r:id="rId7966" ref="I2817"/>
    <hyperlink r:id="rId7967" ref="E2818"/>
    <hyperlink r:id="rId7968" ref="F2818"/>
    <hyperlink r:id="rId7969" ref="I2818"/>
    <hyperlink r:id="rId7970" ref="E2819"/>
    <hyperlink r:id="rId7971" ref="F2819"/>
    <hyperlink r:id="rId7972" ref="I2819"/>
    <hyperlink r:id="rId7973" ref="E2820"/>
    <hyperlink r:id="rId7974" ref="F2820"/>
    <hyperlink r:id="rId7975" ref="I2820"/>
    <hyperlink r:id="rId7976" ref="E2821"/>
    <hyperlink r:id="rId7977" ref="F2821"/>
    <hyperlink r:id="rId7978" ref="I2821"/>
    <hyperlink r:id="rId7979" ref="E2822"/>
    <hyperlink r:id="rId7980" ref="F2822"/>
    <hyperlink r:id="rId7981" ref="I2822"/>
    <hyperlink r:id="rId7982" ref="E2823"/>
    <hyperlink r:id="rId7983" ref="F2823"/>
    <hyperlink r:id="rId7984" ref="I2823"/>
    <hyperlink r:id="rId7985" ref="E2824"/>
    <hyperlink r:id="rId7986" ref="F2824"/>
    <hyperlink r:id="rId7987" ref="I2824"/>
    <hyperlink r:id="rId7988" ref="E2825"/>
    <hyperlink r:id="rId7989" ref="F2825"/>
    <hyperlink r:id="rId7990" ref="I2825"/>
    <hyperlink r:id="rId7991" ref="E2826"/>
    <hyperlink r:id="rId7992" ref="F2826"/>
    <hyperlink r:id="rId7993" ref="I2826"/>
    <hyperlink r:id="rId7994" ref="E2827"/>
    <hyperlink r:id="rId7995" ref="F2827"/>
    <hyperlink r:id="rId7996" ref="I2827"/>
    <hyperlink r:id="rId7997" ref="E2828"/>
    <hyperlink r:id="rId7998" ref="F2828"/>
    <hyperlink r:id="rId7999" ref="I2828"/>
    <hyperlink r:id="rId8000" ref="E2829"/>
    <hyperlink r:id="rId8001" ref="F2829"/>
    <hyperlink r:id="rId8002" ref="I2829"/>
    <hyperlink r:id="rId8003" ref="E2830"/>
    <hyperlink r:id="rId8004" ref="F2830"/>
    <hyperlink r:id="rId8005" ref="I2830"/>
    <hyperlink r:id="rId8006" ref="E2831"/>
    <hyperlink r:id="rId8007" ref="F2831"/>
    <hyperlink r:id="rId8008" ref="I2831"/>
    <hyperlink r:id="rId8009" ref="F2832"/>
    <hyperlink r:id="rId8010" ref="I2832"/>
    <hyperlink r:id="rId8011" ref="E2833"/>
    <hyperlink r:id="rId8012" ref="F2833"/>
    <hyperlink r:id="rId8013" ref="I2833"/>
    <hyperlink r:id="rId8014" ref="E2834"/>
    <hyperlink r:id="rId8015" ref="F2834"/>
    <hyperlink r:id="rId8016" ref="I2834"/>
    <hyperlink r:id="rId8017" ref="E2835"/>
    <hyperlink r:id="rId8018" ref="F2835"/>
    <hyperlink r:id="rId8019" ref="I2835"/>
    <hyperlink r:id="rId8020" ref="E2836"/>
    <hyperlink r:id="rId8021" ref="F2836"/>
    <hyperlink r:id="rId8022" ref="I2836"/>
    <hyperlink r:id="rId8023" ref="E2837"/>
    <hyperlink r:id="rId8024" ref="F2837"/>
    <hyperlink r:id="rId8025" ref="I2837"/>
    <hyperlink r:id="rId8026" ref="E2838"/>
    <hyperlink r:id="rId8027" ref="F2838"/>
    <hyperlink r:id="rId8028" ref="I2838"/>
    <hyperlink r:id="rId8029" ref="E2839"/>
    <hyperlink r:id="rId8030" ref="F2839"/>
    <hyperlink r:id="rId8031" ref="I2839"/>
    <hyperlink r:id="rId8032" ref="E2840"/>
    <hyperlink r:id="rId8033" ref="F2840"/>
    <hyperlink r:id="rId8034" ref="I2840"/>
    <hyperlink r:id="rId8035" ref="E2841"/>
    <hyperlink r:id="rId8036" ref="F2841"/>
    <hyperlink r:id="rId8037" ref="I2841"/>
    <hyperlink r:id="rId8038" ref="F2842"/>
    <hyperlink r:id="rId8039" ref="I2842"/>
    <hyperlink r:id="rId8040" ref="F2843"/>
    <hyperlink r:id="rId8041" ref="I2843"/>
    <hyperlink r:id="rId8042" ref="E2844"/>
    <hyperlink r:id="rId8043" ref="F2844"/>
    <hyperlink r:id="rId8044" ref="I2844"/>
    <hyperlink r:id="rId8045" ref="E2845"/>
    <hyperlink r:id="rId8046" ref="F2845"/>
    <hyperlink r:id="rId8047" ref="I2845"/>
    <hyperlink r:id="rId8048" ref="E2846"/>
    <hyperlink r:id="rId8049" ref="F2846"/>
    <hyperlink r:id="rId8050" ref="I2846"/>
    <hyperlink r:id="rId8051" ref="E2847"/>
    <hyperlink r:id="rId8052" ref="F2847"/>
    <hyperlink r:id="rId8053" ref="I2847"/>
    <hyperlink r:id="rId8054" ref="E2848"/>
    <hyperlink r:id="rId8055" ref="F2848"/>
    <hyperlink r:id="rId8056" ref="I2848"/>
    <hyperlink r:id="rId8057" ref="E2849"/>
    <hyperlink r:id="rId8058" ref="F2849"/>
    <hyperlink r:id="rId8059" ref="I2849"/>
  </hyperlinks>
  <drawing r:id="rId806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
        <v>0.0</v>
      </c>
      <c r="B1" s="18">
        <v>0.7410966</v>
      </c>
      <c r="C1" s="10"/>
      <c r="E1" s="15">
        <f>average(B:B)</f>
        <v>0.2528127881</v>
      </c>
    </row>
    <row r="2">
      <c r="A2" s="10">
        <v>0.0</v>
      </c>
      <c r="B2" s="18">
        <v>0.16704483</v>
      </c>
      <c r="C2" s="10"/>
    </row>
    <row r="3">
      <c r="A3" s="10">
        <v>0.0</v>
      </c>
      <c r="B3" s="18">
        <v>0.08223833</v>
      </c>
      <c r="C3" s="10"/>
    </row>
    <row r="4">
      <c r="A4" s="10">
        <v>0.0</v>
      </c>
      <c r="B4" s="18">
        <v>0.24101965</v>
      </c>
      <c r="C4" s="10"/>
    </row>
    <row r="5">
      <c r="A5" s="10">
        <v>0.0</v>
      </c>
      <c r="B5" s="18">
        <v>0.10598712</v>
      </c>
      <c r="C5" s="10"/>
    </row>
    <row r="6">
      <c r="A6" s="10">
        <v>0.0</v>
      </c>
      <c r="B6" s="18">
        <v>0.07243523</v>
      </c>
      <c r="C6" s="10"/>
    </row>
    <row r="7">
      <c r="A7" s="10">
        <v>0.0</v>
      </c>
      <c r="B7" s="18">
        <v>0.11569687</v>
      </c>
      <c r="C7" s="10"/>
    </row>
    <row r="8">
      <c r="A8" s="10">
        <v>0.0</v>
      </c>
      <c r="B8" s="18">
        <v>0.05163628</v>
      </c>
      <c r="C8" s="10"/>
    </row>
    <row r="9">
      <c r="A9" s="10">
        <v>0.0</v>
      </c>
      <c r="B9" s="18">
        <v>0.08032303</v>
      </c>
      <c r="C9" s="10"/>
    </row>
    <row r="10">
      <c r="A10" s="10">
        <v>0.0</v>
      </c>
      <c r="B10" s="18">
        <v>0.14855756</v>
      </c>
      <c r="C10" s="10"/>
    </row>
    <row r="11">
      <c r="A11" s="10">
        <v>0.0</v>
      </c>
      <c r="B11" s="18">
        <v>0.15067643</v>
      </c>
      <c r="C11" s="10"/>
    </row>
    <row r="12">
      <c r="A12" s="10">
        <v>0.0</v>
      </c>
      <c r="B12" s="18">
        <v>0.19010092</v>
      </c>
      <c r="C12" s="10"/>
    </row>
    <row r="13">
      <c r="A13" s="10">
        <v>0.0</v>
      </c>
      <c r="B13" s="18">
        <v>0.08180817</v>
      </c>
      <c r="C13" s="10"/>
    </row>
    <row r="14">
      <c r="A14" s="10">
        <v>0.0</v>
      </c>
      <c r="B14" s="18">
        <v>0.3263862</v>
      </c>
      <c r="C14" s="10"/>
    </row>
    <row r="15">
      <c r="A15" s="10">
        <v>0.0</v>
      </c>
      <c r="B15" s="18">
        <v>0.14739475</v>
      </c>
      <c r="C15" s="10"/>
    </row>
    <row r="16">
      <c r="A16" s="10">
        <v>0.0</v>
      </c>
      <c r="B16" s="18">
        <v>0.32879093</v>
      </c>
      <c r="C16" s="10"/>
    </row>
    <row r="17">
      <c r="A17" s="10">
        <v>0.0</v>
      </c>
      <c r="B17" s="18">
        <v>0.3625463</v>
      </c>
      <c r="C17" s="10"/>
    </row>
    <row r="18">
      <c r="A18" s="10">
        <v>0.0</v>
      </c>
      <c r="B18" s="18">
        <v>0.12236808</v>
      </c>
      <c r="C18" s="10"/>
    </row>
    <row r="19">
      <c r="A19" s="10">
        <v>0.0</v>
      </c>
      <c r="B19" s="18">
        <v>0.88824683</v>
      </c>
      <c r="C19" s="10"/>
    </row>
    <row r="20">
      <c r="A20" s="10">
        <v>0.0</v>
      </c>
      <c r="B20" s="18">
        <v>0.09260546</v>
      </c>
      <c r="C20" s="10"/>
    </row>
    <row r="21">
      <c r="A21" s="10">
        <v>0.0</v>
      </c>
      <c r="B21" s="18">
        <v>0.12603861</v>
      </c>
      <c r="C21" s="10"/>
    </row>
    <row r="22">
      <c r="A22" s="10">
        <v>0.0</v>
      </c>
      <c r="B22" s="18">
        <v>0.27752972</v>
      </c>
      <c r="C22" s="10"/>
    </row>
    <row r="23">
      <c r="A23" s="10">
        <v>0.0</v>
      </c>
      <c r="B23" s="18">
        <v>0.0507055</v>
      </c>
      <c r="C23" s="10"/>
    </row>
    <row r="24">
      <c r="A24" s="10">
        <v>0.0</v>
      </c>
      <c r="B24" s="18">
        <v>0.05968345</v>
      </c>
      <c r="C24" s="10"/>
    </row>
    <row r="25">
      <c r="A25" s="10">
        <v>0.0</v>
      </c>
      <c r="B25" s="18">
        <v>0.3304319</v>
      </c>
      <c r="C25" s="10"/>
    </row>
    <row r="26">
      <c r="A26" s="10">
        <v>0.0</v>
      </c>
      <c r="B26" s="18">
        <v>0.09675853</v>
      </c>
      <c r="C26" s="10"/>
    </row>
    <row r="27">
      <c r="A27" s="10">
        <v>0.0</v>
      </c>
      <c r="B27" s="18">
        <v>0.11874314</v>
      </c>
      <c r="C27" s="10"/>
    </row>
    <row r="28">
      <c r="A28" s="10">
        <v>0.0</v>
      </c>
      <c r="B28" s="18">
        <v>0.08811925</v>
      </c>
      <c r="C28" s="10"/>
    </row>
    <row r="29">
      <c r="A29" s="10">
        <v>0.0</v>
      </c>
      <c r="B29" s="18">
        <v>0.08284999</v>
      </c>
      <c r="C29" s="10"/>
    </row>
    <row r="30">
      <c r="A30" s="10">
        <v>0.0</v>
      </c>
      <c r="B30" s="18">
        <v>0.41913888</v>
      </c>
      <c r="C30" s="10"/>
    </row>
    <row r="31">
      <c r="A31" s="10">
        <v>0.0</v>
      </c>
      <c r="B31" s="18">
        <v>0.07445788</v>
      </c>
      <c r="C31" s="10"/>
    </row>
    <row r="32">
      <c r="A32" s="10">
        <v>0.0</v>
      </c>
      <c r="B32" s="18">
        <v>0.44741017</v>
      </c>
      <c r="C32" s="10"/>
    </row>
    <row r="33">
      <c r="A33" s="10">
        <v>0.0</v>
      </c>
      <c r="B33" s="18">
        <v>0.02384289</v>
      </c>
      <c r="C33" s="10"/>
    </row>
    <row r="34">
      <c r="A34" s="10">
        <v>0.0</v>
      </c>
      <c r="B34" s="18">
        <v>0.18428624</v>
      </c>
      <c r="C34" s="10"/>
    </row>
    <row r="35">
      <c r="A35" s="10">
        <v>0.0</v>
      </c>
      <c r="B35" s="18">
        <v>0.11426</v>
      </c>
      <c r="C35" s="10"/>
    </row>
    <row r="36">
      <c r="A36" s="10">
        <v>0.0</v>
      </c>
      <c r="B36" s="18">
        <v>0.06674718</v>
      </c>
      <c r="C36" s="10"/>
    </row>
    <row r="37">
      <c r="A37" s="10">
        <v>0.0</v>
      </c>
      <c r="B37" s="18">
        <v>0.08816258</v>
      </c>
      <c r="C37" s="10"/>
    </row>
    <row r="38">
      <c r="A38" s="10">
        <v>0.0</v>
      </c>
      <c r="B38" s="18">
        <v>0.05188386</v>
      </c>
      <c r="C38" s="10"/>
    </row>
    <row r="39">
      <c r="A39" s="10">
        <v>0.0</v>
      </c>
      <c r="B39" s="18">
        <v>0.8606264</v>
      </c>
      <c r="C39" s="10"/>
    </row>
    <row r="40">
      <c r="A40" s="10">
        <v>0.0</v>
      </c>
      <c r="B40" s="18">
        <v>0.2410233</v>
      </c>
      <c r="C40" s="10"/>
    </row>
    <row r="41">
      <c r="A41" s="10">
        <v>0.0</v>
      </c>
      <c r="B41" s="18">
        <v>0.40317512</v>
      </c>
      <c r="C41" s="10"/>
    </row>
    <row r="42">
      <c r="A42" s="10">
        <v>0.0</v>
      </c>
      <c r="B42" s="18">
        <v>0.17137699</v>
      </c>
      <c r="C42" s="10"/>
    </row>
    <row r="43">
      <c r="A43" s="10">
        <v>0.0</v>
      </c>
      <c r="B43" s="18">
        <v>0.07634249</v>
      </c>
      <c r="C43" s="10"/>
    </row>
    <row r="44">
      <c r="A44" s="10">
        <v>0.0</v>
      </c>
      <c r="B44" s="18">
        <v>0.08130858</v>
      </c>
      <c r="C44" s="10"/>
    </row>
    <row r="45">
      <c r="A45" s="10">
        <v>0.0</v>
      </c>
      <c r="B45" s="18">
        <v>0.17230164</v>
      </c>
      <c r="C45" s="10"/>
    </row>
    <row r="46">
      <c r="A46" s="10">
        <v>0.0</v>
      </c>
      <c r="B46" s="18">
        <v>0.18803602</v>
      </c>
      <c r="C46" s="10"/>
    </row>
    <row r="47">
      <c r="A47" s="10">
        <v>0.0</v>
      </c>
      <c r="B47" s="18">
        <v>0.11548927</v>
      </c>
      <c r="C47" s="10"/>
    </row>
    <row r="48">
      <c r="A48" s="10">
        <v>0.0</v>
      </c>
      <c r="B48" s="18">
        <v>0.5920247</v>
      </c>
      <c r="C48" s="10"/>
    </row>
    <row r="49">
      <c r="A49" s="10">
        <v>0.0</v>
      </c>
      <c r="B49" s="18">
        <v>0.06181926</v>
      </c>
      <c r="C49" s="10"/>
    </row>
    <row r="50">
      <c r="A50" s="10">
        <v>0.0</v>
      </c>
      <c r="B50" s="18">
        <v>0.11256712</v>
      </c>
      <c r="C50" s="10"/>
    </row>
    <row r="51">
      <c r="A51" s="10">
        <v>0.0</v>
      </c>
      <c r="B51" s="18">
        <v>0.18784335</v>
      </c>
      <c r="C51" s="10"/>
    </row>
    <row r="52">
      <c r="A52" s="10">
        <v>0.0</v>
      </c>
      <c r="B52" s="18">
        <v>0.6305974</v>
      </c>
      <c r="C52" s="10"/>
    </row>
    <row r="53">
      <c r="A53" s="10">
        <v>0.0</v>
      </c>
      <c r="B53" s="18">
        <v>0.07496516</v>
      </c>
      <c r="C53" s="10"/>
    </row>
    <row r="54">
      <c r="A54" s="10">
        <v>0.0</v>
      </c>
      <c r="B54" s="18">
        <v>0.3348296</v>
      </c>
      <c r="C54" s="10"/>
    </row>
    <row r="55">
      <c r="A55" s="10">
        <v>0.0</v>
      </c>
      <c r="B55" s="18">
        <v>0.11815874</v>
      </c>
      <c r="C55" s="10"/>
    </row>
    <row r="56">
      <c r="A56" s="10">
        <v>0.0</v>
      </c>
      <c r="B56" s="18">
        <v>0.09197716</v>
      </c>
      <c r="C56" s="10"/>
    </row>
    <row r="57">
      <c r="A57" s="10">
        <v>0.0</v>
      </c>
      <c r="B57" s="18">
        <v>0.07113436</v>
      </c>
      <c r="C57" s="10"/>
    </row>
    <row r="58">
      <c r="A58" s="10">
        <v>0.0</v>
      </c>
      <c r="B58" s="18">
        <v>0.11155964</v>
      </c>
      <c r="C58" s="10"/>
    </row>
    <row r="59">
      <c r="A59" s="10">
        <v>0.0</v>
      </c>
      <c r="B59" s="18">
        <v>0.15326801</v>
      </c>
      <c r="C59" s="10"/>
    </row>
    <row r="60">
      <c r="A60" s="10">
        <v>0.0</v>
      </c>
      <c r="B60" s="18">
        <v>0.0605466</v>
      </c>
      <c r="C60" s="10"/>
    </row>
    <row r="61">
      <c r="A61" s="10">
        <v>0.0</v>
      </c>
      <c r="B61" s="18">
        <v>0.66313094</v>
      </c>
      <c r="C61" s="10"/>
    </row>
    <row r="62">
      <c r="A62" s="10">
        <v>0.0</v>
      </c>
      <c r="B62" s="18">
        <v>0.16081381</v>
      </c>
      <c r="C62" s="10"/>
    </row>
    <row r="63">
      <c r="A63" s="10">
        <v>0.0</v>
      </c>
      <c r="B63" s="18">
        <v>0.15505582</v>
      </c>
      <c r="C63" s="10"/>
    </row>
    <row r="64">
      <c r="A64" s="10">
        <v>0.0</v>
      </c>
      <c r="B64" s="18">
        <v>0.40322965</v>
      </c>
      <c r="C64" s="10"/>
    </row>
    <row r="65">
      <c r="A65" s="10">
        <v>0.0</v>
      </c>
      <c r="B65" s="18">
        <v>0.07270994</v>
      </c>
      <c r="C65" s="10"/>
    </row>
    <row r="66">
      <c r="A66" s="10">
        <v>0.0</v>
      </c>
      <c r="B66" s="18">
        <v>0.4665841</v>
      </c>
      <c r="C66" s="10"/>
    </row>
    <row r="67">
      <c r="A67" s="10">
        <v>0.0</v>
      </c>
      <c r="B67" s="18">
        <v>0.05256676</v>
      </c>
      <c r="C67" s="10"/>
    </row>
    <row r="68">
      <c r="A68" s="10">
        <v>0.0</v>
      </c>
      <c r="B68" s="18">
        <v>0.7017776</v>
      </c>
      <c r="C68" s="10"/>
    </row>
    <row r="69">
      <c r="A69" s="10">
        <v>0.0</v>
      </c>
      <c r="B69" s="18">
        <v>0.47085014</v>
      </c>
      <c r="C69" s="10"/>
    </row>
    <row r="70">
      <c r="A70" s="10">
        <v>0.0</v>
      </c>
      <c r="B70" s="18">
        <v>0.08075415</v>
      </c>
      <c r="C70" s="10"/>
    </row>
    <row r="71">
      <c r="A71" s="10">
        <v>0.0</v>
      </c>
      <c r="B71" s="18">
        <v>0.05860534</v>
      </c>
      <c r="C71" s="10"/>
    </row>
    <row r="72">
      <c r="A72" s="10">
        <v>0.0</v>
      </c>
      <c r="B72" s="18">
        <v>0.15745154</v>
      </c>
      <c r="C72" s="10"/>
    </row>
    <row r="73">
      <c r="A73" s="10">
        <v>0.0</v>
      </c>
      <c r="B73" s="18">
        <v>0.08084199</v>
      </c>
      <c r="C73" s="10"/>
    </row>
    <row r="74">
      <c r="A74" s="10">
        <v>0.0</v>
      </c>
      <c r="B74" s="18">
        <v>0.03171624</v>
      </c>
      <c r="C74" s="10"/>
    </row>
    <row r="75">
      <c r="A75" s="10">
        <v>0.0</v>
      </c>
      <c r="B75" s="18">
        <v>0.10525916</v>
      </c>
      <c r="C75" s="10"/>
    </row>
    <row r="76">
      <c r="A76" s="10">
        <v>0.0</v>
      </c>
      <c r="B76" s="18">
        <v>0.07231767</v>
      </c>
      <c r="C76" s="10"/>
    </row>
    <row r="77">
      <c r="A77" s="10">
        <v>0.0</v>
      </c>
      <c r="B77" s="18">
        <v>0.07963681</v>
      </c>
      <c r="C77" s="10"/>
    </row>
    <row r="78">
      <c r="A78" s="10">
        <v>0.0</v>
      </c>
      <c r="B78" s="18">
        <v>0.31089434</v>
      </c>
      <c r="C78" s="10"/>
    </row>
    <row r="79">
      <c r="A79" s="10">
        <v>0.0</v>
      </c>
      <c r="B79" s="18">
        <v>0.20458852</v>
      </c>
      <c r="C79" s="10"/>
    </row>
    <row r="80">
      <c r="A80" s="10">
        <v>0.0</v>
      </c>
      <c r="B80" s="18">
        <v>0.15000236</v>
      </c>
      <c r="C80" s="10"/>
    </row>
    <row r="81">
      <c r="A81" s="10">
        <v>0.0</v>
      </c>
      <c r="B81" s="18">
        <v>0.09156131</v>
      </c>
      <c r="C81" s="10"/>
    </row>
    <row r="82">
      <c r="A82" s="10">
        <v>0.0</v>
      </c>
      <c r="B82" s="18">
        <v>0.09977418</v>
      </c>
      <c r="C82" s="10"/>
    </row>
    <row r="83">
      <c r="A83" s="10">
        <v>0.0</v>
      </c>
      <c r="B83" s="18">
        <v>0.13050616</v>
      </c>
      <c r="C83" s="10"/>
    </row>
    <row r="84">
      <c r="A84" s="10">
        <v>0.0</v>
      </c>
      <c r="B84" s="18">
        <v>0.37190393</v>
      </c>
      <c r="C84" s="10"/>
    </row>
    <row r="85">
      <c r="A85" s="10">
        <v>0.0</v>
      </c>
      <c r="B85" s="18">
        <v>0.6364068</v>
      </c>
      <c r="C85" s="10"/>
    </row>
    <row r="86">
      <c r="A86" s="10">
        <v>0.0</v>
      </c>
      <c r="B86" s="18">
        <v>0.31089434</v>
      </c>
      <c r="C86" s="10"/>
    </row>
    <row r="87">
      <c r="A87" s="10">
        <v>0.0</v>
      </c>
      <c r="B87" s="18">
        <v>0.11238133</v>
      </c>
      <c r="C87" s="10"/>
    </row>
    <row r="88">
      <c r="A88" s="10">
        <v>0.0</v>
      </c>
      <c r="B88" s="18">
        <v>0.12283681</v>
      </c>
      <c r="C88" s="10"/>
    </row>
    <row r="89">
      <c r="A89" s="10">
        <v>0.0</v>
      </c>
      <c r="B89" s="18">
        <v>0.18012065</v>
      </c>
      <c r="C89" s="10"/>
    </row>
    <row r="90">
      <c r="A90" s="10">
        <v>0.0</v>
      </c>
      <c r="B90" s="18">
        <v>0.1540022</v>
      </c>
      <c r="C90" s="10"/>
    </row>
    <row r="91">
      <c r="A91" s="10">
        <v>0.0</v>
      </c>
      <c r="B91" s="18">
        <v>0.05890563</v>
      </c>
      <c r="C91" s="10"/>
    </row>
    <row r="92">
      <c r="A92" s="10">
        <v>0.0</v>
      </c>
      <c r="B92" s="18">
        <v>0.07481939</v>
      </c>
      <c r="C92" s="10"/>
    </row>
    <row r="93">
      <c r="A93" s="10">
        <v>0.0</v>
      </c>
      <c r="B93" s="18">
        <v>0.0760637</v>
      </c>
      <c r="C93" s="10"/>
    </row>
    <row r="94">
      <c r="A94" s="10">
        <v>0.0</v>
      </c>
      <c r="B94" s="18">
        <v>0.11057371</v>
      </c>
      <c r="C94" s="10"/>
    </row>
    <row r="95">
      <c r="A95" s="10">
        <v>0.0</v>
      </c>
      <c r="B95" s="18">
        <v>0.03150701</v>
      </c>
      <c r="C95" s="10"/>
    </row>
    <row r="96">
      <c r="A96" s="10">
        <v>0.0</v>
      </c>
      <c r="B96" s="18">
        <v>0.31704432</v>
      </c>
      <c r="C96" s="10"/>
    </row>
    <row r="97">
      <c r="A97" s="10">
        <v>0.0</v>
      </c>
      <c r="B97" s="18">
        <v>0.08140395</v>
      </c>
      <c r="C97" s="10"/>
    </row>
    <row r="98">
      <c r="A98" s="10">
        <v>0.0</v>
      </c>
      <c r="B98" s="18">
        <v>0.12490593</v>
      </c>
      <c r="C98" s="10"/>
    </row>
    <row r="99">
      <c r="A99" s="10">
        <v>0.0</v>
      </c>
      <c r="B99" s="18">
        <v>0.08456983</v>
      </c>
      <c r="C99" s="10"/>
    </row>
    <row r="100">
      <c r="A100" s="10">
        <v>0.0</v>
      </c>
      <c r="B100" s="18">
        <v>0.08215843</v>
      </c>
      <c r="C100" s="10"/>
    </row>
    <row r="101">
      <c r="A101" s="10">
        <v>0.0</v>
      </c>
      <c r="B101" s="18">
        <v>0.09897686</v>
      </c>
      <c r="C101" s="10"/>
    </row>
    <row r="102">
      <c r="A102" s="10">
        <v>0.0</v>
      </c>
      <c r="B102" s="18">
        <v>0.28833604</v>
      </c>
      <c r="C102" s="10"/>
    </row>
    <row r="103">
      <c r="A103" s="10">
        <v>0.0</v>
      </c>
      <c r="B103" s="18">
        <v>0.34359875</v>
      </c>
      <c r="C103" s="10"/>
    </row>
    <row r="104">
      <c r="A104" s="10">
        <v>0.0</v>
      </c>
      <c r="B104" s="18">
        <v>0.58669716</v>
      </c>
      <c r="C104" s="10"/>
    </row>
    <row r="105">
      <c r="A105" s="10">
        <v>0.0</v>
      </c>
      <c r="B105" s="18">
        <v>0.17482574</v>
      </c>
      <c r="C105" s="10"/>
    </row>
    <row r="106">
      <c r="A106" s="10">
        <v>0.0</v>
      </c>
      <c r="B106" s="18">
        <v>0.11583019</v>
      </c>
      <c r="C106" s="10"/>
    </row>
    <row r="107">
      <c r="A107" s="10">
        <v>0.0</v>
      </c>
      <c r="B107" s="18">
        <v>0.07421579</v>
      </c>
      <c r="C107" s="10"/>
    </row>
    <row r="108">
      <c r="A108" s="10">
        <v>0.0</v>
      </c>
      <c r="B108" s="18">
        <v>0.15533283</v>
      </c>
      <c r="C108" s="10"/>
    </row>
    <row r="109">
      <c r="A109" s="10">
        <v>0.0</v>
      </c>
      <c r="B109" s="18">
        <v>0.34483743</v>
      </c>
      <c r="C109" s="10"/>
    </row>
    <row r="110">
      <c r="A110" s="10">
        <v>0.0</v>
      </c>
      <c r="B110" s="18">
        <v>0.30234492</v>
      </c>
      <c r="C110" s="10"/>
    </row>
    <row r="111">
      <c r="A111" s="10">
        <v>0.0</v>
      </c>
      <c r="B111" s="18">
        <v>0.24300365</v>
      </c>
      <c r="C111" s="10"/>
    </row>
    <row r="112">
      <c r="A112" s="10">
        <v>0.0</v>
      </c>
      <c r="B112" s="18">
        <v>0.07457785</v>
      </c>
      <c r="C112" s="10"/>
    </row>
    <row r="113">
      <c r="A113" s="10">
        <v>0.0</v>
      </c>
      <c r="B113" s="18">
        <v>0.15198115</v>
      </c>
      <c r="C113" s="10"/>
    </row>
    <row r="114">
      <c r="A114" s="10">
        <v>0.0</v>
      </c>
      <c r="B114" s="18">
        <v>0.09589245</v>
      </c>
      <c r="C114" s="10"/>
    </row>
    <row r="115">
      <c r="A115" s="10">
        <v>0.0</v>
      </c>
      <c r="B115" s="18">
        <v>0.20938301</v>
      </c>
      <c r="C115" s="10"/>
    </row>
    <row r="116">
      <c r="A116" s="10">
        <v>0.0</v>
      </c>
      <c r="B116" s="18">
        <v>0.40330797</v>
      </c>
      <c r="C116" s="10"/>
    </row>
    <row r="117">
      <c r="A117" s="10">
        <v>0.0</v>
      </c>
      <c r="B117" s="18">
        <v>0.07517201</v>
      </c>
      <c r="C117" s="10"/>
    </row>
    <row r="118">
      <c r="A118" s="10">
        <v>0.0</v>
      </c>
      <c r="B118" s="18">
        <v>0.12106001</v>
      </c>
      <c r="C118" s="10"/>
    </row>
    <row r="119">
      <c r="A119" s="10">
        <v>0.0</v>
      </c>
      <c r="B119" s="18">
        <v>0.11098487</v>
      </c>
      <c r="C119" s="10"/>
    </row>
    <row r="120">
      <c r="A120" s="10">
        <v>0.0</v>
      </c>
      <c r="B120" s="18">
        <v>0.11224322</v>
      </c>
      <c r="C120" s="10"/>
    </row>
    <row r="121">
      <c r="A121" s="10">
        <v>0.0</v>
      </c>
      <c r="B121" s="18">
        <v>0.01286689</v>
      </c>
      <c r="C121" s="10"/>
    </row>
    <row r="122">
      <c r="A122" s="10">
        <v>0.0</v>
      </c>
      <c r="B122" s="18">
        <v>0.13647799</v>
      </c>
      <c r="C122" s="10"/>
    </row>
    <row r="123">
      <c r="A123" s="10">
        <v>0.0</v>
      </c>
      <c r="B123" s="18">
        <v>0.15316266</v>
      </c>
      <c r="C123" s="10"/>
    </row>
    <row r="124">
      <c r="A124" s="10">
        <v>0.0</v>
      </c>
      <c r="B124" s="18">
        <v>0.09899279</v>
      </c>
      <c r="C124" s="10"/>
    </row>
    <row r="125">
      <c r="A125" s="10">
        <v>0.0</v>
      </c>
      <c r="B125" s="18">
        <v>0.60502875</v>
      </c>
      <c r="C125" s="10"/>
    </row>
    <row r="126">
      <c r="A126" s="10">
        <v>0.0</v>
      </c>
      <c r="B126" s="18">
        <v>0.07448679</v>
      </c>
      <c r="C126" s="10"/>
    </row>
    <row r="127">
      <c r="A127" s="10">
        <v>0.0</v>
      </c>
      <c r="B127" s="18">
        <v>0.40312633</v>
      </c>
      <c r="C127" s="10"/>
    </row>
    <row r="128">
      <c r="A128" s="10">
        <v>0.0</v>
      </c>
      <c r="B128" s="18">
        <v>0.3114981</v>
      </c>
      <c r="C128" s="10"/>
    </row>
    <row r="129">
      <c r="A129" s="10">
        <v>0.0</v>
      </c>
      <c r="B129" s="18">
        <v>0.53490317</v>
      </c>
      <c r="C129" s="10"/>
    </row>
    <row r="130">
      <c r="A130" s="10">
        <v>0.0</v>
      </c>
      <c r="B130" s="18">
        <v>0.4421268</v>
      </c>
      <c r="C130" s="10"/>
    </row>
    <row r="131">
      <c r="A131" s="10">
        <v>0.0</v>
      </c>
      <c r="B131" s="18">
        <v>0.05867034</v>
      </c>
      <c r="C131" s="10"/>
    </row>
    <row r="132">
      <c r="A132" s="10">
        <v>0.0</v>
      </c>
      <c r="B132" s="18">
        <v>0.2749483</v>
      </c>
      <c r="C132" s="10"/>
    </row>
    <row r="133">
      <c r="A133" s="10">
        <v>0.0</v>
      </c>
      <c r="B133" s="18">
        <v>0.41457564</v>
      </c>
      <c r="C133" s="10"/>
    </row>
    <row r="134">
      <c r="A134" s="10">
        <v>0.0</v>
      </c>
      <c r="B134" s="18">
        <v>0.3551272</v>
      </c>
      <c r="C134" s="10"/>
    </row>
    <row r="135">
      <c r="A135" s="10">
        <v>0.0</v>
      </c>
      <c r="B135" s="18">
        <v>0.04527027</v>
      </c>
      <c r="C135" s="10"/>
    </row>
    <row r="136">
      <c r="A136" s="10">
        <v>0.0</v>
      </c>
      <c r="B136" s="18">
        <v>0.39231402</v>
      </c>
      <c r="C136" s="10"/>
    </row>
    <row r="137">
      <c r="A137" s="10">
        <v>0.0</v>
      </c>
      <c r="B137" s="18">
        <v>0.07290928</v>
      </c>
      <c r="C137" s="10"/>
    </row>
    <row r="138">
      <c r="A138" s="10">
        <v>0.0</v>
      </c>
      <c r="B138" s="18">
        <v>0.03967588</v>
      </c>
      <c r="C138" s="10"/>
    </row>
    <row r="139">
      <c r="A139" s="10">
        <v>0.0</v>
      </c>
      <c r="B139" s="18">
        <v>0.31936714</v>
      </c>
      <c r="C139" s="10"/>
    </row>
    <row r="140">
      <c r="A140" s="10">
        <v>0.0</v>
      </c>
      <c r="B140" s="18">
        <v>0.36952037</v>
      </c>
      <c r="C140" s="10"/>
    </row>
    <row r="141">
      <c r="A141" s="10">
        <v>0.0</v>
      </c>
      <c r="B141" s="18">
        <v>0.24194981</v>
      </c>
      <c r="C141" s="10"/>
    </row>
    <row r="142">
      <c r="A142" s="10">
        <v>0.0</v>
      </c>
      <c r="B142" s="18">
        <v>0.18024273</v>
      </c>
      <c r="C142" s="10"/>
    </row>
    <row r="143">
      <c r="A143" s="10">
        <v>0.0</v>
      </c>
      <c r="B143" s="18">
        <v>0.40324035</v>
      </c>
      <c r="C143" s="10"/>
    </row>
    <row r="144">
      <c r="A144" s="10">
        <v>0.0</v>
      </c>
      <c r="B144" s="18">
        <v>0.6965724</v>
      </c>
      <c r="C144" s="10"/>
    </row>
    <row r="145">
      <c r="A145" s="10">
        <v>0.0</v>
      </c>
      <c r="B145" s="18">
        <v>0.11766061</v>
      </c>
      <c r="C145" s="10"/>
    </row>
    <row r="146">
      <c r="A146" s="10">
        <v>0.0</v>
      </c>
      <c r="B146" s="18">
        <v>0.1829055</v>
      </c>
      <c r="C146" s="10"/>
    </row>
    <row r="147">
      <c r="A147" s="10">
        <v>0.0</v>
      </c>
      <c r="B147" s="18">
        <v>0.21823949</v>
      </c>
      <c r="C147" s="10"/>
    </row>
    <row r="148">
      <c r="A148" s="10">
        <v>0.0</v>
      </c>
      <c r="B148" s="18">
        <v>0.5154597</v>
      </c>
      <c r="C148" s="10"/>
    </row>
    <row r="149">
      <c r="A149" s="10">
        <v>0.0</v>
      </c>
      <c r="B149" s="18">
        <v>0.14462717</v>
      </c>
      <c r="C149" s="10"/>
    </row>
    <row r="150">
      <c r="A150" s="10">
        <v>0.0</v>
      </c>
      <c r="B150" s="18">
        <v>0.3672415</v>
      </c>
      <c r="C150" s="10"/>
    </row>
    <row r="151">
      <c r="A151" s="10">
        <v>0.0</v>
      </c>
      <c r="B151" s="18">
        <v>0.53490317</v>
      </c>
      <c r="C151" s="10"/>
    </row>
    <row r="152">
      <c r="A152" s="10">
        <v>0.0</v>
      </c>
      <c r="B152" s="18">
        <v>0.12803248</v>
      </c>
      <c r="C152" s="10"/>
    </row>
    <row r="153">
      <c r="A153" s="10">
        <v>0.0</v>
      </c>
      <c r="B153" s="18">
        <v>0.05205352</v>
      </c>
      <c r="C153" s="10"/>
    </row>
    <row r="154">
      <c r="A154" s="10">
        <v>0.0</v>
      </c>
      <c r="B154" s="18">
        <v>0.14834194</v>
      </c>
      <c r="C154" s="10"/>
    </row>
    <row r="155">
      <c r="A155" s="10">
        <v>0.0</v>
      </c>
      <c r="B155" s="18">
        <v>0.0851448</v>
      </c>
      <c r="C155" s="10"/>
    </row>
    <row r="156">
      <c r="A156" s="10">
        <v>0.0</v>
      </c>
      <c r="B156" s="18">
        <v>0.8606264</v>
      </c>
      <c r="C156" s="10"/>
    </row>
    <row r="157">
      <c r="A157" s="10">
        <v>0.0</v>
      </c>
      <c r="B157" s="18">
        <v>0.04640626</v>
      </c>
      <c r="C157" s="10"/>
    </row>
    <row r="158">
      <c r="A158" s="10">
        <v>0.0</v>
      </c>
      <c r="B158" s="18">
        <v>0.77186364</v>
      </c>
      <c r="C158" s="10"/>
    </row>
    <row r="159">
      <c r="A159" s="10">
        <v>0.0</v>
      </c>
      <c r="B159" s="18">
        <v>0.23266025</v>
      </c>
      <c r="C159" s="10"/>
    </row>
    <row r="160">
      <c r="A160" s="10">
        <v>0.0</v>
      </c>
      <c r="B160" s="18">
        <v>0.06894986</v>
      </c>
      <c r="C160" s="10"/>
    </row>
    <row r="161">
      <c r="A161" s="10">
        <v>0.0</v>
      </c>
      <c r="B161" s="18">
        <v>0.77281356</v>
      </c>
      <c r="C161" s="10"/>
    </row>
    <row r="162">
      <c r="A162" s="10">
        <v>0.0</v>
      </c>
      <c r="B162" s="18">
        <v>0.03341881</v>
      </c>
      <c r="C162" s="10"/>
    </row>
    <row r="163">
      <c r="A163" s="10">
        <v>0.0</v>
      </c>
      <c r="B163" s="18">
        <v>0.57648784</v>
      </c>
      <c r="C163" s="10"/>
    </row>
    <row r="164">
      <c r="A164" s="10">
        <v>0.0</v>
      </c>
      <c r="B164" s="18">
        <v>0.3387587</v>
      </c>
      <c r="C164" s="10"/>
    </row>
    <row r="165">
      <c r="A165" s="10">
        <v>0.0</v>
      </c>
      <c r="B165" s="18">
        <v>0.05272521</v>
      </c>
      <c r="C165" s="10"/>
    </row>
    <row r="166">
      <c r="A166" s="10">
        <v>0.0</v>
      </c>
      <c r="B166" s="18">
        <v>0.07426009</v>
      </c>
      <c r="C166" s="10"/>
    </row>
    <row r="167">
      <c r="A167" s="10">
        <v>0.0</v>
      </c>
      <c r="B167" s="18">
        <v>0.15080453</v>
      </c>
      <c r="C167" s="10"/>
    </row>
    <row r="168">
      <c r="A168" s="10">
        <v>0.0</v>
      </c>
      <c r="B168" s="18">
        <v>0.02289834</v>
      </c>
      <c r="C168" s="10"/>
    </row>
    <row r="169">
      <c r="A169" s="10">
        <v>0.0</v>
      </c>
      <c r="B169" s="18">
        <v>0.31089434</v>
      </c>
      <c r="C169" s="10"/>
    </row>
    <row r="170">
      <c r="A170" s="10">
        <v>0.0</v>
      </c>
      <c r="B170" s="18">
        <v>0.07332281</v>
      </c>
      <c r="C170" s="10"/>
    </row>
    <row r="171">
      <c r="A171" s="10">
        <v>0.0</v>
      </c>
      <c r="B171" s="18">
        <v>0.9424805</v>
      </c>
      <c r="C171" s="10"/>
    </row>
    <row r="172">
      <c r="A172" s="10">
        <v>0.0</v>
      </c>
      <c r="B172" s="18">
        <v>0.6047739</v>
      </c>
      <c r="C172" s="10"/>
    </row>
    <row r="173">
      <c r="A173" s="10">
        <v>0.0</v>
      </c>
      <c r="B173" s="18">
        <v>0.3272187</v>
      </c>
      <c r="C173" s="10"/>
    </row>
    <row r="174">
      <c r="A174" s="10">
        <v>0.0</v>
      </c>
      <c r="B174" s="18">
        <v>0.50287515</v>
      </c>
      <c r="C174" s="10"/>
    </row>
    <row r="175">
      <c r="A175" s="10">
        <v>0.0</v>
      </c>
      <c r="B175" s="18">
        <v>0.6364068</v>
      </c>
      <c r="C175" s="10"/>
    </row>
    <row r="176">
      <c r="A176" s="10">
        <v>0.0</v>
      </c>
      <c r="B176" s="18">
        <v>0.14066932</v>
      </c>
      <c r="C176" s="10"/>
    </row>
    <row r="177">
      <c r="A177" s="10">
        <v>0.0</v>
      </c>
      <c r="B177" s="18">
        <v>0.07873958</v>
      </c>
      <c r="C177" s="10"/>
    </row>
    <row r="178">
      <c r="A178" s="10">
        <v>0.0</v>
      </c>
      <c r="B178" s="18">
        <v>0.06217133</v>
      </c>
      <c r="C178" s="10"/>
    </row>
    <row r="179">
      <c r="A179" s="10">
        <v>0.0</v>
      </c>
      <c r="B179" s="18">
        <v>0.31089434</v>
      </c>
      <c r="C179" s="10"/>
    </row>
    <row r="180">
      <c r="A180" s="10">
        <v>0.0</v>
      </c>
      <c r="B180" s="18">
        <v>0.13743237</v>
      </c>
      <c r="C180" s="10"/>
    </row>
    <row r="181">
      <c r="A181" s="10">
        <v>0.0</v>
      </c>
      <c r="B181" s="18">
        <v>0.17225236</v>
      </c>
      <c r="C181" s="10"/>
    </row>
    <row r="182">
      <c r="A182" s="10">
        <v>0.0</v>
      </c>
      <c r="B182" s="18">
        <v>0.6650489</v>
      </c>
      <c r="C182" s="10"/>
    </row>
    <row r="183">
      <c r="A183" s="10">
        <v>0.0</v>
      </c>
      <c r="B183" s="18">
        <v>0.26429215</v>
      </c>
      <c r="C183" s="10"/>
    </row>
    <row r="184">
      <c r="A184" s="10">
        <v>0.0</v>
      </c>
      <c r="B184" s="18">
        <v>0.47273093</v>
      </c>
      <c r="C184" s="10"/>
    </row>
    <row r="185">
      <c r="A185" s="10">
        <v>0.0</v>
      </c>
      <c r="B185" s="18">
        <v>0.9854892</v>
      </c>
      <c r="C185" s="10"/>
    </row>
    <row r="186">
      <c r="A186" s="10">
        <v>0.0</v>
      </c>
      <c r="B186" s="18">
        <v>0.18846123</v>
      </c>
      <c r="C186" s="10"/>
    </row>
    <row r="187">
      <c r="A187" s="10">
        <v>0.0</v>
      </c>
      <c r="B187" s="18">
        <v>0.17111424</v>
      </c>
      <c r="C187" s="10"/>
    </row>
    <row r="188">
      <c r="A188" s="10">
        <v>0.0</v>
      </c>
      <c r="B188" s="18">
        <v>0.10943425</v>
      </c>
      <c r="C188" s="10"/>
    </row>
    <row r="189">
      <c r="A189" s="10">
        <v>0.0</v>
      </c>
      <c r="B189" s="18">
        <v>0.66868395</v>
      </c>
      <c r="C189" s="10"/>
    </row>
    <row r="190">
      <c r="A190" s="10">
        <v>0.0</v>
      </c>
      <c r="B190" s="18">
        <v>0.91539305</v>
      </c>
      <c r="C190" s="10"/>
    </row>
    <row r="191">
      <c r="A191" s="10">
        <v>0.0</v>
      </c>
      <c r="B191" s="18">
        <v>0.07570351</v>
      </c>
      <c r="C191" s="10"/>
    </row>
    <row r="192">
      <c r="A192" s="10">
        <v>0.0</v>
      </c>
      <c r="B192" s="18">
        <v>0.8785311</v>
      </c>
      <c r="C192" s="10"/>
    </row>
    <row r="193">
      <c r="A193" s="10">
        <v>0.0</v>
      </c>
      <c r="B193" s="18">
        <v>0.07594854</v>
      </c>
      <c r="C193" s="10"/>
    </row>
    <row r="194">
      <c r="A194" s="10">
        <v>0.0</v>
      </c>
      <c r="B194" s="18">
        <v>0.5154597</v>
      </c>
      <c r="C194" s="10"/>
    </row>
    <row r="195">
      <c r="A195" s="10">
        <v>0.0</v>
      </c>
      <c r="B195" s="18">
        <v>0.12292736</v>
      </c>
      <c r="C195" s="10"/>
    </row>
    <row r="196">
      <c r="A196" s="10">
        <v>0.0</v>
      </c>
      <c r="B196" s="18">
        <v>0.07982221</v>
      </c>
      <c r="C196" s="10"/>
    </row>
    <row r="197">
      <c r="A197" s="10">
        <v>0.0</v>
      </c>
      <c r="B197" s="18">
        <v>0.07440037</v>
      </c>
      <c r="C197" s="10"/>
    </row>
    <row r="198">
      <c r="A198" s="10">
        <v>0.0</v>
      </c>
      <c r="B198" s="18">
        <v>0.11479987</v>
      </c>
      <c r="C198" s="10"/>
    </row>
    <row r="199">
      <c r="A199" s="10">
        <v>0.0</v>
      </c>
      <c r="B199" s="18">
        <v>0.15484075</v>
      </c>
      <c r="C199" s="10"/>
    </row>
    <row r="200">
      <c r="A200" s="10">
        <v>0.0</v>
      </c>
      <c r="B200" s="18">
        <v>0.24702992</v>
      </c>
      <c r="C200" s="10"/>
    </row>
    <row r="201">
      <c r="A201" s="10">
        <v>0.0</v>
      </c>
      <c r="B201" s="18">
        <v>0.69542736</v>
      </c>
      <c r="C201" s="10"/>
    </row>
    <row r="202">
      <c r="A202" s="10">
        <v>0.0</v>
      </c>
      <c r="B202" s="18">
        <v>0.53173506</v>
      </c>
      <c r="C202" s="10"/>
    </row>
    <row r="203">
      <c r="A203" s="10">
        <v>0.0</v>
      </c>
      <c r="B203" s="10">
        <v>0.08695466</v>
      </c>
      <c r="C203" s="10"/>
    </row>
    <row r="204">
      <c r="A204" s="19">
        <v>1.0</v>
      </c>
      <c r="B204" s="10">
        <v>0.8526057</v>
      </c>
      <c r="C204" s="10"/>
    </row>
    <row r="205">
      <c r="A205" s="19">
        <v>1.0</v>
      </c>
      <c r="B205" s="10">
        <v>0.45357943</v>
      </c>
      <c r="C205" s="10"/>
    </row>
    <row r="206">
      <c r="A206" s="19">
        <v>1.0</v>
      </c>
      <c r="B206" s="10">
        <v>0.14419585</v>
      </c>
      <c r="C206" s="10"/>
    </row>
    <row r="207">
      <c r="A207" s="19">
        <v>1.0</v>
      </c>
      <c r="B207" s="10">
        <v>0.06470962</v>
      </c>
      <c r="C207" s="10"/>
    </row>
    <row r="208">
      <c r="A208" s="19">
        <v>1.0</v>
      </c>
      <c r="B208" s="10">
        <v>0.15550391</v>
      </c>
      <c r="C208" s="10"/>
    </row>
    <row r="209">
      <c r="A209" s="19">
        <v>1.0</v>
      </c>
      <c r="B209" s="10">
        <v>0.06572311</v>
      </c>
      <c r="C209" s="10"/>
    </row>
    <row r="210">
      <c r="A210" s="19">
        <v>1.0</v>
      </c>
      <c r="B210" s="10">
        <v>0.05883537</v>
      </c>
      <c r="C210" s="10"/>
    </row>
    <row r="211">
      <c r="A211" s="19">
        <v>1.0</v>
      </c>
      <c r="B211" s="10">
        <v>0.05596649</v>
      </c>
      <c r="C211" s="10"/>
    </row>
    <row r="212">
      <c r="A212" s="19">
        <v>1.0</v>
      </c>
      <c r="B212" s="10">
        <v>0.10516797</v>
      </c>
      <c r="C212" s="10"/>
    </row>
    <row r="213">
      <c r="A213" s="19">
        <v>1.0</v>
      </c>
      <c r="B213" s="10">
        <v>0.04466469</v>
      </c>
      <c r="C213" s="10"/>
    </row>
    <row r="214">
      <c r="A214" s="19">
        <v>1.0</v>
      </c>
      <c r="B214" s="10">
        <v>0.08458065</v>
      </c>
      <c r="C214" s="10"/>
    </row>
    <row r="215">
      <c r="A215" s="19">
        <v>1.0</v>
      </c>
      <c r="B215" s="10">
        <v>0.7636577</v>
      </c>
      <c r="C215" s="10"/>
    </row>
    <row r="216">
      <c r="A216" s="19">
        <v>1.0</v>
      </c>
      <c r="B216" s="10">
        <v>0.4206262</v>
      </c>
      <c r="C216" s="10"/>
    </row>
    <row r="217">
      <c r="A217" s="19">
        <v>1.0</v>
      </c>
      <c r="B217" s="10">
        <v>0.15088297</v>
      </c>
      <c r="C217" s="10"/>
    </row>
    <row r="218">
      <c r="A218" s="19">
        <v>1.0</v>
      </c>
      <c r="B218" s="10">
        <v>0.1409125</v>
      </c>
      <c r="C218" s="10"/>
    </row>
    <row r="219">
      <c r="A219" s="19">
        <v>1.0</v>
      </c>
      <c r="B219" s="10">
        <v>0.14968812</v>
      </c>
      <c r="C219" s="10"/>
    </row>
    <row r="220">
      <c r="A220" s="19">
        <v>1.0</v>
      </c>
      <c r="B220" s="10">
        <v>0.4769294</v>
      </c>
      <c r="C220" s="10"/>
    </row>
    <row r="221">
      <c r="A221" s="19">
        <v>1.0</v>
      </c>
      <c r="B221" s="10">
        <v>0.15299752</v>
      </c>
      <c r="C221" s="10"/>
    </row>
    <row r="222">
      <c r="A222" s="19">
        <v>1.0</v>
      </c>
      <c r="B222" s="10">
        <v>0.06715437</v>
      </c>
      <c r="C222" s="10"/>
    </row>
    <row r="223">
      <c r="A223" s="19">
        <v>1.0</v>
      </c>
      <c r="B223" s="10">
        <v>0.29047608</v>
      </c>
      <c r="C223" s="10"/>
    </row>
    <row r="224">
      <c r="A224" s="19">
        <v>1.0</v>
      </c>
      <c r="B224" s="10">
        <v>0.0848252</v>
      </c>
      <c r="C224" s="10"/>
    </row>
    <row r="225">
      <c r="A225" s="19">
        <v>1.0</v>
      </c>
      <c r="B225" s="10">
        <v>0.14918382</v>
      </c>
      <c r="C225" s="10"/>
    </row>
    <row r="226">
      <c r="A226" s="19">
        <v>1.0</v>
      </c>
      <c r="B226" s="10">
        <v>0.19199044</v>
      </c>
      <c r="C226" s="10"/>
    </row>
    <row r="227">
      <c r="A227" s="19">
        <v>1.0</v>
      </c>
      <c r="B227" s="10">
        <v>0.13913608</v>
      </c>
      <c r="C227" s="10"/>
    </row>
    <row r="228">
      <c r="A228" s="19">
        <v>1.0</v>
      </c>
      <c r="B228" s="10">
        <v>0.56083506</v>
      </c>
      <c r="C228" s="10"/>
    </row>
    <row r="229">
      <c r="A229" s="19">
        <v>1.0</v>
      </c>
      <c r="B229" s="10">
        <v>0.07102862</v>
      </c>
      <c r="C229" s="10"/>
    </row>
    <row r="230">
      <c r="A230" s="19">
        <v>1.0</v>
      </c>
      <c r="B230" s="10">
        <v>0.2651614</v>
      </c>
      <c r="C230" s="10"/>
    </row>
    <row r="231">
      <c r="A231" s="19">
        <v>1.0</v>
      </c>
      <c r="B231" s="10">
        <v>0.11838937</v>
      </c>
      <c r="C231" s="10"/>
    </row>
    <row r="232">
      <c r="A232" s="19">
        <v>1.0</v>
      </c>
      <c r="B232" s="10">
        <v>0.11838937</v>
      </c>
      <c r="C232" s="10"/>
    </row>
    <row r="233">
      <c r="A233" s="19">
        <v>1.0</v>
      </c>
      <c r="B233" s="10">
        <v>0.19903386</v>
      </c>
      <c r="C233" s="10"/>
    </row>
    <row r="234">
      <c r="A234" s="19">
        <v>1.0</v>
      </c>
      <c r="B234" s="10">
        <v>0.39102438</v>
      </c>
      <c r="C234" s="10"/>
    </row>
    <row r="235">
      <c r="A235" s="19">
        <v>1.0</v>
      </c>
      <c r="B235" s="10">
        <v>0.15956989</v>
      </c>
      <c r="C235" s="10"/>
    </row>
    <row r="236">
      <c r="A236" s="19">
        <v>1.0</v>
      </c>
      <c r="B236" s="10">
        <v>0.16764158</v>
      </c>
      <c r="C236" s="10"/>
    </row>
    <row r="237">
      <c r="A237" s="19">
        <v>1.0</v>
      </c>
      <c r="B237" s="10">
        <v>0.05723397</v>
      </c>
      <c r="C237" s="10"/>
    </row>
    <row r="238">
      <c r="A238" s="19">
        <v>1.0</v>
      </c>
      <c r="B238" s="10">
        <v>0.12423051</v>
      </c>
      <c r="C238" s="10"/>
    </row>
    <row r="239">
      <c r="A239" s="19">
        <v>1.0</v>
      </c>
      <c r="B239" s="10">
        <v>0.26450714</v>
      </c>
      <c r="C239" s="10"/>
    </row>
    <row r="240">
      <c r="A240" s="19">
        <v>1.0</v>
      </c>
      <c r="B240" s="10">
        <v>0.10236684</v>
      </c>
      <c r="C240" s="10"/>
    </row>
    <row r="241">
      <c r="A241" s="19">
        <v>1.0</v>
      </c>
      <c r="B241" s="10">
        <v>0.15339293</v>
      </c>
      <c r="C241" s="10"/>
    </row>
    <row r="242">
      <c r="A242" s="19">
        <v>1.0</v>
      </c>
      <c r="B242" s="10">
        <v>0.06000978</v>
      </c>
      <c r="C242" s="10"/>
    </row>
    <row r="243">
      <c r="A243" s="19">
        <v>1.0</v>
      </c>
      <c r="B243" s="10">
        <v>0.21535656</v>
      </c>
      <c r="C243" s="10"/>
    </row>
    <row r="244">
      <c r="A244" s="19">
        <v>1.0</v>
      </c>
      <c r="B244" s="10">
        <v>0.03223774</v>
      </c>
      <c r="C244" s="10"/>
    </row>
    <row r="245">
      <c r="A245" s="19">
        <v>1.0</v>
      </c>
      <c r="B245" s="10">
        <v>0.08422374</v>
      </c>
      <c r="C245" s="10"/>
    </row>
    <row r="246">
      <c r="A246" s="19">
        <v>1.0</v>
      </c>
      <c r="B246" s="10">
        <v>0.4043346</v>
      </c>
      <c r="C246" s="10"/>
    </row>
    <row r="247">
      <c r="A247" s="19">
        <v>1.0</v>
      </c>
      <c r="B247" s="10">
        <v>0.3623281</v>
      </c>
      <c r="C247" s="10"/>
    </row>
    <row r="248">
      <c r="A248" s="19">
        <v>1.0</v>
      </c>
      <c r="B248" s="10">
        <v>0.44711685</v>
      </c>
      <c r="C248" s="10"/>
    </row>
    <row r="249">
      <c r="A249" s="19">
        <v>1.0</v>
      </c>
      <c r="B249" s="10">
        <v>0.14874847</v>
      </c>
      <c r="C249" s="10"/>
    </row>
    <row r="250">
      <c r="A250" s="19">
        <v>1.0</v>
      </c>
      <c r="B250" s="10">
        <v>0.01237623</v>
      </c>
      <c r="C250" s="10"/>
    </row>
    <row r="251">
      <c r="A251" s="19">
        <v>1.0</v>
      </c>
      <c r="B251" s="10">
        <v>0.16847332</v>
      </c>
      <c r="C251" s="10"/>
    </row>
    <row r="252">
      <c r="A252" s="19">
        <v>1.0</v>
      </c>
      <c r="B252" s="10">
        <v>0.24032344</v>
      </c>
      <c r="C252" s="10"/>
    </row>
    <row r="253">
      <c r="A253" s="19">
        <v>1.0</v>
      </c>
      <c r="B253" s="10">
        <v>0.39776847</v>
      </c>
      <c r="C253" s="10"/>
    </row>
    <row r="254">
      <c r="A254" s="19">
        <v>1.0</v>
      </c>
      <c r="B254" s="10">
        <v>0.05849658</v>
      </c>
      <c r="C254" s="10"/>
    </row>
    <row r="255">
      <c r="A255" s="19">
        <v>1.0</v>
      </c>
      <c r="B255" s="10">
        <v>0.06097071</v>
      </c>
      <c r="C255" s="10"/>
    </row>
    <row r="256">
      <c r="A256" s="19">
        <v>1.0</v>
      </c>
      <c r="B256" s="10">
        <v>0.07791472</v>
      </c>
      <c r="C256" s="10"/>
    </row>
    <row r="257">
      <c r="A257" s="19">
        <v>1.0</v>
      </c>
      <c r="B257" s="10">
        <v>0.674066</v>
      </c>
      <c r="C257" s="10"/>
    </row>
    <row r="258">
      <c r="A258" s="19">
        <v>1.0</v>
      </c>
      <c r="B258" s="10">
        <v>0.45684633</v>
      </c>
      <c r="C258" s="10"/>
    </row>
    <row r="259">
      <c r="A259" s="19">
        <v>1.0</v>
      </c>
      <c r="B259" s="10">
        <v>0.10294318</v>
      </c>
      <c r="C259" s="10"/>
    </row>
    <row r="260">
      <c r="A260" s="19">
        <v>1.0</v>
      </c>
      <c r="B260" s="10">
        <v>0.1265391</v>
      </c>
      <c r="C260" s="10"/>
    </row>
    <row r="261">
      <c r="A261" s="19">
        <v>1.0</v>
      </c>
      <c r="B261" s="10">
        <v>0.06799495</v>
      </c>
      <c r="C261" s="10"/>
    </row>
    <row r="262">
      <c r="A262" s="19">
        <v>1.0</v>
      </c>
      <c r="B262" s="10">
        <v>0.07333332</v>
      </c>
      <c r="C262" s="10"/>
    </row>
    <row r="263">
      <c r="A263" s="19">
        <v>1.0</v>
      </c>
      <c r="B263" s="10">
        <v>0.06558127</v>
      </c>
      <c r="C263" s="10"/>
    </row>
    <row r="264">
      <c r="A264" s="19">
        <v>1.0</v>
      </c>
      <c r="B264" s="10">
        <v>0.16018544</v>
      </c>
      <c r="C264" s="10"/>
    </row>
    <row r="265">
      <c r="A265" s="19">
        <v>1.0</v>
      </c>
      <c r="B265" s="10">
        <v>0.15709822</v>
      </c>
      <c r="C265" s="10"/>
    </row>
    <row r="266">
      <c r="A266" s="19">
        <v>1.0</v>
      </c>
      <c r="B266" s="10">
        <v>0.10713356</v>
      </c>
      <c r="C266" s="10"/>
    </row>
    <row r="267">
      <c r="A267" s="19">
        <v>1.0</v>
      </c>
      <c r="B267" s="10">
        <v>0.69542736</v>
      </c>
      <c r="C267" s="10"/>
    </row>
    <row r="268">
      <c r="A268" s="19">
        <v>1.0</v>
      </c>
      <c r="B268" s="10">
        <v>0.11447667</v>
      </c>
      <c r="C268" s="10"/>
    </row>
    <row r="269">
      <c r="A269" s="19">
        <v>1.0</v>
      </c>
      <c r="B269" s="10">
        <v>0.1186505</v>
      </c>
      <c r="C269" s="10"/>
    </row>
    <row r="270">
      <c r="A270" s="19">
        <v>1.0</v>
      </c>
      <c r="B270" s="10">
        <v>0.13349871</v>
      </c>
      <c r="C270" s="10"/>
    </row>
    <row r="271">
      <c r="A271" s="19">
        <v>1.0</v>
      </c>
      <c r="B271" s="10">
        <v>0.29733837</v>
      </c>
      <c r="C271" s="10"/>
    </row>
    <row r="272">
      <c r="A272" s="19">
        <v>1.0</v>
      </c>
      <c r="B272" s="10">
        <v>0.0985823</v>
      </c>
      <c r="C272" s="10"/>
    </row>
    <row r="273">
      <c r="A273" s="19">
        <v>1.0</v>
      </c>
      <c r="B273" s="10">
        <v>0.07729148</v>
      </c>
      <c r="C273" s="10"/>
    </row>
    <row r="274">
      <c r="A274" s="19">
        <v>1.0</v>
      </c>
      <c r="B274" s="10">
        <v>0.19690253</v>
      </c>
      <c r="C274" s="10"/>
    </row>
    <row r="275">
      <c r="A275" s="19">
        <v>1.0</v>
      </c>
      <c r="B275" s="10">
        <v>0.10713345</v>
      </c>
      <c r="C275" s="10"/>
    </row>
    <row r="276">
      <c r="A276" s="19">
        <v>1.0</v>
      </c>
      <c r="B276" s="10">
        <v>0.24057905</v>
      </c>
      <c r="C276" s="10"/>
    </row>
    <row r="277">
      <c r="A277" s="19">
        <v>1.0</v>
      </c>
      <c r="B277" s="10">
        <v>0.2442359</v>
      </c>
      <c r="C277" s="10"/>
    </row>
    <row r="278">
      <c r="A278" s="19">
        <v>1.0</v>
      </c>
      <c r="B278" s="10">
        <v>0.031007</v>
      </c>
      <c r="C278" s="10"/>
    </row>
    <row r="279">
      <c r="A279" s="19">
        <v>1.0</v>
      </c>
      <c r="B279" s="10">
        <v>0.39921537</v>
      </c>
      <c r="C279" s="10"/>
    </row>
    <row r="280">
      <c r="A280" s="19">
        <v>1.0</v>
      </c>
      <c r="B280" s="10">
        <v>0.14667465</v>
      </c>
      <c r="C280" s="10"/>
    </row>
    <row r="281">
      <c r="A281" s="19">
        <v>1.0</v>
      </c>
      <c r="B281" s="10">
        <v>0.07287535</v>
      </c>
      <c r="C281" s="10"/>
    </row>
    <row r="282">
      <c r="A282" s="19">
        <v>1.0</v>
      </c>
      <c r="B282" s="10">
        <v>0.27633718</v>
      </c>
      <c r="C282" s="10"/>
    </row>
    <row r="283">
      <c r="A283" s="19">
        <v>1.0</v>
      </c>
      <c r="B283" s="10">
        <v>0.14877051</v>
      </c>
      <c r="C283" s="10"/>
    </row>
    <row r="284">
      <c r="A284" s="19">
        <v>1.0</v>
      </c>
      <c r="B284" s="10">
        <v>0.35467803</v>
      </c>
      <c r="C284" s="10"/>
    </row>
    <row r="285">
      <c r="A285" s="19">
        <v>1.0</v>
      </c>
      <c r="B285" s="10">
        <v>0.31089434</v>
      </c>
      <c r="C285" s="10"/>
    </row>
    <row r="286">
      <c r="A286" s="19">
        <v>1.0</v>
      </c>
      <c r="B286" s="10">
        <v>0.18428256</v>
      </c>
      <c r="C286" s="10"/>
    </row>
    <row r="287">
      <c r="A287" s="19">
        <v>1.0</v>
      </c>
      <c r="B287" s="10">
        <v>0.51668715</v>
      </c>
      <c r="C287" s="10"/>
    </row>
    <row r="288">
      <c r="A288" s="19">
        <v>1.0</v>
      </c>
      <c r="B288" s="10">
        <v>0.05370052</v>
      </c>
      <c r="C288" s="10"/>
    </row>
    <row r="289">
      <c r="A289" s="19">
        <v>1.0</v>
      </c>
      <c r="B289" s="10">
        <v>0.46878207</v>
      </c>
      <c r="C289" s="10"/>
    </row>
    <row r="290">
      <c r="A290" s="19">
        <v>1.0</v>
      </c>
      <c r="B290" s="10">
        <v>0.10416518</v>
      </c>
      <c r="C290" s="10"/>
    </row>
    <row r="291">
      <c r="A291" s="19">
        <v>1.0</v>
      </c>
      <c r="B291" s="10">
        <v>0.13494422</v>
      </c>
      <c r="C291" s="10"/>
    </row>
    <row r="292">
      <c r="A292" s="19">
        <v>1.0</v>
      </c>
      <c r="B292" s="10">
        <v>0.11809412</v>
      </c>
      <c r="C292" s="10"/>
    </row>
    <row r="293">
      <c r="A293" s="19">
        <v>1.0</v>
      </c>
      <c r="B293" s="10">
        <v>0.23499082</v>
      </c>
      <c r="C293" s="10"/>
    </row>
    <row r="294">
      <c r="A294" s="19">
        <v>1.0</v>
      </c>
      <c r="B294" s="10">
        <v>0.05563876</v>
      </c>
      <c r="C294" s="10"/>
    </row>
    <row r="295">
      <c r="A295" s="19">
        <v>1.0</v>
      </c>
      <c r="B295" s="10">
        <v>0.08061442</v>
      </c>
      <c r="C295" s="10"/>
    </row>
    <row r="296">
      <c r="A296" s="19">
        <v>1.0</v>
      </c>
      <c r="B296" s="10">
        <v>0.11533523</v>
      </c>
      <c r="C296" s="10"/>
    </row>
    <row r="297">
      <c r="A297" s="19">
        <v>1.0</v>
      </c>
      <c r="B297" s="10">
        <v>0.07469989</v>
      </c>
      <c r="C297" s="10"/>
    </row>
    <row r="298">
      <c r="A298" s="19">
        <v>1.0</v>
      </c>
      <c r="B298" s="10">
        <v>0.11072423</v>
      </c>
      <c r="C298" s="10"/>
    </row>
    <row r="299">
      <c r="A299" s="19">
        <v>1.0</v>
      </c>
      <c r="B299" s="10">
        <v>0.15646808</v>
      </c>
      <c r="C299" s="10"/>
    </row>
    <row r="300">
      <c r="A300" s="19">
        <v>1.0</v>
      </c>
      <c r="B300" s="10">
        <v>0.8355208</v>
      </c>
      <c r="C300" s="10"/>
    </row>
    <row r="301">
      <c r="A301" s="19">
        <v>1.0</v>
      </c>
      <c r="B301" s="10">
        <v>0.08812855</v>
      </c>
      <c r="C301" s="10"/>
    </row>
    <row r="302">
      <c r="A302" s="19">
        <v>1.0</v>
      </c>
      <c r="B302" s="10">
        <v>0.07047334</v>
      </c>
      <c r="C302" s="10"/>
    </row>
    <row r="303">
      <c r="A303" s="19">
        <v>1.0</v>
      </c>
      <c r="B303" s="10">
        <v>0.24576691</v>
      </c>
      <c r="C303" s="10"/>
    </row>
    <row r="304">
      <c r="A304" s="19">
        <v>1.0</v>
      </c>
      <c r="B304" s="10">
        <v>0.05414141</v>
      </c>
      <c r="C304" s="10"/>
    </row>
    <row r="305">
      <c r="A305" s="19">
        <v>1.0</v>
      </c>
      <c r="B305" s="10">
        <v>0.09719116</v>
      </c>
      <c r="C305" s="10"/>
    </row>
    <row r="306">
      <c r="A306" s="19">
        <v>1.0</v>
      </c>
      <c r="B306" s="10">
        <v>0.17669573</v>
      </c>
      <c r="C306" s="10"/>
    </row>
    <row r="307">
      <c r="A307" s="19">
        <v>1.0</v>
      </c>
      <c r="B307" s="10">
        <v>0.06967148</v>
      </c>
      <c r="C307" s="10"/>
    </row>
    <row r="308">
      <c r="A308" s="19">
        <v>1.0</v>
      </c>
      <c r="B308" s="10">
        <v>0.23970187</v>
      </c>
      <c r="C308" s="10"/>
    </row>
    <row r="309">
      <c r="A309" s="19">
        <v>1.0</v>
      </c>
      <c r="B309" s="10">
        <v>0.66331685</v>
      </c>
      <c r="C309" s="10"/>
    </row>
    <row r="310">
      <c r="A310" s="19">
        <v>1.0</v>
      </c>
      <c r="B310" s="10">
        <v>0.0926998</v>
      </c>
      <c r="C310" s="10"/>
    </row>
    <row r="311">
      <c r="A311" s="19">
        <v>1.0</v>
      </c>
      <c r="B311" s="10">
        <v>0.08570532</v>
      </c>
      <c r="C311" s="10"/>
    </row>
    <row r="312">
      <c r="A312" s="19">
        <v>1.0</v>
      </c>
      <c r="B312" s="10">
        <v>0.05618848</v>
      </c>
      <c r="C312" s="10"/>
    </row>
    <row r="313">
      <c r="A313" s="19">
        <v>1.0</v>
      </c>
      <c r="B313" s="10">
        <v>0.07414074</v>
      </c>
      <c r="C313" s="10"/>
    </row>
    <row r="314">
      <c r="A314" s="19">
        <v>1.0</v>
      </c>
      <c r="B314" s="10">
        <v>0.06651043</v>
      </c>
      <c r="C314" s="10"/>
    </row>
    <row r="315">
      <c r="A315" s="19">
        <v>1.0</v>
      </c>
      <c r="B315" s="10">
        <v>0.06976779</v>
      </c>
      <c r="C315" s="10"/>
    </row>
    <row r="316">
      <c r="A316" s="19">
        <v>1.0</v>
      </c>
      <c r="B316" s="10">
        <v>0.31089434</v>
      </c>
      <c r="C316" s="10"/>
    </row>
    <row r="317">
      <c r="A317" s="19">
        <v>1.0</v>
      </c>
      <c r="B317" s="10">
        <v>0.03751377</v>
      </c>
      <c r="C317" s="10"/>
    </row>
    <row r="318">
      <c r="A318" s="19">
        <v>1.0</v>
      </c>
      <c r="B318" s="10">
        <v>0.1628165</v>
      </c>
      <c r="C318" s="10"/>
    </row>
    <row r="319">
      <c r="A319" s="19">
        <v>1.0</v>
      </c>
      <c r="B319" s="10">
        <v>0.23144168</v>
      </c>
      <c r="C319" s="10"/>
    </row>
    <row r="320">
      <c r="A320" s="19">
        <v>1.0</v>
      </c>
      <c r="B320" s="10">
        <v>0.08204957</v>
      </c>
      <c r="C320" s="10"/>
    </row>
    <row r="321">
      <c r="A321" s="19">
        <v>1.0</v>
      </c>
      <c r="B321" s="10">
        <v>0.24685083</v>
      </c>
      <c r="C321" s="10"/>
    </row>
    <row r="322">
      <c r="A322" s="19">
        <v>1.0</v>
      </c>
      <c r="B322" s="10">
        <v>0.04835929</v>
      </c>
      <c r="C322" s="10"/>
    </row>
    <row r="323">
      <c r="A323" s="19">
        <v>1.0</v>
      </c>
      <c r="B323" s="10">
        <v>0.26245147</v>
      </c>
      <c r="C323" s="10"/>
    </row>
    <row r="324">
      <c r="A324" s="19">
        <v>1.0</v>
      </c>
      <c r="B324" s="10">
        <v>0.08804859</v>
      </c>
      <c r="C324" s="10"/>
    </row>
    <row r="325">
      <c r="A325" s="19">
        <v>1.0</v>
      </c>
      <c r="B325" s="10">
        <v>0.09801637</v>
      </c>
      <c r="C325" s="10"/>
    </row>
    <row r="326">
      <c r="A326" s="19">
        <v>1.0</v>
      </c>
      <c r="B326" s="10">
        <v>0.09575895</v>
      </c>
      <c r="C326" s="10"/>
    </row>
    <row r="327">
      <c r="A327" s="19">
        <v>1.0</v>
      </c>
      <c r="B327" s="10">
        <v>0.54508495</v>
      </c>
      <c r="C327" s="10"/>
    </row>
    <row r="328">
      <c r="A328" s="19">
        <v>1.0</v>
      </c>
      <c r="B328" s="10">
        <v>0.05866733</v>
      </c>
      <c r="C328" s="10"/>
    </row>
    <row r="329">
      <c r="A329" s="19">
        <v>1.0</v>
      </c>
      <c r="B329" s="10">
        <v>0.15299366</v>
      </c>
      <c r="C329" s="10"/>
    </row>
    <row r="330">
      <c r="A330" s="19">
        <v>1.0</v>
      </c>
      <c r="B330" s="10">
        <v>0.10233158</v>
      </c>
      <c r="C330" s="10"/>
    </row>
    <row r="331">
      <c r="A331" s="19">
        <v>1.0</v>
      </c>
      <c r="B331" s="10">
        <v>0.2643966</v>
      </c>
      <c r="C331" s="10"/>
    </row>
    <row r="332">
      <c r="A332" s="19">
        <v>1.0</v>
      </c>
      <c r="B332" s="10">
        <v>0.2995963</v>
      </c>
      <c r="C332" s="10"/>
    </row>
    <row r="333">
      <c r="A333" s="19">
        <v>1.0</v>
      </c>
      <c r="B333" s="10">
        <v>0.04720046</v>
      </c>
      <c r="C333" s="10"/>
    </row>
    <row r="334">
      <c r="A334" s="19">
        <v>1.0</v>
      </c>
      <c r="B334" s="10">
        <v>0.10909148</v>
      </c>
      <c r="C334" s="10"/>
    </row>
    <row r="335">
      <c r="A335" s="19">
        <v>1.0</v>
      </c>
      <c r="B335" s="10">
        <v>0.16862547</v>
      </c>
      <c r="C335" s="10"/>
    </row>
    <row r="336">
      <c r="A336" s="19">
        <v>1.0</v>
      </c>
      <c r="B336" s="10">
        <v>0.05603157</v>
      </c>
      <c r="C336" s="10"/>
    </row>
    <row r="337">
      <c r="A337" s="19">
        <v>1.0</v>
      </c>
      <c r="B337" s="10">
        <v>0.04476626</v>
      </c>
      <c r="C337" s="10"/>
    </row>
    <row r="338">
      <c r="A338" s="19">
        <v>1.0</v>
      </c>
      <c r="B338" s="10">
        <v>0.10173412</v>
      </c>
      <c r="C338" s="10"/>
    </row>
    <row r="339">
      <c r="A339" s="19">
        <v>1.0</v>
      </c>
      <c r="B339" s="10">
        <v>0.45914567</v>
      </c>
      <c r="C339" s="10"/>
    </row>
    <row r="340">
      <c r="A340" s="19">
        <v>1.0</v>
      </c>
      <c r="B340" s="10">
        <v>0.07977203</v>
      </c>
      <c r="C340" s="10"/>
    </row>
    <row r="341">
      <c r="A341" s="19">
        <v>1.0</v>
      </c>
      <c r="B341" s="10">
        <v>0.06075104</v>
      </c>
      <c r="C341" s="10"/>
    </row>
    <row r="342">
      <c r="A342" s="19">
        <v>1.0</v>
      </c>
      <c r="B342" s="10">
        <v>0.24240462</v>
      </c>
      <c r="C342" s="10"/>
    </row>
    <row r="343">
      <c r="A343" s="19">
        <v>1.0</v>
      </c>
      <c r="B343" s="10">
        <v>0.04379501</v>
      </c>
      <c r="C343" s="10"/>
    </row>
    <row r="344">
      <c r="A344" s="19">
        <v>1.0</v>
      </c>
      <c r="B344" s="10">
        <v>0.1353555</v>
      </c>
      <c r="C344" s="10"/>
    </row>
    <row r="345">
      <c r="A345" s="19">
        <v>1.0</v>
      </c>
      <c r="B345" s="10">
        <v>0.97557324</v>
      </c>
      <c r="C345" s="10"/>
    </row>
    <row r="346">
      <c r="A346" s="19">
        <v>1.0</v>
      </c>
      <c r="B346" s="10">
        <v>0.69542736</v>
      </c>
      <c r="C346" s="10"/>
    </row>
    <row r="347">
      <c r="A347" s="19">
        <v>1.0</v>
      </c>
      <c r="B347" s="10">
        <v>0.31089434</v>
      </c>
      <c r="C347" s="10"/>
    </row>
    <row r="348">
      <c r="A348" s="19">
        <v>1.0</v>
      </c>
      <c r="B348" s="10">
        <v>0.08769435</v>
      </c>
      <c r="C348" s="10"/>
    </row>
    <row r="349">
      <c r="A349" s="19">
        <v>1.0</v>
      </c>
      <c r="B349" s="10">
        <v>0.12179551</v>
      </c>
      <c r="C349" s="10"/>
    </row>
    <row r="350">
      <c r="A350" s="19">
        <v>1.0</v>
      </c>
      <c r="B350" s="10">
        <v>0.08089834</v>
      </c>
      <c r="C350" s="10"/>
    </row>
    <row r="351">
      <c r="A351" s="19">
        <v>1.0</v>
      </c>
      <c r="B351" s="10">
        <v>0.07766058</v>
      </c>
      <c r="C351" s="10"/>
    </row>
    <row r="352">
      <c r="A352" s="19">
        <v>1.0</v>
      </c>
      <c r="B352" s="10">
        <v>0.04717229</v>
      </c>
      <c r="C352" s="10"/>
    </row>
    <row r="353">
      <c r="A353" s="19">
        <v>1.0</v>
      </c>
      <c r="B353" s="10">
        <v>0.32112733</v>
      </c>
      <c r="C353" s="10"/>
    </row>
    <row r="354">
      <c r="A354" s="19">
        <v>1.0</v>
      </c>
      <c r="B354" s="10">
        <v>0.5939419</v>
      </c>
      <c r="C354" s="10"/>
    </row>
    <row r="355">
      <c r="A355" s="19">
        <v>1.0</v>
      </c>
      <c r="B355" s="10">
        <v>0.1753365</v>
      </c>
      <c r="C355" s="10"/>
    </row>
    <row r="356">
      <c r="A356" s="19">
        <v>1.0</v>
      </c>
      <c r="B356" s="10">
        <v>0.06145241</v>
      </c>
      <c r="C356" s="10"/>
    </row>
    <row r="357">
      <c r="A357" s="19">
        <v>1.0</v>
      </c>
      <c r="B357" s="10">
        <v>0.15977627</v>
      </c>
      <c r="C357" s="10"/>
    </row>
    <row r="358">
      <c r="A358" s="19">
        <v>1.0</v>
      </c>
      <c r="B358" s="10">
        <v>0.06203923</v>
      </c>
      <c r="C358" s="10"/>
    </row>
    <row r="359">
      <c r="A359" s="19">
        <v>1.0</v>
      </c>
      <c r="B359" s="10">
        <v>0.24113095</v>
      </c>
      <c r="C359" s="10"/>
    </row>
    <row r="360">
      <c r="A360" s="19">
        <v>1.0</v>
      </c>
      <c r="B360" s="10">
        <v>0.24066313</v>
      </c>
      <c r="C360" s="10"/>
    </row>
    <row r="361">
      <c r="A361" s="19">
        <v>1.0</v>
      </c>
      <c r="B361" s="10">
        <v>0.08066528</v>
      </c>
      <c r="C361" s="10"/>
    </row>
    <row r="362">
      <c r="A362" s="19">
        <v>1.0</v>
      </c>
      <c r="B362" s="10">
        <v>0.12112828</v>
      </c>
      <c r="C362" s="10"/>
    </row>
    <row r="363">
      <c r="A363" s="19">
        <v>1.0</v>
      </c>
      <c r="B363" s="10">
        <v>0.18388498</v>
      </c>
      <c r="C363" s="10"/>
    </row>
    <row r="364">
      <c r="A364" s="19">
        <v>1.0</v>
      </c>
      <c r="B364" s="10">
        <v>0.11702939</v>
      </c>
      <c r="C364" s="10"/>
    </row>
    <row r="365">
      <c r="A365" s="19">
        <v>1.0</v>
      </c>
      <c r="B365" s="10">
        <v>0.11626132</v>
      </c>
      <c r="C365" s="10"/>
    </row>
    <row r="366">
      <c r="A366" s="19">
        <v>1.0</v>
      </c>
      <c r="B366" s="10">
        <v>0.15307045</v>
      </c>
      <c r="C366" s="10"/>
    </row>
    <row r="367">
      <c r="A367" s="19">
        <v>1.0</v>
      </c>
      <c r="B367" s="10">
        <v>0.04824199</v>
      </c>
      <c r="C367" s="10"/>
    </row>
    <row r="368">
      <c r="A368" s="19">
        <v>1.0</v>
      </c>
      <c r="B368" s="10">
        <v>0.5876557</v>
      </c>
      <c r="C368" s="10"/>
    </row>
    <row r="369">
      <c r="A369" s="19">
        <v>1.0</v>
      </c>
      <c r="B369" s="10">
        <v>0.04441498</v>
      </c>
      <c r="C369" s="10"/>
    </row>
    <row r="370">
      <c r="A370" s="19">
        <v>1.0</v>
      </c>
      <c r="B370" s="10">
        <v>0.11341714</v>
      </c>
      <c r="C370" s="10"/>
    </row>
    <row r="371">
      <c r="A371" s="19">
        <v>1.0</v>
      </c>
      <c r="B371" s="10">
        <v>0.06241489</v>
      </c>
      <c r="C371" s="10"/>
    </row>
    <row r="372">
      <c r="A372" s="19">
        <v>1.0</v>
      </c>
      <c r="B372" s="10">
        <v>0.07542237</v>
      </c>
      <c r="C372" s="10"/>
    </row>
    <row r="373">
      <c r="A373" s="19">
        <v>1.0</v>
      </c>
      <c r="B373" s="10">
        <v>0.34146395</v>
      </c>
      <c r="C373" s="10"/>
    </row>
    <row r="374">
      <c r="A374" s="19">
        <v>1.0</v>
      </c>
      <c r="B374" s="10">
        <v>0.07931461</v>
      </c>
      <c r="C374" s="10"/>
    </row>
    <row r="375">
      <c r="A375" s="19">
        <v>1.0</v>
      </c>
      <c r="B375" s="10">
        <v>0.07645758</v>
      </c>
      <c r="C375" s="10"/>
    </row>
    <row r="376">
      <c r="A376" s="19">
        <v>1.0</v>
      </c>
      <c r="B376" s="10">
        <v>0.29524484</v>
      </c>
      <c r="C376" s="10"/>
    </row>
    <row r="377">
      <c r="A377" s="19">
        <v>1.0</v>
      </c>
      <c r="B377" s="10">
        <v>0.11168714</v>
      </c>
      <c r="C377" s="10"/>
    </row>
    <row r="378">
      <c r="A378" s="19">
        <v>1.0</v>
      </c>
      <c r="B378" s="10">
        <v>0.08373477</v>
      </c>
      <c r="C378" s="10"/>
    </row>
    <row r="379">
      <c r="A379" s="19">
        <v>1.0</v>
      </c>
      <c r="B379" s="10">
        <v>0.1552934</v>
      </c>
      <c r="C379" s="10"/>
    </row>
    <row r="380">
      <c r="A380" s="19">
        <v>1.0</v>
      </c>
      <c r="B380" s="10">
        <v>0.07955986</v>
      </c>
      <c r="C380" s="10"/>
    </row>
    <row r="381">
      <c r="A381" s="19">
        <v>1.0</v>
      </c>
      <c r="B381" s="10">
        <v>0.11095197</v>
      </c>
      <c r="C381" s="10"/>
    </row>
    <row r="382">
      <c r="A382" s="19">
        <v>1.0</v>
      </c>
      <c r="B382" s="10">
        <v>0.11035988</v>
      </c>
      <c r="C382" s="10"/>
    </row>
    <row r="383">
      <c r="A383" s="19">
        <v>1.0</v>
      </c>
      <c r="B383" s="10">
        <v>0.14643382</v>
      </c>
      <c r="C383" s="10"/>
    </row>
    <row r="384">
      <c r="A384" s="19">
        <v>1.0</v>
      </c>
      <c r="B384" s="10">
        <v>0.1809528</v>
      </c>
      <c r="C384" s="10"/>
    </row>
    <row r="385">
      <c r="A385" s="19">
        <v>1.0</v>
      </c>
      <c r="B385" s="10">
        <v>0.08028448</v>
      </c>
      <c r="C385" s="10"/>
    </row>
    <row r="386">
      <c r="A386" s="19">
        <v>1.0</v>
      </c>
      <c r="B386" s="10">
        <v>0.76666695</v>
      </c>
      <c r="C386" s="10"/>
    </row>
    <row r="387">
      <c r="A387" s="19">
        <v>1.0</v>
      </c>
      <c r="B387" s="10">
        <v>0.5057016</v>
      </c>
      <c r="C387" s="10"/>
    </row>
    <row r="388">
      <c r="A388" s="19">
        <v>1.0</v>
      </c>
      <c r="B388" s="10">
        <v>0.06241945</v>
      </c>
      <c r="C388" s="10"/>
    </row>
    <row r="389">
      <c r="A389" s="19">
        <v>1.0</v>
      </c>
      <c r="B389" s="10">
        <v>0.1693022</v>
      </c>
      <c r="C389" s="10"/>
    </row>
    <row r="390">
      <c r="A390" s="19">
        <v>1.0</v>
      </c>
      <c r="B390" s="10">
        <v>0.53490317</v>
      </c>
      <c r="C390" s="10"/>
    </row>
    <row r="391">
      <c r="A391" s="19">
        <v>1.0</v>
      </c>
      <c r="B391" s="10">
        <v>0.19284448</v>
      </c>
      <c r="C391" s="10"/>
    </row>
    <row r="392">
      <c r="A392" s="19">
        <v>1.0</v>
      </c>
      <c r="B392" s="10">
        <v>0.35712975</v>
      </c>
      <c r="C392" s="10"/>
    </row>
    <row r="393">
      <c r="A393" s="19">
        <v>1.0</v>
      </c>
      <c r="B393" s="10">
        <v>0.08087923</v>
      </c>
      <c r="C393" s="10"/>
    </row>
    <row r="394">
      <c r="A394" s="19">
        <v>1.0</v>
      </c>
      <c r="B394" s="10">
        <v>0.4079171</v>
      </c>
      <c r="C394" s="10"/>
    </row>
    <row r="395">
      <c r="A395" s="19">
        <v>1.0</v>
      </c>
      <c r="B395" s="10">
        <v>0.7451678</v>
      </c>
      <c r="C395" s="10"/>
    </row>
    <row r="396">
      <c r="A396" s="19">
        <v>1.0</v>
      </c>
      <c r="B396" s="10">
        <v>0.11646898</v>
      </c>
      <c r="C396" s="10"/>
    </row>
    <row r="397">
      <c r="A397" s="19">
        <v>1.0</v>
      </c>
      <c r="B397" s="10">
        <v>0.3328124</v>
      </c>
      <c r="C397" s="10"/>
    </row>
    <row r="398">
      <c r="A398" s="19">
        <v>1.0</v>
      </c>
      <c r="B398" s="10">
        <v>0.7697459</v>
      </c>
      <c r="C398" s="10"/>
    </row>
    <row r="399">
      <c r="A399" s="19">
        <v>1.0</v>
      </c>
      <c r="B399" s="10">
        <v>0.05414751</v>
      </c>
      <c r="C399" s="10"/>
    </row>
    <row r="400">
      <c r="A400" s="19">
        <v>1.0</v>
      </c>
      <c r="B400" s="10">
        <v>0.32409337</v>
      </c>
      <c r="C400" s="10"/>
    </row>
    <row r="401">
      <c r="A401" s="19">
        <v>1.0</v>
      </c>
      <c r="B401" s="10">
        <v>0.14343743</v>
      </c>
      <c r="C401" s="10"/>
    </row>
    <row r="402">
      <c r="A402" s="19">
        <v>1.0</v>
      </c>
      <c r="B402" s="10">
        <v>0.14343743</v>
      </c>
      <c r="C402" s="10"/>
    </row>
    <row r="403">
      <c r="A403" s="19">
        <v>1.0</v>
      </c>
      <c r="B403" s="10">
        <v>0.16576502</v>
      </c>
      <c r="C403" s="10"/>
    </row>
    <row r="404">
      <c r="A404" s="19">
        <v>1.0</v>
      </c>
      <c r="B404" s="10">
        <v>0.09393998</v>
      </c>
      <c r="C404" s="10"/>
    </row>
    <row r="405">
      <c r="A405" s="19">
        <v>1.0</v>
      </c>
      <c r="B405" s="10">
        <v>0.0634535</v>
      </c>
      <c r="C405" s="10"/>
    </row>
    <row r="406">
      <c r="A406" s="19">
        <v>1.0</v>
      </c>
      <c r="B406" s="10">
        <v>0.14988814</v>
      </c>
      <c r="C406" s="10"/>
    </row>
    <row r="407">
      <c r="A407" s="19">
        <v>1.0</v>
      </c>
      <c r="B407" s="10">
        <v>0.08442331</v>
      </c>
      <c r="C407" s="10"/>
    </row>
    <row r="408">
      <c r="A408" s="19">
        <v>1.0</v>
      </c>
      <c r="B408" s="10">
        <v>0.30101815</v>
      </c>
      <c r="C408" s="10"/>
    </row>
    <row r="409">
      <c r="A409" s="19">
        <v>1.0</v>
      </c>
      <c r="B409" s="10">
        <v>0.07103735</v>
      </c>
      <c r="C409" s="10"/>
    </row>
    <row r="410">
      <c r="A410" s="19">
        <v>1.0</v>
      </c>
      <c r="B410" s="10">
        <v>0.19641282</v>
      </c>
      <c r="C410" s="10"/>
    </row>
    <row r="411">
      <c r="A411" s="19">
        <v>1.0</v>
      </c>
      <c r="B411" s="10">
        <v>0.16710708</v>
      </c>
      <c r="C411" s="10"/>
    </row>
    <row r="412">
      <c r="A412" s="19">
        <v>1.0</v>
      </c>
      <c r="B412" s="10">
        <v>0.01034669</v>
      </c>
      <c r="C412" s="10"/>
    </row>
    <row r="413">
      <c r="A413" s="19">
        <v>1.0</v>
      </c>
      <c r="B413" s="10">
        <v>0.04654579</v>
      </c>
      <c r="C413" s="10"/>
    </row>
    <row r="414">
      <c r="A414" s="19">
        <v>1.0</v>
      </c>
      <c r="B414" s="10">
        <v>0.13923383</v>
      </c>
      <c r="C414" s="10"/>
    </row>
    <row r="415">
      <c r="A415" s="19">
        <v>1.0</v>
      </c>
      <c r="B415" s="10">
        <v>0.16961078</v>
      </c>
      <c r="C415" s="10"/>
    </row>
    <row r="416">
      <c r="A416" s="19">
        <v>1.0</v>
      </c>
      <c r="B416" s="10">
        <v>0.2594518</v>
      </c>
      <c r="C416" s="10"/>
    </row>
    <row r="417">
      <c r="A417" s="19">
        <v>1.0</v>
      </c>
      <c r="B417" s="10">
        <v>0.33037308</v>
      </c>
      <c r="C417" s="10"/>
    </row>
    <row r="418">
      <c r="A418" s="19">
        <v>1.0</v>
      </c>
      <c r="B418" s="10">
        <v>0.0392853</v>
      </c>
      <c r="C418" s="10"/>
    </row>
    <row r="419">
      <c r="A419" s="19">
        <v>1.0</v>
      </c>
      <c r="B419" s="10">
        <v>0.11102319</v>
      </c>
      <c r="C419" s="10"/>
    </row>
    <row r="420">
      <c r="A420" s="19">
        <v>1.0</v>
      </c>
      <c r="B420" s="10">
        <v>0.7354097</v>
      </c>
      <c r="C420" s="10"/>
    </row>
    <row r="421">
      <c r="A421" s="19">
        <v>1.0</v>
      </c>
      <c r="B421" s="10">
        <v>0.33451223</v>
      </c>
      <c r="C421" s="10"/>
    </row>
    <row r="422">
      <c r="A422" s="19">
        <v>1.0</v>
      </c>
      <c r="B422" s="10">
        <v>0.10960554</v>
      </c>
      <c r="C422" s="10"/>
    </row>
    <row r="423">
      <c r="A423" s="19">
        <v>1.0</v>
      </c>
      <c r="B423" s="10">
        <v>0.14427258</v>
      </c>
      <c r="C423" s="10"/>
    </row>
    <row r="424">
      <c r="A424" s="19">
        <v>1.0</v>
      </c>
      <c r="B424" s="10">
        <v>0.40322942</v>
      </c>
      <c r="C424" s="10"/>
    </row>
    <row r="425">
      <c r="A425" s="19">
        <v>1.0</v>
      </c>
      <c r="B425" s="10">
        <v>0.26677427</v>
      </c>
      <c r="C425" s="10"/>
    </row>
    <row r="426">
      <c r="A426" s="19">
        <v>1.0</v>
      </c>
      <c r="B426" s="10">
        <v>0.17975582</v>
      </c>
      <c r="C426" s="10"/>
    </row>
    <row r="427">
      <c r="A427" s="19">
        <v>1.0</v>
      </c>
      <c r="B427" s="10">
        <v>0.02772359</v>
      </c>
      <c r="C427" s="10"/>
    </row>
    <row r="428">
      <c r="A428" s="19">
        <v>1.0</v>
      </c>
      <c r="B428" s="10">
        <v>0.03646245</v>
      </c>
      <c r="C428" s="10"/>
    </row>
    <row r="429">
      <c r="A429" s="19">
        <v>1.0</v>
      </c>
      <c r="B429" s="10">
        <v>0.10888439</v>
      </c>
      <c r="C429" s="10"/>
    </row>
    <row r="430">
      <c r="A430" s="19">
        <v>1.0</v>
      </c>
      <c r="B430" s="10">
        <v>0.12082283</v>
      </c>
      <c r="C430" s="10"/>
    </row>
    <row r="431">
      <c r="A431" s="19">
        <v>1.0</v>
      </c>
      <c r="B431" s="10">
        <v>0.05886342</v>
      </c>
      <c r="C431" s="10"/>
    </row>
    <row r="432">
      <c r="A432" s="19">
        <v>1.0</v>
      </c>
      <c r="B432" s="10">
        <v>0.11345396</v>
      </c>
      <c r="C432" s="10"/>
    </row>
    <row r="433">
      <c r="A433" s="19">
        <v>1.0</v>
      </c>
      <c r="B433" s="10">
        <v>0.0847744</v>
      </c>
      <c r="C433" s="10"/>
    </row>
    <row r="434">
      <c r="A434" s="19">
        <v>1.0</v>
      </c>
      <c r="B434" s="10">
        <v>0.16121519</v>
      </c>
      <c r="C434" s="10"/>
    </row>
    <row r="435">
      <c r="A435" s="19">
        <v>1.0</v>
      </c>
      <c r="B435" s="10">
        <v>0.51799965</v>
      </c>
      <c r="C435" s="10"/>
    </row>
    <row r="436">
      <c r="A436" s="19">
        <v>1.0</v>
      </c>
      <c r="B436" s="10">
        <v>0.05269762</v>
      </c>
      <c r="C436" s="10"/>
    </row>
    <row r="437">
      <c r="A437" s="19">
        <v>1.0</v>
      </c>
      <c r="B437" s="10">
        <v>0.4030994</v>
      </c>
      <c r="C437" s="10"/>
    </row>
    <row r="438">
      <c r="A438" s="19">
        <v>1.0</v>
      </c>
      <c r="B438" s="10">
        <v>0.16396591</v>
      </c>
      <c r="C438" s="10"/>
    </row>
    <row r="439">
      <c r="A439" s="19">
        <v>1.0</v>
      </c>
      <c r="B439" s="10">
        <v>0.12747946</v>
      </c>
      <c r="C439" s="10"/>
    </row>
    <row r="440">
      <c r="A440" s="19">
        <v>1.0</v>
      </c>
      <c r="B440" s="10">
        <v>0.6290588</v>
      </c>
      <c r="C440" s="10"/>
    </row>
    <row r="441">
      <c r="A441" s="19">
        <v>1.0</v>
      </c>
      <c r="B441" s="10">
        <v>0.09577058</v>
      </c>
      <c r="C441" s="10"/>
    </row>
    <row r="442">
      <c r="A442" s="19">
        <v>1.0</v>
      </c>
      <c r="B442" s="10">
        <v>0.07819015</v>
      </c>
      <c r="C442" s="10"/>
    </row>
    <row r="443">
      <c r="A443" s="19">
        <v>1.0</v>
      </c>
      <c r="B443" s="10">
        <v>0.31778294</v>
      </c>
      <c r="C443" s="10"/>
    </row>
    <row r="444">
      <c r="A444" s="19">
        <v>1.0</v>
      </c>
      <c r="B444" s="10">
        <v>0.07702091</v>
      </c>
      <c r="C444" s="10"/>
    </row>
    <row r="445">
      <c r="A445" s="19">
        <v>1.0</v>
      </c>
      <c r="B445" s="10">
        <v>0.14978611</v>
      </c>
      <c r="C445" s="10"/>
    </row>
    <row r="446">
      <c r="A446" s="19">
        <v>1.0</v>
      </c>
      <c r="B446" s="10">
        <v>0.24916394</v>
      </c>
      <c r="C446" s="10"/>
    </row>
    <row r="447">
      <c r="A447" s="19">
        <v>1.0</v>
      </c>
      <c r="B447" s="10">
        <v>0.06327155</v>
      </c>
      <c r="C447" s="10"/>
    </row>
    <row r="448">
      <c r="A448" s="19">
        <v>1.0</v>
      </c>
      <c r="B448" s="10">
        <v>0.11235178</v>
      </c>
      <c r="C448" s="10"/>
    </row>
    <row r="449">
      <c r="A449" s="19">
        <v>1.0</v>
      </c>
      <c r="B449" s="10">
        <v>0.17857294</v>
      </c>
      <c r="C449" s="10"/>
    </row>
    <row r="450">
      <c r="A450" s="19">
        <v>1.0</v>
      </c>
      <c r="B450" s="10">
        <v>0.4638797</v>
      </c>
      <c r="C450" s="10"/>
    </row>
    <row r="451">
      <c r="A451" s="19">
        <v>1.0</v>
      </c>
      <c r="B451" s="10">
        <v>0.2821863</v>
      </c>
      <c r="C451" s="10"/>
    </row>
    <row r="452">
      <c r="A452" s="19">
        <v>1.0</v>
      </c>
      <c r="B452" s="10">
        <v>0.07491469</v>
      </c>
      <c r="C452" s="10"/>
    </row>
    <row r="453">
      <c r="A453" s="19">
        <v>1.0</v>
      </c>
      <c r="B453" s="10">
        <v>0.16015282</v>
      </c>
      <c r="C453" s="10"/>
    </row>
    <row r="454">
      <c r="A454" s="19">
        <v>1.0</v>
      </c>
      <c r="B454" s="10">
        <v>0.40316015</v>
      </c>
      <c r="C454" s="10"/>
    </row>
    <row r="455">
      <c r="A455" s="19">
        <v>1.0</v>
      </c>
      <c r="B455" s="10">
        <v>0.23436385</v>
      </c>
      <c r="C455" s="10"/>
    </row>
    <row r="456">
      <c r="A456" s="19">
        <v>1.0</v>
      </c>
      <c r="B456" s="10">
        <v>0.1280352</v>
      </c>
      <c r="C456" s="10"/>
    </row>
    <row r="457">
      <c r="A457" s="19">
        <v>1.0</v>
      </c>
      <c r="B457" s="10">
        <v>0.42655775</v>
      </c>
      <c r="C457" s="10"/>
    </row>
    <row r="458">
      <c r="A458" s="19">
        <v>1.0</v>
      </c>
      <c r="B458" s="10">
        <v>0.24195644</v>
      </c>
      <c r="C458" s="10"/>
    </row>
    <row r="459">
      <c r="A459" s="19">
        <v>1.0</v>
      </c>
      <c r="B459" s="10">
        <v>0.18389359</v>
      </c>
      <c r="C459" s="10"/>
    </row>
    <row r="460">
      <c r="A460" s="19">
        <v>1.0</v>
      </c>
      <c r="B460" s="10">
        <v>0.31927162</v>
      </c>
      <c r="C460" s="10"/>
    </row>
    <row r="461">
      <c r="A461" s="19">
        <v>1.0</v>
      </c>
      <c r="B461" s="10">
        <v>0.4238045</v>
      </c>
      <c r="C461" s="10"/>
    </row>
    <row r="462">
      <c r="A462" s="19">
        <v>1.0</v>
      </c>
      <c r="B462" s="10">
        <v>0.48645833</v>
      </c>
      <c r="C462" s="10"/>
    </row>
    <row r="463">
      <c r="A463" s="19">
        <v>1.0</v>
      </c>
      <c r="B463" s="10">
        <v>0.1067254</v>
      </c>
      <c r="C463" s="10"/>
    </row>
    <row r="464">
      <c r="A464" s="19">
        <v>1.0</v>
      </c>
      <c r="B464" s="10">
        <v>0.18170287</v>
      </c>
      <c r="C464" s="10"/>
    </row>
    <row r="465">
      <c r="A465" s="19">
        <v>1.0</v>
      </c>
      <c r="B465" s="10">
        <v>0.10784189</v>
      </c>
      <c r="C465" s="10"/>
    </row>
    <row r="466">
      <c r="A466" s="19">
        <v>1.0</v>
      </c>
      <c r="B466" s="10">
        <v>0.10322974</v>
      </c>
      <c r="C466" s="10"/>
    </row>
    <row r="467">
      <c r="A467" s="19">
        <v>1.0</v>
      </c>
      <c r="B467" s="10">
        <v>0.69542736</v>
      </c>
      <c r="C467" s="10"/>
    </row>
    <row r="468">
      <c r="A468" s="19">
        <v>1.0</v>
      </c>
      <c r="B468" s="10">
        <v>0.06422792</v>
      </c>
      <c r="C468" s="10"/>
    </row>
    <row r="469">
      <c r="A469" s="19">
        <v>1.0</v>
      </c>
      <c r="B469" s="10">
        <v>0.19609076</v>
      </c>
      <c r="C469" s="10"/>
    </row>
    <row r="470">
      <c r="A470" s="19">
        <v>1.0</v>
      </c>
      <c r="B470" s="10">
        <v>0.02630023</v>
      </c>
      <c r="C470" s="10"/>
    </row>
    <row r="471">
      <c r="A471" s="19">
        <v>1.0</v>
      </c>
      <c r="B471" s="10">
        <v>0.06899066</v>
      </c>
      <c r="C471" s="10"/>
    </row>
    <row r="472">
      <c r="A472" s="19">
        <v>1.0</v>
      </c>
      <c r="B472" s="10">
        <v>0.18546505</v>
      </c>
      <c r="C472" s="10"/>
    </row>
    <row r="473">
      <c r="A473" s="19">
        <v>1.0</v>
      </c>
      <c r="B473" s="10">
        <v>0.2700135</v>
      </c>
      <c r="C473" s="10"/>
    </row>
    <row r="474">
      <c r="A474" s="19">
        <v>1.0</v>
      </c>
      <c r="B474" s="10">
        <v>0.12626314</v>
      </c>
      <c r="C474" s="10"/>
    </row>
    <row r="475">
      <c r="A475" s="19">
        <v>1.0</v>
      </c>
      <c r="B475" s="10">
        <v>0.13100547</v>
      </c>
      <c r="C475" s="10"/>
    </row>
    <row r="476">
      <c r="A476" s="19">
        <v>1.0</v>
      </c>
      <c r="B476" s="10">
        <v>0.09257752</v>
      </c>
      <c r="C476" s="10"/>
    </row>
    <row r="477">
      <c r="A477" s="19">
        <v>1.0</v>
      </c>
      <c r="B477" s="10">
        <v>0.52377105</v>
      </c>
      <c r="C477" s="10"/>
    </row>
    <row r="478">
      <c r="A478" s="19">
        <v>1.0</v>
      </c>
      <c r="B478" s="10">
        <v>0.24250433</v>
      </c>
      <c r="C478" s="10"/>
    </row>
    <row r="479">
      <c r="A479" s="19">
        <v>1.0</v>
      </c>
      <c r="B479" s="10">
        <v>0.34090924</v>
      </c>
      <c r="C479" s="10"/>
    </row>
    <row r="480">
      <c r="A480" s="19">
        <v>1.0</v>
      </c>
      <c r="B480" s="10">
        <v>0.24949473</v>
      </c>
      <c r="C480" s="10"/>
    </row>
    <row r="481">
      <c r="A481" s="19">
        <v>1.0</v>
      </c>
      <c r="B481" s="10">
        <v>0.4334648</v>
      </c>
      <c r="C481" s="10"/>
    </row>
    <row r="482">
      <c r="A482" s="19">
        <v>1.0</v>
      </c>
      <c r="B482" s="10">
        <v>0.42217347</v>
      </c>
      <c r="C482" s="10"/>
    </row>
    <row r="483">
      <c r="A483" s="19">
        <v>1.0</v>
      </c>
      <c r="B483" s="10">
        <v>0.42217347</v>
      </c>
      <c r="C483" s="10"/>
    </row>
    <row r="484">
      <c r="A484" s="19">
        <v>1.0</v>
      </c>
      <c r="B484" s="10">
        <v>0.42217347</v>
      </c>
      <c r="C484" s="10"/>
    </row>
    <row r="485">
      <c r="A485" s="19">
        <v>1.0</v>
      </c>
      <c r="B485" s="10">
        <v>0.14087036</v>
      </c>
      <c r="C485" s="10"/>
    </row>
    <row r="486">
      <c r="A486" s="19">
        <v>1.0</v>
      </c>
      <c r="B486" s="10">
        <v>0.67262894</v>
      </c>
      <c r="C486" s="10"/>
    </row>
    <row r="487">
      <c r="A487" s="19">
        <v>1.0</v>
      </c>
      <c r="B487" s="10">
        <v>0.35039392</v>
      </c>
      <c r="C487" s="10"/>
    </row>
    <row r="488">
      <c r="A488" s="19">
        <v>1.0</v>
      </c>
      <c r="B488" s="10">
        <v>0.29693484</v>
      </c>
      <c r="C488" s="10"/>
    </row>
    <row r="489">
      <c r="A489" s="19">
        <v>1.0</v>
      </c>
      <c r="B489" s="10">
        <v>0.24033144</v>
      </c>
      <c r="C489" s="10"/>
    </row>
    <row r="490">
      <c r="A490" s="19">
        <v>1.0</v>
      </c>
      <c r="B490" s="10">
        <v>0.3625649</v>
      </c>
      <c r="C490" s="10"/>
    </row>
    <row r="491">
      <c r="A491" s="19">
        <v>1.0</v>
      </c>
      <c r="B491" s="10">
        <v>0.24224855</v>
      </c>
      <c r="C491" s="10"/>
    </row>
    <row r="492">
      <c r="A492" s="19">
        <v>1.0</v>
      </c>
      <c r="B492" s="10">
        <v>0.11394425</v>
      </c>
      <c r="C492" s="10"/>
    </row>
    <row r="493">
      <c r="A493" s="19">
        <v>1.0</v>
      </c>
      <c r="B493" s="10">
        <v>0.11907153</v>
      </c>
      <c r="C493" s="10"/>
    </row>
    <row r="494">
      <c r="A494" s="19">
        <v>1.0</v>
      </c>
      <c r="B494" s="10">
        <v>0.4366815</v>
      </c>
      <c r="C494" s="10"/>
    </row>
    <row r="495">
      <c r="A495" s="19">
        <v>1.0</v>
      </c>
      <c r="B495" s="10">
        <v>0.72374713</v>
      </c>
      <c r="C495" s="10"/>
    </row>
    <row r="496">
      <c r="A496" s="19">
        <v>1.0</v>
      </c>
      <c r="B496" s="10">
        <v>0.08743158</v>
      </c>
      <c r="C496" s="10"/>
    </row>
    <row r="497">
      <c r="A497" s="19">
        <v>1.0</v>
      </c>
      <c r="B497" s="10">
        <v>0.31089434</v>
      </c>
      <c r="C497" s="10"/>
    </row>
    <row r="498">
      <c r="A498" s="19">
        <v>1.0</v>
      </c>
      <c r="B498" s="10">
        <v>0.14913261</v>
      </c>
      <c r="C498" s="10"/>
    </row>
    <row r="499">
      <c r="A499" s="19">
        <v>1.0</v>
      </c>
      <c r="B499" s="10">
        <v>0.43543196</v>
      </c>
      <c r="C499" s="10"/>
    </row>
    <row r="500">
      <c r="A500" s="19">
        <v>1.0</v>
      </c>
      <c r="B500" s="10">
        <v>0.1481783</v>
      </c>
      <c r="C500" s="10"/>
    </row>
    <row r="501">
      <c r="A501" s="19">
        <v>1.0</v>
      </c>
      <c r="B501" s="10">
        <v>0.22226834</v>
      </c>
      <c r="C501" s="10"/>
    </row>
    <row r="502">
      <c r="A502" s="19">
        <v>1.0</v>
      </c>
      <c r="B502" s="10">
        <v>0.15424058</v>
      </c>
      <c r="C502" s="10"/>
    </row>
    <row r="503">
      <c r="A503" s="19">
        <v>1.0</v>
      </c>
      <c r="B503" s="10">
        <v>0.54445297</v>
      </c>
      <c r="C503" s="10"/>
    </row>
    <row r="504">
      <c r="A504" s="19">
        <v>1.0</v>
      </c>
      <c r="B504" s="10">
        <v>0.7249108</v>
      </c>
      <c r="C504" s="10"/>
    </row>
    <row r="505">
      <c r="A505" s="19">
        <v>1.0</v>
      </c>
      <c r="B505" s="10">
        <v>0.37305257</v>
      </c>
      <c r="C505" s="10"/>
    </row>
    <row r="506">
      <c r="A506" s="19">
        <v>1.0</v>
      </c>
      <c r="B506" s="10">
        <v>0.73821145</v>
      </c>
      <c r="C506" s="10"/>
    </row>
    <row r="507">
      <c r="A507" s="19">
        <v>1.0</v>
      </c>
      <c r="B507" s="10">
        <v>0.43051377</v>
      </c>
      <c r="C507" s="10"/>
    </row>
    <row r="508">
      <c r="A508" s="19">
        <v>1.0</v>
      </c>
      <c r="B508" s="10">
        <v>0.03587363</v>
      </c>
      <c r="C508" s="10"/>
    </row>
    <row r="509">
      <c r="A509" s="19">
        <v>1.0</v>
      </c>
      <c r="B509" s="10">
        <v>0.070691</v>
      </c>
      <c r="C509" s="10"/>
    </row>
    <row r="510">
      <c r="A510" s="19">
        <v>1.0</v>
      </c>
      <c r="B510" s="10">
        <v>0.15143076</v>
      </c>
      <c r="C510" s="10"/>
    </row>
    <row r="511">
      <c r="A511" s="19">
        <v>1.0</v>
      </c>
      <c r="B511" s="10">
        <v>0.38045537</v>
      </c>
      <c r="C511" s="10"/>
    </row>
    <row r="512">
      <c r="A512" s="19">
        <v>1.0</v>
      </c>
      <c r="B512" s="10">
        <v>0.17787655</v>
      </c>
      <c r="C512" s="10"/>
    </row>
    <row r="513">
      <c r="A513" s="19">
        <v>1.0</v>
      </c>
      <c r="B513" s="10">
        <v>0.03589527</v>
      </c>
      <c r="C513" s="10"/>
    </row>
    <row r="514">
      <c r="A514" s="19">
        <v>1.0</v>
      </c>
      <c r="B514" s="10">
        <v>0.31689286</v>
      </c>
      <c r="C514" s="10"/>
    </row>
    <row r="515">
      <c r="A515" s="19">
        <v>1.0</v>
      </c>
      <c r="B515" s="10">
        <v>0.76831436</v>
      </c>
      <c r="C515" s="10"/>
    </row>
    <row r="516">
      <c r="A516" s="19">
        <v>1.0</v>
      </c>
      <c r="B516" s="10">
        <v>0.17137684</v>
      </c>
      <c r="C516" s="10"/>
    </row>
    <row r="517">
      <c r="A517" s="19">
        <v>1.0</v>
      </c>
      <c r="B517" s="10">
        <v>0.79360557</v>
      </c>
      <c r="C517" s="10"/>
    </row>
    <row r="518">
      <c r="A518" s="19">
        <v>1.0</v>
      </c>
      <c r="B518" s="10">
        <v>0.10056822</v>
      </c>
      <c r="C518" s="10"/>
    </row>
    <row r="519">
      <c r="A519" s="19">
        <v>1.0</v>
      </c>
      <c r="B519" s="10">
        <v>0.03117174</v>
      </c>
      <c r="C519" s="10"/>
    </row>
    <row r="520">
      <c r="A520" s="19">
        <v>1.0</v>
      </c>
      <c r="B520" s="10">
        <v>0.4462949</v>
      </c>
      <c r="C520" s="10"/>
    </row>
    <row r="521">
      <c r="A521" s="19">
        <v>1.0</v>
      </c>
      <c r="B521" s="10">
        <v>0.23226099</v>
      </c>
      <c r="C521" s="10"/>
    </row>
    <row r="522">
      <c r="A522" s="19">
        <v>1.0</v>
      </c>
      <c r="B522" s="10">
        <v>0.76842695</v>
      </c>
      <c r="C522" s="10"/>
    </row>
    <row r="523">
      <c r="A523" s="19">
        <v>1.0</v>
      </c>
      <c r="B523" s="10">
        <v>0.09646981</v>
      </c>
      <c r="C523" s="10"/>
    </row>
    <row r="524">
      <c r="A524" s="19">
        <v>1.0</v>
      </c>
      <c r="B524" s="10">
        <v>0.08245701</v>
      </c>
      <c r="C524" s="10"/>
    </row>
    <row r="525">
      <c r="A525" s="19">
        <v>1.0</v>
      </c>
      <c r="B525" s="10">
        <v>0.29839095</v>
      </c>
      <c r="C525" s="10"/>
    </row>
    <row r="526">
      <c r="A526" s="19">
        <v>1.0</v>
      </c>
      <c r="B526" s="10">
        <v>0.06943233</v>
      </c>
      <c r="C526" s="10"/>
    </row>
    <row r="527">
      <c r="A527" s="19">
        <v>1.0</v>
      </c>
      <c r="B527" s="10">
        <v>0.13400258</v>
      </c>
      <c r="C527" s="10"/>
    </row>
    <row r="528">
      <c r="A528" s="19">
        <v>1.0</v>
      </c>
      <c r="B528" s="10">
        <v>0.18953758</v>
      </c>
      <c r="C528" s="10"/>
    </row>
    <row r="529">
      <c r="A529" s="19">
        <v>1.0</v>
      </c>
      <c r="B529" s="10">
        <v>0.19541927</v>
      </c>
      <c r="C529" s="10"/>
    </row>
    <row r="530">
      <c r="A530" s="19">
        <v>1.0</v>
      </c>
      <c r="B530" s="10">
        <v>0.2951194</v>
      </c>
      <c r="C530" s="10"/>
    </row>
    <row r="531">
      <c r="A531" s="19">
        <v>1.0</v>
      </c>
      <c r="B531" s="10">
        <v>0.07190198</v>
      </c>
      <c r="C531" s="10"/>
    </row>
    <row r="532">
      <c r="A532" s="19">
        <v>1.0</v>
      </c>
      <c r="B532" s="10">
        <v>0.9156528</v>
      </c>
      <c r="C532" s="10"/>
    </row>
    <row r="533">
      <c r="A533" s="19">
        <v>1.0</v>
      </c>
      <c r="B533" s="10">
        <v>0.15469074</v>
      </c>
      <c r="C533" s="10"/>
    </row>
    <row r="534">
      <c r="A534" s="19">
        <v>1.0</v>
      </c>
      <c r="B534" s="10">
        <v>0.06090207</v>
      </c>
      <c r="C534" s="10"/>
    </row>
    <row r="535">
      <c r="A535" s="19">
        <v>1.0</v>
      </c>
      <c r="B535" s="10">
        <v>0.5876557</v>
      </c>
      <c r="C535" s="10"/>
    </row>
    <row r="536">
      <c r="A536" s="19">
        <v>1.0</v>
      </c>
      <c r="B536" s="10">
        <v>0.40324065</v>
      </c>
      <c r="C536" s="10"/>
    </row>
    <row r="537">
      <c r="A537" s="19">
        <v>1.0</v>
      </c>
      <c r="B537" s="10">
        <v>0.1514879</v>
      </c>
      <c r="C537" s="10"/>
    </row>
    <row r="538">
      <c r="A538" s="19">
        <v>1.0</v>
      </c>
      <c r="B538" s="10">
        <v>0.5866684</v>
      </c>
      <c r="C538" s="10"/>
    </row>
    <row r="539">
      <c r="A539" s="19">
        <v>1.0</v>
      </c>
      <c r="B539" s="10">
        <v>0.73550487</v>
      </c>
      <c r="C539" s="10"/>
    </row>
    <row r="540">
      <c r="A540" s="19">
        <v>1.0</v>
      </c>
      <c r="B540" s="10">
        <v>0.03073461</v>
      </c>
      <c r="C540" s="10"/>
    </row>
    <row r="541">
      <c r="A541" s="19">
        <v>1.0</v>
      </c>
      <c r="B541" s="10">
        <v>0.25761154</v>
      </c>
      <c r="C541" s="10"/>
    </row>
    <row r="542">
      <c r="A542" s="19">
        <v>1.0</v>
      </c>
      <c r="B542" s="10">
        <v>0.12571396</v>
      </c>
      <c r="C542" s="10"/>
    </row>
    <row r="543">
      <c r="A543" s="19">
        <v>1.0</v>
      </c>
      <c r="B543" s="10">
        <v>0.05258523</v>
      </c>
      <c r="C543" s="10"/>
    </row>
    <row r="544">
      <c r="A544" s="19">
        <v>1.0</v>
      </c>
      <c r="B544" s="10">
        <v>0.05165932</v>
      </c>
      <c r="C544" s="10"/>
    </row>
    <row r="545">
      <c r="A545" s="19">
        <v>1.0</v>
      </c>
      <c r="B545" s="10">
        <v>0.03042692</v>
      </c>
      <c r="C545" s="10"/>
    </row>
    <row r="546">
      <c r="A546" s="19">
        <v>1.0</v>
      </c>
      <c r="B546" s="10">
        <v>0.7698193</v>
      </c>
      <c r="C546" s="10"/>
    </row>
    <row r="547">
      <c r="A547" s="19">
        <v>1.0</v>
      </c>
      <c r="B547" s="10">
        <v>0.46261573</v>
      </c>
      <c r="C547" s="10"/>
    </row>
    <row r="548">
      <c r="A548" s="19">
        <v>1.0</v>
      </c>
      <c r="B548" s="10">
        <v>0.06596233</v>
      </c>
      <c r="C548" s="10"/>
    </row>
    <row r="549">
      <c r="A549" s="19">
        <v>1.0</v>
      </c>
      <c r="B549" s="10">
        <v>0.09362552</v>
      </c>
      <c r="C549" s="10"/>
    </row>
    <row r="550">
      <c r="A550" s="19">
        <v>1.0</v>
      </c>
      <c r="B550" s="10">
        <v>0.11819469</v>
      </c>
      <c r="C550" s="10"/>
    </row>
    <row r="551">
      <c r="A551" s="19">
        <v>1.0</v>
      </c>
      <c r="B551" s="10">
        <v>0.91532904</v>
      </c>
      <c r="C551" s="10"/>
    </row>
    <row r="552">
      <c r="A552" s="19">
        <v>1.0</v>
      </c>
      <c r="B552" s="10">
        <v>0.11789742</v>
      </c>
      <c r="C552" s="10"/>
    </row>
    <row r="553">
      <c r="A553" s="19">
        <v>1.0</v>
      </c>
      <c r="B553" s="10">
        <v>0.95910406</v>
      </c>
      <c r="C553" s="10"/>
    </row>
    <row r="554">
      <c r="A554" s="19">
        <v>1.0</v>
      </c>
      <c r="B554" s="10">
        <v>0.9633752</v>
      </c>
      <c r="C554" s="10"/>
    </row>
    <row r="555">
      <c r="A555" s="19">
        <v>1.0</v>
      </c>
      <c r="B555" s="10">
        <v>0.05111957</v>
      </c>
      <c r="C555" s="10"/>
    </row>
    <row r="556">
      <c r="A556" s="19">
        <v>1.0</v>
      </c>
      <c r="B556" s="10">
        <v>0.05927278</v>
      </c>
      <c r="C556" s="10"/>
    </row>
    <row r="557">
      <c r="A557" s="19">
        <v>1.0</v>
      </c>
      <c r="B557" s="10">
        <v>0.75952524</v>
      </c>
      <c r="C557" s="10"/>
    </row>
    <row r="558">
      <c r="A558" s="19">
        <v>1.0</v>
      </c>
      <c r="B558" s="10">
        <v>0.07578204</v>
      </c>
      <c r="C558" s="10"/>
    </row>
    <row r="559">
      <c r="A559" s="19">
        <v>1.0</v>
      </c>
      <c r="B559" s="10">
        <v>0.89838827</v>
      </c>
      <c r="C559" s="10"/>
    </row>
    <row r="560">
      <c r="A560" s="19">
        <v>1.0</v>
      </c>
      <c r="B560" s="10">
        <v>0.158056</v>
      </c>
      <c r="C560" s="10"/>
    </row>
    <row r="561">
      <c r="A561" s="19">
        <v>1.0</v>
      </c>
      <c r="B561" s="10">
        <v>0.06145149</v>
      </c>
      <c r="C561" s="10"/>
    </row>
    <row r="562">
      <c r="A562" s="19">
        <v>1.0</v>
      </c>
      <c r="B562" s="10">
        <v>0.6759091</v>
      </c>
      <c r="C562" s="10"/>
    </row>
    <row r="563">
      <c r="A563" s="19">
        <v>1.0</v>
      </c>
      <c r="B563" s="10">
        <v>0.06985985</v>
      </c>
      <c r="C563" s="10"/>
    </row>
    <row r="564">
      <c r="A564" s="19">
        <v>1.0</v>
      </c>
      <c r="B564" s="10">
        <v>0.17235178</v>
      </c>
      <c r="C564" s="10"/>
    </row>
    <row r="565">
      <c r="A565" s="19">
        <v>1.0</v>
      </c>
      <c r="B565" s="10">
        <v>0.58871716</v>
      </c>
      <c r="C565" s="10"/>
    </row>
    <row r="566">
      <c r="A566" s="19">
        <v>1.0</v>
      </c>
      <c r="B566" s="10">
        <v>0.5594591</v>
      </c>
      <c r="C566" s="10"/>
    </row>
    <row r="567">
      <c r="A567" s="19">
        <v>1.0</v>
      </c>
      <c r="B567" s="10">
        <v>0.6364068</v>
      </c>
      <c r="C567" s="10"/>
    </row>
    <row r="568">
      <c r="A568" s="19">
        <v>1.0</v>
      </c>
      <c r="B568" s="10">
        <v>0.15198949</v>
      </c>
      <c r="C568" s="10"/>
    </row>
    <row r="569">
      <c r="A569" s="19">
        <v>1.0</v>
      </c>
      <c r="B569" s="10">
        <v>0.14946541</v>
      </c>
      <c r="C569" s="10"/>
    </row>
    <row r="570">
      <c r="A570" s="19">
        <v>1.0</v>
      </c>
      <c r="B570" s="10">
        <v>0.5154597</v>
      </c>
      <c r="C570" s="10"/>
    </row>
    <row r="571">
      <c r="A571" s="19">
        <v>1.0</v>
      </c>
      <c r="B571" s="10">
        <v>0.09903272</v>
      </c>
      <c r="C571" s="10"/>
    </row>
    <row r="572">
      <c r="A572" s="19">
        <v>1.0</v>
      </c>
      <c r="B572" s="10">
        <v>0.5876557</v>
      </c>
      <c r="C572" s="10"/>
    </row>
    <row r="573">
      <c r="A573" s="19">
        <v>1.0</v>
      </c>
      <c r="B573" s="10">
        <v>0.13642102</v>
      </c>
      <c r="C573" s="10"/>
    </row>
    <row r="574">
      <c r="A574" s="19">
        <v>1.0</v>
      </c>
      <c r="B574" s="10">
        <v>0.17618312</v>
      </c>
      <c r="C574" s="10"/>
    </row>
    <row r="575">
      <c r="A575" s="19">
        <v>1.0</v>
      </c>
      <c r="B575" s="10">
        <v>0.7409988</v>
      </c>
      <c r="C575" s="10"/>
    </row>
    <row r="576">
      <c r="A576" s="19">
        <v>1.0</v>
      </c>
      <c r="B576" s="10">
        <v>0.14533246</v>
      </c>
      <c r="C576" s="10"/>
    </row>
    <row r="577">
      <c r="A577" s="19">
        <v>1.0</v>
      </c>
      <c r="B577" s="10">
        <v>0.05979057</v>
      </c>
      <c r="C577" s="10"/>
    </row>
    <row r="578">
      <c r="A578" s="19">
        <v>1.0</v>
      </c>
      <c r="B578" s="10">
        <v>0.2720677</v>
      </c>
      <c r="C578" s="10"/>
    </row>
    <row r="579">
      <c r="A579" s="19">
        <v>1.0</v>
      </c>
      <c r="B579" s="10">
        <v>0.8203129</v>
      </c>
      <c r="C579" s="10"/>
    </row>
    <row r="580">
      <c r="A580" s="19">
        <v>1.0</v>
      </c>
      <c r="B580" s="10">
        <v>0.82050383</v>
      </c>
      <c r="C580" s="10"/>
    </row>
    <row r="581">
      <c r="A581" s="19">
        <v>1.0</v>
      </c>
      <c r="B581" s="10">
        <v>0.1860536</v>
      </c>
      <c r="C581" s="10"/>
    </row>
    <row r="582">
      <c r="A582" s="19">
        <v>1.0</v>
      </c>
      <c r="B582" s="10">
        <v>0.05764379</v>
      </c>
      <c r="C582" s="10"/>
    </row>
    <row r="583">
      <c r="A583" s="19">
        <v>1.0</v>
      </c>
      <c r="B583" s="10">
        <v>0.03944648</v>
      </c>
      <c r="C583" s="10"/>
    </row>
    <row r="584">
      <c r="A584" s="19">
        <v>1.0</v>
      </c>
      <c r="B584" s="10">
        <v>0.49120483</v>
      </c>
      <c r="C584" s="10"/>
    </row>
    <row r="585">
      <c r="A585" s="19">
        <v>1.0</v>
      </c>
      <c r="B585" s="10">
        <v>0.14211263</v>
      </c>
      <c r="C585" s="10"/>
    </row>
    <row r="586">
      <c r="A586" s="19">
        <v>1.0</v>
      </c>
      <c r="B586" s="10">
        <v>0.05070697</v>
      </c>
      <c r="C586" s="10"/>
    </row>
    <row r="587">
      <c r="A587" s="19">
        <v>1.0</v>
      </c>
      <c r="B587" s="10">
        <v>0.05038318</v>
      </c>
      <c r="C587" s="10"/>
    </row>
    <row r="588">
      <c r="A588" s="19">
        <v>1.0</v>
      </c>
      <c r="B588" s="10">
        <v>0.5551384</v>
      </c>
      <c r="C588" s="10"/>
    </row>
    <row r="589">
      <c r="A589" s="19">
        <v>1.0</v>
      </c>
      <c r="B589" s="10">
        <v>0.60477674</v>
      </c>
      <c r="C589" s="10"/>
    </row>
    <row r="590">
      <c r="A590" s="19">
        <v>1.0</v>
      </c>
      <c r="B590" s="10">
        <v>0.2196387</v>
      </c>
      <c r="C590" s="10"/>
    </row>
    <row r="591">
      <c r="A591" s="19">
        <v>1.0</v>
      </c>
      <c r="B591" s="10">
        <v>0.08075792</v>
      </c>
      <c r="C591" s="10"/>
    </row>
    <row r="592">
      <c r="A592" s="19">
        <v>1.0</v>
      </c>
      <c r="B592" s="10">
        <v>0.05963954</v>
      </c>
      <c r="C592" s="10"/>
    </row>
    <row r="593">
      <c r="A593" s="19">
        <v>1.0</v>
      </c>
      <c r="B593" s="10">
        <v>0.08888954</v>
      </c>
      <c r="C593" s="10"/>
    </row>
    <row r="594">
      <c r="A594" s="19">
        <v>1.0</v>
      </c>
      <c r="B594" s="10">
        <v>0.31089434</v>
      </c>
      <c r="C594" s="10"/>
    </row>
    <row r="595">
      <c r="A595" s="19">
        <v>1.0</v>
      </c>
      <c r="B595" s="10">
        <v>0.38953704</v>
      </c>
      <c r="C595" s="10"/>
    </row>
    <row r="596">
      <c r="A596" s="19">
        <v>1.0</v>
      </c>
      <c r="B596" s="10">
        <v>0.8747202</v>
      </c>
      <c r="C596" s="10"/>
    </row>
    <row r="597">
      <c r="A597" s="19">
        <v>1.0</v>
      </c>
      <c r="B597" s="10">
        <v>0.4061649</v>
      </c>
      <c r="C597" s="10"/>
    </row>
    <row r="598">
      <c r="A598" s="19">
        <v>1.0</v>
      </c>
      <c r="B598" s="10">
        <v>0.5125167</v>
      </c>
      <c r="C598" s="10"/>
    </row>
    <row r="599">
      <c r="A599" s="19">
        <v>1.0</v>
      </c>
      <c r="B599" s="10">
        <v>0.19066988</v>
      </c>
      <c r="C599" s="10"/>
    </row>
    <row r="600">
      <c r="A600" s="19">
        <v>1.0</v>
      </c>
      <c r="B600" s="10">
        <v>0.11024098</v>
      </c>
      <c r="C600" s="10"/>
    </row>
    <row r="601">
      <c r="A601" s="19">
        <v>1.0</v>
      </c>
      <c r="B601" s="10">
        <v>0.06151386</v>
      </c>
      <c r="C601" s="10"/>
    </row>
    <row r="602">
      <c r="A602" s="19">
        <v>1.0</v>
      </c>
      <c r="B602" s="10">
        <v>0.25899044</v>
      </c>
      <c r="C602" s="10"/>
    </row>
    <row r="603">
      <c r="A603" s="19">
        <v>1.0</v>
      </c>
      <c r="B603" s="10">
        <v>0.17485106</v>
      </c>
      <c r="C603" s="10"/>
    </row>
    <row r="604">
      <c r="A604" s="19">
        <v>1.0</v>
      </c>
      <c r="B604" s="10">
        <v>0.06104893</v>
      </c>
      <c r="C604" s="10"/>
    </row>
    <row r="605">
      <c r="A605" s="19">
        <v>1.0</v>
      </c>
      <c r="B605" s="10">
        <v>0.69542736</v>
      </c>
      <c r="C605" s="10"/>
    </row>
    <row r="606">
      <c r="A606" s="19">
        <v>1.0</v>
      </c>
      <c r="B606" s="10">
        <v>0.02694362</v>
      </c>
      <c r="C606" s="10"/>
    </row>
    <row r="607">
      <c r="A607" s="19">
        <v>1.0</v>
      </c>
      <c r="B607" s="10">
        <v>0.09522485</v>
      </c>
      <c r="C607" s="10"/>
    </row>
    <row r="608">
      <c r="A608" s="19">
        <v>1.0</v>
      </c>
      <c r="B608" s="10">
        <v>0.04204098</v>
      </c>
      <c r="C608" s="10"/>
    </row>
    <row r="609">
      <c r="A609" s="19">
        <v>1.0</v>
      </c>
      <c r="B609" s="10">
        <v>0.05995792</v>
      </c>
      <c r="C609" s="10"/>
    </row>
    <row r="610">
      <c r="A610" s="19">
        <v>1.0</v>
      </c>
      <c r="B610" s="10">
        <v>0.06716953</v>
      </c>
      <c r="C610" s="10"/>
    </row>
    <row r="611">
      <c r="A611" s="19">
        <v>1.0</v>
      </c>
      <c r="B611" s="10">
        <v>0.09016477</v>
      </c>
      <c r="C611" s="10"/>
    </row>
    <row r="612">
      <c r="A612" s="19">
        <v>1.0</v>
      </c>
      <c r="B612" s="10">
        <v>0.09946835</v>
      </c>
      <c r="C612" s="10"/>
    </row>
    <row r="613">
      <c r="A613" s="19">
        <v>1.0</v>
      </c>
      <c r="B613" s="10">
        <v>0.69609696</v>
      </c>
      <c r="C613" s="10"/>
    </row>
    <row r="614">
      <c r="A614" s="19">
        <v>1.0</v>
      </c>
      <c r="B614" s="10">
        <v>0.41342986</v>
      </c>
      <c r="C614" s="10"/>
    </row>
    <row r="615">
      <c r="A615" s="19">
        <v>1.0</v>
      </c>
      <c r="B615" s="10">
        <v>0.06797625</v>
      </c>
      <c r="C615" s="10"/>
    </row>
    <row r="616">
      <c r="A616" s="19">
        <v>1.0</v>
      </c>
      <c r="B616" s="10">
        <v>0.05549646</v>
      </c>
      <c r="C616" s="10"/>
    </row>
    <row r="617">
      <c r="A617" s="19">
        <v>1.0</v>
      </c>
      <c r="B617" s="10">
        <v>0.44428688</v>
      </c>
      <c r="C617" s="10"/>
    </row>
    <row r="618">
      <c r="A618" s="19">
        <v>1.0</v>
      </c>
      <c r="B618" s="10">
        <v>0.49049407</v>
      </c>
      <c r="C618" s="10"/>
    </row>
    <row r="619">
      <c r="A619" s="19">
        <v>1.0</v>
      </c>
      <c r="B619" s="10">
        <v>0.15458314</v>
      </c>
      <c r="C619" s="10"/>
    </row>
    <row r="620">
      <c r="A620" s="19">
        <v>1.0</v>
      </c>
      <c r="B620" s="10">
        <v>0.03334956</v>
      </c>
      <c r="C620" s="10"/>
    </row>
    <row r="621">
      <c r="A621" s="19">
        <v>1.0</v>
      </c>
      <c r="B621" s="10">
        <v>0.7944475</v>
      </c>
      <c r="C621" s="10"/>
    </row>
    <row r="622">
      <c r="A622" s="19">
        <v>1.0</v>
      </c>
      <c r="B622" s="10">
        <v>0.15749532</v>
      </c>
      <c r="C622" s="10"/>
    </row>
    <row r="623">
      <c r="A623" s="19">
        <v>1.0</v>
      </c>
      <c r="B623" s="10">
        <v>0.6148214</v>
      </c>
      <c r="C623" s="10"/>
    </row>
    <row r="624">
      <c r="A624" s="19">
        <v>1.0</v>
      </c>
      <c r="B624" s="10">
        <v>0.1458901</v>
      </c>
      <c r="C624" s="10"/>
    </row>
    <row r="625">
      <c r="A625" s="19">
        <v>1.0</v>
      </c>
      <c r="B625" s="10">
        <v>0.21264999</v>
      </c>
      <c r="C625" s="10"/>
    </row>
    <row r="626">
      <c r="A626" s="19">
        <v>1.0</v>
      </c>
      <c r="B626" s="10">
        <v>0.43695518</v>
      </c>
      <c r="C626" s="10"/>
    </row>
    <row r="627">
      <c r="A627" s="19">
        <v>1.0</v>
      </c>
      <c r="B627" s="10">
        <v>0.51591814</v>
      </c>
      <c r="C627" s="10"/>
    </row>
    <row r="628">
      <c r="A628" s="19">
        <v>1.0</v>
      </c>
      <c r="B628" s="10">
        <v>0.8434445</v>
      </c>
      <c r="C628" s="10"/>
    </row>
    <row r="629">
      <c r="A629" s="19">
        <v>1.0</v>
      </c>
      <c r="B629" s="10">
        <v>0.18821058</v>
      </c>
      <c r="C629" s="10"/>
    </row>
    <row r="630">
      <c r="A630" s="19">
        <v>1.0</v>
      </c>
      <c r="B630" s="10">
        <v>0.1549387</v>
      </c>
      <c r="C630" s="10"/>
    </row>
    <row r="631">
      <c r="A631" s="19">
        <v>1.0</v>
      </c>
      <c r="B631" s="10">
        <v>0.3545586</v>
      </c>
      <c r="C631" s="10"/>
    </row>
    <row r="632">
      <c r="A632" s="19">
        <v>1.0</v>
      </c>
      <c r="B632" s="10">
        <v>0.634548</v>
      </c>
      <c r="C632" s="10"/>
    </row>
    <row r="633">
      <c r="A633" s="19">
        <v>1.0</v>
      </c>
      <c r="B633" s="10">
        <v>0.15432046</v>
      </c>
      <c r="C633" s="10"/>
    </row>
    <row r="634">
      <c r="A634" s="19">
        <v>1.0</v>
      </c>
      <c r="B634" s="10">
        <v>0.1275551</v>
      </c>
      <c r="C634" s="10"/>
    </row>
    <row r="635">
      <c r="A635" s="19">
        <v>1.0</v>
      </c>
      <c r="B635" s="10">
        <v>0.37297755</v>
      </c>
      <c r="C635" s="10"/>
    </row>
    <row r="636">
      <c r="A636" s="19">
        <v>1.0</v>
      </c>
      <c r="B636" s="10">
        <v>0.35389602</v>
      </c>
      <c r="C636" s="10"/>
    </row>
    <row r="637">
      <c r="A637" s="19">
        <v>1.0</v>
      </c>
      <c r="B637" s="10">
        <v>0.24908496</v>
      </c>
      <c r="C637" s="10"/>
    </row>
    <row r="638">
      <c r="A638" s="19">
        <v>1.0</v>
      </c>
      <c r="B638" s="10">
        <v>0.05333615</v>
      </c>
      <c r="C638" s="10"/>
    </row>
    <row r="639">
      <c r="A639" s="19">
        <v>1.0</v>
      </c>
      <c r="B639" s="10">
        <v>0.43618485</v>
      </c>
      <c r="C639" s="10"/>
    </row>
    <row r="640">
      <c r="A640" s="19">
        <v>1.0</v>
      </c>
      <c r="B640" s="10">
        <v>0.3820842</v>
      </c>
      <c r="C640" s="10"/>
    </row>
    <row r="641">
      <c r="A641" s="19">
        <v>1.0</v>
      </c>
      <c r="B641" s="10">
        <v>0.06463788</v>
      </c>
      <c r="C641" s="10"/>
    </row>
    <row r="642">
      <c r="A642" s="19">
        <v>1.0</v>
      </c>
      <c r="B642" s="10">
        <v>0.08473236</v>
      </c>
      <c r="C642" s="10"/>
    </row>
    <row r="643">
      <c r="A643" s="19">
        <v>1.0</v>
      </c>
      <c r="B643" s="10">
        <v>0.5586495</v>
      </c>
      <c r="C643" s="10"/>
    </row>
    <row r="644">
      <c r="A644" s="19">
        <v>1.0</v>
      </c>
      <c r="B644" s="10">
        <v>0.26402482</v>
      </c>
      <c r="C644" s="10"/>
    </row>
    <row r="645">
      <c r="A645" s="19">
        <v>1.0</v>
      </c>
      <c r="B645" s="10">
        <v>0.03537184</v>
      </c>
      <c r="C645" s="10"/>
    </row>
    <row r="646">
      <c r="A646" s="19">
        <v>1.0</v>
      </c>
      <c r="B646" s="10">
        <v>0.7398627</v>
      </c>
      <c r="C646" s="10"/>
    </row>
    <row r="647">
      <c r="A647" s="19">
        <v>1.0</v>
      </c>
      <c r="B647" s="10">
        <v>0.5253617</v>
      </c>
      <c r="C647" s="10"/>
    </row>
    <row r="648">
      <c r="A648" s="19">
        <v>1.0</v>
      </c>
      <c r="B648" s="10">
        <v>0.40312177</v>
      </c>
      <c r="C648" s="10"/>
    </row>
    <row r="649">
      <c r="A649" s="19">
        <v>1.0</v>
      </c>
      <c r="B649" s="10">
        <v>0.20851314</v>
      </c>
      <c r="C649" s="10"/>
    </row>
    <row r="650">
      <c r="A650" s="19">
        <v>1.0</v>
      </c>
      <c r="B650" s="10">
        <v>0.69542736</v>
      </c>
      <c r="C650" s="10"/>
    </row>
    <row r="651">
      <c r="A651" s="19">
        <v>1.0</v>
      </c>
      <c r="B651" s="10">
        <v>0.35427272</v>
      </c>
      <c r="C651" s="10"/>
    </row>
    <row r="652">
      <c r="A652" s="19">
        <v>1.0</v>
      </c>
      <c r="B652" s="10">
        <v>0.9156528</v>
      </c>
      <c r="C652" s="10"/>
    </row>
    <row r="653">
      <c r="A653" s="19">
        <v>1.0</v>
      </c>
      <c r="B653" s="10">
        <v>0.35809532</v>
      </c>
      <c r="C653" s="10"/>
    </row>
    <row r="654">
      <c r="A654" s="19">
        <v>1.0</v>
      </c>
      <c r="B654" s="10">
        <v>0.6623256</v>
      </c>
      <c r="C654" s="10"/>
    </row>
    <row r="655">
      <c r="A655" s="19">
        <v>1.0</v>
      </c>
      <c r="B655" s="10">
        <v>0.700277</v>
      </c>
      <c r="C655" s="10"/>
    </row>
    <row r="656">
      <c r="A656" s="19">
        <v>1.0</v>
      </c>
      <c r="B656" s="10">
        <v>0.30800796</v>
      </c>
      <c r="C656" s="10"/>
    </row>
    <row r="657">
      <c r="A657" s="19">
        <v>1.0</v>
      </c>
      <c r="B657" s="10">
        <v>0.07107601</v>
      </c>
      <c r="C657" s="10"/>
    </row>
    <row r="658">
      <c r="A658" s="19">
        <v>1.0</v>
      </c>
      <c r="B658" s="10">
        <v>0.6719881</v>
      </c>
      <c r="C658" s="10"/>
    </row>
    <row r="659">
      <c r="A659" s="19">
        <v>1.0</v>
      </c>
      <c r="B659" s="10">
        <v>0.21740055</v>
      </c>
      <c r="C659" s="10"/>
    </row>
    <row r="660">
      <c r="A660" s="19">
        <v>1.0</v>
      </c>
      <c r="B660" s="10">
        <v>0.11212686</v>
      </c>
      <c r="C660" s="10"/>
    </row>
    <row r="661">
      <c r="A661" s="19">
        <v>1.0</v>
      </c>
      <c r="B661" s="10">
        <v>0.465158</v>
      </c>
      <c r="C661" s="10"/>
    </row>
    <row r="662">
      <c r="A662" s="19">
        <v>1.0</v>
      </c>
      <c r="B662" s="10">
        <v>0.155271</v>
      </c>
      <c r="C662" s="10"/>
    </row>
    <row r="663">
      <c r="A663" s="19">
        <v>1.0</v>
      </c>
      <c r="B663" s="10">
        <v>0.2815933</v>
      </c>
      <c r="C663" s="10"/>
    </row>
    <row r="664">
      <c r="A664" s="19">
        <v>1.0</v>
      </c>
      <c r="B664" s="10">
        <v>0.5529862</v>
      </c>
      <c r="C664" s="10"/>
    </row>
    <row r="665">
      <c r="A665" s="19">
        <v>1.0</v>
      </c>
      <c r="B665" s="10">
        <v>0.10408588</v>
      </c>
      <c r="C665" s="10"/>
    </row>
    <row r="666">
      <c r="A666" s="19">
        <v>1.0</v>
      </c>
      <c r="B666" s="10">
        <v>0.0936692</v>
      </c>
      <c r="C666" s="10"/>
    </row>
    <row r="667">
      <c r="A667" s="19">
        <v>1.0</v>
      </c>
      <c r="B667" s="10">
        <v>0.12062178</v>
      </c>
      <c r="C667" s="10"/>
    </row>
    <row r="668">
      <c r="A668" s="19">
        <v>1.0</v>
      </c>
      <c r="B668" s="10">
        <v>0.24246478</v>
      </c>
      <c r="C668" s="10"/>
    </row>
    <row r="669">
      <c r="A669" s="19">
        <v>1.0</v>
      </c>
      <c r="B669" s="10">
        <v>0.07925594</v>
      </c>
      <c r="C669" s="10"/>
    </row>
    <row r="670">
      <c r="A670" s="19">
        <v>1.0</v>
      </c>
      <c r="B670" s="10">
        <v>0.514539</v>
      </c>
      <c r="C670" s="10"/>
    </row>
    <row r="671">
      <c r="A671" s="19">
        <v>1.0</v>
      </c>
      <c r="B671" s="10">
        <v>0.9715342</v>
      </c>
      <c r="C671" s="10"/>
    </row>
    <row r="672">
      <c r="A672" s="19">
        <v>1.0</v>
      </c>
      <c r="B672" s="10">
        <v>0.55549586</v>
      </c>
      <c r="C672" s="10"/>
    </row>
    <row r="673">
      <c r="A673" s="19">
        <v>1.0</v>
      </c>
      <c r="B673" s="10">
        <v>0.13919933</v>
      </c>
      <c r="C673" s="10"/>
    </row>
    <row r="674">
      <c r="A674" s="19">
        <v>1.0</v>
      </c>
      <c r="B674" s="10">
        <v>0.982572</v>
      </c>
      <c r="C674" s="10"/>
    </row>
    <row r="675">
      <c r="A675" s="19">
        <v>1.0</v>
      </c>
      <c r="B675" s="10">
        <v>0.04463206</v>
      </c>
      <c r="C675" s="10"/>
    </row>
    <row r="676">
      <c r="A676" s="19">
        <v>1.0</v>
      </c>
      <c r="B676" s="10">
        <v>0.11565127</v>
      </c>
      <c r="C676" s="10"/>
    </row>
    <row r="677">
      <c r="A677" s="19">
        <v>1.0</v>
      </c>
      <c r="B677" s="10">
        <v>0.06575348</v>
      </c>
      <c r="C677" s="10"/>
    </row>
    <row r="678">
      <c r="A678" s="19">
        <v>1.0</v>
      </c>
      <c r="B678" s="10">
        <v>0.32281324</v>
      </c>
      <c r="C678" s="10"/>
    </row>
    <row r="679">
      <c r="A679" s="19">
        <v>1.0</v>
      </c>
      <c r="B679" s="10">
        <v>0.08761692</v>
      </c>
      <c r="C679" s="10"/>
    </row>
    <row r="680">
      <c r="A680" s="19">
        <v>1.0</v>
      </c>
      <c r="B680" s="10">
        <v>0.14351706</v>
      </c>
      <c r="C680" s="10"/>
    </row>
    <row r="681">
      <c r="A681" s="19">
        <v>1.0</v>
      </c>
      <c r="B681" s="10">
        <v>0.14411503</v>
      </c>
      <c r="C681" s="10"/>
    </row>
    <row r="682">
      <c r="A682" s="19">
        <v>1.0</v>
      </c>
      <c r="B682" s="10">
        <v>0.1378282</v>
      </c>
      <c r="C682" s="10"/>
    </row>
    <row r="683">
      <c r="A683" s="19">
        <v>1.0</v>
      </c>
      <c r="B683" s="10">
        <v>0.2159028</v>
      </c>
      <c r="C683" s="10"/>
    </row>
    <row r="684">
      <c r="A684" s="19">
        <v>1.0</v>
      </c>
      <c r="B684" s="10">
        <v>0.090831</v>
      </c>
      <c r="C684" s="10"/>
    </row>
    <row r="685">
      <c r="A685" s="19">
        <v>1.0</v>
      </c>
      <c r="B685" s="10">
        <v>0.34867808</v>
      </c>
      <c r="C685" s="10"/>
    </row>
    <row r="686">
      <c r="A686" s="19">
        <v>1.0</v>
      </c>
      <c r="B686" s="10">
        <v>0.46330574</v>
      </c>
      <c r="C686" s="10"/>
    </row>
    <row r="687">
      <c r="A687" s="19">
        <v>1.0</v>
      </c>
      <c r="B687" s="10">
        <v>0.24132419</v>
      </c>
      <c r="C687" s="10"/>
    </row>
    <row r="688">
      <c r="A688" s="19">
        <v>1.0</v>
      </c>
      <c r="B688" s="10">
        <v>0.05611034</v>
      </c>
      <c r="C688" s="10"/>
    </row>
    <row r="689">
      <c r="A689" s="19">
        <v>1.0</v>
      </c>
      <c r="B689" s="10">
        <v>0.07028157</v>
      </c>
      <c r="C689" s="10"/>
    </row>
    <row r="690">
      <c r="A690" s="19">
        <v>1.0</v>
      </c>
      <c r="B690" s="10">
        <v>0.04535301</v>
      </c>
      <c r="C690" s="10"/>
    </row>
    <row r="691">
      <c r="A691" s="19">
        <v>1.0</v>
      </c>
      <c r="B691" s="10">
        <v>0.09436514</v>
      </c>
      <c r="C691" s="10"/>
    </row>
    <row r="692">
      <c r="A692" s="19">
        <v>1.0</v>
      </c>
      <c r="B692" s="10">
        <v>0.06162857</v>
      </c>
      <c r="C692" s="10"/>
    </row>
    <row r="693">
      <c r="A693" s="19">
        <v>1.0</v>
      </c>
      <c r="B693" s="10">
        <v>0.09702479</v>
      </c>
      <c r="C693" s="10"/>
    </row>
    <row r="694">
      <c r="A694" s="19">
        <v>1.0</v>
      </c>
      <c r="B694" s="10">
        <v>0.31089434</v>
      </c>
      <c r="C694" s="10"/>
    </row>
    <row r="695">
      <c r="A695" s="19">
        <v>1.0</v>
      </c>
      <c r="B695" s="10">
        <v>0.04882444</v>
      </c>
      <c r="C695" s="10"/>
    </row>
    <row r="696">
      <c r="A696" s="19">
        <v>1.0</v>
      </c>
      <c r="B696" s="10">
        <v>0.6542779</v>
      </c>
      <c r="C696" s="10"/>
    </row>
    <row r="697">
      <c r="A697" s="19">
        <v>1.0</v>
      </c>
      <c r="B697" s="10">
        <v>0.11757144</v>
      </c>
      <c r="C697" s="10"/>
    </row>
    <row r="698">
      <c r="A698" s="19">
        <v>1.0</v>
      </c>
      <c r="B698" s="10">
        <v>0.05690771</v>
      </c>
      <c r="C698" s="10"/>
    </row>
    <row r="699">
      <c r="A699" s="19">
        <v>1.0</v>
      </c>
      <c r="B699" s="10">
        <v>0.11276761</v>
      </c>
      <c r="C699" s="10"/>
    </row>
    <row r="700">
      <c r="A700" s="19">
        <v>1.0</v>
      </c>
      <c r="B700" s="10">
        <v>0.05604928</v>
      </c>
      <c r="C700" s="10"/>
    </row>
    <row r="701">
      <c r="A701" s="19">
        <v>1.0</v>
      </c>
      <c r="B701" s="10">
        <v>0.13841188</v>
      </c>
      <c r="C701" s="10"/>
    </row>
    <row r="702">
      <c r="A702" s="19">
        <v>1.0</v>
      </c>
      <c r="B702" s="10">
        <v>0.15319888</v>
      </c>
      <c r="C702" s="10"/>
    </row>
    <row r="703">
      <c r="A703" s="19">
        <v>1.0</v>
      </c>
      <c r="B703" s="10">
        <v>0.32414398</v>
      </c>
      <c r="C703" s="10"/>
    </row>
    <row r="704">
      <c r="A704" s="19">
        <v>1.0</v>
      </c>
      <c r="B704" s="10">
        <v>0.15454827</v>
      </c>
      <c r="C704" s="10"/>
    </row>
    <row r="705">
      <c r="A705" s="19">
        <v>1.0</v>
      </c>
      <c r="B705" s="10">
        <v>0.3035606</v>
      </c>
      <c r="C705" s="10"/>
    </row>
    <row r="706">
      <c r="A706" s="19">
        <v>1.0</v>
      </c>
      <c r="B706" s="10">
        <v>0.17818666</v>
      </c>
      <c r="C706" s="10"/>
    </row>
    <row r="707">
      <c r="A707" s="19">
        <v>1.0</v>
      </c>
      <c r="B707" s="10">
        <v>0.1745846</v>
      </c>
      <c r="C707" s="10"/>
    </row>
    <row r="708">
      <c r="A708" s="19">
        <v>1.0</v>
      </c>
      <c r="B708" s="10">
        <v>0.147132</v>
      </c>
      <c r="C708" s="10"/>
    </row>
    <row r="709">
      <c r="A709" s="19">
        <v>1.0</v>
      </c>
      <c r="B709" s="10">
        <v>0.14158383</v>
      </c>
      <c r="C709" s="10"/>
    </row>
    <row r="710">
      <c r="A710" s="19">
        <v>1.0</v>
      </c>
      <c r="B710" s="10">
        <v>0.33994615</v>
      </c>
      <c r="C710" s="10"/>
    </row>
    <row r="711">
      <c r="A711" s="19">
        <v>1.0</v>
      </c>
      <c r="B711" s="10">
        <v>0.524822</v>
      </c>
      <c r="C711" s="10"/>
    </row>
    <row r="712">
      <c r="A712" s="19">
        <v>1.0</v>
      </c>
      <c r="B712" s="10">
        <v>0.18644537</v>
      </c>
      <c r="C712" s="10"/>
    </row>
    <row r="713">
      <c r="A713" s="19">
        <v>1.0</v>
      </c>
      <c r="B713" s="10">
        <v>0.19282234</v>
      </c>
      <c r="C713" s="10"/>
    </row>
    <row r="714">
      <c r="A714" s="19">
        <v>1.0</v>
      </c>
      <c r="B714" s="10">
        <v>0.5500787</v>
      </c>
      <c r="C714" s="10"/>
    </row>
    <row r="715">
      <c r="A715" s="19">
        <v>1.0</v>
      </c>
      <c r="B715" s="10">
        <v>0.81925815</v>
      </c>
      <c r="C715" s="10"/>
    </row>
    <row r="716">
      <c r="A716" s="19">
        <v>1.0</v>
      </c>
      <c r="B716" s="10">
        <v>0.8355208</v>
      </c>
      <c r="C716" s="10"/>
    </row>
    <row r="717">
      <c r="A717" s="19">
        <v>1.0</v>
      </c>
      <c r="B717" s="10">
        <v>0.72770894</v>
      </c>
      <c r="C717" s="10"/>
    </row>
    <row r="718">
      <c r="A718" s="19">
        <v>1.0</v>
      </c>
      <c r="B718" s="10">
        <v>0.05488583</v>
      </c>
      <c r="C718" s="10"/>
    </row>
    <row r="719">
      <c r="A719" s="19">
        <v>1.0</v>
      </c>
      <c r="B719" s="10">
        <v>0.52009684</v>
      </c>
      <c r="C719" s="10"/>
    </row>
    <row r="720">
      <c r="A720" s="19">
        <v>1.0</v>
      </c>
      <c r="B720" s="10">
        <v>0.05459404</v>
      </c>
      <c r="C720" s="10"/>
    </row>
    <row r="721">
      <c r="A721" s="19">
        <v>1.0</v>
      </c>
      <c r="B721" s="10">
        <v>0.15893853</v>
      </c>
      <c r="C721" s="10"/>
    </row>
    <row r="722">
      <c r="A722" s="19">
        <v>1.0</v>
      </c>
      <c r="B722" s="10">
        <v>0.05296142</v>
      </c>
      <c r="C722" s="10"/>
    </row>
    <row r="723">
      <c r="A723" s="19">
        <v>1.0</v>
      </c>
      <c r="B723" s="10">
        <v>0.47204807</v>
      </c>
      <c r="C723" s="10"/>
    </row>
    <row r="724">
      <c r="A724" s="19">
        <v>1.0</v>
      </c>
      <c r="B724" s="10">
        <v>0.08323723</v>
      </c>
      <c r="C724" s="10"/>
    </row>
    <row r="725">
      <c r="A725" s="19">
        <v>1.0</v>
      </c>
      <c r="B725" s="10">
        <v>0.10573104</v>
      </c>
      <c r="C725" s="10"/>
    </row>
    <row r="726">
      <c r="A726" s="19">
        <v>1.0</v>
      </c>
      <c r="B726" s="10">
        <v>0.541626</v>
      </c>
      <c r="C726" s="10"/>
    </row>
    <row r="727">
      <c r="A727" s="19">
        <v>1.0</v>
      </c>
      <c r="B727" s="10">
        <v>0.07698387</v>
      </c>
      <c r="C727" s="10"/>
    </row>
    <row r="728">
      <c r="A728" s="19">
        <v>1.0</v>
      </c>
      <c r="B728" s="10">
        <v>0.05755111</v>
      </c>
      <c r="C728" s="10"/>
    </row>
    <row r="729">
      <c r="A729" s="19">
        <v>1.0</v>
      </c>
      <c r="B729" s="10">
        <v>0.08697198</v>
      </c>
      <c r="C729" s="10"/>
    </row>
    <row r="730">
      <c r="A730" s="19">
        <v>1.0</v>
      </c>
      <c r="B730" s="10">
        <v>0.3828924</v>
      </c>
      <c r="C730" s="10"/>
    </row>
    <row r="731">
      <c r="A731" s="19">
        <v>1.0</v>
      </c>
      <c r="B731" s="10">
        <v>0.39651972</v>
      </c>
      <c r="C731" s="10"/>
    </row>
    <row r="732">
      <c r="A732" s="19">
        <v>1.0</v>
      </c>
      <c r="B732" s="10">
        <v>0.5876557</v>
      </c>
      <c r="C732" s="10"/>
    </row>
    <row r="733">
      <c r="A733" s="19">
        <v>1.0</v>
      </c>
      <c r="B733" s="10">
        <v>0.31536567</v>
      </c>
      <c r="C733" s="10"/>
    </row>
    <row r="734">
      <c r="A734" s="19">
        <v>1.0</v>
      </c>
      <c r="B734" s="10">
        <v>0.53490317</v>
      </c>
      <c r="C734" s="10"/>
    </row>
    <row r="735">
      <c r="A735" s="19">
        <v>1.0</v>
      </c>
      <c r="B735" s="10">
        <v>0.11306681</v>
      </c>
      <c r="C735" s="10"/>
    </row>
    <row r="736">
      <c r="A736" s="19">
        <v>1.0</v>
      </c>
      <c r="B736" s="10">
        <v>0.46452153</v>
      </c>
      <c r="C736" s="10"/>
    </row>
    <row r="737">
      <c r="A737" s="19">
        <v>1.0</v>
      </c>
      <c r="B737" s="10">
        <v>0.18061128</v>
      </c>
      <c r="C737" s="10"/>
    </row>
    <row r="738">
      <c r="A738" s="19">
        <v>1.0</v>
      </c>
      <c r="B738" s="10">
        <v>0.14698327</v>
      </c>
      <c r="C738" s="10"/>
    </row>
    <row r="739">
      <c r="A739" s="19">
        <v>1.0</v>
      </c>
      <c r="B739" s="10">
        <v>0.24088949</v>
      </c>
      <c r="C739" s="10"/>
    </row>
    <row r="740">
      <c r="A740" s="19">
        <v>1.0</v>
      </c>
      <c r="B740" s="10">
        <v>0.34942463</v>
      </c>
      <c r="C740" s="10"/>
    </row>
    <row r="741">
      <c r="A741" s="19">
        <v>1.0</v>
      </c>
      <c r="B741" s="10">
        <v>0.44687918</v>
      </c>
      <c r="C741" s="10"/>
    </row>
    <row r="742">
      <c r="A742" s="19">
        <v>1.0</v>
      </c>
      <c r="B742" s="10">
        <v>0.06614143</v>
      </c>
      <c r="C742" s="10"/>
    </row>
    <row r="743">
      <c r="A743" s="19">
        <v>1.0</v>
      </c>
      <c r="B743" s="10">
        <v>0.3651248</v>
      </c>
      <c r="C743" s="10"/>
    </row>
    <row r="744">
      <c r="A744" s="19">
        <v>1.0</v>
      </c>
      <c r="B744" s="10">
        <v>0.1689006</v>
      </c>
      <c r="C744" s="10"/>
    </row>
    <row r="745">
      <c r="A745" s="19">
        <v>1.0</v>
      </c>
      <c r="B745" s="10">
        <v>0.44052464</v>
      </c>
      <c r="C745" s="10"/>
    </row>
    <row r="746">
      <c r="A746" s="19">
        <v>1.0</v>
      </c>
      <c r="B746" s="10">
        <v>0.44361308</v>
      </c>
      <c r="C746" s="10"/>
    </row>
    <row r="747">
      <c r="A747" s="19">
        <v>1.0</v>
      </c>
      <c r="B747" s="10">
        <v>0.5154597</v>
      </c>
      <c r="C747" s="10"/>
    </row>
    <row r="748">
      <c r="A748" s="19">
        <v>1.0</v>
      </c>
      <c r="B748" s="10">
        <v>0.12469532</v>
      </c>
      <c r="C748" s="10"/>
    </row>
    <row r="749">
      <c r="A749" s="19">
        <v>1.0</v>
      </c>
      <c r="B749" s="10">
        <v>0.43940026</v>
      </c>
      <c r="C749" s="10"/>
    </row>
    <row r="750">
      <c r="A750" s="19">
        <v>1.0</v>
      </c>
      <c r="B750" s="10">
        <v>0.53490317</v>
      </c>
      <c r="C750" s="10"/>
    </row>
    <row r="751">
      <c r="A751" s="19">
        <v>1.0</v>
      </c>
      <c r="B751" s="10">
        <v>0.794439</v>
      </c>
      <c r="C751" s="10"/>
    </row>
    <row r="752">
      <c r="A752" s="19">
        <v>1.0</v>
      </c>
      <c r="B752" s="10">
        <v>0.01454604</v>
      </c>
      <c r="C752" s="10"/>
    </row>
    <row r="753">
      <c r="A753" s="19">
        <v>1.0</v>
      </c>
      <c r="B753" s="10">
        <v>0.6048228</v>
      </c>
      <c r="C753" s="10"/>
    </row>
    <row r="754">
      <c r="A754" s="19">
        <v>1.0</v>
      </c>
      <c r="B754" s="10">
        <v>0.50376326</v>
      </c>
      <c r="C754" s="10"/>
    </row>
    <row r="755">
      <c r="A755" s="19">
        <v>1.0</v>
      </c>
      <c r="B755" s="10">
        <v>0.31089434</v>
      </c>
      <c r="C755" s="10"/>
    </row>
    <row r="756">
      <c r="A756" s="19">
        <v>1.0</v>
      </c>
      <c r="B756" s="10">
        <v>0.40311205</v>
      </c>
      <c r="C756" s="10"/>
    </row>
    <row r="757">
      <c r="A757" s="19">
        <v>1.0</v>
      </c>
      <c r="B757" s="10">
        <v>0.15105951</v>
      </c>
      <c r="C757" s="10"/>
    </row>
    <row r="758">
      <c r="A758" s="19">
        <v>1.0</v>
      </c>
      <c r="B758" s="10">
        <v>0.6364068</v>
      </c>
      <c r="C758" s="10"/>
    </row>
    <row r="759">
      <c r="A759" s="19">
        <v>1.0</v>
      </c>
      <c r="B759" s="10">
        <v>0.1603203</v>
      </c>
      <c r="C759" s="10"/>
    </row>
    <row r="760">
      <c r="A760" s="19">
        <v>1.0</v>
      </c>
      <c r="B760" s="10">
        <v>0.1924224</v>
      </c>
      <c r="C760" s="10"/>
    </row>
    <row r="761">
      <c r="A761" s="19">
        <v>1.0</v>
      </c>
      <c r="B761" s="10">
        <v>0.632639</v>
      </c>
      <c r="C761" s="10"/>
    </row>
    <row r="762">
      <c r="A762" s="19">
        <v>1.0</v>
      </c>
      <c r="B762" s="10">
        <v>0.07656027</v>
      </c>
      <c r="C762" s="10"/>
    </row>
    <row r="763">
      <c r="A763" s="19">
        <v>1.0</v>
      </c>
      <c r="B763" s="10">
        <v>0.66411155</v>
      </c>
      <c r="C763" s="10"/>
    </row>
    <row r="764">
      <c r="A764" s="19">
        <v>1.0</v>
      </c>
      <c r="B764" s="10">
        <v>0.11775175</v>
      </c>
      <c r="C764" s="10"/>
    </row>
    <row r="765">
      <c r="A765" s="19">
        <v>1.0</v>
      </c>
      <c r="B765" s="10">
        <v>0.05127246</v>
      </c>
      <c r="C765" s="10"/>
    </row>
    <row r="766">
      <c r="A766" s="19">
        <v>1.0</v>
      </c>
      <c r="B766" s="10">
        <v>0.406354</v>
      </c>
      <c r="C766" s="10"/>
    </row>
    <row r="767">
      <c r="A767" s="19">
        <v>1.0</v>
      </c>
      <c r="B767" s="10">
        <v>0.09027766</v>
      </c>
      <c r="C767" s="10"/>
    </row>
    <row r="768">
      <c r="A768" s="19">
        <v>1.0</v>
      </c>
      <c r="B768" s="10">
        <v>0.24029805</v>
      </c>
      <c r="C768" s="10"/>
    </row>
    <row r="769">
      <c r="A769" s="19">
        <v>1.0</v>
      </c>
      <c r="B769" s="10">
        <v>0.24198818</v>
      </c>
      <c r="C769" s="10"/>
    </row>
    <row r="770">
      <c r="A770" s="19">
        <v>1.0</v>
      </c>
      <c r="B770" s="10">
        <v>0.07443315</v>
      </c>
      <c r="C770" s="10"/>
    </row>
    <row r="771">
      <c r="A771" s="19">
        <v>1.0</v>
      </c>
      <c r="B771" s="10">
        <v>0.269044</v>
      </c>
      <c r="C771" s="10"/>
    </row>
    <row r="772">
      <c r="A772" s="19">
        <v>1.0</v>
      </c>
      <c r="B772" s="10">
        <v>0.24265131</v>
      </c>
      <c r="C772" s="10"/>
    </row>
    <row r="773">
      <c r="A773" s="19">
        <v>1.0</v>
      </c>
      <c r="B773" s="10">
        <v>0.44464937</v>
      </c>
      <c r="C773" s="10"/>
    </row>
    <row r="774">
      <c r="A774" s="19">
        <v>1.0</v>
      </c>
      <c r="B774" s="10">
        <v>0.07348713</v>
      </c>
      <c r="C774" s="10"/>
    </row>
    <row r="775">
      <c r="A775" s="19">
        <v>1.0</v>
      </c>
      <c r="B775" s="10">
        <v>0.04463206</v>
      </c>
      <c r="C775" s="10"/>
    </row>
    <row r="776">
      <c r="A776" s="19">
        <v>1.0</v>
      </c>
      <c r="B776" s="10">
        <v>0.41768387</v>
      </c>
      <c r="C776" s="10"/>
    </row>
    <row r="777">
      <c r="A777" s="19">
        <v>1.0</v>
      </c>
      <c r="B777" s="10">
        <v>0.9017099</v>
      </c>
      <c r="C777" s="10"/>
    </row>
    <row r="778">
      <c r="A778" s="19">
        <v>1.0</v>
      </c>
      <c r="B778" s="10">
        <v>0.05989461</v>
      </c>
      <c r="C778" s="10"/>
    </row>
    <row r="779">
      <c r="A779" s="19">
        <v>1.0</v>
      </c>
      <c r="B779" s="10">
        <v>0.24835286</v>
      </c>
      <c r="C779" s="10"/>
    </row>
    <row r="780">
      <c r="A780" s="19">
        <v>1.0</v>
      </c>
      <c r="B780" s="10">
        <v>0.57193184</v>
      </c>
      <c r="C780" s="10"/>
    </row>
    <row r="781">
      <c r="A781" s="19">
        <v>1.0</v>
      </c>
      <c r="B781" s="10">
        <v>0.4946015</v>
      </c>
      <c r="C781" s="10"/>
    </row>
    <row r="782">
      <c r="A782" s="19">
        <v>1.0</v>
      </c>
      <c r="B782" s="10">
        <v>0.0941086</v>
      </c>
      <c r="C782" s="10"/>
    </row>
    <row r="783">
      <c r="A783" s="19">
        <v>1.0</v>
      </c>
      <c r="B783" s="10">
        <v>0.06287618</v>
      </c>
      <c r="C783" s="10"/>
    </row>
    <row r="784">
      <c r="A784" s="19">
        <v>1.0</v>
      </c>
      <c r="B784" s="10">
        <v>0.03908913</v>
      </c>
      <c r="C784" s="10"/>
    </row>
    <row r="785">
      <c r="A785" s="19">
        <v>1.0</v>
      </c>
      <c r="B785" s="10">
        <v>0.13884829</v>
      </c>
      <c r="C785" s="10"/>
    </row>
    <row r="786">
      <c r="A786" s="19">
        <v>1.0</v>
      </c>
      <c r="B786" s="10">
        <v>0.06431085</v>
      </c>
      <c r="C786" s="10"/>
    </row>
    <row r="787">
      <c r="A787" s="19">
        <v>1.0</v>
      </c>
      <c r="B787" s="10">
        <v>0.31089434</v>
      </c>
      <c r="C787" s="10"/>
    </row>
    <row r="788">
      <c r="A788" s="19">
        <v>1.0</v>
      </c>
      <c r="B788" s="10">
        <v>0.24430144</v>
      </c>
      <c r="C788" s="10"/>
    </row>
    <row r="789">
      <c r="A789" s="19">
        <v>1.0</v>
      </c>
      <c r="B789" s="10">
        <v>0.53490317</v>
      </c>
      <c r="C789" s="10"/>
    </row>
    <row r="790">
      <c r="A790" s="19">
        <v>1.0</v>
      </c>
      <c r="B790" s="10">
        <v>0.11164028</v>
      </c>
      <c r="C790" s="10"/>
    </row>
    <row r="791">
      <c r="A791" s="19">
        <v>1.0</v>
      </c>
      <c r="B791" s="10">
        <v>0.70584005</v>
      </c>
      <c r="C791" s="10"/>
    </row>
    <row r="792">
      <c r="A792" s="19">
        <v>1.0</v>
      </c>
      <c r="B792" s="10">
        <v>0.02714529</v>
      </c>
      <c r="C792" s="10"/>
    </row>
    <row r="793">
      <c r="A793" s="19">
        <v>1.0</v>
      </c>
      <c r="B793" s="10">
        <v>0.14808337</v>
      </c>
      <c r="C793" s="10"/>
    </row>
    <row r="794">
      <c r="A794" s="19">
        <v>1.0</v>
      </c>
      <c r="B794" s="10">
        <v>0.08712117</v>
      </c>
      <c r="C794" s="10"/>
    </row>
    <row r="795">
      <c r="A795" s="19">
        <v>1.0</v>
      </c>
      <c r="B795" s="10">
        <v>0.18117349</v>
      </c>
      <c r="C795" s="10"/>
    </row>
    <row r="796">
      <c r="A796" s="19">
        <v>1.0</v>
      </c>
      <c r="B796" s="10">
        <v>0.34728494</v>
      </c>
      <c r="C796" s="10"/>
    </row>
    <row r="797">
      <c r="A797" s="19">
        <v>1.0</v>
      </c>
      <c r="B797" s="10">
        <v>0.03393587</v>
      </c>
      <c r="C797" s="10"/>
    </row>
    <row r="798">
      <c r="A798" s="19">
        <v>1.0</v>
      </c>
      <c r="B798" s="10">
        <v>0.43029925</v>
      </c>
      <c r="C798" s="10"/>
    </row>
    <row r="799">
      <c r="A799" s="19">
        <v>1.0</v>
      </c>
      <c r="B799" s="10">
        <v>0.7964112</v>
      </c>
      <c r="C799" s="10"/>
    </row>
    <row r="800">
      <c r="A800" s="19">
        <v>1.0</v>
      </c>
      <c r="B800" s="10">
        <v>0.05918134</v>
      </c>
      <c r="C800" s="10"/>
    </row>
    <row r="801">
      <c r="A801" s="19">
        <v>1.0</v>
      </c>
      <c r="B801" s="10">
        <v>0.26151997</v>
      </c>
      <c r="C801" s="10"/>
    </row>
    <row r="802">
      <c r="A802" s="19">
        <v>1.0</v>
      </c>
      <c r="B802" s="10">
        <v>0.8544431</v>
      </c>
      <c r="C802" s="10"/>
    </row>
    <row r="803">
      <c r="A803" s="19">
        <v>1.0</v>
      </c>
      <c r="B803" s="10">
        <v>0.11498917</v>
      </c>
      <c r="C803" s="10"/>
    </row>
    <row r="804">
      <c r="A804" s="19">
        <v>1.0</v>
      </c>
      <c r="B804" s="10">
        <v>0.7968307</v>
      </c>
      <c r="C804" s="10"/>
    </row>
    <row r="805">
      <c r="A805" s="19">
        <v>1.0</v>
      </c>
      <c r="B805" s="10">
        <v>0.24103498</v>
      </c>
      <c r="C805" s="10"/>
    </row>
    <row r="806">
      <c r="A806" s="19">
        <v>1.0</v>
      </c>
      <c r="B806" s="10">
        <v>0.08303157</v>
      </c>
      <c r="C806" s="10"/>
    </row>
    <row r="807">
      <c r="A807" s="19">
        <v>1.0</v>
      </c>
      <c r="B807" s="10">
        <v>0.14953132</v>
      </c>
      <c r="C807" s="10"/>
    </row>
    <row r="808">
      <c r="A808" s="19">
        <v>1.0</v>
      </c>
      <c r="B808" s="10">
        <v>0.5278121</v>
      </c>
      <c r="C808" s="10"/>
    </row>
    <row r="809">
      <c r="A809" s="19">
        <v>1.0</v>
      </c>
      <c r="B809" s="10">
        <v>0.05131636</v>
      </c>
      <c r="C809" s="10"/>
    </row>
    <row r="810">
      <c r="A810" s="19">
        <v>1.0</v>
      </c>
      <c r="B810" s="10">
        <v>0.826368</v>
      </c>
      <c r="C810" s="10"/>
    </row>
    <row r="811">
      <c r="A811" s="19">
        <v>1.0</v>
      </c>
      <c r="B811" s="10">
        <v>0.03870211</v>
      </c>
      <c r="C811" s="10"/>
    </row>
    <row r="812">
      <c r="A812" s="19">
        <v>1.0</v>
      </c>
      <c r="B812" s="10">
        <v>0.08134569</v>
      </c>
      <c r="C812" s="10"/>
    </row>
    <row r="813">
      <c r="A813" s="19">
        <v>1.0</v>
      </c>
      <c r="B813" s="10">
        <v>0.34995902</v>
      </c>
      <c r="C813" s="10"/>
    </row>
    <row r="814">
      <c r="A814" s="19">
        <v>1.0</v>
      </c>
      <c r="B814" s="10">
        <v>0.06725285</v>
      </c>
      <c r="C814" s="10"/>
    </row>
    <row r="815">
      <c r="A815" s="19">
        <v>1.0</v>
      </c>
      <c r="B815" s="10">
        <v>0.15318523</v>
      </c>
      <c r="C815" s="10"/>
    </row>
    <row r="816">
      <c r="A816" s="19">
        <v>1.0</v>
      </c>
      <c r="B816" s="10">
        <v>0.5545445</v>
      </c>
      <c r="C816" s="10"/>
    </row>
    <row r="817">
      <c r="A817" s="19">
        <v>1.0</v>
      </c>
      <c r="B817" s="10">
        <v>0.4469764</v>
      </c>
      <c r="C817" s="10"/>
    </row>
    <row r="818">
      <c r="A818" s="19">
        <v>1.0</v>
      </c>
      <c r="B818" s="10">
        <v>0.4123338</v>
      </c>
      <c r="C818" s="10"/>
    </row>
    <row r="819">
      <c r="A819" s="19">
        <v>1.0</v>
      </c>
      <c r="B819" s="10">
        <v>0.58765423</v>
      </c>
      <c r="C819" s="10"/>
    </row>
    <row r="820">
      <c r="A820" s="19">
        <v>1.0</v>
      </c>
      <c r="B820" s="10">
        <v>0.7961322</v>
      </c>
      <c r="C820" s="10"/>
    </row>
    <row r="821">
      <c r="A821" s="19">
        <v>1.0</v>
      </c>
      <c r="B821" s="10">
        <v>0.16404146</v>
      </c>
      <c r="C821" s="10"/>
    </row>
    <row r="822">
      <c r="A822" s="19">
        <v>1.0</v>
      </c>
      <c r="B822" s="10">
        <v>0.05806845</v>
      </c>
      <c r="C822" s="10"/>
    </row>
    <row r="823">
      <c r="A823" s="19">
        <v>1.0</v>
      </c>
      <c r="B823" s="10">
        <v>0.5383021</v>
      </c>
      <c r="C823" s="10"/>
    </row>
    <row r="824">
      <c r="A824" s="19">
        <v>1.0</v>
      </c>
      <c r="B824" s="10">
        <v>0.7698028</v>
      </c>
      <c r="C824" s="10"/>
    </row>
    <row r="825">
      <c r="A825" s="19">
        <v>1.0</v>
      </c>
      <c r="B825" s="10">
        <v>0.1488488</v>
      </c>
      <c r="C825" s="10"/>
    </row>
    <row r="826">
      <c r="A826" s="19">
        <v>1.0</v>
      </c>
      <c r="B826" s="10">
        <v>0.676845</v>
      </c>
      <c r="C826" s="10"/>
    </row>
    <row r="827">
      <c r="A827" s="19">
        <v>1.0</v>
      </c>
      <c r="B827" s="10">
        <v>0.1172943</v>
      </c>
      <c r="C827" s="10"/>
    </row>
    <row r="828">
      <c r="A828" s="19">
        <v>1.0</v>
      </c>
      <c r="B828" s="10">
        <v>0.06187807</v>
      </c>
      <c r="C828" s="10"/>
    </row>
    <row r="829">
      <c r="A829" s="19">
        <v>1.0</v>
      </c>
      <c r="B829" s="10">
        <v>0.35762003</v>
      </c>
      <c r="C829" s="10"/>
    </row>
    <row r="830">
      <c r="A830" s="19">
        <v>1.0</v>
      </c>
      <c r="B830" s="10">
        <v>0.33324814</v>
      </c>
      <c r="C830" s="10"/>
    </row>
    <row r="831">
      <c r="A831" s="19">
        <v>1.0</v>
      </c>
      <c r="B831" s="10">
        <v>0.04736787</v>
      </c>
      <c r="C831" s="10"/>
    </row>
    <row r="832">
      <c r="A832" s="19">
        <v>1.0</v>
      </c>
      <c r="B832" s="10">
        <v>0.48728055</v>
      </c>
      <c r="C832" s="10"/>
    </row>
    <row r="833">
      <c r="A833" s="19">
        <v>1.0</v>
      </c>
      <c r="B833" s="10">
        <v>0.05062364</v>
      </c>
      <c r="C833" s="10"/>
    </row>
    <row r="834">
      <c r="A834" s="19">
        <v>1.0</v>
      </c>
      <c r="B834" s="10">
        <v>0.37915868</v>
      </c>
      <c r="C834" s="10"/>
    </row>
    <row r="835">
      <c r="A835" s="19">
        <v>1.0</v>
      </c>
      <c r="B835" s="10">
        <v>0.08667005</v>
      </c>
      <c r="C835" s="10"/>
    </row>
    <row r="836">
      <c r="A836" s="19">
        <v>1.0</v>
      </c>
      <c r="B836" s="10">
        <v>0.37209404</v>
      </c>
      <c r="C836" s="10"/>
    </row>
    <row r="837">
      <c r="A837" s="19">
        <v>1.0</v>
      </c>
      <c r="B837" s="10">
        <v>0.67318654</v>
      </c>
      <c r="C837" s="10"/>
    </row>
    <row r="838">
      <c r="A838" s="19">
        <v>1.0</v>
      </c>
      <c r="B838" s="10">
        <v>0.10829628</v>
      </c>
      <c r="C838" s="10"/>
    </row>
    <row r="839">
      <c r="A839" s="19">
        <v>1.0</v>
      </c>
      <c r="B839" s="10">
        <v>0.10225938</v>
      </c>
      <c r="C839" s="10"/>
    </row>
    <row r="840">
      <c r="A840" s="19">
        <v>1.0</v>
      </c>
      <c r="B840" s="10">
        <v>0.1529849</v>
      </c>
      <c r="C840" s="10"/>
    </row>
    <row r="841">
      <c r="A841" s="19">
        <v>1.0</v>
      </c>
      <c r="B841" s="10">
        <v>0.19124599</v>
      </c>
      <c r="C841" s="10"/>
    </row>
    <row r="842">
      <c r="A842" s="19">
        <v>1.0</v>
      </c>
      <c r="B842" s="10">
        <v>0.24383612</v>
      </c>
      <c r="C842" s="10"/>
    </row>
    <row r="843">
      <c r="A843" s="19">
        <v>1.0</v>
      </c>
      <c r="B843" s="10">
        <v>0.46479246</v>
      </c>
      <c r="C843" s="10"/>
    </row>
    <row r="844">
      <c r="A844" s="19">
        <v>1.0</v>
      </c>
      <c r="B844" s="10">
        <v>0.49579415</v>
      </c>
      <c r="C844" s="10"/>
    </row>
    <row r="845">
      <c r="A845" s="19">
        <v>1.0</v>
      </c>
      <c r="B845" s="10">
        <v>0.11250074</v>
      </c>
      <c r="C845" s="10"/>
    </row>
    <row r="846">
      <c r="A846" s="19">
        <v>1.0</v>
      </c>
      <c r="B846" s="10">
        <v>0.06441759</v>
      </c>
      <c r="C846" s="10"/>
    </row>
    <row r="847">
      <c r="A847" s="19">
        <v>1.0</v>
      </c>
      <c r="B847" s="10">
        <v>0.07409143</v>
      </c>
      <c r="C847" s="10"/>
    </row>
    <row r="848">
      <c r="A848" s="19">
        <v>1.0</v>
      </c>
      <c r="B848" s="10">
        <v>0.06059815</v>
      </c>
      <c r="C848" s="10"/>
    </row>
    <row r="849">
      <c r="A849" s="19">
        <v>1.0</v>
      </c>
      <c r="B849" s="10">
        <v>0.11103208</v>
      </c>
      <c r="C849" s="10"/>
    </row>
    <row r="850">
      <c r="A850" s="19">
        <v>1.0</v>
      </c>
      <c r="B850" s="10">
        <v>0.16838683</v>
      </c>
      <c r="C850" s="10"/>
    </row>
    <row r="851">
      <c r="A851" s="19">
        <v>1.0</v>
      </c>
      <c r="B851" s="10">
        <v>0.06059815</v>
      </c>
      <c r="C851" s="10"/>
    </row>
    <row r="852">
      <c r="A852" s="19">
        <v>1.0</v>
      </c>
      <c r="B852" s="10">
        <v>0.794439</v>
      </c>
      <c r="C852" s="10"/>
    </row>
    <row r="853">
      <c r="A853" s="19">
        <v>1.0</v>
      </c>
      <c r="B853" s="10">
        <v>0.07493355</v>
      </c>
      <c r="C853" s="10"/>
    </row>
    <row r="854">
      <c r="A854" s="19">
        <v>1.0</v>
      </c>
      <c r="B854" s="10">
        <v>0.47964612</v>
      </c>
      <c r="C854" s="10"/>
    </row>
    <row r="855">
      <c r="A855" s="19">
        <v>1.0</v>
      </c>
      <c r="B855" s="10">
        <v>0.24043575</v>
      </c>
      <c r="C855" s="10"/>
    </row>
    <row r="856">
      <c r="A856" s="19">
        <v>1.0</v>
      </c>
      <c r="B856" s="10">
        <v>0.32403186</v>
      </c>
      <c r="C856" s="10"/>
    </row>
    <row r="857">
      <c r="A857" s="19">
        <v>1.0</v>
      </c>
      <c r="B857" s="10">
        <v>0.47140008</v>
      </c>
      <c r="C857" s="10"/>
    </row>
    <row r="858">
      <c r="A858" s="19">
        <v>1.0</v>
      </c>
      <c r="B858" s="10">
        <v>0.29459545</v>
      </c>
      <c r="C858" s="10"/>
    </row>
    <row r="859">
      <c r="A859" s="19">
        <v>1.0</v>
      </c>
      <c r="B859" s="10">
        <v>0.09015689</v>
      </c>
      <c r="C859" s="10"/>
    </row>
    <row r="860">
      <c r="A860" s="19">
        <v>1.0</v>
      </c>
      <c r="B860" s="10">
        <v>0.48903862</v>
      </c>
      <c r="C860" s="10"/>
    </row>
    <row r="861">
      <c r="A861" s="19">
        <v>1.0</v>
      </c>
      <c r="B861" s="10">
        <v>0.0873039</v>
      </c>
      <c r="C861" s="10"/>
    </row>
    <row r="862">
      <c r="A862" s="19">
        <v>1.0</v>
      </c>
      <c r="B862" s="10">
        <v>0.5154597</v>
      </c>
      <c r="C862" s="10"/>
    </row>
    <row r="863">
      <c r="A863" s="19">
        <v>1.0</v>
      </c>
      <c r="B863" s="10">
        <v>0.11088733</v>
      </c>
      <c r="C863" s="10"/>
    </row>
    <row r="864">
      <c r="A864" s="19">
        <v>1.0</v>
      </c>
      <c r="B864" s="10">
        <v>0.06882193</v>
      </c>
      <c r="C864" s="10"/>
    </row>
    <row r="865">
      <c r="A865" s="19">
        <v>1.0</v>
      </c>
      <c r="B865" s="10">
        <v>0.43265426</v>
      </c>
      <c r="C865" s="10"/>
    </row>
    <row r="866">
      <c r="A866" s="19">
        <v>1.0</v>
      </c>
      <c r="B866" s="10">
        <v>0.31817374</v>
      </c>
      <c r="C866" s="10"/>
    </row>
    <row r="867">
      <c r="A867" s="19">
        <v>1.0</v>
      </c>
      <c r="B867" s="10">
        <v>0.07314286</v>
      </c>
      <c r="C867" s="10"/>
    </row>
    <row r="868">
      <c r="A868" s="19">
        <v>1.0</v>
      </c>
      <c r="B868" s="10">
        <v>0.05657728</v>
      </c>
      <c r="C868" s="10"/>
    </row>
    <row r="869">
      <c r="A869" s="19">
        <v>1.0</v>
      </c>
      <c r="B869" s="10">
        <v>0.06047919</v>
      </c>
      <c r="C869" s="10"/>
    </row>
    <row r="870">
      <c r="A870" s="19">
        <v>1.0</v>
      </c>
      <c r="B870" s="10">
        <v>0.17112632</v>
      </c>
      <c r="C870" s="10"/>
    </row>
    <row r="871">
      <c r="A871" s="19">
        <v>1.0</v>
      </c>
      <c r="B871" s="10">
        <v>0.41956568</v>
      </c>
      <c r="C871" s="10"/>
    </row>
    <row r="872">
      <c r="A872" s="19">
        <v>1.0</v>
      </c>
      <c r="B872" s="10">
        <v>0.31953862</v>
      </c>
      <c r="C872" s="10"/>
    </row>
    <row r="873">
      <c r="A873" s="19">
        <v>1.0</v>
      </c>
      <c r="B873" s="10">
        <v>0.552927</v>
      </c>
      <c r="C873" s="10"/>
    </row>
    <row r="874">
      <c r="A874" s="19">
        <v>1.0</v>
      </c>
      <c r="B874" s="10">
        <v>0.8606264</v>
      </c>
      <c r="C874" s="10"/>
    </row>
    <row r="875">
      <c r="A875" s="19">
        <v>1.0</v>
      </c>
      <c r="B875" s="10">
        <v>0.31089434</v>
      </c>
      <c r="C875" s="10"/>
    </row>
    <row r="876">
      <c r="A876" s="19">
        <v>1.0</v>
      </c>
      <c r="B876" s="10">
        <v>0.91719866</v>
      </c>
      <c r="C876" s="10"/>
    </row>
    <row r="877">
      <c r="A877" s="19">
        <v>1.0</v>
      </c>
      <c r="B877" s="10">
        <v>0.32500735</v>
      </c>
      <c r="C877" s="10"/>
    </row>
    <row r="878">
      <c r="A878" s="19">
        <v>1.0</v>
      </c>
      <c r="B878" s="10">
        <v>0.2152479</v>
      </c>
      <c r="C878" s="10"/>
    </row>
    <row r="879">
      <c r="A879" s="19">
        <v>1.0</v>
      </c>
      <c r="B879" s="10">
        <v>0.16829848</v>
      </c>
      <c r="C879" s="10"/>
    </row>
    <row r="880">
      <c r="A880" s="19">
        <v>1.0</v>
      </c>
      <c r="B880" s="10">
        <v>0.16459227</v>
      </c>
      <c r="C880" s="10"/>
    </row>
    <row r="881">
      <c r="A881" s="19">
        <v>1.0</v>
      </c>
      <c r="B881" s="10">
        <v>0.15375349</v>
      </c>
      <c r="C881" s="10"/>
    </row>
    <row r="882">
      <c r="A882" s="19">
        <v>1.0</v>
      </c>
      <c r="B882" s="10">
        <v>0.15375349</v>
      </c>
      <c r="C882" s="10"/>
    </row>
    <row r="883">
      <c r="A883" s="19">
        <v>1.0</v>
      </c>
      <c r="B883" s="10">
        <v>0.3538473</v>
      </c>
      <c r="C883" s="10"/>
    </row>
    <row r="884">
      <c r="A884" s="19">
        <v>1.0</v>
      </c>
      <c r="B884" s="10">
        <v>0.24094762</v>
      </c>
      <c r="C884" s="10"/>
    </row>
    <row r="885">
      <c r="A885" s="19">
        <v>1.0</v>
      </c>
      <c r="B885" s="10">
        <v>0.03920389</v>
      </c>
      <c r="C885" s="10"/>
    </row>
    <row r="886">
      <c r="A886" s="19">
        <v>1.0</v>
      </c>
      <c r="B886" s="10">
        <v>0.4187484</v>
      </c>
      <c r="C886" s="10"/>
    </row>
    <row r="887">
      <c r="A887" s="19">
        <v>1.0</v>
      </c>
      <c r="B887" s="10">
        <v>0.08376119</v>
      </c>
      <c r="C887" s="10"/>
    </row>
    <row r="888">
      <c r="A888" s="19">
        <v>1.0</v>
      </c>
      <c r="B888" s="10">
        <v>0.49552655</v>
      </c>
      <c r="C888" s="10"/>
    </row>
    <row r="889">
      <c r="A889" s="19">
        <v>1.0</v>
      </c>
      <c r="B889" s="10">
        <v>0.18821058</v>
      </c>
      <c r="C889" s="10"/>
    </row>
    <row r="890">
      <c r="A890" s="19">
        <v>1.0</v>
      </c>
      <c r="B890" s="10">
        <v>0.34954718</v>
      </c>
      <c r="C890" s="10"/>
    </row>
    <row r="891">
      <c r="A891" s="19">
        <v>1.0</v>
      </c>
      <c r="B891" s="10">
        <v>0.19163878</v>
      </c>
      <c r="C891" s="10"/>
    </row>
    <row r="892">
      <c r="A892" s="19">
        <v>1.0</v>
      </c>
      <c r="B892" s="10">
        <v>0.19482823</v>
      </c>
      <c r="C892" s="10"/>
    </row>
    <row r="893">
      <c r="A893" s="19">
        <v>1.0</v>
      </c>
      <c r="B893" s="10">
        <v>0.00502187</v>
      </c>
      <c r="C893" s="10"/>
    </row>
    <row r="894">
      <c r="A894" s="19">
        <v>1.0</v>
      </c>
      <c r="B894" s="10">
        <v>0.05888468</v>
      </c>
      <c r="C894" s="10"/>
    </row>
    <row r="895">
      <c r="A895" s="19">
        <v>1.0</v>
      </c>
      <c r="B895" s="10">
        <v>0.75383437</v>
      </c>
      <c r="C895" s="10"/>
    </row>
    <row r="896">
      <c r="A896" s="19">
        <v>1.0</v>
      </c>
      <c r="B896" s="10">
        <v>0.6325361</v>
      </c>
      <c r="C896" s="10"/>
    </row>
    <row r="897">
      <c r="A897" s="19">
        <v>1.0</v>
      </c>
      <c r="B897" s="10">
        <v>0.06995847</v>
      </c>
      <c r="C897" s="10"/>
    </row>
    <row r="898">
      <c r="A898" s="19">
        <v>1.0</v>
      </c>
      <c r="B898" s="10">
        <v>0.08897676</v>
      </c>
      <c r="C898" s="10"/>
    </row>
    <row r="899">
      <c r="A899" s="19">
        <v>1.0</v>
      </c>
      <c r="B899" s="10">
        <v>0.31089434</v>
      </c>
      <c r="C899" s="10"/>
    </row>
    <row r="900">
      <c r="A900" s="19">
        <v>1.0</v>
      </c>
      <c r="B900" s="10">
        <v>0.10056822</v>
      </c>
      <c r="C900" s="10"/>
    </row>
    <row r="901">
      <c r="A901" s="19">
        <v>1.0</v>
      </c>
      <c r="B901" s="10">
        <v>0.3104286</v>
      </c>
      <c r="C901" s="10"/>
    </row>
    <row r="902">
      <c r="A902" s="19">
        <v>1.0</v>
      </c>
      <c r="B902" s="10">
        <v>0.19306684</v>
      </c>
      <c r="C902" s="10"/>
    </row>
    <row r="903">
      <c r="A903" s="19">
        <v>1.0</v>
      </c>
      <c r="B903" s="10">
        <v>0.08293503</v>
      </c>
      <c r="C903" s="10"/>
    </row>
    <row r="904">
      <c r="A904" s="19">
        <v>1.0</v>
      </c>
      <c r="B904" s="10">
        <v>0.04745239</v>
      </c>
      <c r="C904" s="10"/>
    </row>
    <row r="905">
      <c r="A905" s="19">
        <v>1.0</v>
      </c>
      <c r="B905" s="10">
        <v>0.22453834</v>
      </c>
      <c r="C905" s="10"/>
    </row>
    <row r="906">
      <c r="A906" s="19">
        <v>1.0</v>
      </c>
      <c r="B906" s="10">
        <v>0.05098832</v>
      </c>
      <c r="C906" s="10"/>
    </row>
    <row r="907">
      <c r="A907" s="19">
        <v>1.0</v>
      </c>
      <c r="B907" s="10">
        <v>0.40329516</v>
      </c>
      <c r="C907" s="10"/>
    </row>
    <row r="908">
      <c r="A908" s="19">
        <v>1.0</v>
      </c>
      <c r="B908" s="10">
        <v>0.554597</v>
      </c>
      <c r="C908" s="10"/>
    </row>
    <row r="909">
      <c r="A909" s="19">
        <v>1.0</v>
      </c>
      <c r="B909" s="10">
        <v>0.08536409</v>
      </c>
      <c r="C909" s="10"/>
    </row>
    <row r="910">
      <c r="A910" s="19">
        <v>1.0</v>
      </c>
      <c r="B910" s="10">
        <v>0.17189111</v>
      </c>
      <c r="C910" s="10"/>
    </row>
    <row r="911">
      <c r="A911" s="19">
        <v>1.0</v>
      </c>
      <c r="B911" s="10">
        <v>0.30387393</v>
      </c>
      <c r="C911" s="10"/>
    </row>
    <row r="912">
      <c r="A912" s="19">
        <v>1.0</v>
      </c>
      <c r="B912" s="10">
        <v>0.11794232</v>
      </c>
      <c r="C912" s="10"/>
    </row>
    <row r="913">
      <c r="A913" s="19">
        <v>1.0</v>
      </c>
      <c r="B913" s="10">
        <v>0.03985233</v>
      </c>
      <c r="C913" s="10"/>
    </row>
    <row r="914">
      <c r="A914" s="19">
        <v>1.0</v>
      </c>
      <c r="B914" s="10">
        <v>0.05675521</v>
      </c>
      <c r="C914" s="10"/>
    </row>
    <row r="915">
      <c r="A915" s="19">
        <v>1.0</v>
      </c>
      <c r="B915" s="10">
        <v>0.06046737</v>
      </c>
      <c r="C915" s="10"/>
    </row>
    <row r="916">
      <c r="A916" s="19">
        <v>1.0</v>
      </c>
      <c r="B916" s="10">
        <v>0.1624903</v>
      </c>
      <c r="C916" s="10"/>
    </row>
    <row r="917">
      <c r="A917" s="19">
        <v>1.0</v>
      </c>
      <c r="B917" s="10">
        <v>0.04357199</v>
      </c>
      <c r="C917" s="10"/>
    </row>
    <row r="918">
      <c r="A918" s="19">
        <v>1.0</v>
      </c>
      <c r="B918" s="10">
        <v>0.08266679</v>
      </c>
      <c r="C918" s="10"/>
    </row>
    <row r="919">
      <c r="A919" s="19">
        <v>1.0</v>
      </c>
      <c r="B919" s="10">
        <v>0.11629543</v>
      </c>
      <c r="C919" s="10"/>
    </row>
    <row r="920">
      <c r="A920" s="19">
        <v>1.0</v>
      </c>
      <c r="B920" s="10">
        <v>0.05453005</v>
      </c>
      <c r="C920" s="10"/>
    </row>
    <row r="921">
      <c r="A921" s="19">
        <v>1.0</v>
      </c>
      <c r="B921" s="10">
        <v>0.23042078</v>
      </c>
      <c r="C921" s="10"/>
    </row>
    <row r="922">
      <c r="A922" s="19">
        <v>1.0</v>
      </c>
      <c r="B922" s="10">
        <v>0.12005567</v>
      </c>
      <c r="C922" s="10"/>
    </row>
    <row r="923">
      <c r="A923" s="19">
        <v>1.0</v>
      </c>
      <c r="B923" s="10">
        <v>0.04822272</v>
      </c>
      <c r="C923" s="10"/>
    </row>
    <row r="924">
      <c r="A924" s="19">
        <v>1.0</v>
      </c>
      <c r="B924" s="10">
        <v>0.0627604</v>
      </c>
      <c r="C924" s="10"/>
    </row>
    <row r="925">
      <c r="A925" s="19">
        <v>1.0</v>
      </c>
      <c r="B925" s="10">
        <v>0.07261541</v>
      </c>
      <c r="C925" s="10"/>
    </row>
    <row r="926">
      <c r="A926" s="19">
        <v>1.0</v>
      </c>
      <c r="B926" s="10">
        <v>0.07082062</v>
      </c>
      <c r="C926" s="10"/>
    </row>
    <row r="927">
      <c r="A927" s="19">
        <v>1.0</v>
      </c>
      <c r="B927" s="10">
        <v>0.07416548</v>
      </c>
      <c r="C927" s="10"/>
    </row>
    <row r="928">
      <c r="A928" s="19">
        <v>1.0</v>
      </c>
      <c r="B928" s="10">
        <v>0.05764109</v>
      </c>
      <c r="C928" s="10"/>
    </row>
    <row r="929">
      <c r="A929" s="19">
        <v>1.0</v>
      </c>
      <c r="B929" s="10">
        <v>0.06015603</v>
      </c>
      <c r="C929" s="10"/>
    </row>
    <row r="930">
      <c r="A930" s="19">
        <v>1.0</v>
      </c>
      <c r="B930" s="10">
        <v>0.08037596</v>
      </c>
      <c r="C930" s="10"/>
    </row>
    <row r="931">
      <c r="A931" s="19">
        <v>1.0</v>
      </c>
      <c r="B931" s="10">
        <v>0.14976996</v>
      </c>
      <c r="C931" s="10"/>
    </row>
    <row r="932">
      <c r="A932" s="19">
        <v>1.0</v>
      </c>
      <c r="B932" s="10">
        <v>0.12420366</v>
      </c>
      <c r="C932" s="10"/>
    </row>
    <row r="933">
      <c r="A933" s="19">
        <v>1.0</v>
      </c>
      <c r="B933" s="10">
        <v>0.16702738</v>
      </c>
      <c r="C933" s="10"/>
    </row>
    <row r="934">
      <c r="A934" s="19">
        <v>1.0</v>
      </c>
      <c r="B934" s="10">
        <v>0.1895115</v>
      </c>
      <c r="C934" s="10"/>
    </row>
    <row r="935">
      <c r="A935" s="19">
        <v>1.0</v>
      </c>
      <c r="B935" s="10">
        <v>0.13013582</v>
      </c>
      <c r="C935" s="10"/>
    </row>
    <row r="936">
      <c r="A936" s="19">
        <v>1.0</v>
      </c>
      <c r="B936" s="10">
        <v>0.21819387</v>
      </c>
      <c r="C936" s="10"/>
    </row>
    <row r="937">
      <c r="A937" s="19">
        <v>1.0</v>
      </c>
      <c r="B937" s="10">
        <v>0.09507211</v>
      </c>
      <c r="C937" s="10"/>
    </row>
    <row r="938">
      <c r="A938" s="19">
        <v>1.0</v>
      </c>
      <c r="B938" s="10">
        <v>0.2788506</v>
      </c>
      <c r="C938" s="10"/>
    </row>
    <row r="939">
      <c r="A939" s="19">
        <v>1.0</v>
      </c>
      <c r="B939" s="10">
        <v>0.5568464</v>
      </c>
      <c r="C939" s="10"/>
    </row>
    <row r="940">
      <c r="A940" s="19">
        <v>1.0</v>
      </c>
      <c r="B940" s="10">
        <v>0.1210987</v>
      </c>
      <c r="C940" s="10"/>
    </row>
    <row r="941">
      <c r="A941" s="19">
        <v>1.0</v>
      </c>
      <c r="B941" s="10">
        <v>0.24217121</v>
      </c>
      <c r="C941" s="10"/>
    </row>
    <row r="942">
      <c r="A942" s="19">
        <v>1.0</v>
      </c>
      <c r="B942" s="10">
        <v>0.5926054</v>
      </c>
      <c r="C942" s="10"/>
    </row>
    <row r="943">
      <c r="A943" s="19">
        <v>1.0</v>
      </c>
      <c r="B943" s="10">
        <v>0.09910758</v>
      </c>
      <c r="C943" s="10"/>
    </row>
    <row r="944">
      <c r="A944" s="19">
        <v>1.0</v>
      </c>
      <c r="B944" s="10">
        <v>0.06112901</v>
      </c>
      <c r="C944" s="10"/>
    </row>
    <row r="945">
      <c r="A945" s="19">
        <v>1.0</v>
      </c>
      <c r="B945" s="10">
        <v>0.79187167</v>
      </c>
      <c r="C945" s="10"/>
    </row>
    <row r="946">
      <c r="A946" s="19">
        <v>1.0</v>
      </c>
      <c r="B946" s="10">
        <v>0.17162943</v>
      </c>
      <c r="C946" s="10"/>
    </row>
    <row r="947">
      <c r="A947" s="19">
        <v>1.0</v>
      </c>
      <c r="B947" s="10">
        <v>0.4524215</v>
      </c>
      <c r="C947" s="10"/>
    </row>
    <row r="948">
      <c r="A948" s="19">
        <v>1.0</v>
      </c>
      <c r="B948" s="10">
        <v>0.08945533</v>
      </c>
      <c r="C948" s="10"/>
    </row>
    <row r="949">
      <c r="A949" s="19">
        <v>1.0</v>
      </c>
      <c r="B949" s="10">
        <v>0.08694466</v>
      </c>
      <c r="C949" s="10"/>
    </row>
    <row r="950">
      <c r="A950" s="19">
        <v>1.0</v>
      </c>
      <c r="B950" s="10">
        <v>0.27993795</v>
      </c>
      <c r="C950" s="10"/>
    </row>
    <row r="951">
      <c r="A951" s="19">
        <v>1.0</v>
      </c>
      <c r="B951" s="10">
        <v>0.08531918</v>
      </c>
      <c r="C951" s="10"/>
    </row>
    <row r="952">
      <c r="A952" s="19">
        <v>1.0</v>
      </c>
      <c r="B952" s="10">
        <v>0.06666881</v>
      </c>
      <c r="C952" s="10"/>
    </row>
    <row r="953">
      <c r="A953" s="19">
        <v>1.0</v>
      </c>
      <c r="B953" s="10">
        <v>0.20637012</v>
      </c>
      <c r="C953" s="10"/>
    </row>
    <row r="954">
      <c r="A954" s="19">
        <v>1.0</v>
      </c>
      <c r="B954" s="10">
        <v>0.26984486</v>
      </c>
      <c r="C954" s="10"/>
    </row>
    <row r="955">
      <c r="A955" s="19">
        <v>1.0</v>
      </c>
      <c r="B955" s="10">
        <v>0.08799251</v>
      </c>
      <c r="C955" s="10"/>
    </row>
    <row r="956">
      <c r="A956" s="19">
        <v>1.0</v>
      </c>
      <c r="B956" s="10">
        <v>0.44434482</v>
      </c>
      <c r="C956" s="10"/>
    </row>
    <row r="957">
      <c r="A957" s="19">
        <v>1.0</v>
      </c>
      <c r="B957" s="10">
        <v>0.80442894</v>
      </c>
      <c r="C957" s="10"/>
    </row>
    <row r="958">
      <c r="A958" s="19">
        <v>1.0</v>
      </c>
      <c r="B958" s="10">
        <v>0.09662619</v>
      </c>
      <c r="C958" s="10"/>
    </row>
    <row r="959">
      <c r="A959" s="19">
        <v>1.0</v>
      </c>
      <c r="B959" s="10">
        <v>0.26796126</v>
      </c>
      <c r="C959" s="10"/>
    </row>
    <row r="960">
      <c r="A960" s="19">
        <v>1.0</v>
      </c>
      <c r="B960" s="10">
        <v>0.2715327</v>
      </c>
      <c r="C960" s="10"/>
    </row>
    <row r="961">
      <c r="A961" s="19">
        <v>1.0</v>
      </c>
      <c r="B961" s="10">
        <v>0.03818342</v>
      </c>
      <c r="C961" s="10"/>
    </row>
    <row r="962">
      <c r="A962" s="19">
        <v>1.0</v>
      </c>
      <c r="B962" s="10">
        <v>0.8053911</v>
      </c>
      <c r="C962" s="10"/>
    </row>
    <row r="963">
      <c r="A963" s="19">
        <v>1.0</v>
      </c>
      <c r="B963" s="10">
        <v>0.06467043</v>
      </c>
      <c r="C963" s="10"/>
    </row>
    <row r="964">
      <c r="A964" s="19">
        <v>1.0</v>
      </c>
      <c r="B964" s="10">
        <v>0.07139879</v>
      </c>
      <c r="C964" s="10"/>
    </row>
    <row r="965">
      <c r="A965" s="19">
        <v>1.0</v>
      </c>
      <c r="B965" s="10">
        <v>0.32534605</v>
      </c>
      <c r="C965" s="10"/>
    </row>
    <row r="966">
      <c r="A966" s="19">
        <v>1.0</v>
      </c>
      <c r="B966" s="10">
        <v>0.08178195</v>
      </c>
      <c r="C966" s="10"/>
    </row>
    <row r="967">
      <c r="A967" s="19">
        <v>1.0</v>
      </c>
      <c r="B967" s="10">
        <v>0.27418464</v>
      </c>
      <c r="C967" s="10"/>
    </row>
    <row r="968">
      <c r="A968" s="19">
        <v>1.0</v>
      </c>
      <c r="B968" s="10">
        <v>0.06076178</v>
      </c>
      <c r="C968" s="10"/>
    </row>
    <row r="969">
      <c r="A969" s="19">
        <v>1.0</v>
      </c>
      <c r="B969" s="10">
        <v>0.08681143</v>
      </c>
      <c r="C969" s="10"/>
    </row>
    <row r="970">
      <c r="A970" s="19">
        <v>1.0</v>
      </c>
      <c r="B970" s="10">
        <v>0.04282213</v>
      </c>
      <c r="C970" s="10"/>
    </row>
    <row r="971">
      <c r="A971" s="19">
        <v>1.0</v>
      </c>
      <c r="B971" s="10">
        <v>0.46817255</v>
      </c>
      <c r="C971" s="10"/>
    </row>
    <row r="972">
      <c r="A972" s="19">
        <v>1.0</v>
      </c>
      <c r="B972" s="10">
        <v>0.06444604</v>
      </c>
      <c r="C972" s="10"/>
    </row>
    <row r="973">
      <c r="A973" s="19">
        <v>1.0</v>
      </c>
      <c r="B973" s="10">
        <v>0.08314117</v>
      </c>
      <c r="C973" s="10"/>
    </row>
    <row r="974">
      <c r="A974" s="19">
        <v>1.0</v>
      </c>
      <c r="B974" s="10">
        <v>0.4891657</v>
      </c>
      <c r="C974" s="10"/>
    </row>
    <row r="975">
      <c r="A975" s="19">
        <v>1.0</v>
      </c>
      <c r="B975" s="10">
        <v>0.11705294</v>
      </c>
      <c r="C975" s="10"/>
    </row>
    <row r="976">
      <c r="A976" s="19">
        <v>1.0</v>
      </c>
      <c r="B976" s="10">
        <v>0.10824278</v>
      </c>
      <c r="C976" s="10"/>
    </row>
    <row r="977">
      <c r="A977" s="19">
        <v>1.0</v>
      </c>
      <c r="B977" s="10">
        <v>0.13062567</v>
      </c>
      <c r="C977" s="10"/>
    </row>
    <row r="978">
      <c r="A978" s="19">
        <v>1.0</v>
      </c>
      <c r="B978" s="10">
        <v>0.25940347</v>
      </c>
      <c r="C978" s="10"/>
    </row>
    <row r="979">
      <c r="A979" s="19">
        <v>1.0</v>
      </c>
      <c r="B979" s="10">
        <v>0.17159694</v>
      </c>
      <c r="C979" s="10"/>
    </row>
    <row r="980">
      <c r="A980" s="19">
        <v>1.0</v>
      </c>
      <c r="B980" s="10">
        <v>0.16244487</v>
      </c>
      <c r="C980" s="10"/>
    </row>
    <row r="981">
      <c r="A981" s="19">
        <v>1.0</v>
      </c>
      <c r="B981" s="10">
        <v>0.32627586</v>
      </c>
      <c r="C981" s="10"/>
    </row>
    <row r="982">
      <c r="A982" s="19">
        <v>1.0</v>
      </c>
      <c r="B982" s="10">
        <v>0.3683403</v>
      </c>
      <c r="C982" s="10"/>
    </row>
    <row r="983">
      <c r="A983" s="19">
        <v>1.0</v>
      </c>
      <c r="B983" s="10">
        <v>0.10606936</v>
      </c>
      <c r="C983" s="10"/>
    </row>
    <row r="984">
      <c r="A984" s="19">
        <v>1.0</v>
      </c>
      <c r="B984" s="10">
        <v>0.3954063</v>
      </c>
      <c r="C984" s="10"/>
    </row>
    <row r="985">
      <c r="A985" s="19">
        <v>1.0</v>
      </c>
      <c r="B985" s="10">
        <v>0.06204341</v>
      </c>
      <c r="C985" s="10"/>
    </row>
    <row r="986">
      <c r="A986" s="19">
        <v>1.0</v>
      </c>
      <c r="B986" s="10">
        <v>0.10462493</v>
      </c>
      <c r="C986" s="10"/>
    </row>
    <row r="987">
      <c r="A987" s="19">
        <v>1.0</v>
      </c>
      <c r="B987" s="10">
        <v>0.05022612</v>
      </c>
      <c r="C987" s="10"/>
    </row>
    <row r="988">
      <c r="A988" s="19">
        <v>1.0</v>
      </c>
      <c r="B988" s="10">
        <v>0.06548272</v>
      </c>
      <c r="C988" s="10"/>
    </row>
    <row r="989">
      <c r="A989" s="19">
        <v>1.0</v>
      </c>
      <c r="B989" s="10">
        <v>0.48842978</v>
      </c>
      <c r="C989" s="10"/>
    </row>
    <row r="990">
      <c r="A990" s="19">
        <v>1.0</v>
      </c>
      <c r="B990" s="10">
        <v>0.87111086</v>
      </c>
      <c r="C990" s="10"/>
    </row>
    <row r="991">
      <c r="A991" s="19">
        <v>1.0</v>
      </c>
      <c r="B991" s="10">
        <v>0.64199084</v>
      </c>
      <c r="C991" s="10"/>
    </row>
    <row r="992">
      <c r="A992" s="19">
        <v>1.0</v>
      </c>
      <c r="B992" s="10">
        <v>0.05131087</v>
      </c>
      <c r="C992" s="10"/>
    </row>
    <row r="993">
      <c r="A993" s="19">
        <v>1.0</v>
      </c>
      <c r="B993" s="10">
        <v>0.07681524</v>
      </c>
      <c r="C993" s="10"/>
    </row>
    <row r="994">
      <c r="A994" s="19">
        <v>1.0</v>
      </c>
      <c r="B994" s="10">
        <v>0.07754925</v>
      </c>
      <c r="C994" s="10"/>
    </row>
    <row r="995">
      <c r="A995" s="19">
        <v>1.0</v>
      </c>
      <c r="B995" s="10">
        <v>0.13101174</v>
      </c>
      <c r="C995" s="10"/>
    </row>
    <row r="996">
      <c r="A996" s="19">
        <v>1.0</v>
      </c>
      <c r="B996" s="10">
        <v>0.24827993</v>
      </c>
      <c r="C996" s="10"/>
    </row>
    <row r="997">
      <c r="A997" s="19">
        <v>1.0</v>
      </c>
      <c r="B997" s="10">
        <v>0.4172678</v>
      </c>
      <c r="C997" s="10"/>
    </row>
    <row r="998">
      <c r="A998" s="19">
        <v>1.0</v>
      </c>
      <c r="B998" s="10">
        <v>0.14117408</v>
      </c>
      <c r="C998" s="10"/>
    </row>
    <row r="999">
      <c r="A999" s="19">
        <v>1.0</v>
      </c>
      <c r="B999" s="10">
        <v>0.63943976</v>
      </c>
      <c r="C999" s="10"/>
    </row>
    <row r="1000">
      <c r="A1000" s="19">
        <v>1.0</v>
      </c>
      <c r="B1000" s="10">
        <v>0.5442329</v>
      </c>
      <c r="C1000" s="10"/>
    </row>
    <row r="1001">
      <c r="A1001" s="19">
        <v>1.0</v>
      </c>
      <c r="B1001" s="10">
        <v>0.08232802</v>
      </c>
      <c r="C1001" s="10"/>
    </row>
    <row r="1002">
      <c r="A1002" s="19">
        <v>1.0</v>
      </c>
      <c r="B1002" s="10">
        <v>0.08232802</v>
      </c>
      <c r="C1002" s="10"/>
    </row>
    <row r="1003">
      <c r="A1003" s="19">
        <v>1.0</v>
      </c>
      <c r="B1003" s="10">
        <v>0.7093121</v>
      </c>
      <c r="C1003" s="10"/>
    </row>
    <row r="1004">
      <c r="A1004" s="19">
        <v>1.0</v>
      </c>
      <c r="B1004" s="10">
        <v>0.08689455</v>
      </c>
      <c r="C1004" s="10"/>
    </row>
    <row r="1005">
      <c r="A1005" s="19">
        <v>1.0</v>
      </c>
      <c r="B1005" s="10">
        <v>0.22407007</v>
      </c>
      <c r="C1005" s="10"/>
    </row>
    <row r="1006">
      <c r="A1006" s="19">
        <v>1.0</v>
      </c>
      <c r="B1006" s="10">
        <v>0.06875654</v>
      </c>
      <c r="C1006" s="10"/>
    </row>
    <row r="1007">
      <c r="A1007" s="19">
        <v>1.0</v>
      </c>
      <c r="B1007" s="10">
        <v>0.08045147</v>
      </c>
      <c r="C1007" s="10"/>
    </row>
    <row r="1008">
      <c r="A1008" s="19">
        <v>1.0</v>
      </c>
      <c r="B1008" s="10">
        <v>0.31089434</v>
      </c>
      <c r="C1008" s="10"/>
    </row>
    <row r="1009">
      <c r="A1009" s="19">
        <v>1.0</v>
      </c>
      <c r="B1009" s="10">
        <v>0.6047026</v>
      </c>
      <c r="C1009" s="10"/>
    </row>
    <row r="1010">
      <c r="A1010" s="19">
        <v>1.0</v>
      </c>
      <c r="B1010" s="10">
        <v>0.03443321</v>
      </c>
      <c r="C1010" s="10"/>
    </row>
    <row r="1011">
      <c r="A1011" s="19">
        <v>1.0</v>
      </c>
      <c r="B1011" s="10">
        <v>0.26096</v>
      </c>
      <c r="C1011" s="10"/>
    </row>
    <row r="1012">
      <c r="A1012" s="19">
        <v>1.0</v>
      </c>
      <c r="B1012" s="10">
        <v>0.24366315</v>
      </c>
      <c r="C1012" s="10"/>
    </row>
    <row r="1013">
      <c r="A1013" s="19">
        <v>1.0</v>
      </c>
      <c r="B1013" s="10">
        <v>0.4501201</v>
      </c>
      <c r="C1013" s="10"/>
    </row>
    <row r="1014">
      <c r="A1014" s="19">
        <v>1.0</v>
      </c>
      <c r="B1014" s="10">
        <v>0.28438166</v>
      </c>
      <c r="C1014" s="10"/>
    </row>
    <row r="1015">
      <c r="A1015" s="19">
        <v>1.0</v>
      </c>
      <c r="B1015" s="10">
        <v>0.2654397</v>
      </c>
      <c r="C1015" s="10"/>
    </row>
    <row r="1016">
      <c r="A1016" s="19">
        <v>1.0</v>
      </c>
      <c r="B1016" s="10">
        <v>0.3821457</v>
      </c>
      <c r="C1016" s="10"/>
    </row>
    <row r="1017">
      <c r="A1017" s="19">
        <v>1.0</v>
      </c>
      <c r="B1017" s="10">
        <v>0.47922087</v>
      </c>
      <c r="C1017" s="10"/>
    </row>
    <row r="1018">
      <c r="A1018" s="19">
        <v>1.0</v>
      </c>
      <c r="B1018" s="10">
        <v>0.9480856</v>
      </c>
      <c r="C1018" s="10"/>
    </row>
    <row r="1019">
      <c r="A1019" s="19">
        <v>1.0</v>
      </c>
      <c r="B1019" s="10">
        <v>0.10989654</v>
      </c>
      <c r="C1019" s="10"/>
    </row>
    <row r="1020">
      <c r="A1020" s="19">
        <v>1.0</v>
      </c>
      <c r="B1020" s="10">
        <v>0.05146144</v>
      </c>
      <c r="C1020" s="10"/>
    </row>
    <row r="1021">
      <c r="A1021" s="19">
        <v>1.0</v>
      </c>
      <c r="B1021" s="10">
        <v>0.3583009</v>
      </c>
      <c r="C1021" s="10"/>
    </row>
    <row r="1022">
      <c r="A1022" s="19">
        <v>1.0</v>
      </c>
      <c r="B1022" s="10">
        <v>0.0908438</v>
      </c>
      <c r="C1022" s="10"/>
    </row>
    <row r="1023">
      <c r="A1023" s="19">
        <v>1.0</v>
      </c>
      <c r="B1023" s="10">
        <v>0.17854483</v>
      </c>
      <c r="C1023" s="10"/>
    </row>
    <row r="1024">
      <c r="A1024" s="19">
        <v>1.0</v>
      </c>
      <c r="B1024" s="10">
        <v>0.35322306</v>
      </c>
      <c r="C1024" s="10"/>
    </row>
    <row r="1025">
      <c r="A1025" s="19">
        <v>1.0</v>
      </c>
      <c r="B1025" s="10">
        <v>0.08011579</v>
      </c>
      <c r="C1025" s="10"/>
    </row>
    <row r="1026">
      <c r="A1026" s="19">
        <v>1.0</v>
      </c>
      <c r="B1026" s="10">
        <v>0.09990329</v>
      </c>
      <c r="C1026" s="10"/>
    </row>
    <row r="1027">
      <c r="A1027" s="19">
        <v>1.0</v>
      </c>
      <c r="B1027" s="10">
        <v>0.31089434</v>
      </c>
      <c r="C1027" s="10"/>
    </row>
    <row r="1028">
      <c r="A1028" s="19">
        <v>1.0</v>
      </c>
      <c r="B1028" s="10">
        <v>0.365151</v>
      </c>
      <c r="C1028" s="10"/>
    </row>
    <row r="1029">
      <c r="A1029" s="19">
        <v>1.0</v>
      </c>
      <c r="B1029" s="10">
        <v>0.53490317</v>
      </c>
      <c r="C1029" s="10"/>
    </row>
    <row r="1030">
      <c r="A1030" s="19">
        <v>1.0</v>
      </c>
      <c r="B1030" s="10">
        <v>0.13277088</v>
      </c>
      <c r="C1030" s="10"/>
    </row>
    <row r="1031">
      <c r="A1031" s="19">
        <v>1.0</v>
      </c>
      <c r="B1031" s="10">
        <v>0.6389496</v>
      </c>
      <c r="C1031" s="10"/>
    </row>
    <row r="1032">
      <c r="A1032" s="19">
        <v>1.0</v>
      </c>
      <c r="B1032" s="10">
        <v>0.24919349</v>
      </c>
      <c r="C1032" s="10"/>
    </row>
    <row r="1033">
      <c r="A1033" s="19">
        <v>1.0</v>
      </c>
      <c r="B1033" s="10">
        <v>0.60451925</v>
      </c>
      <c r="C1033" s="10"/>
    </row>
    <row r="1034">
      <c r="A1034" s="19">
        <v>1.0</v>
      </c>
      <c r="B1034" s="10">
        <v>0.8060606</v>
      </c>
      <c r="C1034" s="10"/>
    </row>
    <row r="1035">
      <c r="A1035" s="19">
        <v>1.0</v>
      </c>
      <c r="B1035" s="10">
        <v>0.09432831</v>
      </c>
      <c r="C1035" s="10"/>
    </row>
    <row r="1036">
      <c r="A1036" s="19">
        <v>1.0</v>
      </c>
      <c r="B1036" s="10">
        <v>0.10263043</v>
      </c>
      <c r="C1036" s="10"/>
    </row>
    <row r="1037">
      <c r="A1037" s="19">
        <v>1.0</v>
      </c>
      <c r="B1037" s="10">
        <v>0.40375435</v>
      </c>
      <c r="C1037" s="10"/>
    </row>
    <row r="1038">
      <c r="A1038" s="19">
        <v>1.0</v>
      </c>
      <c r="B1038" s="10">
        <v>0.1863984</v>
      </c>
      <c r="C1038" s="10"/>
    </row>
    <row r="1039">
      <c r="A1039" s="19">
        <v>1.0</v>
      </c>
      <c r="B1039" s="10">
        <v>0.1586604</v>
      </c>
      <c r="C1039" s="10"/>
    </row>
    <row r="1040">
      <c r="A1040" s="19">
        <v>1.0</v>
      </c>
      <c r="B1040" s="10">
        <v>0.7297714</v>
      </c>
      <c r="C1040" s="10"/>
    </row>
    <row r="1041">
      <c r="A1041" s="19">
        <v>1.0</v>
      </c>
      <c r="B1041" s="10">
        <v>0.10199932</v>
      </c>
      <c r="C1041" s="10"/>
    </row>
    <row r="1042">
      <c r="A1042" s="19">
        <v>1.0</v>
      </c>
      <c r="B1042" s="10">
        <v>0.16257721</v>
      </c>
      <c r="C1042" s="10"/>
    </row>
    <row r="1043">
      <c r="A1043" s="19">
        <v>1.0</v>
      </c>
      <c r="B1043" s="10">
        <v>0.5174063</v>
      </c>
      <c r="C1043" s="10"/>
    </row>
    <row r="1044">
      <c r="A1044" s="19">
        <v>1.0</v>
      </c>
      <c r="B1044" s="10">
        <v>0.8163503</v>
      </c>
      <c r="C1044" s="10"/>
    </row>
    <row r="1045">
      <c r="A1045" s="19">
        <v>1.0</v>
      </c>
      <c r="B1045" s="10">
        <v>0.40953964</v>
      </c>
      <c r="C1045" s="10"/>
    </row>
    <row r="1046">
      <c r="A1046" s="19">
        <v>1.0</v>
      </c>
      <c r="B1046" s="10">
        <v>0.80580914</v>
      </c>
      <c r="C1046" s="10"/>
    </row>
    <row r="1047">
      <c r="A1047" s="19">
        <v>1.0</v>
      </c>
      <c r="B1047" s="10">
        <v>0.8060606</v>
      </c>
      <c r="C1047" s="10"/>
    </row>
    <row r="1048">
      <c r="A1048" s="19">
        <v>1.0</v>
      </c>
      <c r="B1048" s="10">
        <v>0.36252373</v>
      </c>
      <c r="C1048" s="10"/>
    </row>
    <row r="1049">
      <c r="A1049" s="19">
        <v>1.0</v>
      </c>
      <c r="B1049" s="10">
        <v>0.37005687</v>
      </c>
      <c r="C1049" s="10"/>
    </row>
    <row r="1050">
      <c r="A1050" s="19">
        <v>1.0</v>
      </c>
      <c r="B1050" s="10">
        <v>0.07500652</v>
      </c>
      <c r="C1050" s="10"/>
    </row>
    <row r="1051">
      <c r="A1051" s="19">
        <v>1.0</v>
      </c>
      <c r="B1051" s="10">
        <v>0.31345266</v>
      </c>
      <c r="C1051" s="10"/>
    </row>
    <row r="1052">
      <c r="A1052" s="19">
        <v>1.0</v>
      </c>
      <c r="B1052" s="10">
        <v>0.10799339</v>
      </c>
      <c r="C1052" s="10"/>
    </row>
    <row r="1053">
      <c r="A1053" s="19">
        <v>1.0</v>
      </c>
      <c r="B1053" s="10">
        <v>0.15182263</v>
      </c>
      <c r="C1053" s="10"/>
    </row>
    <row r="1054">
      <c r="A1054" s="19">
        <v>1.0</v>
      </c>
      <c r="B1054" s="10">
        <v>0.44081175</v>
      </c>
      <c r="C1054" s="10"/>
    </row>
    <row r="1055">
      <c r="A1055" s="19">
        <v>1.0</v>
      </c>
      <c r="B1055" s="10">
        <v>0.08621866</v>
      </c>
      <c r="C1055" s="10"/>
    </row>
    <row r="1056">
      <c r="A1056" s="19">
        <v>1.0</v>
      </c>
      <c r="B1056" s="10">
        <v>0.31429648</v>
      </c>
      <c r="C1056" s="10"/>
    </row>
    <row r="1057">
      <c r="A1057" s="19">
        <v>1.0</v>
      </c>
      <c r="B1057" s="10">
        <v>0.89177763</v>
      </c>
      <c r="C1057" s="10"/>
    </row>
    <row r="1058">
      <c r="A1058" s="19">
        <v>1.0</v>
      </c>
      <c r="B1058" s="10">
        <v>0.07227129</v>
      </c>
      <c r="C1058" s="10"/>
    </row>
    <row r="1059">
      <c r="A1059" s="19">
        <v>1.0</v>
      </c>
      <c r="B1059" s="10">
        <v>0.12975338</v>
      </c>
      <c r="C1059" s="10"/>
    </row>
    <row r="1060">
      <c r="A1060" s="19">
        <v>1.0</v>
      </c>
      <c r="B1060" s="10">
        <v>0.05337294</v>
      </c>
      <c r="C1060" s="10"/>
    </row>
    <row r="1061">
      <c r="A1061" s="19">
        <v>1.0</v>
      </c>
      <c r="B1061" s="10">
        <v>0.07937397</v>
      </c>
      <c r="C1061" s="10"/>
    </row>
    <row r="1062">
      <c r="A1062" s="19">
        <v>1.0</v>
      </c>
      <c r="B1062" s="10">
        <v>0.3111509</v>
      </c>
      <c r="C1062" s="10"/>
    </row>
    <row r="1063">
      <c r="A1063" s="19">
        <v>1.0</v>
      </c>
      <c r="B1063" s="10">
        <v>0.0525261</v>
      </c>
      <c r="C1063" s="10"/>
    </row>
    <row r="1064">
      <c r="A1064" s="19">
        <v>1.0</v>
      </c>
      <c r="B1064" s="10">
        <v>0.32572353</v>
      </c>
      <c r="C1064" s="10"/>
    </row>
    <row r="1065">
      <c r="A1065" s="19">
        <v>1.0</v>
      </c>
      <c r="B1065" s="10">
        <v>0.8345493</v>
      </c>
      <c r="C1065" s="10"/>
    </row>
    <row r="1066">
      <c r="A1066" s="19">
        <v>1.0</v>
      </c>
      <c r="B1066" s="10">
        <v>0.43574</v>
      </c>
      <c r="C1066" s="10"/>
    </row>
    <row r="1067">
      <c r="A1067" s="19">
        <v>1.0</v>
      </c>
      <c r="B1067" s="10">
        <v>0.15495452</v>
      </c>
      <c r="C1067" s="10"/>
    </row>
    <row r="1068">
      <c r="A1068" s="19">
        <v>1.0</v>
      </c>
      <c r="B1068" s="10">
        <v>0.47185504</v>
      </c>
      <c r="C1068" s="10"/>
    </row>
    <row r="1069">
      <c r="A1069" s="19">
        <v>1.0</v>
      </c>
      <c r="B1069" s="10">
        <v>0.6542779</v>
      </c>
      <c r="C1069" s="10"/>
    </row>
    <row r="1070">
      <c r="A1070" s="19">
        <v>1.0</v>
      </c>
      <c r="B1070" s="10">
        <v>0.35869768</v>
      </c>
      <c r="C1070" s="10"/>
    </row>
    <row r="1071">
      <c r="A1071" s="19">
        <v>1.0</v>
      </c>
      <c r="B1071" s="10">
        <v>0.27487823</v>
      </c>
      <c r="C1071" s="10"/>
    </row>
    <row r="1072">
      <c r="A1072" s="19">
        <v>1.0</v>
      </c>
      <c r="B1072" s="10">
        <v>0.11777033</v>
      </c>
      <c r="C1072" s="10"/>
    </row>
    <row r="1073">
      <c r="A1073" s="19">
        <v>1.0</v>
      </c>
      <c r="B1073" s="10">
        <v>0.3430636</v>
      </c>
      <c r="C1073" s="10"/>
    </row>
    <row r="1074">
      <c r="A1074" s="19">
        <v>1.0</v>
      </c>
      <c r="B1074" s="10">
        <v>0.1818954</v>
      </c>
      <c r="C1074" s="10"/>
    </row>
    <row r="1075">
      <c r="A1075" s="19">
        <v>1.0</v>
      </c>
      <c r="B1075" s="10">
        <v>0.18133555</v>
      </c>
      <c r="C1075" s="10"/>
    </row>
    <row r="1076">
      <c r="A1076" s="19">
        <v>1.0</v>
      </c>
      <c r="B1076" s="10">
        <v>0.895968</v>
      </c>
      <c r="C1076" s="10"/>
    </row>
    <row r="1077">
      <c r="A1077" s="19">
        <v>1.0</v>
      </c>
      <c r="B1077" s="10">
        <v>0.08950058</v>
      </c>
      <c r="C1077" s="10"/>
    </row>
    <row r="1078">
      <c r="A1078" s="19">
        <v>1.0</v>
      </c>
      <c r="B1078" s="10">
        <v>0.07013478</v>
      </c>
      <c r="C1078" s="10"/>
    </row>
    <row r="1079">
      <c r="A1079" s="19">
        <v>1.0</v>
      </c>
      <c r="B1079" s="10">
        <v>0.16490388</v>
      </c>
      <c r="C1079" s="10"/>
    </row>
    <row r="1080">
      <c r="A1080" s="19">
        <v>1.0</v>
      </c>
      <c r="B1080" s="10">
        <v>0.18846388</v>
      </c>
      <c r="C1080" s="10"/>
    </row>
    <row r="1081">
      <c r="A1081" s="19">
        <v>1.0</v>
      </c>
      <c r="B1081" s="10">
        <v>0.19927755</v>
      </c>
      <c r="C1081" s="10"/>
    </row>
    <row r="1082">
      <c r="A1082" s="19">
        <v>1.0</v>
      </c>
      <c r="B1082" s="10">
        <v>0.36127448</v>
      </c>
      <c r="C1082" s="10"/>
    </row>
    <row r="1083">
      <c r="A1083" s="19">
        <v>1.0</v>
      </c>
      <c r="B1083" s="10">
        <v>0.7450995</v>
      </c>
      <c r="C1083" s="10"/>
    </row>
    <row r="1084">
      <c r="A1084" s="19">
        <v>1.0</v>
      </c>
      <c r="B1084" s="10">
        <v>0.06262899</v>
      </c>
      <c r="C1084" s="10"/>
    </row>
    <row r="1085">
      <c r="A1085" s="19">
        <v>1.0</v>
      </c>
      <c r="B1085" s="10">
        <v>0.21977219</v>
      </c>
      <c r="C1085" s="10"/>
    </row>
    <row r="1086">
      <c r="A1086" s="19">
        <v>1.0</v>
      </c>
      <c r="B1086" s="10">
        <v>0.24066202</v>
      </c>
      <c r="C1086" s="10"/>
    </row>
    <row r="1087">
      <c r="A1087" s="19">
        <v>1.0</v>
      </c>
      <c r="B1087" s="10">
        <v>0.69542736</v>
      </c>
      <c r="C1087" s="10"/>
    </row>
    <row r="1088">
      <c r="A1088" s="19">
        <v>1.0</v>
      </c>
      <c r="B1088" s="10">
        <v>0.18364641</v>
      </c>
      <c r="C1088" s="10"/>
    </row>
    <row r="1089">
      <c r="A1089" s="19">
        <v>1.0</v>
      </c>
      <c r="B1089" s="10">
        <v>0.16164961</v>
      </c>
      <c r="C1089" s="10"/>
    </row>
    <row r="1090">
      <c r="A1090" s="19">
        <v>1.0</v>
      </c>
      <c r="B1090" s="10">
        <v>0.5154597</v>
      </c>
      <c r="C1090" s="10"/>
    </row>
    <row r="1091">
      <c r="A1091" s="19">
        <v>1.0</v>
      </c>
      <c r="B1091" s="10">
        <v>0.09809825</v>
      </c>
      <c r="C1091" s="10"/>
    </row>
    <row r="1092">
      <c r="A1092" s="19">
        <v>1.0</v>
      </c>
      <c r="B1092" s="10">
        <v>0.0787569</v>
      </c>
      <c r="C1092" s="10"/>
    </row>
    <row r="1093">
      <c r="A1093" s="19">
        <v>1.0</v>
      </c>
      <c r="B1093" s="10">
        <v>0.34623054</v>
      </c>
      <c r="C1093" s="10"/>
    </row>
    <row r="1094">
      <c r="A1094" s="19">
        <v>1.0</v>
      </c>
      <c r="B1094" s="10">
        <v>0.36847624</v>
      </c>
      <c r="C1094" s="10"/>
    </row>
    <row r="1095">
      <c r="A1095" s="19">
        <v>1.0</v>
      </c>
      <c r="B1095" s="10">
        <v>0.59757626</v>
      </c>
      <c r="C1095" s="10"/>
    </row>
    <row r="1096">
      <c r="A1096" s="19">
        <v>1.0</v>
      </c>
      <c r="B1096" s="10">
        <v>0.4619741</v>
      </c>
      <c r="C1096" s="10"/>
    </row>
    <row r="1097">
      <c r="A1097" s="19">
        <v>1.0</v>
      </c>
      <c r="B1097" s="10">
        <v>0.20750056</v>
      </c>
      <c r="C1097" s="10"/>
    </row>
    <row r="1098">
      <c r="A1098" s="19">
        <v>1.0</v>
      </c>
      <c r="B1098" s="10">
        <v>0.08543789</v>
      </c>
      <c r="C1098" s="10"/>
    </row>
    <row r="1099">
      <c r="A1099" s="19">
        <v>1.0</v>
      </c>
      <c r="B1099" s="10">
        <v>0.07355369</v>
      </c>
      <c r="C1099" s="10"/>
    </row>
    <row r="1100">
      <c r="A1100" s="19">
        <v>1.0</v>
      </c>
      <c r="B1100" s="10">
        <v>0.3491006</v>
      </c>
      <c r="C1100" s="10"/>
    </row>
    <row r="1101">
      <c r="A1101" s="19">
        <v>1.0</v>
      </c>
      <c r="B1101" s="10">
        <v>0.3566165</v>
      </c>
      <c r="C1101" s="10"/>
    </row>
    <row r="1102">
      <c r="A1102" s="19">
        <v>1.0</v>
      </c>
      <c r="B1102" s="10">
        <v>0.14923301</v>
      </c>
      <c r="C1102" s="10"/>
    </row>
    <row r="1103">
      <c r="A1103" s="19">
        <v>1.0</v>
      </c>
      <c r="B1103" s="10">
        <v>0.19081348</v>
      </c>
      <c r="C1103" s="10"/>
    </row>
    <row r="1104">
      <c r="A1104" s="19">
        <v>1.0</v>
      </c>
      <c r="B1104" s="10">
        <v>0.66737753</v>
      </c>
      <c r="C1104" s="10"/>
    </row>
    <row r="1105">
      <c r="A1105" s="19">
        <v>1.0</v>
      </c>
      <c r="B1105" s="10">
        <v>0.10588595</v>
      </c>
      <c r="C1105" s="10"/>
    </row>
    <row r="1106">
      <c r="A1106" s="19">
        <v>1.0</v>
      </c>
      <c r="B1106" s="10">
        <v>0.11733407</v>
      </c>
      <c r="C1106" s="10"/>
    </row>
    <row r="1107">
      <c r="A1107" s="19">
        <v>1.0</v>
      </c>
      <c r="B1107" s="10">
        <v>0.0667451</v>
      </c>
      <c r="C1107" s="10"/>
    </row>
    <row r="1108">
      <c r="A1108" s="19">
        <v>1.0</v>
      </c>
      <c r="B1108" s="10">
        <v>0.05005243</v>
      </c>
      <c r="C1108" s="10"/>
    </row>
    <row r="1109">
      <c r="A1109" s="19">
        <v>1.0</v>
      </c>
      <c r="B1109" s="10">
        <v>0.2969432</v>
      </c>
      <c r="C1109" s="10"/>
    </row>
    <row r="1110">
      <c r="A1110" s="19">
        <v>1.0</v>
      </c>
      <c r="B1110" s="10">
        <v>0.28141287</v>
      </c>
      <c r="C1110" s="10"/>
    </row>
    <row r="1111">
      <c r="A1111" s="19">
        <v>1.0</v>
      </c>
      <c r="B1111" s="10">
        <v>0.11639459</v>
      </c>
      <c r="C1111" s="10"/>
    </row>
    <row r="1112">
      <c r="A1112" s="19">
        <v>1.0</v>
      </c>
      <c r="B1112" s="10">
        <v>0.6610844</v>
      </c>
      <c r="C1112" s="10"/>
    </row>
    <row r="1113">
      <c r="A1113" s="19">
        <v>1.0</v>
      </c>
      <c r="B1113" s="10">
        <v>0.24740416</v>
      </c>
      <c r="C1113" s="10"/>
    </row>
    <row r="1114">
      <c r="A1114" s="19">
        <v>1.0</v>
      </c>
      <c r="B1114" s="10">
        <v>0.15128146</v>
      </c>
      <c r="C1114" s="10"/>
    </row>
    <row r="1115">
      <c r="A1115" s="19">
        <v>1.0</v>
      </c>
      <c r="B1115" s="10">
        <v>0.14241834</v>
      </c>
      <c r="C1115" s="10"/>
    </row>
    <row r="1116">
      <c r="A1116" s="19">
        <v>1.0</v>
      </c>
      <c r="B1116" s="10">
        <v>0.12295622</v>
      </c>
      <c r="C1116" s="10"/>
    </row>
    <row r="1117">
      <c r="A1117" s="19">
        <v>1.0</v>
      </c>
      <c r="B1117" s="10">
        <v>0.04590551</v>
      </c>
      <c r="C1117" s="10"/>
    </row>
    <row r="1118">
      <c r="A1118" s="19">
        <v>1.0</v>
      </c>
      <c r="B1118" s="10">
        <v>0.44709185</v>
      </c>
      <c r="C1118" s="10"/>
    </row>
    <row r="1119">
      <c r="A1119" s="19">
        <v>1.0</v>
      </c>
      <c r="B1119" s="10">
        <v>0.6364068</v>
      </c>
      <c r="C1119" s="10"/>
    </row>
    <row r="1120">
      <c r="A1120" s="19">
        <v>1.0</v>
      </c>
      <c r="B1120" s="10">
        <v>0.34069058</v>
      </c>
      <c r="C1120" s="10"/>
    </row>
    <row r="1121">
      <c r="A1121" s="19">
        <v>1.0</v>
      </c>
      <c r="B1121" s="10">
        <v>0.6046509</v>
      </c>
      <c r="C1121" s="10"/>
    </row>
    <row r="1122">
      <c r="A1122" s="19">
        <v>1.0</v>
      </c>
      <c r="B1122" s="10">
        <v>0.53490317</v>
      </c>
      <c r="C1122" s="10"/>
    </row>
    <row r="1123">
      <c r="A1123" s="19">
        <v>1.0</v>
      </c>
      <c r="B1123" s="10">
        <v>0.13169463</v>
      </c>
      <c r="C1123" s="10"/>
    </row>
    <row r="1124">
      <c r="A1124" s="19">
        <v>1.0</v>
      </c>
      <c r="B1124" s="10">
        <v>0.18311717</v>
      </c>
      <c r="C1124" s="10"/>
    </row>
    <row r="1125">
      <c r="A1125" s="19">
        <v>1.0</v>
      </c>
      <c r="B1125" s="10">
        <v>0.24061973</v>
      </c>
      <c r="C1125" s="10"/>
    </row>
    <row r="1126">
      <c r="A1126" s="19">
        <v>1.0</v>
      </c>
      <c r="B1126" s="10">
        <v>0.08295742</v>
      </c>
      <c r="C1126" s="10"/>
    </row>
    <row r="1127">
      <c r="A1127" s="19">
        <v>1.0</v>
      </c>
      <c r="B1127" s="10">
        <v>0.10612015</v>
      </c>
      <c r="C1127" s="10"/>
    </row>
    <row r="1128">
      <c r="A1128" s="19">
        <v>1.0</v>
      </c>
      <c r="B1128" s="10">
        <v>0.20178305</v>
      </c>
      <c r="C1128" s="10"/>
    </row>
    <row r="1129">
      <c r="A1129" s="19">
        <v>1.0</v>
      </c>
      <c r="B1129" s="10">
        <v>0.06123235</v>
      </c>
      <c r="C1129" s="10"/>
    </row>
    <row r="1130">
      <c r="A1130" s="19">
        <v>1.0</v>
      </c>
      <c r="B1130" s="10">
        <v>0.04916164</v>
      </c>
      <c r="C1130" s="10"/>
    </row>
    <row r="1131">
      <c r="A1131" s="19">
        <v>1.0</v>
      </c>
      <c r="B1131" s="10">
        <v>0.18094197</v>
      </c>
      <c r="C1131" s="10"/>
    </row>
    <row r="1132">
      <c r="A1132" s="19">
        <v>1.0</v>
      </c>
      <c r="B1132" s="10">
        <v>0.10422514</v>
      </c>
      <c r="C1132" s="10"/>
    </row>
    <row r="1133">
      <c r="A1133" s="19">
        <v>1.0</v>
      </c>
      <c r="B1133" s="10">
        <v>0.5876557</v>
      </c>
      <c r="C1133" s="10"/>
    </row>
    <row r="1134">
      <c r="A1134" s="19">
        <v>1.0</v>
      </c>
      <c r="B1134" s="10">
        <v>0.15143174</v>
      </c>
      <c r="C1134" s="10"/>
    </row>
    <row r="1135">
      <c r="A1135" s="19">
        <v>1.0</v>
      </c>
      <c r="B1135" s="10">
        <v>0.15174064</v>
      </c>
      <c r="C1135" s="10"/>
    </row>
    <row r="1136">
      <c r="A1136" s="19">
        <v>1.0</v>
      </c>
      <c r="B1136" s="10">
        <v>0.237259</v>
      </c>
      <c r="C1136" s="10"/>
    </row>
    <row r="1137">
      <c r="A1137" s="19">
        <v>1.0</v>
      </c>
      <c r="B1137" s="10">
        <v>0.3226925</v>
      </c>
      <c r="C1137" s="10"/>
    </row>
    <row r="1138">
      <c r="A1138" s="19">
        <v>1.0</v>
      </c>
      <c r="B1138" s="10">
        <v>0.45047125</v>
      </c>
      <c r="C1138" s="10"/>
    </row>
    <row r="1139">
      <c r="A1139" s="19">
        <v>1.0</v>
      </c>
      <c r="B1139" s="10">
        <v>0.00913626</v>
      </c>
      <c r="C1139" s="10"/>
    </row>
    <row r="1140">
      <c r="A1140" s="19">
        <v>1.0</v>
      </c>
      <c r="B1140" s="10">
        <v>0.17484592</v>
      </c>
      <c r="C1140" s="10"/>
    </row>
    <row r="1141">
      <c r="A1141" s="19">
        <v>1.0</v>
      </c>
      <c r="B1141" s="10">
        <v>0.47191754</v>
      </c>
      <c r="C1141" s="10"/>
    </row>
    <row r="1142">
      <c r="A1142" s="19">
        <v>1.0</v>
      </c>
      <c r="B1142" s="10">
        <v>0.64846843</v>
      </c>
      <c r="C1142" s="10"/>
    </row>
    <row r="1143">
      <c r="A1143" s="19">
        <v>1.0</v>
      </c>
      <c r="B1143" s="10">
        <v>0.27655494</v>
      </c>
      <c r="C1143" s="10"/>
    </row>
    <row r="1144">
      <c r="A1144" s="19">
        <v>1.0</v>
      </c>
      <c r="B1144" s="10">
        <v>0.07740726</v>
      </c>
      <c r="C1144" s="10"/>
    </row>
    <row r="1145">
      <c r="A1145" s="19">
        <v>1.0</v>
      </c>
      <c r="B1145" s="10">
        <v>0.27323592</v>
      </c>
      <c r="C1145" s="10"/>
    </row>
    <row r="1146">
      <c r="A1146" s="19">
        <v>1.0</v>
      </c>
      <c r="B1146" s="10">
        <v>0.9685708</v>
      </c>
      <c r="C1146" s="10"/>
    </row>
    <row r="1147">
      <c r="A1147" s="19">
        <v>1.0</v>
      </c>
      <c r="B1147" s="10">
        <v>0.11815692</v>
      </c>
      <c r="C1147" s="10"/>
    </row>
    <row r="1148">
      <c r="A1148" s="19">
        <v>1.0</v>
      </c>
      <c r="B1148" s="10">
        <v>0.12856764</v>
      </c>
      <c r="C1148" s="10"/>
    </row>
    <row r="1149">
      <c r="A1149" s="19">
        <v>1.0</v>
      </c>
      <c r="B1149" s="10">
        <v>0.1876876</v>
      </c>
      <c r="C1149" s="10"/>
    </row>
    <row r="1150">
      <c r="A1150" s="19">
        <v>1.0</v>
      </c>
      <c r="B1150" s="10">
        <v>0.0808083</v>
      </c>
      <c r="C1150" s="10"/>
    </row>
    <row r="1151">
      <c r="A1151" s="19">
        <v>1.0</v>
      </c>
      <c r="B1151" s="10">
        <v>0.12648867</v>
      </c>
      <c r="C1151" s="10"/>
    </row>
    <row r="1152">
      <c r="A1152" s="19">
        <v>1.0</v>
      </c>
      <c r="B1152" s="10">
        <v>0.08504169</v>
      </c>
      <c r="C1152" s="10"/>
    </row>
    <row r="1153">
      <c r="A1153" s="19">
        <v>1.0</v>
      </c>
      <c r="B1153" s="10">
        <v>0.06033288</v>
      </c>
      <c r="C1153" s="10"/>
    </row>
    <row r="1154">
      <c r="A1154" s="19">
        <v>1.0</v>
      </c>
      <c r="B1154" s="10">
        <v>0.06744184</v>
      </c>
      <c r="C1154" s="10"/>
    </row>
    <row r="1155">
      <c r="A1155" s="19">
        <v>1.0</v>
      </c>
      <c r="B1155" s="10">
        <v>0.14877291</v>
      </c>
      <c r="C1155" s="10"/>
    </row>
    <row r="1156">
      <c r="A1156" s="19">
        <v>1.0</v>
      </c>
      <c r="B1156" s="10">
        <v>0.10408565</v>
      </c>
      <c r="C1156" s="10"/>
    </row>
    <row r="1157">
      <c r="A1157" s="19">
        <v>1.0</v>
      </c>
      <c r="B1157" s="10">
        <v>0.02493099</v>
      </c>
      <c r="C1157" s="10"/>
    </row>
    <row r="1158">
      <c r="A1158" s="19">
        <v>1.0</v>
      </c>
      <c r="B1158" s="10">
        <v>0.06934259</v>
      </c>
      <c r="C1158" s="10"/>
    </row>
    <row r="1159">
      <c r="A1159" s="19">
        <v>1.0</v>
      </c>
      <c r="B1159" s="10">
        <v>0.06400724</v>
      </c>
      <c r="C1159" s="10"/>
    </row>
    <row r="1160">
      <c r="A1160" s="19">
        <v>1.0</v>
      </c>
      <c r="B1160" s="10">
        <v>0.11442766</v>
      </c>
      <c r="C1160" s="10"/>
    </row>
    <row r="1161">
      <c r="A1161" s="19">
        <v>1.0</v>
      </c>
      <c r="B1161" s="10">
        <v>0.16699813</v>
      </c>
      <c r="C1161" s="10"/>
    </row>
    <row r="1162">
      <c r="A1162" s="19">
        <v>1.0</v>
      </c>
      <c r="B1162" s="10">
        <v>0.06709965</v>
      </c>
      <c r="C1162" s="10"/>
    </row>
    <row r="1163">
      <c r="A1163" s="19">
        <v>1.0</v>
      </c>
      <c r="B1163" s="10">
        <v>0.07793231</v>
      </c>
      <c r="C1163" s="10"/>
    </row>
    <row r="1164">
      <c r="A1164" s="19">
        <v>1.0</v>
      </c>
      <c r="B1164" s="10">
        <v>0.14884979</v>
      </c>
      <c r="C1164" s="10"/>
    </row>
    <row r="1165">
      <c r="A1165" s="19">
        <v>1.0</v>
      </c>
      <c r="B1165" s="10">
        <v>0.2883455</v>
      </c>
      <c r="C1165" s="10"/>
    </row>
    <row r="1166">
      <c r="A1166" s="19">
        <v>1.0</v>
      </c>
      <c r="B1166" s="10">
        <v>0.31684366</v>
      </c>
      <c r="C1166" s="10"/>
    </row>
    <row r="1167">
      <c r="A1167" s="19">
        <v>1.0</v>
      </c>
      <c r="B1167" s="10">
        <v>0.25267056</v>
      </c>
      <c r="C1167" s="10"/>
    </row>
    <row r="1168">
      <c r="A1168" s="19">
        <v>1.0</v>
      </c>
      <c r="B1168" s="10">
        <v>0.11225817</v>
      </c>
      <c r="C1168" s="10"/>
    </row>
    <row r="1169">
      <c r="A1169" s="19">
        <v>1.0</v>
      </c>
      <c r="B1169" s="10">
        <v>0.39259663</v>
      </c>
      <c r="C1169" s="10"/>
    </row>
    <row r="1170">
      <c r="A1170" s="19">
        <v>1.0</v>
      </c>
      <c r="B1170" s="10">
        <v>0.4518816</v>
      </c>
      <c r="C1170" s="10"/>
    </row>
    <row r="1171">
      <c r="A1171" s="19">
        <v>1.0</v>
      </c>
      <c r="B1171" s="10">
        <v>0.13198005</v>
      </c>
      <c r="C1171" s="10"/>
    </row>
    <row r="1172">
      <c r="A1172" s="19">
        <v>1.0</v>
      </c>
      <c r="B1172" s="10">
        <v>0.56139004</v>
      </c>
      <c r="C1172" s="10"/>
    </row>
    <row r="1173">
      <c r="A1173" s="19">
        <v>1.0</v>
      </c>
      <c r="B1173" s="10">
        <v>0.19625632</v>
      </c>
      <c r="C1173" s="10"/>
    </row>
    <row r="1174">
      <c r="A1174" s="19">
        <v>1.0</v>
      </c>
      <c r="B1174" s="10">
        <v>0.2540484</v>
      </c>
      <c r="C1174" s="10"/>
    </row>
    <row r="1175">
      <c r="A1175" s="19">
        <v>1.0</v>
      </c>
      <c r="B1175" s="10">
        <v>0.11159001</v>
      </c>
      <c r="C1175" s="10"/>
    </row>
    <row r="1176">
      <c r="A1176" s="19">
        <v>1.0</v>
      </c>
      <c r="B1176" s="10">
        <v>0.31089434</v>
      </c>
      <c r="C1176" s="10"/>
    </row>
    <row r="1177">
      <c r="A1177" s="19">
        <v>1.0</v>
      </c>
      <c r="B1177" s="10">
        <v>0.2406405</v>
      </c>
      <c r="C1177" s="10"/>
    </row>
    <row r="1178">
      <c r="A1178" s="19">
        <v>1.0</v>
      </c>
      <c r="B1178" s="10">
        <v>0.7499383</v>
      </c>
      <c r="C1178" s="10"/>
    </row>
    <row r="1179">
      <c r="A1179" s="19">
        <v>1.0</v>
      </c>
      <c r="B1179" s="10">
        <v>0.18542959</v>
      </c>
      <c r="C1179" s="10"/>
    </row>
    <row r="1180">
      <c r="A1180" s="19">
        <v>1.0</v>
      </c>
      <c r="B1180" s="10">
        <v>0.05207308</v>
      </c>
      <c r="C1180" s="10"/>
    </row>
    <row r="1181">
      <c r="A1181" s="19">
        <v>1.0</v>
      </c>
      <c r="B1181" s="10">
        <v>0.49174678</v>
      </c>
      <c r="C1181" s="10"/>
    </row>
    <row r="1182">
      <c r="A1182" s="19">
        <v>1.0</v>
      </c>
      <c r="B1182" s="10">
        <v>0.05086156</v>
      </c>
      <c r="C1182" s="10"/>
    </row>
    <row r="1183">
      <c r="A1183" s="19">
        <v>1.0</v>
      </c>
      <c r="B1183" s="10">
        <v>0.7093121</v>
      </c>
      <c r="C1183" s="10"/>
    </row>
    <row r="1184">
      <c r="A1184" s="19">
        <v>1.0</v>
      </c>
      <c r="B1184" s="10">
        <v>0.28064445</v>
      </c>
      <c r="C1184" s="10"/>
    </row>
    <row r="1185">
      <c r="A1185" s="19">
        <v>1.0</v>
      </c>
      <c r="B1185" s="10">
        <v>0.16398373</v>
      </c>
      <c r="C1185" s="10"/>
    </row>
    <row r="1186">
      <c r="A1186" s="19">
        <v>1.0</v>
      </c>
      <c r="B1186" s="10">
        <v>0.03799643</v>
      </c>
      <c r="C1186" s="10"/>
    </row>
    <row r="1187">
      <c r="A1187" s="19">
        <v>1.0</v>
      </c>
      <c r="B1187" s="10">
        <v>0.15431328</v>
      </c>
      <c r="C1187" s="10"/>
    </row>
    <row r="1188">
      <c r="A1188" s="19">
        <v>1.0</v>
      </c>
      <c r="B1188" s="10">
        <v>0.23989682</v>
      </c>
      <c r="C1188" s="10"/>
    </row>
    <row r="1189">
      <c r="A1189" s="19">
        <v>1.0</v>
      </c>
      <c r="B1189" s="10">
        <v>0.09949392</v>
      </c>
      <c r="C1189" s="10"/>
    </row>
    <row r="1190">
      <c r="A1190" s="19">
        <v>1.0</v>
      </c>
      <c r="B1190" s="10">
        <v>0.13665484</v>
      </c>
      <c r="C1190" s="10"/>
    </row>
    <row r="1191">
      <c r="A1191" s="19">
        <v>1.0</v>
      </c>
      <c r="B1191" s="10">
        <v>0.14955065</v>
      </c>
      <c r="C1191" s="10"/>
    </row>
    <row r="1192">
      <c r="A1192" s="19">
        <v>1.0</v>
      </c>
      <c r="B1192" s="10">
        <v>0.16503315</v>
      </c>
      <c r="C1192" s="10"/>
    </row>
    <row r="1193">
      <c r="A1193" s="19">
        <v>1.0</v>
      </c>
      <c r="B1193" s="10">
        <v>0.15217556</v>
      </c>
      <c r="C1193" s="10"/>
    </row>
    <row r="1194">
      <c r="A1194" s="19">
        <v>1.0</v>
      </c>
      <c r="B1194" s="10">
        <v>0.19165783</v>
      </c>
      <c r="C1194" s="10"/>
    </row>
    <row r="1195">
      <c r="A1195" s="19">
        <v>1.0</v>
      </c>
      <c r="B1195" s="10">
        <v>0.51268035</v>
      </c>
      <c r="C1195" s="10"/>
    </row>
    <row r="1196">
      <c r="A1196" s="19">
        <v>1.0</v>
      </c>
      <c r="B1196" s="10">
        <v>0.09920061</v>
      </c>
      <c r="C1196" s="10"/>
    </row>
    <row r="1197">
      <c r="A1197" s="19">
        <v>1.0</v>
      </c>
      <c r="B1197" s="10">
        <v>0.6542246</v>
      </c>
      <c r="C1197" s="10"/>
    </row>
    <row r="1198">
      <c r="A1198" s="19">
        <v>1.0</v>
      </c>
      <c r="B1198" s="10">
        <v>0.11330789</v>
      </c>
      <c r="C1198" s="10"/>
    </row>
    <row r="1199">
      <c r="A1199" s="19">
        <v>1.0</v>
      </c>
      <c r="B1199" s="10">
        <v>0.16006498</v>
      </c>
      <c r="C1199" s="10"/>
    </row>
    <row r="1200">
      <c r="A1200" s="19">
        <v>1.0</v>
      </c>
      <c r="B1200" s="10">
        <v>0.0374423</v>
      </c>
      <c r="C1200" s="10"/>
    </row>
    <row r="1201">
      <c r="A1201" s="19">
        <v>1.0</v>
      </c>
      <c r="B1201" s="10">
        <v>0.60490316</v>
      </c>
      <c r="C1201" s="10"/>
    </row>
    <row r="1202">
      <c r="A1202" s="19">
        <v>1.0</v>
      </c>
      <c r="B1202" s="10">
        <v>0.45109388</v>
      </c>
      <c r="C1202" s="10"/>
    </row>
    <row r="1203">
      <c r="A1203" s="19">
        <v>1.0</v>
      </c>
      <c r="B1203" s="10">
        <v>0.25070646</v>
      </c>
      <c r="C1203" s="10"/>
    </row>
    <row r="1204">
      <c r="A1204" s="19">
        <v>1.0</v>
      </c>
      <c r="B1204" s="10">
        <v>0.14904222</v>
      </c>
      <c r="C1204" s="10"/>
    </row>
    <row r="1205">
      <c r="A1205" s="19">
        <v>1.0</v>
      </c>
      <c r="B1205" s="10">
        <v>0.8785311</v>
      </c>
      <c r="C1205" s="10"/>
    </row>
    <row r="1206">
      <c r="A1206" s="19">
        <v>1.0</v>
      </c>
      <c r="B1206" s="10">
        <v>0.2601053</v>
      </c>
      <c r="C1206" s="10"/>
    </row>
    <row r="1207">
      <c r="A1207" s="19">
        <v>1.0</v>
      </c>
      <c r="B1207" s="10">
        <v>0.159838</v>
      </c>
      <c r="C1207" s="10"/>
    </row>
    <row r="1208">
      <c r="A1208" s="19">
        <v>1.0</v>
      </c>
      <c r="B1208" s="10">
        <v>0.22328676</v>
      </c>
      <c r="C1208" s="10"/>
    </row>
    <row r="1209">
      <c r="A1209" s="19">
        <v>1.0</v>
      </c>
      <c r="B1209" s="10">
        <v>0.7449856</v>
      </c>
      <c r="C1209" s="10"/>
    </row>
    <row r="1210">
      <c r="A1210" s="19">
        <v>1.0</v>
      </c>
      <c r="B1210" s="10">
        <v>0.27164617</v>
      </c>
      <c r="C1210" s="10"/>
    </row>
    <row r="1211">
      <c r="A1211" s="19">
        <v>1.0</v>
      </c>
      <c r="B1211" s="10">
        <v>0.14974678</v>
      </c>
      <c r="C1211" s="10"/>
    </row>
    <row r="1212">
      <c r="A1212" s="19">
        <v>1.0</v>
      </c>
      <c r="B1212" s="10">
        <v>0.12011665</v>
      </c>
      <c r="C1212" s="10"/>
    </row>
    <row r="1213">
      <c r="A1213" s="19">
        <v>1.0</v>
      </c>
      <c r="B1213" s="10">
        <v>0.8996015</v>
      </c>
      <c r="C1213" s="10"/>
    </row>
    <row r="1214">
      <c r="A1214" s="19">
        <v>1.0</v>
      </c>
      <c r="B1214" s="10">
        <v>0.42827746</v>
      </c>
      <c r="C1214" s="10"/>
    </row>
    <row r="1215">
      <c r="A1215" s="19">
        <v>1.0</v>
      </c>
      <c r="B1215" s="10">
        <v>0.06065952</v>
      </c>
      <c r="C1215" s="10"/>
    </row>
    <row r="1216">
      <c r="A1216" s="19">
        <v>1.0</v>
      </c>
      <c r="B1216" s="10">
        <v>0.7093121</v>
      </c>
      <c r="C1216" s="10"/>
    </row>
    <row r="1217">
      <c r="A1217" s="19">
        <v>1.0</v>
      </c>
      <c r="B1217" s="10">
        <v>0.4554178</v>
      </c>
      <c r="C1217" s="10"/>
    </row>
    <row r="1218">
      <c r="A1218" s="19">
        <v>1.0</v>
      </c>
      <c r="B1218" s="10">
        <v>0.54045224</v>
      </c>
      <c r="C1218" s="10"/>
    </row>
    <row r="1219">
      <c r="A1219" s="19">
        <v>1.0</v>
      </c>
      <c r="B1219" s="10">
        <v>0.18805023</v>
      </c>
      <c r="C1219" s="10"/>
    </row>
    <row r="1220">
      <c r="A1220" s="19">
        <v>1.0</v>
      </c>
      <c r="B1220" s="10">
        <v>0.7985178</v>
      </c>
      <c r="C1220" s="10"/>
    </row>
    <row r="1221">
      <c r="A1221" s="19">
        <v>1.0</v>
      </c>
      <c r="B1221" s="10">
        <v>0.12264203</v>
      </c>
      <c r="C1221" s="10"/>
    </row>
    <row r="1222">
      <c r="A1222" s="19">
        <v>1.0</v>
      </c>
      <c r="B1222" s="10">
        <v>0.03657574</v>
      </c>
      <c r="C1222" s="10"/>
    </row>
    <row r="1223">
      <c r="A1223" s="19">
        <v>1.0</v>
      </c>
      <c r="B1223" s="10">
        <v>0.07626581</v>
      </c>
      <c r="C1223" s="10"/>
    </row>
    <row r="1224">
      <c r="A1224" s="19">
        <v>1.0</v>
      </c>
      <c r="B1224" s="10">
        <v>0.06144206</v>
      </c>
      <c r="C1224" s="10"/>
    </row>
    <row r="1225">
      <c r="A1225" s="19">
        <v>1.0</v>
      </c>
      <c r="B1225" s="10">
        <v>0.31563282</v>
      </c>
      <c r="C1225" s="10"/>
    </row>
    <row r="1226">
      <c r="A1226" s="19">
        <v>1.0</v>
      </c>
      <c r="B1226" s="10">
        <v>0.11593869</v>
      </c>
      <c r="C1226" s="10"/>
    </row>
    <row r="1227">
      <c r="A1227" s="19">
        <v>1.0</v>
      </c>
      <c r="B1227" s="10">
        <v>0.08936413</v>
      </c>
      <c r="C1227" s="10"/>
    </row>
    <row r="1228">
      <c r="A1228" s="19">
        <v>1.0</v>
      </c>
      <c r="B1228" s="10">
        <v>0.0928648</v>
      </c>
      <c r="C1228" s="10"/>
    </row>
    <row r="1229">
      <c r="A1229" s="19">
        <v>1.0</v>
      </c>
      <c r="B1229" s="10">
        <v>0.14982605</v>
      </c>
      <c r="C1229" s="10"/>
    </row>
    <row r="1230">
      <c r="A1230" s="19">
        <v>1.0</v>
      </c>
      <c r="B1230" s="10">
        <v>0.5370845</v>
      </c>
      <c r="C1230" s="10"/>
    </row>
    <row r="1231">
      <c r="A1231" s="19">
        <v>1.0</v>
      </c>
      <c r="B1231" s="10">
        <v>0.08560885</v>
      </c>
      <c r="C1231" s="10"/>
    </row>
    <row r="1232">
      <c r="A1232" s="19">
        <v>1.0</v>
      </c>
      <c r="B1232" s="10">
        <v>0.7953772</v>
      </c>
      <c r="C1232" s="10"/>
    </row>
    <row r="1233">
      <c r="A1233" s="19">
        <v>1.0</v>
      </c>
      <c r="B1233" s="10">
        <v>0.5031378</v>
      </c>
      <c r="C1233" s="10"/>
    </row>
    <row r="1234">
      <c r="A1234" s="19">
        <v>1.0</v>
      </c>
      <c r="B1234" s="10">
        <v>0.4229856</v>
      </c>
      <c r="C1234" s="10"/>
    </row>
    <row r="1235">
      <c r="A1235" s="19">
        <v>1.0</v>
      </c>
      <c r="B1235" s="10">
        <v>0.22983229</v>
      </c>
      <c r="C1235" s="10"/>
    </row>
    <row r="1236">
      <c r="A1236" s="19">
        <v>1.0</v>
      </c>
      <c r="B1236" s="10">
        <v>0.84459305</v>
      </c>
      <c r="C1236" s="10"/>
    </row>
    <row r="1237">
      <c r="A1237" s="19">
        <v>1.0</v>
      </c>
      <c r="B1237" s="10">
        <v>0.55779266</v>
      </c>
      <c r="C1237" s="10"/>
    </row>
    <row r="1238">
      <c r="A1238" s="19">
        <v>1.0</v>
      </c>
      <c r="B1238" s="10">
        <v>0.7997867</v>
      </c>
      <c r="C1238" s="10"/>
    </row>
    <row r="1239">
      <c r="A1239" s="19">
        <v>1.0</v>
      </c>
      <c r="B1239" s="10">
        <v>0.0219953</v>
      </c>
      <c r="C1239" s="10"/>
    </row>
    <row r="1240">
      <c r="A1240" s="19">
        <v>1.0</v>
      </c>
      <c r="B1240" s="10">
        <v>0.45666036</v>
      </c>
      <c r="C1240" s="10"/>
    </row>
    <row r="1241">
      <c r="A1241" s="19">
        <v>1.0</v>
      </c>
      <c r="B1241" s="10">
        <v>0.02685273</v>
      </c>
      <c r="C1241" s="10"/>
    </row>
    <row r="1242">
      <c r="A1242" s="19">
        <v>1.0</v>
      </c>
      <c r="B1242" s="10">
        <v>0.08644719</v>
      </c>
      <c r="C1242" s="10"/>
    </row>
    <row r="1243">
      <c r="A1243" s="19">
        <v>1.0</v>
      </c>
      <c r="B1243" s="10">
        <v>0.10545863</v>
      </c>
      <c r="C1243" s="10"/>
    </row>
    <row r="1244">
      <c r="A1244" s="19">
        <v>1.0</v>
      </c>
      <c r="B1244" s="10">
        <v>0.01218346</v>
      </c>
      <c r="C1244" s="10"/>
    </row>
    <row r="1245">
      <c r="A1245" s="19">
        <v>1.0</v>
      </c>
      <c r="B1245" s="10">
        <v>0.07964187</v>
      </c>
      <c r="C1245" s="10"/>
    </row>
    <row r="1246">
      <c r="A1246" s="19">
        <v>1.0</v>
      </c>
      <c r="B1246" s="10">
        <v>0.05835374</v>
      </c>
      <c r="C1246" s="10"/>
    </row>
    <row r="1247">
      <c r="A1247" s="19">
        <v>1.0</v>
      </c>
      <c r="B1247" s="10">
        <v>0.13923319</v>
      </c>
      <c r="C1247" s="10"/>
    </row>
    <row r="1248">
      <c r="A1248" s="19">
        <v>1.0</v>
      </c>
      <c r="B1248" s="10">
        <v>0.22943044</v>
      </c>
      <c r="C1248" s="10"/>
    </row>
    <row r="1249">
      <c r="A1249" s="19">
        <v>1.0</v>
      </c>
      <c r="B1249" s="10">
        <v>0.07631079</v>
      </c>
      <c r="C1249" s="10"/>
    </row>
    <row r="1250">
      <c r="A1250" s="19">
        <v>1.0</v>
      </c>
      <c r="B1250" s="10">
        <v>0.08160742</v>
      </c>
      <c r="C1250" s="10"/>
    </row>
    <row r="1251">
      <c r="A1251" s="19">
        <v>1.0</v>
      </c>
      <c r="B1251" s="10">
        <v>0.32757193</v>
      </c>
      <c r="C1251" s="10"/>
    </row>
    <row r="1252">
      <c r="A1252" s="19">
        <v>1.0</v>
      </c>
      <c r="B1252" s="10">
        <v>0.11223012</v>
      </c>
      <c r="C1252" s="10"/>
    </row>
    <row r="1253">
      <c r="A1253" s="19">
        <v>1.0</v>
      </c>
      <c r="B1253" s="10">
        <v>0.55297786</v>
      </c>
      <c r="C1253" s="10"/>
    </row>
    <row r="1254">
      <c r="A1254" s="19">
        <v>1.0</v>
      </c>
      <c r="B1254" s="10">
        <v>0.47047397</v>
      </c>
      <c r="C1254" s="10"/>
    </row>
    <row r="1255">
      <c r="A1255" s="19">
        <v>1.0</v>
      </c>
      <c r="B1255" s="10">
        <v>0.18131728</v>
      </c>
      <c r="C1255" s="10"/>
    </row>
    <row r="1256">
      <c r="A1256" s="19">
        <v>1.0</v>
      </c>
      <c r="B1256" s="10">
        <v>0.21417828</v>
      </c>
      <c r="C1256" s="10"/>
    </row>
    <row r="1257">
      <c r="A1257" s="19">
        <v>1.0</v>
      </c>
      <c r="B1257" s="10">
        <v>0.2155072</v>
      </c>
      <c r="C1257" s="10"/>
    </row>
    <row r="1258">
      <c r="A1258" s="19">
        <v>1.0</v>
      </c>
      <c r="B1258" s="10">
        <v>0.5259167</v>
      </c>
      <c r="C1258" s="10"/>
    </row>
    <row r="1259">
      <c r="A1259" s="19">
        <v>1.0</v>
      </c>
      <c r="B1259" s="10">
        <v>0.43265846</v>
      </c>
      <c r="C1259" s="10"/>
    </row>
    <row r="1260">
      <c r="A1260" s="19">
        <v>1.0</v>
      </c>
      <c r="B1260" s="10">
        <v>0.40333885</v>
      </c>
      <c r="C1260" s="10"/>
    </row>
    <row r="1261">
      <c r="A1261" s="19">
        <v>1.0</v>
      </c>
      <c r="B1261" s="10">
        <v>0.40333885</v>
      </c>
      <c r="C1261" s="10"/>
    </row>
    <row r="1262">
      <c r="A1262" s="19">
        <v>1.0</v>
      </c>
      <c r="B1262" s="10">
        <v>0.40333885</v>
      </c>
      <c r="C1262" s="10"/>
    </row>
    <row r="1263">
      <c r="A1263" s="19">
        <v>1.0</v>
      </c>
      <c r="B1263" s="10">
        <v>0.40333885</v>
      </c>
      <c r="C1263" s="10"/>
    </row>
    <row r="1264">
      <c r="A1264" s="19">
        <v>1.0</v>
      </c>
      <c r="B1264" s="10">
        <v>0.40333885</v>
      </c>
      <c r="C1264" s="10"/>
    </row>
    <row r="1265">
      <c r="A1265" s="19">
        <v>1.0</v>
      </c>
      <c r="B1265" s="10">
        <v>0.40333885</v>
      </c>
      <c r="C1265" s="10"/>
    </row>
    <row r="1266">
      <c r="A1266" s="19">
        <v>1.0</v>
      </c>
      <c r="B1266" s="10">
        <v>0.20703463</v>
      </c>
      <c r="C1266" s="10"/>
    </row>
    <row r="1267">
      <c r="A1267" s="19">
        <v>1.0</v>
      </c>
      <c r="B1267" s="10">
        <v>0.18225577</v>
      </c>
      <c r="C1267" s="10"/>
    </row>
    <row r="1268">
      <c r="A1268" s="19">
        <v>1.0</v>
      </c>
      <c r="B1268" s="10">
        <v>0.18778124</v>
      </c>
      <c r="C1268" s="10"/>
    </row>
    <row r="1269">
      <c r="A1269" s="19">
        <v>1.0</v>
      </c>
      <c r="B1269" s="10">
        <v>0.15544274</v>
      </c>
      <c r="C1269" s="10"/>
    </row>
    <row r="1270">
      <c r="A1270" s="19">
        <v>1.0</v>
      </c>
      <c r="B1270" s="10">
        <v>0.15544274</v>
      </c>
      <c r="C1270" s="10"/>
    </row>
    <row r="1271">
      <c r="A1271" s="19">
        <v>1.0</v>
      </c>
      <c r="B1271" s="10">
        <v>0.15544274</v>
      </c>
      <c r="C1271" s="10"/>
    </row>
    <row r="1272">
      <c r="A1272" s="19">
        <v>1.0</v>
      </c>
      <c r="B1272" s="10">
        <v>0.07634468</v>
      </c>
      <c r="C1272" s="10"/>
    </row>
    <row r="1273">
      <c r="A1273" s="19">
        <v>1.0</v>
      </c>
      <c r="B1273" s="10">
        <v>0.071699</v>
      </c>
      <c r="C1273" s="10"/>
    </row>
    <row r="1274">
      <c r="A1274" s="19">
        <v>1.0</v>
      </c>
      <c r="B1274" s="10">
        <v>0.06885223</v>
      </c>
      <c r="C1274" s="10"/>
    </row>
    <row r="1275">
      <c r="A1275" s="19">
        <v>1.0</v>
      </c>
      <c r="B1275" s="10">
        <v>0.1927071</v>
      </c>
      <c r="C1275" s="10"/>
    </row>
    <row r="1276">
      <c r="A1276" s="19">
        <v>1.0</v>
      </c>
      <c r="B1276" s="10">
        <v>0.08705722</v>
      </c>
      <c r="C1276" s="10"/>
    </row>
    <row r="1277">
      <c r="A1277" s="19">
        <v>1.0</v>
      </c>
      <c r="B1277" s="10">
        <v>0.17427886</v>
      </c>
      <c r="C1277" s="10"/>
    </row>
    <row r="1278">
      <c r="A1278" s="19">
        <v>1.0</v>
      </c>
      <c r="B1278" s="10">
        <v>0.06331839</v>
      </c>
      <c r="C1278" s="10"/>
    </row>
    <row r="1279">
      <c r="A1279" s="19">
        <v>1.0</v>
      </c>
      <c r="B1279" s="10">
        <v>0.66104996</v>
      </c>
      <c r="C1279" s="10"/>
    </row>
    <row r="1280">
      <c r="A1280" s="19">
        <v>1.0</v>
      </c>
      <c r="B1280" s="10">
        <v>0.08098672</v>
      </c>
      <c r="C1280" s="10"/>
    </row>
    <row r="1281">
      <c r="A1281" s="19">
        <v>1.0</v>
      </c>
      <c r="B1281" s="10">
        <v>0.08129345</v>
      </c>
      <c r="C1281" s="10"/>
    </row>
    <row r="1282">
      <c r="A1282" s="19">
        <v>1.0</v>
      </c>
      <c r="B1282" s="10">
        <v>0.45505726</v>
      </c>
      <c r="C1282" s="10"/>
    </row>
    <row r="1283">
      <c r="A1283" s="19">
        <v>1.0</v>
      </c>
      <c r="B1283" s="10">
        <v>0.26517922</v>
      </c>
      <c r="C1283" s="10"/>
    </row>
    <row r="1284">
      <c r="A1284" s="19">
        <v>1.0</v>
      </c>
      <c r="B1284" s="10">
        <v>0.24005866</v>
      </c>
      <c r="C1284" s="10"/>
    </row>
    <row r="1285">
      <c r="A1285" s="19">
        <v>1.0</v>
      </c>
      <c r="B1285" s="10">
        <v>0.6364068</v>
      </c>
      <c r="C1285" s="10"/>
    </row>
    <row r="1286">
      <c r="A1286" s="19">
        <v>1.0</v>
      </c>
      <c r="B1286" s="10">
        <v>0.10815061</v>
      </c>
      <c r="C1286" s="10"/>
    </row>
    <row r="1287">
      <c r="A1287" s="19">
        <v>1.0</v>
      </c>
      <c r="B1287" s="10">
        <v>0.14107987</v>
      </c>
      <c r="C1287" s="10"/>
    </row>
    <row r="1288">
      <c r="A1288" s="19">
        <v>1.0</v>
      </c>
      <c r="B1288" s="10">
        <v>0.09226718</v>
      </c>
      <c r="C1288" s="10"/>
    </row>
    <row r="1289">
      <c r="A1289" s="19">
        <v>1.0</v>
      </c>
      <c r="B1289" s="10">
        <v>0.11709853</v>
      </c>
      <c r="C1289" s="10"/>
    </row>
    <row r="1290">
      <c r="A1290" s="19">
        <v>1.0</v>
      </c>
      <c r="B1290" s="10">
        <v>0.04193392</v>
      </c>
      <c r="C1290" s="10"/>
    </row>
    <row r="1291">
      <c r="A1291" s="19">
        <v>1.0</v>
      </c>
      <c r="B1291" s="10">
        <v>0.5966163</v>
      </c>
      <c r="C1291" s="10"/>
    </row>
    <row r="1292">
      <c r="A1292" s="19">
        <v>1.0</v>
      </c>
      <c r="B1292" s="10">
        <v>0.47992882</v>
      </c>
      <c r="C1292" s="10"/>
    </row>
    <row r="1293">
      <c r="A1293" s="19">
        <v>1.0</v>
      </c>
      <c r="B1293" s="10">
        <v>0.09985574</v>
      </c>
      <c r="C1293" s="10"/>
    </row>
    <row r="1294">
      <c r="A1294" s="19">
        <v>1.0</v>
      </c>
      <c r="B1294" s="10">
        <v>0.17557465</v>
      </c>
      <c r="C1294" s="10"/>
    </row>
    <row r="1295">
      <c r="A1295" s="19">
        <v>1.0</v>
      </c>
      <c r="B1295" s="10">
        <v>0.4550858</v>
      </c>
      <c r="C1295" s="10"/>
    </row>
    <row r="1296">
      <c r="A1296" s="19">
        <v>1.0</v>
      </c>
      <c r="B1296" s="10">
        <v>0.1665046</v>
      </c>
      <c r="C1296" s="10"/>
    </row>
    <row r="1297">
      <c r="A1297" s="19">
        <v>1.0</v>
      </c>
      <c r="B1297" s="10">
        <v>0.04476626</v>
      </c>
      <c r="C1297" s="10"/>
    </row>
    <row r="1298">
      <c r="A1298" s="19">
        <v>1.0</v>
      </c>
      <c r="B1298" s="10">
        <v>0.21981364</v>
      </c>
      <c r="C1298" s="10"/>
    </row>
    <row r="1299">
      <c r="A1299" s="19">
        <v>1.0</v>
      </c>
      <c r="B1299" s="10">
        <v>0.13070884</v>
      </c>
      <c r="C1299" s="10"/>
    </row>
    <row r="1300">
      <c r="A1300" s="19">
        <v>1.0</v>
      </c>
      <c r="B1300" s="10">
        <v>0.38313016</v>
      </c>
      <c r="C1300" s="10"/>
    </row>
    <row r="1301">
      <c r="A1301" s="19">
        <v>1.0</v>
      </c>
      <c r="B1301" s="10">
        <v>0.93232936</v>
      </c>
      <c r="C1301" s="10"/>
    </row>
    <row r="1302">
      <c r="A1302" s="19">
        <v>1.0</v>
      </c>
      <c r="B1302" s="10">
        <v>0.3497492</v>
      </c>
      <c r="C1302" s="10"/>
    </row>
    <row r="1303">
      <c r="A1303" s="19">
        <v>1.0</v>
      </c>
      <c r="B1303" s="10">
        <v>0.06874796</v>
      </c>
      <c r="C1303" s="10"/>
    </row>
    <row r="1304">
      <c r="A1304" s="19">
        <v>1.0</v>
      </c>
      <c r="B1304" s="10">
        <v>0.05163705</v>
      </c>
      <c r="C1304" s="10"/>
    </row>
    <row r="1305">
      <c r="A1305" s="19">
        <v>1.0</v>
      </c>
      <c r="B1305" s="10">
        <v>0.0770398</v>
      </c>
      <c r="C1305" s="10"/>
    </row>
    <row r="1306">
      <c r="A1306" s="19">
        <v>1.0</v>
      </c>
      <c r="B1306" s="10">
        <v>0.10364788</v>
      </c>
      <c r="C1306" s="10"/>
    </row>
    <row r="1307">
      <c r="A1307" s="19">
        <v>1.0</v>
      </c>
      <c r="B1307" s="10">
        <v>0.09736807</v>
      </c>
      <c r="C1307" s="10"/>
    </row>
    <row r="1308">
      <c r="A1308" s="19">
        <v>1.0</v>
      </c>
      <c r="B1308" s="10">
        <v>0.10653351</v>
      </c>
      <c r="C1308" s="10"/>
    </row>
    <row r="1309">
      <c r="A1309" s="19">
        <v>1.0</v>
      </c>
      <c r="B1309" s="10">
        <v>0.09271897</v>
      </c>
      <c r="C1309" s="10"/>
    </row>
    <row r="1310">
      <c r="A1310" s="19">
        <v>1.0</v>
      </c>
      <c r="B1310" s="10">
        <v>0.4617669</v>
      </c>
      <c r="C1310" s="10"/>
    </row>
    <row r="1311">
      <c r="A1311" s="19">
        <v>1.0</v>
      </c>
      <c r="B1311" s="10">
        <v>0.06036086</v>
      </c>
      <c r="C1311" s="10"/>
    </row>
    <row r="1312">
      <c r="A1312" s="19">
        <v>1.0</v>
      </c>
      <c r="B1312" s="10">
        <v>0.10473079</v>
      </c>
      <c r="C1312" s="10"/>
    </row>
    <row r="1313">
      <c r="A1313" s="19">
        <v>1.0</v>
      </c>
      <c r="B1313" s="10">
        <v>0.05335339</v>
      </c>
      <c r="C1313" s="10"/>
    </row>
    <row r="1314">
      <c r="A1314" s="19">
        <v>1.0</v>
      </c>
      <c r="B1314" s="10">
        <v>0.0670038</v>
      </c>
      <c r="C1314" s="10"/>
    </row>
    <row r="1315">
      <c r="A1315" s="19">
        <v>1.0</v>
      </c>
      <c r="B1315" s="10">
        <v>0.35043493</v>
      </c>
      <c r="C1315" s="10"/>
    </row>
    <row r="1316">
      <c r="A1316" s="19">
        <v>1.0</v>
      </c>
      <c r="B1316" s="10">
        <v>0.34963727</v>
      </c>
      <c r="C1316" s="10"/>
    </row>
    <row r="1317">
      <c r="A1317" s="19">
        <v>1.0</v>
      </c>
      <c r="B1317" s="10">
        <v>0.88824683</v>
      </c>
      <c r="C1317" s="10"/>
    </row>
    <row r="1318">
      <c r="A1318" s="19">
        <v>1.0</v>
      </c>
      <c r="B1318" s="10">
        <v>0.30375868</v>
      </c>
      <c r="C1318" s="10"/>
    </row>
    <row r="1319">
      <c r="A1319" s="19">
        <v>1.0</v>
      </c>
      <c r="B1319" s="10">
        <v>0.59482664</v>
      </c>
      <c r="C1319" s="10"/>
    </row>
    <row r="1320">
      <c r="A1320" s="19">
        <v>1.0</v>
      </c>
      <c r="B1320" s="10">
        <v>0.89718026</v>
      </c>
      <c r="C1320" s="10"/>
    </row>
    <row r="1321">
      <c r="A1321" s="19">
        <v>1.0</v>
      </c>
      <c r="B1321" s="10">
        <v>0.18390873</v>
      </c>
      <c r="C1321" s="10"/>
    </row>
    <row r="1322">
      <c r="A1322" s="19">
        <v>1.0</v>
      </c>
      <c r="B1322" s="10">
        <v>0.12121738</v>
      </c>
      <c r="C1322" s="10"/>
    </row>
    <row r="1323">
      <c r="A1323" s="19">
        <v>1.0</v>
      </c>
      <c r="B1323" s="10">
        <v>0.04510108</v>
      </c>
      <c r="C1323" s="10"/>
    </row>
    <row r="1324">
      <c r="A1324" s="19">
        <v>1.0</v>
      </c>
      <c r="B1324" s="10">
        <v>0.14012659</v>
      </c>
      <c r="C1324" s="10"/>
    </row>
    <row r="1325">
      <c r="A1325" s="19">
        <v>1.0</v>
      </c>
      <c r="B1325" s="10">
        <v>0.14937276</v>
      </c>
      <c r="C1325" s="10"/>
    </row>
    <row r="1326">
      <c r="A1326" s="19">
        <v>1.0</v>
      </c>
      <c r="B1326" s="10">
        <v>0.14672652</v>
      </c>
      <c r="C1326" s="10"/>
    </row>
    <row r="1327">
      <c r="A1327" s="19">
        <v>1.0</v>
      </c>
      <c r="B1327" s="10">
        <v>0.10850429</v>
      </c>
      <c r="C1327" s="10"/>
    </row>
    <row r="1328">
      <c r="A1328" s="19">
        <v>1.0</v>
      </c>
      <c r="B1328" s="10">
        <v>0.296729</v>
      </c>
      <c r="C1328" s="10"/>
    </row>
    <row r="1329">
      <c r="A1329" s="19">
        <v>1.0</v>
      </c>
      <c r="B1329" s="10">
        <v>0.18488154</v>
      </c>
      <c r="C1329" s="10"/>
    </row>
    <row r="1330">
      <c r="A1330" s="19">
        <v>1.0</v>
      </c>
      <c r="B1330" s="10">
        <v>0.04982488</v>
      </c>
      <c r="C1330" s="10"/>
    </row>
    <row r="1331">
      <c r="A1331" s="19">
        <v>1.0</v>
      </c>
      <c r="B1331" s="10">
        <v>0.07156211</v>
      </c>
      <c r="C1331" s="10"/>
    </row>
    <row r="1332">
      <c r="A1332" s="19">
        <v>1.0</v>
      </c>
      <c r="B1332" s="10">
        <v>0.098236</v>
      </c>
      <c r="C1332" s="10"/>
    </row>
    <row r="1333">
      <c r="A1333" s="19">
        <v>1.0</v>
      </c>
      <c r="B1333" s="10">
        <v>0.13360703</v>
      </c>
      <c r="C1333" s="10"/>
    </row>
    <row r="1334">
      <c r="A1334" s="19">
        <v>1.0</v>
      </c>
      <c r="B1334" s="10">
        <v>0.03995643</v>
      </c>
      <c r="C1334" s="10"/>
    </row>
    <row r="1335">
      <c r="A1335" s="19">
        <v>1.0</v>
      </c>
      <c r="B1335" s="10">
        <v>0.34454015</v>
      </c>
      <c r="C1335" s="10"/>
    </row>
    <row r="1336">
      <c r="A1336" s="19">
        <v>1.0</v>
      </c>
      <c r="B1336" s="10">
        <v>0.01976291</v>
      </c>
      <c r="C1336" s="10"/>
    </row>
    <row r="1337">
      <c r="A1337" s="19">
        <v>1.0</v>
      </c>
      <c r="B1337" s="10">
        <v>0.33203286</v>
      </c>
      <c r="C1337" s="10"/>
    </row>
    <row r="1338">
      <c r="A1338" s="19">
        <v>1.0</v>
      </c>
      <c r="B1338" s="10">
        <v>0.18875666</v>
      </c>
      <c r="C1338" s="10"/>
    </row>
    <row r="1339">
      <c r="A1339" s="19">
        <v>1.0</v>
      </c>
      <c r="B1339" s="10">
        <v>0.0713174</v>
      </c>
      <c r="C1339" s="10"/>
    </row>
    <row r="1340">
      <c r="A1340" s="19">
        <v>1.0</v>
      </c>
      <c r="B1340" s="10">
        <v>0.14769301</v>
      </c>
      <c r="C1340" s="10"/>
    </row>
    <row r="1341">
      <c r="A1341" s="19">
        <v>1.0</v>
      </c>
      <c r="B1341" s="10">
        <v>0.09153412</v>
      </c>
      <c r="C1341" s="10"/>
    </row>
    <row r="1342">
      <c r="A1342" s="19">
        <v>1.0</v>
      </c>
      <c r="B1342" s="10">
        <v>0.10544743</v>
      </c>
      <c r="C1342" s="10"/>
    </row>
    <row r="1343">
      <c r="A1343" s="19">
        <v>1.0</v>
      </c>
      <c r="B1343" s="10">
        <v>0.19471082</v>
      </c>
      <c r="C1343" s="10"/>
    </row>
    <row r="1344">
      <c r="A1344" s="19">
        <v>1.0</v>
      </c>
      <c r="B1344" s="10">
        <v>0.17652355</v>
      </c>
      <c r="C1344" s="10"/>
    </row>
    <row r="1345">
      <c r="A1345" s="19">
        <v>1.0</v>
      </c>
      <c r="B1345" s="10">
        <v>0.04510108</v>
      </c>
      <c r="C1345" s="10"/>
    </row>
    <row r="1346">
      <c r="A1346" s="19">
        <v>1.0</v>
      </c>
      <c r="B1346" s="10">
        <v>0.14186707</v>
      </c>
      <c r="C1346" s="10"/>
    </row>
    <row r="1347">
      <c r="A1347" s="19">
        <v>1.0</v>
      </c>
      <c r="B1347" s="10">
        <v>0.24177861</v>
      </c>
      <c r="C1347" s="10"/>
    </row>
    <row r="1348">
      <c r="A1348" s="19">
        <v>1.0</v>
      </c>
      <c r="B1348" s="10">
        <v>0.16180328</v>
      </c>
      <c r="C1348" s="10"/>
    </row>
    <row r="1349">
      <c r="A1349" s="19">
        <v>1.0</v>
      </c>
      <c r="B1349" s="10">
        <v>0.670768</v>
      </c>
      <c r="C1349" s="10"/>
    </row>
    <row r="1350">
      <c r="A1350" s="19">
        <v>1.0</v>
      </c>
      <c r="B1350" s="10">
        <v>0.31027496</v>
      </c>
      <c r="C1350" s="10"/>
    </row>
    <row r="1351">
      <c r="A1351" s="19">
        <v>1.0</v>
      </c>
      <c r="B1351" s="10">
        <v>0.49894217</v>
      </c>
      <c r="C1351" s="10"/>
    </row>
    <row r="1352">
      <c r="A1352" s="19">
        <v>1.0</v>
      </c>
      <c r="B1352" s="10">
        <v>0.1186119</v>
      </c>
      <c r="C1352" s="10"/>
    </row>
    <row r="1353">
      <c r="A1353" s="19">
        <v>1.0</v>
      </c>
      <c r="B1353" s="10">
        <v>0.09262997</v>
      </c>
      <c r="C1353" s="10"/>
    </row>
    <row r="1354">
      <c r="A1354" s="19">
        <v>1.0</v>
      </c>
      <c r="B1354" s="10">
        <v>0.30636105</v>
      </c>
      <c r="C1354" s="10"/>
    </row>
    <row r="1355">
      <c r="A1355" s="19">
        <v>1.0</v>
      </c>
      <c r="B1355" s="10">
        <v>0.10733516</v>
      </c>
      <c r="C1355" s="10"/>
    </row>
    <row r="1356">
      <c r="A1356" s="19">
        <v>1.0</v>
      </c>
      <c r="B1356" s="10">
        <v>0.04305375</v>
      </c>
      <c r="C1356" s="10"/>
    </row>
    <row r="1357">
      <c r="A1357" s="19">
        <v>1.0</v>
      </c>
      <c r="B1357" s="10">
        <v>0.13096295</v>
      </c>
      <c r="C1357" s="10"/>
    </row>
    <row r="1358">
      <c r="A1358" s="19">
        <v>1.0</v>
      </c>
      <c r="B1358" s="10">
        <v>0.08454155</v>
      </c>
      <c r="C1358" s="10"/>
    </row>
    <row r="1359">
      <c r="A1359" s="19">
        <v>1.0</v>
      </c>
      <c r="B1359" s="10">
        <v>0.10674179</v>
      </c>
      <c r="C1359" s="10"/>
    </row>
    <row r="1360">
      <c r="A1360" s="19">
        <v>1.0</v>
      </c>
      <c r="B1360" s="10">
        <v>0.16108485</v>
      </c>
      <c r="C1360" s="10"/>
    </row>
    <row r="1361">
      <c r="A1361" s="19">
        <v>1.0</v>
      </c>
      <c r="B1361" s="10">
        <v>0.23991898</v>
      </c>
      <c r="C1361" s="10"/>
    </row>
    <row r="1362">
      <c r="A1362" s="19">
        <v>1.0</v>
      </c>
      <c r="B1362" s="10">
        <v>0.03475469</v>
      </c>
      <c r="C1362" s="10"/>
    </row>
    <row r="1363">
      <c r="A1363" s="19">
        <v>1.0</v>
      </c>
      <c r="B1363" s="10">
        <v>0.31089434</v>
      </c>
      <c r="C1363" s="10"/>
    </row>
    <row r="1364">
      <c r="A1364" s="19">
        <v>1.0</v>
      </c>
      <c r="B1364" s="10">
        <v>0.06973872</v>
      </c>
      <c r="C1364" s="10"/>
    </row>
    <row r="1365">
      <c r="A1365" s="19">
        <v>1.0</v>
      </c>
      <c r="B1365" s="10">
        <v>0.8288224</v>
      </c>
      <c r="C1365" s="10"/>
    </row>
    <row r="1366">
      <c r="A1366" s="19">
        <v>1.0</v>
      </c>
      <c r="B1366" s="10">
        <v>0.05732928</v>
      </c>
      <c r="C1366" s="10"/>
    </row>
    <row r="1367">
      <c r="A1367" s="19">
        <v>1.0</v>
      </c>
      <c r="B1367" s="10">
        <v>0.0300101</v>
      </c>
      <c r="C1367" s="10"/>
    </row>
    <row r="1368">
      <c r="A1368" s="19">
        <v>1.0</v>
      </c>
      <c r="B1368" s="10">
        <v>0.4651496</v>
      </c>
      <c r="C1368" s="10"/>
    </row>
    <row r="1369">
      <c r="A1369" s="19">
        <v>1.0</v>
      </c>
      <c r="B1369" s="10">
        <v>0.7093121</v>
      </c>
      <c r="C1369" s="10"/>
    </row>
    <row r="1370">
      <c r="A1370" s="19">
        <v>1.0</v>
      </c>
      <c r="B1370" s="10">
        <v>0.60500425</v>
      </c>
      <c r="C1370" s="10"/>
    </row>
    <row r="1371">
      <c r="A1371" s="19">
        <v>1.0</v>
      </c>
      <c r="B1371" s="10">
        <v>0.5085088</v>
      </c>
      <c r="C1371" s="10"/>
    </row>
    <row r="1372">
      <c r="A1372" s="19">
        <v>1.0</v>
      </c>
      <c r="B1372" s="10">
        <v>0.08686552</v>
      </c>
      <c r="C1372" s="10"/>
    </row>
    <row r="1373">
      <c r="A1373" s="19">
        <v>1.0</v>
      </c>
      <c r="B1373" s="10">
        <v>0.8850913</v>
      </c>
      <c r="C1373" s="10"/>
    </row>
    <row r="1374">
      <c r="A1374" s="19">
        <v>1.0</v>
      </c>
      <c r="B1374" s="10">
        <v>0.00925237</v>
      </c>
      <c r="C1374" s="10"/>
    </row>
    <row r="1375">
      <c r="A1375" s="19">
        <v>1.0</v>
      </c>
      <c r="B1375" s="10">
        <v>0.3394628</v>
      </c>
      <c r="C1375" s="10"/>
    </row>
    <row r="1376">
      <c r="A1376" s="19">
        <v>1.0</v>
      </c>
      <c r="B1376" s="10">
        <v>0.08580233</v>
      </c>
      <c r="C1376" s="10"/>
    </row>
    <row r="1377">
      <c r="A1377" s="19">
        <v>1.0</v>
      </c>
      <c r="B1377" s="10">
        <v>0.14973477</v>
      </c>
      <c r="C1377" s="10"/>
    </row>
    <row r="1378">
      <c r="A1378" s="19">
        <v>1.0</v>
      </c>
      <c r="B1378" s="10">
        <v>0.13147037</v>
      </c>
      <c r="C1378" s="10"/>
    </row>
    <row r="1379">
      <c r="A1379" s="19">
        <v>1.0</v>
      </c>
      <c r="B1379" s="10">
        <v>0.04864784</v>
      </c>
      <c r="C1379" s="10"/>
    </row>
    <row r="1380">
      <c r="A1380" s="19">
        <v>1.0</v>
      </c>
      <c r="B1380" s="10">
        <v>0.04864784</v>
      </c>
      <c r="C1380" s="10"/>
    </row>
    <row r="1381">
      <c r="A1381" s="19">
        <v>1.0</v>
      </c>
      <c r="B1381" s="10">
        <v>0.30552524</v>
      </c>
      <c r="C1381" s="10"/>
    </row>
    <row r="1382">
      <c r="A1382" s="19">
        <v>1.0</v>
      </c>
      <c r="B1382" s="10">
        <v>0.04211646</v>
      </c>
      <c r="C1382" s="10"/>
    </row>
    <row r="1383">
      <c r="A1383" s="19">
        <v>1.0</v>
      </c>
      <c r="B1383" s="10">
        <v>0.05831254</v>
      </c>
      <c r="C1383" s="10"/>
    </row>
    <row r="1384">
      <c r="A1384" s="19">
        <v>1.0</v>
      </c>
      <c r="B1384" s="10">
        <v>0.31089434</v>
      </c>
      <c r="C1384" s="10"/>
    </row>
    <row r="1385">
      <c r="A1385" s="19">
        <v>1.0</v>
      </c>
      <c r="B1385" s="10">
        <v>0.6321287</v>
      </c>
      <c r="C1385" s="10"/>
    </row>
    <row r="1386">
      <c r="A1386" s="19">
        <v>1.0</v>
      </c>
      <c r="B1386" s="10">
        <v>0.72967446</v>
      </c>
      <c r="C1386" s="10"/>
    </row>
    <row r="1387">
      <c r="A1387" s="19">
        <v>1.0</v>
      </c>
      <c r="B1387" s="10">
        <v>0.6408047</v>
      </c>
      <c r="C1387" s="10"/>
    </row>
    <row r="1388">
      <c r="A1388" s="19">
        <v>1.0</v>
      </c>
      <c r="B1388" s="10">
        <v>0.07190831</v>
      </c>
      <c r="C1388" s="10"/>
    </row>
    <row r="1389">
      <c r="A1389" s="19">
        <v>1.0</v>
      </c>
      <c r="B1389" s="10">
        <v>0.8197229</v>
      </c>
      <c r="C1389" s="10"/>
    </row>
    <row r="1390">
      <c r="A1390" s="19">
        <v>1.0</v>
      </c>
      <c r="B1390" s="10">
        <v>0.05780232</v>
      </c>
      <c r="C1390" s="10"/>
    </row>
    <row r="1391">
      <c r="A1391" s="19">
        <v>1.0</v>
      </c>
      <c r="B1391" s="10">
        <v>0.13760339</v>
      </c>
      <c r="C1391" s="10"/>
    </row>
    <row r="1392">
      <c r="A1392" s="19">
        <v>1.0</v>
      </c>
      <c r="B1392" s="10">
        <v>0.14950459</v>
      </c>
      <c r="C1392" s="10"/>
    </row>
    <row r="1393">
      <c r="A1393" s="19">
        <v>1.0</v>
      </c>
      <c r="B1393" s="10">
        <v>0.4950319</v>
      </c>
      <c r="C1393" s="10"/>
    </row>
    <row r="1394">
      <c r="A1394" s="19">
        <v>1.0</v>
      </c>
      <c r="B1394" s="10">
        <v>0.08792111</v>
      </c>
      <c r="C1394" s="10"/>
    </row>
    <row r="1395">
      <c r="A1395" s="19">
        <v>1.0</v>
      </c>
      <c r="B1395" s="10">
        <v>0.25391537</v>
      </c>
      <c r="C1395" s="10"/>
    </row>
    <row r="1396">
      <c r="A1396" s="19">
        <v>1.0</v>
      </c>
      <c r="B1396" s="10">
        <v>0.09459779</v>
      </c>
      <c r="C1396" s="10"/>
    </row>
    <row r="1397">
      <c r="A1397" s="19">
        <v>1.0</v>
      </c>
      <c r="B1397" s="10">
        <v>0.09218817</v>
      </c>
      <c r="C1397" s="10"/>
    </row>
    <row r="1398">
      <c r="A1398" s="19">
        <v>1.0</v>
      </c>
      <c r="B1398" s="10">
        <v>0.78187114</v>
      </c>
      <c r="C1398" s="10"/>
    </row>
    <row r="1399">
      <c r="A1399" s="19">
        <v>1.0</v>
      </c>
      <c r="B1399" s="10">
        <v>0.17654565</v>
      </c>
      <c r="C1399" s="10"/>
    </row>
    <row r="1400">
      <c r="A1400" s="19">
        <v>1.0</v>
      </c>
      <c r="B1400" s="10">
        <v>0.10182115</v>
      </c>
      <c r="C1400" s="10"/>
    </row>
    <row r="1401">
      <c r="A1401" s="19">
        <v>1.0</v>
      </c>
      <c r="B1401" s="10">
        <v>0.53490317</v>
      </c>
      <c r="C1401" s="10"/>
    </row>
    <row r="1402">
      <c r="A1402" s="19">
        <v>1.0</v>
      </c>
      <c r="B1402" s="10">
        <v>0.03921917</v>
      </c>
      <c r="C1402" s="10"/>
    </row>
    <row r="1403">
      <c r="A1403" s="19">
        <v>1.0</v>
      </c>
      <c r="B1403" s="10">
        <v>0.15327932</v>
      </c>
      <c r="C1403" s="10"/>
    </row>
    <row r="1404">
      <c r="A1404" s="19">
        <v>1.0</v>
      </c>
      <c r="B1404" s="10">
        <v>0.08577816</v>
      </c>
      <c r="C1404" s="10"/>
    </row>
    <row r="1405">
      <c r="A1405" s="19">
        <v>1.0</v>
      </c>
      <c r="B1405" s="10">
        <v>0.77476853</v>
      </c>
      <c r="C1405" s="10"/>
    </row>
    <row r="1406">
      <c r="A1406" s="19">
        <v>1.0</v>
      </c>
      <c r="B1406" s="10">
        <v>0.5876557</v>
      </c>
      <c r="C1406" s="10"/>
    </row>
    <row r="1407">
      <c r="A1407" s="19">
        <v>1.0</v>
      </c>
      <c r="B1407" s="10">
        <v>0.09945404</v>
      </c>
      <c r="C1407" s="10"/>
    </row>
    <row r="1408">
      <c r="A1408" s="19">
        <v>1.0</v>
      </c>
      <c r="B1408" s="10">
        <v>0.09770828</v>
      </c>
      <c r="C1408" s="10"/>
    </row>
    <row r="1409">
      <c r="A1409" s="19">
        <v>1.0</v>
      </c>
      <c r="B1409" s="10">
        <v>0.09071598</v>
      </c>
      <c r="C1409" s="10"/>
    </row>
    <row r="1410">
      <c r="A1410" s="19">
        <v>1.0</v>
      </c>
      <c r="B1410" s="10">
        <v>0.27059957</v>
      </c>
      <c r="C1410" s="10"/>
    </row>
    <row r="1411">
      <c r="A1411" s="19">
        <v>1.0</v>
      </c>
      <c r="B1411" s="10">
        <v>0.09975312</v>
      </c>
      <c r="C1411" s="10"/>
    </row>
    <row r="1412">
      <c r="A1412" s="19">
        <v>1.0</v>
      </c>
      <c r="B1412" s="10">
        <v>0.1195216</v>
      </c>
      <c r="C1412" s="10"/>
    </row>
    <row r="1413">
      <c r="A1413" s="19">
        <v>1.0</v>
      </c>
      <c r="B1413" s="10">
        <v>0.17597881</v>
      </c>
      <c r="C1413" s="10"/>
    </row>
    <row r="1414">
      <c r="A1414" s="19">
        <v>1.0</v>
      </c>
      <c r="B1414" s="10">
        <v>0.0775602</v>
      </c>
      <c r="C1414" s="10"/>
    </row>
    <row r="1415">
      <c r="A1415" s="19">
        <v>1.0</v>
      </c>
      <c r="B1415" s="10">
        <v>0.04981058</v>
      </c>
      <c r="C1415" s="10"/>
    </row>
    <row r="1416">
      <c r="A1416" s="19">
        <v>1.0</v>
      </c>
      <c r="B1416" s="10">
        <v>0.4183188</v>
      </c>
      <c r="C1416" s="10"/>
    </row>
    <row r="1417">
      <c r="A1417" s="19">
        <v>1.0</v>
      </c>
      <c r="B1417" s="10">
        <v>0.9326283</v>
      </c>
      <c r="C1417" s="10"/>
    </row>
    <row r="1418">
      <c r="A1418" s="19">
        <v>1.0</v>
      </c>
      <c r="B1418" s="10">
        <v>0.9590948</v>
      </c>
      <c r="C1418" s="10"/>
    </row>
    <row r="1419">
      <c r="A1419" s="19">
        <v>1.0</v>
      </c>
      <c r="B1419" s="10">
        <v>0.10708024</v>
      </c>
      <c r="C1419" s="10"/>
    </row>
    <row r="1420">
      <c r="A1420" s="19">
        <v>1.0</v>
      </c>
      <c r="B1420" s="10">
        <v>0.95867985</v>
      </c>
      <c r="C1420" s="10"/>
    </row>
    <row r="1421">
      <c r="A1421" s="19">
        <v>1.0</v>
      </c>
      <c r="B1421" s="10">
        <v>0.21687146</v>
      </c>
      <c r="C1421" s="10"/>
    </row>
    <row r="1422">
      <c r="A1422" s="19">
        <v>1.0</v>
      </c>
      <c r="B1422" s="10">
        <v>0.5608224</v>
      </c>
      <c r="C1422" s="10"/>
    </row>
    <row r="1423">
      <c r="A1423" s="19">
        <v>1.0</v>
      </c>
      <c r="B1423" s="10">
        <v>0.20132323</v>
      </c>
      <c r="C1423" s="10"/>
    </row>
    <row r="1424">
      <c r="A1424" s="19">
        <v>1.0</v>
      </c>
      <c r="B1424" s="10">
        <v>0.07682353</v>
      </c>
      <c r="C1424" s="10"/>
    </row>
    <row r="1425">
      <c r="A1425" s="19">
        <v>1.0</v>
      </c>
      <c r="B1425" s="10">
        <v>0.04585598</v>
      </c>
      <c r="C1425" s="10"/>
    </row>
    <row r="1426">
      <c r="A1426" s="19">
        <v>1.0</v>
      </c>
      <c r="B1426" s="10">
        <v>0.46916777</v>
      </c>
      <c r="C1426" s="10"/>
    </row>
    <row r="1427">
      <c r="A1427" s="19">
        <v>1.0</v>
      </c>
      <c r="B1427" s="10">
        <v>0.06798081</v>
      </c>
      <c r="C1427" s="10"/>
    </row>
    <row r="1428">
      <c r="A1428" s="19">
        <v>1.0</v>
      </c>
      <c r="B1428" s="10">
        <v>0.06337257</v>
      </c>
      <c r="C1428" s="10"/>
    </row>
    <row r="1429">
      <c r="A1429" s="19">
        <v>1.0</v>
      </c>
      <c r="B1429" s="10">
        <v>0.14932938</v>
      </c>
      <c r="C1429" s="10"/>
    </row>
    <row r="1430">
      <c r="A1430" s="19">
        <v>1.0</v>
      </c>
      <c r="B1430" s="10">
        <v>0.05275412</v>
      </c>
      <c r="C1430" s="10"/>
    </row>
    <row r="1431">
      <c r="A1431" s="19">
        <v>1.0</v>
      </c>
      <c r="B1431" s="10">
        <v>0.1996707</v>
      </c>
      <c r="C1431" s="10"/>
    </row>
    <row r="1432">
      <c r="A1432" s="19">
        <v>1.0</v>
      </c>
      <c r="B1432" s="10">
        <v>0.74455476</v>
      </c>
      <c r="C1432" s="10"/>
    </row>
    <row r="1433">
      <c r="A1433" s="19">
        <v>1.0</v>
      </c>
      <c r="B1433" s="10">
        <v>0.08206039</v>
      </c>
      <c r="C1433" s="10"/>
    </row>
    <row r="1434">
      <c r="A1434" s="19">
        <v>1.0</v>
      </c>
      <c r="B1434" s="10">
        <v>0.12840873</v>
      </c>
      <c r="C1434" s="10"/>
    </row>
    <row r="1435">
      <c r="A1435" s="19">
        <v>1.0</v>
      </c>
      <c r="B1435" s="10">
        <v>0.24215126</v>
      </c>
      <c r="C1435" s="10"/>
    </row>
    <row r="1436">
      <c r="A1436" s="19">
        <v>1.0</v>
      </c>
      <c r="B1436" s="10">
        <v>0.40717444</v>
      </c>
      <c r="C1436" s="10"/>
    </row>
    <row r="1437">
      <c r="A1437" s="19">
        <v>1.0</v>
      </c>
      <c r="B1437" s="10">
        <v>0.18729725</v>
      </c>
      <c r="C1437" s="10"/>
    </row>
    <row r="1438">
      <c r="A1438" s="19">
        <v>1.0</v>
      </c>
      <c r="B1438" s="10">
        <v>0.00290633</v>
      </c>
      <c r="C1438" s="10"/>
    </row>
    <row r="1439">
      <c r="A1439" s="19">
        <v>1.0</v>
      </c>
      <c r="B1439" s="10">
        <v>0.03721054</v>
      </c>
      <c r="C1439" s="10"/>
    </row>
    <row r="1440">
      <c r="A1440" s="19">
        <v>1.0</v>
      </c>
      <c r="B1440" s="10">
        <v>0.31089434</v>
      </c>
      <c r="C1440" s="10"/>
    </row>
    <row r="1441">
      <c r="A1441" s="19">
        <v>1.0</v>
      </c>
      <c r="B1441" s="10">
        <v>0.60481626</v>
      </c>
      <c r="C1441" s="10"/>
    </row>
    <row r="1442">
      <c r="A1442" s="19">
        <v>1.0</v>
      </c>
      <c r="B1442" s="10">
        <v>0.09710551</v>
      </c>
      <c r="C1442" s="10"/>
    </row>
    <row r="1443">
      <c r="A1443" s="19">
        <v>1.0</v>
      </c>
      <c r="B1443" s="10">
        <v>0.6597832</v>
      </c>
      <c r="C1443" s="10"/>
    </row>
    <row r="1444">
      <c r="A1444" s="19">
        <v>1.0</v>
      </c>
      <c r="B1444" s="10">
        <v>0.19717169</v>
      </c>
      <c r="C1444" s="10"/>
    </row>
    <row r="1445">
      <c r="A1445" s="19">
        <v>1.0</v>
      </c>
      <c r="B1445" s="10">
        <v>0.19049336</v>
      </c>
      <c r="C1445" s="10"/>
    </row>
    <row r="1446">
      <c r="A1446" s="19">
        <v>1.0</v>
      </c>
      <c r="B1446" s="10">
        <v>0.08452738</v>
      </c>
      <c r="C1446" s="10"/>
    </row>
    <row r="1447">
      <c r="A1447" s="19">
        <v>1.0</v>
      </c>
      <c r="B1447" s="10">
        <v>0.17040561</v>
      </c>
      <c r="C1447" s="10"/>
    </row>
    <row r="1448">
      <c r="A1448" s="19">
        <v>1.0</v>
      </c>
      <c r="B1448" s="10">
        <v>0.7448772</v>
      </c>
      <c r="C1448" s="10"/>
    </row>
    <row r="1449">
      <c r="A1449" s="19">
        <v>1.0</v>
      </c>
      <c r="B1449" s="10">
        <v>0.67000914</v>
      </c>
      <c r="C1449" s="10"/>
    </row>
    <row r="1450">
      <c r="A1450" s="19">
        <v>1.0</v>
      </c>
      <c r="B1450" s="10">
        <v>0.15191102</v>
      </c>
      <c r="C1450" s="10"/>
    </row>
    <row r="1451">
      <c r="A1451" s="19">
        <v>1.0</v>
      </c>
      <c r="B1451" s="10">
        <v>0.34914404</v>
      </c>
      <c r="C1451" s="10"/>
    </row>
    <row r="1452">
      <c r="A1452" s="19">
        <v>1.0</v>
      </c>
      <c r="B1452" s="10">
        <v>0.17776804</v>
      </c>
      <c r="C1452" s="10"/>
    </row>
    <row r="1453">
      <c r="A1453" s="19">
        <v>1.0</v>
      </c>
      <c r="B1453" s="10">
        <v>0.12451967</v>
      </c>
      <c r="C1453" s="10"/>
    </row>
    <row r="1454">
      <c r="A1454" s="19">
        <v>1.0</v>
      </c>
      <c r="B1454" s="10">
        <v>0.07027492</v>
      </c>
      <c r="C1454" s="10"/>
    </row>
    <row r="1455">
      <c r="A1455" s="19">
        <v>1.0</v>
      </c>
      <c r="B1455" s="10">
        <v>0.10159064</v>
      </c>
      <c r="C1455" s="10"/>
    </row>
    <row r="1456">
      <c r="A1456" s="19">
        <v>1.0</v>
      </c>
      <c r="B1456" s="10">
        <v>0.31089434</v>
      </c>
      <c r="C1456" s="10"/>
    </row>
    <row r="1457">
      <c r="A1457" s="19">
        <v>1.0</v>
      </c>
      <c r="B1457" s="10">
        <v>0.11109804</v>
      </c>
      <c r="C1457" s="10"/>
    </row>
    <row r="1458">
      <c r="A1458" s="19">
        <v>1.0</v>
      </c>
      <c r="B1458" s="10">
        <v>0.06694429</v>
      </c>
      <c r="C1458" s="10"/>
    </row>
    <row r="1459">
      <c r="A1459" s="19">
        <v>1.0</v>
      </c>
      <c r="B1459" s="10">
        <v>0.09404534</v>
      </c>
      <c r="C1459" s="10"/>
    </row>
    <row r="1460">
      <c r="A1460" s="19">
        <v>1.0</v>
      </c>
      <c r="B1460" s="10">
        <v>0.10029361</v>
      </c>
      <c r="C1460" s="10"/>
    </row>
    <row r="1461">
      <c r="A1461" s="19">
        <v>1.0</v>
      </c>
      <c r="B1461" s="10">
        <v>0.60336095</v>
      </c>
      <c r="C1461" s="10"/>
    </row>
    <row r="1462">
      <c r="A1462" s="19">
        <v>1.0</v>
      </c>
      <c r="B1462" s="10">
        <v>0.15531136</v>
      </c>
      <c r="C1462" s="10"/>
    </row>
    <row r="1463">
      <c r="A1463" s="19">
        <v>1.0</v>
      </c>
      <c r="B1463" s="10">
        <v>0.27132115</v>
      </c>
      <c r="C1463" s="10"/>
    </row>
    <row r="1464">
      <c r="A1464" s="19">
        <v>1.0</v>
      </c>
      <c r="B1464" s="10">
        <v>0.7128458</v>
      </c>
      <c r="C1464" s="10"/>
    </row>
    <row r="1465">
      <c r="A1465" s="19">
        <v>1.0</v>
      </c>
      <c r="B1465" s="10">
        <v>0.6541702</v>
      </c>
      <c r="C1465" s="10"/>
    </row>
    <row r="1466">
      <c r="A1466" s="19">
        <v>1.0</v>
      </c>
      <c r="B1466" s="10">
        <v>0.03664187</v>
      </c>
      <c r="C1466" s="10"/>
    </row>
    <row r="1467">
      <c r="A1467" s="19">
        <v>1.0</v>
      </c>
      <c r="B1467" s="10">
        <v>0.05979142</v>
      </c>
      <c r="C1467" s="10"/>
    </row>
    <row r="1468">
      <c r="A1468" s="19">
        <v>1.0</v>
      </c>
      <c r="B1468" s="10">
        <v>0.08092148</v>
      </c>
      <c r="C1468" s="10"/>
    </row>
    <row r="1469">
      <c r="A1469" s="19">
        <v>1.0</v>
      </c>
      <c r="B1469" s="10">
        <v>0.1802109</v>
      </c>
      <c r="C1469" s="10"/>
    </row>
    <row r="1470">
      <c r="A1470" s="19">
        <v>1.0</v>
      </c>
      <c r="B1470" s="10">
        <v>0.55360675</v>
      </c>
      <c r="C1470" s="10"/>
    </row>
    <row r="1471">
      <c r="A1471" s="19">
        <v>1.0</v>
      </c>
      <c r="B1471" s="10">
        <v>0.686596</v>
      </c>
      <c r="C1471" s="10"/>
    </row>
    <row r="1472">
      <c r="A1472" s="19">
        <v>1.0</v>
      </c>
      <c r="B1472" s="10">
        <v>0.3283041</v>
      </c>
      <c r="C1472" s="10"/>
    </row>
    <row r="1473">
      <c r="A1473" s="19">
        <v>1.0</v>
      </c>
      <c r="B1473" s="10">
        <v>0.32028452</v>
      </c>
      <c r="C1473" s="10"/>
    </row>
    <row r="1474">
      <c r="A1474" s="19">
        <v>1.0</v>
      </c>
      <c r="B1474" s="10">
        <v>0.07407272</v>
      </c>
      <c r="C1474" s="10"/>
    </row>
    <row r="1475">
      <c r="A1475" s="19">
        <v>1.0</v>
      </c>
      <c r="B1475" s="10">
        <v>0.06545961</v>
      </c>
      <c r="C1475" s="10"/>
    </row>
    <row r="1476">
      <c r="A1476" s="19">
        <v>1.0</v>
      </c>
      <c r="B1476" s="10">
        <v>0.17999159</v>
      </c>
      <c r="C1476" s="10"/>
    </row>
    <row r="1477">
      <c r="A1477" s="19">
        <v>1.0</v>
      </c>
      <c r="B1477" s="10">
        <v>0.36394224</v>
      </c>
      <c r="C1477" s="10"/>
    </row>
    <row r="1478">
      <c r="A1478" s="19">
        <v>1.0</v>
      </c>
      <c r="B1478" s="10">
        <v>0.07825183</v>
      </c>
      <c r="C1478" s="10"/>
    </row>
    <row r="1479">
      <c r="A1479" s="19">
        <v>1.0</v>
      </c>
      <c r="B1479" s="10">
        <v>0.2806194</v>
      </c>
      <c r="C1479" s="10"/>
    </row>
    <row r="1480">
      <c r="A1480" s="19">
        <v>1.0</v>
      </c>
      <c r="B1480" s="10">
        <v>0.15502198</v>
      </c>
      <c r="C1480" s="10"/>
    </row>
    <row r="1481">
      <c r="A1481" s="19">
        <v>1.0</v>
      </c>
      <c r="B1481" s="10">
        <v>0.12035219</v>
      </c>
      <c r="C1481" s="10"/>
    </row>
    <row r="1482">
      <c r="A1482" s="19">
        <v>1.0</v>
      </c>
      <c r="B1482" s="10">
        <v>0.15870933</v>
      </c>
      <c r="C1482" s="10"/>
    </row>
    <row r="1483">
      <c r="A1483" s="19">
        <v>1.0</v>
      </c>
      <c r="B1483" s="10">
        <v>0.25517148</v>
      </c>
      <c r="C1483" s="10"/>
    </row>
    <row r="1484">
      <c r="A1484" s="19">
        <v>1.0</v>
      </c>
      <c r="B1484" s="10">
        <v>0.17594247</v>
      </c>
      <c r="C1484" s="10"/>
    </row>
    <row r="1485">
      <c r="A1485" s="19">
        <v>1.0</v>
      </c>
      <c r="B1485" s="10">
        <v>0.54006547</v>
      </c>
      <c r="C1485" s="10"/>
    </row>
    <row r="1486">
      <c r="A1486" s="19">
        <v>1.0</v>
      </c>
      <c r="B1486" s="10">
        <v>0.74471194</v>
      </c>
      <c r="C1486" s="10"/>
    </row>
    <row r="1487">
      <c r="A1487" s="19">
        <v>1.0</v>
      </c>
      <c r="B1487" s="10">
        <v>0.60065025</v>
      </c>
      <c r="C1487" s="10"/>
    </row>
    <row r="1488">
      <c r="A1488" s="19">
        <v>1.0</v>
      </c>
      <c r="B1488" s="10">
        <v>0.59389347</v>
      </c>
      <c r="C1488" s="10"/>
    </row>
    <row r="1489">
      <c r="A1489" s="19">
        <v>1.0</v>
      </c>
      <c r="B1489" s="10">
        <v>0.44249022</v>
      </c>
      <c r="C1489" s="10"/>
    </row>
    <row r="1490">
      <c r="A1490" s="19">
        <v>1.0</v>
      </c>
      <c r="B1490" s="10">
        <v>0.05630682</v>
      </c>
      <c r="C1490" s="10"/>
    </row>
    <row r="1491">
      <c r="A1491" s="19">
        <v>1.0</v>
      </c>
      <c r="B1491" s="10">
        <v>0.14366251</v>
      </c>
      <c r="C1491" s="10"/>
    </row>
    <row r="1492">
      <c r="A1492" s="19">
        <v>1.0</v>
      </c>
      <c r="B1492" s="10">
        <v>0.08668388</v>
      </c>
      <c r="C1492" s="10"/>
    </row>
    <row r="1493">
      <c r="A1493" s="19">
        <v>1.0</v>
      </c>
      <c r="B1493" s="10">
        <v>0.24153827</v>
      </c>
      <c r="C1493" s="10"/>
    </row>
    <row r="1494">
      <c r="A1494" s="19">
        <v>1.0</v>
      </c>
      <c r="B1494" s="10">
        <v>0.4221393</v>
      </c>
      <c r="C1494" s="10"/>
    </row>
    <row r="1495">
      <c r="A1495" s="19">
        <v>1.0</v>
      </c>
      <c r="B1495" s="10">
        <v>0.53490317</v>
      </c>
      <c r="C1495" s="10"/>
    </row>
    <row r="1496">
      <c r="A1496" s="19">
        <v>1.0</v>
      </c>
      <c r="B1496" s="10">
        <v>0.5139961</v>
      </c>
      <c r="C1496" s="10"/>
    </row>
    <row r="1497">
      <c r="A1497" s="19">
        <v>1.0</v>
      </c>
      <c r="B1497" s="10">
        <v>0.24053589</v>
      </c>
      <c r="C1497" s="10"/>
    </row>
    <row r="1498">
      <c r="A1498" s="19">
        <v>1.0</v>
      </c>
      <c r="B1498" s="10">
        <v>0.545415</v>
      </c>
      <c r="C1498" s="10"/>
    </row>
    <row r="1499">
      <c r="A1499" s="19">
        <v>1.0</v>
      </c>
      <c r="B1499" s="10">
        <v>0.55382484</v>
      </c>
      <c r="C1499" s="10"/>
    </row>
    <row r="1500">
      <c r="A1500" s="19">
        <v>1.0</v>
      </c>
      <c r="B1500" s="10">
        <v>0.09861824</v>
      </c>
      <c r="C1500" s="10"/>
    </row>
    <row r="1501">
      <c r="A1501" s="19">
        <v>1.0</v>
      </c>
      <c r="B1501" s="10">
        <v>0.09054673</v>
      </c>
      <c r="C1501" s="10"/>
    </row>
    <row r="1502">
      <c r="A1502" s="19">
        <v>1.0</v>
      </c>
      <c r="B1502" s="10">
        <v>0.5557618</v>
      </c>
      <c r="C1502" s="10"/>
    </row>
    <row r="1503">
      <c r="A1503" s="19">
        <v>1.0</v>
      </c>
      <c r="B1503" s="10">
        <v>0.36228004</v>
      </c>
      <c r="C1503" s="10"/>
    </row>
    <row r="1504">
      <c r="A1504" s="19">
        <v>1.0</v>
      </c>
      <c r="B1504" s="10">
        <v>0.18843694</v>
      </c>
      <c r="C1504" s="10"/>
    </row>
    <row r="1505">
      <c r="A1505" s="19">
        <v>1.0</v>
      </c>
      <c r="B1505" s="10">
        <v>0.53490317</v>
      </c>
      <c r="C1505" s="10"/>
    </row>
    <row r="1506">
      <c r="A1506" s="19">
        <v>1.0</v>
      </c>
      <c r="B1506" s="10">
        <v>0.08173224</v>
      </c>
      <c r="C1506" s="10"/>
    </row>
    <row r="1507">
      <c r="A1507" s="19">
        <v>1.0</v>
      </c>
      <c r="B1507" s="10">
        <v>0.0546708</v>
      </c>
      <c r="C1507" s="10"/>
    </row>
    <row r="1508">
      <c r="A1508" s="19">
        <v>1.0</v>
      </c>
      <c r="B1508" s="10">
        <v>0.10443725</v>
      </c>
      <c r="C1508" s="10"/>
    </row>
    <row r="1509">
      <c r="A1509" s="19">
        <v>1.0</v>
      </c>
      <c r="B1509" s="10">
        <v>0.3228089</v>
      </c>
      <c r="C1509" s="10"/>
    </row>
    <row r="1510">
      <c r="A1510" s="19">
        <v>1.0</v>
      </c>
      <c r="B1510" s="10">
        <v>0.31089434</v>
      </c>
      <c r="C1510" s="10"/>
    </row>
    <row r="1511">
      <c r="A1511" s="19">
        <v>1.0</v>
      </c>
      <c r="B1511" s="10">
        <v>0.44397268</v>
      </c>
      <c r="C1511" s="10"/>
    </row>
    <row r="1512">
      <c r="A1512" s="19">
        <v>1.0</v>
      </c>
      <c r="B1512" s="10">
        <v>0.44397268</v>
      </c>
      <c r="C1512" s="10"/>
    </row>
    <row r="1513">
      <c r="A1513" s="19">
        <v>1.0</v>
      </c>
      <c r="B1513" s="10">
        <v>0.07877066</v>
      </c>
      <c r="C1513" s="10"/>
    </row>
    <row r="1514">
      <c r="A1514" s="19">
        <v>1.0</v>
      </c>
      <c r="B1514" s="10">
        <v>0.42674115</v>
      </c>
      <c r="C1514" s="10"/>
    </row>
    <row r="1515">
      <c r="A1515" s="19">
        <v>1.0</v>
      </c>
      <c r="B1515" s="10">
        <v>0.05403119</v>
      </c>
      <c r="C1515" s="10"/>
    </row>
    <row r="1516">
      <c r="A1516" s="19">
        <v>1.0</v>
      </c>
      <c r="B1516" s="10">
        <v>0.6364068</v>
      </c>
      <c r="C1516" s="10"/>
    </row>
    <row r="1517">
      <c r="A1517" s="19">
        <v>1.0</v>
      </c>
      <c r="B1517" s="10">
        <v>0.07414677</v>
      </c>
      <c r="C1517" s="10"/>
    </row>
    <row r="1518">
      <c r="A1518" s="19">
        <v>1.0</v>
      </c>
      <c r="B1518" s="10">
        <v>0.08054376</v>
      </c>
      <c r="C1518" s="10"/>
    </row>
    <row r="1519">
      <c r="A1519" s="19">
        <v>1.0</v>
      </c>
      <c r="B1519" s="10">
        <v>0.74461305</v>
      </c>
      <c r="C1519" s="10"/>
    </row>
    <row r="1520">
      <c r="A1520" s="19">
        <v>1.0</v>
      </c>
      <c r="B1520" s="10">
        <v>0.06022257</v>
      </c>
      <c r="C1520" s="10"/>
    </row>
    <row r="1521">
      <c r="A1521" s="19">
        <v>1.0</v>
      </c>
      <c r="B1521" s="10">
        <v>0.24774934</v>
      </c>
      <c r="C1521" s="10"/>
    </row>
    <row r="1522">
      <c r="A1522" s="19">
        <v>1.0</v>
      </c>
      <c r="B1522" s="10">
        <v>0.14983442</v>
      </c>
      <c r="C1522" s="10"/>
    </row>
    <row r="1523">
      <c r="A1523" s="19">
        <v>1.0</v>
      </c>
      <c r="B1523" s="10">
        <v>0.14983442</v>
      </c>
      <c r="C1523" s="10"/>
    </row>
    <row r="1524">
      <c r="A1524" s="19">
        <v>1.0</v>
      </c>
      <c r="B1524" s="10">
        <v>0.09954274</v>
      </c>
      <c r="C1524" s="10"/>
    </row>
    <row r="1525">
      <c r="A1525" s="19">
        <v>1.0</v>
      </c>
      <c r="B1525" s="10">
        <v>0.53490317</v>
      </c>
      <c r="C1525" s="10"/>
    </row>
    <row r="1526">
      <c r="A1526" s="19">
        <v>1.0</v>
      </c>
      <c r="B1526" s="10">
        <v>0.31089434</v>
      </c>
      <c r="C1526" s="10"/>
    </row>
    <row r="1527">
      <c r="A1527" s="19">
        <v>1.0</v>
      </c>
      <c r="B1527" s="10">
        <v>0.15514146</v>
      </c>
      <c r="C1527" s="10"/>
    </row>
    <row r="1528">
      <c r="A1528" s="19">
        <v>1.0</v>
      </c>
      <c r="B1528" s="10">
        <v>0.55187935</v>
      </c>
      <c r="C1528" s="10"/>
    </row>
    <row r="1529">
      <c r="A1529" s="19">
        <v>1.0</v>
      </c>
      <c r="B1529" s="10">
        <v>0.12546258</v>
      </c>
      <c r="C1529" s="10"/>
    </row>
    <row r="1530">
      <c r="A1530" s="19">
        <v>1.0</v>
      </c>
      <c r="B1530" s="10">
        <v>0.3000994</v>
      </c>
      <c r="C1530" s="10"/>
    </row>
    <row r="1531">
      <c r="A1531" s="19">
        <v>1.0</v>
      </c>
      <c r="B1531" s="10">
        <v>0.1425302</v>
      </c>
      <c r="C1531" s="10"/>
    </row>
    <row r="1532">
      <c r="A1532" s="19">
        <v>1.0</v>
      </c>
      <c r="B1532" s="10">
        <v>0.08020712</v>
      </c>
      <c r="C1532" s="10"/>
    </row>
    <row r="1533">
      <c r="A1533" s="19">
        <v>1.0</v>
      </c>
      <c r="B1533" s="10">
        <v>0.13604495</v>
      </c>
      <c r="C1533" s="10"/>
    </row>
    <row r="1534">
      <c r="A1534" s="19">
        <v>1.0</v>
      </c>
      <c r="B1534" s="10">
        <v>0.08707748</v>
      </c>
      <c r="C1534" s="10"/>
    </row>
    <row r="1535">
      <c r="A1535" s="19">
        <v>1.0</v>
      </c>
      <c r="B1535" s="10">
        <v>0.14990745</v>
      </c>
      <c r="C1535" s="10"/>
    </row>
    <row r="1536">
      <c r="A1536" s="19">
        <v>1.0</v>
      </c>
      <c r="B1536" s="10">
        <v>0.11195857</v>
      </c>
      <c r="C1536" s="10"/>
    </row>
    <row r="1537">
      <c r="A1537" s="19">
        <v>1.0</v>
      </c>
      <c r="B1537" s="10">
        <v>0.10988003</v>
      </c>
      <c r="C1537" s="10"/>
    </row>
    <row r="1538">
      <c r="A1538" s="19">
        <v>1.0</v>
      </c>
      <c r="B1538" s="10">
        <v>0.06326675</v>
      </c>
      <c r="C1538" s="10"/>
    </row>
    <row r="1539">
      <c r="A1539" s="19">
        <v>1.0</v>
      </c>
      <c r="B1539" s="10">
        <v>0.09576415</v>
      </c>
      <c r="C1539" s="10"/>
    </row>
    <row r="1540">
      <c r="A1540" s="19">
        <v>1.0</v>
      </c>
      <c r="B1540" s="10">
        <v>0.29654357</v>
      </c>
      <c r="C1540" s="10"/>
    </row>
    <row r="1541">
      <c r="A1541" s="19">
        <v>1.0</v>
      </c>
      <c r="B1541" s="10">
        <v>0.60483724</v>
      </c>
      <c r="C1541" s="10"/>
    </row>
    <row r="1542">
      <c r="A1542" s="19">
        <v>1.0</v>
      </c>
      <c r="B1542" s="10">
        <v>0.1579429</v>
      </c>
      <c r="C1542" s="10"/>
    </row>
    <row r="1543">
      <c r="A1543" s="19">
        <v>1.0</v>
      </c>
      <c r="B1543" s="10">
        <v>0.17297557</v>
      </c>
      <c r="C1543" s="10"/>
    </row>
    <row r="1544">
      <c r="A1544" s="19">
        <v>1.0</v>
      </c>
      <c r="B1544" s="10">
        <v>0.09772368</v>
      </c>
      <c r="C1544" s="10"/>
    </row>
    <row r="1545">
      <c r="A1545" s="19">
        <v>1.0</v>
      </c>
      <c r="B1545" s="10">
        <v>0.13736793</v>
      </c>
      <c r="C1545" s="10"/>
    </row>
    <row r="1546">
      <c r="A1546" s="19">
        <v>1.0</v>
      </c>
      <c r="B1546" s="10">
        <v>0.15042904</v>
      </c>
      <c r="C1546" s="10"/>
    </row>
    <row r="1547">
      <c r="A1547" s="19">
        <v>1.0</v>
      </c>
      <c r="B1547" s="10">
        <v>0.23516783</v>
      </c>
      <c r="C1547" s="10"/>
    </row>
    <row r="1548">
      <c r="A1548" s="19">
        <v>1.0</v>
      </c>
      <c r="B1548" s="10">
        <v>0.11414238</v>
      </c>
      <c r="C1548" s="10"/>
    </row>
    <row r="1549">
      <c r="A1549" s="19">
        <v>1.0</v>
      </c>
      <c r="B1549" s="10">
        <v>0.11616366</v>
      </c>
      <c r="C1549" s="10"/>
    </row>
    <row r="1550">
      <c r="A1550" s="19">
        <v>1.0</v>
      </c>
      <c r="B1550" s="10">
        <v>0.13526541</v>
      </c>
      <c r="C1550" s="10"/>
    </row>
    <row r="1551">
      <c r="A1551" s="19">
        <v>1.0</v>
      </c>
      <c r="B1551" s="10">
        <v>0.29355332</v>
      </c>
      <c r="C1551" s="10"/>
    </row>
    <row r="1552">
      <c r="A1552" s="19">
        <v>1.0</v>
      </c>
      <c r="B1552" s="10">
        <v>0.05196417</v>
      </c>
      <c r="C1552" s="10"/>
    </row>
    <row r="1553">
      <c r="A1553" s="19">
        <v>1.0</v>
      </c>
      <c r="B1553" s="10">
        <v>0.19349225</v>
      </c>
      <c r="C1553" s="10"/>
    </row>
    <row r="1554">
      <c r="A1554" s="19">
        <v>1.0</v>
      </c>
      <c r="B1554" s="10">
        <v>0.05056505</v>
      </c>
      <c r="C1554" s="10"/>
    </row>
    <row r="1555">
      <c r="A1555" s="19">
        <v>1.0</v>
      </c>
      <c r="B1555" s="10">
        <v>0.06427445</v>
      </c>
      <c r="C1555" s="10"/>
    </row>
    <row r="1556">
      <c r="A1556" s="19">
        <v>1.0</v>
      </c>
      <c r="B1556" s="10">
        <v>0.14663468</v>
      </c>
      <c r="C1556" s="10"/>
    </row>
    <row r="1557">
      <c r="A1557" s="19">
        <v>1.0</v>
      </c>
      <c r="B1557" s="10">
        <v>0.08935373</v>
      </c>
      <c r="C1557" s="10"/>
    </row>
    <row r="1558">
      <c r="A1558" s="19">
        <v>1.0</v>
      </c>
      <c r="B1558" s="10">
        <v>0.1423427</v>
      </c>
      <c r="C1558" s="10"/>
    </row>
    <row r="1559">
      <c r="A1559" s="19">
        <v>1.0</v>
      </c>
      <c r="B1559" s="10">
        <v>0.01874065</v>
      </c>
      <c r="C1559" s="10"/>
    </row>
    <row r="1560">
      <c r="A1560" s="19">
        <v>1.0</v>
      </c>
      <c r="B1560" s="10">
        <v>0.442846</v>
      </c>
      <c r="C1560" s="10"/>
    </row>
    <row r="1561">
      <c r="A1561" s="19">
        <v>1.0</v>
      </c>
      <c r="B1561" s="10">
        <v>0.09869076</v>
      </c>
      <c r="C1561" s="10"/>
    </row>
    <row r="1562">
      <c r="A1562" s="19">
        <v>1.0</v>
      </c>
      <c r="B1562" s="10">
        <v>0.2281448</v>
      </c>
      <c r="C1562" s="10"/>
    </row>
    <row r="1563">
      <c r="A1563" s="19">
        <v>1.0</v>
      </c>
      <c r="B1563" s="10">
        <v>0.06339862</v>
      </c>
      <c r="C1563" s="10"/>
    </row>
    <row r="1564">
      <c r="A1564" s="19">
        <v>1.0</v>
      </c>
      <c r="B1564" s="10">
        <v>0.47565287</v>
      </c>
      <c r="C1564" s="10"/>
    </row>
    <row r="1565">
      <c r="A1565" s="19">
        <v>1.0</v>
      </c>
      <c r="B1565" s="10">
        <v>0.05071323</v>
      </c>
      <c r="C1565" s="10"/>
    </row>
    <row r="1566">
      <c r="A1566" s="19">
        <v>1.0</v>
      </c>
      <c r="B1566" s="10">
        <v>0.31238726</v>
      </c>
      <c r="C1566" s="10"/>
    </row>
    <row r="1567">
      <c r="A1567" s="19">
        <v>1.0</v>
      </c>
      <c r="B1567" s="10">
        <v>0.4103207</v>
      </c>
      <c r="C1567" s="10"/>
    </row>
    <row r="1568">
      <c r="A1568" s="19">
        <v>1.0</v>
      </c>
      <c r="B1568" s="10">
        <v>0.13291495</v>
      </c>
      <c r="C1568" s="10"/>
    </row>
    <row r="1569">
      <c r="A1569" s="19">
        <v>1.0</v>
      </c>
      <c r="B1569" s="10">
        <v>0.10940014</v>
      </c>
      <c r="C1569" s="10"/>
    </row>
    <row r="1570">
      <c r="A1570" s="19">
        <v>1.0</v>
      </c>
      <c r="B1570" s="10">
        <v>0.08464123</v>
      </c>
      <c r="C1570" s="10"/>
    </row>
    <row r="1571">
      <c r="A1571" s="19">
        <v>1.0</v>
      </c>
      <c r="B1571" s="10">
        <v>0.8906722</v>
      </c>
      <c r="C1571" s="10"/>
    </row>
    <row r="1572">
      <c r="A1572" s="19">
        <v>1.0</v>
      </c>
      <c r="B1572" s="10">
        <v>0.01248611</v>
      </c>
      <c r="C1572" s="10"/>
    </row>
    <row r="1573">
      <c r="A1573" s="19">
        <v>1.0</v>
      </c>
      <c r="B1573" s="10">
        <v>0.35319224</v>
      </c>
      <c r="C1573" s="10"/>
    </row>
    <row r="1574">
      <c r="A1574" s="19">
        <v>1.0</v>
      </c>
      <c r="B1574" s="10">
        <v>0.10190022</v>
      </c>
      <c r="C1574" s="10"/>
    </row>
    <row r="1575">
      <c r="A1575" s="19">
        <v>1.0</v>
      </c>
      <c r="B1575" s="10">
        <v>0.15929341</v>
      </c>
      <c r="C1575" s="10"/>
    </row>
    <row r="1576">
      <c r="A1576" s="19">
        <v>1.0</v>
      </c>
      <c r="B1576" s="10">
        <v>0.40493616</v>
      </c>
      <c r="C1576" s="10"/>
    </row>
    <row r="1577">
      <c r="A1577" s="19">
        <v>1.0</v>
      </c>
      <c r="B1577" s="10">
        <v>0.06908945</v>
      </c>
      <c r="C1577" s="10"/>
    </row>
    <row r="1578">
      <c r="A1578" s="19">
        <v>1.0</v>
      </c>
      <c r="B1578" s="10">
        <v>0.02776081</v>
      </c>
      <c r="C1578" s="10"/>
    </row>
    <row r="1579">
      <c r="A1579" s="19">
        <v>1.0</v>
      </c>
      <c r="B1579" s="10">
        <v>0.40329823</v>
      </c>
      <c r="C1579" s="10"/>
    </row>
    <row r="1580">
      <c r="A1580" s="19">
        <v>1.0</v>
      </c>
      <c r="B1580" s="10">
        <v>0.07995538</v>
      </c>
      <c r="C1580" s="10"/>
    </row>
    <row r="1581">
      <c r="A1581" s="19">
        <v>1.0</v>
      </c>
      <c r="B1581" s="10">
        <v>0.6551031</v>
      </c>
      <c r="C1581" s="10"/>
    </row>
    <row r="1582">
      <c r="A1582" s="19">
        <v>1.0</v>
      </c>
      <c r="B1582" s="10">
        <v>0.05071346</v>
      </c>
      <c r="C1582" s="10"/>
    </row>
    <row r="1583">
      <c r="A1583" s="19">
        <v>1.0</v>
      </c>
      <c r="B1583" s="10">
        <v>0.34616578</v>
      </c>
      <c r="C1583" s="10"/>
    </row>
    <row r="1584">
      <c r="A1584" s="19">
        <v>1.0</v>
      </c>
      <c r="B1584" s="10">
        <v>0.04463206</v>
      </c>
      <c r="C1584" s="10"/>
    </row>
    <row r="1585">
      <c r="A1585" s="19">
        <v>1.0</v>
      </c>
      <c r="B1585" s="10">
        <v>0.31089434</v>
      </c>
      <c r="C1585" s="10"/>
    </row>
    <row r="1586">
      <c r="A1586" s="19">
        <v>1.0</v>
      </c>
      <c r="B1586" s="10">
        <v>0.15510292</v>
      </c>
      <c r="C1586" s="10"/>
    </row>
    <row r="1587">
      <c r="A1587" s="19">
        <v>1.0</v>
      </c>
      <c r="B1587" s="10">
        <v>0.18864068</v>
      </c>
      <c r="C1587" s="10"/>
    </row>
    <row r="1588">
      <c r="A1588" s="19">
        <v>1.0</v>
      </c>
      <c r="B1588" s="10">
        <v>0.09878951</v>
      </c>
      <c r="C1588" s="10"/>
    </row>
    <row r="1589">
      <c r="A1589" s="19">
        <v>1.0</v>
      </c>
      <c r="B1589" s="10">
        <v>0.03883215</v>
      </c>
      <c r="C1589" s="10"/>
    </row>
    <row r="1590">
      <c r="A1590" s="19">
        <v>1.0</v>
      </c>
      <c r="B1590" s="10">
        <v>0.05448205</v>
      </c>
      <c r="C1590" s="10"/>
    </row>
    <row r="1591">
      <c r="A1591" s="19">
        <v>1.0</v>
      </c>
      <c r="B1591" s="10">
        <v>0.08228783</v>
      </c>
      <c r="C1591" s="10"/>
    </row>
    <row r="1592">
      <c r="A1592" s="19">
        <v>1.0</v>
      </c>
      <c r="B1592" s="10">
        <v>0.06640516</v>
      </c>
      <c r="C1592" s="10"/>
    </row>
    <row r="1593">
      <c r="A1593" s="19">
        <v>1.0</v>
      </c>
      <c r="B1593" s="10">
        <v>0.11391909</v>
      </c>
      <c r="C1593" s="10"/>
    </row>
    <row r="1594">
      <c r="A1594" s="19">
        <v>1.0</v>
      </c>
      <c r="B1594" s="10">
        <v>0.6242459</v>
      </c>
      <c r="C1594" s="10"/>
    </row>
    <row r="1595">
      <c r="A1595" s="19">
        <v>1.0</v>
      </c>
      <c r="B1595" s="10">
        <v>0.31089434</v>
      </c>
      <c r="C1595" s="10"/>
    </row>
    <row r="1596">
      <c r="A1596" s="19">
        <v>1.0</v>
      </c>
      <c r="B1596" s="10">
        <v>0.07964379</v>
      </c>
      <c r="C1596" s="10"/>
    </row>
    <row r="1597">
      <c r="A1597" s="19">
        <v>1.0</v>
      </c>
      <c r="B1597" s="10">
        <v>0.4033377</v>
      </c>
      <c r="C1597" s="10"/>
    </row>
    <row r="1598">
      <c r="A1598" s="19">
        <v>1.0</v>
      </c>
      <c r="B1598" s="10">
        <v>0.06129906</v>
      </c>
      <c r="C1598" s="10"/>
    </row>
    <row r="1599">
      <c r="A1599" s="19">
        <v>1.0</v>
      </c>
      <c r="B1599" s="10">
        <v>0.11462384</v>
      </c>
      <c r="C1599" s="10"/>
    </row>
    <row r="1600">
      <c r="A1600" s="19">
        <v>1.0</v>
      </c>
      <c r="B1600" s="10">
        <v>0.06085817</v>
      </c>
      <c r="C1600" s="10"/>
    </row>
    <row r="1601">
      <c r="A1601" s="19">
        <v>1.0</v>
      </c>
      <c r="B1601" s="10">
        <v>0.14800982</v>
      </c>
      <c r="C1601" s="10"/>
    </row>
    <row r="1602">
      <c r="A1602" s="19">
        <v>1.0</v>
      </c>
      <c r="B1602" s="10">
        <v>0.25667742</v>
      </c>
      <c r="C1602" s="10"/>
    </row>
    <row r="1603">
      <c r="A1603" s="19">
        <v>1.0</v>
      </c>
      <c r="B1603" s="10">
        <v>0.19486716</v>
      </c>
      <c r="C1603" s="10"/>
    </row>
    <row r="1604">
      <c r="A1604" s="19">
        <v>1.0</v>
      </c>
      <c r="B1604" s="10">
        <v>0.06308302</v>
      </c>
      <c r="C1604" s="10"/>
    </row>
    <row r="1605">
      <c r="A1605" s="19">
        <v>1.0</v>
      </c>
      <c r="B1605" s="10">
        <v>0.01682974</v>
      </c>
      <c r="C1605" s="10"/>
    </row>
    <row r="1606">
      <c r="A1606" s="19">
        <v>1.0</v>
      </c>
      <c r="B1606" s="10">
        <v>0.7827814</v>
      </c>
      <c r="C1606" s="10"/>
    </row>
    <row r="1607">
      <c r="A1607" s="19">
        <v>1.0</v>
      </c>
      <c r="B1607" s="10">
        <v>0.33189055</v>
      </c>
      <c r="C1607" s="10"/>
    </row>
    <row r="1608">
      <c r="A1608" s="19">
        <v>1.0</v>
      </c>
      <c r="B1608" s="10">
        <v>0.09570555</v>
      </c>
      <c r="C1608" s="10"/>
    </row>
    <row r="1609">
      <c r="A1609" s="19">
        <v>1.0</v>
      </c>
      <c r="B1609" s="10">
        <v>0.69542736</v>
      </c>
      <c r="C1609" s="10"/>
    </row>
    <row r="1610">
      <c r="A1610" s="19">
        <v>1.0</v>
      </c>
      <c r="B1610" s="10">
        <v>0.12986824</v>
      </c>
      <c r="C1610" s="10"/>
    </row>
    <row r="1611">
      <c r="A1611" s="19">
        <v>1.0</v>
      </c>
      <c r="B1611" s="10">
        <v>0.17449461</v>
      </c>
      <c r="C1611" s="10"/>
    </row>
    <row r="1612">
      <c r="A1612" s="19">
        <v>1.0</v>
      </c>
      <c r="B1612" s="10">
        <v>0.05265039</v>
      </c>
      <c r="C1612" s="10"/>
    </row>
    <row r="1613">
      <c r="A1613" s="19">
        <v>1.0</v>
      </c>
      <c r="B1613" s="10">
        <v>0.24500258</v>
      </c>
      <c r="C1613" s="10"/>
    </row>
    <row r="1614">
      <c r="A1614" s="19">
        <v>1.0</v>
      </c>
      <c r="B1614" s="10">
        <v>0.7859017</v>
      </c>
      <c r="C1614" s="10"/>
    </row>
    <row r="1615">
      <c r="A1615" s="19">
        <v>1.0</v>
      </c>
      <c r="B1615" s="10">
        <v>0.78590196</v>
      </c>
      <c r="C1615" s="10"/>
    </row>
    <row r="1616">
      <c r="A1616" s="19">
        <v>1.0</v>
      </c>
      <c r="B1616" s="10">
        <v>0.14413124</v>
      </c>
      <c r="C1616" s="10"/>
    </row>
    <row r="1617">
      <c r="A1617" s="19">
        <v>1.0</v>
      </c>
      <c r="B1617" s="10">
        <v>0.45029733</v>
      </c>
      <c r="C1617" s="10"/>
    </row>
    <row r="1618">
      <c r="A1618" s="19">
        <v>1.0</v>
      </c>
      <c r="B1618" s="10">
        <v>0.4031886</v>
      </c>
      <c r="C1618" s="10"/>
    </row>
    <row r="1619">
      <c r="A1619" s="19">
        <v>1.0</v>
      </c>
      <c r="B1619" s="10">
        <v>0.12516077</v>
      </c>
      <c r="C1619" s="10"/>
    </row>
    <row r="1620">
      <c r="A1620" s="19">
        <v>1.0</v>
      </c>
      <c r="B1620" s="10">
        <v>0.59668857</v>
      </c>
      <c r="C1620" s="10"/>
    </row>
    <row r="1621">
      <c r="A1621" s="19">
        <v>1.0</v>
      </c>
      <c r="B1621" s="10">
        <v>0.55319494</v>
      </c>
      <c r="C1621" s="10"/>
    </row>
    <row r="1622">
      <c r="A1622" s="19">
        <v>1.0</v>
      </c>
      <c r="B1622" s="10">
        <v>0.5154597</v>
      </c>
      <c r="C1622" s="10"/>
    </row>
    <row r="1623">
      <c r="A1623" s="19">
        <v>1.0</v>
      </c>
      <c r="B1623" s="10">
        <v>0.61965317</v>
      </c>
      <c r="C1623" s="10"/>
    </row>
    <row r="1624">
      <c r="A1624" s="19">
        <v>1.0</v>
      </c>
      <c r="B1624" s="10">
        <v>0.7228332</v>
      </c>
      <c r="C1624" s="10"/>
    </row>
    <row r="1625">
      <c r="A1625" s="19">
        <v>1.0</v>
      </c>
      <c r="B1625" s="10">
        <v>0.7679466</v>
      </c>
      <c r="C1625" s="10"/>
    </row>
    <row r="1626">
      <c r="A1626" s="19">
        <v>1.0</v>
      </c>
      <c r="B1626" s="10">
        <v>0.05883498</v>
      </c>
      <c r="C1626" s="10"/>
    </row>
    <row r="1627">
      <c r="A1627" s="19">
        <v>1.0</v>
      </c>
      <c r="B1627" s="10">
        <v>0.03404931</v>
      </c>
      <c r="C1627" s="10"/>
    </row>
    <row r="1628">
      <c r="A1628" s="19">
        <v>1.0</v>
      </c>
      <c r="B1628" s="10">
        <v>0.45130247</v>
      </c>
      <c r="C1628" s="10"/>
    </row>
    <row r="1629">
      <c r="A1629" s="19">
        <v>1.0</v>
      </c>
      <c r="B1629" s="10">
        <v>0.12830834</v>
      </c>
      <c r="C1629" s="10"/>
    </row>
    <row r="1630">
      <c r="A1630" s="19">
        <v>1.0</v>
      </c>
      <c r="B1630" s="10">
        <v>0.11706246</v>
      </c>
      <c r="C1630" s="10"/>
    </row>
    <row r="1631">
      <c r="A1631" s="19">
        <v>1.0</v>
      </c>
      <c r="B1631" s="10">
        <v>0.09414633</v>
      </c>
      <c r="C1631" s="10"/>
    </row>
    <row r="1632">
      <c r="A1632" s="19">
        <v>1.0</v>
      </c>
      <c r="B1632" s="10">
        <v>0.94992846</v>
      </c>
      <c r="C1632" s="10"/>
    </row>
    <row r="1633">
      <c r="A1633" s="19">
        <v>1.0</v>
      </c>
      <c r="B1633" s="10">
        <v>0.25049797</v>
      </c>
      <c r="C1633" s="10"/>
    </row>
    <row r="1634">
      <c r="A1634" s="19">
        <v>1.0</v>
      </c>
      <c r="B1634" s="10">
        <v>0.44206896</v>
      </c>
      <c r="C1634" s="10"/>
    </row>
    <row r="1635">
      <c r="A1635" s="19">
        <v>1.0</v>
      </c>
      <c r="B1635" s="10">
        <v>0.09451173</v>
      </c>
      <c r="C1635" s="10"/>
    </row>
    <row r="1636">
      <c r="A1636" s="19">
        <v>1.0</v>
      </c>
      <c r="B1636" s="10">
        <v>0.735846</v>
      </c>
      <c r="C1636" s="10"/>
    </row>
    <row r="1637">
      <c r="A1637" s="19">
        <v>1.0</v>
      </c>
      <c r="B1637" s="10">
        <v>0.0720285</v>
      </c>
      <c r="C1637" s="10"/>
    </row>
    <row r="1638">
      <c r="A1638" s="19">
        <v>1.0</v>
      </c>
      <c r="B1638" s="10">
        <v>0.09818869</v>
      </c>
      <c r="C1638" s="10"/>
    </row>
    <row r="1639">
      <c r="A1639" s="19">
        <v>1.0</v>
      </c>
      <c r="B1639" s="10">
        <v>0.10057954</v>
      </c>
      <c r="C1639" s="10"/>
    </row>
    <row r="1640">
      <c r="A1640" s="19">
        <v>1.0</v>
      </c>
      <c r="B1640" s="10">
        <v>0.29018846</v>
      </c>
      <c r="C1640" s="10"/>
    </row>
    <row r="1641">
      <c r="A1641" s="19">
        <v>1.0</v>
      </c>
      <c r="B1641" s="10">
        <v>0.37453553</v>
      </c>
      <c r="C1641" s="10"/>
    </row>
    <row r="1642">
      <c r="A1642" s="19">
        <v>1.0</v>
      </c>
      <c r="B1642" s="10">
        <v>0.15471563</v>
      </c>
      <c r="C1642" s="10"/>
    </row>
    <row r="1643">
      <c r="A1643" s="19">
        <v>1.0</v>
      </c>
      <c r="B1643" s="10">
        <v>0.38216028</v>
      </c>
      <c r="C1643" s="10"/>
    </row>
    <row r="1644">
      <c r="A1644" s="19">
        <v>1.0</v>
      </c>
      <c r="B1644" s="10">
        <v>0.19440252</v>
      </c>
      <c r="C1644" s="10"/>
    </row>
    <row r="1645">
      <c r="A1645" s="19">
        <v>1.0</v>
      </c>
      <c r="B1645" s="10">
        <v>0.15422463</v>
      </c>
      <c r="C1645" s="10"/>
    </row>
    <row r="1646">
      <c r="A1646" s="19">
        <v>1.0</v>
      </c>
      <c r="B1646" s="10">
        <v>0.3103689</v>
      </c>
      <c r="C1646" s="10"/>
    </row>
    <row r="1647">
      <c r="A1647" s="19">
        <v>1.0</v>
      </c>
      <c r="B1647" s="10">
        <v>0.11045043</v>
      </c>
      <c r="C1647" s="10"/>
    </row>
    <row r="1648">
      <c r="A1648" s="19">
        <v>1.0</v>
      </c>
      <c r="B1648" s="10">
        <v>0.14469917</v>
      </c>
      <c r="C1648" s="10"/>
    </row>
    <row r="1649">
      <c r="A1649" s="19">
        <v>1.0</v>
      </c>
      <c r="B1649" s="10">
        <v>0.473765</v>
      </c>
      <c r="C1649" s="10"/>
    </row>
    <row r="1650">
      <c r="A1650" s="19">
        <v>1.0</v>
      </c>
      <c r="B1650" s="10">
        <v>0.09997907</v>
      </c>
      <c r="C1650" s="10"/>
    </row>
    <row r="1651">
      <c r="A1651" s="19">
        <v>1.0</v>
      </c>
      <c r="B1651" s="10">
        <v>0.22766796</v>
      </c>
      <c r="C1651" s="10"/>
    </row>
    <row r="1652">
      <c r="A1652" s="19">
        <v>1.0</v>
      </c>
      <c r="B1652" s="10">
        <v>0.05062759</v>
      </c>
      <c r="C1652" s="10"/>
    </row>
    <row r="1653">
      <c r="A1653" s="19">
        <v>1.0</v>
      </c>
      <c r="B1653" s="10">
        <v>0.17535624</v>
      </c>
      <c r="C1653" s="10"/>
    </row>
    <row r="1654">
      <c r="A1654" s="19">
        <v>1.0</v>
      </c>
      <c r="B1654" s="10">
        <v>0.60462433</v>
      </c>
      <c r="C1654" s="10"/>
    </row>
    <row r="1655">
      <c r="A1655" s="19">
        <v>1.0</v>
      </c>
      <c r="B1655" s="10">
        <v>0.05186569</v>
      </c>
      <c r="C1655" s="10"/>
    </row>
    <row r="1656">
      <c r="A1656" s="19">
        <v>1.0</v>
      </c>
      <c r="B1656" s="10">
        <v>0.05592939</v>
      </c>
      <c r="C1656" s="10"/>
    </row>
    <row r="1657">
      <c r="A1657" s="19">
        <v>1.0</v>
      </c>
      <c r="B1657" s="10">
        <v>0.09423835</v>
      </c>
      <c r="C1657" s="10"/>
    </row>
    <row r="1658">
      <c r="A1658" s="19">
        <v>1.0</v>
      </c>
      <c r="B1658" s="10">
        <v>0.07434109</v>
      </c>
      <c r="C1658" s="10"/>
    </row>
    <row r="1659">
      <c r="A1659" s="19">
        <v>1.0</v>
      </c>
      <c r="B1659" s="10">
        <v>0.15898788</v>
      </c>
      <c r="C1659" s="10"/>
    </row>
    <row r="1660">
      <c r="A1660" s="19">
        <v>1.0</v>
      </c>
      <c r="B1660" s="10">
        <v>0.32569456</v>
      </c>
      <c r="C1660" s="10"/>
    </row>
    <row r="1661">
      <c r="A1661" s="19">
        <v>1.0</v>
      </c>
      <c r="B1661" s="10">
        <v>0.28680646</v>
      </c>
      <c r="C1661" s="10"/>
    </row>
    <row r="1662">
      <c r="A1662" s="19">
        <v>1.0</v>
      </c>
      <c r="B1662" s="10">
        <v>0.09301289</v>
      </c>
      <c r="C1662" s="10"/>
    </row>
    <row r="1663">
      <c r="A1663" s="19">
        <v>1.0</v>
      </c>
      <c r="B1663" s="10">
        <v>0.5579106</v>
      </c>
      <c r="C1663" s="10"/>
    </row>
    <row r="1664">
      <c r="A1664" s="19">
        <v>1.0</v>
      </c>
      <c r="B1664" s="10">
        <v>0.6269274</v>
      </c>
      <c r="C1664" s="10"/>
    </row>
    <row r="1665">
      <c r="A1665" s="19">
        <v>1.0</v>
      </c>
      <c r="B1665" s="10">
        <v>0.41202253</v>
      </c>
      <c r="C1665" s="10"/>
    </row>
    <row r="1666">
      <c r="A1666" s="19">
        <v>1.0</v>
      </c>
      <c r="B1666" s="10">
        <v>0.0252971</v>
      </c>
      <c r="C1666" s="10"/>
    </row>
    <row r="1667">
      <c r="A1667" s="19">
        <v>1.0</v>
      </c>
      <c r="B1667" s="10">
        <v>0.06531228</v>
      </c>
      <c r="C1667" s="10"/>
    </row>
    <row r="1668">
      <c r="A1668" s="19">
        <v>1.0</v>
      </c>
      <c r="B1668" s="10">
        <v>0.12537557</v>
      </c>
      <c r="C1668" s="10"/>
    </row>
    <row r="1669">
      <c r="A1669" s="19">
        <v>1.0</v>
      </c>
      <c r="B1669" s="10">
        <v>0.4807197</v>
      </c>
      <c r="C1669" s="10"/>
    </row>
    <row r="1670">
      <c r="A1670" s="19">
        <v>1.0</v>
      </c>
      <c r="B1670" s="10">
        <v>0.4857569</v>
      </c>
      <c r="C1670" s="10"/>
    </row>
    <row r="1671">
      <c r="A1671" s="19">
        <v>1.0</v>
      </c>
      <c r="B1671" s="10">
        <v>0.12894134</v>
      </c>
      <c r="C1671" s="10"/>
    </row>
    <row r="1672">
      <c r="A1672" s="19">
        <v>1.0</v>
      </c>
      <c r="B1672" s="10">
        <v>0.18042223</v>
      </c>
      <c r="C1672" s="10"/>
    </row>
    <row r="1673">
      <c r="A1673" s="19">
        <v>1.0</v>
      </c>
      <c r="B1673" s="10">
        <v>0.31089434</v>
      </c>
      <c r="C1673" s="10"/>
    </row>
    <row r="1674">
      <c r="A1674" s="19">
        <v>1.0</v>
      </c>
      <c r="B1674" s="10">
        <v>0.04322931</v>
      </c>
      <c r="C1674" s="10"/>
    </row>
    <row r="1675">
      <c r="A1675" s="19">
        <v>1.0</v>
      </c>
      <c r="B1675" s="10">
        <v>0.10841327</v>
      </c>
      <c r="C1675" s="10"/>
    </row>
    <row r="1676">
      <c r="A1676" s="19">
        <v>1.0</v>
      </c>
      <c r="B1676" s="10">
        <v>0.40171522</v>
      </c>
      <c r="C1676" s="10"/>
    </row>
    <row r="1677">
      <c r="A1677" s="19">
        <v>1.0</v>
      </c>
      <c r="B1677" s="10">
        <v>0.54295415</v>
      </c>
      <c r="C1677" s="10"/>
    </row>
    <row r="1678">
      <c r="A1678" s="19">
        <v>1.0</v>
      </c>
      <c r="B1678" s="10">
        <v>0.3702625</v>
      </c>
      <c r="C1678" s="10"/>
    </row>
    <row r="1679">
      <c r="A1679" s="19">
        <v>1.0</v>
      </c>
      <c r="B1679" s="10">
        <v>0.5205649</v>
      </c>
      <c r="C1679" s="10"/>
    </row>
    <row r="1680">
      <c r="A1680" s="19">
        <v>1.0</v>
      </c>
      <c r="B1680" s="10">
        <v>0.21715452</v>
      </c>
      <c r="C1680" s="10"/>
    </row>
    <row r="1681">
      <c r="A1681" s="19">
        <v>1.0</v>
      </c>
      <c r="B1681" s="10">
        <v>0.37838393</v>
      </c>
      <c r="C1681" s="10"/>
    </row>
    <row r="1682">
      <c r="A1682" s="19">
        <v>1.0</v>
      </c>
      <c r="B1682" s="10">
        <v>0.5885538</v>
      </c>
      <c r="C1682" s="10"/>
    </row>
    <row r="1683">
      <c r="A1683" s="19">
        <v>1.0</v>
      </c>
      <c r="B1683" s="10">
        <v>0.24105214</v>
      </c>
      <c r="C1683" s="10"/>
    </row>
    <row r="1684">
      <c r="A1684" s="19">
        <v>1.0</v>
      </c>
      <c r="B1684" s="10">
        <v>0.31089434</v>
      </c>
      <c r="C1684" s="10"/>
    </row>
    <row r="1685">
      <c r="A1685" s="19">
        <v>1.0</v>
      </c>
      <c r="B1685" s="10">
        <v>0.29679388</v>
      </c>
      <c r="C1685" s="10"/>
    </row>
    <row r="1686">
      <c r="A1686" s="19">
        <v>1.0</v>
      </c>
      <c r="B1686" s="10">
        <v>0.0252971</v>
      </c>
      <c r="C1686" s="10"/>
    </row>
    <row r="1687">
      <c r="A1687" s="19">
        <v>1.0</v>
      </c>
      <c r="B1687" s="10">
        <v>0.8606264</v>
      </c>
      <c r="C1687" s="10"/>
    </row>
    <row r="1688">
      <c r="A1688" s="19">
        <v>1.0</v>
      </c>
      <c r="B1688" s="10">
        <v>0.4302901</v>
      </c>
      <c r="C1688" s="10"/>
    </row>
    <row r="1689">
      <c r="A1689" s="19">
        <v>1.0</v>
      </c>
      <c r="B1689" s="10">
        <v>0.14695041</v>
      </c>
      <c r="C1689" s="10"/>
    </row>
    <row r="1690">
      <c r="A1690" s="19">
        <v>1.0</v>
      </c>
      <c r="B1690" s="10">
        <v>0.31367326</v>
      </c>
      <c r="C1690" s="10"/>
    </row>
    <row r="1691">
      <c r="A1691" s="19">
        <v>1.0</v>
      </c>
      <c r="B1691" s="10">
        <v>0.02886062</v>
      </c>
      <c r="C1691" s="10"/>
    </row>
    <row r="1692">
      <c r="A1692" s="19">
        <v>1.0</v>
      </c>
      <c r="B1692" s="10">
        <v>0.056073</v>
      </c>
      <c r="C1692" s="10"/>
    </row>
    <row r="1693">
      <c r="A1693" s="19">
        <v>1.0</v>
      </c>
      <c r="B1693" s="10">
        <v>0.5154597</v>
      </c>
      <c r="C1693" s="10"/>
    </row>
    <row r="1694">
      <c r="A1694" s="19">
        <v>1.0</v>
      </c>
      <c r="B1694" s="10">
        <v>0.04174412</v>
      </c>
      <c r="C1694" s="10"/>
    </row>
    <row r="1695">
      <c r="A1695" s="19">
        <v>1.0</v>
      </c>
      <c r="B1695" s="10">
        <v>0.0973689</v>
      </c>
      <c r="C1695" s="10"/>
    </row>
    <row r="1696">
      <c r="A1696" s="19">
        <v>1.0</v>
      </c>
      <c r="B1696" s="10">
        <v>0.15599702</v>
      </c>
      <c r="C1696" s="10"/>
    </row>
    <row r="1697">
      <c r="A1697" s="19">
        <v>1.0</v>
      </c>
      <c r="B1697" s="10">
        <v>0.07822979</v>
      </c>
      <c r="C1697" s="10"/>
    </row>
    <row r="1698">
      <c r="A1698" s="19">
        <v>1.0</v>
      </c>
      <c r="B1698" s="10">
        <v>0.09920904</v>
      </c>
      <c r="C1698" s="10"/>
    </row>
    <row r="1699">
      <c r="A1699" s="19">
        <v>1.0</v>
      </c>
      <c r="B1699" s="10">
        <v>0.09254768</v>
      </c>
      <c r="C1699" s="10"/>
    </row>
    <row r="1700">
      <c r="A1700" s="19">
        <v>1.0</v>
      </c>
      <c r="B1700" s="10">
        <v>0.4831924</v>
      </c>
      <c r="C1700" s="10"/>
    </row>
    <row r="1701">
      <c r="A1701" s="19">
        <v>1.0</v>
      </c>
      <c r="B1701" s="10">
        <v>0.74076873</v>
      </c>
      <c r="C1701" s="10"/>
    </row>
    <row r="1702">
      <c r="A1702" s="19">
        <v>1.0</v>
      </c>
      <c r="B1702" s="10">
        <v>0.5876557</v>
      </c>
      <c r="C1702" s="10"/>
    </row>
    <row r="1703">
      <c r="A1703" s="19">
        <v>1.0</v>
      </c>
      <c r="B1703" s="10">
        <v>0.1948816</v>
      </c>
      <c r="C1703" s="10"/>
    </row>
    <row r="1704">
      <c r="A1704" s="19">
        <v>1.0</v>
      </c>
      <c r="B1704" s="10">
        <v>0.2404371</v>
      </c>
      <c r="C1704" s="10"/>
    </row>
    <row r="1705">
      <c r="A1705" s="19">
        <v>1.0</v>
      </c>
      <c r="B1705" s="10">
        <v>0.29487768</v>
      </c>
      <c r="C1705" s="10"/>
    </row>
    <row r="1706">
      <c r="A1706" s="19">
        <v>1.0</v>
      </c>
      <c r="B1706" s="10">
        <v>0.19332327</v>
      </c>
      <c r="C1706" s="10"/>
    </row>
    <row r="1707">
      <c r="A1707" s="19">
        <v>1.0</v>
      </c>
      <c r="B1707" s="10">
        <v>0.5145289</v>
      </c>
      <c r="C1707" s="10"/>
    </row>
    <row r="1708">
      <c r="A1708" s="19">
        <v>1.0</v>
      </c>
      <c r="B1708" s="10">
        <v>0.5334483</v>
      </c>
      <c r="C1708" s="10"/>
    </row>
    <row r="1709">
      <c r="A1709" s="19">
        <v>1.0</v>
      </c>
      <c r="B1709" s="10">
        <v>0.06307846</v>
      </c>
      <c r="C1709" s="10"/>
    </row>
    <row r="1710">
      <c r="A1710" s="19">
        <v>1.0</v>
      </c>
      <c r="B1710" s="10">
        <v>0.17623827</v>
      </c>
      <c r="C1710" s="10"/>
    </row>
    <row r="1711">
      <c r="A1711" s="19">
        <v>1.0</v>
      </c>
      <c r="B1711" s="10">
        <v>0.06083769</v>
      </c>
      <c r="C1711" s="10"/>
    </row>
    <row r="1712">
      <c r="A1712" s="19">
        <v>1.0</v>
      </c>
      <c r="B1712" s="10">
        <v>0.07851289</v>
      </c>
      <c r="C1712" s="10"/>
    </row>
    <row r="1713">
      <c r="A1713" s="19">
        <v>1.0</v>
      </c>
      <c r="B1713" s="10">
        <v>0.08410119</v>
      </c>
      <c r="C1713" s="10"/>
    </row>
    <row r="1714">
      <c r="A1714" s="19">
        <v>1.0</v>
      </c>
      <c r="B1714" s="10">
        <v>0.14606465</v>
      </c>
      <c r="C1714" s="10"/>
    </row>
    <row r="1715">
      <c r="A1715" s="19">
        <v>1.0</v>
      </c>
      <c r="B1715" s="10">
        <v>0.24503468</v>
      </c>
      <c r="C1715" s="10"/>
    </row>
    <row r="1716">
      <c r="A1716" s="19">
        <v>1.0</v>
      </c>
      <c r="B1716" s="10">
        <v>0.8014117</v>
      </c>
      <c r="C1716" s="10"/>
    </row>
    <row r="1717">
      <c r="A1717" s="19">
        <v>1.0</v>
      </c>
      <c r="B1717" s="10">
        <v>0.14704262</v>
      </c>
      <c r="C1717" s="10"/>
    </row>
    <row r="1718">
      <c r="A1718" s="19">
        <v>1.0</v>
      </c>
      <c r="B1718" s="10">
        <v>0.15032329</v>
      </c>
      <c r="C1718" s="10"/>
    </row>
    <row r="1719">
      <c r="A1719" s="19">
        <v>1.0</v>
      </c>
      <c r="B1719" s="10">
        <v>0.28687268</v>
      </c>
      <c r="C1719" s="10"/>
    </row>
    <row r="1720">
      <c r="A1720" s="19">
        <v>1.0</v>
      </c>
      <c r="B1720" s="10">
        <v>0.18974242</v>
      </c>
      <c r="C1720" s="10"/>
    </row>
    <row r="1721">
      <c r="A1721" s="19">
        <v>1.0</v>
      </c>
      <c r="B1721" s="10">
        <v>0.4946378</v>
      </c>
      <c r="C1721" s="10"/>
    </row>
    <row r="1722">
      <c r="A1722" s="19">
        <v>1.0</v>
      </c>
      <c r="B1722" s="10">
        <v>0.01874035</v>
      </c>
      <c r="C1722" s="10"/>
    </row>
    <row r="1723">
      <c r="A1723" s="19">
        <v>1.0</v>
      </c>
      <c r="B1723" s="10">
        <v>0.06667708</v>
      </c>
      <c r="C1723" s="10"/>
    </row>
    <row r="1724">
      <c r="A1724" s="19">
        <v>1.0</v>
      </c>
      <c r="B1724" s="10">
        <v>0.11722181</v>
      </c>
      <c r="C1724" s="10"/>
    </row>
    <row r="1725">
      <c r="A1725" s="19">
        <v>1.0</v>
      </c>
      <c r="B1725" s="10">
        <v>0.23967402</v>
      </c>
      <c r="C1725" s="10"/>
    </row>
    <row r="1726">
      <c r="A1726" s="19">
        <v>1.0</v>
      </c>
      <c r="B1726" s="10">
        <v>0.03091892</v>
      </c>
      <c r="C1726" s="10"/>
    </row>
    <row r="1727">
      <c r="A1727" s="19">
        <v>1.0</v>
      </c>
      <c r="B1727" s="10">
        <v>0.19367845</v>
      </c>
      <c r="C1727" s="10"/>
    </row>
    <row r="1728">
      <c r="A1728" s="19">
        <v>1.0</v>
      </c>
      <c r="B1728" s="10">
        <v>0.53490317</v>
      </c>
      <c r="C1728" s="10"/>
    </row>
    <row r="1729">
      <c r="A1729" s="19">
        <v>1.0</v>
      </c>
      <c r="B1729" s="10">
        <v>0.09129573</v>
      </c>
      <c r="C1729" s="10"/>
    </row>
    <row r="1730">
      <c r="A1730" s="19">
        <v>1.0</v>
      </c>
      <c r="B1730" s="10">
        <v>0.93251026</v>
      </c>
      <c r="C1730" s="10"/>
    </row>
    <row r="1731">
      <c r="A1731" s="19">
        <v>1.0</v>
      </c>
      <c r="B1731" s="10">
        <v>0.15208781</v>
      </c>
      <c r="C1731" s="10"/>
    </row>
    <row r="1732">
      <c r="A1732" s="19">
        <v>1.0</v>
      </c>
      <c r="B1732" s="10">
        <v>0.05275992</v>
      </c>
      <c r="C1732" s="10"/>
    </row>
    <row r="1733">
      <c r="A1733" s="19">
        <v>1.0</v>
      </c>
      <c r="B1733" s="10">
        <v>0.1526985</v>
      </c>
      <c r="C1733" s="10"/>
    </row>
    <row r="1734">
      <c r="A1734" s="19">
        <v>1.0</v>
      </c>
      <c r="B1734" s="10">
        <v>0.5508455</v>
      </c>
      <c r="C1734" s="10"/>
    </row>
    <row r="1735">
      <c r="A1735" s="19">
        <v>1.0</v>
      </c>
      <c r="B1735" s="10">
        <v>0.1993099</v>
      </c>
      <c r="C1735" s="10"/>
    </row>
    <row r="1736">
      <c r="A1736" s="19">
        <v>1.0</v>
      </c>
      <c r="B1736" s="10">
        <v>0.85336626</v>
      </c>
      <c r="C1736" s="10"/>
    </row>
    <row r="1737">
      <c r="A1737" s="19">
        <v>1.0</v>
      </c>
      <c r="B1737" s="10">
        <v>0.15284945</v>
      </c>
      <c r="C1737" s="10"/>
    </row>
    <row r="1738">
      <c r="A1738" s="19">
        <v>1.0</v>
      </c>
      <c r="B1738" s="10">
        <v>0.14988138</v>
      </c>
      <c r="C1738" s="10"/>
    </row>
    <row r="1739">
      <c r="A1739" s="19">
        <v>1.0</v>
      </c>
      <c r="B1739" s="10">
        <v>0.20082818</v>
      </c>
      <c r="C1739" s="10"/>
    </row>
    <row r="1740">
      <c r="A1740" s="19">
        <v>1.0</v>
      </c>
      <c r="B1740" s="10">
        <v>0.09481756</v>
      </c>
      <c r="C1740" s="10"/>
    </row>
    <row r="1741">
      <c r="A1741" s="19">
        <v>1.0</v>
      </c>
      <c r="B1741" s="10">
        <v>0.3637959</v>
      </c>
      <c r="C1741" s="10"/>
    </row>
    <row r="1742">
      <c r="A1742" s="19">
        <v>1.0</v>
      </c>
      <c r="B1742" s="10">
        <v>0.48600417</v>
      </c>
      <c r="C1742" s="10"/>
    </row>
    <row r="1743">
      <c r="A1743" s="19">
        <v>1.0</v>
      </c>
      <c r="B1743" s="10">
        <v>0.698293</v>
      </c>
      <c r="C1743" s="10"/>
    </row>
    <row r="1744">
      <c r="A1744" s="19">
        <v>1.0</v>
      </c>
      <c r="B1744" s="10">
        <v>0.41000193</v>
      </c>
      <c r="C1744" s="10"/>
    </row>
    <row r="1745">
      <c r="A1745" s="19">
        <v>1.0</v>
      </c>
      <c r="B1745" s="10">
        <v>0.09066305</v>
      </c>
      <c r="C1745" s="10"/>
    </row>
    <row r="1746">
      <c r="A1746" s="19">
        <v>1.0</v>
      </c>
      <c r="B1746" s="10">
        <v>0.15445067</v>
      </c>
      <c r="C1746" s="10"/>
    </row>
    <row r="1747">
      <c r="A1747" s="19">
        <v>1.0</v>
      </c>
      <c r="B1747" s="10">
        <v>0.06156233</v>
      </c>
      <c r="C1747" s="10"/>
    </row>
    <row r="1748">
      <c r="A1748" s="19">
        <v>1.0</v>
      </c>
      <c r="B1748" s="10">
        <v>0.1238326</v>
      </c>
      <c r="C1748" s="10"/>
    </row>
    <row r="1749">
      <c r="A1749" s="19">
        <v>1.0</v>
      </c>
      <c r="B1749" s="10">
        <v>0.04447162</v>
      </c>
      <c r="C1749" s="10"/>
    </row>
    <row r="1750">
      <c r="A1750" s="19">
        <v>1.0</v>
      </c>
      <c r="B1750" s="10">
        <v>0.03443351</v>
      </c>
      <c r="C1750" s="10"/>
    </row>
    <row r="1751">
      <c r="A1751" s="19">
        <v>1.0</v>
      </c>
      <c r="B1751" s="10">
        <v>0.47768342</v>
      </c>
      <c r="C1751" s="10"/>
    </row>
    <row r="1752">
      <c r="A1752" s="19">
        <v>1.0</v>
      </c>
      <c r="B1752" s="10">
        <v>0.7324698</v>
      </c>
      <c r="C1752" s="10"/>
    </row>
    <row r="1753">
      <c r="A1753" s="19">
        <v>1.0</v>
      </c>
      <c r="B1753" s="10">
        <v>0.31089434</v>
      </c>
      <c r="C1753" s="10"/>
    </row>
    <row r="1754">
      <c r="A1754" s="19">
        <v>1.0</v>
      </c>
      <c r="B1754" s="10">
        <v>0.20356984</v>
      </c>
      <c r="C1754" s="10"/>
    </row>
    <row r="1755">
      <c r="A1755" s="19">
        <v>1.0</v>
      </c>
      <c r="B1755" s="10">
        <v>0.11740298</v>
      </c>
      <c r="C1755" s="10"/>
    </row>
    <row r="1756">
      <c r="A1756" s="19">
        <v>1.0</v>
      </c>
      <c r="B1756" s="10">
        <v>0.69542736</v>
      </c>
      <c r="C1756" s="10"/>
    </row>
    <row r="1757">
      <c r="A1757" s="19">
        <v>1.0</v>
      </c>
      <c r="B1757" s="10">
        <v>0.05122276</v>
      </c>
      <c r="C1757" s="10"/>
    </row>
    <row r="1758">
      <c r="A1758" s="19">
        <v>1.0</v>
      </c>
      <c r="B1758" s="10">
        <v>0.07002835</v>
      </c>
      <c r="C1758" s="10"/>
    </row>
    <row r="1759">
      <c r="A1759" s="19">
        <v>1.0</v>
      </c>
      <c r="B1759" s="10">
        <v>0.3363591</v>
      </c>
      <c r="C1759" s="10"/>
    </row>
    <row r="1760">
      <c r="A1760" s="19">
        <v>1.0</v>
      </c>
      <c r="B1760" s="10">
        <v>0.06685261</v>
      </c>
      <c r="C1760" s="10"/>
    </row>
    <row r="1761">
      <c r="A1761" s="19">
        <v>1.0</v>
      </c>
      <c r="B1761" s="10">
        <v>0.1789862</v>
      </c>
      <c r="C1761" s="10"/>
    </row>
    <row r="1762">
      <c r="A1762" s="19">
        <v>1.0</v>
      </c>
      <c r="B1762" s="10">
        <v>0.05421538</v>
      </c>
      <c r="C1762" s="10"/>
    </row>
    <row r="1763">
      <c r="A1763" s="19">
        <v>1.0</v>
      </c>
      <c r="B1763" s="10">
        <v>0.7450045</v>
      </c>
      <c r="C1763" s="10"/>
    </row>
    <row r="1764">
      <c r="A1764" s="19">
        <v>1.0</v>
      </c>
      <c r="B1764" s="10">
        <v>0.10956803</v>
      </c>
      <c r="C1764" s="10"/>
    </row>
    <row r="1765">
      <c r="A1765" s="19">
        <v>1.0</v>
      </c>
      <c r="B1765" s="10">
        <v>0.7785458</v>
      </c>
      <c r="C1765" s="10"/>
    </row>
    <row r="1766">
      <c r="A1766" s="19">
        <v>1.0</v>
      </c>
      <c r="B1766" s="10">
        <v>0.47931248</v>
      </c>
      <c r="C1766" s="10"/>
    </row>
    <row r="1767">
      <c r="A1767" s="19">
        <v>1.0</v>
      </c>
      <c r="B1767" s="10">
        <v>0.04403196</v>
      </c>
      <c r="C1767" s="10"/>
    </row>
    <row r="1768">
      <c r="A1768" s="19">
        <v>1.0</v>
      </c>
      <c r="B1768" s="10">
        <v>0.08600047</v>
      </c>
      <c r="C1768" s="10"/>
    </row>
    <row r="1769">
      <c r="A1769" s="19">
        <v>1.0</v>
      </c>
      <c r="B1769" s="10">
        <v>0.18674813</v>
      </c>
      <c r="C1769" s="10"/>
    </row>
    <row r="1770">
      <c r="A1770" s="19">
        <v>1.0</v>
      </c>
      <c r="B1770" s="10">
        <v>0.29244816</v>
      </c>
      <c r="C1770" s="10"/>
    </row>
    <row r="1771">
      <c r="A1771" s="19">
        <v>1.0</v>
      </c>
      <c r="B1771" s="10">
        <v>0.15150431</v>
      </c>
      <c r="C1771" s="10"/>
    </row>
    <row r="1772">
      <c r="A1772" s="19">
        <v>1.0</v>
      </c>
      <c r="B1772" s="10">
        <v>0.47281379</v>
      </c>
      <c r="C1772" s="10"/>
    </row>
    <row r="1773">
      <c r="A1773" s="19">
        <v>1.0</v>
      </c>
      <c r="B1773" s="10">
        <v>0.32808188</v>
      </c>
      <c r="C1773" s="10"/>
    </row>
    <row r="1774">
      <c r="A1774" s="19">
        <v>1.0</v>
      </c>
      <c r="B1774" s="10">
        <v>0.31089434</v>
      </c>
      <c r="C1774" s="10"/>
    </row>
    <row r="1775">
      <c r="A1775" s="19">
        <v>1.0</v>
      </c>
      <c r="B1775" s="10">
        <v>0.63632065</v>
      </c>
      <c r="C1775" s="10"/>
    </row>
    <row r="1776">
      <c r="A1776" s="19">
        <v>1.0</v>
      </c>
      <c r="B1776" s="10">
        <v>0.07368424</v>
      </c>
      <c r="C1776" s="10"/>
    </row>
    <row r="1777">
      <c r="A1777" s="19">
        <v>1.0</v>
      </c>
      <c r="B1777" s="10">
        <v>0.27538</v>
      </c>
      <c r="C1777" s="10"/>
    </row>
    <row r="1778">
      <c r="A1778" s="19">
        <v>1.0</v>
      </c>
      <c r="B1778" s="10">
        <v>0.05483057</v>
      </c>
      <c r="C1778" s="10"/>
    </row>
    <row r="1779">
      <c r="A1779" s="19">
        <v>1.0</v>
      </c>
      <c r="B1779" s="10">
        <v>0.03929257</v>
      </c>
      <c r="C1779" s="10"/>
    </row>
    <row r="1780">
      <c r="A1780" s="19">
        <v>1.0</v>
      </c>
      <c r="B1780" s="10">
        <v>0.05893585</v>
      </c>
      <c r="C1780" s="10"/>
    </row>
    <row r="1781">
      <c r="A1781" s="19">
        <v>1.0</v>
      </c>
      <c r="B1781" s="10">
        <v>0.05627111</v>
      </c>
      <c r="C1781" s="10"/>
    </row>
    <row r="1782">
      <c r="A1782" s="19">
        <v>1.0</v>
      </c>
      <c r="B1782" s="10">
        <v>0.07995996</v>
      </c>
      <c r="C1782" s="10"/>
    </row>
    <row r="1783">
      <c r="A1783" s="19">
        <v>1.0</v>
      </c>
      <c r="B1783" s="10">
        <v>0.5302356</v>
      </c>
      <c r="C1783" s="10"/>
    </row>
    <row r="1784">
      <c r="A1784" s="19">
        <v>1.0</v>
      </c>
      <c r="B1784" s="10">
        <v>0.03539126</v>
      </c>
      <c r="C1784" s="10"/>
    </row>
    <row r="1785">
      <c r="A1785" s="19">
        <v>1.0</v>
      </c>
      <c r="B1785" s="10">
        <v>0.02301919</v>
      </c>
      <c r="C1785" s="10"/>
    </row>
    <row r="1786">
      <c r="A1786" s="19">
        <v>1.0</v>
      </c>
      <c r="B1786" s="10">
        <v>0.0832651</v>
      </c>
      <c r="C1786" s="10"/>
    </row>
    <row r="1787">
      <c r="A1787" s="19">
        <v>1.0</v>
      </c>
      <c r="B1787" s="10">
        <v>0.06833706</v>
      </c>
      <c r="C1787" s="10"/>
    </row>
    <row r="1788">
      <c r="A1788" s="19">
        <v>1.0</v>
      </c>
      <c r="B1788" s="10">
        <v>0.0839112</v>
      </c>
      <c r="C1788" s="10"/>
    </row>
    <row r="1789">
      <c r="A1789" s="19">
        <v>1.0</v>
      </c>
      <c r="B1789" s="10">
        <v>0.32559878</v>
      </c>
      <c r="C1789" s="10"/>
    </row>
    <row r="1790">
      <c r="A1790" s="19">
        <v>1.0</v>
      </c>
      <c r="B1790" s="10">
        <v>0.0620625</v>
      </c>
      <c r="C1790" s="10"/>
    </row>
    <row r="1791">
      <c r="A1791" s="19">
        <v>1.0</v>
      </c>
      <c r="B1791" s="10">
        <v>0.05345967</v>
      </c>
      <c r="C1791" s="10"/>
    </row>
    <row r="1792">
      <c r="A1792" s="19">
        <v>1.0</v>
      </c>
      <c r="B1792" s="10">
        <v>0.10886639</v>
      </c>
      <c r="C1792" s="10"/>
    </row>
    <row r="1793">
      <c r="A1793" s="19">
        <v>1.0</v>
      </c>
      <c r="B1793" s="10">
        <v>0.07192841</v>
      </c>
      <c r="C1793" s="10"/>
    </row>
    <row r="1794">
      <c r="A1794" s="19">
        <v>1.0</v>
      </c>
      <c r="B1794" s="10">
        <v>0.07442751</v>
      </c>
      <c r="C1794" s="10"/>
    </row>
    <row r="1795">
      <c r="A1795" s="19">
        <v>1.0</v>
      </c>
      <c r="B1795" s="10">
        <v>0.4475235</v>
      </c>
      <c r="C1795" s="10"/>
    </row>
    <row r="1796">
      <c r="A1796" s="19">
        <v>1.0</v>
      </c>
      <c r="B1796" s="10">
        <v>0.04863954</v>
      </c>
      <c r="C1796" s="10"/>
    </row>
    <row r="1797">
      <c r="A1797" s="19">
        <v>1.0</v>
      </c>
      <c r="B1797" s="10">
        <v>0.17566742</v>
      </c>
      <c r="C1797" s="10"/>
    </row>
    <row r="1798">
      <c r="A1798" s="19">
        <v>1.0</v>
      </c>
      <c r="B1798" s="10">
        <v>0.07685529</v>
      </c>
      <c r="C1798" s="10"/>
    </row>
    <row r="1799">
      <c r="A1799" s="19">
        <v>1.0</v>
      </c>
      <c r="B1799" s="10">
        <v>0.12004575</v>
      </c>
      <c r="C1799" s="10"/>
    </row>
    <row r="1800">
      <c r="A1800" s="19">
        <v>1.0</v>
      </c>
      <c r="B1800" s="10">
        <v>0.19085711</v>
      </c>
      <c r="C1800" s="10"/>
    </row>
    <row r="1801">
      <c r="A1801" s="19">
        <v>1.0</v>
      </c>
      <c r="B1801" s="10">
        <v>0.3856177</v>
      </c>
      <c r="C1801" s="10"/>
    </row>
    <row r="1802">
      <c r="A1802" s="19">
        <v>1.0</v>
      </c>
      <c r="B1802" s="10">
        <v>0.1060921</v>
      </c>
      <c r="C1802" s="10"/>
    </row>
    <row r="1803">
      <c r="A1803" s="19">
        <v>1.0</v>
      </c>
      <c r="B1803" s="10">
        <v>0.41426834</v>
      </c>
      <c r="C1803" s="10"/>
    </row>
    <row r="1804">
      <c r="A1804" s="19">
        <v>1.0</v>
      </c>
      <c r="B1804" s="10">
        <v>0.0920546</v>
      </c>
      <c r="C1804" s="10"/>
    </row>
    <row r="1805">
      <c r="A1805" s="19">
        <v>1.0</v>
      </c>
      <c r="B1805" s="10">
        <v>0.05704328</v>
      </c>
      <c r="C1805" s="10"/>
    </row>
    <row r="1806">
      <c r="A1806" s="19">
        <v>1.0</v>
      </c>
      <c r="B1806" s="10">
        <v>0.06101694</v>
      </c>
      <c r="C1806" s="10"/>
    </row>
    <row r="1807">
      <c r="A1807" s="19">
        <v>1.0</v>
      </c>
      <c r="B1807" s="10">
        <v>0.2401018</v>
      </c>
      <c r="C1807" s="10"/>
    </row>
    <row r="1808">
      <c r="A1808" s="19">
        <v>1.0</v>
      </c>
      <c r="B1808" s="10">
        <v>0.06237601</v>
      </c>
      <c r="C1808" s="10"/>
    </row>
    <row r="1809">
      <c r="A1809" s="19">
        <v>1.0</v>
      </c>
      <c r="B1809" s="10">
        <v>0.06556365</v>
      </c>
      <c r="C1809" s="10"/>
    </row>
    <row r="1810">
      <c r="A1810" s="19">
        <v>1.0</v>
      </c>
      <c r="B1810" s="10">
        <v>0.08763266</v>
      </c>
      <c r="C1810" s="10"/>
    </row>
    <row r="1811">
      <c r="A1811" s="19">
        <v>1.0</v>
      </c>
      <c r="B1811" s="10">
        <v>0.0467525</v>
      </c>
      <c r="C1811" s="10"/>
    </row>
    <row r="1812">
      <c r="A1812" s="19">
        <v>1.0</v>
      </c>
      <c r="B1812" s="10">
        <v>0.1139106</v>
      </c>
      <c r="C1812" s="10"/>
    </row>
    <row r="1813">
      <c r="A1813" s="19">
        <v>1.0</v>
      </c>
      <c r="B1813" s="10">
        <v>0.14077425</v>
      </c>
      <c r="C1813" s="10"/>
    </row>
    <row r="1814">
      <c r="A1814" s="19">
        <v>1.0</v>
      </c>
      <c r="B1814" s="10">
        <v>0.04893714</v>
      </c>
      <c r="C1814" s="10"/>
    </row>
    <row r="1815">
      <c r="A1815" s="19">
        <v>1.0</v>
      </c>
      <c r="B1815" s="10">
        <v>0.08055478</v>
      </c>
      <c r="C1815" s="10"/>
    </row>
    <row r="1816">
      <c r="A1816" s="19">
        <v>1.0</v>
      </c>
      <c r="B1816" s="10">
        <v>0.06761296</v>
      </c>
      <c r="C1816" s="10"/>
    </row>
    <row r="1817">
      <c r="A1817" s="19">
        <v>1.0</v>
      </c>
      <c r="B1817" s="10">
        <v>0.0013725</v>
      </c>
      <c r="C1817" s="10"/>
    </row>
    <row r="1818">
      <c r="A1818" s="19">
        <v>1.0</v>
      </c>
      <c r="B1818" s="10">
        <v>0.0433033</v>
      </c>
      <c r="C1818" s="10"/>
    </row>
    <row r="1819">
      <c r="A1819" s="19">
        <v>1.0</v>
      </c>
      <c r="B1819" s="10">
        <v>0.0534895</v>
      </c>
      <c r="C1819" s="10"/>
    </row>
    <row r="1820">
      <c r="A1820" s="19">
        <v>1.0</v>
      </c>
      <c r="B1820" s="10">
        <v>0.11692954</v>
      </c>
      <c r="C1820" s="10"/>
    </row>
    <row r="1821">
      <c r="A1821" s="19">
        <v>1.0</v>
      </c>
      <c r="B1821" s="10">
        <v>0.2422134</v>
      </c>
      <c r="C1821" s="10"/>
    </row>
    <row r="1822">
      <c r="A1822" s="19">
        <v>1.0</v>
      </c>
      <c r="B1822" s="10">
        <v>0.06715778</v>
      </c>
      <c r="C1822" s="10"/>
    </row>
    <row r="1823">
      <c r="A1823" s="19">
        <v>1.0</v>
      </c>
      <c r="B1823" s="10">
        <v>0.10750334</v>
      </c>
      <c r="C1823" s="10"/>
    </row>
    <row r="1824">
      <c r="A1824" s="19">
        <v>1.0</v>
      </c>
      <c r="B1824" s="10">
        <v>0.05120274</v>
      </c>
      <c r="C1824" s="10"/>
    </row>
    <row r="1825">
      <c r="A1825" s="19">
        <v>1.0</v>
      </c>
      <c r="B1825" s="10">
        <v>0.08158305</v>
      </c>
      <c r="C1825" s="10"/>
    </row>
    <row r="1826">
      <c r="A1826" s="19">
        <v>1.0</v>
      </c>
      <c r="B1826" s="10">
        <v>0.09379976</v>
      </c>
      <c r="C1826" s="10"/>
    </row>
    <row r="1827">
      <c r="A1827" s="19">
        <v>1.0</v>
      </c>
      <c r="B1827" s="10">
        <v>0.20114751</v>
      </c>
      <c r="C1827" s="10"/>
    </row>
    <row r="1828">
      <c r="A1828" s="19">
        <v>1.0</v>
      </c>
      <c r="B1828" s="10">
        <v>0.05324417</v>
      </c>
      <c r="C1828" s="10"/>
    </row>
    <row r="1829">
      <c r="A1829" s="19">
        <v>1.0</v>
      </c>
      <c r="B1829" s="10">
        <v>0.25337312</v>
      </c>
      <c r="C1829" s="10"/>
    </row>
    <row r="1830">
      <c r="A1830" s="19">
        <v>1.0</v>
      </c>
      <c r="B1830" s="10">
        <v>0.31089434</v>
      </c>
      <c r="C1830" s="10"/>
    </row>
    <row r="1831">
      <c r="A1831" s="19">
        <v>1.0</v>
      </c>
      <c r="B1831" s="10">
        <v>0.48441595</v>
      </c>
      <c r="C1831" s="10"/>
    </row>
    <row r="1832">
      <c r="A1832" s="19">
        <v>1.0</v>
      </c>
      <c r="B1832" s="10">
        <v>0.16245139</v>
      </c>
      <c r="C1832" s="10"/>
    </row>
    <row r="1833">
      <c r="A1833" s="19">
        <v>1.0</v>
      </c>
      <c r="B1833" s="10">
        <v>0.5559722</v>
      </c>
      <c r="C1833" s="10"/>
    </row>
    <row r="1834">
      <c r="A1834" s="19">
        <v>1.0</v>
      </c>
      <c r="B1834" s="10">
        <v>0.24648513</v>
      </c>
      <c r="C1834" s="10"/>
    </row>
    <row r="1835">
      <c r="A1835" s="19">
        <v>1.0</v>
      </c>
      <c r="B1835" s="10">
        <v>0.30546805</v>
      </c>
      <c r="C1835" s="10"/>
    </row>
    <row r="1836">
      <c r="A1836" s="19">
        <v>1.0</v>
      </c>
      <c r="B1836" s="10">
        <v>0.06897691</v>
      </c>
      <c r="C1836" s="10"/>
    </row>
    <row r="1837">
      <c r="A1837" s="19">
        <v>1.0</v>
      </c>
      <c r="B1837" s="10">
        <v>0.45994103</v>
      </c>
      <c r="C1837" s="10"/>
    </row>
    <row r="1838">
      <c r="A1838" s="19">
        <v>1.0</v>
      </c>
      <c r="B1838" s="10">
        <v>0.06357686</v>
      </c>
      <c r="C1838" s="10"/>
    </row>
    <row r="1839">
      <c r="A1839" s="19">
        <v>1.0</v>
      </c>
      <c r="B1839" s="10">
        <v>0.05178948</v>
      </c>
      <c r="C1839" s="10"/>
    </row>
    <row r="1840">
      <c r="A1840" s="19">
        <v>1.0</v>
      </c>
      <c r="B1840" s="10">
        <v>0.06382398</v>
      </c>
      <c r="C1840" s="10"/>
    </row>
    <row r="1841">
      <c r="A1841" s="19">
        <v>1.0</v>
      </c>
      <c r="B1841" s="10">
        <v>0.46564156</v>
      </c>
      <c r="C1841" s="10"/>
    </row>
    <row r="1842">
      <c r="A1842" s="19">
        <v>1.0</v>
      </c>
      <c r="B1842" s="10">
        <v>0.3138305</v>
      </c>
      <c r="C1842" s="10"/>
    </row>
    <row r="1843">
      <c r="A1843" s="19">
        <v>1.0</v>
      </c>
      <c r="B1843" s="10">
        <v>0.19222982</v>
      </c>
      <c r="C1843" s="10"/>
    </row>
    <row r="1844">
      <c r="A1844" s="19">
        <v>1.0</v>
      </c>
      <c r="B1844" s="10">
        <v>0.10235259</v>
      </c>
      <c r="C1844" s="10"/>
    </row>
    <row r="1845">
      <c r="A1845" s="19">
        <v>1.0</v>
      </c>
      <c r="B1845" s="10">
        <v>0.07405038</v>
      </c>
      <c r="C1845" s="10"/>
    </row>
    <row r="1846">
      <c r="A1846" s="19">
        <v>1.0</v>
      </c>
      <c r="B1846" s="10">
        <v>0.35891798</v>
      </c>
      <c r="C1846" s="10"/>
    </row>
    <row r="1847">
      <c r="A1847" s="19">
        <v>1.0</v>
      </c>
      <c r="B1847" s="10">
        <v>0.33221588</v>
      </c>
      <c r="C1847" s="10"/>
    </row>
    <row r="1848">
      <c r="A1848" s="19">
        <v>1.0</v>
      </c>
      <c r="B1848" s="10">
        <v>0.2411992</v>
      </c>
      <c r="C1848" s="10"/>
    </row>
    <row r="1849">
      <c r="A1849" s="19">
        <v>1.0</v>
      </c>
      <c r="B1849" s="10">
        <v>0.6045599</v>
      </c>
      <c r="C1849" s="10"/>
    </row>
    <row r="1850">
      <c r="A1850" s="19">
        <v>1.0</v>
      </c>
      <c r="B1850" s="10">
        <v>0.06733432</v>
      </c>
      <c r="C1850" s="10"/>
    </row>
    <row r="1851">
      <c r="A1851" s="19">
        <v>1.0</v>
      </c>
      <c r="B1851" s="10">
        <v>0.09303248</v>
      </c>
      <c r="C1851" s="10"/>
    </row>
    <row r="1852">
      <c r="A1852" s="19">
        <v>1.0</v>
      </c>
      <c r="B1852" s="10">
        <v>0.14078318</v>
      </c>
      <c r="C1852" s="10"/>
    </row>
    <row r="1853">
      <c r="A1853" s="19">
        <v>1.0</v>
      </c>
      <c r="B1853" s="10">
        <v>0.05015887</v>
      </c>
      <c r="C1853" s="10"/>
    </row>
    <row r="1854">
      <c r="A1854" s="19">
        <v>1.0</v>
      </c>
      <c r="B1854" s="10">
        <v>0.10940989</v>
      </c>
      <c r="C1854" s="10"/>
    </row>
    <row r="1855">
      <c r="A1855" s="19">
        <v>1.0</v>
      </c>
      <c r="B1855" s="10">
        <v>0.09512387</v>
      </c>
      <c r="C1855" s="10"/>
    </row>
    <row r="1856">
      <c r="A1856" s="19">
        <v>1.0</v>
      </c>
      <c r="B1856" s="10">
        <v>0.11654233</v>
      </c>
      <c r="C1856" s="10"/>
    </row>
    <row r="1857">
      <c r="A1857" s="19">
        <v>1.0</v>
      </c>
      <c r="B1857" s="10">
        <v>0.08221792</v>
      </c>
      <c r="C1857" s="10"/>
    </row>
    <row r="1858">
      <c r="A1858" s="19">
        <v>1.0</v>
      </c>
      <c r="B1858" s="10">
        <v>0.15443902</v>
      </c>
      <c r="C1858" s="10"/>
    </row>
    <row r="1859">
      <c r="A1859" s="19">
        <v>1.0</v>
      </c>
      <c r="B1859" s="10">
        <v>0.11581466</v>
      </c>
      <c r="C1859" s="10"/>
    </row>
    <row r="1860">
      <c r="A1860" s="19">
        <v>1.0</v>
      </c>
      <c r="B1860" s="10">
        <v>0.15478785</v>
      </c>
      <c r="C1860" s="10"/>
    </row>
    <row r="1861">
      <c r="A1861" s="19">
        <v>1.0</v>
      </c>
      <c r="B1861" s="10">
        <v>0.1121686</v>
      </c>
      <c r="C1861" s="10"/>
    </row>
    <row r="1862">
      <c r="A1862" s="19">
        <v>1.0</v>
      </c>
      <c r="B1862" s="10">
        <v>0.24027845</v>
      </c>
      <c r="C1862" s="10"/>
    </row>
    <row r="1863">
      <c r="A1863" s="19">
        <v>1.0</v>
      </c>
      <c r="B1863" s="10">
        <v>0.2668555</v>
      </c>
      <c r="C1863" s="10"/>
    </row>
    <row r="1864">
      <c r="A1864" s="19">
        <v>1.0</v>
      </c>
      <c r="B1864" s="10">
        <v>0.14234462</v>
      </c>
      <c r="C1864" s="10"/>
    </row>
    <row r="1865">
      <c r="A1865" s="19">
        <v>1.0</v>
      </c>
      <c r="B1865" s="10">
        <v>0.15011692</v>
      </c>
      <c r="C1865" s="10"/>
    </row>
    <row r="1866">
      <c r="A1866" s="19">
        <v>1.0</v>
      </c>
      <c r="B1866" s="10">
        <v>0.05020192</v>
      </c>
      <c r="C1866" s="10"/>
    </row>
    <row r="1867">
      <c r="A1867" s="19">
        <v>1.0</v>
      </c>
      <c r="B1867" s="10">
        <v>0.24425137</v>
      </c>
      <c r="C1867" s="10"/>
    </row>
    <row r="1868">
      <c r="A1868" s="19">
        <v>1.0</v>
      </c>
      <c r="B1868" s="10">
        <v>0.18769313</v>
      </c>
      <c r="C1868" s="10"/>
    </row>
    <row r="1869">
      <c r="A1869" s="19">
        <v>1.0</v>
      </c>
      <c r="B1869" s="10">
        <v>0.13018551</v>
      </c>
      <c r="C1869" s="10"/>
    </row>
    <row r="1870">
      <c r="A1870" s="19">
        <v>1.0</v>
      </c>
      <c r="B1870" s="10">
        <v>0.05979266</v>
      </c>
      <c r="C1870" s="10"/>
    </row>
    <row r="1871">
      <c r="A1871" s="19">
        <v>1.0</v>
      </c>
      <c r="B1871" s="10">
        <v>0.140097</v>
      </c>
      <c r="C1871" s="10"/>
    </row>
    <row r="1872">
      <c r="A1872" s="19">
        <v>1.0</v>
      </c>
      <c r="B1872" s="10">
        <v>0.06972767</v>
      </c>
      <c r="C1872" s="10"/>
    </row>
    <row r="1873">
      <c r="A1873" s="19">
        <v>1.0</v>
      </c>
      <c r="B1873" s="10">
        <v>0.04501878</v>
      </c>
      <c r="C1873" s="10"/>
    </row>
    <row r="1874">
      <c r="A1874" s="19">
        <v>1.0</v>
      </c>
      <c r="B1874" s="10">
        <v>0.04652207</v>
      </c>
      <c r="C1874" s="10"/>
    </row>
    <row r="1875">
      <c r="A1875" s="19">
        <v>1.0</v>
      </c>
      <c r="B1875" s="10">
        <v>0.10164033</v>
      </c>
      <c r="C1875" s="10"/>
    </row>
    <row r="1876">
      <c r="A1876" s="19">
        <v>1.0</v>
      </c>
      <c r="B1876" s="10">
        <v>0.25255847</v>
      </c>
      <c r="C1876" s="10"/>
    </row>
    <row r="1877">
      <c r="A1877" s="19">
        <v>1.0</v>
      </c>
      <c r="B1877" s="10">
        <v>0.06007749</v>
      </c>
      <c r="C1877" s="10"/>
    </row>
    <row r="1878">
      <c r="A1878" s="19">
        <v>1.0</v>
      </c>
      <c r="B1878" s="10">
        <v>0.11123327</v>
      </c>
      <c r="C1878" s="10"/>
    </row>
    <row r="1879">
      <c r="A1879" s="19">
        <v>1.0</v>
      </c>
      <c r="B1879" s="10">
        <v>0.09742209</v>
      </c>
      <c r="C1879" s="10"/>
    </row>
    <row r="1880">
      <c r="A1880" s="19">
        <v>1.0</v>
      </c>
      <c r="B1880" s="10">
        <v>0.14913216</v>
      </c>
      <c r="C1880" s="10"/>
    </row>
    <row r="1881">
      <c r="A1881" s="19">
        <v>1.0</v>
      </c>
      <c r="B1881" s="10">
        <v>0.18521479</v>
      </c>
      <c r="C1881" s="10"/>
    </row>
    <row r="1882">
      <c r="A1882" s="19">
        <v>1.0</v>
      </c>
      <c r="B1882" s="10">
        <v>0.19799763</v>
      </c>
      <c r="C1882" s="10"/>
    </row>
    <row r="1883">
      <c r="A1883" s="19">
        <v>1.0</v>
      </c>
      <c r="B1883" s="10">
        <v>0.08069068</v>
      </c>
      <c r="C1883" s="10"/>
    </row>
    <row r="1884">
      <c r="A1884" s="19">
        <v>1.0</v>
      </c>
      <c r="B1884" s="10">
        <v>0.25335956</v>
      </c>
      <c r="C1884" s="10"/>
    </row>
    <row r="1885">
      <c r="A1885" s="19">
        <v>1.0</v>
      </c>
      <c r="B1885" s="10">
        <v>0.12261646</v>
      </c>
      <c r="C1885" s="10"/>
    </row>
    <row r="1886">
      <c r="A1886" s="19">
        <v>1.0</v>
      </c>
      <c r="B1886" s="10">
        <v>0.06396651</v>
      </c>
      <c r="C1886" s="10"/>
    </row>
    <row r="1887">
      <c r="A1887" s="19">
        <v>1.0</v>
      </c>
      <c r="B1887" s="10">
        <v>0.4624023</v>
      </c>
      <c r="C1887" s="10"/>
    </row>
    <row r="1888">
      <c r="A1888" s="19">
        <v>1.0</v>
      </c>
      <c r="B1888" s="10">
        <v>0.17985529</v>
      </c>
      <c r="C1888" s="10"/>
    </row>
    <row r="1889">
      <c r="A1889" s="19">
        <v>1.0</v>
      </c>
      <c r="B1889" s="10">
        <v>0.07149471</v>
      </c>
      <c r="C1889" s="10"/>
    </row>
    <row r="1890">
      <c r="A1890" s="19">
        <v>1.0</v>
      </c>
      <c r="B1890" s="10">
        <v>0.14252765</v>
      </c>
      <c r="C1890" s="10"/>
    </row>
    <row r="1891">
      <c r="A1891" s="19">
        <v>1.0</v>
      </c>
      <c r="B1891" s="10">
        <v>0.06403831</v>
      </c>
      <c r="C1891" s="10"/>
    </row>
    <row r="1892">
      <c r="A1892" s="19">
        <v>1.0</v>
      </c>
      <c r="B1892" s="10">
        <v>0.04424193</v>
      </c>
      <c r="C1892" s="10"/>
    </row>
    <row r="1893">
      <c r="A1893" s="19">
        <v>1.0</v>
      </c>
      <c r="B1893" s="10">
        <v>0.4034221</v>
      </c>
      <c r="C1893" s="10"/>
    </row>
    <row r="1894">
      <c r="A1894" s="19">
        <v>1.0</v>
      </c>
      <c r="B1894" s="10">
        <v>0.05742698</v>
      </c>
      <c r="C1894" s="10"/>
    </row>
    <row r="1895">
      <c r="A1895" s="19">
        <v>1.0</v>
      </c>
      <c r="B1895" s="10">
        <v>0.50533915</v>
      </c>
      <c r="C1895" s="10"/>
    </row>
    <row r="1896">
      <c r="A1896" s="19">
        <v>1.0</v>
      </c>
      <c r="B1896" s="10">
        <v>0.12215893</v>
      </c>
      <c r="C1896" s="10"/>
    </row>
    <row r="1897">
      <c r="A1897" s="19">
        <v>1.0</v>
      </c>
      <c r="B1897" s="10">
        <v>0.6180879</v>
      </c>
      <c r="C1897" s="10"/>
    </row>
    <row r="1898">
      <c r="A1898" s="19">
        <v>1.0</v>
      </c>
      <c r="B1898" s="10">
        <v>0.7836548</v>
      </c>
      <c r="C1898" s="10"/>
    </row>
    <row r="1899">
      <c r="A1899" s="19">
        <v>1.0</v>
      </c>
      <c r="B1899" s="10">
        <v>0.09064963</v>
      </c>
      <c r="C1899" s="10"/>
    </row>
    <row r="1900">
      <c r="A1900" s="19">
        <v>1.0</v>
      </c>
      <c r="B1900" s="10">
        <v>0.16319284</v>
      </c>
      <c r="C1900" s="10"/>
    </row>
    <row r="1901">
      <c r="A1901" s="19">
        <v>1.0</v>
      </c>
      <c r="B1901" s="10">
        <v>0.11388238</v>
      </c>
      <c r="C1901" s="10"/>
    </row>
    <row r="1902">
      <c r="A1902" s="19">
        <v>1.0</v>
      </c>
      <c r="B1902" s="10">
        <v>0.43080136</v>
      </c>
      <c r="C1902" s="10"/>
    </row>
    <row r="1903">
      <c r="A1903" s="19">
        <v>1.0</v>
      </c>
      <c r="B1903" s="10">
        <v>0.05135702</v>
      </c>
      <c r="C1903" s="10"/>
    </row>
    <row r="1904">
      <c r="A1904" s="19">
        <v>1.0</v>
      </c>
      <c r="B1904" s="10">
        <v>0.15192997</v>
      </c>
      <c r="C1904" s="10"/>
    </row>
    <row r="1905">
      <c r="A1905" s="19">
        <v>1.0</v>
      </c>
      <c r="B1905" s="10">
        <v>0.1195134</v>
      </c>
      <c r="C1905" s="10"/>
    </row>
    <row r="1906">
      <c r="A1906" s="19">
        <v>1.0</v>
      </c>
      <c r="B1906" s="10">
        <v>0.43159595</v>
      </c>
      <c r="C1906" s="10"/>
    </row>
    <row r="1907">
      <c r="A1907" s="19">
        <v>1.0</v>
      </c>
      <c r="B1907" s="10">
        <v>0.08237766</v>
      </c>
      <c r="C1907" s="10"/>
    </row>
    <row r="1908">
      <c r="A1908" s="19">
        <v>1.0</v>
      </c>
      <c r="B1908" s="10">
        <v>0.18329716</v>
      </c>
      <c r="C1908" s="10"/>
    </row>
    <row r="1909">
      <c r="A1909" s="19">
        <v>1.0</v>
      </c>
      <c r="B1909" s="10">
        <v>0.19367297</v>
      </c>
      <c r="C1909" s="10"/>
    </row>
    <row r="1910">
      <c r="A1910" s="19">
        <v>1.0</v>
      </c>
      <c r="B1910" s="10">
        <v>0.312126</v>
      </c>
      <c r="C1910" s="10"/>
    </row>
    <row r="1911">
      <c r="A1911" s="19">
        <v>1.0</v>
      </c>
      <c r="B1911" s="10">
        <v>0.06816593</v>
      </c>
      <c r="C1911" s="10"/>
    </row>
    <row r="1912">
      <c r="A1912" s="19">
        <v>1.0</v>
      </c>
      <c r="B1912" s="10">
        <v>0.09752691</v>
      </c>
      <c r="C1912" s="10"/>
    </row>
    <row r="1913">
      <c r="A1913" s="19">
        <v>1.0</v>
      </c>
      <c r="B1913" s="10">
        <v>0.15016879</v>
      </c>
      <c r="C1913" s="10"/>
    </row>
    <row r="1914">
      <c r="A1914" s="19">
        <v>1.0</v>
      </c>
      <c r="B1914" s="10">
        <v>0.15710452</v>
      </c>
      <c r="C1914" s="10"/>
    </row>
    <row r="1915">
      <c r="A1915" s="19">
        <v>1.0</v>
      </c>
      <c r="B1915" s="10">
        <v>0.1109836</v>
      </c>
      <c r="C1915" s="10"/>
    </row>
    <row r="1916">
      <c r="A1916" s="19">
        <v>1.0</v>
      </c>
      <c r="B1916" s="10">
        <v>0.05856313</v>
      </c>
      <c r="C1916" s="10"/>
    </row>
    <row r="1917">
      <c r="A1917" s="19">
        <v>1.0</v>
      </c>
      <c r="B1917" s="10">
        <v>0.50886726</v>
      </c>
      <c r="C1917" s="10"/>
    </row>
    <row r="1918">
      <c r="A1918" s="19">
        <v>1.0</v>
      </c>
      <c r="B1918" s="10">
        <v>0.7452591</v>
      </c>
      <c r="C1918" s="10"/>
    </row>
    <row r="1919">
      <c r="A1919" s="19">
        <v>1.0</v>
      </c>
      <c r="B1919" s="10">
        <v>0.24067715</v>
      </c>
      <c r="C1919" s="10"/>
    </row>
    <row r="1920">
      <c r="A1920" s="19">
        <v>1.0</v>
      </c>
      <c r="B1920" s="10">
        <v>0.07595765</v>
      </c>
      <c r="C1920" s="10"/>
    </row>
    <row r="1921">
      <c r="A1921" s="19">
        <v>1.0</v>
      </c>
      <c r="B1921" s="10">
        <v>0.04284467</v>
      </c>
      <c r="C1921" s="10"/>
    </row>
    <row r="1922">
      <c r="A1922" s="19">
        <v>1.0</v>
      </c>
      <c r="B1922" s="10">
        <v>0.14791262</v>
      </c>
      <c r="C1922" s="10"/>
    </row>
    <row r="1923">
      <c r="A1923" s="19">
        <v>1.0</v>
      </c>
      <c r="B1923" s="10">
        <v>0.13820162</v>
      </c>
      <c r="C1923" s="10"/>
    </row>
    <row r="1924">
      <c r="A1924" s="19">
        <v>1.0</v>
      </c>
      <c r="B1924" s="10">
        <v>0.06739005</v>
      </c>
      <c r="C1924" s="10"/>
    </row>
    <row r="1925">
      <c r="A1925" s="19">
        <v>1.0</v>
      </c>
      <c r="B1925" s="10">
        <v>0.03629267</v>
      </c>
      <c r="C1925" s="10"/>
    </row>
    <row r="1926">
      <c r="A1926" s="19">
        <v>1.0</v>
      </c>
      <c r="B1926" s="10">
        <v>0.08406366</v>
      </c>
      <c r="C1926" s="10"/>
    </row>
    <row r="1927">
      <c r="A1927" s="19">
        <v>1.0</v>
      </c>
      <c r="B1927" s="10">
        <v>0.18331504</v>
      </c>
      <c r="C1927" s="10"/>
    </row>
    <row r="1928">
      <c r="A1928" s="19">
        <v>1.0</v>
      </c>
      <c r="B1928" s="10">
        <v>0.29121983</v>
      </c>
      <c r="C1928" s="10"/>
    </row>
    <row r="1929">
      <c r="A1929" s="19">
        <v>1.0</v>
      </c>
      <c r="B1929" s="10">
        <v>0.27681598</v>
      </c>
      <c r="C1929" s="10"/>
    </row>
    <row r="1930">
      <c r="A1930" s="19">
        <v>1.0</v>
      </c>
      <c r="B1930" s="10">
        <v>0.19512811</v>
      </c>
      <c r="C1930" s="10"/>
    </row>
    <row r="1931">
      <c r="A1931" s="19">
        <v>1.0</v>
      </c>
      <c r="B1931" s="10">
        <v>0.98334664</v>
      </c>
      <c r="C1931" s="10"/>
    </row>
    <row r="1932">
      <c r="A1932" s="19">
        <v>1.0</v>
      </c>
      <c r="B1932" s="10">
        <v>0.12719868</v>
      </c>
      <c r="C1932" s="10"/>
    </row>
    <row r="1933">
      <c r="A1933" s="19">
        <v>1.0</v>
      </c>
      <c r="B1933" s="10">
        <v>0.4891657</v>
      </c>
      <c r="C1933" s="10"/>
    </row>
    <row r="1934">
      <c r="A1934" s="19">
        <v>1.0</v>
      </c>
      <c r="B1934" s="10">
        <v>0.518636</v>
      </c>
      <c r="C1934" s="10"/>
    </row>
    <row r="1935">
      <c r="A1935" s="19">
        <v>1.0</v>
      </c>
      <c r="B1935" s="10">
        <v>0.04325541</v>
      </c>
      <c r="C1935" s="10"/>
    </row>
    <row r="1936">
      <c r="A1936" s="19">
        <v>1.0</v>
      </c>
      <c r="B1936" s="10">
        <v>0.03524669</v>
      </c>
      <c r="C1936" s="10"/>
    </row>
    <row r="1937">
      <c r="A1937" s="19">
        <v>1.0</v>
      </c>
      <c r="B1937" s="10">
        <v>0.46027115</v>
      </c>
      <c r="C1937" s="10"/>
    </row>
    <row r="1938">
      <c r="A1938" s="19">
        <v>1.0</v>
      </c>
      <c r="B1938" s="10">
        <v>0.28597635</v>
      </c>
      <c r="C1938" s="10"/>
    </row>
    <row r="1939">
      <c r="A1939" s="19">
        <v>1.0</v>
      </c>
      <c r="B1939" s="10">
        <v>0.40318704</v>
      </c>
      <c r="C1939" s="10"/>
    </row>
    <row r="1940">
      <c r="A1940" s="19">
        <v>1.0</v>
      </c>
      <c r="B1940" s="10">
        <v>0.69469523</v>
      </c>
      <c r="C1940" s="10"/>
    </row>
    <row r="1941">
      <c r="A1941" s="19">
        <v>1.0</v>
      </c>
      <c r="B1941" s="10">
        <v>0.05233371</v>
      </c>
      <c r="C1941" s="10"/>
    </row>
    <row r="1942">
      <c r="A1942" s="19">
        <v>1.0</v>
      </c>
      <c r="B1942" s="10">
        <v>0.05237684</v>
      </c>
      <c r="C1942" s="10"/>
    </row>
    <row r="1943">
      <c r="A1943" s="19">
        <v>1.0</v>
      </c>
      <c r="B1943" s="10">
        <v>0.6364068</v>
      </c>
      <c r="C1943" s="10"/>
    </row>
    <row r="1944">
      <c r="A1944" s="19">
        <v>1.0</v>
      </c>
      <c r="B1944" s="10">
        <v>0.7899949</v>
      </c>
      <c r="C1944" s="10"/>
    </row>
    <row r="1945">
      <c r="A1945" s="19">
        <v>1.0</v>
      </c>
      <c r="B1945" s="10">
        <v>0.11980329</v>
      </c>
      <c r="C1945" s="10"/>
    </row>
    <row r="1946">
      <c r="A1946" s="19">
        <v>1.0</v>
      </c>
      <c r="B1946" s="10">
        <v>0.07325471</v>
      </c>
      <c r="C1946" s="10"/>
    </row>
    <row r="1947">
      <c r="A1947" s="19">
        <v>1.0</v>
      </c>
      <c r="B1947" s="10">
        <v>0.08327927</v>
      </c>
      <c r="C1947" s="10"/>
    </row>
    <row r="1948">
      <c r="A1948" s="19">
        <v>1.0</v>
      </c>
      <c r="B1948" s="10">
        <v>0.11208716</v>
      </c>
      <c r="C1948" s="10"/>
    </row>
    <row r="1949">
      <c r="A1949" s="19">
        <v>1.0</v>
      </c>
      <c r="B1949" s="10">
        <v>0.31089434</v>
      </c>
      <c r="C1949" s="10"/>
    </row>
    <row r="1950">
      <c r="A1950" s="19">
        <v>1.0</v>
      </c>
      <c r="B1950" s="10">
        <v>0.24483266</v>
      </c>
      <c r="C1950" s="10"/>
    </row>
    <row r="1951">
      <c r="A1951" s="19">
        <v>1.0</v>
      </c>
      <c r="B1951" s="10">
        <v>0.24028173</v>
      </c>
      <c r="C1951" s="10"/>
    </row>
    <row r="1952">
      <c r="A1952" s="19">
        <v>1.0</v>
      </c>
      <c r="B1952" s="10">
        <v>0.08358544</v>
      </c>
      <c r="C1952" s="10"/>
    </row>
    <row r="1953">
      <c r="A1953" s="19">
        <v>1.0</v>
      </c>
      <c r="B1953" s="10">
        <v>0.7451122</v>
      </c>
      <c r="C1953" s="10"/>
    </row>
    <row r="1954">
      <c r="A1954" s="19">
        <v>1.0</v>
      </c>
      <c r="B1954" s="10">
        <v>0.2403312</v>
      </c>
      <c r="C1954" s="10"/>
    </row>
    <row r="1955">
      <c r="A1955" s="19">
        <v>1.0</v>
      </c>
      <c r="B1955" s="10">
        <v>0.09191075</v>
      </c>
      <c r="C1955" s="10"/>
    </row>
    <row r="1956">
      <c r="A1956" s="19">
        <v>1.0</v>
      </c>
      <c r="B1956" s="10">
        <v>0.7093121</v>
      </c>
      <c r="C1956" s="10"/>
    </row>
    <row r="1957">
      <c r="A1957" s="19">
        <v>1.0</v>
      </c>
      <c r="B1957" s="10">
        <v>0.26396263</v>
      </c>
      <c r="C1957" s="10"/>
    </row>
    <row r="1958">
      <c r="A1958" s="19">
        <v>1.0</v>
      </c>
      <c r="B1958" s="10">
        <v>0.04697552</v>
      </c>
      <c r="C1958" s="10"/>
    </row>
    <row r="1959">
      <c r="A1959" s="19">
        <v>1.0</v>
      </c>
      <c r="B1959" s="10">
        <v>0.3895045</v>
      </c>
      <c r="C1959" s="10"/>
    </row>
    <row r="1960">
      <c r="A1960" s="19">
        <v>1.0</v>
      </c>
      <c r="B1960" s="10">
        <v>0.88861114</v>
      </c>
      <c r="C1960" s="10"/>
    </row>
    <row r="1961">
      <c r="A1961" s="19">
        <v>1.0</v>
      </c>
      <c r="B1961" s="10">
        <v>0.36170307</v>
      </c>
      <c r="C1961" s="10"/>
    </row>
    <row r="1962">
      <c r="A1962" s="19">
        <v>1.0</v>
      </c>
      <c r="B1962" s="10">
        <v>0.04232894</v>
      </c>
      <c r="C1962" s="10"/>
    </row>
    <row r="1963">
      <c r="A1963" s="19">
        <v>1.0</v>
      </c>
      <c r="B1963" s="10">
        <v>0.08379591</v>
      </c>
      <c r="C1963" s="10"/>
    </row>
    <row r="1964">
      <c r="A1964" s="19">
        <v>1.0</v>
      </c>
      <c r="B1964" s="10">
        <v>0.05630017</v>
      </c>
      <c r="C1964" s="10"/>
    </row>
    <row r="1965">
      <c r="A1965" s="19">
        <v>1.0</v>
      </c>
      <c r="B1965" s="10">
        <v>0.7093121</v>
      </c>
      <c r="C1965" s="10"/>
    </row>
    <row r="1966">
      <c r="A1966" s="19">
        <v>1.0</v>
      </c>
      <c r="B1966" s="10">
        <v>0.15383372</v>
      </c>
      <c r="C1966" s="10"/>
    </row>
    <row r="1967">
      <c r="A1967" s="19">
        <v>1.0</v>
      </c>
      <c r="B1967" s="10">
        <v>0.09486062</v>
      </c>
      <c r="C1967" s="10"/>
    </row>
    <row r="1968">
      <c r="A1968" s="19">
        <v>1.0</v>
      </c>
      <c r="B1968" s="10">
        <v>0.15391725</v>
      </c>
      <c r="C1968" s="10"/>
    </row>
    <row r="1969">
      <c r="A1969" s="19">
        <v>1.0</v>
      </c>
      <c r="B1969" s="10">
        <v>0.15391725</v>
      </c>
      <c r="C1969" s="10"/>
    </row>
    <row r="1970">
      <c r="A1970" s="19">
        <v>1.0</v>
      </c>
      <c r="B1970" s="10">
        <v>0.03161748</v>
      </c>
      <c r="C1970" s="10"/>
    </row>
    <row r="1971">
      <c r="A1971" s="19">
        <v>1.0</v>
      </c>
      <c r="B1971" s="10">
        <v>0.43729347</v>
      </c>
      <c r="C1971" s="10"/>
    </row>
    <row r="1972">
      <c r="A1972" s="19">
        <v>1.0</v>
      </c>
      <c r="B1972" s="10">
        <v>0.21779071</v>
      </c>
      <c r="C1972" s="10"/>
    </row>
    <row r="1973">
      <c r="A1973" s="19">
        <v>1.0</v>
      </c>
      <c r="B1973" s="10">
        <v>0.31089434</v>
      </c>
      <c r="C1973" s="10"/>
    </row>
    <row r="1974">
      <c r="A1974" s="19">
        <v>1.0</v>
      </c>
      <c r="B1974" s="10">
        <v>0.93232936</v>
      </c>
      <c r="C1974" s="10"/>
    </row>
    <row r="1975">
      <c r="A1975" s="19">
        <v>1.0</v>
      </c>
      <c r="B1975" s="10">
        <v>0.13107572</v>
      </c>
      <c r="C1975" s="10"/>
    </row>
    <row r="1976">
      <c r="A1976" s="19">
        <v>1.0</v>
      </c>
      <c r="B1976" s="10">
        <v>0.76111454</v>
      </c>
      <c r="C1976" s="10"/>
    </row>
    <row r="1977">
      <c r="A1977" s="19">
        <v>1.0</v>
      </c>
      <c r="B1977" s="10">
        <v>0.21869151</v>
      </c>
      <c r="C1977" s="10"/>
    </row>
    <row r="1978">
      <c r="A1978" s="19">
        <v>1.0</v>
      </c>
      <c r="B1978" s="10">
        <v>0.5876557</v>
      </c>
      <c r="C1978" s="10"/>
    </row>
    <row r="1979">
      <c r="A1979" s="19">
        <v>1.0</v>
      </c>
      <c r="B1979" s="10">
        <v>0.3581614</v>
      </c>
      <c r="C1979" s="10"/>
    </row>
    <row r="1980">
      <c r="A1980" s="19">
        <v>1.0</v>
      </c>
      <c r="B1980" s="10">
        <v>0.14716822</v>
      </c>
      <c r="C1980" s="10"/>
    </row>
    <row r="1981">
      <c r="A1981" s="19">
        <v>1.0</v>
      </c>
      <c r="B1981" s="10">
        <v>0.32196274</v>
      </c>
      <c r="C1981" s="10"/>
    </row>
    <row r="1982">
      <c r="A1982" s="19">
        <v>1.0</v>
      </c>
      <c r="B1982" s="10">
        <v>0.53490317</v>
      </c>
      <c r="C1982" s="10"/>
    </row>
    <row r="1983">
      <c r="A1983" s="19">
        <v>1.0</v>
      </c>
      <c r="B1983" s="10">
        <v>0.20956263</v>
      </c>
      <c r="C1983" s="10"/>
    </row>
    <row r="1984">
      <c r="A1984" s="19">
        <v>1.0</v>
      </c>
      <c r="B1984" s="10">
        <v>0.18282855</v>
      </c>
      <c r="C1984" s="10"/>
    </row>
    <row r="1985">
      <c r="A1985" s="19">
        <v>1.0</v>
      </c>
      <c r="B1985" s="10">
        <v>0.23499082</v>
      </c>
      <c r="C1985" s="10"/>
    </row>
    <row r="1986">
      <c r="A1986" s="19">
        <v>1.0</v>
      </c>
      <c r="B1986" s="10">
        <v>0.31089434</v>
      </c>
      <c r="C1986" s="10"/>
    </row>
    <row r="1987">
      <c r="A1987" s="19">
        <v>1.0</v>
      </c>
      <c r="B1987" s="10">
        <v>0.06696477</v>
      </c>
      <c r="C1987" s="10"/>
    </row>
    <row r="1988">
      <c r="A1988" s="19">
        <v>1.0</v>
      </c>
      <c r="B1988" s="10">
        <v>0.40891403</v>
      </c>
      <c r="C1988" s="10"/>
    </row>
    <row r="1989">
      <c r="A1989" s="19">
        <v>1.0</v>
      </c>
      <c r="B1989" s="10">
        <v>0.05818261</v>
      </c>
      <c r="C1989" s="10"/>
    </row>
    <row r="1990">
      <c r="A1990" s="19">
        <v>1.0</v>
      </c>
      <c r="B1990" s="10">
        <v>0.1394144</v>
      </c>
      <c r="C1990" s="10"/>
    </row>
    <row r="1991">
      <c r="A1991" s="19">
        <v>1.0</v>
      </c>
      <c r="B1991" s="10">
        <v>0.07485974</v>
      </c>
      <c r="C1991" s="10"/>
    </row>
    <row r="1992">
      <c r="A1992" s="19">
        <v>1.0</v>
      </c>
      <c r="B1992" s="10">
        <v>0.31089434</v>
      </c>
      <c r="C1992" s="10"/>
    </row>
    <row r="1993">
      <c r="A1993" s="19">
        <v>1.0</v>
      </c>
      <c r="B1993" s="10">
        <v>0.2460414</v>
      </c>
      <c r="C1993" s="10"/>
    </row>
    <row r="1994">
      <c r="A1994" s="19">
        <v>1.0</v>
      </c>
      <c r="B1994" s="10">
        <v>0.09222425</v>
      </c>
      <c r="C1994" s="10"/>
    </row>
    <row r="1995">
      <c r="A1995" s="19">
        <v>1.0</v>
      </c>
      <c r="B1995" s="10">
        <v>0.5154597</v>
      </c>
      <c r="C1995" s="10"/>
    </row>
    <row r="1996">
      <c r="A1996" s="19">
        <v>1.0</v>
      </c>
      <c r="B1996" s="10">
        <v>0.48726395</v>
      </c>
      <c r="C1996" s="10"/>
    </row>
    <row r="1997">
      <c r="A1997" s="19">
        <v>1.0</v>
      </c>
      <c r="B1997" s="10">
        <v>0.4962069</v>
      </c>
      <c r="C1997" s="10"/>
    </row>
    <row r="1998">
      <c r="A1998" s="19">
        <v>1.0</v>
      </c>
      <c r="B1998" s="10">
        <v>0.08927328</v>
      </c>
      <c r="C1998" s="10"/>
    </row>
    <row r="1999">
      <c r="A1999" s="19">
        <v>1.0</v>
      </c>
      <c r="B1999" s="10">
        <v>0.06762239</v>
      </c>
      <c r="C1999" s="10"/>
    </row>
    <row r="2000">
      <c r="A2000" s="19">
        <v>1.0</v>
      </c>
      <c r="B2000" s="10">
        <v>0.09351091</v>
      </c>
      <c r="C2000" s="10"/>
    </row>
    <row r="2001">
      <c r="A2001" s="19">
        <v>1.0</v>
      </c>
      <c r="B2001" s="10">
        <v>0.24263635</v>
      </c>
      <c r="C2001" s="10"/>
    </row>
    <row r="2002">
      <c r="A2002" s="19">
        <v>1.0</v>
      </c>
      <c r="B2002" s="10">
        <v>0.23638615</v>
      </c>
      <c r="C2002" s="10"/>
    </row>
    <row r="2003">
      <c r="A2003" s="19">
        <v>1.0</v>
      </c>
      <c r="B2003" s="10">
        <v>0.78658295</v>
      </c>
      <c r="C2003" s="10"/>
    </row>
    <row r="2004">
      <c r="A2004" s="19">
        <v>1.0</v>
      </c>
      <c r="B2004" s="10">
        <v>0.07563663</v>
      </c>
      <c r="C2004" s="10"/>
    </row>
    <row r="2005">
      <c r="A2005" s="19">
        <v>1.0</v>
      </c>
      <c r="B2005" s="10">
        <v>0.0442486</v>
      </c>
      <c r="C2005" s="10"/>
    </row>
    <row r="2006">
      <c r="A2006" s="19">
        <v>1.0</v>
      </c>
      <c r="B2006" s="10">
        <v>0.13655764</v>
      </c>
      <c r="C2006" s="10"/>
    </row>
    <row r="2007">
      <c r="A2007" s="19">
        <v>1.0</v>
      </c>
      <c r="B2007" s="10">
        <v>0.07844545</v>
      </c>
      <c r="C2007" s="10"/>
    </row>
    <row r="2008">
      <c r="A2008" s="19">
        <v>1.0</v>
      </c>
      <c r="B2008" s="10">
        <v>0.06887581</v>
      </c>
      <c r="C2008" s="10"/>
    </row>
    <row r="2009">
      <c r="A2009" s="19">
        <v>1.0</v>
      </c>
      <c r="B2009" s="10">
        <v>0.37679762</v>
      </c>
      <c r="C2009" s="10"/>
    </row>
    <row r="2010">
      <c r="A2010" s="19">
        <v>1.0</v>
      </c>
      <c r="B2010" s="10">
        <v>0.07481244</v>
      </c>
      <c r="C2010" s="10"/>
    </row>
    <row r="2011">
      <c r="A2011" s="19">
        <v>1.0</v>
      </c>
      <c r="B2011" s="10">
        <v>0.21503891</v>
      </c>
      <c r="C2011" s="10"/>
    </row>
    <row r="2012">
      <c r="A2012" s="19">
        <v>1.0</v>
      </c>
      <c r="B2012" s="10">
        <v>0.06827453</v>
      </c>
      <c r="C2012" s="10"/>
    </row>
    <row r="2013">
      <c r="A2013" s="19">
        <v>1.0</v>
      </c>
      <c r="B2013" s="10">
        <v>0.15233177</v>
      </c>
      <c r="C2013" s="10"/>
    </row>
    <row r="2014">
      <c r="A2014" s="19">
        <v>1.0</v>
      </c>
      <c r="B2014" s="10">
        <v>0.40325645</v>
      </c>
      <c r="C2014" s="10"/>
    </row>
    <row r="2015">
      <c r="A2015" s="19">
        <v>1.0</v>
      </c>
      <c r="B2015" s="10">
        <v>0.07529923</v>
      </c>
      <c r="C2015" s="10"/>
    </row>
    <row r="2016">
      <c r="A2016" s="19">
        <v>1.0</v>
      </c>
      <c r="B2016" s="10">
        <v>0.06648871</v>
      </c>
      <c r="C2016" s="10"/>
    </row>
    <row r="2017">
      <c r="A2017" s="19">
        <v>1.0</v>
      </c>
      <c r="B2017" s="10">
        <v>0.5809587</v>
      </c>
      <c r="C2017" s="10"/>
    </row>
    <row r="2018">
      <c r="A2018" s="19">
        <v>1.0</v>
      </c>
      <c r="B2018" s="10">
        <v>0.14327252</v>
      </c>
      <c r="C2018" s="10"/>
    </row>
    <row r="2019">
      <c r="A2019" s="19">
        <v>1.0</v>
      </c>
      <c r="B2019" s="10">
        <v>0.05375888</v>
      </c>
      <c r="C2019" s="10"/>
    </row>
    <row r="2020">
      <c r="A2020" s="19">
        <v>1.0</v>
      </c>
      <c r="B2020" s="10">
        <v>0.14087546</v>
      </c>
      <c r="C2020" s="10"/>
    </row>
    <row r="2021">
      <c r="A2021" s="19">
        <v>1.0</v>
      </c>
      <c r="B2021" s="10">
        <v>0.10684966</v>
      </c>
      <c r="C2021" s="10"/>
    </row>
    <row r="2022">
      <c r="A2022" s="19">
        <v>1.0</v>
      </c>
      <c r="B2022" s="10">
        <v>0.08082775</v>
      </c>
      <c r="C2022" s="10"/>
    </row>
    <row r="2023">
      <c r="A2023" s="19">
        <v>1.0</v>
      </c>
      <c r="B2023" s="10">
        <v>0.4416666</v>
      </c>
      <c r="C2023" s="10"/>
    </row>
    <row r="2024">
      <c r="A2024" s="19">
        <v>1.0</v>
      </c>
      <c r="B2024" s="10">
        <v>0.37251297</v>
      </c>
      <c r="C2024" s="10"/>
    </row>
    <row r="2025">
      <c r="A2025" s="19">
        <v>1.0</v>
      </c>
      <c r="B2025" s="10">
        <v>0.10704157</v>
      </c>
      <c r="C2025" s="10"/>
    </row>
    <row r="2026">
      <c r="A2026" s="19">
        <v>1.0</v>
      </c>
      <c r="B2026" s="10">
        <v>0.47728643</v>
      </c>
      <c r="C2026" s="10"/>
    </row>
    <row r="2027">
      <c r="A2027" s="19">
        <v>1.0</v>
      </c>
      <c r="B2027" s="10">
        <v>0.08943678</v>
      </c>
      <c r="C2027" s="10"/>
    </row>
    <row r="2028">
      <c r="A2028" s="19">
        <v>1.0</v>
      </c>
      <c r="B2028" s="10">
        <v>0.28871977</v>
      </c>
      <c r="C2028" s="10"/>
    </row>
    <row r="2029">
      <c r="A2029" s="19">
        <v>1.0</v>
      </c>
      <c r="B2029" s="10">
        <v>0.04131855</v>
      </c>
      <c r="C2029" s="10"/>
    </row>
    <row r="2030">
      <c r="A2030" s="19">
        <v>1.0</v>
      </c>
      <c r="B2030" s="10">
        <v>0.04131855</v>
      </c>
      <c r="C2030" s="10"/>
    </row>
    <row r="2031">
      <c r="A2031" s="19">
        <v>1.0</v>
      </c>
      <c r="B2031" s="10">
        <v>0.14627099</v>
      </c>
      <c r="C2031" s="10"/>
    </row>
    <row r="2032">
      <c r="A2032" s="19">
        <v>1.0</v>
      </c>
      <c r="B2032" s="10">
        <v>0.32079616</v>
      </c>
      <c r="C2032" s="10"/>
    </row>
    <row r="2033">
      <c r="A2033" s="19">
        <v>1.0</v>
      </c>
      <c r="B2033" s="10">
        <v>0.60490924</v>
      </c>
      <c r="C2033" s="10"/>
    </row>
    <row r="2034">
      <c r="A2034" s="19">
        <v>1.0</v>
      </c>
      <c r="B2034" s="10">
        <v>0.53490317</v>
      </c>
      <c r="C2034" s="10"/>
    </row>
    <row r="2035">
      <c r="A2035" s="19">
        <v>1.0</v>
      </c>
      <c r="B2035" s="10">
        <v>0.09503329</v>
      </c>
      <c r="C2035" s="10"/>
    </row>
    <row r="2036">
      <c r="A2036" s="19">
        <v>1.0</v>
      </c>
      <c r="B2036" s="10">
        <v>0.04206411</v>
      </c>
      <c r="C2036" s="10"/>
    </row>
    <row r="2037">
      <c r="A2037" s="19">
        <v>1.0</v>
      </c>
      <c r="B2037" s="10">
        <v>0.06712423</v>
      </c>
      <c r="C2037" s="10"/>
    </row>
    <row r="2038">
      <c r="A2038" s="19">
        <v>1.0</v>
      </c>
      <c r="B2038" s="10">
        <v>0.03465311</v>
      </c>
      <c r="C2038" s="10"/>
    </row>
    <row r="2039">
      <c r="A2039" s="19">
        <v>1.0</v>
      </c>
      <c r="B2039" s="10">
        <v>0.41557094</v>
      </c>
      <c r="C2039" s="10"/>
    </row>
    <row r="2040">
      <c r="A2040" s="19">
        <v>1.0</v>
      </c>
      <c r="B2040" s="10">
        <v>0.21908948</v>
      </c>
      <c r="C2040" s="10"/>
    </row>
    <row r="2041">
      <c r="A2041" s="19">
        <v>1.0</v>
      </c>
      <c r="B2041" s="10">
        <v>0.19150276</v>
      </c>
      <c r="C2041" s="10"/>
    </row>
    <row r="2042">
      <c r="A2042" s="19">
        <v>1.0</v>
      </c>
      <c r="B2042" s="10">
        <v>0.05854721</v>
      </c>
      <c r="C2042" s="10"/>
    </row>
    <row r="2043">
      <c r="A2043" s="19">
        <v>1.0</v>
      </c>
      <c r="B2043" s="10">
        <v>0.9280145</v>
      </c>
      <c r="C2043" s="10"/>
    </row>
    <row r="2044">
      <c r="A2044" s="19">
        <v>1.0</v>
      </c>
      <c r="B2044" s="10">
        <v>0.23280789</v>
      </c>
      <c r="C2044" s="10"/>
    </row>
    <row r="2045">
      <c r="A2045" s="19">
        <v>1.0</v>
      </c>
      <c r="B2045" s="10">
        <v>0.27314803</v>
      </c>
      <c r="C2045" s="10"/>
    </row>
    <row r="2046">
      <c r="A2046" s="19">
        <v>1.0</v>
      </c>
      <c r="B2046" s="10">
        <v>0.49334747</v>
      </c>
      <c r="C2046" s="10"/>
    </row>
    <row r="2047">
      <c r="A2047" s="19">
        <v>1.0</v>
      </c>
      <c r="B2047" s="10">
        <v>0.10140745</v>
      </c>
      <c r="C2047" s="10"/>
    </row>
    <row r="2048">
      <c r="A2048" s="19">
        <v>1.0</v>
      </c>
      <c r="B2048" s="10">
        <v>0.067076</v>
      </c>
      <c r="C2048" s="10"/>
    </row>
    <row r="2049">
      <c r="A2049" s="19">
        <v>1.0</v>
      </c>
      <c r="B2049" s="10">
        <v>0.5154597</v>
      </c>
      <c r="C2049" s="10"/>
    </row>
    <row r="2050">
      <c r="A2050" s="19">
        <v>1.0</v>
      </c>
      <c r="B2050" s="10">
        <v>0.03372605</v>
      </c>
      <c r="C2050" s="10"/>
    </row>
    <row r="2051">
      <c r="A2051" s="19">
        <v>1.0</v>
      </c>
      <c r="B2051" s="10">
        <v>0.10083758</v>
      </c>
      <c r="C2051" s="10"/>
    </row>
    <row r="2052">
      <c r="A2052" s="19">
        <v>1.0</v>
      </c>
      <c r="B2052" s="10">
        <v>0.18666169</v>
      </c>
      <c r="C2052" s="10"/>
    </row>
    <row r="2053">
      <c r="A2053" s="19">
        <v>1.0</v>
      </c>
      <c r="B2053" s="10">
        <v>0.15158887</v>
      </c>
      <c r="C2053" s="10"/>
    </row>
    <row r="2054">
      <c r="A2054" s="19">
        <v>1.0</v>
      </c>
      <c r="B2054" s="10">
        <v>0.1395238</v>
      </c>
      <c r="C2054" s="10"/>
    </row>
    <row r="2055">
      <c r="A2055" s="19">
        <v>1.0</v>
      </c>
      <c r="B2055" s="10">
        <v>0.31089434</v>
      </c>
      <c r="C2055" s="10"/>
    </row>
    <row r="2056">
      <c r="A2056" s="19">
        <v>1.0</v>
      </c>
      <c r="B2056" s="10">
        <v>0.30164385</v>
      </c>
      <c r="C2056" s="10"/>
    </row>
    <row r="2057">
      <c r="A2057" s="19">
        <v>1.0</v>
      </c>
      <c r="B2057" s="10">
        <v>0.082454</v>
      </c>
      <c r="C2057" s="10"/>
    </row>
    <row r="2058">
      <c r="A2058" s="19">
        <v>1.0</v>
      </c>
      <c r="B2058" s="10">
        <v>0.72021973</v>
      </c>
      <c r="C2058" s="10"/>
    </row>
    <row r="2059">
      <c r="A2059" s="19">
        <v>1.0</v>
      </c>
      <c r="B2059" s="10">
        <v>0.04982434</v>
      </c>
      <c r="C2059" s="10"/>
    </row>
    <row r="2060">
      <c r="A2060" s="19">
        <v>1.0</v>
      </c>
      <c r="B2060" s="10">
        <v>0.22513697</v>
      </c>
      <c r="C2060" s="10"/>
    </row>
    <row r="2061">
      <c r="A2061" s="19">
        <v>1.0</v>
      </c>
      <c r="B2061" s="10">
        <v>0.22513697</v>
      </c>
      <c r="C2061" s="10"/>
    </row>
    <row r="2062">
      <c r="A2062" s="19">
        <v>1.0</v>
      </c>
      <c r="B2062" s="10">
        <v>0.22454263</v>
      </c>
      <c r="C2062" s="10"/>
    </row>
    <row r="2063">
      <c r="A2063" s="19">
        <v>1.0</v>
      </c>
      <c r="B2063" s="10">
        <v>0.31291232</v>
      </c>
      <c r="C2063" s="10"/>
    </row>
    <row r="2064">
      <c r="A2064" s="19">
        <v>1.0</v>
      </c>
      <c r="B2064" s="10">
        <v>0.6327618</v>
      </c>
      <c r="C2064" s="10"/>
    </row>
    <row r="2065">
      <c r="A2065" s="19">
        <v>1.0</v>
      </c>
      <c r="B2065" s="10">
        <v>0.9480856</v>
      </c>
      <c r="C2065" s="10"/>
    </row>
    <row r="2066">
      <c r="A2066" s="19">
        <v>1.0</v>
      </c>
      <c r="B2066" s="10">
        <v>0.24071011</v>
      </c>
      <c r="C2066" s="10"/>
    </row>
    <row r="2067">
      <c r="A2067" s="19">
        <v>1.0</v>
      </c>
      <c r="B2067" s="10">
        <v>0.33280435</v>
      </c>
      <c r="C2067" s="10"/>
    </row>
    <row r="2068">
      <c r="A2068" s="19">
        <v>1.0</v>
      </c>
      <c r="B2068" s="10">
        <v>0.31187004</v>
      </c>
      <c r="C2068" s="10"/>
    </row>
    <row r="2069">
      <c r="A2069" s="19">
        <v>1.0</v>
      </c>
      <c r="B2069" s="10">
        <v>0.06089983</v>
      </c>
      <c r="C2069" s="10"/>
    </row>
    <row r="2070">
      <c r="A2070" s="19">
        <v>1.0</v>
      </c>
      <c r="B2070" s="10">
        <v>0.08707851</v>
      </c>
      <c r="C2070" s="10"/>
    </row>
    <row r="2071">
      <c r="A2071" s="19">
        <v>1.0</v>
      </c>
      <c r="B2071" s="10">
        <v>0.2344933</v>
      </c>
      <c r="C2071" s="10"/>
    </row>
    <row r="2072">
      <c r="A2072" s="19">
        <v>1.0</v>
      </c>
      <c r="B2072" s="10">
        <v>0.06431124</v>
      </c>
      <c r="C2072" s="10"/>
    </row>
    <row r="2073">
      <c r="A2073" s="19">
        <v>1.0</v>
      </c>
      <c r="B2073" s="10">
        <v>0.17573702</v>
      </c>
      <c r="C2073" s="10"/>
    </row>
    <row r="2074">
      <c r="A2074" s="19">
        <v>1.0</v>
      </c>
      <c r="B2074" s="10">
        <v>0.05419683</v>
      </c>
      <c r="C2074" s="10"/>
    </row>
    <row r="2075">
      <c r="A2075" s="19">
        <v>1.0</v>
      </c>
      <c r="B2075" s="10">
        <v>0.06446413</v>
      </c>
      <c r="C2075" s="10"/>
    </row>
    <row r="2076">
      <c r="A2076" s="19">
        <v>1.0</v>
      </c>
      <c r="B2076" s="10">
        <v>0.09165099</v>
      </c>
      <c r="C2076" s="10"/>
    </row>
    <row r="2077">
      <c r="A2077" s="19">
        <v>1.0</v>
      </c>
      <c r="B2077" s="10">
        <v>0.06727518</v>
      </c>
      <c r="C2077" s="10"/>
    </row>
    <row r="2078">
      <c r="A2078" s="19">
        <v>1.0</v>
      </c>
      <c r="B2078" s="10">
        <v>0.49316007</v>
      </c>
      <c r="C2078" s="10"/>
    </row>
    <row r="2079">
      <c r="A2079" s="19">
        <v>1.0</v>
      </c>
      <c r="B2079" s="10">
        <v>0.2407523</v>
      </c>
      <c r="C2079" s="10"/>
    </row>
    <row r="2080">
      <c r="A2080" s="19">
        <v>1.0</v>
      </c>
      <c r="B2080" s="10">
        <v>0.08287334</v>
      </c>
      <c r="C2080" s="10"/>
    </row>
    <row r="2081">
      <c r="A2081" s="19">
        <v>1.0</v>
      </c>
      <c r="B2081" s="10">
        <v>0.07444891</v>
      </c>
      <c r="C2081" s="10"/>
    </row>
    <row r="2082">
      <c r="A2082" s="19">
        <v>1.0</v>
      </c>
      <c r="B2082" s="10">
        <v>0.11020029</v>
      </c>
      <c r="C2082" s="10"/>
    </row>
    <row r="2083">
      <c r="A2083" s="19">
        <v>1.0</v>
      </c>
      <c r="B2083" s="10">
        <v>0.06733571</v>
      </c>
      <c r="C2083" s="10"/>
    </row>
    <row r="2084">
      <c r="A2084" s="19">
        <v>1.0</v>
      </c>
      <c r="B2084" s="10">
        <v>0.05026461</v>
      </c>
      <c r="C2084" s="10"/>
    </row>
    <row r="2085">
      <c r="A2085" s="19">
        <v>1.0</v>
      </c>
      <c r="B2085" s="10">
        <v>0.1902812</v>
      </c>
      <c r="C2085" s="10"/>
    </row>
    <row r="2086">
      <c r="A2086" s="19">
        <v>1.0</v>
      </c>
      <c r="B2086" s="10">
        <v>0.1222625</v>
      </c>
      <c r="C2086" s="10"/>
    </row>
    <row r="2087">
      <c r="A2087" s="19">
        <v>1.0</v>
      </c>
      <c r="B2087" s="10">
        <v>0.07161576</v>
      </c>
      <c r="C2087" s="10"/>
    </row>
    <row r="2088">
      <c r="A2088" s="19">
        <v>1.0</v>
      </c>
      <c r="B2088" s="10">
        <v>0.19148739</v>
      </c>
      <c r="C2088" s="10"/>
    </row>
    <row r="2089">
      <c r="A2089" s="19">
        <v>1.0</v>
      </c>
      <c r="B2089" s="10">
        <v>0.2259117</v>
      </c>
      <c r="C2089" s="10"/>
    </row>
    <row r="2090">
      <c r="A2090" s="19">
        <v>1.0</v>
      </c>
      <c r="B2090" s="10">
        <v>0.05543339</v>
      </c>
      <c r="C2090" s="10"/>
    </row>
    <row r="2091">
      <c r="A2091" s="19">
        <v>1.0</v>
      </c>
      <c r="B2091" s="10">
        <v>0.12043902</v>
      </c>
      <c r="C2091" s="10"/>
    </row>
    <row r="2092">
      <c r="A2092" s="19">
        <v>1.0</v>
      </c>
      <c r="B2092" s="10">
        <v>0.05405878</v>
      </c>
      <c r="C2092" s="10"/>
    </row>
    <row r="2093">
      <c r="A2093" s="19">
        <v>1.0</v>
      </c>
      <c r="B2093" s="10">
        <v>0.40333223</v>
      </c>
      <c r="C2093" s="10"/>
    </row>
    <row r="2094">
      <c r="A2094" s="19">
        <v>1.0</v>
      </c>
      <c r="B2094" s="10">
        <v>0.20892787</v>
      </c>
      <c r="C2094" s="10"/>
    </row>
    <row r="2095">
      <c r="A2095" s="19">
        <v>1.0</v>
      </c>
      <c r="B2095" s="10">
        <v>0.34325024</v>
      </c>
      <c r="C2095" s="10"/>
    </row>
    <row r="2096">
      <c r="A2096" s="19">
        <v>1.0</v>
      </c>
      <c r="B2096" s="10">
        <v>0.19478248</v>
      </c>
      <c r="C2096" s="10"/>
    </row>
    <row r="2097">
      <c r="A2097" s="19">
        <v>1.0</v>
      </c>
      <c r="B2097" s="10">
        <v>0.35762215</v>
      </c>
      <c r="C2097" s="10"/>
    </row>
    <row r="2098">
      <c r="A2098" s="19">
        <v>1.0</v>
      </c>
      <c r="B2098" s="10">
        <v>0.37728518</v>
      </c>
      <c r="C2098" s="10"/>
    </row>
    <row r="2099">
      <c r="A2099" s="19">
        <v>1.0</v>
      </c>
      <c r="B2099" s="10">
        <v>0.73134905</v>
      </c>
      <c r="C2099" s="10"/>
    </row>
    <row r="2100">
      <c r="A2100" s="19">
        <v>1.0</v>
      </c>
      <c r="B2100" s="10">
        <v>0.1142517</v>
      </c>
      <c r="C2100" s="10"/>
    </row>
    <row r="2101">
      <c r="A2101" s="19">
        <v>1.0</v>
      </c>
      <c r="B2101" s="10">
        <v>0.05247996</v>
      </c>
      <c r="C2101" s="10"/>
    </row>
    <row r="2102">
      <c r="A2102" s="19">
        <v>1.0</v>
      </c>
      <c r="B2102" s="10">
        <v>0.10379113</v>
      </c>
      <c r="C2102" s="10"/>
    </row>
    <row r="2103">
      <c r="A2103" s="19">
        <v>1.0</v>
      </c>
      <c r="B2103" s="10">
        <v>0.4033103</v>
      </c>
      <c r="C2103" s="10"/>
    </row>
    <row r="2104">
      <c r="A2104" s="19">
        <v>1.0</v>
      </c>
      <c r="B2104" s="10">
        <v>0.08133418</v>
      </c>
      <c r="C2104" s="10"/>
    </row>
    <row r="2105">
      <c r="A2105" s="19">
        <v>1.0</v>
      </c>
      <c r="B2105" s="10">
        <v>0.08020493</v>
      </c>
      <c r="C2105" s="10"/>
    </row>
    <row r="2106">
      <c r="A2106" s="19">
        <v>1.0</v>
      </c>
      <c r="B2106" s="10">
        <v>0.15920435</v>
      </c>
      <c r="C2106" s="10"/>
    </row>
    <row r="2107">
      <c r="A2107" s="19">
        <v>1.0</v>
      </c>
      <c r="B2107" s="10">
        <v>0.33335072</v>
      </c>
      <c r="C2107" s="10"/>
    </row>
    <row r="2108">
      <c r="A2108" s="19">
        <v>1.0</v>
      </c>
      <c r="B2108" s="10">
        <v>0.14649452</v>
      </c>
      <c r="C2108" s="10"/>
    </row>
    <row r="2109">
      <c r="A2109" s="19">
        <v>1.0</v>
      </c>
      <c r="B2109" s="10">
        <v>0.03125048</v>
      </c>
      <c r="C2109" s="10"/>
    </row>
    <row r="2110">
      <c r="A2110" s="19">
        <v>1.0</v>
      </c>
      <c r="B2110" s="10">
        <v>0.31089434</v>
      </c>
      <c r="C2110" s="10"/>
    </row>
    <row r="2111">
      <c r="A2111" s="19">
        <v>1.0</v>
      </c>
      <c r="B2111" s="10">
        <v>0.27441433</v>
      </c>
      <c r="C2111" s="10"/>
    </row>
    <row r="2112">
      <c r="A2112" s="19">
        <v>1.0</v>
      </c>
      <c r="B2112" s="10">
        <v>0.8282854</v>
      </c>
      <c r="C2112" s="10"/>
    </row>
    <row r="2113">
      <c r="A2113" s="19">
        <v>1.0</v>
      </c>
      <c r="B2113" s="10">
        <v>0.45104283</v>
      </c>
      <c r="C2113" s="10"/>
    </row>
    <row r="2114">
      <c r="A2114" s="19">
        <v>1.0</v>
      </c>
      <c r="B2114" s="10">
        <v>0.07838617</v>
      </c>
      <c r="C2114" s="10"/>
    </row>
    <row r="2115">
      <c r="A2115" s="19">
        <v>1.0</v>
      </c>
      <c r="B2115" s="10">
        <v>0.44738102</v>
      </c>
      <c r="C2115" s="10"/>
    </row>
    <row r="2116">
      <c r="A2116" s="19">
        <v>1.0</v>
      </c>
      <c r="B2116" s="10">
        <v>0.15195271</v>
      </c>
      <c r="C2116" s="10"/>
    </row>
    <row r="2117">
      <c r="A2117" s="19">
        <v>1.0</v>
      </c>
      <c r="B2117" s="10">
        <v>0.31089434</v>
      </c>
      <c r="C2117" s="10"/>
    </row>
    <row r="2118">
      <c r="A2118" s="19">
        <v>1.0</v>
      </c>
      <c r="B2118" s="10">
        <v>0.08833963</v>
      </c>
      <c r="C2118" s="10"/>
    </row>
    <row r="2119">
      <c r="A2119" s="19">
        <v>1.0</v>
      </c>
      <c r="B2119" s="10">
        <v>0.1307043</v>
      </c>
      <c r="C2119" s="10"/>
    </row>
    <row r="2120">
      <c r="A2120" s="19">
        <v>1.0</v>
      </c>
      <c r="B2120" s="10">
        <v>0.31095415</v>
      </c>
      <c r="C2120" s="10"/>
    </row>
    <row r="2121">
      <c r="A2121" s="19">
        <v>1.0</v>
      </c>
      <c r="B2121" s="10">
        <v>0.85007674</v>
      </c>
      <c r="C2121" s="10"/>
    </row>
    <row r="2122">
      <c r="A2122" s="19">
        <v>1.0</v>
      </c>
      <c r="B2122" s="10">
        <v>0.40168363</v>
      </c>
      <c r="C2122" s="10"/>
    </row>
    <row r="2123">
      <c r="A2123" s="19">
        <v>1.0</v>
      </c>
      <c r="B2123" s="10">
        <v>0.14373578</v>
      </c>
      <c r="C2123" s="10"/>
    </row>
    <row r="2124">
      <c r="A2124" s="19">
        <v>1.0</v>
      </c>
      <c r="B2124" s="10">
        <v>0.24080902</v>
      </c>
      <c r="C2124" s="10"/>
    </row>
    <row r="2125">
      <c r="A2125" s="19">
        <v>1.0</v>
      </c>
      <c r="B2125" s="10">
        <v>0.34151694</v>
      </c>
      <c r="C2125" s="10"/>
    </row>
    <row r="2126">
      <c r="A2126" s="19">
        <v>1.0</v>
      </c>
      <c r="B2126" s="10">
        <v>0.05120049</v>
      </c>
      <c r="C2126" s="10"/>
    </row>
    <row r="2127">
      <c r="A2127" s="19">
        <v>1.0</v>
      </c>
      <c r="B2127" s="10">
        <v>0.15794155</v>
      </c>
      <c r="C2127" s="10"/>
    </row>
    <row r="2128">
      <c r="A2128" s="19">
        <v>1.0</v>
      </c>
      <c r="B2128" s="10">
        <v>0.18020242</v>
      </c>
      <c r="C2128" s="10"/>
    </row>
    <row r="2129">
      <c r="A2129" s="19">
        <v>1.0</v>
      </c>
      <c r="B2129" s="10">
        <v>0.24046528</v>
      </c>
      <c r="C2129" s="10"/>
    </row>
    <row r="2130">
      <c r="A2130" s="19">
        <v>1.0</v>
      </c>
      <c r="B2130" s="10">
        <v>0.60997576</v>
      </c>
      <c r="C2130" s="10"/>
    </row>
    <row r="2131">
      <c r="A2131" s="19">
        <v>1.0</v>
      </c>
      <c r="B2131" s="10">
        <v>0.5876557</v>
      </c>
      <c r="C2131" s="10"/>
    </row>
    <row r="2132">
      <c r="A2132" s="19">
        <v>1.0</v>
      </c>
      <c r="B2132" s="10">
        <v>0.07821383</v>
      </c>
      <c r="C2132" s="10"/>
    </row>
    <row r="2133">
      <c r="A2133" s="19">
        <v>1.0</v>
      </c>
      <c r="B2133" s="10">
        <v>0.25302488</v>
      </c>
      <c r="C2133" s="10"/>
    </row>
    <row r="2134">
      <c r="A2134" s="19">
        <v>1.0</v>
      </c>
      <c r="B2134" s="10">
        <v>0.08070581</v>
      </c>
      <c r="C2134" s="10"/>
    </row>
    <row r="2135">
      <c r="A2135" s="19">
        <v>1.0</v>
      </c>
      <c r="B2135" s="10">
        <v>0.9897058</v>
      </c>
      <c r="C2135" s="10"/>
    </row>
    <row r="2136">
      <c r="A2136" s="19">
        <v>1.0</v>
      </c>
      <c r="B2136" s="10">
        <v>0.102463</v>
      </c>
      <c r="C2136" s="10"/>
    </row>
    <row r="2137">
      <c r="A2137" s="19">
        <v>1.0</v>
      </c>
      <c r="B2137" s="10">
        <v>0.4221363</v>
      </c>
      <c r="C2137" s="10"/>
    </row>
    <row r="2138">
      <c r="A2138" s="19">
        <v>1.0</v>
      </c>
      <c r="B2138" s="10">
        <v>0.10603248</v>
      </c>
      <c r="C2138" s="10"/>
    </row>
    <row r="2139">
      <c r="A2139" s="19">
        <v>1.0</v>
      </c>
      <c r="B2139" s="10">
        <v>0.1341654</v>
      </c>
      <c r="C2139" s="10"/>
    </row>
    <row r="2140">
      <c r="A2140" s="19">
        <v>1.0</v>
      </c>
      <c r="B2140" s="10">
        <v>0.34085292</v>
      </c>
      <c r="C2140" s="10"/>
    </row>
    <row r="2141">
      <c r="A2141" s="19">
        <v>1.0</v>
      </c>
      <c r="B2141" s="10">
        <v>0.1795937</v>
      </c>
      <c r="C2141" s="10"/>
    </row>
    <row r="2142">
      <c r="A2142" s="19">
        <v>1.0</v>
      </c>
      <c r="B2142" s="10">
        <v>0.05148741</v>
      </c>
      <c r="C2142" s="10"/>
    </row>
    <row r="2143">
      <c r="A2143" s="19">
        <v>1.0</v>
      </c>
      <c r="B2143" s="10">
        <v>0.69542736</v>
      </c>
      <c r="C2143" s="10"/>
    </row>
    <row r="2144">
      <c r="A2144" s="19">
        <v>1.0</v>
      </c>
      <c r="B2144" s="10">
        <v>0.06310003</v>
      </c>
      <c r="C2144" s="10"/>
    </row>
    <row r="2145">
      <c r="A2145" s="19">
        <v>1.0</v>
      </c>
      <c r="B2145" s="10">
        <v>0.30922922</v>
      </c>
      <c r="C2145" s="10"/>
    </row>
    <row r="2146">
      <c r="A2146" s="19">
        <v>1.0</v>
      </c>
      <c r="B2146" s="10">
        <v>0.5154597</v>
      </c>
      <c r="C2146" s="10"/>
    </row>
    <row r="2147">
      <c r="A2147" s="19">
        <v>1.0</v>
      </c>
      <c r="B2147" s="10">
        <v>0.19764827</v>
      </c>
      <c r="C2147" s="10"/>
    </row>
    <row r="2148">
      <c r="A2148" s="19">
        <v>1.0</v>
      </c>
      <c r="B2148" s="10">
        <v>0.2915246</v>
      </c>
      <c r="C2148" s="10"/>
    </row>
    <row r="2149">
      <c r="A2149" s="19">
        <v>1.0</v>
      </c>
      <c r="B2149" s="10">
        <v>0.1176998</v>
      </c>
      <c r="C2149" s="10"/>
    </row>
    <row r="2150">
      <c r="A2150" s="19">
        <v>1.0</v>
      </c>
      <c r="B2150" s="10">
        <v>0.07690459</v>
      </c>
      <c r="C2150" s="10"/>
    </row>
    <row r="2151">
      <c r="A2151" s="19">
        <v>1.0</v>
      </c>
      <c r="B2151" s="10">
        <v>0.12116095</v>
      </c>
      <c r="C2151" s="10"/>
    </row>
    <row r="2152">
      <c r="A2152" s="19">
        <v>1.0</v>
      </c>
      <c r="B2152" s="10">
        <v>0.2906322</v>
      </c>
      <c r="C2152" s="10"/>
    </row>
    <row r="2153">
      <c r="A2153" s="19">
        <v>1.0</v>
      </c>
      <c r="B2153" s="10">
        <v>0.05023098</v>
      </c>
      <c r="C2153" s="10"/>
    </row>
    <row r="2154">
      <c r="A2154" s="19">
        <v>1.0</v>
      </c>
      <c r="B2154" s="10">
        <v>0.04235371</v>
      </c>
      <c r="C2154" s="10"/>
    </row>
    <row r="2155">
      <c r="A2155" s="19">
        <v>1.0</v>
      </c>
      <c r="B2155" s="10">
        <v>0.05861739</v>
      </c>
      <c r="C2155" s="10"/>
    </row>
    <row r="2156">
      <c r="A2156" s="19">
        <v>1.0</v>
      </c>
      <c r="B2156" s="10">
        <v>0.1511086</v>
      </c>
      <c r="C2156" s="10"/>
    </row>
    <row r="2157">
      <c r="A2157" s="19">
        <v>1.0</v>
      </c>
      <c r="B2157" s="10">
        <v>0.08206039</v>
      </c>
      <c r="C2157" s="10"/>
    </row>
    <row r="2158">
      <c r="A2158" s="19">
        <v>1.0</v>
      </c>
      <c r="B2158" s="10">
        <v>0.15350294</v>
      </c>
      <c r="C2158" s="10"/>
    </row>
    <row r="2159">
      <c r="A2159" s="19">
        <v>1.0</v>
      </c>
      <c r="B2159" s="10">
        <v>0.5674785</v>
      </c>
      <c r="C2159" s="10"/>
    </row>
    <row r="2160">
      <c r="A2160" s="19">
        <v>1.0</v>
      </c>
      <c r="B2160" s="10">
        <v>0.31662875</v>
      </c>
      <c r="C2160" s="10"/>
    </row>
    <row r="2161">
      <c r="A2161" s="19">
        <v>1.0</v>
      </c>
      <c r="B2161" s="10">
        <v>0.24479769</v>
      </c>
      <c r="C2161" s="10"/>
    </row>
    <row r="2162">
      <c r="A2162" s="19">
        <v>1.0</v>
      </c>
      <c r="B2162" s="10">
        <v>0.40324673</v>
      </c>
      <c r="C2162" s="10"/>
    </row>
    <row r="2163">
      <c r="A2163" s="19">
        <v>1.0</v>
      </c>
      <c r="B2163" s="10">
        <v>0.5792681</v>
      </c>
      <c r="C2163" s="10"/>
    </row>
    <row r="2164">
      <c r="A2164" s="19">
        <v>1.0</v>
      </c>
      <c r="B2164" s="10">
        <v>0.5126395</v>
      </c>
      <c r="C2164" s="10"/>
    </row>
    <row r="2165">
      <c r="A2165" s="19">
        <v>1.0</v>
      </c>
      <c r="B2165" s="10">
        <v>0.23040377</v>
      </c>
      <c r="C2165" s="10"/>
    </row>
    <row r="2166">
      <c r="A2166" s="19">
        <v>1.0</v>
      </c>
      <c r="B2166" s="10">
        <v>0.35047546</v>
      </c>
      <c r="C2166" s="10"/>
    </row>
    <row r="2167">
      <c r="A2167" s="19">
        <v>1.0</v>
      </c>
      <c r="B2167" s="10">
        <v>0.15280439</v>
      </c>
      <c r="C2167" s="10"/>
    </row>
    <row r="2168">
      <c r="A2168" s="19">
        <v>1.0</v>
      </c>
      <c r="B2168" s="10">
        <v>0.18394183</v>
      </c>
      <c r="C2168" s="10"/>
    </row>
    <row r="2169">
      <c r="A2169" s="19">
        <v>1.0</v>
      </c>
      <c r="B2169" s="10">
        <v>0.24055324</v>
      </c>
      <c r="C2169" s="10"/>
    </row>
    <row r="2170">
      <c r="A2170" s="19">
        <v>1.0</v>
      </c>
      <c r="B2170" s="10">
        <v>0.0441021</v>
      </c>
      <c r="C2170" s="10"/>
    </row>
    <row r="2171">
      <c r="A2171" s="19">
        <v>1.0</v>
      </c>
      <c r="B2171" s="10">
        <v>0.6593786</v>
      </c>
      <c r="C2171" s="10"/>
    </row>
    <row r="2172">
      <c r="A2172" s="19">
        <v>1.0</v>
      </c>
      <c r="B2172" s="10">
        <v>0.03587363</v>
      </c>
      <c r="C2172" s="10"/>
    </row>
    <row r="2173">
      <c r="A2173" s="19">
        <v>1.0</v>
      </c>
      <c r="B2173" s="10">
        <v>0.14934495</v>
      </c>
      <c r="C2173" s="10"/>
    </row>
    <row r="2174">
      <c r="A2174" s="19">
        <v>1.0</v>
      </c>
      <c r="B2174" s="10">
        <v>0.05613847</v>
      </c>
      <c r="C2174" s="10"/>
    </row>
    <row r="2175">
      <c r="A2175" s="19">
        <v>1.0</v>
      </c>
      <c r="B2175" s="10">
        <v>0.93232936</v>
      </c>
      <c r="C2175" s="10"/>
    </row>
    <row r="2176">
      <c r="A2176" s="19">
        <v>1.0</v>
      </c>
      <c r="B2176" s="10">
        <v>0.85385305</v>
      </c>
      <c r="C2176" s="10"/>
    </row>
    <row r="2177">
      <c r="A2177" s="19">
        <v>1.0</v>
      </c>
      <c r="B2177" s="10">
        <v>0.11743045</v>
      </c>
      <c r="C2177" s="10"/>
    </row>
    <row r="2178">
      <c r="A2178" s="19">
        <v>1.0</v>
      </c>
      <c r="B2178" s="10">
        <v>0.09007877</v>
      </c>
      <c r="C2178" s="10"/>
    </row>
    <row r="2179">
      <c r="A2179" s="19">
        <v>1.0</v>
      </c>
      <c r="B2179" s="10">
        <v>0.57349294</v>
      </c>
      <c r="C2179" s="10"/>
    </row>
    <row r="2180">
      <c r="A2180" s="19">
        <v>1.0</v>
      </c>
      <c r="B2180" s="10">
        <v>0.1868625</v>
      </c>
      <c r="C2180" s="10"/>
    </row>
    <row r="2181">
      <c r="A2181" s="19">
        <v>1.0</v>
      </c>
      <c r="B2181" s="10">
        <v>0.08986982</v>
      </c>
      <c r="C2181" s="10"/>
    </row>
    <row r="2182">
      <c r="A2182" s="19">
        <v>1.0</v>
      </c>
      <c r="B2182" s="10">
        <v>0.10267787</v>
      </c>
      <c r="C2182" s="10"/>
    </row>
    <row r="2183">
      <c r="A2183" s="19">
        <v>1.0</v>
      </c>
      <c r="B2183" s="10">
        <v>0.13138163</v>
      </c>
      <c r="C2183" s="10"/>
    </row>
    <row r="2184">
      <c r="A2184" s="19">
        <v>1.0</v>
      </c>
      <c r="B2184" s="10">
        <v>0.56000483</v>
      </c>
      <c r="C2184" s="10"/>
    </row>
    <row r="2185">
      <c r="A2185" s="19">
        <v>1.0</v>
      </c>
      <c r="B2185" s="10">
        <v>0.32231864</v>
      </c>
      <c r="C2185" s="10"/>
    </row>
    <row r="2186">
      <c r="A2186" s="19">
        <v>1.0</v>
      </c>
      <c r="B2186" s="10">
        <v>0.04327172</v>
      </c>
      <c r="C2186" s="10"/>
    </row>
    <row r="2187">
      <c r="A2187" s="19">
        <v>1.0</v>
      </c>
      <c r="B2187" s="10">
        <v>0.02468707</v>
      </c>
      <c r="C2187" s="10"/>
    </row>
    <row r="2188">
      <c r="A2188" s="19">
        <v>1.0</v>
      </c>
      <c r="B2188" s="10">
        <v>0.10689301</v>
      </c>
      <c r="C2188" s="10"/>
    </row>
    <row r="2189">
      <c r="A2189" s="19">
        <v>1.0</v>
      </c>
      <c r="B2189" s="10">
        <v>0.07939526</v>
      </c>
      <c r="C2189" s="10"/>
    </row>
    <row r="2190">
      <c r="A2190" s="19">
        <v>1.0</v>
      </c>
      <c r="B2190" s="10">
        <v>0.08324469</v>
      </c>
      <c r="C2190" s="10"/>
    </row>
    <row r="2191">
      <c r="A2191" s="19">
        <v>1.0</v>
      </c>
      <c r="B2191" s="10">
        <v>0.2414853</v>
      </c>
      <c r="C2191" s="10"/>
    </row>
    <row r="2192">
      <c r="A2192" s="19">
        <v>1.0</v>
      </c>
      <c r="B2192" s="10">
        <v>0.7013406</v>
      </c>
      <c r="C2192" s="10"/>
    </row>
    <row r="2193">
      <c r="A2193" s="19">
        <v>1.0</v>
      </c>
      <c r="B2193" s="10">
        <v>0.04800044</v>
      </c>
      <c r="C2193" s="10"/>
    </row>
    <row r="2194">
      <c r="A2194" s="19">
        <v>1.0</v>
      </c>
      <c r="B2194" s="10">
        <v>0.3202141</v>
      </c>
      <c r="C2194" s="10"/>
    </row>
    <row r="2195">
      <c r="A2195" s="19">
        <v>1.0</v>
      </c>
      <c r="B2195" s="10">
        <v>0.4422136</v>
      </c>
      <c r="C2195" s="10"/>
    </row>
    <row r="2196">
      <c r="A2196" s="19">
        <v>1.0</v>
      </c>
      <c r="B2196" s="10">
        <v>0.10454886</v>
      </c>
      <c r="C2196" s="10"/>
    </row>
    <row r="2197">
      <c r="A2197" s="19">
        <v>1.0</v>
      </c>
      <c r="B2197" s="10">
        <v>0.12296741</v>
      </c>
      <c r="C2197" s="10"/>
    </row>
    <row r="2198">
      <c r="A2198" s="19">
        <v>1.0</v>
      </c>
      <c r="B2198" s="10">
        <v>0.10287064</v>
      </c>
      <c r="C2198" s="10"/>
    </row>
    <row r="2199">
      <c r="A2199" s="19">
        <v>1.0</v>
      </c>
      <c r="B2199" s="10">
        <v>0.09453815</v>
      </c>
      <c r="C2199" s="10"/>
    </row>
    <row r="2200">
      <c r="A2200" s="19">
        <v>1.0</v>
      </c>
      <c r="B2200" s="10">
        <v>0.0520781</v>
      </c>
      <c r="C2200" s="10"/>
    </row>
    <row r="2201">
      <c r="A2201" s="19">
        <v>1.0</v>
      </c>
      <c r="B2201" s="10">
        <v>0.29729337</v>
      </c>
      <c r="C2201" s="10"/>
    </row>
    <row r="2202">
      <c r="A2202" s="19">
        <v>1.0</v>
      </c>
      <c r="B2202" s="10">
        <v>0.08685819</v>
      </c>
      <c r="C2202" s="10"/>
    </row>
    <row r="2203">
      <c r="A2203" s="19">
        <v>1.0</v>
      </c>
      <c r="B2203" s="10">
        <v>0.09969044</v>
      </c>
      <c r="C2203" s="10"/>
    </row>
    <row r="2204">
      <c r="A2204" s="19">
        <v>1.0</v>
      </c>
      <c r="B2204" s="10">
        <v>0.13021436</v>
      </c>
      <c r="C2204" s="10"/>
    </row>
    <row r="2205">
      <c r="A2205" s="19">
        <v>1.0</v>
      </c>
      <c r="B2205" s="10">
        <v>0.13463058</v>
      </c>
      <c r="C2205" s="10"/>
    </row>
    <row r="2206">
      <c r="A2206" s="19">
        <v>1.0</v>
      </c>
      <c r="B2206" s="10">
        <v>0.14303423</v>
      </c>
      <c r="C2206" s="10"/>
    </row>
    <row r="2207">
      <c r="A2207" s="19">
        <v>1.0</v>
      </c>
      <c r="B2207" s="10">
        <v>0.14303423</v>
      </c>
      <c r="C2207" s="10"/>
    </row>
    <row r="2208">
      <c r="A2208" s="19">
        <v>1.0</v>
      </c>
      <c r="B2208" s="10">
        <v>0.29430223</v>
      </c>
      <c r="C2208" s="10"/>
    </row>
    <row r="2209">
      <c r="A2209" s="19">
        <v>1.0</v>
      </c>
      <c r="B2209" s="10">
        <v>0.7093121</v>
      </c>
      <c r="C2209" s="10"/>
    </row>
    <row r="2210">
      <c r="A2210" s="19">
        <v>1.0</v>
      </c>
      <c r="B2210" s="10">
        <v>0.03516647</v>
      </c>
      <c r="C2210" s="10"/>
    </row>
    <row r="2211">
      <c r="A2211" s="19">
        <v>1.0</v>
      </c>
      <c r="B2211" s="10">
        <v>0.9480856</v>
      </c>
      <c r="C2211" s="10"/>
    </row>
    <row r="2212">
      <c r="A2212" s="19">
        <v>1.0</v>
      </c>
      <c r="B2212" s="10">
        <v>0.12655157</v>
      </c>
      <c r="C2212" s="10"/>
    </row>
    <row r="2213">
      <c r="A2213" s="19">
        <v>1.0</v>
      </c>
      <c r="B2213" s="10">
        <v>0.95959294</v>
      </c>
      <c r="C2213" s="10"/>
    </row>
    <row r="2214">
      <c r="A2214" s="19">
        <v>1.0</v>
      </c>
      <c r="B2214" s="10">
        <v>0.21452892</v>
      </c>
      <c r="C2214" s="10"/>
    </row>
    <row r="2215">
      <c r="A2215" s="19">
        <v>1.0</v>
      </c>
      <c r="B2215" s="10">
        <v>0.05589345</v>
      </c>
      <c r="C2215" s="10"/>
    </row>
    <row r="2216">
      <c r="A2216" s="19">
        <v>1.0</v>
      </c>
      <c r="B2216" s="10">
        <v>0.18375774</v>
      </c>
      <c r="C2216" s="10"/>
    </row>
    <row r="2217">
      <c r="A2217" s="19">
        <v>1.0</v>
      </c>
      <c r="B2217" s="10">
        <v>0.08763356</v>
      </c>
      <c r="C2217" s="10"/>
    </row>
    <row r="2218">
      <c r="A2218" s="19">
        <v>1.0</v>
      </c>
      <c r="B2218" s="10">
        <v>0.10237654</v>
      </c>
      <c r="C2218" s="10"/>
    </row>
    <row r="2219">
      <c r="A2219" s="19">
        <v>1.0</v>
      </c>
      <c r="B2219" s="10">
        <v>0.07590452</v>
      </c>
      <c r="C2219" s="10"/>
    </row>
    <row r="2220">
      <c r="A2220" s="19">
        <v>1.0</v>
      </c>
      <c r="B2220" s="10">
        <v>0.06467824</v>
      </c>
      <c r="C2220" s="10"/>
    </row>
    <row r="2221">
      <c r="A2221" s="19">
        <v>1.0</v>
      </c>
      <c r="B2221" s="10">
        <v>0.05098314</v>
      </c>
      <c r="C2221" s="10"/>
    </row>
    <row r="2222">
      <c r="A2222" s="19">
        <v>1.0</v>
      </c>
      <c r="B2222" s="10">
        <v>0.45210406</v>
      </c>
      <c r="C2222" s="10"/>
    </row>
    <row r="2223">
      <c r="A2223" s="19">
        <v>1.0</v>
      </c>
      <c r="B2223" s="10">
        <v>0.09294888</v>
      </c>
      <c r="C2223" s="10"/>
    </row>
    <row r="2224">
      <c r="A2224" s="19">
        <v>1.0</v>
      </c>
      <c r="B2224" s="10">
        <v>0.18208033</v>
      </c>
      <c r="C2224" s="10"/>
    </row>
    <row r="2225">
      <c r="A2225" s="19">
        <v>1.0</v>
      </c>
      <c r="B2225" s="10">
        <v>0.08623331</v>
      </c>
      <c r="C2225" s="10"/>
    </row>
    <row r="2226">
      <c r="A2226" s="19">
        <v>1.0</v>
      </c>
      <c r="B2226" s="10">
        <v>0.5154597</v>
      </c>
      <c r="C2226" s="10"/>
    </row>
    <row r="2227">
      <c r="A2227" s="19">
        <v>1.0</v>
      </c>
      <c r="B2227" s="10">
        <v>0.20728937</v>
      </c>
      <c r="C2227" s="10"/>
    </row>
    <row r="2228">
      <c r="A2228" s="19">
        <v>1.0</v>
      </c>
      <c r="B2228" s="10">
        <v>0.15505072</v>
      </c>
      <c r="C2228" s="10"/>
    </row>
    <row r="2229">
      <c r="A2229" s="19">
        <v>1.0</v>
      </c>
      <c r="B2229" s="10">
        <v>0.15505074</v>
      </c>
      <c r="C2229" s="10"/>
    </row>
    <row r="2230">
      <c r="A2230" s="19">
        <v>1.0</v>
      </c>
      <c r="B2230" s="10">
        <v>0.03779922</v>
      </c>
      <c r="C2230" s="10"/>
    </row>
    <row r="2231">
      <c r="A2231" s="19">
        <v>1.0</v>
      </c>
      <c r="B2231" s="10">
        <v>0.2673466</v>
      </c>
      <c r="C2231" s="10"/>
    </row>
    <row r="2232">
      <c r="A2232" s="19">
        <v>1.0</v>
      </c>
      <c r="B2232" s="10">
        <v>0.1869342</v>
      </c>
      <c r="C2232" s="10"/>
    </row>
    <row r="2233">
      <c r="A2233" s="19">
        <v>1.0</v>
      </c>
      <c r="B2233" s="10">
        <v>0.45268342</v>
      </c>
      <c r="C2233" s="10"/>
    </row>
    <row r="2234">
      <c r="A2234" s="19">
        <v>1.0</v>
      </c>
      <c r="B2234" s="10">
        <v>0.02810823</v>
      </c>
      <c r="C2234" s="10"/>
    </row>
    <row r="2235">
      <c r="A2235" s="19">
        <v>1.0</v>
      </c>
      <c r="B2235" s="10">
        <v>0.28510892</v>
      </c>
      <c r="C2235" s="10"/>
    </row>
    <row r="2236">
      <c r="A2236" s="19">
        <v>1.0</v>
      </c>
      <c r="B2236" s="10">
        <v>0.32802543</v>
      </c>
      <c r="C2236" s="10"/>
    </row>
    <row r="2237">
      <c r="A2237" s="19">
        <v>1.0</v>
      </c>
      <c r="B2237" s="10">
        <v>0.01371329</v>
      </c>
      <c r="C2237" s="10"/>
    </row>
    <row r="2238">
      <c r="A2238" s="19">
        <v>1.0</v>
      </c>
      <c r="B2238" s="10">
        <v>0.09671718</v>
      </c>
      <c r="C2238" s="10"/>
    </row>
    <row r="2239">
      <c r="A2239" s="19">
        <v>1.0</v>
      </c>
      <c r="B2239" s="10">
        <v>0.08452108</v>
      </c>
      <c r="C2239" s="10"/>
    </row>
    <row r="2240">
      <c r="A2240" s="19">
        <v>1.0</v>
      </c>
      <c r="B2240" s="10">
        <v>0.15013729</v>
      </c>
      <c r="C2240" s="10"/>
    </row>
    <row r="2241">
      <c r="A2241" s="19">
        <v>1.0</v>
      </c>
      <c r="B2241" s="10">
        <v>0.10876008</v>
      </c>
      <c r="C2241" s="10"/>
    </row>
    <row r="2242">
      <c r="A2242" s="19">
        <v>1.0</v>
      </c>
      <c r="B2242" s="10">
        <v>0.04985232</v>
      </c>
      <c r="C2242" s="10"/>
    </row>
    <row r="2243">
      <c r="A2243" s="19">
        <v>1.0</v>
      </c>
      <c r="B2243" s="10">
        <v>0.05310496</v>
      </c>
      <c r="C2243" s="10"/>
    </row>
    <row r="2244">
      <c r="A2244" s="19">
        <v>1.0</v>
      </c>
      <c r="B2244" s="10">
        <v>0.26219743</v>
      </c>
      <c r="C2244" s="10"/>
    </row>
    <row r="2245">
      <c r="A2245" s="19">
        <v>1.0</v>
      </c>
      <c r="B2245" s="10">
        <v>0.17966022</v>
      </c>
      <c r="C2245" s="10"/>
    </row>
    <row r="2246">
      <c r="A2246" s="19">
        <v>1.0</v>
      </c>
      <c r="B2246" s="10">
        <v>0.0596683</v>
      </c>
      <c r="C2246" s="10"/>
    </row>
    <row r="2247">
      <c r="A2247" s="19">
        <v>1.0</v>
      </c>
      <c r="B2247" s="10">
        <v>0.16168116</v>
      </c>
      <c r="C2247" s="10"/>
    </row>
    <row r="2248">
      <c r="A2248" s="19">
        <v>1.0</v>
      </c>
      <c r="B2248" s="10">
        <v>0.8581509</v>
      </c>
      <c r="C2248" s="10"/>
    </row>
    <row r="2249">
      <c r="A2249" s="19">
        <v>1.0</v>
      </c>
      <c r="B2249" s="10">
        <v>0.85815096</v>
      </c>
      <c r="C2249" s="10"/>
    </row>
    <row r="2250">
      <c r="A2250" s="19">
        <v>1.0</v>
      </c>
      <c r="B2250" s="10">
        <v>0.06405601</v>
      </c>
      <c r="C2250" s="10"/>
    </row>
    <row r="2251">
      <c r="A2251" s="19">
        <v>1.0</v>
      </c>
      <c r="B2251" s="10">
        <v>0.23510051</v>
      </c>
      <c r="C2251" s="10"/>
    </row>
    <row r="2252">
      <c r="A2252" s="19">
        <v>1.0</v>
      </c>
      <c r="B2252" s="10">
        <v>0.04096445</v>
      </c>
      <c r="C2252" s="10"/>
    </row>
    <row r="2253">
      <c r="A2253" s="19">
        <v>1.0</v>
      </c>
      <c r="B2253" s="10">
        <v>0.07873958</v>
      </c>
      <c r="C2253" s="10"/>
    </row>
    <row r="2254">
      <c r="A2254" s="19">
        <v>1.0</v>
      </c>
      <c r="B2254" s="10">
        <v>0.5926054</v>
      </c>
      <c r="C2254" s="10"/>
    </row>
    <row r="2255">
      <c r="A2255" s="19">
        <v>1.0</v>
      </c>
      <c r="B2255" s="10">
        <v>0.18057485</v>
      </c>
      <c r="C2255" s="10"/>
    </row>
    <row r="2256">
      <c r="A2256" s="19">
        <v>1.0</v>
      </c>
      <c r="B2256" s="10">
        <v>0.08366356</v>
      </c>
      <c r="C2256" s="10"/>
    </row>
    <row r="2257">
      <c r="A2257" s="19">
        <v>1.0</v>
      </c>
      <c r="B2257" s="10">
        <v>0.31219456</v>
      </c>
      <c r="C2257" s="10"/>
    </row>
    <row r="2258">
      <c r="A2258" s="19">
        <v>1.0</v>
      </c>
      <c r="B2258" s="10">
        <v>0.08668347</v>
      </c>
      <c r="C2258" s="10"/>
    </row>
    <row r="2259">
      <c r="A2259" s="19">
        <v>1.0</v>
      </c>
      <c r="B2259" s="10">
        <v>0.2051466</v>
      </c>
      <c r="C2259" s="10"/>
    </row>
    <row r="2260">
      <c r="A2260" s="19">
        <v>1.0</v>
      </c>
      <c r="B2260" s="10">
        <v>0.04476121</v>
      </c>
      <c r="C2260" s="10"/>
    </row>
    <row r="2261">
      <c r="A2261" s="19">
        <v>1.0</v>
      </c>
      <c r="B2261" s="10">
        <v>0.10910723</v>
      </c>
      <c r="C2261" s="10"/>
    </row>
    <row r="2262">
      <c r="A2262" s="19">
        <v>1.0</v>
      </c>
      <c r="B2262" s="10">
        <v>0.0601493</v>
      </c>
      <c r="C2262" s="10"/>
    </row>
    <row r="2263">
      <c r="A2263" s="19">
        <v>1.0</v>
      </c>
      <c r="B2263" s="10">
        <v>0.2438993</v>
      </c>
      <c r="C2263" s="10"/>
    </row>
    <row r="2264">
      <c r="A2264" s="19">
        <v>1.0</v>
      </c>
      <c r="B2264" s="10">
        <v>0.1344319</v>
      </c>
      <c r="C2264" s="10"/>
    </row>
    <row r="2265">
      <c r="A2265" s="19">
        <v>1.0</v>
      </c>
      <c r="B2265" s="10">
        <v>0.31089434</v>
      </c>
      <c r="C2265" s="10"/>
    </row>
    <row r="2266">
      <c r="A2266" s="19">
        <v>1.0</v>
      </c>
      <c r="B2266" s="10">
        <v>0.36195394</v>
      </c>
      <c r="C2266" s="10"/>
    </row>
    <row r="2267">
      <c r="A2267" s="19">
        <v>1.0</v>
      </c>
      <c r="B2267" s="10">
        <v>0.07504169</v>
      </c>
      <c r="C2267" s="10"/>
    </row>
    <row r="2268">
      <c r="A2268" s="19">
        <v>1.0</v>
      </c>
      <c r="B2268" s="10">
        <v>0.18825725</v>
      </c>
      <c r="C2268" s="10"/>
    </row>
    <row r="2269">
      <c r="A2269" s="19">
        <v>1.0</v>
      </c>
      <c r="B2269" s="10">
        <v>0.24043499</v>
      </c>
      <c r="C2269" s="10"/>
    </row>
    <row r="2270">
      <c r="A2270" s="19">
        <v>1.0</v>
      </c>
      <c r="B2270" s="10">
        <v>0.0626879</v>
      </c>
      <c r="C2270" s="10"/>
    </row>
    <row r="2271">
      <c r="A2271" s="19">
        <v>1.0</v>
      </c>
      <c r="B2271" s="10">
        <v>0.20272726</v>
      </c>
      <c r="C2271" s="10"/>
    </row>
    <row r="2272">
      <c r="A2272" s="19">
        <v>1.0</v>
      </c>
      <c r="B2272" s="10">
        <v>0.14845443</v>
      </c>
      <c r="C2272" s="10"/>
    </row>
    <row r="2273">
      <c r="A2273" s="19">
        <v>1.0</v>
      </c>
      <c r="B2273" s="10">
        <v>0.5287083</v>
      </c>
      <c r="C2273" s="10"/>
    </row>
    <row r="2274">
      <c r="A2274" s="19">
        <v>1.0</v>
      </c>
      <c r="B2274" s="10">
        <v>0.55977124</v>
      </c>
      <c r="C2274" s="10"/>
    </row>
    <row r="2275">
      <c r="A2275" s="19">
        <v>1.0</v>
      </c>
      <c r="B2275" s="10">
        <v>0.28415155</v>
      </c>
      <c r="C2275" s="10"/>
    </row>
    <row r="2276">
      <c r="A2276" s="19">
        <v>1.0</v>
      </c>
      <c r="B2276" s="10">
        <v>0.2387019</v>
      </c>
      <c r="C2276" s="10"/>
    </row>
    <row r="2277">
      <c r="A2277" s="19">
        <v>1.0</v>
      </c>
      <c r="B2277" s="10">
        <v>0.08233206</v>
      </c>
      <c r="C2277" s="10"/>
    </row>
    <row r="2278">
      <c r="A2278" s="19">
        <v>1.0</v>
      </c>
      <c r="B2278" s="10">
        <v>0.24157925</v>
      </c>
      <c r="C2278" s="10"/>
    </row>
    <row r="2279">
      <c r="A2279" s="19">
        <v>1.0</v>
      </c>
      <c r="B2279" s="10">
        <v>0.10470545</v>
      </c>
      <c r="C2279" s="10"/>
    </row>
    <row r="2280">
      <c r="A2280" s="19">
        <v>1.0</v>
      </c>
      <c r="B2280" s="10">
        <v>0.1844486</v>
      </c>
      <c r="C2280" s="10"/>
    </row>
    <row r="2281">
      <c r="A2281" s="19">
        <v>1.0</v>
      </c>
      <c r="B2281" s="10">
        <v>0.14598857</v>
      </c>
      <c r="C2281" s="10"/>
    </row>
    <row r="2282">
      <c r="A2282" s="19">
        <v>1.0</v>
      </c>
      <c r="B2282" s="10">
        <v>0.17505687</v>
      </c>
      <c r="C2282" s="10"/>
    </row>
    <row r="2283">
      <c r="A2283" s="19">
        <v>1.0</v>
      </c>
      <c r="B2283" s="10">
        <v>0.10520525</v>
      </c>
      <c r="C2283" s="10"/>
    </row>
    <row r="2284">
      <c r="A2284" s="19">
        <v>1.0</v>
      </c>
      <c r="B2284" s="10">
        <v>0.18249556</v>
      </c>
      <c r="C2284" s="10"/>
    </row>
    <row r="2285">
      <c r="A2285" s="19">
        <v>1.0</v>
      </c>
      <c r="B2285" s="10">
        <v>0.05788557</v>
      </c>
      <c r="C2285" s="10"/>
    </row>
    <row r="2286">
      <c r="A2286" s="19">
        <v>1.0</v>
      </c>
      <c r="B2286" s="10">
        <v>0.08000405</v>
      </c>
      <c r="C2286" s="10"/>
    </row>
    <row r="2287">
      <c r="A2287" s="19">
        <v>1.0</v>
      </c>
      <c r="B2287" s="10">
        <v>0.07483848</v>
      </c>
      <c r="C2287" s="10"/>
    </row>
    <row r="2288">
      <c r="A2288" s="19">
        <v>1.0</v>
      </c>
      <c r="B2288" s="10">
        <v>0.17859033</v>
      </c>
      <c r="C2288" s="10"/>
    </row>
    <row r="2289">
      <c r="A2289" s="19">
        <v>1.0</v>
      </c>
      <c r="B2289" s="10">
        <v>0.3165664</v>
      </c>
      <c r="C2289" s="10"/>
    </row>
    <row r="2290">
      <c r="A2290" s="19">
        <v>1.0</v>
      </c>
      <c r="B2290" s="10">
        <v>0.3566374</v>
      </c>
      <c r="C2290" s="10"/>
    </row>
    <row r="2291">
      <c r="A2291" s="19">
        <v>1.0</v>
      </c>
      <c r="B2291" s="10">
        <v>0.604906</v>
      </c>
      <c r="C2291" s="10"/>
    </row>
    <row r="2292">
      <c r="A2292" s="19">
        <v>1.0</v>
      </c>
      <c r="B2292" s="10">
        <v>0.75642717</v>
      </c>
      <c r="C2292" s="10"/>
    </row>
    <row r="2293">
      <c r="A2293" s="19">
        <v>1.0</v>
      </c>
      <c r="B2293" s="10">
        <v>0.59174114</v>
      </c>
      <c r="C2293" s="10"/>
    </row>
    <row r="2294">
      <c r="A2294" s="19">
        <v>1.0</v>
      </c>
      <c r="B2294" s="10">
        <v>0.57889634</v>
      </c>
      <c r="C2294" s="10"/>
    </row>
    <row r="2295">
      <c r="A2295" s="19">
        <v>1.0</v>
      </c>
      <c r="B2295" s="10">
        <v>0.09211861</v>
      </c>
      <c r="C2295" s="10"/>
    </row>
    <row r="2296">
      <c r="A2296" s="19">
        <v>1.0</v>
      </c>
      <c r="B2296" s="10">
        <v>0.17230342</v>
      </c>
      <c r="C2296" s="10"/>
    </row>
    <row r="2297">
      <c r="A2297" s="19">
        <v>1.0</v>
      </c>
      <c r="B2297" s="10">
        <v>0.49290755</v>
      </c>
      <c r="C2297" s="10"/>
    </row>
    <row r="2298">
      <c r="A2298" s="19">
        <v>1.0</v>
      </c>
      <c r="B2298" s="10">
        <v>0.08246912</v>
      </c>
      <c r="C2298" s="10"/>
    </row>
    <row r="2299">
      <c r="A2299" s="19">
        <v>1.0</v>
      </c>
      <c r="B2299" s="10">
        <v>0.3920628</v>
      </c>
      <c r="C2299" s="10"/>
    </row>
    <row r="2300">
      <c r="A2300" s="19">
        <v>1.0</v>
      </c>
      <c r="B2300" s="10">
        <v>0.14923571</v>
      </c>
      <c r="C2300" s="10"/>
    </row>
    <row r="2301">
      <c r="A2301" s="19">
        <v>1.0</v>
      </c>
      <c r="B2301" s="10">
        <v>0.25067908</v>
      </c>
      <c r="C2301" s="10"/>
    </row>
    <row r="2302">
      <c r="A2302" s="19">
        <v>1.0</v>
      </c>
      <c r="B2302" s="10">
        <v>0.794439</v>
      </c>
      <c r="C2302" s="10"/>
    </row>
    <row r="2303">
      <c r="A2303" s="19">
        <v>1.0</v>
      </c>
      <c r="B2303" s="10">
        <v>0.05956943</v>
      </c>
      <c r="C2303" s="10"/>
    </row>
    <row r="2304">
      <c r="A2304" s="19">
        <v>1.0</v>
      </c>
      <c r="B2304" s="10">
        <v>0.09515221</v>
      </c>
      <c r="C2304" s="10"/>
    </row>
    <row r="2305">
      <c r="A2305" s="19">
        <v>1.0</v>
      </c>
      <c r="B2305" s="10">
        <v>0.5609235</v>
      </c>
      <c r="C2305" s="10"/>
    </row>
    <row r="2306">
      <c r="A2306" s="19">
        <v>1.0</v>
      </c>
      <c r="B2306" s="10">
        <v>0.12093059</v>
      </c>
      <c r="C2306" s="10"/>
    </row>
    <row r="2307">
      <c r="A2307" s="19">
        <v>1.0</v>
      </c>
      <c r="B2307" s="10">
        <v>0.30871046</v>
      </c>
      <c r="C2307" s="10"/>
    </row>
    <row r="2308">
      <c r="A2308" s="19">
        <v>1.0</v>
      </c>
      <c r="B2308" s="10">
        <v>0.0549302</v>
      </c>
      <c r="C2308" s="10"/>
    </row>
    <row r="2309">
      <c r="A2309" s="19">
        <v>1.0</v>
      </c>
      <c r="B2309" s="10">
        <v>0.28629202</v>
      </c>
      <c r="C2309" s="10"/>
    </row>
    <row r="2310">
      <c r="A2310" s="19">
        <v>1.0</v>
      </c>
      <c r="B2310" s="10">
        <v>0.2968412</v>
      </c>
      <c r="C2310" s="10"/>
    </row>
    <row r="2311">
      <c r="A2311" s="19">
        <v>1.0</v>
      </c>
      <c r="B2311" s="10">
        <v>0.07203732</v>
      </c>
      <c r="C2311" s="10"/>
    </row>
    <row r="2312">
      <c r="A2312" s="19">
        <v>1.0</v>
      </c>
      <c r="B2312" s="10">
        <v>0.13553226</v>
      </c>
      <c r="C2312" s="10"/>
    </row>
    <row r="2313">
      <c r="A2313" s="19">
        <v>1.0</v>
      </c>
      <c r="B2313" s="10">
        <v>0.35235858</v>
      </c>
      <c r="C2313" s="10"/>
    </row>
    <row r="2314">
      <c r="A2314" s="19">
        <v>1.0</v>
      </c>
      <c r="B2314" s="10">
        <v>0.1255819</v>
      </c>
      <c r="C2314" s="10"/>
    </row>
    <row r="2315">
      <c r="A2315" s="19">
        <v>1.0</v>
      </c>
      <c r="B2315" s="10">
        <v>0.24412405</v>
      </c>
      <c r="C2315" s="10"/>
    </row>
    <row r="2316">
      <c r="A2316" s="19">
        <v>1.0</v>
      </c>
      <c r="B2316" s="10">
        <v>0.41934028</v>
      </c>
      <c r="C2316" s="10"/>
    </row>
    <row r="2317">
      <c r="A2317" s="19">
        <v>1.0</v>
      </c>
      <c r="B2317" s="10">
        <v>0.16262628</v>
      </c>
      <c r="C2317" s="10"/>
    </row>
    <row r="2318">
      <c r="A2318" s="19">
        <v>1.0</v>
      </c>
      <c r="B2318" s="10">
        <v>0.15124181</v>
      </c>
      <c r="C2318" s="10"/>
    </row>
    <row r="2319">
      <c r="A2319" s="19">
        <v>1.0</v>
      </c>
      <c r="B2319" s="10">
        <v>0.07647798</v>
      </c>
      <c r="C2319" s="10"/>
    </row>
    <row r="2320">
      <c r="A2320" s="19">
        <v>1.0</v>
      </c>
      <c r="B2320" s="10">
        <v>0.27418464</v>
      </c>
      <c r="C2320" s="10"/>
    </row>
    <row r="2321">
      <c r="A2321" s="19">
        <v>1.0</v>
      </c>
      <c r="B2321" s="10">
        <v>0.81793636</v>
      </c>
      <c r="C2321" s="10"/>
    </row>
    <row r="2322">
      <c r="A2322" s="19">
        <v>1.0</v>
      </c>
      <c r="B2322" s="10">
        <v>0.32947987</v>
      </c>
      <c r="C2322" s="10"/>
    </row>
    <row r="2323">
      <c r="A2323" s="19">
        <v>1.0</v>
      </c>
      <c r="B2323" s="10">
        <v>0.15348372</v>
      </c>
      <c r="C2323" s="10"/>
    </row>
    <row r="2324">
      <c r="A2324" s="19">
        <v>1.0</v>
      </c>
      <c r="B2324" s="10">
        <v>0.07795703</v>
      </c>
      <c r="C2324" s="10"/>
    </row>
    <row r="2325">
      <c r="A2325" s="19">
        <v>1.0</v>
      </c>
      <c r="B2325" s="10">
        <v>0.32943198</v>
      </c>
      <c r="C2325" s="10"/>
    </row>
    <row r="2326">
      <c r="A2326" s="19">
        <v>1.0</v>
      </c>
      <c r="B2326" s="10">
        <v>0.592067</v>
      </c>
      <c r="C2326" s="10"/>
    </row>
    <row r="2327">
      <c r="A2327" s="19">
        <v>1.0</v>
      </c>
      <c r="B2327" s="10">
        <v>0.23496547</v>
      </c>
      <c r="C2327" s="10"/>
    </row>
    <row r="2328">
      <c r="A2328" s="19">
        <v>1.0</v>
      </c>
      <c r="B2328" s="10">
        <v>0.11400433</v>
      </c>
      <c r="C2328" s="10"/>
    </row>
    <row r="2329">
      <c r="A2329" s="19">
        <v>1.0</v>
      </c>
      <c r="B2329" s="10">
        <v>0.0471364</v>
      </c>
      <c r="C2329" s="10"/>
    </row>
    <row r="2330">
      <c r="A2330" s="19">
        <v>1.0</v>
      </c>
      <c r="B2330" s="10">
        <v>0.32222575</v>
      </c>
      <c r="C2330" s="10"/>
    </row>
    <row r="2331">
      <c r="A2331" s="19">
        <v>1.0</v>
      </c>
      <c r="B2331" s="10">
        <v>0.367024</v>
      </c>
      <c r="C2331" s="10"/>
    </row>
    <row r="2332">
      <c r="A2332" s="19">
        <v>1.0</v>
      </c>
      <c r="B2332" s="10">
        <v>0.17936076</v>
      </c>
      <c r="C2332" s="10"/>
    </row>
    <row r="2333">
      <c r="A2333" s="19">
        <v>1.0</v>
      </c>
      <c r="B2333" s="10">
        <v>0.21565457</v>
      </c>
      <c r="C2333" s="10"/>
    </row>
    <row r="2334">
      <c r="A2334" s="19">
        <v>1.0</v>
      </c>
      <c r="B2334" s="10">
        <v>0.15177737</v>
      </c>
      <c r="C2334" s="10"/>
    </row>
    <row r="2335">
      <c r="A2335" s="19">
        <v>1.0</v>
      </c>
      <c r="B2335" s="10">
        <v>0.1330097</v>
      </c>
      <c r="C2335" s="10"/>
    </row>
    <row r="2336">
      <c r="A2336" s="19">
        <v>1.0</v>
      </c>
      <c r="B2336" s="10">
        <v>0.32830778</v>
      </c>
      <c r="C2336" s="10"/>
    </row>
    <row r="2337">
      <c r="A2337" s="19">
        <v>1.0</v>
      </c>
      <c r="B2337" s="10">
        <v>0.07191272</v>
      </c>
      <c r="C2337" s="10"/>
    </row>
    <row r="2338">
      <c r="A2338" s="19">
        <v>1.0</v>
      </c>
      <c r="B2338" s="10">
        <v>0.049786</v>
      </c>
      <c r="C2338" s="10"/>
    </row>
    <row r="2339">
      <c r="A2339" s="19">
        <v>1.0</v>
      </c>
      <c r="B2339" s="10">
        <v>0.45269933</v>
      </c>
      <c r="C2339" s="10"/>
    </row>
    <row r="2340">
      <c r="A2340" s="19">
        <v>1.0</v>
      </c>
      <c r="B2340" s="10">
        <v>0.2450015</v>
      </c>
      <c r="C2340" s="10"/>
    </row>
    <row r="2341">
      <c r="A2341" s="19">
        <v>1.0</v>
      </c>
      <c r="B2341" s="10">
        <v>0.18221737</v>
      </c>
      <c r="C2341" s="10"/>
    </row>
    <row r="2342">
      <c r="A2342" s="19">
        <v>1.0</v>
      </c>
      <c r="B2342" s="10">
        <v>0.19066375</v>
      </c>
      <c r="C2342" s="10"/>
    </row>
    <row r="2343">
      <c r="A2343" s="19">
        <v>1.0</v>
      </c>
      <c r="B2343" s="10">
        <v>0.12646629</v>
      </c>
      <c r="C2343" s="10"/>
    </row>
    <row r="2344">
      <c r="A2344" s="19">
        <v>1.0</v>
      </c>
      <c r="B2344" s="10">
        <v>0.12388748</v>
      </c>
      <c r="C2344" s="10"/>
    </row>
    <row r="2345">
      <c r="A2345" s="19">
        <v>1.0</v>
      </c>
      <c r="B2345" s="10">
        <v>0.13476837</v>
      </c>
      <c r="C2345" s="10"/>
    </row>
    <row r="2346">
      <c r="A2346" s="19">
        <v>1.0</v>
      </c>
      <c r="B2346" s="10">
        <v>0.1880159</v>
      </c>
      <c r="C2346" s="10"/>
    </row>
    <row r="2347">
      <c r="A2347" s="19">
        <v>1.0</v>
      </c>
      <c r="B2347" s="10">
        <v>0.34002</v>
      </c>
      <c r="C2347" s="10"/>
    </row>
    <row r="2348">
      <c r="A2348" s="19">
        <v>1.0</v>
      </c>
      <c r="B2348" s="10">
        <v>0.35481772</v>
      </c>
      <c r="C2348" s="10"/>
    </row>
    <row r="2349">
      <c r="A2349" s="19">
        <v>1.0</v>
      </c>
      <c r="B2349" s="10">
        <v>0.11866514</v>
      </c>
      <c r="C2349" s="10"/>
    </row>
    <row r="2350">
      <c r="A2350" s="19">
        <v>1.0</v>
      </c>
      <c r="B2350" s="10">
        <v>0.04737617</v>
      </c>
      <c r="C2350" s="10"/>
    </row>
    <row r="2351">
      <c r="A2351" s="19">
        <v>1.0</v>
      </c>
      <c r="B2351" s="10">
        <v>0.3081462</v>
      </c>
      <c r="C2351" s="10"/>
    </row>
    <row r="2352">
      <c r="A2352" s="19">
        <v>1.0</v>
      </c>
      <c r="B2352" s="10">
        <v>0.2562901</v>
      </c>
      <c r="C2352" s="10"/>
    </row>
    <row r="2353">
      <c r="A2353" s="19">
        <v>1.0</v>
      </c>
      <c r="B2353" s="10">
        <v>0.11868044</v>
      </c>
      <c r="C2353" s="10"/>
    </row>
    <row r="2354">
      <c r="A2354" s="19">
        <v>1.0</v>
      </c>
      <c r="B2354" s="10">
        <v>0.559698</v>
      </c>
      <c r="C2354" s="10"/>
    </row>
    <row r="2355">
      <c r="A2355" s="19">
        <v>1.0</v>
      </c>
      <c r="B2355" s="10">
        <v>0.24141926</v>
      </c>
      <c r="C2355" s="10"/>
    </row>
    <row r="2356">
      <c r="A2356" s="19">
        <v>1.0</v>
      </c>
      <c r="B2356" s="10">
        <v>0.11736114</v>
      </c>
      <c r="C2356" s="10"/>
    </row>
    <row r="2357">
      <c r="A2357" s="19">
        <v>1.0</v>
      </c>
      <c r="B2357" s="10">
        <v>0.14658299</v>
      </c>
      <c r="C2357" s="10"/>
    </row>
    <row r="2358">
      <c r="A2358" s="19">
        <v>1.0</v>
      </c>
      <c r="B2358" s="10">
        <v>0.31089434</v>
      </c>
      <c r="C2358" s="10"/>
    </row>
    <row r="2359">
      <c r="A2359" s="19">
        <v>1.0</v>
      </c>
      <c r="B2359" s="10">
        <v>0.07585707</v>
      </c>
      <c r="C2359" s="10"/>
    </row>
    <row r="2360">
      <c r="A2360" s="19">
        <v>1.0</v>
      </c>
      <c r="B2360" s="10">
        <v>0.10663185</v>
      </c>
      <c r="C2360" s="10"/>
    </row>
    <row r="2361">
      <c r="A2361" s="19">
        <v>1.0</v>
      </c>
      <c r="B2361" s="10">
        <v>0.10607658</v>
      </c>
      <c r="C2361" s="10"/>
    </row>
    <row r="2362">
      <c r="A2362" s="19">
        <v>1.0</v>
      </c>
      <c r="B2362" s="10">
        <v>0.06816748</v>
      </c>
      <c r="C2362" s="10"/>
    </row>
    <row r="2363">
      <c r="A2363" s="19">
        <v>1.0</v>
      </c>
      <c r="B2363" s="10">
        <v>0.6147541</v>
      </c>
      <c r="C2363" s="10"/>
    </row>
    <row r="2364">
      <c r="A2364" s="19">
        <v>1.0</v>
      </c>
      <c r="B2364" s="10">
        <v>0.09253227</v>
      </c>
      <c r="C2364" s="10"/>
    </row>
    <row r="2365">
      <c r="A2365" s="19">
        <v>1.0</v>
      </c>
      <c r="B2365" s="10">
        <v>0.2398371</v>
      </c>
      <c r="C2365" s="10"/>
    </row>
    <row r="2366">
      <c r="A2366" s="19">
        <v>1.0</v>
      </c>
      <c r="B2366" s="10">
        <v>0.23958513</v>
      </c>
      <c r="C2366" s="10"/>
    </row>
    <row r="2367">
      <c r="A2367" s="19">
        <v>1.0</v>
      </c>
      <c r="B2367" s="10">
        <v>0.5491633</v>
      </c>
      <c r="C2367" s="10"/>
    </row>
    <row r="2368">
      <c r="A2368" s="19">
        <v>1.0</v>
      </c>
      <c r="B2368" s="10">
        <v>0.2768158</v>
      </c>
      <c r="C2368" s="10"/>
    </row>
    <row r="2369">
      <c r="A2369" s="19">
        <v>1.0</v>
      </c>
      <c r="B2369" s="10">
        <v>0.19325186</v>
      </c>
      <c r="C2369" s="10"/>
    </row>
    <row r="2370">
      <c r="A2370" s="19">
        <v>1.0</v>
      </c>
      <c r="B2370" s="10">
        <v>0.09494688</v>
      </c>
      <c r="C2370" s="10"/>
    </row>
    <row r="2371">
      <c r="A2371" s="19">
        <v>1.0</v>
      </c>
      <c r="B2371" s="10">
        <v>0.10418498</v>
      </c>
      <c r="C2371" s="10"/>
    </row>
    <row r="2372">
      <c r="A2372" s="19">
        <v>1.0</v>
      </c>
      <c r="B2372" s="10">
        <v>0.15047696</v>
      </c>
      <c r="C2372" s="10"/>
    </row>
    <row r="2373">
      <c r="A2373" s="19">
        <v>1.0</v>
      </c>
      <c r="B2373" s="10">
        <v>0.0883069</v>
      </c>
      <c r="C2373" s="10"/>
    </row>
    <row r="2374">
      <c r="A2374" s="19">
        <v>1.0</v>
      </c>
      <c r="B2374" s="10">
        <v>0.5413107</v>
      </c>
      <c r="C2374" s="10"/>
    </row>
    <row r="2375">
      <c r="A2375" s="19">
        <v>1.0</v>
      </c>
      <c r="B2375" s="10">
        <v>0.05374674</v>
      </c>
      <c r="C2375" s="10"/>
    </row>
    <row r="2376">
      <c r="A2376" s="19">
        <v>1.0</v>
      </c>
      <c r="B2376" s="10">
        <v>0.25484413</v>
      </c>
      <c r="C2376" s="10"/>
    </row>
    <row r="2377">
      <c r="A2377" s="19">
        <v>1.0</v>
      </c>
      <c r="B2377" s="10">
        <v>0.14238657</v>
      </c>
      <c r="C2377" s="10"/>
    </row>
    <row r="2378">
      <c r="A2378" s="19">
        <v>1.0</v>
      </c>
      <c r="B2378" s="10">
        <v>0.15981083</v>
      </c>
      <c r="C2378" s="10"/>
    </row>
    <row r="2379">
      <c r="A2379" s="19">
        <v>1.0</v>
      </c>
      <c r="B2379" s="10">
        <v>0.09462956</v>
      </c>
      <c r="C2379" s="10"/>
    </row>
    <row r="2380">
      <c r="A2380" s="19">
        <v>1.0</v>
      </c>
      <c r="B2380" s="10">
        <v>0.24099554</v>
      </c>
      <c r="C2380" s="10"/>
    </row>
    <row r="2381">
      <c r="A2381" s="19">
        <v>1.0</v>
      </c>
      <c r="B2381" s="10">
        <v>0.35378122</v>
      </c>
      <c r="C2381" s="10"/>
    </row>
    <row r="2382">
      <c r="A2382" s="19">
        <v>1.0</v>
      </c>
      <c r="B2382" s="10">
        <v>0.31089434</v>
      </c>
      <c r="C2382" s="10"/>
    </row>
    <row r="2383">
      <c r="A2383" s="19">
        <v>1.0</v>
      </c>
      <c r="B2383" s="10">
        <v>0.4530419</v>
      </c>
      <c r="C2383" s="10"/>
    </row>
    <row r="2384">
      <c r="A2384" s="19">
        <v>1.0</v>
      </c>
      <c r="B2384" s="10">
        <v>0.12839061</v>
      </c>
      <c r="C2384" s="10"/>
    </row>
    <row r="2385">
      <c r="A2385" s="19">
        <v>1.0</v>
      </c>
      <c r="B2385" s="10">
        <v>0.14290754</v>
      </c>
      <c r="C2385" s="10"/>
    </row>
    <row r="2386">
      <c r="A2386" s="19">
        <v>1.0</v>
      </c>
      <c r="B2386" s="10">
        <v>0.31089434</v>
      </c>
      <c r="C2386" s="10"/>
    </row>
    <row r="2387">
      <c r="A2387" s="19">
        <v>1.0</v>
      </c>
      <c r="B2387" s="10">
        <v>0.3017483</v>
      </c>
      <c r="C2387" s="10"/>
    </row>
    <row r="2388">
      <c r="A2388" s="19">
        <v>1.0</v>
      </c>
      <c r="B2388" s="10">
        <v>0.05399733</v>
      </c>
      <c r="C2388" s="10"/>
    </row>
    <row r="2389">
      <c r="A2389" s="19">
        <v>1.0</v>
      </c>
      <c r="B2389" s="10">
        <v>0.48856446</v>
      </c>
      <c r="C2389" s="10"/>
    </row>
    <row r="2390">
      <c r="A2390" s="19">
        <v>1.0</v>
      </c>
      <c r="B2390" s="10">
        <v>0.4108508</v>
      </c>
      <c r="C2390" s="10"/>
    </row>
    <row r="2391">
      <c r="A2391" s="19">
        <v>1.0</v>
      </c>
      <c r="B2391" s="10">
        <v>0.6603061</v>
      </c>
      <c r="C2391" s="10"/>
    </row>
    <row r="2392">
      <c r="A2392" s="19">
        <v>1.0</v>
      </c>
      <c r="B2392" s="10">
        <v>0.27406648</v>
      </c>
      <c r="C2392" s="10"/>
    </row>
    <row r="2393">
      <c r="A2393" s="19">
        <v>1.0</v>
      </c>
      <c r="B2393" s="10">
        <v>0.40334085</v>
      </c>
      <c r="C2393" s="10"/>
    </row>
    <row r="2394">
      <c r="A2394" s="19">
        <v>1.0</v>
      </c>
      <c r="B2394" s="10">
        <v>0.27328116</v>
      </c>
      <c r="C2394" s="10"/>
    </row>
    <row r="2395">
      <c r="A2395" s="19">
        <v>1.0</v>
      </c>
      <c r="B2395" s="10">
        <v>0.04463918</v>
      </c>
      <c r="C2395" s="10"/>
    </row>
    <row r="2396">
      <c r="A2396" s="19">
        <v>1.0</v>
      </c>
      <c r="B2396" s="10">
        <v>0.7740539</v>
      </c>
      <c r="C2396" s="10"/>
    </row>
    <row r="2397">
      <c r="A2397" s="19">
        <v>1.0</v>
      </c>
      <c r="B2397" s="10">
        <v>0.27412072</v>
      </c>
      <c r="C2397" s="10"/>
    </row>
    <row r="2398">
      <c r="A2398" s="19">
        <v>1.0</v>
      </c>
      <c r="B2398" s="10">
        <v>0.2374806</v>
      </c>
      <c r="C2398" s="10"/>
    </row>
    <row r="2399">
      <c r="A2399" s="19">
        <v>1.0</v>
      </c>
      <c r="B2399" s="10">
        <v>0.13094994</v>
      </c>
      <c r="C2399" s="10"/>
    </row>
    <row r="2400">
      <c r="A2400" s="19">
        <v>1.0</v>
      </c>
      <c r="B2400" s="10">
        <v>0.123321</v>
      </c>
      <c r="C2400" s="10"/>
    </row>
    <row r="2401">
      <c r="A2401" s="19">
        <v>1.0</v>
      </c>
      <c r="B2401" s="10">
        <v>0.08244503</v>
      </c>
      <c r="C2401" s="10"/>
    </row>
    <row r="2402">
      <c r="A2402" s="19">
        <v>1.0</v>
      </c>
      <c r="B2402" s="10">
        <v>0.10040304</v>
      </c>
      <c r="C2402" s="10"/>
    </row>
    <row r="2403">
      <c r="A2403" s="19">
        <v>1.0</v>
      </c>
      <c r="B2403" s="10">
        <v>0.18280019</v>
      </c>
      <c r="C2403" s="10"/>
    </row>
    <row r="2404">
      <c r="A2404" s="19">
        <v>1.0</v>
      </c>
      <c r="B2404" s="10">
        <v>0.14877291</v>
      </c>
      <c r="C2404" s="10"/>
    </row>
    <row r="2405">
      <c r="A2405" s="19">
        <v>1.0</v>
      </c>
      <c r="B2405" s="10">
        <v>0.05065526</v>
      </c>
      <c r="C2405" s="10"/>
    </row>
    <row r="2406">
      <c r="A2406" s="19">
        <v>1.0</v>
      </c>
      <c r="B2406" s="10">
        <v>0.08190771</v>
      </c>
      <c r="C2406" s="10"/>
    </row>
    <row r="2407">
      <c r="A2407" s="19">
        <v>1.0</v>
      </c>
      <c r="B2407" s="10">
        <v>0.1404162</v>
      </c>
      <c r="C2407" s="10"/>
    </row>
    <row r="2408">
      <c r="A2408" s="19">
        <v>1.0</v>
      </c>
      <c r="B2408" s="10">
        <v>0.1404162</v>
      </c>
      <c r="C2408" s="10"/>
    </row>
    <row r="2409">
      <c r="A2409" s="19">
        <v>1.0</v>
      </c>
      <c r="B2409" s="10">
        <v>0.06107375</v>
      </c>
      <c r="C2409" s="10"/>
    </row>
    <row r="2410">
      <c r="A2410" s="19">
        <v>1.0</v>
      </c>
      <c r="B2410" s="10">
        <v>0.05980441</v>
      </c>
      <c r="C2410" s="10"/>
    </row>
    <row r="2411">
      <c r="A2411" s="19">
        <v>1.0</v>
      </c>
      <c r="B2411" s="10">
        <v>0.19554813</v>
      </c>
      <c r="C2411" s="10"/>
    </row>
    <row r="2412">
      <c r="A2412" s="19">
        <v>1.0</v>
      </c>
      <c r="B2412" s="10">
        <v>0.44660053</v>
      </c>
      <c r="C2412" s="10"/>
    </row>
    <row r="2413">
      <c r="A2413" s="19">
        <v>1.0</v>
      </c>
      <c r="B2413" s="10">
        <v>0.15211913</v>
      </c>
      <c r="C2413" s="10"/>
    </row>
    <row r="2414">
      <c r="A2414" s="19">
        <v>1.0</v>
      </c>
      <c r="B2414" s="10">
        <v>0.2910961</v>
      </c>
      <c r="C2414" s="10"/>
    </row>
    <row r="2415">
      <c r="A2415" s="19">
        <v>1.0</v>
      </c>
      <c r="B2415" s="10">
        <v>0.08857302</v>
      </c>
      <c r="C2415" s="10"/>
    </row>
    <row r="2416">
      <c r="A2416" s="19">
        <v>1.0</v>
      </c>
      <c r="B2416" s="10">
        <v>0.4624351</v>
      </c>
      <c r="C2416" s="10"/>
    </row>
    <row r="2417">
      <c r="A2417" s="19">
        <v>1.0</v>
      </c>
      <c r="B2417" s="10">
        <v>0.40328872</v>
      </c>
      <c r="C2417" s="10"/>
    </row>
    <row r="2418">
      <c r="A2418" s="19">
        <v>1.0</v>
      </c>
      <c r="B2418" s="10">
        <v>0.09966251</v>
      </c>
      <c r="C2418" s="10"/>
    </row>
    <row r="2419">
      <c r="A2419" s="19">
        <v>1.0</v>
      </c>
      <c r="B2419" s="10">
        <v>0.13314386</v>
      </c>
      <c r="C2419" s="10"/>
    </row>
    <row r="2420">
      <c r="A2420" s="19">
        <v>1.0</v>
      </c>
      <c r="B2420" s="10">
        <v>0.5876557</v>
      </c>
      <c r="C2420" s="10"/>
    </row>
    <row r="2421">
      <c r="A2421" s="19">
        <v>1.0</v>
      </c>
      <c r="B2421" s="10">
        <v>0.12286019</v>
      </c>
      <c r="C2421" s="10"/>
    </row>
    <row r="2422">
      <c r="A2422" s="19">
        <v>1.0</v>
      </c>
      <c r="B2422" s="10">
        <v>0.07296199</v>
      </c>
      <c r="C2422" s="10"/>
    </row>
    <row r="2423">
      <c r="A2423" s="19">
        <v>1.0</v>
      </c>
      <c r="B2423" s="10">
        <v>0.15011212</v>
      </c>
      <c r="C2423" s="10"/>
    </row>
    <row r="2424">
      <c r="A2424" s="19">
        <v>1.0</v>
      </c>
      <c r="B2424" s="10">
        <v>0.71790564</v>
      </c>
      <c r="C2424" s="10"/>
    </row>
    <row r="2425">
      <c r="A2425" s="19">
        <v>1.0</v>
      </c>
      <c r="B2425" s="10">
        <v>0.4304185</v>
      </c>
      <c r="C2425" s="10"/>
    </row>
    <row r="2426">
      <c r="A2426" s="19">
        <v>1.0</v>
      </c>
      <c r="B2426" s="10">
        <v>0.4030924</v>
      </c>
      <c r="C2426" s="10"/>
    </row>
    <row r="2427">
      <c r="A2427" s="19">
        <v>1.0</v>
      </c>
      <c r="B2427" s="10">
        <v>0.08581972</v>
      </c>
      <c r="C2427" s="10"/>
    </row>
    <row r="2428">
      <c r="A2428" s="19">
        <v>1.0</v>
      </c>
      <c r="B2428" s="10">
        <v>0.10025282</v>
      </c>
      <c r="C2428" s="10"/>
    </row>
    <row r="2429">
      <c r="A2429" s="19">
        <v>1.0</v>
      </c>
      <c r="B2429" s="10">
        <v>0.04638135</v>
      </c>
      <c r="C2429" s="10"/>
    </row>
    <row r="2430">
      <c r="A2430" s="19">
        <v>1.0</v>
      </c>
      <c r="B2430" s="10">
        <v>0.05223857</v>
      </c>
      <c r="C2430" s="10"/>
    </row>
    <row r="2431">
      <c r="A2431" s="19">
        <v>1.0</v>
      </c>
      <c r="B2431" s="10">
        <v>0.40328318</v>
      </c>
      <c r="C2431" s="10"/>
    </row>
    <row r="2432">
      <c r="A2432" s="19">
        <v>1.0</v>
      </c>
      <c r="B2432" s="10">
        <v>0.37544012</v>
      </c>
      <c r="C2432" s="10"/>
    </row>
    <row r="2433">
      <c r="A2433" s="19">
        <v>1.0</v>
      </c>
      <c r="B2433" s="10">
        <v>0.0948179</v>
      </c>
      <c r="C2433" s="10"/>
    </row>
    <row r="2434">
      <c r="A2434" s="19">
        <v>1.0</v>
      </c>
      <c r="B2434" s="10">
        <v>0.31089434</v>
      </c>
      <c r="C2434" s="10"/>
    </row>
    <row r="2435">
      <c r="A2435" s="19">
        <v>1.0</v>
      </c>
      <c r="B2435" s="10">
        <v>0.40330866</v>
      </c>
      <c r="C2435" s="10"/>
    </row>
    <row r="2436">
      <c r="A2436" s="19">
        <v>1.0</v>
      </c>
      <c r="B2436" s="10">
        <v>0.20988376</v>
      </c>
      <c r="C2436" s="10"/>
    </row>
    <row r="2437">
      <c r="A2437" s="19">
        <v>1.0</v>
      </c>
      <c r="B2437" s="10">
        <v>0.2922931</v>
      </c>
      <c r="C2437" s="10"/>
    </row>
    <row r="2438">
      <c r="A2438" s="19">
        <v>1.0</v>
      </c>
      <c r="B2438" s="10">
        <v>0.0253361</v>
      </c>
      <c r="C2438" s="10"/>
    </row>
    <row r="2439">
      <c r="A2439" s="19">
        <v>1.0</v>
      </c>
      <c r="B2439" s="10">
        <v>0.46741506</v>
      </c>
      <c r="C2439" s="10"/>
    </row>
    <row r="2440">
      <c r="A2440" s="19">
        <v>1.0</v>
      </c>
      <c r="B2440" s="10">
        <v>0.59262896</v>
      </c>
      <c r="C2440" s="10"/>
    </row>
    <row r="2441">
      <c r="A2441" s="19">
        <v>1.0</v>
      </c>
      <c r="B2441" s="10">
        <v>0.11903148</v>
      </c>
      <c r="C2441" s="10"/>
    </row>
    <row r="2442">
      <c r="A2442" s="19">
        <v>1.0</v>
      </c>
      <c r="B2442" s="10">
        <v>0.23991472</v>
      </c>
      <c r="C2442" s="10"/>
    </row>
    <row r="2443">
      <c r="A2443" s="19">
        <v>1.0</v>
      </c>
      <c r="B2443" s="10">
        <v>0.5154597</v>
      </c>
      <c r="C2443" s="10"/>
    </row>
    <row r="2444">
      <c r="A2444" s="19">
        <v>1.0</v>
      </c>
      <c r="B2444" s="10">
        <v>0.09933982</v>
      </c>
      <c r="C2444" s="10"/>
    </row>
    <row r="2445">
      <c r="A2445" s="19">
        <v>1.0</v>
      </c>
      <c r="B2445" s="10">
        <v>0.09296846</v>
      </c>
      <c r="C2445" s="10"/>
    </row>
    <row r="2446">
      <c r="A2446" s="19">
        <v>1.0</v>
      </c>
      <c r="B2446" s="10">
        <v>0.51939327</v>
      </c>
      <c r="C2446" s="10"/>
    </row>
    <row r="2447">
      <c r="A2447" s="19">
        <v>1.0</v>
      </c>
      <c r="B2447" s="10">
        <v>0.12749256</v>
      </c>
      <c r="C2447" s="10"/>
    </row>
    <row r="2448">
      <c r="A2448" s="19">
        <v>1.0</v>
      </c>
      <c r="B2448" s="10">
        <v>0.10902557</v>
      </c>
      <c r="C2448" s="10"/>
    </row>
    <row r="2449">
      <c r="A2449" s="19">
        <v>1.0</v>
      </c>
      <c r="B2449" s="10">
        <v>0.26588055</v>
      </c>
      <c r="C2449" s="10"/>
    </row>
    <row r="2450">
      <c r="A2450" s="19">
        <v>1.0</v>
      </c>
      <c r="B2450" s="10">
        <v>0.19291428</v>
      </c>
      <c r="C2450" s="10"/>
    </row>
    <row r="2451">
      <c r="A2451" s="19">
        <v>1.0</v>
      </c>
      <c r="B2451" s="10">
        <v>0.08494714</v>
      </c>
      <c r="C2451" s="10"/>
    </row>
    <row r="2452">
      <c r="A2452" s="19">
        <v>1.0</v>
      </c>
      <c r="B2452" s="10">
        <v>0.10684176</v>
      </c>
      <c r="C2452" s="10"/>
    </row>
    <row r="2453">
      <c r="A2453" s="19">
        <v>1.0</v>
      </c>
      <c r="B2453" s="10">
        <v>0.340179</v>
      </c>
      <c r="C2453" s="10"/>
    </row>
    <row r="2454">
      <c r="A2454" s="19">
        <v>1.0</v>
      </c>
      <c r="B2454" s="10">
        <v>0.10427074</v>
      </c>
      <c r="C2454" s="10"/>
    </row>
    <row r="2455">
      <c r="A2455" s="19">
        <v>1.0</v>
      </c>
      <c r="B2455" s="10">
        <v>0.5525566</v>
      </c>
      <c r="C2455" s="10"/>
    </row>
    <row r="2456">
      <c r="A2456" s="19">
        <v>1.0</v>
      </c>
      <c r="B2456" s="10">
        <v>0.11315586</v>
      </c>
      <c r="C2456" s="10"/>
    </row>
    <row r="2457">
      <c r="A2457" s="19">
        <v>1.0</v>
      </c>
      <c r="B2457" s="10">
        <v>0.07895887</v>
      </c>
      <c r="C2457" s="10"/>
    </row>
    <row r="2458">
      <c r="A2458" s="19">
        <v>1.0</v>
      </c>
      <c r="B2458" s="10">
        <v>0.14676584</v>
      </c>
      <c r="C2458" s="10"/>
    </row>
    <row r="2459">
      <c r="A2459" s="19">
        <v>1.0</v>
      </c>
      <c r="B2459" s="10">
        <v>0.24227089</v>
      </c>
      <c r="C2459" s="10"/>
    </row>
    <row r="2460">
      <c r="A2460" s="19">
        <v>1.0</v>
      </c>
      <c r="B2460" s="10">
        <v>0.23535135</v>
      </c>
      <c r="C2460" s="10"/>
    </row>
    <row r="2461">
      <c r="A2461" s="19">
        <v>1.0</v>
      </c>
      <c r="B2461" s="10">
        <v>0.05686821</v>
      </c>
      <c r="C2461" s="10"/>
    </row>
    <row r="2462">
      <c r="A2462" s="19">
        <v>1.0</v>
      </c>
      <c r="B2462" s="10">
        <v>0.08021458</v>
      </c>
      <c r="C2462" s="10"/>
    </row>
    <row r="2463">
      <c r="A2463" s="19">
        <v>1.0</v>
      </c>
      <c r="B2463" s="10">
        <v>0.6364068</v>
      </c>
      <c r="C2463" s="10"/>
    </row>
    <row r="2464">
      <c r="A2464" s="19">
        <v>1.0</v>
      </c>
      <c r="B2464" s="10">
        <v>0.20856811</v>
      </c>
      <c r="C2464" s="10"/>
    </row>
    <row r="2465">
      <c r="A2465" s="19">
        <v>1.0</v>
      </c>
      <c r="B2465" s="10">
        <v>0.6364068</v>
      </c>
      <c r="C2465" s="10"/>
    </row>
    <row r="2466">
      <c r="A2466" s="19">
        <v>1.0</v>
      </c>
      <c r="B2466" s="10">
        <v>0.3891393</v>
      </c>
      <c r="C2466" s="10"/>
    </row>
    <row r="2467">
      <c r="A2467" s="19">
        <v>1.0</v>
      </c>
      <c r="B2467" s="10">
        <v>0.23778407</v>
      </c>
      <c r="C2467" s="10"/>
    </row>
    <row r="2468">
      <c r="A2468" s="19">
        <v>1.0</v>
      </c>
      <c r="B2468" s="10">
        <v>0.19452845</v>
      </c>
      <c r="C2468" s="10"/>
    </row>
    <row r="2469">
      <c r="A2469" s="19">
        <v>1.0</v>
      </c>
      <c r="B2469" s="10">
        <v>0.24485272</v>
      </c>
      <c r="C2469" s="10"/>
    </row>
    <row r="2470">
      <c r="A2470" s="19">
        <v>1.0</v>
      </c>
      <c r="B2470" s="10">
        <v>0.04911226</v>
      </c>
      <c r="C2470" s="10"/>
    </row>
    <row r="2471">
      <c r="A2471" s="19">
        <v>1.0</v>
      </c>
      <c r="B2471" s="10">
        <v>0.07023048</v>
      </c>
      <c r="C2471" s="10"/>
    </row>
    <row r="2472">
      <c r="A2472" s="19">
        <v>1.0</v>
      </c>
      <c r="B2472" s="10">
        <v>0.28529596</v>
      </c>
      <c r="C2472" s="10"/>
    </row>
    <row r="2473">
      <c r="A2473" s="19">
        <v>1.0</v>
      </c>
      <c r="B2473" s="10">
        <v>0.24067052</v>
      </c>
      <c r="C2473" s="10"/>
    </row>
    <row r="2474">
      <c r="A2474" s="19">
        <v>1.0</v>
      </c>
      <c r="B2474" s="10">
        <v>0.2516701</v>
      </c>
      <c r="C2474" s="10"/>
    </row>
    <row r="2475">
      <c r="A2475" s="19">
        <v>1.0</v>
      </c>
      <c r="B2475" s="10">
        <v>0.13761768</v>
      </c>
      <c r="C2475" s="10"/>
    </row>
    <row r="2476">
      <c r="A2476" s="19">
        <v>1.0</v>
      </c>
      <c r="B2476" s="10">
        <v>0.15851933</v>
      </c>
      <c r="C2476" s="10"/>
    </row>
    <row r="2477">
      <c r="A2477" s="19">
        <v>1.0</v>
      </c>
      <c r="B2477" s="10">
        <v>0.38528574</v>
      </c>
      <c r="C2477" s="10"/>
    </row>
    <row r="2478">
      <c r="A2478" s="19">
        <v>1.0</v>
      </c>
      <c r="B2478" s="10">
        <v>0.12243889</v>
      </c>
      <c r="C2478" s="10"/>
    </row>
    <row r="2479">
      <c r="A2479" s="19">
        <v>1.0</v>
      </c>
      <c r="B2479" s="10">
        <v>0.24099056</v>
      </c>
      <c r="C2479" s="10"/>
    </row>
    <row r="2480">
      <c r="A2480" s="19">
        <v>1.0</v>
      </c>
      <c r="B2480" s="10">
        <v>0.18146975</v>
      </c>
      <c r="C2480" s="10"/>
    </row>
    <row r="2481">
      <c r="A2481" s="19">
        <v>1.0</v>
      </c>
      <c r="B2481" s="10">
        <v>0.16436823</v>
      </c>
      <c r="C2481" s="10"/>
    </row>
    <row r="2482">
      <c r="A2482" s="19">
        <v>1.0</v>
      </c>
      <c r="B2482" s="10">
        <v>0.14688961</v>
      </c>
      <c r="C2482" s="10"/>
    </row>
    <row r="2483">
      <c r="A2483" s="19">
        <v>1.0</v>
      </c>
      <c r="B2483" s="10">
        <v>0.10409153</v>
      </c>
      <c r="C2483" s="10"/>
    </row>
    <row r="2484">
      <c r="A2484" s="19">
        <v>1.0</v>
      </c>
      <c r="B2484" s="10">
        <v>0.32609427</v>
      </c>
      <c r="C2484" s="10"/>
    </row>
    <row r="2485">
      <c r="A2485" s="19">
        <v>1.0</v>
      </c>
      <c r="B2485" s="10">
        <v>0.13792658</v>
      </c>
      <c r="C2485" s="10"/>
    </row>
    <row r="2486">
      <c r="A2486" s="19">
        <v>1.0</v>
      </c>
      <c r="B2486" s="10">
        <v>0.08913396</v>
      </c>
      <c r="C2486" s="10"/>
    </row>
    <row r="2487">
      <c r="A2487" s="19">
        <v>1.0</v>
      </c>
      <c r="B2487" s="10">
        <v>0.37428424</v>
      </c>
      <c r="C2487" s="10"/>
    </row>
    <row r="2488">
      <c r="A2488" s="19">
        <v>1.0</v>
      </c>
      <c r="B2488" s="10">
        <v>0.94992846</v>
      </c>
      <c r="C2488" s="10"/>
    </row>
    <row r="2489">
      <c r="A2489" s="19">
        <v>1.0</v>
      </c>
      <c r="B2489" s="10">
        <v>0.15372033</v>
      </c>
      <c r="C2489" s="10"/>
    </row>
    <row r="2490">
      <c r="A2490" s="19">
        <v>1.0</v>
      </c>
      <c r="B2490" s="10">
        <v>0.31089434</v>
      </c>
      <c r="C2490" s="10"/>
    </row>
    <row r="2491">
      <c r="A2491" s="19">
        <v>1.0</v>
      </c>
      <c r="B2491" s="10">
        <v>0.4680036</v>
      </c>
      <c r="C2491" s="10"/>
    </row>
    <row r="2492">
      <c r="A2492" s="19">
        <v>1.0</v>
      </c>
      <c r="B2492" s="10">
        <v>0.11442766</v>
      </c>
      <c r="C2492" s="10"/>
    </row>
    <row r="2493">
      <c r="A2493" s="19">
        <v>1.0</v>
      </c>
      <c r="B2493" s="10">
        <v>0.27123332</v>
      </c>
      <c r="C2493" s="10"/>
    </row>
    <row r="2494">
      <c r="A2494" s="19">
        <v>1.0</v>
      </c>
      <c r="B2494" s="10">
        <v>0.04259911</v>
      </c>
      <c r="C2494" s="10"/>
    </row>
    <row r="2495">
      <c r="A2495" s="19">
        <v>1.0</v>
      </c>
      <c r="B2495" s="10">
        <v>0.35988826</v>
      </c>
      <c r="C2495" s="10"/>
    </row>
    <row r="2496">
      <c r="A2496" s="19">
        <v>1.0</v>
      </c>
      <c r="B2496" s="10">
        <v>0.17010038</v>
      </c>
      <c r="C2496" s="10"/>
    </row>
    <row r="2497">
      <c r="A2497" s="19">
        <v>1.0</v>
      </c>
      <c r="B2497" s="10">
        <v>0.15857133</v>
      </c>
      <c r="C2497" s="10"/>
    </row>
    <row r="2498">
      <c r="A2498" s="19">
        <v>1.0</v>
      </c>
      <c r="B2498" s="10">
        <v>0.6291601</v>
      </c>
      <c r="C2498" s="10"/>
    </row>
    <row r="2499">
      <c r="A2499" s="19">
        <v>1.0</v>
      </c>
      <c r="B2499" s="10">
        <v>0.29777303</v>
      </c>
      <c r="C2499" s="10"/>
    </row>
    <row r="2500">
      <c r="A2500" s="19">
        <v>1.0</v>
      </c>
      <c r="B2500" s="10">
        <v>0.44276476</v>
      </c>
      <c r="C2500" s="10"/>
    </row>
    <row r="2501">
      <c r="A2501" s="19">
        <v>1.0</v>
      </c>
      <c r="B2501" s="10">
        <v>0.05184676</v>
      </c>
      <c r="C2501" s="10"/>
    </row>
    <row r="2502">
      <c r="A2502" s="19">
        <v>1.0</v>
      </c>
      <c r="B2502" s="10">
        <v>0.25954333</v>
      </c>
      <c r="C2502" s="10"/>
    </row>
    <row r="2503">
      <c r="A2503" s="19">
        <v>1.0</v>
      </c>
      <c r="B2503" s="10">
        <v>0.0697395</v>
      </c>
      <c r="C2503" s="10"/>
    </row>
    <row r="2504">
      <c r="A2504" s="19">
        <v>1.0</v>
      </c>
      <c r="B2504" s="10">
        <v>0.34745973</v>
      </c>
      <c r="C2504" s="10"/>
    </row>
    <row r="2505">
      <c r="A2505" s="19">
        <v>1.0</v>
      </c>
      <c r="B2505" s="10">
        <v>0.06270451</v>
      </c>
      <c r="C2505" s="10"/>
    </row>
    <row r="2506">
      <c r="A2506" s="19">
        <v>1.0</v>
      </c>
      <c r="B2506" s="10">
        <v>0.07831482</v>
      </c>
      <c r="C2506" s="10"/>
    </row>
    <row r="2507">
      <c r="A2507" s="19">
        <v>1.0</v>
      </c>
      <c r="B2507" s="10">
        <v>0.15008688</v>
      </c>
      <c r="C2507" s="10"/>
    </row>
    <row r="2508">
      <c r="A2508" s="19">
        <v>1.0</v>
      </c>
      <c r="B2508" s="10">
        <v>0.09984714</v>
      </c>
      <c r="C2508" s="10"/>
    </row>
    <row r="2509">
      <c r="A2509" s="19">
        <v>1.0</v>
      </c>
      <c r="B2509" s="10">
        <v>0.04595533</v>
      </c>
      <c r="C2509" s="10"/>
    </row>
    <row r="2510">
      <c r="A2510" s="19">
        <v>1.0</v>
      </c>
      <c r="B2510" s="10">
        <v>0.70724684</v>
      </c>
      <c r="C2510" s="10"/>
    </row>
    <row r="2511">
      <c r="A2511" s="19">
        <v>1.0</v>
      </c>
      <c r="B2511" s="10">
        <v>0.15021259</v>
      </c>
      <c r="C2511" s="10"/>
    </row>
    <row r="2512">
      <c r="A2512" s="19">
        <v>1.0</v>
      </c>
      <c r="B2512" s="10">
        <v>0.10642223</v>
      </c>
      <c r="C2512" s="10"/>
    </row>
    <row r="2513">
      <c r="A2513" s="19">
        <v>1.0</v>
      </c>
      <c r="B2513" s="10">
        <v>0.14624551</v>
      </c>
      <c r="C2513" s="10"/>
    </row>
    <row r="2514">
      <c r="A2514" s="19">
        <v>1.0</v>
      </c>
      <c r="B2514" s="10">
        <v>0.26253211</v>
      </c>
      <c r="C2514" s="10"/>
    </row>
    <row r="2515">
      <c r="A2515" s="19">
        <v>1.0</v>
      </c>
      <c r="B2515" s="10">
        <v>0.29619044</v>
      </c>
      <c r="C2515" s="10"/>
    </row>
    <row r="2516">
      <c r="A2516" s="19">
        <v>1.0</v>
      </c>
      <c r="B2516" s="10">
        <v>0.05961403</v>
      </c>
      <c r="C2516" s="10"/>
    </row>
    <row r="2517">
      <c r="A2517" s="19">
        <v>1.0</v>
      </c>
      <c r="B2517" s="10">
        <v>0.26259217</v>
      </c>
      <c r="C2517" s="10"/>
    </row>
    <row r="2518">
      <c r="A2518" s="19">
        <v>1.0</v>
      </c>
      <c r="B2518" s="10">
        <v>0.09746379</v>
      </c>
      <c r="C2518" s="10"/>
    </row>
    <row r="2519">
      <c r="A2519" s="19">
        <v>1.0</v>
      </c>
      <c r="B2519" s="10">
        <v>0.4902343</v>
      </c>
      <c r="C2519" s="10"/>
    </row>
    <row r="2520">
      <c r="A2520" s="19">
        <v>1.0</v>
      </c>
      <c r="B2520" s="10">
        <v>0.10486653</v>
      </c>
      <c r="C2520" s="10"/>
    </row>
    <row r="2521">
      <c r="A2521" s="19">
        <v>1.0</v>
      </c>
      <c r="B2521" s="10">
        <v>0.1926066</v>
      </c>
      <c r="C2521" s="10"/>
    </row>
    <row r="2522">
      <c r="A2522" s="19">
        <v>1.0</v>
      </c>
      <c r="B2522" s="10">
        <v>0.28687453</v>
      </c>
      <c r="C2522" s="10"/>
    </row>
    <row r="2523">
      <c r="A2523" s="19">
        <v>1.0</v>
      </c>
      <c r="B2523" s="10">
        <v>0.24037725</v>
      </c>
      <c r="C2523" s="10"/>
    </row>
    <row r="2524">
      <c r="A2524" s="19">
        <v>1.0</v>
      </c>
      <c r="B2524" s="10">
        <v>0.1491767</v>
      </c>
      <c r="C2524" s="10"/>
    </row>
    <row r="2525">
      <c r="A2525" s="19">
        <v>1.0</v>
      </c>
      <c r="B2525" s="10">
        <v>0.36944282</v>
      </c>
      <c r="C2525" s="10"/>
    </row>
    <row r="2526">
      <c r="A2526" s="19">
        <v>1.0</v>
      </c>
      <c r="B2526" s="10">
        <v>0.16446373</v>
      </c>
      <c r="C2526" s="10"/>
    </row>
    <row r="2527">
      <c r="A2527" s="19">
        <v>1.0</v>
      </c>
      <c r="B2527" s="10">
        <v>0.06709965</v>
      </c>
      <c r="C2527" s="10"/>
    </row>
    <row r="2528">
      <c r="A2528" s="19">
        <v>1.0</v>
      </c>
      <c r="B2528" s="10">
        <v>0.11588733</v>
      </c>
      <c r="C2528" s="10"/>
    </row>
    <row r="2529">
      <c r="A2529" s="19">
        <v>1.0</v>
      </c>
      <c r="B2529" s="10">
        <v>0.43178293</v>
      </c>
      <c r="C2529" s="10"/>
    </row>
    <row r="2530">
      <c r="A2530" s="19">
        <v>1.0</v>
      </c>
      <c r="B2530" s="10">
        <v>0.0823741</v>
      </c>
      <c r="C2530" s="10"/>
    </row>
    <row r="2531">
      <c r="A2531" s="19">
        <v>1.0</v>
      </c>
      <c r="B2531" s="10">
        <v>0.45604432</v>
      </c>
      <c r="C2531" s="10"/>
    </row>
    <row r="2532">
      <c r="A2532" s="19">
        <v>1.0</v>
      </c>
      <c r="B2532" s="10">
        <v>0.09274903</v>
      </c>
      <c r="C2532" s="10"/>
    </row>
    <row r="2533">
      <c r="A2533" s="19">
        <v>1.0</v>
      </c>
      <c r="B2533" s="10">
        <v>0.04731656</v>
      </c>
      <c r="C2533" s="10"/>
    </row>
    <row r="2534">
      <c r="A2534" s="19">
        <v>1.0</v>
      </c>
      <c r="B2534" s="10">
        <v>0.15272</v>
      </c>
      <c r="C2534" s="10"/>
    </row>
    <row r="2535">
      <c r="A2535" s="19">
        <v>1.0</v>
      </c>
      <c r="B2535" s="10">
        <v>0.08506065</v>
      </c>
      <c r="C2535" s="10"/>
    </row>
    <row r="2536">
      <c r="A2536" s="19">
        <v>1.0</v>
      </c>
      <c r="B2536" s="10">
        <v>0.0396701</v>
      </c>
      <c r="C2536" s="10"/>
    </row>
    <row r="2537">
      <c r="A2537" s="19">
        <v>1.0</v>
      </c>
      <c r="B2537" s="10">
        <v>0.2651032</v>
      </c>
      <c r="C2537" s="10"/>
    </row>
    <row r="2538">
      <c r="A2538" s="19">
        <v>1.0</v>
      </c>
      <c r="B2538" s="10">
        <v>0.2666409</v>
      </c>
      <c r="C2538" s="10"/>
    </row>
    <row r="2539">
      <c r="A2539" s="19">
        <v>1.0</v>
      </c>
      <c r="B2539" s="10">
        <v>0.2318343</v>
      </c>
      <c r="C2539" s="10"/>
    </row>
    <row r="2540">
      <c r="A2540" s="19">
        <v>1.0</v>
      </c>
      <c r="B2540" s="10">
        <v>0.05586091</v>
      </c>
      <c r="C2540" s="10"/>
    </row>
    <row r="2541">
      <c r="A2541" s="19">
        <v>1.0</v>
      </c>
      <c r="B2541" s="10">
        <v>0.19331877</v>
      </c>
      <c r="C2541" s="10"/>
    </row>
    <row r="2542">
      <c r="A2542" s="19">
        <v>1.0</v>
      </c>
      <c r="B2542" s="10">
        <v>0.4033756</v>
      </c>
      <c r="C2542" s="10"/>
    </row>
    <row r="2543">
      <c r="A2543" s="19">
        <v>1.0</v>
      </c>
      <c r="B2543" s="10">
        <v>0.5876557</v>
      </c>
      <c r="C2543" s="10"/>
    </row>
    <row r="2544">
      <c r="A2544" s="19">
        <v>1.0</v>
      </c>
      <c r="B2544" s="10">
        <v>0.07663004</v>
      </c>
      <c r="C2544" s="10"/>
    </row>
    <row r="2545">
      <c r="A2545" s="19">
        <v>1.0</v>
      </c>
      <c r="B2545" s="10">
        <v>0.31089434</v>
      </c>
      <c r="C2545" s="10"/>
    </row>
    <row r="2546">
      <c r="A2546" s="19">
        <v>1.0</v>
      </c>
      <c r="B2546" s="10">
        <v>0.09354883</v>
      </c>
      <c r="C2546" s="10"/>
    </row>
    <row r="2547">
      <c r="A2547" s="19">
        <v>1.0</v>
      </c>
      <c r="B2547" s="10">
        <v>0.07580353</v>
      </c>
      <c r="C2547" s="10"/>
    </row>
    <row r="2548">
      <c r="A2548" s="19">
        <v>1.0</v>
      </c>
      <c r="B2548" s="10">
        <v>0.06333624</v>
      </c>
      <c r="C2548" s="10"/>
    </row>
    <row r="2549">
      <c r="A2549" s="19">
        <v>1.0</v>
      </c>
      <c r="B2549" s="10">
        <v>0.15430136</v>
      </c>
      <c r="C2549" s="10"/>
    </row>
    <row r="2550">
      <c r="A2550" s="19">
        <v>1.0</v>
      </c>
      <c r="B2550" s="10">
        <v>0.4511796</v>
      </c>
      <c r="C2550" s="10"/>
    </row>
    <row r="2551">
      <c r="A2551" s="19">
        <v>1.0</v>
      </c>
      <c r="B2551" s="10">
        <v>0.66787946</v>
      </c>
      <c r="C2551" s="10"/>
    </row>
    <row r="2552">
      <c r="A2552" s="19">
        <v>1.0</v>
      </c>
      <c r="B2552" s="10">
        <v>0.04997931</v>
      </c>
      <c r="C2552" s="10"/>
    </row>
    <row r="2553">
      <c r="A2553" s="19">
        <v>1.0</v>
      </c>
      <c r="B2553" s="10">
        <v>0.09067483</v>
      </c>
      <c r="C2553" s="10"/>
    </row>
    <row r="2554">
      <c r="A2554" s="19">
        <v>1.0</v>
      </c>
      <c r="B2554" s="10">
        <v>0.36964193</v>
      </c>
      <c r="C2554" s="10"/>
    </row>
    <row r="2555">
      <c r="A2555" s="19">
        <v>1.0</v>
      </c>
      <c r="B2555" s="10">
        <v>0.15410124</v>
      </c>
      <c r="C2555" s="10"/>
    </row>
    <row r="2556">
      <c r="A2556" s="19">
        <v>1.0</v>
      </c>
      <c r="B2556" s="10">
        <v>0.13990325</v>
      </c>
      <c r="C2556" s="10"/>
    </row>
    <row r="2557">
      <c r="A2557" s="19">
        <v>1.0</v>
      </c>
      <c r="B2557" s="10">
        <v>0.31420478</v>
      </c>
      <c r="C2557" s="10"/>
    </row>
    <row r="2558">
      <c r="A2558" s="19">
        <v>1.0</v>
      </c>
      <c r="B2558" s="10">
        <v>0.06177288</v>
      </c>
      <c r="C2558" s="10"/>
    </row>
    <row r="2559">
      <c r="A2559" s="19">
        <v>1.0</v>
      </c>
      <c r="B2559" s="10">
        <v>0.07464061</v>
      </c>
      <c r="C2559" s="10"/>
    </row>
    <row r="2560">
      <c r="A2560" s="19">
        <v>1.0</v>
      </c>
      <c r="B2560" s="10">
        <v>0.4925749</v>
      </c>
      <c r="C2560" s="10"/>
    </row>
    <row r="2561">
      <c r="A2561" s="19">
        <v>1.0</v>
      </c>
      <c r="B2561" s="10">
        <v>0.06624291</v>
      </c>
      <c r="C2561" s="10"/>
    </row>
    <row r="2562">
      <c r="A2562" s="19">
        <v>1.0</v>
      </c>
      <c r="B2562" s="10">
        <v>0.07980982</v>
      </c>
      <c r="C2562" s="10"/>
    </row>
    <row r="2563">
      <c r="A2563" s="19">
        <v>1.0</v>
      </c>
      <c r="B2563" s="10">
        <v>0.6746656</v>
      </c>
      <c r="C2563" s="10"/>
    </row>
    <row r="2564">
      <c r="A2564" s="19">
        <v>1.0</v>
      </c>
      <c r="B2564" s="10">
        <v>0.09206699</v>
      </c>
      <c r="C2564" s="10"/>
    </row>
    <row r="2565">
      <c r="A2565" s="19">
        <v>1.0</v>
      </c>
      <c r="B2565" s="10">
        <v>0.06691391</v>
      </c>
      <c r="C2565" s="10"/>
    </row>
    <row r="2566">
      <c r="A2566" s="19">
        <v>1.0</v>
      </c>
      <c r="B2566" s="10">
        <v>0.12563305</v>
      </c>
      <c r="C2566" s="10"/>
    </row>
    <row r="2567">
      <c r="A2567" s="19">
        <v>1.0</v>
      </c>
      <c r="B2567" s="10">
        <v>0.1682326</v>
      </c>
      <c r="C2567" s="10"/>
    </row>
    <row r="2568">
      <c r="A2568" s="19">
        <v>1.0</v>
      </c>
      <c r="B2568" s="10">
        <v>0.25326702</v>
      </c>
      <c r="C2568" s="10"/>
    </row>
    <row r="2569">
      <c r="A2569" s="19">
        <v>1.0</v>
      </c>
      <c r="B2569" s="10">
        <v>0.15655549</v>
      </c>
      <c r="C2569" s="10"/>
    </row>
    <row r="2570">
      <c r="A2570" s="19">
        <v>1.0</v>
      </c>
      <c r="B2570" s="10">
        <v>0.10206315</v>
      </c>
      <c r="C2570" s="10"/>
    </row>
    <row r="2571">
      <c r="A2571" s="19">
        <v>1.0</v>
      </c>
      <c r="B2571" s="10">
        <v>0.11798319</v>
      </c>
      <c r="C2571" s="10"/>
    </row>
    <row r="2572">
      <c r="A2572" s="19">
        <v>1.0</v>
      </c>
      <c r="B2572" s="10">
        <v>0.09796365</v>
      </c>
      <c r="C2572" s="10"/>
    </row>
    <row r="2573">
      <c r="A2573" s="19">
        <v>1.0</v>
      </c>
      <c r="B2573" s="10">
        <v>0.05800862</v>
      </c>
      <c r="C2573" s="10"/>
    </row>
    <row r="2574">
      <c r="A2574" s="19">
        <v>1.0</v>
      </c>
      <c r="B2574" s="10">
        <v>0.57266325</v>
      </c>
      <c r="C2574" s="10"/>
    </row>
    <row r="2575">
      <c r="A2575" s="19">
        <v>1.0</v>
      </c>
      <c r="B2575" s="10">
        <v>0.06165462</v>
      </c>
      <c r="C2575" s="10"/>
    </row>
    <row r="2576">
      <c r="A2576" s="19">
        <v>1.0</v>
      </c>
      <c r="B2576" s="10">
        <v>0.12023924</v>
      </c>
      <c r="C2576" s="10"/>
    </row>
    <row r="2577">
      <c r="A2577" s="19">
        <v>1.0</v>
      </c>
      <c r="B2577" s="10">
        <v>0.09741764</v>
      </c>
      <c r="C2577" s="10"/>
    </row>
    <row r="2578">
      <c r="A2578" s="19">
        <v>1.0</v>
      </c>
      <c r="B2578" s="10">
        <v>0.04988347</v>
      </c>
      <c r="C2578" s="10"/>
    </row>
    <row r="2579">
      <c r="A2579" s="19">
        <v>1.0</v>
      </c>
      <c r="B2579" s="10">
        <v>0.07907875</v>
      </c>
      <c r="C2579" s="10"/>
    </row>
    <row r="2580">
      <c r="A2580" s="19">
        <v>1.0</v>
      </c>
      <c r="B2580" s="10">
        <v>0.16148123</v>
      </c>
      <c r="C2580" s="10"/>
    </row>
    <row r="2581">
      <c r="A2581" s="19">
        <v>1.0</v>
      </c>
      <c r="B2581" s="10">
        <v>0.24008986</v>
      </c>
      <c r="C2581" s="10"/>
    </row>
    <row r="2582">
      <c r="A2582" s="19">
        <v>1.0</v>
      </c>
      <c r="B2582" s="10">
        <v>0.12309611</v>
      </c>
      <c r="C2582" s="10"/>
    </row>
    <row r="2583">
      <c r="A2583" s="19">
        <v>1.0</v>
      </c>
      <c r="B2583" s="10">
        <v>0.00636175</v>
      </c>
      <c r="C2583" s="10"/>
    </row>
    <row r="2584">
      <c r="A2584" s="19">
        <v>1.0</v>
      </c>
      <c r="B2584" s="10">
        <v>0.24595995</v>
      </c>
      <c r="C2584" s="10"/>
    </row>
    <row r="2585">
      <c r="A2585" s="19">
        <v>1.0</v>
      </c>
      <c r="B2585" s="10">
        <v>0.2418905</v>
      </c>
      <c r="C2585" s="10"/>
    </row>
    <row r="2586">
      <c r="A2586" s="19">
        <v>1.0</v>
      </c>
      <c r="B2586" s="10">
        <v>0.25114694</v>
      </c>
      <c r="C2586" s="10"/>
    </row>
    <row r="2587">
      <c r="A2587" s="19">
        <v>1.0</v>
      </c>
      <c r="B2587" s="10">
        <v>0.05513001</v>
      </c>
      <c r="C2587" s="10"/>
    </row>
    <row r="2588">
      <c r="A2588" s="19">
        <v>1.0</v>
      </c>
      <c r="B2588" s="10">
        <v>0.05464545</v>
      </c>
      <c r="C2588" s="10"/>
    </row>
    <row r="2589">
      <c r="A2589" s="19">
        <v>1.0</v>
      </c>
      <c r="B2589" s="10">
        <v>0.28788605</v>
      </c>
      <c r="C2589" s="10"/>
    </row>
    <row r="2590">
      <c r="A2590" s="19">
        <v>1.0</v>
      </c>
      <c r="B2590" s="10">
        <v>0.10759724</v>
      </c>
      <c r="C2590" s="10"/>
    </row>
    <row r="2591">
      <c r="A2591" s="19">
        <v>1.0</v>
      </c>
      <c r="B2591" s="10">
        <v>0.46776715</v>
      </c>
      <c r="C2591" s="10"/>
    </row>
    <row r="2592">
      <c r="A2592" s="19">
        <v>1.0</v>
      </c>
      <c r="B2592" s="10">
        <v>0.14966926</v>
      </c>
      <c r="C2592" s="10"/>
    </row>
    <row r="2593">
      <c r="A2593" s="19">
        <v>1.0</v>
      </c>
      <c r="B2593" s="10">
        <v>0.05618369</v>
      </c>
      <c r="C2593" s="10"/>
    </row>
    <row r="2594">
      <c r="A2594" s="19">
        <v>1.0</v>
      </c>
      <c r="B2594" s="10">
        <v>0.794439</v>
      </c>
      <c r="C2594" s="10"/>
    </row>
    <row r="2595">
      <c r="A2595" s="19">
        <v>1.0</v>
      </c>
      <c r="B2595" s="10">
        <v>0.8355208</v>
      </c>
      <c r="C2595" s="10"/>
    </row>
    <row r="2596">
      <c r="A2596" s="19">
        <v>1.0</v>
      </c>
      <c r="B2596" s="10">
        <v>0.08014865</v>
      </c>
      <c r="C2596" s="10"/>
    </row>
    <row r="2597">
      <c r="A2597" s="19">
        <v>1.0</v>
      </c>
      <c r="B2597" s="10">
        <v>0.07594854</v>
      </c>
      <c r="C2597" s="10"/>
    </row>
    <row r="2598">
      <c r="A2598" s="19">
        <v>1.0</v>
      </c>
      <c r="B2598" s="10">
        <v>0.07054939</v>
      </c>
      <c r="C2598" s="10"/>
    </row>
    <row r="2599">
      <c r="A2599" s="19">
        <v>1.0</v>
      </c>
      <c r="B2599" s="10">
        <v>0.19487333</v>
      </c>
      <c r="C2599" s="10"/>
    </row>
    <row r="2600">
      <c r="A2600" s="19">
        <v>1.0</v>
      </c>
      <c r="B2600" s="10">
        <v>0.11374173</v>
      </c>
      <c r="C2600" s="10"/>
    </row>
    <row r="2601">
      <c r="A2601" s="19">
        <v>1.0</v>
      </c>
      <c r="B2601" s="10">
        <v>0.09875627</v>
      </c>
      <c r="C2601" s="10"/>
    </row>
    <row r="2602">
      <c r="A2602" s="19">
        <v>1.0</v>
      </c>
      <c r="B2602" s="10">
        <v>0.10473453</v>
      </c>
      <c r="C2602" s="10"/>
    </row>
    <row r="2603">
      <c r="A2603" s="19">
        <v>1.0</v>
      </c>
      <c r="B2603" s="10">
        <v>0.93232936</v>
      </c>
      <c r="C2603" s="10"/>
    </row>
    <row r="2604">
      <c r="A2604" s="19">
        <v>1.0</v>
      </c>
      <c r="B2604" s="10">
        <v>0.05671602</v>
      </c>
      <c r="C2604" s="10"/>
    </row>
    <row r="2605">
      <c r="A2605" s="19">
        <v>1.0</v>
      </c>
      <c r="B2605" s="10">
        <v>0.25163326</v>
      </c>
      <c r="C2605" s="10"/>
    </row>
    <row r="2606">
      <c r="A2606" s="19">
        <v>1.0</v>
      </c>
      <c r="B2606" s="10">
        <v>0.21954994</v>
      </c>
      <c r="C2606" s="10"/>
    </row>
    <row r="2607">
      <c r="A2607" s="19">
        <v>1.0</v>
      </c>
      <c r="B2607" s="10">
        <v>0.07097637</v>
      </c>
      <c r="C2607" s="10"/>
    </row>
    <row r="2608">
      <c r="A2608" s="19">
        <v>1.0</v>
      </c>
      <c r="B2608" s="10">
        <v>0.13776849</v>
      </c>
      <c r="C2608" s="10"/>
    </row>
    <row r="2609">
      <c r="A2609" s="19">
        <v>1.0</v>
      </c>
      <c r="B2609" s="10">
        <v>0.15289073</v>
      </c>
      <c r="C2609" s="10"/>
    </row>
    <row r="2610">
      <c r="A2610" s="19">
        <v>1.0</v>
      </c>
      <c r="B2610" s="10">
        <v>0.08890289</v>
      </c>
      <c r="C2610" s="10"/>
    </row>
    <row r="2611">
      <c r="A2611" s="19">
        <v>1.0</v>
      </c>
      <c r="B2611" s="10">
        <v>0.16127564</v>
      </c>
      <c r="C2611" s="10"/>
    </row>
    <row r="2612">
      <c r="A2612" s="19">
        <v>1.0</v>
      </c>
      <c r="B2612" s="10">
        <v>0.01059477</v>
      </c>
      <c r="C2612" s="10"/>
    </row>
    <row r="2613">
      <c r="A2613" s="19">
        <v>1.0</v>
      </c>
      <c r="B2613" s="10">
        <v>0.17065656</v>
      </c>
      <c r="C2613" s="10"/>
    </row>
    <row r="2614">
      <c r="A2614" s="19">
        <v>1.0</v>
      </c>
      <c r="B2614" s="10">
        <v>0.09264976</v>
      </c>
      <c r="C2614" s="10"/>
    </row>
    <row r="2615">
      <c r="A2615" s="19">
        <v>1.0</v>
      </c>
      <c r="B2615" s="10">
        <v>0.12517743</v>
      </c>
      <c r="C2615" s="10"/>
    </row>
    <row r="2616">
      <c r="A2616" s="19">
        <v>1.0</v>
      </c>
      <c r="B2616" s="10">
        <v>0.60500425</v>
      </c>
      <c r="C2616" s="10"/>
    </row>
    <row r="2617">
      <c r="A2617" s="19">
        <v>1.0</v>
      </c>
      <c r="B2617" s="10">
        <v>0.35505572</v>
      </c>
      <c r="C2617" s="10"/>
    </row>
    <row r="2618">
      <c r="A2618" s="19">
        <v>1.0</v>
      </c>
      <c r="B2618" s="10">
        <v>0.88824683</v>
      </c>
      <c r="C2618" s="10"/>
    </row>
    <row r="2619">
      <c r="A2619" s="19">
        <v>1.0</v>
      </c>
      <c r="B2619" s="10">
        <v>0.710112</v>
      </c>
      <c r="C2619" s="10"/>
    </row>
    <row r="2620">
      <c r="A2620" s="19">
        <v>1.0</v>
      </c>
      <c r="B2620" s="10">
        <v>0.56034184</v>
      </c>
      <c r="C2620" s="10"/>
    </row>
    <row r="2621">
      <c r="A2621" s="19">
        <v>1.0</v>
      </c>
      <c r="B2621" s="10">
        <v>0.08704545</v>
      </c>
      <c r="C2621" s="10"/>
    </row>
    <row r="2622">
      <c r="A2622" s="19">
        <v>1.0</v>
      </c>
      <c r="B2622" s="10">
        <v>0.18404645</v>
      </c>
      <c r="C2622" s="10"/>
    </row>
    <row r="2623">
      <c r="A2623" s="19">
        <v>1.0</v>
      </c>
      <c r="B2623" s="10">
        <v>0.04196402</v>
      </c>
      <c r="C2623" s="10"/>
    </row>
    <row r="2624">
      <c r="A2624" s="19">
        <v>1.0</v>
      </c>
      <c r="B2624" s="10">
        <v>0.08378831</v>
      </c>
      <c r="C2624" s="10"/>
    </row>
    <row r="2625">
      <c r="A2625" s="19">
        <v>1.0</v>
      </c>
      <c r="B2625" s="10">
        <v>0.09846433</v>
      </c>
      <c r="C2625" s="10"/>
    </row>
    <row r="2626">
      <c r="A2626" s="19">
        <v>1.0</v>
      </c>
      <c r="B2626" s="10">
        <v>0.34157842</v>
      </c>
      <c r="C2626" s="10"/>
    </row>
    <row r="2627">
      <c r="A2627" s="19">
        <v>1.0</v>
      </c>
      <c r="B2627" s="10">
        <v>0.05814884</v>
      </c>
      <c r="C2627" s="10"/>
    </row>
    <row r="2628">
      <c r="A2628" s="19">
        <v>1.0</v>
      </c>
      <c r="B2628" s="10">
        <v>0.08210585</v>
      </c>
      <c r="C2628" s="10"/>
    </row>
    <row r="2629">
      <c r="A2629" s="19">
        <v>1.0</v>
      </c>
      <c r="B2629" s="10">
        <v>0.18121189</v>
      </c>
      <c r="C2629" s="10"/>
    </row>
    <row r="2630">
      <c r="A2630" s="19">
        <v>1.0</v>
      </c>
      <c r="B2630" s="10">
        <v>0.07784426</v>
      </c>
      <c r="C2630" s="10"/>
    </row>
    <row r="2631">
      <c r="A2631" s="19">
        <v>1.0</v>
      </c>
      <c r="B2631" s="10">
        <v>0.14874566</v>
      </c>
      <c r="C2631" s="10"/>
    </row>
    <row r="2632">
      <c r="A2632" s="19">
        <v>1.0</v>
      </c>
      <c r="B2632" s="10">
        <v>0.10183304</v>
      </c>
      <c r="C2632" s="10"/>
    </row>
    <row r="2633">
      <c r="A2633" s="19">
        <v>1.0</v>
      </c>
      <c r="B2633" s="10">
        <v>0.43965694</v>
      </c>
      <c r="C2633" s="10"/>
    </row>
    <row r="2634">
      <c r="A2634" s="19">
        <v>1.0</v>
      </c>
      <c r="B2634" s="10">
        <v>0.31089434</v>
      </c>
      <c r="C2634" s="10"/>
    </row>
    <row r="2635">
      <c r="A2635" s="19">
        <v>1.0</v>
      </c>
      <c r="B2635" s="10">
        <v>0.15296678</v>
      </c>
      <c r="C2635" s="10"/>
    </row>
    <row r="2636">
      <c r="A2636" s="19">
        <v>1.0</v>
      </c>
      <c r="B2636" s="10">
        <v>0.1896304</v>
      </c>
      <c r="C2636" s="10"/>
    </row>
    <row r="2637">
      <c r="A2637" s="19">
        <v>1.0</v>
      </c>
      <c r="B2637" s="10">
        <v>0.05092571</v>
      </c>
      <c r="C2637" s="10"/>
    </row>
    <row r="2638">
      <c r="A2638" s="19">
        <v>1.0</v>
      </c>
      <c r="B2638" s="10">
        <v>0.04944931</v>
      </c>
      <c r="C2638" s="10"/>
    </row>
    <row r="2639">
      <c r="A2639" s="19">
        <v>1.0</v>
      </c>
      <c r="B2639" s="10">
        <v>0.06288569</v>
      </c>
      <c r="C2639" s="10"/>
    </row>
    <row r="2640">
      <c r="A2640" s="19">
        <v>1.0</v>
      </c>
      <c r="B2640" s="10">
        <v>0.10669441</v>
      </c>
      <c r="C2640" s="10"/>
    </row>
    <row r="2641">
      <c r="A2641" s="19">
        <v>1.0</v>
      </c>
      <c r="B2641" s="10">
        <v>0.841789</v>
      </c>
      <c r="C2641" s="10"/>
    </row>
    <row r="2642">
      <c r="A2642" s="19">
        <v>1.0</v>
      </c>
      <c r="B2642" s="10">
        <v>0.18599394</v>
      </c>
      <c r="C2642" s="10"/>
    </row>
    <row r="2643">
      <c r="A2643" s="19">
        <v>1.0</v>
      </c>
      <c r="B2643" s="10">
        <v>0.180039</v>
      </c>
      <c r="C2643" s="10"/>
    </row>
    <row r="2644">
      <c r="A2644" s="19">
        <v>1.0</v>
      </c>
      <c r="B2644" s="10">
        <v>0.09456547</v>
      </c>
      <c r="C2644" s="10"/>
    </row>
    <row r="2645">
      <c r="A2645" s="19">
        <v>1.0</v>
      </c>
      <c r="B2645" s="10">
        <v>0.29454467</v>
      </c>
      <c r="C2645" s="10"/>
    </row>
    <row r="2646">
      <c r="A2646" s="19">
        <v>1.0</v>
      </c>
      <c r="B2646" s="10">
        <v>0.11474844</v>
      </c>
      <c r="C2646" s="10"/>
    </row>
    <row r="2647">
      <c r="A2647" s="19">
        <v>1.0</v>
      </c>
      <c r="B2647" s="10">
        <v>0.08792952</v>
      </c>
      <c r="C2647" s="10"/>
    </row>
    <row r="2648">
      <c r="A2648" s="19">
        <v>1.0</v>
      </c>
      <c r="B2648" s="10">
        <v>0.09451926</v>
      </c>
      <c r="C2648" s="10"/>
    </row>
    <row r="2649">
      <c r="A2649" s="19">
        <v>1.0</v>
      </c>
      <c r="B2649" s="10">
        <v>0.05854636</v>
      </c>
      <c r="C2649" s="10"/>
    </row>
    <row r="2650">
      <c r="A2650" s="19">
        <v>1.0</v>
      </c>
      <c r="B2650" s="10">
        <v>0.13439567</v>
      </c>
      <c r="C2650" s="10"/>
    </row>
    <row r="2651">
      <c r="A2651" s="19">
        <v>1.0</v>
      </c>
      <c r="B2651" s="10">
        <v>0.1007566</v>
      </c>
      <c r="C2651" s="10"/>
    </row>
    <row r="2652">
      <c r="A2652" s="19">
        <v>1.0</v>
      </c>
      <c r="B2652" s="10">
        <v>0.42998198</v>
      </c>
      <c r="C2652" s="10"/>
    </row>
    <row r="2653">
      <c r="A2653" s="19">
        <v>1.0</v>
      </c>
      <c r="B2653" s="10">
        <v>0.9855224</v>
      </c>
      <c r="C2653" s="10"/>
    </row>
    <row r="2654">
      <c r="A2654" s="19">
        <v>1.0</v>
      </c>
      <c r="B2654" s="10">
        <v>0.05591757</v>
      </c>
      <c r="C2654" s="10"/>
    </row>
    <row r="2655">
      <c r="A2655" s="19">
        <v>1.0</v>
      </c>
      <c r="B2655" s="10">
        <v>0.17956574</v>
      </c>
      <c r="C2655" s="10"/>
    </row>
    <row r="2656">
      <c r="A2656" s="19">
        <v>1.0</v>
      </c>
      <c r="B2656" s="10">
        <v>0.15132032</v>
      </c>
      <c r="C2656" s="10"/>
    </row>
    <row r="2657">
      <c r="A2657" s="19">
        <v>1.0</v>
      </c>
      <c r="B2657" s="10">
        <v>0.35901356</v>
      </c>
      <c r="C2657" s="10"/>
    </row>
    <row r="2658">
      <c r="A2658" s="19">
        <v>1.0</v>
      </c>
      <c r="B2658" s="10">
        <v>0.21931562</v>
      </c>
      <c r="C2658" s="10"/>
    </row>
    <row r="2659">
      <c r="A2659" s="19">
        <v>1.0</v>
      </c>
      <c r="B2659" s="10">
        <v>0.6339525</v>
      </c>
      <c r="C2659" s="10"/>
    </row>
    <row r="2660">
      <c r="A2660" s="19">
        <v>1.0</v>
      </c>
      <c r="B2660" s="10">
        <v>0.40406066</v>
      </c>
      <c r="C2660" s="10"/>
    </row>
    <row r="2661">
      <c r="A2661" s="19">
        <v>1.0</v>
      </c>
      <c r="B2661" s="10">
        <v>0.9480856</v>
      </c>
      <c r="C2661" s="10"/>
    </row>
    <row r="2662">
      <c r="A2662" s="19">
        <v>1.0</v>
      </c>
      <c r="B2662" s="10">
        <v>0.572765</v>
      </c>
      <c r="C2662" s="10"/>
    </row>
    <row r="2663">
      <c r="A2663" s="19">
        <v>1.0</v>
      </c>
      <c r="B2663" s="10">
        <v>0.1307043</v>
      </c>
      <c r="C2663" s="10"/>
    </row>
    <row r="2664">
      <c r="A2664" s="19">
        <v>1.0</v>
      </c>
      <c r="B2664" s="10">
        <v>0.11356102</v>
      </c>
      <c r="C2664" s="10"/>
    </row>
    <row r="2665">
      <c r="A2665" s="19">
        <v>1.0</v>
      </c>
      <c r="B2665" s="10">
        <v>0.35537168</v>
      </c>
      <c r="C2665" s="10"/>
    </row>
    <row r="2666">
      <c r="A2666" s="19">
        <v>1.0</v>
      </c>
      <c r="B2666" s="10">
        <v>0.09301892</v>
      </c>
      <c r="C2666" s="10"/>
    </row>
    <row r="2667">
      <c r="A2667" s="19">
        <v>1.0</v>
      </c>
      <c r="B2667" s="10">
        <v>0.06873428</v>
      </c>
      <c r="C2667" s="10"/>
    </row>
    <row r="2668">
      <c r="A2668" s="19">
        <v>1.0</v>
      </c>
      <c r="B2668" s="10">
        <v>0.06962147</v>
      </c>
      <c r="C2668" s="10"/>
    </row>
    <row r="2669">
      <c r="A2669" s="19">
        <v>1.0</v>
      </c>
      <c r="B2669" s="10">
        <v>0.28721678</v>
      </c>
      <c r="C2669" s="10"/>
    </row>
    <row r="2670">
      <c r="A2670" s="19">
        <v>1.0</v>
      </c>
      <c r="B2670" s="10">
        <v>0.7824626</v>
      </c>
      <c r="C2670" s="10"/>
    </row>
    <row r="2671">
      <c r="A2671" s="19">
        <v>1.0</v>
      </c>
      <c r="B2671" s="10">
        <v>0.9156528</v>
      </c>
      <c r="C2671" s="10"/>
    </row>
    <row r="2672">
      <c r="A2672" s="19">
        <v>1.0</v>
      </c>
      <c r="B2672" s="10">
        <v>0.8785311</v>
      </c>
      <c r="C2672" s="10"/>
    </row>
    <row r="2673">
      <c r="A2673" s="19">
        <v>1.0</v>
      </c>
      <c r="B2673" s="10">
        <v>0.8785311</v>
      </c>
      <c r="C2673" s="10"/>
    </row>
    <row r="2674">
      <c r="A2674" s="19">
        <v>1.0</v>
      </c>
      <c r="B2674" s="10">
        <v>0.24864787</v>
      </c>
      <c r="C2674" s="10"/>
    </row>
    <row r="2675">
      <c r="A2675" s="19">
        <v>1.0</v>
      </c>
      <c r="B2675" s="10">
        <v>0.08362467</v>
      </c>
      <c r="C2675" s="10"/>
    </row>
    <row r="2676">
      <c r="A2676" s="19">
        <v>1.0</v>
      </c>
      <c r="B2676" s="10">
        <v>0.13107072</v>
      </c>
      <c r="C2676" s="10"/>
    </row>
    <row r="2677">
      <c r="A2677" s="19">
        <v>1.0</v>
      </c>
      <c r="B2677" s="10">
        <v>0.20531075</v>
      </c>
      <c r="C2677" s="10"/>
    </row>
    <row r="2678">
      <c r="A2678" s="19">
        <v>1.0</v>
      </c>
      <c r="B2678" s="10">
        <v>0.08392188</v>
      </c>
      <c r="C2678" s="10"/>
    </row>
    <row r="2679">
      <c r="A2679" s="19">
        <v>1.0</v>
      </c>
      <c r="B2679" s="10">
        <v>0.08269109</v>
      </c>
      <c r="C2679" s="10"/>
    </row>
    <row r="2680">
      <c r="A2680" s="19">
        <v>1.0</v>
      </c>
      <c r="B2680" s="10">
        <v>0.09061109</v>
      </c>
      <c r="C2680" s="10"/>
    </row>
    <row r="2681">
      <c r="A2681" s="19">
        <v>1.0</v>
      </c>
      <c r="B2681" s="10">
        <v>0.09594099</v>
      </c>
      <c r="C2681" s="10"/>
    </row>
    <row r="2682">
      <c r="A2682" s="19">
        <v>1.0</v>
      </c>
      <c r="B2682" s="10">
        <v>0.2440582</v>
      </c>
      <c r="C2682" s="10"/>
    </row>
    <row r="2683">
      <c r="A2683" s="19">
        <v>1.0</v>
      </c>
      <c r="B2683" s="10">
        <v>0.0605265</v>
      </c>
      <c r="C2683" s="10"/>
    </row>
    <row r="2684">
      <c r="A2684" s="19">
        <v>1.0</v>
      </c>
      <c r="B2684" s="10">
        <v>0.08276366</v>
      </c>
      <c r="C2684" s="10"/>
    </row>
    <row r="2685">
      <c r="A2685" s="19">
        <v>1.0</v>
      </c>
      <c r="B2685" s="10">
        <v>0.1490581</v>
      </c>
      <c r="C2685" s="10"/>
    </row>
    <row r="2686">
      <c r="A2686" s="19">
        <v>1.0</v>
      </c>
      <c r="B2686" s="10">
        <v>0.31345275</v>
      </c>
      <c r="C2686" s="10"/>
    </row>
    <row r="2687">
      <c r="A2687" s="19">
        <v>1.0</v>
      </c>
      <c r="B2687" s="10">
        <v>0.39982432</v>
      </c>
      <c r="C2687" s="10"/>
    </row>
    <row r="2688">
      <c r="A2688" s="19">
        <v>1.0</v>
      </c>
      <c r="B2688" s="10">
        <v>0.19123389</v>
      </c>
      <c r="C2688" s="10"/>
    </row>
    <row r="2689">
      <c r="A2689" s="19">
        <v>1.0</v>
      </c>
      <c r="B2689" s="10">
        <v>0.29099143</v>
      </c>
      <c r="C2689" s="10"/>
    </row>
    <row r="2690">
      <c r="A2690" s="19">
        <v>1.0</v>
      </c>
      <c r="B2690" s="10">
        <v>0.10804523</v>
      </c>
      <c r="C2690" s="10"/>
    </row>
    <row r="2691">
      <c r="A2691" s="19">
        <v>1.0</v>
      </c>
      <c r="B2691" s="10">
        <v>0.10112044</v>
      </c>
      <c r="C2691" s="10"/>
    </row>
    <row r="2692">
      <c r="A2692" s="19">
        <v>1.0</v>
      </c>
      <c r="B2692" s="10">
        <v>0.08719236</v>
      </c>
      <c r="C2692" s="10"/>
    </row>
    <row r="2693">
      <c r="A2693" s="19">
        <v>1.0</v>
      </c>
      <c r="B2693" s="10">
        <v>0.06774336</v>
      </c>
      <c r="C2693" s="10"/>
    </row>
    <row r="2694">
      <c r="A2694" s="19">
        <v>1.0</v>
      </c>
      <c r="B2694" s="10">
        <v>0.40320948</v>
      </c>
      <c r="C2694" s="10"/>
    </row>
    <row r="2695">
      <c r="A2695" s="19">
        <v>1.0</v>
      </c>
      <c r="B2695" s="10">
        <v>0.88514805</v>
      </c>
      <c r="C2695" s="10"/>
    </row>
    <row r="2696">
      <c r="A2696" s="19">
        <v>1.0</v>
      </c>
      <c r="B2696" s="10">
        <v>0.4370824</v>
      </c>
      <c r="C2696" s="10"/>
    </row>
    <row r="2697">
      <c r="A2697" s="19">
        <v>1.0</v>
      </c>
      <c r="B2697" s="10">
        <v>0.28579718</v>
      </c>
      <c r="C2697" s="10"/>
    </row>
    <row r="2698">
      <c r="A2698" s="19">
        <v>1.0</v>
      </c>
      <c r="B2698" s="10">
        <v>0.06652342</v>
      </c>
      <c r="C2698" s="10"/>
    </row>
    <row r="2699">
      <c r="A2699" s="19">
        <v>1.0</v>
      </c>
      <c r="B2699" s="10">
        <v>0.12651388</v>
      </c>
      <c r="C2699" s="10"/>
    </row>
    <row r="2700">
      <c r="A2700" s="19">
        <v>1.0</v>
      </c>
      <c r="B2700" s="10">
        <v>0.6045978</v>
      </c>
      <c r="C2700" s="10"/>
    </row>
    <row r="2701">
      <c r="A2701" s="19">
        <v>1.0</v>
      </c>
      <c r="B2701" s="10">
        <v>0.11780369</v>
      </c>
      <c r="C2701" s="10"/>
    </row>
    <row r="2702">
      <c r="A2702" s="19">
        <v>1.0</v>
      </c>
      <c r="B2702" s="10">
        <v>0.40316683</v>
      </c>
      <c r="C2702" s="10"/>
    </row>
    <row r="2703">
      <c r="A2703" s="19">
        <v>1.0</v>
      </c>
      <c r="B2703" s="10">
        <v>0.15153225</v>
      </c>
      <c r="C2703" s="10"/>
    </row>
    <row r="2704">
      <c r="A2704" s="19">
        <v>1.0</v>
      </c>
      <c r="B2704" s="10">
        <v>0.6656725</v>
      </c>
      <c r="C2704" s="10"/>
    </row>
    <row r="2705">
      <c r="A2705" s="19">
        <v>1.0</v>
      </c>
      <c r="B2705" s="10">
        <v>0.32631338</v>
      </c>
      <c r="C2705" s="10"/>
    </row>
    <row r="2706">
      <c r="A2706" s="19">
        <v>1.0</v>
      </c>
      <c r="B2706" s="10">
        <v>0.03817274</v>
      </c>
      <c r="C2706" s="10"/>
    </row>
    <row r="2707">
      <c r="A2707" s="19">
        <v>1.0</v>
      </c>
      <c r="B2707" s="10">
        <v>0.11105199</v>
      </c>
      <c r="C2707" s="10"/>
    </row>
    <row r="2708">
      <c r="A2708" s="19">
        <v>1.0</v>
      </c>
      <c r="B2708" s="10">
        <v>0.18671797</v>
      </c>
      <c r="C2708" s="10"/>
    </row>
    <row r="2709">
      <c r="A2709" s="19">
        <v>1.0</v>
      </c>
      <c r="B2709" s="10">
        <v>0.14931838</v>
      </c>
      <c r="C2709" s="10"/>
    </row>
    <row r="2710">
      <c r="A2710" s="19">
        <v>1.0</v>
      </c>
      <c r="B2710" s="10">
        <v>0.052984</v>
      </c>
      <c r="C2710" s="10"/>
    </row>
    <row r="2711">
      <c r="A2711" s="19">
        <v>1.0</v>
      </c>
      <c r="B2711" s="10">
        <v>0.1583827</v>
      </c>
      <c r="C2711" s="10"/>
    </row>
    <row r="2712">
      <c r="A2712" s="19">
        <v>1.0</v>
      </c>
      <c r="B2712" s="10">
        <v>0.3353886</v>
      </c>
      <c r="C2712" s="10"/>
    </row>
    <row r="2713">
      <c r="A2713" s="19">
        <v>1.0</v>
      </c>
      <c r="B2713" s="10">
        <v>0.56199294</v>
      </c>
      <c r="C2713" s="10"/>
    </row>
    <row r="2714">
      <c r="A2714" s="19">
        <v>1.0</v>
      </c>
      <c r="B2714" s="10">
        <v>0.19574164</v>
      </c>
      <c r="C2714" s="10"/>
    </row>
    <row r="2715">
      <c r="A2715" s="19">
        <v>1.0</v>
      </c>
      <c r="B2715" s="10">
        <v>0.07562782</v>
      </c>
      <c r="C2715" s="10"/>
    </row>
    <row r="2716">
      <c r="A2716" s="19">
        <v>1.0</v>
      </c>
      <c r="B2716" s="10">
        <v>0.32569456</v>
      </c>
      <c r="C2716" s="10"/>
    </row>
    <row r="2717">
      <c r="A2717" s="19">
        <v>1.0</v>
      </c>
      <c r="B2717" s="10">
        <v>0.5541411</v>
      </c>
      <c r="C2717" s="10"/>
    </row>
    <row r="2718">
      <c r="A2718" s="19">
        <v>1.0</v>
      </c>
      <c r="B2718" s="10">
        <v>0.05049286</v>
      </c>
      <c r="C2718" s="10"/>
    </row>
    <row r="2719">
      <c r="A2719" s="19">
        <v>1.0</v>
      </c>
      <c r="B2719" s="10">
        <v>0.7300102</v>
      </c>
      <c r="C2719" s="10"/>
    </row>
    <row r="2720">
      <c r="A2720" s="19">
        <v>1.0</v>
      </c>
      <c r="B2720" s="10">
        <v>0.18163534</v>
      </c>
      <c r="C2720" s="10"/>
    </row>
    <row r="2721">
      <c r="A2721" s="19">
        <v>1.0</v>
      </c>
      <c r="B2721" s="10">
        <v>0.61775917</v>
      </c>
      <c r="C2721" s="10"/>
    </row>
    <row r="2722">
      <c r="A2722" s="19">
        <v>1.0</v>
      </c>
      <c r="B2722" s="10">
        <v>0.04442714</v>
      </c>
      <c r="C2722" s="10"/>
    </row>
    <row r="2723">
      <c r="A2723" s="19">
        <v>1.0</v>
      </c>
      <c r="B2723" s="10">
        <v>0.3215741</v>
      </c>
      <c r="C2723" s="10"/>
    </row>
    <row r="2724">
      <c r="A2724" s="19">
        <v>1.0</v>
      </c>
      <c r="B2724" s="10">
        <v>0.42126867</v>
      </c>
      <c r="C2724" s="10"/>
    </row>
    <row r="2725">
      <c r="A2725" s="19">
        <v>1.0</v>
      </c>
      <c r="B2725" s="10">
        <v>0.07553545</v>
      </c>
      <c r="C2725" s="10"/>
    </row>
    <row r="2726">
      <c r="A2726" s="19">
        <v>1.0</v>
      </c>
      <c r="B2726" s="10">
        <v>0.08702429</v>
      </c>
      <c r="C2726" s="10"/>
    </row>
    <row r="2727">
      <c r="A2727" s="19">
        <v>1.0</v>
      </c>
      <c r="B2727" s="10">
        <v>0.4033281</v>
      </c>
      <c r="C2727" s="10"/>
    </row>
    <row r="2728">
      <c r="A2728" s="19">
        <v>1.0</v>
      </c>
      <c r="B2728" s="10">
        <v>0.5539342</v>
      </c>
      <c r="C2728" s="10"/>
    </row>
    <row r="2729">
      <c r="A2729" s="19">
        <v>1.0</v>
      </c>
      <c r="B2729" s="10">
        <v>0.15530865</v>
      </c>
      <c r="C2729" s="10"/>
    </row>
    <row r="2730">
      <c r="A2730" s="19">
        <v>1.0</v>
      </c>
      <c r="B2730" s="10">
        <v>0.0641187</v>
      </c>
      <c r="C2730" s="10"/>
    </row>
    <row r="2731">
      <c r="A2731" s="19">
        <v>1.0</v>
      </c>
      <c r="B2731" s="10">
        <v>0.05563443</v>
      </c>
      <c r="C2731" s="10"/>
    </row>
    <row r="2732">
      <c r="A2732" s="19">
        <v>1.0</v>
      </c>
      <c r="B2732" s="10">
        <v>0.95110184</v>
      </c>
      <c r="C2732" s="10"/>
    </row>
    <row r="2733">
      <c r="A2733" s="19">
        <v>1.0</v>
      </c>
      <c r="B2733" s="10">
        <v>0.4032416</v>
      </c>
      <c r="C2733" s="10"/>
    </row>
    <row r="2734">
      <c r="A2734" s="19">
        <v>1.0</v>
      </c>
      <c r="B2734" s="10">
        <v>0.05309198</v>
      </c>
      <c r="C2734" s="10"/>
    </row>
    <row r="2735">
      <c r="A2735" s="19">
        <v>1.0</v>
      </c>
      <c r="B2735" s="10">
        <v>0.05855572</v>
      </c>
      <c r="C2735" s="10"/>
    </row>
    <row r="2736">
      <c r="A2736" s="19">
        <v>1.0</v>
      </c>
      <c r="B2736" s="10">
        <v>0.03629312</v>
      </c>
      <c r="C2736" s="10"/>
    </row>
    <row r="2737">
      <c r="A2737" s="19">
        <v>1.0</v>
      </c>
      <c r="B2737" s="10">
        <v>0.13122736</v>
      </c>
      <c r="C2737" s="10"/>
    </row>
    <row r="2738">
      <c r="A2738" s="19">
        <v>1.0</v>
      </c>
      <c r="B2738" s="10">
        <v>0.45623055</v>
      </c>
      <c r="C2738" s="10"/>
    </row>
    <row r="2739">
      <c r="A2739" s="19">
        <v>1.0</v>
      </c>
      <c r="B2739" s="10">
        <v>0.09559628</v>
      </c>
      <c r="C2739" s="10"/>
    </row>
    <row r="2740">
      <c r="A2740" s="19">
        <v>1.0</v>
      </c>
      <c r="B2740" s="10">
        <v>0.05443559</v>
      </c>
      <c r="C2740" s="10"/>
    </row>
    <row r="2741">
      <c r="A2741" s="19">
        <v>1.0</v>
      </c>
      <c r="B2741" s="10">
        <v>0.07839465</v>
      </c>
      <c r="C2741" s="10"/>
    </row>
    <row r="2742">
      <c r="A2742" s="19">
        <v>1.0</v>
      </c>
      <c r="B2742" s="10">
        <v>0.04041343</v>
      </c>
      <c r="C2742" s="10"/>
    </row>
    <row r="2743">
      <c r="A2743" s="19">
        <v>1.0</v>
      </c>
      <c r="B2743" s="10">
        <v>0.04681493</v>
      </c>
      <c r="C2743" s="10"/>
    </row>
    <row r="2744">
      <c r="A2744" s="19">
        <v>1.0</v>
      </c>
      <c r="B2744" s="10">
        <v>0.44596136</v>
      </c>
      <c r="C2744" s="10"/>
    </row>
    <row r="2745">
      <c r="A2745" s="19">
        <v>1.0</v>
      </c>
      <c r="B2745" s="10">
        <v>0.05804016</v>
      </c>
      <c r="C2745" s="10"/>
    </row>
    <row r="2746">
      <c r="A2746" s="19">
        <v>1.0</v>
      </c>
      <c r="B2746" s="10">
        <v>0.06511572</v>
      </c>
      <c r="C2746" s="10"/>
    </row>
    <row r="2747">
      <c r="A2747" s="19">
        <v>1.0</v>
      </c>
      <c r="B2747" s="10">
        <v>0.07453394</v>
      </c>
      <c r="C2747" s="10"/>
    </row>
    <row r="2748">
      <c r="A2748" s="19">
        <v>1.0</v>
      </c>
      <c r="B2748" s="10">
        <v>0.06651368</v>
      </c>
      <c r="C2748" s="10"/>
    </row>
    <row r="2749">
      <c r="A2749" s="19">
        <v>1.0</v>
      </c>
      <c r="B2749" s="10">
        <v>0.8415332</v>
      </c>
      <c r="C2749" s="10"/>
    </row>
    <row r="2750">
      <c r="A2750" s="19">
        <v>1.0</v>
      </c>
      <c r="B2750" s="10">
        <v>0.40431404</v>
      </c>
      <c r="C2750" s="10"/>
    </row>
    <row r="2751">
      <c r="A2751" s="19">
        <v>1.0</v>
      </c>
      <c r="B2751" s="10">
        <v>0.36516863</v>
      </c>
      <c r="C2751" s="10"/>
    </row>
    <row r="2752">
      <c r="A2752" s="19">
        <v>1.0</v>
      </c>
      <c r="B2752" s="10">
        <v>0.53490317</v>
      </c>
      <c r="C2752" s="10"/>
    </row>
    <row r="2753">
      <c r="A2753" s="19">
        <v>1.0</v>
      </c>
      <c r="B2753" s="10">
        <v>0.03875223</v>
      </c>
      <c r="C2753" s="10"/>
    </row>
    <row r="2754">
      <c r="A2754" s="19">
        <v>1.0</v>
      </c>
      <c r="B2754" s="10">
        <v>0.09261053</v>
      </c>
      <c r="C2754" s="10"/>
    </row>
    <row r="2755">
      <c r="A2755" s="19">
        <v>1.0</v>
      </c>
      <c r="B2755" s="10">
        <v>0.07464316</v>
      </c>
      <c r="C2755" s="10"/>
    </row>
    <row r="2756">
      <c r="A2756" s="19">
        <v>1.0</v>
      </c>
      <c r="B2756" s="10">
        <v>0.0904341</v>
      </c>
      <c r="C2756" s="10"/>
    </row>
    <row r="2757">
      <c r="A2757" s="19">
        <v>1.0</v>
      </c>
      <c r="B2757" s="10">
        <v>0.6629047</v>
      </c>
      <c r="C2757" s="10"/>
    </row>
    <row r="2758">
      <c r="A2758" s="19">
        <v>1.0</v>
      </c>
      <c r="B2758" s="10">
        <v>0.94055694</v>
      </c>
      <c r="C2758" s="10"/>
    </row>
    <row r="2759">
      <c r="A2759" s="19">
        <v>1.0</v>
      </c>
      <c r="B2759" s="10">
        <v>0.41609433</v>
      </c>
      <c r="C2759" s="10"/>
    </row>
    <row r="2760">
      <c r="A2760" s="19">
        <v>1.0</v>
      </c>
      <c r="B2760" s="10">
        <v>0.5185788</v>
      </c>
      <c r="C2760" s="10"/>
    </row>
    <row r="2761">
      <c r="A2761" s="19">
        <v>1.0</v>
      </c>
      <c r="B2761" s="10">
        <v>0.35270643</v>
      </c>
      <c r="C2761" s="10"/>
    </row>
    <row r="2762">
      <c r="A2762" s="19">
        <v>1.0</v>
      </c>
      <c r="B2762" s="10">
        <v>0.082231</v>
      </c>
      <c r="C2762" s="10"/>
    </row>
    <row r="2763">
      <c r="A2763" s="19">
        <v>1.0</v>
      </c>
      <c r="B2763" s="10">
        <v>0.27411202</v>
      </c>
      <c r="C2763" s="10"/>
    </row>
    <row r="2764">
      <c r="A2764" s="19">
        <v>1.0</v>
      </c>
      <c r="B2764" s="10">
        <v>0.10801487</v>
      </c>
      <c r="C2764" s="10"/>
    </row>
    <row r="2765">
      <c r="A2765" s="19">
        <v>1.0</v>
      </c>
      <c r="B2765" s="10">
        <v>0.04185844</v>
      </c>
      <c r="C2765" s="10"/>
    </row>
    <row r="2766">
      <c r="A2766" s="19">
        <v>1.0</v>
      </c>
      <c r="B2766" s="10">
        <v>0.11271833</v>
      </c>
      <c r="C2766" s="10"/>
    </row>
    <row r="2767">
      <c r="A2767" s="19">
        <v>1.0</v>
      </c>
      <c r="B2767" s="10">
        <v>0.23878144</v>
      </c>
      <c r="C2767" s="10"/>
    </row>
    <row r="2768">
      <c r="A2768" s="19">
        <v>1.0</v>
      </c>
      <c r="B2768" s="10">
        <v>0.44433802</v>
      </c>
      <c r="C2768" s="10"/>
    </row>
    <row r="2769">
      <c r="A2769" s="19">
        <v>1.0</v>
      </c>
      <c r="B2769" s="10">
        <v>0.2582169</v>
      </c>
      <c r="C2769" s="10"/>
    </row>
    <row r="2770">
      <c r="A2770" s="19">
        <v>1.0</v>
      </c>
      <c r="B2770" s="10">
        <v>0.2582169</v>
      </c>
      <c r="C2770" s="10"/>
    </row>
    <row r="2771">
      <c r="A2771" s="19">
        <v>1.0</v>
      </c>
      <c r="B2771" s="10">
        <v>0.10868626</v>
      </c>
      <c r="C2771" s="10"/>
    </row>
    <row r="2772">
      <c r="A2772" s="19">
        <v>1.0</v>
      </c>
      <c r="B2772" s="10">
        <v>0.05888066</v>
      </c>
      <c r="C2772" s="10"/>
    </row>
    <row r="2773">
      <c r="A2773" s="19">
        <v>1.0</v>
      </c>
      <c r="B2773" s="10">
        <v>0.88824683</v>
      </c>
      <c r="C2773" s="10"/>
    </row>
    <row r="2774">
      <c r="A2774" s="19">
        <v>1.0</v>
      </c>
      <c r="B2774" s="10">
        <v>0.10608748</v>
      </c>
      <c r="C2774" s="10"/>
    </row>
    <row r="2775">
      <c r="A2775" s="19">
        <v>1.0</v>
      </c>
      <c r="B2775" s="10">
        <v>0.10190173</v>
      </c>
      <c r="C2775" s="10"/>
    </row>
    <row r="2776">
      <c r="A2776" s="19">
        <v>1.0</v>
      </c>
      <c r="B2776" s="10">
        <v>0.60029334</v>
      </c>
      <c r="C2776" s="10"/>
    </row>
    <row r="2777">
      <c r="A2777" s="19">
        <v>1.0</v>
      </c>
      <c r="B2777" s="10">
        <v>0.05462249</v>
      </c>
      <c r="C2777" s="10"/>
    </row>
    <row r="2778">
      <c r="A2778" s="19">
        <v>1.0</v>
      </c>
      <c r="B2778" s="10">
        <v>0.19421567</v>
      </c>
      <c r="C2778" s="10"/>
    </row>
    <row r="2779">
      <c r="A2779" s="19">
        <v>1.0</v>
      </c>
      <c r="B2779" s="10">
        <v>0.09863782</v>
      </c>
      <c r="C2779" s="10"/>
    </row>
    <row r="2780">
      <c r="A2780" s="19">
        <v>1.0</v>
      </c>
      <c r="B2780" s="10">
        <v>0.44984666</v>
      </c>
      <c r="C2780" s="10"/>
    </row>
    <row r="2781">
      <c r="A2781" s="19">
        <v>1.0</v>
      </c>
      <c r="B2781" s="10">
        <v>0.36302754</v>
      </c>
      <c r="C2781" s="10"/>
    </row>
    <row r="2782">
      <c r="A2782" s="19">
        <v>1.0</v>
      </c>
      <c r="B2782" s="10">
        <v>0.07218371</v>
      </c>
      <c r="C2782" s="10"/>
    </row>
    <row r="2783">
      <c r="A2783" s="19">
        <v>1.0</v>
      </c>
      <c r="B2783" s="10">
        <v>0.05243281</v>
      </c>
      <c r="C2783" s="10"/>
    </row>
    <row r="2784">
      <c r="A2784" s="19">
        <v>1.0</v>
      </c>
      <c r="B2784" s="10">
        <v>0.08117076</v>
      </c>
      <c r="C2784" s="10"/>
    </row>
    <row r="2785">
      <c r="A2785" s="19">
        <v>1.0</v>
      </c>
      <c r="B2785" s="10">
        <v>0.6364068</v>
      </c>
      <c r="C2785" s="10"/>
    </row>
    <row r="2786">
      <c r="A2786" s="19">
        <v>1.0</v>
      </c>
      <c r="B2786" s="10">
        <v>0.18347381</v>
      </c>
      <c r="C2786" s="10"/>
    </row>
    <row r="2787">
      <c r="A2787" s="19">
        <v>1.0</v>
      </c>
      <c r="B2787" s="10">
        <v>0.36309367</v>
      </c>
      <c r="C2787" s="10"/>
    </row>
    <row r="2788">
      <c r="A2788" s="19">
        <v>1.0</v>
      </c>
      <c r="B2788" s="10">
        <v>0.08034521</v>
      </c>
      <c r="C2788" s="10"/>
    </row>
    <row r="2789">
      <c r="A2789" s="19">
        <v>1.0</v>
      </c>
      <c r="B2789" s="10">
        <v>0.08980238</v>
      </c>
      <c r="C2789" s="10"/>
    </row>
    <row r="2790">
      <c r="A2790" s="19">
        <v>1.0</v>
      </c>
      <c r="B2790" s="10">
        <v>0.37339103</v>
      </c>
      <c r="C2790" s="10"/>
    </row>
    <row r="2791">
      <c r="A2791" s="19">
        <v>1.0</v>
      </c>
      <c r="B2791" s="10">
        <v>0.3691867</v>
      </c>
      <c r="C2791" s="10"/>
    </row>
    <row r="2792">
      <c r="A2792" s="19">
        <v>1.0</v>
      </c>
      <c r="B2792" s="10">
        <v>0.78535664</v>
      </c>
      <c r="C2792" s="10"/>
    </row>
    <row r="2793">
      <c r="A2793" s="19">
        <v>1.0</v>
      </c>
      <c r="B2793" s="10">
        <v>0.78535664</v>
      </c>
      <c r="C2793" s="10"/>
    </row>
    <row r="2794">
      <c r="A2794" s="19">
        <v>1.0</v>
      </c>
      <c r="B2794" s="10">
        <v>0.11708768</v>
      </c>
      <c r="C2794" s="10"/>
    </row>
    <row r="2795">
      <c r="A2795" s="19">
        <v>1.0</v>
      </c>
      <c r="B2795" s="10">
        <v>0.24358985</v>
      </c>
      <c r="C2795" s="10"/>
    </row>
    <row r="2796">
      <c r="A2796" s="19">
        <v>1.0</v>
      </c>
      <c r="B2796" s="10">
        <v>0.14939158</v>
      </c>
      <c r="C2796" s="10"/>
    </row>
    <row r="2797">
      <c r="A2797" s="19">
        <v>1.0</v>
      </c>
      <c r="B2797" s="10">
        <v>0.5512643</v>
      </c>
      <c r="C2797" s="10"/>
    </row>
    <row r="2798">
      <c r="A2798" s="19">
        <v>1.0</v>
      </c>
      <c r="B2798" s="10">
        <v>0.13424987</v>
      </c>
      <c r="C2798" s="10"/>
    </row>
    <row r="2799">
      <c r="A2799" s="19">
        <v>1.0</v>
      </c>
      <c r="B2799" s="10">
        <v>0.53490317</v>
      </c>
      <c r="C2799" s="10"/>
    </row>
    <row r="2800">
      <c r="A2800" s="19">
        <v>1.0</v>
      </c>
      <c r="B2800" s="10">
        <v>0.46257874</v>
      </c>
      <c r="C2800" s="10"/>
    </row>
    <row r="2801">
      <c r="A2801" s="19">
        <v>1.0</v>
      </c>
      <c r="B2801" s="10">
        <v>0.19282606</v>
      </c>
      <c r="C2801" s="10"/>
    </row>
    <row r="2802">
      <c r="A2802" s="19">
        <v>1.0</v>
      </c>
      <c r="B2802" s="10">
        <v>0.21638186</v>
      </c>
      <c r="C2802" s="10"/>
    </row>
    <row r="2803">
      <c r="A2803" s="19">
        <v>1.0</v>
      </c>
      <c r="B2803" s="10">
        <v>0.3106288</v>
      </c>
      <c r="C2803" s="10"/>
    </row>
    <row r="2804">
      <c r="A2804" s="19">
        <v>1.0</v>
      </c>
      <c r="B2804" s="10">
        <v>0.3106288</v>
      </c>
      <c r="C2804" s="10"/>
    </row>
    <row r="2805">
      <c r="A2805" s="19">
        <v>1.0</v>
      </c>
      <c r="B2805" s="10">
        <v>0.44299307</v>
      </c>
      <c r="C2805" s="10"/>
    </row>
    <row r="2806">
      <c r="A2806" s="19">
        <v>1.0</v>
      </c>
      <c r="B2806" s="10">
        <v>0.19208324</v>
      </c>
      <c r="C2806" s="10"/>
    </row>
    <row r="2807">
      <c r="A2807" s="19">
        <v>1.0</v>
      </c>
      <c r="B2807" s="10">
        <v>0.13923965</v>
      </c>
      <c r="C2807" s="10"/>
    </row>
    <row r="2808">
      <c r="A2808" s="19">
        <v>1.0</v>
      </c>
      <c r="B2808" s="10">
        <v>0.23963554</v>
      </c>
      <c r="C2808" s="10"/>
    </row>
    <row r="2809">
      <c r="A2809" s="19">
        <v>1.0</v>
      </c>
      <c r="B2809" s="10">
        <v>0.15163316</v>
      </c>
      <c r="C2809" s="10"/>
    </row>
    <row r="2810">
      <c r="A2810" s="19">
        <v>1.0</v>
      </c>
      <c r="B2810" s="10">
        <v>0.21893103</v>
      </c>
      <c r="C2810" s="10"/>
    </row>
    <row r="2811">
      <c r="A2811" s="19">
        <v>1.0</v>
      </c>
      <c r="B2811" s="10">
        <v>0.20260835</v>
      </c>
      <c r="C2811" s="10"/>
    </row>
    <row r="2812">
      <c r="A2812" s="19">
        <v>1.0</v>
      </c>
      <c r="B2812" s="10">
        <v>0.25190973</v>
      </c>
      <c r="C2812" s="10"/>
    </row>
    <row r="2813">
      <c r="A2813" s="19">
        <v>1.0</v>
      </c>
      <c r="B2813" s="10">
        <v>0.15204355</v>
      </c>
      <c r="C2813" s="10"/>
    </row>
    <row r="2814">
      <c r="A2814" s="19">
        <v>1.0</v>
      </c>
      <c r="B2814" s="10">
        <v>0.02281352</v>
      </c>
      <c r="C2814" s="10"/>
    </row>
    <row r="2815">
      <c r="A2815" s="19">
        <v>1.0</v>
      </c>
      <c r="B2815" s="10">
        <v>0.11739617</v>
      </c>
      <c r="C2815" s="10"/>
    </row>
    <row r="2816">
      <c r="A2816" s="19">
        <v>1.0</v>
      </c>
      <c r="B2816" s="10">
        <v>0.9289705</v>
      </c>
      <c r="C2816" s="10"/>
    </row>
    <row r="2817">
      <c r="A2817" s="19">
        <v>1.0</v>
      </c>
      <c r="B2817" s="10">
        <v>0.27790752</v>
      </c>
      <c r="C2817" s="10"/>
    </row>
    <row r="2818">
      <c r="A2818" s="19">
        <v>1.0</v>
      </c>
      <c r="B2818" s="10">
        <v>0.09342054</v>
      </c>
      <c r="C2818" s="10"/>
    </row>
    <row r="2819">
      <c r="A2819" s="19">
        <v>1.0</v>
      </c>
      <c r="B2819" s="10">
        <v>0.24105562</v>
      </c>
      <c r="C2819" s="10"/>
    </row>
    <row r="2820">
      <c r="A2820" s="19">
        <v>1.0</v>
      </c>
      <c r="B2820" s="10">
        <v>0.18582003</v>
      </c>
      <c r="C2820" s="10"/>
    </row>
    <row r="2821">
      <c r="A2821" s="19">
        <v>1.0</v>
      </c>
      <c r="B2821" s="10">
        <v>0.47576648</v>
      </c>
      <c r="C2821" s="10"/>
    </row>
    <row r="2822">
      <c r="A2822" s="19">
        <v>1.0</v>
      </c>
      <c r="B2822" s="10">
        <v>0.06725903</v>
      </c>
      <c r="C2822" s="10"/>
    </row>
    <row r="2823">
      <c r="A2823" s="19">
        <v>1.0</v>
      </c>
      <c r="B2823" s="10">
        <v>0.06908396</v>
      </c>
      <c r="C2823" s="10"/>
    </row>
    <row r="2824">
      <c r="A2824" s="19">
        <v>1.0</v>
      </c>
      <c r="B2824" s="10">
        <v>0.7108938</v>
      </c>
      <c r="C2824" s="10"/>
    </row>
    <row r="2825">
      <c r="A2825" s="19">
        <v>1.0</v>
      </c>
      <c r="B2825" s="10">
        <v>0.062822</v>
      </c>
      <c r="C2825" s="10"/>
    </row>
    <row r="2826">
      <c r="A2826" s="19">
        <v>1.0</v>
      </c>
      <c r="B2826" s="10">
        <v>0.14039928</v>
      </c>
      <c r="C2826" s="10"/>
    </row>
    <row r="2827">
      <c r="A2827" s="19">
        <v>1.0</v>
      </c>
      <c r="B2827" s="10">
        <v>0.2722901</v>
      </c>
      <c r="C2827" s="10"/>
    </row>
    <row r="2828">
      <c r="A2828" s="19">
        <v>1.0</v>
      </c>
      <c r="B2828" s="10">
        <v>0.22887418</v>
      </c>
      <c r="C2828" s="10"/>
    </row>
    <row r="2829">
      <c r="A2829" s="19">
        <v>1.0</v>
      </c>
      <c r="B2829" s="10">
        <v>0.09834075</v>
      </c>
      <c r="C2829" s="10"/>
    </row>
    <row r="2830">
      <c r="A2830" s="19">
        <v>1.0</v>
      </c>
      <c r="B2830" s="10">
        <v>0.2830534</v>
      </c>
      <c r="C2830" s="10"/>
    </row>
    <row r="2831">
      <c r="A2831" s="19">
        <v>1.0</v>
      </c>
      <c r="B2831" s="10">
        <v>0.5129669</v>
      </c>
      <c r="C2831" s="10"/>
    </row>
    <row r="2832">
      <c r="A2832" s="19">
        <v>1.0</v>
      </c>
      <c r="B2832" s="10">
        <v>0.31089434</v>
      </c>
      <c r="C2832" s="10"/>
    </row>
    <row r="2833">
      <c r="A2833" s="19">
        <v>1.0</v>
      </c>
      <c r="B2833" s="10">
        <v>0.59748906</v>
      </c>
      <c r="C2833" s="10"/>
    </row>
    <row r="2834">
      <c r="A2834" s="19">
        <v>1.0</v>
      </c>
      <c r="B2834" s="10">
        <v>0.69542736</v>
      </c>
      <c r="C2834" s="10"/>
    </row>
    <row r="2835">
      <c r="A2835" s="19">
        <v>1.0</v>
      </c>
      <c r="B2835" s="10">
        <v>0.53698784</v>
      </c>
      <c r="C2835" s="10"/>
    </row>
    <row r="2836">
      <c r="A2836" s="19">
        <v>1.0</v>
      </c>
      <c r="B2836" s="10">
        <v>0.09313668</v>
      </c>
      <c r="C2836" s="10"/>
    </row>
    <row r="2837">
      <c r="A2837" s="19">
        <v>1.0</v>
      </c>
      <c r="B2837" s="10">
        <v>0.7621777</v>
      </c>
      <c r="C2837" s="10"/>
    </row>
    <row r="2838">
      <c r="A2838" s="19">
        <v>1.0</v>
      </c>
      <c r="B2838" s="10">
        <v>0.26657173</v>
      </c>
      <c r="C2838" s="10"/>
    </row>
    <row r="2839">
      <c r="A2839" s="19">
        <v>1.0</v>
      </c>
      <c r="B2839" s="10">
        <v>0.04760512</v>
      </c>
      <c r="C2839" s="10"/>
    </row>
    <row r="2840">
      <c r="A2840" s="19">
        <v>1.0</v>
      </c>
      <c r="B2840" s="10">
        <v>0.62693024</v>
      </c>
      <c r="C2840" s="10"/>
    </row>
    <row r="2841">
      <c r="A2841" s="19">
        <v>1.0</v>
      </c>
      <c r="B2841" s="10">
        <v>0.7687364</v>
      </c>
      <c r="C2841" s="10"/>
    </row>
    <row r="2842">
      <c r="A2842" s="19">
        <v>1.0</v>
      </c>
      <c r="B2842" s="10">
        <v>0.02856583</v>
      </c>
      <c r="C2842" s="10"/>
    </row>
    <row r="2843">
      <c r="A2843" s="19">
        <v>1.0</v>
      </c>
      <c r="B2843" s="10">
        <v>0.07081281</v>
      </c>
      <c r="C2843" s="10"/>
    </row>
    <row r="2844">
      <c r="A2844" s="19">
        <v>1.0</v>
      </c>
      <c r="B2844" s="10">
        <v>0.77674633</v>
      </c>
      <c r="C2844" s="10"/>
    </row>
    <row r="2845">
      <c r="A2845" s="19">
        <v>1.0</v>
      </c>
      <c r="B2845" s="10">
        <v>0.53490317</v>
      </c>
      <c r="C2845" s="10"/>
    </row>
    <row r="2846">
      <c r="A2846" s="19">
        <v>1.0</v>
      </c>
      <c r="B2846" s="10">
        <v>0.14564699</v>
      </c>
      <c r="C2846" s="10"/>
    </row>
    <row r="2847">
      <c r="A2847" s="19">
        <v>1.0</v>
      </c>
      <c r="B2847" s="10">
        <v>0.7093121</v>
      </c>
      <c r="C2847" s="10"/>
    </row>
    <row r="2848">
      <c r="A2848" s="19">
        <v>1.0</v>
      </c>
      <c r="B2848" s="10">
        <v>0.40317193</v>
      </c>
      <c r="C2848" s="10"/>
    </row>
    <row r="2849">
      <c r="A2849" s="19">
        <v>1.0</v>
      </c>
      <c r="B2849" s="10">
        <v>0.18202372</v>
      </c>
      <c r="C2849" s="10"/>
    </row>
    <row r="2850">
      <c r="A2850" s="19">
        <v>1.0</v>
      </c>
      <c r="B2850" s="10">
        <v>0.06980682</v>
      </c>
      <c r="C2850" s="10"/>
    </row>
    <row r="2851">
      <c r="A2851" s="19">
        <v>1.0</v>
      </c>
      <c r="B2851" s="10">
        <v>0.3542063</v>
      </c>
      <c r="C2851" s="10"/>
    </row>
    <row r="2852">
      <c r="A2852" s="19">
        <v>1.0</v>
      </c>
      <c r="B2852" s="10">
        <v>0.2096779</v>
      </c>
      <c r="C2852" s="10"/>
    </row>
    <row r="2853">
      <c r="A2853" s="19">
        <v>1.0</v>
      </c>
      <c r="B2853" s="10">
        <v>0.1554271</v>
      </c>
      <c r="C2853" s="10"/>
    </row>
    <row r="2854">
      <c r="A2854" s="19">
        <v>1.0</v>
      </c>
      <c r="B2854" s="10">
        <v>0.06796442</v>
      </c>
      <c r="C2854" s="10"/>
    </row>
    <row r="2855">
      <c r="A2855" s="19">
        <v>1.0</v>
      </c>
      <c r="B2855" s="10">
        <v>0.19255434</v>
      </c>
      <c r="C2855" s="10"/>
    </row>
    <row r="2856">
      <c r="A2856" s="19">
        <v>1.0</v>
      </c>
      <c r="B2856" s="10">
        <v>0.6044985</v>
      </c>
      <c r="C2856" s="10"/>
    </row>
    <row r="2857">
      <c r="A2857" s="19">
        <v>1.0</v>
      </c>
      <c r="B2857" s="10">
        <v>0.35477042</v>
      </c>
      <c r="C2857" s="10"/>
    </row>
    <row r="2858">
      <c r="A2858" s="19">
        <v>1.0</v>
      </c>
      <c r="B2858" s="10">
        <v>0.08479761</v>
      </c>
      <c r="C2858" s="10"/>
    </row>
    <row r="2859">
      <c r="A2859" s="19">
        <v>1.0</v>
      </c>
      <c r="B2859" s="10">
        <v>0.04926381</v>
      </c>
      <c r="C2859" s="10"/>
    </row>
    <row r="2860">
      <c r="A2860" s="19">
        <v>1.0</v>
      </c>
      <c r="B2860" s="10">
        <v>0.26179683</v>
      </c>
      <c r="C2860" s="10"/>
    </row>
    <row r="2861">
      <c r="A2861" s="19">
        <v>1.0</v>
      </c>
      <c r="B2861" s="10">
        <v>0.31089434</v>
      </c>
      <c r="C2861" s="10"/>
    </row>
    <row r="2862">
      <c r="A2862" s="19">
        <v>1.0</v>
      </c>
      <c r="B2862" s="10">
        <v>0.38041574</v>
      </c>
      <c r="C2862" s="10"/>
    </row>
    <row r="2863">
      <c r="A2863" s="19">
        <v>1.0</v>
      </c>
      <c r="B2863" s="10">
        <v>0.30908924</v>
      </c>
      <c r="C2863" s="10"/>
    </row>
    <row r="2864">
      <c r="A2864" s="19">
        <v>1.0</v>
      </c>
      <c r="B2864" s="10">
        <v>0.24065518</v>
      </c>
      <c r="C2864" s="10"/>
    </row>
    <row r="2865">
      <c r="A2865" s="19">
        <v>1.0</v>
      </c>
      <c r="B2865" s="10">
        <v>0.2564945</v>
      </c>
      <c r="C2865" s="10"/>
    </row>
    <row r="2866">
      <c r="A2866" s="19">
        <v>1.0</v>
      </c>
      <c r="B2866" s="10">
        <v>0.09183523</v>
      </c>
      <c r="C2866" s="10"/>
    </row>
    <row r="2867">
      <c r="A2867" s="19">
        <v>1.0</v>
      </c>
      <c r="B2867" s="10">
        <v>0.11258772</v>
      </c>
      <c r="C2867" s="10"/>
    </row>
    <row r="2868">
      <c r="A2868" s="19">
        <v>1.0</v>
      </c>
      <c r="B2868" s="10">
        <v>0.05668518</v>
      </c>
      <c r="C2868" s="10"/>
    </row>
    <row r="2869">
      <c r="A2869" s="19">
        <v>1.0</v>
      </c>
      <c r="B2869" s="10">
        <v>0.77057177</v>
      </c>
      <c r="C2869" s="10"/>
    </row>
    <row r="2870">
      <c r="A2870" s="19">
        <v>1.0</v>
      </c>
      <c r="B2870" s="10">
        <v>0.56945115</v>
      </c>
      <c r="C2870" s="10"/>
    </row>
    <row r="2871">
      <c r="A2871" s="19">
        <v>1.0</v>
      </c>
      <c r="B2871" s="10">
        <v>0.6327918</v>
      </c>
      <c r="C2871" s="10"/>
    </row>
    <row r="2872">
      <c r="A2872" s="19">
        <v>1.0</v>
      </c>
      <c r="B2872" s="10">
        <v>0.116722</v>
      </c>
      <c r="C2872" s="10"/>
    </row>
    <row r="2873">
      <c r="A2873" s="19">
        <v>1.0</v>
      </c>
      <c r="B2873" s="10">
        <v>0.14860803</v>
      </c>
      <c r="C2873" s="10"/>
    </row>
    <row r="2874">
      <c r="A2874" s="19">
        <v>1.0</v>
      </c>
      <c r="B2874" s="10">
        <v>0.8357294</v>
      </c>
      <c r="C2874" s="10"/>
    </row>
    <row r="2875">
      <c r="A2875" s="19">
        <v>1.0</v>
      </c>
      <c r="B2875" s="10">
        <v>0.24479769</v>
      </c>
      <c r="C2875" s="10"/>
    </row>
    <row r="2876">
      <c r="A2876" s="19">
        <v>1.0</v>
      </c>
      <c r="B2876" s="10">
        <v>0.7636857</v>
      </c>
      <c r="C2876" s="10"/>
    </row>
    <row r="2877">
      <c r="A2877" s="19">
        <v>1.0</v>
      </c>
      <c r="B2877" s="10">
        <v>0.8199031</v>
      </c>
      <c r="C2877" s="10"/>
    </row>
    <row r="2878">
      <c r="A2878" s="19">
        <v>1.0</v>
      </c>
      <c r="B2878" s="10">
        <v>0.10990364</v>
      </c>
      <c r="C2878" s="10"/>
    </row>
    <row r="2879">
      <c r="A2879" s="19">
        <v>1.0</v>
      </c>
      <c r="B2879" s="10">
        <v>0.17916983</v>
      </c>
      <c r="C2879" s="10"/>
    </row>
    <row r="2880">
      <c r="A2880" s="19">
        <v>1.0</v>
      </c>
      <c r="B2880" s="10">
        <v>0.06803592</v>
      </c>
      <c r="C2880" s="10"/>
    </row>
    <row r="2881">
      <c r="A2881" s="19">
        <v>1.0</v>
      </c>
      <c r="B2881" s="10">
        <v>0.26664263</v>
      </c>
      <c r="C2881" s="10"/>
    </row>
    <row r="2882">
      <c r="A2882" s="19">
        <v>1.0</v>
      </c>
      <c r="B2882" s="10">
        <v>0.28354317</v>
      </c>
      <c r="C2882" s="10"/>
    </row>
    <row r="2883">
      <c r="A2883" s="19">
        <v>1.0</v>
      </c>
      <c r="B2883" s="10">
        <v>0.00831241</v>
      </c>
      <c r="C2883" s="10"/>
    </row>
    <row r="2884">
      <c r="A2884" s="19">
        <v>1.0</v>
      </c>
      <c r="B2884" s="10">
        <v>0.3371893</v>
      </c>
      <c r="C2884" s="10"/>
    </row>
    <row r="2885">
      <c r="A2885" s="19">
        <v>1.0</v>
      </c>
      <c r="B2885" s="10">
        <v>0.31078556</v>
      </c>
      <c r="C2885" s="10"/>
    </row>
    <row r="2886">
      <c r="A2886" s="19">
        <v>1.0</v>
      </c>
      <c r="B2886" s="10">
        <v>0.08667333</v>
      </c>
      <c r="C2886" s="10"/>
    </row>
    <row r="2887">
      <c r="A2887" s="19">
        <v>1.0</v>
      </c>
      <c r="B2887" s="10">
        <v>0.5154597</v>
      </c>
      <c r="C2887" s="10"/>
    </row>
    <row r="2888">
      <c r="A2888" s="19">
        <v>1.0</v>
      </c>
      <c r="B2888" s="10">
        <v>0.24031389</v>
      </c>
      <c r="C2888" s="10"/>
    </row>
    <row r="2889">
      <c r="A2889" s="19">
        <v>1.0</v>
      </c>
      <c r="B2889" s="10">
        <v>0.36301067</v>
      </c>
      <c r="C2889" s="10"/>
    </row>
    <row r="2890">
      <c r="A2890" s="19">
        <v>1.0</v>
      </c>
      <c r="B2890" s="10">
        <v>0.31167582</v>
      </c>
      <c r="C2890" s="10"/>
    </row>
    <row r="2891">
      <c r="A2891" s="19">
        <v>1.0</v>
      </c>
      <c r="B2891" s="10">
        <v>0.11062478</v>
      </c>
      <c r="C2891" s="10"/>
    </row>
    <row r="2892">
      <c r="A2892" s="19">
        <v>1.0</v>
      </c>
      <c r="B2892" s="10">
        <v>0.15087041</v>
      </c>
      <c r="C2892" s="10"/>
    </row>
    <row r="2893">
      <c r="A2893" s="19">
        <v>1.0</v>
      </c>
      <c r="B2893" s="10">
        <v>0.07522032</v>
      </c>
      <c r="C2893" s="10"/>
    </row>
    <row r="2894">
      <c r="A2894" s="19">
        <v>1.0</v>
      </c>
      <c r="B2894" s="10">
        <v>0.17556477</v>
      </c>
      <c r="C2894" s="10"/>
    </row>
    <row r="2895">
      <c r="A2895" s="19">
        <v>1.0</v>
      </c>
      <c r="B2895" s="10">
        <v>0.09586602</v>
      </c>
      <c r="C2895" s="10"/>
    </row>
    <row r="2896">
      <c r="A2896" s="19">
        <v>1.0</v>
      </c>
      <c r="B2896" s="10">
        <v>0.081185</v>
      </c>
      <c r="C2896" s="10"/>
    </row>
    <row r="2897">
      <c r="A2897" s="19">
        <v>1.0</v>
      </c>
      <c r="B2897" s="10">
        <v>0.23989752</v>
      </c>
      <c r="C2897" s="10"/>
    </row>
    <row r="2898">
      <c r="A2898" s="19">
        <v>1.0</v>
      </c>
      <c r="B2898" s="10">
        <v>0.02994263</v>
      </c>
      <c r="C2898" s="10"/>
    </row>
    <row r="2899">
      <c r="A2899" s="19">
        <v>1.0</v>
      </c>
      <c r="B2899" s="10">
        <v>0.0586463</v>
      </c>
      <c r="C2899" s="10"/>
    </row>
    <row r="2900">
      <c r="A2900" s="19">
        <v>1.0</v>
      </c>
      <c r="B2900" s="10">
        <v>0.8025129</v>
      </c>
      <c r="C2900" s="10"/>
    </row>
    <row r="2901">
      <c r="A2901" s="19">
        <v>1.0</v>
      </c>
      <c r="B2901" s="10">
        <v>0.05074152</v>
      </c>
      <c r="C2901" s="10"/>
    </row>
    <row r="2902">
      <c r="A2902" s="19">
        <v>1.0</v>
      </c>
      <c r="B2902" s="10">
        <v>0.12320123</v>
      </c>
      <c r="C2902" s="10"/>
    </row>
    <row r="2903">
      <c r="A2903" s="19">
        <v>1.0</v>
      </c>
      <c r="B2903" s="10">
        <v>0.07276768</v>
      </c>
      <c r="C2903" s="10"/>
    </row>
    <row r="2904">
      <c r="A2904" s="19">
        <v>1.0</v>
      </c>
      <c r="B2904" s="10">
        <v>0.18587337</v>
      </c>
      <c r="C2904" s="10"/>
    </row>
    <row r="2905">
      <c r="A2905" s="19">
        <v>1.0</v>
      </c>
      <c r="B2905" s="10">
        <v>0.06373802</v>
      </c>
      <c r="C2905" s="10"/>
    </row>
    <row r="2906">
      <c r="A2906" s="19">
        <v>1.0</v>
      </c>
      <c r="B2906" s="10">
        <v>0.11168119</v>
      </c>
      <c r="C2906" s="10"/>
    </row>
    <row r="2907">
      <c r="A2907" s="19">
        <v>1.0</v>
      </c>
      <c r="B2907" s="10">
        <v>0.08548451</v>
      </c>
      <c r="C2907" s="10"/>
    </row>
    <row r="2908">
      <c r="A2908" s="19">
        <v>1.0</v>
      </c>
      <c r="B2908" s="10">
        <v>0.46119928</v>
      </c>
      <c r="C2908" s="10"/>
    </row>
    <row r="2909">
      <c r="A2909" s="19">
        <v>1.0</v>
      </c>
      <c r="B2909" s="10">
        <v>0.24214934</v>
      </c>
      <c r="C2909" s="10"/>
    </row>
    <row r="2910">
      <c r="A2910" s="19">
        <v>1.0</v>
      </c>
      <c r="B2910" s="10">
        <v>0.2547886</v>
      </c>
      <c r="C2910" s="10"/>
    </row>
    <row r="2911">
      <c r="A2911" s="19">
        <v>1.0</v>
      </c>
      <c r="B2911" s="10">
        <v>0.13617055</v>
      </c>
      <c r="C2911" s="10"/>
    </row>
    <row r="2912">
      <c r="A2912" s="19">
        <v>1.0</v>
      </c>
      <c r="B2912" s="10">
        <v>0.3123696</v>
      </c>
      <c r="C2912" s="10"/>
    </row>
    <row r="2913">
      <c r="A2913" s="19">
        <v>1.0</v>
      </c>
      <c r="B2913" s="10">
        <v>0.18225205</v>
      </c>
      <c r="C2913" s="10"/>
    </row>
    <row r="2914">
      <c r="A2914" s="19">
        <v>1.0</v>
      </c>
      <c r="B2914" s="10">
        <v>0.15344022</v>
      </c>
      <c r="C2914" s="10"/>
    </row>
    <row r="2915">
      <c r="A2915" s="19">
        <v>1.0</v>
      </c>
      <c r="B2915" s="10">
        <v>0.16041179</v>
      </c>
      <c r="C2915" s="10"/>
    </row>
    <row r="2916">
      <c r="A2916" s="19">
        <v>1.0</v>
      </c>
      <c r="B2916" s="10">
        <v>0.09270255</v>
      </c>
      <c r="C2916" s="10"/>
    </row>
    <row r="2917">
      <c r="A2917" s="19">
        <v>1.0</v>
      </c>
      <c r="B2917" s="10">
        <v>0.17173365</v>
      </c>
      <c r="C2917" s="10"/>
    </row>
    <row r="2918">
      <c r="A2918" s="19">
        <v>1.0</v>
      </c>
      <c r="B2918" s="10">
        <v>0.21624553</v>
      </c>
      <c r="C2918" s="10"/>
    </row>
    <row r="2919">
      <c r="A2919" s="19">
        <v>1.0</v>
      </c>
      <c r="B2919" s="10">
        <v>0.07357085</v>
      </c>
      <c r="C2919" s="10"/>
    </row>
    <row r="2920">
      <c r="A2920" s="19">
        <v>1.0</v>
      </c>
      <c r="B2920" s="10">
        <v>0.19539984</v>
      </c>
      <c r="C2920" s="10"/>
    </row>
    <row r="2921">
      <c r="A2921" s="19">
        <v>1.0</v>
      </c>
      <c r="B2921" s="10">
        <v>0.10847312</v>
      </c>
      <c r="C2921" s="10"/>
    </row>
    <row r="2922">
      <c r="A2922" s="19">
        <v>1.0</v>
      </c>
      <c r="B2922" s="10">
        <v>0.724476</v>
      </c>
      <c r="C2922" s="10"/>
    </row>
    <row r="2923">
      <c r="A2923" s="19">
        <v>1.0</v>
      </c>
      <c r="B2923" s="10">
        <v>0.5154597</v>
      </c>
      <c r="C2923" s="10"/>
    </row>
    <row r="2924">
      <c r="A2924" s="19">
        <v>1.0</v>
      </c>
      <c r="B2924" s="10">
        <v>0.36944968</v>
      </c>
      <c r="C2924" s="10"/>
    </row>
    <row r="2925">
      <c r="A2925" s="19">
        <v>1.0</v>
      </c>
      <c r="B2925" s="10">
        <v>0.14881434</v>
      </c>
      <c r="C2925" s="10"/>
    </row>
    <row r="2926">
      <c r="A2926" s="19">
        <v>1.0</v>
      </c>
      <c r="B2926" s="10">
        <v>0.09780324</v>
      </c>
      <c r="C2926" s="10"/>
    </row>
    <row r="2927">
      <c r="A2927" s="19">
        <v>1.0</v>
      </c>
      <c r="B2927" s="10">
        <v>0.12757011</v>
      </c>
      <c r="C2927" s="10"/>
    </row>
    <row r="2928">
      <c r="A2928" s="19">
        <v>1.0</v>
      </c>
      <c r="B2928" s="10">
        <v>0.6051546</v>
      </c>
      <c r="C2928" s="10"/>
    </row>
    <row r="2929">
      <c r="A2929" s="19">
        <v>1.0</v>
      </c>
      <c r="B2929" s="10">
        <v>0.07700427</v>
      </c>
      <c r="C2929" s="10"/>
    </row>
    <row r="2930">
      <c r="A2930" s="19">
        <v>1.0</v>
      </c>
      <c r="B2930" s="10">
        <v>0.07313351</v>
      </c>
      <c r="C2930" s="10"/>
    </row>
    <row r="2931">
      <c r="A2931" s="19">
        <v>1.0</v>
      </c>
      <c r="B2931" s="10">
        <v>0.30456603</v>
      </c>
      <c r="C2931" s="10"/>
    </row>
    <row r="2932">
      <c r="A2932" s="19">
        <v>1.0</v>
      </c>
      <c r="B2932" s="10">
        <v>0.6706721</v>
      </c>
      <c r="C2932" s="10"/>
    </row>
    <row r="2933">
      <c r="A2933" s="19">
        <v>1.0</v>
      </c>
      <c r="B2933" s="10">
        <v>0.06950398</v>
      </c>
      <c r="C2933" s="10"/>
    </row>
    <row r="2934">
      <c r="A2934" s="19">
        <v>1.0</v>
      </c>
      <c r="B2934" s="10">
        <v>0.1234659</v>
      </c>
      <c r="C2934" s="10"/>
    </row>
    <row r="2935">
      <c r="A2935" s="19">
        <v>1.0</v>
      </c>
      <c r="B2935" s="10">
        <v>0.31089434</v>
      </c>
      <c r="C2935" s="10"/>
    </row>
    <row r="2936">
      <c r="A2936" s="19">
        <v>1.0</v>
      </c>
      <c r="B2936" s="10">
        <v>0.06151788</v>
      </c>
      <c r="C2936" s="10"/>
    </row>
    <row r="2937">
      <c r="A2937" s="19">
        <v>1.0</v>
      </c>
      <c r="B2937" s="10">
        <v>0.09371664</v>
      </c>
      <c r="C2937" s="10"/>
    </row>
    <row r="2938">
      <c r="A2938" s="19">
        <v>1.0</v>
      </c>
      <c r="B2938" s="10">
        <v>0.05548224</v>
      </c>
      <c r="C2938" s="10"/>
    </row>
    <row r="2939">
      <c r="A2939" s="19">
        <v>1.0</v>
      </c>
      <c r="B2939" s="10">
        <v>0.69542736</v>
      </c>
      <c r="C2939" s="10"/>
    </row>
    <row r="2940">
      <c r="A2940" s="19">
        <v>1.0</v>
      </c>
      <c r="B2940" s="10">
        <v>0.31089434</v>
      </c>
      <c r="C2940" s="10"/>
    </row>
    <row r="2941">
      <c r="A2941" s="19">
        <v>1.0</v>
      </c>
      <c r="B2941" s="10">
        <v>0.09592751</v>
      </c>
      <c r="C2941" s="10"/>
    </row>
    <row r="2942">
      <c r="A2942" s="19">
        <v>1.0</v>
      </c>
      <c r="B2942" s="10">
        <v>0.08217493</v>
      </c>
      <c r="C2942" s="10"/>
    </row>
    <row r="2943">
      <c r="A2943" s="19">
        <v>1.0</v>
      </c>
      <c r="B2943" s="10">
        <v>0.0670695</v>
      </c>
      <c r="C2943" s="10"/>
    </row>
    <row r="2944">
      <c r="A2944" s="19">
        <v>1.0</v>
      </c>
      <c r="B2944" s="10">
        <v>0.07171477</v>
      </c>
      <c r="C2944" s="10"/>
    </row>
    <row r="2945">
      <c r="A2945" s="19">
        <v>1.0</v>
      </c>
      <c r="B2945" s="10">
        <v>0.8785311</v>
      </c>
      <c r="C2945" s="10"/>
    </row>
    <row r="2946">
      <c r="A2946" s="19">
        <v>1.0</v>
      </c>
      <c r="B2946" s="10">
        <v>0.9180403</v>
      </c>
      <c r="C2946" s="10"/>
    </row>
    <row r="2947">
      <c r="A2947" s="19">
        <v>1.0</v>
      </c>
      <c r="B2947" s="10">
        <v>0.322013</v>
      </c>
      <c r="C2947" s="10"/>
    </row>
    <row r="2948">
      <c r="A2948" s="19">
        <v>1.0</v>
      </c>
      <c r="B2948" s="10">
        <v>0.4864055</v>
      </c>
      <c r="C2948" s="10"/>
    </row>
    <row r="2949">
      <c r="A2949" s="19">
        <v>1.0</v>
      </c>
      <c r="B2949" s="10">
        <v>0.0615219</v>
      </c>
      <c r="C2949" s="10"/>
    </row>
    <row r="2950">
      <c r="A2950" s="19">
        <v>1.0</v>
      </c>
      <c r="B2950" s="10">
        <v>0.07306402</v>
      </c>
      <c r="C2950" s="10"/>
    </row>
    <row r="2951">
      <c r="A2951" s="19">
        <v>1.0</v>
      </c>
      <c r="B2951" s="10">
        <v>0.06353875</v>
      </c>
      <c r="C2951" s="10"/>
    </row>
    <row r="2952">
      <c r="A2952" s="19">
        <v>1.0</v>
      </c>
      <c r="B2952" s="10">
        <v>0.05143308</v>
      </c>
      <c r="C2952" s="10"/>
    </row>
    <row r="2953">
      <c r="A2953" s="19">
        <v>1.0</v>
      </c>
      <c r="B2953" s="10">
        <v>0.52416384</v>
      </c>
      <c r="C2953" s="10"/>
    </row>
    <row r="2954">
      <c r="A2954" s="19">
        <v>1.0</v>
      </c>
      <c r="B2954" s="10">
        <v>0.07144477</v>
      </c>
      <c r="C2954" s="10"/>
    </row>
    <row r="2955">
      <c r="A2955" s="19">
        <v>1.0</v>
      </c>
      <c r="B2955" s="10">
        <v>0.1083267</v>
      </c>
      <c r="C2955" s="10"/>
    </row>
    <row r="2956">
      <c r="A2956" s="19">
        <v>1.0</v>
      </c>
      <c r="B2956" s="10">
        <v>0.31089434</v>
      </c>
      <c r="C2956" s="10"/>
    </row>
    <row r="2957">
      <c r="A2957" s="19">
        <v>1.0</v>
      </c>
      <c r="B2957" s="10">
        <v>0.3296056</v>
      </c>
      <c r="C2957" s="10"/>
    </row>
    <row r="2958">
      <c r="A2958" s="19">
        <v>1.0</v>
      </c>
      <c r="B2958" s="10">
        <v>0.605031</v>
      </c>
      <c r="C2958" s="10"/>
    </row>
    <row r="2959">
      <c r="A2959" s="19">
        <v>1.0</v>
      </c>
      <c r="B2959" s="10">
        <v>0.51341134</v>
      </c>
      <c r="C2959" s="10"/>
    </row>
    <row r="2960">
      <c r="A2960" s="19">
        <v>1.0</v>
      </c>
      <c r="B2960" s="10">
        <v>0.04976985</v>
      </c>
      <c r="C2960" s="10"/>
    </row>
    <row r="2961">
      <c r="A2961" s="19">
        <v>1.0</v>
      </c>
      <c r="B2961" s="10">
        <v>0.0602603</v>
      </c>
      <c r="C2961" s="10"/>
    </row>
    <row r="2962">
      <c r="A2962" s="19">
        <v>1.0</v>
      </c>
      <c r="B2962" s="10">
        <v>0.06568307</v>
      </c>
      <c r="C2962" s="10"/>
    </row>
    <row r="2963">
      <c r="A2963" s="19">
        <v>1.0</v>
      </c>
      <c r="B2963" s="10">
        <v>0.31089434</v>
      </c>
      <c r="C2963" s="10"/>
    </row>
    <row r="2964">
      <c r="A2964" s="19">
        <v>1.0</v>
      </c>
      <c r="B2964" s="10">
        <v>0.42026383</v>
      </c>
      <c r="C2964" s="10"/>
    </row>
    <row r="2965">
      <c r="A2965" s="19">
        <v>1.0</v>
      </c>
      <c r="B2965" s="10">
        <v>0.15422556</v>
      </c>
      <c r="C2965" s="10"/>
    </row>
    <row r="2966">
      <c r="A2966" s="19">
        <v>1.0</v>
      </c>
      <c r="B2966" s="10">
        <v>0.11109464</v>
      </c>
      <c r="C2966" s="10"/>
    </row>
    <row r="2967">
      <c r="A2967" s="19">
        <v>1.0</v>
      </c>
      <c r="B2967" s="10">
        <v>0.12622009</v>
      </c>
      <c r="C2967" s="10"/>
    </row>
    <row r="2968">
      <c r="A2968" s="19">
        <v>1.0</v>
      </c>
      <c r="B2968" s="10">
        <v>0.13179365</v>
      </c>
      <c r="C2968" s="10"/>
    </row>
    <row r="2969">
      <c r="A2969" s="19">
        <v>1.0</v>
      </c>
      <c r="B2969" s="10">
        <v>0.12251088</v>
      </c>
      <c r="C2969" s="10"/>
    </row>
    <row r="2970">
      <c r="A2970" s="19">
        <v>1.0</v>
      </c>
      <c r="B2970" s="10">
        <v>0.1122618</v>
      </c>
      <c r="C2970" s="10"/>
    </row>
    <row r="2971">
      <c r="A2971" s="19">
        <v>1.0</v>
      </c>
      <c r="B2971" s="10">
        <v>0.12854351</v>
      </c>
      <c r="C2971" s="10"/>
    </row>
    <row r="2972">
      <c r="A2972" s="19">
        <v>1.0</v>
      </c>
      <c r="B2972" s="10">
        <v>0.17755508</v>
      </c>
      <c r="C2972" s="10"/>
    </row>
    <row r="2973">
      <c r="A2973" s="19">
        <v>1.0</v>
      </c>
      <c r="B2973" s="10">
        <v>0.9587469</v>
      </c>
      <c r="C2973" s="10"/>
    </row>
    <row r="2974">
      <c r="A2974" s="19">
        <v>1.0</v>
      </c>
      <c r="B2974" s="10">
        <v>0.06841815</v>
      </c>
      <c r="C2974" s="10"/>
    </row>
    <row r="2975">
      <c r="A2975" s="19">
        <v>1.0</v>
      </c>
      <c r="B2975" s="10">
        <v>0.09270884</v>
      </c>
      <c r="C2975" s="10"/>
    </row>
    <row r="2976">
      <c r="A2976" s="19">
        <v>1.0</v>
      </c>
      <c r="B2976" s="10">
        <v>0.31677952</v>
      </c>
      <c r="C2976" s="10"/>
    </row>
    <row r="2977">
      <c r="A2977" s="19">
        <v>1.0</v>
      </c>
      <c r="B2977" s="10">
        <v>0.07754371</v>
      </c>
      <c r="C2977" s="10"/>
    </row>
    <row r="2978">
      <c r="A2978" s="19">
        <v>1.0</v>
      </c>
      <c r="B2978" s="10">
        <v>0.5044179</v>
      </c>
      <c r="C2978" s="10"/>
    </row>
    <row r="2979">
      <c r="A2979" s="19">
        <v>1.0</v>
      </c>
      <c r="B2979" s="10">
        <v>0.0806976</v>
      </c>
      <c r="C2979" s="10"/>
    </row>
    <row r="2980">
      <c r="A2980" s="19">
        <v>1.0</v>
      </c>
      <c r="B2980" s="10">
        <v>0.08215446</v>
      </c>
      <c r="C2980" s="10"/>
    </row>
    <row r="2981">
      <c r="A2981" s="19">
        <v>1.0</v>
      </c>
      <c r="B2981" s="10">
        <v>0.09391567</v>
      </c>
      <c r="C2981" s="10"/>
    </row>
    <row r="2982">
      <c r="A2982" s="19">
        <v>1.0</v>
      </c>
      <c r="B2982" s="10">
        <v>0.05154214</v>
      </c>
      <c r="C2982" s="10"/>
    </row>
    <row r="2983">
      <c r="A2983" s="19">
        <v>1.0</v>
      </c>
      <c r="B2983" s="10">
        <v>0.08844822</v>
      </c>
      <c r="C2983" s="10"/>
    </row>
    <row r="2984">
      <c r="A2984" s="19">
        <v>1.0</v>
      </c>
      <c r="B2984" s="10">
        <v>0.07567265</v>
      </c>
      <c r="C2984" s="10"/>
    </row>
    <row r="2985">
      <c r="A2985" s="19">
        <v>1.0</v>
      </c>
      <c r="B2985" s="10">
        <v>0.09105343</v>
      </c>
      <c r="C2985" s="10"/>
    </row>
    <row r="2986">
      <c r="A2986" s="19">
        <v>1.0</v>
      </c>
      <c r="B2986" s="10">
        <v>0.09208938</v>
      </c>
      <c r="C2986" s="10"/>
    </row>
    <row r="2987">
      <c r="A2987" s="19">
        <v>1.0</v>
      </c>
      <c r="B2987" s="10">
        <v>0.27226996</v>
      </c>
      <c r="C2987" s="10"/>
    </row>
    <row r="2988">
      <c r="A2988" s="19">
        <v>1.0</v>
      </c>
      <c r="B2988" s="10">
        <v>0.05877446</v>
      </c>
      <c r="C2988" s="10"/>
    </row>
    <row r="2989">
      <c r="A2989" s="19">
        <v>1.0</v>
      </c>
      <c r="B2989" s="10">
        <v>0.13814966</v>
      </c>
      <c r="C2989" s="10"/>
    </row>
    <row r="2990">
      <c r="A2990" s="19">
        <v>1.0</v>
      </c>
      <c r="B2990" s="10">
        <v>0.07782133</v>
      </c>
      <c r="C2990" s="10"/>
    </row>
    <row r="2991">
      <c r="A2991" s="19">
        <v>1.0</v>
      </c>
      <c r="B2991" s="10">
        <v>0.18715744</v>
      </c>
      <c r="C2991" s="10"/>
    </row>
    <row r="2992">
      <c r="A2992" s="19">
        <v>1.0</v>
      </c>
      <c r="B2992" s="10">
        <v>0.15468852</v>
      </c>
      <c r="C2992" s="10"/>
    </row>
    <row r="2993">
      <c r="A2993" s="19">
        <v>1.0</v>
      </c>
      <c r="B2993" s="10">
        <v>0.15689206</v>
      </c>
      <c r="C2993" s="10"/>
    </row>
    <row r="2994">
      <c r="A2994" s="19">
        <v>1.0</v>
      </c>
      <c r="B2994" s="10">
        <v>0.04524195</v>
      </c>
      <c r="C2994" s="10"/>
    </row>
    <row r="2995">
      <c r="A2995" s="19">
        <v>1.0</v>
      </c>
      <c r="B2995" s="10">
        <v>0.06673691</v>
      </c>
      <c r="C2995" s="10"/>
    </row>
    <row r="2996">
      <c r="A2996" s="19">
        <v>1.0</v>
      </c>
      <c r="B2996" s="10">
        <v>0.5154597</v>
      </c>
      <c r="C2996" s="10"/>
    </row>
    <row r="2997">
      <c r="A2997" s="19">
        <v>1.0</v>
      </c>
      <c r="B2997" s="10">
        <v>0.82125694</v>
      </c>
      <c r="C2997" s="10"/>
    </row>
    <row r="2998">
      <c r="A2998" s="19">
        <v>1.0</v>
      </c>
      <c r="B2998" s="10">
        <v>0.13136661</v>
      </c>
      <c r="C2998" s="10"/>
    </row>
    <row r="2999">
      <c r="A2999" s="19">
        <v>1.0</v>
      </c>
      <c r="B2999" s="10">
        <v>0.360224</v>
      </c>
      <c r="C2999" s="10"/>
    </row>
    <row r="3000">
      <c r="A3000" s="19">
        <v>1.0</v>
      </c>
      <c r="B3000" s="10">
        <v>0.32707086</v>
      </c>
      <c r="C3000" s="10"/>
    </row>
    <row r="3001">
      <c r="A3001" s="19">
        <v>1.0</v>
      </c>
      <c r="B3001" s="10">
        <v>0.04970198</v>
      </c>
      <c r="C3001" s="10"/>
    </row>
    <row r="3002">
      <c r="A3002" s="19">
        <v>1.0</v>
      </c>
      <c r="B3002" s="10">
        <v>0.06097102</v>
      </c>
      <c r="C3002" s="10"/>
    </row>
    <row r="3003">
      <c r="A3003" s="19">
        <v>1.0</v>
      </c>
      <c r="B3003" s="10">
        <v>0.9592192</v>
      </c>
      <c r="C3003" s="10"/>
    </row>
    <row r="3004">
      <c r="A3004" s="19">
        <v>1.0</v>
      </c>
      <c r="B3004" s="10">
        <v>0.11945979</v>
      </c>
      <c r="C3004" s="10"/>
    </row>
    <row r="3005">
      <c r="A3005" s="19">
        <v>1.0</v>
      </c>
      <c r="B3005" s="10">
        <v>0.1572694</v>
      </c>
      <c r="C3005" s="10"/>
    </row>
    <row r="3006">
      <c r="A3006" s="19">
        <v>1.0</v>
      </c>
      <c r="B3006" s="10">
        <v>0.16614895</v>
      </c>
      <c r="C3006" s="10"/>
    </row>
    <row r="3007">
      <c r="A3007" s="19">
        <v>1.0</v>
      </c>
      <c r="B3007" s="10">
        <v>0.5154597</v>
      </c>
      <c r="C3007" s="10"/>
    </row>
    <row r="3008">
      <c r="A3008" s="19">
        <v>1.0</v>
      </c>
      <c r="B3008" s="10">
        <v>0.0919647</v>
      </c>
      <c r="C3008" s="10"/>
    </row>
    <row r="3009">
      <c r="A3009" s="19">
        <v>1.0</v>
      </c>
      <c r="B3009" s="10">
        <v>0.69542736</v>
      </c>
      <c r="C3009" s="10"/>
    </row>
    <row r="3010">
      <c r="A3010" s="19">
        <v>1.0</v>
      </c>
      <c r="B3010" s="10">
        <v>0.2401474</v>
      </c>
      <c r="C3010" s="10"/>
    </row>
    <row r="3011">
      <c r="A3011" s="19">
        <v>1.0</v>
      </c>
      <c r="B3011" s="10">
        <v>0.23966594</v>
      </c>
      <c r="C3011" s="10"/>
    </row>
    <row r="3012">
      <c r="A3012" s="19">
        <v>1.0</v>
      </c>
      <c r="B3012" s="10">
        <v>0.7637603</v>
      </c>
      <c r="C3012" s="10"/>
    </row>
    <row r="3013">
      <c r="A3013" s="19">
        <v>1.0</v>
      </c>
      <c r="B3013" s="10">
        <v>0.53490317</v>
      </c>
      <c r="C3013" s="10"/>
    </row>
    <row r="3014">
      <c r="A3014" s="19">
        <v>1.0</v>
      </c>
      <c r="B3014" s="10">
        <v>0.733013</v>
      </c>
      <c r="C3014" s="10"/>
    </row>
    <row r="3015">
      <c r="A3015" s="19">
        <v>1.0</v>
      </c>
      <c r="B3015" s="10">
        <v>0.34565237</v>
      </c>
      <c r="C3015" s="10"/>
    </row>
    <row r="3016">
      <c r="A3016" s="19">
        <v>1.0</v>
      </c>
      <c r="B3016" s="10">
        <v>0.9156528</v>
      </c>
      <c r="C3016" s="10"/>
    </row>
    <row r="3017">
      <c r="A3017" s="19">
        <v>1.0</v>
      </c>
      <c r="B3017" s="10">
        <v>0.5609339</v>
      </c>
      <c r="C3017" s="10"/>
    </row>
    <row r="3018">
      <c r="A3018" s="19">
        <v>1.0</v>
      </c>
      <c r="B3018" s="10">
        <v>0.48101807</v>
      </c>
      <c r="C3018" s="10"/>
    </row>
    <row r="3019">
      <c r="A3019" s="19">
        <v>1.0</v>
      </c>
      <c r="B3019" s="10">
        <v>0.69542736</v>
      </c>
      <c r="C3019" s="10"/>
    </row>
    <row r="3020">
      <c r="A3020" s="19">
        <v>1.0</v>
      </c>
      <c r="B3020" s="10">
        <v>0.94992846</v>
      </c>
      <c r="C3020" s="10"/>
    </row>
    <row r="3021">
      <c r="A3021" s="19">
        <v>1.0</v>
      </c>
      <c r="B3021" s="10">
        <v>0.6647431</v>
      </c>
      <c r="C3021" s="10"/>
    </row>
    <row r="3022">
      <c r="A3022" s="19">
        <v>1.0</v>
      </c>
      <c r="B3022" s="10">
        <v>0.1539651</v>
      </c>
      <c r="C3022" s="10"/>
    </row>
    <row r="3023">
      <c r="A3023" s="19">
        <v>1.0</v>
      </c>
      <c r="B3023" s="10">
        <v>0.15075903</v>
      </c>
      <c r="C3023" s="10"/>
    </row>
    <row r="3024">
      <c r="A3024" s="19">
        <v>1.0</v>
      </c>
      <c r="B3024" s="10">
        <v>0.08233316</v>
      </c>
      <c r="C3024" s="10"/>
    </row>
    <row r="3025">
      <c r="A3025" s="19">
        <v>1.0</v>
      </c>
      <c r="B3025" s="10">
        <v>0.05958745</v>
      </c>
      <c r="C3025" s="10"/>
    </row>
    <row r="3026">
      <c r="A3026" s="19">
        <v>1.0</v>
      </c>
      <c r="B3026" s="10">
        <v>0.03737187</v>
      </c>
      <c r="C3026" s="10"/>
    </row>
    <row r="3027">
      <c r="A3027" s="19">
        <v>1.0</v>
      </c>
      <c r="B3027" s="10">
        <v>0.08156231</v>
      </c>
      <c r="C3027" s="10"/>
    </row>
    <row r="3028">
      <c r="A3028" s="19">
        <v>1.0</v>
      </c>
      <c r="B3028" s="10">
        <v>0.04878055</v>
      </c>
      <c r="C3028" s="10"/>
    </row>
    <row r="3029">
      <c r="A3029" s="19">
        <v>1.0</v>
      </c>
      <c r="B3029" s="10">
        <v>0.09957813</v>
      </c>
      <c r="C3029" s="10"/>
    </row>
    <row r="3030">
      <c r="A3030" s="19">
        <v>1.0</v>
      </c>
      <c r="B3030" s="10">
        <v>0.09863782</v>
      </c>
      <c r="C3030" s="10"/>
    </row>
    <row r="3031">
      <c r="A3031" s="19">
        <v>1.0</v>
      </c>
      <c r="B3031" s="10">
        <v>0.1154117</v>
      </c>
      <c r="C3031" s="10"/>
    </row>
    <row r="3032">
      <c r="A3032" s="19">
        <v>1.0</v>
      </c>
      <c r="B3032" s="10">
        <v>0.22389098</v>
      </c>
      <c r="C3032" s="10"/>
    </row>
    <row r="3033">
      <c r="A3033" s="19">
        <v>1.0</v>
      </c>
      <c r="B3033" s="10">
        <v>0.08817627</v>
      </c>
      <c r="C3033" s="10"/>
    </row>
    <row r="3034">
      <c r="A3034" s="19">
        <v>1.0</v>
      </c>
      <c r="B3034" s="10">
        <v>0.15383561</v>
      </c>
      <c r="C3034" s="10"/>
    </row>
    <row r="3035">
      <c r="A3035" s="19">
        <v>1.0</v>
      </c>
      <c r="B3035" s="10">
        <v>0.35144657</v>
      </c>
      <c r="C3035" s="10"/>
    </row>
    <row r="3036">
      <c r="A3036" s="19">
        <v>1.0</v>
      </c>
      <c r="B3036" s="10">
        <v>0.3618327</v>
      </c>
      <c r="C3036" s="10"/>
    </row>
    <row r="3037">
      <c r="A3037" s="19">
        <v>1.0</v>
      </c>
      <c r="B3037" s="10">
        <v>0.03078146</v>
      </c>
      <c r="C3037" s="10"/>
    </row>
    <row r="3038">
      <c r="A3038" s="19">
        <v>1.0</v>
      </c>
      <c r="B3038" s="10">
        <v>0.06999558</v>
      </c>
      <c r="C3038" s="10"/>
    </row>
    <row r="3039">
      <c r="A3039" s="19">
        <v>1.0</v>
      </c>
      <c r="B3039" s="10">
        <v>0.5526484</v>
      </c>
      <c r="C3039" s="10"/>
    </row>
    <row r="3040">
      <c r="A3040" s="19">
        <v>1.0</v>
      </c>
      <c r="B3040" s="10">
        <v>0.04194459</v>
      </c>
      <c r="C3040" s="10"/>
    </row>
    <row r="3041">
      <c r="A3041" s="19">
        <v>1.0</v>
      </c>
      <c r="B3041" s="10">
        <v>0.3299328</v>
      </c>
      <c r="C3041" s="10"/>
    </row>
    <row r="3042">
      <c r="A3042" s="19">
        <v>1.0</v>
      </c>
      <c r="B3042" s="10">
        <v>0.11294647</v>
      </c>
      <c r="C3042" s="10"/>
    </row>
    <row r="3043">
      <c r="A3043" s="19">
        <v>1.0</v>
      </c>
      <c r="B3043" s="10">
        <v>0.22262302</v>
      </c>
      <c r="C3043" s="10"/>
    </row>
    <row r="3044">
      <c r="A3044" s="19">
        <v>1.0</v>
      </c>
      <c r="B3044" s="10">
        <v>0.03139861</v>
      </c>
      <c r="C3044" s="10"/>
    </row>
    <row r="3045">
      <c r="A3045" s="19">
        <v>1.0</v>
      </c>
      <c r="B3045" s="10">
        <v>0.11445283</v>
      </c>
      <c r="C3045" s="10"/>
    </row>
    <row r="3046">
      <c r="A3046" s="19">
        <v>1.0</v>
      </c>
      <c r="B3046" s="10">
        <v>0.21423104</v>
      </c>
      <c r="C3046" s="10"/>
    </row>
    <row r="3047">
      <c r="A3047" s="19">
        <v>1.0</v>
      </c>
      <c r="B3047" s="10">
        <v>0.2353082</v>
      </c>
      <c r="C3047" s="10"/>
    </row>
    <row r="3048">
      <c r="A3048" s="19">
        <v>1.0</v>
      </c>
      <c r="B3048" s="10">
        <v>0.40313283</v>
      </c>
      <c r="C3048" s="10"/>
    </row>
    <row r="3049">
      <c r="A3049" s="19">
        <v>1.0</v>
      </c>
      <c r="B3049" s="10">
        <v>0.34160227</v>
      </c>
      <c r="C3049" s="10"/>
    </row>
    <row r="3050">
      <c r="A3050" s="19">
        <v>1.0</v>
      </c>
      <c r="B3050" s="10">
        <v>0.15249068</v>
      </c>
      <c r="C3050" s="10"/>
    </row>
    <row r="3051">
      <c r="B3051" s="10"/>
      <c r="C3051" s="10"/>
    </row>
    <row r="3052">
      <c r="B3052" s="10"/>
      <c r="C3052" s="10"/>
    </row>
    <row r="3053">
      <c r="B3053" s="10"/>
      <c r="C3053" s="10"/>
    </row>
    <row r="3054">
      <c r="B3054" s="10"/>
      <c r="C3054" s="10"/>
    </row>
    <row r="3055">
      <c r="B3055" s="10"/>
      <c r="C3055" s="10"/>
    </row>
    <row r="3056">
      <c r="B3056" s="10"/>
      <c r="C3056" s="10"/>
    </row>
    <row r="3057">
      <c r="B3057" s="10"/>
      <c r="C3057" s="10"/>
    </row>
    <row r="3058">
      <c r="B3058" s="10"/>
      <c r="C3058" s="10"/>
    </row>
    <row r="3059">
      <c r="B3059" s="10"/>
      <c r="C3059" s="10"/>
    </row>
    <row r="3060">
      <c r="B3060" s="10"/>
      <c r="C3060" s="10"/>
    </row>
    <row r="3061">
      <c r="B3061" s="10"/>
      <c r="C3061" s="10"/>
    </row>
    <row r="3062">
      <c r="B3062" s="10"/>
      <c r="C3062" s="10"/>
    </row>
    <row r="3063">
      <c r="B3063" s="10"/>
      <c r="C3063" s="10"/>
    </row>
    <row r="3064">
      <c r="B3064" s="10"/>
      <c r="C3064" s="10"/>
    </row>
    <row r="3065">
      <c r="B3065" s="10"/>
      <c r="C3065" s="10"/>
    </row>
    <row r="3066">
      <c r="B3066" s="10"/>
      <c r="C3066" s="10"/>
    </row>
    <row r="3067">
      <c r="B3067" s="10"/>
      <c r="C3067" s="10"/>
    </row>
    <row r="3068">
      <c r="B3068" s="10"/>
      <c r="C3068" s="10"/>
    </row>
    <row r="3069">
      <c r="B3069" s="10"/>
      <c r="C3069" s="10"/>
    </row>
    <row r="3070">
      <c r="B3070" s="10"/>
      <c r="C3070" s="10"/>
    </row>
    <row r="3071">
      <c r="B3071" s="10"/>
      <c r="C3071" s="10"/>
    </row>
    <row r="3072">
      <c r="B3072" s="10"/>
      <c r="C3072" s="10"/>
    </row>
    <row r="3073">
      <c r="B3073" s="10"/>
      <c r="C3073" s="10"/>
    </row>
    <row r="3074">
      <c r="B3074" s="10"/>
      <c r="C3074" s="10"/>
    </row>
    <row r="3075">
      <c r="B3075" s="10"/>
      <c r="C3075" s="10"/>
    </row>
    <row r="3076">
      <c r="B3076" s="10"/>
      <c r="C3076" s="10"/>
    </row>
    <row r="3077">
      <c r="B3077" s="10"/>
      <c r="C3077" s="10"/>
    </row>
    <row r="3078">
      <c r="B3078" s="10"/>
      <c r="C3078" s="10"/>
    </row>
    <row r="3079">
      <c r="B3079" s="10"/>
      <c r="C3079" s="10"/>
    </row>
    <row r="3080">
      <c r="B3080" s="10"/>
      <c r="C3080" s="10"/>
    </row>
    <row r="3081">
      <c r="B3081" s="10"/>
      <c r="C3081" s="10"/>
    </row>
    <row r="3082">
      <c r="B3082" s="10"/>
      <c r="C3082" s="10"/>
    </row>
    <row r="3083">
      <c r="B3083" s="10"/>
      <c r="C3083" s="10"/>
    </row>
    <row r="3084">
      <c r="B3084" s="10"/>
      <c r="C3084" s="10"/>
    </row>
    <row r="3085">
      <c r="B3085" s="10"/>
      <c r="C3085" s="10"/>
    </row>
    <row r="3086">
      <c r="B3086" s="10"/>
      <c r="C3086" s="10"/>
    </row>
    <row r="3087">
      <c r="B3087" s="10"/>
      <c r="C3087" s="10"/>
    </row>
    <row r="3088">
      <c r="B3088" s="10"/>
      <c r="C3088" s="10"/>
    </row>
    <row r="3089">
      <c r="B3089" s="10"/>
      <c r="C3089" s="10"/>
    </row>
    <row r="3090">
      <c r="B3090" s="10"/>
      <c r="C3090" s="10"/>
    </row>
    <row r="3091">
      <c r="B3091" s="10"/>
      <c r="C3091" s="10"/>
    </row>
    <row r="3092">
      <c r="B3092" s="10"/>
      <c r="C3092" s="10"/>
    </row>
    <row r="3093">
      <c r="B3093" s="10"/>
      <c r="C3093" s="10"/>
    </row>
    <row r="3094">
      <c r="B3094" s="10"/>
      <c r="C3094" s="10"/>
    </row>
    <row r="3095">
      <c r="B3095" s="10"/>
      <c r="C3095" s="10"/>
    </row>
    <row r="3096">
      <c r="B3096" s="10"/>
      <c r="C3096" s="10"/>
    </row>
    <row r="3097">
      <c r="B3097" s="10"/>
      <c r="C3097" s="10"/>
    </row>
    <row r="3098">
      <c r="B3098" s="10"/>
      <c r="C3098" s="10"/>
    </row>
    <row r="3099">
      <c r="B3099" s="10"/>
      <c r="C3099" s="10"/>
    </row>
    <row r="3100">
      <c r="B3100" s="10"/>
      <c r="C3100" s="10"/>
    </row>
    <row r="3101">
      <c r="B3101" s="10"/>
      <c r="C3101" s="10"/>
    </row>
    <row r="3102">
      <c r="B3102" s="10"/>
      <c r="C3102" s="10"/>
    </row>
    <row r="3103">
      <c r="B3103" s="10"/>
      <c r="C3103" s="10"/>
    </row>
    <row r="3104">
      <c r="B3104" s="10"/>
      <c r="C3104" s="10"/>
    </row>
    <row r="3105">
      <c r="B3105" s="10"/>
      <c r="C3105" s="10"/>
    </row>
    <row r="3106">
      <c r="B3106" s="10"/>
      <c r="C3106" s="10"/>
    </row>
    <row r="3107">
      <c r="B3107" s="10"/>
      <c r="C3107" s="10"/>
    </row>
    <row r="3108">
      <c r="B3108" s="10"/>
      <c r="C3108" s="10"/>
    </row>
    <row r="3109">
      <c r="B3109" s="10"/>
      <c r="C3109" s="10"/>
    </row>
    <row r="3110">
      <c r="B3110" s="10"/>
      <c r="C3110" s="10"/>
    </row>
    <row r="3111">
      <c r="B3111" s="10"/>
      <c r="C3111" s="10"/>
    </row>
    <row r="3112">
      <c r="B3112" s="10"/>
      <c r="C3112" s="10"/>
    </row>
    <row r="3113">
      <c r="B3113" s="10"/>
      <c r="C3113" s="10"/>
    </row>
    <row r="3114">
      <c r="B3114" s="10"/>
      <c r="C3114" s="10"/>
    </row>
    <row r="3115">
      <c r="B3115" s="10"/>
      <c r="C3115" s="10"/>
    </row>
    <row r="3116">
      <c r="B3116" s="10"/>
      <c r="C3116" s="10"/>
    </row>
    <row r="3117">
      <c r="B3117" s="10"/>
      <c r="C3117" s="10"/>
    </row>
    <row r="3118">
      <c r="B3118" s="10"/>
      <c r="C3118" s="10"/>
    </row>
    <row r="3119">
      <c r="B3119" s="10"/>
      <c r="C3119" s="10"/>
    </row>
    <row r="3120">
      <c r="B3120" s="10"/>
      <c r="C3120" s="10"/>
    </row>
    <row r="3121">
      <c r="B3121" s="10"/>
      <c r="C3121" s="10"/>
    </row>
    <row r="3122">
      <c r="B3122" s="10"/>
      <c r="C3122" s="10"/>
    </row>
    <row r="3123">
      <c r="B3123" s="10"/>
      <c r="C3123" s="10"/>
    </row>
    <row r="3124">
      <c r="B3124" s="10"/>
      <c r="C3124" s="10"/>
    </row>
    <row r="3125">
      <c r="B3125" s="10"/>
      <c r="C3125" s="10"/>
    </row>
    <row r="3126">
      <c r="B3126" s="10"/>
      <c r="C3126" s="10"/>
    </row>
    <row r="3127">
      <c r="B3127" s="10"/>
      <c r="C3127" s="10"/>
    </row>
    <row r="3128">
      <c r="B3128" s="10"/>
      <c r="C3128" s="10"/>
    </row>
    <row r="3129">
      <c r="B3129" s="10"/>
      <c r="C3129" s="10"/>
    </row>
    <row r="3130">
      <c r="B3130" s="10"/>
      <c r="C3130" s="10"/>
    </row>
    <row r="3131">
      <c r="B3131" s="10"/>
      <c r="C3131" s="10"/>
    </row>
    <row r="3132">
      <c r="B3132" s="10"/>
      <c r="C3132" s="10"/>
    </row>
    <row r="3133">
      <c r="B3133" s="10"/>
      <c r="C3133" s="10"/>
    </row>
    <row r="3134">
      <c r="B3134" s="10"/>
      <c r="C3134" s="10"/>
    </row>
    <row r="3135">
      <c r="A3135" s="19">
        <v>0.0</v>
      </c>
      <c r="B3135" s="10"/>
      <c r="C3135" s="10"/>
    </row>
    <row r="3136">
      <c r="B3136" s="10"/>
      <c r="C3136" s="10"/>
    </row>
    <row r="3137">
      <c r="B3137" s="10"/>
      <c r="C3137" s="10"/>
    </row>
    <row r="3138">
      <c r="B3138" s="10"/>
      <c r="C3138" s="10"/>
    </row>
    <row r="3139">
      <c r="B3139" s="10"/>
      <c r="C3139" s="10"/>
    </row>
    <row r="3140">
      <c r="B3140" s="10"/>
      <c r="C3140" s="10"/>
    </row>
    <row r="3141">
      <c r="B3141" s="10"/>
      <c r="C3141" s="10"/>
    </row>
    <row r="3142">
      <c r="B3142" s="10"/>
      <c r="C3142" s="10"/>
    </row>
    <row r="3143">
      <c r="B3143" s="10"/>
      <c r="C3143" s="10"/>
    </row>
    <row r="3144">
      <c r="B3144" s="10"/>
      <c r="C3144" s="10"/>
    </row>
    <row r="3145">
      <c r="B3145" s="10"/>
      <c r="C3145" s="10"/>
    </row>
    <row r="3146">
      <c r="B3146" s="10"/>
      <c r="C3146" s="10"/>
    </row>
    <row r="3147">
      <c r="B3147" s="10"/>
      <c r="C3147" s="10"/>
    </row>
    <row r="3148">
      <c r="B3148" s="10"/>
      <c r="C3148" s="10"/>
    </row>
    <row r="3149">
      <c r="B3149" s="10"/>
      <c r="C3149" s="10"/>
    </row>
    <row r="3150">
      <c r="B3150" s="10"/>
      <c r="C3150" s="10"/>
    </row>
    <row r="3151">
      <c r="B3151" s="10"/>
      <c r="C3151" s="10"/>
    </row>
    <row r="3152">
      <c r="B3152" s="10"/>
      <c r="C3152" s="10"/>
    </row>
    <row r="3153">
      <c r="B3153" s="10"/>
      <c r="C3153" s="10"/>
    </row>
    <row r="3154">
      <c r="B3154" s="10"/>
      <c r="C3154" s="10"/>
    </row>
    <row r="3155">
      <c r="B3155" s="10"/>
      <c r="C3155" s="10"/>
    </row>
    <row r="3156">
      <c r="B3156" s="10"/>
      <c r="C3156" s="10"/>
    </row>
    <row r="3157">
      <c r="B3157" s="10"/>
      <c r="C3157" s="10"/>
    </row>
    <row r="3158">
      <c r="B3158" s="10"/>
      <c r="C3158" s="10"/>
    </row>
    <row r="3159">
      <c r="B3159" s="10"/>
      <c r="C3159" s="10"/>
    </row>
    <row r="3160">
      <c r="B3160" s="10"/>
      <c r="C3160" s="10"/>
    </row>
    <row r="3161">
      <c r="B3161" s="10"/>
      <c r="C3161" s="10"/>
    </row>
    <row r="3162">
      <c r="B3162" s="10"/>
      <c r="C3162" s="10"/>
    </row>
    <row r="3163">
      <c r="B3163" s="10"/>
      <c r="C3163" s="10"/>
    </row>
    <row r="3164">
      <c r="B3164" s="10"/>
      <c r="C3164" s="10"/>
    </row>
    <row r="3165">
      <c r="B3165" s="10"/>
      <c r="C3165" s="10"/>
    </row>
    <row r="3166">
      <c r="B3166" s="10"/>
      <c r="C3166" s="10"/>
    </row>
    <row r="3167">
      <c r="B3167" s="10"/>
      <c r="C3167" s="10"/>
    </row>
    <row r="3168">
      <c r="B3168" s="10"/>
      <c r="C3168" s="10"/>
    </row>
    <row r="3169">
      <c r="B3169" s="10"/>
      <c r="C3169" s="10"/>
    </row>
    <row r="3170">
      <c r="B3170" s="10"/>
      <c r="C3170" s="10"/>
    </row>
    <row r="3171">
      <c r="B3171" s="10"/>
      <c r="C3171" s="10"/>
    </row>
    <row r="3172">
      <c r="B3172" s="10"/>
      <c r="C3172" s="10"/>
    </row>
    <row r="3173">
      <c r="B3173" s="10"/>
      <c r="C3173" s="10"/>
    </row>
    <row r="3174">
      <c r="B3174" s="10"/>
      <c r="C3174" s="10"/>
    </row>
    <row r="3175">
      <c r="B3175" s="10"/>
      <c r="C3175" s="10"/>
    </row>
    <row r="3176">
      <c r="B3176" s="10"/>
      <c r="C3176" s="10"/>
    </row>
    <row r="3177">
      <c r="B3177" s="10"/>
      <c r="C3177" s="10"/>
    </row>
    <row r="3178">
      <c r="B3178" s="10"/>
      <c r="C3178" s="10"/>
    </row>
    <row r="3179">
      <c r="B3179" s="10"/>
      <c r="C3179" s="10"/>
    </row>
    <row r="3180">
      <c r="B3180" s="10"/>
      <c r="C3180" s="10"/>
    </row>
    <row r="3181">
      <c r="B3181" s="10"/>
      <c r="C3181" s="10"/>
    </row>
    <row r="3182">
      <c r="B3182" s="10"/>
      <c r="C3182" s="10"/>
    </row>
    <row r="3183">
      <c r="B3183" s="10"/>
      <c r="C3183" s="10"/>
    </row>
    <row r="3184">
      <c r="B3184" s="10"/>
      <c r="C3184" s="10"/>
    </row>
    <row r="3185">
      <c r="B3185" s="10"/>
      <c r="C3185" s="10"/>
    </row>
    <row r="3186">
      <c r="B3186" s="10"/>
      <c r="C3186" s="10"/>
    </row>
    <row r="3187">
      <c r="B3187" s="10"/>
      <c r="C3187" s="10"/>
    </row>
    <row r="3188">
      <c r="B3188" s="10"/>
      <c r="C3188" s="10"/>
    </row>
    <row r="3189">
      <c r="B3189" s="10"/>
      <c r="C3189" s="10"/>
    </row>
    <row r="3190">
      <c r="B3190" s="10"/>
      <c r="C3190" s="10"/>
    </row>
    <row r="3191">
      <c r="B3191" s="10"/>
      <c r="C3191" s="10"/>
    </row>
    <row r="3192">
      <c r="B3192" s="10"/>
      <c r="C3192" s="10"/>
    </row>
    <row r="3193">
      <c r="B3193" s="10"/>
      <c r="C3193" s="10"/>
    </row>
    <row r="3194">
      <c r="B3194" s="10"/>
      <c r="C3194" s="10"/>
    </row>
    <row r="3195">
      <c r="B3195" s="10"/>
      <c r="C3195" s="10"/>
    </row>
    <row r="3196">
      <c r="B3196" s="10"/>
      <c r="C3196" s="10"/>
    </row>
    <row r="3197">
      <c r="B3197" s="10"/>
      <c r="C3197" s="10"/>
    </row>
    <row r="3198">
      <c r="B3198" s="10"/>
      <c r="C3198" s="10"/>
    </row>
    <row r="3199">
      <c r="B3199" s="10"/>
      <c r="C3199" s="10"/>
    </row>
    <row r="3200">
      <c r="B3200" s="10"/>
      <c r="C3200" s="10"/>
    </row>
    <row r="3201">
      <c r="B3201" s="10"/>
      <c r="C3201" s="10"/>
    </row>
    <row r="3202">
      <c r="B3202" s="10"/>
      <c r="C3202" s="10"/>
    </row>
    <row r="3203">
      <c r="B3203" s="10"/>
      <c r="C3203" s="10"/>
    </row>
    <row r="3204">
      <c r="B3204" s="10"/>
      <c r="C3204" s="10"/>
    </row>
    <row r="3205">
      <c r="B3205" s="10"/>
      <c r="C3205" s="10"/>
    </row>
    <row r="3206">
      <c r="B3206" s="10"/>
      <c r="C3206" s="10"/>
    </row>
    <row r="3207">
      <c r="B3207" s="10"/>
      <c r="C3207" s="10"/>
    </row>
    <row r="3208">
      <c r="B3208" s="10"/>
      <c r="C3208" s="10"/>
    </row>
    <row r="3209">
      <c r="B3209" s="10"/>
      <c r="C3209" s="10"/>
    </row>
    <row r="3210">
      <c r="B3210" s="10"/>
      <c r="C3210" s="10"/>
    </row>
    <row r="3211">
      <c r="B3211" s="10"/>
      <c r="C3211" s="10"/>
    </row>
    <row r="3212">
      <c r="B3212" s="10"/>
      <c r="C3212" s="10"/>
    </row>
    <row r="3213">
      <c r="B3213" s="10"/>
      <c r="C3213" s="10"/>
    </row>
    <row r="3214">
      <c r="B3214" s="10"/>
      <c r="C3214" s="10"/>
    </row>
    <row r="3215">
      <c r="B3215" s="10"/>
      <c r="C3215" s="10"/>
    </row>
    <row r="3216">
      <c r="B3216" s="10"/>
      <c r="C3216" s="10"/>
    </row>
    <row r="3217">
      <c r="B3217" s="10"/>
      <c r="C3217" s="10"/>
    </row>
    <row r="3218">
      <c r="B3218" s="10"/>
      <c r="C3218" s="10"/>
    </row>
    <row r="3219">
      <c r="B3219" s="10"/>
      <c r="C3219" s="10"/>
    </row>
    <row r="3220">
      <c r="B3220" s="10"/>
      <c r="C3220" s="10"/>
    </row>
    <row r="3221">
      <c r="B3221" s="10"/>
      <c r="C3221" s="10"/>
    </row>
    <row r="3222">
      <c r="B3222" s="10"/>
      <c r="C3222" s="10"/>
    </row>
    <row r="3223">
      <c r="B3223" s="10"/>
      <c r="C3223" s="10"/>
    </row>
    <row r="3224">
      <c r="B3224" s="10"/>
      <c r="C3224" s="10"/>
    </row>
    <row r="3225">
      <c r="B3225" s="10"/>
      <c r="C3225" s="10"/>
    </row>
    <row r="3226">
      <c r="B3226" s="10"/>
      <c r="C3226" s="10"/>
    </row>
    <row r="3227">
      <c r="B3227" s="10"/>
      <c r="C3227" s="10"/>
    </row>
    <row r="3228">
      <c r="B3228" s="10"/>
      <c r="C3228" s="10"/>
    </row>
    <row r="3229">
      <c r="B3229" s="10"/>
      <c r="C3229" s="10"/>
    </row>
    <row r="3230">
      <c r="B3230" s="10"/>
      <c r="C3230" s="10"/>
    </row>
    <row r="3231">
      <c r="B3231" s="10"/>
      <c r="C3231" s="10"/>
    </row>
    <row r="3232">
      <c r="B3232" s="10"/>
      <c r="C3232" s="10"/>
    </row>
    <row r="3233">
      <c r="B3233" s="10"/>
      <c r="C3233" s="10"/>
    </row>
    <row r="3234">
      <c r="B3234" s="10"/>
      <c r="C3234" s="10"/>
    </row>
    <row r="3235">
      <c r="B3235" s="10"/>
      <c r="C3235" s="10"/>
    </row>
    <row r="3236">
      <c r="B3236" s="10"/>
      <c r="C3236" s="10"/>
    </row>
    <row r="3237">
      <c r="B3237" s="10"/>
      <c r="C3237" s="10"/>
    </row>
    <row r="3238">
      <c r="B3238" s="10"/>
      <c r="C3238" s="10"/>
    </row>
    <row r="3239">
      <c r="B3239" s="10"/>
      <c r="C3239" s="10"/>
    </row>
    <row r="3240">
      <c r="B3240" s="10"/>
      <c r="C3240" s="10"/>
    </row>
    <row r="3241">
      <c r="B3241" s="10"/>
      <c r="C3241" s="10"/>
    </row>
    <row r="3242">
      <c r="B3242" s="10"/>
      <c r="C3242" s="10"/>
    </row>
    <row r="3243">
      <c r="B3243" s="10"/>
      <c r="C3243" s="10"/>
    </row>
    <row r="3244">
      <c r="B3244" s="10"/>
      <c r="C3244" s="10"/>
    </row>
    <row r="3245">
      <c r="B3245" s="10"/>
      <c r="C3245" s="10"/>
    </row>
    <row r="3246">
      <c r="B3246" s="10"/>
      <c r="C3246" s="10"/>
    </row>
    <row r="3247">
      <c r="B3247" s="10"/>
      <c r="C3247" s="10"/>
    </row>
    <row r="3248">
      <c r="B3248" s="10"/>
      <c r="C3248" s="10"/>
    </row>
    <row r="3249">
      <c r="B3249" s="10"/>
      <c r="C3249" s="10"/>
    </row>
    <row r="3250">
      <c r="B3250" s="10"/>
      <c r="C3250" s="10"/>
    </row>
    <row r="3251">
      <c r="B3251" s="10"/>
      <c r="C3251" s="10"/>
    </row>
    <row r="3252">
      <c r="B3252" s="10"/>
      <c r="C3252" s="10"/>
    </row>
    <row r="3253">
      <c r="B3253" s="10"/>
      <c r="C3253" s="10"/>
    </row>
    <row r="3254">
      <c r="B3254" s="10"/>
      <c r="C3254" s="10"/>
    </row>
    <row r="3255">
      <c r="B3255" s="10"/>
      <c r="C3255" s="10"/>
    </row>
    <row r="3256">
      <c r="B3256" s="10"/>
      <c r="C3256" s="10"/>
    </row>
    <row r="3257">
      <c r="B3257" s="10"/>
      <c r="C3257" s="10"/>
    </row>
    <row r="3258">
      <c r="B3258" s="10"/>
      <c r="C3258" s="10"/>
    </row>
    <row r="3259">
      <c r="B3259" s="10"/>
      <c r="C3259" s="10"/>
    </row>
    <row r="3260">
      <c r="B3260" s="10"/>
      <c r="C3260" s="10"/>
    </row>
    <row r="3261">
      <c r="B3261" s="10"/>
      <c r="C3261" s="10"/>
    </row>
    <row r="3262">
      <c r="B3262" s="10"/>
      <c r="C3262" s="10"/>
    </row>
    <row r="3263">
      <c r="B3263" s="10"/>
      <c r="C3263" s="10"/>
    </row>
    <row r="3264">
      <c r="B3264" s="10"/>
      <c r="C3264" s="10"/>
    </row>
    <row r="3265">
      <c r="B3265" s="10"/>
      <c r="C3265" s="10"/>
    </row>
    <row r="3266">
      <c r="B3266" s="10"/>
      <c r="C3266" s="10"/>
    </row>
    <row r="3267">
      <c r="B3267" s="10"/>
      <c r="C3267" s="10"/>
    </row>
    <row r="3268">
      <c r="B3268" s="10"/>
      <c r="C3268" s="10"/>
    </row>
    <row r="3269">
      <c r="B3269" s="10"/>
      <c r="C3269" s="10"/>
    </row>
    <row r="3270">
      <c r="B3270" s="10"/>
      <c r="C3270" s="10"/>
    </row>
    <row r="3271">
      <c r="B3271" s="10"/>
      <c r="C3271" s="10"/>
    </row>
    <row r="3272">
      <c r="B3272" s="10"/>
      <c r="C3272" s="10"/>
    </row>
    <row r="3273">
      <c r="B3273" s="10"/>
      <c r="C3273" s="10"/>
    </row>
    <row r="3274">
      <c r="B3274" s="10"/>
      <c r="C3274" s="10"/>
    </row>
    <row r="3275">
      <c r="B3275" s="10"/>
      <c r="C3275" s="10"/>
    </row>
    <row r="3276">
      <c r="B3276" s="10"/>
      <c r="C3276" s="10"/>
    </row>
    <row r="3277">
      <c r="B3277" s="10"/>
      <c r="C3277" s="10"/>
    </row>
    <row r="3278">
      <c r="B3278" s="10"/>
      <c r="C3278" s="10"/>
    </row>
    <row r="3279">
      <c r="B3279" s="10"/>
      <c r="C3279" s="10"/>
    </row>
    <row r="3280">
      <c r="B3280" s="10"/>
      <c r="C3280" s="10"/>
    </row>
    <row r="3281">
      <c r="B3281" s="10"/>
      <c r="C3281" s="10"/>
    </row>
    <row r="3282">
      <c r="B3282" s="10"/>
      <c r="C3282" s="10"/>
    </row>
    <row r="3283">
      <c r="B3283" s="10"/>
      <c r="C3283" s="10"/>
    </row>
    <row r="3284">
      <c r="B3284" s="10"/>
      <c r="C3284" s="10"/>
    </row>
    <row r="3285">
      <c r="B3285" s="10"/>
      <c r="C3285" s="10"/>
    </row>
    <row r="3286">
      <c r="B3286" s="10"/>
      <c r="C3286" s="10"/>
    </row>
    <row r="3287">
      <c r="B3287" s="10"/>
      <c r="C3287" s="10"/>
    </row>
    <row r="3288">
      <c r="B3288" s="10"/>
      <c r="C3288" s="10"/>
    </row>
    <row r="3289">
      <c r="B3289" s="10"/>
      <c r="C3289" s="10"/>
    </row>
    <row r="3290">
      <c r="B3290" s="10"/>
      <c r="C3290" s="10"/>
    </row>
    <row r="3291">
      <c r="B3291" s="10"/>
      <c r="C3291" s="10"/>
    </row>
    <row r="3292">
      <c r="B3292" s="10"/>
      <c r="C3292" s="10"/>
    </row>
    <row r="3293">
      <c r="B3293" s="10"/>
      <c r="C3293" s="10"/>
    </row>
    <row r="3294">
      <c r="B3294" s="10"/>
      <c r="C3294" s="10"/>
    </row>
    <row r="3295">
      <c r="B3295" s="10"/>
      <c r="C3295" s="10"/>
    </row>
    <row r="3296">
      <c r="B3296" s="10"/>
      <c r="C3296" s="10"/>
    </row>
    <row r="3297">
      <c r="B3297" s="10"/>
      <c r="C3297" s="10"/>
    </row>
    <row r="3298">
      <c r="B3298" s="10"/>
      <c r="C3298" s="10"/>
    </row>
    <row r="3299">
      <c r="B3299" s="10"/>
      <c r="C3299" s="10"/>
    </row>
    <row r="3300">
      <c r="B3300" s="10"/>
      <c r="C3300" s="10"/>
    </row>
    <row r="3301">
      <c r="B3301" s="10"/>
      <c r="C3301" s="10"/>
    </row>
    <row r="3302">
      <c r="B3302" s="10"/>
      <c r="C3302" s="10"/>
    </row>
    <row r="3303">
      <c r="B3303" s="10"/>
      <c r="C3303" s="10"/>
    </row>
    <row r="3304">
      <c r="B3304" s="10"/>
      <c r="C3304" s="10"/>
    </row>
    <row r="3305">
      <c r="B3305" s="10"/>
      <c r="C3305" s="10"/>
    </row>
    <row r="3306">
      <c r="B3306" s="10"/>
      <c r="C3306" s="10"/>
    </row>
    <row r="3307">
      <c r="B3307" s="10"/>
      <c r="C3307" s="10"/>
    </row>
    <row r="3308">
      <c r="B3308" s="10"/>
      <c r="C3308" s="10"/>
    </row>
    <row r="3309">
      <c r="B3309" s="10"/>
      <c r="C3309" s="10"/>
    </row>
    <row r="3310">
      <c r="B3310" s="10"/>
      <c r="C3310" s="10"/>
    </row>
    <row r="3311">
      <c r="B3311" s="10"/>
      <c r="C3311" s="10"/>
    </row>
    <row r="3312">
      <c r="B3312" s="10"/>
      <c r="C3312" s="10"/>
    </row>
    <row r="3313">
      <c r="B3313" s="10"/>
      <c r="C3313" s="10"/>
    </row>
    <row r="3314">
      <c r="B3314" s="10"/>
      <c r="C3314" s="10"/>
    </row>
    <row r="3315">
      <c r="B3315" s="10"/>
      <c r="C3315" s="10"/>
    </row>
    <row r="3316">
      <c r="B3316" s="10"/>
      <c r="C3316" s="10"/>
    </row>
    <row r="3317">
      <c r="B3317" s="10"/>
      <c r="C3317" s="10"/>
    </row>
    <row r="3318">
      <c r="B3318" s="10"/>
      <c r="C3318" s="10"/>
    </row>
    <row r="3319">
      <c r="B3319" s="10"/>
      <c r="C3319" s="10"/>
    </row>
    <row r="3320">
      <c r="B3320" s="10"/>
      <c r="C3320" s="10"/>
    </row>
    <row r="3321">
      <c r="B3321" s="10"/>
      <c r="C3321" s="10"/>
    </row>
    <row r="3322">
      <c r="B3322" s="10"/>
      <c r="C3322" s="10"/>
    </row>
    <row r="3323">
      <c r="B3323" s="10"/>
      <c r="C3323" s="10"/>
    </row>
    <row r="3324">
      <c r="B3324" s="10"/>
      <c r="C3324" s="10"/>
    </row>
    <row r="3325">
      <c r="B3325" s="10"/>
      <c r="C3325" s="10"/>
    </row>
    <row r="3326">
      <c r="B3326" s="10"/>
      <c r="C3326" s="10"/>
    </row>
    <row r="3327">
      <c r="B3327" s="10"/>
      <c r="C3327" s="10"/>
    </row>
    <row r="3328">
      <c r="B3328" s="10"/>
      <c r="C3328" s="10"/>
    </row>
    <row r="3329">
      <c r="B3329" s="10"/>
      <c r="C3329" s="10"/>
    </row>
    <row r="3330">
      <c r="B3330" s="10"/>
      <c r="C3330" s="10"/>
    </row>
    <row r="3331">
      <c r="B3331" s="10"/>
      <c r="C3331" s="10"/>
    </row>
    <row r="3332">
      <c r="B3332" s="10"/>
      <c r="C3332" s="10"/>
    </row>
    <row r="3333">
      <c r="B3333" s="10"/>
      <c r="C3333" s="10"/>
    </row>
    <row r="3334">
      <c r="B3334" s="10"/>
      <c r="C3334" s="10"/>
    </row>
    <row r="3335">
      <c r="B3335" s="10"/>
      <c r="C3335" s="10"/>
    </row>
    <row r="3336">
      <c r="B3336" s="10"/>
      <c r="C3336" s="10"/>
    </row>
    <row r="3337">
      <c r="B3337" s="10"/>
      <c r="C3337" s="10"/>
    </row>
    <row r="3338">
      <c r="B3338" s="10"/>
      <c r="C3338" s="10"/>
    </row>
    <row r="3339">
      <c r="B3339" s="10"/>
      <c r="C3339" s="10"/>
    </row>
    <row r="3340">
      <c r="B3340" s="10"/>
      <c r="C3340" s="10"/>
    </row>
    <row r="3341">
      <c r="B3341" s="10"/>
      <c r="C3341" s="10"/>
    </row>
    <row r="3342">
      <c r="B3342" s="10"/>
      <c r="C3342" s="10"/>
    </row>
    <row r="3343">
      <c r="B3343" s="10"/>
      <c r="C3343" s="10"/>
    </row>
    <row r="3344">
      <c r="B3344" s="10"/>
      <c r="C3344" s="10"/>
    </row>
    <row r="3345">
      <c r="B3345" s="10"/>
      <c r="C3345" s="10"/>
    </row>
    <row r="3346">
      <c r="B3346" s="10"/>
      <c r="C3346" s="10"/>
    </row>
    <row r="3347">
      <c r="B3347" s="10"/>
      <c r="C3347" s="10"/>
    </row>
    <row r="3348">
      <c r="B3348" s="10"/>
      <c r="C3348" s="10"/>
    </row>
    <row r="3349">
      <c r="B3349" s="10"/>
      <c r="C3349" s="10"/>
    </row>
    <row r="3350">
      <c r="B3350" s="10"/>
      <c r="C3350" s="10"/>
    </row>
    <row r="3351">
      <c r="B3351" s="10"/>
      <c r="C3351" s="10"/>
    </row>
    <row r="3352">
      <c r="B3352" s="10"/>
      <c r="C3352" s="10"/>
    </row>
    <row r="3353">
      <c r="B3353" s="10"/>
      <c r="C3353" s="10"/>
    </row>
    <row r="3354">
      <c r="B3354" s="10"/>
      <c r="C3354" s="10"/>
    </row>
    <row r="3355">
      <c r="B3355" s="10"/>
      <c r="C3355" s="10"/>
    </row>
    <row r="3356">
      <c r="B3356" s="10"/>
      <c r="C3356" s="10"/>
    </row>
    <row r="3357">
      <c r="B3357" s="10"/>
      <c r="C3357" s="10"/>
    </row>
    <row r="3358">
      <c r="B3358" s="10"/>
      <c r="C3358" s="10"/>
    </row>
    <row r="3359">
      <c r="B3359" s="10"/>
      <c r="C3359" s="10"/>
    </row>
    <row r="3360">
      <c r="B3360" s="10"/>
      <c r="C3360" s="10"/>
    </row>
    <row r="3361">
      <c r="B3361" s="10"/>
      <c r="C3361" s="10"/>
    </row>
    <row r="3362">
      <c r="B3362" s="10"/>
      <c r="C3362" s="10"/>
    </row>
    <row r="3363">
      <c r="B3363" s="10"/>
      <c r="C3363" s="10"/>
    </row>
    <row r="3364">
      <c r="B3364" s="10"/>
      <c r="C3364" s="10"/>
    </row>
    <row r="3365">
      <c r="B3365" s="10"/>
      <c r="C3365" s="10"/>
    </row>
    <row r="3366">
      <c r="B3366" s="10"/>
      <c r="C3366" s="10"/>
    </row>
    <row r="3367">
      <c r="B3367" s="10"/>
      <c r="C3367" s="10"/>
    </row>
    <row r="3368">
      <c r="B3368" s="10"/>
      <c r="C3368" s="10"/>
    </row>
    <row r="3369">
      <c r="B3369" s="10"/>
      <c r="C3369" s="10"/>
    </row>
    <row r="3370">
      <c r="B3370" s="10"/>
      <c r="C3370" s="10"/>
    </row>
    <row r="3371">
      <c r="B3371" s="10"/>
      <c r="C3371" s="10"/>
    </row>
    <row r="3372">
      <c r="B3372" s="10"/>
      <c r="C3372" s="10"/>
    </row>
    <row r="3373">
      <c r="B3373" s="10"/>
      <c r="C3373" s="10"/>
    </row>
    <row r="3374">
      <c r="B3374" s="10"/>
      <c r="C3374" s="10"/>
    </row>
    <row r="3375">
      <c r="B3375" s="10"/>
      <c r="C3375" s="10"/>
    </row>
    <row r="3376">
      <c r="B3376" s="10"/>
      <c r="C3376" s="10"/>
    </row>
    <row r="3377">
      <c r="B3377" s="10"/>
      <c r="C3377" s="10"/>
    </row>
    <row r="3378">
      <c r="B3378" s="10"/>
      <c r="C3378" s="10"/>
    </row>
    <row r="3379">
      <c r="B3379" s="10"/>
      <c r="C3379" s="10"/>
    </row>
    <row r="3380">
      <c r="B3380" s="10"/>
      <c r="C3380" s="10"/>
    </row>
    <row r="3381">
      <c r="B3381" s="10"/>
      <c r="C3381" s="10"/>
    </row>
    <row r="3382">
      <c r="B3382" s="10"/>
      <c r="C3382" s="10"/>
    </row>
    <row r="3383">
      <c r="B3383" s="10"/>
      <c r="C3383" s="10"/>
    </row>
    <row r="3384">
      <c r="B3384" s="10"/>
      <c r="C3384" s="10"/>
    </row>
    <row r="3385">
      <c r="B3385" s="10"/>
      <c r="C3385" s="10"/>
    </row>
    <row r="3386">
      <c r="B3386" s="10"/>
      <c r="C3386" s="10"/>
    </row>
    <row r="3387">
      <c r="B3387" s="10"/>
      <c r="C3387" s="10"/>
    </row>
    <row r="3388">
      <c r="B3388" s="10"/>
      <c r="C3388" s="10"/>
    </row>
    <row r="3389">
      <c r="B3389" s="10"/>
      <c r="C3389" s="10"/>
    </row>
    <row r="3390">
      <c r="B3390" s="10"/>
      <c r="C3390" s="10"/>
    </row>
    <row r="3391">
      <c r="B3391" s="10"/>
      <c r="C3391" s="10"/>
    </row>
    <row r="3392">
      <c r="B3392" s="10"/>
      <c r="C3392" s="10"/>
    </row>
    <row r="3393">
      <c r="B3393" s="10"/>
      <c r="C3393" s="10"/>
    </row>
    <row r="3394">
      <c r="B3394" s="10"/>
      <c r="C3394" s="10"/>
    </row>
    <row r="3395">
      <c r="B3395" s="10"/>
      <c r="C3395" s="10"/>
    </row>
    <row r="3396">
      <c r="B3396" s="10"/>
      <c r="C3396" s="10"/>
    </row>
    <row r="3397">
      <c r="B3397" s="10"/>
      <c r="C3397" s="10"/>
    </row>
    <row r="3398">
      <c r="B3398" s="10"/>
      <c r="C3398" s="10"/>
    </row>
    <row r="3399">
      <c r="B3399" s="10"/>
      <c r="C3399" s="10"/>
    </row>
    <row r="3400">
      <c r="B3400" s="10"/>
      <c r="C3400" s="10"/>
    </row>
    <row r="3401">
      <c r="B3401" s="10"/>
      <c r="C3401" s="10"/>
    </row>
    <row r="3402">
      <c r="B3402" s="10"/>
      <c r="C3402" s="10"/>
    </row>
    <row r="3403">
      <c r="B3403" s="10"/>
      <c r="C3403" s="10"/>
    </row>
    <row r="3404">
      <c r="B3404" s="10"/>
      <c r="C3404" s="10"/>
    </row>
    <row r="3405">
      <c r="B3405" s="10"/>
      <c r="C3405" s="10"/>
    </row>
    <row r="3406">
      <c r="B3406" s="10"/>
      <c r="C3406" s="10"/>
    </row>
    <row r="3407">
      <c r="B3407" s="10"/>
      <c r="C3407" s="10"/>
    </row>
    <row r="3408">
      <c r="B3408" s="10"/>
      <c r="C3408" s="10"/>
    </row>
    <row r="3409">
      <c r="B3409" s="10"/>
      <c r="C3409" s="10"/>
    </row>
    <row r="3410">
      <c r="B3410" s="10"/>
      <c r="C3410" s="10"/>
    </row>
    <row r="3411">
      <c r="B3411" s="10"/>
      <c r="C3411" s="10"/>
    </row>
    <row r="3412">
      <c r="B3412" s="10"/>
      <c r="C3412" s="10"/>
    </row>
    <row r="3413">
      <c r="B3413" s="10"/>
      <c r="C3413" s="10"/>
    </row>
    <row r="3414">
      <c r="B3414" s="10"/>
      <c r="C3414" s="10"/>
    </row>
    <row r="3415">
      <c r="B3415" s="10"/>
      <c r="C3415" s="10"/>
    </row>
    <row r="3416">
      <c r="B3416" s="10"/>
      <c r="C3416" s="10"/>
    </row>
    <row r="3417">
      <c r="B3417" s="10"/>
      <c r="C3417" s="10"/>
    </row>
    <row r="3418">
      <c r="B3418" s="10"/>
      <c r="C3418" s="10"/>
    </row>
    <row r="3419">
      <c r="B3419" s="10"/>
      <c r="C3419" s="10"/>
    </row>
    <row r="3420">
      <c r="B3420" s="10"/>
      <c r="C3420" s="10"/>
    </row>
    <row r="3421">
      <c r="B3421" s="10"/>
      <c r="C3421" s="10"/>
    </row>
    <row r="3422">
      <c r="B3422" s="10"/>
      <c r="C3422" s="10"/>
    </row>
    <row r="3423">
      <c r="B3423" s="10"/>
      <c r="C3423" s="10"/>
    </row>
    <row r="3424">
      <c r="B3424" s="10"/>
      <c r="C3424" s="10"/>
    </row>
    <row r="3425">
      <c r="B3425" s="10"/>
      <c r="C3425" s="10"/>
    </row>
    <row r="3426">
      <c r="B3426" s="10"/>
      <c r="C3426" s="10"/>
    </row>
    <row r="3427">
      <c r="B3427" s="10"/>
      <c r="C3427" s="10"/>
    </row>
    <row r="3428">
      <c r="B3428" s="10"/>
      <c r="C3428" s="10"/>
    </row>
    <row r="3429">
      <c r="B3429" s="10"/>
      <c r="C3429" s="10"/>
    </row>
    <row r="3430">
      <c r="B3430" s="10"/>
      <c r="C3430" s="10"/>
    </row>
    <row r="3431">
      <c r="B3431" s="10"/>
      <c r="C3431" s="10"/>
    </row>
    <row r="3432">
      <c r="B3432" s="10"/>
      <c r="C3432" s="10"/>
    </row>
    <row r="3433">
      <c r="B3433" s="10"/>
      <c r="C3433" s="10"/>
    </row>
    <row r="3434">
      <c r="B3434" s="10"/>
      <c r="C3434" s="10"/>
    </row>
    <row r="3435">
      <c r="B3435" s="10"/>
      <c r="C3435" s="10"/>
    </row>
    <row r="3436">
      <c r="B3436" s="10"/>
      <c r="C3436" s="10"/>
    </row>
    <row r="3437">
      <c r="B3437" s="10"/>
      <c r="C3437" s="10"/>
    </row>
    <row r="3438">
      <c r="B3438" s="10"/>
      <c r="C3438" s="10"/>
    </row>
    <row r="3439">
      <c r="B3439" s="10"/>
      <c r="C3439" s="10"/>
    </row>
    <row r="3440">
      <c r="B3440" s="10"/>
      <c r="C3440" s="10"/>
    </row>
    <row r="3441">
      <c r="B3441" s="10"/>
      <c r="C3441" s="10"/>
    </row>
    <row r="3442">
      <c r="B3442" s="10"/>
      <c r="C3442" s="10"/>
    </row>
    <row r="3443">
      <c r="B3443" s="10"/>
      <c r="C3443" s="10"/>
    </row>
    <row r="3444">
      <c r="B3444" s="10"/>
      <c r="C3444" s="10"/>
    </row>
    <row r="3445">
      <c r="B3445" s="10"/>
      <c r="C3445" s="10"/>
    </row>
    <row r="3446">
      <c r="B3446" s="10"/>
      <c r="C3446" s="10"/>
    </row>
    <row r="3447">
      <c r="B3447" s="10"/>
      <c r="C3447" s="10"/>
    </row>
    <row r="3448">
      <c r="B3448" s="10"/>
      <c r="C3448" s="10"/>
    </row>
    <row r="3449">
      <c r="B3449" s="10"/>
      <c r="C3449" s="10"/>
    </row>
    <row r="3450">
      <c r="B3450" s="10"/>
      <c r="C3450" s="10"/>
    </row>
    <row r="3451">
      <c r="B3451" s="10"/>
      <c r="C3451" s="10"/>
    </row>
    <row r="3452">
      <c r="B3452" s="10"/>
      <c r="C3452" s="10"/>
    </row>
    <row r="3453">
      <c r="B3453" s="10"/>
      <c r="C3453" s="10"/>
    </row>
    <row r="3454">
      <c r="B3454" s="10"/>
      <c r="C3454" s="10"/>
    </row>
    <row r="3455">
      <c r="B3455" s="10"/>
      <c r="C3455" s="10"/>
    </row>
    <row r="3456">
      <c r="B3456" s="10"/>
      <c r="C3456" s="10"/>
    </row>
    <row r="3457">
      <c r="B3457" s="10"/>
      <c r="C3457" s="10"/>
    </row>
    <row r="3458">
      <c r="B3458" s="10"/>
      <c r="C3458" s="10"/>
    </row>
    <row r="3459">
      <c r="B3459" s="10"/>
      <c r="C3459" s="10"/>
    </row>
    <row r="3460">
      <c r="B3460" s="10"/>
      <c r="C3460" s="10"/>
    </row>
    <row r="3461">
      <c r="B3461" s="10"/>
      <c r="C3461" s="10"/>
    </row>
    <row r="3462">
      <c r="B3462" s="10"/>
      <c r="C3462" s="10"/>
    </row>
    <row r="3463">
      <c r="B3463" s="10"/>
      <c r="C3463" s="10"/>
    </row>
    <row r="3464">
      <c r="B3464" s="10"/>
      <c r="C3464" s="10"/>
    </row>
    <row r="3465">
      <c r="B3465" s="10"/>
      <c r="C3465" s="10"/>
    </row>
    <row r="3466">
      <c r="B3466" s="10"/>
      <c r="C3466" s="10"/>
    </row>
    <row r="3467">
      <c r="B3467" s="10"/>
      <c r="C3467" s="10"/>
    </row>
    <row r="3468">
      <c r="B3468" s="10"/>
      <c r="C3468" s="10"/>
    </row>
    <row r="3469">
      <c r="B3469" s="10"/>
      <c r="C3469" s="10"/>
    </row>
    <row r="3470">
      <c r="B3470" s="10"/>
      <c r="C3470" s="10"/>
    </row>
    <row r="3471">
      <c r="B3471" s="10"/>
      <c r="C3471" s="10"/>
    </row>
    <row r="3472">
      <c r="B3472" s="10"/>
      <c r="C3472" s="10"/>
    </row>
    <row r="3473">
      <c r="B3473" s="10"/>
      <c r="C3473" s="10"/>
    </row>
    <row r="3474">
      <c r="B3474" s="10"/>
      <c r="C3474" s="10"/>
    </row>
    <row r="3475">
      <c r="B3475" s="10"/>
      <c r="C3475" s="10"/>
    </row>
    <row r="3476">
      <c r="B3476" s="10"/>
      <c r="C3476" s="10"/>
    </row>
    <row r="3477">
      <c r="B3477" s="10"/>
      <c r="C3477" s="10"/>
    </row>
    <row r="3478">
      <c r="B3478" s="10"/>
      <c r="C3478" s="10"/>
    </row>
    <row r="3479">
      <c r="B3479" s="10"/>
      <c r="C3479" s="10"/>
    </row>
    <row r="3480">
      <c r="B3480" s="10"/>
      <c r="C3480" s="10"/>
    </row>
    <row r="3481">
      <c r="B3481" s="10"/>
      <c r="C3481" s="10"/>
    </row>
    <row r="3482">
      <c r="B3482" s="10"/>
      <c r="C3482" s="10"/>
    </row>
    <row r="3483">
      <c r="B3483" s="10"/>
      <c r="C3483" s="10"/>
    </row>
    <row r="3484">
      <c r="B3484" s="10"/>
      <c r="C3484" s="10"/>
    </row>
    <row r="3485">
      <c r="B3485" s="10"/>
      <c r="C3485" s="10"/>
    </row>
    <row r="3486">
      <c r="B3486" s="10"/>
      <c r="C3486" s="10"/>
    </row>
    <row r="3487">
      <c r="B3487" s="10"/>
      <c r="C3487" s="10"/>
    </row>
    <row r="3488">
      <c r="B3488" s="10"/>
      <c r="C3488" s="10"/>
    </row>
    <row r="3489">
      <c r="B3489" s="10"/>
      <c r="C3489" s="10"/>
    </row>
    <row r="3490">
      <c r="B3490" s="10"/>
      <c r="C3490" s="10"/>
    </row>
    <row r="3491">
      <c r="B3491" s="10"/>
      <c r="C3491" s="10"/>
    </row>
    <row r="3492">
      <c r="B3492" s="10"/>
      <c r="C3492" s="10"/>
    </row>
    <row r="3493">
      <c r="B3493" s="10"/>
      <c r="C3493" s="10"/>
    </row>
    <row r="3494">
      <c r="B3494" s="10"/>
      <c r="C3494" s="10"/>
    </row>
    <row r="3495">
      <c r="B3495" s="10"/>
      <c r="C3495" s="10"/>
    </row>
    <row r="3496">
      <c r="B3496" s="10"/>
      <c r="C3496" s="10"/>
    </row>
    <row r="3497">
      <c r="B3497" s="10"/>
      <c r="C3497" s="10"/>
    </row>
    <row r="3498">
      <c r="B3498" s="10"/>
      <c r="C3498" s="10"/>
    </row>
    <row r="3499">
      <c r="B3499" s="10"/>
      <c r="C3499" s="10"/>
    </row>
    <row r="3500">
      <c r="B3500" s="10"/>
      <c r="C3500" s="10"/>
    </row>
    <row r="3501">
      <c r="B3501" s="10"/>
      <c r="C3501" s="10"/>
    </row>
    <row r="3502">
      <c r="B3502" s="10"/>
      <c r="C3502" s="10"/>
    </row>
    <row r="3503">
      <c r="B3503" s="10"/>
      <c r="C3503" s="10"/>
    </row>
    <row r="3504">
      <c r="B3504" s="10"/>
      <c r="C3504" s="10"/>
    </row>
    <row r="3505">
      <c r="B3505" s="10"/>
      <c r="C3505" s="10"/>
    </row>
    <row r="3506">
      <c r="B3506" s="10"/>
      <c r="C3506" s="10"/>
    </row>
    <row r="3507">
      <c r="B3507" s="10"/>
      <c r="C3507" s="10"/>
    </row>
    <row r="3508">
      <c r="B3508" s="10"/>
      <c r="C3508" s="10"/>
    </row>
    <row r="3509">
      <c r="B3509" s="10"/>
      <c r="C3509" s="10"/>
    </row>
    <row r="3510">
      <c r="B3510" s="10"/>
      <c r="C3510" s="10"/>
    </row>
    <row r="3511">
      <c r="B3511" s="10"/>
      <c r="C3511" s="10"/>
    </row>
    <row r="3512">
      <c r="B3512" s="10"/>
      <c r="C3512" s="10"/>
    </row>
    <row r="3513">
      <c r="B3513" s="10"/>
      <c r="C3513" s="10"/>
    </row>
    <row r="3514">
      <c r="B3514" s="10"/>
      <c r="C3514" s="10"/>
    </row>
    <row r="3515">
      <c r="B3515" s="10"/>
      <c r="C3515" s="10"/>
    </row>
    <row r="3516">
      <c r="B3516" s="10"/>
      <c r="C3516" s="10"/>
    </row>
    <row r="3517">
      <c r="B3517" s="10"/>
      <c r="C3517" s="10"/>
    </row>
    <row r="3518">
      <c r="B3518" s="10"/>
      <c r="C3518" s="10"/>
    </row>
    <row r="3519">
      <c r="B3519" s="10"/>
      <c r="C3519" s="10"/>
    </row>
    <row r="3520">
      <c r="B3520" s="10"/>
      <c r="C3520" s="10"/>
    </row>
    <row r="3521">
      <c r="B3521" s="10"/>
      <c r="C3521" s="10"/>
    </row>
    <row r="3522">
      <c r="B3522" s="10"/>
      <c r="C3522" s="10"/>
    </row>
    <row r="3523">
      <c r="B3523" s="10"/>
      <c r="C3523" s="10"/>
    </row>
    <row r="3524">
      <c r="B3524" s="10"/>
      <c r="C3524" s="10"/>
    </row>
    <row r="3525">
      <c r="B3525" s="10"/>
      <c r="C3525" s="10"/>
    </row>
    <row r="3526">
      <c r="B3526" s="10"/>
      <c r="C3526" s="10"/>
    </row>
    <row r="3527">
      <c r="B3527" s="10"/>
      <c r="C3527" s="10"/>
    </row>
    <row r="3528">
      <c r="B3528" s="10"/>
      <c r="C3528" s="10"/>
    </row>
    <row r="3529">
      <c r="B3529" s="10"/>
      <c r="C3529" s="10"/>
    </row>
    <row r="3530">
      <c r="B3530" s="10"/>
      <c r="C3530" s="10"/>
    </row>
    <row r="3531">
      <c r="B3531" s="10"/>
      <c r="C3531" s="10"/>
    </row>
    <row r="3532">
      <c r="B3532" s="10"/>
      <c r="C3532" s="10"/>
    </row>
    <row r="3533">
      <c r="B3533" s="10"/>
      <c r="C3533" s="10"/>
    </row>
    <row r="3534">
      <c r="B3534" s="10"/>
      <c r="C3534" s="10"/>
    </row>
    <row r="3535">
      <c r="B3535" s="10"/>
      <c r="C3535" s="10"/>
    </row>
    <row r="3536">
      <c r="B3536" s="10"/>
      <c r="C3536" s="10"/>
    </row>
    <row r="3537">
      <c r="B3537" s="10"/>
      <c r="C3537" s="10"/>
    </row>
    <row r="3538">
      <c r="B3538" s="10"/>
      <c r="C3538" s="10"/>
    </row>
    <row r="3539">
      <c r="B3539" s="10"/>
      <c r="C3539" s="10"/>
    </row>
    <row r="3540">
      <c r="B3540" s="10"/>
      <c r="C3540" s="10"/>
    </row>
    <row r="3541">
      <c r="B3541" s="10"/>
      <c r="C3541" s="10"/>
    </row>
    <row r="3542">
      <c r="B3542" s="10"/>
      <c r="C3542" s="10"/>
    </row>
    <row r="3543">
      <c r="B3543" s="10"/>
      <c r="C3543" s="10"/>
    </row>
    <row r="3544">
      <c r="B3544" s="10"/>
      <c r="C3544" s="10"/>
    </row>
    <row r="3545">
      <c r="B3545" s="10"/>
      <c r="C3545" s="10"/>
    </row>
    <row r="3546">
      <c r="B3546" s="10"/>
      <c r="C3546" s="10"/>
    </row>
    <row r="3547">
      <c r="B3547" s="10"/>
      <c r="C3547" s="10"/>
    </row>
    <row r="3548">
      <c r="B3548" s="10"/>
      <c r="C3548" s="10"/>
    </row>
    <row r="3549">
      <c r="B3549" s="10"/>
      <c r="C3549" s="10"/>
    </row>
    <row r="3550">
      <c r="B3550" s="10"/>
      <c r="C3550" s="10"/>
    </row>
    <row r="3551">
      <c r="B3551" s="10"/>
      <c r="C3551" s="10"/>
    </row>
    <row r="3552">
      <c r="B3552" s="10"/>
      <c r="C3552" s="10"/>
    </row>
    <row r="3553">
      <c r="B3553" s="10"/>
      <c r="C3553" s="10"/>
    </row>
    <row r="3554">
      <c r="B3554" s="10"/>
      <c r="C3554" s="10"/>
    </row>
    <row r="3555">
      <c r="B3555" s="10"/>
      <c r="C3555" s="10"/>
    </row>
    <row r="3556">
      <c r="B3556" s="10"/>
      <c r="C3556" s="10"/>
    </row>
    <row r="3557">
      <c r="B3557" s="10"/>
      <c r="C3557" s="10"/>
    </row>
    <row r="3558">
      <c r="B3558" s="10"/>
      <c r="C3558" s="10"/>
    </row>
    <row r="3559">
      <c r="B3559" s="10"/>
      <c r="C3559" s="10"/>
    </row>
    <row r="3560">
      <c r="B3560" s="10"/>
      <c r="C3560" s="10"/>
    </row>
    <row r="3561">
      <c r="B3561" s="10"/>
      <c r="C3561" s="10"/>
    </row>
    <row r="3562">
      <c r="B3562" s="10"/>
      <c r="C3562" s="10"/>
    </row>
    <row r="3563">
      <c r="B3563" s="10"/>
      <c r="C3563" s="10"/>
    </row>
    <row r="3564">
      <c r="B3564" s="10"/>
      <c r="C3564" s="10"/>
    </row>
    <row r="3565">
      <c r="B3565" s="10"/>
      <c r="C3565" s="10"/>
    </row>
    <row r="3566">
      <c r="B3566" s="10"/>
      <c r="C3566" s="10"/>
    </row>
    <row r="3567">
      <c r="B3567" s="10"/>
      <c r="C3567" s="10"/>
    </row>
    <row r="3568">
      <c r="B3568" s="10"/>
      <c r="C3568" s="10"/>
    </row>
    <row r="3569">
      <c r="B3569" s="10"/>
      <c r="C3569" s="10"/>
    </row>
    <row r="3570">
      <c r="B3570" s="10"/>
      <c r="C3570" s="10"/>
    </row>
    <row r="3571">
      <c r="B3571" s="10"/>
      <c r="C3571" s="10"/>
    </row>
    <row r="3572">
      <c r="B3572" s="10"/>
      <c r="C3572" s="10"/>
    </row>
    <row r="3573">
      <c r="B3573" s="10"/>
      <c r="C3573" s="10"/>
    </row>
    <row r="3574">
      <c r="B3574" s="10"/>
      <c r="C3574" s="10"/>
    </row>
    <row r="3575">
      <c r="B3575" s="10"/>
      <c r="C3575" s="10"/>
    </row>
    <row r="3576">
      <c r="B3576" s="10"/>
      <c r="C3576" s="10"/>
    </row>
    <row r="3577">
      <c r="B3577" s="10"/>
      <c r="C3577" s="10"/>
    </row>
    <row r="3578">
      <c r="B3578" s="10"/>
      <c r="C3578" s="10"/>
    </row>
    <row r="3579">
      <c r="B3579" s="10"/>
      <c r="C3579" s="10"/>
    </row>
    <row r="3580">
      <c r="B3580" s="10"/>
      <c r="C3580" s="10"/>
    </row>
    <row r="3581">
      <c r="B3581" s="10"/>
      <c r="C3581" s="10"/>
    </row>
    <row r="3582">
      <c r="B3582" s="10"/>
      <c r="C3582" s="10"/>
    </row>
    <row r="3583">
      <c r="B3583" s="10"/>
      <c r="C3583" s="10"/>
    </row>
    <row r="3584">
      <c r="B3584" s="10"/>
      <c r="C3584" s="10"/>
    </row>
    <row r="3585">
      <c r="B3585" s="10"/>
      <c r="C3585" s="10"/>
    </row>
    <row r="3586">
      <c r="B3586" s="10"/>
      <c r="C3586" s="10"/>
    </row>
    <row r="3587">
      <c r="B3587" s="10"/>
      <c r="C3587" s="10"/>
    </row>
    <row r="3588">
      <c r="B3588" s="10"/>
      <c r="C3588" s="10"/>
    </row>
    <row r="3589">
      <c r="B3589" s="10"/>
      <c r="C3589" s="10"/>
    </row>
    <row r="3590">
      <c r="B3590" s="10"/>
      <c r="C3590" s="10"/>
    </row>
    <row r="3591">
      <c r="B3591" s="10"/>
      <c r="C3591" s="10"/>
    </row>
    <row r="3592">
      <c r="B3592" s="10"/>
      <c r="C3592" s="10"/>
    </row>
    <row r="3593">
      <c r="B3593" s="10"/>
      <c r="C3593" s="10"/>
    </row>
    <row r="3594">
      <c r="B3594" s="10"/>
      <c r="C3594" s="10"/>
    </row>
    <row r="3595">
      <c r="B3595" s="10"/>
      <c r="C3595" s="10"/>
    </row>
    <row r="3596">
      <c r="B3596" s="10"/>
      <c r="C3596" s="10"/>
    </row>
    <row r="3597">
      <c r="B3597" s="10"/>
      <c r="C3597" s="10"/>
    </row>
    <row r="3598">
      <c r="B3598" s="10"/>
      <c r="C3598" s="10"/>
    </row>
    <row r="3599">
      <c r="B3599" s="10"/>
      <c r="C3599" s="10"/>
    </row>
    <row r="3600">
      <c r="B3600" s="10"/>
      <c r="C3600" s="10"/>
    </row>
    <row r="3601">
      <c r="B3601" s="10"/>
      <c r="C3601" s="10"/>
    </row>
    <row r="3602">
      <c r="B3602" s="10"/>
      <c r="C3602" s="10"/>
    </row>
    <row r="3603">
      <c r="B3603" s="10"/>
      <c r="C3603" s="10"/>
    </row>
    <row r="3604">
      <c r="B3604" s="10"/>
      <c r="C3604" s="10"/>
    </row>
    <row r="3605">
      <c r="B3605" s="10"/>
      <c r="C3605" s="10"/>
    </row>
    <row r="3606">
      <c r="B3606" s="10"/>
      <c r="C3606" s="10"/>
    </row>
    <row r="3607">
      <c r="B3607" s="10"/>
      <c r="C3607" s="10"/>
    </row>
    <row r="3608">
      <c r="B3608" s="10"/>
      <c r="C3608" s="10"/>
    </row>
    <row r="3609">
      <c r="B3609" s="10"/>
      <c r="C3609" s="10"/>
    </row>
    <row r="3610">
      <c r="B3610" s="10"/>
      <c r="C3610" s="10"/>
    </row>
    <row r="3611">
      <c r="B3611" s="10"/>
      <c r="C3611" s="10"/>
    </row>
    <row r="3612">
      <c r="B3612" s="10"/>
      <c r="C3612" s="10"/>
    </row>
    <row r="3613">
      <c r="B3613" s="10"/>
      <c r="C3613" s="10"/>
    </row>
    <row r="3614">
      <c r="B3614" s="10"/>
      <c r="C3614" s="10"/>
    </row>
    <row r="3615">
      <c r="B3615" s="10"/>
      <c r="C3615" s="10"/>
    </row>
    <row r="3616">
      <c r="B3616" s="10"/>
      <c r="C3616" s="10"/>
    </row>
    <row r="3617">
      <c r="B3617" s="10"/>
      <c r="C3617" s="10"/>
    </row>
    <row r="3618">
      <c r="B3618" s="10"/>
      <c r="C3618" s="10"/>
    </row>
    <row r="3619">
      <c r="B3619" s="10"/>
      <c r="C3619" s="10"/>
    </row>
    <row r="3620">
      <c r="B3620" s="10"/>
      <c r="C3620" s="10"/>
    </row>
    <row r="3621">
      <c r="B3621" s="10"/>
      <c r="C3621" s="10"/>
    </row>
    <row r="3622">
      <c r="B3622" s="10"/>
      <c r="C3622" s="10"/>
    </row>
    <row r="3623">
      <c r="B3623" s="10"/>
      <c r="C3623" s="10"/>
    </row>
    <row r="3624">
      <c r="B3624" s="10"/>
      <c r="C3624" s="10"/>
    </row>
    <row r="3625">
      <c r="B3625" s="10"/>
      <c r="C3625" s="10"/>
    </row>
    <row r="3626">
      <c r="B3626" s="10"/>
      <c r="C3626" s="10"/>
    </row>
    <row r="3627">
      <c r="B3627" s="10"/>
      <c r="C3627" s="10"/>
    </row>
    <row r="3628">
      <c r="B3628" s="10"/>
      <c r="C3628" s="10"/>
    </row>
    <row r="3629">
      <c r="B3629" s="10"/>
      <c r="C3629" s="10"/>
    </row>
    <row r="3630">
      <c r="B3630" s="10"/>
      <c r="C3630" s="10"/>
    </row>
    <row r="3631">
      <c r="B3631" s="10"/>
      <c r="C3631" s="10"/>
    </row>
    <row r="3632">
      <c r="B3632" s="10"/>
      <c r="C3632" s="10"/>
    </row>
    <row r="3633">
      <c r="B3633" s="10"/>
      <c r="C3633" s="10"/>
    </row>
    <row r="3634">
      <c r="B3634" s="10"/>
      <c r="C3634" s="10"/>
    </row>
    <row r="3635">
      <c r="B3635" s="10"/>
      <c r="C3635" s="10"/>
    </row>
    <row r="3636">
      <c r="B3636" s="10"/>
      <c r="C3636" s="10"/>
    </row>
    <row r="3637">
      <c r="B3637" s="10"/>
      <c r="C3637" s="10"/>
    </row>
    <row r="3638">
      <c r="B3638" s="10"/>
      <c r="C3638" s="10"/>
    </row>
    <row r="3639">
      <c r="B3639" s="10"/>
      <c r="C3639" s="10"/>
    </row>
    <row r="3640">
      <c r="B3640" s="10"/>
      <c r="C3640" s="10"/>
    </row>
    <row r="3641">
      <c r="B3641" s="10"/>
      <c r="C3641" s="10"/>
    </row>
    <row r="3642">
      <c r="B3642" s="10"/>
      <c r="C3642" s="10"/>
    </row>
    <row r="3643">
      <c r="B3643" s="10"/>
      <c r="C3643" s="10"/>
    </row>
    <row r="3644">
      <c r="B3644" s="10"/>
      <c r="C3644" s="10"/>
    </row>
    <row r="3645">
      <c r="B3645" s="10"/>
      <c r="C3645" s="10"/>
    </row>
    <row r="3646">
      <c r="B3646" s="10"/>
      <c r="C3646" s="10"/>
    </row>
    <row r="3647">
      <c r="B3647" s="10"/>
      <c r="C3647" s="10"/>
    </row>
    <row r="3648">
      <c r="B3648" s="10"/>
      <c r="C3648" s="10"/>
    </row>
    <row r="3649">
      <c r="B3649" s="10"/>
      <c r="C3649" s="10"/>
    </row>
    <row r="3650">
      <c r="B3650" s="10"/>
      <c r="C3650" s="10"/>
    </row>
    <row r="3651">
      <c r="B3651" s="10"/>
      <c r="C3651" s="10"/>
    </row>
    <row r="3652">
      <c r="B3652" s="10"/>
      <c r="C3652" s="10"/>
    </row>
    <row r="3653">
      <c r="B3653" s="10"/>
      <c r="C3653" s="10"/>
    </row>
    <row r="3654">
      <c r="B3654" s="10"/>
      <c r="C3654" s="10"/>
    </row>
    <row r="3655">
      <c r="B3655" s="10"/>
      <c r="C3655" s="10"/>
    </row>
    <row r="3656">
      <c r="B3656" s="10"/>
      <c r="C3656" s="10"/>
    </row>
    <row r="3657">
      <c r="B3657" s="10"/>
      <c r="C3657" s="10"/>
    </row>
    <row r="3658">
      <c r="B3658" s="10"/>
      <c r="C3658" s="10"/>
    </row>
    <row r="3659">
      <c r="B3659" s="10"/>
      <c r="C3659" s="10"/>
    </row>
    <row r="3660">
      <c r="B3660" s="10"/>
      <c r="C3660" s="10"/>
    </row>
    <row r="3661">
      <c r="B3661" s="10"/>
      <c r="C3661" s="10"/>
    </row>
    <row r="3662">
      <c r="B3662" s="10"/>
      <c r="C3662" s="10"/>
    </row>
    <row r="3663">
      <c r="B3663" s="10"/>
      <c r="C3663" s="10"/>
    </row>
    <row r="3664">
      <c r="B3664" s="10"/>
      <c r="C3664" s="10"/>
    </row>
    <row r="3665">
      <c r="B3665" s="10"/>
      <c r="C3665" s="10"/>
    </row>
    <row r="3666">
      <c r="B3666" s="10"/>
      <c r="C3666" s="10"/>
    </row>
    <row r="3667">
      <c r="B3667" s="10"/>
      <c r="C3667" s="10"/>
    </row>
    <row r="3668">
      <c r="B3668" s="10"/>
      <c r="C3668" s="10"/>
    </row>
    <row r="3669">
      <c r="B3669" s="10"/>
      <c r="C3669" s="10"/>
    </row>
    <row r="3670">
      <c r="B3670" s="10"/>
      <c r="C3670" s="10"/>
    </row>
    <row r="3671">
      <c r="B3671" s="10"/>
      <c r="C3671" s="10"/>
    </row>
    <row r="3672">
      <c r="B3672" s="10"/>
      <c r="C3672" s="10"/>
    </row>
    <row r="3673">
      <c r="B3673" s="10"/>
      <c r="C3673" s="10"/>
    </row>
    <row r="3674">
      <c r="B3674" s="10"/>
      <c r="C3674" s="10"/>
    </row>
    <row r="3675">
      <c r="B3675" s="10"/>
      <c r="C3675" s="10"/>
    </row>
    <row r="3676">
      <c r="B3676" s="10"/>
      <c r="C3676" s="10"/>
    </row>
    <row r="3677">
      <c r="B3677" s="10"/>
      <c r="C3677" s="10"/>
    </row>
    <row r="3678">
      <c r="B3678" s="10"/>
      <c r="C3678" s="10"/>
    </row>
    <row r="3679">
      <c r="B3679" s="10"/>
      <c r="C3679" s="10"/>
    </row>
    <row r="3680">
      <c r="B3680" s="10"/>
      <c r="C3680" s="10"/>
    </row>
    <row r="3681">
      <c r="B3681" s="10"/>
      <c r="C3681" s="10"/>
    </row>
    <row r="3682">
      <c r="B3682" s="10"/>
      <c r="C3682" s="10"/>
    </row>
    <row r="3683">
      <c r="B3683" s="10"/>
      <c r="C3683" s="10"/>
    </row>
    <row r="3684">
      <c r="B3684" s="10"/>
      <c r="C3684" s="10"/>
    </row>
    <row r="3685">
      <c r="B3685" s="10"/>
      <c r="C3685" s="10"/>
    </row>
    <row r="3686">
      <c r="B3686" s="10"/>
      <c r="C3686" s="10"/>
    </row>
    <row r="3687">
      <c r="B3687" s="10"/>
      <c r="C3687" s="10"/>
    </row>
    <row r="3688">
      <c r="B3688" s="10"/>
      <c r="C3688" s="10"/>
    </row>
    <row r="3689">
      <c r="B3689" s="10"/>
      <c r="C3689" s="10"/>
    </row>
    <row r="3690">
      <c r="B3690" s="10"/>
      <c r="C3690" s="10"/>
    </row>
    <row r="3691">
      <c r="B3691" s="10"/>
      <c r="C3691" s="10"/>
    </row>
    <row r="3692">
      <c r="B3692" s="10"/>
      <c r="C3692" s="10"/>
    </row>
    <row r="3693">
      <c r="B3693" s="10"/>
      <c r="C3693" s="10"/>
    </row>
    <row r="3694">
      <c r="B3694" s="10"/>
      <c r="C3694" s="10"/>
    </row>
    <row r="3695">
      <c r="B3695" s="10"/>
      <c r="C3695" s="10"/>
    </row>
    <row r="3696">
      <c r="B3696" s="10"/>
      <c r="C3696" s="10"/>
    </row>
    <row r="3697">
      <c r="B3697" s="10"/>
      <c r="C3697" s="10"/>
    </row>
    <row r="3698">
      <c r="B3698" s="10"/>
      <c r="C3698" s="10"/>
    </row>
    <row r="3699">
      <c r="B3699" s="10"/>
      <c r="C3699" s="10"/>
    </row>
    <row r="3700">
      <c r="B3700" s="10"/>
      <c r="C3700" s="10"/>
    </row>
    <row r="3701">
      <c r="B3701" s="10"/>
      <c r="C3701" s="10"/>
    </row>
    <row r="3702">
      <c r="B3702" s="10"/>
      <c r="C3702" s="10"/>
    </row>
    <row r="3703">
      <c r="B3703" s="10"/>
      <c r="C3703" s="10"/>
    </row>
    <row r="3704">
      <c r="B3704" s="10"/>
      <c r="C3704" s="10"/>
    </row>
    <row r="3705">
      <c r="B3705" s="10"/>
      <c r="C3705" s="10"/>
    </row>
    <row r="3706">
      <c r="B3706" s="10"/>
      <c r="C3706" s="10"/>
    </row>
    <row r="3707">
      <c r="B3707" s="10"/>
      <c r="C3707" s="10"/>
    </row>
    <row r="3708">
      <c r="B3708" s="10"/>
      <c r="C3708" s="10"/>
    </row>
    <row r="3709">
      <c r="B3709" s="10"/>
      <c r="C3709" s="10"/>
    </row>
    <row r="3710">
      <c r="B3710" s="10"/>
      <c r="C3710" s="10"/>
    </row>
    <row r="3711">
      <c r="B3711" s="10"/>
      <c r="C3711" s="10"/>
    </row>
    <row r="3712">
      <c r="B3712" s="10"/>
      <c r="C3712" s="10"/>
    </row>
    <row r="3713">
      <c r="B3713" s="10"/>
      <c r="C3713" s="10"/>
    </row>
    <row r="3714">
      <c r="B3714" s="10"/>
      <c r="C3714" s="10"/>
    </row>
    <row r="3715">
      <c r="B3715" s="10"/>
      <c r="C3715" s="10"/>
    </row>
    <row r="3716">
      <c r="B3716" s="10"/>
      <c r="C3716" s="10"/>
    </row>
    <row r="3717">
      <c r="B3717" s="10"/>
      <c r="C3717" s="10"/>
    </row>
    <row r="3718">
      <c r="B3718" s="10"/>
      <c r="C3718" s="10"/>
    </row>
    <row r="3719">
      <c r="B3719" s="10"/>
      <c r="C3719" s="10"/>
    </row>
    <row r="3720">
      <c r="B3720" s="10"/>
      <c r="C3720" s="10"/>
    </row>
    <row r="3721">
      <c r="B3721" s="10"/>
      <c r="C3721" s="10"/>
    </row>
    <row r="3722">
      <c r="B3722" s="10"/>
      <c r="C3722" s="10"/>
    </row>
    <row r="3723">
      <c r="B3723" s="10"/>
      <c r="C3723" s="10"/>
    </row>
    <row r="3724">
      <c r="B3724" s="10"/>
      <c r="C3724" s="10"/>
    </row>
    <row r="3725">
      <c r="B3725" s="10"/>
      <c r="C3725" s="10"/>
    </row>
    <row r="3726">
      <c r="B3726" s="10"/>
      <c r="C3726" s="10"/>
    </row>
    <row r="3727">
      <c r="B3727" s="10"/>
      <c r="C3727" s="10"/>
    </row>
    <row r="3728">
      <c r="B3728" s="10"/>
      <c r="C3728" s="10"/>
    </row>
    <row r="3729">
      <c r="B3729" s="10"/>
      <c r="C3729" s="10"/>
    </row>
    <row r="3730">
      <c r="B3730" s="10"/>
      <c r="C3730" s="10"/>
    </row>
    <row r="3731">
      <c r="B3731" s="10"/>
      <c r="C3731" s="10"/>
    </row>
    <row r="3732">
      <c r="B3732" s="10"/>
      <c r="C3732" s="10"/>
    </row>
    <row r="3733">
      <c r="B3733" s="10"/>
      <c r="C3733" s="10"/>
    </row>
    <row r="3734">
      <c r="B3734" s="10"/>
      <c r="C3734" s="10"/>
    </row>
    <row r="3735">
      <c r="B3735" s="10"/>
      <c r="C3735" s="10"/>
    </row>
    <row r="3736">
      <c r="B3736" s="10"/>
      <c r="C3736" s="10"/>
    </row>
    <row r="3737">
      <c r="B3737" s="10"/>
      <c r="C3737" s="10"/>
    </row>
    <row r="3738">
      <c r="B3738" s="10"/>
      <c r="C3738" s="10"/>
    </row>
    <row r="3739">
      <c r="B3739" s="10"/>
      <c r="C3739" s="10"/>
    </row>
    <row r="3740">
      <c r="B3740" s="10"/>
      <c r="C3740" s="10"/>
    </row>
    <row r="3741">
      <c r="B3741" s="10"/>
      <c r="C3741" s="10"/>
    </row>
    <row r="3742">
      <c r="B3742" s="10"/>
      <c r="C3742" s="10"/>
    </row>
    <row r="3743">
      <c r="B3743" s="10"/>
      <c r="C3743" s="10"/>
    </row>
    <row r="3744">
      <c r="B3744" s="10"/>
      <c r="C3744" s="10"/>
    </row>
    <row r="3745">
      <c r="B3745" s="10"/>
      <c r="C3745" s="10"/>
    </row>
    <row r="3746">
      <c r="B3746" s="10"/>
      <c r="C3746" s="10"/>
    </row>
    <row r="3747">
      <c r="B3747" s="10"/>
      <c r="C3747" s="10"/>
    </row>
    <row r="3748">
      <c r="B3748" s="10"/>
      <c r="C3748" s="10"/>
    </row>
    <row r="3749">
      <c r="B3749" s="10"/>
      <c r="C3749" s="10"/>
    </row>
    <row r="3750">
      <c r="B3750" s="10"/>
      <c r="C3750" s="10"/>
    </row>
    <row r="3751">
      <c r="B3751" s="10"/>
      <c r="C3751" s="10"/>
    </row>
    <row r="3752">
      <c r="B3752" s="10"/>
      <c r="C3752" s="10"/>
    </row>
    <row r="3753">
      <c r="B3753" s="10"/>
      <c r="C3753" s="10"/>
    </row>
    <row r="3754">
      <c r="B3754" s="10"/>
      <c r="C3754" s="10"/>
    </row>
    <row r="3755">
      <c r="B3755" s="10"/>
      <c r="C3755" s="10"/>
    </row>
    <row r="3756">
      <c r="B3756" s="10"/>
      <c r="C3756" s="10"/>
    </row>
    <row r="3757">
      <c r="B3757" s="10"/>
      <c r="C3757" s="10"/>
    </row>
    <row r="3758">
      <c r="B3758" s="10"/>
      <c r="C3758" s="10"/>
    </row>
    <row r="3759">
      <c r="B3759" s="10"/>
      <c r="C3759" s="10"/>
    </row>
    <row r="3760">
      <c r="B3760" s="10"/>
      <c r="C3760" s="10"/>
    </row>
    <row r="3761">
      <c r="B3761" s="10"/>
      <c r="C3761" s="10"/>
    </row>
    <row r="3762">
      <c r="B3762" s="10"/>
      <c r="C3762" s="10"/>
    </row>
    <row r="3763">
      <c r="B3763" s="10"/>
      <c r="C3763" s="10"/>
    </row>
    <row r="3764">
      <c r="B3764" s="10"/>
      <c r="C3764" s="10"/>
    </row>
    <row r="3765">
      <c r="B3765" s="10"/>
      <c r="C3765" s="10"/>
    </row>
    <row r="3766">
      <c r="B3766" s="10"/>
      <c r="C3766" s="10"/>
    </row>
    <row r="3767">
      <c r="B3767" s="10"/>
      <c r="C3767" s="10"/>
    </row>
    <row r="3768">
      <c r="B3768" s="10"/>
      <c r="C3768" s="10"/>
    </row>
    <row r="3769">
      <c r="B3769" s="10"/>
      <c r="C3769" s="10"/>
    </row>
    <row r="3770">
      <c r="B3770" s="10"/>
      <c r="C3770" s="10"/>
    </row>
    <row r="3771">
      <c r="B3771" s="10"/>
      <c r="C3771" s="10"/>
    </row>
    <row r="3772">
      <c r="B3772" s="10"/>
      <c r="C3772" s="10"/>
    </row>
    <row r="3773">
      <c r="B3773" s="10"/>
      <c r="C3773" s="10"/>
    </row>
    <row r="3774">
      <c r="B3774" s="10"/>
      <c r="C3774" s="10"/>
    </row>
    <row r="3775">
      <c r="B3775" s="10"/>
      <c r="C3775" s="10"/>
    </row>
    <row r="3776">
      <c r="B3776" s="10"/>
      <c r="C3776" s="10"/>
    </row>
    <row r="3777">
      <c r="B3777" s="10"/>
      <c r="C3777" s="10"/>
    </row>
    <row r="3778">
      <c r="B3778" s="10"/>
      <c r="C3778" s="10"/>
    </row>
    <row r="3779">
      <c r="B3779" s="10"/>
      <c r="C3779" s="10"/>
    </row>
    <row r="3780">
      <c r="B3780" s="10"/>
      <c r="C3780" s="10"/>
    </row>
    <row r="3781">
      <c r="B3781" s="10"/>
      <c r="C3781" s="10"/>
    </row>
    <row r="3782">
      <c r="B3782" s="10"/>
      <c r="C3782" s="10"/>
    </row>
    <row r="3783">
      <c r="B3783" s="10"/>
      <c r="C3783" s="10"/>
    </row>
    <row r="3784">
      <c r="B3784" s="10"/>
      <c r="C3784" s="10"/>
    </row>
    <row r="3785">
      <c r="B3785" s="10"/>
      <c r="C3785" s="10"/>
    </row>
    <row r="3786">
      <c r="B3786" s="10"/>
      <c r="C3786" s="10"/>
    </row>
    <row r="3787">
      <c r="B3787" s="10"/>
      <c r="C3787" s="10"/>
    </row>
    <row r="3788">
      <c r="B3788" s="10"/>
      <c r="C3788" s="10"/>
    </row>
    <row r="3789">
      <c r="B3789" s="10"/>
      <c r="C3789" s="10"/>
    </row>
    <row r="3790">
      <c r="B3790" s="10"/>
      <c r="C3790" s="10"/>
    </row>
    <row r="3791">
      <c r="B3791" s="10"/>
      <c r="C3791" s="10"/>
    </row>
    <row r="3792">
      <c r="B3792" s="10"/>
      <c r="C3792" s="10"/>
    </row>
    <row r="3793">
      <c r="B3793" s="10"/>
      <c r="C3793" s="10"/>
    </row>
    <row r="3794">
      <c r="B3794" s="10"/>
      <c r="C3794" s="10"/>
    </row>
    <row r="3795">
      <c r="B3795" s="10"/>
      <c r="C3795" s="10"/>
    </row>
    <row r="3796">
      <c r="B3796" s="10"/>
      <c r="C3796" s="10"/>
    </row>
    <row r="3797">
      <c r="B3797" s="10"/>
      <c r="C3797" s="10"/>
    </row>
    <row r="3798">
      <c r="B3798" s="10"/>
      <c r="C3798" s="10"/>
    </row>
    <row r="3799">
      <c r="B3799" s="10"/>
      <c r="C3799" s="10"/>
    </row>
    <row r="3800">
      <c r="B3800" s="10"/>
      <c r="C3800" s="10"/>
    </row>
    <row r="3801">
      <c r="B3801" s="10"/>
      <c r="C3801" s="10"/>
    </row>
    <row r="3802">
      <c r="B3802" s="10"/>
      <c r="C3802" s="10"/>
    </row>
    <row r="3803">
      <c r="B3803" s="10"/>
      <c r="C3803" s="10"/>
    </row>
    <row r="3804">
      <c r="B3804" s="10"/>
      <c r="C3804" s="10"/>
    </row>
    <row r="3805">
      <c r="B3805" s="10"/>
      <c r="C3805" s="10"/>
    </row>
    <row r="3806">
      <c r="B3806" s="10"/>
      <c r="C3806" s="10"/>
    </row>
    <row r="3807">
      <c r="B3807" s="10"/>
      <c r="C3807" s="10"/>
    </row>
    <row r="3808">
      <c r="B3808" s="10"/>
      <c r="C3808" s="10"/>
    </row>
    <row r="3809">
      <c r="B3809" s="10"/>
      <c r="C3809" s="10"/>
    </row>
    <row r="3810">
      <c r="B3810" s="10"/>
      <c r="C3810" s="10"/>
    </row>
    <row r="3811">
      <c r="B3811" s="10"/>
      <c r="C3811" s="10"/>
    </row>
    <row r="3812">
      <c r="B3812" s="10"/>
      <c r="C3812" s="10"/>
    </row>
    <row r="3813">
      <c r="B3813" s="10"/>
      <c r="C3813" s="10"/>
    </row>
    <row r="3814">
      <c r="B3814" s="10"/>
      <c r="C3814" s="10"/>
    </row>
    <row r="3815">
      <c r="B3815" s="10"/>
      <c r="C3815" s="10"/>
    </row>
    <row r="3816">
      <c r="B3816" s="10"/>
      <c r="C3816" s="10"/>
    </row>
    <row r="3817">
      <c r="B3817" s="10"/>
      <c r="C3817" s="10"/>
    </row>
    <row r="3818">
      <c r="B3818" s="10"/>
      <c r="C3818" s="10"/>
    </row>
    <row r="3819">
      <c r="B3819" s="10"/>
      <c r="C3819" s="10"/>
    </row>
    <row r="3820">
      <c r="B3820" s="10"/>
      <c r="C3820" s="10"/>
    </row>
    <row r="3821">
      <c r="B3821" s="10"/>
      <c r="C3821" s="10"/>
    </row>
    <row r="3822">
      <c r="B3822" s="10"/>
      <c r="C3822" s="10"/>
    </row>
    <row r="3823">
      <c r="B3823" s="10"/>
      <c r="C3823" s="10"/>
    </row>
    <row r="3824">
      <c r="B3824" s="10"/>
      <c r="C3824" s="10"/>
    </row>
    <row r="3825">
      <c r="B3825" s="10"/>
      <c r="C3825" s="10"/>
    </row>
    <row r="3826">
      <c r="B3826" s="10"/>
      <c r="C3826" s="10"/>
    </row>
    <row r="3827">
      <c r="B3827" s="10"/>
      <c r="C3827" s="10"/>
    </row>
    <row r="3828">
      <c r="B3828" s="10"/>
      <c r="C3828" s="10"/>
    </row>
    <row r="3829">
      <c r="B3829" s="10"/>
      <c r="C3829" s="10"/>
    </row>
    <row r="3830">
      <c r="B3830" s="10"/>
      <c r="C3830" s="10"/>
    </row>
    <row r="3831">
      <c r="B3831" s="10"/>
      <c r="C3831" s="10"/>
    </row>
    <row r="3832">
      <c r="B3832" s="10"/>
      <c r="C3832" s="10"/>
    </row>
    <row r="3833">
      <c r="B3833" s="10"/>
      <c r="C3833" s="10"/>
    </row>
    <row r="3834">
      <c r="B3834" s="10"/>
      <c r="C3834" s="10"/>
    </row>
    <row r="3835">
      <c r="B3835" s="10"/>
      <c r="C3835" s="10"/>
    </row>
    <row r="3836">
      <c r="B3836" s="10"/>
      <c r="C3836" s="10"/>
    </row>
    <row r="3837">
      <c r="B3837" s="10"/>
      <c r="C3837" s="10"/>
    </row>
    <row r="3838">
      <c r="B3838" s="10"/>
      <c r="C3838" s="10"/>
    </row>
    <row r="3839">
      <c r="B3839" s="10"/>
      <c r="C3839" s="10"/>
    </row>
    <row r="3840">
      <c r="B3840" s="10"/>
      <c r="C3840" s="10"/>
    </row>
    <row r="3841">
      <c r="B3841" s="10"/>
      <c r="C3841" s="10"/>
    </row>
    <row r="3842">
      <c r="B3842" s="10"/>
      <c r="C3842" s="10"/>
    </row>
    <row r="3843">
      <c r="B3843" s="10"/>
      <c r="C3843" s="10"/>
    </row>
    <row r="3844">
      <c r="B3844" s="10"/>
      <c r="C3844" s="10"/>
    </row>
    <row r="3845">
      <c r="B3845" s="10"/>
      <c r="C3845" s="10"/>
    </row>
    <row r="3846">
      <c r="B3846" s="10"/>
      <c r="C3846" s="10"/>
    </row>
    <row r="3847">
      <c r="B3847" s="10"/>
      <c r="C3847" s="10"/>
    </row>
    <row r="3848">
      <c r="B3848" s="10"/>
      <c r="C3848" s="10"/>
    </row>
    <row r="3849">
      <c r="B3849" s="10"/>
      <c r="C3849" s="10"/>
    </row>
    <row r="3850">
      <c r="B3850" s="10"/>
      <c r="C3850" s="10"/>
    </row>
    <row r="3851">
      <c r="B3851" s="10"/>
      <c r="C3851" s="10"/>
    </row>
    <row r="3852">
      <c r="B3852" s="10"/>
      <c r="C3852" s="10"/>
    </row>
    <row r="3853">
      <c r="B3853" s="10"/>
      <c r="C3853" s="10"/>
    </row>
    <row r="3854">
      <c r="B3854" s="10"/>
      <c r="C3854" s="10"/>
    </row>
    <row r="3855">
      <c r="B3855" s="10"/>
      <c r="C3855" s="10"/>
    </row>
    <row r="3856">
      <c r="B3856" s="10"/>
      <c r="C3856" s="10"/>
    </row>
    <row r="3857">
      <c r="B3857" s="10"/>
      <c r="C3857" s="10"/>
    </row>
    <row r="3858">
      <c r="B3858" s="10"/>
      <c r="C3858" s="10"/>
    </row>
    <row r="3859">
      <c r="B3859" s="10"/>
      <c r="C3859" s="10"/>
    </row>
    <row r="3860">
      <c r="B3860" s="10"/>
      <c r="C3860" s="10"/>
    </row>
    <row r="3861">
      <c r="B3861" s="10"/>
      <c r="C3861" s="10"/>
    </row>
    <row r="3862">
      <c r="B3862" s="10"/>
      <c r="C3862" s="10"/>
    </row>
    <row r="3863">
      <c r="B3863" s="10"/>
      <c r="C3863" s="10"/>
    </row>
    <row r="3864">
      <c r="B3864" s="10"/>
      <c r="C3864" s="10"/>
    </row>
    <row r="3865">
      <c r="B3865" s="10"/>
      <c r="C3865" s="10"/>
    </row>
    <row r="3866">
      <c r="B3866" s="10"/>
      <c r="C3866" s="10"/>
    </row>
    <row r="3867">
      <c r="B3867" s="10"/>
      <c r="C3867" s="10"/>
    </row>
    <row r="3868">
      <c r="B3868" s="10"/>
      <c r="C3868" s="10"/>
    </row>
    <row r="3869">
      <c r="B3869" s="10"/>
      <c r="C3869" s="10"/>
    </row>
    <row r="3870">
      <c r="B3870" s="10"/>
      <c r="C3870" s="10"/>
    </row>
    <row r="3871">
      <c r="B3871" s="10"/>
      <c r="C3871" s="10"/>
    </row>
    <row r="3872">
      <c r="B3872" s="10"/>
      <c r="C3872" s="10"/>
    </row>
    <row r="3873">
      <c r="B3873" s="10"/>
      <c r="C3873" s="10"/>
    </row>
    <row r="3874">
      <c r="B3874" s="10"/>
      <c r="C3874" s="10"/>
    </row>
    <row r="3875">
      <c r="B3875" s="10"/>
      <c r="C3875" s="10"/>
    </row>
    <row r="3876">
      <c r="B3876" s="10"/>
      <c r="C3876" s="10"/>
    </row>
    <row r="3877">
      <c r="B3877" s="10"/>
      <c r="C3877" s="10"/>
    </row>
    <row r="3878">
      <c r="B3878" s="10"/>
      <c r="C3878" s="10"/>
    </row>
    <row r="3879">
      <c r="B3879" s="10"/>
      <c r="C3879" s="10"/>
    </row>
    <row r="3880">
      <c r="B3880" s="10"/>
      <c r="C3880" s="10"/>
    </row>
    <row r="3881">
      <c r="B3881" s="10"/>
      <c r="C3881" s="10"/>
    </row>
    <row r="3882">
      <c r="B3882" s="10"/>
      <c r="C3882" s="10"/>
    </row>
    <row r="3883">
      <c r="B3883" s="10"/>
      <c r="C3883" s="10"/>
    </row>
    <row r="3884">
      <c r="B3884" s="10"/>
      <c r="C3884" s="10"/>
    </row>
    <row r="3885">
      <c r="B3885" s="10"/>
      <c r="C3885" s="10"/>
    </row>
    <row r="3886">
      <c r="B3886" s="10"/>
      <c r="C3886" s="10"/>
    </row>
    <row r="3887">
      <c r="B3887" s="10"/>
      <c r="C3887" s="10"/>
    </row>
    <row r="3888">
      <c r="B3888" s="10"/>
      <c r="C3888" s="10"/>
    </row>
    <row r="3889">
      <c r="B3889" s="10"/>
      <c r="C3889" s="10"/>
    </row>
    <row r="3890">
      <c r="B3890" s="10"/>
      <c r="C3890" s="10"/>
    </row>
    <row r="3891">
      <c r="B3891" s="10"/>
      <c r="C3891" s="10"/>
    </row>
    <row r="3892">
      <c r="B3892" s="10"/>
      <c r="C3892" s="10"/>
    </row>
    <row r="3893">
      <c r="B3893" s="10"/>
      <c r="C3893" s="10"/>
    </row>
    <row r="3894">
      <c r="B3894" s="10"/>
      <c r="C3894" s="10"/>
    </row>
    <row r="3895">
      <c r="B3895" s="10"/>
      <c r="C3895" s="10"/>
    </row>
    <row r="3896">
      <c r="B3896" s="10"/>
      <c r="C3896" s="10"/>
    </row>
    <row r="3897">
      <c r="B3897" s="10"/>
      <c r="C3897" s="10"/>
    </row>
    <row r="3898">
      <c r="B3898" s="10"/>
      <c r="C3898" s="10"/>
    </row>
    <row r="3899">
      <c r="B3899" s="10"/>
      <c r="C3899" s="10"/>
    </row>
    <row r="3900">
      <c r="B3900" s="10"/>
      <c r="C3900" s="10"/>
    </row>
    <row r="3901">
      <c r="B3901" s="10"/>
      <c r="C3901" s="10"/>
    </row>
    <row r="3902">
      <c r="B3902" s="10"/>
      <c r="C3902" s="10"/>
    </row>
    <row r="3903">
      <c r="B3903" s="10"/>
      <c r="C3903" s="10"/>
    </row>
    <row r="3904">
      <c r="B3904" s="10"/>
      <c r="C3904" s="10"/>
    </row>
    <row r="3905">
      <c r="B3905" s="10"/>
      <c r="C3905" s="10"/>
    </row>
    <row r="3906">
      <c r="B3906" s="10"/>
      <c r="C3906" s="10"/>
    </row>
    <row r="3907">
      <c r="B3907" s="10"/>
      <c r="C3907" s="10"/>
    </row>
    <row r="3908">
      <c r="B3908" s="10"/>
      <c r="C3908" s="10"/>
    </row>
    <row r="3909">
      <c r="B3909" s="10"/>
      <c r="C3909" s="10"/>
    </row>
    <row r="3910">
      <c r="B3910" s="10"/>
      <c r="C3910" s="10"/>
    </row>
    <row r="3911">
      <c r="B3911" s="10"/>
      <c r="C3911" s="10"/>
    </row>
    <row r="3912">
      <c r="B3912" s="10"/>
      <c r="C3912" s="10"/>
    </row>
    <row r="3913">
      <c r="B3913" s="10"/>
      <c r="C3913" s="10"/>
    </row>
    <row r="3914">
      <c r="B3914" s="10"/>
      <c r="C3914" s="10"/>
    </row>
    <row r="3915">
      <c r="B3915" s="10"/>
      <c r="C3915" s="10"/>
    </row>
    <row r="3916">
      <c r="B3916" s="10"/>
      <c r="C3916" s="10"/>
    </row>
    <row r="3917">
      <c r="B3917" s="10"/>
      <c r="C3917" s="10"/>
    </row>
    <row r="3918">
      <c r="B3918" s="10"/>
      <c r="C3918" s="10"/>
    </row>
    <row r="3919">
      <c r="B3919" s="10"/>
      <c r="C3919" s="10"/>
    </row>
    <row r="3920">
      <c r="B3920" s="10"/>
      <c r="C3920" s="10"/>
    </row>
    <row r="3921">
      <c r="B3921" s="10"/>
      <c r="C3921" s="10"/>
    </row>
    <row r="3922">
      <c r="B3922" s="10"/>
      <c r="C3922" s="10"/>
    </row>
    <row r="3923">
      <c r="B3923" s="10"/>
      <c r="C3923" s="10"/>
    </row>
    <row r="3924">
      <c r="B3924" s="10"/>
      <c r="C3924" s="10"/>
    </row>
    <row r="3925">
      <c r="B3925" s="10"/>
      <c r="C3925" s="10"/>
    </row>
    <row r="3926">
      <c r="B3926" s="10"/>
      <c r="C3926" s="10"/>
    </row>
    <row r="3927">
      <c r="B3927" s="10"/>
      <c r="C3927" s="10"/>
    </row>
    <row r="3928">
      <c r="B3928" s="10"/>
      <c r="C3928" s="10"/>
    </row>
    <row r="3929">
      <c r="B3929" s="10"/>
      <c r="C3929" s="10"/>
    </row>
    <row r="3930">
      <c r="B3930" s="10"/>
      <c r="C3930" s="10"/>
    </row>
    <row r="3931">
      <c r="B3931" s="10"/>
      <c r="C3931" s="10"/>
    </row>
    <row r="3932">
      <c r="B3932" s="10"/>
      <c r="C3932" s="10"/>
    </row>
    <row r="3933">
      <c r="B3933" s="10"/>
      <c r="C3933" s="10"/>
    </row>
    <row r="3934">
      <c r="B3934" s="10"/>
      <c r="C3934" s="10"/>
    </row>
    <row r="3935">
      <c r="B3935" s="10"/>
      <c r="C3935" s="10"/>
    </row>
    <row r="3936">
      <c r="B3936" s="10"/>
      <c r="C3936" s="10"/>
    </row>
    <row r="3937">
      <c r="B3937" s="10"/>
      <c r="C3937" s="10"/>
    </row>
    <row r="3938">
      <c r="B3938" s="10"/>
      <c r="C3938" s="10"/>
    </row>
    <row r="3939">
      <c r="B3939" s="10"/>
      <c r="C3939" s="10"/>
    </row>
    <row r="3940">
      <c r="B3940" s="10"/>
      <c r="C3940" s="10"/>
    </row>
    <row r="3941">
      <c r="B3941" s="10"/>
      <c r="C3941" s="10"/>
    </row>
    <row r="3942">
      <c r="B3942" s="10"/>
      <c r="C3942" s="10"/>
    </row>
    <row r="3943">
      <c r="B3943" s="10"/>
      <c r="C3943" s="10"/>
    </row>
    <row r="3944">
      <c r="B3944" s="10"/>
      <c r="C3944" s="10"/>
    </row>
    <row r="3945">
      <c r="B3945" s="10"/>
      <c r="C3945" s="10"/>
    </row>
    <row r="3946">
      <c r="B3946" s="10"/>
      <c r="C3946" s="10"/>
    </row>
    <row r="3947">
      <c r="B3947" s="10"/>
      <c r="C3947" s="10"/>
    </row>
    <row r="3948">
      <c r="B3948" s="10"/>
      <c r="C3948" s="10"/>
    </row>
    <row r="3949">
      <c r="B3949" s="10"/>
      <c r="C3949" s="10"/>
    </row>
    <row r="3950">
      <c r="B3950" s="10"/>
      <c r="C3950" s="10"/>
    </row>
    <row r="3951">
      <c r="B3951" s="10"/>
      <c r="C3951" s="10"/>
    </row>
    <row r="3952">
      <c r="B3952" s="10"/>
      <c r="C3952" s="10"/>
    </row>
    <row r="3953">
      <c r="B3953" s="10"/>
      <c r="C3953" s="10"/>
    </row>
    <row r="3954">
      <c r="B3954" s="10"/>
      <c r="C3954" s="10"/>
    </row>
    <row r="3955">
      <c r="B3955" s="10"/>
      <c r="C3955" s="10"/>
    </row>
    <row r="3956">
      <c r="B3956" s="10"/>
      <c r="C3956" s="10"/>
    </row>
    <row r="3957">
      <c r="B3957" s="10"/>
      <c r="C3957" s="10"/>
    </row>
    <row r="3958">
      <c r="B3958" s="10"/>
      <c r="C3958" s="10"/>
    </row>
    <row r="3959">
      <c r="B3959" s="10"/>
      <c r="C3959" s="10"/>
    </row>
    <row r="3960">
      <c r="B3960" s="10"/>
      <c r="C3960" s="10"/>
    </row>
    <row r="3961">
      <c r="B3961" s="10"/>
      <c r="C3961" s="10"/>
    </row>
    <row r="3962">
      <c r="B3962" s="10"/>
      <c r="C3962" s="10"/>
    </row>
    <row r="3963">
      <c r="B3963" s="10"/>
      <c r="C3963" s="10"/>
    </row>
    <row r="3964">
      <c r="B3964" s="10"/>
      <c r="C3964" s="10"/>
    </row>
    <row r="3965">
      <c r="B3965" s="10"/>
      <c r="C3965" s="10"/>
    </row>
    <row r="3966">
      <c r="B3966" s="10"/>
      <c r="C3966" s="10"/>
    </row>
    <row r="3967">
      <c r="B3967" s="10"/>
      <c r="C3967" s="10"/>
    </row>
    <row r="3968">
      <c r="B3968" s="10"/>
      <c r="C3968" s="10"/>
    </row>
    <row r="3969">
      <c r="B3969" s="10"/>
      <c r="C3969" s="10"/>
    </row>
    <row r="3970">
      <c r="B3970" s="10"/>
      <c r="C3970" s="10"/>
    </row>
    <row r="3971">
      <c r="B3971" s="10"/>
      <c r="C3971" s="10"/>
    </row>
    <row r="3972">
      <c r="B3972" s="10"/>
      <c r="C3972" s="10"/>
    </row>
    <row r="3973">
      <c r="B3973" s="10"/>
      <c r="C3973" s="10"/>
    </row>
    <row r="3974">
      <c r="B3974" s="10"/>
      <c r="C3974" s="10"/>
    </row>
    <row r="3975">
      <c r="B3975" s="10"/>
      <c r="C3975" s="10"/>
    </row>
    <row r="3976">
      <c r="B3976" s="10"/>
      <c r="C3976" s="10"/>
    </row>
    <row r="3977">
      <c r="B3977" s="10"/>
      <c r="C3977" s="10"/>
    </row>
    <row r="3978">
      <c r="B3978" s="10"/>
      <c r="C3978" s="10"/>
    </row>
    <row r="3979">
      <c r="B3979" s="10"/>
      <c r="C3979" s="10"/>
    </row>
    <row r="3980">
      <c r="B3980" s="10"/>
      <c r="C3980" s="10"/>
    </row>
    <row r="3981">
      <c r="B3981" s="10"/>
      <c r="C3981" s="10"/>
    </row>
    <row r="3982">
      <c r="B3982" s="10"/>
      <c r="C3982" s="10"/>
    </row>
    <row r="3983">
      <c r="B3983" s="10"/>
      <c r="C3983" s="10"/>
    </row>
    <row r="3984">
      <c r="B3984" s="10"/>
      <c r="C3984" s="10"/>
    </row>
    <row r="3985">
      <c r="B3985" s="10"/>
      <c r="C3985" s="10"/>
    </row>
    <row r="3986">
      <c r="B3986" s="10"/>
      <c r="C3986" s="10"/>
    </row>
    <row r="3987">
      <c r="B3987" s="10"/>
      <c r="C3987" s="10"/>
    </row>
    <row r="3988">
      <c r="B3988" s="10"/>
      <c r="C3988" s="10"/>
    </row>
    <row r="3989">
      <c r="B3989" s="10"/>
      <c r="C3989" s="10"/>
    </row>
    <row r="3990">
      <c r="B3990" s="10"/>
      <c r="C3990" s="10"/>
    </row>
    <row r="3991">
      <c r="B3991" s="10"/>
      <c r="C3991" s="10"/>
    </row>
    <row r="3992">
      <c r="B3992" s="10"/>
      <c r="C3992" s="10"/>
    </row>
    <row r="3993">
      <c r="B3993" s="10"/>
      <c r="C3993" s="10"/>
    </row>
    <row r="3994">
      <c r="B3994" s="10"/>
      <c r="C3994" s="10"/>
    </row>
    <row r="3995">
      <c r="B3995" s="10"/>
      <c r="C3995" s="10"/>
    </row>
    <row r="3996">
      <c r="B3996" s="10"/>
      <c r="C3996" s="10"/>
    </row>
    <row r="3997">
      <c r="B3997" s="10"/>
      <c r="C3997" s="10"/>
    </row>
    <row r="3998">
      <c r="B3998" s="10"/>
      <c r="C3998" s="10"/>
    </row>
    <row r="3999">
      <c r="B3999" s="10"/>
      <c r="C3999" s="10"/>
    </row>
    <row r="4000">
      <c r="B4000" s="10"/>
      <c r="C4000" s="10"/>
    </row>
    <row r="4001">
      <c r="B4001" s="10"/>
      <c r="C4001" s="10"/>
    </row>
    <row r="4002">
      <c r="B4002" s="10"/>
      <c r="C4002" s="10"/>
    </row>
    <row r="4003">
      <c r="B4003" s="10"/>
      <c r="C4003" s="10"/>
    </row>
    <row r="4004">
      <c r="B4004" s="10"/>
      <c r="C4004" s="10"/>
    </row>
    <row r="4005">
      <c r="B4005" s="10"/>
      <c r="C4005" s="10"/>
    </row>
    <row r="4006">
      <c r="B4006" s="10"/>
      <c r="C4006" s="10"/>
    </row>
    <row r="4007">
      <c r="B4007" s="10"/>
      <c r="C4007" s="10"/>
    </row>
    <row r="4008">
      <c r="B4008" s="10"/>
      <c r="C4008" s="10"/>
    </row>
    <row r="4009">
      <c r="B4009" s="10"/>
      <c r="C4009" s="10"/>
    </row>
    <row r="4010">
      <c r="B4010" s="10"/>
      <c r="C4010" s="10"/>
    </row>
    <row r="4011">
      <c r="B4011" s="10"/>
      <c r="C4011" s="10"/>
    </row>
    <row r="4012">
      <c r="B4012" s="10"/>
      <c r="C4012" s="10"/>
    </row>
    <row r="4013">
      <c r="B4013" s="10"/>
      <c r="C4013" s="10"/>
    </row>
    <row r="4014">
      <c r="B4014" s="10"/>
      <c r="C4014" s="10"/>
    </row>
    <row r="4015">
      <c r="B4015" s="10"/>
      <c r="C4015" s="10"/>
    </row>
    <row r="4016">
      <c r="B4016" s="10"/>
      <c r="C4016" s="10"/>
    </row>
    <row r="4017">
      <c r="B4017" s="10"/>
      <c r="C4017" s="10"/>
    </row>
    <row r="4018">
      <c r="B4018" s="10"/>
      <c r="C4018" s="10"/>
    </row>
    <row r="4019">
      <c r="B4019" s="10"/>
      <c r="C4019" s="10"/>
    </row>
    <row r="4020">
      <c r="B4020" s="10"/>
      <c r="C4020" s="10"/>
    </row>
    <row r="4021">
      <c r="B4021" s="10"/>
      <c r="C4021" s="10"/>
    </row>
    <row r="4022">
      <c r="B4022" s="10"/>
      <c r="C4022" s="10"/>
    </row>
    <row r="4023">
      <c r="B4023" s="10"/>
      <c r="C4023" s="10"/>
    </row>
    <row r="4024">
      <c r="B4024" s="10"/>
      <c r="C4024" s="10"/>
    </row>
    <row r="4025">
      <c r="B4025" s="10"/>
      <c r="C4025" s="10"/>
    </row>
    <row r="4026">
      <c r="B4026" s="10"/>
      <c r="C4026" s="10"/>
    </row>
    <row r="4027">
      <c r="B4027" s="10"/>
      <c r="C4027" s="10"/>
    </row>
    <row r="4028">
      <c r="B4028" s="10"/>
      <c r="C4028" s="10"/>
    </row>
    <row r="4029">
      <c r="B4029" s="10"/>
      <c r="C4029" s="10"/>
    </row>
    <row r="4030">
      <c r="B4030" s="10"/>
      <c r="C4030" s="10"/>
    </row>
    <row r="4031">
      <c r="B4031" s="10"/>
      <c r="C4031" s="10"/>
    </row>
    <row r="4032">
      <c r="B4032" s="10"/>
      <c r="C4032" s="10"/>
    </row>
    <row r="4033">
      <c r="B4033" s="10"/>
      <c r="C4033" s="10"/>
    </row>
    <row r="4034">
      <c r="B4034" s="10"/>
      <c r="C4034" s="10"/>
    </row>
    <row r="4035">
      <c r="B4035" s="10"/>
      <c r="C4035" s="10"/>
    </row>
    <row r="4036">
      <c r="B4036" s="10"/>
      <c r="C4036" s="10"/>
    </row>
    <row r="4037">
      <c r="B4037" s="10"/>
      <c r="C4037" s="10"/>
    </row>
    <row r="4038">
      <c r="B4038" s="10"/>
      <c r="C4038" s="10"/>
    </row>
    <row r="4039">
      <c r="B4039" s="10"/>
      <c r="C4039" s="10"/>
    </row>
    <row r="4040">
      <c r="B4040" s="10"/>
      <c r="C4040" s="10"/>
    </row>
    <row r="4041">
      <c r="B4041" s="10"/>
      <c r="C4041" s="10"/>
    </row>
    <row r="4042">
      <c r="B4042" s="10"/>
      <c r="C4042" s="10"/>
    </row>
    <row r="4043">
      <c r="B4043" s="10"/>
      <c r="C4043" s="10"/>
    </row>
    <row r="4044">
      <c r="B4044" s="10"/>
      <c r="C4044" s="10"/>
    </row>
    <row r="4045">
      <c r="B4045" s="10"/>
      <c r="C4045" s="10"/>
    </row>
    <row r="4046">
      <c r="B4046" s="10"/>
      <c r="C4046" s="10"/>
    </row>
    <row r="4047">
      <c r="B4047" s="10"/>
      <c r="C4047" s="10"/>
    </row>
    <row r="4048">
      <c r="B4048" s="10"/>
      <c r="C4048" s="10"/>
    </row>
    <row r="4049">
      <c r="B4049" s="10"/>
      <c r="C4049" s="10"/>
    </row>
    <row r="4050">
      <c r="B4050" s="10"/>
      <c r="C4050" s="10"/>
    </row>
    <row r="4051">
      <c r="B4051" s="10"/>
      <c r="C4051" s="10"/>
    </row>
    <row r="4052">
      <c r="B4052" s="10"/>
      <c r="C4052" s="10"/>
    </row>
    <row r="4053">
      <c r="B4053" s="10"/>
      <c r="C4053" s="10"/>
    </row>
    <row r="4054">
      <c r="B4054" s="10"/>
      <c r="C4054" s="10"/>
    </row>
    <row r="4055">
      <c r="B4055" s="10"/>
      <c r="C4055" s="10"/>
    </row>
    <row r="4056">
      <c r="B4056" s="10"/>
      <c r="C4056" s="10"/>
    </row>
    <row r="4057">
      <c r="B4057" s="10"/>
      <c r="C4057" s="10"/>
    </row>
    <row r="4058">
      <c r="B4058" s="10"/>
      <c r="C4058" s="10"/>
    </row>
    <row r="4059">
      <c r="B4059" s="10"/>
      <c r="C4059" s="10"/>
    </row>
    <row r="4060">
      <c r="B4060" s="10"/>
      <c r="C4060" s="10"/>
    </row>
    <row r="4061">
      <c r="B4061" s="10"/>
      <c r="C4061" s="10"/>
    </row>
    <row r="4062">
      <c r="B4062" s="10"/>
      <c r="C4062" s="10"/>
    </row>
    <row r="4063">
      <c r="B4063" s="10"/>
      <c r="C4063" s="10"/>
    </row>
    <row r="4064">
      <c r="B4064" s="10"/>
      <c r="C4064" s="10"/>
    </row>
    <row r="4065">
      <c r="B4065" s="10"/>
      <c r="C4065" s="10"/>
    </row>
    <row r="4066">
      <c r="B4066" s="10"/>
      <c r="C4066" s="10"/>
    </row>
    <row r="4067">
      <c r="B4067" s="10"/>
      <c r="C4067" s="10"/>
    </row>
    <row r="4068">
      <c r="B4068" s="10"/>
      <c r="C4068" s="10"/>
    </row>
    <row r="4069">
      <c r="B4069" s="10"/>
      <c r="C4069" s="10"/>
    </row>
    <row r="4070">
      <c r="B4070" s="10"/>
      <c r="C4070" s="10"/>
    </row>
    <row r="4071">
      <c r="B4071" s="10"/>
      <c r="C4071" s="10"/>
    </row>
    <row r="4072">
      <c r="B4072" s="10"/>
      <c r="C4072" s="10"/>
    </row>
    <row r="4073">
      <c r="B4073" s="10"/>
      <c r="C4073" s="10"/>
    </row>
    <row r="4074">
      <c r="B4074" s="10"/>
      <c r="C4074" s="10"/>
    </row>
    <row r="4075">
      <c r="B4075" s="10"/>
      <c r="C4075" s="10"/>
    </row>
    <row r="4076">
      <c r="B4076" s="10"/>
      <c r="C4076" s="10"/>
    </row>
    <row r="4077">
      <c r="B4077" s="10"/>
      <c r="C4077" s="10"/>
    </row>
    <row r="4078">
      <c r="B4078" s="10"/>
      <c r="C4078" s="10"/>
    </row>
    <row r="4079">
      <c r="B4079" s="10"/>
      <c r="C4079" s="10"/>
    </row>
    <row r="4080">
      <c r="B4080" s="10"/>
      <c r="C4080" s="10"/>
    </row>
    <row r="4081">
      <c r="B4081" s="10"/>
      <c r="C4081" s="10"/>
    </row>
    <row r="4082">
      <c r="B4082" s="10"/>
      <c r="C4082" s="10"/>
    </row>
    <row r="4083">
      <c r="B4083" s="10"/>
      <c r="C4083" s="10"/>
    </row>
    <row r="4084">
      <c r="B4084" s="10"/>
      <c r="C4084" s="10"/>
    </row>
    <row r="4085">
      <c r="B4085" s="10"/>
      <c r="C4085" s="10"/>
    </row>
    <row r="4086">
      <c r="B4086" s="10"/>
      <c r="C4086" s="10"/>
    </row>
    <row r="4087">
      <c r="B4087" s="10"/>
      <c r="C4087" s="10"/>
    </row>
    <row r="4088">
      <c r="B4088" s="10"/>
      <c r="C4088" s="10"/>
    </row>
    <row r="4089">
      <c r="B4089" s="10"/>
      <c r="C4089" s="10"/>
    </row>
    <row r="4090">
      <c r="B4090" s="10"/>
      <c r="C4090" s="10"/>
    </row>
    <row r="4091">
      <c r="B4091" s="10"/>
      <c r="C4091" s="10"/>
    </row>
    <row r="4092">
      <c r="B4092" s="10"/>
      <c r="C4092" s="10"/>
    </row>
    <row r="4093">
      <c r="B4093" s="10"/>
      <c r="C4093" s="10"/>
    </row>
    <row r="4094">
      <c r="B4094" s="10"/>
      <c r="C4094" s="10"/>
    </row>
    <row r="4095">
      <c r="B4095" s="10"/>
      <c r="C4095" s="10"/>
    </row>
    <row r="4096">
      <c r="B4096" s="10"/>
      <c r="C4096" s="10"/>
    </row>
    <row r="4097">
      <c r="B4097" s="10"/>
      <c r="C4097" s="10"/>
    </row>
    <row r="4098">
      <c r="B4098" s="10"/>
      <c r="C4098" s="10"/>
    </row>
    <row r="4099">
      <c r="B4099" s="10"/>
      <c r="C4099" s="10"/>
    </row>
    <row r="4100">
      <c r="B4100" s="10"/>
      <c r="C4100" s="10"/>
    </row>
    <row r="4101">
      <c r="B4101" s="10"/>
      <c r="C4101" s="10"/>
    </row>
    <row r="4102">
      <c r="B4102" s="10"/>
      <c r="C4102" s="10"/>
    </row>
    <row r="4103">
      <c r="B4103" s="10"/>
      <c r="C4103" s="10"/>
    </row>
    <row r="4104">
      <c r="B4104" s="10"/>
      <c r="C4104" s="10"/>
    </row>
    <row r="4105">
      <c r="B4105" s="10"/>
      <c r="C4105" s="10"/>
    </row>
    <row r="4106">
      <c r="B4106" s="10"/>
      <c r="C4106" s="10"/>
    </row>
    <row r="4107">
      <c r="B4107" s="10"/>
      <c r="C4107" s="10"/>
    </row>
    <row r="4108">
      <c r="B4108" s="10"/>
      <c r="C4108" s="10"/>
    </row>
    <row r="4109">
      <c r="B4109" s="10"/>
      <c r="C4109" s="10"/>
    </row>
    <row r="4110">
      <c r="B4110" s="10"/>
      <c r="C4110" s="10"/>
    </row>
    <row r="4111">
      <c r="B4111" s="10"/>
      <c r="C4111" s="10"/>
    </row>
    <row r="4112">
      <c r="B4112" s="10"/>
      <c r="C4112" s="10"/>
    </row>
    <row r="4113">
      <c r="B4113" s="10"/>
      <c r="C4113" s="10"/>
    </row>
    <row r="4114">
      <c r="B4114" s="10"/>
      <c r="C4114" s="10"/>
    </row>
    <row r="4115">
      <c r="B4115" s="10"/>
      <c r="C4115" s="10"/>
    </row>
    <row r="4116">
      <c r="B4116" s="10"/>
      <c r="C4116" s="10"/>
    </row>
    <row r="4117">
      <c r="B4117" s="10"/>
      <c r="C4117" s="10"/>
    </row>
    <row r="4118">
      <c r="B4118" s="10"/>
      <c r="C4118" s="10"/>
    </row>
    <row r="4119">
      <c r="B4119" s="10"/>
      <c r="C4119" s="10"/>
    </row>
    <row r="4120">
      <c r="B4120" s="10"/>
      <c r="C4120" s="10"/>
    </row>
    <row r="4121">
      <c r="B4121" s="10"/>
      <c r="C4121" s="10"/>
    </row>
    <row r="4122">
      <c r="B4122" s="10"/>
      <c r="C4122" s="10"/>
    </row>
    <row r="4123">
      <c r="B4123" s="10"/>
      <c r="C4123" s="10"/>
    </row>
    <row r="4124">
      <c r="B4124" s="10"/>
      <c r="C4124" s="10"/>
    </row>
    <row r="4125">
      <c r="B4125" s="10"/>
      <c r="C4125" s="10"/>
    </row>
    <row r="4126">
      <c r="B4126" s="10"/>
      <c r="C4126" s="10"/>
    </row>
    <row r="4127">
      <c r="B4127" s="10"/>
      <c r="C4127" s="10"/>
    </row>
    <row r="4128">
      <c r="B4128" s="10"/>
      <c r="C4128" s="10"/>
    </row>
    <row r="4129">
      <c r="B4129" s="10"/>
      <c r="C4129" s="10"/>
    </row>
    <row r="4130">
      <c r="B4130" s="10"/>
      <c r="C4130" s="10"/>
    </row>
    <row r="4131">
      <c r="B4131" s="10"/>
      <c r="C4131" s="10"/>
    </row>
    <row r="4132">
      <c r="B4132" s="10"/>
      <c r="C4132" s="10"/>
    </row>
    <row r="4133">
      <c r="B4133" s="10"/>
      <c r="C4133" s="10"/>
    </row>
    <row r="4134">
      <c r="B4134" s="10"/>
      <c r="C4134" s="10"/>
    </row>
    <row r="4135">
      <c r="B4135" s="10"/>
      <c r="C4135" s="10"/>
    </row>
    <row r="4136">
      <c r="B4136" s="10"/>
      <c r="C4136" s="10"/>
    </row>
    <row r="4137">
      <c r="B4137" s="10"/>
      <c r="C4137" s="10"/>
    </row>
    <row r="4138">
      <c r="B4138" s="10"/>
      <c r="C4138" s="10"/>
    </row>
    <row r="4139">
      <c r="B4139" s="10"/>
      <c r="C4139" s="10"/>
    </row>
    <row r="4140">
      <c r="B4140" s="10"/>
      <c r="C4140" s="10"/>
    </row>
    <row r="4141">
      <c r="B4141" s="10"/>
      <c r="C4141" s="10"/>
    </row>
    <row r="4142">
      <c r="B4142" s="10"/>
      <c r="C4142" s="10"/>
    </row>
    <row r="4143">
      <c r="B4143" s="10"/>
      <c r="C4143" s="10"/>
    </row>
    <row r="4144">
      <c r="B4144" s="10"/>
      <c r="C4144" s="10"/>
    </row>
    <row r="4145">
      <c r="B4145" s="10"/>
      <c r="C4145" s="10"/>
    </row>
    <row r="4146">
      <c r="B4146" s="10"/>
      <c r="C4146" s="10"/>
    </row>
    <row r="4147">
      <c r="B4147" s="10"/>
      <c r="C4147" s="10"/>
    </row>
    <row r="4148">
      <c r="B4148" s="10"/>
      <c r="C4148" s="10"/>
    </row>
    <row r="4149">
      <c r="B4149" s="10"/>
      <c r="C4149" s="10"/>
    </row>
    <row r="4150">
      <c r="B4150" s="10"/>
      <c r="C4150" s="10"/>
    </row>
    <row r="4151">
      <c r="B4151" s="10"/>
      <c r="C4151" s="10"/>
    </row>
    <row r="4152">
      <c r="B4152" s="10"/>
      <c r="C4152" s="10"/>
    </row>
    <row r="4153">
      <c r="B4153" s="10"/>
      <c r="C4153" s="10"/>
    </row>
    <row r="4154">
      <c r="B4154" s="10"/>
      <c r="C4154" s="10"/>
    </row>
    <row r="4155">
      <c r="B4155" s="10"/>
      <c r="C4155" s="10"/>
    </row>
    <row r="4156">
      <c r="B4156" s="10"/>
      <c r="C4156" s="10"/>
    </row>
    <row r="4157">
      <c r="B4157" s="10"/>
      <c r="C4157" s="10"/>
    </row>
    <row r="4158">
      <c r="B4158" s="10"/>
      <c r="C4158" s="10"/>
    </row>
    <row r="4159">
      <c r="B4159" s="10"/>
      <c r="C4159" s="10"/>
    </row>
    <row r="4160">
      <c r="B4160" s="10"/>
      <c r="C4160" s="10"/>
    </row>
    <row r="4161">
      <c r="B4161" s="10"/>
      <c r="C4161" s="10"/>
    </row>
    <row r="4162">
      <c r="B4162" s="10"/>
      <c r="C4162" s="10"/>
    </row>
    <row r="4163">
      <c r="B4163" s="10"/>
      <c r="C4163" s="10"/>
    </row>
    <row r="4164">
      <c r="B4164" s="10"/>
      <c r="C4164" s="10"/>
    </row>
    <row r="4165">
      <c r="B4165" s="10"/>
      <c r="C4165" s="10"/>
    </row>
    <row r="4166">
      <c r="B4166" s="10"/>
      <c r="C4166" s="10"/>
    </row>
    <row r="4167">
      <c r="B4167" s="10"/>
      <c r="C4167" s="10"/>
    </row>
    <row r="4168">
      <c r="B4168" s="10"/>
      <c r="C4168" s="10"/>
    </row>
    <row r="4169">
      <c r="B4169" s="10"/>
      <c r="C4169" s="10"/>
    </row>
    <row r="4170">
      <c r="B4170" s="10"/>
      <c r="C4170" s="10"/>
    </row>
    <row r="4171">
      <c r="B4171" s="10"/>
      <c r="C4171" s="10"/>
    </row>
    <row r="4172">
      <c r="B4172" s="10"/>
      <c r="C4172" s="10"/>
    </row>
    <row r="4173">
      <c r="B4173" s="10"/>
      <c r="C4173" s="10"/>
    </row>
    <row r="4174">
      <c r="B4174" s="10"/>
      <c r="C4174" s="10"/>
    </row>
    <row r="4175">
      <c r="B4175" s="10"/>
      <c r="C4175" s="10"/>
    </row>
    <row r="4176">
      <c r="B4176" s="10"/>
      <c r="C4176" s="10"/>
    </row>
    <row r="4177">
      <c r="B4177" s="10"/>
      <c r="C4177" s="10"/>
    </row>
    <row r="4178">
      <c r="B4178" s="10"/>
      <c r="C4178" s="10"/>
    </row>
    <row r="4179">
      <c r="B4179" s="10"/>
      <c r="C4179" s="10"/>
    </row>
    <row r="4180">
      <c r="B4180" s="10"/>
      <c r="C4180" s="10"/>
    </row>
    <row r="4181">
      <c r="B4181" s="10"/>
      <c r="C4181" s="10"/>
    </row>
    <row r="4182">
      <c r="B4182" s="10"/>
      <c r="C4182" s="10"/>
    </row>
    <row r="4183">
      <c r="B4183" s="10"/>
      <c r="C4183" s="10"/>
    </row>
    <row r="4184">
      <c r="B4184" s="10"/>
      <c r="C4184" s="10"/>
    </row>
    <row r="4185">
      <c r="B4185" s="10"/>
      <c r="C4185" s="10"/>
    </row>
    <row r="4186">
      <c r="B4186" s="10"/>
      <c r="C4186" s="10"/>
    </row>
    <row r="4187">
      <c r="B4187" s="10"/>
      <c r="C4187" s="10"/>
    </row>
    <row r="4188">
      <c r="B4188" s="10"/>
      <c r="C4188" s="10"/>
    </row>
    <row r="4189">
      <c r="B4189" s="10"/>
      <c r="C4189" s="10"/>
    </row>
    <row r="4190">
      <c r="B4190" s="10"/>
      <c r="C4190" s="10"/>
    </row>
    <row r="4191">
      <c r="B4191" s="10"/>
      <c r="C4191" s="10"/>
    </row>
    <row r="4192">
      <c r="B4192" s="10"/>
      <c r="C4192" s="10"/>
    </row>
    <row r="4193">
      <c r="B4193" s="10"/>
      <c r="C4193" s="10"/>
    </row>
    <row r="4194">
      <c r="B4194" s="10"/>
      <c r="C4194" s="10"/>
    </row>
    <row r="4195">
      <c r="B4195" s="10"/>
      <c r="C4195" s="10"/>
    </row>
    <row r="4196">
      <c r="B4196" s="10"/>
      <c r="C4196" s="10"/>
    </row>
    <row r="4197">
      <c r="B4197" s="10"/>
      <c r="C4197" s="10"/>
    </row>
    <row r="4198">
      <c r="B4198" s="10"/>
      <c r="C4198" s="10"/>
    </row>
    <row r="4199">
      <c r="B4199" s="10"/>
      <c r="C4199" s="10"/>
    </row>
    <row r="4200">
      <c r="B4200" s="10"/>
      <c r="C4200" s="10"/>
    </row>
    <row r="4201">
      <c r="B4201" s="10"/>
      <c r="C4201" s="10"/>
    </row>
    <row r="4202">
      <c r="B4202" s="10"/>
      <c r="C4202" s="10"/>
    </row>
    <row r="4203">
      <c r="B4203" s="10"/>
      <c r="C4203" s="10"/>
    </row>
    <row r="4204">
      <c r="B4204" s="10"/>
      <c r="C4204" s="10"/>
    </row>
    <row r="4205">
      <c r="B4205" s="10"/>
      <c r="C4205" s="10"/>
    </row>
    <row r="4206">
      <c r="B4206" s="10"/>
      <c r="C4206" s="10"/>
    </row>
    <row r="4207">
      <c r="B4207" s="10"/>
      <c r="C4207" s="10"/>
    </row>
    <row r="4208">
      <c r="B4208" s="10"/>
      <c r="C4208" s="10"/>
    </row>
    <row r="4209">
      <c r="B4209" s="10"/>
      <c r="C4209" s="10"/>
    </row>
    <row r="4210">
      <c r="B4210" s="10"/>
      <c r="C4210" s="10"/>
    </row>
    <row r="4211">
      <c r="B4211" s="10"/>
      <c r="C4211" s="10"/>
    </row>
    <row r="4212">
      <c r="B4212" s="10"/>
      <c r="C4212" s="10"/>
    </row>
    <row r="4213">
      <c r="B4213" s="10"/>
      <c r="C4213" s="10"/>
    </row>
    <row r="4214">
      <c r="B4214" s="10"/>
      <c r="C4214" s="10"/>
    </row>
    <row r="4215">
      <c r="B4215" s="10"/>
      <c r="C4215" s="10"/>
    </row>
    <row r="4216">
      <c r="B4216" s="10"/>
      <c r="C4216" s="10"/>
    </row>
    <row r="4217">
      <c r="B4217" s="10"/>
      <c r="C4217" s="10"/>
    </row>
    <row r="4218">
      <c r="B4218" s="10"/>
      <c r="C4218" s="10"/>
    </row>
    <row r="4219">
      <c r="B4219" s="10"/>
      <c r="C4219" s="10"/>
    </row>
    <row r="4220">
      <c r="B4220" s="10"/>
      <c r="C4220" s="10"/>
    </row>
    <row r="4221">
      <c r="B4221" s="10"/>
      <c r="C4221" s="10"/>
    </row>
    <row r="4222">
      <c r="B4222" s="10"/>
      <c r="C4222" s="10"/>
    </row>
    <row r="4223">
      <c r="B4223" s="10"/>
      <c r="C4223" s="10"/>
    </row>
    <row r="4224">
      <c r="B4224" s="10"/>
      <c r="C4224" s="10"/>
    </row>
    <row r="4225">
      <c r="B4225" s="10"/>
      <c r="C4225" s="10"/>
    </row>
    <row r="4226">
      <c r="B4226" s="10"/>
      <c r="C4226" s="10"/>
    </row>
    <row r="4227">
      <c r="B4227" s="10"/>
      <c r="C4227" s="10"/>
    </row>
    <row r="4228">
      <c r="B4228" s="10"/>
      <c r="C4228" s="10"/>
    </row>
    <row r="4229">
      <c r="B4229" s="10"/>
      <c r="C4229" s="10"/>
    </row>
    <row r="4230">
      <c r="B4230" s="10"/>
      <c r="C4230" s="10"/>
    </row>
    <row r="4231">
      <c r="B4231" s="10"/>
      <c r="C4231" s="10"/>
    </row>
    <row r="4232">
      <c r="B4232" s="10"/>
      <c r="C4232" s="10"/>
    </row>
    <row r="4233">
      <c r="B4233" s="10"/>
      <c r="C4233" s="10"/>
    </row>
    <row r="4234">
      <c r="B4234" s="10"/>
      <c r="C4234" s="10"/>
    </row>
    <row r="4235">
      <c r="B4235" s="10"/>
      <c r="C4235" s="10"/>
    </row>
    <row r="4236">
      <c r="B4236" s="10"/>
      <c r="C4236" s="10"/>
    </row>
    <row r="4237">
      <c r="B4237" s="10"/>
      <c r="C4237" s="10"/>
    </row>
    <row r="4238">
      <c r="B4238" s="10"/>
      <c r="C4238" s="10"/>
    </row>
    <row r="4239">
      <c r="B4239" s="10"/>
      <c r="C4239" s="10"/>
    </row>
    <row r="4240">
      <c r="B4240" s="10"/>
      <c r="C4240" s="10"/>
    </row>
    <row r="4241">
      <c r="B4241" s="10"/>
      <c r="C4241" s="10"/>
    </row>
    <row r="4242">
      <c r="B4242" s="10"/>
      <c r="C4242" s="10"/>
    </row>
    <row r="4243">
      <c r="B4243" s="10"/>
      <c r="C4243" s="10"/>
    </row>
    <row r="4244">
      <c r="B4244" s="10"/>
      <c r="C4244" s="10"/>
    </row>
    <row r="4245">
      <c r="B4245" s="10"/>
      <c r="C4245" s="10"/>
    </row>
    <row r="4246">
      <c r="B4246" s="10"/>
      <c r="C4246" s="10"/>
    </row>
    <row r="4247">
      <c r="B4247" s="10"/>
      <c r="C4247" s="10"/>
    </row>
    <row r="4248">
      <c r="B4248" s="10"/>
      <c r="C4248" s="10"/>
    </row>
    <row r="4249">
      <c r="B4249" s="10"/>
      <c r="C4249" s="10"/>
    </row>
    <row r="4250">
      <c r="B4250" s="10"/>
      <c r="C4250" s="10"/>
    </row>
    <row r="4251">
      <c r="B4251" s="10"/>
      <c r="C4251" s="10"/>
    </row>
    <row r="4252">
      <c r="B4252" s="10"/>
      <c r="C4252" s="10"/>
    </row>
    <row r="4253">
      <c r="B4253" s="10"/>
      <c r="C4253" s="10"/>
    </row>
    <row r="4254">
      <c r="B4254" s="10"/>
      <c r="C4254" s="10"/>
    </row>
    <row r="4255">
      <c r="B4255" s="10"/>
      <c r="C4255" s="10"/>
    </row>
    <row r="4256">
      <c r="B4256" s="10"/>
      <c r="C4256" s="10"/>
    </row>
    <row r="4257">
      <c r="B4257" s="10"/>
      <c r="C4257" s="10"/>
    </row>
    <row r="4258">
      <c r="B4258" s="10"/>
      <c r="C4258" s="10"/>
    </row>
    <row r="4259">
      <c r="B4259" s="10"/>
      <c r="C4259" s="10"/>
    </row>
    <row r="4260">
      <c r="B4260" s="10"/>
      <c r="C4260" s="10"/>
    </row>
    <row r="4261">
      <c r="B4261" s="10"/>
      <c r="C4261" s="10"/>
    </row>
    <row r="4262">
      <c r="B4262" s="10"/>
      <c r="C4262" s="10"/>
    </row>
    <row r="4263">
      <c r="B4263" s="10"/>
      <c r="C4263" s="10"/>
    </row>
    <row r="4264">
      <c r="B4264" s="10"/>
      <c r="C4264" s="10"/>
    </row>
    <row r="4265">
      <c r="B4265" s="10"/>
      <c r="C4265" s="10"/>
    </row>
    <row r="4266">
      <c r="B4266" s="10"/>
      <c r="C4266" s="10"/>
    </row>
    <row r="4267">
      <c r="B4267" s="10"/>
      <c r="C4267" s="10"/>
    </row>
    <row r="4268">
      <c r="B4268" s="10"/>
      <c r="C4268" s="10"/>
    </row>
    <row r="4269">
      <c r="B4269" s="10"/>
      <c r="C4269" s="10"/>
    </row>
    <row r="4270">
      <c r="B4270" s="10"/>
      <c r="C4270" s="10"/>
    </row>
    <row r="4271">
      <c r="B4271" s="10"/>
      <c r="C4271" s="10"/>
    </row>
    <row r="4272">
      <c r="B4272" s="10"/>
      <c r="C4272" s="10"/>
    </row>
    <row r="4273">
      <c r="B4273" s="10"/>
      <c r="C4273" s="10"/>
    </row>
    <row r="4274">
      <c r="B4274" s="10"/>
      <c r="C4274" s="10"/>
    </row>
    <row r="4275">
      <c r="B4275" s="10"/>
      <c r="C4275" s="10"/>
    </row>
    <row r="4276">
      <c r="B4276" s="10"/>
      <c r="C4276" s="10"/>
    </row>
    <row r="4277">
      <c r="B4277" s="10"/>
      <c r="C4277" s="10"/>
    </row>
    <row r="4278">
      <c r="B4278" s="10"/>
      <c r="C4278" s="10"/>
    </row>
    <row r="4279">
      <c r="B4279" s="10"/>
      <c r="C4279" s="10"/>
    </row>
    <row r="4280">
      <c r="B4280" s="10"/>
      <c r="C4280" s="10"/>
    </row>
    <row r="4281">
      <c r="B4281" s="10"/>
      <c r="C4281" s="10"/>
    </row>
    <row r="4282">
      <c r="B4282" s="10"/>
      <c r="C4282" s="10"/>
    </row>
    <row r="4283">
      <c r="B4283" s="10"/>
      <c r="C4283" s="10"/>
    </row>
    <row r="4284">
      <c r="B4284" s="10"/>
      <c r="C4284" s="10"/>
    </row>
    <row r="4285">
      <c r="B4285" s="10"/>
      <c r="C4285" s="10"/>
    </row>
    <row r="4286">
      <c r="B4286" s="10"/>
      <c r="C4286" s="10"/>
    </row>
    <row r="4287">
      <c r="B4287" s="10"/>
      <c r="C4287" s="10"/>
    </row>
    <row r="4288">
      <c r="B4288" s="10"/>
      <c r="C4288" s="10"/>
    </row>
    <row r="4289">
      <c r="B4289" s="10"/>
      <c r="C4289" s="10"/>
    </row>
    <row r="4290">
      <c r="B4290" s="10"/>
      <c r="C4290" s="10"/>
    </row>
    <row r="4291">
      <c r="B4291" s="10"/>
      <c r="C4291" s="10"/>
    </row>
    <row r="4292">
      <c r="B4292" s="10"/>
      <c r="C4292" s="10"/>
    </row>
    <row r="4293">
      <c r="B4293" s="10"/>
      <c r="C4293" s="10"/>
    </row>
    <row r="4294">
      <c r="B4294" s="10"/>
      <c r="C4294" s="10"/>
    </row>
    <row r="4295">
      <c r="B4295" s="10"/>
      <c r="C4295" s="10"/>
    </row>
    <row r="4296">
      <c r="B4296" s="10"/>
      <c r="C4296" s="10"/>
    </row>
    <row r="4297">
      <c r="B4297" s="10"/>
      <c r="C4297" s="10"/>
    </row>
    <row r="4298">
      <c r="B4298" s="10"/>
      <c r="C4298" s="10"/>
    </row>
    <row r="4299">
      <c r="B4299" s="10"/>
      <c r="C4299" s="10"/>
    </row>
    <row r="4300">
      <c r="B4300" s="10"/>
      <c r="C4300" s="10"/>
    </row>
    <row r="4301">
      <c r="B4301" s="10"/>
      <c r="C4301" s="10"/>
    </row>
    <row r="4302">
      <c r="B4302" s="10"/>
      <c r="C4302" s="10"/>
    </row>
    <row r="4303">
      <c r="B4303" s="10"/>
      <c r="C4303" s="10"/>
    </row>
    <row r="4304">
      <c r="B4304" s="10"/>
      <c r="C4304" s="10"/>
    </row>
    <row r="4305">
      <c r="B4305" s="10"/>
      <c r="C4305" s="10"/>
    </row>
    <row r="4306">
      <c r="B4306" s="10"/>
      <c r="C4306" s="10"/>
    </row>
    <row r="4307">
      <c r="B4307" s="10"/>
      <c r="C4307" s="10"/>
    </row>
    <row r="4308">
      <c r="B4308" s="10"/>
      <c r="C4308" s="10"/>
    </row>
    <row r="4309">
      <c r="B4309" s="10"/>
      <c r="C4309" s="10"/>
    </row>
    <row r="4310">
      <c r="B4310" s="10"/>
      <c r="C4310" s="10"/>
    </row>
    <row r="4311">
      <c r="B4311" s="10"/>
      <c r="C4311" s="10"/>
    </row>
    <row r="4312">
      <c r="B4312" s="10"/>
      <c r="C4312" s="10"/>
    </row>
    <row r="4313">
      <c r="B4313" s="10"/>
      <c r="C4313" s="10"/>
    </row>
    <row r="4314">
      <c r="B4314" s="10"/>
      <c r="C4314" s="10"/>
    </row>
    <row r="4315">
      <c r="B4315" s="10"/>
      <c r="C4315" s="10"/>
    </row>
    <row r="4316">
      <c r="B4316" s="10"/>
      <c r="C4316" s="10"/>
    </row>
    <row r="4317">
      <c r="B4317" s="10"/>
      <c r="C4317" s="10"/>
    </row>
    <row r="4318">
      <c r="B4318" s="10"/>
      <c r="C4318" s="10"/>
    </row>
    <row r="4319">
      <c r="B4319" s="10"/>
      <c r="C4319" s="10"/>
    </row>
    <row r="4320">
      <c r="B4320" s="10"/>
      <c r="C4320" s="10"/>
    </row>
    <row r="4321">
      <c r="B4321" s="10"/>
      <c r="C4321" s="10"/>
    </row>
    <row r="4322">
      <c r="B4322" s="10"/>
      <c r="C4322" s="10"/>
    </row>
    <row r="4323">
      <c r="B4323" s="10"/>
      <c r="C4323" s="10"/>
    </row>
    <row r="4324">
      <c r="B4324" s="10"/>
      <c r="C4324" s="10"/>
    </row>
    <row r="4325">
      <c r="B4325" s="10"/>
      <c r="C4325" s="10"/>
    </row>
    <row r="4326">
      <c r="B4326" s="10"/>
      <c r="C4326" s="10"/>
    </row>
    <row r="4327">
      <c r="B4327" s="10"/>
      <c r="C4327" s="10"/>
    </row>
    <row r="4328">
      <c r="B4328" s="10"/>
      <c r="C4328" s="10"/>
    </row>
    <row r="4329">
      <c r="B4329" s="10"/>
      <c r="C4329" s="10"/>
    </row>
    <row r="4330">
      <c r="B4330" s="10"/>
      <c r="C4330" s="10"/>
    </row>
    <row r="4331">
      <c r="B4331" s="10"/>
      <c r="C4331" s="10"/>
    </row>
    <row r="4332">
      <c r="B4332" s="10"/>
      <c r="C4332" s="10"/>
    </row>
    <row r="4333">
      <c r="B4333" s="10"/>
      <c r="C4333" s="10"/>
    </row>
    <row r="4334">
      <c r="B4334" s="10"/>
      <c r="C4334" s="10"/>
    </row>
    <row r="4335">
      <c r="B4335" s="10"/>
      <c r="C4335" s="10"/>
    </row>
    <row r="4336">
      <c r="B4336" s="10"/>
      <c r="C4336" s="10"/>
    </row>
    <row r="4337">
      <c r="B4337" s="10"/>
      <c r="C4337" s="10"/>
    </row>
    <row r="4338">
      <c r="B4338" s="10"/>
      <c r="C4338" s="10"/>
    </row>
    <row r="4339">
      <c r="B4339" s="10"/>
      <c r="C4339" s="10"/>
    </row>
    <row r="4340">
      <c r="B4340" s="10"/>
      <c r="C4340" s="10"/>
    </row>
    <row r="4341">
      <c r="B4341" s="10"/>
      <c r="C4341" s="10"/>
    </row>
    <row r="4342">
      <c r="B4342" s="10"/>
      <c r="C4342" s="10"/>
    </row>
    <row r="4343">
      <c r="B4343" s="10"/>
      <c r="C4343" s="10"/>
    </row>
    <row r="4344">
      <c r="B4344" s="10"/>
      <c r="C4344" s="10"/>
    </row>
    <row r="4345">
      <c r="B4345" s="10"/>
      <c r="C4345" s="10"/>
    </row>
    <row r="4346">
      <c r="B4346" s="10"/>
      <c r="C4346" s="10"/>
    </row>
    <row r="4347">
      <c r="B4347" s="10"/>
      <c r="C4347" s="10"/>
    </row>
    <row r="4348">
      <c r="B4348" s="10"/>
      <c r="C4348" s="10"/>
    </row>
    <row r="4349">
      <c r="B4349" s="10"/>
      <c r="C4349" s="10"/>
    </row>
    <row r="4350">
      <c r="B4350" s="10"/>
      <c r="C4350" s="10"/>
    </row>
    <row r="4351">
      <c r="B4351" s="10"/>
      <c r="C4351" s="10"/>
    </row>
    <row r="4352">
      <c r="B4352" s="10"/>
      <c r="C4352" s="10"/>
    </row>
    <row r="4353">
      <c r="B4353" s="10"/>
      <c r="C4353" s="10"/>
    </row>
    <row r="4354">
      <c r="B4354" s="10"/>
      <c r="C4354" s="10"/>
    </row>
    <row r="4355">
      <c r="B4355" s="10"/>
      <c r="C4355" s="10"/>
    </row>
    <row r="4356">
      <c r="B4356" s="10"/>
      <c r="C4356" s="10"/>
    </row>
    <row r="4357">
      <c r="B4357" s="10"/>
      <c r="C4357" s="10"/>
    </row>
    <row r="4358">
      <c r="B4358" s="10"/>
      <c r="C4358" s="10"/>
    </row>
    <row r="4359">
      <c r="B4359" s="10"/>
      <c r="C4359" s="10"/>
    </row>
    <row r="4360">
      <c r="B4360" s="10"/>
      <c r="C4360" s="10"/>
    </row>
    <row r="4361">
      <c r="B4361" s="10"/>
      <c r="C4361" s="10"/>
    </row>
    <row r="4362">
      <c r="B4362" s="10"/>
      <c r="C4362" s="10"/>
    </row>
    <row r="4363">
      <c r="B4363" s="10"/>
      <c r="C4363" s="10"/>
    </row>
    <row r="4364">
      <c r="B4364" s="10"/>
      <c r="C4364" s="10"/>
    </row>
    <row r="4365">
      <c r="B4365" s="10"/>
      <c r="C4365" s="10"/>
    </row>
    <row r="4366">
      <c r="B4366" s="10"/>
      <c r="C4366" s="10"/>
    </row>
    <row r="4367">
      <c r="B4367" s="10"/>
      <c r="C4367" s="10"/>
    </row>
    <row r="4368">
      <c r="B4368" s="10"/>
      <c r="C4368" s="10"/>
    </row>
    <row r="4369">
      <c r="B4369" s="10"/>
      <c r="C4369" s="10"/>
    </row>
    <row r="4370">
      <c r="B4370" s="10"/>
      <c r="C4370" s="10"/>
    </row>
    <row r="4371">
      <c r="B4371" s="10"/>
      <c r="C4371" s="10"/>
    </row>
    <row r="4372">
      <c r="B4372" s="10"/>
      <c r="C4372" s="10"/>
    </row>
    <row r="4373">
      <c r="B4373" s="10"/>
      <c r="C4373" s="10"/>
    </row>
    <row r="4374">
      <c r="B4374" s="10"/>
      <c r="C4374" s="10"/>
    </row>
    <row r="4375">
      <c r="B4375" s="10"/>
      <c r="C4375" s="10"/>
    </row>
    <row r="4376">
      <c r="B4376" s="10"/>
      <c r="C4376" s="10"/>
    </row>
    <row r="4377">
      <c r="B4377" s="10"/>
      <c r="C4377" s="10"/>
    </row>
    <row r="4378">
      <c r="B4378" s="10"/>
      <c r="C4378" s="10"/>
    </row>
    <row r="4379">
      <c r="B4379" s="10"/>
      <c r="C4379" s="10"/>
    </row>
    <row r="4380">
      <c r="B4380" s="10"/>
      <c r="C4380" s="10"/>
    </row>
    <row r="4381">
      <c r="B4381" s="10"/>
      <c r="C4381" s="10"/>
    </row>
    <row r="4382">
      <c r="B4382" s="10"/>
      <c r="C4382" s="10"/>
    </row>
    <row r="4383">
      <c r="B4383" s="10"/>
      <c r="C4383" s="10"/>
    </row>
    <row r="4384">
      <c r="B4384" s="10"/>
      <c r="C4384" s="10"/>
    </row>
    <row r="4385">
      <c r="B4385" s="10"/>
      <c r="C4385" s="10"/>
    </row>
    <row r="4386">
      <c r="B4386" s="10"/>
      <c r="C4386" s="10"/>
    </row>
    <row r="4387">
      <c r="B4387" s="10"/>
      <c r="C4387" s="10"/>
    </row>
    <row r="4388">
      <c r="B4388" s="10"/>
      <c r="C4388" s="10"/>
    </row>
    <row r="4389">
      <c r="B4389" s="10"/>
      <c r="C4389" s="10"/>
    </row>
    <row r="4390">
      <c r="B4390" s="10"/>
      <c r="C4390" s="10"/>
    </row>
    <row r="4391">
      <c r="B4391" s="10"/>
      <c r="C4391" s="10"/>
    </row>
    <row r="4392">
      <c r="B4392" s="10"/>
      <c r="C4392" s="10"/>
    </row>
    <row r="4393">
      <c r="B4393" s="10"/>
      <c r="C4393" s="10"/>
    </row>
    <row r="4394">
      <c r="B4394" s="10"/>
      <c r="C4394" s="10"/>
    </row>
    <row r="4395">
      <c r="B4395" s="10"/>
      <c r="C4395" s="10"/>
    </row>
    <row r="4396">
      <c r="B4396" s="10"/>
      <c r="C4396" s="10"/>
    </row>
    <row r="4397">
      <c r="B4397" s="10"/>
      <c r="C4397" s="10"/>
    </row>
    <row r="4398">
      <c r="B4398" s="10"/>
      <c r="C4398" s="10"/>
    </row>
    <row r="4399">
      <c r="B4399" s="10"/>
      <c r="C4399" s="10"/>
    </row>
    <row r="4400">
      <c r="B4400" s="10"/>
      <c r="C4400" s="10"/>
    </row>
    <row r="4401">
      <c r="B4401" s="10"/>
      <c r="C4401" s="10"/>
    </row>
    <row r="4402">
      <c r="B4402" s="10"/>
      <c r="C4402" s="10"/>
    </row>
    <row r="4403">
      <c r="B4403" s="10"/>
      <c r="C4403" s="10"/>
    </row>
    <row r="4404">
      <c r="B4404" s="10"/>
      <c r="C4404" s="10"/>
    </row>
    <row r="4405">
      <c r="B4405" s="10"/>
      <c r="C4405" s="10"/>
    </row>
    <row r="4406">
      <c r="B4406" s="10"/>
      <c r="C4406" s="10"/>
    </row>
    <row r="4407">
      <c r="B4407" s="10"/>
      <c r="C4407" s="10"/>
    </row>
    <row r="4408">
      <c r="B4408" s="10"/>
      <c r="C4408" s="10"/>
    </row>
    <row r="4409">
      <c r="B4409" s="10"/>
      <c r="C4409" s="10"/>
    </row>
    <row r="4410">
      <c r="B4410" s="10"/>
      <c r="C4410" s="10"/>
    </row>
    <row r="4411">
      <c r="B4411" s="10"/>
      <c r="C4411" s="10"/>
    </row>
    <row r="4412">
      <c r="B4412" s="10"/>
      <c r="C4412" s="10"/>
    </row>
    <row r="4413">
      <c r="B4413" s="10"/>
      <c r="C4413" s="10"/>
    </row>
    <row r="4414">
      <c r="B4414" s="10"/>
      <c r="C4414" s="10"/>
    </row>
    <row r="4415">
      <c r="B4415" s="10"/>
      <c r="C4415" s="10"/>
    </row>
    <row r="4416">
      <c r="B4416" s="10"/>
      <c r="C4416" s="10"/>
    </row>
    <row r="4417">
      <c r="B4417" s="10"/>
      <c r="C4417" s="10"/>
    </row>
    <row r="4418">
      <c r="B4418" s="10"/>
      <c r="C4418" s="10"/>
    </row>
    <row r="4419">
      <c r="B4419" s="10"/>
      <c r="C4419" s="10"/>
    </row>
    <row r="4420">
      <c r="B4420" s="10"/>
      <c r="C4420" s="10"/>
    </row>
    <row r="4421">
      <c r="B4421" s="10"/>
      <c r="C4421" s="10"/>
    </row>
    <row r="4422">
      <c r="B4422" s="10"/>
      <c r="C4422" s="10"/>
    </row>
    <row r="4423">
      <c r="B4423" s="10"/>
      <c r="C4423" s="10"/>
    </row>
    <row r="4424">
      <c r="B4424" s="10"/>
      <c r="C4424" s="10"/>
    </row>
    <row r="4425">
      <c r="B4425" s="10"/>
      <c r="C4425" s="10"/>
    </row>
    <row r="4426">
      <c r="B4426" s="10"/>
      <c r="C4426" s="10"/>
    </row>
    <row r="4427">
      <c r="B4427" s="10"/>
      <c r="C4427" s="10"/>
    </row>
    <row r="4428">
      <c r="B4428" s="10"/>
      <c r="C4428" s="10"/>
    </row>
    <row r="4429">
      <c r="B4429" s="10"/>
      <c r="C4429" s="10"/>
    </row>
    <row r="4430">
      <c r="B4430" s="10"/>
      <c r="C4430" s="10"/>
    </row>
    <row r="4431">
      <c r="B4431" s="10"/>
      <c r="C4431" s="10"/>
    </row>
    <row r="4432">
      <c r="B4432" s="10"/>
      <c r="C4432" s="10"/>
    </row>
    <row r="4433">
      <c r="B4433" s="10"/>
      <c r="C4433" s="10"/>
    </row>
    <row r="4434">
      <c r="B4434" s="10"/>
      <c r="C4434" s="10"/>
    </row>
    <row r="4435">
      <c r="B4435" s="10"/>
      <c r="C4435" s="10"/>
    </row>
    <row r="4436">
      <c r="B4436" s="10"/>
      <c r="C4436" s="10"/>
    </row>
    <row r="4437">
      <c r="B4437" s="10"/>
      <c r="C4437" s="10"/>
    </row>
    <row r="4438">
      <c r="B4438" s="10"/>
      <c r="C4438" s="10"/>
    </row>
    <row r="4439">
      <c r="B4439" s="10"/>
      <c r="C4439" s="10"/>
    </row>
    <row r="4440">
      <c r="B4440" s="10"/>
      <c r="C4440" s="10"/>
    </row>
    <row r="4441">
      <c r="B4441" s="10"/>
      <c r="C4441" s="10"/>
    </row>
    <row r="4442">
      <c r="B4442" s="10"/>
      <c r="C4442" s="10"/>
    </row>
    <row r="4443">
      <c r="B4443" s="10"/>
      <c r="C4443" s="10"/>
    </row>
    <row r="4444">
      <c r="B4444" s="10"/>
      <c r="C4444" s="10"/>
    </row>
    <row r="4445">
      <c r="B4445" s="10"/>
      <c r="C4445" s="10"/>
    </row>
    <row r="4446">
      <c r="B4446" s="10"/>
      <c r="C4446" s="10"/>
    </row>
    <row r="4447">
      <c r="B4447" s="10"/>
      <c r="C4447" s="10"/>
    </row>
    <row r="4448">
      <c r="B4448" s="10"/>
      <c r="C4448" s="10"/>
    </row>
    <row r="4449">
      <c r="B4449" s="10"/>
      <c r="C4449" s="10"/>
    </row>
    <row r="4450">
      <c r="B4450" s="10"/>
      <c r="C4450" s="10"/>
    </row>
    <row r="4451">
      <c r="B4451" s="10"/>
      <c r="C4451" s="10"/>
    </row>
    <row r="4452">
      <c r="B4452" s="10"/>
      <c r="C4452" s="10"/>
    </row>
    <row r="4453">
      <c r="B4453" s="10"/>
      <c r="C4453" s="10"/>
    </row>
    <row r="4454">
      <c r="B4454" s="10"/>
      <c r="C4454" s="10"/>
    </row>
    <row r="4455">
      <c r="B4455" s="10"/>
      <c r="C4455" s="10"/>
    </row>
    <row r="4456">
      <c r="B4456" s="10"/>
      <c r="C4456" s="10"/>
    </row>
    <row r="4457">
      <c r="B4457" s="10"/>
      <c r="C4457" s="10"/>
    </row>
    <row r="4458">
      <c r="B4458" s="10"/>
      <c r="C4458" s="10"/>
    </row>
    <row r="4459">
      <c r="B4459" s="10"/>
      <c r="C4459" s="10"/>
    </row>
    <row r="4460">
      <c r="B4460" s="10"/>
      <c r="C4460" s="10"/>
    </row>
    <row r="4461">
      <c r="B4461" s="10"/>
      <c r="C4461" s="10"/>
    </row>
    <row r="4462">
      <c r="B4462" s="10"/>
      <c r="C4462" s="10"/>
    </row>
    <row r="4463">
      <c r="B4463" s="10"/>
      <c r="C4463" s="10"/>
    </row>
    <row r="4464">
      <c r="B4464" s="10"/>
      <c r="C4464" s="10"/>
    </row>
    <row r="4465">
      <c r="B4465" s="10"/>
      <c r="C4465" s="10"/>
    </row>
    <row r="4466">
      <c r="B4466" s="10"/>
      <c r="C4466" s="10"/>
    </row>
    <row r="4467">
      <c r="B4467" s="10"/>
      <c r="C4467" s="10"/>
    </row>
    <row r="4468">
      <c r="B4468" s="10"/>
      <c r="C4468" s="10"/>
    </row>
    <row r="4469">
      <c r="B4469" s="10"/>
      <c r="C4469" s="10"/>
    </row>
    <row r="4470">
      <c r="B4470" s="10"/>
      <c r="C4470" s="10"/>
    </row>
    <row r="4471">
      <c r="B4471" s="10"/>
      <c r="C4471" s="10"/>
    </row>
    <row r="4472">
      <c r="B4472" s="10"/>
      <c r="C4472" s="10"/>
    </row>
    <row r="4473">
      <c r="B4473" s="10"/>
      <c r="C4473" s="10"/>
    </row>
    <row r="4474">
      <c r="B4474" s="10"/>
      <c r="C4474" s="10"/>
    </row>
    <row r="4475">
      <c r="B4475" s="10"/>
      <c r="C4475" s="10"/>
    </row>
    <row r="4476">
      <c r="B4476" s="10"/>
      <c r="C4476" s="10"/>
    </row>
    <row r="4477">
      <c r="B4477" s="10"/>
      <c r="C4477" s="10"/>
    </row>
    <row r="4478">
      <c r="B4478" s="10"/>
      <c r="C4478" s="10"/>
    </row>
    <row r="4479">
      <c r="B4479" s="10"/>
      <c r="C4479" s="10"/>
    </row>
    <row r="4480">
      <c r="B4480" s="10"/>
      <c r="C4480" s="10"/>
    </row>
    <row r="4481">
      <c r="B4481" s="10"/>
      <c r="C4481" s="10"/>
    </row>
    <row r="4482">
      <c r="B4482" s="10"/>
      <c r="C4482" s="10"/>
    </row>
    <row r="4483">
      <c r="B4483" s="10"/>
      <c r="C4483" s="10"/>
    </row>
    <row r="4484">
      <c r="B4484" s="10"/>
      <c r="C4484" s="10"/>
    </row>
    <row r="4485">
      <c r="B4485" s="10"/>
      <c r="C4485" s="10"/>
    </row>
    <row r="4486">
      <c r="B4486" s="10"/>
      <c r="C4486" s="10"/>
    </row>
    <row r="4487">
      <c r="B4487" s="10"/>
      <c r="C4487" s="10"/>
    </row>
    <row r="4488">
      <c r="B4488" s="10"/>
      <c r="C4488" s="10"/>
    </row>
    <row r="4489">
      <c r="B4489" s="10"/>
      <c r="C4489" s="10"/>
    </row>
    <row r="4490">
      <c r="B4490" s="10"/>
      <c r="C4490" s="10"/>
    </row>
    <row r="4491">
      <c r="B4491" s="10"/>
      <c r="C4491" s="10"/>
    </row>
    <row r="4492">
      <c r="B4492" s="10"/>
      <c r="C4492" s="10"/>
    </row>
    <row r="4493">
      <c r="B4493" s="10"/>
      <c r="C4493" s="10"/>
    </row>
    <row r="4494">
      <c r="B4494" s="10"/>
      <c r="C4494" s="10"/>
    </row>
    <row r="4495">
      <c r="B4495" s="10"/>
      <c r="C4495" s="10"/>
    </row>
    <row r="4496">
      <c r="B4496" s="10"/>
      <c r="C4496" s="10"/>
    </row>
    <row r="4497">
      <c r="B4497" s="10"/>
      <c r="C4497" s="10"/>
    </row>
    <row r="4498">
      <c r="B4498" s="10"/>
      <c r="C4498" s="10"/>
    </row>
    <row r="4499">
      <c r="B4499" s="10"/>
      <c r="C4499" s="10"/>
    </row>
    <row r="4500">
      <c r="B4500" s="10"/>
      <c r="C4500" s="10"/>
    </row>
    <row r="4501">
      <c r="B4501" s="10"/>
      <c r="C4501" s="10"/>
    </row>
    <row r="4502">
      <c r="B4502" s="10"/>
      <c r="C4502" s="10"/>
    </row>
    <row r="4503">
      <c r="B4503" s="10"/>
      <c r="C4503" s="10"/>
    </row>
    <row r="4504">
      <c r="B4504" s="10"/>
      <c r="C4504" s="10"/>
    </row>
    <row r="4505">
      <c r="B4505" s="10"/>
      <c r="C4505" s="10"/>
    </row>
    <row r="4506">
      <c r="B4506" s="10"/>
      <c r="C4506" s="10"/>
    </row>
    <row r="4507">
      <c r="B4507" s="10"/>
      <c r="C4507" s="10"/>
    </row>
    <row r="4508">
      <c r="B4508" s="10"/>
      <c r="C4508" s="10"/>
    </row>
    <row r="4509">
      <c r="B4509" s="10"/>
      <c r="C4509" s="10"/>
    </row>
    <row r="4510">
      <c r="B4510" s="10"/>
      <c r="C4510" s="10"/>
    </row>
    <row r="4511">
      <c r="B4511" s="10"/>
      <c r="C4511" s="10"/>
    </row>
    <row r="4512">
      <c r="B4512" s="10"/>
      <c r="C4512" s="10"/>
    </row>
    <row r="4513">
      <c r="B4513" s="10"/>
      <c r="C4513" s="10"/>
    </row>
    <row r="4514">
      <c r="B4514" s="10"/>
      <c r="C4514" s="10"/>
    </row>
    <row r="4515">
      <c r="B4515" s="10"/>
      <c r="C4515" s="10"/>
    </row>
    <row r="4516">
      <c r="B4516" s="10"/>
      <c r="C4516" s="10"/>
    </row>
    <row r="4517">
      <c r="B4517" s="10"/>
      <c r="C4517" s="10"/>
    </row>
    <row r="4518">
      <c r="B4518" s="10"/>
      <c r="C4518" s="10"/>
    </row>
    <row r="4519">
      <c r="B4519" s="10"/>
      <c r="C4519" s="10"/>
    </row>
    <row r="4520">
      <c r="B4520" s="10"/>
      <c r="C4520" s="10"/>
    </row>
    <row r="4521">
      <c r="B4521" s="10"/>
      <c r="C4521" s="10"/>
    </row>
    <row r="4522">
      <c r="B4522" s="10"/>
      <c r="C4522" s="10"/>
    </row>
    <row r="4523">
      <c r="B4523" s="10"/>
      <c r="C4523" s="10"/>
    </row>
    <row r="4524">
      <c r="B4524" s="10"/>
      <c r="C4524" s="10"/>
    </row>
    <row r="4525">
      <c r="B4525" s="10"/>
      <c r="C4525" s="10"/>
    </row>
    <row r="4526">
      <c r="B4526" s="10"/>
      <c r="C4526" s="10"/>
    </row>
    <row r="4527">
      <c r="B4527" s="10"/>
      <c r="C4527" s="10"/>
    </row>
    <row r="4528">
      <c r="B4528" s="10"/>
      <c r="C4528" s="10"/>
    </row>
    <row r="4529">
      <c r="B4529" s="10"/>
      <c r="C4529" s="10"/>
    </row>
    <row r="4530">
      <c r="B4530" s="10"/>
      <c r="C4530" s="10"/>
    </row>
    <row r="4531">
      <c r="B4531" s="10"/>
      <c r="C4531" s="10"/>
    </row>
    <row r="4532">
      <c r="B4532" s="10"/>
      <c r="C4532" s="10"/>
    </row>
    <row r="4533">
      <c r="B4533" s="10"/>
      <c r="C4533" s="10"/>
    </row>
    <row r="4534">
      <c r="B4534" s="10"/>
      <c r="C4534" s="10"/>
    </row>
    <row r="4535">
      <c r="B4535" s="10"/>
      <c r="C4535" s="10"/>
    </row>
    <row r="4536">
      <c r="B4536" s="10"/>
      <c r="C4536" s="10"/>
    </row>
    <row r="4537">
      <c r="B4537" s="10"/>
      <c r="C4537" s="10"/>
    </row>
    <row r="4538">
      <c r="B4538" s="10"/>
      <c r="C4538" s="10"/>
    </row>
    <row r="4539">
      <c r="B4539" s="10"/>
      <c r="C4539" s="10"/>
    </row>
    <row r="4540">
      <c r="B4540" s="10"/>
      <c r="C4540" s="10"/>
    </row>
    <row r="4541">
      <c r="B4541" s="10"/>
      <c r="C4541" s="10"/>
    </row>
    <row r="4542">
      <c r="B4542" s="10"/>
      <c r="C4542" s="10"/>
    </row>
    <row r="4543">
      <c r="B4543" s="10"/>
      <c r="C4543" s="10"/>
    </row>
    <row r="4544">
      <c r="B4544" s="10"/>
      <c r="C4544" s="10"/>
    </row>
    <row r="4545">
      <c r="B4545" s="10"/>
      <c r="C4545" s="10"/>
    </row>
    <row r="4546">
      <c r="B4546" s="10"/>
      <c r="C4546" s="10"/>
    </row>
    <row r="4547">
      <c r="B4547" s="10"/>
      <c r="C4547" s="10"/>
    </row>
    <row r="4548">
      <c r="B4548" s="10"/>
      <c r="C4548" s="10"/>
    </row>
    <row r="4549">
      <c r="B4549" s="10"/>
      <c r="C4549" s="10"/>
    </row>
    <row r="4550">
      <c r="B4550" s="10"/>
      <c r="C4550" s="10"/>
    </row>
    <row r="4551">
      <c r="B4551" s="10"/>
      <c r="C4551" s="10"/>
    </row>
    <row r="4552">
      <c r="B4552" s="10"/>
      <c r="C4552" s="10"/>
    </row>
    <row r="4553">
      <c r="B4553" s="10"/>
      <c r="C4553" s="10"/>
    </row>
    <row r="4554">
      <c r="B4554" s="10"/>
      <c r="C4554" s="10"/>
    </row>
    <row r="4555">
      <c r="B4555" s="10"/>
      <c r="C4555" s="10"/>
    </row>
    <row r="4556">
      <c r="B4556" s="10"/>
      <c r="C4556" s="10"/>
    </row>
    <row r="4557">
      <c r="B4557" s="10"/>
      <c r="C4557" s="10"/>
    </row>
    <row r="4558">
      <c r="B4558" s="10"/>
      <c r="C4558" s="10"/>
    </row>
    <row r="4559">
      <c r="B4559" s="10"/>
      <c r="C4559" s="10"/>
    </row>
    <row r="4560">
      <c r="B4560" s="10"/>
      <c r="C4560" s="10"/>
    </row>
    <row r="4561">
      <c r="B4561" s="10"/>
      <c r="C4561" s="10"/>
    </row>
    <row r="4562">
      <c r="B4562" s="10"/>
      <c r="C4562" s="10"/>
    </row>
    <row r="4563">
      <c r="B4563" s="10"/>
      <c r="C4563" s="10"/>
    </row>
    <row r="4564">
      <c r="B4564" s="10"/>
      <c r="C4564" s="10"/>
    </row>
    <row r="4565">
      <c r="B4565" s="10"/>
      <c r="C4565" s="10"/>
    </row>
    <row r="4566">
      <c r="B4566" s="10"/>
      <c r="C4566" s="10"/>
    </row>
    <row r="4567">
      <c r="B4567" s="10"/>
      <c r="C4567" s="10"/>
    </row>
    <row r="4568">
      <c r="B4568" s="10"/>
      <c r="C4568" s="10"/>
    </row>
    <row r="4569">
      <c r="B4569" s="10"/>
      <c r="C4569" s="10"/>
    </row>
    <row r="4570">
      <c r="B4570" s="10"/>
      <c r="C4570" s="10"/>
    </row>
    <row r="4571">
      <c r="B4571" s="10"/>
      <c r="C4571" s="10"/>
    </row>
    <row r="4572">
      <c r="B4572" s="10"/>
      <c r="C4572" s="10"/>
    </row>
    <row r="4573">
      <c r="B4573" s="10"/>
      <c r="C4573" s="10"/>
    </row>
    <row r="4574">
      <c r="B4574" s="10"/>
      <c r="C4574" s="10"/>
    </row>
    <row r="4575">
      <c r="B4575" s="10"/>
      <c r="C4575" s="10"/>
    </row>
    <row r="4576">
      <c r="B4576" s="10"/>
      <c r="C4576" s="10"/>
    </row>
    <row r="4577">
      <c r="B4577" s="10"/>
      <c r="C4577" s="10"/>
    </row>
    <row r="4578">
      <c r="B4578" s="10"/>
      <c r="C4578" s="10"/>
    </row>
    <row r="4579">
      <c r="B4579" s="10"/>
      <c r="C4579" s="10"/>
    </row>
    <row r="4580">
      <c r="B4580" s="10"/>
      <c r="C4580" s="10"/>
    </row>
    <row r="4581">
      <c r="B4581" s="10"/>
      <c r="C4581" s="10"/>
    </row>
    <row r="4582">
      <c r="B4582" s="10"/>
      <c r="C4582" s="10"/>
    </row>
    <row r="4583">
      <c r="B4583" s="10"/>
      <c r="C4583" s="10"/>
    </row>
    <row r="4584">
      <c r="B4584" s="10"/>
      <c r="C4584" s="10"/>
    </row>
    <row r="4585">
      <c r="B4585" s="10"/>
      <c r="C4585" s="10"/>
    </row>
    <row r="4586">
      <c r="B4586" s="10"/>
      <c r="C4586" s="10"/>
    </row>
    <row r="4587">
      <c r="B4587" s="10"/>
      <c r="C4587" s="10"/>
    </row>
    <row r="4588">
      <c r="B4588" s="10"/>
      <c r="C4588" s="10"/>
    </row>
    <row r="4589">
      <c r="B4589" s="10"/>
      <c r="C4589" s="10"/>
    </row>
    <row r="4590">
      <c r="B4590" s="10"/>
      <c r="C4590" s="10"/>
    </row>
    <row r="4591">
      <c r="B4591" s="10"/>
      <c r="C4591" s="10"/>
    </row>
    <row r="4592">
      <c r="B4592" s="10"/>
      <c r="C4592" s="10"/>
    </row>
    <row r="4593">
      <c r="B4593" s="10"/>
      <c r="C4593" s="10"/>
    </row>
    <row r="4594">
      <c r="B4594" s="10"/>
      <c r="C4594" s="10"/>
    </row>
    <row r="4595">
      <c r="B4595" s="10"/>
      <c r="C4595" s="10"/>
    </row>
    <row r="4596">
      <c r="B4596" s="10"/>
      <c r="C4596" s="10"/>
    </row>
    <row r="4597">
      <c r="B4597" s="10"/>
      <c r="C4597" s="10"/>
    </row>
    <row r="4598">
      <c r="B4598" s="10"/>
      <c r="C4598" s="10"/>
    </row>
    <row r="4599">
      <c r="B4599" s="10"/>
      <c r="C4599" s="10"/>
    </row>
    <row r="4600">
      <c r="B4600" s="10"/>
      <c r="C4600" s="10"/>
    </row>
    <row r="4601">
      <c r="B4601" s="10"/>
      <c r="C4601" s="10"/>
    </row>
    <row r="4602">
      <c r="B4602" s="10"/>
      <c r="C4602" s="10"/>
    </row>
    <row r="4603">
      <c r="B4603" s="10"/>
      <c r="C4603" s="10"/>
    </row>
    <row r="4604">
      <c r="B4604" s="10"/>
      <c r="C4604" s="10"/>
    </row>
    <row r="4605">
      <c r="B4605" s="10"/>
      <c r="C4605" s="10"/>
    </row>
    <row r="4606">
      <c r="B4606" s="10"/>
      <c r="C4606" s="10"/>
    </row>
    <row r="4607">
      <c r="B4607" s="10"/>
      <c r="C4607" s="10"/>
    </row>
    <row r="4608">
      <c r="B4608" s="10"/>
      <c r="C4608" s="10"/>
    </row>
    <row r="4609">
      <c r="B4609" s="10"/>
      <c r="C4609" s="10"/>
    </row>
    <row r="4610">
      <c r="B4610" s="10"/>
      <c r="C4610" s="10"/>
    </row>
    <row r="4611">
      <c r="B4611" s="10"/>
      <c r="C4611" s="10"/>
    </row>
    <row r="4612">
      <c r="B4612" s="10"/>
      <c r="C4612" s="10"/>
    </row>
    <row r="4613">
      <c r="B4613" s="10"/>
      <c r="C4613" s="10"/>
    </row>
    <row r="4614">
      <c r="B4614" s="10"/>
      <c r="C4614" s="10"/>
    </row>
    <row r="4615">
      <c r="B4615" s="10"/>
      <c r="C4615" s="10"/>
    </row>
    <row r="4616">
      <c r="B4616" s="10"/>
      <c r="C4616" s="10"/>
    </row>
    <row r="4617">
      <c r="B4617" s="10"/>
      <c r="C4617" s="10"/>
    </row>
    <row r="4618">
      <c r="B4618" s="10"/>
      <c r="C4618" s="10"/>
    </row>
    <row r="4619">
      <c r="B4619" s="10"/>
      <c r="C4619" s="10"/>
    </row>
    <row r="4620">
      <c r="B4620" s="10"/>
      <c r="C4620" s="10"/>
    </row>
    <row r="4621">
      <c r="B4621" s="10"/>
      <c r="C4621" s="10"/>
    </row>
    <row r="4622">
      <c r="B4622" s="10"/>
      <c r="C4622" s="10"/>
    </row>
    <row r="4623">
      <c r="B4623" s="10"/>
      <c r="C4623" s="10"/>
    </row>
    <row r="4624">
      <c r="B4624" s="10"/>
      <c r="C4624" s="10"/>
    </row>
    <row r="4625">
      <c r="B4625" s="10"/>
      <c r="C4625" s="10"/>
    </row>
    <row r="4626">
      <c r="B4626" s="10"/>
      <c r="C4626" s="10"/>
    </row>
    <row r="4627">
      <c r="B4627" s="10"/>
      <c r="C4627" s="10"/>
    </row>
    <row r="4628">
      <c r="B4628" s="10"/>
      <c r="C4628" s="10"/>
    </row>
    <row r="4629">
      <c r="B4629" s="10"/>
      <c r="C4629" s="10"/>
    </row>
    <row r="4630">
      <c r="B4630" s="10"/>
      <c r="C4630" s="10"/>
    </row>
    <row r="4631">
      <c r="B4631" s="10"/>
      <c r="C4631" s="10"/>
    </row>
    <row r="4632">
      <c r="B4632" s="10"/>
      <c r="C4632" s="10"/>
    </row>
    <row r="4633">
      <c r="B4633" s="10"/>
      <c r="C4633" s="10"/>
    </row>
    <row r="4634">
      <c r="B4634" s="10"/>
      <c r="C4634" s="10"/>
    </row>
    <row r="4635">
      <c r="B4635" s="10"/>
      <c r="C4635" s="10"/>
    </row>
    <row r="4636">
      <c r="B4636" s="10"/>
      <c r="C4636" s="10"/>
    </row>
    <row r="4637">
      <c r="B4637" s="10"/>
      <c r="C4637" s="10"/>
    </row>
    <row r="4638">
      <c r="B4638" s="10"/>
      <c r="C4638" s="10"/>
    </row>
    <row r="4639">
      <c r="B4639" s="10"/>
      <c r="C4639" s="10"/>
    </row>
    <row r="4640">
      <c r="B4640" s="10"/>
      <c r="C4640" s="10"/>
    </row>
    <row r="4641">
      <c r="B4641" s="10"/>
      <c r="C4641" s="10"/>
    </row>
    <row r="4642">
      <c r="B4642" s="10"/>
      <c r="C4642" s="10"/>
    </row>
    <row r="4643">
      <c r="B4643" s="10"/>
      <c r="C4643" s="10"/>
    </row>
    <row r="4644">
      <c r="B4644" s="10"/>
      <c r="C4644" s="10"/>
    </row>
    <row r="4645">
      <c r="B4645" s="10"/>
      <c r="C4645" s="10"/>
    </row>
    <row r="4646">
      <c r="B4646" s="10"/>
      <c r="C4646" s="10"/>
    </row>
    <row r="4647">
      <c r="B4647" s="10"/>
      <c r="C4647" s="10"/>
    </row>
    <row r="4648">
      <c r="B4648" s="10"/>
      <c r="C4648" s="10"/>
    </row>
    <row r="4649">
      <c r="B4649" s="10"/>
      <c r="C4649" s="10"/>
    </row>
    <row r="4650">
      <c r="B4650" s="10"/>
      <c r="C4650" s="10"/>
    </row>
    <row r="4651">
      <c r="B4651" s="10"/>
      <c r="C4651" s="10"/>
    </row>
    <row r="4652">
      <c r="B4652" s="10"/>
      <c r="C4652" s="10"/>
    </row>
    <row r="4653">
      <c r="B4653" s="10"/>
      <c r="C4653" s="10"/>
    </row>
    <row r="4654">
      <c r="B4654" s="10"/>
      <c r="C4654" s="10"/>
    </row>
    <row r="4655">
      <c r="B4655" s="10"/>
      <c r="C4655" s="10"/>
    </row>
    <row r="4656">
      <c r="B4656" s="10"/>
      <c r="C4656" s="10"/>
    </row>
    <row r="4657">
      <c r="B4657" s="10"/>
      <c r="C4657" s="10"/>
    </row>
    <row r="4658">
      <c r="B4658" s="10"/>
      <c r="C4658" s="10"/>
    </row>
    <row r="4659">
      <c r="B4659" s="10"/>
      <c r="C4659" s="10"/>
    </row>
    <row r="4660">
      <c r="B4660" s="10"/>
      <c r="C4660" s="10"/>
    </row>
    <row r="4661">
      <c r="B4661" s="10"/>
      <c r="C4661" s="10"/>
    </row>
    <row r="4662">
      <c r="B4662" s="10"/>
      <c r="C4662" s="10"/>
    </row>
    <row r="4663">
      <c r="B4663" s="10"/>
      <c r="C4663" s="10"/>
    </row>
    <row r="4664">
      <c r="B4664" s="10"/>
      <c r="C4664" s="10"/>
    </row>
    <row r="4665">
      <c r="B4665" s="10"/>
      <c r="C4665" s="10"/>
    </row>
    <row r="4666">
      <c r="B4666" s="10"/>
      <c r="C4666" s="10"/>
    </row>
    <row r="4667">
      <c r="B4667" s="10"/>
      <c r="C4667" s="10"/>
    </row>
    <row r="4668">
      <c r="B4668" s="10"/>
      <c r="C4668" s="10"/>
    </row>
    <row r="4669">
      <c r="B4669" s="10"/>
      <c r="C4669" s="10"/>
    </row>
    <row r="4670">
      <c r="B4670" s="10"/>
      <c r="C4670" s="10"/>
    </row>
    <row r="4671">
      <c r="B4671" s="10"/>
      <c r="C4671" s="10"/>
    </row>
    <row r="4672">
      <c r="B4672" s="10"/>
      <c r="C4672" s="10"/>
    </row>
    <row r="4673">
      <c r="B4673" s="10"/>
      <c r="C4673" s="10"/>
    </row>
    <row r="4674">
      <c r="B4674" s="10"/>
      <c r="C4674" s="10"/>
    </row>
    <row r="4675">
      <c r="B4675" s="10"/>
      <c r="C4675" s="10"/>
    </row>
    <row r="4676">
      <c r="B4676" s="10"/>
      <c r="C4676" s="10"/>
    </row>
    <row r="4677">
      <c r="B4677" s="10"/>
      <c r="C4677" s="10"/>
    </row>
    <row r="4678">
      <c r="B4678" s="10"/>
      <c r="C4678" s="10"/>
    </row>
    <row r="4679">
      <c r="B4679" s="10"/>
      <c r="C4679" s="10"/>
    </row>
    <row r="4680">
      <c r="B4680" s="10"/>
      <c r="C4680" s="10"/>
    </row>
    <row r="4681">
      <c r="B4681" s="10"/>
      <c r="C4681" s="10"/>
    </row>
    <row r="4682">
      <c r="B4682" s="10"/>
      <c r="C4682" s="10"/>
    </row>
    <row r="4683">
      <c r="B4683" s="10"/>
      <c r="C4683" s="10"/>
    </row>
    <row r="4684">
      <c r="B4684" s="10"/>
      <c r="C4684" s="10"/>
    </row>
    <row r="4685">
      <c r="B4685" s="10"/>
      <c r="C4685" s="10"/>
    </row>
    <row r="4686">
      <c r="B4686" s="10"/>
      <c r="C4686" s="10"/>
    </row>
    <row r="4687">
      <c r="B4687" s="10"/>
      <c r="C4687" s="10"/>
    </row>
    <row r="4688">
      <c r="B4688" s="10"/>
      <c r="C4688" s="10"/>
    </row>
    <row r="4689">
      <c r="B4689" s="10"/>
      <c r="C4689" s="10"/>
    </row>
    <row r="4690">
      <c r="B4690" s="10"/>
      <c r="C4690" s="10"/>
    </row>
    <row r="4691">
      <c r="B4691" s="10"/>
      <c r="C4691" s="10"/>
    </row>
    <row r="4692">
      <c r="B4692" s="10"/>
      <c r="C4692" s="10"/>
    </row>
    <row r="4693">
      <c r="B4693" s="10"/>
      <c r="C4693" s="10"/>
    </row>
    <row r="4694">
      <c r="B4694" s="10"/>
      <c r="C4694" s="10"/>
    </row>
    <row r="4695">
      <c r="B4695" s="10"/>
      <c r="C4695" s="10"/>
    </row>
    <row r="4696">
      <c r="B4696" s="10"/>
      <c r="C4696" s="10"/>
    </row>
    <row r="4697">
      <c r="B4697" s="10"/>
      <c r="C4697" s="10"/>
    </row>
    <row r="4698">
      <c r="B4698" s="10"/>
      <c r="C4698" s="10"/>
    </row>
    <row r="4699">
      <c r="B4699" s="10"/>
      <c r="C4699" s="10"/>
    </row>
    <row r="4700">
      <c r="B4700" s="10"/>
      <c r="C4700" s="10"/>
    </row>
    <row r="4701">
      <c r="B4701" s="10"/>
      <c r="C4701" s="10"/>
    </row>
    <row r="4702">
      <c r="B4702" s="10"/>
      <c r="C4702" s="10"/>
    </row>
    <row r="4703">
      <c r="B4703" s="10"/>
      <c r="C4703" s="10"/>
    </row>
    <row r="4704">
      <c r="B4704" s="10"/>
      <c r="C4704" s="10"/>
    </row>
    <row r="4705">
      <c r="B4705" s="10"/>
      <c r="C4705" s="10"/>
    </row>
    <row r="4706">
      <c r="B4706" s="10"/>
      <c r="C4706" s="10"/>
    </row>
    <row r="4707">
      <c r="B4707" s="10"/>
      <c r="C4707" s="10"/>
    </row>
    <row r="4708">
      <c r="B4708" s="10"/>
      <c r="C4708" s="10"/>
    </row>
    <row r="4709">
      <c r="B4709" s="10"/>
      <c r="C4709" s="10"/>
    </row>
    <row r="4710">
      <c r="B4710" s="10"/>
      <c r="C4710" s="10"/>
    </row>
    <row r="4711">
      <c r="B4711" s="10"/>
      <c r="C4711" s="10"/>
    </row>
    <row r="4712">
      <c r="B4712" s="10"/>
      <c r="C4712" s="10"/>
    </row>
    <row r="4713">
      <c r="B4713" s="10"/>
      <c r="C4713" s="10"/>
    </row>
    <row r="4714">
      <c r="B4714" s="10"/>
      <c r="C4714" s="10"/>
    </row>
    <row r="4715">
      <c r="B4715" s="10"/>
      <c r="C4715" s="10"/>
    </row>
    <row r="4716">
      <c r="B4716" s="10"/>
      <c r="C4716" s="10"/>
    </row>
    <row r="4717">
      <c r="B4717" s="10"/>
      <c r="C4717" s="10"/>
    </row>
    <row r="4718">
      <c r="B4718" s="10"/>
      <c r="C4718" s="10"/>
    </row>
    <row r="4719">
      <c r="B4719" s="10"/>
      <c r="C4719" s="10"/>
    </row>
    <row r="4720">
      <c r="B4720" s="10"/>
      <c r="C4720" s="10"/>
    </row>
    <row r="4721">
      <c r="B4721" s="10"/>
      <c r="C4721" s="10"/>
    </row>
    <row r="4722">
      <c r="B4722" s="10"/>
      <c r="C4722" s="10"/>
    </row>
    <row r="4723">
      <c r="B4723" s="10"/>
      <c r="C4723" s="10"/>
    </row>
    <row r="4724">
      <c r="B4724" s="10"/>
      <c r="C4724" s="10"/>
    </row>
    <row r="4725">
      <c r="B4725" s="10"/>
      <c r="C4725" s="10"/>
    </row>
    <row r="4726">
      <c r="B4726" s="10"/>
      <c r="C4726" s="10"/>
    </row>
    <row r="4727">
      <c r="B4727" s="10"/>
      <c r="C4727" s="10"/>
    </row>
    <row r="4728">
      <c r="B4728" s="10"/>
      <c r="C4728" s="10"/>
    </row>
    <row r="4729">
      <c r="B4729" s="10"/>
      <c r="C4729" s="10"/>
    </row>
    <row r="4730">
      <c r="B4730" s="10"/>
      <c r="C4730" s="10"/>
    </row>
    <row r="4731">
      <c r="B4731" s="10"/>
      <c r="C4731" s="10"/>
    </row>
    <row r="4732">
      <c r="B4732" s="10"/>
      <c r="C4732" s="10"/>
    </row>
    <row r="4733">
      <c r="B4733" s="10"/>
      <c r="C4733" s="10"/>
    </row>
    <row r="4734">
      <c r="B4734" s="10"/>
      <c r="C4734" s="10"/>
    </row>
    <row r="4735">
      <c r="B4735" s="10"/>
      <c r="C4735" s="10"/>
    </row>
    <row r="4736">
      <c r="B4736" s="10"/>
      <c r="C4736" s="10"/>
    </row>
    <row r="4737">
      <c r="B4737" s="10"/>
      <c r="C4737" s="10"/>
    </row>
    <row r="4738">
      <c r="B4738" s="10"/>
      <c r="C4738" s="10"/>
    </row>
    <row r="4739">
      <c r="B4739" s="10"/>
      <c r="C4739" s="10"/>
    </row>
    <row r="4740">
      <c r="B4740" s="10"/>
      <c r="C4740" s="10"/>
    </row>
    <row r="4741">
      <c r="B4741" s="10"/>
      <c r="C4741" s="10"/>
    </row>
    <row r="4742">
      <c r="B4742" s="10"/>
      <c r="C4742" s="10"/>
    </row>
    <row r="4743">
      <c r="B4743" s="10"/>
      <c r="C4743" s="10"/>
    </row>
    <row r="4744">
      <c r="B4744" s="10"/>
      <c r="C4744" s="10"/>
    </row>
    <row r="4745">
      <c r="B4745" s="10"/>
      <c r="C4745" s="10"/>
    </row>
    <row r="4746">
      <c r="B4746" s="10"/>
      <c r="C4746" s="10"/>
    </row>
    <row r="4747">
      <c r="B4747" s="10"/>
      <c r="C4747" s="10"/>
    </row>
    <row r="4748">
      <c r="B4748" s="10"/>
      <c r="C4748" s="10"/>
    </row>
    <row r="4749">
      <c r="B4749" s="10"/>
      <c r="C4749" s="10"/>
    </row>
    <row r="4750">
      <c r="B4750" s="10"/>
      <c r="C4750" s="10"/>
    </row>
    <row r="4751">
      <c r="B4751" s="10"/>
      <c r="C4751" s="10"/>
    </row>
    <row r="4752">
      <c r="B4752" s="10"/>
      <c r="C4752" s="10"/>
    </row>
    <row r="4753">
      <c r="B4753" s="10"/>
      <c r="C4753" s="10"/>
    </row>
    <row r="4754">
      <c r="B4754" s="10"/>
      <c r="C4754" s="10"/>
    </row>
    <row r="4755">
      <c r="B4755" s="10"/>
      <c r="C4755" s="10"/>
    </row>
    <row r="4756">
      <c r="B4756" s="10"/>
      <c r="C4756" s="10"/>
    </row>
    <row r="4757">
      <c r="B4757" s="10"/>
      <c r="C4757" s="10"/>
    </row>
    <row r="4758">
      <c r="B4758" s="10"/>
      <c r="C4758" s="10"/>
    </row>
    <row r="4759">
      <c r="B4759" s="10"/>
      <c r="C4759" s="10"/>
    </row>
    <row r="4760">
      <c r="B4760" s="10"/>
      <c r="C4760" s="10"/>
    </row>
    <row r="4761">
      <c r="B4761" s="10"/>
      <c r="C4761" s="10"/>
    </row>
    <row r="4762">
      <c r="B4762" s="10"/>
      <c r="C4762" s="10"/>
    </row>
    <row r="4763">
      <c r="B4763" s="10"/>
      <c r="C4763" s="10"/>
    </row>
    <row r="4764">
      <c r="B4764" s="10"/>
      <c r="C4764" s="10"/>
    </row>
    <row r="4765">
      <c r="B4765" s="10"/>
      <c r="C4765" s="10"/>
    </row>
    <row r="4766">
      <c r="B4766" s="10"/>
      <c r="C4766" s="10"/>
    </row>
    <row r="4767">
      <c r="B4767" s="10"/>
      <c r="C4767" s="10"/>
    </row>
    <row r="4768">
      <c r="B4768" s="10"/>
      <c r="C4768" s="10"/>
    </row>
    <row r="4769">
      <c r="B4769" s="10"/>
      <c r="C4769" s="10"/>
    </row>
    <row r="4770">
      <c r="B4770" s="10"/>
      <c r="C4770" s="10"/>
    </row>
    <row r="4771">
      <c r="B4771" s="10"/>
      <c r="C4771" s="10"/>
    </row>
    <row r="4772">
      <c r="B4772" s="10"/>
      <c r="C4772" s="10"/>
    </row>
    <row r="4773">
      <c r="B4773" s="10"/>
      <c r="C4773" s="10"/>
    </row>
    <row r="4774">
      <c r="B4774" s="10"/>
      <c r="C4774" s="10"/>
    </row>
    <row r="4775">
      <c r="B4775" s="10"/>
      <c r="C4775" s="10"/>
    </row>
    <row r="4776">
      <c r="B4776" s="10"/>
      <c r="C4776" s="10"/>
    </row>
    <row r="4777">
      <c r="B4777" s="10"/>
      <c r="C4777" s="10"/>
    </row>
    <row r="4778">
      <c r="B4778" s="10"/>
      <c r="C4778" s="10"/>
    </row>
    <row r="4779">
      <c r="B4779" s="10"/>
      <c r="C4779" s="10"/>
    </row>
    <row r="4780">
      <c r="B4780" s="10"/>
      <c r="C4780" s="10"/>
    </row>
    <row r="4781">
      <c r="B4781" s="10"/>
      <c r="C4781" s="10"/>
    </row>
    <row r="4782">
      <c r="B4782" s="10"/>
      <c r="C4782" s="10"/>
    </row>
    <row r="4783">
      <c r="B4783" s="10"/>
      <c r="C4783" s="10"/>
    </row>
    <row r="4784">
      <c r="B4784" s="10"/>
      <c r="C4784" s="10"/>
    </row>
    <row r="4785">
      <c r="B4785" s="10"/>
      <c r="C4785" s="10"/>
    </row>
    <row r="4786">
      <c r="B4786" s="10"/>
      <c r="C4786" s="10"/>
    </row>
    <row r="4787">
      <c r="B4787" s="10"/>
      <c r="C4787" s="10"/>
    </row>
    <row r="4788">
      <c r="B4788" s="10"/>
      <c r="C4788" s="10"/>
    </row>
    <row r="4789">
      <c r="B4789" s="10"/>
      <c r="C4789" s="10"/>
    </row>
    <row r="4790">
      <c r="B4790" s="10"/>
      <c r="C4790" s="10"/>
    </row>
    <row r="4791">
      <c r="B4791" s="10"/>
      <c r="C4791" s="10"/>
    </row>
    <row r="4792">
      <c r="B4792" s="10"/>
      <c r="C4792" s="10"/>
    </row>
    <row r="4793">
      <c r="B4793" s="10"/>
      <c r="C4793" s="10"/>
    </row>
    <row r="4794">
      <c r="B4794" s="10"/>
      <c r="C4794" s="10"/>
    </row>
    <row r="4795">
      <c r="B4795" s="10"/>
      <c r="C4795" s="10"/>
    </row>
    <row r="4796">
      <c r="B4796" s="10"/>
      <c r="C4796" s="10"/>
    </row>
    <row r="4797">
      <c r="B4797" s="10"/>
      <c r="C4797" s="10"/>
    </row>
    <row r="4798">
      <c r="B4798" s="10"/>
      <c r="C4798" s="10"/>
    </row>
    <row r="4799">
      <c r="B4799" s="10"/>
      <c r="C4799" s="10"/>
    </row>
    <row r="4800">
      <c r="B4800" s="10"/>
      <c r="C4800" s="10"/>
    </row>
    <row r="4801">
      <c r="B4801" s="10"/>
      <c r="C4801" s="10"/>
    </row>
    <row r="4802">
      <c r="B4802" s="10"/>
      <c r="C4802" s="10"/>
    </row>
    <row r="4803">
      <c r="B4803" s="10"/>
      <c r="C4803" s="10"/>
    </row>
    <row r="4804">
      <c r="B4804" s="10"/>
      <c r="C4804" s="10"/>
    </row>
    <row r="4805">
      <c r="B4805" s="10"/>
      <c r="C4805" s="10"/>
    </row>
    <row r="4806">
      <c r="B4806" s="10"/>
      <c r="C4806" s="10"/>
    </row>
    <row r="4807">
      <c r="B4807" s="10"/>
      <c r="C4807" s="10"/>
    </row>
    <row r="4808">
      <c r="B4808" s="10"/>
      <c r="C4808" s="10"/>
    </row>
    <row r="4809">
      <c r="B4809" s="10"/>
      <c r="C4809" s="10"/>
    </row>
    <row r="4810">
      <c r="B4810" s="10"/>
      <c r="C4810" s="10"/>
    </row>
    <row r="4811">
      <c r="B4811" s="10"/>
      <c r="C4811" s="10"/>
    </row>
    <row r="4812">
      <c r="B4812" s="10"/>
      <c r="C4812" s="10"/>
    </row>
    <row r="4813">
      <c r="B4813" s="10"/>
      <c r="C4813" s="10"/>
    </row>
    <row r="4814">
      <c r="B4814" s="10"/>
      <c r="C4814" s="10"/>
    </row>
    <row r="4815">
      <c r="B4815" s="10"/>
      <c r="C4815" s="10"/>
    </row>
    <row r="4816">
      <c r="B4816" s="10"/>
      <c r="C4816" s="10"/>
    </row>
    <row r="4817">
      <c r="B4817" s="10"/>
      <c r="C4817" s="10"/>
    </row>
    <row r="4818">
      <c r="B4818" s="10"/>
      <c r="C4818" s="10"/>
    </row>
    <row r="4819">
      <c r="B4819" s="10"/>
      <c r="C4819" s="10"/>
    </row>
    <row r="4820">
      <c r="B4820" s="10"/>
      <c r="C4820" s="10"/>
    </row>
    <row r="4821">
      <c r="B4821" s="10"/>
      <c r="C4821" s="10"/>
    </row>
    <row r="4822">
      <c r="B4822" s="10"/>
      <c r="C4822" s="10"/>
    </row>
    <row r="4823">
      <c r="B4823" s="10"/>
      <c r="C4823" s="10"/>
    </row>
    <row r="4824">
      <c r="B4824" s="10"/>
      <c r="C4824" s="10"/>
    </row>
    <row r="4825">
      <c r="B4825" s="10"/>
      <c r="C4825" s="10"/>
    </row>
    <row r="4826">
      <c r="B4826" s="10"/>
      <c r="C4826" s="10"/>
    </row>
    <row r="4827">
      <c r="B4827" s="10"/>
      <c r="C4827" s="10"/>
    </row>
    <row r="4828">
      <c r="B4828" s="10"/>
      <c r="C4828" s="10"/>
    </row>
    <row r="4829">
      <c r="B4829" s="10"/>
      <c r="C4829" s="10"/>
    </row>
    <row r="4830">
      <c r="B4830" s="10"/>
      <c r="C4830" s="10"/>
    </row>
    <row r="4831">
      <c r="B4831" s="10"/>
      <c r="C4831" s="10"/>
    </row>
    <row r="4832">
      <c r="B4832" s="10"/>
      <c r="C4832" s="10"/>
    </row>
    <row r="4833">
      <c r="B4833" s="10"/>
      <c r="C4833" s="10"/>
    </row>
    <row r="4834">
      <c r="B4834" s="10"/>
      <c r="C4834" s="10"/>
    </row>
    <row r="4835">
      <c r="B4835" s="10"/>
      <c r="C4835" s="10"/>
    </row>
    <row r="4836">
      <c r="B4836" s="10"/>
      <c r="C4836" s="10"/>
    </row>
    <row r="4837">
      <c r="B4837" s="10"/>
      <c r="C4837" s="10"/>
    </row>
    <row r="4838">
      <c r="B4838" s="10"/>
      <c r="C4838" s="10"/>
    </row>
    <row r="4839">
      <c r="B4839" s="10"/>
      <c r="C4839" s="10"/>
    </row>
    <row r="4840">
      <c r="B4840" s="10"/>
      <c r="C4840" s="10"/>
    </row>
    <row r="4841">
      <c r="B4841" s="10"/>
      <c r="C4841" s="10"/>
    </row>
    <row r="4842">
      <c r="B4842" s="10"/>
      <c r="C4842" s="10"/>
    </row>
    <row r="4843">
      <c r="B4843" s="10"/>
      <c r="C4843" s="10"/>
    </row>
    <row r="4844">
      <c r="B4844" s="10"/>
      <c r="C4844" s="10"/>
    </row>
    <row r="4845">
      <c r="B4845" s="10"/>
      <c r="C4845" s="10"/>
    </row>
    <row r="4846">
      <c r="B4846" s="10"/>
      <c r="C4846" s="10"/>
    </row>
    <row r="4847">
      <c r="B4847" s="10"/>
      <c r="C4847" s="10"/>
    </row>
    <row r="4848">
      <c r="B4848" s="10"/>
      <c r="C4848" s="10"/>
    </row>
    <row r="4849">
      <c r="B4849" s="10"/>
      <c r="C4849" s="10"/>
    </row>
    <row r="4850">
      <c r="B4850" s="10"/>
      <c r="C4850" s="10"/>
    </row>
    <row r="4851">
      <c r="B4851" s="10"/>
      <c r="C4851" s="10"/>
    </row>
    <row r="4852">
      <c r="B4852" s="10"/>
      <c r="C4852" s="10"/>
    </row>
    <row r="4853">
      <c r="B4853" s="10"/>
      <c r="C4853" s="10"/>
    </row>
    <row r="4854">
      <c r="B4854" s="10"/>
      <c r="C4854" s="10"/>
    </row>
    <row r="4855">
      <c r="B4855" s="10"/>
      <c r="C4855" s="10"/>
    </row>
    <row r="4856">
      <c r="B4856" s="10"/>
      <c r="C4856" s="10"/>
    </row>
    <row r="4857">
      <c r="B4857" s="10"/>
      <c r="C4857" s="10"/>
    </row>
    <row r="4858">
      <c r="B4858" s="10"/>
      <c r="C4858" s="10"/>
    </row>
    <row r="4859">
      <c r="B4859" s="10"/>
      <c r="C4859" s="10"/>
    </row>
    <row r="4860">
      <c r="B4860" s="10"/>
      <c r="C4860" s="10"/>
    </row>
    <row r="4861">
      <c r="B4861" s="10"/>
      <c r="C4861" s="10"/>
    </row>
    <row r="4862">
      <c r="B4862" s="10"/>
      <c r="C4862" s="10"/>
    </row>
    <row r="4863">
      <c r="B4863" s="10"/>
      <c r="C4863" s="10"/>
    </row>
    <row r="4864">
      <c r="B4864" s="10"/>
      <c r="C4864" s="10"/>
    </row>
    <row r="4865">
      <c r="B4865" s="10"/>
      <c r="C4865" s="10"/>
    </row>
    <row r="4866">
      <c r="B4866" s="10"/>
      <c r="C4866" s="10"/>
    </row>
    <row r="4867">
      <c r="B4867" s="10"/>
      <c r="C4867" s="10"/>
    </row>
    <row r="4868">
      <c r="B4868" s="10"/>
      <c r="C4868" s="10"/>
    </row>
    <row r="4869">
      <c r="B4869" s="10"/>
      <c r="C4869" s="10"/>
    </row>
    <row r="4870">
      <c r="B4870" s="10"/>
      <c r="C4870" s="10"/>
    </row>
    <row r="4871">
      <c r="B4871" s="10"/>
      <c r="C4871" s="10"/>
    </row>
    <row r="4872">
      <c r="B4872" s="10"/>
      <c r="C4872" s="10"/>
    </row>
    <row r="4873">
      <c r="B4873" s="10"/>
      <c r="C4873" s="10"/>
    </row>
    <row r="4874">
      <c r="B4874" s="10"/>
      <c r="C4874" s="10"/>
    </row>
    <row r="4875">
      <c r="B4875" s="10"/>
      <c r="C4875" s="10"/>
    </row>
    <row r="4876">
      <c r="B4876" s="10"/>
      <c r="C4876" s="10"/>
    </row>
    <row r="4877">
      <c r="B4877" s="10"/>
      <c r="C4877" s="10"/>
    </row>
    <row r="4878">
      <c r="B4878" s="10"/>
      <c r="C4878" s="10"/>
    </row>
    <row r="4879">
      <c r="B4879" s="10"/>
      <c r="C4879" s="10"/>
    </row>
    <row r="4880">
      <c r="B4880" s="10"/>
      <c r="C4880" s="10"/>
    </row>
    <row r="4881">
      <c r="B4881" s="10"/>
      <c r="C4881" s="10"/>
    </row>
    <row r="4882">
      <c r="B4882" s="10"/>
      <c r="C4882" s="10"/>
    </row>
    <row r="4883">
      <c r="B4883" s="10"/>
      <c r="C4883" s="10"/>
    </row>
    <row r="4884">
      <c r="B4884" s="10"/>
      <c r="C4884" s="10"/>
    </row>
    <row r="4885">
      <c r="B4885" s="10"/>
      <c r="C4885" s="10"/>
    </row>
    <row r="4886">
      <c r="B4886" s="10"/>
      <c r="C4886" s="10"/>
    </row>
    <row r="4887">
      <c r="B4887" s="10"/>
      <c r="C4887" s="10"/>
    </row>
    <row r="4888">
      <c r="B4888" s="10"/>
      <c r="C4888" s="10"/>
    </row>
    <row r="4889">
      <c r="B4889" s="10"/>
      <c r="C4889" s="10"/>
    </row>
    <row r="4890">
      <c r="B4890" s="10"/>
      <c r="C4890" s="10"/>
    </row>
    <row r="4891">
      <c r="B4891" s="10"/>
      <c r="C4891" s="10"/>
    </row>
    <row r="4892">
      <c r="B4892" s="10"/>
      <c r="C4892" s="10"/>
    </row>
    <row r="4893">
      <c r="B4893" s="10"/>
      <c r="C4893" s="10"/>
    </row>
    <row r="4894">
      <c r="B4894" s="10"/>
      <c r="C4894" s="10"/>
    </row>
    <row r="4895">
      <c r="B4895" s="10"/>
      <c r="C4895" s="10"/>
    </row>
    <row r="4896">
      <c r="B4896" s="10"/>
      <c r="C4896" s="10"/>
    </row>
    <row r="4897">
      <c r="B4897" s="10"/>
      <c r="C4897" s="10"/>
    </row>
    <row r="4898">
      <c r="B4898" s="10"/>
      <c r="C4898" s="10"/>
    </row>
    <row r="4899">
      <c r="B4899" s="10"/>
      <c r="C4899" s="10"/>
    </row>
    <row r="4900">
      <c r="B4900" s="10"/>
      <c r="C4900" s="10"/>
    </row>
    <row r="4901">
      <c r="B4901" s="10"/>
      <c r="C4901" s="10"/>
    </row>
    <row r="4902">
      <c r="B4902" s="10"/>
      <c r="C4902" s="10"/>
    </row>
    <row r="4903">
      <c r="B4903" s="10"/>
      <c r="C4903" s="10"/>
    </row>
    <row r="4904">
      <c r="B4904" s="10"/>
      <c r="C4904" s="10"/>
    </row>
    <row r="4905">
      <c r="B4905" s="10"/>
      <c r="C4905" s="10"/>
    </row>
    <row r="4906">
      <c r="B4906" s="10"/>
      <c r="C4906" s="10"/>
    </row>
    <row r="4907">
      <c r="B4907" s="10"/>
      <c r="C4907" s="10"/>
    </row>
    <row r="4908">
      <c r="B4908" s="10"/>
      <c r="C4908" s="10"/>
    </row>
    <row r="4909">
      <c r="B4909" s="10"/>
      <c r="C4909" s="10"/>
    </row>
    <row r="4910">
      <c r="B4910" s="10"/>
      <c r="C4910" s="10"/>
    </row>
    <row r="4911">
      <c r="B4911" s="10"/>
      <c r="C4911" s="10"/>
    </row>
    <row r="4912">
      <c r="B4912" s="10"/>
      <c r="C4912" s="10"/>
    </row>
    <row r="4913">
      <c r="B4913" s="10"/>
      <c r="C4913" s="10"/>
    </row>
    <row r="4914">
      <c r="B4914" s="10"/>
      <c r="C4914" s="10"/>
    </row>
    <row r="4915">
      <c r="B4915" s="10"/>
      <c r="C4915" s="10"/>
    </row>
    <row r="4916">
      <c r="B4916" s="10"/>
      <c r="C4916" s="10"/>
    </row>
    <row r="4917">
      <c r="B4917" s="10"/>
      <c r="C4917" s="10"/>
    </row>
    <row r="4918">
      <c r="B4918" s="10"/>
      <c r="C4918" s="10"/>
    </row>
    <row r="4919">
      <c r="B4919" s="10"/>
      <c r="C4919" s="10"/>
    </row>
    <row r="4920">
      <c r="B4920" s="10"/>
      <c r="C4920" s="10"/>
    </row>
    <row r="4921">
      <c r="B4921" s="10"/>
      <c r="C4921" s="10"/>
    </row>
    <row r="4922">
      <c r="B4922" s="10"/>
      <c r="C4922" s="10"/>
    </row>
    <row r="4923">
      <c r="B4923" s="10"/>
      <c r="C4923" s="10"/>
    </row>
    <row r="4924">
      <c r="B4924" s="10"/>
      <c r="C4924" s="10"/>
    </row>
    <row r="4925">
      <c r="B4925" s="10"/>
      <c r="C4925" s="10"/>
    </row>
    <row r="4926">
      <c r="B4926" s="10"/>
      <c r="C4926" s="10"/>
    </row>
    <row r="4927">
      <c r="B4927" s="10"/>
      <c r="C4927" s="10"/>
    </row>
    <row r="4928">
      <c r="B4928" s="10"/>
      <c r="C4928" s="10"/>
    </row>
    <row r="4929">
      <c r="B4929" s="10"/>
      <c r="C4929" s="10"/>
    </row>
    <row r="4930">
      <c r="B4930" s="10"/>
      <c r="C4930" s="10"/>
    </row>
    <row r="4931">
      <c r="B4931" s="10"/>
      <c r="C4931" s="10"/>
    </row>
    <row r="4932">
      <c r="B4932" s="10"/>
      <c r="C4932" s="10"/>
    </row>
    <row r="4933">
      <c r="B4933" s="10"/>
      <c r="C4933" s="10"/>
    </row>
    <row r="4934">
      <c r="B4934" s="10"/>
      <c r="C4934" s="10"/>
    </row>
    <row r="4935">
      <c r="B4935" s="10"/>
      <c r="C4935" s="10"/>
    </row>
    <row r="4936">
      <c r="B4936" s="10"/>
      <c r="C4936" s="10"/>
    </row>
    <row r="4937">
      <c r="B4937" s="10"/>
      <c r="C4937" s="10"/>
    </row>
    <row r="4938">
      <c r="B4938" s="10"/>
      <c r="C4938" s="10"/>
    </row>
    <row r="4939">
      <c r="B4939" s="10"/>
      <c r="C4939" s="10"/>
    </row>
    <row r="4940">
      <c r="B4940" s="10"/>
      <c r="C4940" s="10"/>
    </row>
    <row r="4941">
      <c r="B4941" s="10"/>
      <c r="C4941" s="10"/>
    </row>
    <row r="4942">
      <c r="B4942" s="10"/>
      <c r="C4942" s="10"/>
    </row>
    <row r="4943">
      <c r="B4943" s="10"/>
      <c r="C4943" s="10"/>
    </row>
    <row r="4944">
      <c r="B4944" s="10"/>
      <c r="C4944" s="10"/>
    </row>
    <row r="4945">
      <c r="B4945" s="10"/>
      <c r="C4945" s="10"/>
    </row>
    <row r="4946">
      <c r="B4946" s="10"/>
      <c r="C4946" s="10"/>
    </row>
    <row r="4947">
      <c r="B4947" s="10"/>
      <c r="C4947" s="10"/>
    </row>
    <row r="4948">
      <c r="B4948" s="10"/>
      <c r="C4948" s="10"/>
    </row>
    <row r="4949">
      <c r="B4949" s="10"/>
      <c r="C4949" s="10"/>
    </row>
    <row r="4950">
      <c r="B4950" s="10"/>
      <c r="C4950" s="10"/>
    </row>
    <row r="4951">
      <c r="B4951" s="10"/>
      <c r="C4951" s="10"/>
    </row>
    <row r="4952">
      <c r="B4952" s="10"/>
      <c r="C4952" s="10"/>
    </row>
    <row r="4953">
      <c r="B4953" s="10"/>
      <c r="C4953" s="10"/>
    </row>
    <row r="4954">
      <c r="B4954" s="10"/>
      <c r="C4954" s="10"/>
    </row>
    <row r="4955">
      <c r="B4955" s="10"/>
      <c r="C4955" s="10"/>
    </row>
    <row r="4956">
      <c r="B4956" s="10"/>
      <c r="C4956" s="10"/>
    </row>
    <row r="4957">
      <c r="B4957" s="10"/>
      <c r="C4957" s="10"/>
    </row>
    <row r="4958">
      <c r="B4958" s="10"/>
      <c r="C4958" s="10"/>
    </row>
    <row r="4959">
      <c r="B4959" s="10"/>
      <c r="C4959" s="10"/>
    </row>
    <row r="4960">
      <c r="B4960" s="10"/>
      <c r="C4960" s="10"/>
    </row>
    <row r="4961">
      <c r="B4961" s="10"/>
      <c r="C4961" s="10"/>
    </row>
    <row r="4962">
      <c r="B4962" s="10"/>
      <c r="C4962" s="10"/>
    </row>
    <row r="4963">
      <c r="B4963" s="10"/>
      <c r="C4963" s="10"/>
    </row>
    <row r="4964">
      <c r="B4964" s="10"/>
      <c r="C4964" s="10"/>
    </row>
    <row r="4965">
      <c r="B4965" s="10"/>
      <c r="C4965" s="10"/>
    </row>
    <row r="4966">
      <c r="B4966" s="10"/>
      <c r="C4966" s="10"/>
    </row>
    <row r="4967">
      <c r="B4967" s="10"/>
      <c r="C4967" s="10"/>
    </row>
    <row r="4968">
      <c r="B4968" s="10"/>
      <c r="C4968" s="10"/>
    </row>
    <row r="4969">
      <c r="B4969" s="10"/>
      <c r="C4969" s="10"/>
    </row>
    <row r="4970">
      <c r="B4970" s="10"/>
      <c r="C4970" s="10"/>
    </row>
    <row r="4971">
      <c r="B4971" s="10"/>
      <c r="C4971" s="10"/>
    </row>
    <row r="4972">
      <c r="B4972" s="10"/>
      <c r="C4972" s="10"/>
    </row>
    <row r="4973">
      <c r="B4973" s="10"/>
      <c r="C4973" s="10"/>
    </row>
    <row r="4974">
      <c r="B4974" s="10"/>
      <c r="C4974" s="10"/>
    </row>
    <row r="4975">
      <c r="B4975" s="10"/>
      <c r="C4975" s="10"/>
    </row>
    <row r="4976">
      <c r="B4976" s="10"/>
      <c r="C4976" s="10"/>
    </row>
    <row r="4977">
      <c r="B4977" s="10"/>
      <c r="C4977" s="10"/>
    </row>
    <row r="4978">
      <c r="B4978" s="10"/>
      <c r="C4978" s="10"/>
    </row>
    <row r="4979">
      <c r="B4979" s="10"/>
      <c r="C4979" s="10"/>
    </row>
    <row r="4980">
      <c r="B4980" s="10"/>
      <c r="C4980" s="10"/>
    </row>
    <row r="4981">
      <c r="B4981" s="10"/>
      <c r="C4981" s="10"/>
    </row>
    <row r="4982">
      <c r="B4982" s="10"/>
      <c r="C4982" s="10"/>
    </row>
    <row r="4983">
      <c r="B4983" s="10"/>
      <c r="C4983" s="10"/>
    </row>
    <row r="4984">
      <c r="B4984" s="10"/>
      <c r="C4984" s="10"/>
    </row>
    <row r="4985">
      <c r="B4985" s="10"/>
      <c r="C4985" s="10"/>
    </row>
    <row r="4986">
      <c r="B4986" s="10"/>
      <c r="C4986" s="10"/>
    </row>
    <row r="4987">
      <c r="B4987" s="10"/>
      <c r="C4987" s="10"/>
    </row>
    <row r="4988">
      <c r="B4988" s="10"/>
      <c r="C4988" s="10"/>
    </row>
    <row r="4989">
      <c r="B4989" s="10"/>
      <c r="C4989" s="10"/>
    </row>
    <row r="4990">
      <c r="B4990" s="10"/>
      <c r="C4990" s="10"/>
    </row>
    <row r="4991">
      <c r="B4991" s="10"/>
      <c r="C4991" s="10"/>
    </row>
    <row r="4992">
      <c r="B4992" s="10"/>
      <c r="C4992" s="10"/>
    </row>
    <row r="4993">
      <c r="B4993" s="10"/>
      <c r="C4993" s="10"/>
    </row>
    <row r="4994">
      <c r="B4994" s="10"/>
      <c r="C4994" s="10"/>
    </row>
    <row r="4995">
      <c r="B4995" s="10"/>
      <c r="C4995" s="10"/>
    </row>
    <row r="4996">
      <c r="B4996" s="10"/>
      <c r="C4996" s="10"/>
    </row>
    <row r="4997">
      <c r="B4997" s="10"/>
      <c r="C4997" s="10"/>
    </row>
    <row r="4998">
      <c r="B4998" s="10"/>
      <c r="C4998" s="10"/>
    </row>
    <row r="4999">
      <c r="B4999" s="10"/>
      <c r="C4999" s="10"/>
    </row>
    <row r="5000">
      <c r="B5000" s="10"/>
      <c r="C5000" s="10"/>
    </row>
    <row r="5001">
      <c r="B5001" s="10"/>
      <c r="C5001" s="10"/>
    </row>
    <row r="5002">
      <c r="B5002" s="10"/>
      <c r="C5002" s="10"/>
    </row>
    <row r="5003">
      <c r="B5003" s="10"/>
      <c r="C5003" s="10"/>
    </row>
    <row r="5004">
      <c r="B5004" s="10"/>
      <c r="C5004" s="10"/>
    </row>
    <row r="5005">
      <c r="B5005" s="10"/>
      <c r="C5005" s="10"/>
    </row>
    <row r="5006">
      <c r="B5006" s="10"/>
      <c r="C5006" s="10"/>
    </row>
    <row r="5007">
      <c r="B5007" s="10"/>
      <c r="C5007" s="10"/>
    </row>
    <row r="5008">
      <c r="B5008" s="10"/>
      <c r="C5008" s="10"/>
    </row>
    <row r="5009">
      <c r="B5009" s="10"/>
      <c r="C5009" s="10"/>
    </row>
    <row r="5010">
      <c r="B5010" s="10"/>
      <c r="C5010" s="10"/>
    </row>
    <row r="5011">
      <c r="B5011" s="10"/>
      <c r="C5011" s="10"/>
    </row>
    <row r="5012">
      <c r="B5012" s="10"/>
      <c r="C5012" s="10"/>
    </row>
    <row r="5013">
      <c r="B5013" s="10"/>
      <c r="C5013" s="10"/>
    </row>
    <row r="5014">
      <c r="B5014" s="10"/>
      <c r="C5014" s="10"/>
    </row>
    <row r="5015">
      <c r="B5015" s="10"/>
      <c r="C5015" s="10"/>
    </row>
    <row r="5016">
      <c r="B5016" s="10"/>
      <c r="C5016" s="10"/>
    </row>
    <row r="5017">
      <c r="B5017" s="10"/>
      <c r="C5017" s="10"/>
    </row>
    <row r="5018">
      <c r="B5018" s="10"/>
      <c r="C5018" s="10"/>
    </row>
    <row r="5019">
      <c r="B5019" s="10"/>
      <c r="C5019" s="10"/>
    </row>
    <row r="5020">
      <c r="B5020" s="10"/>
      <c r="C5020" s="10"/>
    </row>
    <row r="5021">
      <c r="B5021" s="10"/>
      <c r="C5021" s="10"/>
    </row>
    <row r="5022">
      <c r="B5022" s="10"/>
      <c r="C5022" s="10"/>
    </row>
    <row r="5023">
      <c r="B5023" s="10"/>
      <c r="C5023" s="10"/>
    </row>
    <row r="5024">
      <c r="B5024" s="10"/>
      <c r="C5024" s="10"/>
    </row>
    <row r="5025">
      <c r="B5025" s="10"/>
      <c r="C5025" s="10"/>
    </row>
    <row r="5026">
      <c r="B5026" s="10"/>
      <c r="C5026" s="10"/>
    </row>
    <row r="5027">
      <c r="B5027" s="10"/>
      <c r="C5027" s="10"/>
    </row>
    <row r="5028">
      <c r="B5028" s="10"/>
      <c r="C5028" s="10"/>
    </row>
    <row r="5029">
      <c r="B5029" s="10"/>
      <c r="C5029" s="10"/>
    </row>
    <row r="5030">
      <c r="B5030" s="10"/>
      <c r="C5030" s="10"/>
    </row>
    <row r="5031">
      <c r="B5031" s="10"/>
      <c r="C5031" s="10"/>
    </row>
    <row r="5032">
      <c r="B5032" s="10"/>
      <c r="C5032" s="10"/>
    </row>
    <row r="5033">
      <c r="B5033" s="10"/>
      <c r="C5033" s="10"/>
    </row>
    <row r="5034">
      <c r="B5034" s="10"/>
      <c r="C5034" s="10"/>
    </row>
    <row r="5035">
      <c r="B5035" s="10"/>
      <c r="C5035" s="10"/>
    </row>
    <row r="5036">
      <c r="B5036" s="10"/>
      <c r="C5036" s="10"/>
    </row>
    <row r="5037">
      <c r="B5037" s="10"/>
      <c r="C5037" s="10"/>
    </row>
    <row r="5038">
      <c r="B5038" s="10"/>
      <c r="C5038" s="10"/>
    </row>
    <row r="5039">
      <c r="B5039" s="10"/>
      <c r="C5039" s="10"/>
    </row>
    <row r="5040">
      <c r="B5040" s="10"/>
      <c r="C5040" s="10"/>
    </row>
    <row r="5041">
      <c r="B5041" s="10"/>
      <c r="C5041" s="10"/>
    </row>
    <row r="5042">
      <c r="B5042" s="10"/>
      <c r="C5042" s="10"/>
    </row>
    <row r="5043">
      <c r="B5043" s="10"/>
      <c r="C5043" s="10"/>
    </row>
    <row r="5044">
      <c r="B5044" s="10"/>
      <c r="C5044" s="10"/>
    </row>
    <row r="5045">
      <c r="B5045" s="10"/>
      <c r="C5045" s="10"/>
    </row>
    <row r="5046">
      <c r="B5046" s="10"/>
      <c r="C5046" s="10"/>
    </row>
    <row r="5047">
      <c r="B5047" s="10"/>
      <c r="C5047" s="10"/>
    </row>
    <row r="5048">
      <c r="B5048" s="10"/>
      <c r="C5048" s="10"/>
    </row>
    <row r="5049">
      <c r="B5049" s="10"/>
      <c r="C5049" s="10"/>
    </row>
    <row r="5050">
      <c r="B5050" s="10"/>
      <c r="C5050" s="10"/>
    </row>
    <row r="5051">
      <c r="B5051" s="10"/>
      <c r="C5051" s="10"/>
    </row>
    <row r="5052">
      <c r="B5052" s="10"/>
      <c r="C5052" s="10"/>
    </row>
    <row r="5053">
      <c r="B5053" s="10"/>
      <c r="C5053" s="10"/>
    </row>
    <row r="5054">
      <c r="B5054" s="10"/>
      <c r="C5054" s="10"/>
    </row>
    <row r="5055">
      <c r="B5055" s="10"/>
      <c r="C5055" s="10"/>
    </row>
    <row r="5056">
      <c r="B5056" s="10"/>
      <c r="C5056" s="10"/>
    </row>
    <row r="5057">
      <c r="B5057" s="10"/>
      <c r="C5057" s="10"/>
    </row>
    <row r="5058">
      <c r="B5058" s="10"/>
      <c r="C5058" s="10"/>
    </row>
    <row r="5059">
      <c r="B5059" s="10"/>
      <c r="C5059" s="10"/>
    </row>
    <row r="5060">
      <c r="B5060" s="10"/>
      <c r="C5060" s="10"/>
    </row>
    <row r="5061">
      <c r="B5061" s="10"/>
      <c r="C5061" s="10"/>
    </row>
    <row r="5062">
      <c r="B5062" s="10"/>
      <c r="C5062" s="10"/>
    </row>
    <row r="5063">
      <c r="B5063" s="10"/>
      <c r="C5063" s="10"/>
    </row>
    <row r="5064">
      <c r="B5064" s="10"/>
      <c r="C5064" s="10"/>
    </row>
    <row r="5065">
      <c r="B5065" s="10"/>
      <c r="C5065" s="10"/>
    </row>
    <row r="5066">
      <c r="B5066" s="10"/>
      <c r="C5066" s="10"/>
    </row>
    <row r="5067">
      <c r="B5067" s="10"/>
      <c r="C5067" s="10"/>
    </row>
    <row r="5068">
      <c r="B5068" s="10"/>
      <c r="C5068" s="10"/>
    </row>
    <row r="5069">
      <c r="B5069" s="10"/>
      <c r="C5069" s="10"/>
    </row>
    <row r="5070">
      <c r="B5070" s="10"/>
      <c r="C5070" s="10"/>
    </row>
    <row r="5071">
      <c r="B5071" s="10"/>
      <c r="C5071" s="10"/>
    </row>
    <row r="5072">
      <c r="B5072" s="10"/>
      <c r="C5072" s="10"/>
    </row>
    <row r="5073">
      <c r="B5073" s="10"/>
      <c r="C5073" s="10"/>
    </row>
    <row r="5074">
      <c r="B5074" s="10"/>
      <c r="C5074" s="10"/>
    </row>
    <row r="5075">
      <c r="B5075" s="10"/>
      <c r="C5075" s="10"/>
    </row>
    <row r="5076">
      <c r="B5076" s="10"/>
      <c r="C5076" s="10"/>
    </row>
    <row r="5077">
      <c r="B5077" s="10"/>
      <c r="C5077" s="10"/>
    </row>
    <row r="5078">
      <c r="B5078" s="10"/>
      <c r="C5078" s="10"/>
    </row>
    <row r="5079">
      <c r="B5079" s="10"/>
      <c r="C5079" s="10"/>
    </row>
    <row r="5080">
      <c r="B5080" s="10"/>
      <c r="C5080" s="10"/>
    </row>
    <row r="5081">
      <c r="B5081" s="10"/>
      <c r="C5081" s="10"/>
    </row>
    <row r="5082">
      <c r="B5082" s="10"/>
      <c r="C5082" s="10"/>
    </row>
    <row r="5083">
      <c r="B5083" s="10"/>
      <c r="C5083" s="10"/>
    </row>
    <row r="5084">
      <c r="B5084" s="10"/>
      <c r="C5084" s="10"/>
    </row>
    <row r="5085">
      <c r="B5085" s="10"/>
      <c r="C5085" s="10"/>
    </row>
    <row r="5086">
      <c r="B5086" s="10"/>
      <c r="C5086" s="10"/>
    </row>
    <row r="5087">
      <c r="B5087" s="10"/>
      <c r="C5087" s="10"/>
    </row>
    <row r="5088">
      <c r="B5088" s="10"/>
      <c r="C5088" s="10"/>
    </row>
    <row r="5089">
      <c r="B5089" s="10"/>
      <c r="C5089" s="10"/>
    </row>
    <row r="5090">
      <c r="B5090" s="10"/>
      <c r="C5090" s="10"/>
    </row>
    <row r="5091">
      <c r="B5091" s="10"/>
      <c r="C5091" s="10"/>
    </row>
    <row r="5092">
      <c r="B5092" s="10"/>
      <c r="C5092" s="10"/>
    </row>
    <row r="5093">
      <c r="B5093" s="10"/>
      <c r="C5093" s="10"/>
    </row>
    <row r="5094">
      <c r="B5094" s="10"/>
      <c r="C5094" s="10"/>
    </row>
    <row r="5095">
      <c r="B5095" s="10"/>
      <c r="C5095" s="10"/>
    </row>
    <row r="5096">
      <c r="B5096" s="10"/>
      <c r="C5096" s="10"/>
    </row>
    <row r="5097">
      <c r="B5097" s="10"/>
      <c r="C5097" s="10"/>
    </row>
    <row r="5098">
      <c r="B5098" s="10"/>
      <c r="C5098" s="10"/>
    </row>
    <row r="5099">
      <c r="B5099" s="10"/>
      <c r="C5099" s="10"/>
    </row>
    <row r="5100">
      <c r="B5100" s="10"/>
      <c r="C5100" s="10"/>
    </row>
    <row r="5101">
      <c r="B5101" s="10"/>
      <c r="C5101" s="10"/>
    </row>
    <row r="5102">
      <c r="B5102" s="10"/>
      <c r="C5102" s="10"/>
    </row>
    <row r="5103">
      <c r="B5103" s="10"/>
      <c r="C5103" s="10"/>
    </row>
    <row r="5104">
      <c r="B5104" s="10"/>
      <c r="C5104" s="10"/>
    </row>
    <row r="5105">
      <c r="B5105" s="10"/>
      <c r="C5105" s="10"/>
    </row>
    <row r="5106">
      <c r="B5106" s="10"/>
      <c r="C5106" s="10"/>
    </row>
    <row r="5107">
      <c r="B5107" s="10"/>
      <c r="C5107" s="10"/>
    </row>
    <row r="5108">
      <c r="B5108" s="10"/>
      <c r="C5108" s="10"/>
    </row>
    <row r="5109">
      <c r="B5109" s="10"/>
      <c r="C5109" s="10"/>
    </row>
    <row r="5110">
      <c r="B5110" s="10"/>
      <c r="C5110" s="10"/>
    </row>
    <row r="5111">
      <c r="B5111" s="10"/>
      <c r="C5111" s="10"/>
    </row>
    <row r="5112">
      <c r="B5112" s="10"/>
      <c r="C5112" s="10"/>
    </row>
    <row r="5113">
      <c r="B5113" s="10"/>
      <c r="C5113" s="10"/>
    </row>
    <row r="5114">
      <c r="B5114" s="10"/>
      <c r="C5114" s="10"/>
    </row>
    <row r="5115">
      <c r="B5115" s="10"/>
      <c r="C5115" s="10"/>
    </row>
    <row r="5116">
      <c r="B5116" s="10"/>
      <c r="C5116" s="10"/>
    </row>
    <row r="5117">
      <c r="B5117" s="10"/>
      <c r="C5117" s="10"/>
    </row>
    <row r="5118">
      <c r="B5118" s="10"/>
      <c r="C5118" s="10"/>
    </row>
    <row r="5119">
      <c r="B5119" s="10"/>
      <c r="C5119" s="10"/>
    </row>
    <row r="5120">
      <c r="B5120" s="10"/>
      <c r="C5120" s="10"/>
    </row>
    <row r="5121">
      <c r="B5121" s="10"/>
      <c r="C5121" s="10"/>
    </row>
    <row r="5122">
      <c r="B5122" s="10"/>
      <c r="C5122" s="10"/>
    </row>
    <row r="5123">
      <c r="B5123" s="10"/>
      <c r="C5123" s="10"/>
    </row>
    <row r="5124">
      <c r="B5124" s="10"/>
      <c r="C5124" s="10"/>
    </row>
    <row r="5125">
      <c r="B5125" s="10"/>
      <c r="C5125" s="10"/>
    </row>
    <row r="5126">
      <c r="B5126" s="10"/>
      <c r="C5126" s="10"/>
    </row>
    <row r="5127">
      <c r="B5127" s="10"/>
      <c r="C5127" s="10"/>
    </row>
    <row r="5128">
      <c r="B5128" s="10"/>
      <c r="C5128" s="10"/>
    </row>
    <row r="5129">
      <c r="B5129" s="10"/>
      <c r="C5129" s="10"/>
    </row>
    <row r="5130">
      <c r="B5130" s="10"/>
      <c r="C5130" s="10"/>
    </row>
    <row r="5131">
      <c r="B5131" s="10"/>
      <c r="C5131" s="10"/>
    </row>
    <row r="5132">
      <c r="B5132" s="10"/>
      <c r="C5132" s="10"/>
    </row>
    <row r="5133">
      <c r="B5133" s="10"/>
      <c r="C5133" s="10"/>
    </row>
    <row r="5134">
      <c r="B5134" s="10"/>
      <c r="C5134" s="10"/>
    </row>
    <row r="5135">
      <c r="B5135" s="10"/>
      <c r="C5135" s="10"/>
    </row>
    <row r="5136">
      <c r="B5136" s="10"/>
      <c r="C5136" s="10"/>
    </row>
    <row r="5137">
      <c r="B5137" s="10"/>
      <c r="C5137" s="10"/>
    </row>
    <row r="5138">
      <c r="B5138" s="10"/>
      <c r="C5138" s="10"/>
    </row>
    <row r="5139">
      <c r="B5139" s="10"/>
      <c r="C5139" s="10"/>
    </row>
    <row r="5140">
      <c r="B5140" s="10"/>
      <c r="C5140" s="10"/>
    </row>
    <row r="5141">
      <c r="B5141" s="10"/>
      <c r="C5141" s="10"/>
    </row>
    <row r="5142">
      <c r="B5142" s="10"/>
      <c r="C5142" s="10"/>
    </row>
    <row r="5143">
      <c r="B5143" s="10"/>
      <c r="C5143" s="10"/>
    </row>
    <row r="5144">
      <c r="B5144" s="10"/>
      <c r="C5144" s="10"/>
    </row>
    <row r="5145">
      <c r="B5145" s="10"/>
      <c r="C5145" s="10"/>
    </row>
    <row r="5146">
      <c r="B5146" s="10"/>
      <c r="C5146" s="10"/>
    </row>
    <row r="5147">
      <c r="B5147" s="10"/>
      <c r="C5147" s="10"/>
    </row>
    <row r="5148">
      <c r="B5148" s="10"/>
      <c r="C5148" s="10"/>
    </row>
    <row r="5149">
      <c r="B5149" s="10"/>
      <c r="C5149" s="10"/>
    </row>
    <row r="5150">
      <c r="B5150" s="10"/>
      <c r="C5150" s="10"/>
    </row>
    <row r="5151">
      <c r="B5151" s="10"/>
      <c r="C5151" s="10"/>
    </row>
    <row r="5152">
      <c r="B5152" s="10"/>
      <c r="C5152" s="10"/>
    </row>
    <row r="5153">
      <c r="B5153" s="10"/>
      <c r="C5153" s="10"/>
    </row>
    <row r="5154">
      <c r="B5154" s="10"/>
      <c r="C5154" s="10"/>
    </row>
    <row r="5155">
      <c r="B5155" s="10"/>
      <c r="C5155" s="10"/>
    </row>
    <row r="5156">
      <c r="B5156" s="10"/>
      <c r="C5156" s="10"/>
    </row>
    <row r="5157">
      <c r="B5157" s="10"/>
      <c r="C5157" s="10"/>
    </row>
    <row r="5158">
      <c r="B5158" s="10"/>
      <c r="C5158" s="10"/>
    </row>
    <row r="5159">
      <c r="B5159" s="10"/>
      <c r="C5159" s="10"/>
    </row>
    <row r="5160">
      <c r="B5160" s="10"/>
      <c r="C5160" s="10"/>
    </row>
    <row r="5161">
      <c r="B5161" s="10"/>
      <c r="C5161" s="10"/>
    </row>
    <row r="5162">
      <c r="B5162" s="10"/>
      <c r="C5162" s="10"/>
    </row>
    <row r="5163">
      <c r="B5163" s="10"/>
      <c r="C5163" s="10"/>
    </row>
    <row r="5164">
      <c r="B5164" s="10"/>
      <c r="C5164" s="10"/>
    </row>
    <row r="5165">
      <c r="B5165" s="10"/>
      <c r="C5165" s="10"/>
    </row>
    <row r="5166">
      <c r="B5166" s="10"/>
      <c r="C5166" s="10"/>
    </row>
    <row r="5167">
      <c r="B5167" s="10"/>
      <c r="C5167" s="10"/>
    </row>
    <row r="5168">
      <c r="B5168" s="10"/>
      <c r="C5168" s="10"/>
    </row>
    <row r="5169">
      <c r="B5169" s="10"/>
      <c r="C5169" s="10"/>
    </row>
    <row r="5170">
      <c r="B5170" s="10"/>
      <c r="C5170" s="10"/>
    </row>
    <row r="5171">
      <c r="B5171" s="10"/>
      <c r="C5171" s="10"/>
    </row>
    <row r="5172">
      <c r="B5172" s="10"/>
      <c r="C5172" s="10"/>
    </row>
    <row r="5173">
      <c r="B5173" s="10"/>
      <c r="C5173" s="10"/>
    </row>
    <row r="5174">
      <c r="B5174" s="10"/>
      <c r="C5174" s="10"/>
    </row>
    <row r="5175">
      <c r="B5175" s="10"/>
      <c r="C5175" s="10"/>
    </row>
    <row r="5176">
      <c r="B5176" s="10"/>
      <c r="C5176" s="10"/>
    </row>
    <row r="5177">
      <c r="B5177" s="10"/>
      <c r="C5177" s="10"/>
    </row>
    <row r="5178">
      <c r="B5178" s="10"/>
      <c r="C5178" s="10"/>
    </row>
    <row r="5179">
      <c r="B5179" s="10"/>
      <c r="C5179" s="10"/>
    </row>
    <row r="5180">
      <c r="B5180" s="10"/>
      <c r="C5180" s="10"/>
    </row>
    <row r="5181">
      <c r="B5181" s="10"/>
      <c r="C5181" s="10"/>
    </row>
    <row r="5182">
      <c r="B5182" s="10"/>
      <c r="C5182" s="10"/>
    </row>
    <row r="5183">
      <c r="B5183" s="10"/>
      <c r="C5183" s="10"/>
    </row>
    <row r="5184">
      <c r="B5184" s="10"/>
      <c r="C5184" s="10"/>
    </row>
    <row r="5185">
      <c r="B5185" s="10"/>
      <c r="C5185" s="10"/>
    </row>
    <row r="5186">
      <c r="B5186" s="10"/>
      <c r="C5186" s="10"/>
    </row>
    <row r="5187">
      <c r="B5187" s="10"/>
      <c r="C5187" s="10"/>
    </row>
    <row r="5188">
      <c r="B5188" s="10"/>
      <c r="C5188" s="10"/>
    </row>
    <row r="5189">
      <c r="B5189" s="10"/>
      <c r="C5189" s="10"/>
    </row>
    <row r="5190">
      <c r="B5190" s="10"/>
      <c r="C5190" s="10"/>
    </row>
    <row r="5191">
      <c r="B5191" s="10"/>
      <c r="C5191" s="10"/>
    </row>
    <row r="5192">
      <c r="B5192" s="10"/>
      <c r="C5192" s="10"/>
    </row>
    <row r="5193">
      <c r="B5193" s="10"/>
      <c r="C5193" s="10"/>
    </row>
    <row r="5194">
      <c r="B5194" s="10"/>
      <c r="C5194" s="10"/>
    </row>
    <row r="5195">
      <c r="B5195" s="10"/>
      <c r="C5195" s="10"/>
    </row>
    <row r="5196">
      <c r="B5196" s="10"/>
      <c r="C5196" s="10"/>
    </row>
    <row r="5197">
      <c r="B5197" s="10"/>
      <c r="C5197" s="10"/>
    </row>
    <row r="5198">
      <c r="B5198" s="10"/>
      <c r="C5198" s="10"/>
    </row>
    <row r="5199">
      <c r="B5199" s="10"/>
      <c r="C5199" s="10"/>
    </row>
    <row r="5200">
      <c r="B5200" s="10"/>
      <c r="C5200" s="10"/>
    </row>
    <row r="5201">
      <c r="B5201" s="10"/>
      <c r="C5201" s="10"/>
    </row>
    <row r="5202">
      <c r="B5202" s="10"/>
      <c r="C5202" s="10"/>
    </row>
    <row r="5203">
      <c r="B5203" s="10"/>
      <c r="C5203" s="10"/>
    </row>
    <row r="5204">
      <c r="B5204" s="10"/>
      <c r="C5204" s="10"/>
    </row>
    <row r="5205">
      <c r="B5205" s="10"/>
      <c r="C5205" s="10"/>
    </row>
    <row r="5206">
      <c r="B5206" s="10"/>
      <c r="C5206" s="10"/>
    </row>
    <row r="5207">
      <c r="B5207" s="10"/>
      <c r="C5207" s="10"/>
    </row>
    <row r="5208">
      <c r="B5208" s="10"/>
      <c r="C5208" s="10"/>
    </row>
    <row r="5209">
      <c r="B5209" s="10"/>
      <c r="C5209" s="10"/>
    </row>
    <row r="5210">
      <c r="B5210" s="10"/>
      <c r="C5210" s="10"/>
    </row>
    <row r="5211">
      <c r="B5211" s="10"/>
      <c r="C5211" s="10"/>
    </row>
    <row r="5212">
      <c r="B5212" s="10"/>
      <c r="C5212" s="10"/>
    </row>
    <row r="5213">
      <c r="B5213" s="10"/>
      <c r="C5213" s="10"/>
    </row>
    <row r="5214">
      <c r="B5214" s="10"/>
      <c r="C5214" s="10"/>
    </row>
    <row r="5215">
      <c r="B5215" s="10"/>
      <c r="C5215" s="10"/>
    </row>
    <row r="5216">
      <c r="B5216" s="10"/>
      <c r="C5216" s="10"/>
    </row>
    <row r="5217">
      <c r="B5217" s="10"/>
      <c r="C5217" s="10"/>
    </row>
    <row r="5218">
      <c r="B5218" s="10"/>
      <c r="C5218" s="10"/>
    </row>
    <row r="5219">
      <c r="B5219" s="10"/>
      <c r="C5219" s="10"/>
    </row>
    <row r="5220">
      <c r="B5220" s="10"/>
      <c r="C5220" s="10"/>
    </row>
    <row r="5221">
      <c r="B5221" s="10"/>
      <c r="C5221" s="10"/>
    </row>
    <row r="5222">
      <c r="B5222" s="10"/>
      <c r="C5222" s="10"/>
    </row>
    <row r="5223">
      <c r="B5223" s="10"/>
      <c r="C5223" s="10"/>
    </row>
    <row r="5224">
      <c r="B5224" s="10"/>
      <c r="C5224" s="10"/>
    </row>
    <row r="5225">
      <c r="B5225" s="10"/>
      <c r="C5225" s="10"/>
    </row>
    <row r="5226">
      <c r="B5226" s="10"/>
      <c r="C5226" s="10"/>
    </row>
    <row r="5227">
      <c r="B5227" s="10"/>
      <c r="C5227" s="10"/>
    </row>
    <row r="5228">
      <c r="B5228" s="10"/>
      <c r="C5228" s="10"/>
    </row>
    <row r="5229">
      <c r="B5229" s="10"/>
      <c r="C5229" s="10"/>
    </row>
    <row r="5230">
      <c r="B5230" s="10"/>
      <c r="C5230" s="10"/>
    </row>
    <row r="5231">
      <c r="B5231" s="10"/>
      <c r="C5231" s="10"/>
    </row>
    <row r="5232">
      <c r="B5232" s="10"/>
      <c r="C5232" s="10"/>
    </row>
    <row r="5233">
      <c r="B5233" s="10"/>
      <c r="C5233" s="10"/>
    </row>
    <row r="5234">
      <c r="B5234" s="10"/>
      <c r="C5234" s="10"/>
    </row>
    <row r="5235">
      <c r="B5235" s="10"/>
      <c r="C5235" s="10"/>
    </row>
    <row r="5236">
      <c r="B5236" s="10"/>
      <c r="C5236" s="10"/>
    </row>
    <row r="5237">
      <c r="B5237" s="10"/>
      <c r="C5237" s="10"/>
    </row>
    <row r="5238">
      <c r="B5238" s="10"/>
      <c r="C5238" s="10"/>
    </row>
    <row r="5239">
      <c r="B5239" s="10"/>
      <c r="C5239" s="10"/>
    </row>
    <row r="5240">
      <c r="B5240" s="10"/>
      <c r="C5240" s="10"/>
    </row>
    <row r="5241">
      <c r="B5241" s="10"/>
      <c r="C5241" s="10"/>
    </row>
    <row r="5242">
      <c r="B5242" s="10"/>
      <c r="C5242" s="10"/>
    </row>
    <row r="5243">
      <c r="B5243" s="10"/>
      <c r="C5243" s="10"/>
    </row>
    <row r="5244">
      <c r="B5244" s="10"/>
      <c r="C5244" s="10"/>
    </row>
    <row r="5245">
      <c r="B5245" s="10"/>
      <c r="C5245" s="10"/>
    </row>
    <row r="5246">
      <c r="B5246" s="10"/>
      <c r="C5246" s="10"/>
    </row>
    <row r="5247">
      <c r="B5247" s="10"/>
      <c r="C5247" s="10"/>
    </row>
    <row r="5248">
      <c r="B5248" s="10"/>
      <c r="C5248" s="10"/>
    </row>
    <row r="5249">
      <c r="B5249" s="10"/>
      <c r="C5249" s="10"/>
    </row>
    <row r="5250">
      <c r="B5250" s="10"/>
      <c r="C5250" s="10"/>
    </row>
    <row r="5251">
      <c r="B5251" s="10"/>
      <c r="C5251" s="10"/>
    </row>
    <row r="5252">
      <c r="B5252" s="10"/>
      <c r="C5252" s="10"/>
    </row>
    <row r="5253">
      <c r="B5253" s="10"/>
      <c r="C5253" s="10"/>
    </row>
    <row r="5254">
      <c r="B5254" s="10"/>
      <c r="C5254" s="10"/>
    </row>
    <row r="5255">
      <c r="B5255" s="10"/>
      <c r="C5255" s="10"/>
    </row>
    <row r="5256">
      <c r="B5256" s="10"/>
      <c r="C5256" s="10"/>
    </row>
    <row r="5257">
      <c r="B5257" s="10"/>
      <c r="C5257" s="10"/>
    </row>
    <row r="5258">
      <c r="B5258" s="10"/>
      <c r="C5258" s="10"/>
    </row>
    <row r="5259">
      <c r="B5259" s="10"/>
      <c r="C5259" s="10"/>
    </row>
    <row r="5260">
      <c r="B5260" s="10"/>
      <c r="C5260" s="10"/>
    </row>
    <row r="5261">
      <c r="B5261" s="10"/>
      <c r="C5261" s="10"/>
    </row>
    <row r="5262">
      <c r="B5262" s="10"/>
      <c r="C5262" s="10"/>
    </row>
    <row r="5263">
      <c r="B5263" s="10"/>
      <c r="C5263" s="10"/>
    </row>
    <row r="5264">
      <c r="B5264" s="10"/>
      <c r="C5264" s="10"/>
    </row>
    <row r="5265">
      <c r="B5265" s="10"/>
      <c r="C5265" s="10"/>
    </row>
    <row r="5266">
      <c r="B5266" s="10"/>
      <c r="C5266" s="10"/>
    </row>
    <row r="5267">
      <c r="B5267" s="10"/>
      <c r="C5267" s="10"/>
    </row>
    <row r="5268">
      <c r="B5268" s="10"/>
      <c r="C5268" s="10"/>
    </row>
    <row r="5269">
      <c r="B5269" s="10"/>
      <c r="C5269" s="10"/>
    </row>
    <row r="5270">
      <c r="B5270" s="10"/>
      <c r="C5270" s="10"/>
    </row>
    <row r="5271">
      <c r="B5271" s="10"/>
      <c r="C5271" s="10"/>
    </row>
    <row r="5272">
      <c r="B5272" s="10"/>
      <c r="C5272" s="10"/>
    </row>
    <row r="5273">
      <c r="B5273" s="10"/>
      <c r="C5273" s="10"/>
    </row>
    <row r="5274">
      <c r="B5274" s="10"/>
      <c r="C5274" s="10"/>
    </row>
    <row r="5275">
      <c r="B5275" s="10"/>
      <c r="C5275" s="10"/>
    </row>
    <row r="5276">
      <c r="B5276" s="10"/>
      <c r="C5276" s="10"/>
    </row>
    <row r="5277">
      <c r="B5277" s="10"/>
      <c r="C5277" s="10"/>
    </row>
    <row r="5278">
      <c r="B5278" s="10"/>
      <c r="C5278" s="10"/>
    </row>
    <row r="5279">
      <c r="B5279" s="10"/>
      <c r="C5279" s="10"/>
    </row>
    <row r="5280">
      <c r="B5280" s="10"/>
      <c r="C5280" s="10"/>
    </row>
    <row r="5281">
      <c r="B5281" s="10"/>
      <c r="C5281" s="10"/>
    </row>
    <row r="5282">
      <c r="B5282" s="10"/>
      <c r="C5282" s="10"/>
    </row>
    <row r="5283">
      <c r="B5283" s="10"/>
      <c r="C5283" s="10"/>
    </row>
    <row r="5284">
      <c r="B5284" s="10"/>
      <c r="C5284" s="10"/>
    </row>
    <row r="5285">
      <c r="B5285" s="10"/>
      <c r="C5285" s="10"/>
    </row>
    <row r="5286">
      <c r="B5286" s="10"/>
      <c r="C5286" s="10"/>
    </row>
    <row r="5287">
      <c r="B5287" s="10"/>
      <c r="C5287" s="10"/>
    </row>
    <row r="5288">
      <c r="B5288" s="10"/>
      <c r="C5288" s="10"/>
    </row>
    <row r="5289">
      <c r="B5289" s="10"/>
      <c r="C5289" s="10"/>
    </row>
    <row r="5290">
      <c r="B5290" s="10"/>
      <c r="C5290" s="10"/>
    </row>
    <row r="5291">
      <c r="B5291" s="10"/>
      <c r="C5291" s="10"/>
    </row>
    <row r="5292">
      <c r="B5292" s="10"/>
      <c r="C5292" s="10"/>
    </row>
    <row r="5293">
      <c r="B5293" s="10"/>
      <c r="C5293" s="10"/>
    </row>
    <row r="5294">
      <c r="B5294" s="10"/>
      <c r="C5294" s="10"/>
    </row>
    <row r="5295">
      <c r="B5295" s="10"/>
      <c r="C5295" s="10"/>
    </row>
    <row r="5296">
      <c r="B5296" s="10"/>
      <c r="C5296" s="10"/>
    </row>
    <row r="5297">
      <c r="B5297" s="10"/>
      <c r="C5297" s="10"/>
    </row>
    <row r="5298">
      <c r="B5298" s="10"/>
      <c r="C5298" s="10"/>
    </row>
    <row r="5299">
      <c r="B5299" s="10"/>
      <c r="C5299" s="10"/>
    </row>
    <row r="5300">
      <c r="B5300" s="10"/>
      <c r="C5300" s="10"/>
    </row>
    <row r="5301">
      <c r="B5301" s="10"/>
      <c r="C5301" s="10"/>
    </row>
    <row r="5302">
      <c r="B5302" s="10"/>
      <c r="C5302" s="10"/>
    </row>
    <row r="5303">
      <c r="B5303" s="10"/>
      <c r="C5303" s="10"/>
    </row>
    <row r="5304">
      <c r="B5304" s="10"/>
      <c r="C5304" s="10"/>
    </row>
    <row r="5305">
      <c r="B5305" s="10"/>
      <c r="C5305" s="10"/>
    </row>
    <row r="5306">
      <c r="B5306" s="10"/>
      <c r="C5306" s="10"/>
    </row>
    <row r="5307">
      <c r="B5307" s="10"/>
      <c r="C5307" s="10"/>
    </row>
    <row r="5308">
      <c r="B5308" s="10"/>
      <c r="C5308" s="10"/>
    </row>
    <row r="5309">
      <c r="B5309" s="10"/>
      <c r="C5309" s="10"/>
    </row>
    <row r="5310">
      <c r="B5310" s="10"/>
      <c r="C5310" s="10"/>
    </row>
    <row r="5311">
      <c r="B5311" s="10"/>
      <c r="C5311" s="10"/>
    </row>
    <row r="5312">
      <c r="B5312" s="10"/>
      <c r="C5312" s="10"/>
    </row>
    <row r="5313">
      <c r="B5313" s="10"/>
      <c r="C5313" s="10"/>
    </row>
    <row r="5314">
      <c r="B5314" s="10"/>
      <c r="C5314" s="10"/>
    </row>
    <row r="5315">
      <c r="B5315" s="10"/>
      <c r="C5315" s="10"/>
    </row>
    <row r="5316">
      <c r="B5316" s="10"/>
      <c r="C5316" s="10"/>
    </row>
    <row r="5317">
      <c r="B5317" s="10"/>
      <c r="C5317" s="10"/>
    </row>
    <row r="5318">
      <c r="B5318" s="10"/>
      <c r="C5318" s="10"/>
    </row>
    <row r="5319">
      <c r="B5319" s="10"/>
      <c r="C5319" s="10"/>
    </row>
    <row r="5320">
      <c r="B5320" s="10"/>
      <c r="C5320" s="10"/>
    </row>
    <row r="5321">
      <c r="B5321" s="10"/>
      <c r="C5321" s="10"/>
    </row>
    <row r="5322">
      <c r="B5322" s="10"/>
      <c r="C5322" s="10"/>
    </row>
    <row r="5323">
      <c r="B5323" s="10"/>
      <c r="C5323" s="10"/>
    </row>
    <row r="5324">
      <c r="B5324" s="10"/>
      <c r="C5324" s="10"/>
    </row>
    <row r="5325">
      <c r="B5325" s="10"/>
      <c r="C5325" s="10"/>
    </row>
    <row r="5326">
      <c r="B5326" s="10"/>
      <c r="C5326" s="10"/>
    </row>
    <row r="5327">
      <c r="B5327" s="10"/>
      <c r="C5327" s="10"/>
    </row>
    <row r="5328">
      <c r="B5328" s="10"/>
      <c r="C5328" s="10"/>
    </row>
    <row r="5329">
      <c r="B5329" s="10"/>
      <c r="C5329" s="10"/>
    </row>
    <row r="5330">
      <c r="B5330" s="10"/>
      <c r="C5330" s="10"/>
    </row>
    <row r="5331">
      <c r="B5331" s="10"/>
      <c r="C5331" s="10"/>
    </row>
    <row r="5332">
      <c r="B5332" s="10"/>
      <c r="C5332" s="10"/>
    </row>
    <row r="5333">
      <c r="B5333" s="10"/>
      <c r="C5333" s="10"/>
    </row>
    <row r="5334">
      <c r="B5334" s="10"/>
      <c r="C5334" s="10"/>
    </row>
    <row r="5335">
      <c r="B5335" s="10"/>
      <c r="C5335" s="10"/>
    </row>
    <row r="5336">
      <c r="B5336" s="10"/>
      <c r="C5336" s="10"/>
    </row>
    <row r="5337">
      <c r="B5337" s="10"/>
      <c r="C5337" s="10"/>
    </row>
    <row r="5338">
      <c r="B5338" s="10"/>
      <c r="C5338" s="10"/>
    </row>
    <row r="5339">
      <c r="B5339" s="10"/>
      <c r="C5339" s="10"/>
    </row>
    <row r="5340">
      <c r="B5340" s="10"/>
      <c r="C5340" s="10"/>
    </row>
    <row r="5341">
      <c r="B5341" s="10"/>
      <c r="C5341" s="10"/>
    </row>
    <row r="5342">
      <c r="B5342" s="10"/>
      <c r="C5342" s="10"/>
    </row>
    <row r="5343">
      <c r="B5343" s="10"/>
      <c r="C5343" s="10"/>
    </row>
    <row r="5344">
      <c r="B5344" s="10"/>
      <c r="C5344" s="10"/>
    </row>
    <row r="5345">
      <c r="B5345" s="10"/>
      <c r="C5345" s="10"/>
    </row>
    <row r="5346">
      <c r="B5346" s="10"/>
      <c r="C5346" s="10"/>
    </row>
    <row r="5347">
      <c r="B5347" s="10"/>
      <c r="C5347" s="10"/>
    </row>
    <row r="5348">
      <c r="B5348" s="10"/>
      <c r="C5348" s="10"/>
    </row>
    <row r="5349">
      <c r="B5349" s="10"/>
      <c r="C5349" s="10"/>
    </row>
    <row r="5350">
      <c r="B5350" s="10"/>
      <c r="C5350" s="10"/>
    </row>
    <row r="5351">
      <c r="B5351" s="10"/>
      <c r="C5351" s="10"/>
    </row>
    <row r="5352">
      <c r="B5352" s="10"/>
      <c r="C5352" s="10"/>
    </row>
    <row r="5353">
      <c r="B5353" s="10"/>
      <c r="C5353" s="10"/>
    </row>
    <row r="5354">
      <c r="B5354" s="10"/>
      <c r="C5354" s="10"/>
    </row>
    <row r="5355">
      <c r="B5355" s="10"/>
      <c r="C5355" s="10"/>
    </row>
    <row r="5356">
      <c r="B5356" s="10"/>
      <c r="C5356" s="10"/>
    </row>
    <row r="5357">
      <c r="B5357" s="10"/>
      <c r="C5357" s="10"/>
    </row>
    <row r="5358">
      <c r="B5358" s="10"/>
      <c r="C5358" s="10"/>
    </row>
    <row r="5359">
      <c r="B5359" s="10"/>
      <c r="C5359" s="10"/>
    </row>
    <row r="5360">
      <c r="B5360" s="10"/>
      <c r="C5360" s="10"/>
    </row>
    <row r="5361">
      <c r="B5361" s="10"/>
      <c r="C5361" s="10"/>
    </row>
    <row r="5362">
      <c r="B5362" s="10"/>
      <c r="C5362" s="10"/>
    </row>
    <row r="5363">
      <c r="B5363" s="10"/>
      <c r="C5363" s="10"/>
    </row>
    <row r="5364">
      <c r="B5364" s="10"/>
      <c r="C5364" s="10"/>
    </row>
    <row r="5365">
      <c r="B5365" s="10"/>
      <c r="C5365" s="10"/>
    </row>
    <row r="5366">
      <c r="B5366" s="10"/>
      <c r="C5366" s="10"/>
    </row>
    <row r="5367">
      <c r="B5367" s="10"/>
      <c r="C5367" s="10"/>
    </row>
    <row r="5368">
      <c r="B5368" s="10"/>
      <c r="C5368" s="10"/>
    </row>
    <row r="5369">
      <c r="B5369" s="10"/>
      <c r="C5369" s="10"/>
    </row>
    <row r="5370">
      <c r="B5370" s="10"/>
      <c r="C5370" s="10"/>
    </row>
    <row r="5371">
      <c r="B5371" s="10"/>
      <c r="C5371" s="10"/>
    </row>
    <row r="5372">
      <c r="B5372" s="10"/>
      <c r="C5372" s="10"/>
    </row>
    <row r="5373">
      <c r="B5373" s="10"/>
      <c r="C5373" s="10"/>
    </row>
    <row r="5374">
      <c r="B5374" s="10"/>
      <c r="C5374" s="10"/>
    </row>
    <row r="5375">
      <c r="B5375" s="10"/>
      <c r="C5375" s="10"/>
    </row>
    <row r="5376">
      <c r="B5376" s="10"/>
      <c r="C5376" s="10"/>
    </row>
    <row r="5377">
      <c r="B5377" s="10"/>
      <c r="C5377" s="10"/>
    </row>
    <row r="5378">
      <c r="B5378" s="10"/>
      <c r="C5378" s="10"/>
    </row>
    <row r="5379">
      <c r="B5379" s="10"/>
      <c r="C5379" s="10"/>
    </row>
    <row r="5380">
      <c r="B5380" s="10"/>
      <c r="C5380" s="10"/>
    </row>
    <row r="5381">
      <c r="B5381" s="10"/>
      <c r="C5381" s="10"/>
    </row>
    <row r="5382">
      <c r="B5382" s="10"/>
      <c r="C5382" s="10"/>
    </row>
    <row r="5383">
      <c r="B5383" s="10"/>
      <c r="C5383" s="10"/>
    </row>
    <row r="5384">
      <c r="B5384" s="10"/>
      <c r="C5384" s="10"/>
    </row>
    <row r="5385">
      <c r="B5385" s="10"/>
      <c r="C5385" s="10"/>
    </row>
    <row r="5386">
      <c r="B5386" s="10"/>
      <c r="C5386" s="10"/>
    </row>
    <row r="5387">
      <c r="B5387" s="10"/>
      <c r="C5387" s="10"/>
    </row>
    <row r="5388">
      <c r="B5388" s="10"/>
      <c r="C5388" s="10"/>
    </row>
    <row r="5389">
      <c r="B5389" s="10"/>
      <c r="C5389" s="10"/>
    </row>
    <row r="5390">
      <c r="B5390" s="10"/>
      <c r="C5390" s="10"/>
    </row>
    <row r="5391">
      <c r="B5391" s="10"/>
      <c r="C5391" s="10"/>
    </row>
    <row r="5392">
      <c r="B5392" s="10"/>
      <c r="C5392" s="10"/>
    </row>
    <row r="5393">
      <c r="B5393" s="10"/>
      <c r="C5393" s="10"/>
    </row>
    <row r="5394">
      <c r="B5394" s="10"/>
      <c r="C5394" s="10"/>
    </row>
    <row r="5395">
      <c r="B5395" s="10"/>
      <c r="C5395" s="10"/>
    </row>
    <row r="5396">
      <c r="B5396" s="10"/>
      <c r="C5396" s="10"/>
    </row>
    <row r="5397">
      <c r="B5397" s="10"/>
      <c r="C5397" s="10"/>
    </row>
    <row r="5398">
      <c r="B5398" s="10"/>
      <c r="C5398" s="10"/>
    </row>
    <row r="5399">
      <c r="B5399" s="10"/>
      <c r="C5399" s="10"/>
    </row>
    <row r="5400">
      <c r="B5400" s="10"/>
      <c r="C5400" s="10"/>
    </row>
    <row r="5401">
      <c r="B5401" s="10"/>
      <c r="C5401" s="10"/>
    </row>
    <row r="5402">
      <c r="B5402" s="10"/>
      <c r="C5402" s="10"/>
    </row>
    <row r="5403">
      <c r="B5403" s="10"/>
      <c r="C5403" s="10"/>
    </row>
    <row r="5404">
      <c r="B5404" s="10"/>
      <c r="C5404" s="10"/>
    </row>
    <row r="5405">
      <c r="B5405" s="10"/>
      <c r="C5405" s="10"/>
    </row>
    <row r="5406">
      <c r="B5406" s="10"/>
      <c r="C5406" s="10"/>
    </row>
    <row r="5407">
      <c r="B5407" s="10"/>
      <c r="C5407" s="10"/>
    </row>
    <row r="5408">
      <c r="B5408" s="10"/>
      <c r="C5408" s="10"/>
    </row>
    <row r="5409">
      <c r="B5409" s="10"/>
      <c r="C5409" s="10"/>
    </row>
    <row r="5410">
      <c r="B5410" s="10"/>
      <c r="C5410" s="10"/>
    </row>
    <row r="5411">
      <c r="B5411" s="10"/>
      <c r="C5411" s="10"/>
    </row>
    <row r="5412">
      <c r="B5412" s="10"/>
      <c r="C5412" s="10"/>
    </row>
    <row r="5413">
      <c r="B5413" s="10"/>
      <c r="C5413" s="10"/>
    </row>
    <row r="5414">
      <c r="B5414" s="10"/>
      <c r="C5414" s="10"/>
    </row>
    <row r="5415">
      <c r="B5415" s="10"/>
      <c r="C5415" s="10"/>
    </row>
    <row r="5416">
      <c r="B5416" s="10"/>
      <c r="C5416" s="10"/>
    </row>
    <row r="5417">
      <c r="B5417" s="10"/>
      <c r="C5417" s="10"/>
    </row>
    <row r="5418">
      <c r="B5418" s="10"/>
      <c r="C5418" s="10"/>
    </row>
    <row r="5419">
      <c r="B5419" s="10"/>
      <c r="C5419" s="10"/>
    </row>
    <row r="5420">
      <c r="B5420" s="10"/>
      <c r="C5420" s="10"/>
    </row>
    <row r="5421">
      <c r="B5421" s="10"/>
      <c r="C5421" s="10"/>
    </row>
    <row r="5422">
      <c r="B5422" s="10"/>
      <c r="C5422" s="10"/>
    </row>
    <row r="5423">
      <c r="B5423" s="10"/>
      <c r="C5423" s="10"/>
    </row>
    <row r="5424">
      <c r="B5424" s="10"/>
      <c r="C5424" s="10"/>
    </row>
    <row r="5425">
      <c r="B5425" s="10"/>
      <c r="C5425" s="10"/>
    </row>
    <row r="5426">
      <c r="B5426" s="10"/>
      <c r="C5426" s="10"/>
    </row>
    <row r="5427">
      <c r="B5427" s="10"/>
      <c r="C5427" s="10"/>
    </row>
    <row r="5428">
      <c r="B5428" s="10"/>
      <c r="C5428" s="10"/>
    </row>
    <row r="5429">
      <c r="B5429" s="10"/>
      <c r="C5429" s="10"/>
    </row>
    <row r="5430">
      <c r="B5430" s="10"/>
      <c r="C5430" s="10"/>
    </row>
    <row r="5431">
      <c r="B5431" s="10"/>
      <c r="C5431" s="10"/>
    </row>
    <row r="5432">
      <c r="B5432" s="10"/>
      <c r="C5432" s="10"/>
    </row>
    <row r="5433">
      <c r="B5433" s="10"/>
      <c r="C5433" s="10"/>
    </row>
    <row r="5434">
      <c r="B5434" s="10"/>
      <c r="C5434" s="10"/>
    </row>
    <row r="5435">
      <c r="B5435" s="10"/>
      <c r="C5435" s="10"/>
    </row>
    <row r="5436">
      <c r="B5436" s="10"/>
      <c r="C5436" s="10"/>
    </row>
    <row r="5437">
      <c r="B5437" s="10"/>
      <c r="C5437" s="10"/>
    </row>
    <row r="5438">
      <c r="B5438" s="10"/>
      <c r="C5438" s="10"/>
    </row>
    <row r="5439">
      <c r="B5439" s="10"/>
      <c r="C5439" s="10"/>
    </row>
    <row r="5440">
      <c r="B5440" s="10"/>
      <c r="C5440" s="10"/>
    </row>
    <row r="5441">
      <c r="B5441" s="10"/>
      <c r="C5441" s="10"/>
    </row>
    <row r="5442">
      <c r="B5442" s="10"/>
      <c r="C5442" s="10"/>
    </row>
    <row r="5443">
      <c r="B5443" s="10"/>
      <c r="C5443" s="10"/>
    </row>
    <row r="5444">
      <c r="B5444" s="10"/>
      <c r="C5444" s="10"/>
    </row>
    <row r="5445">
      <c r="B5445" s="10"/>
      <c r="C5445" s="10"/>
    </row>
    <row r="5446">
      <c r="B5446" s="10"/>
      <c r="C5446" s="10"/>
    </row>
    <row r="5447">
      <c r="B5447" s="10"/>
      <c r="C5447" s="10"/>
    </row>
    <row r="5448">
      <c r="B5448" s="10"/>
      <c r="C5448" s="10"/>
    </row>
    <row r="5449">
      <c r="B5449" s="10"/>
      <c r="C5449" s="10"/>
    </row>
    <row r="5450">
      <c r="B5450" s="10"/>
      <c r="C5450" s="10"/>
    </row>
    <row r="5451">
      <c r="B5451" s="10"/>
      <c r="C5451" s="10"/>
    </row>
    <row r="5452">
      <c r="B5452" s="10"/>
      <c r="C5452" s="10"/>
    </row>
    <row r="5453">
      <c r="B5453" s="10"/>
      <c r="C5453" s="10"/>
    </row>
    <row r="5454">
      <c r="B5454" s="10"/>
      <c r="C5454" s="10"/>
    </row>
    <row r="5455">
      <c r="B5455" s="10"/>
      <c r="C5455" s="10"/>
    </row>
    <row r="5456">
      <c r="B5456" s="10"/>
      <c r="C5456" s="10"/>
    </row>
    <row r="5457">
      <c r="B5457" s="10"/>
      <c r="C5457" s="10"/>
    </row>
    <row r="5458">
      <c r="B5458" s="10"/>
      <c r="C5458" s="10"/>
    </row>
    <row r="5459">
      <c r="B5459" s="10"/>
      <c r="C5459" s="10"/>
    </row>
    <row r="5460">
      <c r="B5460" s="10"/>
      <c r="C5460" s="10"/>
    </row>
    <row r="5461">
      <c r="B5461" s="10"/>
      <c r="C5461" s="10"/>
    </row>
    <row r="5462">
      <c r="B5462" s="10"/>
      <c r="C5462" s="10"/>
    </row>
    <row r="5463">
      <c r="B5463" s="10"/>
      <c r="C5463" s="10"/>
    </row>
    <row r="5464">
      <c r="B5464" s="10"/>
      <c r="C5464" s="10"/>
    </row>
    <row r="5465">
      <c r="B5465" s="10"/>
      <c r="C5465" s="10"/>
    </row>
    <row r="5466">
      <c r="B5466" s="10"/>
      <c r="C5466" s="10"/>
    </row>
    <row r="5467">
      <c r="B5467" s="10"/>
      <c r="C5467" s="10"/>
    </row>
    <row r="5468">
      <c r="B5468" s="10"/>
      <c r="C5468" s="10"/>
    </row>
    <row r="5469">
      <c r="B5469" s="10"/>
      <c r="C5469" s="10"/>
    </row>
    <row r="5470">
      <c r="B5470" s="10"/>
      <c r="C5470" s="10"/>
    </row>
    <row r="5471">
      <c r="B5471" s="10"/>
      <c r="C5471" s="10"/>
    </row>
    <row r="5472">
      <c r="B5472" s="10"/>
      <c r="C5472" s="10"/>
    </row>
    <row r="5473">
      <c r="B5473" s="10"/>
      <c r="C5473" s="10"/>
    </row>
    <row r="5474">
      <c r="B5474" s="10"/>
      <c r="C5474" s="10"/>
    </row>
    <row r="5475">
      <c r="B5475" s="10"/>
      <c r="C5475" s="10"/>
    </row>
    <row r="5476">
      <c r="B5476" s="10"/>
      <c r="C5476" s="10"/>
    </row>
    <row r="5477">
      <c r="B5477" s="10"/>
      <c r="C5477" s="10"/>
    </row>
    <row r="5478">
      <c r="B5478" s="10"/>
      <c r="C5478" s="10"/>
    </row>
    <row r="5479">
      <c r="B5479" s="10"/>
      <c r="C5479" s="10"/>
    </row>
    <row r="5480">
      <c r="B5480" s="10"/>
      <c r="C5480" s="10"/>
    </row>
    <row r="5481">
      <c r="B5481" s="10"/>
      <c r="C5481" s="10"/>
    </row>
    <row r="5482">
      <c r="B5482" s="10"/>
      <c r="C5482" s="10"/>
    </row>
    <row r="5483">
      <c r="B5483" s="10"/>
      <c r="C5483" s="10"/>
    </row>
    <row r="5484">
      <c r="B5484" s="10"/>
      <c r="C5484" s="10"/>
    </row>
    <row r="5485">
      <c r="B5485" s="10"/>
      <c r="C5485" s="10"/>
    </row>
    <row r="5486">
      <c r="B5486" s="10"/>
      <c r="C5486" s="10"/>
    </row>
    <row r="5487">
      <c r="B5487" s="10"/>
      <c r="C5487" s="10"/>
    </row>
    <row r="5488">
      <c r="B5488" s="10"/>
      <c r="C5488" s="10"/>
    </row>
    <row r="5489">
      <c r="B5489" s="10"/>
      <c r="C5489" s="10"/>
    </row>
    <row r="5490">
      <c r="B5490" s="10"/>
      <c r="C5490" s="10"/>
    </row>
    <row r="5491">
      <c r="B5491" s="10"/>
      <c r="C5491" s="10"/>
    </row>
    <row r="5492">
      <c r="B5492" s="10"/>
      <c r="C5492" s="10"/>
    </row>
    <row r="5493">
      <c r="B5493" s="10"/>
      <c r="C5493" s="10"/>
    </row>
    <row r="5494">
      <c r="B5494" s="10"/>
      <c r="C5494" s="10"/>
    </row>
    <row r="5495">
      <c r="B5495" s="10"/>
      <c r="C5495" s="10"/>
    </row>
    <row r="5496">
      <c r="B5496" s="10"/>
      <c r="C5496" s="10"/>
    </row>
    <row r="5497">
      <c r="B5497" s="10"/>
      <c r="C5497" s="10"/>
    </row>
    <row r="5498">
      <c r="B5498" s="10"/>
      <c r="C5498" s="10"/>
    </row>
    <row r="5499">
      <c r="B5499" s="10"/>
      <c r="C5499" s="10"/>
    </row>
    <row r="5500">
      <c r="B5500" s="10"/>
      <c r="C5500" s="10"/>
    </row>
    <row r="5501">
      <c r="B5501" s="10"/>
      <c r="C5501" s="10"/>
    </row>
    <row r="5502">
      <c r="B5502" s="10"/>
      <c r="C5502" s="10"/>
    </row>
    <row r="5503">
      <c r="B5503" s="10"/>
      <c r="C5503" s="10"/>
    </row>
    <row r="5504">
      <c r="B5504" s="10"/>
      <c r="C5504" s="10"/>
    </row>
    <row r="5505">
      <c r="B5505" s="10"/>
      <c r="C5505" s="10"/>
    </row>
    <row r="5506">
      <c r="B5506" s="10"/>
      <c r="C5506" s="10"/>
    </row>
    <row r="5507">
      <c r="B5507" s="10"/>
      <c r="C5507" s="10"/>
    </row>
    <row r="5508">
      <c r="B5508" s="10"/>
      <c r="C5508" s="10"/>
    </row>
    <row r="5509">
      <c r="B5509" s="10"/>
      <c r="C5509" s="10"/>
    </row>
    <row r="5510">
      <c r="B5510" s="10"/>
      <c r="C5510" s="10"/>
    </row>
    <row r="5511">
      <c r="B5511" s="10"/>
      <c r="C5511" s="10"/>
    </row>
    <row r="5512">
      <c r="B5512" s="10"/>
      <c r="C5512" s="10"/>
    </row>
    <row r="5513">
      <c r="B5513" s="10"/>
      <c r="C5513" s="10"/>
    </row>
    <row r="5514">
      <c r="B5514" s="10"/>
      <c r="C5514" s="10"/>
    </row>
    <row r="5515">
      <c r="B5515" s="10"/>
      <c r="C5515" s="10"/>
    </row>
    <row r="5516">
      <c r="B5516" s="10"/>
      <c r="C5516" s="10"/>
    </row>
    <row r="5517">
      <c r="B5517" s="10"/>
      <c r="C5517" s="10"/>
    </row>
    <row r="5518">
      <c r="B5518" s="10"/>
      <c r="C5518" s="10"/>
    </row>
    <row r="5519">
      <c r="B5519" s="10"/>
      <c r="C5519" s="10"/>
    </row>
    <row r="5520">
      <c r="B5520" s="10"/>
      <c r="C5520" s="10"/>
    </row>
    <row r="5521">
      <c r="B5521" s="10"/>
      <c r="C5521" s="10"/>
    </row>
    <row r="5522">
      <c r="B5522" s="10"/>
      <c r="C5522" s="10"/>
    </row>
    <row r="5523">
      <c r="B5523" s="10"/>
      <c r="C5523" s="10"/>
    </row>
    <row r="5524">
      <c r="B5524" s="10"/>
      <c r="C5524" s="10"/>
    </row>
    <row r="5525">
      <c r="B5525" s="10"/>
      <c r="C5525" s="10"/>
    </row>
    <row r="5526">
      <c r="B5526" s="10"/>
      <c r="C5526" s="10"/>
    </row>
    <row r="5527">
      <c r="B5527" s="10"/>
      <c r="C5527" s="10"/>
    </row>
    <row r="5528">
      <c r="B5528" s="10"/>
      <c r="C5528" s="10"/>
    </row>
    <row r="5529">
      <c r="B5529" s="10"/>
      <c r="C5529" s="10"/>
    </row>
    <row r="5530">
      <c r="B5530" s="10"/>
      <c r="C5530" s="10"/>
    </row>
    <row r="5531">
      <c r="B5531" s="10"/>
      <c r="C5531" s="10"/>
    </row>
    <row r="5532">
      <c r="B5532" s="10"/>
      <c r="C5532" s="10"/>
    </row>
    <row r="5533">
      <c r="B5533" s="10"/>
      <c r="C5533" s="10"/>
    </row>
    <row r="5534">
      <c r="B5534" s="10"/>
      <c r="C5534" s="10"/>
    </row>
    <row r="5535">
      <c r="B5535" s="10"/>
      <c r="C5535" s="10"/>
    </row>
    <row r="5536">
      <c r="B5536" s="10"/>
      <c r="C5536" s="10"/>
    </row>
    <row r="5537">
      <c r="B5537" s="10"/>
      <c r="C5537" s="10"/>
    </row>
    <row r="5538">
      <c r="B5538" s="10"/>
      <c r="C5538" s="10"/>
    </row>
    <row r="5539">
      <c r="B5539" s="10"/>
      <c r="C5539" s="10"/>
    </row>
    <row r="5540">
      <c r="B5540" s="10"/>
      <c r="C5540" s="10"/>
    </row>
    <row r="5541">
      <c r="B5541" s="10"/>
      <c r="C5541" s="10"/>
    </row>
    <row r="5542">
      <c r="B5542" s="10"/>
      <c r="C5542" s="10"/>
    </row>
    <row r="5543">
      <c r="B5543" s="10"/>
      <c r="C5543" s="10"/>
    </row>
    <row r="5544">
      <c r="B5544" s="10"/>
      <c r="C5544" s="10"/>
    </row>
    <row r="5545">
      <c r="B5545" s="10"/>
      <c r="C5545" s="10"/>
    </row>
    <row r="5546">
      <c r="B5546" s="10"/>
      <c r="C5546" s="10"/>
    </row>
    <row r="5547">
      <c r="B5547" s="10"/>
      <c r="C5547" s="10"/>
    </row>
    <row r="5548">
      <c r="B5548" s="10"/>
      <c r="C5548" s="10"/>
    </row>
    <row r="5549">
      <c r="B5549" s="10"/>
      <c r="C5549" s="10"/>
    </row>
    <row r="5550">
      <c r="B5550" s="10"/>
      <c r="C5550" s="10"/>
    </row>
    <row r="5551">
      <c r="B5551" s="10"/>
      <c r="C5551" s="10"/>
    </row>
    <row r="5552">
      <c r="B5552" s="10"/>
      <c r="C5552" s="10"/>
    </row>
    <row r="5553">
      <c r="B5553" s="10"/>
      <c r="C5553" s="10"/>
    </row>
    <row r="5554">
      <c r="B5554" s="10"/>
      <c r="C5554" s="10"/>
    </row>
    <row r="5555">
      <c r="B5555" s="10"/>
      <c r="C5555" s="10"/>
    </row>
    <row r="5556">
      <c r="B5556" s="10"/>
      <c r="C5556" s="10"/>
    </row>
    <row r="5557">
      <c r="B5557" s="10"/>
      <c r="C5557" s="10"/>
    </row>
    <row r="5558">
      <c r="B5558" s="10"/>
      <c r="C5558" s="10"/>
    </row>
    <row r="5559">
      <c r="B5559" s="10"/>
      <c r="C5559" s="10"/>
    </row>
    <row r="5560">
      <c r="B5560" s="10"/>
      <c r="C5560" s="10"/>
    </row>
    <row r="5561">
      <c r="B5561" s="10"/>
      <c r="C5561" s="10"/>
    </row>
    <row r="5562">
      <c r="B5562" s="10"/>
      <c r="C5562" s="10"/>
    </row>
    <row r="5563">
      <c r="B5563" s="10"/>
      <c r="C5563" s="10"/>
    </row>
    <row r="5564">
      <c r="B5564" s="10"/>
      <c r="C5564" s="10"/>
    </row>
    <row r="5565">
      <c r="B5565" s="10"/>
      <c r="C5565" s="10"/>
    </row>
    <row r="5566">
      <c r="B5566" s="10"/>
      <c r="C5566" s="10"/>
    </row>
    <row r="5567">
      <c r="B5567" s="10"/>
      <c r="C5567" s="10"/>
    </row>
    <row r="5568">
      <c r="B5568" s="10"/>
      <c r="C5568" s="10"/>
    </row>
    <row r="5569">
      <c r="B5569" s="10"/>
      <c r="C5569" s="10"/>
    </row>
    <row r="5570">
      <c r="B5570" s="10"/>
      <c r="C5570" s="10"/>
    </row>
    <row r="5571">
      <c r="B5571" s="10"/>
      <c r="C5571" s="10"/>
    </row>
    <row r="5572">
      <c r="B5572" s="10"/>
      <c r="C5572" s="10"/>
    </row>
    <row r="5573">
      <c r="B5573" s="10"/>
      <c r="C5573" s="10"/>
    </row>
    <row r="5574">
      <c r="B5574" s="10"/>
      <c r="C5574" s="10"/>
    </row>
    <row r="5575">
      <c r="B5575" s="10"/>
      <c r="C5575" s="10"/>
    </row>
    <row r="5576">
      <c r="B5576" s="10"/>
      <c r="C5576" s="10"/>
    </row>
    <row r="5577">
      <c r="B5577" s="10"/>
      <c r="C5577" s="10"/>
    </row>
    <row r="5578">
      <c r="B5578" s="10"/>
      <c r="C5578" s="10"/>
    </row>
    <row r="5579">
      <c r="B5579" s="10"/>
      <c r="C5579" s="10"/>
    </row>
    <row r="5580">
      <c r="B5580" s="10"/>
      <c r="C5580" s="10"/>
    </row>
    <row r="5581">
      <c r="B5581" s="10"/>
      <c r="C5581" s="10"/>
    </row>
    <row r="5582">
      <c r="B5582" s="10"/>
      <c r="C5582" s="10"/>
    </row>
    <row r="5583">
      <c r="B5583" s="10"/>
      <c r="C5583" s="10"/>
    </row>
    <row r="5584">
      <c r="B5584" s="10"/>
      <c r="C5584" s="10"/>
    </row>
    <row r="5585">
      <c r="B5585" s="10"/>
      <c r="C5585" s="10"/>
    </row>
    <row r="5586">
      <c r="B5586" s="10"/>
      <c r="C5586" s="10"/>
    </row>
    <row r="5587">
      <c r="B5587" s="10"/>
      <c r="C5587" s="10"/>
    </row>
    <row r="5588">
      <c r="B5588" s="10"/>
      <c r="C5588" s="10"/>
    </row>
    <row r="5589">
      <c r="B5589" s="10"/>
      <c r="C5589" s="10"/>
    </row>
    <row r="5590">
      <c r="B5590" s="10"/>
      <c r="C5590" s="10"/>
    </row>
    <row r="5591">
      <c r="B5591" s="10"/>
      <c r="C5591" s="10"/>
    </row>
    <row r="5592">
      <c r="B5592" s="10"/>
      <c r="C5592" s="10"/>
    </row>
    <row r="5593">
      <c r="B5593" s="10"/>
      <c r="C5593" s="10"/>
    </row>
    <row r="5594">
      <c r="B5594" s="10"/>
      <c r="C5594" s="10"/>
    </row>
    <row r="5595">
      <c r="B5595" s="10"/>
      <c r="C5595" s="10"/>
    </row>
    <row r="5596">
      <c r="B5596" s="10"/>
      <c r="C5596" s="10"/>
    </row>
    <row r="5597">
      <c r="B5597" s="10"/>
      <c r="C5597" s="10"/>
    </row>
    <row r="5598">
      <c r="B5598" s="10"/>
      <c r="C5598" s="10"/>
    </row>
    <row r="5599">
      <c r="B5599" s="10"/>
      <c r="C5599" s="10"/>
    </row>
    <row r="5600">
      <c r="B5600" s="10"/>
      <c r="C5600" s="10"/>
    </row>
    <row r="5601">
      <c r="B5601" s="10"/>
      <c r="C5601" s="10"/>
    </row>
    <row r="5602">
      <c r="B5602" s="10"/>
      <c r="C5602" s="10"/>
    </row>
    <row r="5603">
      <c r="B5603" s="10"/>
      <c r="C5603" s="10"/>
    </row>
    <row r="5604">
      <c r="B5604" s="10"/>
      <c r="C5604" s="10"/>
    </row>
    <row r="5605">
      <c r="B5605" s="10"/>
      <c r="C5605" s="10"/>
    </row>
    <row r="5606">
      <c r="B5606" s="10"/>
      <c r="C5606" s="10"/>
    </row>
    <row r="5607">
      <c r="B5607" s="10"/>
      <c r="C5607" s="10"/>
    </row>
    <row r="5608">
      <c r="B5608" s="10"/>
      <c r="C5608" s="10"/>
    </row>
    <row r="5609">
      <c r="B5609" s="10"/>
      <c r="C5609" s="10"/>
    </row>
    <row r="5610">
      <c r="B5610" s="10"/>
      <c r="C5610" s="10"/>
    </row>
    <row r="5611">
      <c r="B5611" s="10"/>
      <c r="C5611" s="10"/>
    </row>
    <row r="5612">
      <c r="B5612" s="10"/>
      <c r="C5612" s="10"/>
    </row>
    <row r="5613">
      <c r="B5613" s="10"/>
      <c r="C5613" s="10"/>
    </row>
    <row r="5614">
      <c r="B5614" s="10"/>
      <c r="C5614" s="10"/>
    </row>
    <row r="5615">
      <c r="B5615" s="10"/>
      <c r="C5615" s="10"/>
    </row>
    <row r="5616">
      <c r="B5616" s="10"/>
      <c r="C5616" s="10"/>
    </row>
    <row r="5617">
      <c r="B5617" s="10"/>
      <c r="C5617" s="10"/>
    </row>
    <row r="5618">
      <c r="B5618" s="10"/>
      <c r="C5618" s="10"/>
    </row>
    <row r="5619">
      <c r="B5619" s="10"/>
      <c r="C5619" s="10"/>
    </row>
    <row r="5620">
      <c r="B5620" s="10"/>
      <c r="C5620" s="10"/>
    </row>
    <row r="5621">
      <c r="B5621" s="10"/>
      <c r="C5621" s="10"/>
    </row>
    <row r="5622">
      <c r="B5622" s="10"/>
      <c r="C5622" s="10"/>
    </row>
    <row r="5623">
      <c r="B5623" s="10"/>
      <c r="C5623" s="10"/>
    </row>
    <row r="5624">
      <c r="B5624" s="10"/>
      <c r="C5624" s="10"/>
    </row>
    <row r="5625">
      <c r="B5625" s="10"/>
      <c r="C5625" s="10"/>
    </row>
    <row r="5626">
      <c r="B5626" s="10"/>
      <c r="C5626" s="10"/>
    </row>
    <row r="5627">
      <c r="B5627" s="10"/>
      <c r="C5627" s="10"/>
    </row>
    <row r="5628">
      <c r="B5628" s="10"/>
      <c r="C5628" s="10"/>
    </row>
    <row r="5629">
      <c r="B5629" s="10"/>
      <c r="C5629" s="10"/>
    </row>
    <row r="5630">
      <c r="B5630" s="10"/>
      <c r="C5630" s="10"/>
    </row>
    <row r="5631">
      <c r="B5631" s="10"/>
      <c r="C5631" s="10"/>
    </row>
    <row r="5632">
      <c r="B5632" s="10"/>
      <c r="C5632" s="10"/>
    </row>
    <row r="5633">
      <c r="B5633" s="10"/>
      <c r="C5633" s="10"/>
    </row>
    <row r="5634">
      <c r="B5634" s="10"/>
      <c r="C5634" s="10"/>
    </row>
    <row r="5635">
      <c r="B5635" s="10"/>
      <c r="C5635" s="10"/>
    </row>
    <row r="5636">
      <c r="B5636" s="10"/>
      <c r="C5636" s="10"/>
    </row>
    <row r="5637">
      <c r="B5637" s="10"/>
      <c r="C5637" s="10"/>
    </row>
    <row r="5638">
      <c r="B5638" s="10"/>
      <c r="C5638" s="10"/>
    </row>
    <row r="5639">
      <c r="B5639" s="10"/>
      <c r="C5639" s="10"/>
    </row>
    <row r="5640">
      <c r="B5640" s="10"/>
      <c r="C5640" s="10"/>
    </row>
    <row r="5641">
      <c r="B5641" s="10"/>
      <c r="C5641" s="10"/>
    </row>
    <row r="5642">
      <c r="B5642" s="10"/>
      <c r="C5642" s="10"/>
    </row>
    <row r="5643">
      <c r="B5643" s="10"/>
      <c r="C5643" s="10"/>
    </row>
    <row r="5644">
      <c r="B5644" s="10"/>
      <c r="C5644" s="10"/>
    </row>
    <row r="5645">
      <c r="B5645" s="10"/>
      <c r="C5645" s="10"/>
    </row>
    <row r="5646">
      <c r="B5646" s="10"/>
      <c r="C5646" s="10"/>
    </row>
    <row r="5647">
      <c r="B5647" s="10"/>
      <c r="C5647" s="10"/>
    </row>
    <row r="5648">
      <c r="B5648" s="10"/>
      <c r="C5648" s="10"/>
    </row>
    <row r="5649">
      <c r="B5649" s="10"/>
      <c r="C5649" s="10"/>
    </row>
    <row r="5650">
      <c r="B5650" s="10"/>
      <c r="C5650" s="10"/>
    </row>
    <row r="5651">
      <c r="B5651" s="10"/>
      <c r="C5651" s="10"/>
    </row>
    <row r="5652">
      <c r="B5652" s="10"/>
      <c r="C5652" s="10"/>
    </row>
    <row r="5653">
      <c r="B5653" s="10"/>
      <c r="C5653" s="10"/>
    </row>
    <row r="5654">
      <c r="B5654" s="10"/>
      <c r="C5654" s="10"/>
    </row>
    <row r="5655">
      <c r="B5655" s="10"/>
      <c r="C5655" s="10"/>
    </row>
    <row r="5656">
      <c r="B5656" s="10"/>
      <c r="C5656" s="10"/>
    </row>
    <row r="5657">
      <c r="B5657" s="10"/>
      <c r="C5657" s="10"/>
    </row>
    <row r="5658">
      <c r="B5658" s="10"/>
      <c r="C5658" s="10"/>
    </row>
    <row r="5659">
      <c r="B5659" s="10"/>
      <c r="C5659" s="10"/>
    </row>
    <row r="5660">
      <c r="B5660" s="10"/>
      <c r="C5660" s="10"/>
    </row>
    <row r="5661">
      <c r="B5661" s="10"/>
      <c r="C5661" s="10"/>
    </row>
    <row r="5662">
      <c r="B5662" s="10"/>
      <c r="C5662" s="10"/>
    </row>
    <row r="5663">
      <c r="B5663" s="10"/>
      <c r="C5663" s="10"/>
    </row>
    <row r="5664">
      <c r="B5664" s="10"/>
      <c r="C5664" s="10"/>
    </row>
    <row r="5665">
      <c r="B5665" s="10"/>
      <c r="C5665" s="10"/>
    </row>
    <row r="5666">
      <c r="B5666" s="10"/>
      <c r="C5666" s="10"/>
    </row>
    <row r="5667">
      <c r="B5667" s="10"/>
      <c r="C5667" s="10"/>
    </row>
    <row r="5668">
      <c r="B5668" s="10"/>
      <c r="C5668" s="10"/>
    </row>
    <row r="5669">
      <c r="B5669" s="10"/>
      <c r="C5669" s="10"/>
    </row>
    <row r="5670">
      <c r="B5670" s="10"/>
      <c r="C5670" s="10"/>
    </row>
    <row r="5671">
      <c r="B5671" s="10"/>
      <c r="C5671" s="10"/>
    </row>
    <row r="5672">
      <c r="B5672" s="10"/>
      <c r="C5672" s="10"/>
    </row>
    <row r="5673">
      <c r="B5673" s="10"/>
      <c r="C5673" s="10"/>
    </row>
    <row r="5674">
      <c r="B5674" s="10"/>
      <c r="C5674" s="10"/>
    </row>
    <row r="5675">
      <c r="B5675" s="10"/>
      <c r="C5675" s="10"/>
    </row>
    <row r="5676">
      <c r="B5676" s="10"/>
      <c r="C5676" s="10"/>
    </row>
    <row r="5677">
      <c r="B5677" s="10"/>
      <c r="C5677" s="10"/>
    </row>
    <row r="5678">
      <c r="B5678" s="10"/>
      <c r="C5678" s="10"/>
    </row>
    <row r="5679">
      <c r="B5679" s="10"/>
      <c r="C5679" s="10"/>
    </row>
    <row r="5680">
      <c r="B5680" s="10"/>
      <c r="C5680" s="10"/>
    </row>
    <row r="5681">
      <c r="B5681" s="10"/>
      <c r="C5681" s="10"/>
    </row>
    <row r="5682">
      <c r="B5682" s="10"/>
      <c r="C5682" s="10"/>
    </row>
    <row r="5683">
      <c r="B5683" s="10"/>
      <c r="C5683" s="10"/>
    </row>
    <row r="5684">
      <c r="B5684" s="10"/>
      <c r="C5684" s="10"/>
    </row>
    <row r="5685">
      <c r="B5685" s="10"/>
      <c r="C5685" s="10"/>
    </row>
    <row r="5686">
      <c r="B5686" s="10"/>
      <c r="C5686" s="10"/>
    </row>
    <row r="5687">
      <c r="B5687" s="10"/>
      <c r="C5687" s="10"/>
    </row>
    <row r="5688">
      <c r="B5688" s="10"/>
      <c r="C5688" s="10"/>
    </row>
    <row r="5689">
      <c r="B5689" s="10"/>
      <c r="C5689" s="10"/>
    </row>
    <row r="5690">
      <c r="B5690" s="10"/>
      <c r="C5690" s="10"/>
    </row>
    <row r="5691">
      <c r="B5691" s="10"/>
      <c r="C5691" s="10"/>
    </row>
    <row r="5692">
      <c r="B5692" s="10"/>
      <c r="C5692" s="10"/>
    </row>
    <row r="5693">
      <c r="B5693" s="10"/>
      <c r="C5693" s="10"/>
    </row>
    <row r="5694">
      <c r="B5694" s="10"/>
      <c r="C5694" s="10"/>
    </row>
    <row r="5695">
      <c r="B5695" s="10"/>
      <c r="C5695" s="10"/>
    </row>
    <row r="5696">
      <c r="B5696" s="10"/>
      <c r="C5696" s="10"/>
    </row>
    <row r="5697">
      <c r="B5697" s="10"/>
      <c r="C5697" s="10"/>
    </row>
    <row r="5698">
      <c r="B5698" s="10"/>
      <c r="C5698" s="10"/>
    </row>
    <row r="5699">
      <c r="B5699" s="10"/>
      <c r="C5699" s="10"/>
    </row>
    <row r="5700">
      <c r="B5700" s="10"/>
      <c r="C5700" s="10"/>
    </row>
    <row r="5701">
      <c r="B5701" s="10"/>
      <c r="C5701" s="10"/>
    </row>
    <row r="5702">
      <c r="B5702" s="10"/>
      <c r="C5702" s="10"/>
    </row>
    <row r="5703">
      <c r="B5703" s="10"/>
      <c r="C5703" s="10"/>
    </row>
    <row r="5704">
      <c r="B5704" s="10"/>
      <c r="C5704" s="10"/>
    </row>
    <row r="5705">
      <c r="B5705" s="10"/>
      <c r="C5705" s="10"/>
    </row>
    <row r="5706">
      <c r="B5706" s="10"/>
      <c r="C5706" s="10"/>
    </row>
    <row r="5707">
      <c r="B5707" s="10"/>
      <c r="C5707" s="10"/>
    </row>
    <row r="5708">
      <c r="B5708" s="10"/>
      <c r="C5708" s="10"/>
    </row>
    <row r="5709">
      <c r="B5709" s="10"/>
      <c r="C5709" s="10"/>
    </row>
    <row r="5710">
      <c r="B5710" s="10"/>
      <c r="C5710" s="10"/>
    </row>
    <row r="5711">
      <c r="B5711" s="10"/>
      <c r="C5711" s="10"/>
    </row>
    <row r="5712">
      <c r="B5712" s="10"/>
      <c r="C5712" s="10"/>
    </row>
    <row r="5713">
      <c r="B5713" s="10"/>
      <c r="C5713" s="10"/>
    </row>
    <row r="5714">
      <c r="B5714" s="10"/>
      <c r="C5714" s="10"/>
    </row>
    <row r="5715">
      <c r="B5715" s="10"/>
      <c r="C5715" s="10"/>
    </row>
    <row r="5716">
      <c r="B5716" s="10"/>
      <c r="C5716" s="10"/>
    </row>
    <row r="5717">
      <c r="B5717" s="10"/>
      <c r="C5717" s="10"/>
    </row>
    <row r="5718">
      <c r="B5718" s="10"/>
      <c r="C5718" s="10"/>
    </row>
    <row r="5719">
      <c r="B5719" s="10"/>
      <c r="C5719" s="10"/>
    </row>
    <row r="5720">
      <c r="B5720" s="10"/>
      <c r="C5720" s="10"/>
    </row>
    <row r="5721">
      <c r="B5721" s="10"/>
      <c r="C5721" s="10"/>
    </row>
    <row r="5722">
      <c r="B5722" s="10"/>
      <c r="C5722" s="10"/>
    </row>
    <row r="5723">
      <c r="B5723" s="10"/>
      <c r="C5723" s="10"/>
    </row>
    <row r="5724">
      <c r="B5724" s="10"/>
      <c r="C5724" s="10"/>
    </row>
    <row r="5725">
      <c r="B5725" s="10"/>
      <c r="C5725" s="10"/>
    </row>
    <row r="5726">
      <c r="B5726" s="10"/>
      <c r="C5726" s="10"/>
    </row>
    <row r="5727">
      <c r="B5727" s="10"/>
      <c r="C5727" s="10"/>
    </row>
    <row r="5728">
      <c r="B5728" s="10"/>
      <c r="C5728" s="10"/>
    </row>
    <row r="5729">
      <c r="B5729" s="10"/>
      <c r="C5729" s="10"/>
    </row>
    <row r="5730">
      <c r="B5730" s="10"/>
      <c r="C5730" s="10"/>
    </row>
    <row r="5731">
      <c r="B5731" s="10"/>
      <c r="C5731" s="10"/>
    </row>
    <row r="5732">
      <c r="B5732" s="10"/>
      <c r="C5732" s="10"/>
    </row>
    <row r="5733">
      <c r="B5733" s="10"/>
      <c r="C5733" s="10"/>
    </row>
    <row r="5734">
      <c r="B5734" s="10"/>
      <c r="C5734" s="10"/>
    </row>
    <row r="5735">
      <c r="B5735" s="10"/>
      <c r="C5735" s="10"/>
    </row>
    <row r="5736">
      <c r="B5736" s="10"/>
      <c r="C5736" s="10"/>
    </row>
    <row r="5737">
      <c r="B5737" s="10"/>
      <c r="C5737" s="10"/>
    </row>
    <row r="5738">
      <c r="B5738" s="10"/>
      <c r="C5738" s="10"/>
    </row>
    <row r="5739">
      <c r="B5739" s="10"/>
      <c r="C5739" s="10"/>
    </row>
    <row r="5740">
      <c r="B5740" s="10"/>
      <c r="C5740" s="10"/>
    </row>
    <row r="5741">
      <c r="B5741" s="10"/>
      <c r="C5741" s="10"/>
    </row>
    <row r="5742">
      <c r="B5742" s="10"/>
      <c r="C5742" s="10"/>
    </row>
    <row r="5743">
      <c r="B5743" s="10"/>
      <c r="C5743" s="10"/>
    </row>
    <row r="5744">
      <c r="B5744" s="10"/>
      <c r="C5744" s="10"/>
    </row>
    <row r="5745">
      <c r="B5745" s="10"/>
      <c r="C5745" s="10"/>
    </row>
    <row r="5746">
      <c r="B5746" s="10"/>
      <c r="C5746" s="10"/>
    </row>
    <row r="5747">
      <c r="B5747" s="10"/>
      <c r="C5747" s="10"/>
    </row>
    <row r="5748">
      <c r="B5748" s="10"/>
      <c r="C5748" s="10"/>
    </row>
    <row r="5749">
      <c r="B5749" s="10"/>
      <c r="C5749" s="10"/>
    </row>
    <row r="5750">
      <c r="B5750" s="10"/>
      <c r="C5750" s="10"/>
    </row>
    <row r="5751">
      <c r="B5751" s="10"/>
      <c r="C5751" s="10"/>
    </row>
    <row r="5752">
      <c r="B5752" s="10"/>
      <c r="C5752" s="10"/>
    </row>
    <row r="5753">
      <c r="B5753" s="10"/>
      <c r="C5753" s="10"/>
    </row>
    <row r="5754">
      <c r="B5754" s="10"/>
      <c r="C5754" s="10"/>
    </row>
    <row r="5755">
      <c r="B5755" s="10"/>
      <c r="C5755" s="10"/>
    </row>
    <row r="5756">
      <c r="B5756" s="10"/>
      <c r="C5756" s="10"/>
    </row>
    <row r="5757">
      <c r="B5757" s="10"/>
      <c r="C5757" s="10"/>
    </row>
    <row r="5758">
      <c r="B5758" s="10"/>
      <c r="C5758" s="10"/>
    </row>
    <row r="5759">
      <c r="B5759" s="10"/>
      <c r="C5759" s="10"/>
    </row>
    <row r="5760">
      <c r="B5760" s="10"/>
      <c r="C5760" s="10"/>
    </row>
    <row r="5761">
      <c r="B5761" s="10"/>
      <c r="C5761" s="10"/>
    </row>
    <row r="5762">
      <c r="B5762" s="10"/>
      <c r="C5762" s="10"/>
    </row>
    <row r="5763">
      <c r="B5763" s="10"/>
      <c r="C5763" s="10"/>
    </row>
    <row r="5764">
      <c r="B5764" s="10"/>
      <c r="C5764" s="10"/>
    </row>
    <row r="5765">
      <c r="B5765" s="10"/>
      <c r="C5765" s="10"/>
    </row>
    <row r="5766">
      <c r="B5766" s="10"/>
      <c r="C5766" s="10"/>
    </row>
    <row r="5767">
      <c r="B5767" s="10"/>
      <c r="C5767" s="10"/>
    </row>
    <row r="5768">
      <c r="B5768" s="10"/>
      <c r="C5768" s="10"/>
    </row>
    <row r="5769">
      <c r="B5769" s="10"/>
      <c r="C5769" s="10"/>
    </row>
    <row r="5770">
      <c r="B5770" s="10"/>
      <c r="C5770" s="10"/>
    </row>
    <row r="5771">
      <c r="B5771" s="10"/>
      <c r="C5771" s="10"/>
    </row>
    <row r="5772">
      <c r="B5772" s="10"/>
      <c r="C5772" s="10"/>
    </row>
    <row r="5773">
      <c r="B5773" s="10"/>
      <c r="C5773" s="10"/>
    </row>
    <row r="5774">
      <c r="B5774" s="10"/>
      <c r="C5774" s="10"/>
    </row>
    <row r="5775">
      <c r="B5775" s="10"/>
      <c r="C5775" s="10"/>
    </row>
    <row r="5776">
      <c r="B5776" s="10"/>
      <c r="C5776" s="10"/>
    </row>
    <row r="5777">
      <c r="B5777" s="10"/>
      <c r="C5777" s="10"/>
    </row>
    <row r="5778">
      <c r="B5778" s="10"/>
      <c r="C5778" s="10"/>
    </row>
    <row r="5779">
      <c r="B5779" s="10"/>
      <c r="C5779" s="10"/>
    </row>
    <row r="5780">
      <c r="B5780" s="10"/>
      <c r="C5780" s="10"/>
    </row>
    <row r="5781">
      <c r="B5781" s="10"/>
      <c r="C5781" s="10"/>
    </row>
    <row r="5782">
      <c r="B5782" s="10"/>
      <c r="C5782" s="10"/>
    </row>
    <row r="5783">
      <c r="B5783" s="10"/>
      <c r="C5783" s="10"/>
    </row>
    <row r="5784">
      <c r="B5784" s="10"/>
      <c r="C5784" s="10"/>
    </row>
    <row r="5785">
      <c r="B5785" s="10"/>
      <c r="C5785" s="10"/>
    </row>
    <row r="5786">
      <c r="B5786" s="10"/>
      <c r="C5786" s="10"/>
    </row>
    <row r="5787">
      <c r="B5787" s="10"/>
      <c r="C5787" s="10"/>
    </row>
    <row r="5788">
      <c r="B5788" s="10"/>
      <c r="C5788" s="10"/>
    </row>
    <row r="5789">
      <c r="B5789" s="10"/>
      <c r="C5789" s="10"/>
    </row>
    <row r="5790">
      <c r="B5790" s="10"/>
      <c r="C5790" s="10"/>
    </row>
    <row r="5791">
      <c r="B5791" s="10"/>
      <c r="C5791" s="10"/>
    </row>
    <row r="5792">
      <c r="B5792" s="10"/>
      <c r="C5792" s="10"/>
    </row>
    <row r="5793">
      <c r="B5793" s="10"/>
      <c r="C5793" s="10"/>
    </row>
    <row r="5794">
      <c r="B5794" s="10"/>
      <c r="C5794" s="10"/>
    </row>
    <row r="5795">
      <c r="B5795" s="10"/>
      <c r="C5795" s="10"/>
    </row>
    <row r="5796">
      <c r="B5796" s="10"/>
      <c r="C5796" s="10"/>
    </row>
    <row r="5797">
      <c r="B5797" s="10"/>
      <c r="C5797" s="10"/>
    </row>
    <row r="5798">
      <c r="B5798" s="10"/>
      <c r="C5798" s="10"/>
    </row>
    <row r="5799">
      <c r="B5799" s="10"/>
      <c r="C5799" s="10"/>
    </row>
    <row r="5800">
      <c r="B5800" s="10"/>
      <c r="C5800" s="10"/>
    </row>
    <row r="5801">
      <c r="B5801" s="10"/>
      <c r="C5801" s="10"/>
    </row>
    <row r="5802">
      <c r="B5802" s="10"/>
      <c r="C5802" s="10"/>
    </row>
    <row r="5803">
      <c r="B5803" s="10"/>
      <c r="C5803" s="10"/>
    </row>
    <row r="5804">
      <c r="B5804" s="10"/>
      <c r="C5804" s="10"/>
    </row>
    <row r="5805">
      <c r="B5805" s="10"/>
      <c r="C5805" s="10"/>
    </row>
    <row r="5806">
      <c r="B5806" s="10"/>
      <c r="C5806" s="10"/>
    </row>
    <row r="5807">
      <c r="B5807" s="10"/>
      <c r="C5807" s="10"/>
    </row>
    <row r="5808">
      <c r="B5808" s="10"/>
      <c r="C5808" s="10"/>
    </row>
    <row r="5809">
      <c r="B5809" s="10"/>
      <c r="C5809" s="10"/>
    </row>
    <row r="5810">
      <c r="B5810" s="10"/>
      <c r="C5810" s="10"/>
    </row>
    <row r="5811">
      <c r="B5811" s="10"/>
      <c r="C5811" s="10"/>
    </row>
    <row r="5812">
      <c r="B5812" s="10"/>
      <c r="C5812" s="10"/>
    </row>
    <row r="5813">
      <c r="B5813" s="10"/>
      <c r="C5813" s="10"/>
    </row>
    <row r="5814">
      <c r="B5814" s="10"/>
      <c r="C5814" s="10"/>
    </row>
    <row r="5815">
      <c r="B5815" s="10"/>
      <c r="C5815" s="10"/>
    </row>
    <row r="5816">
      <c r="B5816" s="10"/>
      <c r="C5816" s="10"/>
    </row>
    <row r="5817">
      <c r="B5817" s="10"/>
      <c r="C5817" s="10"/>
    </row>
    <row r="5818">
      <c r="B5818" s="10"/>
      <c r="C5818" s="10"/>
    </row>
    <row r="5819">
      <c r="B5819" s="10"/>
      <c r="C5819" s="10"/>
    </row>
    <row r="5820">
      <c r="B5820" s="10"/>
      <c r="C5820" s="10"/>
    </row>
    <row r="5821">
      <c r="B5821" s="10"/>
      <c r="C5821" s="10"/>
    </row>
    <row r="5822">
      <c r="B5822" s="10"/>
      <c r="C5822" s="10"/>
    </row>
    <row r="5823">
      <c r="B5823" s="10"/>
      <c r="C5823" s="10"/>
    </row>
    <row r="5824">
      <c r="B5824" s="10"/>
      <c r="C5824" s="10"/>
    </row>
    <row r="5825">
      <c r="B5825" s="10"/>
      <c r="C5825" s="10"/>
    </row>
    <row r="5826">
      <c r="B5826" s="10"/>
      <c r="C5826" s="10"/>
    </row>
    <row r="5827">
      <c r="B5827" s="10"/>
      <c r="C5827" s="10"/>
    </row>
    <row r="5828">
      <c r="B5828" s="10"/>
      <c r="C5828" s="10"/>
    </row>
    <row r="5829">
      <c r="B5829" s="10"/>
      <c r="C5829" s="10"/>
    </row>
    <row r="5830">
      <c r="B5830" s="10"/>
      <c r="C5830" s="10"/>
    </row>
    <row r="5831">
      <c r="B5831" s="10"/>
      <c r="C5831" s="10"/>
    </row>
    <row r="5832">
      <c r="B5832" s="10"/>
      <c r="C5832" s="10"/>
    </row>
    <row r="5833">
      <c r="B5833" s="10"/>
      <c r="C5833" s="10"/>
    </row>
    <row r="5834">
      <c r="B5834" s="10"/>
      <c r="C5834" s="10"/>
    </row>
    <row r="5835">
      <c r="B5835" s="10"/>
      <c r="C5835" s="10"/>
    </row>
    <row r="5836">
      <c r="B5836" s="10"/>
      <c r="C5836" s="10"/>
    </row>
    <row r="5837">
      <c r="B5837" s="10"/>
      <c r="C5837" s="10"/>
    </row>
    <row r="5838">
      <c r="B5838" s="10"/>
      <c r="C5838" s="10"/>
    </row>
    <row r="5839">
      <c r="B5839" s="10"/>
      <c r="C5839" s="10"/>
    </row>
    <row r="5840">
      <c r="B5840" s="10"/>
      <c r="C5840" s="10"/>
    </row>
    <row r="5841">
      <c r="B5841" s="10"/>
      <c r="C5841" s="10"/>
    </row>
    <row r="5842">
      <c r="B5842" s="10"/>
      <c r="C5842" s="10"/>
    </row>
    <row r="5843">
      <c r="B5843" s="10"/>
      <c r="C5843" s="10"/>
    </row>
    <row r="5844">
      <c r="B5844" s="10"/>
      <c r="C5844" s="10"/>
    </row>
    <row r="5845">
      <c r="B5845" s="10"/>
      <c r="C5845" s="10"/>
    </row>
    <row r="5846">
      <c r="B5846" s="10"/>
      <c r="C5846" s="10"/>
    </row>
    <row r="5847">
      <c r="B5847" s="10"/>
      <c r="C5847" s="10"/>
    </row>
    <row r="5848">
      <c r="B5848" s="10"/>
      <c r="C5848" s="10"/>
    </row>
    <row r="5849">
      <c r="B5849" s="10"/>
      <c r="C5849" s="10"/>
    </row>
    <row r="5850">
      <c r="B5850" s="10"/>
      <c r="C5850" s="10"/>
    </row>
    <row r="5851">
      <c r="B5851" s="10"/>
      <c r="C5851" s="10"/>
    </row>
    <row r="5852">
      <c r="B5852" s="10"/>
      <c r="C5852" s="10"/>
    </row>
    <row r="5853">
      <c r="B5853" s="10"/>
      <c r="C5853" s="10"/>
    </row>
    <row r="5854">
      <c r="B5854" s="10"/>
      <c r="C5854" s="10"/>
    </row>
    <row r="5855">
      <c r="B5855" s="10"/>
      <c r="C5855" s="10"/>
    </row>
    <row r="5856">
      <c r="B5856" s="10"/>
      <c r="C5856" s="10"/>
    </row>
    <row r="5857">
      <c r="B5857" s="10"/>
      <c r="C5857" s="10"/>
    </row>
    <row r="5858">
      <c r="B5858" s="10"/>
      <c r="C5858" s="10"/>
    </row>
    <row r="5859">
      <c r="B5859" s="10"/>
      <c r="C5859" s="10"/>
    </row>
    <row r="5860">
      <c r="B5860" s="10"/>
      <c r="C5860" s="10"/>
    </row>
    <row r="5861">
      <c r="B5861" s="10"/>
      <c r="C5861" s="10"/>
    </row>
    <row r="5862">
      <c r="B5862" s="10"/>
      <c r="C5862" s="10"/>
    </row>
    <row r="5863">
      <c r="B5863" s="10"/>
      <c r="C5863" s="10"/>
    </row>
    <row r="5864">
      <c r="B5864" s="10"/>
      <c r="C5864" s="10"/>
    </row>
    <row r="5865">
      <c r="B5865" s="10"/>
      <c r="C5865" s="10"/>
    </row>
    <row r="5866">
      <c r="B5866" s="10"/>
      <c r="C5866" s="10"/>
    </row>
    <row r="5867">
      <c r="B5867" s="10"/>
      <c r="C5867" s="10"/>
    </row>
    <row r="5868">
      <c r="B5868" s="10"/>
      <c r="C5868" s="10"/>
    </row>
    <row r="5869">
      <c r="B5869" s="10"/>
      <c r="C5869" s="10"/>
    </row>
    <row r="5870">
      <c r="B5870" s="10"/>
      <c r="C5870" s="10"/>
    </row>
    <row r="5871">
      <c r="B5871" s="10"/>
      <c r="C5871" s="10"/>
    </row>
    <row r="5872">
      <c r="B5872" s="10"/>
      <c r="C5872" s="10"/>
    </row>
    <row r="5873">
      <c r="B5873" s="10"/>
      <c r="C5873" s="10"/>
    </row>
    <row r="5874">
      <c r="B5874" s="10"/>
      <c r="C5874" s="10"/>
    </row>
    <row r="5875">
      <c r="B5875" s="10"/>
      <c r="C5875" s="10"/>
    </row>
    <row r="5876">
      <c r="B5876" s="10"/>
      <c r="C5876" s="10"/>
    </row>
    <row r="5877">
      <c r="B5877" s="10"/>
      <c r="C5877" s="10"/>
    </row>
    <row r="5878">
      <c r="B5878" s="10"/>
      <c r="C5878" s="10"/>
    </row>
    <row r="5879">
      <c r="B5879" s="10"/>
      <c r="C5879" s="10"/>
    </row>
    <row r="5880">
      <c r="B5880" s="10"/>
      <c r="C5880" s="10"/>
    </row>
    <row r="5881">
      <c r="B5881" s="10"/>
      <c r="C5881" s="10"/>
    </row>
    <row r="5882">
      <c r="B5882" s="10"/>
      <c r="C5882" s="10"/>
    </row>
    <row r="5883">
      <c r="B5883" s="10"/>
      <c r="C5883" s="10"/>
    </row>
    <row r="5884">
      <c r="B5884" s="10"/>
      <c r="C5884" s="10"/>
    </row>
    <row r="5885">
      <c r="B5885" s="10"/>
      <c r="C5885" s="10"/>
    </row>
    <row r="5886">
      <c r="B5886" s="10"/>
      <c r="C5886" s="10"/>
    </row>
    <row r="5887">
      <c r="B5887" s="10"/>
      <c r="C5887" s="10"/>
    </row>
    <row r="5888">
      <c r="B5888" s="10"/>
      <c r="C5888" s="10"/>
    </row>
    <row r="5889">
      <c r="B5889" s="10"/>
      <c r="C5889" s="10"/>
    </row>
    <row r="5890">
      <c r="B5890" s="10"/>
      <c r="C5890" s="10"/>
    </row>
    <row r="5891">
      <c r="B5891" s="10"/>
      <c r="C5891" s="10"/>
    </row>
    <row r="5892">
      <c r="B5892" s="10"/>
      <c r="C5892" s="10"/>
    </row>
    <row r="5893">
      <c r="B5893" s="10"/>
      <c r="C5893" s="10"/>
    </row>
    <row r="5894">
      <c r="B5894" s="10"/>
      <c r="C5894" s="10"/>
    </row>
    <row r="5895">
      <c r="B5895" s="10"/>
      <c r="C5895" s="10"/>
    </row>
    <row r="5896">
      <c r="B5896" s="10"/>
      <c r="C5896" s="10"/>
    </row>
    <row r="5897">
      <c r="B5897" s="10"/>
      <c r="C5897" s="10"/>
    </row>
    <row r="5898">
      <c r="B5898" s="10"/>
      <c r="C5898" s="10"/>
    </row>
    <row r="5899">
      <c r="B5899" s="10"/>
      <c r="C5899" s="10"/>
    </row>
    <row r="5900">
      <c r="B5900" s="10"/>
      <c r="C5900" s="10"/>
    </row>
    <row r="5901">
      <c r="B5901" s="10"/>
      <c r="C5901" s="10"/>
    </row>
    <row r="5902">
      <c r="B5902" s="10"/>
      <c r="C5902" s="10"/>
    </row>
    <row r="5903">
      <c r="B5903" s="10"/>
      <c r="C5903" s="10"/>
    </row>
    <row r="5904">
      <c r="B5904" s="10"/>
      <c r="C5904" s="10"/>
    </row>
    <row r="5905">
      <c r="B5905" s="10"/>
      <c r="C5905" s="10"/>
    </row>
    <row r="5906">
      <c r="B5906" s="10"/>
      <c r="C5906" s="10"/>
    </row>
    <row r="5907">
      <c r="B5907" s="10"/>
      <c r="C5907" s="10"/>
    </row>
    <row r="5908">
      <c r="B5908" s="10"/>
      <c r="C5908" s="10"/>
    </row>
    <row r="5909">
      <c r="B5909" s="10"/>
      <c r="C5909" s="10"/>
    </row>
    <row r="5910">
      <c r="B5910" s="10"/>
      <c r="C5910" s="10"/>
    </row>
    <row r="5911">
      <c r="B5911" s="10"/>
      <c r="C5911" s="10"/>
    </row>
    <row r="5912">
      <c r="B5912" s="10"/>
      <c r="C5912" s="10"/>
    </row>
    <row r="5913">
      <c r="B5913" s="10"/>
      <c r="C5913" s="10"/>
    </row>
    <row r="5914">
      <c r="B5914" s="10"/>
      <c r="C5914" s="10"/>
    </row>
    <row r="5915">
      <c r="B5915" s="10"/>
      <c r="C5915" s="10"/>
    </row>
    <row r="5916">
      <c r="B5916" s="10"/>
      <c r="C5916" s="10"/>
    </row>
    <row r="5917">
      <c r="B5917" s="10"/>
      <c r="C5917" s="10"/>
    </row>
    <row r="5918">
      <c r="B5918" s="10"/>
      <c r="C5918" s="10"/>
    </row>
    <row r="5919">
      <c r="B5919" s="10"/>
      <c r="C5919" s="10"/>
    </row>
    <row r="5920">
      <c r="B5920" s="10"/>
      <c r="C5920" s="10"/>
    </row>
    <row r="5921">
      <c r="B5921" s="10"/>
      <c r="C5921" s="10"/>
    </row>
    <row r="5922">
      <c r="B5922" s="10"/>
      <c r="C5922" s="10"/>
    </row>
    <row r="5923">
      <c r="B5923" s="10"/>
      <c r="C5923" s="10"/>
    </row>
    <row r="5924">
      <c r="B5924" s="10"/>
      <c r="C5924" s="10"/>
    </row>
    <row r="5925">
      <c r="B5925" s="10"/>
      <c r="C5925" s="10"/>
    </row>
    <row r="5926">
      <c r="B5926" s="10"/>
      <c r="C5926" s="10"/>
    </row>
    <row r="5927">
      <c r="B5927" s="10"/>
      <c r="C5927" s="10"/>
    </row>
    <row r="5928">
      <c r="B5928" s="10"/>
      <c r="C5928" s="10"/>
    </row>
    <row r="5929">
      <c r="B5929" s="10"/>
      <c r="C5929" s="10"/>
    </row>
    <row r="5930">
      <c r="B5930" s="10"/>
      <c r="C5930" s="10"/>
    </row>
    <row r="5931">
      <c r="B5931" s="10"/>
      <c r="C5931" s="10"/>
    </row>
    <row r="5932">
      <c r="B5932" s="10"/>
      <c r="C5932" s="10"/>
    </row>
    <row r="5933">
      <c r="B5933" s="10"/>
      <c r="C5933" s="10"/>
    </row>
    <row r="5934">
      <c r="B5934" s="10"/>
      <c r="C5934" s="10"/>
    </row>
    <row r="5935">
      <c r="B5935" s="10"/>
      <c r="C5935" s="10"/>
    </row>
    <row r="5936">
      <c r="B5936" s="10"/>
      <c r="C5936" s="10"/>
    </row>
    <row r="5937">
      <c r="B5937" s="10"/>
      <c r="C5937" s="10"/>
    </row>
    <row r="5938">
      <c r="B5938" s="10"/>
      <c r="C5938" s="10"/>
    </row>
    <row r="5939">
      <c r="B5939" s="10"/>
      <c r="C5939" s="10"/>
    </row>
    <row r="5940">
      <c r="B5940" s="10"/>
      <c r="C5940" s="10"/>
    </row>
    <row r="5941">
      <c r="B5941" s="10"/>
      <c r="C5941" s="10"/>
    </row>
    <row r="5942">
      <c r="B5942" s="10"/>
      <c r="C5942" s="10"/>
    </row>
    <row r="5943">
      <c r="B5943" s="10"/>
      <c r="C5943" s="10"/>
    </row>
    <row r="5944">
      <c r="B5944" s="10"/>
      <c r="C5944" s="10"/>
    </row>
    <row r="5945">
      <c r="B5945" s="10"/>
      <c r="C5945" s="10"/>
    </row>
    <row r="5946">
      <c r="B5946" s="10"/>
      <c r="C5946" s="10"/>
    </row>
    <row r="5947">
      <c r="B5947" s="10"/>
      <c r="C5947" s="10"/>
    </row>
    <row r="5948">
      <c r="B5948" s="10"/>
      <c r="C5948" s="10"/>
    </row>
    <row r="5949">
      <c r="B5949" s="10"/>
      <c r="C5949" s="10"/>
    </row>
    <row r="5950">
      <c r="B5950" s="10"/>
      <c r="C5950" s="10"/>
    </row>
    <row r="5951">
      <c r="B5951" s="10"/>
      <c r="C5951" s="10"/>
    </row>
    <row r="5952">
      <c r="B5952" s="10"/>
      <c r="C5952" s="10"/>
    </row>
    <row r="5953">
      <c r="B5953" s="10"/>
      <c r="C5953" s="10"/>
    </row>
    <row r="5954">
      <c r="B5954" s="10"/>
      <c r="C5954" s="10"/>
    </row>
    <row r="5955">
      <c r="B5955" s="10"/>
      <c r="C5955" s="10"/>
    </row>
    <row r="5956">
      <c r="B5956" s="10"/>
      <c r="C5956" s="10"/>
    </row>
    <row r="5957">
      <c r="B5957" s="10"/>
      <c r="C5957" s="10"/>
    </row>
    <row r="5958">
      <c r="B5958" s="10"/>
      <c r="C5958" s="10"/>
    </row>
    <row r="5959">
      <c r="B5959" s="10"/>
      <c r="C5959" s="10"/>
    </row>
    <row r="5960">
      <c r="B5960" s="10"/>
      <c r="C5960" s="10"/>
    </row>
    <row r="5961">
      <c r="B5961" s="10"/>
      <c r="C5961" s="10"/>
    </row>
    <row r="5962">
      <c r="B5962" s="10"/>
      <c r="C5962" s="10"/>
    </row>
    <row r="5963">
      <c r="B5963" s="10"/>
      <c r="C5963" s="10"/>
    </row>
    <row r="5964">
      <c r="B5964" s="10"/>
      <c r="C5964" s="10"/>
    </row>
    <row r="5965">
      <c r="B5965" s="10"/>
      <c r="C5965" s="10"/>
    </row>
    <row r="5966">
      <c r="B5966" s="10"/>
      <c r="C5966" s="10"/>
    </row>
    <row r="5967">
      <c r="B5967" s="10"/>
      <c r="C5967" s="10"/>
    </row>
    <row r="5968">
      <c r="B5968" s="10"/>
      <c r="C5968" s="10"/>
    </row>
    <row r="5969">
      <c r="B5969" s="10"/>
      <c r="C5969" s="10"/>
    </row>
    <row r="5970">
      <c r="B5970" s="10"/>
      <c r="C5970" s="10"/>
    </row>
    <row r="5971">
      <c r="B5971" s="10"/>
      <c r="C5971" s="10"/>
    </row>
    <row r="5972">
      <c r="B5972" s="10"/>
      <c r="C5972" s="10"/>
    </row>
    <row r="5973">
      <c r="B5973" s="10"/>
      <c r="C5973" s="10"/>
    </row>
    <row r="5974">
      <c r="B5974" s="10"/>
      <c r="C5974" s="10"/>
    </row>
    <row r="5975">
      <c r="B5975" s="10"/>
      <c r="C5975" s="10"/>
    </row>
    <row r="5976">
      <c r="B5976" s="10"/>
      <c r="C5976" s="10"/>
    </row>
    <row r="5977">
      <c r="B5977" s="10"/>
      <c r="C5977" s="10"/>
    </row>
    <row r="5978">
      <c r="B5978" s="10"/>
      <c r="C5978" s="10"/>
    </row>
    <row r="5979">
      <c r="B5979" s="10"/>
      <c r="C5979" s="10"/>
    </row>
    <row r="5980">
      <c r="B5980" s="10"/>
      <c r="C5980" s="10"/>
    </row>
    <row r="5981">
      <c r="B5981" s="10"/>
      <c r="C5981" s="10"/>
    </row>
    <row r="5982">
      <c r="B5982" s="10"/>
      <c r="C5982" s="10"/>
    </row>
    <row r="5983">
      <c r="B5983" s="10"/>
      <c r="C5983" s="10"/>
    </row>
    <row r="5984">
      <c r="B5984" s="10"/>
      <c r="C5984" s="10"/>
    </row>
    <row r="5985">
      <c r="B5985" s="10"/>
      <c r="C5985" s="10"/>
    </row>
    <row r="5986">
      <c r="B5986" s="10"/>
      <c r="C5986" s="10"/>
    </row>
    <row r="5987">
      <c r="B5987" s="10"/>
      <c r="C5987" s="10"/>
    </row>
    <row r="5988">
      <c r="B5988" s="10"/>
      <c r="C5988" s="10"/>
    </row>
    <row r="5989">
      <c r="B5989" s="10"/>
      <c r="C5989" s="10"/>
    </row>
    <row r="5990">
      <c r="B5990" s="10"/>
      <c r="C5990" s="10"/>
    </row>
    <row r="5991">
      <c r="B5991" s="10"/>
      <c r="C5991" s="10"/>
    </row>
    <row r="5992">
      <c r="B5992" s="10"/>
      <c r="C5992" s="10"/>
    </row>
    <row r="5993">
      <c r="B5993" s="10"/>
      <c r="C5993" s="10"/>
    </row>
    <row r="5994">
      <c r="B5994" s="10"/>
      <c r="C5994" s="10"/>
    </row>
    <row r="5995">
      <c r="B5995" s="10"/>
      <c r="C5995" s="10"/>
    </row>
    <row r="5996">
      <c r="B5996" s="10"/>
      <c r="C5996" s="10"/>
    </row>
    <row r="5997">
      <c r="B5997" s="10"/>
      <c r="C5997" s="10"/>
    </row>
    <row r="5998">
      <c r="B5998" s="10"/>
      <c r="C5998" s="10"/>
    </row>
    <row r="5999">
      <c r="B5999" s="10"/>
      <c r="C5999" s="10"/>
    </row>
    <row r="6000">
      <c r="B6000" s="10"/>
      <c r="C6000" s="10"/>
    </row>
    <row r="6001">
      <c r="B6001" s="10"/>
      <c r="C6001" s="10"/>
    </row>
    <row r="6002">
      <c r="B6002" s="10"/>
      <c r="C6002" s="10"/>
    </row>
    <row r="6003">
      <c r="B6003" s="10"/>
      <c r="C6003" s="10"/>
    </row>
    <row r="6004">
      <c r="B6004" s="10"/>
      <c r="C6004" s="10"/>
    </row>
    <row r="6005">
      <c r="B6005" s="10"/>
      <c r="C6005" s="10"/>
    </row>
    <row r="6006">
      <c r="B6006" s="10"/>
      <c r="C6006" s="10"/>
    </row>
    <row r="6007">
      <c r="B6007" s="10"/>
      <c r="C6007" s="10"/>
    </row>
    <row r="6008">
      <c r="B6008" s="10"/>
      <c r="C6008" s="10"/>
    </row>
    <row r="6009">
      <c r="B6009" s="10"/>
      <c r="C6009" s="10"/>
    </row>
    <row r="6010">
      <c r="B6010" s="10"/>
      <c r="C6010" s="10"/>
    </row>
    <row r="6011">
      <c r="B6011" s="10"/>
      <c r="C6011" s="10"/>
    </row>
    <row r="6012">
      <c r="B6012" s="10"/>
      <c r="C6012" s="10"/>
    </row>
    <row r="6013">
      <c r="B6013" s="10"/>
      <c r="C6013" s="10"/>
    </row>
    <row r="6014">
      <c r="B6014" s="10"/>
      <c r="C6014" s="10"/>
    </row>
    <row r="6015">
      <c r="B6015" s="10"/>
      <c r="C6015" s="10"/>
    </row>
    <row r="6016">
      <c r="B6016" s="10"/>
      <c r="C6016" s="10"/>
    </row>
    <row r="6017">
      <c r="B6017" s="10"/>
      <c r="C6017" s="10"/>
    </row>
    <row r="6018">
      <c r="B6018" s="10"/>
      <c r="C6018" s="10"/>
    </row>
    <row r="6019">
      <c r="B6019" s="10"/>
      <c r="C6019" s="10"/>
    </row>
    <row r="6020">
      <c r="B6020" s="10"/>
      <c r="C6020" s="10"/>
    </row>
    <row r="6021">
      <c r="B6021" s="10"/>
      <c r="C6021" s="10"/>
    </row>
    <row r="6022">
      <c r="B6022" s="10"/>
      <c r="C6022" s="10"/>
    </row>
    <row r="6023">
      <c r="B6023" s="10"/>
      <c r="C6023" s="10"/>
    </row>
    <row r="6024">
      <c r="B6024" s="10"/>
      <c r="C6024" s="10"/>
    </row>
    <row r="6025">
      <c r="B6025" s="10"/>
      <c r="C6025" s="10"/>
    </row>
    <row r="6026">
      <c r="B6026" s="10"/>
      <c r="C6026" s="10"/>
    </row>
    <row r="6027">
      <c r="B6027" s="10"/>
      <c r="C6027" s="10"/>
    </row>
    <row r="6028">
      <c r="B6028" s="10"/>
      <c r="C6028" s="10"/>
    </row>
    <row r="6029">
      <c r="B6029" s="10"/>
      <c r="C6029" s="10"/>
    </row>
    <row r="6030">
      <c r="B6030" s="10"/>
      <c r="C6030" s="10"/>
    </row>
    <row r="6031">
      <c r="B6031" s="10"/>
      <c r="C6031" s="10"/>
    </row>
    <row r="6032">
      <c r="B6032" s="10"/>
      <c r="C6032" s="10"/>
    </row>
    <row r="6033">
      <c r="B6033" s="10"/>
      <c r="C6033" s="10"/>
    </row>
    <row r="6034">
      <c r="B6034" s="10"/>
      <c r="C6034" s="10"/>
    </row>
    <row r="6035">
      <c r="B6035" s="10"/>
      <c r="C6035" s="10"/>
    </row>
    <row r="6036">
      <c r="B6036" s="10"/>
      <c r="C6036" s="10"/>
    </row>
    <row r="6037">
      <c r="B6037" s="10"/>
      <c r="C6037" s="10"/>
    </row>
    <row r="6038">
      <c r="B6038" s="10"/>
      <c r="C6038" s="10"/>
    </row>
    <row r="6039">
      <c r="B6039" s="10"/>
      <c r="C6039" s="10"/>
    </row>
    <row r="6040">
      <c r="B6040" s="10"/>
      <c r="C6040" s="10"/>
    </row>
    <row r="6041">
      <c r="B6041" s="10"/>
      <c r="C6041" s="10"/>
    </row>
    <row r="6042">
      <c r="B6042" s="10"/>
      <c r="C6042" s="10"/>
    </row>
    <row r="6043">
      <c r="B6043" s="10"/>
      <c r="C6043" s="10"/>
    </row>
    <row r="6044">
      <c r="B6044" s="10"/>
      <c r="C6044" s="10"/>
    </row>
    <row r="6045">
      <c r="B6045" s="10"/>
      <c r="C6045" s="10"/>
    </row>
    <row r="6046">
      <c r="B6046" s="10"/>
      <c r="C6046" s="10"/>
    </row>
    <row r="6047">
      <c r="B6047" s="10"/>
      <c r="C6047" s="10"/>
    </row>
    <row r="6048">
      <c r="B6048" s="10"/>
      <c r="C6048" s="10"/>
    </row>
    <row r="6049">
      <c r="B6049" s="10"/>
      <c r="C6049" s="10"/>
    </row>
    <row r="6050">
      <c r="B6050" s="10"/>
      <c r="C6050" s="10"/>
    </row>
    <row r="6051">
      <c r="B6051" s="10"/>
      <c r="C6051" s="10"/>
    </row>
    <row r="6052">
      <c r="B6052" s="10"/>
      <c r="C6052" s="10"/>
    </row>
    <row r="6053">
      <c r="B6053" s="10"/>
      <c r="C6053" s="10"/>
    </row>
    <row r="6054">
      <c r="B6054" s="10"/>
      <c r="C6054" s="10"/>
    </row>
    <row r="6055">
      <c r="B6055" s="10"/>
      <c r="C6055" s="10"/>
    </row>
    <row r="6056">
      <c r="B6056" s="10"/>
      <c r="C6056" s="10"/>
    </row>
    <row r="6057">
      <c r="B6057" s="10"/>
      <c r="C6057" s="10"/>
    </row>
    <row r="6058">
      <c r="B6058" s="10"/>
      <c r="C6058" s="10"/>
    </row>
    <row r="6059">
      <c r="B6059" s="10"/>
      <c r="C6059" s="10"/>
    </row>
    <row r="6060">
      <c r="B6060" s="10"/>
      <c r="C6060" s="10"/>
    </row>
    <row r="6061">
      <c r="B6061" s="10"/>
      <c r="C6061" s="10"/>
    </row>
    <row r="6062">
      <c r="B6062" s="10"/>
      <c r="C6062" s="10"/>
    </row>
    <row r="6063">
      <c r="B6063" s="10"/>
      <c r="C6063" s="10"/>
    </row>
    <row r="6064">
      <c r="B6064" s="10"/>
      <c r="C6064" s="10"/>
    </row>
    <row r="6065">
      <c r="B6065" s="10"/>
      <c r="C6065" s="10"/>
    </row>
    <row r="6066">
      <c r="B6066" s="10"/>
      <c r="C6066" s="10"/>
    </row>
    <row r="6067">
      <c r="B6067" s="10"/>
      <c r="C6067" s="10"/>
    </row>
    <row r="6068">
      <c r="B6068" s="10"/>
      <c r="C6068" s="10"/>
    </row>
    <row r="6069">
      <c r="B6069" s="10"/>
      <c r="C6069" s="10"/>
    </row>
    <row r="6070">
      <c r="B6070" s="10"/>
      <c r="C6070" s="10"/>
    </row>
    <row r="6071">
      <c r="B6071" s="10"/>
      <c r="C6071" s="10"/>
    </row>
    <row r="6072">
      <c r="B6072" s="10"/>
      <c r="C6072" s="10"/>
    </row>
    <row r="6073">
      <c r="B6073" s="10"/>
      <c r="C6073" s="10"/>
    </row>
    <row r="6074">
      <c r="B6074" s="10"/>
      <c r="C6074" s="10"/>
    </row>
    <row r="6075">
      <c r="B6075" s="10"/>
      <c r="C6075" s="10"/>
    </row>
    <row r="6076">
      <c r="B6076" s="10"/>
      <c r="C6076" s="10"/>
    </row>
    <row r="6077">
      <c r="B6077" s="10"/>
      <c r="C6077" s="10"/>
    </row>
    <row r="6078">
      <c r="B6078" s="10"/>
      <c r="C6078" s="10"/>
    </row>
    <row r="6079">
      <c r="B6079" s="10"/>
      <c r="C6079" s="10"/>
    </row>
    <row r="6080">
      <c r="B6080" s="10"/>
      <c r="C6080" s="10"/>
    </row>
    <row r="6081">
      <c r="B6081" s="10"/>
      <c r="C6081" s="10"/>
    </row>
    <row r="6082">
      <c r="B6082" s="10"/>
      <c r="C6082" s="10"/>
    </row>
    <row r="6083">
      <c r="B6083" s="10"/>
      <c r="C6083" s="10"/>
    </row>
    <row r="6084">
      <c r="B6084" s="10"/>
      <c r="C6084" s="10"/>
    </row>
    <row r="6085">
      <c r="B6085" s="10"/>
      <c r="C6085" s="10"/>
    </row>
    <row r="6086">
      <c r="B6086" s="10"/>
      <c r="C6086" s="10"/>
    </row>
    <row r="6087">
      <c r="B6087" s="10"/>
      <c r="C6087" s="10"/>
    </row>
    <row r="6088">
      <c r="B6088" s="10"/>
      <c r="C6088" s="10"/>
    </row>
    <row r="6089">
      <c r="B6089" s="10"/>
      <c r="C6089" s="10"/>
    </row>
    <row r="6090">
      <c r="B6090" s="10"/>
      <c r="C6090" s="10"/>
    </row>
    <row r="6091">
      <c r="B6091" s="10"/>
      <c r="C6091" s="10"/>
    </row>
    <row r="6092">
      <c r="B6092" s="10"/>
      <c r="C6092" s="10"/>
    </row>
    <row r="6093">
      <c r="B6093" s="10"/>
      <c r="C6093" s="10"/>
    </row>
    <row r="6094">
      <c r="B6094" s="10"/>
      <c r="C6094" s="10"/>
    </row>
    <row r="6095">
      <c r="B6095" s="10"/>
      <c r="C6095" s="10"/>
    </row>
    <row r="6096">
      <c r="B6096" s="10"/>
      <c r="C6096" s="10"/>
    </row>
    <row r="6097">
      <c r="B6097" s="10"/>
      <c r="C6097" s="10"/>
    </row>
    <row r="6098">
      <c r="B6098" s="10"/>
      <c r="C6098" s="10"/>
    </row>
    <row r="6099">
      <c r="B6099" s="10"/>
      <c r="C6099" s="10"/>
    </row>
    <row r="6100">
      <c r="B6100" s="10"/>
      <c r="C6100" s="10"/>
    </row>
    <row r="6101">
      <c r="B6101" s="10"/>
      <c r="C6101" s="10"/>
    </row>
    <row r="6102">
      <c r="B6102" s="10"/>
      <c r="C6102" s="10"/>
    </row>
    <row r="6103">
      <c r="B6103" s="10"/>
      <c r="C6103" s="10"/>
    </row>
    <row r="6104">
      <c r="B6104" s="10"/>
      <c r="C6104" s="10"/>
    </row>
    <row r="6105">
      <c r="B6105" s="10"/>
      <c r="C6105" s="10"/>
    </row>
    <row r="6106">
      <c r="B6106" s="10"/>
      <c r="C6106" s="10"/>
    </row>
    <row r="6107">
      <c r="B6107" s="10"/>
      <c r="C6107" s="10"/>
    </row>
    <row r="6108">
      <c r="B6108" s="10"/>
      <c r="C6108" s="10"/>
    </row>
    <row r="6109">
      <c r="B6109" s="10"/>
      <c r="C6109" s="10"/>
    </row>
    <row r="6110">
      <c r="B6110" s="10"/>
      <c r="C6110" s="10"/>
    </row>
    <row r="6111">
      <c r="B6111" s="10"/>
      <c r="C6111" s="10"/>
    </row>
    <row r="6112">
      <c r="B6112" s="10"/>
      <c r="C6112" s="10"/>
    </row>
    <row r="6113">
      <c r="B6113" s="10"/>
      <c r="C6113" s="10"/>
    </row>
    <row r="6114">
      <c r="B6114" s="10"/>
      <c r="C6114" s="10"/>
    </row>
    <row r="6115">
      <c r="B6115" s="10"/>
      <c r="C6115" s="10"/>
    </row>
    <row r="6116">
      <c r="B6116" s="10"/>
      <c r="C6116" s="10"/>
    </row>
    <row r="6117">
      <c r="B6117" s="10"/>
      <c r="C6117" s="10"/>
    </row>
    <row r="6118">
      <c r="B6118" s="10"/>
      <c r="C6118" s="10"/>
    </row>
    <row r="6119">
      <c r="B6119" s="10"/>
      <c r="C6119" s="10"/>
    </row>
    <row r="6120">
      <c r="B6120" s="10"/>
      <c r="C6120" s="10"/>
    </row>
    <row r="6121">
      <c r="B6121" s="10"/>
      <c r="C6121" s="10"/>
    </row>
    <row r="6122">
      <c r="B6122" s="10"/>
      <c r="C6122" s="10"/>
    </row>
    <row r="6123">
      <c r="B6123" s="10"/>
      <c r="C6123" s="10"/>
    </row>
    <row r="6124">
      <c r="B6124" s="10"/>
      <c r="C6124" s="10"/>
    </row>
    <row r="6125">
      <c r="B6125" s="10"/>
      <c r="C6125" s="10"/>
    </row>
    <row r="6126">
      <c r="B6126" s="10"/>
      <c r="C6126" s="10"/>
    </row>
    <row r="6127">
      <c r="B6127" s="10"/>
      <c r="C6127" s="10"/>
    </row>
    <row r="6128">
      <c r="B6128" s="10"/>
      <c r="C6128" s="10"/>
    </row>
    <row r="6129">
      <c r="B6129" s="10"/>
      <c r="C6129" s="10"/>
    </row>
    <row r="6130">
      <c r="B6130" s="10"/>
      <c r="C6130" s="10"/>
    </row>
    <row r="6131">
      <c r="B6131" s="10"/>
      <c r="C6131" s="10"/>
    </row>
    <row r="6132">
      <c r="B6132" s="10"/>
      <c r="C6132" s="10"/>
    </row>
    <row r="6133">
      <c r="B6133" s="10"/>
      <c r="C6133" s="10"/>
    </row>
    <row r="6134">
      <c r="B6134" s="10"/>
      <c r="C6134" s="10"/>
    </row>
    <row r="6135">
      <c r="B6135" s="10"/>
      <c r="C6135" s="10"/>
    </row>
    <row r="6136">
      <c r="B6136" s="10"/>
      <c r="C6136" s="10"/>
    </row>
    <row r="6137">
      <c r="B6137" s="10"/>
      <c r="C6137" s="10"/>
    </row>
    <row r="6138">
      <c r="B6138" s="10"/>
      <c r="C6138" s="10"/>
    </row>
    <row r="6139">
      <c r="B6139" s="10"/>
      <c r="C6139" s="10"/>
    </row>
    <row r="6140">
      <c r="B6140" s="10"/>
      <c r="C6140" s="10"/>
    </row>
    <row r="6141">
      <c r="B6141" s="10"/>
      <c r="C6141" s="10"/>
    </row>
    <row r="6142">
      <c r="B6142" s="10"/>
      <c r="C6142" s="10"/>
    </row>
    <row r="6143">
      <c r="B6143" s="10"/>
      <c r="C6143" s="10"/>
    </row>
    <row r="6144">
      <c r="B6144" s="10"/>
      <c r="C6144" s="10"/>
    </row>
    <row r="6145">
      <c r="B6145" s="10"/>
      <c r="C6145" s="10"/>
    </row>
    <row r="6146">
      <c r="B6146" s="10"/>
      <c r="C6146" s="10"/>
    </row>
    <row r="6147">
      <c r="B6147" s="10"/>
      <c r="C6147" s="10"/>
    </row>
    <row r="6148">
      <c r="B6148" s="10"/>
      <c r="C6148" s="10"/>
    </row>
    <row r="6149">
      <c r="B6149" s="10"/>
      <c r="C6149" s="10"/>
    </row>
    <row r="6150">
      <c r="B6150" s="10"/>
      <c r="C6150" s="10"/>
    </row>
    <row r="6151">
      <c r="B6151" s="10"/>
      <c r="C6151" s="10"/>
    </row>
    <row r="6152">
      <c r="B6152" s="10"/>
      <c r="C6152" s="10"/>
    </row>
    <row r="6153">
      <c r="B6153" s="10"/>
      <c r="C6153" s="10"/>
    </row>
    <row r="6154">
      <c r="B6154" s="10"/>
      <c r="C6154" s="10"/>
    </row>
    <row r="6155">
      <c r="B6155" s="10"/>
      <c r="C6155" s="10"/>
    </row>
    <row r="6156">
      <c r="B6156" s="10"/>
      <c r="C6156" s="10"/>
    </row>
    <row r="6157">
      <c r="B6157" s="10"/>
      <c r="C6157" s="10"/>
    </row>
    <row r="6158">
      <c r="B6158" s="10"/>
      <c r="C6158" s="10"/>
    </row>
    <row r="6159">
      <c r="B6159" s="10"/>
      <c r="C6159" s="10"/>
    </row>
    <row r="6160">
      <c r="B6160" s="10"/>
      <c r="C6160" s="10"/>
    </row>
    <row r="6161">
      <c r="B6161" s="10"/>
      <c r="C6161" s="10"/>
    </row>
    <row r="6162">
      <c r="B6162" s="10"/>
      <c r="C6162" s="10"/>
    </row>
    <row r="6163">
      <c r="B6163" s="10"/>
      <c r="C6163" s="10"/>
    </row>
    <row r="6164">
      <c r="B6164" s="10"/>
      <c r="C6164" s="10"/>
    </row>
    <row r="6165">
      <c r="B6165" s="10"/>
      <c r="C6165" s="10"/>
    </row>
    <row r="6166">
      <c r="B6166" s="10"/>
      <c r="C6166" s="10"/>
    </row>
    <row r="6167">
      <c r="B6167" s="10"/>
      <c r="C6167" s="10"/>
    </row>
    <row r="6168">
      <c r="B6168" s="10"/>
      <c r="C6168" s="10"/>
    </row>
    <row r="6169">
      <c r="B6169" s="10"/>
      <c r="C6169" s="10"/>
    </row>
    <row r="6170">
      <c r="B6170" s="10"/>
      <c r="C6170" s="10"/>
    </row>
    <row r="6171">
      <c r="B6171" s="10"/>
      <c r="C6171" s="10"/>
    </row>
    <row r="6172">
      <c r="B6172" s="10"/>
      <c r="C6172" s="10"/>
    </row>
    <row r="6173">
      <c r="B6173" s="10"/>
      <c r="C6173" s="10"/>
    </row>
    <row r="6174">
      <c r="B6174" s="10"/>
      <c r="C6174" s="10"/>
    </row>
    <row r="6175">
      <c r="B6175" s="10"/>
      <c r="C6175" s="10"/>
    </row>
    <row r="6176">
      <c r="B6176" s="10"/>
      <c r="C6176" s="10"/>
    </row>
    <row r="6177">
      <c r="B6177" s="10"/>
      <c r="C6177" s="10"/>
    </row>
    <row r="6178">
      <c r="B6178" s="10"/>
      <c r="C6178" s="10"/>
    </row>
    <row r="6179">
      <c r="B6179" s="10"/>
      <c r="C6179" s="10"/>
    </row>
    <row r="6180">
      <c r="B6180" s="10"/>
      <c r="C6180" s="10"/>
    </row>
    <row r="6181">
      <c r="B6181" s="10"/>
      <c r="C6181" s="10"/>
    </row>
    <row r="6182">
      <c r="B6182" s="10"/>
      <c r="C6182" s="10"/>
    </row>
    <row r="6183">
      <c r="B6183" s="10"/>
      <c r="C6183" s="10"/>
    </row>
    <row r="6184">
      <c r="B6184" s="10"/>
      <c r="C6184" s="10"/>
    </row>
    <row r="6185">
      <c r="B6185" s="10"/>
      <c r="C6185" s="10"/>
    </row>
    <row r="6186">
      <c r="B6186" s="10"/>
      <c r="C6186" s="10"/>
    </row>
    <row r="6187">
      <c r="B6187" s="10"/>
      <c r="C6187" s="10"/>
    </row>
    <row r="6188">
      <c r="B6188" s="10"/>
      <c r="C6188" s="10"/>
    </row>
    <row r="6189">
      <c r="B6189" s="10"/>
      <c r="C6189" s="10"/>
    </row>
    <row r="6190">
      <c r="B6190" s="10"/>
      <c r="C6190" s="10"/>
    </row>
    <row r="6191">
      <c r="B6191" s="10"/>
      <c r="C6191" s="10"/>
    </row>
    <row r="6192">
      <c r="B6192" s="10"/>
      <c r="C6192" s="10"/>
    </row>
    <row r="6193">
      <c r="B6193" s="10"/>
      <c r="C6193" s="10"/>
    </row>
    <row r="6194">
      <c r="B6194" s="10"/>
      <c r="C6194" s="10"/>
    </row>
    <row r="6195">
      <c r="B6195" s="10"/>
      <c r="C6195" s="10"/>
    </row>
    <row r="6196">
      <c r="B6196" s="10"/>
      <c r="C6196" s="10"/>
    </row>
    <row r="6197">
      <c r="B6197" s="10"/>
      <c r="C6197" s="10"/>
    </row>
    <row r="6198">
      <c r="B6198" s="10"/>
      <c r="C6198" s="10"/>
    </row>
    <row r="6199">
      <c r="B6199" s="10"/>
      <c r="C6199" s="10"/>
    </row>
    <row r="6200">
      <c r="B6200" s="10"/>
      <c r="C6200" s="10"/>
    </row>
    <row r="6201">
      <c r="B6201" s="10"/>
      <c r="C6201" s="10"/>
    </row>
    <row r="6202">
      <c r="B6202" s="10"/>
      <c r="C6202" s="10"/>
    </row>
    <row r="6203">
      <c r="B6203" s="10"/>
      <c r="C6203" s="10"/>
    </row>
    <row r="6204">
      <c r="B6204" s="10"/>
      <c r="C6204" s="10"/>
    </row>
    <row r="6205">
      <c r="B6205" s="10"/>
      <c r="C6205" s="10"/>
    </row>
    <row r="6206">
      <c r="B6206" s="10"/>
      <c r="C6206" s="10"/>
    </row>
    <row r="6207">
      <c r="B6207" s="10"/>
      <c r="C6207" s="10"/>
    </row>
    <row r="6208">
      <c r="B6208" s="10"/>
      <c r="C6208" s="10"/>
    </row>
    <row r="6209">
      <c r="B6209" s="10"/>
      <c r="C6209" s="10"/>
    </row>
    <row r="6210">
      <c r="B6210" s="10"/>
      <c r="C6210" s="10"/>
    </row>
    <row r="6211">
      <c r="B6211" s="10"/>
      <c r="C6211" s="10"/>
    </row>
    <row r="6212">
      <c r="B6212" s="10"/>
      <c r="C6212" s="10"/>
    </row>
    <row r="6213">
      <c r="B6213" s="10"/>
      <c r="C6213" s="10"/>
    </row>
    <row r="6214">
      <c r="B6214" s="10"/>
      <c r="C6214" s="10"/>
    </row>
    <row r="6215">
      <c r="B6215" s="10"/>
      <c r="C6215" s="10"/>
    </row>
    <row r="6216">
      <c r="B6216" s="10"/>
      <c r="C6216" s="10"/>
    </row>
    <row r="6217">
      <c r="B6217" s="10"/>
      <c r="C6217" s="10"/>
    </row>
    <row r="6218">
      <c r="B6218" s="10"/>
      <c r="C6218" s="10"/>
    </row>
    <row r="6219">
      <c r="B6219" s="10"/>
      <c r="C6219" s="10"/>
    </row>
    <row r="6220">
      <c r="B6220" s="10"/>
      <c r="C6220" s="10"/>
    </row>
    <row r="6221">
      <c r="B6221" s="10"/>
      <c r="C6221" s="10"/>
    </row>
    <row r="6222">
      <c r="B6222" s="10"/>
      <c r="C6222" s="10"/>
    </row>
    <row r="6223">
      <c r="B6223" s="10"/>
      <c r="C6223" s="10"/>
    </row>
    <row r="6224">
      <c r="B6224" s="10"/>
      <c r="C6224" s="10"/>
    </row>
    <row r="6225">
      <c r="B6225" s="10"/>
      <c r="C6225" s="10"/>
    </row>
    <row r="6226">
      <c r="B6226" s="10"/>
      <c r="C6226" s="10"/>
    </row>
    <row r="6227">
      <c r="B6227" s="10"/>
      <c r="C6227" s="10"/>
    </row>
    <row r="6228">
      <c r="B6228" s="10"/>
      <c r="C6228" s="10"/>
    </row>
    <row r="6229">
      <c r="B6229" s="10"/>
      <c r="C6229" s="10"/>
    </row>
    <row r="6230">
      <c r="B6230" s="10"/>
      <c r="C6230" s="10"/>
    </row>
    <row r="6231">
      <c r="B6231" s="10"/>
      <c r="C6231" s="10"/>
    </row>
    <row r="6232">
      <c r="B6232" s="10"/>
      <c r="C6232" s="10"/>
    </row>
    <row r="6233">
      <c r="B6233" s="10"/>
      <c r="C6233" s="10"/>
    </row>
    <row r="6234">
      <c r="B6234" s="10"/>
      <c r="C6234" s="10"/>
    </row>
    <row r="6235">
      <c r="B6235" s="10"/>
      <c r="C6235" s="10"/>
    </row>
    <row r="6236">
      <c r="B6236" s="10"/>
      <c r="C6236" s="10"/>
    </row>
    <row r="6237">
      <c r="B6237" s="10"/>
      <c r="C6237" s="10"/>
    </row>
    <row r="6238">
      <c r="B6238" s="10"/>
      <c r="C6238" s="10"/>
    </row>
    <row r="6239">
      <c r="B6239" s="10"/>
      <c r="C6239" s="10"/>
    </row>
    <row r="6240">
      <c r="B6240" s="10"/>
      <c r="C6240" s="10"/>
    </row>
    <row r="6241">
      <c r="B6241" s="10"/>
      <c r="C6241" s="10"/>
    </row>
    <row r="6242">
      <c r="B6242" s="10"/>
      <c r="C6242" s="10"/>
    </row>
    <row r="6243">
      <c r="B6243" s="10"/>
      <c r="C6243" s="10"/>
    </row>
    <row r="6244">
      <c r="B6244" s="10"/>
      <c r="C6244" s="10"/>
    </row>
    <row r="6245">
      <c r="B6245" s="10"/>
      <c r="C6245" s="10"/>
    </row>
    <row r="6246">
      <c r="B6246" s="10"/>
      <c r="C6246" s="10"/>
    </row>
    <row r="6247">
      <c r="B6247" s="10"/>
      <c r="C6247" s="10"/>
    </row>
    <row r="6248">
      <c r="B6248" s="10"/>
      <c r="C6248" s="10"/>
    </row>
    <row r="6249">
      <c r="B6249" s="10"/>
      <c r="C6249" s="10"/>
    </row>
    <row r="6250">
      <c r="B6250" s="10"/>
      <c r="C6250" s="10"/>
    </row>
    <row r="6251">
      <c r="B6251" s="10"/>
      <c r="C6251" s="10"/>
    </row>
    <row r="6252">
      <c r="B6252" s="10"/>
      <c r="C6252" s="10"/>
    </row>
    <row r="6253">
      <c r="B6253" s="10"/>
      <c r="C6253" s="10"/>
    </row>
    <row r="6254">
      <c r="B6254" s="10"/>
      <c r="C6254" s="10"/>
    </row>
    <row r="6255">
      <c r="B6255" s="10"/>
      <c r="C6255" s="10"/>
    </row>
    <row r="6256">
      <c r="B6256" s="10"/>
      <c r="C6256" s="10"/>
    </row>
    <row r="6257">
      <c r="B6257" s="10"/>
      <c r="C6257" s="10"/>
    </row>
    <row r="6258">
      <c r="B6258" s="10"/>
      <c r="C6258" s="10"/>
    </row>
    <row r="6259">
      <c r="B6259" s="10"/>
      <c r="C6259" s="10"/>
    </row>
    <row r="6260">
      <c r="B6260" s="10"/>
      <c r="C6260" s="10"/>
    </row>
    <row r="6261">
      <c r="B6261" s="10"/>
      <c r="C6261" s="10"/>
    </row>
    <row r="6262">
      <c r="B6262" s="10"/>
      <c r="C6262" s="10"/>
    </row>
    <row r="6263">
      <c r="B6263" s="10"/>
      <c r="C6263" s="10"/>
    </row>
    <row r="6264">
      <c r="B6264" s="10"/>
      <c r="C6264" s="10"/>
    </row>
    <row r="6265">
      <c r="B6265" s="10"/>
      <c r="C6265" s="10"/>
    </row>
    <row r="6266">
      <c r="B6266" s="10"/>
      <c r="C6266" s="10"/>
    </row>
    <row r="6267">
      <c r="B6267" s="10"/>
      <c r="C6267" s="10"/>
    </row>
    <row r="6268">
      <c r="B6268" s="10"/>
      <c r="C6268" s="10"/>
    </row>
    <row r="6269">
      <c r="B6269" s="10"/>
      <c r="C6269" s="10"/>
    </row>
    <row r="6270">
      <c r="B6270" s="10"/>
      <c r="C6270" s="10"/>
    </row>
    <row r="6271">
      <c r="B6271" s="10"/>
      <c r="C6271" s="10"/>
    </row>
    <row r="6272">
      <c r="B6272" s="10"/>
      <c r="C6272" s="10"/>
    </row>
    <row r="6273">
      <c r="B6273" s="10"/>
      <c r="C6273" s="10"/>
    </row>
    <row r="6274">
      <c r="B6274" s="10"/>
      <c r="C6274" s="10"/>
    </row>
    <row r="6275">
      <c r="B6275" s="10"/>
      <c r="C6275" s="10"/>
    </row>
    <row r="6276">
      <c r="B6276" s="10"/>
      <c r="C6276" s="10"/>
    </row>
    <row r="6277">
      <c r="B6277" s="10"/>
      <c r="C6277" s="10"/>
    </row>
    <row r="6278">
      <c r="B6278" s="10"/>
      <c r="C6278" s="10"/>
    </row>
    <row r="6279">
      <c r="B6279" s="10"/>
      <c r="C6279" s="10"/>
    </row>
    <row r="6280">
      <c r="B6280" s="10"/>
      <c r="C6280" s="10"/>
    </row>
    <row r="6281">
      <c r="B6281" s="10"/>
      <c r="C6281" s="10"/>
    </row>
    <row r="6282">
      <c r="B6282" s="10"/>
      <c r="C6282" s="10"/>
    </row>
    <row r="6283">
      <c r="B6283" s="10"/>
      <c r="C6283" s="10"/>
    </row>
    <row r="6284">
      <c r="B6284" s="10"/>
      <c r="C6284" s="10"/>
    </row>
    <row r="6285">
      <c r="B6285" s="10"/>
      <c r="C6285" s="10"/>
    </row>
    <row r="6286">
      <c r="B6286" s="10"/>
      <c r="C6286" s="10"/>
    </row>
    <row r="6287">
      <c r="B6287" s="10"/>
      <c r="C6287" s="10"/>
    </row>
    <row r="6288">
      <c r="B6288" s="10"/>
      <c r="C6288" s="10"/>
    </row>
    <row r="6289">
      <c r="B6289" s="10"/>
      <c r="C6289" s="10"/>
    </row>
    <row r="6290">
      <c r="B6290" s="10"/>
      <c r="C6290" s="10"/>
    </row>
    <row r="6291">
      <c r="B6291" s="10"/>
      <c r="C6291" s="10"/>
    </row>
    <row r="6292">
      <c r="B6292" s="10"/>
      <c r="C6292" s="10"/>
    </row>
    <row r="6293">
      <c r="B6293" s="10"/>
      <c r="C6293" s="10"/>
    </row>
    <row r="6294">
      <c r="B6294" s="10"/>
      <c r="C6294" s="10"/>
    </row>
    <row r="6295">
      <c r="B6295" s="10"/>
      <c r="C6295" s="10"/>
    </row>
    <row r="6296">
      <c r="B6296" s="10"/>
      <c r="C6296" s="10"/>
    </row>
    <row r="6297">
      <c r="B6297" s="10"/>
      <c r="C6297" s="10"/>
    </row>
    <row r="6298">
      <c r="B6298" s="10"/>
      <c r="C6298" s="10"/>
    </row>
    <row r="6299">
      <c r="B6299" s="10"/>
      <c r="C6299" s="10"/>
    </row>
    <row r="6300">
      <c r="B6300" s="10"/>
      <c r="C6300" s="10"/>
    </row>
    <row r="6301">
      <c r="B6301" s="10"/>
      <c r="C6301" s="10"/>
    </row>
    <row r="6302">
      <c r="B6302" s="10"/>
      <c r="C6302" s="10"/>
    </row>
    <row r="6303">
      <c r="B6303" s="10"/>
      <c r="C6303" s="10"/>
    </row>
    <row r="6304">
      <c r="B6304" s="10"/>
      <c r="C6304" s="10"/>
    </row>
    <row r="6305">
      <c r="B6305" s="10"/>
      <c r="C6305" s="10"/>
    </row>
    <row r="6306">
      <c r="B6306" s="10"/>
      <c r="C6306" s="10"/>
    </row>
    <row r="6307">
      <c r="B6307" s="10"/>
      <c r="C6307" s="10"/>
    </row>
    <row r="6308">
      <c r="B6308" s="10"/>
      <c r="C6308" s="10"/>
    </row>
    <row r="6309">
      <c r="B6309" s="10"/>
      <c r="C6309" s="10"/>
    </row>
    <row r="6310">
      <c r="B6310" s="10"/>
      <c r="C6310" s="10"/>
    </row>
    <row r="6311">
      <c r="B6311" s="10"/>
      <c r="C6311" s="10"/>
    </row>
    <row r="6312">
      <c r="B6312" s="10"/>
      <c r="C6312" s="10"/>
    </row>
    <row r="6313">
      <c r="B6313" s="10"/>
      <c r="C6313" s="10"/>
    </row>
    <row r="6314">
      <c r="B6314" s="10"/>
      <c r="C6314" s="10"/>
    </row>
    <row r="6315">
      <c r="B6315" s="10"/>
      <c r="C6315" s="10"/>
    </row>
    <row r="6316">
      <c r="B6316" s="10"/>
      <c r="C6316" s="10"/>
    </row>
    <row r="6317">
      <c r="B6317" s="10"/>
      <c r="C6317" s="10"/>
    </row>
    <row r="6318">
      <c r="B6318" s="10"/>
      <c r="C6318" s="10"/>
    </row>
    <row r="6319">
      <c r="B6319" s="10"/>
      <c r="C6319" s="10"/>
    </row>
    <row r="6320">
      <c r="B6320" s="10"/>
      <c r="C6320" s="10"/>
    </row>
    <row r="6321">
      <c r="B6321" s="10"/>
      <c r="C6321" s="10"/>
    </row>
    <row r="6322">
      <c r="B6322" s="10"/>
      <c r="C6322" s="10"/>
    </row>
    <row r="6323">
      <c r="B6323" s="10"/>
      <c r="C6323" s="10"/>
    </row>
    <row r="6324">
      <c r="B6324" s="10"/>
      <c r="C6324" s="10"/>
    </row>
    <row r="6325">
      <c r="B6325" s="10"/>
      <c r="C6325" s="10"/>
    </row>
    <row r="6326">
      <c r="B6326" s="10"/>
      <c r="C6326" s="10"/>
    </row>
    <row r="6327">
      <c r="B6327" s="10"/>
      <c r="C6327" s="10"/>
    </row>
    <row r="6328">
      <c r="B6328" s="10"/>
      <c r="C6328" s="10"/>
    </row>
    <row r="6329">
      <c r="B6329" s="10"/>
      <c r="C6329" s="10"/>
    </row>
    <row r="6330">
      <c r="B6330" s="10"/>
      <c r="C6330" s="10"/>
    </row>
    <row r="6331">
      <c r="B6331" s="10"/>
      <c r="C6331" s="10"/>
    </row>
    <row r="6332">
      <c r="B6332" s="10"/>
      <c r="C6332" s="10"/>
    </row>
    <row r="6333">
      <c r="B6333" s="10"/>
      <c r="C6333" s="10"/>
    </row>
    <row r="6334">
      <c r="B6334" s="10"/>
      <c r="C6334" s="10"/>
    </row>
    <row r="6335">
      <c r="B6335" s="10"/>
      <c r="C6335" s="10"/>
    </row>
    <row r="6336">
      <c r="B6336" s="10"/>
      <c r="C6336" s="10"/>
    </row>
    <row r="6337">
      <c r="B6337" s="10"/>
      <c r="C6337" s="10"/>
    </row>
    <row r="6338">
      <c r="B6338" s="10"/>
      <c r="C6338" s="10"/>
    </row>
    <row r="6339">
      <c r="B6339" s="10"/>
      <c r="C6339" s="10"/>
    </row>
    <row r="6340">
      <c r="B6340" s="10"/>
      <c r="C6340" s="10"/>
    </row>
    <row r="6341">
      <c r="B6341" s="10"/>
      <c r="C6341" s="10"/>
    </row>
    <row r="6342">
      <c r="B6342" s="10"/>
      <c r="C6342" s="10"/>
    </row>
    <row r="6343">
      <c r="B6343" s="10"/>
      <c r="C6343" s="10"/>
    </row>
    <row r="6344">
      <c r="B6344" s="10"/>
      <c r="C6344" s="10"/>
    </row>
    <row r="6345">
      <c r="B6345" s="10"/>
      <c r="C6345" s="10"/>
    </row>
    <row r="6346">
      <c r="B6346" s="10"/>
      <c r="C6346" s="10"/>
    </row>
    <row r="6347">
      <c r="B6347" s="10"/>
      <c r="C6347" s="10"/>
    </row>
    <row r="6348">
      <c r="B6348" s="10"/>
      <c r="C6348" s="10"/>
    </row>
    <row r="6349">
      <c r="B6349" s="10"/>
      <c r="C6349" s="10"/>
    </row>
    <row r="6350">
      <c r="B6350" s="10"/>
      <c r="C6350" s="10"/>
    </row>
    <row r="6351">
      <c r="B6351" s="10"/>
      <c r="C6351" s="10"/>
    </row>
    <row r="6352">
      <c r="B6352" s="10"/>
      <c r="C6352" s="10"/>
    </row>
    <row r="6353">
      <c r="B6353" s="10"/>
      <c r="C6353" s="10"/>
    </row>
    <row r="6354">
      <c r="B6354" s="10"/>
      <c r="C6354" s="10"/>
    </row>
    <row r="6355">
      <c r="B6355" s="10"/>
      <c r="C6355" s="10"/>
    </row>
    <row r="6356">
      <c r="B6356" s="10"/>
      <c r="C6356" s="10"/>
    </row>
    <row r="6357">
      <c r="B6357" s="10"/>
      <c r="C6357" s="10"/>
    </row>
    <row r="6358">
      <c r="B6358" s="10"/>
      <c r="C6358" s="10"/>
    </row>
    <row r="6359">
      <c r="B6359" s="10"/>
      <c r="C6359" s="10"/>
    </row>
    <row r="6360">
      <c r="B6360" s="10"/>
      <c r="C6360" s="10"/>
    </row>
    <row r="6361">
      <c r="B6361" s="10"/>
      <c r="C6361" s="10"/>
    </row>
    <row r="6362">
      <c r="B6362" s="10"/>
      <c r="C6362" s="10"/>
    </row>
    <row r="6363">
      <c r="B6363" s="10"/>
      <c r="C6363" s="10"/>
    </row>
    <row r="6364">
      <c r="B6364" s="10"/>
      <c r="C6364" s="10"/>
    </row>
    <row r="6365">
      <c r="B6365" s="10"/>
      <c r="C6365" s="10"/>
    </row>
    <row r="6366">
      <c r="B6366" s="10"/>
      <c r="C6366" s="10"/>
    </row>
    <row r="6367">
      <c r="B6367" s="10"/>
      <c r="C6367" s="10"/>
    </row>
    <row r="6368">
      <c r="B6368" s="10"/>
      <c r="C6368" s="10"/>
    </row>
    <row r="6369">
      <c r="B6369" s="10"/>
      <c r="C6369" s="10"/>
    </row>
    <row r="6370">
      <c r="B6370" s="10"/>
      <c r="C6370" s="10"/>
    </row>
    <row r="6371">
      <c r="B6371" s="10"/>
      <c r="C6371" s="10"/>
    </row>
    <row r="6372">
      <c r="B6372" s="10"/>
      <c r="C6372" s="10"/>
    </row>
    <row r="6373">
      <c r="B6373" s="10"/>
      <c r="C6373" s="10"/>
    </row>
    <row r="6374">
      <c r="B6374" s="10"/>
      <c r="C6374" s="10"/>
    </row>
    <row r="6375">
      <c r="B6375" s="10"/>
      <c r="C6375" s="10"/>
    </row>
    <row r="6376">
      <c r="B6376" s="10"/>
      <c r="C6376" s="10"/>
    </row>
    <row r="6377">
      <c r="B6377" s="10"/>
      <c r="C6377" s="10"/>
    </row>
    <row r="6378">
      <c r="B6378" s="10"/>
      <c r="C6378" s="10"/>
    </row>
    <row r="6379">
      <c r="B6379" s="10"/>
      <c r="C6379" s="10"/>
    </row>
    <row r="6380">
      <c r="B6380" s="10"/>
      <c r="C6380" s="10"/>
    </row>
    <row r="6381">
      <c r="B6381" s="10"/>
      <c r="C6381" s="10"/>
    </row>
    <row r="6382">
      <c r="B6382" s="10"/>
      <c r="C6382" s="10"/>
    </row>
    <row r="6383">
      <c r="B6383" s="10"/>
      <c r="C6383" s="10"/>
    </row>
    <row r="6384">
      <c r="B6384" s="10"/>
      <c r="C6384" s="10"/>
    </row>
    <row r="6385">
      <c r="B6385" s="10"/>
      <c r="C6385" s="10"/>
    </row>
    <row r="6386">
      <c r="B6386" s="10"/>
      <c r="C6386" s="10"/>
    </row>
    <row r="6387">
      <c r="B6387" s="10"/>
      <c r="C6387" s="10"/>
    </row>
    <row r="6388">
      <c r="B6388" s="10"/>
      <c r="C6388" s="10"/>
    </row>
    <row r="6389">
      <c r="B6389" s="10"/>
      <c r="C6389" s="10"/>
    </row>
    <row r="6390">
      <c r="B6390" s="10"/>
      <c r="C6390" s="10"/>
    </row>
    <row r="6391">
      <c r="B6391" s="10"/>
      <c r="C6391" s="10"/>
    </row>
    <row r="6392">
      <c r="B6392" s="10"/>
      <c r="C6392" s="10"/>
    </row>
    <row r="6393">
      <c r="B6393" s="10"/>
      <c r="C6393" s="10"/>
    </row>
    <row r="6394">
      <c r="B6394" s="10"/>
      <c r="C6394" s="10"/>
    </row>
    <row r="6395">
      <c r="B6395" s="10"/>
      <c r="C6395" s="10"/>
    </row>
    <row r="6396">
      <c r="B6396" s="10"/>
      <c r="C6396" s="10"/>
    </row>
    <row r="6397">
      <c r="B6397" s="10"/>
      <c r="C6397" s="10"/>
    </row>
    <row r="6398">
      <c r="B6398" s="10"/>
      <c r="C6398" s="10"/>
    </row>
    <row r="6399">
      <c r="B6399" s="10"/>
      <c r="C6399" s="10"/>
    </row>
    <row r="6400">
      <c r="B6400" s="10"/>
      <c r="C6400" s="10"/>
    </row>
    <row r="6401">
      <c r="B6401" s="10"/>
      <c r="C6401" s="10"/>
    </row>
    <row r="6402">
      <c r="B6402" s="10"/>
      <c r="C6402" s="10"/>
    </row>
    <row r="6403">
      <c r="B6403" s="10"/>
      <c r="C6403" s="10"/>
    </row>
    <row r="6404">
      <c r="B6404" s="10"/>
      <c r="C6404" s="10"/>
    </row>
    <row r="6405">
      <c r="B6405" s="10"/>
      <c r="C6405" s="10"/>
    </row>
    <row r="6406">
      <c r="B6406" s="10"/>
      <c r="C6406" s="10"/>
    </row>
    <row r="6407">
      <c r="B6407" s="10"/>
      <c r="C6407" s="10"/>
    </row>
    <row r="6408">
      <c r="B6408" s="10"/>
      <c r="C6408" s="10"/>
    </row>
    <row r="6409">
      <c r="B6409" s="10"/>
      <c r="C6409" s="10"/>
    </row>
    <row r="6410">
      <c r="B6410" s="10"/>
      <c r="C6410" s="10"/>
    </row>
    <row r="6411">
      <c r="B6411" s="10"/>
      <c r="C6411" s="10"/>
    </row>
    <row r="6412">
      <c r="B6412" s="10"/>
      <c r="C6412" s="10"/>
    </row>
    <row r="6413">
      <c r="B6413" s="10"/>
      <c r="C6413" s="10"/>
    </row>
    <row r="6414">
      <c r="B6414" s="10"/>
      <c r="C6414" s="10"/>
    </row>
    <row r="6415">
      <c r="B6415" s="10"/>
      <c r="C6415" s="10"/>
    </row>
    <row r="6416">
      <c r="B6416" s="10"/>
      <c r="C6416" s="10"/>
    </row>
    <row r="6417">
      <c r="B6417" s="10"/>
      <c r="C6417" s="10"/>
    </row>
    <row r="6418">
      <c r="B6418" s="10"/>
      <c r="C6418" s="10"/>
    </row>
    <row r="6419">
      <c r="B6419" s="10"/>
      <c r="C6419" s="10"/>
    </row>
    <row r="6420">
      <c r="B6420" s="10"/>
      <c r="C6420" s="10"/>
    </row>
    <row r="6421">
      <c r="B6421" s="10"/>
      <c r="C6421" s="10"/>
    </row>
    <row r="6422">
      <c r="B6422" s="10"/>
      <c r="C6422" s="10"/>
    </row>
    <row r="6423">
      <c r="B6423" s="10"/>
      <c r="C6423" s="10"/>
    </row>
    <row r="6424">
      <c r="B6424" s="10"/>
      <c r="C6424" s="10"/>
    </row>
    <row r="6425">
      <c r="B6425" s="10"/>
      <c r="C6425" s="10"/>
    </row>
    <row r="6426">
      <c r="B6426" s="10"/>
      <c r="C6426" s="10"/>
    </row>
    <row r="6427">
      <c r="B6427" s="10"/>
      <c r="C6427" s="10"/>
    </row>
    <row r="6428">
      <c r="B6428" s="10"/>
      <c r="C6428" s="10"/>
    </row>
    <row r="6429">
      <c r="B6429" s="10"/>
      <c r="C6429" s="10"/>
    </row>
    <row r="6430">
      <c r="B6430" s="10"/>
      <c r="C6430" s="10"/>
    </row>
    <row r="6431">
      <c r="B6431" s="10"/>
      <c r="C6431" s="10"/>
    </row>
    <row r="6432">
      <c r="B6432" s="10"/>
      <c r="C6432" s="10"/>
    </row>
    <row r="6433">
      <c r="B6433" s="10"/>
      <c r="C6433" s="10"/>
    </row>
    <row r="6434">
      <c r="B6434" s="10"/>
      <c r="C6434" s="10"/>
    </row>
    <row r="6435">
      <c r="B6435" s="10"/>
      <c r="C6435" s="10"/>
    </row>
    <row r="6436">
      <c r="B6436" s="10"/>
      <c r="C6436" s="10"/>
    </row>
    <row r="6437">
      <c r="B6437" s="10"/>
      <c r="C6437" s="10"/>
    </row>
    <row r="6438">
      <c r="B6438" s="10"/>
      <c r="C6438" s="10"/>
    </row>
    <row r="6439">
      <c r="B6439" s="10"/>
      <c r="C6439" s="10"/>
    </row>
    <row r="6440">
      <c r="B6440" s="10"/>
      <c r="C6440" s="10"/>
    </row>
    <row r="6441">
      <c r="B6441" s="10"/>
      <c r="C6441" s="10"/>
    </row>
    <row r="6442">
      <c r="B6442" s="10"/>
      <c r="C6442" s="10"/>
    </row>
    <row r="6443">
      <c r="B6443" s="10"/>
      <c r="C6443" s="10"/>
    </row>
    <row r="6444">
      <c r="B6444" s="10"/>
      <c r="C6444" s="10"/>
    </row>
    <row r="6445">
      <c r="B6445" s="10"/>
      <c r="C6445" s="10"/>
    </row>
    <row r="6446">
      <c r="B6446" s="10"/>
      <c r="C6446" s="10"/>
    </row>
    <row r="6447">
      <c r="B6447" s="10"/>
      <c r="C6447" s="10"/>
    </row>
    <row r="6448">
      <c r="B6448" s="10"/>
      <c r="C6448" s="10"/>
    </row>
    <row r="6449">
      <c r="B6449" s="10"/>
      <c r="C6449" s="10"/>
    </row>
    <row r="6450">
      <c r="B6450" s="10"/>
      <c r="C6450" s="10"/>
    </row>
    <row r="6451">
      <c r="B6451" s="10"/>
      <c r="C6451" s="10"/>
    </row>
    <row r="6452">
      <c r="B6452" s="10"/>
      <c r="C6452" s="10"/>
    </row>
    <row r="6453">
      <c r="B6453" s="10"/>
      <c r="C6453" s="10"/>
    </row>
    <row r="6454">
      <c r="B6454" s="10"/>
      <c r="C6454" s="10"/>
    </row>
    <row r="6455">
      <c r="B6455" s="10"/>
      <c r="C6455" s="10"/>
    </row>
    <row r="6456">
      <c r="B6456" s="10"/>
      <c r="C6456" s="10"/>
    </row>
    <row r="6457">
      <c r="B6457" s="10"/>
      <c r="C6457" s="10"/>
    </row>
    <row r="6458">
      <c r="B6458" s="10"/>
      <c r="C6458" s="10"/>
    </row>
    <row r="6459">
      <c r="B6459" s="10"/>
      <c r="C6459" s="10"/>
    </row>
    <row r="6460">
      <c r="B6460" s="10"/>
      <c r="C6460" s="10"/>
    </row>
    <row r="6461">
      <c r="B6461" s="10"/>
      <c r="C6461" s="10"/>
    </row>
    <row r="6462">
      <c r="B6462" s="10"/>
      <c r="C6462" s="10"/>
    </row>
    <row r="6463">
      <c r="B6463" s="10"/>
      <c r="C6463" s="10"/>
    </row>
    <row r="6464">
      <c r="B6464" s="10"/>
      <c r="C6464" s="10"/>
    </row>
    <row r="6465">
      <c r="B6465" s="10"/>
      <c r="C6465" s="10"/>
    </row>
    <row r="6466">
      <c r="B6466" s="10"/>
      <c r="C6466" s="10"/>
    </row>
    <row r="6467">
      <c r="B6467" s="10"/>
      <c r="C6467" s="10"/>
    </row>
    <row r="6468">
      <c r="B6468" s="10"/>
      <c r="C6468" s="10"/>
    </row>
    <row r="6469">
      <c r="B6469" s="10"/>
      <c r="C6469" s="10"/>
    </row>
    <row r="6470">
      <c r="B6470" s="10"/>
      <c r="C6470" s="10"/>
    </row>
    <row r="6471">
      <c r="B6471" s="10"/>
      <c r="C6471" s="10"/>
    </row>
    <row r="6472">
      <c r="B6472" s="10"/>
      <c r="C6472" s="10"/>
    </row>
    <row r="6473">
      <c r="B6473" s="10"/>
      <c r="C6473" s="10"/>
    </row>
    <row r="6474">
      <c r="B6474" s="10"/>
      <c r="C6474" s="10"/>
    </row>
    <row r="6475">
      <c r="B6475" s="10"/>
      <c r="C6475" s="10"/>
    </row>
    <row r="6476">
      <c r="B6476" s="10"/>
      <c r="C6476" s="10"/>
    </row>
    <row r="6477">
      <c r="B6477" s="10"/>
      <c r="C6477" s="10"/>
    </row>
    <row r="6478">
      <c r="B6478" s="10"/>
      <c r="C6478" s="10"/>
    </row>
    <row r="6479">
      <c r="B6479" s="10"/>
      <c r="C6479" s="10"/>
    </row>
    <row r="6480">
      <c r="B6480" s="10"/>
      <c r="C6480" s="10"/>
    </row>
    <row r="6481">
      <c r="B6481" s="10"/>
      <c r="C6481" s="10"/>
    </row>
    <row r="6482">
      <c r="B6482" s="10"/>
      <c r="C6482" s="10"/>
    </row>
    <row r="6483">
      <c r="B6483" s="10"/>
      <c r="C6483" s="10"/>
    </row>
    <row r="6484">
      <c r="B6484" s="10"/>
      <c r="C6484" s="10"/>
    </row>
    <row r="6485">
      <c r="B6485" s="10"/>
      <c r="C6485" s="10"/>
    </row>
    <row r="6486">
      <c r="B6486" s="10"/>
      <c r="C6486" s="10"/>
    </row>
    <row r="6487">
      <c r="B6487" s="10"/>
      <c r="C6487" s="10"/>
    </row>
    <row r="6488">
      <c r="B6488" s="10"/>
      <c r="C6488" s="10"/>
    </row>
    <row r="6489">
      <c r="B6489" s="10"/>
      <c r="C6489" s="10"/>
    </row>
    <row r="6490">
      <c r="B6490" s="10"/>
      <c r="C6490" s="10"/>
    </row>
    <row r="6491">
      <c r="B6491" s="10"/>
      <c r="C6491" s="10"/>
    </row>
    <row r="6492">
      <c r="B6492" s="10"/>
      <c r="C6492" s="10"/>
    </row>
    <row r="6493">
      <c r="B6493" s="10"/>
      <c r="C6493" s="10"/>
    </row>
    <row r="6494">
      <c r="B6494" s="10"/>
      <c r="C6494" s="10"/>
    </row>
    <row r="6495">
      <c r="B6495" s="10"/>
      <c r="C6495" s="10"/>
    </row>
    <row r="6496">
      <c r="B6496" s="10"/>
      <c r="C6496" s="10"/>
    </row>
    <row r="6497">
      <c r="B6497" s="10"/>
      <c r="C6497" s="10"/>
    </row>
    <row r="6498">
      <c r="B6498" s="10"/>
      <c r="C6498" s="10"/>
    </row>
    <row r="6499">
      <c r="B6499" s="10"/>
      <c r="C6499" s="10"/>
    </row>
    <row r="6500">
      <c r="B6500" s="10"/>
      <c r="C6500" s="10"/>
    </row>
    <row r="6501">
      <c r="B6501" s="10"/>
      <c r="C6501" s="10"/>
    </row>
    <row r="6502">
      <c r="B6502" s="10"/>
      <c r="C6502" s="10"/>
    </row>
    <row r="6503">
      <c r="B6503" s="10"/>
      <c r="C6503" s="10"/>
    </row>
    <row r="6504">
      <c r="B6504" s="10"/>
      <c r="C6504" s="10"/>
    </row>
    <row r="6505">
      <c r="B6505" s="10"/>
      <c r="C6505" s="10"/>
    </row>
    <row r="6506">
      <c r="B6506" s="10"/>
      <c r="C6506" s="10"/>
    </row>
    <row r="6507">
      <c r="B6507" s="10"/>
      <c r="C6507" s="10"/>
    </row>
    <row r="6508">
      <c r="B6508" s="10"/>
      <c r="C6508" s="10"/>
    </row>
    <row r="6509">
      <c r="B6509" s="10"/>
      <c r="C6509" s="10"/>
    </row>
    <row r="6510">
      <c r="B6510" s="10"/>
      <c r="C6510" s="10"/>
    </row>
    <row r="6511">
      <c r="B6511" s="10"/>
      <c r="C6511" s="10"/>
    </row>
    <row r="6512">
      <c r="B6512" s="10"/>
      <c r="C6512" s="10"/>
    </row>
    <row r="6513">
      <c r="B6513" s="10"/>
      <c r="C6513" s="10"/>
    </row>
    <row r="6514">
      <c r="B6514" s="10"/>
      <c r="C6514" s="10"/>
    </row>
    <row r="6515">
      <c r="B6515" s="10"/>
      <c r="C6515" s="10"/>
    </row>
    <row r="6516">
      <c r="B6516" s="10"/>
      <c r="C6516" s="10"/>
    </row>
    <row r="6517">
      <c r="B6517" s="10"/>
      <c r="C6517" s="10"/>
    </row>
    <row r="6518">
      <c r="B6518" s="10"/>
      <c r="C6518" s="10"/>
    </row>
    <row r="6519">
      <c r="B6519" s="10"/>
      <c r="C6519" s="10"/>
    </row>
    <row r="6520">
      <c r="B6520" s="10"/>
      <c r="C6520" s="10"/>
    </row>
    <row r="6521">
      <c r="B6521" s="10"/>
      <c r="C6521" s="10"/>
    </row>
    <row r="6522">
      <c r="B6522" s="10"/>
      <c r="C6522" s="10"/>
    </row>
    <row r="6523">
      <c r="B6523" s="10"/>
      <c r="C6523" s="10"/>
    </row>
    <row r="6524">
      <c r="B6524" s="10"/>
      <c r="C6524" s="10"/>
    </row>
    <row r="6525">
      <c r="B6525" s="10"/>
      <c r="C6525" s="10"/>
    </row>
    <row r="6526">
      <c r="B6526" s="10"/>
      <c r="C6526" s="10"/>
    </row>
    <row r="6527">
      <c r="B6527" s="10"/>
      <c r="C6527" s="10"/>
    </row>
    <row r="6528">
      <c r="B6528" s="10"/>
      <c r="C6528" s="10"/>
    </row>
    <row r="6529">
      <c r="B6529" s="10"/>
      <c r="C6529" s="10"/>
    </row>
    <row r="6530">
      <c r="B6530" s="10"/>
      <c r="C6530" s="10"/>
    </row>
    <row r="6531">
      <c r="B6531" s="10"/>
      <c r="C6531" s="10"/>
    </row>
    <row r="6532">
      <c r="B6532" s="10"/>
      <c r="C6532" s="10"/>
    </row>
    <row r="6533">
      <c r="B6533" s="10"/>
      <c r="C6533" s="10"/>
    </row>
    <row r="6534">
      <c r="B6534" s="10"/>
      <c r="C6534" s="10"/>
    </row>
    <row r="6535">
      <c r="B6535" s="10"/>
      <c r="C6535" s="10"/>
    </row>
    <row r="6536">
      <c r="B6536" s="10"/>
      <c r="C6536" s="10"/>
    </row>
    <row r="6537">
      <c r="B6537" s="10"/>
      <c r="C6537" s="10"/>
    </row>
    <row r="6538">
      <c r="B6538" s="10"/>
      <c r="C6538" s="10"/>
    </row>
    <row r="6539">
      <c r="B6539" s="10"/>
      <c r="C6539" s="10"/>
    </row>
    <row r="6540">
      <c r="B6540" s="10"/>
      <c r="C6540" s="10"/>
    </row>
    <row r="6541">
      <c r="B6541" s="10"/>
      <c r="C6541" s="10"/>
    </row>
    <row r="6542">
      <c r="B6542" s="10"/>
      <c r="C6542" s="10"/>
    </row>
    <row r="6543">
      <c r="B6543" s="10"/>
      <c r="C6543" s="10"/>
    </row>
    <row r="6544">
      <c r="B6544" s="10"/>
      <c r="C6544" s="10"/>
    </row>
    <row r="6545">
      <c r="B6545" s="10"/>
      <c r="C6545" s="10"/>
    </row>
    <row r="6546">
      <c r="B6546" s="10"/>
      <c r="C6546" s="10"/>
    </row>
    <row r="6547">
      <c r="B6547" s="10"/>
      <c r="C6547" s="10"/>
    </row>
    <row r="6548">
      <c r="B6548" s="10"/>
      <c r="C6548" s="10"/>
    </row>
    <row r="6549">
      <c r="B6549" s="10"/>
      <c r="C6549" s="10"/>
    </row>
    <row r="6550">
      <c r="B6550" s="10"/>
      <c r="C6550" s="10"/>
    </row>
    <row r="6551">
      <c r="B6551" s="10"/>
      <c r="C6551" s="10"/>
    </row>
    <row r="6552">
      <c r="B6552" s="10"/>
      <c r="C6552" s="10"/>
    </row>
    <row r="6553">
      <c r="B6553" s="10"/>
      <c r="C6553" s="10"/>
    </row>
    <row r="6554">
      <c r="B6554" s="10"/>
      <c r="C6554" s="10"/>
    </row>
    <row r="6555">
      <c r="B6555" s="10"/>
      <c r="C6555" s="10"/>
    </row>
    <row r="6556">
      <c r="B6556" s="10"/>
      <c r="C6556" s="10"/>
    </row>
    <row r="6557">
      <c r="B6557" s="10"/>
      <c r="C6557" s="10"/>
    </row>
    <row r="6558">
      <c r="B6558" s="10"/>
      <c r="C6558" s="10"/>
    </row>
    <row r="6559">
      <c r="B6559" s="10"/>
      <c r="C6559" s="10"/>
    </row>
    <row r="6560">
      <c r="B6560" s="10"/>
      <c r="C6560" s="10"/>
    </row>
    <row r="6561">
      <c r="B6561" s="10"/>
      <c r="C6561" s="10"/>
    </row>
    <row r="6562">
      <c r="B6562" s="10"/>
      <c r="C6562" s="10"/>
    </row>
    <row r="6563">
      <c r="B6563" s="10"/>
      <c r="C6563" s="10"/>
    </row>
    <row r="6564">
      <c r="B6564" s="10"/>
      <c r="C6564" s="10"/>
    </row>
    <row r="6565">
      <c r="B6565" s="10"/>
      <c r="C6565" s="10"/>
    </row>
    <row r="6566">
      <c r="B6566" s="10"/>
      <c r="C6566" s="10"/>
    </row>
    <row r="6567">
      <c r="B6567" s="10"/>
      <c r="C6567" s="10"/>
    </row>
    <row r="6568">
      <c r="B6568" s="10"/>
      <c r="C6568" s="10"/>
    </row>
    <row r="6569">
      <c r="B6569" s="10"/>
      <c r="C6569" s="10"/>
    </row>
    <row r="6570">
      <c r="B6570" s="10"/>
      <c r="C6570" s="10"/>
    </row>
    <row r="6571">
      <c r="B6571" s="10"/>
      <c r="C6571" s="10"/>
    </row>
    <row r="6572">
      <c r="B6572" s="10"/>
      <c r="C6572" s="10"/>
    </row>
    <row r="6573">
      <c r="B6573" s="10"/>
      <c r="C6573" s="10"/>
    </row>
    <row r="6574">
      <c r="B6574" s="10"/>
      <c r="C6574" s="10"/>
    </row>
    <row r="6575">
      <c r="B6575" s="10"/>
      <c r="C6575" s="10"/>
    </row>
    <row r="6576">
      <c r="B6576" s="10"/>
      <c r="C6576" s="10"/>
    </row>
    <row r="6577">
      <c r="B6577" s="10"/>
      <c r="C6577" s="10"/>
    </row>
    <row r="6578">
      <c r="B6578" s="10"/>
      <c r="C6578" s="10"/>
    </row>
    <row r="6579">
      <c r="B6579" s="10"/>
      <c r="C6579" s="10"/>
    </row>
    <row r="6580">
      <c r="B6580" s="10"/>
      <c r="C6580" s="10"/>
    </row>
    <row r="6581">
      <c r="B6581" s="10"/>
      <c r="C6581" s="10"/>
    </row>
    <row r="6582">
      <c r="B6582" s="10"/>
      <c r="C6582" s="10"/>
    </row>
    <row r="6583">
      <c r="B6583" s="10"/>
      <c r="C6583" s="10"/>
    </row>
    <row r="6584">
      <c r="B6584" s="10"/>
      <c r="C6584" s="10"/>
    </row>
    <row r="6585">
      <c r="B6585" s="10"/>
      <c r="C6585" s="10"/>
    </row>
    <row r="6586">
      <c r="B6586" s="10"/>
      <c r="C6586" s="10"/>
    </row>
    <row r="6587">
      <c r="B6587" s="10"/>
      <c r="C6587" s="10"/>
    </row>
    <row r="6588">
      <c r="B6588" s="10"/>
      <c r="C6588" s="10"/>
    </row>
    <row r="6589">
      <c r="B6589" s="10"/>
      <c r="C6589" s="10"/>
    </row>
    <row r="6590">
      <c r="B6590" s="10"/>
      <c r="C6590" s="10"/>
    </row>
    <row r="6591">
      <c r="B6591" s="10"/>
      <c r="C6591" s="10"/>
    </row>
    <row r="6592">
      <c r="B6592" s="10"/>
      <c r="C6592" s="10"/>
    </row>
    <row r="6593">
      <c r="B6593" s="10"/>
      <c r="C6593" s="10"/>
    </row>
    <row r="6594">
      <c r="B6594" s="10"/>
      <c r="C6594" s="10"/>
    </row>
    <row r="6595">
      <c r="B6595" s="10"/>
      <c r="C6595" s="10"/>
    </row>
    <row r="6596">
      <c r="B6596" s="10"/>
      <c r="C6596" s="10"/>
    </row>
    <row r="6597">
      <c r="B6597" s="10"/>
      <c r="C6597" s="10"/>
    </row>
    <row r="6598">
      <c r="B6598" s="10"/>
      <c r="C6598" s="10"/>
    </row>
    <row r="6599">
      <c r="B6599" s="10"/>
      <c r="C6599" s="10"/>
    </row>
    <row r="6600">
      <c r="B6600" s="10"/>
      <c r="C6600" s="10"/>
    </row>
    <row r="6601">
      <c r="B6601" s="10"/>
      <c r="C6601" s="10"/>
    </row>
    <row r="6602">
      <c r="B6602" s="10"/>
      <c r="C6602" s="10"/>
    </row>
    <row r="6603">
      <c r="B6603" s="10"/>
      <c r="C6603" s="10"/>
    </row>
    <row r="6604">
      <c r="B6604" s="10"/>
      <c r="C6604" s="10"/>
    </row>
    <row r="6605">
      <c r="B6605" s="10"/>
      <c r="C6605" s="10"/>
    </row>
    <row r="6606">
      <c r="B6606" s="10"/>
      <c r="C6606" s="10"/>
    </row>
    <row r="6607">
      <c r="B6607" s="10"/>
      <c r="C6607" s="10"/>
    </row>
    <row r="6608">
      <c r="B6608" s="10"/>
      <c r="C6608" s="10"/>
    </row>
    <row r="6609">
      <c r="B6609" s="10"/>
      <c r="C6609" s="10"/>
    </row>
    <row r="6610">
      <c r="B6610" s="10"/>
      <c r="C6610" s="10"/>
    </row>
    <row r="6611">
      <c r="B6611" s="10"/>
      <c r="C6611" s="10"/>
    </row>
    <row r="6612">
      <c r="B6612" s="10"/>
      <c r="C6612" s="10"/>
    </row>
    <row r="6613">
      <c r="B6613" s="10"/>
      <c r="C6613" s="10"/>
    </row>
    <row r="6614">
      <c r="B6614" s="10"/>
      <c r="C6614" s="10"/>
    </row>
    <row r="6615">
      <c r="B6615" s="10"/>
      <c r="C6615" s="10"/>
    </row>
    <row r="6616">
      <c r="B6616" s="10"/>
      <c r="C6616" s="10"/>
    </row>
    <row r="6617">
      <c r="B6617" s="10"/>
      <c r="C6617" s="10"/>
    </row>
    <row r="6618">
      <c r="B6618" s="10"/>
      <c r="C6618" s="10"/>
    </row>
    <row r="6619">
      <c r="B6619" s="10"/>
      <c r="C6619" s="10"/>
    </row>
    <row r="6620">
      <c r="B6620" s="10"/>
      <c r="C6620" s="10"/>
    </row>
    <row r="6621">
      <c r="B6621" s="10"/>
      <c r="C6621" s="10"/>
    </row>
    <row r="6622">
      <c r="B6622" s="10"/>
      <c r="C6622" s="10"/>
    </row>
    <row r="6623">
      <c r="B6623" s="10"/>
      <c r="C6623" s="10"/>
    </row>
    <row r="6624">
      <c r="B6624" s="10"/>
      <c r="C6624" s="10"/>
    </row>
    <row r="6625">
      <c r="B6625" s="10"/>
      <c r="C6625" s="10"/>
    </row>
    <row r="6626">
      <c r="B6626" s="10"/>
      <c r="C6626" s="10"/>
    </row>
    <row r="6627">
      <c r="B6627" s="10"/>
      <c r="C6627" s="10"/>
    </row>
    <row r="6628">
      <c r="B6628" s="10"/>
      <c r="C6628" s="10"/>
    </row>
    <row r="6629">
      <c r="B6629" s="10"/>
      <c r="C6629" s="10"/>
    </row>
    <row r="6630">
      <c r="B6630" s="10"/>
      <c r="C6630" s="10"/>
    </row>
    <row r="6631">
      <c r="B6631" s="10"/>
      <c r="C6631" s="10"/>
    </row>
    <row r="6632">
      <c r="B6632" s="10"/>
      <c r="C6632" s="10"/>
    </row>
    <row r="6633">
      <c r="B6633" s="10"/>
      <c r="C6633" s="10"/>
    </row>
    <row r="6634">
      <c r="B6634" s="10"/>
      <c r="C6634" s="10"/>
    </row>
    <row r="6635">
      <c r="B6635" s="10"/>
      <c r="C6635" s="10"/>
    </row>
    <row r="6636">
      <c r="B6636" s="10"/>
      <c r="C6636" s="10"/>
    </row>
    <row r="6637">
      <c r="B6637" s="10"/>
      <c r="C6637" s="10"/>
    </row>
    <row r="6638">
      <c r="B6638" s="10"/>
      <c r="C6638" s="10"/>
    </row>
    <row r="6639">
      <c r="B6639" s="10"/>
      <c r="C6639" s="10"/>
    </row>
    <row r="6640">
      <c r="B6640" s="10"/>
      <c r="C6640" s="10"/>
    </row>
    <row r="6641">
      <c r="B6641" s="10"/>
      <c r="C6641" s="10"/>
    </row>
    <row r="6642">
      <c r="B6642" s="10"/>
      <c r="C6642" s="10"/>
    </row>
    <row r="6643">
      <c r="B6643" s="10"/>
      <c r="C6643" s="10"/>
    </row>
    <row r="6644">
      <c r="B6644" s="10"/>
      <c r="C6644" s="10"/>
    </row>
    <row r="6645">
      <c r="B6645" s="10"/>
      <c r="C6645" s="10"/>
    </row>
    <row r="6646">
      <c r="B6646" s="10"/>
      <c r="C6646" s="10"/>
    </row>
    <row r="6647">
      <c r="B6647" s="10"/>
      <c r="C6647" s="10"/>
    </row>
    <row r="6648">
      <c r="B6648" s="10"/>
      <c r="C6648" s="10"/>
    </row>
    <row r="6649">
      <c r="B6649" s="10"/>
      <c r="C6649" s="10"/>
    </row>
    <row r="6650">
      <c r="B6650" s="10"/>
      <c r="C6650" s="10"/>
    </row>
    <row r="6651">
      <c r="B6651" s="10"/>
      <c r="C6651" s="10"/>
    </row>
    <row r="6652">
      <c r="B6652" s="10"/>
      <c r="C6652" s="10"/>
    </row>
    <row r="6653">
      <c r="B6653" s="10"/>
      <c r="C6653" s="10"/>
    </row>
    <row r="6654">
      <c r="B6654" s="10"/>
      <c r="C6654" s="10"/>
    </row>
    <row r="6655">
      <c r="B6655" s="10"/>
      <c r="C6655" s="10"/>
    </row>
    <row r="6656">
      <c r="B6656" s="10"/>
      <c r="C6656" s="10"/>
    </row>
    <row r="6657">
      <c r="B6657" s="10"/>
      <c r="C6657" s="10"/>
    </row>
    <row r="6658">
      <c r="B6658" s="10"/>
      <c r="C6658" s="10"/>
    </row>
    <row r="6659">
      <c r="B6659" s="10"/>
      <c r="C6659" s="10"/>
    </row>
    <row r="6660">
      <c r="B6660" s="10"/>
      <c r="C6660" s="10"/>
    </row>
    <row r="6661">
      <c r="B6661" s="10"/>
      <c r="C6661" s="10"/>
    </row>
    <row r="6662">
      <c r="B6662" s="10"/>
      <c r="C6662" s="10"/>
    </row>
    <row r="6663">
      <c r="B6663" s="10"/>
      <c r="C6663" s="10"/>
    </row>
    <row r="6664">
      <c r="B6664" s="10"/>
      <c r="C6664" s="10"/>
    </row>
    <row r="6665">
      <c r="B6665" s="10"/>
      <c r="C6665" s="10"/>
    </row>
    <row r="6666">
      <c r="B6666" s="10"/>
      <c r="C6666" s="10"/>
    </row>
    <row r="6667">
      <c r="B6667" s="10"/>
      <c r="C6667" s="10"/>
    </row>
    <row r="6668">
      <c r="B6668" s="10"/>
      <c r="C6668" s="10"/>
    </row>
    <row r="6669">
      <c r="B6669" s="10"/>
      <c r="C6669" s="10"/>
    </row>
    <row r="6670">
      <c r="B6670" s="10"/>
      <c r="C6670" s="10"/>
    </row>
    <row r="6671">
      <c r="B6671" s="10"/>
      <c r="C6671" s="10"/>
    </row>
    <row r="6672">
      <c r="B6672" s="10"/>
      <c r="C6672" s="10"/>
    </row>
    <row r="6673">
      <c r="B6673" s="10"/>
      <c r="C6673" s="10"/>
    </row>
    <row r="6674">
      <c r="B6674" s="10"/>
      <c r="C6674" s="10"/>
    </row>
    <row r="6675">
      <c r="B6675" s="10"/>
      <c r="C6675" s="10"/>
    </row>
    <row r="6676">
      <c r="B6676" s="10"/>
      <c r="C6676" s="10"/>
    </row>
    <row r="6677">
      <c r="B6677" s="10"/>
      <c r="C6677" s="10"/>
    </row>
    <row r="6678">
      <c r="B6678" s="10"/>
      <c r="C6678" s="10"/>
    </row>
    <row r="6679">
      <c r="B6679" s="10"/>
      <c r="C6679" s="10"/>
    </row>
    <row r="6680">
      <c r="B6680" s="10"/>
      <c r="C6680" s="10"/>
    </row>
    <row r="6681">
      <c r="B6681" s="10"/>
      <c r="C6681" s="10"/>
    </row>
    <row r="6682">
      <c r="B6682" s="10"/>
      <c r="C6682" s="10"/>
    </row>
    <row r="6683">
      <c r="B6683" s="10"/>
      <c r="C6683" s="10"/>
    </row>
    <row r="6684">
      <c r="B6684" s="10"/>
      <c r="C6684" s="10"/>
    </row>
    <row r="6685">
      <c r="B6685" s="10"/>
      <c r="C6685" s="10"/>
    </row>
    <row r="6686">
      <c r="B6686" s="10"/>
      <c r="C6686" s="10"/>
    </row>
    <row r="6687">
      <c r="B6687" s="10"/>
      <c r="C6687" s="10"/>
    </row>
    <row r="6688">
      <c r="B6688" s="10"/>
      <c r="C6688" s="10"/>
    </row>
    <row r="6689">
      <c r="B6689" s="10"/>
      <c r="C6689" s="10"/>
    </row>
    <row r="6690">
      <c r="B6690" s="10"/>
      <c r="C6690" s="10"/>
    </row>
    <row r="6691">
      <c r="B6691" s="10"/>
      <c r="C6691" s="10"/>
    </row>
    <row r="6692">
      <c r="B6692" s="10"/>
      <c r="C6692" s="10"/>
    </row>
    <row r="6693">
      <c r="B6693" s="10"/>
      <c r="C6693" s="10"/>
    </row>
    <row r="6694">
      <c r="B6694" s="10"/>
      <c r="C6694" s="10"/>
    </row>
    <row r="6695">
      <c r="B6695" s="10"/>
      <c r="C6695" s="10"/>
    </row>
    <row r="6696">
      <c r="B6696" s="10"/>
      <c r="C6696" s="10"/>
    </row>
    <row r="6697">
      <c r="B6697" s="10"/>
      <c r="C6697" s="10"/>
    </row>
    <row r="6698">
      <c r="B6698" s="10"/>
      <c r="C6698" s="10"/>
    </row>
    <row r="6699">
      <c r="B6699" s="10"/>
      <c r="C6699" s="10"/>
    </row>
    <row r="6700">
      <c r="B6700" s="10"/>
      <c r="C6700" s="10"/>
    </row>
    <row r="6701">
      <c r="B6701" s="10"/>
      <c r="C6701" s="10"/>
    </row>
    <row r="6702">
      <c r="B6702" s="10"/>
      <c r="C6702" s="10"/>
    </row>
    <row r="6703">
      <c r="B6703" s="10"/>
      <c r="C6703" s="10"/>
    </row>
    <row r="6704">
      <c r="B6704" s="10"/>
      <c r="C6704" s="10"/>
    </row>
    <row r="6705">
      <c r="B6705" s="10"/>
      <c r="C6705" s="10"/>
    </row>
    <row r="6706">
      <c r="B6706" s="10"/>
      <c r="C6706" s="10"/>
    </row>
    <row r="6707">
      <c r="B6707" s="10"/>
      <c r="C6707" s="10"/>
    </row>
    <row r="6708">
      <c r="B6708" s="10"/>
      <c r="C6708" s="10"/>
    </row>
    <row r="6709">
      <c r="B6709" s="10"/>
      <c r="C6709" s="10"/>
    </row>
    <row r="6710">
      <c r="B6710" s="10"/>
      <c r="C6710" s="10"/>
    </row>
    <row r="6711">
      <c r="B6711" s="10"/>
      <c r="C6711" s="10"/>
    </row>
    <row r="6712">
      <c r="B6712" s="10"/>
      <c r="C6712" s="10"/>
    </row>
    <row r="6713">
      <c r="B6713" s="10"/>
      <c r="C6713" s="10"/>
    </row>
    <row r="6714">
      <c r="B6714" s="10"/>
      <c r="C6714" s="10"/>
    </row>
    <row r="6715">
      <c r="B6715" s="10"/>
      <c r="C6715" s="10"/>
    </row>
    <row r="6716">
      <c r="B6716" s="10"/>
      <c r="C6716" s="10"/>
    </row>
    <row r="6717">
      <c r="B6717" s="10"/>
      <c r="C6717" s="10"/>
    </row>
    <row r="6718">
      <c r="B6718" s="10"/>
      <c r="C6718" s="10"/>
    </row>
    <row r="6719">
      <c r="B6719" s="10"/>
      <c r="C6719" s="10"/>
    </row>
    <row r="6720">
      <c r="B6720" s="10"/>
      <c r="C6720" s="10"/>
    </row>
    <row r="6721">
      <c r="B6721" s="10"/>
      <c r="C6721" s="10"/>
    </row>
    <row r="6722">
      <c r="B6722" s="10"/>
      <c r="C6722" s="10"/>
    </row>
    <row r="6723">
      <c r="B6723" s="10"/>
      <c r="C6723" s="10"/>
    </row>
    <row r="6724">
      <c r="B6724" s="10"/>
      <c r="C6724" s="10"/>
    </row>
    <row r="6725">
      <c r="B6725" s="10"/>
      <c r="C6725" s="10"/>
    </row>
    <row r="6726">
      <c r="B6726" s="10"/>
      <c r="C6726" s="10"/>
    </row>
    <row r="6727">
      <c r="B6727" s="10"/>
      <c r="C6727" s="10"/>
    </row>
    <row r="6728">
      <c r="B6728" s="10"/>
      <c r="C6728" s="10"/>
    </row>
    <row r="6729">
      <c r="B6729" s="10"/>
      <c r="C6729" s="10"/>
    </row>
    <row r="6730">
      <c r="B6730" s="10"/>
      <c r="C6730" s="10"/>
    </row>
    <row r="6731">
      <c r="B6731" s="10"/>
      <c r="C6731" s="10"/>
    </row>
    <row r="6732">
      <c r="B6732" s="10"/>
      <c r="C6732" s="10"/>
    </row>
    <row r="6733">
      <c r="B6733" s="10"/>
      <c r="C6733" s="10"/>
    </row>
    <row r="6734">
      <c r="B6734" s="10"/>
      <c r="C6734" s="10"/>
    </row>
    <row r="6735">
      <c r="B6735" s="10"/>
      <c r="C6735" s="10"/>
    </row>
    <row r="6736">
      <c r="B6736" s="10"/>
      <c r="C6736" s="10"/>
    </row>
    <row r="6737">
      <c r="B6737" s="10"/>
      <c r="C6737" s="10"/>
    </row>
    <row r="6738">
      <c r="B6738" s="10"/>
      <c r="C6738" s="10"/>
    </row>
    <row r="6739">
      <c r="B6739" s="10"/>
      <c r="C6739" s="10"/>
    </row>
    <row r="6740">
      <c r="B6740" s="10"/>
      <c r="C6740" s="10"/>
    </row>
    <row r="6741">
      <c r="B6741" s="10"/>
      <c r="C6741" s="10"/>
    </row>
    <row r="6742">
      <c r="B6742" s="10"/>
      <c r="C6742" s="10"/>
    </row>
    <row r="6743">
      <c r="B6743" s="10"/>
      <c r="C6743" s="10"/>
    </row>
    <row r="6744">
      <c r="B6744" s="10"/>
      <c r="C6744" s="10"/>
    </row>
    <row r="6745">
      <c r="B6745" s="10"/>
      <c r="C6745" s="10"/>
    </row>
    <row r="6746">
      <c r="B6746" s="10"/>
      <c r="C6746" s="10"/>
    </row>
    <row r="6747">
      <c r="B6747" s="10"/>
      <c r="C6747" s="10"/>
    </row>
    <row r="6748">
      <c r="B6748" s="10"/>
      <c r="C6748" s="10"/>
    </row>
    <row r="6749">
      <c r="B6749" s="10"/>
      <c r="C6749" s="10"/>
    </row>
    <row r="6750">
      <c r="B6750" s="10"/>
      <c r="C6750" s="10"/>
    </row>
    <row r="6751">
      <c r="B6751" s="10"/>
      <c r="C6751" s="10"/>
    </row>
    <row r="6752">
      <c r="B6752" s="10"/>
      <c r="C6752" s="10"/>
    </row>
    <row r="6753">
      <c r="B6753" s="10"/>
      <c r="C6753" s="10"/>
    </row>
    <row r="6754">
      <c r="B6754" s="10"/>
      <c r="C6754" s="10"/>
    </row>
    <row r="6755">
      <c r="B6755" s="10"/>
      <c r="C6755" s="10"/>
    </row>
    <row r="6756">
      <c r="B6756" s="10"/>
      <c r="C6756" s="10"/>
    </row>
    <row r="6757">
      <c r="B6757" s="10"/>
      <c r="C6757" s="10"/>
    </row>
    <row r="6758">
      <c r="B6758" s="10"/>
      <c r="C6758" s="10"/>
    </row>
    <row r="6759">
      <c r="B6759" s="10"/>
      <c r="C6759" s="10"/>
    </row>
    <row r="6760">
      <c r="B6760" s="10"/>
      <c r="C6760" s="10"/>
    </row>
    <row r="6761">
      <c r="B6761" s="10"/>
      <c r="C6761" s="10"/>
    </row>
    <row r="6762">
      <c r="B6762" s="10"/>
      <c r="C6762" s="10"/>
    </row>
    <row r="6763">
      <c r="B6763" s="10"/>
      <c r="C6763" s="10"/>
    </row>
    <row r="6764">
      <c r="B6764" s="10"/>
      <c r="C6764" s="10"/>
    </row>
    <row r="6765">
      <c r="B6765" s="10"/>
      <c r="C6765" s="10"/>
    </row>
    <row r="6766">
      <c r="B6766" s="10"/>
      <c r="C6766" s="10"/>
    </row>
    <row r="6767">
      <c r="B6767" s="10"/>
      <c r="C6767" s="10"/>
    </row>
    <row r="6768">
      <c r="B6768" s="10"/>
      <c r="C6768" s="10"/>
    </row>
    <row r="6769">
      <c r="B6769" s="10"/>
      <c r="C6769" s="10"/>
    </row>
    <row r="6770">
      <c r="B6770" s="10"/>
      <c r="C6770" s="10"/>
    </row>
    <row r="6771">
      <c r="B6771" s="10"/>
      <c r="C6771" s="10"/>
    </row>
    <row r="6772">
      <c r="B6772" s="10"/>
      <c r="C6772" s="10"/>
    </row>
    <row r="6773">
      <c r="B6773" s="10"/>
      <c r="C6773" s="10"/>
    </row>
    <row r="6774">
      <c r="B6774" s="10"/>
      <c r="C6774" s="10"/>
    </row>
    <row r="6775">
      <c r="B6775" s="10"/>
      <c r="C6775" s="10"/>
    </row>
    <row r="6776">
      <c r="B6776" s="10"/>
      <c r="C6776" s="10"/>
    </row>
    <row r="6777">
      <c r="B6777" s="10"/>
      <c r="C6777" s="10"/>
    </row>
    <row r="6778">
      <c r="B6778" s="10"/>
      <c r="C6778" s="10"/>
    </row>
    <row r="6779">
      <c r="B6779" s="10"/>
      <c r="C6779" s="10"/>
    </row>
    <row r="6780">
      <c r="B6780" s="10"/>
      <c r="C6780" s="10"/>
    </row>
    <row r="6781">
      <c r="B6781" s="10"/>
      <c r="C6781" s="10"/>
    </row>
    <row r="6782">
      <c r="B6782" s="10"/>
      <c r="C6782" s="10"/>
    </row>
    <row r="6783">
      <c r="B6783" s="10"/>
      <c r="C6783" s="10"/>
    </row>
    <row r="6784">
      <c r="B6784" s="10"/>
      <c r="C6784" s="10"/>
    </row>
    <row r="6785">
      <c r="B6785" s="10"/>
      <c r="C6785" s="10"/>
    </row>
    <row r="6786">
      <c r="B6786" s="10"/>
      <c r="C6786" s="10"/>
    </row>
    <row r="6787">
      <c r="B6787" s="10"/>
      <c r="C6787" s="10"/>
    </row>
    <row r="6788">
      <c r="B6788" s="10"/>
      <c r="C6788" s="10"/>
    </row>
    <row r="6789">
      <c r="B6789" s="10"/>
      <c r="C6789" s="10"/>
    </row>
    <row r="6790">
      <c r="B6790" s="10"/>
      <c r="C6790" s="10"/>
    </row>
    <row r="6791">
      <c r="B6791" s="10"/>
      <c r="C6791" s="10"/>
    </row>
    <row r="6792">
      <c r="B6792" s="10"/>
      <c r="C6792" s="10"/>
    </row>
    <row r="6793">
      <c r="B6793" s="10"/>
      <c r="C6793" s="10"/>
    </row>
    <row r="6794">
      <c r="B6794" s="10"/>
      <c r="C6794" s="10"/>
    </row>
    <row r="6795">
      <c r="B6795" s="10"/>
      <c r="C6795" s="10"/>
    </row>
    <row r="6796">
      <c r="B6796" s="10"/>
      <c r="C6796" s="10"/>
    </row>
    <row r="6797">
      <c r="B6797" s="10"/>
      <c r="C6797" s="10"/>
    </row>
    <row r="6798">
      <c r="B6798" s="10"/>
      <c r="C6798" s="10"/>
    </row>
    <row r="6799">
      <c r="B6799" s="10"/>
      <c r="C6799" s="10"/>
    </row>
    <row r="6800">
      <c r="B6800" s="10"/>
      <c r="C6800" s="10"/>
    </row>
    <row r="6801">
      <c r="B6801" s="10"/>
      <c r="C6801" s="10"/>
    </row>
    <row r="6802">
      <c r="B6802" s="10"/>
      <c r="C6802" s="10"/>
    </row>
    <row r="6803">
      <c r="B6803" s="10"/>
      <c r="C6803" s="10"/>
    </row>
    <row r="6804">
      <c r="B6804" s="10"/>
      <c r="C6804" s="10"/>
    </row>
    <row r="6805">
      <c r="B6805" s="10"/>
      <c r="C6805" s="10"/>
    </row>
    <row r="6806">
      <c r="B6806" s="10"/>
      <c r="C6806" s="10"/>
    </row>
    <row r="6807">
      <c r="B6807" s="10"/>
      <c r="C6807" s="10"/>
    </row>
    <row r="6808">
      <c r="B6808" s="10"/>
      <c r="C6808" s="10"/>
    </row>
    <row r="6809">
      <c r="B6809" s="10"/>
      <c r="C6809" s="10"/>
    </row>
    <row r="6810">
      <c r="B6810" s="10"/>
      <c r="C6810" s="10"/>
    </row>
    <row r="6811">
      <c r="B6811" s="10"/>
      <c r="C6811" s="10"/>
    </row>
    <row r="6812">
      <c r="B6812" s="10"/>
      <c r="C6812" s="10"/>
    </row>
    <row r="6813">
      <c r="B6813" s="10"/>
      <c r="C6813" s="10"/>
    </row>
    <row r="6814">
      <c r="B6814" s="10"/>
      <c r="C6814" s="10"/>
    </row>
    <row r="6815">
      <c r="B6815" s="10"/>
      <c r="C6815" s="10"/>
    </row>
    <row r="6816">
      <c r="B6816" s="10"/>
      <c r="C6816" s="10"/>
    </row>
    <row r="6817">
      <c r="B6817" s="10"/>
      <c r="C6817" s="10"/>
    </row>
    <row r="6818">
      <c r="B6818" s="10"/>
      <c r="C6818" s="10"/>
    </row>
    <row r="6819">
      <c r="B6819" s="10"/>
      <c r="C6819" s="10"/>
    </row>
    <row r="6820">
      <c r="B6820" s="10"/>
      <c r="C6820" s="10"/>
    </row>
    <row r="6821">
      <c r="B6821" s="10"/>
      <c r="C6821" s="10"/>
    </row>
    <row r="6822">
      <c r="B6822" s="10"/>
      <c r="C6822" s="10"/>
    </row>
    <row r="6823">
      <c r="B6823" s="10"/>
      <c r="C6823" s="10"/>
    </row>
    <row r="6824">
      <c r="B6824" s="10"/>
      <c r="C6824" s="10"/>
    </row>
    <row r="6825">
      <c r="B6825" s="10"/>
      <c r="C6825" s="10"/>
    </row>
    <row r="6826">
      <c r="B6826" s="10"/>
      <c r="C6826" s="10"/>
    </row>
    <row r="6827">
      <c r="B6827" s="10"/>
      <c r="C6827" s="10"/>
    </row>
    <row r="6828">
      <c r="B6828" s="10"/>
      <c r="C6828" s="10"/>
    </row>
    <row r="6829">
      <c r="B6829" s="10"/>
      <c r="C6829" s="10"/>
    </row>
    <row r="6830">
      <c r="B6830" s="10"/>
      <c r="C6830" s="10"/>
    </row>
    <row r="6831">
      <c r="B6831" s="10"/>
      <c r="C6831" s="10"/>
    </row>
    <row r="6832">
      <c r="B6832" s="10"/>
      <c r="C6832" s="10"/>
    </row>
    <row r="6833">
      <c r="B6833" s="10"/>
      <c r="C6833" s="10"/>
    </row>
    <row r="6834">
      <c r="B6834" s="10"/>
      <c r="C6834" s="10"/>
    </row>
    <row r="6835">
      <c r="B6835" s="10"/>
      <c r="C6835" s="10"/>
    </row>
    <row r="6836">
      <c r="B6836" s="10"/>
      <c r="C6836" s="10"/>
    </row>
    <row r="6837">
      <c r="B6837" s="10"/>
      <c r="C6837" s="10"/>
    </row>
    <row r="6838">
      <c r="B6838" s="10"/>
      <c r="C6838" s="10"/>
    </row>
    <row r="6839">
      <c r="B6839" s="10"/>
      <c r="C6839" s="10"/>
    </row>
    <row r="6840">
      <c r="B6840" s="10"/>
      <c r="C6840" s="10"/>
    </row>
    <row r="6841">
      <c r="B6841" s="10"/>
      <c r="C6841" s="10"/>
    </row>
    <row r="6842">
      <c r="B6842" s="10"/>
      <c r="C6842" s="10"/>
    </row>
    <row r="6843">
      <c r="B6843" s="10"/>
      <c r="C6843" s="10"/>
    </row>
    <row r="6844">
      <c r="B6844" s="10"/>
      <c r="C6844" s="10"/>
    </row>
    <row r="6845">
      <c r="B6845" s="10"/>
      <c r="C6845" s="10"/>
    </row>
    <row r="6846">
      <c r="B6846" s="10"/>
      <c r="C6846" s="10"/>
    </row>
    <row r="6847">
      <c r="B6847" s="10"/>
      <c r="C6847" s="10"/>
    </row>
    <row r="6848">
      <c r="B6848" s="10"/>
      <c r="C6848" s="10"/>
    </row>
    <row r="6849">
      <c r="B6849" s="10"/>
      <c r="C6849" s="10"/>
    </row>
    <row r="6850">
      <c r="B6850" s="10"/>
      <c r="C6850" s="10"/>
    </row>
    <row r="6851">
      <c r="B6851" s="10"/>
      <c r="C6851" s="10"/>
    </row>
    <row r="6852">
      <c r="B6852" s="10"/>
      <c r="C6852" s="10"/>
    </row>
    <row r="6853">
      <c r="B6853" s="10"/>
      <c r="C6853" s="10"/>
    </row>
    <row r="6854">
      <c r="B6854" s="10"/>
      <c r="C6854" s="10"/>
    </row>
    <row r="6855">
      <c r="B6855" s="10"/>
      <c r="C6855" s="10"/>
    </row>
    <row r="6856">
      <c r="B6856" s="10"/>
      <c r="C6856" s="10"/>
    </row>
    <row r="6857">
      <c r="B6857" s="10"/>
      <c r="C6857" s="10"/>
    </row>
    <row r="6858">
      <c r="B6858" s="10"/>
      <c r="C6858" s="10"/>
    </row>
    <row r="6859">
      <c r="B6859" s="10"/>
      <c r="C6859" s="10"/>
    </row>
    <row r="6860">
      <c r="B6860" s="10"/>
      <c r="C6860" s="10"/>
    </row>
    <row r="6861">
      <c r="B6861" s="10"/>
      <c r="C6861" s="10"/>
    </row>
    <row r="6862">
      <c r="B6862" s="10"/>
      <c r="C6862" s="10"/>
    </row>
    <row r="6863">
      <c r="B6863" s="10"/>
      <c r="C6863" s="10"/>
    </row>
    <row r="6864">
      <c r="B6864" s="10"/>
      <c r="C6864" s="10"/>
    </row>
    <row r="6865">
      <c r="B6865" s="10"/>
      <c r="C6865" s="10"/>
    </row>
    <row r="6866">
      <c r="B6866" s="10"/>
      <c r="C6866" s="10"/>
    </row>
    <row r="6867">
      <c r="B6867" s="10"/>
      <c r="C6867" s="10"/>
    </row>
    <row r="6868">
      <c r="B6868" s="10"/>
      <c r="C6868" s="10"/>
    </row>
    <row r="6869">
      <c r="B6869" s="10"/>
      <c r="C6869" s="10"/>
    </row>
    <row r="6870">
      <c r="B6870" s="10"/>
      <c r="C6870" s="10"/>
    </row>
    <row r="6871">
      <c r="B6871" s="10"/>
      <c r="C6871" s="10"/>
    </row>
    <row r="6872">
      <c r="B6872" s="10"/>
      <c r="C6872" s="10"/>
    </row>
    <row r="6873">
      <c r="B6873" s="10"/>
      <c r="C6873" s="10"/>
    </row>
    <row r="6874">
      <c r="B6874" s="10"/>
      <c r="C6874" s="10"/>
    </row>
    <row r="6875">
      <c r="B6875" s="10"/>
      <c r="C6875" s="10"/>
    </row>
    <row r="6876">
      <c r="B6876" s="10"/>
      <c r="C6876" s="10"/>
    </row>
    <row r="6877">
      <c r="B6877" s="10"/>
      <c r="C6877" s="10"/>
    </row>
    <row r="6878">
      <c r="B6878" s="10"/>
      <c r="C6878" s="10"/>
    </row>
    <row r="6879">
      <c r="B6879" s="10"/>
      <c r="C6879" s="10"/>
    </row>
    <row r="6880">
      <c r="B6880" s="10"/>
      <c r="C6880" s="10"/>
    </row>
    <row r="6881">
      <c r="B6881" s="10"/>
      <c r="C6881" s="10"/>
    </row>
    <row r="6882">
      <c r="B6882" s="10"/>
      <c r="C6882" s="10"/>
    </row>
    <row r="6883">
      <c r="B6883" s="10"/>
      <c r="C6883" s="10"/>
    </row>
    <row r="6884">
      <c r="B6884" s="10"/>
      <c r="C6884" s="10"/>
    </row>
    <row r="6885">
      <c r="B6885" s="10"/>
      <c r="C6885" s="10"/>
    </row>
    <row r="6886">
      <c r="B6886" s="10"/>
      <c r="C6886" s="10"/>
    </row>
    <row r="6887">
      <c r="B6887" s="10"/>
      <c r="C6887" s="10"/>
    </row>
    <row r="6888">
      <c r="B6888" s="10"/>
      <c r="C6888" s="10"/>
    </row>
    <row r="6889">
      <c r="B6889" s="10"/>
      <c r="C6889" s="10"/>
    </row>
    <row r="6890">
      <c r="B6890" s="10"/>
      <c r="C6890" s="10"/>
    </row>
    <row r="6891">
      <c r="B6891" s="10"/>
      <c r="C6891" s="10"/>
    </row>
    <row r="6892">
      <c r="B6892" s="10"/>
      <c r="C6892" s="10"/>
    </row>
    <row r="6893">
      <c r="B6893" s="10"/>
      <c r="C6893" s="10"/>
    </row>
    <row r="6894">
      <c r="B6894" s="10"/>
      <c r="C6894" s="10"/>
    </row>
    <row r="6895">
      <c r="B6895" s="10"/>
      <c r="C6895" s="10"/>
    </row>
    <row r="6896">
      <c r="B6896" s="10"/>
      <c r="C6896" s="10"/>
    </row>
    <row r="6897">
      <c r="B6897" s="10"/>
      <c r="C6897" s="10"/>
    </row>
    <row r="6898">
      <c r="B6898" s="10"/>
      <c r="C6898" s="10"/>
    </row>
    <row r="6899">
      <c r="B6899" s="10"/>
      <c r="C6899" s="10"/>
    </row>
    <row r="6900">
      <c r="B6900" s="10"/>
      <c r="C6900" s="10"/>
    </row>
    <row r="6901">
      <c r="B6901" s="10"/>
      <c r="C6901" s="10"/>
    </row>
    <row r="6902">
      <c r="B6902" s="10"/>
      <c r="C6902" s="10"/>
    </row>
    <row r="6903">
      <c r="B6903" s="10"/>
      <c r="C6903" s="10"/>
    </row>
    <row r="6904">
      <c r="B6904" s="10"/>
      <c r="C6904" s="10"/>
    </row>
    <row r="6905">
      <c r="B6905" s="10"/>
      <c r="C6905" s="10"/>
    </row>
    <row r="6906">
      <c r="B6906" s="10"/>
      <c r="C6906" s="10"/>
    </row>
    <row r="6907">
      <c r="B6907" s="10"/>
      <c r="C6907" s="10"/>
    </row>
    <row r="6908">
      <c r="B6908" s="10"/>
      <c r="C6908" s="10"/>
    </row>
    <row r="6909">
      <c r="B6909" s="10"/>
      <c r="C6909" s="10"/>
    </row>
    <row r="6910">
      <c r="B6910" s="10"/>
      <c r="C6910" s="10"/>
    </row>
    <row r="6911">
      <c r="B6911" s="10"/>
      <c r="C6911" s="10"/>
    </row>
    <row r="6912">
      <c r="B6912" s="10"/>
      <c r="C6912" s="10"/>
    </row>
    <row r="6913">
      <c r="B6913" s="10"/>
      <c r="C6913" s="10"/>
    </row>
    <row r="6914">
      <c r="B6914" s="10"/>
      <c r="C6914" s="10"/>
    </row>
    <row r="6915">
      <c r="B6915" s="10"/>
      <c r="C6915" s="10"/>
    </row>
    <row r="6916">
      <c r="B6916" s="10"/>
      <c r="C6916" s="10"/>
    </row>
    <row r="6917">
      <c r="B6917" s="10"/>
      <c r="C6917" s="10"/>
    </row>
    <row r="6918">
      <c r="B6918" s="10"/>
      <c r="C6918" s="10"/>
    </row>
    <row r="6919">
      <c r="B6919" s="10"/>
      <c r="C6919" s="10"/>
    </row>
    <row r="6920">
      <c r="B6920" s="10"/>
      <c r="C6920" s="10"/>
    </row>
    <row r="6921">
      <c r="B6921" s="10"/>
      <c r="C6921" s="10"/>
    </row>
    <row r="6922">
      <c r="B6922" s="10"/>
      <c r="C6922" s="10"/>
    </row>
    <row r="6923">
      <c r="B6923" s="10"/>
      <c r="C6923" s="10"/>
    </row>
    <row r="6924">
      <c r="B6924" s="10"/>
      <c r="C6924" s="10"/>
    </row>
    <row r="6925">
      <c r="B6925" s="10"/>
      <c r="C6925" s="10"/>
    </row>
    <row r="6926">
      <c r="B6926" s="10"/>
      <c r="C6926" s="10"/>
    </row>
    <row r="6927">
      <c r="B6927" s="10"/>
      <c r="C6927" s="10"/>
    </row>
    <row r="6928">
      <c r="B6928" s="10"/>
      <c r="C6928" s="10"/>
    </row>
    <row r="6929">
      <c r="B6929" s="10"/>
      <c r="C6929" s="10"/>
    </row>
    <row r="6930">
      <c r="B6930" s="10"/>
      <c r="C6930" s="10"/>
    </row>
    <row r="6931">
      <c r="B6931" s="10"/>
      <c r="C6931" s="10"/>
    </row>
    <row r="6932">
      <c r="B6932" s="10"/>
      <c r="C6932" s="10"/>
    </row>
    <row r="6933">
      <c r="B6933" s="10"/>
      <c r="C6933" s="10"/>
    </row>
    <row r="6934">
      <c r="B6934" s="10"/>
      <c r="C6934" s="10"/>
    </row>
    <row r="6935">
      <c r="B6935" s="10"/>
      <c r="C6935" s="10"/>
    </row>
    <row r="6936">
      <c r="B6936" s="10"/>
      <c r="C6936" s="10"/>
    </row>
    <row r="6937">
      <c r="B6937" s="10"/>
      <c r="C6937" s="10"/>
    </row>
    <row r="6938">
      <c r="B6938" s="10"/>
      <c r="C6938" s="10"/>
    </row>
    <row r="6939">
      <c r="B6939" s="10"/>
      <c r="C6939" s="10"/>
    </row>
    <row r="6940">
      <c r="B6940" s="10"/>
      <c r="C6940" s="10"/>
    </row>
    <row r="6941">
      <c r="B6941" s="10"/>
      <c r="C6941" s="10"/>
    </row>
    <row r="6942">
      <c r="B6942" s="10"/>
      <c r="C6942" s="10"/>
    </row>
    <row r="6943">
      <c r="B6943" s="10"/>
      <c r="C6943" s="10"/>
    </row>
    <row r="6944">
      <c r="B6944" s="10"/>
      <c r="C6944" s="10"/>
    </row>
    <row r="6945">
      <c r="B6945" s="10"/>
      <c r="C6945" s="10"/>
    </row>
    <row r="6946">
      <c r="B6946" s="10"/>
      <c r="C6946" s="10"/>
    </row>
    <row r="6947">
      <c r="B6947" s="10"/>
      <c r="C6947" s="10"/>
    </row>
    <row r="6948">
      <c r="B6948" s="10"/>
      <c r="C6948" s="10"/>
    </row>
    <row r="6949">
      <c r="B6949" s="10"/>
      <c r="C6949" s="10"/>
    </row>
    <row r="6950">
      <c r="B6950" s="10"/>
      <c r="C6950" s="10"/>
    </row>
    <row r="6951">
      <c r="B6951" s="10"/>
      <c r="C6951" s="10"/>
    </row>
    <row r="6952">
      <c r="B6952" s="10"/>
      <c r="C6952" s="10"/>
    </row>
    <row r="6953">
      <c r="B6953" s="10"/>
      <c r="C6953" s="10"/>
    </row>
    <row r="6954">
      <c r="B6954" s="10"/>
      <c r="C6954" s="10"/>
    </row>
    <row r="6955">
      <c r="B6955" s="10"/>
      <c r="C6955" s="10"/>
    </row>
    <row r="6956">
      <c r="B6956" s="10"/>
      <c r="C6956" s="10"/>
    </row>
    <row r="6957">
      <c r="B6957" s="10"/>
      <c r="C6957" s="10"/>
    </row>
    <row r="6958">
      <c r="B6958" s="10"/>
      <c r="C6958" s="10"/>
    </row>
    <row r="6959">
      <c r="B6959" s="10"/>
      <c r="C6959" s="10"/>
    </row>
    <row r="6960">
      <c r="B6960" s="10"/>
      <c r="C6960" s="10"/>
    </row>
    <row r="6961">
      <c r="B6961" s="10"/>
      <c r="C6961" s="10"/>
    </row>
    <row r="6962">
      <c r="B6962" s="10"/>
      <c r="C6962" s="10"/>
    </row>
    <row r="6963">
      <c r="B6963" s="10"/>
      <c r="C6963" s="10"/>
    </row>
    <row r="6964">
      <c r="B6964" s="10"/>
      <c r="C6964" s="10"/>
    </row>
    <row r="6965">
      <c r="B6965" s="10"/>
      <c r="C6965" s="10"/>
    </row>
    <row r="6966">
      <c r="B6966" s="10"/>
      <c r="C6966" s="10"/>
    </row>
    <row r="6967">
      <c r="B6967" s="10"/>
      <c r="C6967" s="10"/>
    </row>
    <row r="6968">
      <c r="B6968" s="10"/>
      <c r="C6968" s="10"/>
    </row>
    <row r="6969">
      <c r="B6969" s="10"/>
      <c r="C6969" s="10"/>
    </row>
    <row r="6970">
      <c r="B6970" s="10"/>
      <c r="C6970" s="10"/>
    </row>
    <row r="6971">
      <c r="B6971" s="10"/>
      <c r="C6971" s="10"/>
    </row>
    <row r="6972">
      <c r="B6972" s="10"/>
      <c r="C6972" s="10"/>
    </row>
    <row r="6973">
      <c r="B6973" s="10"/>
      <c r="C6973" s="10"/>
    </row>
    <row r="6974">
      <c r="B6974" s="10"/>
      <c r="C6974" s="10"/>
    </row>
    <row r="6975">
      <c r="B6975" s="10"/>
      <c r="C6975" s="10"/>
    </row>
    <row r="6976">
      <c r="B6976" s="10"/>
      <c r="C6976" s="10"/>
    </row>
    <row r="6977">
      <c r="B6977" s="10"/>
      <c r="C6977" s="10"/>
    </row>
    <row r="6978">
      <c r="B6978" s="10"/>
      <c r="C6978" s="10"/>
    </row>
    <row r="6979">
      <c r="B6979" s="10"/>
      <c r="C6979" s="10"/>
    </row>
    <row r="6980">
      <c r="B6980" s="10"/>
      <c r="C6980" s="10"/>
    </row>
    <row r="6981">
      <c r="B6981" s="10"/>
      <c r="C6981" s="10"/>
    </row>
    <row r="6982">
      <c r="B6982" s="10"/>
      <c r="C6982" s="10"/>
    </row>
    <row r="6983">
      <c r="B6983" s="10"/>
      <c r="C6983" s="10"/>
    </row>
    <row r="6984">
      <c r="B6984" s="10"/>
      <c r="C6984" s="10"/>
    </row>
    <row r="6985">
      <c r="B6985" s="10"/>
      <c r="C6985" s="10"/>
    </row>
    <row r="6986">
      <c r="B6986" s="10"/>
      <c r="C6986" s="10"/>
    </row>
    <row r="6987">
      <c r="B6987" s="10"/>
      <c r="C6987" s="10"/>
    </row>
    <row r="6988">
      <c r="B6988" s="10"/>
      <c r="C6988" s="10"/>
    </row>
    <row r="6989">
      <c r="B6989" s="10"/>
      <c r="C6989" s="10"/>
    </row>
    <row r="6990">
      <c r="B6990" s="10"/>
      <c r="C6990" s="10"/>
    </row>
    <row r="6991">
      <c r="B6991" s="10"/>
      <c r="C6991" s="10"/>
    </row>
    <row r="6992">
      <c r="B6992" s="10"/>
      <c r="C6992" s="10"/>
    </row>
    <row r="6993">
      <c r="B6993" s="10"/>
      <c r="C6993" s="10"/>
    </row>
    <row r="6994">
      <c r="B6994" s="10"/>
      <c r="C6994" s="10"/>
    </row>
    <row r="6995">
      <c r="B6995" s="10"/>
      <c r="C6995" s="10"/>
    </row>
    <row r="6996">
      <c r="B6996" s="10"/>
      <c r="C6996" s="10"/>
    </row>
    <row r="6997">
      <c r="B6997" s="10"/>
      <c r="C6997" s="10"/>
    </row>
    <row r="6998">
      <c r="B6998" s="10"/>
      <c r="C6998" s="10"/>
    </row>
    <row r="6999">
      <c r="B6999" s="10"/>
      <c r="C6999" s="10"/>
    </row>
    <row r="7000">
      <c r="B7000" s="10"/>
      <c r="C7000" s="10"/>
    </row>
    <row r="7001">
      <c r="B7001" s="10"/>
      <c r="C7001" s="10"/>
    </row>
    <row r="7002">
      <c r="B7002" s="10"/>
      <c r="C7002" s="10"/>
    </row>
    <row r="7003">
      <c r="B7003" s="10"/>
      <c r="C7003" s="10"/>
    </row>
    <row r="7004">
      <c r="B7004" s="10"/>
      <c r="C7004" s="10"/>
    </row>
    <row r="7005">
      <c r="B7005" s="10"/>
      <c r="C7005" s="10"/>
    </row>
    <row r="7006">
      <c r="B7006" s="10"/>
      <c r="C7006" s="10"/>
    </row>
    <row r="7007">
      <c r="B7007" s="10"/>
      <c r="C7007" s="10"/>
    </row>
    <row r="7008">
      <c r="B7008" s="10"/>
      <c r="C7008" s="10"/>
    </row>
    <row r="7009">
      <c r="B7009" s="10"/>
      <c r="C7009" s="10"/>
    </row>
    <row r="7010">
      <c r="B7010" s="10"/>
      <c r="C7010" s="10"/>
    </row>
    <row r="7011">
      <c r="B7011" s="10"/>
      <c r="C7011" s="10"/>
    </row>
    <row r="7012">
      <c r="B7012" s="10"/>
      <c r="C7012" s="10"/>
    </row>
    <row r="7013">
      <c r="B7013" s="10"/>
      <c r="C7013" s="10"/>
    </row>
    <row r="7014">
      <c r="B7014" s="10"/>
      <c r="C7014" s="10"/>
    </row>
    <row r="7015">
      <c r="B7015" s="10"/>
      <c r="C7015" s="10"/>
    </row>
    <row r="7016">
      <c r="B7016" s="10"/>
      <c r="C7016" s="10"/>
    </row>
    <row r="7017">
      <c r="B7017" s="10"/>
      <c r="C7017" s="10"/>
    </row>
    <row r="7018">
      <c r="B7018" s="10"/>
      <c r="C7018" s="10"/>
    </row>
    <row r="7019">
      <c r="B7019" s="10"/>
      <c r="C7019" s="10"/>
    </row>
    <row r="7020">
      <c r="B7020" s="10"/>
      <c r="C7020" s="10"/>
    </row>
    <row r="7021">
      <c r="B7021" s="10"/>
      <c r="C7021" s="10"/>
    </row>
    <row r="7022">
      <c r="B7022" s="10"/>
      <c r="C7022" s="10"/>
    </row>
    <row r="7023">
      <c r="B7023" s="10"/>
      <c r="C7023" s="10"/>
    </row>
    <row r="7024">
      <c r="B7024" s="10"/>
      <c r="C7024" s="10"/>
    </row>
    <row r="7025">
      <c r="B7025" s="10"/>
      <c r="C7025" s="10"/>
    </row>
    <row r="7026">
      <c r="B7026" s="10"/>
      <c r="C7026" s="10"/>
    </row>
    <row r="7027">
      <c r="B7027" s="10"/>
      <c r="C7027" s="10"/>
    </row>
    <row r="7028">
      <c r="B7028" s="10"/>
      <c r="C7028" s="10"/>
    </row>
    <row r="7029">
      <c r="B7029" s="10"/>
      <c r="C7029" s="10"/>
    </row>
    <row r="7030">
      <c r="B7030" s="10"/>
      <c r="C7030" s="10"/>
    </row>
    <row r="7031">
      <c r="B7031" s="10"/>
      <c r="C7031" s="10"/>
    </row>
    <row r="7032">
      <c r="B7032" s="10"/>
      <c r="C7032" s="10"/>
    </row>
    <row r="7033">
      <c r="B7033" s="10"/>
      <c r="C7033" s="10"/>
    </row>
    <row r="7034">
      <c r="B7034" s="10"/>
      <c r="C7034" s="10"/>
    </row>
    <row r="7035">
      <c r="B7035" s="10"/>
      <c r="C7035" s="10"/>
    </row>
    <row r="7036">
      <c r="B7036" s="10"/>
      <c r="C7036" s="10"/>
    </row>
    <row r="7037">
      <c r="B7037" s="10"/>
      <c r="C7037" s="10"/>
    </row>
    <row r="7038">
      <c r="B7038" s="10"/>
      <c r="C7038" s="10"/>
    </row>
    <row r="7039">
      <c r="B7039" s="10"/>
      <c r="C7039" s="10"/>
    </row>
    <row r="7040">
      <c r="B7040" s="10"/>
      <c r="C7040" s="10"/>
    </row>
    <row r="7041">
      <c r="B7041" s="10"/>
      <c r="C7041" s="10"/>
    </row>
    <row r="7042">
      <c r="B7042" s="10"/>
      <c r="C7042" s="10"/>
    </row>
    <row r="7043">
      <c r="B7043" s="10"/>
      <c r="C7043" s="10"/>
    </row>
    <row r="7044">
      <c r="B7044" s="10"/>
      <c r="C7044" s="10"/>
    </row>
    <row r="7045">
      <c r="B7045" s="10"/>
      <c r="C7045" s="10"/>
    </row>
    <row r="7046">
      <c r="B7046" s="10"/>
      <c r="C7046" s="10"/>
    </row>
    <row r="7047">
      <c r="B7047" s="10"/>
      <c r="C7047" s="10"/>
    </row>
    <row r="7048">
      <c r="B7048" s="10"/>
      <c r="C7048" s="10"/>
    </row>
    <row r="7049">
      <c r="B7049" s="10"/>
      <c r="C7049" s="10"/>
    </row>
    <row r="7050">
      <c r="B7050" s="10"/>
      <c r="C7050" s="10"/>
    </row>
    <row r="7051">
      <c r="B7051" s="10"/>
      <c r="C7051" s="10"/>
    </row>
    <row r="7052">
      <c r="B7052" s="10"/>
      <c r="C7052" s="10"/>
    </row>
    <row r="7053">
      <c r="B7053" s="10"/>
      <c r="C7053" s="10"/>
    </row>
    <row r="7054">
      <c r="B7054" s="10"/>
      <c r="C7054" s="10"/>
    </row>
    <row r="7055">
      <c r="B7055" s="10"/>
      <c r="C7055" s="10"/>
    </row>
    <row r="7056">
      <c r="B7056" s="10"/>
      <c r="C7056" s="10"/>
    </row>
    <row r="7057">
      <c r="B7057" s="10"/>
      <c r="C7057" s="10"/>
    </row>
    <row r="7058">
      <c r="B7058" s="10"/>
      <c r="C7058" s="10"/>
    </row>
    <row r="7059">
      <c r="B7059" s="10"/>
      <c r="C7059" s="10"/>
    </row>
    <row r="7060">
      <c r="B7060" s="10"/>
      <c r="C7060" s="10"/>
    </row>
    <row r="7061">
      <c r="B7061" s="10"/>
      <c r="C7061" s="10"/>
    </row>
    <row r="7062">
      <c r="B7062" s="10"/>
      <c r="C7062" s="10"/>
    </row>
    <row r="7063">
      <c r="B7063" s="10"/>
      <c r="C7063" s="10"/>
    </row>
    <row r="7064">
      <c r="B7064" s="10"/>
      <c r="C7064" s="10"/>
    </row>
    <row r="7065">
      <c r="B7065" s="10"/>
      <c r="C7065" s="10"/>
    </row>
    <row r="7066">
      <c r="B7066" s="10"/>
      <c r="C7066" s="10"/>
    </row>
    <row r="7067">
      <c r="B7067" s="10"/>
      <c r="C7067" s="10"/>
    </row>
    <row r="7068">
      <c r="B7068" s="10"/>
      <c r="C7068" s="10"/>
    </row>
    <row r="7069">
      <c r="B7069" s="10"/>
      <c r="C7069" s="10"/>
    </row>
    <row r="7070">
      <c r="B7070" s="10"/>
      <c r="C7070" s="10"/>
    </row>
    <row r="7071">
      <c r="B7071" s="10"/>
      <c r="C7071" s="10"/>
    </row>
    <row r="7072">
      <c r="B7072" s="10"/>
      <c r="C7072" s="10"/>
    </row>
    <row r="7073">
      <c r="B7073" s="10"/>
      <c r="C7073" s="10"/>
    </row>
    <row r="7074">
      <c r="B7074" s="10"/>
      <c r="C7074" s="10"/>
    </row>
    <row r="7075">
      <c r="B7075" s="10"/>
      <c r="C7075" s="10"/>
    </row>
    <row r="7076">
      <c r="B7076" s="10"/>
      <c r="C7076" s="10"/>
    </row>
    <row r="7077">
      <c r="B7077" s="10"/>
      <c r="C7077" s="10"/>
    </row>
    <row r="7078">
      <c r="B7078" s="10"/>
      <c r="C7078" s="10"/>
    </row>
    <row r="7079">
      <c r="B7079" s="10"/>
      <c r="C7079" s="10"/>
    </row>
    <row r="7080">
      <c r="B7080" s="10"/>
      <c r="C7080" s="10"/>
    </row>
    <row r="7081">
      <c r="B7081" s="10"/>
      <c r="C7081" s="10"/>
    </row>
    <row r="7082">
      <c r="B7082" s="10"/>
      <c r="C7082" s="10"/>
    </row>
    <row r="7083">
      <c r="B7083" s="10"/>
      <c r="C7083" s="10"/>
    </row>
    <row r="7084">
      <c r="B7084" s="10"/>
      <c r="C7084" s="10"/>
    </row>
    <row r="7085">
      <c r="B7085" s="10"/>
      <c r="C7085" s="10"/>
    </row>
    <row r="7086">
      <c r="B7086" s="10"/>
      <c r="C7086" s="10"/>
    </row>
    <row r="7087">
      <c r="B7087" s="10"/>
      <c r="C7087" s="10"/>
    </row>
    <row r="7088">
      <c r="B7088" s="10"/>
      <c r="C7088" s="10"/>
    </row>
    <row r="7089">
      <c r="B7089" s="10"/>
      <c r="C7089" s="10"/>
    </row>
    <row r="7090">
      <c r="B7090" s="10"/>
      <c r="C7090" s="10"/>
    </row>
    <row r="7091">
      <c r="B7091" s="10"/>
      <c r="C7091" s="10"/>
    </row>
    <row r="7092">
      <c r="B7092" s="10"/>
      <c r="C7092" s="10"/>
    </row>
    <row r="7093">
      <c r="B7093" s="10"/>
      <c r="C7093" s="10"/>
    </row>
    <row r="7094">
      <c r="B7094" s="10"/>
      <c r="C7094" s="10"/>
    </row>
    <row r="7095">
      <c r="B7095" s="10"/>
      <c r="C7095" s="10"/>
    </row>
    <row r="7096">
      <c r="B7096" s="10"/>
      <c r="C7096" s="10"/>
    </row>
    <row r="7097">
      <c r="B7097" s="10"/>
      <c r="C7097" s="10"/>
    </row>
    <row r="7098">
      <c r="B7098" s="10"/>
      <c r="C7098" s="10"/>
    </row>
    <row r="7099">
      <c r="B7099" s="10"/>
      <c r="C7099" s="10"/>
    </row>
    <row r="7100">
      <c r="B7100" s="10"/>
      <c r="C7100" s="10"/>
    </row>
    <row r="7101">
      <c r="B7101" s="10"/>
      <c r="C7101" s="10"/>
    </row>
    <row r="7102">
      <c r="B7102" s="10"/>
      <c r="C7102" s="10"/>
    </row>
    <row r="7103">
      <c r="B7103" s="10"/>
      <c r="C7103" s="10"/>
    </row>
    <row r="7104">
      <c r="B7104" s="10"/>
      <c r="C7104" s="10"/>
    </row>
    <row r="7105">
      <c r="B7105" s="10"/>
      <c r="C7105" s="10"/>
    </row>
    <row r="7106">
      <c r="B7106" s="10"/>
      <c r="C7106" s="10"/>
    </row>
    <row r="7107">
      <c r="B7107" s="10"/>
      <c r="C7107" s="10"/>
    </row>
    <row r="7108">
      <c r="B7108" s="10"/>
      <c r="C7108" s="10"/>
    </row>
    <row r="7109">
      <c r="B7109" s="10"/>
      <c r="C7109" s="10"/>
    </row>
    <row r="7110">
      <c r="B7110" s="10"/>
      <c r="C7110" s="10"/>
    </row>
    <row r="7111">
      <c r="B7111" s="10"/>
      <c r="C7111" s="10"/>
    </row>
    <row r="7112">
      <c r="B7112" s="10"/>
      <c r="C7112" s="10"/>
    </row>
    <row r="7113">
      <c r="B7113" s="10"/>
      <c r="C7113" s="10"/>
    </row>
    <row r="7114">
      <c r="B7114" s="10"/>
      <c r="C7114" s="10"/>
    </row>
    <row r="7115">
      <c r="B7115" s="10"/>
      <c r="C7115" s="10"/>
    </row>
    <row r="7116">
      <c r="B7116" s="10"/>
      <c r="C7116" s="10"/>
    </row>
    <row r="7117">
      <c r="B7117" s="10"/>
      <c r="C7117" s="10"/>
    </row>
    <row r="7118">
      <c r="B7118" s="10"/>
      <c r="C7118" s="10"/>
    </row>
    <row r="7119">
      <c r="B7119" s="10"/>
      <c r="C7119" s="10"/>
    </row>
    <row r="7120">
      <c r="B7120" s="10"/>
      <c r="C7120" s="10"/>
    </row>
    <row r="7121">
      <c r="B7121" s="10"/>
      <c r="C7121" s="10"/>
    </row>
    <row r="7122">
      <c r="B7122" s="10"/>
      <c r="C7122" s="10"/>
    </row>
    <row r="7123">
      <c r="B7123" s="10"/>
      <c r="C7123" s="10"/>
    </row>
    <row r="7124">
      <c r="B7124" s="10"/>
      <c r="C7124" s="10"/>
    </row>
    <row r="7125">
      <c r="B7125" s="10"/>
      <c r="C7125" s="10"/>
    </row>
    <row r="7126">
      <c r="B7126" s="10"/>
      <c r="C7126" s="10"/>
    </row>
    <row r="7127">
      <c r="B7127" s="10"/>
      <c r="C7127" s="10"/>
    </row>
    <row r="7128">
      <c r="B7128" s="10"/>
      <c r="C7128" s="10"/>
    </row>
    <row r="7129">
      <c r="B7129" s="10"/>
      <c r="C7129" s="10"/>
    </row>
    <row r="7130">
      <c r="B7130" s="10"/>
      <c r="C7130" s="10"/>
    </row>
    <row r="7131">
      <c r="B7131" s="10"/>
      <c r="C7131" s="10"/>
    </row>
    <row r="7132">
      <c r="B7132" s="10"/>
      <c r="C7132" s="10"/>
    </row>
    <row r="7133">
      <c r="B7133" s="10"/>
      <c r="C7133" s="10"/>
    </row>
    <row r="7134">
      <c r="B7134" s="10"/>
      <c r="C7134" s="10"/>
    </row>
    <row r="7135">
      <c r="B7135" s="10"/>
      <c r="C7135" s="10"/>
    </row>
    <row r="7136">
      <c r="B7136" s="10"/>
      <c r="C7136" s="10"/>
    </row>
    <row r="7137">
      <c r="B7137" s="10"/>
      <c r="C7137" s="10"/>
    </row>
    <row r="7138">
      <c r="B7138" s="10"/>
      <c r="C7138" s="10"/>
    </row>
    <row r="7139">
      <c r="B7139" s="10"/>
      <c r="C7139" s="10"/>
    </row>
    <row r="7140">
      <c r="B7140" s="10"/>
      <c r="C7140" s="10"/>
    </row>
    <row r="7141">
      <c r="B7141" s="10"/>
      <c r="C7141" s="10"/>
    </row>
    <row r="7142">
      <c r="B7142" s="10"/>
      <c r="C7142" s="10"/>
    </row>
    <row r="7143">
      <c r="B7143" s="10"/>
      <c r="C7143" s="10"/>
    </row>
    <row r="7144">
      <c r="B7144" s="10"/>
      <c r="C7144" s="10"/>
    </row>
    <row r="7145">
      <c r="B7145" s="10"/>
      <c r="C7145" s="10"/>
    </row>
    <row r="7146">
      <c r="B7146" s="10"/>
      <c r="C7146" s="10"/>
    </row>
    <row r="7147">
      <c r="B7147" s="10"/>
      <c r="C7147" s="10"/>
    </row>
    <row r="7148">
      <c r="B7148" s="10"/>
      <c r="C7148" s="10"/>
    </row>
    <row r="7149">
      <c r="B7149" s="10"/>
      <c r="C7149" s="10"/>
    </row>
    <row r="7150">
      <c r="B7150" s="10"/>
      <c r="C7150" s="10"/>
    </row>
    <row r="7151">
      <c r="B7151" s="10"/>
      <c r="C7151" s="10"/>
    </row>
    <row r="7152">
      <c r="B7152" s="10"/>
      <c r="C7152" s="10"/>
    </row>
    <row r="7153">
      <c r="B7153" s="10"/>
      <c r="C7153" s="10"/>
    </row>
    <row r="7154">
      <c r="B7154" s="10"/>
      <c r="C7154" s="10"/>
    </row>
    <row r="7155">
      <c r="B7155" s="10"/>
      <c r="C7155" s="10"/>
    </row>
    <row r="7156">
      <c r="B7156" s="10"/>
      <c r="C7156" s="10"/>
    </row>
    <row r="7157">
      <c r="B7157" s="10"/>
      <c r="C7157" s="10"/>
    </row>
    <row r="7158">
      <c r="B7158" s="10"/>
      <c r="C7158" s="10"/>
    </row>
    <row r="7159">
      <c r="B7159" s="10"/>
      <c r="C7159" s="10"/>
    </row>
    <row r="7160">
      <c r="B7160" s="10"/>
      <c r="C7160" s="10"/>
    </row>
    <row r="7161">
      <c r="B7161" s="10"/>
      <c r="C7161" s="10"/>
    </row>
    <row r="7162">
      <c r="B7162" s="10"/>
      <c r="C7162" s="10"/>
    </row>
    <row r="7163">
      <c r="B7163" s="10"/>
      <c r="C7163" s="10"/>
    </row>
    <row r="7164">
      <c r="B7164" s="10"/>
      <c r="C7164" s="10"/>
    </row>
    <row r="7165">
      <c r="B7165" s="10"/>
      <c r="C7165" s="10"/>
    </row>
    <row r="7166">
      <c r="B7166" s="10"/>
      <c r="C7166" s="10"/>
    </row>
    <row r="7167">
      <c r="B7167" s="10"/>
      <c r="C7167" s="10"/>
    </row>
    <row r="7168">
      <c r="B7168" s="10"/>
      <c r="C7168" s="10"/>
    </row>
    <row r="7169">
      <c r="B7169" s="10"/>
      <c r="C7169" s="10"/>
    </row>
    <row r="7170">
      <c r="B7170" s="10"/>
      <c r="C7170" s="10"/>
    </row>
    <row r="7171">
      <c r="B7171" s="10"/>
      <c r="C7171" s="10"/>
    </row>
    <row r="7172">
      <c r="B7172" s="10"/>
      <c r="C7172" s="10"/>
    </row>
    <row r="7173">
      <c r="B7173" s="10"/>
      <c r="C7173" s="10"/>
    </row>
    <row r="7174">
      <c r="B7174" s="10"/>
      <c r="C7174" s="10"/>
    </row>
    <row r="7175">
      <c r="B7175" s="10"/>
      <c r="C7175" s="10"/>
    </row>
    <row r="7176">
      <c r="B7176" s="10"/>
      <c r="C7176" s="10"/>
    </row>
    <row r="7177">
      <c r="B7177" s="10"/>
      <c r="C7177" s="10"/>
    </row>
    <row r="7178">
      <c r="B7178" s="10"/>
      <c r="C7178" s="10"/>
    </row>
    <row r="7179">
      <c r="B7179" s="10"/>
      <c r="C7179" s="10"/>
    </row>
    <row r="7180">
      <c r="B7180" s="10"/>
      <c r="C7180" s="10"/>
    </row>
    <row r="7181">
      <c r="B7181" s="10"/>
      <c r="C7181" s="10"/>
    </row>
    <row r="7182">
      <c r="B7182" s="10"/>
      <c r="C7182" s="10"/>
    </row>
    <row r="7183">
      <c r="B7183" s="10"/>
      <c r="C7183" s="10"/>
    </row>
    <row r="7184">
      <c r="B7184" s="10"/>
      <c r="C7184" s="10"/>
    </row>
    <row r="7185">
      <c r="B7185" s="10"/>
      <c r="C7185" s="10"/>
    </row>
    <row r="7186">
      <c r="B7186" s="10"/>
      <c r="C7186" s="10"/>
    </row>
    <row r="7187">
      <c r="B7187" s="10"/>
      <c r="C7187" s="10"/>
    </row>
    <row r="7188">
      <c r="B7188" s="10"/>
      <c r="C7188" s="10"/>
    </row>
    <row r="7189">
      <c r="B7189" s="10"/>
      <c r="C7189" s="10"/>
    </row>
    <row r="7190">
      <c r="B7190" s="10"/>
      <c r="C7190" s="10"/>
    </row>
    <row r="7191">
      <c r="B7191" s="10"/>
      <c r="C7191" s="10"/>
    </row>
    <row r="7192">
      <c r="B7192" s="10"/>
      <c r="C7192" s="10"/>
    </row>
    <row r="7193">
      <c r="B7193" s="10"/>
      <c r="C7193" s="10"/>
    </row>
    <row r="7194">
      <c r="B7194" s="10"/>
      <c r="C7194" s="10"/>
    </row>
    <row r="7195">
      <c r="B7195" s="10"/>
      <c r="C7195" s="10"/>
    </row>
    <row r="7196">
      <c r="B7196" s="10"/>
      <c r="C7196" s="10"/>
    </row>
    <row r="7197">
      <c r="B7197" s="10"/>
      <c r="C7197" s="10"/>
    </row>
    <row r="7198">
      <c r="B7198" s="10"/>
      <c r="C7198" s="10"/>
    </row>
    <row r="7199">
      <c r="B7199" s="10"/>
      <c r="C7199" s="10"/>
    </row>
    <row r="7200">
      <c r="B7200" s="10"/>
      <c r="C7200" s="10"/>
    </row>
    <row r="7201">
      <c r="B7201" s="10"/>
      <c r="C7201" s="10"/>
    </row>
    <row r="7202">
      <c r="B7202" s="10"/>
      <c r="C7202" s="10"/>
    </row>
    <row r="7203">
      <c r="B7203" s="10"/>
      <c r="C7203" s="10"/>
    </row>
    <row r="7204">
      <c r="B7204" s="10"/>
      <c r="C7204" s="10"/>
    </row>
    <row r="7205">
      <c r="B7205" s="10"/>
      <c r="C7205" s="10"/>
    </row>
    <row r="7206">
      <c r="B7206" s="10"/>
      <c r="C7206" s="10"/>
    </row>
    <row r="7207">
      <c r="B7207" s="10"/>
      <c r="C7207" s="10"/>
    </row>
    <row r="7208">
      <c r="B7208" s="10"/>
      <c r="C7208" s="10"/>
    </row>
    <row r="7209">
      <c r="B7209" s="10"/>
      <c r="C7209" s="10"/>
    </row>
    <row r="7210">
      <c r="B7210" s="10"/>
      <c r="C7210" s="10"/>
    </row>
    <row r="7211">
      <c r="B7211" s="10"/>
      <c r="C7211" s="10"/>
    </row>
    <row r="7212">
      <c r="B7212" s="10"/>
      <c r="C7212" s="10"/>
    </row>
    <row r="7213">
      <c r="B7213" s="10"/>
      <c r="C7213" s="10"/>
    </row>
    <row r="7214">
      <c r="B7214" s="10"/>
      <c r="C7214" s="10"/>
    </row>
    <row r="7215">
      <c r="B7215" s="10"/>
      <c r="C7215" s="10"/>
    </row>
    <row r="7216">
      <c r="B7216" s="10"/>
      <c r="C7216" s="10"/>
    </row>
    <row r="7217">
      <c r="B7217" s="10"/>
      <c r="C7217" s="10"/>
    </row>
    <row r="7218">
      <c r="B7218" s="10"/>
      <c r="C7218" s="10"/>
    </row>
    <row r="7219">
      <c r="B7219" s="10"/>
      <c r="C7219" s="10"/>
    </row>
    <row r="7220">
      <c r="B7220" s="10"/>
      <c r="C7220" s="10"/>
    </row>
    <row r="7221">
      <c r="B7221" s="10"/>
      <c r="C7221" s="10"/>
    </row>
    <row r="7222">
      <c r="B7222" s="10"/>
      <c r="C7222" s="10"/>
    </row>
    <row r="7223">
      <c r="B7223" s="10"/>
      <c r="C7223" s="10"/>
    </row>
    <row r="7224">
      <c r="B7224" s="10"/>
      <c r="C7224" s="10"/>
    </row>
    <row r="7225">
      <c r="B7225" s="10"/>
      <c r="C7225" s="10"/>
    </row>
    <row r="7226">
      <c r="B7226" s="10"/>
      <c r="C7226" s="10"/>
    </row>
    <row r="7227">
      <c r="B7227" s="10"/>
      <c r="C7227" s="10"/>
    </row>
    <row r="7228">
      <c r="B7228" s="10"/>
      <c r="C7228" s="10"/>
    </row>
    <row r="7229">
      <c r="B7229" s="10"/>
      <c r="C7229" s="10"/>
    </row>
    <row r="7230">
      <c r="B7230" s="10"/>
      <c r="C7230" s="10"/>
    </row>
    <row r="7231">
      <c r="B7231" s="10"/>
      <c r="C7231" s="10"/>
    </row>
    <row r="7232">
      <c r="B7232" s="10"/>
      <c r="C7232" s="10"/>
    </row>
    <row r="7233">
      <c r="B7233" s="10"/>
      <c r="C7233" s="10"/>
    </row>
    <row r="7234">
      <c r="B7234" s="10"/>
      <c r="C7234" s="10"/>
    </row>
    <row r="7235">
      <c r="B7235" s="10"/>
      <c r="C7235" s="10"/>
    </row>
    <row r="7236">
      <c r="B7236" s="10"/>
      <c r="C7236" s="10"/>
    </row>
    <row r="7237">
      <c r="B7237" s="10"/>
      <c r="C7237" s="10"/>
    </row>
    <row r="7238">
      <c r="B7238" s="10"/>
      <c r="C7238" s="10"/>
    </row>
    <row r="7239">
      <c r="B7239" s="10"/>
      <c r="C7239" s="10"/>
    </row>
    <row r="7240">
      <c r="B7240" s="10"/>
      <c r="C7240" s="10"/>
    </row>
    <row r="7241">
      <c r="B7241" s="10"/>
      <c r="C7241" s="10"/>
    </row>
    <row r="7242">
      <c r="B7242" s="10"/>
      <c r="C7242" s="10"/>
    </row>
    <row r="7243">
      <c r="B7243" s="10"/>
      <c r="C7243" s="10"/>
    </row>
    <row r="7244">
      <c r="B7244" s="10"/>
      <c r="C7244" s="10"/>
    </row>
    <row r="7245">
      <c r="B7245" s="10"/>
      <c r="C7245" s="10"/>
    </row>
    <row r="7246">
      <c r="B7246" s="10"/>
      <c r="C7246" s="10"/>
    </row>
    <row r="7247">
      <c r="B7247" s="10"/>
      <c r="C7247" s="10"/>
    </row>
    <row r="7248">
      <c r="B7248" s="10"/>
      <c r="C7248" s="10"/>
    </row>
    <row r="7249">
      <c r="B7249" s="10"/>
      <c r="C7249" s="10"/>
    </row>
    <row r="7250">
      <c r="B7250" s="10"/>
      <c r="C7250" s="10"/>
    </row>
    <row r="7251">
      <c r="B7251" s="10"/>
      <c r="C7251" s="10"/>
    </row>
    <row r="7252">
      <c r="B7252" s="10"/>
      <c r="C7252" s="10"/>
    </row>
    <row r="7253">
      <c r="B7253" s="10"/>
      <c r="C7253" s="10"/>
    </row>
    <row r="7254">
      <c r="B7254" s="10"/>
      <c r="C7254" s="10"/>
    </row>
    <row r="7255">
      <c r="B7255" s="10"/>
      <c r="C7255" s="10"/>
    </row>
    <row r="7256">
      <c r="B7256" s="10"/>
      <c r="C7256" s="10"/>
    </row>
    <row r="7257">
      <c r="B7257" s="10"/>
      <c r="C7257" s="10"/>
    </row>
    <row r="7258">
      <c r="B7258" s="10"/>
      <c r="C7258" s="10"/>
    </row>
    <row r="7259">
      <c r="B7259" s="10"/>
      <c r="C7259" s="10"/>
    </row>
    <row r="7260">
      <c r="B7260" s="10"/>
      <c r="C7260" s="10"/>
    </row>
    <row r="7261">
      <c r="B7261" s="10"/>
      <c r="C7261" s="10"/>
    </row>
    <row r="7262">
      <c r="B7262" s="10"/>
      <c r="C7262" s="10"/>
    </row>
    <row r="7263">
      <c r="B7263" s="10"/>
      <c r="C7263" s="10"/>
    </row>
    <row r="7264">
      <c r="B7264" s="10"/>
      <c r="C7264" s="10"/>
    </row>
    <row r="7265">
      <c r="B7265" s="10"/>
      <c r="C7265" s="10"/>
    </row>
    <row r="7266">
      <c r="B7266" s="10"/>
      <c r="C7266" s="10"/>
    </row>
    <row r="7267">
      <c r="B7267" s="10"/>
      <c r="C7267" s="10"/>
    </row>
    <row r="7268">
      <c r="B7268" s="10"/>
      <c r="C7268" s="10"/>
    </row>
    <row r="7269">
      <c r="B7269" s="10"/>
      <c r="C7269" s="10"/>
    </row>
    <row r="7270">
      <c r="B7270" s="10"/>
      <c r="C7270" s="10"/>
    </row>
    <row r="7271">
      <c r="B7271" s="10"/>
      <c r="C7271" s="10"/>
    </row>
    <row r="7272">
      <c r="B7272" s="10"/>
      <c r="C7272" s="10"/>
    </row>
    <row r="7273">
      <c r="B7273" s="10"/>
      <c r="C7273" s="10"/>
    </row>
    <row r="7274">
      <c r="B7274" s="10"/>
      <c r="C7274" s="10"/>
    </row>
    <row r="7275">
      <c r="B7275" s="10"/>
      <c r="C7275" s="10"/>
    </row>
    <row r="7276">
      <c r="B7276" s="10"/>
      <c r="C7276" s="10"/>
    </row>
    <row r="7277">
      <c r="B7277" s="10"/>
      <c r="C7277" s="10"/>
    </row>
    <row r="7278">
      <c r="B7278" s="10"/>
      <c r="C7278" s="10"/>
    </row>
    <row r="7279">
      <c r="B7279" s="10"/>
      <c r="C7279" s="10"/>
    </row>
    <row r="7280">
      <c r="B7280" s="10"/>
      <c r="C7280" s="10"/>
    </row>
    <row r="7281">
      <c r="B7281" s="10"/>
      <c r="C7281" s="10"/>
    </row>
    <row r="7282">
      <c r="B7282" s="10"/>
      <c r="C7282" s="10"/>
    </row>
    <row r="7283">
      <c r="B7283" s="10"/>
      <c r="C7283" s="10"/>
    </row>
    <row r="7284">
      <c r="B7284" s="10"/>
      <c r="C7284" s="10"/>
    </row>
    <row r="7285">
      <c r="B7285" s="10"/>
      <c r="C7285" s="10"/>
    </row>
    <row r="7286">
      <c r="B7286" s="10"/>
      <c r="C7286" s="10"/>
    </row>
    <row r="7287">
      <c r="B7287" s="10"/>
      <c r="C7287" s="10"/>
    </row>
    <row r="7288">
      <c r="B7288" s="10"/>
      <c r="C7288" s="10"/>
    </row>
    <row r="7289">
      <c r="B7289" s="10"/>
      <c r="C7289" s="10"/>
    </row>
    <row r="7290">
      <c r="B7290" s="10"/>
      <c r="C7290" s="10"/>
    </row>
    <row r="7291">
      <c r="B7291" s="10"/>
      <c r="C7291" s="10"/>
    </row>
    <row r="7292">
      <c r="B7292" s="10"/>
      <c r="C7292" s="10"/>
    </row>
    <row r="7293">
      <c r="B7293" s="10"/>
      <c r="C7293" s="10"/>
    </row>
    <row r="7294">
      <c r="B7294" s="10"/>
      <c r="C7294" s="10"/>
    </row>
    <row r="7295">
      <c r="B7295" s="10"/>
      <c r="C7295" s="10"/>
    </row>
    <row r="7296">
      <c r="B7296" s="10"/>
      <c r="C7296" s="10"/>
    </row>
    <row r="7297">
      <c r="B7297" s="10"/>
      <c r="C7297" s="10"/>
    </row>
    <row r="7298">
      <c r="B7298" s="10"/>
      <c r="C7298" s="10"/>
    </row>
    <row r="7299">
      <c r="B7299" s="10"/>
      <c r="C7299" s="10"/>
    </row>
    <row r="7300">
      <c r="B7300" s="10"/>
      <c r="C7300" s="10"/>
    </row>
    <row r="7301">
      <c r="B7301" s="10"/>
      <c r="C7301" s="10"/>
    </row>
    <row r="7302">
      <c r="B7302" s="10"/>
      <c r="C7302" s="10"/>
    </row>
    <row r="7303">
      <c r="B7303" s="10"/>
      <c r="C7303" s="10"/>
    </row>
    <row r="7304">
      <c r="B7304" s="10"/>
      <c r="C7304" s="10"/>
    </row>
    <row r="7305">
      <c r="B7305" s="10"/>
      <c r="C7305" s="10"/>
    </row>
    <row r="7306">
      <c r="B7306" s="10"/>
      <c r="C7306" s="10"/>
    </row>
    <row r="7307">
      <c r="B7307" s="10"/>
      <c r="C7307" s="10"/>
    </row>
    <row r="7308">
      <c r="B7308" s="10"/>
      <c r="C7308" s="10"/>
    </row>
    <row r="7309">
      <c r="B7309" s="10"/>
      <c r="C7309" s="10"/>
    </row>
    <row r="7310">
      <c r="B7310" s="10"/>
      <c r="C7310" s="10"/>
    </row>
    <row r="7311">
      <c r="B7311" s="10"/>
      <c r="C7311" s="10"/>
    </row>
    <row r="7312">
      <c r="B7312" s="10"/>
      <c r="C7312" s="10"/>
    </row>
    <row r="7313">
      <c r="B7313" s="10"/>
      <c r="C7313" s="10"/>
    </row>
    <row r="7314">
      <c r="B7314" s="10"/>
      <c r="C7314" s="10"/>
    </row>
    <row r="7315">
      <c r="B7315" s="10"/>
      <c r="C7315" s="10"/>
    </row>
    <row r="7316">
      <c r="B7316" s="10"/>
      <c r="C7316" s="10"/>
    </row>
    <row r="7317">
      <c r="B7317" s="10"/>
      <c r="C7317" s="10"/>
    </row>
    <row r="7318">
      <c r="B7318" s="10"/>
      <c r="C7318" s="10"/>
    </row>
    <row r="7319">
      <c r="B7319" s="10"/>
      <c r="C7319" s="10"/>
    </row>
    <row r="7320">
      <c r="B7320" s="10"/>
      <c r="C7320" s="10"/>
    </row>
    <row r="7321">
      <c r="B7321" s="10"/>
      <c r="C7321" s="10"/>
    </row>
    <row r="7322">
      <c r="B7322" s="10"/>
      <c r="C7322" s="10"/>
    </row>
    <row r="7323">
      <c r="B7323" s="10"/>
      <c r="C7323" s="10"/>
    </row>
    <row r="7324">
      <c r="B7324" s="10"/>
      <c r="C7324" s="10"/>
    </row>
    <row r="7325">
      <c r="B7325" s="10"/>
      <c r="C7325" s="10"/>
    </row>
    <row r="7326">
      <c r="B7326" s="10"/>
      <c r="C7326" s="10"/>
    </row>
    <row r="7327">
      <c r="B7327" s="10"/>
      <c r="C7327" s="10"/>
    </row>
    <row r="7328">
      <c r="B7328" s="10"/>
      <c r="C7328" s="10"/>
    </row>
    <row r="7329">
      <c r="B7329" s="10"/>
      <c r="C7329" s="10"/>
    </row>
    <row r="7330">
      <c r="B7330" s="10"/>
      <c r="C7330" s="10"/>
    </row>
    <row r="7331">
      <c r="B7331" s="10"/>
      <c r="C7331" s="10"/>
    </row>
    <row r="7332">
      <c r="B7332" s="10"/>
      <c r="C7332" s="10"/>
    </row>
    <row r="7333">
      <c r="B7333" s="10"/>
      <c r="C7333" s="10"/>
    </row>
    <row r="7334">
      <c r="B7334" s="10"/>
      <c r="C7334" s="10"/>
    </row>
    <row r="7335">
      <c r="B7335" s="10"/>
      <c r="C7335" s="10"/>
    </row>
    <row r="7336">
      <c r="B7336" s="10"/>
      <c r="C7336" s="10"/>
    </row>
    <row r="7337">
      <c r="B7337" s="10"/>
      <c r="C7337" s="10"/>
    </row>
    <row r="7338">
      <c r="B7338" s="10"/>
      <c r="C7338" s="10"/>
    </row>
    <row r="7339">
      <c r="B7339" s="10"/>
      <c r="C7339" s="10"/>
    </row>
    <row r="7340">
      <c r="B7340" s="10"/>
      <c r="C7340" s="10"/>
    </row>
    <row r="7341">
      <c r="B7341" s="10"/>
      <c r="C7341" s="10"/>
    </row>
    <row r="7342">
      <c r="B7342" s="10"/>
      <c r="C7342" s="10"/>
    </row>
    <row r="7343">
      <c r="B7343" s="10"/>
      <c r="C7343" s="10"/>
    </row>
    <row r="7344">
      <c r="B7344" s="10"/>
      <c r="C7344" s="10"/>
    </row>
    <row r="7345">
      <c r="B7345" s="10"/>
      <c r="C7345" s="10"/>
    </row>
    <row r="7346">
      <c r="B7346" s="10"/>
      <c r="C7346" s="10"/>
    </row>
    <row r="7347">
      <c r="B7347" s="10"/>
      <c r="C7347" s="10"/>
    </row>
    <row r="7348">
      <c r="B7348" s="10"/>
      <c r="C7348" s="10"/>
    </row>
    <row r="7349">
      <c r="B7349" s="10"/>
      <c r="C7349" s="10"/>
    </row>
    <row r="7350">
      <c r="B7350" s="10"/>
      <c r="C7350" s="10"/>
    </row>
    <row r="7351">
      <c r="B7351" s="10"/>
      <c r="C7351" s="10"/>
    </row>
    <row r="7352">
      <c r="B7352" s="10"/>
      <c r="C7352" s="10"/>
    </row>
    <row r="7353">
      <c r="B7353" s="10"/>
      <c r="C7353" s="10"/>
    </row>
    <row r="7354">
      <c r="B7354" s="10"/>
      <c r="C7354" s="10"/>
    </row>
    <row r="7355">
      <c r="B7355" s="10"/>
      <c r="C7355" s="10"/>
    </row>
    <row r="7356">
      <c r="B7356" s="10"/>
      <c r="C7356" s="10"/>
    </row>
    <row r="7357">
      <c r="B7357" s="10"/>
      <c r="C7357" s="10"/>
    </row>
    <row r="7358">
      <c r="B7358" s="10"/>
      <c r="C7358" s="10"/>
    </row>
    <row r="7359">
      <c r="B7359" s="10"/>
      <c r="C7359" s="10"/>
    </row>
    <row r="7360">
      <c r="B7360" s="10"/>
      <c r="C7360" s="10"/>
    </row>
    <row r="7361">
      <c r="B7361" s="10"/>
      <c r="C7361" s="10"/>
    </row>
    <row r="7362">
      <c r="B7362" s="10"/>
      <c r="C7362" s="10"/>
    </row>
    <row r="7363">
      <c r="B7363" s="10"/>
      <c r="C7363" s="10"/>
    </row>
    <row r="7364">
      <c r="B7364" s="10"/>
      <c r="C7364" s="10"/>
    </row>
    <row r="7365">
      <c r="B7365" s="10"/>
      <c r="C7365" s="10"/>
    </row>
    <row r="7366">
      <c r="B7366" s="10"/>
      <c r="C7366" s="10"/>
    </row>
    <row r="7367">
      <c r="B7367" s="10"/>
      <c r="C7367" s="10"/>
    </row>
    <row r="7368">
      <c r="B7368" s="10"/>
      <c r="C7368" s="10"/>
    </row>
    <row r="7369">
      <c r="B7369" s="10"/>
      <c r="C7369" s="10"/>
    </row>
    <row r="7370">
      <c r="B7370" s="10"/>
      <c r="C7370" s="10"/>
    </row>
    <row r="7371">
      <c r="B7371" s="10"/>
      <c r="C7371" s="10"/>
    </row>
    <row r="7372">
      <c r="B7372" s="10"/>
      <c r="C7372" s="10"/>
    </row>
    <row r="7373">
      <c r="B7373" s="10"/>
      <c r="C7373" s="10"/>
    </row>
    <row r="7374">
      <c r="B7374" s="10"/>
      <c r="C7374" s="10"/>
    </row>
    <row r="7375">
      <c r="B7375" s="10"/>
      <c r="C7375" s="10"/>
    </row>
    <row r="7376">
      <c r="B7376" s="10"/>
      <c r="C7376" s="10"/>
    </row>
    <row r="7377">
      <c r="B7377" s="10"/>
      <c r="C7377" s="10"/>
    </row>
    <row r="7378">
      <c r="B7378" s="10"/>
      <c r="C7378" s="10"/>
    </row>
    <row r="7379">
      <c r="B7379" s="10"/>
      <c r="C7379" s="10"/>
    </row>
    <row r="7380">
      <c r="B7380" s="10"/>
      <c r="C7380" s="10"/>
    </row>
    <row r="7381">
      <c r="B7381" s="10"/>
      <c r="C7381" s="10"/>
    </row>
    <row r="7382">
      <c r="B7382" s="10"/>
      <c r="C7382" s="10"/>
    </row>
    <row r="7383">
      <c r="B7383" s="10"/>
      <c r="C7383" s="10"/>
    </row>
    <row r="7384">
      <c r="B7384" s="10"/>
      <c r="C7384" s="10"/>
    </row>
    <row r="7385">
      <c r="B7385" s="10"/>
      <c r="C7385" s="10"/>
    </row>
    <row r="7386">
      <c r="B7386" s="10"/>
      <c r="C7386" s="10"/>
    </row>
    <row r="7387">
      <c r="B7387" s="10"/>
      <c r="C7387" s="10"/>
    </row>
    <row r="7388">
      <c r="B7388" s="10"/>
      <c r="C7388" s="10"/>
    </row>
    <row r="7389">
      <c r="B7389" s="10"/>
      <c r="C7389" s="10"/>
    </row>
    <row r="7390">
      <c r="B7390" s="10"/>
      <c r="C7390" s="10"/>
    </row>
    <row r="7391">
      <c r="B7391" s="10"/>
      <c r="C7391" s="10"/>
    </row>
    <row r="7392">
      <c r="B7392" s="10"/>
      <c r="C7392" s="10"/>
    </row>
    <row r="7393">
      <c r="B7393" s="10"/>
      <c r="C7393" s="10"/>
    </row>
    <row r="7394">
      <c r="B7394" s="10"/>
      <c r="C7394" s="10"/>
    </row>
    <row r="7395">
      <c r="B7395" s="10"/>
      <c r="C7395" s="10"/>
    </row>
    <row r="7396">
      <c r="B7396" s="10"/>
      <c r="C7396" s="10"/>
    </row>
    <row r="7397">
      <c r="B7397" s="10"/>
      <c r="C7397" s="10"/>
    </row>
    <row r="7398">
      <c r="B7398" s="10"/>
      <c r="C7398" s="10"/>
    </row>
    <row r="7399">
      <c r="B7399" s="10"/>
      <c r="C7399" s="10"/>
    </row>
    <row r="7400">
      <c r="B7400" s="10"/>
      <c r="C7400" s="10"/>
    </row>
    <row r="7401">
      <c r="B7401" s="10"/>
      <c r="C7401" s="10"/>
    </row>
    <row r="7402">
      <c r="B7402" s="10"/>
      <c r="C7402" s="10"/>
    </row>
    <row r="7403">
      <c r="B7403" s="10"/>
      <c r="C7403" s="10"/>
    </row>
    <row r="7404">
      <c r="B7404" s="10"/>
      <c r="C7404" s="10"/>
    </row>
    <row r="7405">
      <c r="B7405" s="10"/>
      <c r="C7405" s="10"/>
    </row>
    <row r="7406">
      <c r="B7406" s="10"/>
      <c r="C7406" s="10"/>
    </row>
    <row r="7407">
      <c r="B7407" s="10"/>
      <c r="C7407" s="10"/>
    </row>
    <row r="7408">
      <c r="B7408" s="10"/>
      <c r="C7408" s="10"/>
    </row>
    <row r="7409">
      <c r="B7409" s="10"/>
      <c r="C7409" s="10"/>
    </row>
    <row r="7410">
      <c r="B7410" s="10"/>
      <c r="C7410" s="10"/>
    </row>
    <row r="7411">
      <c r="B7411" s="10"/>
      <c r="C7411" s="10"/>
    </row>
    <row r="7412">
      <c r="B7412" s="10"/>
      <c r="C7412" s="10"/>
    </row>
    <row r="7413">
      <c r="B7413" s="10"/>
      <c r="C7413" s="10"/>
    </row>
    <row r="7414">
      <c r="B7414" s="10"/>
      <c r="C7414" s="10"/>
    </row>
    <row r="7415">
      <c r="B7415" s="10"/>
      <c r="C7415" s="10"/>
    </row>
    <row r="7416">
      <c r="B7416" s="10"/>
      <c r="C7416" s="10"/>
    </row>
    <row r="7417">
      <c r="B7417" s="10"/>
      <c r="C7417" s="10"/>
    </row>
    <row r="7418">
      <c r="B7418" s="10"/>
      <c r="C7418" s="10"/>
    </row>
    <row r="7419">
      <c r="B7419" s="10"/>
      <c r="C7419" s="10"/>
    </row>
    <row r="7420">
      <c r="B7420" s="10"/>
      <c r="C7420" s="10"/>
    </row>
    <row r="7421">
      <c r="B7421" s="10"/>
      <c r="C7421" s="10"/>
    </row>
    <row r="7422">
      <c r="B7422" s="10"/>
      <c r="C7422" s="10"/>
    </row>
    <row r="7423">
      <c r="B7423" s="10"/>
      <c r="C7423" s="10"/>
    </row>
    <row r="7424">
      <c r="B7424" s="10"/>
      <c r="C7424" s="10"/>
    </row>
    <row r="7425">
      <c r="B7425" s="10"/>
      <c r="C7425" s="10"/>
    </row>
    <row r="7426">
      <c r="B7426" s="10"/>
      <c r="C7426" s="10"/>
    </row>
    <row r="7427">
      <c r="B7427" s="10"/>
      <c r="C7427" s="10"/>
    </row>
    <row r="7428">
      <c r="B7428" s="10"/>
      <c r="C7428" s="10"/>
    </row>
    <row r="7429">
      <c r="B7429" s="10"/>
      <c r="C7429" s="10"/>
    </row>
    <row r="7430">
      <c r="B7430" s="10"/>
      <c r="C7430" s="10"/>
    </row>
    <row r="7431">
      <c r="B7431" s="10"/>
      <c r="C7431" s="10"/>
    </row>
    <row r="7432">
      <c r="B7432" s="10"/>
      <c r="C7432" s="10"/>
    </row>
    <row r="7433">
      <c r="B7433" s="10"/>
      <c r="C7433" s="10"/>
    </row>
    <row r="7434">
      <c r="B7434" s="10"/>
      <c r="C7434" s="10"/>
    </row>
    <row r="7435">
      <c r="B7435" s="10"/>
      <c r="C7435" s="10"/>
    </row>
    <row r="7436">
      <c r="B7436" s="10"/>
      <c r="C7436" s="10"/>
    </row>
    <row r="7437">
      <c r="B7437" s="10"/>
      <c r="C7437" s="10"/>
    </row>
    <row r="7438">
      <c r="B7438" s="10"/>
      <c r="C7438" s="10"/>
    </row>
    <row r="7439">
      <c r="B7439" s="10"/>
      <c r="C7439" s="10"/>
    </row>
    <row r="7440">
      <c r="B7440" s="10"/>
      <c r="C7440" s="10"/>
    </row>
    <row r="7441">
      <c r="B7441" s="10"/>
      <c r="C7441" s="10"/>
    </row>
    <row r="7442">
      <c r="B7442" s="10"/>
      <c r="C7442" s="10"/>
    </row>
    <row r="7443">
      <c r="B7443" s="10"/>
      <c r="C7443" s="10"/>
    </row>
    <row r="7444">
      <c r="B7444" s="10"/>
      <c r="C7444" s="10"/>
    </row>
    <row r="7445">
      <c r="B7445" s="10"/>
      <c r="C7445" s="10"/>
    </row>
    <row r="7446">
      <c r="B7446" s="10"/>
      <c r="C7446" s="10"/>
    </row>
    <row r="7447">
      <c r="B7447" s="10"/>
      <c r="C7447" s="10"/>
    </row>
    <row r="7448">
      <c r="B7448" s="10"/>
      <c r="C7448" s="10"/>
    </row>
    <row r="7449">
      <c r="B7449" s="10"/>
      <c r="C7449" s="10"/>
    </row>
    <row r="7450">
      <c r="B7450" s="10"/>
      <c r="C7450" s="10"/>
    </row>
    <row r="7451">
      <c r="B7451" s="10"/>
      <c r="C7451" s="10"/>
    </row>
    <row r="7452">
      <c r="B7452" s="10"/>
      <c r="C7452" s="10"/>
    </row>
    <row r="7453">
      <c r="B7453" s="10"/>
      <c r="C7453" s="10"/>
    </row>
    <row r="7454">
      <c r="B7454" s="10"/>
      <c r="C7454" s="10"/>
    </row>
    <row r="7455">
      <c r="B7455" s="10"/>
      <c r="C7455" s="10"/>
    </row>
    <row r="7456">
      <c r="B7456" s="10"/>
      <c r="C7456" s="10"/>
    </row>
    <row r="7457">
      <c r="B7457" s="10"/>
      <c r="C7457" s="10"/>
    </row>
    <row r="7458">
      <c r="B7458" s="10"/>
      <c r="C7458" s="10"/>
    </row>
    <row r="7459">
      <c r="B7459" s="10"/>
      <c r="C7459" s="10"/>
    </row>
    <row r="7460">
      <c r="B7460" s="10"/>
      <c r="C7460" s="10"/>
    </row>
    <row r="7461">
      <c r="B7461" s="10"/>
      <c r="C7461" s="10"/>
    </row>
    <row r="7462">
      <c r="B7462" s="10"/>
      <c r="C7462" s="10"/>
    </row>
    <row r="7463">
      <c r="B7463" s="10"/>
      <c r="C7463" s="10"/>
    </row>
    <row r="7464">
      <c r="B7464" s="10"/>
      <c r="C7464" s="10"/>
    </row>
    <row r="7465">
      <c r="B7465" s="10"/>
      <c r="C7465" s="10"/>
    </row>
    <row r="7466">
      <c r="B7466" s="10"/>
      <c r="C7466" s="10"/>
    </row>
    <row r="7467">
      <c r="B7467" s="10"/>
      <c r="C7467" s="10"/>
    </row>
    <row r="7468">
      <c r="B7468" s="10"/>
      <c r="C7468" s="10"/>
    </row>
    <row r="7469">
      <c r="B7469" s="10"/>
      <c r="C7469" s="10"/>
    </row>
    <row r="7470">
      <c r="B7470" s="10"/>
      <c r="C7470" s="10"/>
    </row>
    <row r="7471">
      <c r="B7471" s="10"/>
      <c r="C7471" s="10"/>
    </row>
    <row r="7472">
      <c r="B7472" s="10"/>
      <c r="C7472" s="10"/>
    </row>
    <row r="7473">
      <c r="B7473" s="10"/>
      <c r="C7473" s="10"/>
    </row>
    <row r="7474">
      <c r="B7474" s="10"/>
      <c r="C7474" s="10"/>
    </row>
    <row r="7475">
      <c r="B7475" s="10"/>
      <c r="C7475" s="10"/>
    </row>
    <row r="7476">
      <c r="B7476" s="10"/>
      <c r="C7476" s="10"/>
    </row>
    <row r="7477">
      <c r="B7477" s="10"/>
      <c r="C7477" s="10"/>
    </row>
    <row r="7478">
      <c r="B7478" s="10"/>
      <c r="C7478" s="10"/>
    </row>
    <row r="7479">
      <c r="B7479" s="10"/>
      <c r="C7479" s="10"/>
    </row>
    <row r="7480">
      <c r="B7480" s="10"/>
      <c r="C7480" s="10"/>
    </row>
    <row r="7481">
      <c r="B7481" s="10"/>
      <c r="C7481" s="10"/>
    </row>
    <row r="7482">
      <c r="B7482" s="10"/>
      <c r="C7482" s="10"/>
    </row>
    <row r="7483">
      <c r="B7483" s="10"/>
      <c r="C7483" s="10"/>
    </row>
    <row r="7484">
      <c r="B7484" s="10"/>
      <c r="C7484" s="10"/>
    </row>
    <row r="7485">
      <c r="B7485" s="10"/>
      <c r="C7485" s="10"/>
    </row>
    <row r="7486">
      <c r="B7486" s="10"/>
      <c r="C7486" s="10"/>
    </row>
    <row r="7487">
      <c r="B7487" s="10"/>
      <c r="C7487" s="10"/>
    </row>
    <row r="7488">
      <c r="B7488" s="10"/>
      <c r="C7488" s="10"/>
    </row>
    <row r="7489">
      <c r="B7489" s="10"/>
      <c r="C7489" s="10"/>
    </row>
    <row r="7490">
      <c r="B7490" s="10"/>
      <c r="C7490" s="10"/>
    </row>
    <row r="7491">
      <c r="B7491" s="10"/>
      <c r="C7491" s="10"/>
    </row>
    <row r="7492">
      <c r="B7492" s="10"/>
      <c r="C7492" s="10"/>
    </row>
    <row r="7493">
      <c r="B7493" s="10"/>
      <c r="C7493" s="10"/>
    </row>
    <row r="7494">
      <c r="B7494" s="10"/>
      <c r="C7494" s="10"/>
    </row>
    <row r="7495">
      <c r="B7495" s="10"/>
      <c r="C7495" s="10"/>
    </row>
    <row r="7496">
      <c r="B7496" s="10"/>
      <c r="C7496" s="10"/>
    </row>
    <row r="7497">
      <c r="B7497" s="10"/>
      <c r="C7497" s="10"/>
    </row>
    <row r="7498">
      <c r="B7498" s="10"/>
      <c r="C7498" s="10"/>
    </row>
    <row r="7499">
      <c r="B7499" s="10"/>
      <c r="C7499" s="10"/>
    </row>
    <row r="7500">
      <c r="B7500" s="10"/>
      <c r="C7500" s="10"/>
    </row>
    <row r="7501">
      <c r="B7501" s="10"/>
      <c r="C7501" s="10"/>
    </row>
    <row r="7502">
      <c r="B7502" s="10"/>
      <c r="C7502" s="10"/>
    </row>
    <row r="7503">
      <c r="B7503" s="10"/>
      <c r="C7503" s="10"/>
    </row>
    <row r="7504">
      <c r="B7504" s="10"/>
      <c r="C7504" s="10"/>
    </row>
    <row r="7505">
      <c r="B7505" s="10"/>
      <c r="C7505" s="10"/>
    </row>
    <row r="7506">
      <c r="B7506" s="10"/>
      <c r="C7506" s="10"/>
    </row>
    <row r="7507">
      <c r="B7507" s="10"/>
      <c r="C7507" s="10"/>
    </row>
    <row r="7508">
      <c r="B7508" s="10"/>
      <c r="C7508" s="10"/>
    </row>
    <row r="7509">
      <c r="B7509" s="10"/>
      <c r="C7509" s="10"/>
    </row>
    <row r="7510">
      <c r="B7510" s="10"/>
      <c r="C7510" s="10"/>
    </row>
    <row r="7511">
      <c r="B7511" s="10"/>
      <c r="C7511" s="10"/>
    </row>
    <row r="7512">
      <c r="B7512" s="10"/>
      <c r="C7512" s="10"/>
    </row>
    <row r="7513">
      <c r="B7513" s="10"/>
      <c r="C7513" s="10"/>
    </row>
    <row r="7514">
      <c r="B7514" s="10"/>
      <c r="C7514" s="10"/>
    </row>
    <row r="7515">
      <c r="B7515" s="10"/>
      <c r="C7515" s="10"/>
    </row>
    <row r="7516">
      <c r="B7516" s="10"/>
      <c r="C7516" s="10"/>
    </row>
    <row r="7517">
      <c r="B7517" s="10"/>
      <c r="C7517" s="10"/>
    </row>
    <row r="7518">
      <c r="B7518" s="10"/>
      <c r="C7518" s="10"/>
    </row>
    <row r="7519">
      <c r="B7519" s="10"/>
      <c r="C7519" s="10"/>
    </row>
    <row r="7520">
      <c r="B7520" s="10"/>
      <c r="C7520" s="10"/>
    </row>
    <row r="7521">
      <c r="B7521" s="10"/>
      <c r="C7521" s="10"/>
    </row>
    <row r="7522">
      <c r="B7522" s="10"/>
      <c r="C7522" s="10"/>
    </row>
    <row r="7523">
      <c r="B7523" s="10"/>
      <c r="C7523" s="10"/>
    </row>
    <row r="7524">
      <c r="B7524" s="10"/>
      <c r="C7524" s="10"/>
    </row>
    <row r="7525">
      <c r="B7525" s="10"/>
      <c r="C7525" s="10"/>
    </row>
    <row r="7526">
      <c r="B7526" s="10"/>
      <c r="C7526" s="10"/>
    </row>
    <row r="7527">
      <c r="B7527" s="10"/>
      <c r="C7527" s="10"/>
    </row>
    <row r="7528">
      <c r="B7528" s="10"/>
      <c r="C7528" s="10"/>
    </row>
    <row r="7529">
      <c r="B7529" s="10"/>
      <c r="C7529" s="10"/>
    </row>
    <row r="7530">
      <c r="B7530" s="10"/>
      <c r="C7530" s="10"/>
    </row>
    <row r="7531">
      <c r="B7531" s="10"/>
      <c r="C7531" s="10"/>
    </row>
    <row r="7532">
      <c r="B7532" s="10"/>
      <c r="C7532" s="10"/>
    </row>
    <row r="7533">
      <c r="B7533" s="10"/>
      <c r="C7533" s="10"/>
    </row>
    <row r="7534">
      <c r="B7534" s="10"/>
      <c r="C7534" s="10"/>
    </row>
    <row r="7535">
      <c r="B7535" s="10"/>
      <c r="C7535" s="10"/>
    </row>
    <row r="7536">
      <c r="B7536" s="10"/>
      <c r="C7536" s="10"/>
    </row>
    <row r="7537">
      <c r="B7537" s="10"/>
      <c r="C7537" s="10"/>
    </row>
    <row r="7538">
      <c r="B7538" s="10"/>
      <c r="C7538" s="10"/>
    </row>
    <row r="7539">
      <c r="B7539" s="10"/>
      <c r="C7539" s="10"/>
    </row>
    <row r="7540">
      <c r="B7540" s="10"/>
      <c r="C7540" s="10"/>
    </row>
    <row r="7541">
      <c r="B7541" s="10"/>
      <c r="C7541" s="10"/>
    </row>
    <row r="7542">
      <c r="B7542" s="10"/>
      <c r="C7542" s="10"/>
    </row>
    <row r="7543">
      <c r="B7543" s="10"/>
      <c r="C7543" s="10"/>
    </row>
    <row r="7544">
      <c r="B7544" s="10"/>
      <c r="C7544" s="10"/>
    </row>
    <row r="7545">
      <c r="B7545" s="10"/>
      <c r="C7545" s="10"/>
    </row>
    <row r="7546">
      <c r="B7546" s="10"/>
      <c r="C7546" s="10"/>
    </row>
    <row r="7547">
      <c r="B7547" s="10"/>
      <c r="C7547" s="10"/>
    </row>
    <row r="7548">
      <c r="B7548" s="10"/>
      <c r="C7548" s="10"/>
    </row>
    <row r="7549">
      <c r="B7549" s="10"/>
      <c r="C7549" s="10"/>
    </row>
    <row r="7550">
      <c r="B7550" s="10"/>
      <c r="C7550" s="10"/>
    </row>
    <row r="7551">
      <c r="B7551" s="10"/>
      <c r="C7551" s="10"/>
    </row>
    <row r="7552">
      <c r="B7552" s="10"/>
      <c r="C7552" s="10"/>
    </row>
    <row r="7553">
      <c r="B7553" s="10"/>
      <c r="C7553" s="10"/>
    </row>
    <row r="7554">
      <c r="B7554" s="10"/>
      <c r="C7554" s="10"/>
    </row>
    <row r="7555">
      <c r="B7555" s="10"/>
      <c r="C7555" s="10"/>
    </row>
    <row r="7556">
      <c r="B7556" s="10"/>
      <c r="C7556" s="10"/>
    </row>
    <row r="7557">
      <c r="B7557" s="10"/>
      <c r="C7557" s="10"/>
    </row>
    <row r="7558">
      <c r="B7558" s="10"/>
      <c r="C7558" s="10"/>
    </row>
    <row r="7559">
      <c r="B7559" s="10"/>
      <c r="C7559" s="10"/>
    </row>
    <row r="7560">
      <c r="B7560" s="10"/>
      <c r="C7560" s="10"/>
    </row>
    <row r="7561">
      <c r="B7561" s="10"/>
      <c r="C7561" s="10"/>
    </row>
    <row r="7562">
      <c r="B7562" s="10"/>
      <c r="C7562" s="10"/>
    </row>
    <row r="7563">
      <c r="B7563" s="10"/>
      <c r="C7563" s="10"/>
    </row>
    <row r="7564">
      <c r="B7564" s="10"/>
      <c r="C7564" s="10"/>
    </row>
    <row r="7565">
      <c r="B7565" s="10"/>
      <c r="C7565" s="10"/>
    </row>
    <row r="7566">
      <c r="B7566" s="10"/>
      <c r="C7566" s="10"/>
    </row>
    <row r="7567">
      <c r="B7567" s="10"/>
      <c r="C7567" s="10"/>
    </row>
    <row r="7568">
      <c r="B7568" s="10"/>
      <c r="C7568" s="10"/>
    </row>
    <row r="7569">
      <c r="B7569" s="10"/>
      <c r="C7569" s="10"/>
    </row>
    <row r="7570">
      <c r="B7570" s="10"/>
      <c r="C7570" s="10"/>
    </row>
    <row r="7571">
      <c r="B7571" s="10"/>
      <c r="C7571" s="10"/>
    </row>
    <row r="7572">
      <c r="B7572" s="10"/>
      <c r="C7572" s="10"/>
    </row>
    <row r="7573">
      <c r="B7573" s="10"/>
      <c r="C7573" s="10"/>
    </row>
    <row r="7574">
      <c r="B7574" s="10"/>
      <c r="C7574" s="10"/>
    </row>
    <row r="7575">
      <c r="B7575" s="10"/>
      <c r="C7575" s="10"/>
    </row>
    <row r="7576">
      <c r="B7576" s="10"/>
      <c r="C7576" s="10"/>
    </row>
    <row r="7577">
      <c r="B7577" s="10"/>
      <c r="C7577" s="10"/>
    </row>
    <row r="7578">
      <c r="B7578" s="10"/>
      <c r="C7578" s="10"/>
    </row>
    <row r="7579">
      <c r="B7579" s="10"/>
      <c r="C7579" s="10"/>
    </row>
    <row r="7580">
      <c r="B7580" s="10"/>
      <c r="C7580" s="10"/>
    </row>
    <row r="7581">
      <c r="B7581" s="10"/>
      <c r="C7581" s="10"/>
    </row>
    <row r="7582">
      <c r="B7582" s="10"/>
      <c r="C7582" s="10"/>
    </row>
    <row r="7583">
      <c r="B7583" s="10"/>
      <c r="C7583" s="10"/>
    </row>
    <row r="7584">
      <c r="B7584" s="10"/>
      <c r="C7584" s="10"/>
    </row>
    <row r="7585">
      <c r="B7585" s="10"/>
      <c r="C7585" s="10"/>
    </row>
    <row r="7586">
      <c r="B7586" s="10"/>
      <c r="C7586" s="10"/>
    </row>
    <row r="7587">
      <c r="B7587" s="10"/>
      <c r="C7587" s="10"/>
    </row>
    <row r="7588">
      <c r="B7588" s="10"/>
      <c r="C7588" s="10"/>
    </row>
    <row r="7589">
      <c r="B7589" s="10"/>
      <c r="C7589" s="10"/>
    </row>
    <row r="7590">
      <c r="B7590" s="10"/>
      <c r="C7590" s="10"/>
    </row>
    <row r="7591">
      <c r="B7591" s="10"/>
      <c r="C7591" s="10"/>
    </row>
    <row r="7592">
      <c r="B7592" s="10"/>
      <c r="C7592" s="10"/>
    </row>
    <row r="7593">
      <c r="B7593" s="10"/>
      <c r="C7593" s="10"/>
    </row>
    <row r="7594">
      <c r="B7594" s="10"/>
      <c r="C7594" s="10"/>
    </row>
    <row r="7595">
      <c r="B7595" s="10"/>
      <c r="C7595" s="10"/>
    </row>
    <row r="7596">
      <c r="B7596" s="10"/>
      <c r="C7596" s="10"/>
    </row>
    <row r="7597">
      <c r="B7597" s="10"/>
      <c r="C7597" s="10"/>
    </row>
    <row r="7598">
      <c r="B7598" s="10"/>
      <c r="C7598" s="10"/>
    </row>
    <row r="7599">
      <c r="B7599" s="10"/>
      <c r="C7599" s="10"/>
    </row>
    <row r="7600">
      <c r="B7600" s="10"/>
      <c r="C7600" s="10"/>
    </row>
    <row r="7601">
      <c r="B7601" s="10"/>
      <c r="C7601" s="10"/>
    </row>
    <row r="7602">
      <c r="B7602" s="10"/>
      <c r="C7602" s="10"/>
    </row>
    <row r="7603">
      <c r="B7603" s="10"/>
      <c r="C7603" s="10"/>
    </row>
    <row r="7604">
      <c r="B7604" s="10"/>
      <c r="C7604" s="10"/>
    </row>
    <row r="7605">
      <c r="B7605" s="10"/>
      <c r="C7605" s="10"/>
    </row>
    <row r="7606">
      <c r="B7606" s="10"/>
      <c r="C7606" s="10"/>
    </row>
    <row r="7607">
      <c r="B7607" s="10"/>
      <c r="C7607" s="10"/>
    </row>
    <row r="7608">
      <c r="B7608" s="10"/>
      <c r="C7608" s="10"/>
    </row>
    <row r="7609">
      <c r="B7609" s="10"/>
      <c r="C7609" s="10"/>
    </row>
    <row r="7610">
      <c r="B7610" s="10"/>
      <c r="C7610" s="10"/>
    </row>
    <row r="7611">
      <c r="B7611" s="10"/>
      <c r="C7611" s="10"/>
    </row>
    <row r="7612">
      <c r="B7612" s="10"/>
      <c r="C7612" s="10"/>
    </row>
    <row r="7613">
      <c r="B7613" s="10"/>
      <c r="C7613" s="10"/>
    </row>
    <row r="7614">
      <c r="B7614" s="10"/>
      <c r="C7614" s="10"/>
    </row>
    <row r="7615">
      <c r="B7615" s="10"/>
      <c r="C7615" s="10"/>
    </row>
    <row r="7616">
      <c r="B7616" s="10"/>
      <c r="C7616" s="10"/>
    </row>
    <row r="7617">
      <c r="B7617" s="10"/>
      <c r="C7617" s="10"/>
    </row>
    <row r="7618">
      <c r="B7618" s="10"/>
      <c r="C7618" s="10"/>
    </row>
    <row r="7619">
      <c r="B7619" s="10"/>
      <c r="C7619" s="10"/>
    </row>
    <row r="7620">
      <c r="B7620" s="10"/>
      <c r="C7620" s="10"/>
    </row>
    <row r="7621">
      <c r="B7621" s="10"/>
      <c r="C7621" s="10"/>
    </row>
    <row r="7622">
      <c r="B7622" s="10"/>
      <c r="C7622" s="10"/>
    </row>
    <row r="7623">
      <c r="B7623" s="10"/>
      <c r="C7623" s="10"/>
    </row>
    <row r="7624">
      <c r="B7624" s="10"/>
      <c r="C7624" s="10"/>
    </row>
    <row r="7625">
      <c r="B7625" s="10"/>
      <c r="C7625" s="10"/>
    </row>
    <row r="7626">
      <c r="B7626" s="10"/>
      <c r="C7626" s="10"/>
    </row>
    <row r="7627">
      <c r="B7627" s="10"/>
      <c r="C7627" s="10"/>
    </row>
    <row r="7628">
      <c r="B7628" s="10"/>
      <c r="C7628" s="10"/>
    </row>
    <row r="7629">
      <c r="B7629" s="10"/>
      <c r="C7629" s="10"/>
    </row>
    <row r="7630">
      <c r="B7630" s="10"/>
      <c r="C7630" s="10"/>
    </row>
    <row r="7631">
      <c r="B7631" s="10"/>
      <c r="C7631" s="10"/>
    </row>
    <row r="7632">
      <c r="B7632" s="10"/>
      <c r="C7632" s="10"/>
    </row>
    <row r="7633">
      <c r="B7633" s="10"/>
      <c r="C7633" s="10"/>
    </row>
    <row r="7634">
      <c r="B7634" s="10"/>
      <c r="C7634" s="10"/>
    </row>
    <row r="7635">
      <c r="B7635" s="10"/>
      <c r="C7635" s="10"/>
    </row>
    <row r="7636">
      <c r="B7636" s="10"/>
      <c r="C7636" s="10"/>
    </row>
    <row r="7637">
      <c r="B7637" s="10"/>
      <c r="C7637" s="10"/>
    </row>
    <row r="7638">
      <c r="B7638" s="10"/>
      <c r="C7638" s="10"/>
    </row>
    <row r="7639">
      <c r="B7639" s="10"/>
      <c r="C7639" s="10"/>
    </row>
    <row r="7640">
      <c r="B7640" s="10"/>
      <c r="C7640" s="10"/>
    </row>
    <row r="7641">
      <c r="B7641" s="10"/>
      <c r="C7641" s="10"/>
    </row>
    <row r="7642">
      <c r="B7642" s="10"/>
      <c r="C7642" s="10"/>
    </row>
    <row r="7643">
      <c r="B7643" s="10"/>
      <c r="C7643" s="10"/>
    </row>
    <row r="7644">
      <c r="B7644" s="10"/>
      <c r="C7644" s="10"/>
    </row>
    <row r="7645">
      <c r="B7645" s="10"/>
      <c r="C7645" s="10"/>
    </row>
    <row r="7646">
      <c r="B7646" s="10"/>
      <c r="C7646" s="10"/>
    </row>
    <row r="7647">
      <c r="B7647" s="10"/>
      <c r="C7647" s="10"/>
    </row>
    <row r="7648">
      <c r="B7648" s="10"/>
      <c r="C7648" s="10"/>
    </row>
    <row r="7649">
      <c r="B7649" s="10"/>
      <c r="C7649" s="10"/>
    </row>
    <row r="7650">
      <c r="B7650" s="10"/>
      <c r="C7650" s="10"/>
    </row>
    <row r="7651">
      <c r="B7651" s="10"/>
      <c r="C7651" s="10"/>
    </row>
    <row r="7652">
      <c r="B7652" s="10"/>
      <c r="C7652" s="10"/>
    </row>
    <row r="7653">
      <c r="B7653" s="10"/>
      <c r="C7653" s="10"/>
    </row>
    <row r="7654">
      <c r="B7654" s="10"/>
      <c r="C7654" s="10"/>
    </row>
    <row r="7655">
      <c r="B7655" s="10"/>
      <c r="C7655" s="10"/>
    </row>
    <row r="7656">
      <c r="B7656" s="10"/>
      <c r="C7656" s="10"/>
    </row>
    <row r="7657">
      <c r="B7657" s="10"/>
      <c r="C7657" s="10"/>
    </row>
    <row r="7658">
      <c r="B7658" s="10"/>
      <c r="C7658" s="10"/>
    </row>
    <row r="7659">
      <c r="B7659" s="10"/>
      <c r="C7659" s="10"/>
    </row>
    <row r="7660">
      <c r="B7660" s="10"/>
      <c r="C7660" s="10"/>
    </row>
    <row r="7661">
      <c r="B7661" s="10"/>
      <c r="C7661" s="10"/>
    </row>
    <row r="7662">
      <c r="B7662" s="10"/>
      <c r="C7662" s="10"/>
    </row>
    <row r="7663">
      <c r="B7663" s="10"/>
      <c r="C7663" s="10"/>
    </row>
    <row r="7664">
      <c r="B7664" s="10"/>
      <c r="C7664" s="10"/>
    </row>
    <row r="7665">
      <c r="B7665" s="10"/>
      <c r="C7665" s="10"/>
    </row>
    <row r="7666">
      <c r="B7666" s="10"/>
      <c r="C7666" s="10"/>
    </row>
    <row r="7667">
      <c r="B7667" s="10"/>
      <c r="C7667" s="10"/>
    </row>
    <row r="7668">
      <c r="B7668" s="10"/>
      <c r="C7668" s="10"/>
    </row>
    <row r="7669">
      <c r="B7669" s="10"/>
      <c r="C7669" s="10"/>
    </row>
    <row r="7670">
      <c r="B7670" s="10"/>
      <c r="C7670" s="10"/>
    </row>
    <row r="7671">
      <c r="B7671" s="10"/>
      <c r="C7671" s="10"/>
    </row>
    <row r="7672">
      <c r="B7672" s="10"/>
      <c r="C7672" s="10"/>
    </row>
    <row r="7673">
      <c r="B7673" s="10"/>
      <c r="C7673" s="10"/>
    </row>
    <row r="7674">
      <c r="B7674" s="10"/>
      <c r="C7674" s="10"/>
    </row>
    <row r="7675">
      <c r="B7675" s="10"/>
      <c r="C7675" s="10"/>
    </row>
    <row r="7676">
      <c r="B7676" s="10"/>
      <c r="C7676" s="10"/>
    </row>
    <row r="7677">
      <c r="B7677" s="10"/>
      <c r="C7677" s="10"/>
    </row>
    <row r="7678">
      <c r="B7678" s="10"/>
      <c r="C7678" s="10"/>
    </row>
    <row r="7679">
      <c r="B7679" s="10"/>
      <c r="C7679" s="10"/>
    </row>
    <row r="7680">
      <c r="B7680" s="10"/>
      <c r="C7680" s="10"/>
    </row>
    <row r="7681">
      <c r="B7681" s="10"/>
      <c r="C7681" s="10"/>
    </row>
    <row r="7682">
      <c r="B7682" s="10"/>
      <c r="C7682" s="10"/>
    </row>
    <row r="7683">
      <c r="B7683" s="10"/>
      <c r="C7683" s="10"/>
    </row>
    <row r="7684">
      <c r="B7684" s="10"/>
      <c r="C7684" s="10"/>
    </row>
    <row r="7685">
      <c r="B7685" s="10"/>
      <c r="C7685" s="10"/>
    </row>
    <row r="7686">
      <c r="B7686" s="10"/>
      <c r="C7686" s="10"/>
    </row>
    <row r="7687">
      <c r="B7687" s="10"/>
      <c r="C7687" s="10"/>
    </row>
    <row r="7688">
      <c r="B7688" s="10"/>
      <c r="C7688" s="10"/>
    </row>
    <row r="7689">
      <c r="B7689" s="10"/>
      <c r="C7689" s="10"/>
    </row>
    <row r="7690">
      <c r="B7690" s="10"/>
      <c r="C7690" s="10"/>
    </row>
    <row r="7691">
      <c r="B7691" s="10"/>
      <c r="C7691" s="10"/>
    </row>
    <row r="7692">
      <c r="B7692" s="10"/>
      <c r="C7692" s="10"/>
    </row>
    <row r="7693">
      <c r="B7693" s="10"/>
      <c r="C7693" s="10"/>
    </row>
    <row r="7694">
      <c r="B7694" s="10"/>
      <c r="C7694" s="10"/>
    </row>
    <row r="7695">
      <c r="B7695" s="10"/>
      <c r="C7695" s="10"/>
    </row>
    <row r="7696">
      <c r="B7696" s="10"/>
      <c r="C7696" s="10"/>
    </row>
    <row r="7697">
      <c r="B7697" s="10"/>
      <c r="C7697" s="10"/>
    </row>
    <row r="7698">
      <c r="B7698" s="10"/>
      <c r="C7698" s="10"/>
    </row>
    <row r="7699">
      <c r="B7699" s="10"/>
      <c r="C7699" s="10"/>
    </row>
    <row r="7700">
      <c r="B7700" s="10"/>
      <c r="C7700" s="10"/>
    </row>
    <row r="7701">
      <c r="B7701" s="10"/>
      <c r="C7701" s="10"/>
    </row>
    <row r="7702">
      <c r="B7702" s="10"/>
      <c r="C7702" s="10"/>
    </row>
    <row r="7703">
      <c r="B7703" s="10"/>
      <c r="C7703" s="10"/>
    </row>
    <row r="7704">
      <c r="B7704" s="10"/>
      <c r="C7704" s="10"/>
    </row>
    <row r="7705">
      <c r="B7705" s="10"/>
      <c r="C7705" s="10"/>
    </row>
    <row r="7706">
      <c r="B7706" s="10"/>
      <c r="C7706" s="10"/>
    </row>
    <row r="7707">
      <c r="B7707" s="10"/>
      <c r="C7707" s="10"/>
    </row>
    <row r="7708">
      <c r="B7708" s="10"/>
      <c r="C7708" s="10"/>
    </row>
    <row r="7709">
      <c r="B7709" s="10"/>
      <c r="C7709" s="10"/>
    </row>
    <row r="7710">
      <c r="B7710" s="10"/>
      <c r="C7710" s="10"/>
    </row>
    <row r="7711">
      <c r="B7711" s="10"/>
      <c r="C7711" s="10"/>
    </row>
    <row r="7712">
      <c r="B7712" s="10"/>
      <c r="C7712" s="10"/>
    </row>
    <row r="7713">
      <c r="B7713" s="10"/>
      <c r="C7713" s="10"/>
    </row>
    <row r="7714">
      <c r="B7714" s="10"/>
      <c r="C7714" s="10"/>
    </row>
    <row r="7715">
      <c r="B7715" s="10"/>
      <c r="C7715" s="10"/>
    </row>
    <row r="7716">
      <c r="B7716" s="10"/>
      <c r="C7716" s="10"/>
    </row>
    <row r="7717">
      <c r="B7717" s="10"/>
      <c r="C7717" s="10"/>
    </row>
    <row r="7718">
      <c r="B7718" s="10"/>
      <c r="C7718" s="10"/>
    </row>
    <row r="7719">
      <c r="B7719" s="10"/>
      <c r="C7719" s="10"/>
    </row>
    <row r="7720">
      <c r="B7720" s="10"/>
      <c r="C7720" s="10"/>
    </row>
    <row r="7721">
      <c r="B7721" s="10"/>
      <c r="C7721" s="10"/>
    </row>
    <row r="7722">
      <c r="B7722" s="10"/>
      <c r="C7722" s="10"/>
    </row>
    <row r="7723">
      <c r="B7723" s="10"/>
      <c r="C7723" s="10"/>
    </row>
    <row r="7724">
      <c r="B7724" s="10"/>
      <c r="C7724" s="10"/>
    </row>
    <row r="7725">
      <c r="B7725" s="10"/>
      <c r="C7725" s="10"/>
    </row>
    <row r="7726">
      <c r="B7726" s="10"/>
      <c r="C7726" s="10"/>
    </row>
    <row r="7727">
      <c r="B7727" s="10"/>
      <c r="C7727" s="10"/>
    </row>
    <row r="7728">
      <c r="B7728" s="10"/>
      <c r="C7728" s="10"/>
    </row>
    <row r="7729">
      <c r="B7729" s="10"/>
      <c r="C7729" s="10"/>
    </row>
    <row r="7730">
      <c r="B7730" s="10"/>
      <c r="C7730" s="10"/>
    </row>
    <row r="7731">
      <c r="B7731" s="10"/>
      <c r="C7731" s="10"/>
    </row>
    <row r="7732">
      <c r="B7732" s="10"/>
      <c r="C7732" s="10"/>
    </row>
    <row r="7733">
      <c r="B7733" s="10"/>
      <c r="C7733" s="10"/>
    </row>
    <row r="7734">
      <c r="B7734" s="10"/>
      <c r="C7734" s="10"/>
    </row>
    <row r="7735">
      <c r="B7735" s="10"/>
      <c r="C7735" s="10"/>
    </row>
    <row r="7736">
      <c r="B7736" s="10"/>
      <c r="C7736" s="10"/>
    </row>
    <row r="7737">
      <c r="B7737" s="10"/>
      <c r="C7737" s="10"/>
    </row>
    <row r="7738">
      <c r="B7738" s="10"/>
      <c r="C7738" s="10"/>
    </row>
    <row r="7739">
      <c r="B7739" s="10"/>
      <c r="C7739" s="10"/>
    </row>
    <row r="7740">
      <c r="B7740" s="10"/>
      <c r="C7740" s="10"/>
    </row>
    <row r="7741">
      <c r="B7741" s="10"/>
      <c r="C7741" s="10"/>
    </row>
    <row r="7742">
      <c r="B7742" s="10"/>
      <c r="C7742" s="10"/>
    </row>
    <row r="7743">
      <c r="B7743" s="10"/>
      <c r="C7743" s="10"/>
    </row>
    <row r="7744">
      <c r="B7744" s="10"/>
      <c r="C7744" s="10"/>
    </row>
    <row r="7745">
      <c r="B7745" s="10"/>
      <c r="C7745" s="10"/>
    </row>
    <row r="7746">
      <c r="B7746" s="10"/>
      <c r="C7746" s="10"/>
    </row>
    <row r="7747">
      <c r="B7747" s="10"/>
      <c r="C7747" s="10"/>
    </row>
    <row r="7748">
      <c r="B7748" s="10"/>
      <c r="C7748" s="10"/>
    </row>
    <row r="7749">
      <c r="B7749" s="10"/>
      <c r="C7749" s="10"/>
    </row>
    <row r="7750">
      <c r="B7750" s="10"/>
      <c r="C7750" s="10"/>
    </row>
    <row r="7751">
      <c r="B7751" s="10"/>
      <c r="C7751" s="10"/>
    </row>
    <row r="7752">
      <c r="B7752" s="10"/>
      <c r="C7752" s="10"/>
    </row>
    <row r="7753">
      <c r="B7753" s="10"/>
      <c r="C7753" s="10"/>
    </row>
    <row r="7754">
      <c r="B7754" s="10"/>
      <c r="C7754" s="10"/>
    </row>
    <row r="7755">
      <c r="B7755" s="10"/>
      <c r="C7755" s="10"/>
    </row>
    <row r="7756">
      <c r="B7756" s="10"/>
      <c r="C7756" s="10"/>
    </row>
    <row r="7757">
      <c r="B7757" s="10"/>
      <c r="C7757" s="10"/>
    </row>
    <row r="7758">
      <c r="B7758" s="10"/>
      <c r="C7758" s="10"/>
    </row>
    <row r="7759">
      <c r="B7759" s="10"/>
      <c r="C7759" s="10"/>
    </row>
    <row r="7760">
      <c r="B7760" s="10"/>
      <c r="C7760" s="10"/>
    </row>
    <row r="7761">
      <c r="B7761" s="10"/>
      <c r="C7761" s="10"/>
    </row>
    <row r="7762">
      <c r="B7762" s="10"/>
      <c r="C7762" s="10"/>
    </row>
    <row r="7763">
      <c r="B7763" s="10"/>
      <c r="C7763" s="10"/>
    </row>
    <row r="7764">
      <c r="B7764" s="10"/>
      <c r="C7764" s="10"/>
    </row>
    <row r="7765">
      <c r="B7765" s="10"/>
      <c r="C7765" s="10"/>
    </row>
    <row r="7766">
      <c r="B7766" s="10"/>
      <c r="C7766" s="10"/>
    </row>
    <row r="7767">
      <c r="B7767" s="10"/>
      <c r="C7767" s="10"/>
    </row>
    <row r="7768">
      <c r="B7768" s="10"/>
      <c r="C7768" s="10"/>
    </row>
    <row r="7769">
      <c r="B7769" s="10"/>
      <c r="C7769" s="10"/>
    </row>
    <row r="7770">
      <c r="B7770" s="10"/>
      <c r="C7770" s="10"/>
    </row>
    <row r="7771">
      <c r="B7771" s="10"/>
      <c r="C7771" s="10"/>
    </row>
    <row r="7772">
      <c r="B7772" s="10"/>
      <c r="C7772" s="10"/>
    </row>
    <row r="7773">
      <c r="B7773" s="10"/>
      <c r="C7773" s="10"/>
    </row>
    <row r="7774">
      <c r="B7774" s="10"/>
      <c r="C7774" s="10"/>
    </row>
    <row r="7775">
      <c r="B7775" s="10"/>
      <c r="C7775" s="10"/>
    </row>
    <row r="7776">
      <c r="B7776" s="10"/>
      <c r="C7776" s="10"/>
    </row>
    <row r="7777">
      <c r="B7777" s="10"/>
      <c r="C7777" s="10"/>
    </row>
    <row r="7778">
      <c r="B7778" s="10"/>
      <c r="C7778" s="10"/>
    </row>
    <row r="7779">
      <c r="B7779" s="10"/>
      <c r="C7779" s="10"/>
    </row>
    <row r="7780">
      <c r="B7780" s="10"/>
      <c r="C7780" s="10"/>
    </row>
    <row r="7781">
      <c r="B7781" s="10"/>
      <c r="C7781" s="10"/>
    </row>
    <row r="7782">
      <c r="B7782" s="10"/>
      <c r="C7782" s="10"/>
    </row>
    <row r="7783">
      <c r="B7783" s="10"/>
      <c r="C7783" s="10"/>
    </row>
    <row r="7784">
      <c r="B7784" s="10"/>
      <c r="C7784" s="10"/>
    </row>
    <row r="7785">
      <c r="B7785" s="10"/>
      <c r="C7785" s="10"/>
    </row>
    <row r="7786">
      <c r="B7786" s="10"/>
      <c r="C7786" s="10"/>
    </row>
    <row r="7787">
      <c r="B7787" s="10"/>
      <c r="C7787" s="10"/>
    </row>
    <row r="7788">
      <c r="B7788" s="10"/>
      <c r="C7788" s="10"/>
    </row>
    <row r="7789">
      <c r="B7789" s="10"/>
      <c r="C7789" s="10"/>
    </row>
    <row r="7790">
      <c r="B7790" s="10"/>
      <c r="C7790" s="10"/>
    </row>
    <row r="7791">
      <c r="B7791" s="10"/>
      <c r="C7791" s="10"/>
    </row>
    <row r="7792">
      <c r="B7792" s="10"/>
      <c r="C7792" s="10"/>
    </row>
    <row r="7793">
      <c r="B7793" s="10"/>
      <c r="C7793" s="10"/>
    </row>
    <row r="7794">
      <c r="B7794" s="10"/>
      <c r="C7794" s="10"/>
    </row>
    <row r="7795">
      <c r="B7795" s="10"/>
      <c r="C7795" s="10"/>
    </row>
    <row r="7796">
      <c r="B7796" s="10"/>
      <c r="C7796" s="10"/>
    </row>
    <row r="7797">
      <c r="B7797" s="10"/>
      <c r="C7797" s="10"/>
    </row>
    <row r="7798">
      <c r="B7798" s="10"/>
      <c r="C7798" s="10"/>
    </row>
    <row r="7799">
      <c r="B7799" s="10"/>
      <c r="C7799" s="10"/>
    </row>
    <row r="7800">
      <c r="B7800" s="10"/>
      <c r="C7800" s="10"/>
    </row>
    <row r="7801">
      <c r="B7801" s="10"/>
      <c r="C7801" s="10"/>
    </row>
    <row r="7802">
      <c r="B7802" s="10"/>
      <c r="C7802" s="10"/>
    </row>
    <row r="7803">
      <c r="B7803" s="10"/>
      <c r="C7803" s="10"/>
    </row>
    <row r="7804">
      <c r="B7804" s="10"/>
      <c r="C7804" s="10"/>
    </row>
    <row r="7805">
      <c r="B7805" s="10"/>
      <c r="C7805" s="10"/>
    </row>
    <row r="7806">
      <c r="B7806" s="10"/>
      <c r="C7806" s="10"/>
    </row>
    <row r="7807">
      <c r="B7807" s="10"/>
      <c r="C7807" s="10"/>
    </row>
    <row r="7808">
      <c r="B7808" s="10"/>
      <c r="C7808" s="10"/>
    </row>
    <row r="7809">
      <c r="B7809" s="10"/>
      <c r="C7809" s="10"/>
    </row>
    <row r="7810">
      <c r="B7810" s="10"/>
      <c r="C7810" s="10"/>
    </row>
    <row r="7811">
      <c r="B7811" s="10"/>
      <c r="C7811" s="10"/>
    </row>
    <row r="7812">
      <c r="B7812" s="10"/>
      <c r="C7812" s="10"/>
    </row>
    <row r="7813">
      <c r="B7813" s="10"/>
      <c r="C7813" s="10"/>
    </row>
    <row r="7814">
      <c r="B7814" s="10"/>
      <c r="C7814" s="10"/>
    </row>
    <row r="7815">
      <c r="B7815" s="10"/>
      <c r="C7815" s="10"/>
    </row>
    <row r="7816">
      <c r="B7816" s="10"/>
      <c r="C7816" s="10"/>
    </row>
    <row r="7817">
      <c r="B7817" s="10"/>
      <c r="C7817" s="10"/>
    </row>
    <row r="7818">
      <c r="B7818" s="10"/>
      <c r="C7818" s="10"/>
    </row>
    <row r="7819">
      <c r="B7819" s="10"/>
      <c r="C7819" s="10"/>
    </row>
    <row r="7820">
      <c r="B7820" s="10"/>
      <c r="C7820" s="10"/>
    </row>
    <row r="7821">
      <c r="B7821" s="10"/>
      <c r="C7821" s="10"/>
    </row>
    <row r="7822">
      <c r="B7822" s="10"/>
      <c r="C7822" s="10"/>
    </row>
    <row r="7823">
      <c r="B7823" s="10"/>
      <c r="C7823" s="10"/>
    </row>
    <row r="7824">
      <c r="B7824" s="10"/>
      <c r="C7824" s="10"/>
    </row>
    <row r="7825">
      <c r="B7825" s="10"/>
      <c r="C7825" s="10"/>
    </row>
    <row r="7826">
      <c r="B7826" s="10"/>
      <c r="C7826" s="10"/>
    </row>
    <row r="7827">
      <c r="B7827" s="10"/>
      <c r="C7827" s="10"/>
    </row>
    <row r="7828">
      <c r="B7828" s="10"/>
      <c r="C7828" s="10"/>
    </row>
    <row r="7829">
      <c r="B7829" s="10"/>
      <c r="C7829" s="10"/>
    </row>
    <row r="7830">
      <c r="B7830" s="10"/>
      <c r="C7830" s="10"/>
    </row>
    <row r="7831">
      <c r="B7831" s="10"/>
      <c r="C7831" s="10"/>
    </row>
    <row r="7832">
      <c r="B7832" s="10"/>
      <c r="C7832" s="10"/>
    </row>
    <row r="7833">
      <c r="B7833" s="10"/>
      <c r="C7833" s="10"/>
    </row>
    <row r="7834">
      <c r="B7834" s="10"/>
      <c r="C7834" s="10"/>
    </row>
    <row r="7835">
      <c r="B7835" s="10"/>
      <c r="C7835" s="10"/>
    </row>
    <row r="7836">
      <c r="B7836" s="10"/>
      <c r="C7836" s="10"/>
    </row>
    <row r="7837">
      <c r="B7837" s="10"/>
      <c r="C7837" s="10"/>
    </row>
    <row r="7838">
      <c r="B7838" s="10"/>
      <c r="C7838" s="10"/>
    </row>
    <row r="7839">
      <c r="B7839" s="10"/>
      <c r="C7839" s="10"/>
    </row>
    <row r="7840">
      <c r="B7840" s="10"/>
      <c r="C7840" s="10"/>
    </row>
    <row r="7841">
      <c r="B7841" s="10"/>
      <c r="C7841" s="10"/>
    </row>
    <row r="7842">
      <c r="B7842" s="10"/>
      <c r="C7842" s="10"/>
    </row>
    <row r="7843">
      <c r="B7843" s="10"/>
      <c r="C7843" s="10"/>
    </row>
    <row r="7844">
      <c r="B7844" s="10"/>
      <c r="C7844" s="10"/>
    </row>
    <row r="7845">
      <c r="B7845" s="10"/>
      <c r="C7845" s="10"/>
    </row>
    <row r="7846">
      <c r="B7846" s="10"/>
      <c r="C7846" s="10"/>
    </row>
    <row r="7847">
      <c r="B7847" s="10"/>
      <c r="C7847" s="10"/>
    </row>
    <row r="7848">
      <c r="B7848" s="10"/>
      <c r="C7848" s="10"/>
    </row>
    <row r="7849">
      <c r="B7849" s="10"/>
      <c r="C7849" s="10"/>
    </row>
    <row r="7850">
      <c r="B7850" s="10"/>
      <c r="C7850" s="10"/>
    </row>
    <row r="7851">
      <c r="B7851" s="10"/>
      <c r="C7851" s="10"/>
    </row>
    <row r="7852">
      <c r="B7852" s="10"/>
      <c r="C7852" s="10"/>
    </row>
    <row r="7853">
      <c r="B7853" s="10"/>
      <c r="C7853" s="10"/>
    </row>
    <row r="7854">
      <c r="B7854" s="10"/>
      <c r="C7854" s="10"/>
    </row>
    <row r="7855">
      <c r="B7855" s="10"/>
      <c r="C7855" s="10"/>
    </row>
    <row r="7856">
      <c r="B7856" s="10"/>
      <c r="C7856" s="10"/>
    </row>
    <row r="7857">
      <c r="B7857" s="10"/>
      <c r="C7857" s="10"/>
    </row>
    <row r="7858">
      <c r="B7858" s="10"/>
      <c r="C7858" s="10"/>
    </row>
    <row r="7859">
      <c r="B7859" s="10"/>
      <c r="C7859" s="10"/>
    </row>
    <row r="7860">
      <c r="B7860" s="10"/>
      <c r="C7860" s="10"/>
    </row>
    <row r="7861">
      <c r="B7861" s="10"/>
      <c r="C7861" s="10"/>
    </row>
    <row r="7862">
      <c r="B7862" s="10"/>
      <c r="C7862" s="10"/>
    </row>
    <row r="7863">
      <c r="B7863" s="10"/>
      <c r="C7863" s="10"/>
    </row>
    <row r="7864">
      <c r="B7864" s="10"/>
      <c r="C7864" s="10"/>
    </row>
    <row r="7865">
      <c r="B7865" s="10"/>
      <c r="C7865" s="10"/>
    </row>
    <row r="7866">
      <c r="B7866" s="10"/>
      <c r="C7866" s="10"/>
    </row>
    <row r="7867">
      <c r="B7867" s="10"/>
      <c r="C7867" s="10"/>
    </row>
    <row r="7868">
      <c r="B7868" s="10"/>
      <c r="C7868" s="10"/>
    </row>
    <row r="7869">
      <c r="B7869" s="10"/>
      <c r="C7869" s="10"/>
    </row>
    <row r="7870">
      <c r="B7870" s="10"/>
      <c r="C7870" s="10"/>
    </row>
    <row r="7871">
      <c r="B7871" s="10"/>
      <c r="C7871" s="10"/>
    </row>
    <row r="7872">
      <c r="B7872" s="10"/>
      <c r="C7872" s="10"/>
    </row>
    <row r="7873">
      <c r="B7873" s="10"/>
      <c r="C7873" s="10"/>
    </row>
    <row r="7874">
      <c r="B7874" s="10"/>
      <c r="C7874" s="10"/>
    </row>
    <row r="7875">
      <c r="B7875" s="10"/>
      <c r="C7875" s="10"/>
    </row>
    <row r="7876">
      <c r="B7876" s="10"/>
      <c r="C7876" s="10"/>
    </row>
    <row r="7877">
      <c r="B7877" s="10"/>
      <c r="C7877" s="10"/>
    </row>
    <row r="7878">
      <c r="B7878" s="10"/>
      <c r="C7878" s="10"/>
    </row>
    <row r="7879">
      <c r="B7879" s="10"/>
      <c r="C7879" s="10"/>
    </row>
    <row r="7880">
      <c r="B7880" s="10"/>
      <c r="C7880" s="10"/>
    </row>
    <row r="7881">
      <c r="B7881" s="10"/>
      <c r="C7881" s="10"/>
    </row>
    <row r="7882">
      <c r="B7882" s="10"/>
      <c r="C7882" s="10"/>
    </row>
    <row r="7883">
      <c r="B7883" s="10"/>
      <c r="C7883" s="10"/>
    </row>
    <row r="7884">
      <c r="B7884" s="10"/>
      <c r="C7884" s="10"/>
    </row>
    <row r="7885">
      <c r="B7885" s="10"/>
      <c r="C7885" s="10"/>
    </row>
    <row r="7886">
      <c r="B7886" s="10"/>
      <c r="C7886" s="10"/>
    </row>
    <row r="7887">
      <c r="B7887" s="10"/>
      <c r="C7887" s="10"/>
    </row>
    <row r="7888">
      <c r="B7888" s="10"/>
      <c r="C7888" s="10"/>
    </row>
    <row r="7889">
      <c r="B7889" s="10"/>
      <c r="C7889" s="10"/>
    </row>
    <row r="7890">
      <c r="B7890" s="10"/>
      <c r="C7890" s="10"/>
    </row>
    <row r="7891">
      <c r="B7891" s="10"/>
      <c r="C7891" s="10"/>
    </row>
    <row r="7892">
      <c r="B7892" s="10"/>
      <c r="C7892" s="10"/>
    </row>
    <row r="7893">
      <c r="B7893" s="10"/>
      <c r="C7893" s="10"/>
    </row>
    <row r="7894">
      <c r="B7894" s="10"/>
      <c r="C7894" s="10"/>
    </row>
    <row r="7895">
      <c r="B7895" s="10"/>
      <c r="C7895" s="10"/>
    </row>
    <row r="7896">
      <c r="B7896" s="10"/>
      <c r="C7896" s="10"/>
    </row>
    <row r="7897">
      <c r="B7897" s="10"/>
      <c r="C7897" s="10"/>
    </row>
    <row r="7898">
      <c r="B7898" s="10"/>
      <c r="C7898" s="10"/>
    </row>
    <row r="7899">
      <c r="B7899" s="10"/>
      <c r="C7899" s="10"/>
    </row>
    <row r="7900">
      <c r="B7900" s="10"/>
      <c r="C7900" s="10"/>
    </row>
    <row r="7901">
      <c r="B7901" s="10"/>
      <c r="C7901" s="10"/>
    </row>
    <row r="7902">
      <c r="B7902" s="10"/>
      <c r="C7902" s="10"/>
    </row>
    <row r="7903">
      <c r="B7903" s="10"/>
      <c r="C7903" s="10"/>
    </row>
    <row r="7904">
      <c r="B7904" s="10"/>
      <c r="C7904" s="10"/>
    </row>
    <row r="7905">
      <c r="B7905" s="10"/>
      <c r="C7905" s="10"/>
    </row>
    <row r="7906">
      <c r="B7906" s="10"/>
      <c r="C7906" s="10"/>
    </row>
    <row r="7907">
      <c r="B7907" s="10"/>
      <c r="C7907" s="10"/>
    </row>
    <row r="7908">
      <c r="B7908" s="10"/>
      <c r="C7908" s="10"/>
    </row>
    <row r="7909">
      <c r="B7909" s="10"/>
      <c r="C7909" s="10"/>
    </row>
    <row r="7910">
      <c r="B7910" s="10"/>
      <c r="C7910" s="10"/>
    </row>
    <row r="7911">
      <c r="B7911" s="10"/>
      <c r="C7911" s="10"/>
    </row>
    <row r="7912">
      <c r="B7912" s="10"/>
      <c r="C7912" s="10"/>
    </row>
    <row r="7913">
      <c r="B7913" s="10"/>
      <c r="C7913" s="10"/>
    </row>
    <row r="7914">
      <c r="B7914" s="10"/>
      <c r="C7914" s="10"/>
    </row>
    <row r="7915">
      <c r="B7915" s="10"/>
      <c r="C7915" s="10"/>
    </row>
    <row r="7916">
      <c r="B7916" s="10"/>
      <c r="C7916" s="10"/>
    </row>
    <row r="7917">
      <c r="B7917" s="10"/>
      <c r="C7917" s="10"/>
    </row>
    <row r="7918">
      <c r="B7918" s="10"/>
      <c r="C7918" s="10"/>
    </row>
    <row r="7919">
      <c r="B7919" s="10"/>
      <c r="C7919" s="10"/>
    </row>
    <row r="7920">
      <c r="B7920" s="10"/>
      <c r="C7920" s="10"/>
    </row>
    <row r="7921">
      <c r="B7921" s="10"/>
      <c r="C7921" s="10"/>
    </row>
    <row r="7922">
      <c r="B7922" s="10"/>
      <c r="C7922" s="10"/>
    </row>
    <row r="7923">
      <c r="B7923" s="10"/>
      <c r="C7923" s="10"/>
    </row>
    <row r="7924">
      <c r="B7924" s="10"/>
      <c r="C7924" s="10"/>
    </row>
    <row r="7925">
      <c r="B7925" s="10"/>
      <c r="C7925" s="10"/>
    </row>
    <row r="7926">
      <c r="B7926" s="10"/>
      <c r="C7926" s="10"/>
    </row>
    <row r="7927">
      <c r="B7927" s="10"/>
      <c r="C7927" s="10"/>
    </row>
    <row r="7928">
      <c r="B7928" s="10"/>
      <c r="C7928" s="10"/>
    </row>
    <row r="7929">
      <c r="B7929" s="10"/>
      <c r="C7929" s="10"/>
    </row>
    <row r="7930">
      <c r="B7930" s="10"/>
      <c r="C7930" s="10"/>
    </row>
    <row r="7931">
      <c r="B7931" s="10"/>
      <c r="C7931" s="10"/>
    </row>
    <row r="7932">
      <c r="B7932" s="10"/>
      <c r="C7932" s="10"/>
    </row>
    <row r="7933">
      <c r="B7933" s="10"/>
      <c r="C7933" s="10"/>
    </row>
    <row r="7934">
      <c r="B7934" s="10"/>
      <c r="C7934" s="10"/>
    </row>
    <row r="7935">
      <c r="B7935" s="10"/>
      <c r="C7935" s="10"/>
    </row>
    <row r="7936">
      <c r="B7936" s="10"/>
      <c r="C7936" s="10"/>
    </row>
    <row r="7937">
      <c r="B7937" s="10"/>
      <c r="C7937" s="10"/>
    </row>
    <row r="7938">
      <c r="B7938" s="10"/>
      <c r="C7938" s="10"/>
    </row>
    <row r="7939">
      <c r="B7939" s="10"/>
      <c r="C7939" s="10"/>
    </row>
    <row r="7940">
      <c r="B7940" s="10"/>
      <c r="C7940" s="10"/>
    </row>
    <row r="7941">
      <c r="B7941" s="10"/>
      <c r="C7941" s="10"/>
    </row>
    <row r="7942">
      <c r="B7942" s="10"/>
      <c r="C7942" s="10"/>
    </row>
    <row r="7943">
      <c r="B7943" s="10"/>
      <c r="C7943" s="10"/>
    </row>
    <row r="7944">
      <c r="B7944" s="10"/>
      <c r="C7944" s="10"/>
    </row>
    <row r="7945">
      <c r="B7945" s="10"/>
      <c r="C7945" s="10"/>
    </row>
    <row r="7946">
      <c r="B7946" s="10"/>
      <c r="C7946" s="10"/>
    </row>
    <row r="7947">
      <c r="B7947" s="10"/>
      <c r="C7947" s="10"/>
    </row>
    <row r="7948">
      <c r="B7948" s="10"/>
      <c r="C7948" s="10"/>
    </row>
    <row r="7949">
      <c r="B7949" s="10"/>
      <c r="C7949" s="10"/>
    </row>
    <row r="7950">
      <c r="B7950" s="10"/>
      <c r="C7950" s="10"/>
    </row>
    <row r="7951">
      <c r="B7951" s="10"/>
      <c r="C7951" s="10"/>
    </row>
    <row r="7952">
      <c r="B7952" s="10"/>
      <c r="C7952" s="10"/>
    </row>
    <row r="7953">
      <c r="B7953" s="10"/>
      <c r="C7953" s="10"/>
    </row>
    <row r="7954">
      <c r="B7954" s="10"/>
      <c r="C7954" s="10"/>
    </row>
    <row r="7955">
      <c r="B7955" s="10"/>
      <c r="C7955" s="10"/>
    </row>
    <row r="7956">
      <c r="B7956" s="10"/>
      <c r="C7956" s="10"/>
    </row>
    <row r="7957">
      <c r="B7957" s="10"/>
      <c r="C7957" s="10"/>
    </row>
    <row r="7958">
      <c r="B7958" s="10"/>
      <c r="C7958" s="10"/>
    </row>
    <row r="7959">
      <c r="B7959" s="10"/>
      <c r="C7959" s="10"/>
    </row>
    <row r="7960">
      <c r="B7960" s="10"/>
      <c r="C7960" s="10"/>
    </row>
    <row r="7961">
      <c r="B7961" s="10"/>
      <c r="C7961" s="10"/>
    </row>
    <row r="7962">
      <c r="B7962" s="10"/>
      <c r="C7962" s="10"/>
    </row>
    <row r="7963">
      <c r="B7963" s="10"/>
      <c r="C7963" s="10"/>
    </row>
    <row r="7964">
      <c r="B7964" s="10"/>
      <c r="C7964" s="10"/>
    </row>
    <row r="7965">
      <c r="B7965" s="10"/>
      <c r="C7965" s="10"/>
    </row>
    <row r="7966">
      <c r="B7966" s="10"/>
      <c r="C7966" s="10"/>
    </row>
    <row r="7967">
      <c r="B7967" s="10"/>
      <c r="C7967" s="10"/>
    </row>
    <row r="7968">
      <c r="B7968" s="10"/>
      <c r="C7968" s="10"/>
    </row>
    <row r="7969">
      <c r="B7969" s="10"/>
      <c r="C7969" s="10"/>
    </row>
    <row r="7970">
      <c r="B7970" s="10"/>
      <c r="C7970" s="10"/>
    </row>
    <row r="7971">
      <c r="B7971" s="10"/>
      <c r="C7971" s="10"/>
    </row>
    <row r="7972">
      <c r="B7972" s="10"/>
      <c r="C7972" s="10"/>
    </row>
    <row r="7973">
      <c r="B7973" s="10"/>
      <c r="C7973" s="10"/>
    </row>
    <row r="7974">
      <c r="B7974" s="10"/>
      <c r="C7974" s="10"/>
    </row>
    <row r="7975">
      <c r="B7975" s="10"/>
      <c r="C7975" s="10"/>
    </row>
    <row r="7976">
      <c r="B7976" s="10"/>
      <c r="C7976" s="10"/>
    </row>
    <row r="7977">
      <c r="B7977" s="10"/>
      <c r="C7977" s="10"/>
    </row>
    <row r="7978">
      <c r="B7978" s="10"/>
      <c r="C7978" s="10"/>
    </row>
    <row r="7979">
      <c r="B7979" s="10"/>
      <c r="C7979" s="10"/>
    </row>
    <row r="7980">
      <c r="B7980" s="10"/>
      <c r="C7980" s="10"/>
    </row>
    <row r="7981">
      <c r="B7981" s="10"/>
      <c r="C7981" s="10"/>
    </row>
    <row r="7982">
      <c r="B7982" s="10"/>
      <c r="C7982" s="10"/>
    </row>
    <row r="7983">
      <c r="B7983" s="10"/>
      <c r="C7983" s="10"/>
    </row>
    <row r="7984">
      <c r="B7984" s="10"/>
      <c r="C7984" s="10"/>
    </row>
    <row r="7985">
      <c r="B7985" s="10"/>
      <c r="C7985" s="10"/>
    </row>
    <row r="7986">
      <c r="B7986" s="10"/>
      <c r="C7986" s="10"/>
    </row>
    <row r="7987">
      <c r="B7987" s="10"/>
      <c r="C7987" s="10"/>
    </row>
    <row r="7988">
      <c r="B7988" s="10"/>
      <c r="C7988" s="10"/>
    </row>
    <row r="7989">
      <c r="B7989" s="10"/>
      <c r="C7989" s="10"/>
    </row>
    <row r="7990">
      <c r="B7990" s="10"/>
      <c r="C7990" s="10"/>
    </row>
    <row r="7991">
      <c r="B7991" s="10"/>
      <c r="C7991" s="10"/>
    </row>
    <row r="7992">
      <c r="B7992" s="10"/>
      <c r="C7992" s="10"/>
    </row>
    <row r="7993">
      <c r="B7993" s="10"/>
      <c r="C7993" s="10"/>
    </row>
    <row r="7994">
      <c r="B7994" s="10"/>
      <c r="C7994" s="10"/>
    </row>
    <row r="7995">
      <c r="B7995" s="10"/>
      <c r="C7995" s="10"/>
    </row>
    <row r="7996">
      <c r="B7996" s="10"/>
      <c r="C7996" s="10"/>
    </row>
    <row r="7997">
      <c r="B7997" s="10"/>
      <c r="C7997" s="10"/>
    </row>
    <row r="7998">
      <c r="B7998" s="10"/>
      <c r="C7998" s="10"/>
    </row>
    <row r="7999">
      <c r="B7999" s="10"/>
      <c r="C7999" s="10"/>
    </row>
    <row r="8000">
      <c r="B8000" s="10"/>
      <c r="C8000" s="10"/>
    </row>
    <row r="8001">
      <c r="B8001" s="10"/>
      <c r="C8001" s="10"/>
    </row>
    <row r="8002">
      <c r="B8002" s="10"/>
      <c r="C8002" s="10"/>
    </row>
    <row r="8003">
      <c r="B8003" s="10"/>
      <c r="C8003" s="10"/>
    </row>
    <row r="8004">
      <c r="B8004" s="10"/>
      <c r="C8004" s="10"/>
    </row>
    <row r="8005">
      <c r="B8005" s="10"/>
      <c r="C8005" s="10"/>
    </row>
    <row r="8006">
      <c r="B8006" s="10"/>
      <c r="C8006" s="10"/>
    </row>
    <row r="8007">
      <c r="B8007" s="10"/>
      <c r="C8007" s="10"/>
    </row>
    <row r="8008">
      <c r="B8008" s="10"/>
      <c r="C8008" s="10"/>
    </row>
    <row r="8009">
      <c r="B8009" s="10"/>
      <c r="C8009" s="10"/>
    </row>
    <row r="8010">
      <c r="B8010" s="10"/>
      <c r="C8010" s="10"/>
    </row>
    <row r="8011">
      <c r="B8011" s="10"/>
      <c r="C8011" s="10"/>
    </row>
    <row r="8012">
      <c r="B8012" s="10"/>
      <c r="C8012" s="10"/>
    </row>
    <row r="8013">
      <c r="B8013" s="10"/>
      <c r="C8013" s="10"/>
    </row>
    <row r="8014">
      <c r="B8014" s="10"/>
      <c r="C8014" s="10"/>
    </row>
    <row r="8015">
      <c r="B8015" s="10"/>
      <c r="C8015" s="10"/>
    </row>
    <row r="8016">
      <c r="B8016" s="10"/>
      <c r="C8016" s="10"/>
    </row>
    <row r="8017">
      <c r="B8017" s="10"/>
      <c r="C8017" s="10"/>
    </row>
    <row r="8018">
      <c r="B8018" s="10"/>
      <c r="C8018" s="10"/>
    </row>
    <row r="8019">
      <c r="B8019" s="10"/>
      <c r="C8019" s="10"/>
    </row>
    <row r="8020">
      <c r="B8020" s="10"/>
      <c r="C8020" s="10"/>
    </row>
    <row r="8021">
      <c r="B8021" s="10"/>
      <c r="C8021" s="10"/>
    </row>
    <row r="8022">
      <c r="B8022" s="10"/>
      <c r="C8022" s="10"/>
    </row>
    <row r="8023">
      <c r="B8023" s="10"/>
      <c r="C8023" s="10"/>
    </row>
    <row r="8024">
      <c r="B8024" s="10"/>
      <c r="C8024" s="10"/>
    </row>
    <row r="8025">
      <c r="B8025" s="10"/>
      <c r="C8025" s="10"/>
    </row>
    <row r="8026">
      <c r="B8026" s="10"/>
      <c r="C8026" s="10"/>
    </row>
    <row r="8027">
      <c r="B8027" s="10"/>
      <c r="C8027" s="10"/>
    </row>
    <row r="8028">
      <c r="B8028" s="10"/>
      <c r="C8028" s="10"/>
    </row>
    <row r="8029">
      <c r="B8029" s="10"/>
      <c r="C8029" s="10"/>
    </row>
    <row r="8030">
      <c r="B8030" s="10"/>
      <c r="C8030" s="10"/>
    </row>
    <row r="8031">
      <c r="B8031" s="10"/>
      <c r="C8031" s="10"/>
    </row>
    <row r="8032">
      <c r="B8032" s="10"/>
      <c r="C8032" s="10"/>
    </row>
    <row r="8033">
      <c r="B8033" s="10"/>
      <c r="C8033" s="10"/>
    </row>
    <row r="8034">
      <c r="B8034" s="10"/>
      <c r="C8034" s="10"/>
    </row>
    <row r="8035">
      <c r="B8035" s="10"/>
      <c r="C8035" s="10"/>
    </row>
    <row r="8036">
      <c r="B8036" s="10"/>
      <c r="C8036" s="10"/>
    </row>
    <row r="8037">
      <c r="B8037" s="10"/>
      <c r="C8037" s="10"/>
    </row>
    <row r="8038">
      <c r="B8038" s="10"/>
      <c r="C8038" s="10"/>
    </row>
    <row r="8039">
      <c r="B8039" s="10"/>
      <c r="C8039" s="10"/>
    </row>
    <row r="8040">
      <c r="B8040" s="10"/>
      <c r="C8040" s="10"/>
    </row>
    <row r="8041">
      <c r="B8041" s="10"/>
      <c r="C8041" s="10"/>
    </row>
    <row r="8042">
      <c r="B8042" s="10"/>
      <c r="C8042" s="10"/>
    </row>
    <row r="8043">
      <c r="B8043" s="10"/>
      <c r="C8043" s="10"/>
    </row>
    <row r="8044">
      <c r="B8044" s="10"/>
      <c r="C8044" s="10"/>
    </row>
    <row r="8045">
      <c r="B8045" s="10"/>
      <c r="C8045" s="10"/>
    </row>
    <row r="8046">
      <c r="B8046" s="10"/>
      <c r="C8046" s="10"/>
    </row>
    <row r="8047">
      <c r="B8047" s="10"/>
      <c r="C8047" s="10"/>
    </row>
    <row r="8048">
      <c r="B8048" s="10"/>
      <c r="C8048" s="10"/>
    </row>
    <row r="8049">
      <c r="B8049" s="10"/>
      <c r="C8049" s="10"/>
    </row>
    <row r="8050">
      <c r="B8050" s="10"/>
      <c r="C8050" s="10"/>
    </row>
    <row r="8051">
      <c r="B8051" s="10"/>
      <c r="C8051" s="10"/>
    </row>
    <row r="8052">
      <c r="B8052" s="10"/>
      <c r="C8052" s="10"/>
    </row>
    <row r="8053">
      <c r="B8053" s="10"/>
      <c r="C8053" s="10"/>
    </row>
    <row r="8054">
      <c r="B8054" s="10"/>
      <c r="C8054" s="10"/>
    </row>
    <row r="8055">
      <c r="B8055" s="10"/>
      <c r="C8055" s="10"/>
    </row>
    <row r="8056">
      <c r="B8056" s="10"/>
      <c r="C8056" s="10"/>
    </row>
    <row r="8057">
      <c r="B8057" s="10"/>
      <c r="C8057" s="10"/>
    </row>
    <row r="8058">
      <c r="B8058" s="10"/>
      <c r="C8058" s="10"/>
    </row>
    <row r="8059">
      <c r="B8059" s="10"/>
      <c r="C8059" s="10"/>
    </row>
    <row r="8060">
      <c r="B8060" s="10"/>
      <c r="C8060" s="10"/>
    </row>
    <row r="8061">
      <c r="B8061" s="10"/>
      <c r="C8061" s="10"/>
    </row>
    <row r="8062">
      <c r="B8062" s="10"/>
      <c r="C8062" s="10"/>
    </row>
    <row r="8063">
      <c r="B8063" s="10"/>
      <c r="C8063" s="10"/>
    </row>
    <row r="8064">
      <c r="B8064" s="10"/>
      <c r="C8064" s="10"/>
    </row>
    <row r="8065">
      <c r="B8065" s="10"/>
      <c r="C8065" s="10"/>
    </row>
    <row r="8066">
      <c r="B8066" s="10"/>
      <c r="C8066" s="10"/>
    </row>
    <row r="8067">
      <c r="B8067" s="10"/>
      <c r="C8067" s="10"/>
    </row>
    <row r="8068">
      <c r="B8068" s="10"/>
      <c r="C8068" s="10"/>
    </row>
    <row r="8069">
      <c r="B8069" s="10"/>
      <c r="C8069" s="10"/>
    </row>
    <row r="8070">
      <c r="B8070" s="10"/>
      <c r="C8070" s="10"/>
    </row>
    <row r="8071">
      <c r="B8071" s="10"/>
      <c r="C8071" s="10"/>
    </row>
    <row r="8072">
      <c r="B8072" s="10"/>
      <c r="C8072" s="10"/>
    </row>
    <row r="8073">
      <c r="B8073" s="10"/>
      <c r="C8073" s="10"/>
    </row>
    <row r="8074">
      <c r="B8074" s="10"/>
      <c r="C8074" s="10"/>
    </row>
    <row r="8075">
      <c r="B8075" s="10"/>
      <c r="C8075" s="10"/>
    </row>
    <row r="8076">
      <c r="B8076" s="10"/>
      <c r="C8076" s="10"/>
    </row>
    <row r="8077">
      <c r="B8077" s="10"/>
      <c r="C8077" s="10"/>
    </row>
    <row r="8078">
      <c r="B8078" s="10"/>
      <c r="C8078" s="10"/>
    </row>
    <row r="8079">
      <c r="B8079" s="10"/>
      <c r="C8079" s="10"/>
    </row>
    <row r="8080">
      <c r="B8080" s="10"/>
      <c r="C8080" s="10"/>
    </row>
    <row r="8081">
      <c r="B8081" s="10"/>
      <c r="C8081" s="10"/>
    </row>
    <row r="8082">
      <c r="B8082" s="10"/>
      <c r="C8082" s="10"/>
    </row>
    <row r="8083">
      <c r="B8083" s="10"/>
      <c r="C8083" s="10"/>
    </row>
    <row r="8084">
      <c r="B8084" s="10"/>
      <c r="C8084" s="10"/>
    </row>
    <row r="8085">
      <c r="B8085" s="10"/>
      <c r="C8085" s="10"/>
    </row>
    <row r="8086">
      <c r="B8086" s="10"/>
      <c r="C8086" s="10"/>
    </row>
    <row r="8087">
      <c r="B8087" s="10"/>
      <c r="C8087" s="10"/>
    </row>
    <row r="8088">
      <c r="B8088" s="10"/>
      <c r="C8088" s="10"/>
    </row>
    <row r="8089">
      <c r="B8089" s="10"/>
      <c r="C8089" s="10"/>
    </row>
    <row r="8090">
      <c r="B8090" s="10"/>
      <c r="C8090" s="10"/>
    </row>
    <row r="8091">
      <c r="B8091" s="10"/>
      <c r="C8091" s="10"/>
    </row>
    <row r="8092">
      <c r="B8092" s="10"/>
      <c r="C8092" s="10"/>
    </row>
    <row r="8093">
      <c r="B8093" s="10"/>
      <c r="C8093" s="10"/>
    </row>
    <row r="8094">
      <c r="B8094" s="10"/>
      <c r="C8094" s="10"/>
    </row>
    <row r="8095">
      <c r="B8095" s="10"/>
      <c r="C8095" s="10"/>
    </row>
    <row r="8096">
      <c r="B8096" s="10"/>
      <c r="C8096" s="10"/>
    </row>
    <row r="8097">
      <c r="B8097" s="10"/>
      <c r="C8097" s="10"/>
    </row>
    <row r="8098">
      <c r="B8098" s="10"/>
      <c r="C8098" s="10"/>
    </row>
    <row r="8099">
      <c r="B8099" s="10"/>
      <c r="C8099" s="10"/>
    </row>
    <row r="8100">
      <c r="B8100" s="10"/>
      <c r="C8100" s="10"/>
    </row>
    <row r="8101">
      <c r="B8101" s="10"/>
      <c r="C8101" s="10"/>
    </row>
    <row r="8102">
      <c r="B8102" s="10"/>
      <c r="C8102" s="10"/>
    </row>
    <row r="8103">
      <c r="B8103" s="10"/>
      <c r="C8103" s="10"/>
    </row>
    <row r="8104">
      <c r="B8104" s="10"/>
      <c r="C8104" s="10"/>
    </row>
    <row r="8105">
      <c r="B8105" s="10"/>
      <c r="C8105" s="10"/>
    </row>
    <row r="8106">
      <c r="B8106" s="10"/>
      <c r="C8106" s="10"/>
    </row>
    <row r="8107">
      <c r="B8107" s="10"/>
      <c r="C8107" s="10"/>
    </row>
    <row r="8108">
      <c r="B8108" s="10"/>
      <c r="C8108" s="10"/>
    </row>
    <row r="8109">
      <c r="B8109" s="10"/>
      <c r="C8109" s="10"/>
    </row>
    <row r="8110">
      <c r="B8110" s="10"/>
      <c r="C8110" s="10"/>
    </row>
    <row r="8111">
      <c r="B8111" s="10"/>
      <c r="C8111" s="10"/>
    </row>
    <row r="8112">
      <c r="B8112" s="10"/>
      <c r="C8112" s="10"/>
    </row>
    <row r="8113">
      <c r="B8113" s="10"/>
      <c r="C8113" s="10"/>
    </row>
    <row r="8114">
      <c r="B8114" s="10"/>
      <c r="C8114" s="10"/>
    </row>
    <row r="8115">
      <c r="B8115" s="10"/>
      <c r="C8115" s="10"/>
    </row>
    <row r="8116">
      <c r="B8116" s="10"/>
      <c r="C8116" s="10"/>
    </row>
    <row r="8117">
      <c r="B8117" s="10"/>
      <c r="C8117" s="10"/>
    </row>
    <row r="8118">
      <c r="B8118" s="10"/>
      <c r="C8118" s="10"/>
    </row>
    <row r="8119">
      <c r="B8119" s="10"/>
      <c r="C8119" s="10"/>
    </row>
    <row r="8120">
      <c r="B8120" s="10"/>
      <c r="C8120" s="10"/>
    </row>
    <row r="8121">
      <c r="B8121" s="10"/>
      <c r="C8121" s="10"/>
    </row>
    <row r="8122">
      <c r="B8122" s="10"/>
      <c r="C8122" s="10"/>
    </row>
    <row r="8123">
      <c r="B8123" s="10"/>
      <c r="C8123" s="10"/>
    </row>
    <row r="8124">
      <c r="B8124" s="10"/>
      <c r="C8124" s="10"/>
    </row>
    <row r="8125">
      <c r="B8125" s="10"/>
      <c r="C8125" s="10"/>
    </row>
    <row r="8126">
      <c r="B8126" s="10"/>
      <c r="C8126" s="10"/>
    </row>
    <row r="8127">
      <c r="B8127" s="10"/>
      <c r="C8127" s="10"/>
    </row>
    <row r="8128">
      <c r="B8128" s="10"/>
      <c r="C8128" s="10"/>
    </row>
    <row r="8129">
      <c r="B8129" s="10"/>
      <c r="C8129" s="10"/>
    </row>
    <row r="8130">
      <c r="B8130" s="10"/>
      <c r="C8130" s="10"/>
    </row>
    <row r="8131">
      <c r="B8131" s="10"/>
      <c r="C8131" s="10"/>
    </row>
    <row r="8132">
      <c r="B8132" s="10"/>
      <c r="C8132" s="10"/>
    </row>
    <row r="8133">
      <c r="B8133" s="10"/>
      <c r="C8133" s="10"/>
    </row>
    <row r="8134">
      <c r="B8134" s="10"/>
      <c r="C8134" s="10"/>
    </row>
    <row r="8135">
      <c r="B8135" s="10"/>
      <c r="C8135" s="10"/>
    </row>
    <row r="8136">
      <c r="B8136" s="10"/>
      <c r="C8136" s="10"/>
    </row>
    <row r="8137">
      <c r="B8137" s="10"/>
      <c r="C8137" s="10"/>
    </row>
    <row r="8138">
      <c r="B8138" s="10"/>
      <c r="C8138" s="10"/>
    </row>
    <row r="8139">
      <c r="B8139" s="10"/>
      <c r="C8139" s="10"/>
    </row>
    <row r="8140">
      <c r="B8140" s="10"/>
      <c r="C8140" s="10"/>
    </row>
    <row r="8141">
      <c r="B8141" s="10"/>
      <c r="C8141" s="10"/>
    </row>
    <row r="8142">
      <c r="B8142" s="10"/>
      <c r="C8142" s="10"/>
    </row>
    <row r="8143">
      <c r="B8143" s="10"/>
      <c r="C8143" s="10"/>
    </row>
    <row r="8144">
      <c r="B8144" s="10"/>
      <c r="C8144" s="10"/>
    </row>
    <row r="8145">
      <c r="B8145" s="10"/>
      <c r="C8145" s="10"/>
    </row>
    <row r="8146">
      <c r="B8146" s="10"/>
      <c r="C8146" s="10"/>
    </row>
    <row r="8147">
      <c r="B8147" s="10"/>
      <c r="C8147" s="10"/>
    </row>
    <row r="8148">
      <c r="B8148" s="10"/>
      <c r="C8148" s="10"/>
    </row>
    <row r="8149">
      <c r="B8149" s="10"/>
      <c r="C8149" s="10"/>
    </row>
    <row r="8150">
      <c r="B8150" s="10"/>
      <c r="C8150" s="10"/>
    </row>
    <row r="8151">
      <c r="B8151" s="10"/>
      <c r="C8151" s="10"/>
    </row>
    <row r="8152">
      <c r="B8152" s="10"/>
      <c r="C8152" s="10"/>
    </row>
    <row r="8153">
      <c r="B8153" s="10"/>
      <c r="C8153" s="10"/>
    </row>
    <row r="8154">
      <c r="B8154" s="10"/>
      <c r="C8154" s="10"/>
    </row>
    <row r="8155">
      <c r="B8155" s="10"/>
      <c r="C8155" s="10"/>
    </row>
    <row r="8156">
      <c r="B8156" s="10"/>
      <c r="C8156" s="10"/>
    </row>
    <row r="8157">
      <c r="B8157" s="10"/>
      <c r="C8157" s="10"/>
    </row>
    <row r="8158">
      <c r="B8158" s="10"/>
      <c r="C8158" s="10"/>
    </row>
    <row r="8159">
      <c r="B8159" s="10"/>
      <c r="C8159" s="10"/>
    </row>
    <row r="8160">
      <c r="B8160" s="10"/>
      <c r="C8160" s="10"/>
    </row>
    <row r="8161">
      <c r="B8161" s="10"/>
      <c r="C8161" s="10"/>
    </row>
    <row r="8162">
      <c r="B8162" s="10"/>
      <c r="C8162" s="10"/>
    </row>
    <row r="8163">
      <c r="B8163" s="10"/>
      <c r="C8163" s="10"/>
    </row>
    <row r="8164">
      <c r="B8164" s="10"/>
      <c r="C8164" s="10"/>
    </row>
    <row r="8165">
      <c r="B8165" s="10"/>
      <c r="C8165" s="10"/>
    </row>
    <row r="8166">
      <c r="B8166" s="10"/>
      <c r="C8166" s="10"/>
    </row>
    <row r="8167">
      <c r="B8167" s="10"/>
      <c r="C8167" s="10"/>
    </row>
    <row r="8168">
      <c r="B8168" s="10"/>
      <c r="C8168" s="10"/>
    </row>
    <row r="8169">
      <c r="B8169" s="10"/>
      <c r="C8169" s="10"/>
    </row>
    <row r="8170">
      <c r="B8170" s="10"/>
      <c r="C8170" s="10"/>
    </row>
    <row r="8171">
      <c r="B8171" s="10"/>
      <c r="C8171" s="10"/>
    </row>
    <row r="8172">
      <c r="B8172" s="10"/>
      <c r="C8172" s="10"/>
    </row>
    <row r="8173">
      <c r="B8173" s="10"/>
      <c r="C8173" s="10"/>
    </row>
    <row r="8174">
      <c r="B8174" s="10"/>
      <c r="C8174" s="10"/>
    </row>
    <row r="8175">
      <c r="B8175" s="10"/>
      <c r="C8175" s="10"/>
    </row>
    <row r="8176">
      <c r="B8176" s="10"/>
      <c r="C8176" s="10"/>
    </row>
    <row r="8177">
      <c r="B8177" s="10"/>
      <c r="C8177" s="10"/>
    </row>
    <row r="8178">
      <c r="B8178" s="10"/>
      <c r="C8178" s="10"/>
    </row>
    <row r="8179">
      <c r="B8179" s="10"/>
      <c r="C8179" s="10"/>
    </row>
    <row r="8180">
      <c r="B8180" s="10"/>
      <c r="C8180" s="10"/>
    </row>
    <row r="8181">
      <c r="B8181" s="10"/>
      <c r="C8181" s="10"/>
    </row>
    <row r="8182">
      <c r="B8182" s="10"/>
      <c r="C8182" s="10"/>
    </row>
    <row r="8183">
      <c r="B8183" s="10"/>
      <c r="C8183" s="10"/>
    </row>
    <row r="8184">
      <c r="B8184" s="10"/>
      <c r="C8184" s="10"/>
    </row>
    <row r="8185">
      <c r="B8185" s="10"/>
      <c r="C8185" s="10"/>
    </row>
    <row r="8186">
      <c r="B8186" s="10"/>
      <c r="C8186" s="10"/>
    </row>
    <row r="8187">
      <c r="B8187" s="10"/>
      <c r="C8187" s="10"/>
    </row>
    <row r="8188">
      <c r="B8188" s="10"/>
      <c r="C8188" s="10"/>
    </row>
    <row r="8189">
      <c r="B8189" s="10"/>
      <c r="C8189" s="10"/>
    </row>
    <row r="8190">
      <c r="B8190" s="10"/>
      <c r="C8190" s="10"/>
    </row>
    <row r="8191">
      <c r="B8191" s="10"/>
      <c r="C8191" s="10"/>
    </row>
    <row r="8192">
      <c r="B8192" s="10"/>
      <c r="C8192" s="10"/>
    </row>
    <row r="8193">
      <c r="B8193" s="10"/>
      <c r="C8193" s="10"/>
    </row>
    <row r="8194">
      <c r="B8194" s="10"/>
      <c r="C8194" s="10"/>
    </row>
    <row r="8195">
      <c r="B8195" s="10"/>
      <c r="C8195" s="10"/>
    </row>
    <row r="8196">
      <c r="B8196" s="10"/>
      <c r="C8196" s="10"/>
    </row>
    <row r="8197">
      <c r="B8197" s="10"/>
      <c r="C8197" s="10"/>
    </row>
    <row r="8198">
      <c r="B8198" s="10"/>
      <c r="C8198" s="10"/>
    </row>
    <row r="8199">
      <c r="B8199" s="10"/>
      <c r="C8199" s="10"/>
    </row>
    <row r="8200">
      <c r="B8200" s="10"/>
      <c r="C8200" s="10"/>
    </row>
    <row r="8201">
      <c r="B8201" s="10"/>
      <c r="C8201" s="10"/>
    </row>
    <row r="8202">
      <c r="B8202" s="10"/>
      <c r="C8202" s="10"/>
    </row>
    <row r="8203">
      <c r="B8203" s="10"/>
      <c r="C8203" s="10"/>
    </row>
    <row r="8204">
      <c r="B8204" s="10"/>
      <c r="C8204" s="10"/>
    </row>
    <row r="8205">
      <c r="B8205" s="10"/>
      <c r="C8205" s="10"/>
    </row>
    <row r="8206">
      <c r="B8206" s="10"/>
      <c r="C8206" s="10"/>
    </row>
    <row r="8207">
      <c r="B8207" s="10"/>
      <c r="C8207" s="10"/>
    </row>
    <row r="8208">
      <c r="B8208" s="10"/>
      <c r="C8208" s="10"/>
    </row>
    <row r="8209">
      <c r="B8209" s="10"/>
      <c r="C8209" s="10"/>
    </row>
    <row r="8210">
      <c r="B8210" s="10"/>
      <c r="C8210" s="10"/>
    </row>
    <row r="8211">
      <c r="B8211" s="10"/>
      <c r="C8211" s="10"/>
    </row>
    <row r="8212">
      <c r="B8212" s="10"/>
      <c r="C8212" s="10"/>
    </row>
    <row r="8213">
      <c r="B8213" s="10"/>
      <c r="C8213" s="10"/>
    </row>
    <row r="8214">
      <c r="B8214" s="10"/>
      <c r="C8214" s="10"/>
    </row>
    <row r="8215">
      <c r="B8215" s="10"/>
      <c r="C8215" s="10"/>
    </row>
    <row r="8216">
      <c r="B8216" s="10"/>
      <c r="C8216" s="10"/>
    </row>
    <row r="8217">
      <c r="B8217" s="10"/>
      <c r="C8217" s="10"/>
    </row>
    <row r="8218">
      <c r="B8218" s="10"/>
      <c r="C8218" s="10"/>
    </row>
    <row r="8219">
      <c r="B8219" s="10"/>
      <c r="C8219" s="10"/>
    </row>
    <row r="8220">
      <c r="B8220" s="10"/>
      <c r="C8220" s="10"/>
    </row>
    <row r="8221">
      <c r="B8221" s="10"/>
      <c r="C8221" s="10"/>
    </row>
    <row r="8222">
      <c r="B8222" s="10"/>
      <c r="C8222" s="10"/>
    </row>
    <row r="8223">
      <c r="B8223" s="10"/>
      <c r="C8223" s="10"/>
    </row>
    <row r="8224">
      <c r="B8224" s="10"/>
      <c r="C8224" s="10"/>
    </row>
    <row r="8225">
      <c r="B8225" s="10"/>
      <c r="C8225" s="10"/>
    </row>
    <row r="8226">
      <c r="B8226" s="10"/>
      <c r="C8226" s="10"/>
    </row>
    <row r="8227">
      <c r="B8227" s="10"/>
      <c r="C8227" s="10"/>
    </row>
    <row r="8228">
      <c r="B8228" s="10"/>
      <c r="C8228" s="10"/>
    </row>
    <row r="8229">
      <c r="B8229" s="10"/>
      <c r="C8229" s="10"/>
    </row>
    <row r="8230">
      <c r="B8230" s="10"/>
      <c r="C8230" s="10"/>
    </row>
    <row r="8231">
      <c r="B8231" s="10"/>
      <c r="C8231" s="10"/>
    </row>
    <row r="8232">
      <c r="B8232" s="10"/>
      <c r="C8232" s="10"/>
    </row>
    <row r="8233">
      <c r="B8233" s="10"/>
      <c r="C8233" s="10"/>
    </row>
    <row r="8234">
      <c r="B8234" s="10"/>
      <c r="C8234" s="10"/>
    </row>
    <row r="8235">
      <c r="B8235" s="10"/>
      <c r="C8235" s="10"/>
    </row>
    <row r="8236">
      <c r="B8236" s="10"/>
      <c r="C8236" s="10"/>
    </row>
    <row r="8237">
      <c r="B8237" s="10"/>
      <c r="C8237" s="10"/>
    </row>
    <row r="8238">
      <c r="B8238" s="10"/>
      <c r="C8238" s="10"/>
    </row>
    <row r="8239">
      <c r="B8239" s="10"/>
      <c r="C8239" s="10"/>
    </row>
    <row r="8240">
      <c r="B8240" s="10"/>
      <c r="C8240" s="10"/>
    </row>
    <row r="8241">
      <c r="B8241" s="10"/>
      <c r="C8241" s="10"/>
    </row>
    <row r="8242">
      <c r="B8242" s="10"/>
      <c r="C8242" s="10"/>
    </row>
    <row r="8243">
      <c r="B8243" s="10"/>
      <c r="C8243" s="10"/>
    </row>
    <row r="8244">
      <c r="B8244" s="10"/>
      <c r="C8244" s="10"/>
    </row>
    <row r="8245">
      <c r="B8245" s="10"/>
      <c r="C8245" s="10"/>
    </row>
    <row r="8246">
      <c r="B8246" s="10"/>
      <c r="C8246" s="10"/>
    </row>
    <row r="8247">
      <c r="B8247" s="10"/>
      <c r="C8247" s="10"/>
    </row>
    <row r="8248">
      <c r="B8248" s="10"/>
      <c r="C8248" s="10"/>
    </row>
    <row r="8249">
      <c r="B8249" s="10"/>
      <c r="C8249" s="10"/>
    </row>
    <row r="8250">
      <c r="B8250" s="10"/>
      <c r="C8250" s="10"/>
    </row>
    <row r="8251">
      <c r="B8251" s="10"/>
      <c r="C8251" s="10"/>
    </row>
    <row r="8252">
      <c r="B8252" s="10"/>
      <c r="C8252" s="10"/>
    </row>
    <row r="8253">
      <c r="B8253" s="10"/>
      <c r="C8253" s="10"/>
    </row>
    <row r="8254">
      <c r="B8254" s="10"/>
      <c r="C8254" s="10"/>
    </row>
    <row r="8255">
      <c r="B8255" s="10"/>
      <c r="C8255" s="10"/>
    </row>
    <row r="8256">
      <c r="B8256" s="10"/>
      <c r="C8256" s="10"/>
    </row>
    <row r="8257">
      <c r="B8257" s="10"/>
      <c r="C8257" s="10"/>
    </row>
    <row r="8258">
      <c r="B8258" s="10"/>
      <c r="C8258" s="10"/>
    </row>
    <row r="8259">
      <c r="B8259" s="10"/>
      <c r="C8259" s="10"/>
    </row>
    <row r="8260">
      <c r="B8260" s="10"/>
      <c r="C8260" s="10"/>
    </row>
    <row r="8261">
      <c r="B8261" s="10"/>
      <c r="C8261" s="10"/>
    </row>
    <row r="8262">
      <c r="B8262" s="10"/>
      <c r="C8262" s="10"/>
    </row>
    <row r="8263">
      <c r="B8263" s="10"/>
      <c r="C8263" s="10"/>
    </row>
    <row r="8264">
      <c r="B8264" s="10"/>
      <c r="C8264" s="10"/>
    </row>
    <row r="8265">
      <c r="B8265" s="10"/>
      <c r="C8265" s="10"/>
    </row>
    <row r="8266">
      <c r="B8266" s="10"/>
      <c r="C8266" s="10"/>
    </row>
    <row r="8267">
      <c r="B8267" s="10"/>
      <c r="C8267" s="10"/>
    </row>
    <row r="8268">
      <c r="B8268" s="10"/>
      <c r="C8268" s="10"/>
    </row>
    <row r="8269">
      <c r="B8269" s="10"/>
      <c r="C8269" s="10"/>
    </row>
    <row r="8270">
      <c r="B8270" s="10"/>
      <c r="C8270" s="10"/>
    </row>
    <row r="8271">
      <c r="B8271" s="10"/>
      <c r="C8271" s="10"/>
    </row>
    <row r="8272">
      <c r="B8272" s="10"/>
      <c r="C8272" s="10"/>
    </row>
    <row r="8273">
      <c r="B8273" s="10"/>
      <c r="C8273" s="10"/>
    </row>
    <row r="8274">
      <c r="B8274" s="10"/>
      <c r="C8274" s="10"/>
    </row>
    <row r="8275">
      <c r="B8275" s="10"/>
      <c r="C8275" s="10"/>
    </row>
    <row r="8276">
      <c r="B8276" s="10"/>
      <c r="C8276" s="10"/>
    </row>
    <row r="8277">
      <c r="B8277" s="10"/>
      <c r="C8277" s="10"/>
    </row>
    <row r="8278">
      <c r="B8278" s="10"/>
      <c r="C8278" s="10"/>
    </row>
    <row r="8279">
      <c r="B8279" s="10"/>
      <c r="C8279" s="10"/>
    </row>
    <row r="8280">
      <c r="B8280" s="10"/>
      <c r="C8280" s="10"/>
    </row>
    <row r="8281">
      <c r="B8281" s="10"/>
      <c r="C8281" s="10"/>
    </row>
    <row r="8282">
      <c r="B8282" s="10"/>
      <c r="C8282" s="10"/>
    </row>
    <row r="8283">
      <c r="B8283" s="10"/>
      <c r="C8283" s="10"/>
    </row>
    <row r="8284">
      <c r="B8284" s="10"/>
      <c r="C8284" s="10"/>
    </row>
    <row r="8285">
      <c r="B8285" s="10"/>
      <c r="C8285" s="10"/>
    </row>
    <row r="8286">
      <c r="B8286" s="10"/>
      <c r="C8286" s="10"/>
    </row>
    <row r="8287">
      <c r="B8287" s="10"/>
      <c r="C8287" s="10"/>
    </row>
    <row r="8288">
      <c r="B8288" s="10"/>
      <c r="C8288" s="10"/>
    </row>
    <row r="8289">
      <c r="B8289" s="10"/>
      <c r="C8289" s="10"/>
    </row>
    <row r="8290">
      <c r="B8290" s="10"/>
      <c r="C8290" s="10"/>
    </row>
    <row r="8291">
      <c r="B8291" s="10"/>
      <c r="C8291" s="10"/>
    </row>
    <row r="8292">
      <c r="B8292" s="10"/>
      <c r="C8292" s="10"/>
    </row>
    <row r="8293">
      <c r="B8293" s="10"/>
      <c r="C8293" s="10"/>
    </row>
    <row r="8294">
      <c r="B8294" s="10"/>
      <c r="C8294" s="10"/>
    </row>
    <row r="8295">
      <c r="B8295" s="10"/>
      <c r="C8295" s="10"/>
    </row>
    <row r="8296">
      <c r="B8296" s="10"/>
      <c r="C8296" s="10"/>
    </row>
    <row r="8297">
      <c r="B8297" s="10"/>
      <c r="C8297" s="10"/>
    </row>
    <row r="8298">
      <c r="B8298" s="10"/>
      <c r="C8298" s="10"/>
    </row>
    <row r="8299">
      <c r="B8299" s="10"/>
      <c r="C8299" s="10"/>
    </row>
    <row r="8300">
      <c r="B8300" s="10"/>
      <c r="C8300" s="10"/>
    </row>
    <row r="8301">
      <c r="B8301" s="10"/>
      <c r="C8301" s="10"/>
    </row>
    <row r="8302">
      <c r="B8302" s="10"/>
      <c r="C8302" s="10"/>
    </row>
    <row r="8303">
      <c r="B8303" s="10"/>
      <c r="C8303" s="10"/>
    </row>
    <row r="8304">
      <c r="B8304" s="10"/>
      <c r="C8304" s="10"/>
    </row>
    <row r="8305">
      <c r="B8305" s="10"/>
      <c r="C8305" s="10"/>
    </row>
    <row r="8306">
      <c r="B8306" s="10"/>
      <c r="C8306" s="10"/>
    </row>
    <row r="8307">
      <c r="B8307" s="10"/>
      <c r="C8307" s="10"/>
    </row>
    <row r="8308">
      <c r="B8308" s="10"/>
      <c r="C8308" s="10"/>
    </row>
    <row r="8309">
      <c r="B8309" s="10"/>
      <c r="C8309" s="10"/>
    </row>
    <row r="8310">
      <c r="B8310" s="10"/>
      <c r="C8310" s="10"/>
    </row>
    <row r="8311">
      <c r="B8311" s="10"/>
      <c r="C8311" s="10"/>
    </row>
    <row r="8312">
      <c r="B8312" s="10"/>
      <c r="C8312" s="10"/>
    </row>
    <row r="8313">
      <c r="B8313" s="10"/>
      <c r="C8313" s="10"/>
    </row>
    <row r="8314">
      <c r="B8314" s="10"/>
      <c r="C8314" s="10"/>
    </row>
    <row r="8315">
      <c r="B8315" s="10"/>
      <c r="C8315" s="10"/>
    </row>
    <row r="8316">
      <c r="B8316" s="10"/>
      <c r="C8316" s="10"/>
    </row>
    <row r="8317">
      <c r="B8317" s="10"/>
      <c r="C8317" s="10"/>
    </row>
    <row r="8318">
      <c r="B8318" s="10"/>
      <c r="C8318" s="10"/>
    </row>
    <row r="8319">
      <c r="B8319" s="10"/>
      <c r="C8319" s="10"/>
    </row>
    <row r="8320">
      <c r="B8320" s="10"/>
      <c r="C8320" s="10"/>
    </row>
    <row r="8321">
      <c r="B8321" s="10"/>
      <c r="C8321" s="10"/>
    </row>
    <row r="8322">
      <c r="B8322" s="10"/>
      <c r="C8322" s="10"/>
    </row>
    <row r="8323">
      <c r="B8323" s="10"/>
      <c r="C8323" s="10"/>
    </row>
    <row r="8324">
      <c r="B8324" s="10"/>
      <c r="C8324" s="10"/>
    </row>
    <row r="8325">
      <c r="B8325" s="10"/>
      <c r="C8325" s="10"/>
    </row>
    <row r="8326">
      <c r="B8326" s="10"/>
      <c r="C8326" s="10"/>
    </row>
    <row r="8327">
      <c r="B8327" s="10"/>
      <c r="C8327" s="10"/>
    </row>
    <row r="8328">
      <c r="B8328" s="10"/>
      <c r="C8328" s="10"/>
    </row>
    <row r="8329">
      <c r="B8329" s="10"/>
      <c r="C8329" s="10"/>
    </row>
    <row r="8330">
      <c r="B8330" s="10"/>
      <c r="C8330" s="10"/>
    </row>
    <row r="8331">
      <c r="B8331" s="10"/>
      <c r="C8331" s="10"/>
    </row>
    <row r="8332">
      <c r="B8332" s="10"/>
      <c r="C8332" s="10"/>
    </row>
    <row r="8333">
      <c r="B8333" s="10"/>
      <c r="C8333" s="10"/>
    </row>
    <row r="8334">
      <c r="B8334" s="10"/>
      <c r="C8334" s="10"/>
    </row>
    <row r="8335">
      <c r="B8335" s="10"/>
      <c r="C8335" s="10"/>
    </row>
    <row r="8336">
      <c r="B8336" s="10"/>
      <c r="C8336" s="10"/>
    </row>
    <row r="8337">
      <c r="B8337" s="10"/>
      <c r="C8337" s="10"/>
    </row>
    <row r="8338">
      <c r="B8338" s="10"/>
      <c r="C8338" s="10"/>
    </row>
    <row r="8339">
      <c r="B8339" s="10"/>
      <c r="C8339" s="10"/>
    </row>
    <row r="8340">
      <c r="B8340" s="10"/>
      <c r="C8340" s="10"/>
    </row>
    <row r="8341">
      <c r="B8341" s="10"/>
      <c r="C8341" s="10"/>
    </row>
    <row r="8342">
      <c r="B8342" s="10"/>
      <c r="C8342" s="10"/>
    </row>
    <row r="8343">
      <c r="B8343" s="10"/>
      <c r="C8343" s="10"/>
    </row>
    <row r="8344">
      <c r="B8344" s="10"/>
      <c r="C8344" s="10"/>
    </row>
    <row r="8345">
      <c r="B8345" s="10"/>
      <c r="C8345" s="10"/>
    </row>
    <row r="8346">
      <c r="B8346" s="10"/>
      <c r="C8346" s="10"/>
    </row>
    <row r="8347">
      <c r="B8347" s="10"/>
      <c r="C8347" s="10"/>
    </row>
    <row r="8348">
      <c r="B8348" s="10"/>
      <c r="C8348" s="10"/>
    </row>
    <row r="8349">
      <c r="B8349" s="10"/>
      <c r="C8349" s="10"/>
    </row>
    <row r="8350">
      <c r="B8350" s="10"/>
      <c r="C8350" s="10"/>
    </row>
    <row r="8351">
      <c r="B8351" s="10"/>
      <c r="C8351" s="10"/>
    </row>
    <row r="8352">
      <c r="B8352" s="10"/>
      <c r="C8352" s="10"/>
    </row>
    <row r="8353">
      <c r="B8353" s="10"/>
      <c r="C8353" s="10"/>
    </row>
    <row r="8354">
      <c r="B8354" s="10"/>
      <c r="C8354" s="10"/>
    </row>
    <row r="8355">
      <c r="B8355" s="10"/>
      <c r="C8355" s="10"/>
    </row>
    <row r="8356">
      <c r="B8356" s="10"/>
      <c r="C8356" s="10"/>
    </row>
    <row r="8357">
      <c r="B8357" s="10"/>
      <c r="C8357" s="10"/>
    </row>
    <row r="8358">
      <c r="B8358" s="10"/>
      <c r="C8358" s="10"/>
    </row>
    <row r="8359">
      <c r="B8359" s="10"/>
      <c r="C8359" s="10"/>
    </row>
    <row r="8360">
      <c r="B8360" s="10"/>
      <c r="C8360" s="10"/>
    </row>
    <row r="8361">
      <c r="B8361" s="10"/>
      <c r="C8361" s="10"/>
    </row>
    <row r="8362">
      <c r="B8362" s="10"/>
      <c r="C8362" s="10"/>
    </row>
    <row r="8363">
      <c r="B8363" s="10"/>
      <c r="C8363" s="10"/>
    </row>
    <row r="8364">
      <c r="B8364" s="10"/>
      <c r="C8364" s="10"/>
    </row>
    <row r="8365">
      <c r="B8365" s="10"/>
      <c r="C8365" s="10"/>
    </row>
    <row r="8366">
      <c r="B8366" s="10"/>
      <c r="C8366" s="10"/>
    </row>
    <row r="8367">
      <c r="B8367" s="10"/>
      <c r="C8367" s="10"/>
    </row>
    <row r="8368">
      <c r="B8368" s="10"/>
      <c r="C8368" s="10"/>
    </row>
    <row r="8369">
      <c r="B8369" s="10"/>
      <c r="C8369" s="10"/>
    </row>
    <row r="8370">
      <c r="B8370" s="10"/>
      <c r="C8370" s="10"/>
    </row>
    <row r="8371">
      <c r="B8371" s="10"/>
      <c r="C8371" s="10"/>
    </row>
    <row r="8372">
      <c r="B8372" s="10"/>
      <c r="C8372" s="10"/>
    </row>
    <row r="8373">
      <c r="B8373" s="10"/>
      <c r="C8373" s="10"/>
    </row>
    <row r="8374">
      <c r="B8374" s="10"/>
      <c r="C8374" s="10"/>
    </row>
    <row r="8375">
      <c r="B8375" s="10"/>
      <c r="C8375" s="10"/>
    </row>
    <row r="8376">
      <c r="B8376" s="10"/>
      <c r="C8376" s="10"/>
    </row>
    <row r="8377">
      <c r="B8377" s="10"/>
      <c r="C8377" s="10"/>
    </row>
    <row r="8378">
      <c r="B8378" s="10"/>
      <c r="C8378" s="10"/>
    </row>
    <row r="8379">
      <c r="B8379" s="10"/>
      <c r="C8379" s="10"/>
    </row>
    <row r="8380">
      <c r="B8380" s="10"/>
      <c r="C8380" s="10"/>
    </row>
    <row r="8381">
      <c r="B8381" s="10"/>
      <c r="C8381" s="10"/>
    </row>
    <row r="8382">
      <c r="B8382" s="10"/>
      <c r="C8382" s="10"/>
    </row>
    <row r="8383">
      <c r="B8383" s="10"/>
      <c r="C8383" s="10"/>
    </row>
    <row r="8384">
      <c r="B8384" s="10"/>
      <c r="C8384" s="10"/>
    </row>
    <row r="8385">
      <c r="B8385" s="10"/>
      <c r="C8385" s="10"/>
    </row>
    <row r="8386">
      <c r="B8386" s="10"/>
      <c r="C8386" s="10"/>
    </row>
    <row r="8387">
      <c r="B8387" s="10"/>
      <c r="C8387" s="10"/>
    </row>
    <row r="8388">
      <c r="B8388" s="10"/>
      <c r="C8388" s="10"/>
    </row>
    <row r="8389">
      <c r="B8389" s="10"/>
      <c r="C8389" s="10"/>
    </row>
    <row r="8390">
      <c r="B8390" s="10"/>
      <c r="C8390" s="10"/>
    </row>
    <row r="8391">
      <c r="B8391" s="10"/>
      <c r="C8391" s="10"/>
    </row>
    <row r="8392">
      <c r="B8392" s="10"/>
      <c r="C8392" s="10"/>
    </row>
    <row r="8393">
      <c r="B8393" s="10"/>
      <c r="C8393" s="10"/>
    </row>
    <row r="8394">
      <c r="B8394" s="10"/>
      <c r="C8394" s="10"/>
    </row>
    <row r="8395">
      <c r="B8395" s="10"/>
      <c r="C8395" s="10"/>
    </row>
    <row r="8396">
      <c r="B8396" s="10"/>
      <c r="C8396" s="10"/>
    </row>
    <row r="8397">
      <c r="B8397" s="10"/>
      <c r="C8397" s="10"/>
    </row>
    <row r="8398">
      <c r="B8398" s="10"/>
      <c r="C8398" s="10"/>
    </row>
    <row r="8399">
      <c r="B8399" s="10"/>
      <c r="C8399" s="10"/>
    </row>
    <row r="8400">
      <c r="B8400" s="10"/>
      <c r="C8400" s="10"/>
    </row>
    <row r="8401">
      <c r="B8401" s="10"/>
      <c r="C8401" s="10"/>
    </row>
    <row r="8402">
      <c r="B8402" s="10"/>
      <c r="C8402" s="10"/>
    </row>
    <row r="8403">
      <c r="B8403" s="10"/>
      <c r="C8403" s="10"/>
    </row>
    <row r="8404">
      <c r="B8404" s="10"/>
      <c r="C8404" s="10"/>
    </row>
    <row r="8405">
      <c r="B8405" s="10"/>
      <c r="C8405" s="10"/>
    </row>
    <row r="8406">
      <c r="B8406" s="10"/>
      <c r="C8406" s="10"/>
    </row>
    <row r="8407">
      <c r="B8407" s="10"/>
      <c r="C8407" s="10"/>
    </row>
    <row r="8408">
      <c r="B8408" s="10"/>
      <c r="C8408" s="10"/>
    </row>
    <row r="8409">
      <c r="B8409" s="10"/>
      <c r="C8409" s="10"/>
    </row>
    <row r="8410">
      <c r="B8410" s="10"/>
      <c r="C8410" s="10"/>
    </row>
    <row r="8411">
      <c r="B8411" s="10"/>
      <c r="C8411" s="10"/>
    </row>
    <row r="8412">
      <c r="B8412" s="10"/>
      <c r="C8412" s="10"/>
    </row>
    <row r="8413">
      <c r="B8413" s="10"/>
      <c r="C8413" s="10"/>
    </row>
    <row r="8414">
      <c r="B8414" s="10"/>
      <c r="C8414" s="10"/>
    </row>
    <row r="8415">
      <c r="B8415" s="10"/>
      <c r="C8415" s="10"/>
    </row>
    <row r="8416">
      <c r="B8416" s="10"/>
      <c r="C8416" s="10"/>
    </row>
    <row r="8417">
      <c r="B8417" s="10"/>
      <c r="C8417" s="10"/>
    </row>
    <row r="8418">
      <c r="B8418" s="10"/>
      <c r="C8418" s="10"/>
    </row>
    <row r="8419">
      <c r="B8419" s="10"/>
      <c r="C8419" s="10"/>
    </row>
    <row r="8420">
      <c r="B8420" s="10"/>
      <c r="C8420" s="10"/>
    </row>
    <row r="8421">
      <c r="B8421" s="10"/>
      <c r="C8421" s="10"/>
    </row>
    <row r="8422">
      <c r="B8422" s="10"/>
      <c r="C8422" s="10"/>
    </row>
    <row r="8423">
      <c r="B8423" s="10"/>
      <c r="C8423" s="10"/>
    </row>
    <row r="8424">
      <c r="B8424" s="10"/>
      <c r="C8424" s="10"/>
    </row>
    <row r="8425">
      <c r="B8425" s="10"/>
      <c r="C8425" s="10"/>
    </row>
    <row r="8426">
      <c r="B8426" s="10"/>
      <c r="C8426" s="10"/>
    </row>
    <row r="8427">
      <c r="B8427" s="10"/>
      <c r="C8427" s="10"/>
    </row>
    <row r="8428">
      <c r="B8428" s="10"/>
      <c r="C8428" s="10"/>
    </row>
    <row r="8429">
      <c r="B8429" s="10"/>
      <c r="C8429" s="10"/>
    </row>
    <row r="8430">
      <c r="B8430" s="10"/>
      <c r="C8430" s="10"/>
    </row>
    <row r="8431">
      <c r="B8431" s="10"/>
      <c r="C8431" s="10"/>
    </row>
    <row r="8432">
      <c r="B8432" s="10"/>
      <c r="C8432" s="10"/>
    </row>
    <row r="8433">
      <c r="B8433" s="10"/>
      <c r="C8433" s="10"/>
    </row>
    <row r="8434">
      <c r="B8434" s="10"/>
      <c r="C8434" s="10"/>
    </row>
    <row r="8435">
      <c r="B8435" s="10"/>
      <c r="C8435" s="10"/>
    </row>
    <row r="8436">
      <c r="B8436" s="10"/>
      <c r="C8436" s="10"/>
    </row>
    <row r="8437">
      <c r="B8437" s="10"/>
      <c r="C8437" s="10"/>
    </row>
    <row r="8438">
      <c r="B8438" s="10"/>
      <c r="C8438" s="10"/>
    </row>
    <row r="8439">
      <c r="B8439" s="10"/>
      <c r="C8439" s="10"/>
    </row>
    <row r="8440">
      <c r="B8440" s="10"/>
      <c r="C8440" s="10"/>
    </row>
    <row r="8441">
      <c r="B8441" s="10"/>
      <c r="C8441" s="10"/>
    </row>
    <row r="8442">
      <c r="B8442" s="10"/>
      <c r="C8442" s="10"/>
    </row>
    <row r="8443">
      <c r="B8443" s="10"/>
      <c r="C8443" s="10"/>
    </row>
    <row r="8444">
      <c r="B8444" s="10"/>
      <c r="C8444" s="10"/>
    </row>
    <row r="8445">
      <c r="B8445" s="10"/>
      <c r="C8445" s="10"/>
    </row>
    <row r="8446">
      <c r="B8446" s="10"/>
      <c r="C8446" s="10"/>
    </row>
    <row r="8447">
      <c r="B8447" s="10"/>
      <c r="C8447" s="10"/>
    </row>
    <row r="8448">
      <c r="B8448" s="10"/>
      <c r="C8448" s="10"/>
    </row>
    <row r="8449">
      <c r="B8449" s="10"/>
      <c r="C8449" s="10"/>
    </row>
    <row r="8450">
      <c r="B8450" s="10"/>
      <c r="C8450" s="10"/>
    </row>
    <row r="8451">
      <c r="B8451" s="10"/>
      <c r="C8451" s="10"/>
    </row>
    <row r="8452">
      <c r="B8452" s="10"/>
      <c r="C8452" s="10"/>
    </row>
    <row r="8453">
      <c r="B8453" s="10"/>
      <c r="C8453" s="10"/>
    </row>
    <row r="8454">
      <c r="B8454" s="10"/>
      <c r="C8454" s="10"/>
    </row>
    <row r="8455">
      <c r="B8455" s="10"/>
      <c r="C8455" s="10"/>
    </row>
    <row r="8456">
      <c r="B8456" s="10"/>
      <c r="C8456" s="10"/>
    </row>
    <row r="8457">
      <c r="B8457" s="10"/>
      <c r="C8457" s="10"/>
    </row>
    <row r="8458">
      <c r="B8458" s="10"/>
      <c r="C8458" s="10"/>
    </row>
    <row r="8459">
      <c r="B8459" s="10"/>
      <c r="C8459" s="10"/>
    </row>
    <row r="8460">
      <c r="B8460" s="10"/>
      <c r="C8460" s="10"/>
    </row>
    <row r="8461">
      <c r="B8461" s="10"/>
      <c r="C8461" s="10"/>
    </row>
    <row r="8462">
      <c r="B8462" s="10"/>
      <c r="C8462" s="10"/>
    </row>
    <row r="8463">
      <c r="B8463" s="10"/>
      <c r="C8463" s="10"/>
    </row>
    <row r="8464">
      <c r="B8464" s="10"/>
      <c r="C8464" s="10"/>
    </row>
    <row r="8465">
      <c r="B8465" s="10"/>
      <c r="C8465" s="10"/>
    </row>
    <row r="8466">
      <c r="B8466" s="10"/>
      <c r="C8466" s="10"/>
    </row>
    <row r="8467">
      <c r="B8467" s="10"/>
      <c r="C8467" s="10"/>
    </row>
    <row r="8468">
      <c r="B8468" s="10"/>
      <c r="C8468" s="10"/>
    </row>
    <row r="8469">
      <c r="B8469" s="10"/>
      <c r="C8469" s="10"/>
    </row>
    <row r="8470">
      <c r="B8470" s="10"/>
      <c r="C8470" s="10"/>
    </row>
    <row r="8471">
      <c r="B8471" s="10"/>
      <c r="C8471" s="10"/>
    </row>
    <row r="8472">
      <c r="B8472" s="10"/>
      <c r="C8472" s="10"/>
    </row>
    <row r="8473">
      <c r="B8473" s="10"/>
      <c r="C8473" s="10"/>
    </row>
    <row r="8474">
      <c r="B8474" s="10"/>
      <c r="C8474" s="10"/>
    </row>
    <row r="8475">
      <c r="B8475" s="10"/>
      <c r="C8475" s="10"/>
    </row>
    <row r="8476">
      <c r="B8476" s="10"/>
      <c r="C8476" s="10"/>
    </row>
    <row r="8477">
      <c r="B8477" s="10"/>
      <c r="C8477" s="10"/>
    </row>
    <row r="8478">
      <c r="B8478" s="10"/>
      <c r="C8478" s="10"/>
    </row>
    <row r="8479">
      <c r="B8479" s="10"/>
      <c r="C8479" s="10"/>
    </row>
    <row r="8480">
      <c r="B8480" s="10"/>
      <c r="C8480" s="10"/>
    </row>
    <row r="8481">
      <c r="B8481" s="10"/>
      <c r="C8481" s="10"/>
    </row>
    <row r="8482">
      <c r="B8482" s="10"/>
      <c r="C8482" s="10"/>
    </row>
    <row r="8483">
      <c r="B8483" s="10"/>
      <c r="C8483" s="10"/>
    </row>
    <row r="8484">
      <c r="B8484" s="10"/>
      <c r="C8484" s="10"/>
    </row>
    <row r="8485">
      <c r="B8485" s="10"/>
      <c r="C8485" s="10"/>
    </row>
    <row r="8486">
      <c r="B8486" s="10"/>
      <c r="C8486" s="10"/>
    </row>
    <row r="8487">
      <c r="B8487" s="10"/>
      <c r="C8487" s="10"/>
    </row>
    <row r="8488">
      <c r="B8488" s="10"/>
      <c r="C8488" s="10"/>
    </row>
    <row r="8489">
      <c r="B8489" s="10"/>
      <c r="C8489" s="10"/>
    </row>
    <row r="8490">
      <c r="B8490" s="10"/>
      <c r="C8490" s="10"/>
    </row>
    <row r="8491">
      <c r="B8491" s="10"/>
      <c r="C8491" s="10"/>
    </row>
    <row r="8492">
      <c r="B8492" s="10"/>
      <c r="C8492" s="10"/>
    </row>
    <row r="8493">
      <c r="B8493" s="10"/>
      <c r="C8493" s="10"/>
    </row>
    <row r="8494">
      <c r="B8494" s="10"/>
      <c r="C8494" s="10"/>
    </row>
    <row r="8495">
      <c r="B8495" s="10"/>
      <c r="C8495" s="10"/>
    </row>
    <row r="8496">
      <c r="B8496" s="10"/>
      <c r="C8496" s="10"/>
    </row>
    <row r="8497">
      <c r="B8497" s="10"/>
      <c r="C8497" s="10"/>
    </row>
    <row r="8498">
      <c r="B8498" s="10"/>
      <c r="C8498" s="10"/>
    </row>
    <row r="8499">
      <c r="B8499" s="10"/>
      <c r="C8499" s="10"/>
    </row>
    <row r="8500">
      <c r="B8500" s="10"/>
      <c r="C8500" s="10"/>
    </row>
    <row r="8501">
      <c r="B8501" s="10"/>
      <c r="C8501" s="10"/>
    </row>
    <row r="8502">
      <c r="B8502" s="10"/>
      <c r="C8502" s="10"/>
    </row>
    <row r="8503">
      <c r="B8503" s="10"/>
      <c r="C8503" s="10"/>
    </row>
    <row r="8504">
      <c r="B8504" s="10"/>
      <c r="C8504" s="10"/>
    </row>
    <row r="8505">
      <c r="B8505" s="10"/>
      <c r="C8505" s="10"/>
    </row>
    <row r="8506">
      <c r="B8506" s="10"/>
      <c r="C8506" s="10"/>
    </row>
    <row r="8507">
      <c r="B8507" s="10"/>
      <c r="C8507" s="10"/>
    </row>
    <row r="8508">
      <c r="B8508" s="10"/>
      <c r="C8508" s="10"/>
    </row>
    <row r="8509">
      <c r="B8509" s="10"/>
      <c r="C8509" s="10"/>
    </row>
    <row r="8510">
      <c r="B8510" s="10"/>
      <c r="C8510" s="10"/>
    </row>
    <row r="8511">
      <c r="B8511" s="10"/>
      <c r="C8511" s="10"/>
    </row>
    <row r="8512">
      <c r="B8512" s="10"/>
      <c r="C8512" s="10"/>
    </row>
    <row r="8513">
      <c r="B8513" s="10"/>
      <c r="C8513" s="10"/>
    </row>
    <row r="8514">
      <c r="B8514" s="10"/>
      <c r="C8514" s="10"/>
    </row>
    <row r="8515">
      <c r="B8515" s="10"/>
      <c r="C8515" s="10"/>
    </row>
    <row r="8516">
      <c r="B8516" s="10"/>
      <c r="C8516" s="10"/>
    </row>
    <row r="8517">
      <c r="B8517" s="10"/>
      <c r="C8517" s="10"/>
    </row>
    <row r="8518">
      <c r="B8518" s="10"/>
      <c r="C8518" s="10"/>
    </row>
    <row r="8519">
      <c r="B8519" s="10"/>
      <c r="C8519" s="10"/>
    </row>
    <row r="8520">
      <c r="B8520" s="10"/>
      <c r="C8520" s="10"/>
    </row>
    <row r="8521">
      <c r="B8521" s="10"/>
      <c r="C8521" s="10"/>
    </row>
    <row r="8522">
      <c r="B8522" s="10"/>
      <c r="C8522" s="10"/>
    </row>
    <row r="8523">
      <c r="B8523" s="10"/>
      <c r="C8523" s="10"/>
    </row>
    <row r="8524">
      <c r="B8524" s="10"/>
      <c r="C8524" s="10"/>
    </row>
    <row r="8525">
      <c r="B8525" s="10"/>
      <c r="C8525" s="10"/>
    </row>
    <row r="8526">
      <c r="B8526" s="10"/>
      <c r="C8526" s="10"/>
    </row>
    <row r="8527">
      <c r="B8527" s="10"/>
      <c r="C8527" s="10"/>
    </row>
    <row r="8528">
      <c r="B8528" s="10"/>
      <c r="C8528" s="10"/>
    </row>
    <row r="8529">
      <c r="B8529" s="10"/>
      <c r="C8529" s="10"/>
    </row>
    <row r="8530">
      <c r="B8530" s="10"/>
      <c r="C8530" s="10"/>
    </row>
    <row r="8531">
      <c r="B8531" s="10"/>
      <c r="C8531" s="10"/>
    </row>
    <row r="8532">
      <c r="B8532" s="10"/>
      <c r="C8532" s="10"/>
    </row>
    <row r="8533">
      <c r="B8533" s="10"/>
      <c r="C8533" s="10"/>
    </row>
    <row r="8534">
      <c r="B8534" s="10"/>
      <c r="C8534" s="10"/>
    </row>
    <row r="8535">
      <c r="B8535" s="10"/>
      <c r="C8535" s="10"/>
    </row>
    <row r="8536">
      <c r="B8536" s="10"/>
      <c r="C8536" s="10"/>
    </row>
    <row r="8537">
      <c r="B8537" s="10"/>
      <c r="C8537" s="10"/>
    </row>
    <row r="8538">
      <c r="B8538" s="10"/>
      <c r="C8538" s="10"/>
    </row>
    <row r="8539">
      <c r="B8539" s="10"/>
      <c r="C8539" s="10"/>
    </row>
    <row r="8540">
      <c r="B8540" s="10"/>
      <c r="C8540" s="10"/>
    </row>
    <row r="8541">
      <c r="B8541" s="10"/>
      <c r="C8541" s="10"/>
    </row>
    <row r="8542">
      <c r="B8542" s="10"/>
      <c r="C8542" s="10"/>
    </row>
    <row r="8543">
      <c r="B8543" s="10"/>
      <c r="C8543" s="10"/>
    </row>
    <row r="8544">
      <c r="B8544" s="10"/>
      <c r="C8544" s="10"/>
    </row>
    <row r="8545">
      <c r="B8545" s="10"/>
      <c r="C8545" s="10"/>
    </row>
    <row r="8546">
      <c r="B8546" s="10"/>
      <c r="C8546" s="10"/>
    </row>
    <row r="8547">
      <c r="B8547" s="10"/>
      <c r="C8547" s="10"/>
    </row>
    <row r="8548">
      <c r="B8548" s="10"/>
      <c r="C8548" s="10"/>
    </row>
    <row r="8549">
      <c r="B8549" s="10"/>
      <c r="C8549" s="10"/>
    </row>
    <row r="8550">
      <c r="B8550" s="10"/>
      <c r="C8550" s="10"/>
    </row>
    <row r="8551">
      <c r="B8551" s="10"/>
      <c r="C8551" s="10"/>
    </row>
    <row r="8552">
      <c r="B8552" s="10"/>
      <c r="C8552" s="10"/>
    </row>
    <row r="8553">
      <c r="B8553" s="10"/>
      <c r="C8553" s="10"/>
    </row>
    <row r="8554">
      <c r="B8554" s="10"/>
      <c r="C8554" s="10"/>
    </row>
    <row r="8555">
      <c r="B8555" s="10"/>
      <c r="C8555" s="10"/>
    </row>
    <row r="8556">
      <c r="B8556" s="10"/>
      <c r="C8556" s="10"/>
    </row>
    <row r="8557">
      <c r="B8557" s="10"/>
      <c r="C8557" s="10"/>
    </row>
    <row r="8558">
      <c r="B8558" s="10"/>
      <c r="C8558" s="10"/>
    </row>
    <row r="8559">
      <c r="B8559" s="10"/>
      <c r="C8559" s="10"/>
    </row>
    <row r="8560">
      <c r="B8560" s="10"/>
      <c r="C8560" s="10"/>
    </row>
    <row r="8561">
      <c r="B8561" s="10"/>
      <c r="C8561" s="10"/>
    </row>
    <row r="8562">
      <c r="B8562" s="10"/>
      <c r="C8562" s="10"/>
    </row>
    <row r="8563">
      <c r="B8563" s="10"/>
      <c r="C8563" s="10"/>
    </row>
    <row r="8564">
      <c r="B8564" s="10"/>
      <c r="C8564" s="10"/>
    </row>
    <row r="8565">
      <c r="B8565" s="10"/>
      <c r="C8565" s="10"/>
    </row>
    <row r="8566">
      <c r="B8566" s="10"/>
      <c r="C8566" s="10"/>
    </row>
    <row r="8567">
      <c r="B8567" s="10"/>
      <c r="C8567" s="10"/>
    </row>
    <row r="8568">
      <c r="B8568" s="10"/>
      <c r="C8568" s="10"/>
    </row>
    <row r="8569">
      <c r="B8569" s="10"/>
      <c r="C8569" s="10"/>
    </row>
    <row r="8570">
      <c r="B8570" s="10"/>
      <c r="C8570" s="10"/>
    </row>
    <row r="8571">
      <c r="B8571" s="10"/>
      <c r="C8571" s="10"/>
    </row>
    <row r="8572">
      <c r="B8572" s="10"/>
      <c r="C8572" s="10"/>
    </row>
    <row r="8573">
      <c r="B8573" s="10"/>
      <c r="C8573" s="10"/>
    </row>
    <row r="8574">
      <c r="B8574" s="10"/>
      <c r="C8574" s="10"/>
    </row>
    <row r="8575">
      <c r="B8575" s="10"/>
      <c r="C8575" s="10"/>
    </row>
    <row r="8576">
      <c r="B8576" s="10"/>
      <c r="C8576" s="10"/>
    </row>
    <row r="8577">
      <c r="B8577" s="10"/>
      <c r="C8577" s="10"/>
    </row>
    <row r="8578">
      <c r="B8578" s="10"/>
      <c r="C8578" s="10"/>
    </row>
    <row r="8579">
      <c r="B8579" s="10"/>
      <c r="C8579" s="10"/>
    </row>
    <row r="8580">
      <c r="B8580" s="10"/>
      <c r="C8580" s="10"/>
    </row>
    <row r="8581">
      <c r="B8581" s="10"/>
      <c r="C8581" s="10"/>
    </row>
    <row r="8582">
      <c r="B8582" s="10"/>
      <c r="C8582" s="10"/>
    </row>
    <row r="8583">
      <c r="B8583" s="10"/>
      <c r="C8583" s="10"/>
    </row>
    <row r="8584">
      <c r="B8584" s="10"/>
      <c r="C8584" s="10"/>
    </row>
    <row r="8585">
      <c r="B8585" s="10"/>
      <c r="C8585" s="10"/>
    </row>
    <row r="8586">
      <c r="B8586" s="10"/>
      <c r="C8586" s="10"/>
    </row>
    <row r="8587">
      <c r="B8587" s="10"/>
      <c r="C8587" s="10"/>
    </row>
    <row r="8588">
      <c r="B8588" s="10"/>
      <c r="C8588" s="10"/>
    </row>
    <row r="8589">
      <c r="B8589" s="10"/>
      <c r="C8589" s="10"/>
    </row>
    <row r="8590">
      <c r="B8590" s="10"/>
      <c r="C8590" s="10"/>
    </row>
    <row r="8591">
      <c r="B8591" s="10"/>
      <c r="C8591" s="10"/>
    </row>
    <row r="8592">
      <c r="B8592" s="10"/>
      <c r="C8592" s="10"/>
    </row>
    <row r="8593">
      <c r="B8593" s="10"/>
      <c r="C8593" s="10"/>
    </row>
    <row r="8594">
      <c r="B8594" s="10"/>
      <c r="C8594" s="10"/>
    </row>
    <row r="8595">
      <c r="B8595" s="10"/>
      <c r="C8595" s="10"/>
    </row>
    <row r="8596">
      <c r="B8596" s="10"/>
      <c r="C8596" s="10"/>
    </row>
    <row r="8597">
      <c r="B8597" s="10"/>
      <c r="C8597" s="10"/>
    </row>
    <row r="8598">
      <c r="B8598" s="10"/>
      <c r="C8598" s="10"/>
    </row>
    <row r="8599">
      <c r="B8599" s="10"/>
      <c r="C8599" s="10"/>
    </row>
    <row r="8600">
      <c r="B8600" s="10"/>
      <c r="C8600" s="10"/>
    </row>
    <row r="8601">
      <c r="B8601" s="10"/>
      <c r="C8601" s="10"/>
    </row>
    <row r="8602">
      <c r="B8602" s="10"/>
      <c r="C8602" s="10"/>
    </row>
    <row r="8603">
      <c r="B8603" s="10"/>
      <c r="C8603" s="10"/>
    </row>
    <row r="8604">
      <c r="B8604" s="10"/>
      <c r="C8604" s="10"/>
    </row>
    <row r="8605">
      <c r="B8605" s="10"/>
      <c r="C8605" s="10"/>
    </row>
    <row r="8606">
      <c r="B8606" s="10"/>
      <c r="C8606" s="10"/>
    </row>
    <row r="8607">
      <c r="B8607" s="10"/>
      <c r="C8607" s="10"/>
    </row>
    <row r="8608">
      <c r="B8608" s="10"/>
      <c r="C8608" s="10"/>
    </row>
    <row r="8609">
      <c r="B8609" s="10"/>
      <c r="C8609" s="10"/>
    </row>
    <row r="8610">
      <c r="B8610" s="10"/>
      <c r="C8610" s="10"/>
    </row>
    <row r="8611">
      <c r="B8611" s="10"/>
      <c r="C8611" s="10"/>
    </row>
    <row r="8612">
      <c r="B8612" s="10"/>
      <c r="C8612" s="10"/>
    </row>
    <row r="8613">
      <c r="B8613" s="10"/>
      <c r="C8613" s="10"/>
    </row>
    <row r="8614">
      <c r="B8614" s="10"/>
      <c r="C8614" s="10"/>
    </row>
    <row r="8615">
      <c r="B8615" s="10"/>
      <c r="C8615" s="10"/>
    </row>
    <row r="8616">
      <c r="B8616" s="10"/>
      <c r="C8616" s="10"/>
    </row>
    <row r="8617">
      <c r="B8617" s="10"/>
      <c r="C8617" s="10"/>
    </row>
    <row r="8618">
      <c r="B8618" s="10"/>
      <c r="C8618" s="10"/>
    </row>
    <row r="8619">
      <c r="B8619" s="10"/>
      <c r="C8619" s="10"/>
    </row>
    <row r="8620">
      <c r="B8620" s="10"/>
      <c r="C8620" s="10"/>
    </row>
    <row r="8621">
      <c r="B8621" s="10"/>
      <c r="C8621" s="10"/>
    </row>
    <row r="8622">
      <c r="B8622" s="10"/>
      <c r="C8622" s="10"/>
    </row>
    <row r="8623">
      <c r="B8623" s="10"/>
      <c r="C8623" s="10"/>
    </row>
    <row r="8624">
      <c r="B8624" s="10"/>
      <c r="C8624" s="10"/>
    </row>
    <row r="8625">
      <c r="B8625" s="10"/>
      <c r="C8625" s="10"/>
    </row>
    <row r="8626">
      <c r="B8626" s="10"/>
      <c r="C8626" s="10"/>
    </row>
    <row r="8627">
      <c r="B8627" s="10"/>
      <c r="C8627" s="10"/>
    </row>
    <row r="8628">
      <c r="B8628" s="10"/>
      <c r="C8628" s="10"/>
    </row>
    <row r="8629">
      <c r="B8629" s="10"/>
      <c r="C8629" s="10"/>
    </row>
    <row r="8630">
      <c r="B8630" s="10"/>
      <c r="C8630" s="10"/>
    </row>
    <row r="8631">
      <c r="B8631" s="10"/>
      <c r="C8631" s="10"/>
    </row>
    <row r="8632">
      <c r="B8632" s="10"/>
      <c r="C8632" s="10"/>
    </row>
    <row r="8633">
      <c r="B8633" s="10"/>
      <c r="C8633" s="10"/>
    </row>
    <row r="8634">
      <c r="B8634" s="10"/>
      <c r="C8634" s="10"/>
    </row>
    <row r="8635">
      <c r="B8635" s="10"/>
      <c r="C8635" s="10"/>
    </row>
    <row r="8636">
      <c r="B8636" s="10"/>
      <c r="C8636" s="10"/>
    </row>
    <row r="8637">
      <c r="B8637" s="10"/>
      <c r="C8637" s="10"/>
    </row>
    <row r="8638">
      <c r="B8638" s="10"/>
      <c r="C8638" s="10"/>
    </row>
    <row r="8639">
      <c r="B8639" s="10"/>
      <c r="C8639" s="10"/>
    </row>
    <row r="8640">
      <c r="B8640" s="10"/>
      <c r="C8640" s="10"/>
    </row>
    <row r="8641">
      <c r="B8641" s="10"/>
      <c r="C8641" s="10"/>
    </row>
    <row r="8642">
      <c r="B8642" s="10"/>
      <c r="C8642" s="10"/>
    </row>
    <row r="8643">
      <c r="B8643" s="10"/>
      <c r="C8643" s="10"/>
    </row>
    <row r="8644">
      <c r="B8644" s="10"/>
      <c r="C8644" s="10"/>
    </row>
    <row r="8645">
      <c r="B8645" s="10"/>
      <c r="C8645" s="10"/>
    </row>
    <row r="8646">
      <c r="B8646" s="10"/>
      <c r="C8646" s="10"/>
    </row>
    <row r="8647">
      <c r="B8647" s="10"/>
      <c r="C8647" s="10"/>
    </row>
    <row r="8648">
      <c r="B8648" s="10"/>
      <c r="C8648" s="10"/>
    </row>
    <row r="8649">
      <c r="B8649" s="10"/>
      <c r="C8649" s="10"/>
    </row>
    <row r="8650">
      <c r="B8650" s="10"/>
      <c r="C8650" s="10"/>
    </row>
    <row r="8651">
      <c r="B8651" s="10"/>
      <c r="C8651" s="10"/>
    </row>
    <row r="8652">
      <c r="B8652" s="10"/>
      <c r="C8652" s="10"/>
    </row>
    <row r="8653">
      <c r="B8653" s="10"/>
      <c r="C8653" s="10"/>
    </row>
    <row r="8654">
      <c r="B8654" s="10"/>
      <c r="C8654" s="10"/>
    </row>
    <row r="8655">
      <c r="B8655" s="10"/>
      <c r="C8655" s="10"/>
    </row>
    <row r="8656">
      <c r="B8656" s="10"/>
      <c r="C8656" s="10"/>
    </row>
    <row r="8657">
      <c r="B8657" s="10"/>
      <c r="C8657" s="10"/>
    </row>
    <row r="8658">
      <c r="B8658" s="10"/>
      <c r="C8658" s="10"/>
    </row>
    <row r="8659">
      <c r="B8659" s="10"/>
      <c r="C8659" s="10"/>
    </row>
    <row r="8660">
      <c r="B8660" s="10"/>
      <c r="C8660" s="10"/>
    </row>
    <row r="8661">
      <c r="B8661" s="10"/>
      <c r="C8661" s="10"/>
    </row>
    <row r="8662">
      <c r="B8662" s="10"/>
      <c r="C8662" s="10"/>
    </row>
    <row r="8663">
      <c r="B8663" s="10"/>
      <c r="C8663" s="10"/>
    </row>
    <row r="8664">
      <c r="B8664" s="10"/>
      <c r="C8664" s="10"/>
    </row>
    <row r="8665">
      <c r="B8665" s="10"/>
      <c r="C8665" s="10"/>
    </row>
    <row r="8666">
      <c r="B8666" s="10"/>
      <c r="C8666" s="10"/>
    </row>
    <row r="8667">
      <c r="B8667" s="10"/>
      <c r="C8667" s="10"/>
    </row>
    <row r="8668">
      <c r="B8668" s="10"/>
      <c r="C8668" s="10"/>
    </row>
    <row r="8669">
      <c r="B8669" s="10"/>
      <c r="C8669" s="10"/>
    </row>
    <row r="8670">
      <c r="B8670" s="10"/>
      <c r="C8670" s="10"/>
    </row>
    <row r="8671">
      <c r="B8671" s="10"/>
      <c r="C8671" s="10"/>
    </row>
    <row r="8672">
      <c r="B8672" s="10"/>
      <c r="C8672" s="10"/>
    </row>
    <row r="8673">
      <c r="B8673" s="10"/>
      <c r="C8673" s="10"/>
    </row>
    <row r="8674">
      <c r="B8674" s="10"/>
      <c r="C8674" s="10"/>
    </row>
    <row r="8675">
      <c r="B8675" s="10"/>
      <c r="C8675" s="10"/>
    </row>
    <row r="8676">
      <c r="B8676" s="10"/>
      <c r="C8676" s="10"/>
    </row>
    <row r="8677">
      <c r="B8677" s="10"/>
      <c r="C8677" s="10"/>
    </row>
    <row r="8678">
      <c r="B8678" s="10"/>
      <c r="C8678" s="10"/>
    </row>
    <row r="8679">
      <c r="B8679" s="10"/>
      <c r="C8679" s="10"/>
    </row>
    <row r="8680">
      <c r="B8680" s="10"/>
      <c r="C8680" s="10"/>
    </row>
    <row r="8681">
      <c r="B8681" s="10"/>
      <c r="C8681" s="10"/>
    </row>
    <row r="8682">
      <c r="B8682" s="10"/>
      <c r="C8682" s="10"/>
    </row>
    <row r="8683">
      <c r="B8683" s="10"/>
      <c r="C8683" s="10"/>
    </row>
    <row r="8684">
      <c r="B8684" s="10"/>
      <c r="C8684" s="10"/>
    </row>
    <row r="8685">
      <c r="B8685" s="10"/>
      <c r="C8685" s="10"/>
    </row>
    <row r="8686">
      <c r="B8686" s="10"/>
      <c r="C8686" s="10"/>
    </row>
    <row r="8687">
      <c r="B8687" s="10"/>
      <c r="C8687" s="10"/>
    </row>
    <row r="8688">
      <c r="B8688" s="10"/>
      <c r="C8688" s="10"/>
    </row>
    <row r="8689">
      <c r="B8689" s="10"/>
      <c r="C8689" s="10"/>
    </row>
    <row r="8690">
      <c r="B8690" s="10"/>
      <c r="C8690" s="10"/>
    </row>
    <row r="8691">
      <c r="B8691" s="10"/>
      <c r="C8691" s="10"/>
    </row>
    <row r="8692">
      <c r="B8692" s="10"/>
      <c r="C8692" s="10"/>
    </row>
    <row r="8693">
      <c r="B8693" s="10"/>
      <c r="C8693" s="10"/>
    </row>
    <row r="8694">
      <c r="B8694" s="10"/>
      <c r="C8694" s="10"/>
    </row>
    <row r="8695">
      <c r="B8695" s="10"/>
      <c r="C8695" s="10"/>
    </row>
    <row r="8696">
      <c r="B8696" s="10"/>
      <c r="C8696" s="10"/>
    </row>
    <row r="8697">
      <c r="B8697" s="10"/>
      <c r="C8697" s="10"/>
    </row>
    <row r="8698">
      <c r="B8698" s="10"/>
      <c r="C8698" s="10"/>
    </row>
    <row r="8699">
      <c r="B8699" s="10"/>
      <c r="C8699" s="10"/>
    </row>
    <row r="8700">
      <c r="B8700" s="10"/>
      <c r="C8700" s="10"/>
    </row>
    <row r="8701">
      <c r="B8701" s="10"/>
      <c r="C8701" s="10"/>
    </row>
    <row r="8702">
      <c r="B8702" s="10"/>
      <c r="C8702" s="10"/>
    </row>
    <row r="8703">
      <c r="B8703" s="10"/>
      <c r="C8703" s="10"/>
    </row>
    <row r="8704">
      <c r="B8704" s="10"/>
      <c r="C8704" s="10"/>
    </row>
    <row r="8705">
      <c r="B8705" s="10"/>
      <c r="C8705" s="10"/>
    </row>
    <row r="8706">
      <c r="B8706" s="10"/>
      <c r="C8706" s="10"/>
    </row>
    <row r="8707">
      <c r="B8707" s="10"/>
      <c r="C8707" s="10"/>
    </row>
    <row r="8708">
      <c r="B8708" s="10"/>
      <c r="C8708" s="10"/>
    </row>
    <row r="8709">
      <c r="B8709" s="10"/>
      <c r="C8709" s="10"/>
    </row>
    <row r="8710">
      <c r="B8710" s="10"/>
      <c r="C8710" s="10"/>
    </row>
    <row r="8711">
      <c r="B8711" s="10"/>
      <c r="C8711" s="10"/>
    </row>
    <row r="8712">
      <c r="B8712" s="10"/>
      <c r="C8712" s="10"/>
    </row>
    <row r="8713">
      <c r="B8713" s="10"/>
      <c r="C8713" s="10"/>
    </row>
    <row r="8714">
      <c r="B8714" s="10"/>
      <c r="C8714" s="10"/>
    </row>
    <row r="8715">
      <c r="B8715" s="10"/>
      <c r="C8715" s="10"/>
    </row>
    <row r="8716">
      <c r="B8716" s="10"/>
      <c r="C8716" s="10"/>
    </row>
    <row r="8717">
      <c r="B8717" s="10"/>
      <c r="C8717" s="10"/>
    </row>
    <row r="8718">
      <c r="B8718" s="10"/>
      <c r="C8718" s="10"/>
    </row>
    <row r="8719">
      <c r="B8719" s="10"/>
      <c r="C8719" s="10"/>
    </row>
    <row r="8720">
      <c r="B8720" s="10"/>
      <c r="C8720" s="10"/>
    </row>
    <row r="8721">
      <c r="B8721" s="10"/>
      <c r="C8721" s="10"/>
    </row>
    <row r="8722">
      <c r="B8722" s="10"/>
      <c r="C8722" s="10"/>
    </row>
    <row r="8723">
      <c r="B8723" s="10"/>
      <c r="C8723" s="10"/>
    </row>
    <row r="8724">
      <c r="B8724" s="10"/>
      <c r="C8724" s="10"/>
    </row>
    <row r="8725">
      <c r="B8725" s="10"/>
      <c r="C8725" s="10"/>
    </row>
    <row r="8726">
      <c r="B8726" s="10"/>
      <c r="C8726" s="10"/>
    </row>
    <row r="8727">
      <c r="B8727" s="10"/>
      <c r="C8727" s="10"/>
    </row>
    <row r="8728">
      <c r="B8728" s="10"/>
      <c r="C8728" s="10"/>
    </row>
    <row r="8729">
      <c r="B8729" s="10"/>
      <c r="C8729" s="10"/>
    </row>
    <row r="8730">
      <c r="B8730" s="10"/>
      <c r="C8730" s="10"/>
    </row>
    <row r="8731">
      <c r="B8731" s="10"/>
      <c r="C8731" s="10"/>
    </row>
    <row r="8732">
      <c r="B8732" s="10"/>
      <c r="C8732" s="10"/>
    </row>
    <row r="8733">
      <c r="B8733" s="10"/>
      <c r="C8733" s="10"/>
    </row>
    <row r="8734">
      <c r="B8734" s="10"/>
      <c r="C8734" s="10"/>
    </row>
    <row r="8735">
      <c r="B8735" s="10"/>
      <c r="C8735" s="10"/>
    </row>
    <row r="8736">
      <c r="B8736" s="10"/>
      <c r="C8736" s="10"/>
    </row>
    <row r="8737">
      <c r="B8737" s="10"/>
      <c r="C8737" s="10"/>
    </row>
    <row r="8738">
      <c r="B8738" s="10"/>
      <c r="C8738" s="10"/>
    </row>
    <row r="8739">
      <c r="B8739" s="10"/>
      <c r="C8739" s="10"/>
    </row>
    <row r="8740">
      <c r="B8740" s="10"/>
      <c r="C8740" s="10"/>
    </row>
    <row r="8741">
      <c r="B8741" s="10"/>
      <c r="C8741" s="10"/>
    </row>
    <row r="8742">
      <c r="B8742" s="10"/>
      <c r="C8742" s="10"/>
    </row>
    <row r="8743">
      <c r="B8743" s="10"/>
      <c r="C8743" s="10"/>
    </row>
    <row r="8744">
      <c r="B8744" s="10"/>
      <c r="C8744" s="10"/>
    </row>
    <row r="8745">
      <c r="B8745" s="10"/>
      <c r="C8745" s="10"/>
    </row>
    <row r="8746">
      <c r="B8746" s="10"/>
      <c r="C8746" s="10"/>
    </row>
    <row r="8747">
      <c r="B8747" s="10"/>
      <c r="C8747" s="10"/>
    </row>
    <row r="8748">
      <c r="B8748" s="10"/>
      <c r="C8748" s="10"/>
    </row>
    <row r="8749">
      <c r="B8749" s="10"/>
      <c r="C8749" s="10"/>
    </row>
    <row r="8750">
      <c r="B8750" s="10"/>
      <c r="C8750" s="10"/>
    </row>
    <row r="8751">
      <c r="B8751" s="10"/>
      <c r="C8751" s="10"/>
    </row>
    <row r="8752">
      <c r="B8752" s="10"/>
      <c r="C8752" s="10"/>
    </row>
    <row r="8753">
      <c r="B8753" s="10"/>
      <c r="C8753" s="10"/>
    </row>
    <row r="8754">
      <c r="B8754" s="10"/>
      <c r="C8754" s="10"/>
    </row>
    <row r="8755">
      <c r="B8755" s="10"/>
      <c r="C8755" s="10"/>
    </row>
    <row r="8756">
      <c r="B8756" s="10"/>
      <c r="C8756" s="10"/>
    </row>
    <row r="8757">
      <c r="B8757" s="10"/>
      <c r="C8757" s="10"/>
    </row>
    <row r="8758">
      <c r="B8758" s="10"/>
      <c r="C8758" s="10"/>
    </row>
    <row r="8759">
      <c r="B8759" s="10"/>
      <c r="C8759" s="10"/>
    </row>
    <row r="8760">
      <c r="B8760" s="10"/>
      <c r="C8760" s="10"/>
    </row>
    <row r="8761">
      <c r="B8761" s="10"/>
      <c r="C8761" s="10"/>
    </row>
    <row r="8762">
      <c r="B8762" s="10"/>
      <c r="C8762" s="10"/>
    </row>
    <row r="8763">
      <c r="B8763" s="10"/>
      <c r="C8763" s="10"/>
    </row>
    <row r="8764">
      <c r="B8764" s="10"/>
      <c r="C8764" s="10"/>
    </row>
    <row r="8765">
      <c r="B8765" s="10"/>
      <c r="C8765" s="10"/>
    </row>
    <row r="8766">
      <c r="B8766" s="10"/>
      <c r="C8766" s="10"/>
    </row>
    <row r="8767">
      <c r="B8767" s="10"/>
      <c r="C8767" s="10"/>
    </row>
    <row r="8768">
      <c r="B8768" s="10"/>
      <c r="C8768" s="10"/>
    </row>
    <row r="8769">
      <c r="B8769" s="10"/>
      <c r="C8769" s="10"/>
    </row>
    <row r="8770">
      <c r="B8770" s="10"/>
      <c r="C8770" s="10"/>
    </row>
    <row r="8771">
      <c r="B8771" s="10"/>
      <c r="C8771" s="10"/>
    </row>
    <row r="8772">
      <c r="B8772" s="10"/>
      <c r="C8772" s="10"/>
    </row>
    <row r="8773">
      <c r="B8773" s="10"/>
      <c r="C8773" s="10"/>
    </row>
    <row r="8774">
      <c r="B8774" s="10"/>
      <c r="C8774" s="10"/>
    </row>
    <row r="8775">
      <c r="B8775" s="10"/>
      <c r="C8775" s="10"/>
    </row>
    <row r="8776">
      <c r="B8776" s="10"/>
      <c r="C8776" s="10"/>
    </row>
    <row r="8777">
      <c r="B8777" s="10"/>
      <c r="C8777" s="10"/>
    </row>
    <row r="8778">
      <c r="B8778" s="10"/>
      <c r="C8778" s="10"/>
    </row>
    <row r="8779">
      <c r="B8779" s="10"/>
      <c r="C8779" s="10"/>
    </row>
    <row r="8780">
      <c r="B8780" s="10"/>
      <c r="C8780" s="10"/>
    </row>
    <row r="8781">
      <c r="B8781" s="10"/>
      <c r="C8781" s="10"/>
    </row>
    <row r="8782">
      <c r="B8782" s="10"/>
      <c r="C8782" s="10"/>
    </row>
    <row r="8783">
      <c r="B8783" s="10"/>
      <c r="C8783" s="10"/>
    </row>
    <row r="8784">
      <c r="B8784" s="10"/>
      <c r="C8784" s="10"/>
    </row>
    <row r="8785">
      <c r="B8785" s="10"/>
      <c r="C8785" s="10"/>
    </row>
    <row r="8786">
      <c r="B8786" s="10"/>
      <c r="C8786" s="10"/>
    </row>
    <row r="8787">
      <c r="B8787" s="10"/>
      <c r="C8787" s="10"/>
    </row>
    <row r="8788">
      <c r="B8788" s="10"/>
      <c r="C8788" s="10"/>
    </row>
    <row r="8789">
      <c r="B8789" s="10"/>
      <c r="C8789" s="10"/>
    </row>
    <row r="8790">
      <c r="B8790" s="10"/>
      <c r="C8790" s="10"/>
    </row>
    <row r="8791">
      <c r="B8791" s="10"/>
      <c r="C8791" s="10"/>
    </row>
    <row r="8792">
      <c r="B8792" s="10"/>
      <c r="C8792" s="10"/>
    </row>
    <row r="8793">
      <c r="B8793" s="10"/>
      <c r="C8793" s="10"/>
    </row>
    <row r="8794">
      <c r="B8794" s="10"/>
      <c r="C8794" s="10"/>
    </row>
    <row r="8795">
      <c r="B8795" s="10"/>
      <c r="C8795" s="10"/>
    </row>
    <row r="8796">
      <c r="B8796" s="10"/>
      <c r="C8796" s="10"/>
    </row>
    <row r="8797">
      <c r="B8797" s="10"/>
      <c r="C8797" s="10"/>
    </row>
    <row r="8798">
      <c r="B8798" s="10"/>
      <c r="C8798" s="10"/>
    </row>
    <row r="8799">
      <c r="B8799" s="10"/>
      <c r="C8799" s="10"/>
    </row>
    <row r="8800">
      <c r="B8800" s="10"/>
      <c r="C8800" s="10"/>
    </row>
    <row r="8801">
      <c r="B8801" s="10"/>
      <c r="C8801" s="10"/>
    </row>
    <row r="8802">
      <c r="B8802" s="10"/>
      <c r="C8802" s="10"/>
    </row>
    <row r="8803">
      <c r="B8803" s="10"/>
      <c r="C8803" s="10"/>
    </row>
    <row r="8804">
      <c r="B8804" s="10"/>
      <c r="C8804" s="10"/>
    </row>
    <row r="8805">
      <c r="B8805" s="10"/>
      <c r="C8805" s="10"/>
    </row>
    <row r="8806">
      <c r="B8806" s="10"/>
      <c r="C8806" s="10"/>
    </row>
    <row r="8807">
      <c r="B8807" s="10"/>
      <c r="C8807" s="10"/>
    </row>
    <row r="8808">
      <c r="B8808" s="10"/>
      <c r="C8808" s="10"/>
    </row>
    <row r="8809">
      <c r="B8809" s="10"/>
      <c r="C8809" s="10"/>
    </row>
    <row r="8810">
      <c r="B8810" s="10"/>
      <c r="C8810" s="10"/>
    </row>
    <row r="8811">
      <c r="B8811" s="10"/>
      <c r="C8811" s="10"/>
    </row>
    <row r="8812">
      <c r="B8812" s="10"/>
      <c r="C8812" s="10"/>
    </row>
    <row r="8813">
      <c r="B8813" s="10"/>
      <c r="C8813" s="10"/>
    </row>
    <row r="8814">
      <c r="B8814" s="10"/>
      <c r="C8814" s="10"/>
    </row>
    <row r="8815">
      <c r="B8815" s="10"/>
      <c r="C8815" s="10"/>
    </row>
    <row r="8816">
      <c r="B8816" s="10"/>
      <c r="C8816" s="10"/>
    </row>
    <row r="8817">
      <c r="B8817" s="10"/>
      <c r="C8817" s="10"/>
    </row>
    <row r="8818">
      <c r="B8818" s="10"/>
      <c r="C8818" s="10"/>
    </row>
    <row r="8819">
      <c r="B8819" s="10"/>
      <c r="C8819" s="10"/>
    </row>
    <row r="8820">
      <c r="B8820" s="10"/>
      <c r="C8820" s="10"/>
    </row>
    <row r="8821">
      <c r="B8821" s="10"/>
      <c r="C8821" s="10"/>
    </row>
    <row r="8822">
      <c r="B8822" s="10"/>
      <c r="C8822" s="10"/>
    </row>
    <row r="8823">
      <c r="B8823" s="10"/>
      <c r="C8823" s="10"/>
    </row>
    <row r="8824">
      <c r="B8824" s="10"/>
      <c r="C8824" s="10"/>
    </row>
    <row r="8825">
      <c r="B8825" s="10"/>
      <c r="C8825" s="10"/>
    </row>
    <row r="8826">
      <c r="B8826" s="10"/>
      <c r="C8826" s="10"/>
    </row>
    <row r="8827">
      <c r="B8827" s="10"/>
      <c r="C8827" s="10"/>
    </row>
    <row r="8828">
      <c r="B8828" s="10"/>
      <c r="C8828" s="10"/>
    </row>
    <row r="8829">
      <c r="B8829" s="10"/>
      <c r="C8829" s="10"/>
    </row>
    <row r="8830">
      <c r="B8830" s="10"/>
      <c r="C8830" s="10"/>
    </row>
    <row r="8831">
      <c r="B8831" s="10"/>
      <c r="C8831" s="10"/>
    </row>
    <row r="8832">
      <c r="B8832" s="10"/>
      <c r="C8832" s="10"/>
    </row>
    <row r="8833">
      <c r="B8833" s="10"/>
      <c r="C8833" s="10"/>
    </row>
    <row r="8834">
      <c r="B8834" s="10"/>
      <c r="C8834" s="10"/>
    </row>
    <row r="8835">
      <c r="B8835" s="10"/>
      <c r="C8835" s="10"/>
    </row>
    <row r="8836">
      <c r="B8836" s="10"/>
      <c r="C8836" s="10"/>
    </row>
    <row r="8837">
      <c r="B8837" s="10"/>
      <c r="C8837" s="10"/>
    </row>
    <row r="8838">
      <c r="B8838" s="10"/>
      <c r="C8838" s="10"/>
    </row>
    <row r="8839">
      <c r="B8839" s="10"/>
      <c r="C8839" s="10"/>
    </row>
    <row r="8840">
      <c r="B8840" s="10"/>
      <c r="C8840" s="10"/>
    </row>
    <row r="8841">
      <c r="B8841" s="10"/>
      <c r="C8841" s="10"/>
    </row>
    <row r="8842">
      <c r="B8842" s="10"/>
      <c r="C8842" s="10"/>
    </row>
    <row r="8843">
      <c r="B8843" s="10"/>
      <c r="C8843" s="10"/>
    </row>
    <row r="8844">
      <c r="B8844" s="10"/>
      <c r="C8844" s="10"/>
    </row>
    <row r="8845">
      <c r="B8845" s="10"/>
      <c r="C8845" s="10"/>
    </row>
    <row r="8846">
      <c r="B8846" s="10"/>
      <c r="C8846" s="10"/>
    </row>
    <row r="8847">
      <c r="B8847" s="10"/>
      <c r="C8847" s="10"/>
    </row>
    <row r="8848">
      <c r="B8848" s="10"/>
      <c r="C8848" s="10"/>
    </row>
    <row r="8849">
      <c r="B8849" s="10"/>
      <c r="C8849" s="10"/>
    </row>
    <row r="8850">
      <c r="B8850" s="10"/>
      <c r="C8850" s="10"/>
    </row>
    <row r="8851">
      <c r="B8851" s="10"/>
      <c r="C8851" s="10"/>
    </row>
    <row r="8852">
      <c r="B8852" s="10"/>
      <c r="C8852" s="10"/>
    </row>
    <row r="8853">
      <c r="B8853" s="10"/>
      <c r="C8853" s="10"/>
    </row>
    <row r="8854">
      <c r="B8854" s="10"/>
      <c r="C8854" s="10"/>
    </row>
    <row r="8855">
      <c r="B8855" s="10"/>
      <c r="C8855" s="10"/>
    </row>
    <row r="8856">
      <c r="B8856" s="10"/>
      <c r="C8856" s="10"/>
    </row>
    <row r="8857">
      <c r="B8857" s="10"/>
      <c r="C8857" s="10"/>
    </row>
    <row r="8858">
      <c r="B8858" s="10"/>
      <c r="C8858" s="10"/>
    </row>
    <row r="8859">
      <c r="B8859" s="10"/>
      <c r="C8859" s="10"/>
    </row>
    <row r="8860">
      <c r="B8860" s="10"/>
      <c r="C8860" s="10"/>
    </row>
    <row r="8861">
      <c r="B8861" s="10"/>
      <c r="C8861" s="10"/>
    </row>
    <row r="8862">
      <c r="B8862" s="10"/>
      <c r="C8862" s="10"/>
    </row>
    <row r="8863">
      <c r="B8863" s="10"/>
      <c r="C8863" s="10"/>
    </row>
    <row r="8864">
      <c r="B8864" s="10"/>
      <c r="C8864" s="10"/>
    </row>
    <row r="8865">
      <c r="B8865" s="10"/>
      <c r="C8865" s="10"/>
    </row>
    <row r="8866">
      <c r="B8866" s="10"/>
      <c r="C8866" s="10"/>
    </row>
    <row r="8867">
      <c r="B8867" s="10"/>
      <c r="C8867" s="10"/>
    </row>
    <row r="8868">
      <c r="B8868" s="10"/>
      <c r="C8868" s="10"/>
    </row>
    <row r="8869">
      <c r="B8869" s="10"/>
      <c r="C8869" s="10"/>
    </row>
    <row r="8870">
      <c r="B8870" s="10"/>
      <c r="C8870" s="10"/>
    </row>
    <row r="8871">
      <c r="B8871" s="10"/>
      <c r="C8871" s="10"/>
    </row>
    <row r="8872">
      <c r="B8872" s="10"/>
      <c r="C8872" s="10"/>
    </row>
    <row r="8873">
      <c r="B8873" s="10"/>
      <c r="C8873" s="10"/>
    </row>
    <row r="8874">
      <c r="B8874" s="10"/>
      <c r="C8874" s="10"/>
    </row>
    <row r="8875">
      <c r="B8875" s="10"/>
      <c r="C8875" s="10"/>
    </row>
    <row r="8876">
      <c r="B8876" s="10"/>
      <c r="C8876" s="10"/>
    </row>
    <row r="8877">
      <c r="B8877" s="10"/>
      <c r="C8877" s="10"/>
    </row>
    <row r="8878">
      <c r="B8878" s="10"/>
      <c r="C8878" s="10"/>
    </row>
    <row r="8879">
      <c r="B8879" s="10"/>
      <c r="C8879" s="10"/>
    </row>
    <row r="8880">
      <c r="B8880" s="10"/>
      <c r="C8880" s="10"/>
    </row>
    <row r="8881">
      <c r="B8881" s="10"/>
      <c r="C8881" s="10"/>
    </row>
    <row r="8882">
      <c r="B8882" s="10"/>
      <c r="C8882" s="10"/>
    </row>
    <row r="8883">
      <c r="B8883" s="10"/>
      <c r="C8883" s="10"/>
    </row>
    <row r="8884">
      <c r="B8884" s="10"/>
      <c r="C8884" s="10"/>
    </row>
    <row r="8885">
      <c r="B8885" s="10"/>
      <c r="C8885" s="10"/>
    </row>
    <row r="8886">
      <c r="B8886" s="10"/>
      <c r="C8886" s="10"/>
    </row>
    <row r="8887">
      <c r="B8887" s="10"/>
      <c r="C8887" s="10"/>
    </row>
    <row r="8888">
      <c r="B8888" s="10"/>
      <c r="C8888" s="10"/>
    </row>
    <row r="8889">
      <c r="B8889" s="10"/>
      <c r="C8889" s="10"/>
    </row>
    <row r="8890">
      <c r="B8890" s="10"/>
      <c r="C8890" s="10"/>
    </row>
    <row r="8891">
      <c r="B8891" s="10"/>
      <c r="C8891" s="10"/>
    </row>
    <row r="8892">
      <c r="B8892" s="10"/>
      <c r="C8892" s="10"/>
    </row>
    <row r="8893">
      <c r="B8893" s="10"/>
      <c r="C8893" s="10"/>
    </row>
    <row r="8894">
      <c r="B8894" s="10"/>
      <c r="C8894" s="10"/>
    </row>
    <row r="8895">
      <c r="B8895" s="10"/>
      <c r="C8895" s="10"/>
    </row>
    <row r="8896">
      <c r="B8896" s="10"/>
      <c r="C8896" s="10"/>
    </row>
    <row r="8897">
      <c r="B8897" s="10"/>
      <c r="C8897" s="10"/>
    </row>
    <row r="8898">
      <c r="B8898" s="10"/>
      <c r="C8898" s="10"/>
    </row>
    <row r="8899">
      <c r="B8899" s="10"/>
      <c r="C8899" s="10"/>
    </row>
    <row r="8900">
      <c r="B8900" s="10"/>
      <c r="C8900" s="10"/>
    </row>
    <row r="8901">
      <c r="B8901" s="10"/>
      <c r="C8901" s="10"/>
    </row>
    <row r="8902">
      <c r="B8902" s="10"/>
      <c r="C8902" s="10"/>
    </row>
    <row r="8903">
      <c r="B8903" s="10"/>
      <c r="C8903" s="10"/>
    </row>
    <row r="8904">
      <c r="B8904" s="10"/>
      <c r="C8904" s="10"/>
    </row>
    <row r="8905">
      <c r="B8905" s="10"/>
      <c r="C8905" s="10"/>
    </row>
    <row r="8906">
      <c r="B8906" s="10"/>
      <c r="C8906" s="10"/>
    </row>
    <row r="8907">
      <c r="B8907" s="10"/>
      <c r="C8907" s="10"/>
    </row>
    <row r="8908">
      <c r="B8908" s="10"/>
      <c r="C8908" s="10"/>
    </row>
    <row r="8909">
      <c r="B8909" s="10"/>
      <c r="C8909" s="10"/>
    </row>
    <row r="8910">
      <c r="B8910" s="10"/>
      <c r="C8910" s="10"/>
    </row>
    <row r="8911">
      <c r="B8911" s="10"/>
      <c r="C8911" s="10"/>
    </row>
    <row r="8912">
      <c r="B8912" s="10"/>
      <c r="C8912" s="10"/>
    </row>
    <row r="8913">
      <c r="B8913" s="10"/>
      <c r="C8913" s="10"/>
    </row>
    <row r="8914">
      <c r="B8914" s="10"/>
      <c r="C8914" s="10"/>
    </row>
    <row r="8915">
      <c r="B8915" s="10"/>
      <c r="C8915" s="10"/>
    </row>
    <row r="8916">
      <c r="B8916" s="10"/>
      <c r="C8916" s="10"/>
    </row>
    <row r="8917">
      <c r="B8917" s="10"/>
      <c r="C8917" s="10"/>
    </row>
    <row r="8918">
      <c r="B8918" s="10"/>
      <c r="C8918" s="10"/>
    </row>
    <row r="8919">
      <c r="B8919" s="10"/>
      <c r="C8919" s="10"/>
    </row>
    <row r="8920">
      <c r="B8920" s="10"/>
      <c r="C8920" s="10"/>
    </row>
    <row r="8921">
      <c r="B8921" s="10"/>
      <c r="C8921" s="10"/>
    </row>
    <row r="8922">
      <c r="B8922" s="10"/>
      <c r="C8922" s="10"/>
    </row>
    <row r="8923">
      <c r="B8923" s="10"/>
      <c r="C8923" s="10"/>
    </row>
    <row r="8924">
      <c r="B8924" s="10"/>
      <c r="C8924" s="10"/>
    </row>
    <row r="8925">
      <c r="B8925" s="10"/>
      <c r="C8925" s="10"/>
    </row>
    <row r="8926">
      <c r="B8926" s="10"/>
      <c r="C8926" s="10"/>
    </row>
    <row r="8927">
      <c r="B8927" s="10"/>
      <c r="C8927" s="10"/>
    </row>
    <row r="8928">
      <c r="B8928" s="10"/>
      <c r="C8928" s="10"/>
    </row>
    <row r="8929">
      <c r="B8929" s="10"/>
      <c r="C8929" s="10"/>
    </row>
    <row r="8930">
      <c r="B8930" s="10"/>
      <c r="C8930" s="10"/>
    </row>
    <row r="8931">
      <c r="B8931" s="10"/>
      <c r="C8931" s="10"/>
    </row>
    <row r="8932">
      <c r="B8932" s="10"/>
      <c r="C8932" s="10"/>
    </row>
    <row r="8933">
      <c r="B8933" s="10"/>
      <c r="C8933" s="10"/>
    </row>
    <row r="8934">
      <c r="B8934" s="10"/>
      <c r="C8934" s="10"/>
    </row>
    <row r="8935">
      <c r="B8935" s="10"/>
      <c r="C8935" s="10"/>
    </row>
    <row r="8936">
      <c r="B8936" s="10"/>
      <c r="C8936" s="10"/>
    </row>
    <row r="8937">
      <c r="B8937" s="10"/>
      <c r="C8937" s="10"/>
    </row>
    <row r="8938">
      <c r="B8938" s="10"/>
      <c r="C8938" s="10"/>
    </row>
    <row r="8939">
      <c r="B8939" s="10"/>
      <c r="C8939" s="10"/>
    </row>
    <row r="8940">
      <c r="B8940" s="10"/>
      <c r="C8940" s="10"/>
    </row>
    <row r="8941">
      <c r="B8941" s="10"/>
      <c r="C8941" s="10"/>
    </row>
    <row r="8942">
      <c r="B8942" s="10"/>
      <c r="C8942" s="10"/>
    </row>
    <row r="8943">
      <c r="B8943" s="10"/>
      <c r="C8943" s="10"/>
    </row>
    <row r="8944">
      <c r="B8944" s="10"/>
      <c r="C8944" s="10"/>
    </row>
    <row r="8945">
      <c r="B8945" s="10"/>
      <c r="C8945" s="10"/>
    </row>
    <row r="8946">
      <c r="B8946" s="10"/>
      <c r="C8946" s="10"/>
    </row>
    <row r="8947">
      <c r="B8947" s="10"/>
      <c r="C8947" s="10"/>
    </row>
    <row r="8948">
      <c r="B8948" s="10"/>
      <c r="C8948" s="10"/>
    </row>
    <row r="8949">
      <c r="B8949" s="10"/>
      <c r="C8949" s="10"/>
    </row>
    <row r="8950">
      <c r="B8950" s="10"/>
      <c r="C8950" s="10"/>
    </row>
    <row r="8951">
      <c r="B8951" s="10"/>
      <c r="C8951" s="10"/>
    </row>
    <row r="8952">
      <c r="B8952" s="10"/>
      <c r="C8952" s="10"/>
    </row>
    <row r="8953">
      <c r="B8953" s="10"/>
      <c r="C8953" s="10"/>
    </row>
    <row r="8954">
      <c r="B8954" s="10"/>
      <c r="C8954" s="10"/>
    </row>
    <row r="8955">
      <c r="B8955" s="10"/>
      <c r="C8955" s="10"/>
    </row>
    <row r="8956">
      <c r="B8956" s="10"/>
      <c r="C8956" s="10"/>
    </row>
    <row r="8957">
      <c r="B8957" s="10"/>
      <c r="C8957" s="10"/>
    </row>
    <row r="8958">
      <c r="B8958" s="10"/>
      <c r="C8958" s="10"/>
    </row>
    <row r="8959">
      <c r="B8959" s="10"/>
      <c r="C8959" s="10"/>
    </row>
    <row r="8960">
      <c r="B8960" s="10"/>
      <c r="C8960" s="10"/>
    </row>
    <row r="8961">
      <c r="B8961" s="10"/>
      <c r="C8961" s="10"/>
    </row>
    <row r="8962">
      <c r="B8962" s="10"/>
      <c r="C8962" s="10"/>
    </row>
    <row r="8963">
      <c r="B8963" s="10"/>
      <c r="C8963" s="10"/>
    </row>
    <row r="8964">
      <c r="B8964" s="10"/>
      <c r="C8964" s="10"/>
    </row>
    <row r="8965">
      <c r="B8965" s="10"/>
      <c r="C8965" s="10"/>
    </row>
    <row r="8966">
      <c r="B8966" s="10"/>
      <c r="C8966" s="10"/>
    </row>
    <row r="8967">
      <c r="B8967" s="10"/>
      <c r="C8967" s="10"/>
    </row>
    <row r="8968">
      <c r="B8968" s="10"/>
      <c r="C8968" s="10"/>
    </row>
    <row r="8969">
      <c r="B8969" s="10"/>
      <c r="C8969" s="10"/>
    </row>
    <row r="8970">
      <c r="B8970" s="10"/>
      <c r="C8970" s="10"/>
    </row>
    <row r="8971">
      <c r="B8971" s="10"/>
      <c r="C8971" s="10"/>
    </row>
    <row r="8972">
      <c r="B8972" s="10"/>
      <c r="C8972" s="10"/>
    </row>
    <row r="8973">
      <c r="B8973" s="10"/>
      <c r="C8973" s="10"/>
    </row>
    <row r="8974">
      <c r="B8974" s="10"/>
      <c r="C8974" s="10"/>
    </row>
    <row r="8975">
      <c r="B8975" s="10"/>
      <c r="C8975" s="10"/>
    </row>
    <row r="8976">
      <c r="B8976" s="10"/>
      <c r="C8976" s="10"/>
    </row>
    <row r="8977">
      <c r="B8977" s="10"/>
      <c r="C8977" s="10"/>
    </row>
    <row r="8978">
      <c r="B8978" s="10"/>
      <c r="C8978" s="10"/>
    </row>
    <row r="8979">
      <c r="B8979" s="10"/>
      <c r="C8979" s="10"/>
    </row>
    <row r="8980">
      <c r="B8980" s="10"/>
      <c r="C8980" s="10"/>
    </row>
    <row r="8981">
      <c r="B8981" s="10"/>
      <c r="C8981" s="10"/>
    </row>
    <row r="8982">
      <c r="B8982" s="10"/>
      <c r="C8982" s="10"/>
    </row>
    <row r="8983">
      <c r="B8983" s="10"/>
      <c r="C8983" s="10"/>
    </row>
    <row r="8984">
      <c r="B8984" s="10"/>
      <c r="C8984" s="10"/>
    </row>
    <row r="8985">
      <c r="B8985" s="10"/>
      <c r="C8985" s="10"/>
    </row>
    <row r="8986">
      <c r="B8986" s="10"/>
      <c r="C8986" s="10"/>
    </row>
    <row r="8987">
      <c r="B8987" s="10"/>
      <c r="C8987" s="10"/>
    </row>
    <row r="8988">
      <c r="B8988" s="10"/>
      <c r="C8988" s="10"/>
    </row>
    <row r="8989">
      <c r="B8989" s="10"/>
      <c r="C8989" s="10"/>
    </row>
    <row r="8990">
      <c r="B8990" s="10"/>
      <c r="C8990" s="10"/>
    </row>
    <row r="8991">
      <c r="B8991" s="10"/>
      <c r="C8991" s="10"/>
    </row>
    <row r="8992">
      <c r="B8992" s="10"/>
      <c r="C8992" s="10"/>
    </row>
    <row r="8993">
      <c r="B8993" s="10"/>
      <c r="C8993" s="10"/>
    </row>
    <row r="8994">
      <c r="B8994" s="10"/>
      <c r="C8994" s="10"/>
    </row>
    <row r="8995">
      <c r="B8995" s="10"/>
      <c r="C8995" s="10"/>
    </row>
    <row r="8996">
      <c r="B8996" s="10"/>
      <c r="C8996" s="10"/>
    </row>
    <row r="8997">
      <c r="B8997" s="10"/>
      <c r="C8997" s="10"/>
    </row>
    <row r="8998">
      <c r="B8998" s="10"/>
      <c r="C8998" s="10"/>
    </row>
    <row r="8999">
      <c r="B8999" s="10"/>
      <c r="C8999" s="10"/>
    </row>
    <row r="9000">
      <c r="B9000" s="10"/>
      <c r="C9000" s="10"/>
    </row>
    <row r="9001">
      <c r="B9001" s="10"/>
      <c r="C9001" s="10"/>
    </row>
    <row r="9002">
      <c r="B9002" s="10"/>
      <c r="C9002" s="10"/>
    </row>
    <row r="9003">
      <c r="B9003" s="10"/>
      <c r="C9003" s="10"/>
    </row>
    <row r="9004">
      <c r="B9004" s="10"/>
      <c r="C9004" s="10"/>
    </row>
    <row r="9005">
      <c r="B9005" s="10"/>
      <c r="C9005" s="10"/>
    </row>
    <row r="9006">
      <c r="B9006" s="10"/>
      <c r="C9006" s="10"/>
    </row>
    <row r="9007">
      <c r="B9007" s="10"/>
      <c r="C9007" s="10"/>
    </row>
    <row r="9008">
      <c r="B9008" s="10"/>
      <c r="C9008" s="10"/>
    </row>
    <row r="9009">
      <c r="B9009" s="10"/>
      <c r="C9009" s="10"/>
    </row>
    <row r="9010">
      <c r="B9010" s="10"/>
      <c r="C9010" s="10"/>
    </row>
    <row r="9011">
      <c r="B9011" s="10"/>
      <c r="C9011" s="10"/>
    </row>
    <row r="9012">
      <c r="B9012" s="10"/>
      <c r="C9012" s="10"/>
    </row>
    <row r="9013">
      <c r="B9013" s="10"/>
      <c r="C9013" s="10"/>
    </row>
    <row r="9014">
      <c r="B9014" s="10"/>
      <c r="C9014" s="10"/>
    </row>
    <row r="9015">
      <c r="B9015" s="10"/>
      <c r="C9015" s="10"/>
    </row>
    <row r="9016">
      <c r="B9016" s="10"/>
      <c r="C9016" s="10"/>
    </row>
    <row r="9017">
      <c r="B9017" s="10"/>
      <c r="C9017" s="10"/>
    </row>
    <row r="9018">
      <c r="B9018" s="10"/>
      <c r="C9018" s="10"/>
    </row>
    <row r="9019">
      <c r="B9019" s="10"/>
      <c r="C9019" s="10"/>
    </row>
    <row r="9020">
      <c r="B9020" s="10"/>
      <c r="C9020" s="10"/>
    </row>
    <row r="9021">
      <c r="B9021" s="10"/>
      <c r="C9021" s="10"/>
    </row>
    <row r="9022">
      <c r="B9022" s="10"/>
      <c r="C9022" s="10"/>
    </row>
    <row r="9023">
      <c r="B9023" s="10"/>
      <c r="C9023" s="10"/>
    </row>
    <row r="9024">
      <c r="B9024" s="10"/>
      <c r="C9024" s="10"/>
    </row>
    <row r="9025">
      <c r="B9025" s="10"/>
      <c r="C9025" s="10"/>
    </row>
    <row r="9026">
      <c r="B9026" s="10"/>
      <c r="C9026" s="10"/>
    </row>
    <row r="9027">
      <c r="B9027" s="10"/>
      <c r="C9027" s="10"/>
    </row>
    <row r="9028">
      <c r="B9028" s="10"/>
      <c r="C9028" s="10"/>
    </row>
    <row r="9029">
      <c r="B9029" s="10"/>
      <c r="C9029" s="10"/>
    </row>
    <row r="9030">
      <c r="B9030" s="10"/>
      <c r="C9030" s="10"/>
    </row>
    <row r="9031">
      <c r="B9031" s="10"/>
      <c r="C9031" s="10"/>
    </row>
    <row r="9032">
      <c r="B9032" s="10"/>
      <c r="C9032" s="10"/>
    </row>
    <row r="9033">
      <c r="B9033" s="10"/>
      <c r="C9033" s="10"/>
    </row>
    <row r="9034">
      <c r="B9034" s="10"/>
      <c r="C9034" s="10"/>
    </row>
    <row r="9035">
      <c r="B9035" s="10"/>
      <c r="C9035" s="10"/>
    </row>
    <row r="9036">
      <c r="B9036" s="10"/>
      <c r="C9036" s="10"/>
    </row>
    <row r="9037">
      <c r="B9037" s="10"/>
      <c r="C9037" s="10"/>
    </row>
    <row r="9038">
      <c r="B9038" s="10"/>
      <c r="C9038" s="10"/>
    </row>
    <row r="9039">
      <c r="B9039" s="10"/>
      <c r="C9039" s="10"/>
    </row>
    <row r="9040">
      <c r="B9040" s="10"/>
      <c r="C9040" s="10"/>
    </row>
    <row r="9041">
      <c r="B9041" s="10"/>
      <c r="C9041" s="10"/>
    </row>
    <row r="9042">
      <c r="B9042" s="10"/>
      <c r="C9042" s="10"/>
    </row>
    <row r="9043">
      <c r="B9043" s="10"/>
      <c r="C9043" s="10"/>
    </row>
    <row r="9044">
      <c r="B9044" s="10"/>
      <c r="C9044" s="10"/>
    </row>
    <row r="9045">
      <c r="B9045" s="10"/>
      <c r="C9045" s="10"/>
    </row>
    <row r="9046">
      <c r="B9046" s="10"/>
      <c r="C9046" s="10"/>
    </row>
    <row r="9047">
      <c r="B9047" s="10"/>
      <c r="C9047" s="10"/>
    </row>
    <row r="9048">
      <c r="B9048" s="10"/>
      <c r="C9048" s="10"/>
    </row>
    <row r="9049">
      <c r="B9049" s="10"/>
      <c r="C9049" s="10"/>
    </row>
    <row r="9050">
      <c r="B9050" s="10"/>
      <c r="C9050" s="10"/>
    </row>
    <row r="9051">
      <c r="B9051" s="10"/>
      <c r="C9051" s="10"/>
    </row>
    <row r="9052">
      <c r="B9052" s="10"/>
      <c r="C9052" s="10"/>
    </row>
    <row r="9053">
      <c r="B9053" s="10"/>
      <c r="C9053" s="10"/>
    </row>
    <row r="9054">
      <c r="B9054" s="10"/>
      <c r="C9054" s="10"/>
    </row>
    <row r="9055">
      <c r="B9055" s="10"/>
      <c r="C9055" s="10"/>
    </row>
    <row r="9056">
      <c r="B9056" s="10"/>
      <c r="C9056" s="10"/>
    </row>
    <row r="9057">
      <c r="B9057" s="10"/>
      <c r="C9057" s="10"/>
    </row>
    <row r="9058">
      <c r="B9058" s="10"/>
      <c r="C9058" s="10"/>
    </row>
    <row r="9059">
      <c r="B9059" s="10"/>
      <c r="C9059" s="10"/>
    </row>
    <row r="9060">
      <c r="B9060" s="10"/>
      <c r="C9060" s="10"/>
    </row>
    <row r="9061">
      <c r="B9061" s="10"/>
      <c r="C9061" s="10"/>
    </row>
    <row r="9062">
      <c r="B9062" s="10"/>
      <c r="C9062" s="10"/>
    </row>
    <row r="9063">
      <c r="B9063" s="10"/>
      <c r="C9063" s="10"/>
    </row>
    <row r="9064">
      <c r="B9064" s="10"/>
      <c r="C9064" s="10"/>
    </row>
    <row r="9065">
      <c r="B9065" s="10"/>
      <c r="C9065" s="10"/>
    </row>
    <row r="9066">
      <c r="B9066" s="10"/>
      <c r="C9066" s="10"/>
    </row>
    <row r="9067">
      <c r="B9067" s="10"/>
      <c r="C9067" s="10"/>
    </row>
    <row r="9068">
      <c r="B9068" s="10"/>
      <c r="C9068" s="10"/>
    </row>
    <row r="9069">
      <c r="B9069" s="10"/>
      <c r="C9069" s="10"/>
    </row>
    <row r="9070">
      <c r="B9070" s="10"/>
      <c r="C9070" s="10"/>
    </row>
    <row r="9071">
      <c r="B9071" s="10"/>
      <c r="C9071" s="10"/>
    </row>
    <row r="9072">
      <c r="B9072" s="10"/>
      <c r="C9072" s="10"/>
    </row>
    <row r="9073">
      <c r="B9073" s="10"/>
      <c r="C9073" s="10"/>
    </row>
    <row r="9074">
      <c r="B9074" s="10"/>
      <c r="C9074" s="10"/>
    </row>
    <row r="9075">
      <c r="B9075" s="10"/>
      <c r="C9075" s="10"/>
    </row>
    <row r="9076">
      <c r="B9076" s="10"/>
      <c r="C9076" s="10"/>
    </row>
    <row r="9077">
      <c r="B9077" s="10"/>
      <c r="C9077" s="10"/>
    </row>
    <row r="9078">
      <c r="B9078" s="10"/>
      <c r="C9078" s="10"/>
    </row>
    <row r="9079">
      <c r="B9079" s="10"/>
      <c r="C9079" s="10"/>
    </row>
    <row r="9080">
      <c r="B9080" s="10"/>
      <c r="C9080" s="10"/>
    </row>
    <row r="9081">
      <c r="B9081" s="10"/>
      <c r="C9081" s="10"/>
    </row>
    <row r="9082">
      <c r="B9082" s="10"/>
      <c r="C9082" s="10"/>
    </row>
    <row r="9083">
      <c r="B9083" s="10"/>
      <c r="C9083" s="10"/>
    </row>
    <row r="9084">
      <c r="B9084" s="10"/>
      <c r="C9084" s="10"/>
    </row>
    <row r="9085">
      <c r="B9085" s="10"/>
      <c r="C9085" s="10"/>
    </row>
    <row r="9086">
      <c r="B9086" s="10"/>
      <c r="C9086" s="10"/>
    </row>
    <row r="9087">
      <c r="B9087" s="10"/>
      <c r="C9087" s="10"/>
    </row>
    <row r="9088">
      <c r="B9088" s="10"/>
      <c r="C9088" s="10"/>
    </row>
    <row r="9089">
      <c r="B9089" s="10"/>
      <c r="C9089" s="10"/>
    </row>
    <row r="9090">
      <c r="B9090" s="10"/>
      <c r="C9090" s="10"/>
    </row>
    <row r="9091">
      <c r="B9091" s="10"/>
      <c r="C9091" s="10"/>
    </row>
    <row r="9092">
      <c r="B9092" s="10"/>
      <c r="C9092" s="10"/>
    </row>
    <row r="9093">
      <c r="B9093" s="10"/>
      <c r="C9093" s="10"/>
    </row>
    <row r="9094">
      <c r="B9094" s="10"/>
      <c r="C9094" s="10"/>
    </row>
    <row r="9095">
      <c r="B9095" s="10"/>
      <c r="C9095" s="10"/>
    </row>
    <row r="9096">
      <c r="B9096" s="10"/>
      <c r="C9096" s="10"/>
    </row>
    <row r="9097">
      <c r="B9097" s="10"/>
      <c r="C9097" s="10"/>
    </row>
    <row r="9098">
      <c r="B9098" s="10"/>
      <c r="C9098" s="10"/>
    </row>
    <row r="9099">
      <c r="B9099" s="10"/>
      <c r="C9099" s="10"/>
    </row>
    <row r="9100">
      <c r="B9100" s="10"/>
      <c r="C9100" s="10"/>
    </row>
    <row r="9101">
      <c r="B9101" s="10"/>
      <c r="C9101" s="10"/>
    </row>
    <row r="9102">
      <c r="B9102" s="10"/>
      <c r="C9102" s="10"/>
    </row>
    <row r="9103">
      <c r="B9103" s="10"/>
      <c r="C9103" s="10"/>
    </row>
    <row r="9104">
      <c r="B9104" s="10"/>
      <c r="C9104" s="10"/>
    </row>
    <row r="9105">
      <c r="B9105" s="10"/>
      <c r="C9105" s="10"/>
    </row>
    <row r="9106">
      <c r="B9106" s="10"/>
      <c r="C9106" s="10"/>
    </row>
    <row r="9107">
      <c r="B9107" s="10"/>
      <c r="C9107" s="10"/>
    </row>
    <row r="9108">
      <c r="B9108" s="10"/>
      <c r="C9108" s="10"/>
    </row>
    <row r="9109">
      <c r="B9109" s="10"/>
      <c r="C9109" s="10"/>
    </row>
    <row r="9110">
      <c r="B9110" s="10"/>
      <c r="C9110" s="10"/>
    </row>
    <row r="9111">
      <c r="B9111" s="10"/>
      <c r="C9111" s="10"/>
    </row>
    <row r="9112">
      <c r="B9112" s="10"/>
      <c r="C9112" s="10"/>
    </row>
    <row r="9113">
      <c r="B9113" s="10"/>
      <c r="C9113" s="10"/>
    </row>
    <row r="9114">
      <c r="B9114" s="10"/>
      <c r="C9114" s="10"/>
    </row>
    <row r="9115">
      <c r="B9115" s="10"/>
      <c r="C9115" s="10"/>
    </row>
    <row r="9116">
      <c r="B9116" s="10"/>
      <c r="C9116" s="10"/>
    </row>
    <row r="9117">
      <c r="B9117" s="10"/>
      <c r="C9117" s="10"/>
    </row>
    <row r="9118">
      <c r="B9118" s="10"/>
      <c r="C9118" s="10"/>
    </row>
    <row r="9119">
      <c r="B9119" s="10"/>
      <c r="C9119" s="10"/>
    </row>
    <row r="9120">
      <c r="B9120" s="10"/>
      <c r="C9120" s="10"/>
    </row>
    <row r="9121">
      <c r="B9121" s="10"/>
      <c r="C9121" s="10"/>
    </row>
    <row r="9122">
      <c r="B9122" s="10"/>
      <c r="C9122" s="10"/>
    </row>
    <row r="9123">
      <c r="B9123" s="10"/>
      <c r="C9123" s="10"/>
    </row>
    <row r="9124">
      <c r="B9124" s="10"/>
      <c r="C9124" s="10"/>
    </row>
    <row r="9125">
      <c r="B9125" s="10"/>
      <c r="C9125" s="10"/>
    </row>
    <row r="9126">
      <c r="B9126" s="10"/>
      <c r="C9126" s="10"/>
    </row>
    <row r="9127">
      <c r="B9127" s="10"/>
      <c r="C9127" s="10"/>
    </row>
    <row r="9128">
      <c r="B9128" s="10"/>
      <c r="C9128" s="10"/>
    </row>
    <row r="9129">
      <c r="B9129" s="10"/>
      <c r="C9129" s="10"/>
    </row>
    <row r="9130">
      <c r="B9130" s="10"/>
      <c r="C9130" s="10"/>
    </row>
    <row r="9131">
      <c r="B9131" s="10"/>
      <c r="C9131" s="10"/>
    </row>
    <row r="9132">
      <c r="B9132" s="10"/>
      <c r="C9132" s="10"/>
    </row>
    <row r="9133">
      <c r="B9133" s="10"/>
      <c r="C9133" s="10"/>
    </row>
    <row r="9134">
      <c r="B9134" s="10"/>
      <c r="C9134" s="10"/>
    </row>
    <row r="9135">
      <c r="B9135" s="10"/>
      <c r="C9135" s="10"/>
    </row>
    <row r="9136">
      <c r="B9136" s="10"/>
      <c r="C9136" s="10"/>
    </row>
    <row r="9137">
      <c r="B9137" s="10"/>
      <c r="C9137" s="10"/>
    </row>
    <row r="9138">
      <c r="B9138" s="10"/>
      <c r="C9138" s="10"/>
    </row>
    <row r="9139">
      <c r="B9139" s="10"/>
      <c r="C9139" s="10"/>
    </row>
    <row r="9140">
      <c r="B9140" s="10"/>
      <c r="C9140" s="10"/>
    </row>
    <row r="9141">
      <c r="B9141" s="10"/>
      <c r="C9141" s="10"/>
    </row>
    <row r="9142">
      <c r="B9142" s="10"/>
      <c r="C9142" s="10"/>
    </row>
    <row r="9143">
      <c r="B9143" s="10"/>
      <c r="C9143" s="10"/>
    </row>
    <row r="9144">
      <c r="B9144" s="10"/>
      <c r="C9144" s="10"/>
    </row>
    <row r="9145">
      <c r="B9145" s="10"/>
      <c r="C9145" s="10"/>
    </row>
    <row r="9146">
      <c r="B9146" s="10"/>
      <c r="C9146" s="10"/>
    </row>
    <row r="9147">
      <c r="B9147" s="10"/>
      <c r="C9147" s="10"/>
    </row>
    <row r="9148">
      <c r="B9148" s="10"/>
      <c r="C9148" s="10"/>
    </row>
    <row r="9149">
      <c r="B9149" s="10"/>
      <c r="C9149" s="10"/>
    </row>
    <row r="9150">
      <c r="B9150" s="10"/>
      <c r="C9150" s="10"/>
    </row>
    <row r="9151">
      <c r="B9151" s="10"/>
      <c r="C9151" s="10"/>
    </row>
    <row r="9152">
      <c r="B9152" s="10"/>
      <c r="C9152" s="10"/>
    </row>
    <row r="9153">
      <c r="B9153" s="10"/>
      <c r="C9153" s="10"/>
    </row>
    <row r="9154">
      <c r="B9154" s="10"/>
      <c r="C9154" s="10"/>
    </row>
    <row r="9155">
      <c r="B9155" s="10"/>
      <c r="C9155" s="10"/>
    </row>
    <row r="9156">
      <c r="B9156" s="10"/>
      <c r="C9156" s="10"/>
    </row>
    <row r="9157">
      <c r="B9157" s="10"/>
      <c r="C9157" s="10"/>
    </row>
    <row r="9158">
      <c r="B9158" s="10"/>
      <c r="C9158" s="10"/>
    </row>
    <row r="9159">
      <c r="B9159" s="10"/>
      <c r="C9159" s="10"/>
    </row>
    <row r="9160">
      <c r="B9160" s="10"/>
      <c r="C9160" s="10"/>
    </row>
    <row r="9161">
      <c r="B9161" s="10"/>
      <c r="C9161" s="10"/>
    </row>
    <row r="9162">
      <c r="B9162" s="10"/>
      <c r="C9162" s="10"/>
    </row>
    <row r="9163">
      <c r="B9163" s="10"/>
      <c r="C9163" s="10"/>
    </row>
    <row r="9164">
      <c r="B9164" s="10"/>
      <c r="C9164" s="10"/>
    </row>
    <row r="9165">
      <c r="B9165" s="10"/>
      <c r="C9165" s="10"/>
    </row>
    <row r="9166">
      <c r="B9166" s="10"/>
      <c r="C9166" s="10"/>
    </row>
    <row r="9167">
      <c r="B9167" s="10"/>
      <c r="C9167" s="10"/>
    </row>
    <row r="9168">
      <c r="B9168" s="10"/>
      <c r="C9168" s="10"/>
    </row>
    <row r="9169">
      <c r="B9169" s="10"/>
      <c r="C9169" s="10"/>
    </row>
    <row r="9170">
      <c r="B9170" s="10"/>
      <c r="C9170" s="10"/>
    </row>
    <row r="9171">
      <c r="B9171" s="10"/>
      <c r="C9171" s="10"/>
    </row>
    <row r="9172">
      <c r="B9172" s="10"/>
      <c r="C9172" s="10"/>
    </row>
    <row r="9173">
      <c r="B9173" s="10"/>
      <c r="C9173" s="10"/>
    </row>
    <row r="9174">
      <c r="B9174" s="10"/>
      <c r="C9174" s="10"/>
    </row>
    <row r="9175">
      <c r="B9175" s="10"/>
      <c r="C9175" s="10"/>
    </row>
    <row r="9176">
      <c r="B9176" s="10"/>
      <c r="C9176" s="10"/>
    </row>
    <row r="9177">
      <c r="B9177" s="10"/>
      <c r="C9177" s="10"/>
    </row>
    <row r="9178">
      <c r="B9178" s="10"/>
      <c r="C9178" s="10"/>
    </row>
    <row r="9179">
      <c r="B9179" s="10"/>
      <c r="C9179" s="10"/>
    </row>
    <row r="9180">
      <c r="B9180" s="10"/>
      <c r="C9180" s="10"/>
    </row>
    <row r="9181">
      <c r="B9181" s="10"/>
      <c r="C9181" s="10"/>
    </row>
    <row r="9182">
      <c r="B9182" s="10"/>
      <c r="C9182" s="10"/>
    </row>
    <row r="9183">
      <c r="B9183" s="10"/>
      <c r="C9183" s="10"/>
    </row>
    <row r="9184">
      <c r="B9184" s="10"/>
      <c r="C9184" s="10"/>
    </row>
    <row r="9185">
      <c r="B9185" s="10"/>
      <c r="C9185" s="10"/>
    </row>
    <row r="9186">
      <c r="B9186" s="10"/>
      <c r="C9186" s="10"/>
    </row>
    <row r="9187">
      <c r="B9187" s="10"/>
      <c r="C9187" s="10"/>
    </row>
    <row r="9188">
      <c r="B9188" s="10"/>
      <c r="C9188" s="10"/>
    </row>
    <row r="9189">
      <c r="B9189" s="10"/>
      <c r="C9189" s="10"/>
    </row>
    <row r="9190">
      <c r="B9190" s="10"/>
      <c r="C9190" s="10"/>
    </row>
    <row r="9191">
      <c r="B9191" s="10"/>
      <c r="C9191" s="10"/>
    </row>
    <row r="9192">
      <c r="B9192" s="10"/>
      <c r="C9192" s="10"/>
    </row>
    <row r="9193">
      <c r="B9193" s="10"/>
      <c r="C9193" s="10"/>
    </row>
    <row r="9194">
      <c r="B9194" s="10"/>
      <c r="C9194" s="10"/>
    </row>
    <row r="9195">
      <c r="B9195" s="10"/>
      <c r="C9195" s="10"/>
    </row>
    <row r="9196">
      <c r="B9196" s="10"/>
      <c r="C9196" s="10"/>
    </row>
    <row r="9197">
      <c r="B9197" s="10"/>
      <c r="C9197" s="10"/>
    </row>
    <row r="9198">
      <c r="B9198" s="10"/>
      <c r="C9198" s="10"/>
    </row>
    <row r="9199">
      <c r="B9199" s="10"/>
      <c r="C9199" s="10"/>
    </row>
    <row r="9200">
      <c r="B9200" s="10"/>
      <c r="C9200" s="10"/>
    </row>
    <row r="9201">
      <c r="B9201" s="10"/>
      <c r="C9201" s="10"/>
    </row>
    <row r="9202">
      <c r="B9202" s="10"/>
      <c r="C9202" s="10"/>
    </row>
    <row r="9203">
      <c r="B9203" s="10"/>
      <c r="C9203" s="10"/>
    </row>
    <row r="9204">
      <c r="B9204" s="10"/>
      <c r="C9204" s="10"/>
    </row>
    <row r="9205">
      <c r="B9205" s="10"/>
      <c r="C9205" s="10"/>
    </row>
    <row r="9206">
      <c r="B9206" s="10"/>
      <c r="C9206" s="10"/>
    </row>
    <row r="9207">
      <c r="B9207" s="10"/>
      <c r="C9207" s="10"/>
    </row>
    <row r="9208">
      <c r="B9208" s="10"/>
      <c r="C9208" s="10"/>
    </row>
    <row r="9209">
      <c r="B9209" s="10"/>
      <c r="C9209" s="10"/>
    </row>
    <row r="9210">
      <c r="B9210" s="10"/>
      <c r="C9210" s="10"/>
    </row>
    <row r="9211">
      <c r="B9211" s="10"/>
      <c r="C9211" s="10"/>
    </row>
    <row r="9212">
      <c r="B9212" s="10"/>
      <c r="C9212" s="10"/>
    </row>
    <row r="9213">
      <c r="B9213" s="10"/>
      <c r="C9213" s="10"/>
    </row>
    <row r="9214">
      <c r="B9214" s="10"/>
      <c r="C9214" s="10"/>
    </row>
    <row r="9215">
      <c r="B9215" s="10"/>
      <c r="C9215" s="10"/>
    </row>
    <row r="9216">
      <c r="B9216" s="10"/>
      <c r="C9216" s="10"/>
    </row>
    <row r="9217">
      <c r="B9217" s="10"/>
      <c r="C9217" s="10"/>
    </row>
    <row r="9218">
      <c r="B9218" s="10"/>
      <c r="C9218" s="10"/>
    </row>
    <row r="9219">
      <c r="B9219" s="10"/>
      <c r="C9219" s="10"/>
    </row>
    <row r="9220">
      <c r="B9220" s="10"/>
      <c r="C9220" s="10"/>
    </row>
    <row r="9221">
      <c r="B9221" s="10"/>
      <c r="C9221" s="10"/>
    </row>
    <row r="9222">
      <c r="B9222" s="10"/>
      <c r="C9222" s="10"/>
    </row>
    <row r="9223">
      <c r="B9223" s="10"/>
      <c r="C9223" s="10"/>
    </row>
    <row r="9224">
      <c r="B9224" s="10"/>
      <c r="C9224" s="10"/>
    </row>
    <row r="9225">
      <c r="B9225" s="10"/>
      <c r="C9225" s="10"/>
    </row>
    <row r="9226">
      <c r="B9226" s="10"/>
      <c r="C9226" s="10"/>
    </row>
    <row r="9227">
      <c r="B9227" s="10"/>
      <c r="C9227" s="10"/>
    </row>
    <row r="9228">
      <c r="B9228" s="10"/>
      <c r="C9228" s="10"/>
    </row>
    <row r="9229">
      <c r="B9229" s="10"/>
      <c r="C9229" s="10"/>
    </row>
    <row r="9230">
      <c r="B9230" s="10"/>
      <c r="C9230" s="10"/>
    </row>
    <row r="9231">
      <c r="B9231" s="10"/>
      <c r="C9231" s="10"/>
    </row>
    <row r="9232">
      <c r="B9232" s="10"/>
      <c r="C9232" s="10"/>
    </row>
    <row r="9233">
      <c r="B9233" s="10"/>
      <c r="C9233" s="10"/>
    </row>
    <row r="9234">
      <c r="B9234" s="10"/>
      <c r="C9234" s="10"/>
    </row>
    <row r="9235">
      <c r="B9235" s="10"/>
      <c r="C9235" s="10"/>
    </row>
    <row r="9236">
      <c r="B9236" s="10"/>
      <c r="C9236" s="10"/>
    </row>
    <row r="9237">
      <c r="B9237" s="10"/>
      <c r="C9237" s="10"/>
    </row>
    <row r="9238">
      <c r="B9238" s="10"/>
      <c r="C9238" s="10"/>
    </row>
    <row r="9239">
      <c r="B9239" s="10"/>
      <c r="C9239" s="10"/>
    </row>
    <row r="9240">
      <c r="B9240" s="10"/>
      <c r="C9240" s="10"/>
    </row>
    <row r="9241">
      <c r="B9241" s="10"/>
      <c r="C9241" s="10"/>
    </row>
    <row r="9242">
      <c r="B9242" s="10"/>
      <c r="C9242" s="10"/>
    </row>
    <row r="9243">
      <c r="B9243" s="10"/>
      <c r="C9243" s="10"/>
    </row>
    <row r="9244">
      <c r="B9244" s="10"/>
      <c r="C9244" s="10"/>
    </row>
    <row r="9245">
      <c r="B9245" s="10"/>
      <c r="C9245" s="10"/>
    </row>
    <row r="9246">
      <c r="B9246" s="10"/>
      <c r="C9246" s="10"/>
    </row>
    <row r="9247">
      <c r="B9247" s="10"/>
      <c r="C9247" s="10"/>
    </row>
    <row r="9248">
      <c r="B9248" s="10"/>
      <c r="C9248" s="10"/>
    </row>
    <row r="9249">
      <c r="B9249" s="10"/>
      <c r="C9249" s="10"/>
    </row>
    <row r="9250">
      <c r="B9250" s="10"/>
      <c r="C9250" s="10"/>
    </row>
    <row r="9251">
      <c r="B9251" s="10"/>
      <c r="C9251" s="10"/>
    </row>
    <row r="9252">
      <c r="B9252" s="10"/>
      <c r="C9252" s="10"/>
    </row>
    <row r="9253">
      <c r="B9253" s="10"/>
      <c r="C9253" s="10"/>
    </row>
    <row r="9254">
      <c r="B9254" s="10"/>
      <c r="C9254" s="10"/>
    </row>
    <row r="9255">
      <c r="B9255" s="10"/>
      <c r="C9255" s="10"/>
    </row>
    <row r="9256">
      <c r="B9256" s="10"/>
      <c r="C9256" s="10"/>
    </row>
    <row r="9257">
      <c r="B9257" s="10"/>
      <c r="C9257" s="10"/>
    </row>
    <row r="9258">
      <c r="B9258" s="10"/>
      <c r="C9258" s="10"/>
    </row>
    <row r="9259">
      <c r="B9259" s="10"/>
      <c r="C9259" s="10"/>
    </row>
    <row r="9260">
      <c r="B9260" s="10"/>
      <c r="C9260" s="10"/>
    </row>
    <row r="9261">
      <c r="B9261" s="10"/>
      <c r="C9261" s="10"/>
    </row>
    <row r="9262">
      <c r="B9262" s="10"/>
      <c r="C9262" s="10"/>
    </row>
    <row r="9263">
      <c r="B9263" s="10"/>
      <c r="C9263" s="10"/>
    </row>
    <row r="9264">
      <c r="B9264" s="10"/>
      <c r="C9264" s="10"/>
    </row>
    <row r="9265">
      <c r="B9265" s="10"/>
      <c r="C9265" s="10"/>
    </row>
    <row r="9266">
      <c r="B9266" s="10"/>
      <c r="C9266" s="10"/>
    </row>
    <row r="9267">
      <c r="B9267" s="10"/>
      <c r="C9267" s="10"/>
    </row>
    <row r="9268">
      <c r="B9268" s="10"/>
      <c r="C9268" s="10"/>
    </row>
    <row r="9269">
      <c r="B9269" s="10"/>
      <c r="C9269" s="10"/>
    </row>
    <row r="9270">
      <c r="B9270" s="10"/>
      <c r="C9270" s="10"/>
    </row>
    <row r="9271">
      <c r="B9271" s="10"/>
      <c r="C9271" s="10"/>
    </row>
    <row r="9272">
      <c r="B9272" s="10"/>
      <c r="C9272" s="10"/>
    </row>
    <row r="9273">
      <c r="B9273" s="10"/>
      <c r="C9273" s="10"/>
    </row>
    <row r="9274">
      <c r="B9274" s="10"/>
      <c r="C9274" s="10"/>
    </row>
    <row r="9275">
      <c r="B9275" s="10"/>
      <c r="C9275" s="10"/>
    </row>
    <row r="9276">
      <c r="B9276" s="10"/>
      <c r="C9276" s="10"/>
    </row>
    <row r="9277">
      <c r="B9277" s="10"/>
      <c r="C9277" s="10"/>
    </row>
    <row r="9278">
      <c r="B9278" s="10"/>
      <c r="C9278" s="10"/>
    </row>
    <row r="9279">
      <c r="B9279" s="10"/>
      <c r="C9279" s="10"/>
    </row>
    <row r="9280">
      <c r="B9280" s="10"/>
      <c r="C9280" s="10"/>
    </row>
    <row r="9281">
      <c r="B9281" s="10"/>
      <c r="C9281" s="10"/>
    </row>
    <row r="9282">
      <c r="B9282" s="10"/>
      <c r="C9282" s="10"/>
    </row>
    <row r="9283">
      <c r="B9283" s="10"/>
      <c r="C9283" s="10"/>
    </row>
    <row r="9284">
      <c r="B9284" s="10"/>
      <c r="C9284" s="10"/>
    </row>
    <row r="9285">
      <c r="B9285" s="10"/>
      <c r="C9285" s="10"/>
    </row>
    <row r="9286">
      <c r="B9286" s="10"/>
      <c r="C9286" s="10"/>
    </row>
    <row r="9287">
      <c r="B9287" s="10"/>
      <c r="C9287" s="10"/>
    </row>
    <row r="9288">
      <c r="B9288" s="10"/>
      <c r="C9288" s="10"/>
    </row>
    <row r="9289">
      <c r="B9289" s="10"/>
      <c r="C9289" s="10"/>
    </row>
    <row r="9290">
      <c r="B9290" s="10"/>
      <c r="C9290" s="10"/>
    </row>
    <row r="9291">
      <c r="B9291" s="10"/>
      <c r="C9291" s="10"/>
    </row>
    <row r="9292">
      <c r="B9292" s="10"/>
      <c r="C9292" s="10"/>
    </row>
    <row r="9293">
      <c r="B9293" s="10"/>
      <c r="C9293" s="10"/>
    </row>
    <row r="9294">
      <c r="B9294" s="10"/>
      <c r="C9294" s="10"/>
    </row>
    <row r="9295">
      <c r="B9295" s="10"/>
      <c r="C9295" s="10"/>
    </row>
    <row r="9296">
      <c r="B9296" s="10"/>
      <c r="C9296" s="10"/>
    </row>
    <row r="9297">
      <c r="B9297" s="10"/>
      <c r="C9297" s="10"/>
    </row>
    <row r="9298">
      <c r="B9298" s="10"/>
      <c r="C9298" s="10"/>
    </row>
    <row r="9299">
      <c r="B9299" s="10"/>
      <c r="C9299" s="10"/>
    </row>
    <row r="9300">
      <c r="B9300" s="10"/>
      <c r="C9300" s="10"/>
    </row>
    <row r="9301">
      <c r="B9301" s="10"/>
      <c r="C9301" s="10"/>
    </row>
    <row r="9302">
      <c r="B9302" s="10"/>
      <c r="C9302" s="10"/>
    </row>
    <row r="9303">
      <c r="B9303" s="10"/>
      <c r="C9303" s="10"/>
    </row>
    <row r="9304">
      <c r="B9304" s="10"/>
      <c r="C9304" s="10"/>
    </row>
    <row r="9305">
      <c r="B9305" s="10"/>
      <c r="C9305" s="10"/>
    </row>
    <row r="9306">
      <c r="B9306" s="10"/>
      <c r="C9306" s="10"/>
    </row>
    <row r="9307">
      <c r="B9307" s="10"/>
      <c r="C9307" s="10"/>
    </row>
    <row r="9308">
      <c r="B9308" s="10"/>
      <c r="C9308" s="10"/>
    </row>
    <row r="9309">
      <c r="B9309" s="10"/>
      <c r="C9309" s="10"/>
    </row>
    <row r="9310">
      <c r="B9310" s="10"/>
      <c r="C9310" s="10"/>
    </row>
    <row r="9311">
      <c r="B9311" s="10"/>
      <c r="C9311" s="10"/>
    </row>
    <row r="9312">
      <c r="B9312" s="10"/>
      <c r="C9312" s="10"/>
    </row>
    <row r="9313">
      <c r="B9313" s="10"/>
      <c r="C9313" s="10"/>
    </row>
    <row r="9314">
      <c r="B9314" s="10"/>
      <c r="C9314" s="10"/>
    </row>
    <row r="9315">
      <c r="B9315" s="10"/>
      <c r="C9315" s="10"/>
    </row>
    <row r="9316">
      <c r="B9316" s="10"/>
      <c r="C9316" s="10"/>
    </row>
    <row r="9317">
      <c r="B9317" s="10"/>
      <c r="C9317" s="10"/>
    </row>
    <row r="9318">
      <c r="B9318" s="10"/>
      <c r="C9318" s="10"/>
    </row>
    <row r="9319">
      <c r="B9319" s="10"/>
      <c r="C9319" s="10"/>
    </row>
    <row r="9320">
      <c r="B9320" s="10"/>
      <c r="C9320" s="10"/>
    </row>
    <row r="9321">
      <c r="B9321" s="10"/>
      <c r="C9321" s="10"/>
    </row>
    <row r="9322">
      <c r="B9322" s="10"/>
      <c r="C9322" s="10"/>
    </row>
    <row r="9323">
      <c r="B9323" s="10"/>
      <c r="C9323" s="10"/>
    </row>
    <row r="9324">
      <c r="B9324" s="10"/>
      <c r="C9324" s="10"/>
    </row>
    <row r="9325">
      <c r="B9325" s="10"/>
      <c r="C9325" s="10"/>
    </row>
    <row r="9326">
      <c r="B9326" s="10"/>
      <c r="C9326" s="10"/>
    </row>
    <row r="9327">
      <c r="B9327" s="10"/>
      <c r="C9327" s="10"/>
    </row>
    <row r="9328">
      <c r="B9328" s="10"/>
      <c r="C9328" s="10"/>
    </row>
    <row r="9329">
      <c r="B9329" s="10"/>
      <c r="C9329" s="10"/>
    </row>
    <row r="9330">
      <c r="B9330" s="10"/>
      <c r="C9330" s="10"/>
    </row>
    <row r="9331">
      <c r="B9331" s="10"/>
      <c r="C9331" s="10"/>
    </row>
    <row r="9332">
      <c r="B9332" s="10"/>
      <c r="C9332" s="10"/>
    </row>
    <row r="9333">
      <c r="B9333" s="10"/>
      <c r="C9333" s="10"/>
    </row>
    <row r="9334">
      <c r="B9334" s="10"/>
      <c r="C9334" s="10"/>
    </row>
    <row r="9335">
      <c r="B9335" s="10"/>
      <c r="C9335" s="10"/>
    </row>
    <row r="9336">
      <c r="B9336" s="10"/>
      <c r="C9336" s="10"/>
    </row>
    <row r="9337">
      <c r="B9337" s="10"/>
      <c r="C9337" s="10"/>
    </row>
    <row r="9338">
      <c r="B9338" s="10"/>
      <c r="C9338" s="10"/>
    </row>
    <row r="9339">
      <c r="B9339" s="10"/>
      <c r="C9339" s="10"/>
    </row>
    <row r="9340">
      <c r="B9340" s="10"/>
      <c r="C9340" s="10"/>
    </row>
    <row r="9341">
      <c r="B9341" s="10"/>
      <c r="C9341" s="10"/>
    </row>
    <row r="9342">
      <c r="B9342" s="10"/>
      <c r="C9342" s="10"/>
    </row>
    <row r="9343">
      <c r="B9343" s="10"/>
      <c r="C9343" s="10"/>
    </row>
    <row r="9344">
      <c r="B9344" s="10"/>
      <c r="C9344" s="10"/>
    </row>
    <row r="9345">
      <c r="B9345" s="10"/>
      <c r="C9345" s="10"/>
    </row>
    <row r="9346">
      <c r="B9346" s="10"/>
      <c r="C9346" s="10"/>
    </row>
    <row r="9347">
      <c r="B9347" s="10"/>
      <c r="C9347" s="10"/>
    </row>
    <row r="9348">
      <c r="B9348" s="10"/>
      <c r="C9348" s="10"/>
    </row>
    <row r="9349">
      <c r="B9349" s="10"/>
      <c r="C9349" s="10"/>
    </row>
    <row r="9350">
      <c r="B9350" s="10"/>
      <c r="C9350" s="10"/>
    </row>
    <row r="9351">
      <c r="B9351" s="10"/>
      <c r="C9351" s="10"/>
    </row>
    <row r="9352">
      <c r="B9352" s="10"/>
      <c r="C9352" s="10"/>
    </row>
    <row r="9353">
      <c r="B9353" s="10"/>
      <c r="C9353" s="10"/>
    </row>
    <row r="9354">
      <c r="B9354" s="10"/>
      <c r="C9354" s="10"/>
    </row>
    <row r="9355">
      <c r="B9355" s="10"/>
      <c r="C9355" s="10"/>
    </row>
    <row r="9356">
      <c r="B9356" s="10"/>
      <c r="C9356" s="10"/>
    </row>
    <row r="9357">
      <c r="B9357" s="10"/>
      <c r="C9357" s="10"/>
    </row>
    <row r="9358">
      <c r="B9358" s="10"/>
      <c r="C9358" s="10"/>
    </row>
    <row r="9359">
      <c r="B9359" s="10"/>
      <c r="C9359" s="10"/>
    </row>
    <row r="9360">
      <c r="B9360" s="10"/>
      <c r="C9360" s="10"/>
    </row>
    <row r="9361">
      <c r="B9361" s="10"/>
      <c r="C9361" s="10"/>
    </row>
    <row r="9362">
      <c r="B9362" s="10"/>
      <c r="C9362" s="10"/>
    </row>
    <row r="9363">
      <c r="B9363" s="10"/>
      <c r="C9363" s="10"/>
    </row>
    <row r="9364">
      <c r="B9364" s="10"/>
      <c r="C9364" s="10"/>
    </row>
    <row r="9365">
      <c r="B9365" s="10"/>
      <c r="C9365" s="10"/>
    </row>
    <row r="9366">
      <c r="B9366" s="10"/>
      <c r="C9366" s="10"/>
    </row>
    <row r="9367">
      <c r="B9367" s="10"/>
      <c r="C9367" s="10"/>
    </row>
    <row r="9368">
      <c r="B9368" s="10"/>
      <c r="C9368" s="10"/>
    </row>
    <row r="9369">
      <c r="B9369" s="10"/>
      <c r="C9369" s="10"/>
    </row>
    <row r="9370">
      <c r="B9370" s="10"/>
      <c r="C9370" s="10"/>
    </row>
    <row r="9371">
      <c r="B9371" s="10"/>
      <c r="C9371" s="10"/>
    </row>
    <row r="9372">
      <c r="B9372" s="10"/>
      <c r="C9372" s="10"/>
    </row>
    <row r="9373">
      <c r="B9373" s="10"/>
      <c r="C9373" s="10"/>
    </row>
    <row r="9374">
      <c r="B9374" s="10"/>
      <c r="C9374" s="10"/>
    </row>
    <row r="9375">
      <c r="B9375" s="10"/>
      <c r="C9375" s="10"/>
    </row>
    <row r="9376">
      <c r="B9376" s="10"/>
      <c r="C9376" s="10"/>
    </row>
    <row r="9377">
      <c r="B9377" s="10"/>
      <c r="C9377" s="10"/>
    </row>
    <row r="9378">
      <c r="B9378" s="10"/>
      <c r="C9378" s="10"/>
    </row>
    <row r="9379">
      <c r="B9379" s="10"/>
      <c r="C9379" s="10"/>
    </row>
    <row r="9380">
      <c r="B9380" s="10"/>
      <c r="C9380" s="10"/>
    </row>
    <row r="9381">
      <c r="B9381" s="10"/>
      <c r="C9381" s="10"/>
    </row>
    <row r="9382">
      <c r="B9382" s="10"/>
      <c r="C9382" s="10"/>
    </row>
    <row r="9383">
      <c r="B9383" s="10"/>
      <c r="C9383" s="10"/>
    </row>
    <row r="9384">
      <c r="B9384" s="10"/>
      <c r="C9384" s="10"/>
    </row>
    <row r="9385">
      <c r="B9385" s="10"/>
      <c r="C9385" s="10"/>
    </row>
    <row r="9386">
      <c r="B9386" s="10"/>
      <c r="C9386" s="10"/>
    </row>
    <row r="9387">
      <c r="B9387" s="10"/>
      <c r="C9387" s="10"/>
    </row>
    <row r="9388">
      <c r="B9388" s="10"/>
      <c r="C9388" s="10"/>
    </row>
    <row r="9389">
      <c r="B9389" s="10"/>
      <c r="C9389" s="10"/>
    </row>
    <row r="9390">
      <c r="B9390" s="10"/>
      <c r="C9390" s="10"/>
    </row>
    <row r="9391">
      <c r="B9391" s="10"/>
      <c r="C9391" s="10"/>
    </row>
    <row r="9392">
      <c r="B9392" s="10"/>
      <c r="C9392" s="10"/>
    </row>
    <row r="9393">
      <c r="B9393" s="10"/>
      <c r="C9393" s="10"/>
    </row>
    <row r="9394">
      <c r="B9394" s="10"/>
      <c r="C9394" s="10"/>
    </row>
    <row r="9395">
      <c r="B9395" s="10"/>
      <c r="C9395" s="10"/>
    </row>
    <row r="9396">
      <c r="B9396" s="10"/>
      <c r="C9396" s="10"/>
    </row>
    <row r="9397">
      <c r="B9397" s="10"/>
      <c r="C9397" s="10"/>
    </row>
    <row r="9398">
      <c r="B9398" s="10"/>
      <c r="C9398" s="10"/>
    </row>
    <row r="9399">
      <c r="B9399" s="10"/>
      <c r="C9399" s="10"/>
    </row>
    <row r="9400">
      <c r="B9400" s="10"/>
      <c r="C9400" s="10"/>
    </row>
    <row r="9401">
      <c r="B9401" s="10"/>
      <c r="C9401" s="10"/>
    </row>
    <row r="9402">
      <c r="B9402" s="10"/>
      <c r="C9402" s="10"/>
    </row>
    <row r="9403">
      <c r="B9403" s="10"/>
      <c r="C9403" s="10"/>
    </row>
    <row r="9404">
      <c r="B9404" s="10"/>
      <c r="C9404" s="10"/>
    </row>
    <row r="9405">
      <c r="B9405" s="10"/>
      <c r="C9405" s="10"/>
    </row>
    <row r="9406">
      <c r="B9406" s="10"/>
      <c r="C9406" s="10"/>
    </row>
    <row r="9407">
      <c r="B9407" s="10"/>
      <c r="C9407" s="10"/>
    </row>
    <row r="9408">
      <c r="B9408" s="10"/>
      <c r="C9408" s="10"/>
    </row>
    <row r="9409">
      <c r="B9409" s="10"/>
      <c r="C9409" s="10"/>
    </row>
    <row r="9410">
      <c r="B9410" s="10"/>
      <c r="C9410" s="10"/>
    </row>
    <row r="9411">
      <c r="B9411" s="10"/>
      <c r="C9411" s="10"/>
    </row>
    <row r="9412">
      <c r="B9412" s="10"/>
      <c r="C9412" s="10"/>
    </row>
    <row r="9413">
      <c r="B9413" s="10"/>
      <c r="C9413" s="10"/>
    </row>
    <row r="9414">
      <c r="B9414" s="10"/>
      <c r="C9414" s="10"/>
    </row>
    <row r="9415">
      <c r="B9415" s="10"/>
      <c r="C9415" s="10"/>
    </row>
    <row r="9416">
      <c r="B9416" s="10"/>
      <c r="C9416" s="10"/>
    </row>
    <row r="9417">
      <c r="B9417" s="10"/>
      <c r="C9417" s="10"/>
    </row>
    <row r="9418">
      <c r="B9418" s="10"/>
      <c r="C9418" s="10"/>
    </row>
    <row r="9419">
      <c r="B9419" s="10"/>
      <c r="C9419" s="10"/>
    </row>
    <row r="9420">
      <c r="B9420" s="10"/>
      <c r="C9420" s="10"/>
    </row>
    <row r="9421">
      <c r="B9421" s="10"/>
      <c r="C9421" s="10"/>
    </row>
    <row r="9422">
      <c r="B9422" s="10"/>
      <c r="C9422" s="10"/>
    </row>
    <row r="9423">
      <c r="B9423" s="10"/>
      <c r="C9423" s="10"/>
    </row>
    <row r="9424">
      <c r="B9424" s="10"/>
      <c r="C9424" s="10"/>
    </row>
    <row r="9425">
      <c r="B9425" s="10"/>
      <c r="C9425" s="10"/>
    </row>
    <row r="9426">
      <c r="B9426" s="10"/>
      <c r="C9426" s="10"/>
    </row>
    <row r="9427">
      <c r="B9427" s="10"/>
      <c r="C9427" s="10"/>
    </row>
    <row r="9428">
      <c r="B9428" s="10"/>
      <c r="C9428" s="10"/>
    </row>
    <row r="9429">
      <c r="B9429" s="10"/>
      <c r="C9429" s="10"/>
    </row>
    <row r="9430">
      <c r="B9430" s="10"/>
      <c r="C9430" s="10"/>
    </row>
    <row r="9431">
      <c r="B9431" s="10"/>
      <c r="C9431" s="10"/>
    </row>
    <row r="9432">
      <c r="B9432" s="10"/>
      <c r="C9432" s="10"/>
    </row>
    <row r="9433">
      <c r="B9433" s="10"/>
      <c r="C9433" s="10"/>
    </row>
    <row r="9434">
      <c r="B9434" s="10"/>
      <c r="C9434" s="10"/>
    </row>
    <row r="9435">
      <c r="B9435" s="10"/>
      <c r="C9435" s="10"/>
    </row>
    <row r="9436">
      <c r="B9436" s="10"/>
      <c r="C9436" s="10"/>
    </row>
    <row r="9437">
      <c r="B9437" s="10"/>
      <c r="C9437" s="10"/>
    </row>
    <row r="9438">
      <c r="B9438" s="10"/>
      <c r="C9438" s="10"/>
    </row>
    <row r="9439">
      <c r="B9439" s="10"/>
      <c r="C9439" s="10"/>
    </row>
    <row r="9440">
      <c r="B9440" s="10"/>
      <c r="C9440" s="10"/>
    </row>
    <row r="9441">
      <c r="B9441" s="10"/>
      <c r="C9441" s="10"/>
    </row>
    <row r="9442">
      <c r="B9442" s="10"/>
      <c r="C9442" s="10"/>
    </row>
    <row r="9443">
      <c r="B9443" s="10"/>
      <c r="C9443" s="10"/>
    </row>
    <row r="9444">
      <c r="B9444" s="10"/>
      <c r="C9444" s="10"/>
    </row>
    <row r="9445">
      <c r="B9445" s="10"/>
      <c r="C9445" s="10"/>
    </row>
    <row r="9446">
      <c r="B9446" s="10"/>
      <c r="C9446" s="10"/>
    </row>
    <row r="9447">
      <c r="B9447" s="10"/>
      <c r="C9447" s="10"/>
    </row>
    <row r="9448">
      <c r="B9448" s="10"/>
      <c r="C9448" s="10"/>
    </row>
    <row r="9449">
      <c r="B9449" s="10"/>
      <c r="C9449" s="10"/>
    </row>
    <row r="9450">
      <c r="B9450" s="10"/>
      <c r="C9450" s="10"/>
    </row>
    <row r="9451">
      <c r="B9451" s="10"/>
      <c r="C9451" s="10"/>
    </row>
    <row r="9452">
      <c r="B9452" s="10"/>
      <c r="C9452" s="10"/>
    </row>
    <row r="9453">
      <c r="B9453" s="10"/>
      <c r="C9453" s="10"/>
    </row>
    <row r="9454">
      <c r="B9454" s="10"/>
      <c r="C9454" s="10"/>
    </row>
    <row r="9455">
      <c r="B9455" s="10"/>
      <c r="C9455" s="10"/>
    </row>
    <row r="9456">
      <c r="B9456" s="10"/>
      <c r="C9456" s="10"/>
    </row>
    <row r="9457">
      <c r="B9457" s="10"/>
      <c r="C9457" s="10"/>
    </row>
    <row r="9458">
      <c r="B9458" s="10"/>
      <c r="C9458" s="10"/>
    </row>
    <row r="9459">
      <c r="B9459" s="10"/>
      <c r="C9459" s="10"/>
    </row>
    <row r="9460">
      <c r="B9460" s="10"/>
      <c r="C9460" s="10"/>
    </row>
    <row r="9461">
      <c r="B9461" s="10"/>
      <c r="C9461" s="10"/>
    </row>
    <row r="9462">
      <c r="B9462" s="10"/>
      <c r="C9462" s="10"/>
    </row>
    <row r="9463">
      <c r="B9463" s="10"/>
      <c r="C9463" s="10"/>
    </row>
    <row r="9464">
      <c r="B9464" s="10"/>
      <c r="C9464" s="10"/>
    </row>
    <row r="9465">
      <c r="B9465" s="10"/>
      <c r="C9465" s="10"/>
    </row>
    <row r="9466">
      <c r="B9466" s="10"/>
      <c r="C9466" s="10"/>
    </row>
    <row r="9467">
      <c r="B9467" s="10"/>
      <c r="C9467" s="10"/>
    </row>
    <row r="9468">
      <c r="B9468" s="10"/>
      <c r="C9468" s="10"/>
    </row>
    <row r="9469">
      <c r="B9469" s="10"/>
      <c r="C9469" s="10"/>
    </row>
    <row r="9470">
      <c r="B9470" s="10"/>
      <c r="C9470" s="10"/>
    </row>
    <row r="9471">
      <c r="B9471" s="10"/>
      <c r="C9471" s="10"/>
    </row>
    <row r="9472">
      <c r="B9472" s="10"/>
      <c r="C9472" s="10"/>
    </row>
    <row r="9473">
      <c r="B9473" s="10"/>
      <c r="C9473" s="10"/>
    </row>
    <row r="9474">
      <c r="B9474" s="10"/>
      <c r="C9474" s="10"/>
    </row>
    <row r="9475">
      <c r="B9475" s="10"/>
      <c r="C9475" s="10"/>
    </row>
    <row r="9476">
      <c r="B9476" s="10"/>
      <c r="C9476" s="10"/>
    </row>
    <row r="9477">
      <c r="B9477" s="10"/>
      <c r="C9477" s="10"/>
    </row>
    <row r="9478">
      <c r="B9478" s="10"/>
      <c r="C9478" s="10"/>
    </row>
    <row r="9479">
      <c r="B9479" s="10"/>
      <c r="C9479" s="10"/>
    </row>
    <row r="9480">
      <c r="B9480" s="10"/>
      <c r="C9480" s="10"/>
    </row>
    <row r="9481">
      <c r="B9481" s="10"/>
      <c r="C9481" s="10"/>
    </row>
    <row r="9482">
      <c r="B9482" s="10"/>
      <c r="C9482" s="10"/>
    </row>
    <row r="9483">
      <c r="B9483" s="10"/>
      <c r="C9483" s="10"/>
    </row>
    <row r="9484">
      <c r="B9484" s="10"/>
      <c r="C9484" s="10"/>
    </row>
    <row r="9485">
      <c r="B9485" s="10"/>
      <c r="C9485" s="10"/>
    </row>
    <row r="9486">
      <c r="B9486" s="10"/>
      <c r="C9486" s="10"/>
    </row>
    <row r="9487">
      <c r="B9487" s="10"/>
      <c r="C9487" s="10"/>
    </row>
    <row r="9488">
      <c r="B9488" s="10"/>
      <c r="C9488" s="10"/>
    </row>
    <row r="9489">
      <c r="B9489" s="10"/>
      <c r="C9489" s="10"/>
    </row>
    <row r="9490">
      <c r="B9490" s="10"/>
      <c r="C9490" s="10"/>
    </row>
    <row r="9491">
      <c r="B9491" s="10"/>
      <c r="C9491" s="10"/>
    </row>
    <row r="9492">
      <c r="B9492" s="10"/>
      <c r="C9492" s="10"/>
    </row>
    <row r="9493">
      <c r="B9493" s="10"/>
      <c r="C9493" s="10"/>
    </row>
    <row r="9494">
      <c r="B9494" s="10"/>
      <c r="C9494" s="10"/>
    </row>
    <row r="9495">
      <c r="B9495" s="10"/>
      <c r="C9495" s="10"/>
    </row>
    <row r="9496">
      <c r="B9496" s="10"/>
      <c r="C9496" s="10"/>
    </row>
    <row r="9497">
      <c r="B9497" s="10"/>
      <c r="C9497" s="10"/>
    </row>
    <row r="9498">
      <c r="B9498" s="10"/>
      <c r="C9498" s="10"/>
    </row>
    <row r="9499">
      <c r="B9499" s="10"/>
      <c r="C9499" s="10"/>
    </row>
    <row r="9500">
      <c r="B9500" s="10"/>
      <c r="C9500" s="10"/>
    </row>
    <row r="9501">
      <c r="B9501" s="10"/>
      <c r="C9501" s="10"/>
    </row>
    <row r="9502">
      <c r="B9502" s="10"/>
      <c r="C9502" s="10"/>
    </row>
    <row r="9503">
      <c r="B9503" s="10"/>
      <c r="C9503" s="10"/>
    </row>
    <row r="9504">
      <c r="B9504" s="10"/>
      <c r="C9504" s="10"/>
    </row>
    <row r="9505">
      <c r="B9505" s="10"/>
      <c r="C9505" s="10"/>
    </row>
    <row r="9506">
      <c r="B9506" s="10"/>
      <c r="C9506" s="10"/>
    </row>
    <row r="9507">
      <c r="B9507" s="10"/>
      <c r="C9507" s="10"/>
    </row>
    <row r="9508">
      <c r="B9508" s="10"/>
      <c r="C9508" s="10"/>
    </row>
    <row r="9509">
      <c r="B9509" s="10"/>
      <c r="C9509" s="10"/>
    </row>
    <row r="9510">
      <c r="B9510" s="10"/>
      <c r="C9510" s="10"/>
    </row>
    <row r="9511">
      <c r="B9511" s="10"/>
      <c r="C9511" s="10"/>
    </row>
    <row r="9512">
      <c r="B9512" s="10"/>
      <c r="C9512" s="10"/>
    </row>
    <row r="9513">
      <c r="B9513" s="10"/>
      <c r="C9513" s="10"/>
    </row>
    <row r="9514">
      <c r="B9514" s="10"/>
      <c r="C9514" s="10"/>
    </row>
    <row r="9515">
      <c r="B9515" s="10"/>
      <c r="C9515" s="10"/>
    </row>
    <row r="9516">
      <c r="B9516" s="10"/>
      <c r="C9516" s="10"/>
    </row>
    <row r="9517">
      <c r="B9517" s="10"/>
      <c r="C9517" s="10"/>
    </row>
    <row r="9518">
      <c r="B9518" s="10"/>
      <c r="C9518" s="10"/>
    </row>
    <row r="9519">
      <c r="B9519" s="10"/>
      <c r="C9519" s="10"/>
    </row>
    <row r="9520">
      <c r="B9520" s="10"/>
      <c r="C9520" s="10"/>
    </row>
    <row r="9521">
      <c r="B9521" s="10"/>
      <c r="C9521" s="10"/>
    </row>
    <row r="9522">
      <c r="B9522" s="10"/>
      <c r="C9522" s="10"/>
    </row>
    <row r="9523">
      <c r="B9523" s="10"/>
      <c r="C9523" s="10"/>
    </row>
    <row r="9524">
      <c r="B9524" s="10"/>
      <c r="C9524" s="10"/>
    </row>
    <row r="9525">
      <c r="B9525" s="10"/>
      <c r="C9525" s="10"/>
    </row>
    <row r="9526">
      <c r="B9526" s="10"/>
      <c r="C9526" s="10"/>
    </row>
    <row r="9527">
      <c r="B9527" s="10"/>
      <c r="C9527" s="10"/>
    </row>
    <row r="9528">
      <c r="B9528" s="10"/>
      <c r="C9528" s="10"/>
    </row>
    <row r="9529">
      <c r="B9529" s="10"/>
      <c r="C9529" s="10"/>
    </row>
    <row r="9530">
      <c r="B9530" s="10"/>
      <c r="C9530" s="10"/>
    </row>
    <row r="9531">
      <c r="B9531" s="10"/>
      <c r="C9531" s="10"/>
    </row>
    <row r="9532">
      <c r="B9532" s="10"/>
      <c r="C9532" s="10"/>
    </row>
    <row r="9533">
      <c r="B9533" s="10"/>
      <c r="C9533" s="10"/>
    </row>
    <row r="9534">
      <c r="B9534" s="10"/>
      <c r="C9534" s="10"/>
    </row>
    <row r="9535">
      <c r="B9535" s="10"/>
      <c r="C9535" s="10"/>
    </row>
    <row r="9536">
      <c r="B9536" s="10"/>
      <c r="C9536" s="10"/>
    </row>
    <row r="9537">
      <c r="B9537" s="10"/>
      <c r="C9537" s="10"/>
    </row>
    <row r="9538">
      <c r="B9538" s="10"/>
      <c r="C9538" s="10"/>
    </row>
    <row r="9539">
      <c r="B9539" s="10"/>
      <c r="C9539" s="10"/>
    </row>
    <row r="9540">
      <c r="B9540" s="10"/>
      <c r="C9540" s="10"/>
    </row>
    <row r="9541">
      <c r="B9541" s="10"/>
      <c r="C9541" s="10"/>
    </row>
    <row r="9542">
      <c r="B9542" s="10"/>
      <c r="C9542" s="10"/>
    </row>
    <row r="9543">
      <c r="B9543" s="10"/>
      <c r="C9543" s="10"/>
    </row>
    <row r="9544">
      <c r="B9544" s="10"/>
      <c r="C9544" s="10"/>
    </row>
    <row r="9545">
      <c r="B9545" s="10"/>
      <c r="C9545" s="10"/>
    </row>
    <row r="9546">
      <c r="B9546" s="10"/>
      <c r="C9546" s="10"/>
    </row>
    <row r="9547">
      <c r="B9547" s="10"/>
      <c r="C9547" s="10"/>
    </row>
    <row r="9548">
      <c r="B9548" s="10"/>
      <c r="C9548" s="10"/>
    </row>
    <row r="9549">
      <c r="B9549" s="10"/>
      <c r="C9549" s="10"/>
    </row>
    <row r="9550">
      <c r="B9550" s="10"/>
      <c r="C9550" s="10"/>
    </row>
    <row r="9551">
      <c r="B9551" s="10"/>
      <c r="C9551" s="10"/>
    </row>
    <row r="9552">
      <c r="B9552" s="10"/>
      <c r="C9552" s="10"/>
    </row>
    <row r="9553">
      <c r="B9553" s="10"/>
      <c r="C9553" s="10"/>
    </row>
    <row r="9554">
      <c r="B9554" s="10"/>
      <c r="C9554" s="10"/>
    </row>
    <row r="9555">
      <c r="B9555" s="10"/>
      <c r="C9555" s="10"/>
    </row>
    <row r="9556">
      <c r="B9556" s="10"/>
      <c r="C9556" s="10"/>
    </row>
    <row r="9557">
      <c r="B9557" s="10"/>
      <c r="C9557" s="10"/>
    </row>
    <row r="9558">
      <c r="B9558" s="10"/>
      <c r="C9558" s="10"/>
    </row>
    <row r="9559">
      <c r="B9559" s="10"/>
      <c r="C9559" s="10"/>
    </row>
    <row r="9560">
      <c r="B9560" s="10"/>
      <c r="C9560" s="10"/>
    </row>
    <row r="9561">
      <c r="B9561" s="10"/>
      <c r="C9561" s="10"/>
    </row>
    <row r="9562">
      <c r="B9562" s="10"/>
      <c r="C9562" s="10"/>
    </row>
    <row r="9563">
      <c r="B9563" s="10"/>
      <c r="C9563" s="10"/>
    </row>
    <row r="9564">
      <c r="B9564" s="10"/>
      <c r="C9564" s="10"/>
    </row>
    <row r="9565">
      <c r="B9565" s="10"/>
      <c r="C9565" s="10"/>
    </row>
    <row r="9566">
      <c r="B9566" s="10"/>
      <c r="C9566" s="10"/>
    </row>
    <row r="9567">
      <c r="B9567" s="10"/>
      <c r="C9567" s="10"/>
    </row>
    <row r="9568">
      <c r="B9568" s="10"/>
      <c r="C9568" s="10"/>
    </row>
    <row r="9569">
      <c r="B9569" s="10"/>
      <c r="C9569" s="10"/>
    </row>
    <row r="9570">
      <c r="B9570" s="10"/>
      <c r="C9570" s="10"/>
    </row>
    <row r="9571">
      <c r="B9571" s="10"/>
      <c r="C9571" s="10"/>
    </row>
    <row r="9572">
      <c r="B9572" s="10"/>
      <c r="C9572" s="10"/>
    </row>
    <row r="9573">
      <c r="B9573" s="10"/>
      <c r="C9573" s="10"/>
    </row>
    <row r="9574">
      <c r="B9574" s="10"/>
      <c r="C9574" s="10"/>
    </row>
    <row r="9575">
      <c r="B9575" s="10"/>
      <c r="C9575" s="10"/>
    </row>
    <row r="9576">
      <c r="B9576" s="10"/>
      <c r="C9576" s="10"/>
    </row>
    <row r="9577">
      <c r="B9577" s="10"/>
      <c r="C9577" s="10"/>
    </row>
    <row r="9578">
      <c r="B9578" s="10"/>
      <c r="C9578" s="10"/>
    </row>
    <row r="9579">
      <c r="B9579" s="10"/>
      <c r="C9579" s="10"/>
    </row>
    <row r="9580">
      <c r="B9580" s="10"/>
      <c r="C9580" s="10"/>
    </row>
    <row r="9581">
      <c r="B9581" s="10"/>
      <c r="C9581" s="10"/>
    </row>
    <row r="9582">
      <c r="B9582" s="10"/>
      <c r="C9582" s="10"/>
    </row>
    <row r="9583">
      <c r="B9583" s="10"/>
      <c r="C9583" s="10"/>
    </row>
    <row r="9584">
      <c r="B9584" s="10"/>
      <c r="C9584" s="10"/>
    </row>
    <row r="9585">
      <c r="B9585" s="10"/>
      <c r="C9585" s="10"/>
    </row>
    <row r="9586">
      <c r="B9586" s="10"/>
      <c r="C9586" s="10"/>
    </row>
    <row r="9587">
      <c r="B9587" s="10"/>
      <c r="C9587" s="10"/>
    </row>
    <row r="9588">
      <c r="B9588" s="10"/>
      <c r="C9588" s="10"/>
    </row>
    <row r="9589">
      <c r="B9589" s="10"/>
      <c r="C9589" s="10"/>
    </row>
    <row r="9590">
      <c r="B9590" s="10"/>
      <c r="C9590" s="10"/>
    </row>
    <row r="9591">
      <c r="B9591" s="10"/>
      <c r="C9591" s="10"/>
    </row>
    <row r="9592">
      <c r="B9592" s="10"/>
      <c r="C9592" s="10"/>
    </row>
    <row r="9593">
      <c r="B9593" s="10"/>
      <c r="C9593" s="10"/>
    </row>
    <row r="9594">
      <c r="B9594" s="10"/>
      <c r="C9594" s="10"/>
    </row>
    <row r="9595">
      <c r="B9595" s="10"/>
      <c r="C9595" s="10"/>
    </row>
    <row r="9596">
      <c r="B9596" s="10"/>
      <c r="C9596" s="10"/>
    </row>
    <row r="9597">
      <c r="B9597" s="10"/>
      <c r="C9597" s="10"/>
    </row>
    <row r="9598">
      <c r="B9598" s="10"/>
      <c r="C9598" s="10"/>
    </row>
    <row r="9599">
      <c r="B9599" s="10"/>
      <c r="C9599" s="10"/>
    </row>
    <row r="9600">
      <c r="B9600" s="10"/>
      <c r="C9600" s="10"/>
    </row>
    <row r="9601">
      <c r="B9601" s="10"/>
      <c r="C9601" s="10"/>
    </row>
    <row r="9602">
      <c r="B9602" s="10"/>
      <c r="C9602" s="10"/>
    </row>
    <row r="9603">
      <c r="B9603" s="10"/>
      <c r="C9603" s="10"/>
    </row>
    <row r="9604">
      <c r="B9604" s="10"/>
      <c r="C9604" s="10"/>
    </row>
    <row r="9605">
      <c r="B9605" s="10"/>
      <c r="C9605" s="10"/>
    </row>
    <row r="9606">
      <c r="B9606" s="10"/>
      <c r="C9606" s="10"/>
    </row>
    <row r="9607">
      <c r="B9607" s="10"/>
      <c r="C9607" s="10"/>
    </row>
    <row r="9608">
      <c r="B9608" s="10"/>
      <c r="C9608" s="10"/>
    </row>
    <row r="9609">
      <c r="B9609" s="10"/>
      <c r="C9609" s="10"/>
    </row>
    <row r="9610">
      <c r="B9610" s="10"/>
      <c r="C9610" s="10"/>
    </row>
    <row r="9611">
      <c r="B9611" s="10"/>
      <c r="C9611" s="10"/>
    </row>
    <row r="9612">
      <c r="B9612" s="10"/>
      <c r="C9612" s="10"/>
    </row>
    <row r="9613">
      <c r="B9613" s="10"/>
      <c r="C9613" s="10"/>
    </row>
    <row r="9614">
      <c r="B9614" s="10"/>
      <c r="C9614" s="10"/>
    </row>
    <row r="9615">
      <c r="B9615" s="10"/>
      <c r="C9615" s="10"/>
    </row>
    <row r="9616">
      <c r="B9616" s="10"/>
      <c r="C9616" s="10"/>
    </row>
    <row r="9617">
      <c r="B9617" s="10"/>
      <c r="C9617" s="10"/>
    </row>
    <row r="9618">
      <c r="B9618" s="10"/>
      <c r="C9618" s="10"/>
    </row>
    <row r="9619">
      <c r="B9619" s="10"/>
      <c r="C9619" s="10"/>
    </row>
    <row r="9620">
      <c r="B9620" s="10"/>
      <c r="C9620" s="10"/>
    </row>
    <row r="9621">
      <c r="B9621" s="10"/>
      <c r="C9621" s="10"/>
    </row>
    <row r="9622">
      <c r="B9622" s="10"/>
      <c r="C9622" s="10"/>
    </row>
    <row r="9623">
      <c r="B9623" s="10"/>
      <c r="C9623" s="10"/>
    </row>
    <row r="9624">
      <c r="B9624" s="10"/>
      <c r="C9624" s="10"/>
    </row>
    <row r="9625">
      <c r="B9625" s="10"/>
      <c r="C9625" s="10"/>
    </row>
    <row r="9626">
      <c r="B9626" s="10"/>
      <c r="C9626" s="10"/>
    </row>
    <row r="9627">
      <c r="B9627" s="10"/>
      <c r="C9627" s="10"/>
    </row>
    <row r="9628">
      <c r="B9628" s="10"/>
      <c r="C9628" s="10"/>
    </row>
    <row r="9629">
      <c r="B9629" s="10"/>
      <c r="C9629" s="10"/>
    </row>
    <row r="9630">
      <c r="B9630" s="10"/>
      <c r="C9630" s="10"/>
    </row>
    <row r="9631">
      <c r="B9631" s="10"/>
      <c r="C9631" s="10"/>
    </row>
    <row r="9632">
      <c r="B9632" s="10"/>
      <c r="C9632" s="10"/>
    </row>
    <row r="9633">
      <c r="B9633" s="10"/>
      <c r="C9633" s="10"/>
    </row>
    <row r="9634">
      <c r="B9634" s="10"/>
      <c r="C9634" s="10"/>
    </row>
    <row r="9635">
      <c r="B9635" s="10"/>
      <c r="C9635" s="10"/>
    </row>
    <row r="9636">
      <c r="B9636" s="10"/>
      <c r="C9636" s="10"/>
    </row>
    <row r="9637">
      <c r="B9637" s="10"/>
      <c r="C9637" s="10"/>
    </row>
    <row r="9638">
      <c r="B9638" s="10"/>
      <c r="C9638" s="10"/>
    </row>
    <row r="9639">
      <c r="B9639" s="10"/>
      <c r="C9639" s="10"/>
    </row>
    <row r="9640">
      <c r="B9640" s="10"/>
      <c r="C9640" s="10"/>
    </row>
    <row r="9641">
      <c r="B9641" s="10"/>
      <c r="C9641" s="10"/>
    </row>
    <row r="9642">
      <c r="B9642" s="10"/>
      <c r="C9642" s="10"/>
    </row>
    <row r="9643">
      <c r="B9643" s="10"/>
      <c r="C9643" s="10"/>
    </row>
    <row r="9644">
      <c r="B9644" s="10"/>
      <c r="C9644" s="10"/>
    </row>
    <row r="9645">
      <c r="B9645" s="10"/>
      <c r="C9645" s="10"/>
    </row>
    <row r="9646">
      <c r="B9646" s="10"/>
      <c r="C9646" s="10"/>
    </row>
    <row r="9647">
      <c r="B9647" s="10"/>
      <c r="C9647" s="10"/>
    </row>
    <row r="9648">
      <c r="B9648" s="10"/>
      <c r="C9648" s="10"/>
    </row>
    <row r="9649">
      <c r="B9649" s="10"/>
      <c r="C9649" s="10"/>
    </row>
    <row r="9650">
      <c r="B9650" s="10"/>
      <c r="C9650" s="10"/>
    </row>
    <row r="9651">
      <c r="B9651" s="10"/>
      <c r="C9651" s="10"/>
    </row>
    <row r="9652">
      <c r="B9652" s="10"/>
      <c r="C9652" s="10"/>
    </row>
    <row r="9653">
      <c r="B9653" s="10"/>
      <c r="C9653" s="10"/>
    </row>
    <row r="9654">
      <c r="B9654" s="10"/>
      <c r="C9654" s="10"/>
    </row>
    <row r="9655">
      <c r="B9655" s="10"/>
      <c r="C9655" s="10"/>
    </row>
    <row r="9656">
      <c r="B9656" s="10"/>
      <c r="C9656" s="10"/>
    </row>
    <row r="9657">
      <c r="B9657" s="10"/>
      <c r="C9657" s="10"/>
    </row>
    <row r="9658">
      <c r="B9658" s="10"/>
      <c r="C9658" s="10"/>
    </row>
    <row r="9659">
      <c r="B9659" s="10"/>
      <c r="C9659" s="10"/>
    </row>
    <row r="9660">
      <c r="B9660" s="10"/>
      <c r="C9660" s="10"/>
    </row>
    <row r="9661">
      <c r="B9661" s="10"/>
      <c r="C9661" s="10"/>
    </row>
    <row r="9662">
      <c r="B9662" s="10"/>
      <c r="C9662" s="10"/>
    </row>
    <row r="9663">
      <c r="B9663" s="10"/>
      <c r="C9663" s="10"/>
    </row>
    <row r="9664">
      <c r="B9664" s="10"/>
      <c r="C9664" s="10"/>
    </row>
    <row r="9665">
      <c r="B9665" s="10"/>
      <c r="C9665" s="10"/>
    </row>
    <row r="9666">
      <c r="B9666" s="10"/>
      <c r="C9666" s="10"/>
    </row>
    <row r="9667">
      <c r="B9667" s="10"/>
      <c r="C9667" s="10"/>
    </row>
    <row r="9668">
      <c r="B9668" s="10"/>
      <c r="C9668" s="10"/>
    </row>
    <row r="9669">
      <c r="B9669" s="10"/>
      <c r="C9669" s="10"/>
    </row>
    <row r="9670">
      <c r="B9670" s="10"/>
      <c r="C9670" s="10"/>
    </row>
    <row r="9671">
      <c r="B9671" s="10"/>
      <c r="C9671" s="10"/>
    </row>
    <row r="9672">
      <c r="B9672" s="10"/>
      <c r="C9672" s="10"/>
    </row>
    <row r="9673">
      <c r="B9673" s="10"/>
      <c r="C9673" s="10"/>
    </row>
    <row r="9674">
      <c r="B9674" s="10"/>
      <c r="C9674" s="10"/>
    </row>
    <row r="9675">
      <c r="B9675" s="10"/>
      <c r="C9675" s="10"/>
    </row>
    <row r="9676">
      <c r="B9676" s="10"/>
      <c r="C9676" s="10"/>
    </row>
    <row r="9677">
      <c r="B9677" s="10"/>
      <c r="C9677" s="10"/>
    </row>
    <row r="9678">
      <c r="B9678" s="10"/>
      <c r="C9678" s="10"/>
    </row>
    <row r="9679">
      <c r="B9679" s="10"/>
      <c r="C9679" s="10"/>
    </row>
    <row r="9680">
      <c r="B9680" s="10"/>
      <c r="C9680" s="10"/>
    </row>
    <row r="9681">
      <c r="B9681" s="10"/>
      <c r="C9681" s="10"/>
    </row>
    <row r="9682">
      <c r="B9682" s="10"/>
      <c r="C9682" s="10"/>
    </row>
    <row r="9683">
      <c r="B9683" s="10"/>
      <c r="C9683" s="10"/>
    </row>
    <row r="9684">
      <c r="B9684" s="10"/>
      <c r="C9684" s="10"/>
    </row>
    <row r="9685">
      <c r="B9685" s="10"/>
      <c r="C9685" s="10"/>
    </row>
    <row r="9686">
      <c r="B9686" s="10"/>
      <c r="C9686" s="10"/>
    </row>
    <row r="9687">
      <c r="B9687" s="10"/>
      <c r="C9687" s="10"/>
    </row>
    <row r="9688">
      <c r="B9688" s="10"/>
      <c r="C9688" s="10"/>
    </row>
    <row r="9689">
      <c r="B9689" s="10"/>
      <c r="C9689" s="10"/>
    </row>
    <row r="9690">
      <c r="B9690" s="10"/>
      <c r="C9690" s="10"/>
    </row>
    <row r="9691">
      <c r="B9691" s="10"/>
      <c r="C9691" s="10"/>
    </row>
    <row r="9692">
      <c r="B9692" s="10"/>
      <c r="C9692" s="10"/>
    </row>
    <row r="9693">
      <c r="B9693" s="10"/>
      <c r="C9693" s="10"/>
    </row>
    <row r="9694">
      <c r="B9694" s="10"/>
      <c r="C9694" s="10"/>
    </row>
    <row r="9695">
      <c r="B9695" s="10"/>
      <c r="C9695" s="10"/>
    </row>
    <row r="9696">
      <c r="B9696" s="10"/>
      <c r="C9696" s="10"/>
    </row>
    <row r="9697">
      <c r="B9697" s="10"/>
      <c r="C9697" s="10"/>
    </row>
    <row r="9698">
      <c r="B9698" s="10"/>
      <c r="C9698" s="10"/>
    </row>
    <row r="9699">
      <c r="B9699" s="10"/>
      <c r="C9699" s="10"/>
    </row>
    <row r="9700">
      <c r="B9700" s="10"/>
      <c r="C9700" s="10"/>
    </row>
    <row r="9701">
      <c r="B9701" s="10"/>
      <c r="C9701" s="10"/>
    </row>
    <row r="9702">
      <c r="B9702" s="10"/>
      <c r="C9702" s="10"/>
    </row>
    <row r="9703">
      <c r="B9703" s="10"/>
      <c r="C9703" s="10"/>
    </row>
    <row r="9704">
      <c r="B9704" s="10"/>
      <c r="C9704" s="10"/>
    </row>
    <row r="9705">
      <c r="B9705" s="10"/>
      <c r="C9705" s="10"/>
    </row>
    <row r="9706">
      <c r="B9706" s="10"/>
      <c r="C9706" s="10"/>
    </row>
    <row r="9707">
      <c r="B9707" s="10"/>
      <c r="C9707" s="10"/>
    </row>
    <row r="9708">
      <c r="B9708" s="10"/>
      <c r="C9708" s="10"/>
    </row>
    <row r="9709">
      <c r="B9709" s="10"/>
      <c r="C9709" s="10"/>
    </row>
    <row r="9710">
      <c r="B9710" s="10"/>
      <c r="C9710" s="10"/>
    </row>
    <row r="9711">
      <c r="B9711" s="10"/>
      <c r="C9711" s="10"/>
    </row>
    <row r="9712">
      <c r="B9712" s="10"/>
      <c r="C9712" s="10"/>
    </row>
    <row r="9713">
      <c r="B9713" s="10"/>
      <c r="C9713" s="10"/>
    </row>
    <row r="9714">
      <c r="B9714" s="10"/>
      <c r="C9714" s="10"/>
    </row>
    <row r="9715">
      <c r="B9715" s="10"/>
      <c r="C9715" s="10"/>
    </row>
    <row r="9716">
      <c r="B9716" s="10"/>
      <c r="C9716" s="10"/>
    </row>
    <row r="9717">
      <c r="B9717" s="10"/>
      <c r="C9717" s="10"/>
    </row>
    <row r="9718">
      <c r="B9718" s="10"/>
      <c r="C9718" s="10"/>
    </row>
    <row r="9719">
      <c r="B9719" s="10"/>
      <c r="C9719" s="10"/>
    </row>
    <row r="9720">
      <c r="B9720" s="10"/>
      <c r="C9720" s="10"/>
    </row>
    <row r="9721">
      <c r="B9721" s="10"/>
      <c r="C9721" s="10"/>
    </row>
    <row r="9722">
      <c r="B9722" s="10"/>
      <c r="C9722" s="10"/>
    </row>
    <row r="9723">
      <c r="B9723" s="10"/>
      <c r="C9723" s="10"/>
    </row>
    <row r="9724">
      <c r="B9724" s="10"/>
      <c r="C9724" s="10"/>
    </row>
    <row r="9725">
      <c r="B9725" s="10"/>
      <c r="C9725" s="10"/>
    </row>
    <row r="9726">
      <c r="B9726" s="10"/>
      <c r="C9726" s="10"/>
    </row>
    <row r="9727">
      <c r="B9727" s="10"/>
      <c r="C9727" s="10"/>
    </row>
    <row r="9728">
      <c r="B9728" s="10"/>
      <c r="C9728" s="10"/>
    </row>
    <row r="9729">
      <c r="B9729" s="10"/>
      <c r="C9729" s="10"/>
    </row>
    <row r="9730">
      <c r="B9730" s="10"/>
      <c r="C9730" s="10"/>
    </row>
    <row r="9731">
      <c r="B9731" s="10"/>
      <c r="C9731" s="10"/>
    </row>
    <row r="9732">
      <c r="B9732" s="10"/>
      <c r="C9732" s="10"/>
    </row>
    <row r="9733">
      <c r="B9733" s="10"/>
      <c r="C9733" s="10"/>
    </row>
    <row r="9734">
      <c r="B9734" s="10"/>
      <c r="C9734" s="10"/>
    </row>
    <row r="9735">
      <c r="B9735" s="10"/>
      <c r="C9735" s="10"/>
    </row>
    <row r="9736">
      <c r="B9736" s="10"/>
      <c r="C9736" s="10"/>
    </row>
    <row r="9737">
      <c r="B9737" s="10"/>
      <c r="C9737" s="10"/>
    </row>
    <row r="9738">
      <c r="B9738" s="10"/>
      <c r="C9738" s="10"/>
    </row>
    <row r="9739">
      <c r="B9739" s="10"/>
      <c r="C9739" s="10"/>
    </row>
    <row r="9740">
      <c r="B9740" s="10"/>
      <c r="C9740" s="10"/>
    </row>
    <row r="9741">
      <c r="B9741" s="10"/>
      <c r="C9741" s="10"/>
    </row>
    <row r="9742">
      <c r="B9742" s="10"/>
      <c r="C9742" s="10"/>
    </row>
    <row r="9743">
      <c r="B9743" s="10"/>
      <c r="C9743" s="10"/>
    </row>
    <row r="9744">
      <c r="B9744" s="10"/>
      <c r="C9744" s="10"/>
    </row>
    <row r="9745">
      <c r="B9745" s="10"/>
      <c r="C9745" s="10"/>
    </row>
    <row r="9746">
      <c r="B9746" s="10"/>
      <c r="C9746" s="10"/>
    </row>
    <row r="9747">
      <c r="B9747" s="10"/>
      <c r="C9747" s="10"/>
    </row>
    <row r="9748">
      <c r="B9748" s="10"/>
      <c r="C9748" s="10"/>
    </row>
    <row r="9749">
      <c r="B9749" s="10"/>
      <c r="C9749" s="10"/>
    </row>
    <row r="9750">
      <c r="B9750" s="10"/>
      <c r="C9750" s="10"/>
    </row>
    <row r="9751">
      <c r="B9751" s="10"/>
      <c r="C9751" s="10"/>
    </row>
    <row r="9752">
      <c r="B9752" s="10"/>
      <c r="C9752" s="10"/>
    </row>
    <row r="9753">
      <c r="B9753" s="10"/>
      <c r="C9753" s="10"/>
    </row>
    <row r="9754">
      <c r="B9754" s="10"/>
      <c r="C9754" s="10"/>
    </row>
    <row r="9755">
      <c r="B9755" s="10"/>
      <c r="C9755" s="10"/>
    </row>
    <row r="9756">
      <c r="B9756" s="10"/>
      <c r="C9756" s="10"/>
    </row>
    <row r="9757">
      <c r="B9757" s="10"/>
      <c r="C9757" s="10"/>
    </row>
    <row r="9758">
      <c r="B9758" s="10"/>
      <c r="C9758" s="10"/>
    </row>
    <row r="9759">
      <c r="B9759" s="10"/>
      <c r="C9759" s="10"/>
    </row>
    <row r="9760">
      <c r="B9760" s="10"/>
      <c r="C9760" s="10"/>
    </row>
    <row r="9761">
      <c r="B9761" s="10"/>
      <c r="C9761" s="10"/>
    </row>
    <row r="9762">
      <c r="B9762" s="10"/>
      <c r="C9762" s="10"/>
    </row>
    <row r="9763">
      <c r="B9763" s="10"/>
      <c r="C9763" s="10"/>
    </row>
    <row r="9764">
      <c r="B9764" s="10"/>
      <c r="C9764" s="10"/>
    </row>
    <row r="9765">
      <c r="B9765" s="10"/>
      <c r="C9765" s="10"/>
    </row>
    <row r="9766">
      <c r="B9766" s="10"/>
      <c r="C9766" s="10"/>
    </row>
    <row r="9767">
      <c r="B9767" s="10"/>
      <c r="C9767" s="10"/>
    </row>
    <row r="9768">
      <c r="B9768" s="10"/>
      <c r="C9768" s="10"/>
    </row>
    <row r="9769">
      <c r="B9769" s="10"/>
      <c r="C9769" s="10"/>
    </row>
    <row r="9770">
      <c r="B9770" s="10"/>
      <c r="C9770" s="10"/>
    </row>
    <row r="9771">
      <c r="B9771" s="10"/>
      <c r="C9771" s="10"/>
    </row>
    <row r="9772">
      <c r="B9772" s="10"/>
      <c r="C9772" s="10"/>
    </row>
    <row r="9773">
      <c r="B9773" s="10"/>
      <c r="C9773" s="10"/>
    </row>
    <row r="9774">
      <c r="B9774" s="10"/>
      <c r="C9774" s="10"/>
    </row>
    <row r="9775">
      <c r="B9775" s="10"/>
      <c r="C9775" s="10"/>
    </row>
    <row r="9776">
      <c r="B9776" s="10"/>
      <c r="C9776" s="10"/>
    </row>
    <row r="9777">
      <c r="B9777" s="10"/>
      <c r="C9777" s="10"/>
    </row>
    <row r="9778">
      <c r="B9778" s="10"/>
      <c r="C9778" s="10"/>
    </row>
    <row r="9779">
      <c r="B9779" s="10"/>
      <c r="C9779" s="10"/>
    </row>
    <row r="9780">
      <c r="B9780" s="10"/>
      <c r="C9780" s="10"/>
    </row>
    <row r="9781">
      <c r="B9781" s="10"/>
      <c r="C9781" s="10"/>
    </row>
    <row r="9782">
      <c r="B9782" s="10"/>
      <c r="C9782" s="10"/>
    </row>
    <row r="9783">
      <c r="B9783" s="10"/>
      <c r="C9783" s="10"/>
    </row>
    <row r="9784">
      <c r="B9784" s="10"/>
      <c r="C9784" s="10"/>
    </row>
    <row r="9785">
      <c r="B9785" s="10"/>
      <c r="C9785" s="10"/>
    </row>
    <row r="9786">
      <c r="B9786" s="10"/>
      <c r="C9786" s="10"/>
    </row>
    <row r="9787">
      <c r="B9787" s="10"/>
      <c r="C9787" s="10"/>
    </row>
    <row r="9788">
      <c r="B9788" s="10"/>
      <c r="C9788" s="10"/>
    </row>
    <row r="9789">
      <c r="B9789" s="10"/>
      <c r="C9789" s="10"/>
    </row>
    <row r="9790">
      <c r="B9790" s="10"/>
      <c r="C9790" s="10"/>
    </row>
    <row r="9791">
      <c r="B9791" s="10"/>
      <c r="C9791" s="10"/>
    </row>
    <row r="9792">
      <c r="B9792" s="10"/>
      <c r="C9792" s="10"/>
    </row>
    <row r="9793">
      <c r="B9793" s="10"/>
      <c r="C9793" s="10"/>
    </row>
    <row r="9794">
      <c r="B9794" s="10"/>
      <c r="C9794" s="10"/>
    </row>
    <row r="9795">
      <c r="B9795" s="10"/>
      <c r="C9795" s="10"/>
    </row>
    <row r="9796">
      <c r="B9796" s="10"/>
      <c r="C9796" s="10"/>
    </row>
    <row r="9797">
      <c r="B9797" s="10"/>
      <c r="C9797" s="10"/>
    </row>
    <row r="9798">
      <c r="B9798" s="10"/>
      <c r="C9798" s="10"/>
    </row>
    <row r="9799">
      <c r="B9799" s="10"/>
      <c r="C9799" s="10"/>
    </row>
    <row r="9800">
      <c r="B9800" s="10"/>
      <c r="C9800" s="10"/>
    </row>
    <row r="9801">
      <c r="B9801" s="10"/>
      <c r="C9801" s="10"/>
    </row>
    <row r="9802">
      <c r="B9802" s="10"/>
      <c r="C9802" s="10"/>
    </row>
    <row r="9803">
      <c r="B9803" s="10"/>
      <c r="C9803" s="10"/>
    </row>
    <row r="9804">
      <c r="B9804" s="10"/>
      <c r="C9804" s="10"/>
    </row>
    <row r="9805">
      <c r="B9805" s="10"/>
      <c r="C9805" s="10"/>
    </row>
    <row r="9806">
      <c r="B9806" s="10"/>
      <c r="C9806" s="10"/>
    </row>
    <row r="9807">
      <c r="B9807" s="10"/>
      <c r="C9807" s="10"/>
    </row>
    <row r="9808">
      <c r="B9808" s="10"/>
      <c r="C9808" s="10"/>
    </row>
    <row r="9809">
      <c r="B9809" s="10"/>
      <c r="C9809" s="10"/>
    </row>
    <row r="9810">
      <c r="B9810" s="10"/>
      <c r="C9810" s="10"/>
    </row>
    <row r="9811">
      <c r="B9811" s="10"/>
      <c r="C9811" s="10"/>
    </row>
    <row r="9812">
      <c r="B9812" s="10"/>
      <c r="C9812" s="10"/>
    </row>
    <row r="9813">
      <c r="B9813" s="10"/>
      <c r="C9813" s="10"/>
    </row>
    <row r="9814">
      <c r="B9814" s="10"/>
      <c r="C9814" s="10"/>
    </row>
    <row r="9815">
      <c r="B9815" s="10"/>
      <c r="C9815" s="10"/>
    </row>
    <row r="9816">
      <c r="B9816" s="10"/>
      <c r="C9816" s="10"/>
    </row>
    <row r="9817">
      <c r="B9817" s="10"/>
      <c r="C9817" s="10"/>
    </row>
    <row r="9818">
      <c r="B9818" s="10"/>
      <c r="C9818" s="10"/>
    </row>
    <row r="9819">
      <c r="B9819" s="10"/>
      <c r="C9819" s="10"/>
    </row>
    <row r="9820">
      <c r="B9820" s="10"/>
      <c r="C9820" s="10"/>
    </row>
    <row r="9821">
      <c r="B9821" s="10"/>
      <c r="C9821" s="10"/>
    </row>
    <row r="9822">
      <c r="B9822" s="10"/>
      <c r="C9822" s="10"/>
    </row>
    <row r="9823">
      <c r="B9823" s="10"/>
      <c r="C9823" s="10"/>
    </row>
    <row r="9824">
      <c r="B9824" s="10"/>
      <c r="C9824" s="10"/>
    </row>
    <row r="9825">
      <c r="B9825" s="10"/>
      <c r="C9825" s="10"/>
    </row>
    <row r="9826">
      <c r="B9826" s="10"/>
      <c r="C9826" s="10"/>
    </row>
    <row r="9827">
      <c r="B9827" s="10"/>
      <c r="C9827" s="10"/>
    </row>
    <row r="9828">
      <c r="B9828" s="10"/>
      <c r="C9828" s="10"/>
    </row>
    <row r="9829">
      <c r="B9829" s="10"/>
      <c r="C9829" s="10"/>
    </row>
    <row r="9830">
      <c r="B9830" s="10"/>
      <c r="C9830" s="10"/>
    </row>
    <row r="9831">
      <c r="B9831" s="10"/>
      <c r="C9831" s="10"/>
    </row>
    <row r="9832">
      <c r="B9832" s="10"/>
      <c r="C9832" s="10"/>
    </row>
    <row r="9833">
      <c r="B9833" s="10"/>
      <c r="C9833" s="10"/>
    </row>
    <row r="9834">
      <c r="B9834" s="10"/>
      <c r="C9834" s="10"/>
    </row>
    <row r="9835">
      <c r="B9835" s="10"/>
      <c r="C9835" s="10"/>
    </row>
    <row r="9836">
      <c r="B9836" s="10"/>
      <c r="C9836" s="10"/>
    </row>
    <row r="9837">
      <c r="B9837" s="10"/>
      <c r="C9837" s="10"/>
    </row>
    <row r="9838">
      <c r="B9838" s="10"/>
      <c r="C9838" s="10"/>
    </row>
    <row r="9839">
      <c r="B9839" s="10"/>
      <c r="C9839" s="10"/>
    </row>
    <row r="9840">
      <c r="B9840" s="10"/>
      <c r="C9840" s="10"/>
    </row>
    <row r="9841">
      <c r="B9841" s="10"/>
      <c r="C9841" s="10"/>
    </row>
    <row r="9842">
      <c r="B9842" s="10"/>
      <c r="C9842" s="10"/>
    </row>
    <row r="9843">
      <c r="B9843" s="10"/>
      <c r="C9843" s="10"/>
    </row>
    <row r="9844">
      <c r="B9844" s="10"/>
      <c r="C9844" s="10"/>
    </row>
    <row r="9845">
      <c r="B9845" s="10"/>
      <c r="C9845" s="10"/>
    </row>
    <row r="9846">
      <c r="B9846" s="10"/>
      <c r="C9846" s="10"/>
    </row>
    <row r="9847">
      <c r="B9847" s="10"/>
      <c r="C9847" s="10"/>
    </row>
    <row r="9848">
      <c r="B9848" s="10"/>
      <c r="C9848" s="10"/>
    </row>
    <row r="9849">
      <c r="B9849" s="10"/>
      <c r="C9849" s="10"/>
    </row>
    <row r="9850">
      <c r="B9850" s="10"/>
      <c r="C9850" s="10"/>
    </row>
    <row r="9851">
      <c r="B9851" s="10"/>
      <c r="C9851" s="10"/>
    </row>
    <row r="9852">
      <c r="B9852" s="10"/>
      <c r="C9852" s="10"/>
    </row>
    <row r="9853">
      <c r="B9853" s="10"/>
      <c r="C9853" s="10"/>
    </row>
    <row r="9854">
      <c r="B9854" s="10"/>
      <c r="C9854" s="10"/>
    </row>
    <row r="9855">
      <c r="B9855" s="10"/>
      <c r="C9855" s="10"/>
    </row>
    <row r="9856">
      <c r="B9856" s="10"/>
      <c r="C9856" s="10"/>
    </row>
    <row r="9857">
      <c r="B9857" s="10"/>
      <c r="C9857" s="10"/>
    </row>
    <row r="9858">
      <c r="B9858" s="10"/>
      <c r="C9858" s="10"/>
    </row>
    <row r="9859">
      <c r="B9859" s="10"/>
      <c r="C9859" s="10"/>
    </row>
    <row r="9860">
      <c r="B9860" s="10"/>
      <c r="C9860" s="10"/>
    </row>
    <row r="9861">
      <c r="B9861" s="10"/>
      <c r="C9861" s="10"/>
    </row>
    <row r="9862">
      <c r="B9862" s="10"/>
      <c r="C9862" s="10"/>
    </row>
    <row r="9863">
      <c r="B9863" s="10"/>
      <c r="C9863" s="10"/>
    </row>
    <row r="9864">
      <c r="B9864" s="10"/>
      <c r="C9864" s="10"/>
    </row>
    <row r="9865">
      <c r="B9865" s="10"/>
      <c r="C9865" s="10"/>
    </row>
    <row r="9866">
      <c r="B9866" s="10"/>
      <c r="C9866" s="10"/>
    </row>
    <row r="9867">
      <c r="B9867" s="10"/>
      <c r="C9867" s="10"/>
    </row>
    <row r="9868">
      <c r="B9868" s="10"/>
      <c r="C9868" s="10"/>
    </row>
    <row r="9869">
      <c r="B9869" s="10"/>
      <c r="C9869" s="10"/>
    </row>
    <row r="9870">
      <c r="B9870" s="10"/>
      <c r="C9870" s="10"/>
    </row>
    <row r="9871">
      <c r="B9871" s="10"/>
      <c r="C9871" s="10"/>
    </row>
    <row r="9872">
      <c r="B9872" s="10"/>
      <c r="C9872" s="10"/>
    </row>
    <row r="9873">
      <c r="B9873" s="10"/>
      <c r="C9873" s="10"/>
    </row>
    <row r="9874">
      <c r="B9874" s="10"/>
      <c r="C9874" s="10"/>
    </row>
    <row r="9875">
      <c r="B9875" s="10"/>
      <c r="C9875" s="10"/>
    </row>
    <row r="9876">
      <c r="B9876" s="10"/>
      <c r="C9876" s="10"/>
    </row>
    <row r="9877">
      <c r="B9877" s="10"/>
      <c r="C9877" s="10"/>
    </row>
    <row r="9878">
      <c r="B9878" s="10"/>
      <c r="C9878" s="10"/>
    </row>
    <row r="9879">
      <c r="B9879" s="10"/>
      <c r="C9879" s="10"/>
    </row>
    <row r="9880">
      <c r="B9880" s="10"/>
      <c r="C9880" s="10"/>
    </row>
    <row r="9881">
      <c r="B9881" s="10"/>
      <c r="C9881" s="10"/>
    </row>
    <row r="9882">
      <c r="B9882" s="10"/>
      <c r="C9882" s="10"/>
    </row>
    <row r="9883">
      <c r="B9883" s="10"/>
      <c r="C9883" s="10"/>
    </row>
    <row r="9884">
      <c r="B9884" s="10"/>
      <c r="C9884" s="10"/>
    </row>
    <row r="9885">
      <c r="B9885" s="10"/>
      <c r="C9885" s="10"/>
    </row>
    <row r="9886">
      <c r="B9886" s="10"/>
      <c r="C9886" s="10"/>
    </row>
    <row r="9887">
      <c r="B9887" s="10"/>
      <c r="C9887" s="10"/>
    </row>
    <row r="9888">
      <c r="B9888" s="10"/>
      <c r="C9888" s="10"/>
    </row>
    <row r="9889">
      <c r="B9889" s="10"/>
      <c r="C9889" s="10"/>
    </row>
    <row r="9890">
      <c r="B9890" s="10"/>
      <c r="C9890" s="10"/>
    </row>
    <row r="9891">
      <c r="B9891" s="10"/>
      <c r="C9891" s="10"/>
    </row>
    <row r="9892">
      <c r="B9892" s="10"/>
      <c r="C9892" s="10"/>
    </row>
    <row r="9893">
      <c r="B9893" s="10"/>
      <c r="C9893" s="10"/>
    </row>
    <row r="9894">
      <c r="B9894" s="10"/>
      <c r="C9894" s="10"/>
    </row>
    <row r="9895">
      <c r="B9895" s="10"/>
      <c r="C9895" s="10"/>
    </row>
    <row r="9896">
      <c r="B9896" s="10"/>
      <c r="C9896" s="10"/>
    </row>
    <row r="9897">
      <c r="B9897" s="10"/>
      <c r="C9897" s="10"/>
    </row>
    <row r="9898">
      <c r="B9898" s="10"/>
      <c r="C9898" s="10"/>
    </row>
    <row r="9899">
      <c r="B9899" s="10"/>
      <c r="C9899" s="10"/>
    </row>
    <row r="9900">
      <c r="B9900" s="10"/>
      <c r="C9900" s="10"/>
    </row>
    <row r="9901">
      <c r="B9901" s="10"/>
      <c r="C9901" s="10"/>
    </row>
    <row r="9902">
      <c r="B9902" s="10"/>
      <c r="C9902" s="10"/>
    </row>
    <row r="9903">
      <c r="B9903" s="10"/>
      <c r="C9903" s="10"/>
    </row>
    <row r="9904">
      <c r="B9904" s="10"/>
      <c r="C9904" s="10"/>
    </row>
    <row r="9905">
      <c r="B9905" s="10"/>
      <c r="C9905" s="10"/>
    </row>
    <row r="9906">
      <c r="B9906" s="10"/>
      <c r="C9906" s="10"/>
    </row>
    <row r="9907">
      <c r="B9907" s="10"/>
      <c r="C9907" s="10"/>
    </row>
    <row r="9908">
      <c r="B9908" s="10"/>
      <c r="C9908" s="10"/>
    </row>
    <row r="9909">
      <c r="B9909" s="10"/>
      <c r="C9909" s="10"/>
    </row>
    <row r="9910">
      <c r="B9910" s="10"/>
      <c r="C9910" s="10"/>
    </row>
    <row r="9911">
      <c r="B9911" s="10"/>
      <c r="C9911" s="10"/>
    </row>
    <row r="9912">
      <c r="B9912" s="10"/>
      <c r="C9912" s="10"/>
    </row>
    <row r="9913">
      <c r="B9913" s="10"/>
      <c r="C9913" s="10"/>
    </row>
    <row r="9914">
      <c r="B9914" s="10"/>
      <c r="C9914" s="10"/>
    </row>
    <row r="9915">
      <c r="B9915" s="10"/>
      <c r="C9915" s="10"/>
    </row>
    <row r="9916">
      <c r="B9916" s="10"/>
      <c r="C9916" s="10"/>
    </row>
    <row r="9917">
      <c r="B9917" s="10"/>
      <c r="C9917" s="10"/>
    </row>
    <row r="9918">
      <c r="B9918" s="10"/>
      <c r="C9918" s="10"/>
    </row>
    <row r="9919">
      <c r="B9919" s="10"/>
      <c r="C9919" s="10"/>
    </row>
    <row r="9920">
      <c r="B9920" s="10"/>
      <c r="C9920" s="10"/>
    </row>
    <row r="9921">
      <c r="B9921" s="10"/>
      <c r="C9921" s="10"/>
    </row>
    <row r="9922">
      <c r="B9922" s="10"/>
      <c r="C9922" s="10"/>
    </row>
    <row r="9923">
      <c r="B9923" s="10"/>
      <c r="C9923" s="10"/>
    </row>
    <row r="9924">
      <c r="B9924" s="10"/>
      <c r="C9924" s="10"/>
    </row>
    <row r="9925">
      <c r="B9925" s="10"/>
      <c r="C9925" s="10"/>
    </row>
    <row r="9926">
      <c r="B9926" s="10"/>
      <c r="C9926" s="10"/>
    </row>
    <row r="9927">
      <c r="B9927" s="10"/>
      <c r="C9927" s="10"/>
    </row>
    <row r="9928">
      <c r="B9928" s="10"/>
      <c r="C9928" s="10"/>
    </row>
    <row r="9929">
      <c r="B9929" s="10"/>
      <c r="C9929" s="10"/>
    </row>
    <row r="9930">
      <c r="B9930" s="10"/>
      <c r="C9930" s="10"/>
    </row>
    <row r="9931">
      <c r="B9931" s="10"/>
      <c r="C9931" s="10"/>
    </row>
    <row r="9932">
      <c r="B9932" s="10"/>
      <c r="C9932" s="10"/>
    </row>
    <row r="9933">
      <c r="B9933" s="10"/>
      <c r="C9933" s="10"/>
    </row>
    <row r="9934">
      <c r="B9934" s="10"/>
      <c r="C9934" s="10"/>
    </row>
    <row r="9935">
      <c r="B9935" s="10"/>
      <c r="C9935" s="10"/>
    </row>
    <row r="9936">
      <c r="B9936" s="10"/>
      <c r="C9936" s="10"/>
    </row>
    <row r="9937">
      <c r="B9937" s="10"/>
      <c r="C9937" s="10"/>
    </row>
    <row r="9938">
      <c r="B9938" s="10"/>
      <c r="C9938" s="10"/>
    </row>
    <row r="9939">
      <c r="B9939" s="10"/>
      <c r="C9939" s="10"/>
    </row>
    <row r="9940">
      <c r="B9940" s="10"/>
      <c r="C9940" s="10"/>
    </row>
    <row r="9941">
      <c r="B9941" s="10"/>
      <c r="C9941" s="10"/>
    </row>
    <row r="9942">
      <c r="B9942" s="10"/>
      <c r="C9942" s="10"/>
    </row>
    <row r="9943">
      <c r="B9943" s="10"/>
      <c r="C9943" s="10"/>
    </row>
    <row r="9944">
      <c r="B9944" s="10"/>
      <c r="C9944" s="10"/>
    </row>
    <row r="9945">
      <c r="B9945" s="10"/>
      <c r="C9945" s="10"/>
    </row>
    <row r="9946">
      <c r="B9946" s="10"/>
      <c r="C9946" s="10"/>
    </row>
    <row r="9947">
      <c r="B9947" s="10"/>
      <c r="C9947" s="10"/>
    </row>
    <row r="9948">
      <c r="B9948" s="10"/>
      <c r="C9948" s="10"/>
    </row>
    <row r="9949">
      <c r="B9949" s="10"/>
      <c r="C9949" s="10"/>
    </row>
    <row r="9950">
      <c r="B9950" s="10"/>
      <c r="C9950" s="10"/>
    </row>
    <row r="9951">
      <c r="B9951" s="10"/>
      <c r="C9951" s="10"/>
    </row>
    <row r="9952">
      <c r="B9952" s="10"/>
      <c r="C9952" s="10"/>
    </row>
    <row r="9953">
      <c r="B9953" s="10"/>
      <c r="C9953" s="10"/>
    </row>
    <row r="9954">
      <c r="B9954" s="10"/>
      <c r="C9954" s="10"/>
    </row>
    <row r="9955">
      <c r="B9955" s="10"/>
      <c r="C9955" s="10"/>
    </row>
    <row r="9956">
      <c r="B9956" s="10"/>
      <c r="C9956" s="10"/>
    </row>
    <row r="9957">
      <c r="B9957" s="10"/>
      <c r="C9957" s="10"/>
    </row>
    <row r="9958">
      <c r="B9958" s="10"/>
      <c r="C9958" s="10"/>
    </row>
    <row r="9959">
      <c r="B9959" s="10"/>
      <c r="C9959" s="10"/>
    </row>
    <row r="9960">
      <c r="B9960" s="10"/>
      <c r="C9960" s="10"/>
    </row>
    <row r="9961">
      <c r="B9961" s="10"/>
      <c r="C9961" s="10"/>
    </row>
    <row r="9962">
      <c r="B9962" s="10"/>
      <c r="C9962" s="10"/>
    </row>
    <row r="9963">
      <c r="B9963" s="10"/>
      <c r="C9963" s="10"/>
    </row>
    <row r="9964">
      <c r="B9964" s="10"/>
      <c r="C9964" s="10"/>
    </row>
    <row r="9965">
      <c r="B9965" s="10"/>
      <c r="C9965" s="10"/>
    </row>
    <row r="9966">
      <c r="B9966" s="10"/>
      <c r="C9966" s="10"/>
    </row>
    <row r="9967">
      <c r="B9967" s="10"/>
      <c r="C9967" s="10"/>
    </row>
    <row r="9968">
      <c r="B9968" s="10"/>
      <c r="C9968" s="10"/>
    </row>
    <row r="9969">
      <c r="B9969" s="10"/>
      <c r="C9969" s="10"/>
    </row>
    <row r="9970">
      <c r="B9970" s="10"/>
      <c r="C9970" s="10"/>
    </row>
    <row r="9971">
      <c r="B9971" s="10"/>
      <c r="C9971" s="10"/>
    </row>
    <row r="9972">
      <c r="B9972" s="10"/>
      <c r="C9972" s="10"/>
    </row>
    <row r="9973">
      <c r="B9973" s="10"/>
      <c r="C9973" s="10"/>
    </row>
    <row r="9974">
      <c r="B9974" s="10"/>
      <c r="C9974" s="10"/>
    </row>
    <row r="9975">
      <c r="B9975" s="10"/>
      <c r="C9975" s="10"/>
    </row>
    <row r="9976">
      <c r="B9976" s="10"/>
      <c r="C9976" s="10"/>
    </row>
    <row r="9977">
      <c r="B9977" s="10"/>
      <c r="C9977" s="10"/>
    </row>
    <row r="9978">
      <c r="B9978" s="10"/>
      <c r="C9978" s="10"/>
    </row>
    <row r="9979">
      <c r="B9979" s="10"/>
      <c r="C9979" s="10"/>
    </row>
    <row r="9980">
      <c r="B9980" s="10"/>
      <c r="C9980" s="10"/>
    </row>
    <row r="9981">
      <c r="B9981" s="10"/>
      <c r="C9981" s="10"/>
    </row>
    <row r="9982">
      <c r="B9982" s="10"/>
      <c r="C9982" s="10"/>
    </row>
    <row r="9983">
      <c r="B9983" s="10"/>
      <c r="C9983" s="10"/>
    </row>
    <row r="9984">
      <c r="B9984" s="10"/>
      <c r="C9984" s="10"/>
    </row>
    <row r="9985">
      <c r="B9985" s="10"/>
      <c r="C9985" s="10"/>
    </row>
    <row r="9986">
      <c r="B9986" s="10"/>
      <c r="C9986" s="10"/>
    </row>
    <row r="9987">
      <c r="B9987" s="10"/>
      <c r="C9987" s="10"/>
    </row>
    <row r="9988">
      <c r="B9988" s="10"/>
      <c r="C9988" s="10"/>
    </row>
    <row r="9989">
      <c r="B9989" s="10"/>
      <c r="C9989" s="10"/>
    </row>
    <row r="9990">
      <c r="B9990" s="10"/>
      <c r="C9990" s="10"/>
    </row>
    <row r="9991">
      <c r="B9991" s="10"/>
      <c r="C9991" s="10"/>
    </row>
    <row r="9992">
      <c r="B9992" s="10"/>
      <c r="C9992" s="10"/>
    </row>
    <row r="9993">
      <c r="B9993" s="10"/>
      <c r="C9993" s="10"/>
    </row>
    <row r="9994">
      <c r="B9994" s="10"/>
      <c r="C9994" s="10"/>
    </row>
    <row r="9995">
      <c r="B9995" s="10"/>
      <c r="C9995" s="10"/>
    </row>
    <row r="9996">
      <c r="B9996" s="10"/>
      <c r="C9996" s="10"/>
    </row>
    <row r="9997">
      <c r="B9997" s="10"/>
      <c r="C9997" s="10"/>
    </row>
    <row r="9998">
      <c r="B9998" s="10"/>
      <c r="C9998" s="10"/>
    </row>
    <row r="9999">
      <c r="B9999" s="10"/>
      <c r="C9999" s="10"/>
    </row>
    <row r="10000">
      <c r="B10000" s="10"/>
      <c r="C10000" s="10"/>
    </row>
    <row r="10001">
      <c r="B10001" s="10"/>
      <c r="C10001" s="10"/>
    </row>
    <row r="10002">
      <c r="B10002" s="10"/>
      <c r="C10002" s="10"/>
    </row>
    <row r="10003">
      <c r="B10003" s="10"/>
      <c r="C10003" s="10"/>
    </row>
    <row r="10004">
      <c r="B10004" s="10"/>
      <c r="C10004" s="10"/>
    </row>
    <row r="10005">
      <c r="B10005" s="10"/>
      <c r="C10005" s="10"/>
    </row>
    <row r="10006">
      <c r="B10006" s="10"/>
      <c r="C10006" s="10"/>
    </row>
    <row r="10007">
      <c r="B10007" s="10"/>
      <c r="C10007" s="10"/>
    </row>
    <row r="10008">
      <c r="B10008" s="10"/>
      <c r="C10008" s="10"/>
    </row>
    <row r="10009">
      <c r="B10009" s="10"/>
      <c r="C10009" s="10"/>
    </row>
    <row r="10010">
      <c r="B10010" s="10"/>
      <c r="C10010" s="10"/>
    </row>
    <row r="10011">
      <c r="B10011" s="10"/>
      <c r="C10011" s="10"/>
    </row>
    <row r="10012">
      <c r="B10012" s="10"/>
      <c r="C10012" s="10"/>
    </row>
    <row r="10013">
      <c r="B10013" s="10"/>
      <c r="C10013" s="10"/>
    </row>
    <row r="10014">
      <c r="B10014" s="10"/>
      <c r="C10014" s="10"/>
    </row>
    <row r="10015">
      <c r="B10015" s="10"/>
      <c r="C10015" s="10"/>
    </row>
    <row r="10016">
      <c r="B10016" s="10"/>
      <c r="C10016" s="10"/>
    </row>
    <row r="10017">
      <c r="B10017" s="10"/>
      <c r="C10017" s="10"/>
    </row>
    <row r="10018">
      <c r="B10018" s="10"/>
      <c r="C10018" s="10"/>
    </row>
    <row r="10019">
      <c r="B10019" s="10"/>
      <c r="C10019" s="10"/>
    </row>
    <row r="10020">
      <c r="B10020" s="10"/>
      <c r="C10020" s="10"/>
    </row>
    <row r="10021">
      <c r="B10021" s="10"/>
      <c r="C10021" s="10"/>
    </row>
    <row r="10022">
      <c r="B10022" s="10"/>
      <c r="C10022" s="10"/>
    </row>
    <row r="10023">
      <c r="B10023" s="10"/>
      <c r="C10023" s="10"/>
    </row>
    <row r="10024">
      <c r="B10024" s="10"/>
      <c r="C10024" s="10"/>
    </row>
    <row r="10025">
      <c r="B10025" s="10"/>
      <c r="C10025" s="10"/>
    </row>
    <row r="10026">
      <c r="B10026" s="10"/>
      <c r="C10026" s="10"/>
    </row>
    <row r="10027">
      <c r="B10027" s="10"/>
      <c r="C10027" s="10"/>
    </row>
    <row r="10028">
      <c r="B10028" s="10"/>
      <c r="C10028" s="10"/>
    </row>
    <row r="10029">
      <c r="B10029" s="10"/>
      <c r="C10029" s="10"/>
    </row>
    <row r="10030">
      <c r="B10030" s="10"/>
      <c r="C10030" s="10"/>
    </row>
    <row r="10031">
      <c r="B10031" s="10"/>
      <c r="C10031" s="10"/>
    </row>
    <row r="10032">
      <c r="B10032" s="10"/>
      <c r="C10032" s="10"/>
    </row>
    <row r="10033">
      <c r="B10033" s="10"/>
      <c r="C10033" s="10"/>
    </row>
    <row r="10034">
      <c r="B10034" s="10"/>
      <c r="C10034" s="10"/>
    </row>
    <row r="10035">
      <c r="B10035" s="10"/>
      <c r="C10035" s="10"/>
    </row>
    <row r="10036">
      <c r="B10036" s="10"/>
      <c r="C10036" s="10"/>
    </row>
    <row r="10037">
      <c r="B10037" s="10"/>
      <c r="C10037" s="10"/>
    </row>
    <row r="10038">
      <c r="B10038" s="10"/>
      <c r="C10038" s="10"/>
    </row>
    <row r="10039">
      <c r="B10039" s="10"/>
      <c r="C10039" s="10"/>
    </row>
    <row r="10040">
      <c r="B10040" s="10"/>
      <c r="C10040" s="10"/>
    </row>
    <row r="10041">
      <c r="B10041" s="10"/>
      <c r="C10041" s="10"/>
    </row>
    <row r="10042">
      <c r="B10042" s="10"/>
      <c r="C10042" s="10"/>
    </row>
    <row r="10043">
      <c r="B10043" s="10"/>
      <c r="C10043" s="10"/>
    </row>
    <row r="10044">
      <c r="B10044" s="10"/>
      <c r="C10044" s="10"/>
    </row>
    <row r="10045">
      <c r="B10045" s="10"/>
      <c r="C10045" s="10"/>
    </row>
    <row r="10046">
      <c r="B10046" s="10"/>
      <c r="C10046" s="10"/>
    </row>
    <row r="10047">
      <c r="B10047" s="10"/>
      <c r="C10047" s="10"/>
    </row>
    <row r="10048">
      <c r="B10048" s="10"/>
      <c r="C10048" s="10"/>
    </row>
    <row r="10049">
      <c r="B10049" s="10"/>
      <c r="C10049" s="10"/>
    </row>
    <row r="10050">
      <c r="B10050" s="10"/>
      <c r="C10050" s="10"/>
    </row>
    <row r="10051">
      <c r="B10051" s="10"/>
      <c r="C10051" s="10"/>
    </row>
    <row r="10052">
      <c r="B10052" s="10"/>
      <c r="C10052" s="10"/>
    </row>
    <row r="10053">
      <c r="B10053" s="10"/>
      <c r="C10053" s="10"/>
    </row>
    <row r="10054">
      <c r="B10054" s="10"/>
      <c r="C10054" s="10"/>
    </row>
    <row r="10055">
      <c r="B10055" s="10"/>
      <c r="C10055" s="10"/>
    </row>
    <row r="10056">
      <c r="B10056" s="10"/>
      <c r="C10056" s="10"/>
    </row>
    <row r="10057">
      <c r="B10057" s="10"/>
      <c r="C10057" s="10"/>
    </row>
    <row r="10058">
      <c r="B10058" s="10"/>
      <c r="C10058" s="10"/>
    </row>
    <row r="10059">
      <c r="B10059" s="10"/>
      <c r="C10059" s="10"/>
    </row>
    <row r="10060">
      <c r="B10060" s="10"/>
      <c r="C10060" s="10"/>
    </row>
    <row r="10061">
      <c r="B10061" s="10"/>
      <c r="C10061" s="10"/>
    </row>
    <row r="10062">
      <c r="B10062" s="10"/>
      <c r="C10062" s="10"/>
    </row>
    <row r="10063">
      <c r="B10063" s="10"/>
      <c r="C10063" s="10"/>
    </row>
    <row r="10064">
      <c r="B10064" s="10"/>
      <c r="C10064" s="10"/>
    </row>
    <row r="10065">
      <c r="B10065" s="10"/>
      <c r="C10065" s="10"/>
    </row>
    <row r="10066">
      <c r="B10066" s="10"/>
      <c r="C10066" s="10"/>
    </row>
    <row r="10067">
      <c r="B10067" s="10"/>
      <c r="C10067" s="10"/>
    </row>
    <row r="10068">
      <c r="B10068" s="10"/>
      <c r="C10068" s="10"/>
    </row>
    <row r="10069">
      <c r="B10069" s="10"/>
      <c r="C10069" s="10"/>
    </row>
    <row r="10070">
      <c r="B10070" s="10"/>
      <c r="C10070" s="10"/>
    </row>
    <row r="10071">
      <c r="B10071" s="10"/>
      <c r="C10071" s="10"/>
    </row>
    <row r="10072">
      <c r="B10072" s="10"/>
      <c r="C10072" s="10"/>
    </row>
    <row r="10073">
      <c r="B10073" s="10"/>
      <c r="C10073" s="10"/>
    </row>
    <row r="10074">
      <c r="B10074" s="10"/>
      <c r="C10074" s="10"/>
    </row>
    <row r="10075">
      <c r="B10075" s="10"/>
      <c r="C10075" s="10"/>
    </row>
    <row r="10076">
      <c r="B10076" s="10"/>
      <c r="C10076" s="10"/>
    </row>
    <row r="10077">
      <c r="B10077" s="10"/>
      <c r="C10077" s="10"/>
    </row>
    <row r="10078">
      <c r="B10078" s="10"/>
      <c r="C10078" s="10"/>
    </row>
    <row r="10079">
      <c r="B10079" s="10"/>
      <c r="C10079" s="10"/>
    </row>
    <row r="10080">
      <c r="B10080" s="10"/>
      <c r="C10080" s="10"/>
    </row>
    <row r="10081">
      <c r="B10081" s="10"/>
      <c r="C10081" s="10"/>
    </row>
    <row r="10082">
      <c r="B10082" s="10"/>
      <c r="C10082" s="10"/>
    </row>
    <row r="10083">
      <c r="B10083" s="10"/>
      <c r="C10083" s="10"/>
    </row>
    <row r="10084">
      <c r="B10084" s="10"/>
      <c r="C10084" s="10"/>
    </row>
    <row r="10085">
      <c r="B10085" s="10"/>
      <c r="C10085" s="10"/>
    </row>
    <row r="10086">
      <c r="B10086" s="10"/>
      <c r="C10086" s="10"/>
    </row>
    <row r="10087">
      <c r="B10087" s="10"/>
      <c r="C10087" s="10"/>
    </row>
    <row r="10088">
      <c r="B10088" s="10"/>
      <c r="C10088" s="10"/>
    </row>
    <row r="10089">
      <c r="B10089" s="10"/>
      <c r="C10089" s="10"/>
    </row>
    <row r="10090">
      <c r="B10090" s="10"/>
      <c r="C10090" s="10"/>
    </row>
    <row r="10091">
      <c r="B10091" s="10"/>
      <c r="C10091" s="10"/>
    </row>
    <row r="10092">
      <c r="B10092" s="10"/>
      <c r="C10092" s="10"/>
    </row>
    <row r="10093">
      <c r="B10093" s="10"/>
      <c r="C10093" s="10"/>
    </row>
    <row r="10094">
      <c r="B10094" s="10"/>
      <c r="C10094" s="10"/>
    </row>
    <row r="10095">
      <c r="B10095" s="10"/>
      <c r="C10095" s="10"/>
    </row>
    <row r="10096">
      <c r="B10096" s="10"/>
      <c r="C10096" s="10"/>
    </row>
    <row r="10097">
      <c r="B10097" s="10"/>
      <c r="C10097" s="10"/>
    </row>
    <row r="10098">
      <c r="B10098" s="10"/>
      <c r="C10098" s="10"/>
    </row>
    <row r="10099">
      <c r="B10099" s="10"/>
      <c r="C10099" s="10"/>
    </row>
    <row r="10100">
      <c r="B10100" s="10"/>
      <c r="C10100" s="10"/>
    </row>
    <row r="10101">
      <c r="B10101" s="10"/>
      <c r="C10101" s="10"/>
    </row>
    <row r="10102">
      <c r="B10102" s="10"/>
      <c r="C10102" s="10"/>
    </row>
    <row r="10103">
      <c r="B10103" s="10"/>
      <c r="C10103" s="10"/>
    </row>
    <row r="10104">
      <c r="B10104" s="10"/>
      <c r="C10104" s="10"/>
    </row>
    <row r="10105">
      <c r="B10105" s="10"/>
      <c r="C10105" s="10"/>
    </row>
    <row r="10106">
      <c r="B10106" s="10"/>
      <c r="C10106" s="10"/>
    </row>
    <row r="10107">
      <c r="B10107" s="10"/>
      <c r="C10107" s="10"/>
    </row>
    <row r="10108">
      <c r="B10108" s="10"/>
      <c r="C10108" s="10"/>
    </row>
    <row r="10109">
      <c r="B10109" s="10"/>
      <c r="C10109" s="10"/>
    </row>
    <row r="10110">
      <c r="B10110" s="10"/>
      <c r="C10110" s="10"/>
    </row>
    <row r="10111">
      <c r="B10111" s="10"/>
      <c r="C10111" s="10"/>
    </row>
    <row r="10112">
      <c r="B10112" s="10"/>
      <c r="C10112" s="10"/>
    </row>
    <row r="10113">
      <c r="B10113" s="10"/>
      <c r="C10113" s="10"/>
    </row>
    <row r="10114">
      <c r="B10114" s="10"/>
      <c r="C10114" s="10"/>
    </row>
    <row r="10115">
      <c r="B10115" s="10"/>
      <c r="C10115" s="10"/>
    </row>
    <row r="10116">
      <c r="B10116" s="10"/>
      <c r="C10116" s="10"/>
    </row>
    <row r="10117">
      <c r="B10117" s="10"/>
      <c r="C10117" s="10"/>
    </row>
    <row r="10118">
      <c r="B10118" s="10"/>
      <c r="C10118" s="10"/>
    </row>
    <row r="10119">
      <c r="B10119" s="10"/>
      <c r="C10119" s="10"/>
    </row>
    <row r="10120">
      <c r="B10120" s="10"/>
      <c r="C10120" s="10"/>
    </row>
    <row r="10121">
      <c r="B10121" s="10"/>
      <c r="C10121" s="10"/>
    </row>
    <row r="10122">
      <c r="B10122" s="10"/>
      <c r="C10122" s="10"/>
    </row>
    <row r="10123">
      <c r="B10123" s="10"/>
      <c r="C10123" s="10"/>
    </row>
    <row r="10124">
      <c r="B10124" s="10"/>
      <c r="C10124" s="10"/>
    </row>
    <row r="10125">
      <c r="B10125" s="10"/>
      <c r="C10125" s="10"/>
    </row>
    <row r="10126">
      <c r="B10126" s="10"/>
      <c r="C10126" s="10"/>
    </row>
    <row r="10127">
      <c r="B10127" s="10"/>
      <c r="C10127" s="10"/>
    </row>
    <row r="10128">
      <c r="B10128" s="10"/>
      <c r="C10128" s="10"/>
    </row>
    <row r="10129">
      <c r="B10129" s="10"/>
      <c r="C10129" s="10"/>
    </row>
    <row r="10130">
      <c r="B10130" s="10"/>
      <c r="C10130" s="10"/>
    </row>
    <row r="10131">
      <c r="B10131" s="10"/>
      <c r="C10131" s="10"/>
    </row>
    <row r="10132">
      <c r="B10132" s="10"/>
      <c r="C10132" s="10"/>
    </row>
    <row r="10133">
      <c r="B10133" s="10"/>
      <c r="C10133" s="10"/>
    </row>
    <row r="10134">
      <c r="B10134" s="10"/>
      <c r="C10134" s="10"/>
    </row>
    <row r="10135">
      <c r="B10135" s="10"/>
      <c r="C10135" s="10"/>
    </row>
    <row r="10136">
      <c r="B10136" s="10"/>
      <c r="C10136" s="10"/>
    </row>
    <row r="10137">
      <c r="B10137" s="10"/>
      <c r="C10137" s="10"/>
    </row>
    <row r="10138">
      <c r="B10138" s="10"/>
      <c r="C10138" s="10"/>
    </row>
    <row r="10139">
      <c r="B10139" s="10"/>
      <c r="C10139" s="10"/>
    </row>
    <row r="10140">
      <c r="B10140" s="10"/>
      <c r="C10140" s="10"/>
    </row>
    <row r="10141">
      <c r="B10141" s="10"/>
      <c r="C10141" s="10"/>
    </row>
    <row r="10142">
      <c r="B10142" s="10"/>
      <c r="C10142" s="10"/>
    </row>
    <row r="10143">
      <c r="B10143" s="10"/>
      <c r="C10143" s="10"/>
    </row>
    <row r="10144">
      <c r="B10144" s="10"/>
      <c r="C10144" s="10"/>
    </row>
    <row r="10145">
      <c r="B10145" s="10"/>
      <c r="C10145" s="10"/>
    </row>
    <row r="10146">
      <c r="B10146" s="10"/>
      <c r="C10146" s="10"/>
    </row>
    <row r="10147">
      <c r="B10147" s="10"/>
      <c r="C10147" s="10"/>
    </row>
    <row r="10148">
      <c r="B10148" s="10"/>
      <c r="C10148" s="10"/>
    </row>
    <row r="10149">
      <c r="B10149" s="10"/>
      <c r="C10149" s="10"/>
    </row>
    <row r="10150">
      <c r="B10150" s="10"/>
      <c r="C10150" s="10"/>
    </row>
    <row r="10151">
      <c r="B10151" s="10"/>
      <c r="C10151" s="10"/>
    </row>
    <row r="10152">
      <c r="B10152" s="10"/>
      <c r="C10152" s="10"/>
    </row>
    <row r="10153">
      <c r="B10153" s="10"/>
      <c r="C10153" s="10"/>
    </row>
    <row r="10154">
      <c r="B10154" s="10"/>
      <c r="C10154" s="10"/>
    </row>
    <row r="10155">
      <c r="B10155" s="10"/>
      <c r="C10155" s="10"/>
    </row>
    <row r="10156">
      <c r="B10156" s="10"/>
      <c r="C10156" s="10"/>
    </row>
    <row r="10157">
      <c r="B10157" s="10"/>
      <c r="C10157" s="10"/>
    </row>
    <row r="10158">
      <c r="B10158" s="10"/>
      <c r="C10158" s="10"/>
    </row>
    <row r="10159">
      <c r="B10159" s="10"/>
      <c r="C10159" s="10"/>
    </row>
    <row r="10160">
      <c r="B10160" s="10"/>
      <c r="C10160" s="10"/>
    </row>
    <row r="10161">
      <c r="B10161" s="10"/>
      <c r="C10161" s="10"/>
    </row>
    <row r="10162">
      <c r="B10162" s="10"/>
      <c r="C10162" s="10"/>
    </row>
    <row r="10163">
      <c r="B10163" s="10"/>
      <c r="C10163" s="10"/>
    </row>
    <row r="10164">
      <c r="B10164" s="10"/>
      <c r="C10164" s="10"/>
    </row>
    <row r="10165">
      <c r="B10165" s="10"/>
      <c r="C10165" s="10"/>
    </row>
    <row r="10166">
      <c r="B10166" s="10"/>
      <c r="C10166" s="10"/>
    </row>
    <row r="10167">
      <c r="B10167" s="10"/>
      <c r="C10167" s="10"/>
    </row>
    <row r="10168">
      <c r="B10168" s="10"/>
      <c r="C10168" s="10"/>
    </row>
    <row r="10169">
      <c r="B10169" s="10"/>
      <c r="C10169" s="10"/>
    </row>
    <row r="10170">
      <c r="B10170" s="10"/>
      <c r="C10170" s="10"/>
    </row>
    <row r="10171">
      <c r="B10171" s="10"/>
      <c r="C10171" s="10"/>
    </row>
    <row r="10172">
      <c r="B10172" s="10"/>
      <c r="C10172" s="10"/>
    </row>
    <row r="10173">
      <c r="B10173" s="10"/>
      <c r="C10173" s="10"/>
    </row>
    <row r="10174">
      <c r="B10174" s="10"/>
      <c r="C10174" s="10"/>
    </row>
    <row r="10175">
      <c r="B10175" s="10"/>
      <c r="C10175" s="10"/>
    </row>
    <row r="10176">
      <c r="B10176" s="10"/>
      <c r="C10176" s="10"/>
    </row>
    <row r="10177">
      <c r="B10177" s="10"/>
      <c r="C10177" s="10"/>
    </row>
    <row r="10178">
      <c r="B10178" s="10"/>
      <c r="C10178" s="10"/>
    </row>
    <row r="10179">
      <c r="B10179" s="10"/>
      <c r="C10179" s="10"/>
    </row>
    <row r="10180">
      <c r="B10180" s="10"/>
      <c r="C10180" s="10"/>
    </row>
    <row r="10181">
      <c r="B10181" s="10"/>
      <c r="C10181" s="10"/>
    </row>
    <row r="10182">
      <c r="B10182" s="10"/>
      <c r="C10182" s="10"/>
    </row>
    <row r="10183">
      <c r="B10183" s="10"/>
      <c r="C10183" s="10"/>
    </row>
    <row r="10184">
      <c r="B10184" s="10"/>
      <c r="C10184" s="10"/>
    </row>
    <row r="10185">
      <c r="B10185" s="10"/>
      <c r="C10185" s="10"/>
    </row>
    <row r="10186">
      <c r="B10186" s="10"/>
      <c r="C10186" s="10"/>
    </row>
    <row r="10187">
      <c r="B10187" s="10"/>
      <c r="C10187" s="10"/>
    </row>
    <row r="10188">
      <c r="B10188" s="10"/>
      <c r="C10188" s="10"/>
    </row>
    <row r="10189">
      <c r="B10189" s="10"/>
      <c r="C10189" s="10"/>
    </row>
    <row r="10190">
      <c r="B10190" s="10"/>
      <c r="C10190" s="10"/>
    </row>
    <row r="10191">
      <c r="B10191" s="10"/>
      <c r="C10191" s="10"/>
    </row>
    <row r="10192">
      <c r="B10192" s="10"/>
      <c r="C10192" s="10"/>
    </row>
    <row r="10193">
      <c r="B10193" s="10"/>
      <c r="C10193" s="10"/>
    </row>
    <row r="10194">
      <c r="B10194" s="10"/>
      <c r="C10194" s="10"/>
    </row>
    <row r="10195">
      <c r="B10195" s="10"/>
      <c r="C10195" s="10"/>
    </row>
    <row r="10196">
      <c r="B10196" s="10"/>
      <c r="C10196" s="10"/>
    </row>
    <row r="10197">
      <c r="B10197" s="10"/>
      <c r="C10197" s="10"/>
    </row>
    <row r="10198">
      <c r="B10198" s="10"/>
      <c r="C10198" s="10"/>
    </row>
    <row r="10199">
      <c r="B10199" s="10"/>
      <c r="C10199" s="10"/>
    </row>
    <row r="10200">
      <c r="B10200" s="10"/>
      <c r="C10200" s="10"/>
    </row>
    <row r="10201">
      <c r="B10201" s="10"/>
      <c r="C10201" s="10"/>
    </row>
    <row r="10202">
      <c r="B10202" s="10"/>
      <c r="C10202" s="10"/>
    </row>
    <row r="10203">
      <c r="B10203" s="10"/>
      <c r="C10203" s="10"/>
    </row>
    <row r="10204">
      <c r="B10204" s="10"/>
      <c r="C10204" s="10"/>
    </row>
    <row r="10205">
      <c r="B10205" s="10"/>
      <c r="C10205" s="10"/>
    </row>
    <row r="10206">
      <c r="B10206" s="10"/>
      <c r="C10206" s="10"/>
    </row>
    <row r="10207">
      <c r="B10207" s="10"/>
      <c r="C10207" s="10"/>
    </row>
    <row r="10208">
      <c r="B10208" s="10"/>
      <c r="C10208" s="10"/>
    </row>
    <row r="10209">
      <c r="B10209" s="10"/>
      <c r="C10209" s="10"/>
    </row>
    <row r="10210">
      <c r="B10210" s="10"/>
      <c r="C10210" s="10"/>
    </row>
    <row r="10211">
      <c r="B10211" s="10"/>
      <c r="C10211" s="10"/>
    </row>
    <row r="10212">
      <c r="B10212" s="10"/>
      <c r="C10212" s="10"/>
    </row>
    <row r="10213">
      <c r="B10213" s="10"/>
      <c r="C10213" s="10"/>
    </row>
    <row r="10214">
      <c r="B10214" s="10"/>
      <c r="C10214" s="10"/>
    </row>
    <row r="10215">
      <c r="B10215" s="10"/>
      <c r="C10215" s="10"/>
    </row>
    <row r="10216">
      <c r="B10216" s="10"/>
      <c r="C10216" s="10"/>
    </row>
    <row r="10217">
      <c r="B10217" s="10"/>
      <c r="C10217" s="10"/>
    </row>
    <row r="10218">
      <c r="B10218" s="10"/>
      <c r="C10218" s="10"/>
    </row>
    <row r="10219">
      <c r="B10219" s="10"/>
      <c r="C10219" s="10"/>
    </row>
    <row r="10220">
      <c r="B10220" s="10"/>
      <c r="C10220" s="10"/>
    </row>
    <row r="10221">
      <c r="B10221" s="10"/>
      <c r="C10221" s="10"/>
    </row>
    <row r="10222">
      <c r="B10222" s="10"/>
      <c r="C10222" s="10"/>
    </row>
    <row r="10223">
      <c r="B10223" s="10"/>
      <c r="C10223" s="10"/>
    </row>
    <row r="10224">
      <c r="B10224" s="10"/>
      <c r="C10224" s="10"/>
    </row>
    <row r="10225">
      <c r="B10225" s="10"/>
      <c r="C10225" s="10"/>
    </row>
    <row r="10226">
      <c r="B10226" s="10"/>
      <c r="C10226" s="10"/>
    </row>
    <row r="10227">
      <c r="B10227" s="10"/>
      <c r="C10227" s="10"/>
    </row>
    <row r="10228">
      <c r="B10228" s="10"/>
      <c r="C10228" s="10"/>
    </row>
    <row r="10229">
      <c r="B10229" s="10"/>
      <c r="C10229" s="10"/>
    </row>
    <row r="10230">
      <c r="B10230" s="10"/>
      <c r="C10230" s="10"/>
    </row>
    <row r="10231">
      <c r="B10231" s="10"/>
      <c r="C10231" s="10"/>
    </row>
    <row r="10232">
      <c r="B10232" s="10"/>
      <c r="C10232" s="10"/>
    </row>
    <row r="10233">
      <c r="B10233" s="10"/>
      <c r="C10233" s="10"/>
    </row>
    <row r="10234">
      <c r="B10234" s="10"/>
      <c r="C10234" s="10"/>
    </row>
    <row r="10235">
      <c r="B10235" s="10"/>
      <c r="C10235" s="10"/>
    </row>
    <row r="10236">
      <c r="B10236" s="10"/>
      <c r="C10236" s="10"/>
    </row>
    <row r="10237">
      <c r="B10237" s="10"/>
      <c r="C10237" s="10"/>
    </row>
    <row r="10238">
      <c r="B10238" s="10"/>
      <c r="C10238" s="10"/>
    </row>
    <row r="10239">
      <c r="B10239" s="10"/>
      <c r="C10239" s="10"/>
    </row>
    <row r="10240">
      <c r="B10240" s="10"/>
      <c r="C10240" s="10"/>
    </row>
    <row r="10241">
      <c r="B10241" s="10"/>
      <c r="C10241" s="10"/>
    </row>
    <row r="10242">
      <c r="B10242" s="10"/>
      <c r="C10242" s="10"/>
    </row>
    <row r="10243">
      <c r="B10243" s="10"/>
      <c r="C10243" s="10"/>
    </row>
    <row r="10244">
      <c r="B10244" s="10"/>
      <c r="C10244" s="10"/>
    </row>
    <row r="10245">
      <c r="B10245" s="10"/>
      <c r="C10245" s="10"/>
    </row>
    <row r="10246">
      <c r="B10246" s="10"/>
      <c r="C10246" s="10"/>
    </row>
    <row r="10247">
      <c r="B10247" s="10"/>
      <c r="C10247" s="10"/>
    </row>
    <row r="10248">
      <c r="B10248" s="10"/>
      <c r="C10248" s="10"/>
    </row>
    <row r="10249">
      <c r="B10249" s="10"/>
      <c r="C10249" s="10"/>
    </row>
    <row r="10250">
      <c r="B10250" s="10"/>
      <c r="C10250" s="10"/>
    </row>
    <row r="10251">
      <c r="B10251" s="10"/>
      <c r="C10251" s="10"/>
    </row>
    <row r="10252">
      <c r="B10252" s="10"/>
      <c r="C10252" s="10"/>
    </row>
    <row r="10253">
      <c r="B10253" s="10"/>
      <c r="C10253" s="10"/>
    </row>
    <row r="10254">
      <c r="B10254" s="10"/>
      <c r="C10254" s="10"/>
    </row>
    <row r="10255">
      <c r="B10255" s="10"/>
      <c r="C10255" s="10"/>
    </row>
    <row r="10256">
      <c r="B10256" s="10"/>
      <c r="C10256" s="10"/>
    </row>
    <row r="10257">
      <c r="B10257" s="10"/>
      <c r="C10257" s="10"/>
    </row>
    <row r="10258">
      <c r="B10258" s="10"/>
      <c r="C10258" s="10"/>
    </row>
    <row r="10259">
      <c r="B10259" s="10"/>
      <c r="C10259" s="10"/>
    </row>
    <row r="10260">
      <c r="B10260" s="10"/>
      <c r="C10260" s="10"/>
    </row>
    <row r="10261">
      <c r="B10261" s="10"/>
      <c r="C10261" s="10"/>
    </row>
    <row r="10262">
      <c r="B10262" s="10"/>
      <c r="C10262" s="10"/>
    </row>
    <row r="10263">
      <c r="B10263" s="10"/>
      <c r="C10263" s="10"/>
    </row>
    <row r="10264">
      <c r="B10264" s="10"/>
      <c r="C10264" s="10"/>
    </row>
    <row r="10265">
      <c r="B10265" s="10"/>
      <c r="C10265" s="10"/>
    </row>
    <row r="10266">
      <c r="B10266" s="10"/>
      <c r="C10266" s="10"/>
    </row>
    <row r="10267">
      <c r="B10267" s="10"/>
      <c r="C10267" s="10"/>
    </row>
    <row r="10268">
      <c r="B10268" s="10"/>
      <c r="C10268" s="10"/>
    </row>
    <row r="10269">
      <c r="B10269" s="10"/>
      <c r="C10269" s="10"/>
    </row>
    <row r="10270">
      <c r="B10270" s="10"/>
      <c r="C10270" s="10"/>
    </row>
    <row r="10271">
      <c r="B10271" s="10"/>
      <c r="C10271" s="10"/>
    </row>
    <row r="10272">
      <c r="B10272" s="10"/>
      <c r="C10272" s="10"/>
    </row>
    <row r="10273">
      <c r="B10273" s="10"/>
      <c r="C10273" s="10"/>
    </row>
    <row r="10274">
      <c r="B10274" s="10"/>
      <c r="C10274" s="10"/>
    </row>
    <row r="10275">
      <c r="B10275" s="10"/>
      <c r="C10275" s="10"/>
    </row>
    <row r="10276">
      <c r="B10276" s="10"/>
      <c r="C10276" s="10"/>
    </row>
    <row r="10277">
      <c r="B10277" s="10"/>
      <c r="C10277" s="10"/>
    </row>
    <row r="10278">
      <c r="B10278" s="10"/>
      <c r="C10278" s="10"/>
    </row>
    <row r="10279">
      <c r="B10279" s="10"/>
      <c r="C10279" s="10"/>
    </row>
    <row r="10280">
      <c r="B10280" s="10"/>
      <c r="C10280" s="10"/>
    </row>
    <row r="10281">
      <c r="B10281" s="10"/>
      <c r="C10281" s="10"/>
    </row>
    <row r="10282">
      <c r="B10282" s="10"/>
      <c r="C10282" s="10"/>
    </row>
    <row r="10283">
      <c r="B10283" s="10"/>
      <c r="C10283" s="10"/>
    </row>
    <row r="10284">
      <c r="B10284" s="10"/>
      <c r="C10284" s="10"/>
    </row>
    <row r="10285">
      <c r="B10285" s="10"/>
      <c r="C10285" s="10"/>
    </row>
    <row r="10286">
      <c r="B10286" s="10"/>
      <c r="C10286" s="10"/>
    </row>
    <row r="10287">
      <c r="B10287" s="10"/>
      <c r="C10287" s="10"/>
    </row>
    <row r="10288">
      <c r="B10288" s="10"/>
      <c r="C10288" s="10"/>
    </row>
    <row r="10289">
      <c r="B10289" s="10"/>
      <c r="C10289" s="10"/>
    </row>
    <row r="10290">
      <c r="B10290" s="10"/>
      <c r="C10290" s="10"/>
    </row>
    <row r="10291">
      <c r="B10291" s="10"/>
      <c r="C10291" s="10"/>
    </row>
    <row r="10292">
      <c r="B10292" s="10"/>
      <c r="C10292" s="10"/>
    </row>
    <row r="10293">
      <c r="B10293" s="10"/>
      <c r="C10293" s="10"/>
    </row>
    <row r="10294">
      <c r="B10294" s="10"/>
      <c r="C10294" s="10"/>
    </row>
    <row r="10295">
      <c r="B10295" s="10"/>
      <c r="C10295" s="10"/>
    </row>
    <row r="10296">
      <c r="B10296" s="10"/>
      <c r="C10296" s="10"/>
    </row>
    <row r="10297">
      <c r="B10297" s="10"/>
      <c r="C10297" s="10"/>
    </row>
    <row r="10298">
      <c r="B10298" s="10"/>
      <c r="C10298" s="10"/>
    </row>
    <row r="10299">
      <c r="B10299" s="10"/>
      <c r="C10299" s="10"/>
    </row>
    <row r="10300">
      <c r="B10300" s="10"/>
      <c r="C10300" s="10"/>
    </row>
    <row r="10301">
      <c r="B10301" s="10"/>
      <c r="C10301" s="10"/>
    </row>
    <row r="10302">
      <c r="B10302" s="10"/>
      <c r="C10302" s="10"/>
    </row>
    <row r="10303">
      <c r="B10303" s="10"/>
      <c r="C10303" s="10"/>
    </row>
    <row r="10304">
      <c r="B10304" s="10"/>
      <c r="C10304" s="10"/>
    </row>
    <row r="10305">
      <c r="B10305" s="10"/>
      <c r="C10305" s="10"/>
    </row>
    <row r="10306">
      <c r="B10306" s="10"/>
      <c r="C10306" s="10"/>
    </row>
    <row r="10307">
      <c r="B10307" s="10"/>
      <c r="C10307" s="10"/>
    </row>
    <row r="10308">
      <c r="B10308" s="10"/>
      <c r="C10308" s="10"/>
    </row>
    <row r="10309">
      <c r="B10309" s="10"/>
      <c r="C10309" s="10"/>
    </row>
    <row r="10310">
      <c r="B10310" s="10"/>
      <c r="C10310" s="10"/>
    </row>
    <row r="10311">
      <c r="B10311" s="10"/>
      <c r="C10311" s="10"/>
    </row>
    <row r="10312">
      <c r="B10312" s="10"/>
      <c r="C10312" s="10"/>
    </row>
    <row r="10313">
      <c r="B10313" s="10"/>
      <c r="C10313" s="10"/>
    </row>
    <row r="10314">
      <c r="B10314" s="10"/>
      <c r="C10314" s="10"/>
    </row>
    <row r="10315">
      <c r="B10315" s="10"/>
      <c r="C10315" s="10"/>
    </row>
    <row r="10316">
      <c r="B10316" s="10"/>
      <c r="C10316" s="10"/>
    </row>
    <row r="10317">
      <c r="B10317" s="10"/>
      <c r="C10317" s="10"/>
    </row>
    <row r="10318">
      <c r="B10318" s="10"/>
      <c r="C10318" s="10"/>
    </row>
    <row r="10319">
      <c r="B10319" s="10"/>
      <c r="C10319" s="10"/>
    </row>
    <row r="10320">
      <c r="B10320" s="10"/>
      <c r="C10320" s="10"/>
    </row>
    <row r="10321">
      <c r="B10321" s="10"/>
      <c r="C10321" s="10"/>
    </row>
    <row r="10322">
      <c r="B10322" s="10"/>
      <c r="C10322" s="10"/>
    </row>
    <row r="10323">
      <c r="B10323" s="10"/>
      <c r="C10323" s="10"/>
    </row>
    <row r="10324">
      <c r="B10324" s="10"/>
      <c r="C10324" s="10"/>
    </row>
    <row r="10325">
      <c r="B10325" s="10"/>
      <c r="C10325" s="10"/>
    </row>
    <row r="10326">
      <c r="B10326" s="10"/>
      <c r="C10326" s="10"/>
    </row>
    <row r="10327">
      <c r="B10327" s="10"/>
      <c r="C10327" s="10"/>
    </row>
    <row r="10328">
      <c r="B10328" s="10"/>
      <c r="C10328" s="10"/>
    </row>
    <row r="10329">
      <c r="B10329" s="10"/>
      <c r="C10329" s="10"/>
    </row>
    <row r="10330">
      <c r="B10330" s="10"/>
      <c r="C10330" s="10"/>
    </row>
    <row r="10331">
      <c r="B10331" s="10"/>
      <c r="C10331" s="10"/>
    </row>
    <row r="10332">
      <c r="B10332" s="10"/>
      <c r="C10332" s="10"/>
    </row>
    <row r="10333">
      <c r="B10333" s="10"/>
      <c r="C10333" s="10"/>
    </row>
    <row r="10334">
      <c r="B10334" s="10"/>
      <c r="C10334" s="10"/>
    </row>
    <row r="10335">
      <c r="B10335" s="10"/>
      <c r="C10335" s="10"/>
    </row>
    <row r="10336">
      <c r="B10336" s="10"/>
      <c r="C10336" s="10"/>
    </row>
    <row r="10337">
      <c r="B10337" s="10"/>
      <c r="C10337" s="10"/>
    </row>
    <row r="10338">
      <c r="B10338" s="10"/>
      <c r="C10338" s="10"/>
    </row>
    <row r="10339">
      <c r="B10339" s="10"/>
      <c r="C10339" s="10"/>
    </row>
    <row r="10340">
      <c r="B10340" s="10"/>
      <c r="C10340" s="10"/>
    </row>
    <row r="10341">
      <c r="B10341" s="10"/>
      <c r="C10341" s="10"/>
    </row>
    <row r="10342">
      <c r="B10342" s="10"/>
      <c r="C10342" s="10"/>
    </row>
    <row r="10343">
      <c r="B10343" s="10"/>
      <c r="C10343" s="10"/>
    </row>
    <row r="10344">
      <c r="B10344" s="10"/>
      <c r="C10344" s="10"/>
    </row>
    <row r="10345">
      <c r="B10345" s="10"/>
      <c r="C10345" s="10"/>
    </row>
    <row r="10346">
      <c r="B10346" s="10"/>
      <c r="C10346" s="10"/>
    </row>
    <row r="10347">
      <c r="B10347" s="10"/>
      <c r="C10347" s="10"/>
    </row>
    <row r="10348">
      <c r="B10348" s="10"/>
      <c r="C10348" s="10"/>
    </row>
    <row r="10349">
      <c r="B10349" s="10"/>
      <c r="C10349" s="10"/>
    </row>
    <row r="10350">
      <c r="B10350" s="10"/>
      <c r="C10350" s="10"/>
    </row>
    <row r="10351">
      <c r="B10351" s="10"/>
      <c r="C10351" s="10"/>
    </row>
    <row r="10352">
      <c r="B10352" s="10"/>
      <c r="C10352" s="10"/>
    </row>
    <row r="10353">
      <c r="B10353" s="10"/>
      <c r="C10353" s="10"/>
    </row>
    <row r="10354">
      <c r="B10354" s="10"/>
      <c r="C10354" s="10"/>
    </row>
    <row r="10355">
      <c r="B10355" s="10"/>
      <c r="C10355" s="10"/>
    </row>
    <row r="10356">
      <c r="B10356" s="10"/>
      <c r="C10356" s="10"/>
    </row>
    <row r="10357">
      <c r="B10357" s="10"/>
      <c r="C10357" s="10"/>
    </row>
    <row r="10358">
      <c r="B10358" s="10"/>
      <c r="C10358" s="10"/>
    </row>
    <row r="10359">
      <c r="B10359" s="10"/>
      <c r="C10359" s="10"/>
    </row>
    <row r="10360">
      <c r="B10360" s="10"/>
      <c r="C10360" s="10"/>
    </row>
    <row r="10361">
      <c r="B10361" s="10"/>
      <c r="C10361" s="10"/>
    </row>
    <row r="10362">
      <c r="B10362" s="10"/>
      <c r="C10362" s="10"/>
    </row>
    <row r="10363">
      <c r="B10363" s="10"/>
      <c r="C10363" s="10"/>
    </row>
    <row r="10364">
      <c r="B10364" s="10"/>
      <c r="C10364" s="10"/>
    </row>
    <row r="10365">
      <c r="B10365" s="10"/>
      <c r="C10365" s="10"/>
    </row>
    <row r="10366">
      <c r="B10366" s="10"/>
      <c r="C10366" s="10"/>
    </row>
    <row r="10367">
      <c r="B10367" s="10"/>
      <c r="C10367" s="10"/>
    </row>
    <row r="10368">
      <c r="B10368" s="10"/>
      <c r="C10368" s="10"/>
    </row>
    <row r="10369">
      <c r="B10369" s="10"/>
      <c r="C10369" s="10"/>
    </row>
    <row r="10370">
      <c r="B10370" s="10"/>
      <c r="C10370" s="10"/>
    </row>
    <row r="10371">
      <c r="B10371" s="10"/>
      <c r="C10371" s="10"/>
    </row>
    <row r="10372">
      <c r="B10372" s="10"/>
      <c r="C10372" s="10"/>
    </row>
    <row r="10373">
      <c r="B10373" s="10"/>
      <c r="C10373" s="10"/>
    </row>
    <row r="10374">
      <c r="B10374" s="10"/>
      <c r="C10374" s="10"/>
    </row>
    <row r="10375">
      <c r="B10375" s="10"/>
      <c r="C10375" s="10"/>
    </row>
    <row r="10376">
      <c r="B10376" s="10"/>
      <c r="C10376" s="10"/>
    </row>
    <row r="10377">
      <c r="B10377" s="10"/>
      <c r="C10377" s="10"/>
    </row>
    <row r="10378">
      <c r="B10378" s="10"/>
      <c r="C10378" s="10"/>
    </row>
    <row r="10379">
      <c r="B10379" s="10"/>
      <c r="C10379" s="10"/>
    </row>
    <row r="10380">
      <c r="B10380" s="10"/>
      <c r="C10380" s="10"/>
    </row>
    <row r="10381">
      <c r="B10381" s="10"/>
      <c r="C10381" s="10"/>
    </row>
    <row r="10382">
      <c r="B10382" s="10"/>
      <c r="C10382" s="10"/>
    </row>
    <row r="10383">
      <c r="B10383" s="10"/>
      <c r="C10383" s="10"/>
    </row>
    <row r="10384">
      <c r="B10384" s="10"/>
      <c r="C10384" s="10"/>
    </row>
    <row r="10385">
      <c r="B10385" s="10"/>
      <c r="C10385" s="10"/>
    </row>
    <row r="10386">
      <c r="B10386" s="10"/>
      <c r="C10386" s="10"/>
    </row>
    <row r="10387">
      <c r="B10387" s="10"/>
      <c r="C10387" s="10"/>
    </row>
    <row r="10388">
      <c r="B10388" s="10"/>
      <c r="C10388" s="10"/>
    </row>
    <row r="10389">
      <c r="B10389" s="10"/>
      <c r="C10389" s="10"/>
    </row>
    <row r="10390">
      <c r="B10390" s="10"/>
      <c r="C10390" s="10"/>
    </row>
    <row r="10391">
      <c r="B10391" s="10"/>
      <c r="C10391" s="10"/>
    </row>
    <row r="10392">
      <c r="B10392" s="10"/>
      <c r="C10392" s="10"/>
    </row>
    <row r="10393">
      <c r="B10393" s="10"/>
      <c r="C10393" s="10"/>
    </row>
    <row r="10394">
      <c r="B10394" s="10"/>
      <c r="C10394" s="10"/>
    </row>
    <row r="10395">
      <c r="B10395" s="10"/>
      <c r="C10395" s="10"/>
    </row>
    <row r="10396">
      <c r="B10396" s="10"/>
      <c r="C10396" s="10"/>
    </row>
    <row r="10397">
      <c r="B10397" s="10"/>
      <c r="C10397" s="10"/>
    </row>
    <row r="10398">
      <c r="B10398" s="10"/>
      <c r="C10398" s="10"/>
    </row>
    <row r="10399">
      <c r="B10399" s="10"/>
      <c r="C10399" s="10"/>
    </row>
    <row r="10400">
      <c r="B10400" s="10"/>
      <c r="C10400" s="10"/>
    </row>
    <row r="10401">
      <c r="B10401" s="10"/>
      <c r="C10401" s="10"/>
    </row>
    <row r="10402">
      <c r="B10402" s="10"/>
      <c r="C10402" s="10"/>
    </row>
    <row r="10403">
      <c r="B10403" s="10"/>
      <c r="C10403" s="10"/>
    </row>
    <row r="10404">
      <c r="B10404" s="10"/>
      <c r="C10404" s="10"/>
    </row>
    <row r="10405">
      <c r="B10405" s="10"/>
      <c r="C10405" s="10"/>
    </row>
    <row r="10406">
      <c r="B10406" s="10"/>
      <c r="C10406" s="10"/>
    </row>
    <row r="10407">
      <c r="B10407" s="10"/>
      <c r="C10407" s="10"/>
    </row>
    <row r="10408">
      <c r="B10408" s="10"/>
      <c r="C10408" s="10"/>
    </row>
    <row r="10409">
      <c r="B10409" s="10"/>
      <c r="C10409" s="10"/>
    </row>
    <row r="10410">
      <c r="B10410" s="10"/>
      <c r="C10410" s="10"/>
    </row>
    <row r="10411">
      <c r="B10411" s="10"/>
      <c r="C10411" s="10"/>
    </row>
    <row r="10412">
      <c r="B10412" s="10"/>
      <c r="C10412" s="10"/>
    </row>
    <row r="10413">
      <c r="B10413" s="10"/>
      <c r="C10413" s="10"/>
    </row>
    <row r="10414">
      <c r="B10414" s="10"/>
      <c r="C10414" s="10"/>
    </row>
    <row r="10415">
      <c r="B10415" s="10"/>
      <c r="C10415" s="10"/>
    </row>
    <row r="10416">
      <c r="B10416" s="10"/>
      <c r="C10416" s="10"/>
    </row>
    <row r="10417">
      <c r="B10417" s="10"/>
      <c r="C10417" s="10"/>
    </row>
    <row r="10418">
      <c r="B10418" s="10"/>
      <c r="C10418" s="10"/>
    </row>
    <row r="10419">
      <c r="B10419" s="10"/>
      <c r="C10419" s="10"/>
    </row>
    <row r="10420">
      <c r="B10420" s="10"/>
      <c r="C10420" s="10"/>
    </row>
    <row r="10421">
      <c r="B10421" s="10"/>
      <c r="C10421" s="10"/>
    </row>
    <row r="10422">
      <c r="B10422" s="10"/>
      <c r="C10422" s="10"/>
    </row>
    <row r="10423">
      <c r="B10423" s="10"/>
      <c r="C10423" s="10"/>
    </row>
    <row r="10424">
      <c r="B10424" s="10"/>
      <c r="C10424" s="10"/>
    </row>
    <row r="10425">
      <c r="B10425" s="10"/>
      <c r="C10425" s="10"/>
    </row>
    <row r="10426">
      <c r="B10426" s="10"/>
      <c r="C10426" s="10"/>
    </row>
    <row r="10427">
      <c r="B10427" s="10"/>
      <c r="C10427" s="10"/>
    </row>
    <row r="10428">
      <c r="B10428" s="10"/>
      <c r="C10428" s="10"/>
    </row>
    <row r="10429">
      <c r="B10429" s="10"/>
      <c r="C10429" s="10"/>
    </row>
    <row r="10430">
      <c r="B10430" s="10"/>
      <c r="C10430" s="10"/>
    </row>
    <row r="10431">
      <c r="B10431" s="10"/>
      <c r="C10431" s="10"/>
    </row>
    <row r="10432">
      <c r="B10432" s="10"/>
      <c r="C10432" s="10"/>
    </row>
    <row r="10433">
      <c r="B10433" s="10"/>
      <c r="C10433" s="10"/>
    </row>
    <row r="10434">
      <c r="B10434" s="10"/>
      <c r="C10434" s="10"/>
    </row>
    <row r="10435">
      <c r="B10435" s="10"/>
      <c r="C10435" s="10"/>
    </row>
    <row r="10436">
      <c r="B10436" s="10"/>
      <c r="C10436" s="10"/>
    </row>
    <row r="10437">
      <c r="B10437" s="10"/>
      <c r="C10437" s="10"/>
    </row>
    <row r="10438">
      <c r="B10438" s="10"/>
      <c r="C10438" s="10"/>
    </row>
    <row r="10439">
      <c r="B10439" s="10"/>
      <c r="C10439" s="10"/>
    </row>
    <row r="10440">
      <c r="B10440" s="10"/>
      <c r="C10440" s="10"/>
    </row>
    <row r="10441">
      <c r="B10441" s="10"/>
      <c r="C10441" s="10"/>
    </row>
    <row r="10442">
      <c r="B10442" s="10"/>
      <c r="C10442" s="10"/>
    </row>
    <row r="10443">
      <c r="B10443" s="10"/>
      <c r="C10443" s="10"/>
    </row>
    <row r="10444">
      <c r="B10444" s="10"/>
      <c r="C10444" s="10"/>
    </row>
    <row r="10445">
      <c r="B10445" s="10"/>
      <c r="C10445" s="10"/>
    </row>
    <row r="10446">
      <c r="B10446" s="10"/>
      <c r="C10446" s="10"/>
    </row>
    <row r="10447">
      <c r="B10447" s="10"/>
      <c r="C10447" s="10"/>
    </row>
    <row r="10448">
      <c r="B10448" s="10"/>
      <c r="C10448" s="10"/>
    </row>
    <row r="10449">
      <c r="B10449" s="10"/>
      <c r="C10449" s="10"/>
    </row>
    <row r="10450">
      <c r="B10450" s="10"/>
      <c r="C10450" s="10"/>
    </row>
    <row r="10451">
      <c r="B10451" s="10"/>
      <c r="C10451" s="10"/>
    </row>
    <row r="10452">
      <c r="B10452" s="10"/>
      <c r="C10452" s="10"/>
    </row>
    <row r="10453">
      <c r="B10453" s="10"/>
      <c r="C10453" s="10"/>
    </row>
    <row r="10454">
      <c r="B10454" s="10"/>
      <c r="C10454" s="10"/>
    </row>
    <row r="10455">
      <c r="B10455" s="10"/>
      <c r="C10455" s="10"/>
    </row>
    <row r="10456">
      <c r="B10456" s="10"/>
      <c r="C10456" s="10"/>
    </row>
    <row r="10457">
      <c r="B10457" s="10"/>
      <c r="C10457" s="10"/>
    </row>
    <row r="10458">
      <c r="B10458" s="10"/>
      <c r="C10458" s="10"/>
    </row>
    <row r="10459">
      <c r="B10459" s="10"/>
      <c r="C10459" s="10"/>
    </row>
    <row r="10460">
      <c r="B10460" s="10"/>
      <c r="C10460" s="10"/>
    </row>
    <row r="10461">
      <c r="B10461" s="10"/>
      <c r="C10461" s="10"/>
    </row>
    <row r="10462">
      <c r="B10462" s="10"/>
      <c r="C10462" s="10"/>
    </row>
    <row r="10463">
      <c r="B10463" s="10"/>
      <c r="C10463" s="10"/>
    </row>
    <row r="10464">
      <c r="B10464" s="10"/>
      <c r="C10464" s="10"/>
    </row>
    <row r="10465">
      <c r="B10465" s="10"/>
      <c r="C10465" s="10"/>
    </row>
    <row r="10466">
      <c r="B10466" s="10"/>
      <c r="C10466" s="10"/>
    </row>
    <row r="10467">
      <c r="B10467" s="10"/>
      <c r="C10467" s="10"/>
    </row>
    <row r="10468">
      <c r="B10468" s="10"/>
      <c r="C10468" s="10"/>
    </row>
    <row r="10469">
      <c r="B10469" s="10"/>
      <c r="C10469" s="10"/>
    </row>
    <row r="10470">
      <c r="B10470" s="10"/>
      <c r="C10470" s="10"/>
    </row>
    <row r="10471">
      <c r="B10471" s="10"/>
      <c r="C10471" s="10"/>
    </row>
    <row r="10472">
      <c r="B10472" s="10"/>
      <c r="C10472" s="10"/>
    </row>
    <row r="10473">
      <c r="B10473" s="10"/>
      <c r="C10473" s="10"/>
    </row>
    <row r="10474">
      <c r="B10474" s="10"/>
      <c r="C10474" s="10"/>
    </row>
    <row r="10475">
      <c r="B10475" s="10"/>
      <c r="C10475" s="10"/>
    </row>
    <row r="10476">
      <c r="B10476" s="10"/>
      <c r="C10476" s="10"/>
    </row>
    <row r="10477">
      <c r="B10477" s="10"/>
      <c r="C10477" s="10"/>
    </row>
    <row r="10478">
      <c r="B10478" s="10"/>
      <c r="C10478" s="10"/>
    </row>
    <row r="10479">
      <c r="B10479" s="10"/>
      <c r="C10479" s="10"/>
    </row>
    <row r="10480">
      <c r="B10480" s="10"/>
      <c r="C10480" s="10"/>
    </row>
    <row r="10481">
      <c r="B10481" s="10"/>
      <c r="C10481" s="10"/>
    </row>
    <row r="10482">
      <c r="B10482" s="10"/>
      <c r="C10482" s="10"/>
    </row>
    <row r="10483">
      <c r="B10483" s="10"/>
      <c r="C10483" s="10"/>
    </row>
    <row r="10484">
      <c r="B10484" s="10"/>
      <c r="C10484" s="10"/>
    </row>
    <row r="10485">
      <c r="B10485" s="10"/>
      <c r="C10485" s="10"/>
    </row>
    <row r="10486">
      <c r="B10486" s="10"/>
      <c r="C10486" s="10"/>
    </row>
    <row r="10487">
      <c r="B10487" s="10"/>
      <c r="C10487" s="10"/>
    </row>
    <row r="10488">
      <c r="B10488" s="10"/>
      <c r="C10488" s="10"/>
    </row>
    <row r="10489">
      <c r="B10489" s="10"/>
      <c r="C10489" s="10"/>
    </row>
    <row r="10490">
      <c r="B10490" s="10"/>
      <c r="C10490" s="10"/>
    </row>
    <row r="10491">
      <c r="B10491" s="10"/>
      <c r="C10491" s="10"/>
    </row>
    <row r="10492">
      <c r="B10492" s="10"/>
      <c r="C10492" s="10"/>
    </row>
    <row r="10493">
      <c r="B10493" s="10"/>
      <c r="C10493" s="10"/>
    </row>
    <row r="10494">
      <c r="B10494" s="10"/>
      <c r="C10494" s="10"/>
    </row>
    <row r="10495">
      <c r="B10495" s="10"/>
      <c r="C10495" s="10"/>
    </row>
    <row r="10496">
      <c r="B10496" s="10"/>
      <c r="C10496" s="10"/>
    </row>
    <row r="10497">
      <c r="B10497" s="10"/>
      <c r="C10497" s="10"/>
    </row>
    <row r="10498">
      <c r="B10498" s="10"/>
      <c r="C10498" s="10"/>
    </row>
    <row r="10499">
      <c r="B10499" s="10"/>
      <c r="C10499" s="10"/>
    </row>
    <row r="10500">
      <c r="B10500" s="10"/>
      <c r="C10500" s="10"/>
    </row>
    <row r="10501">
      <c r="B10501" s="10"/>
      <c r="C10501" s="10"/>
    </row>
    <row r="10502">
      <c r="B10502" s="10"/>
      <c r="C10502" s="10"/>
    </row>
    <row r="10503">
      <c r="B10503" s="10"/>
      <c r="C10503" s="10"/>
    </row>
    <row r="10504">
      <c r="B10504" s="10"/>
      <c r="C10504" s="10"/>
    </row>
    <row r="10505">
      <c r="B10505" s="10"/>
      <c r="C10505" s="10"/>
    </row>
    <row r="10506">
      <c r="B10506" s="10"/>
      <c r="C10506" s="10"/>
    </row>
    <row r="10507">
      <c r="B10507" s="10"/>
      <c r="C10507" s="10"/>
    </row>
    <row r="10508">
      <c r="B10508" s="10"/>
      <c r="C10508" s="10"/>
    </row>
    <row r="10509">
      <c r="B10509" s="10"/>
      <c r="C10509" s="10"/>
    </row>
    <row r="10510">
      <c r="B10510" s="10"/>
      <c r="C10510" s="10"/>
    </row>
    <row r="10511">
      <c r="B10511" s="10"/>
      <c r="C10511" s="10"/>
    </row>
    <row r="10512">
      <c r="B10512" s="10"/>
      <c r="C10512" s="10"/>
    </row>
    <row r="10513">
      <c r="B10513" s="10"/>
      <c r="C10513" s="10"/>
    </row>
    <row r="10514">
      <c r="B10514" s="10"/>
      <c r="C10514" s="10"/>
    </row>
    <row r="10515">
      <c r="B10515" s="10"/>
      <c r="C10515" s="10"/>
    </row>
    <row r="10516">
      <c r="B10516" s="10"/>
      <c r="C10516" s="10"/>
    </row>
    <row r="10517">
      <c r="B10517" s="10"/>
      <c r="C10517" s="10"/>
    </row>
    <row r="10518">
      <c r="B10518" s="10"/>
      <c r="C10518" s="10"/>
    </row>
    <row r="10519">
      <c r="B10519" s="10"/>
      <c r="C10519" s="10"/>
    </row>
    <row r="10520">
      <c r="B10520" s="10"/>
      <c r="C10520" s="10"/>
    </row>
    <row r="10521">
      <c r="B10521" s="10"/>
      <c r="C10521" s="10"/>
    </row>
    <row r="10522">
      <c r="B10522" s="10"/>
      <c r="C10522" s="10"/>
    </row>
    <row r="10523">
      <c r="B10523" s="10"/>
      <c r="C10523" s="10"/>
    </row>
    <row r="10524">
      <c r="B10524" s="10"/>
      <c r="C10524" s="10"/>
    </row>
    <row r="10525">
      <c r="B10525" s="10"/>
      <c r="C10525" s="10"/>
    </row>
    <row r="10526">
      <c r="B10526" s="10"/>
      <c r="C10526" s="10"/>
    </row>
    <row r="10527">
      <c r="B10527" s="10"/>
      <c r="C10527" s="10"/>
    </row>
    <row r="10528">
      <c r="B10528" s="10"/>
      <c r="C10528" s="10"/>
    </row>
    <row r="10529">
      <c r="B10529" s="10"/>
      <c r="C10529" s="10"/>
    </row>
    <row r="10530">
      <c r="B10530" s="10"/>
      <c r="C10530" s="10"/>
    </row>
    <row r="10531">
      <c r="B10531" s="10"/>
      <c r="C10531" s="10"/>
    </row>
    <row r="10532">
      <c r="B10532" s="10"/>
      <c r="C10532" s="10"/>
    </row>
    <row r="10533">
      <c r="B10533" s="10"/>
      <c r="C10533" s="10"/>
    </row>
    <row r="10534">
      <c r="B10534" s="10"/>
      <c r="C10534" s="10"/>
    </row>
    <row r="10535">
      <c r="B10535" s="10"/>
      <c r="C10535" s="10"/>
    </row>
    <row r="10536">
      <c r="B10536" s="10"/>
      <c r="C10536" s="10"/>
    </row>
    <row r="10537">
      <c r="B10537" s="10"/>
      <c r="C10537" s="10"/>
    </row>
    <row r="10538">
      <c r="B10538" s="10"/>
      <c r="C10538" s="10"/>
    </row>
    <row r="10539">
      <c r="B10539" s="10"/>
      <c r="C10539" s="10"/>
    </row>
    <row r="10540">
      <c r="B10540" s="10"/>
      <c r="C10540" s="10"/>
    </row>
    <row r="10541">
      <c r="B10541" s="10"/>
      <c r="C10541" s="10"/>
    </row>
    <row r="10542">
      <c r="B10542" s="10"/>
      <c r="C10542" s="10"/>
    </row>
    <row r="10543">
      <c r="B10543" s="10"/>
      <c r="C10543" s="10"/>
    </row>
    <row r="10544">
      <c r="B10544" s="10"/>
      <c r="C10544" s="10"/>
    </row>
    <row r="10545">
      <c r="B10545" s="10"/>
      <c r="C10545" s="10"/>
    </row>
    <row r="10546">
      <c r="B10546" s="10"/>
      <c r="C10546" s="10"/>
    </row>
    <row r="10547">
      <c r="B10547" s="10"/>
      <c r="C10547" s="10"/>
    </row>
    <row r="10548">
      <c r="B10548" s="10"/>
      <c r="C10548" s="10"/>
    </row>
    <row r="10549">
      <c r="B10549" s="10"/>
      <c r="C10549" s="10"/>
    </row>
    <row r="10550">
      <c r="B10550" s="10"/>
      <c r="C10550" s="10"/>
    </row>
    <row r="10551">
      <c r="B10551" s="10"/>
      <c r="C10551" s="10"/>
    </row>
    <row r="10552">
      <c r="B10552" s="10"/>
      <c r="C10552" s="10"/>
    </row>
    <row r="10553">
      <c r="B10553" s="10"/>
      <c r="C10553" s="10"/>
    </row>
    <row r="10554">
      <c r="B10554" s="10"/>
      <c r="C10554" s="10"/>
    </row>
    <row r="10555">
      <c r="B10555" s="10"/>
      <c r="C10555" s="10"/>
    </row>
    <row r="10556">
      <c r="B10556" s="10"/>
      <c r="C10556" s="10"/>
    </row>
    <row r="10557">
      <c r="B10557" s="10"/>
      <c r="C10557" s="10"/>
    </row>
    <row r="10558">
      <c r="B10558" s="10"/>
      <c r="C10558" s="10"/>
    </row>
    <row r="10559">
      <c r="B10559" s="10"/>
      <c r="C10559" s="10"/>
    </row>
    <row r="10560">
      <c r="B10560" s="10"/>
      <c r="C10560" s="10"/>
    </row>
    <row r="10561">
      <c r="B10561" s="10"/>
      <c r="C10561" s="10"/>
    </row>
    <row r="10562">
      <c r="B10562" s="10"/>
      <c r="C10562" s="10"/>
    </row>
    <row r="10563">
      <c r="B10563" s="10"/>
      <c r="C10563" s="10"/>
    </row>
    <row r="10564">
      <c r="B10564" s="10"/>
      <c r="C10564" s="10"/>
    </row>
    <row r="10565">
      <c r="B10565" s="10"/>
      <c r="C10565" s="10"/>
    </row>
    <row r="10566">
      <c r="B10566" s="10"/>
      <c r="C10566" s="10"/>
    </row>
    <row r="10567">
      <c r="B10567" s="10"/>
      <c r="C10567" s="10"/>
    </row>
    <row r="10568">
      <c r="B10568" s="10"/>
      <c r="C10568" s="10"/>
    </row>
    <row r="10569">
      <c r="B10569" s="10"/>
      <c r="C10569" s="10"/>
    </row>
    <row r="10570">
      <c r="B10570" s="10"/>
      <c r="C10570" s="10"/>
    </row>
    <row r="10571">
      <c r="B10571" s="10"/>
      <c r="C10571" s="10"/>
    </row>
    <row r="10572">
      <c r="B10572" s="10"/>
      <c r="C10572" s="10"/>
    </row>
    <row r="10573">
      <c r="B10573" s="10"/>
      <c r="C10573" s="10"/>
    </row>
    <row r="10574">
      <c r="B10574" s="10"/>
      <c r="C10574" s="10"/>
    </row>
    <row r="10575">
      <c r="B10575" s="10"/>
      <c r="C10575" s="10"/>
    </row>
    <row r="10576">
      <c r="B10576" s="10"/>
      <c r="C10576" s="10"/>
    </row>
    <row r="10577">
      <c r="B10577" s="10"/>
      <c r="C10577" s="10"/>
    </row>
    <row r="10578">
      <c r="B10578" s="10"/>
      <c r="C10578" s="10"/>
    </row>
    <row r="10579">
      <c r="B10579" s="10"/>
      <c r="C10579" s="10"/>
    </row>
    <row r="10580">
      <c r="B10580" s="10"/>
      <c r="C10580" s="10"/>
    </row>
    <row r="10581">
      <c r="B10581" s="10"/>
      <c r="C10581" s="10"/>
    </row>
    <row r="10582">
      <c r="B10582" s="10"/>
      <c r="C10582" s="10"/>
    </row>
    <row r="10583">
      <c r="B10583" s="10"/>
      <c r="C10583" s="10"/>
    </row>
    <row r="10584">
      <c r="B10584" s="10"/>
      <c r="C10584" s="10"/>
    </row>
    <row r="10585">
      <c r="B10585" s="10"/>
      <c r="C10585" s="10"/>
    </row>
    <row r="10586">
      <c r="B10586" s="10"/>
      <c r="C10586" s="10"/>
    </row>
    <row r="10587">
      <c r="B10587" s="10"/>
      <c r="C10587" s="10"/>
    </row>
    <row r="10588">
      <c r="B10588" s="10"/>
      <c r="C10588" s="10"/>
    </row>
    <row r="10589">
      <c r="B10589" s="10"/>
      <c r="C10589" s="10"/>
    </row>
    <row r="10590">
      <c r="B10590" s="10"/>
      <c r="C10590" s="10"/>
    </row>
    <row r="10591">
      <c r="B10591" s="10"/>
      <c r="C10591" s="10"/>
    </row>
    <row r="10592">
      <c r="B10592" s="10"/>
      <c r="C10592" s="10"/>
    </row>
    <row r="10593">
      <c r="B10593" s="10"/>
      <c r="C10593" s="10"/>
    </row>
    <row r="10594">
      <c r="B10594" s="10"/>
      <c r="C10594" s="10"/>
    </row>
    <row r="10595">
      <c r="B10595" s="10"/>
      <c r="C10595" s="10"/>
    </row>
    <row r="10596">
      <c r="B10596" s="10"/>
      <c r="C10596" s="10"/>
    </row>
    <row r="10597">
      <c r="B10597" s="10"/>
      <c r="C10597" s="10"/>
    </row>
    <row r="10598">
      <c r="B10598" s="10"/>
      <c r="C10598" s="10"/>
    </row>
    <row r="10599">
      <c r="B10599" s="10"/>
      <c r="C10599" s="10"/>
    </row>
    <row r="10600">
      <c r="B10600" s="10"/>
      <c r="C10600" s="10"/>
    </row>
    <row r="10601">
      <c r="B10601" s="10"/>
      <c r="C10601" s="10"/>
    </row>
    <row r="10602">
      <c r="B10602" s="10"/>
      <c r="C10602" s="10"/>
    </row>
    <row r="10603">
      <c r="B10603" s="10"/>
      <c r="C10603" s="10"/>
    </row>
    <row r="10604">
      <c r="B10604" s="10"/>
      <c r="C10604" s="10"/>
    </row>
    <row r="10605">
      <c r="B10605" s="10"/>
      <c r="C10605" s="10"/>
    </row>
    <row r="10606">
      <c r="B10606" s="10"/>
      <c r="C10606" s="10"/>
    </row>
    <row r="10607">
      <c r="B10607" s="10"/>
      <c r="C10607" s="10"/>
    </row>
    <row r="10608">
      <c r="B10608" s="10"/>
      <c r="C10608" s="10"/>
    </row>
    <row r="10609">
      <c r="B10609" s="10"/>
      <c r="C10609" s="10"/>
    </row>
    <row r="10610">
      <c r="B10610" s="10"/>
      <c r="C10610" s="10"/>
    </row>
    <row r="10611">
      <c r="B10611" s="10"/>
      <c r="C10611" s="10"/>
    </row>
    <row r="10612">
      <c r="B10612" s="10"/>
      <c r="C10612" s="10"/>
    </row>
    <row r="10613">
      <c r="B10613" s="10"/>
      <c r="C10613" s="10"/>
    </row>
    <row r="10614">
      <c r="B10614" s="10"/>
      <c r="C10614" s="10"/>
    </row>
    <row r="10615">
      <c r="B10615" s="10"/>
      <c r="C10615" s="10"/>
    </row>
    <row r="10616">
      <c r="B10616" s="10"/>
      <c r="C10616" s="10"/>
    </row>
    <row r="10617">
      <c r="B10617" s="10"/>
      <c r="C10617" s="10"/>
    </row>
    <row r="10618">
      <c r="B10618" s="10"/>
      <c r="C10618" s="10"/>
    </row>
    <row r="10619">
      <c r="B10619" s="10"/>
      <c r="C10619" s="10"/>
    </row>
    <row r="10620">
      <c r="B10620" s="10"/>
      <c r="C10620" s="10"/>
    </row>
    <row r="10621">
      <c r="B10621" s="10"/>
      <c r="C10621" s="10"/>
    </row>
    <row r="10622">
      <c r="B10622" s="10"/>
      <c r="C10622" s="10"/>
    </row>
    <row r="10623">
      <c r="B10623" s="10"/>
      <c r="C10623" s="10"/>
    </row>
    <row r="10624">
      <c r="B10624" s="10"/>
      <c r="C10624" s="10"/>
    </row>
    <row r="10625">
      <c r="B10625" s="10"/>
      <c r="C10625" s="10"/>
    </row>
    <row r="10626">
      <c r="B10626" s="10"/>
      <c r="C10626" s="10"/>
    </row>
    <row r="10627">
      <c r="B10627" s="10"/>
      <c r="C10627" s="10"/>
    </row>
    <row r="10628">
      <c r="B10628" s="10"/>
      <c r="C10628" s="10"/>
    </row>
    <row r="10629">
      <c r="B10629" s="10"/>
      <c r="C10629" s="10"/>
    </row>
    <row r="10630">
      <c r="B10630" s="10"/>
      <c r="C10630" s="10"/>
    </row>
    <row r="10631">
      <c r="B10631" s="10"/>
      <c r="C10631" s="10"/>
    </row>
    <row r="10632">
      <c r="B10632" s="10"/>
      <c r="C10632" s="10"/>
    </row>
    <row r="10633">
      <c r="B10633" s="10"/>
      <c r="C10633" s="10"/>
    </row>
    <row r="10634">
      <c r="B10634" s="10"/>
      <c r="C10634" s="10"/>
    </row>
    <row r="10635">
      <c r="B10635" s="10"/>
      <c r="C10635" s="10"/>
    </row>
    <row r="10636">
      <c r="B10636" s="10"/>
      <c r="C10636" s="10"/>
    </row>
    <row r="10637">
      <c r="B10637" s="10"/>
      <c r="C10637" s="10"/>
    </row>
    <row r="10638">
      <c r="B10638" s="10"/>
      <c r="C10638" s="10"/>
    </row>
    <row r="10639">
      <c r="B10639" s="10"/>
      <c r="C10639" s="10"/>
    </row>
    <row r="10640">
      <c r="B10640" s="10"/>
      <c r="C10640" s="10"/>
    </row>
    <row r="10641">
      <c r="B10641" s="10"/>
      <c r="C10641" s="10"/>
    </row>
    <row r="10642">
      <c r="B10642" s="10"/>
      <c r="C10642" s="10"/>
    </row>
    <row r="10643">
      <c r="B10643" s="10"/>
      <c r="C10643" s="10"/>
    </row>
    <row r="10644">
      <c r="B10644" s="10"/>
      <c r="C10644" s="10"/>
    </row>
    <row r="10645">
      <c r="B10645" s="10"/>
      <c r="C10645" s="10"/>
    </row>
    <row r="10646">
      <c r="B10646" s="10"/>
      <c r="C10646" s="10"/>
    </row>
    <row r="10647">
      <c r="B10647" s="10"/>
      <c r="C10647" s="10"/>
    </row>
    <row r="10648">
      <c r="B10648" s="10"/>
      <c r="C10648" s="10"/>
    </row>
    <row r="10649">
      <c r="B10649" s="10"/>
      <c r="C10649" s="10"/>
    </row>
    <row r="10650">
      <c r="B10650" s="10"/>
      <c r="C10650" s="10"/>
    </row>
    <row r="10651">
      <c r="B10651" s="10"/>
      <c r="C10651" s="10"/>
    </row>
    <row r="10652">
      <c r="B10652" s="10"/>
      <c r="C10652" s="10"/>
    </row>
    <row r="10653">
      <c r="B10653" s="10"/>
      <c r="C10653" s="10"/>
    </row>
    <row r="10654">
      <c r="B10654" s="10"/>
      <c r="C10654" s="10"/>
    </row>
    <row r="10655">
      <c r="B10655" s="10"/>
      <c r="C10655" s="10"/>
    </row>
    <row r="10656">
      <c r="B10656" s="10"/>
      <c r="C10656" s="10"/>
    </row>
    <row r="10657">
      <c r="B10657" s="10"/>
      <c r="C10657" s="10"/>
    </row>
    <row r="10658">
      <c r="B10658" s="10"/>
      <c r="C10658" s="10"/>
    </row>
    <row r="10659">
      <c r="B10659" s="10"/>
      <c r="C10659" s="10"/>
    </row>
    <row r="10660">
      <c r="B10660" s="10"/>
      <c r="C10660" s="10"/>
    </row>
    <row r="10661">
      <c r="B10661" s="10"/>
      <c r="C10661" s="10"/>
    </row>
    <row r="10662">
      <c r="B10662" s="10"/>
      <c r="C10662" s="10"/>
    </row>
    <row r="10663">
      <c r="B10663" s="10"/>
      <c r="C10663" s="10"/>
    </row>
    <row r="10664">
      <c r="B10664" s="10"/>
      <c r="C10664" s="10"/>
    </row>
    <row r="10665">
      <c r="B10665" s="10"/>
      <c r="C10665" s="10"/>
    </row>
    <row r="10666">
      <c r="B10666" s="10"/>
      <c r="C10666" s="10"/>
    </row>
    <row r="10667">
      <c r="B10667" s="10"/>
      <c r="C10667" s="10"/>
    </row>
    <row r="10668">
      <c r="B10668" s="10"/>
      <c r="C10668" s="10"/>
    </row>
    <row r="10669">
      <c r="B10669" s="10"/>
      <c r="C10669" s="10"/>
    </row>
    <row r="10670">
      <c r="B10670" s="10"/>
      <c r="C10670" s="10"/>
    </row>
    <row r="10671">
      <c r="B10671" s="10"/>
      <c r="C10671" s="10"/>
    </row>
    <row r="10672">
      <c r="B10672" s="10"/>
      <c r="C10672" s="10"/>
    </row>
    <row r="10673">
      <c r="B10673" s="10"/>
      <c r="C10673" s="10"/>
    </row>
    <row r="10674">
      <c r="B10674" s="10"/>
      <c r="C10674" s="10"/>
    </row>
    <row r="10675">
      <c r="B10675" s="10"/>
      <c r="C10675" s="10"/>
    </row>
    <row r="10676">
      <c r="B10676" s="10"/>
      <c r="C10676" s="10"/>
    </row>
    <row r="10677">
      <c r="B10677" s="10"/>
      <c r="C10677" s="10"/>
    </row>
    <row r="10678">
      <c r="B10678" s="10"/>
      <c r="C10678" s="10"/>
    </row>
    <row r="10679">
      <c r="B10679" s="10"/>
      <c r="C10679" s="10"/>
    </row>
    <row r="10680">
      <c r="B10680" s="10"/>
      <c r="C10680" s="10"/>
    </row>
    <row r="10681">
      <c r="B10681" s="10"/>
      <c r="C10681" s="10"/>
    </row>
    <row r="10682">
      <c r="B10682" s="10"/>
      <c r="C10682" s="10"/>
    </row>
    <row r="10683">
      <c r="B10683" s="10"/>
      <c r="C10683" s="10"/>
    </row>
    <row r="10684">
      <c r="B10684" s="10"/>
      <c r="C10684" s="10"/>
    </row>
    <row r="10685">
      <c r="B10685" s="10"/>
      <c r="C10685" s="10"/>
    </row>
    <row r="10686">
      <c r="B10686" s="10"/>
      <c r="C10686" s="10"/>
    </row>
    <row r="10687">
      <c r="B10687" s="10"/>
      <c r="C10687" s="10"/>
    </row>
    <row r="10688">
      <c r="B10688" s="10"/>
      <c r="C10688" s="10"/>
    </row>
    <row r="10689">
      <c r="B10689" s="10"/>
      <c r="C10689" s="10"/>
    </row>
    <row r="10690">
      <c r="B10690" s="10"/>
      <c r="C10690" s="10"/>
    </row>
    <row r="10691">
      <c r="B10691" s="10"/>
      <c r="C10691" s="10"/>
    </row>
    <row r="10692">
      <c r="B10692" s="10"/>
      <c r="C10692" s="10"/>
    </row>
    <row r="10693">
      <c r="B10693" s="10"/>
      <c r="C10693" s="10"/>
    </row>
    <row r="10694">
      <c r="B10694" s="10"/>
      <c r="C10694" s="10"/>
    </row>
    <row r="10695">
      <c r="B10695" s="10"/>
      <c r="C10695" s="10"/>
    </row>
    <row r="10696">
      <c r="B10696" s="10"/>
      <c r="C10696" s="10"/>
    </row>
    <row r="10697">
      <c r="B10697" s="10"/>
      <c r="C10697" s="10"/>
    </row>
    <row r="10698">
      <c r="B10698" s="10"/>
      <c r="C10698" s="10"/>
    </row>
    <row r="10699">
      <c r="B10699" s="10"/>
      <c r="C10699" s="10"/>
    </row>
    <row r="10700">
      <c r="B10700" s="10"/>
      <c r="C10700" s="10"/>
    </row>
    <row r="10701">
      <c r="B10701" s="10"/>
      <c r="C10701" s="10"/>
    </row>
    <row r="10702">
      <c r="B10702" s="10"/>
      <c r="C10702" s="10"/>
    </row>
    <row r="10703">
      <c r="B10703" s="10"/>
      <c r="C10703" s="10"/>
    </row>
    <row r="10704">
      <c r="B10704" s="10"/>
      <c r="C10704" s="10"/>
    </row>
    <row r="10705">
      <c r="B10705" s="10"/>
      <c r="C10705" s="10"/>
    </row>
    <row r="10706">
      <c r="B10706" s="10"/>
      <c r="C10706" s="10"/>
    </row>
    <row r="10707">
      <c r="B10707" s="10"/>
      <c r="C10707" s="10"/>
    </row>
    <row r="10708">
      <c r="B10708" s="10"/>
      <c r="C10708" s="10"/>
    </row>
    <row r="10709">
      <c r="B10709" s="10"/>
      <c r="C10709" s="10"/>
    </row>
    <row r="10710">
      <c r="B10710" s="10"/>
      <c r="C10710" s="10"/>
    </row>
    <row r="10711">
      <c r="B10711" s="10"/>
      <c r="C10711" s="10"/>
    </row>
    <row r="10712">
      <c r="B10712" s="10"/>
      <c r="C10712" s="10"/>
    </row>
    <row r="10713">
      <c r="B10713" s="10"/>
      <c r="C10713" s="10"/>
    </row>
    <row r="10714">
      <c r="B10714" s="10"/>
      <c r="C10714" s="10"/>
    </row>
    <row r="10715">
      <c r="B10715" s="10"/>
      <c r="C10715" s="10"/>
    </row>
    <row r="10716">
      <c r="B10716" s="10"/>
      <c r="C10716" s="10"/>
    </row>
    <row r="10717">
      <c r="B10717" s="10"/>
      <c r="C10717" s="10"/>
    </row>
    <row r="10718">
      <c r="B10718" s="10"/>
      <c r="C10718" s="10"/>
    </row>
    <row r="10719">
      <c r="B10719" s="10"/>
      <c r="C10719" s="10"/>
    </row>
    <row r="10720">
      <c r="B10720" s="10"/>
      <c r="C10720" s="10"/>
    </row>
    <row r="10721">
      <c r="B10721" s="10"/>
      <c r="C10721" s="10"/>
    </row>
    <row r="10722">
      <c r="B10722" s="10"/>
      <c r="C10722" s="10"/>
    </row>
    <row r="10723">
      <c r="B10723" s="10"/>
      <c r="C10723" s="10"/>
    </row>
    <row r="10724">
      <c r="B10724" s="10"/>
      <c r="C10724" s="10"/>
    </row>
    <row r="10725">
      <c r="B10725" s="10"/>
      <c r="C10725" s="10"/>
    </row>
    <row r="10726">
      <c r="B10726" s="10"/>
      <c r="C10726" s="10"/>
    </row>
    <row r="10727">
      <c r="B10727" s="10"/>
      <c r="C10727" s="10"/>
    </row>
    <row r="10728">
      <c r="B10728" s="10"/>
      <c r="C10728" s="10"/>
    </row>
    <row r="10729">
      <c r="B10729" s="10"/>
      <c r="C10729" s="10"/>
    </row>
    <row r="10730">
      <c r="B10730" s="10"/>
      <c r="C10730" s="10"/>
    </row>
    <row r="10731">
      <c r="B10731" s="10"/>
      <c r="C10731" s="10"/>
    </row>
    <row r="10732">
      <c r="B10732" s="10"/>
      <c r="C10732" s="10"/>
    </row>
    <row r="10733">
      <c r="B10733" s="10"/>
      <c r="C10733" s="10"/>
    </row>
    <row r="10734">
      <c r="B10734" s="10"/>
      <c r="C10734" s="10"/>
    </row>
    <row r="10735">
      <c r="B10735" s="10"/>
      <c r="C10735" s="10"/>
    </row>
    <row r="10736">
      <c r="B10736" s="10"/>
      <c r="C10736" s="10"/>
    </row>
    <row r="10737">
      <c r="B10737" s="10"/>
      <c r="C10737" s="10"/>
    </row>
    <row r="10738">
      <c r="B10738" s="10"/>
      <c r="C10738" s="10"/>
    </row>
    <row r="10739">
      <c r="B10739" s="10"/>
      <c r="C10739" s="10"/>
    </row>
    <row r="10740">
      <c r="B10740" s="10"/>
      <c r="C10740" s="10"/>
    </row>
    <row r="10741">
      <c r="B10741" s="10"/>
      <c r="C10741" s="10"/>
    </row>
    <row r="10742">
      <c r="B10742" s="10"/>
      <c r="C10742" s="10"/>
    </row>
    <row r="10743">
      <c r="B10743" s="10"/>
      <c r="C10743" s="10"/>
    </row>
    <row r="10744">
      <c r="B10744" s="10"/>
      <c r="C10744" s="10"/>
    </row>
    <row r="10745">
      <c r="B10745" s="10"/>
      <c r="C10745" s="10"/>
    </row>
    <row r="10746">
      <c r="B10746" s="10"/>
      <c r="C10746" s="10"/>
    </row>
    <row r="10747">
      <c r="B10747" s="10"/>
      <c r="C10747" s="10"/>
    </row>
    <row r="10748">
      <c r="B10748" s="10"/>
      <c r="C10748" s="10"/>
    </row>
    <row r="10749">
      <c r="B10749" s="10"/>
      <c r="C10749" s="10"/>
    </row>
    <row r="10750">
      <c r="B10750" s="10"/>
      <c r="C10750" s="10"/>
    </row>
    <row r="10751">
      <c r="B10751" s="10"/>
      <c r="C10751" s="10"/>
    </row>
    <row r="10752">
      <c r="B10752" s="10"/>
      <c r="C10752" s="10"/>
    </row>
    <row r="10753">
      <c r="B10753" s="10"/>
      <c r="C10753" s="10"/>
    </row>
    <row r="10754">
      <c r="B10754" s="10"/>
      <c r="C10754" s="10"/>
    </row>
    <row r="10755">
      <c r="B10755" s="10"/>
      <c r="C10755" s="10"/>
    </row>
    <row r="10756">
      <c r="B10756" s="10"/>
      <c r="C10756" s="10"/>
    </row>
    <row r="10757">
      <c r="B10757" s="10"/>
      <c r="C10757" s="10"/>
    </row>
    <row r="10758">
      <c r="B10758" s="10"/>
      <c r="C10758" s="10"/>
    </row>
    <row r="10759">
      <c r="B10759" s="10"/>
      <c r="C10759" s="10"/>
    </row>
    <row r="10760">
      <c r="B10760" s="10"/>
      <c r="C10760" s="10"/>
    </row>
    <row r="10761">
      <c r="B10761" s="10"/>
      <c r="C10761" s="10"/>
    </row>
    <row r="10762">
      <c r="B10762" s="10"/>
      <c r="C10762" s="10"/>
    </row>
    <row r="10763">
      <c r="B10763" s="10"/>
      <c r="C10763" s="10"/>
    </row>
    <row r="10764">
      <c r="B10764" s="10"/>
      <c r="C10764" s="10"/>
    </row>
    <row r="10765">
      <c r="B10765" s="10"/>
      <c r="C10765" s="10"/>
    </row>
    <row r="10766">
      <c r="B10766" s="10"/>
      <c r="C10766" s="10"/>
    </row>
    <row r="10767">
      <c r="B10767" s="10"/>
      <c r="C10767" s="10"/>
    </row>
    <row r="10768">
      <c r="B10768" s="10"/>
      <c r="C10768" s="10"/>
    </row>
    <row r="10769">
      <c r="B10769" s="10"/>
      <c r="C10769" s="10"/>
    </row>
    <row r="10770">
      <c r="B10770" s="10"/>
      <c r="C10770" s="10"/>
    </row>
    <row r="10771">
      <c r="B10771" s="10"/>
      <c r="C10771" s="10"/>
    </row>
    <row r="10772">
      <c r="B10772" s="10"/>
      <c r="C10772" s="10"/>
    </row>
    <row r="10773">
      <c r="B10773" s="10"/>
      <c r="C10773" s="10"/>
    </row>
    <row r="10774">
      <c r="B10774" s="10"/>
      <c r="C10774" s="10"/>
    </row>
    <row r="10775">
      <c r="B10775" s="10"/>
      <c r="C10775" s="10"/>
    </row>
    <row r="10776">
      <c r="B10776" s="10"/>
      <c r="C10776" s="10"/>
    </row>
    <row r="10777">
      <c r="B10777" s="10"/>
      <c r="C10777" s="10"/>
    </row>
    <row r="10778">
      <c r="B10778" s="10"/>
      <c r="C10778" s="10"/>
    </row>
    <row r="10779">
      <c r="B10779" s="10"/>
      <c r="C10779" s="10"/>
    </row>
    <row r="10780">
      <c r="B10780" s="10"/>
      <c r="C10780" s="10"/>
    </row>
    <row r="10781">
      <c r="B10781" s="10"/>
      <c r="C10781" s="10"/>
    </row>
    <row r="10782">
      <c r="B10782" s="10"/>
      <c r="C10782" s="10"/>
    </row>
    <row r="10783">
      <c r="B10783" s="10"/>
      <c r="C10783" s="10"/>
    </row>
    <row r="10784">
      <c r="B10784" s="10"/>
      <c r="C10784" s="10"/>
    </row>
    <row r="10785">
      <c r="B10785" s="10"/>
      <c r="C10785" s="10"/>
    </row>
    <row r="10786">
      <c r="B10786" s="10"/>
      <c r="C10786" s="10"/>
    </row>
    <row r="10787">
      <c r="B10787" s="10"/>
      <c r="C10787" s="10"/>
    </row>
    <row r="10788">
      <c r="B10788" s="10"/>
      <c r="C10788" s="10"/>
    </row>
    <row r="10789">
      <c r="B10789" s="10"/>
      <c r="C10789" s="10"/>
    </row>
    <row r="10790">
      <c r="B10790" s="10"/>
      <c r="C10790" s="10"/>
    </row>
    <row r="10791">
      <c r="B10791" s="10"/>
      <c r="C10791" s="10"/>
    </row>
    <row r="10792">
      <c r="B10792" s="10"/>
      <c r="C10792" s="10"/>
    </row>
    <row r="10793">
      <c r="B10793" s="10"/>
      <c r="C10793" s="10"/>
    </row>
    <row r="10794">
      <c r="B10794" s="10"/>
      <c r="C10794" s="10"/>
    </row>
    <row r="10795">
      <c r="B10795" s="10"/>
      <c r="C10795" s="10"/>
    </row>
    <row r="10796">
      <c r="B10796" s="10"/>
      <c r="C10796" s="10"/>
    </row>
    <row r="10797">
      <c r="B10797" s="10"/>
      <c r="C10797" s="10"/>
    </row>
    <row r="10798">
      <c r="B10798" s="10"/>
      <c r="C10798" s="10"/>
    </row>
    <row r="10799">
      <c r="B10799" s="10"/>
      <c r="C10799" s="10"/>
    </row>
    <row r="10800">
      <c r="B10800" s="10"/>
      <c r="C10800" s="10"/>
    </row>
    <row r="10801">
      <c r="B10801" s="10"/>
      <c r="C10801" s="10"/>
    </row>
    <row r="10802">
      <c r="B10802" s="10"/>
      <c r="C10802" s="10"/>
    </row>
    <row r="10803">
      <c r="B10803" s="10"/>
      <c r="C10803" s="10"/>
    </row>
    <row r="10804">
      <c r="B10804" s="10"/>
      <c r="C10804" s="10"/>
    </row>
    <row r="10805">
      <c r="B10805" s="10"/>
      <c r="C10805" s="10"/>
    </row>
    <row r="10806">
      <c r="B10806" s="10"/>
      <c r="C10806" s="10"/>
    </row>
    <row r="10807">
      <c r="B10807" s="10"/>
      <c r="C10807" s="10"/>
    </row>
    <row r="10808">
      <c r="B10808" s="10"/>
      <c r="C10808" s="10"/>
    </row>
    <row r="10809">
      <c r="B10809" s="10"/>
      <c r="C10809" s="10"/>
    </row>
    <row r="10810">
      <c r="B10810" s="10"/>
      <c r="C10810" s="10"/>
    </row>
    <row r="10811">
      <c r="B10811" s="10"/>
      <c r="C10811" s="10"/>
    </row>
    <row r="10812">
      <c r="B10812" s="10"/>
      <c r="C10812" s="10"/>
    </row>
    <row r="10813">
      <c r="B10813" s="10"/>
      <c r="C10813" s="10"/>
    </row>
    <row r="10814">
      <c r="B10814" s="10"/>
      <c r="C10814" s="10"/>
    </row>
    <row r="10815">
      <c r="B10815" s="10"/>
      <c r="C10815" s="10"/>
    </row>
    <row r="10816">
      <c r="B10816" s="10"/>
      <c r="C10816" s="10"/>
    </row>
    <row r="10817">
      <c r="B10817" s="10"/>
      <c r="C10817" s="10"/>
    </row>
    <row r="10818">
      <c r="B10818" s="10"/>
      <c r="C10818" s="10"/>
    </row>
    <row r="10819">
      <c r="B10819" s="10"/>
      <c r="C10819" s="10"/>
    </row>
    <row r="10820">
      <c r="B10820" s="10"/>
      <c r="C10820" s="10"/>
    </row>
    <row r="10821">
      <c r="B10821" s="10"/>
      <c r="C10821" s="10"/>
    </row>
    <row r="10822">
      <c r="B10822" s="10"/>
      <c r="C10822" s="10"/>
    </row>
    <row r="10823">
      <c r="B10823" s="10"/>
      <c r="C10823" s="10"/>
    </row>
    <row r="10824">
      <c r="B10824" s="10"/>
      <c r="C10824" s="10"/>
    </row>
    <row r="10825">
      <c r="B10825" s="10"/>
      <c r="C10825" s="10"/>
    </row>
    <row r="10826">
      <c r="B10826" s="10"/>
      <c r="C10826" s="10"/>
    </row>
    <row r="10827">
      <c r="B10827" s="10"/>
      <c r="C10827" s="10"/>
    </row>
    <row r="10828">
      <c r="B10828" s="10"/>
      <c r="C10828" s="10"/>
    </row>
    <row r="10829">
      <c r="B10829" s="10"/>
      <c r="C10829" s="10"/>
    </row>
    <row r="10830">
      <c r="B10830" s="10"/>
      <c r="C10830" s="10"/>
    </row>
    <row r="10831">
      <c r="B10831" s="10"/>
      <c r="C10831" s="10"/>
    </row>
    <row r="10832">
      <c r="B10832" s="10"/>
      <c r="C10832" s="10"/>
    </row>
    <row r="10833">
      <c r="B10833" s="10"/>
      <c r="C10833" s="10"/>
    </row>
    <row r="10834">
      <c r="B10834" s="10"/>
      <c r="C10834" s="10"/>
    </row>
    <row r="10835">
      <c r="B10835" s="10"/>
      <c r="C10835" s="10"/>
    </row>
    <row r="10836">
      <c r="B10836" s="10"/>
      <c r="C10836" s="10"/>
    </row>
    <row r="10837">
      <c r="B10837" s="10"/>
      <c r="C10837" s="10"/>
    </row>
    <row r="10838">
      <c r="B10838" s="10"/>
      <c r="C10838" s="10"/>
    </row>
    <row r="10839">
      <c r="B10839" s="10"/>
      <c r="C10839" s="10"/>
    </row>
    <row r="10840">
      <c r="B10840" s="10"/>
      <c r="C10840" s="10"/>
    </row>
    <row r="10841">
      <c r="B10841" s="10"/>
      <c r="C10841" s="10"/>
    </row>
    <row r="10842">
      <c r="B10842" s="10"/>
      <c r="C10842" s="10"/>
    </row>
    <row r="10843">
      <c r="B10843" s="10"/>
      <c r="C10843" s="10"/>
    </row>
    <row r="10844">
      <c r="B10844" s="10"/>
      <c r="C10844" s="10"/>
    </row>
    <row r="10845">
      <c r="B10845" s="10"/>
      <c r="C10845" s="10"/>
    </row>
    <row r="10846">
      <c r="B10846" s="10"/>
      <c r="C10846" s="10"/>
    </row>
    <row r="10847">
      <c r="B10847" s="10"/>
      <c r="C10847" s="10"/>
    </row>
    <row r="10848">
      <c r="B10848" s="10"/>
      <c r="C10848" s="10"/>
    </row>
    <row r="10849">
      <c r="B10849" s="10"/>
      <c r="C10849" s="10"/>
    </row>
    <row r="10850">
      <c r="B10850" s="10"/>
      <c r="C10850" s="10"/>
    </row>
    <row r="10851">
      <c r="B10851" s="10"/>
      <c r="C10851" s="10"/>
    </row>
    <row r="10852">
      <c r="B10852" s="10"/>
      <c r="C10852" s="10"/>
    </row>
    <row r="10853">
      <c r="B10853" s="10"/>
      <c r="C10853" s="10"/>
    </row>
    <row r="10854">
      <c r="B10854" s="10"/>
      <c r="C10854" s="10"/>
    </row>
    <row r="10855">
      <c r="B10855" s="10"/>
      <c r="C10855" s="10"/>
    </row>
    <row r="10856">
      <c r="B10856" s="10"/>
      <c r="C10856" s="10"/>
    </row>
    <row r="10857">
      <c r="B10857" s="10"/>
      <c r="C10857" s="10"/>
    </row>
    <row r="10858">
      <c r="B10858" s="10"/>
      <c r="C10858" s="10"/>
    </row>
    <row r="10859">
      <c r="B10859" s="10"/>
      <c r="C10859" s="10"/>
    </row>
    <row r="10860">
      <c r="B10860" s="10"/>
      <c r="C10860" s="10"/>
    </row>
    <row r="10861">
      <c r="B10861" s="10"/>
      <c r="C10861" s="10"/>
    </row>
    <row r="10862">
      <c r="B10862" s="10"/>
      <c r="C10862" s="10"/>
    </row>
    <row r="10863">
      <c r="B10863" s="10"/>
      <c r="C10863" s="10"/>
    </row>
    <row r="10864">
      <c r="B10864" s="10"/>
      <c r="C10864" s="10"/>
    </row>
    <row r="10865">
      <c r="B10865" s="10"/>
      <c r="C10865" s="10"/>
    </row>
    <row r="10866">
      <c r="B10866" s="10"/>
      <c r="C10866" s="10"/>
    </row>
    <row r="10867">
      <c r="B10867" s="10"/>
      <c r="C10867" s="10"/>
    </row>
    <row r="10868">
      <c r="B10868" s="10"/>
      <c r="C10868" s="10"/>
    </row>
    <row r="10869">
      <c r="B10869" s="10"/>
      <c r="C10869" s="10"/>
    </row>
    <row r="10870">
      <c r="B10870" s="10"/>
      <c r="C10870" s="10"/>
    </row>
    <row r="10871">
      <c r="B10871" s="10"/>
      <c r="C10871" s="10"/>
    </row>
    <row r="10872">
      <c r="B10872" s="10"/>
      <c r="C10872" s="10"/>
    </row>
    <row r="10873">
      <c r="B10873" s="10"/>
      <c r="C10873" s="10"/>
    </row>
    <row r="10874">
      <c r="B10874" s="10"/>
      <c r="C10874" s="10"/>
    </row>
    <row r="10875">
      <c r="B10875" s="10"/>
      <c r="C10875" s="10"/>
    </row>
    <row r="10876">
      <c r="B10876" s="10"/>
      <c r="C10876" s="10"/>
    </row>
    <row r="10877">
      <c r="B10877" s="10"/>
      <c r="C10877" s="10"/>
    </row>
    <row r="10878">
      <c r="B10878" s="10"/>
      <c r="C10878" s="10"/>
    </row>
    <row r="10879">
      <c r="B10879" s="10"/>
      <c r="C10879" s="10"/>
    </row>
    <row r="10880">
      <c r="B10880" s="10"/>
      <c r="C10880" s="10"/>
    </row>
    <row r="10881">
      <c r="B10881" s="10"/>
      <c r="C10881" s="10"/>
    </row>
    <row r="10882">
      <c r="B10882" s="10"/>
      <c r="C10882" s="10"/>
    </row>
    <row r="10883">
      <c r="B10883" s="10"/>
      <c r="C10883" s="10"/>
    </row>
    <row r="10884">
      <c r="B10884" s="10"/>
      <c r="C10884" s="10"/>
    </row>
    <row r="10885">
      <c r="B10885" s="10"/>
      <c r="C10885" s="10"/>
    </row>
    <row r="10886">
      <c r="B10886" s="10"/>
      <c r="C10886" s="10"/>
    </row>
    <row r="10887">
      <c r="B10887" s="10"/>
      <c r="C10887" s="10"/>
    </row>
    <row r="10888">
      <c r="B10888" s="10"/>
      <c r="C10888" s="10"/>
    </row>
    <row r="10889">
      <c r="B10889" s="10"/>
      <c r="C10889" s="10"/>
    </row>
    <row r="10890">
      <c r="B10890" s="10"/>
      <c r="C10890" s="10"/>
    </row>
    <row r="10891">
      <c r="B10891" s="10"/>
      <c r="C10891" s="10"/>
    </row>
    <row r="10892">
      <c r="B10892" s="10"/>
      <c r="C10892" s="10"/>
    </row>
    <row r="10893">
      <c r="B10893" s="10"/>
      <c r="C10893" s="10"/>
    </row>
    <row r="10894">
      <c r="B10894" s="10"/>
      <c r="C10894" s="10"/>
    </row>
    <row r="10895">
      <c r="B10895" s="10"/>
      <c r="C10895" s="10"/>
    </row>
    <row r="10896">
      <c r="B10896" s="10"/>
      <c r="C10896" s="10"/>
    </row>
    <row r="10897">
      <c r="B10897" s="10"/>
      <c r="C10897" s="10"/>
    </row>
    <row r="10898">
      <c r="B10898" s="10"/>
      <c r="C10898" s="10"/>
    </row>
    <row r="10899">
      <c r="B10899" s="10"/>
      <c r="C10899" s="10"/>
    </row>
    <row r="10900">
      <c r="B10900" s="10"/>
      <c r="C10900" s="10"/>
    </row>
    <row r="10901">
      <c r="B10901" s="10"/>
      <c r="C10901" s="10"/>
    </row>
    <row r="10902">
      <c r="B10902" s="10"/>
      <c r="C10902" s="10"/>
    </row>
    <row r="10903">
      <c r="B10903" s="10"/>
      <c r="C10903" s="10"/>
    </row>
    <row r="10904">
      <c r="B10904" s="10"/>
      <c r="C10904" s="10"/>
    </row>
    <row r="10905">
      <c r="B10905" s="10"/>
      <c r="C10905" s="10"/>
    </row>
    <row r="10906">
      <c r="B10906" s="10"/>
      <c r="C10906" s="10"/>
    </row>
    <row r="10907">
      <c r="B10907" s="10"/>
      <c r="C10907" s="10"/>
    </row>
    <row r="10908">
      <c r="B10908" s="10"/>
      <c r="C10908" s="10"/>
    </row>
    <row r="10909">
      <c r="B10909" s="10"/>
      <c r="C10909" s="10"/>
    </row>
    <row r="10910">
      <c r="B10910" s="10"/>
      <c r="C10910" s="10"/>
    </row>
    <row r="10911">
      <c r="B10911" s="10"/>
      <c r="C10911" s="10"/>
    </row>
    <row r="10912">
      <c r="B10912" s="10"/>
      <c r="C10912" s="10"/>
    </row>
    <row r="10913">
      <c r="B10913" s="10"/>
      <c r="C10913" s="10"/>
    </row>
    <row r="10914">
      <c r="B10914" s="10"/>
      <c r="C10914" s="10"/>
    </row>
    <row r="10915">
      <c r="B10915" s="10"/>
      <c r="C10915" s="10"/>
    </row>
    <row r="10916">
      <c r="B10916" s="10"/>
      <c r="C10916" s="10"/>
    </row>
    <row r="10917">
      <c r="B10917" s="10"/>
      <c r="C10917" s="10"/>
    </row>
    <row r="10918">
      <c r="B10918" s="10"/>
      <c r="C10918" s="10"/>
    </row>
    <row r="10919">
      <c r="B10919" s="10"/>
      <c r="C10919" s="10"/>
    </row>
    <row r="10920">
      <c r="B10920" s="10"/>
      <c r="C10920" s="10"/>
    </row>
    <row r="10921">
      <c r="B10921" s="10"/>
      <c r="C10921" s="10"/>
    </row>
    <row r="10922">
      <c r="B10922" s="10"/>
      <c r="C10922" s="10"/>
    </row>
    <row r="10923">
      <c r="B10923" s="10"/>
      <c r="C10923" s="10"/>
    </row>
    <row r="10924">
      <c r="B10924" s="10"/>
      <c r="C10924" s="10"/>
    </row>
    <row r="10925">
      <c r="B10925" s="10"/>
      <c r="C10925" s="10"/>
    </row>
    <row r="10926">
      <c r="B10926" s="10"/>
      <c r="C10926" s="10"/>
    </row>
    <row r="10927">
      <c r="B10927" s="10"/>
      <c r="C10927" s="10"/>
    </row>
    <row r="10928">
      <c r="B10928" s="10"/>
      <c r="C10928" s="10"/>
    </row>
    <row r="10929">
      <c r="B10929" s="10"/>
      <c r="C10929" s="10"/>
    </row>
    <row r="10930">
      <c r="B10930" s="10"/>
      <c r="C10930" s="10"/>
    </row>
    <row r="10931">
      <c r="B10931" s="10"/>
      <c r="C10931" s="10"/>
    </row>
    <row r="10932">
      <c r="B10932" s="10"/>
      <c r="C10932" s="10"/>
    </row>
    <row r="10933">
      <c r="B10933" s="10"/>
      <c r="C10933" s="10"/>
    </row>
    <row r="10934">
      <c r="B10934" s="10"/>
      <c r="C10934" s="10"/>
    </row>
    <row r="10935">
      <c r="B10935" s="10"/>
      <c r="C10935" s="10"/>
    </row>
    <row r="10936">
      <c r="B10936" s="10"/>
      <c r="C10936" s="10"/>
    </row>
    <row r="10937">
      <c r="B10937" s="10"/>
      <c r="C10937" s="10"/>
    </row>
    <row r="10938">
      <c r="B10938" s="10"/>
      <c r="C10938" s="10"/>
    </row>
    <row r="10939">
      <c r="B10939" s="10"/>
      <c r="C10939" s="10"/>
    </row>
    <row r="10940">
      <c r="B10940" s="10"/>
      <c r="C10940" s="10"/>
    </row>
    <row r="10941">
      <c r="B10941" s="10"/>
      <c r="C10941" s="10"/>
    </row>
    <row r="10942">
      <c r="B10942" s="10"/>
      <c r="C10942" s="10"/>
    </row>
    <row r="10943">
      <c r="B10943" s="10"/>
      <c r="C10943" s="10"/>
    </row>
    <row r="10944">
      <c r="B10944" s="10"/>
      <c r="C10944" s="10"/>
    </row>
    <row r="10945">
      <c r="B10945" s="10"/>
      <c r="C10945" s="10"/>
    </row>
    <row r="10946">
      <c r="B10946" s="10"/>
      <c r="C10946" s="10"/>
    </row>
    <row r="10947">
      <c r="B10947" s="10"/>
      <c r="C10947" s="10"/>
    </row>
    <row r="10948">
      <c r="B10948" s="10"/>
      <c r="C10948" s="10"/>
    </row>
    <row r="10949">
      <c r="B10949" s="10"/>
      <c r="C10949" s="10"/>
    </row>
    <row r="10950">
      <c r="B10950" s="10"/>
      <c r="C10950" s="10"/>
    </row>
    <row r="10951">
      <c r="B10951" s="10"/>
      <c r="C10951" s="10"/>
    </row>
    <row r="10952">
      <c r="B10952" s="10"/>
      <c r="C10952" s="10"/>
    </row>
    <row r="10953">
      <c r="B10953" s="10"/>
      <c r="C10953" s="10"/>
    </row>
    <row r="10954">
      <c r="B10954" s="10"/>
      <c r="C10954" s="10"/>
    </row>
    <row r="10955">
      <c r="B10955" s="10"/>
      <c r="C10955" s="10"/>
    </row>
    <row r="10956">
      <c r="B10956" s="10"/>
      <c r="C10956" s="10"/>
    </row>
    <row r="10957">
      <c r="B10957" s="10"/>
      <c r="C10957" s="10"/>
    </row>
    <row r="10958">
      <c r="B10958" s="10"/>
      <c r="C10958" s="10"/>
    </row>
    <row r="10959">
      <c r="B10959" s="10"/>
      <c r="C10959" s="10"/>
    </row>
    <row r="10960">
      <c r="B10960" s="10"/>
      <c r="C10960" s="10"/>
    </row>
    <row r="10961">
      <c r="B10961" s="10"/>
      <c r="C10961" s="10"/>
    </row>
    <row r="10962">
      <c r="B10962" s="10"/>
      <c r="C10962" s="10"/>
    </row>
    <row r="10963">
      <c r="B10963" s="10"/>
      <c r="C10963" s="10"/>
    </row>
    <row r="10964">
      <c r="B10964" s="10"/>
      <c r="C10964" s="10"/>
    </row>
    <row r="10965">
      <c r="B10965" s="10"/>
      <c r="C10965" s="10"/>
    </row>
    <row r="10966">
      <c r="B10966" s="10"/>
      <c r="C10966" s="10"/>
    </row>
    <row r="10967">
      <c r="B10967" s="10"/>
      <c r="C10967" s="10"/>
    </row>
    <row r="10968">
      <c r="B10968" s="10"/>
      <c r="C10968" s="10"/>
    </row>
    <row r="10969">
      <c r="B10969" s="10"/>
      <c r="C10969" s="10"/>
    </row>
    <row r="10970">
      <c r="B10970" s="10"/>
      <c r="C10970" s="10"/>
    </row>
    <row r="10971">
      <c r="B10971" s="10"/>
      <c r="C10971" s="10"/>
    </row>
    <row r="10972">
      <c r="B10972" s="10"/>
      <c r="C10972" s="10"/>
    </row>
    <row r="10973">
      <c r="B10973" s="10"/>
      <c r="C10973" s="10"/>
    </row>
    <row r="10974">
      <c r="B10974" s="10"/>
      <c r="C10974" s="10"/>
    </row>
    <row r="10975">
      <c r="B10975" s="10"/>
      <c r="C10975" s="10"/>
    </row>
    <row r="10976">
      <c r="B10976" s="10"/>
      <c r="C10976" s="10"/>
    </row>
    <row r="10977">
      <c r="B10977" s="10"/>
      <c r="C10977" s="10"/>
    </row>
    <row r="10978">
      <c r="B10978" s="10"/>
      <c r="C10978" s="10"/>
    </row>
    <row r="10979">
      <c r="B10979" s="10"/>
      <c r="C10979" s="10"/>
    </row>
    <row r="10980">
      <c r="B10980" s="10"/>
      <c r="C10980" s="10"/>
    </row>
    <row r="10981">
      <c r="B10981" s="10"/>
      <c r="C10981" s="10"/>
    </row>
    <row r="10982">
      <c r="B10982" s="10"/>
      <c r="C10982" s="10"/>
    </row>
    <row r="10983">
      <c r="B10983" s="10"/>
      <c r="C10983" s="10"/>
    </row>
    <row r="10984">
      <c r="B10984" s="10"/>
      <c r="C10984" s="10"/>
    </row>
    <row r="10985">
      <c r="B10985" s="10"/>
      <c r="C10985" s="10"/>
    </row>
    <row r="10986">
      <c r="B10986" s="10"/>
      <c r="C10986" s="10"/>
    </row>
    <row r="10987">
      <c r="B10987" s="10"/>
      <c r="C10987" s="10"/>
    </row>
    <row r="10988">
      <c r="B10988" s="10"/>
      <c r="C10988" s="10"/>
    </row>
    <row r="10989">
      <c r="B10989" s="10"/>
      <c r="C10989" s="10"/>
    </row>
    <row r="10990">
      <c r="B10990" s="10"/>
      <c r="C10990" s="10"/>
    </row>
    <row r="10991">
      <c r="B10991" s="10"/>
      <c r="C10991" s="10"/>
    </row>
    <row r="10992">
      <c r="B10992" s="10"/>
      <c r="C10992" s="10"/>
    </row>
    <row r="10993">
      <c r="B10993" s="10"/>
      <c r="C10993" s="10"/>
    </row>
    <row r="10994">
      <c r="B10994" s="10"/>
      <c r="C10994" s="10"/>
    </row>
    <row r="10995">
      <c r="B10995" s="10"/>
      <c r="C10995" s="10"/>
    </row>
    <row r="10996">
      <c r="B10996" s="10"/>
      <c r="C10996" s="10"/>
    </row>
    <row r="10997">
      <c r="B10997" s="10"/>
      <c r="C10997" s="10"/>
    </row>
    <row r="10998">
      <c r="B10998" s="10"/>
      <c r="C10998" s="10"/>
    </row>
    <row r="10999">
      <c r="B10999" s="10"/>
      <c r="C10999" s="10"/>
    </row>
    <row r="11000">
      <c r="B11000" s="10"/>
      <c r="C11000" s="10"/>
    </row>
    <row r="11001">
      <c r="B11001" s="10"/>
      <c r="C11001" s="10"/>
    </row>
    <row r="11002">
      <c r="B11002" s="10"/>
      <c r="C11002" s="10"/>
    </row>
    <row r="11003">
      <c r="B11003" s="10"/>
      <c r="C11003" s="10"/>
    </row>
    <row r="11004">
      <c r="B11004" s="10"/>
      <c r="C11004" s="10"/>
    </row>
    <row r="11005">
      <c r="B11005" s="10"/>
      <c r="C11005" s="10"/>
    </row>
    <row r="11006">
      <c r="B11006" s="10"/>
      <c r="C11006" s="10"/>
    </row>
    <row r="11007">
      <c r="B11007" s="10"/>
      <c r="C11007" s="10"/>
    </row>
    <row r="11008">
      <c r="B11008" s="10"/>
      <c r="C11008" s="10"/>
    </row>
    <row r="11009">
      <c r="B11009" s="10"/>
      <c r="C11009" s="10"/>
    </row>
    <row r="11010">
      <c r="B11010" s="10"/>
      <c r="C11010" s="10"/>
    </row>
    <row r="11011">
      <c r="B11011" s="10"/>
      <c r="C11011" s="10"/>
    </row>
    <row r="11012">
      <c r="B11012" s="10"/>
      <c r="C11012" s="10"/>
    </row>
    <row r="11013">
      <c r="B11013" s="10"/>
      <c r="C11013" s="10"/>
    </row>
    <row r="11014">
      <c r="B11014" s="10"/>
      <c r="C11014" s="10"/>
    </row>
    <row r="11015">
      <c r="B11015" s="10"/>
      <c r="C11015" s="10"/>
    </row>
    <row r="11016">
      <c r="B11016" s="10"/>
      <c r="C11016" s="10"/>
    </row>
    <row r="11017">
      <c r="B11017" s="10"/>
      <c r="C11017" s="10"/>
    </row>
    <row r="11018">
      <c r="B11018" s="10"/>
      <c r="C11018" s="10"/>
    </row>
    <row r="11019">
      <c r="B11019" s="10"/>
      <c r="C11019" s="10"/>
    </row>
    <row r="11020">
      <c r="B11020" s="10"/>
      <c r="C11020" s="10"/>
    </row>
    <row r="11021">
      <c r="B11021" s="10"/>
      <c r="C11021" s="10"/>
    </row>
    <row r="11022">
      <c r="B11022" s="10"/>
      <c r="C11022" s="10"/>
    </row>
    <row r="11023">
      <c r="B11023" s="10"/>
      <c r="C11023" s="10"/>
    </row>
    <row r="11024">
      <c r="B11024" s="10"/>
      <c r="C11024" s="10"/>
    </row>
    <row r="11025">
      <c r="B11025" s="10"/>
      <c r="C11025" s="10"/>
    </row>
    <row r="11026">
      <c r="B11026" s="10"/>
      <c r="C11026" s="10"/>
    </row>
    <row r="11027">
      <c r="B11027" s="10"/>
      <c r="C11027" s="10"/>
    </row>
    <row r="11028">
      <c r="B11028" s="10"/>
      <c r="C11028" s="10"/>
    </row>
    <row r="11029">
      <c r="B11029" s="10"/>
      <c r="C11029" s="10"/>
    </row>
    <row r="11030">
      <c r="B11030" s="10"/>
      <c r="C11030" s="10"/>
    </row>
    <row r="11031">
      <c r="B11031" s="10"/>
      <c r="C11031" s="10"/>
    </row>
    <row r="11032">
      <c r="B11032" s="10"/>
      <c r="C11032" s="10"/>
    </row>
    <row r="11033">
      <c r="B11033" s="10"/>
      <c r="C11033" s="10"/>
    </row>
    <row r="11034">
      <c r="B11034" s="10"/>
      <c r="C11034" s="10"/>
    </row>
    <row r="11035">
      <c r="B11035" s="10"/>
      <c r="C11035" s="10"/>
    </row>
    <row r="11036">
      <c r="B11036" s="10"/>
      <c r="C11036" s="10"/>
    </row>
    <row r="11037">
      <c r="B11037" s="10"/>
      <c r="C11037" s="10"/>
    </row>
    <row r="11038">
      <c r="B11038" s="10"/>
      <c r="C11038" s="10"/>
    </row>
    <row r="11039">
      <c r="B11039" s="10"/>
      <c r="C11039" s="10"/>
    </row>
    <row r="11040">
      <c r="B11040" s="10"/>
      <c r="C11040" s="10"/>
    </row>
    <row r="11041">
      <c r="B11041" s="10"/>
      <c r="C11041" s="10"/>
    </row>
    <row r="11042">
      <c r="B11042" s="10"/>
      <c r="C11042" s="10"/>
    </row>
    <row r="11043">
      <c r="B11043" s="10"/>
      <c r="C11043" s="10"/>
    </row>
    <row r="11044">
      <c r="B11044" s="10"/>
      <c r="C11044" s="10"/>
    </row>
    <row r="11045">
      <c r="B11045" s="10"/>
      <c r="C11045" s="10"/>
    </row>
    <row r="11046">
      <c r="B11046" s="10"/>
      <c r="C11046" s="10"/>
    </row>
    <row r="11047">
      <c r="B11047" s="10"/>
      <c r="C11047" s="10"/>
    </row>
    <row r="11048">
      <c r="B11048" s="10"/>
      <c r="C11048" s="10"/>
    </row>
    <row r="11049">
      <c r="B11049" s="10"/>
      <c r="C11049" s="10"/>
    </row>
    <row r="11050">
      <c r="B11050" s="10"/>
      <c r="C11050" s="10"/>
    </row>
    <row r="11051">
      <c r="B11051" s="10"/>
      <c r="C11051" s="10"/>
    </row>
    <row r="11052">
      <c r="B11052" s="10"/>
      <c r="C11052" s="10"/>
    </row>
    <row r="11053">
      <c r="B11053" s="10"/>
      <c r="C11053" s="10"/>
    </row>
    <row r="11054">
      <c r="B11054" s="10"/>
      <c r="C11054" s="10"/>
    </row>
    <row r="11055">
      <c r="B11055" s="10"/>
      <c r="C11055" s="10"/>
    </row>
    <row r="11056">
      <c r="B11056" s="10"/>
      <c r="C11056" s="10"/>
    </row>
    <row r="11057">
      <c r="B11057" s="10"/>
      <c r="C11057" s="10"/>
    </row>
    <row r="11058">
      <c r="B11058" s="10"/>
      <c r="C11058" s="10"/>
    </row>
    <row r="11059">
      <c r="B11059" s="10"/>
      <c r="C11059" s="10"/>
    </row>
    <row r="11060">
      <c r="B11060" s="10"/>
      <c r="C11060" s="10"/>
    </row>
    <row r="11061">
      <c r="B11061" s="10"/>
      <c r="C11061" s="10"/>
    </row>
    <row r="11062">
      <c r="B11062" s="10"/>
      <c r="C11062" s="10"/>
    </row>
    <row r="11063">
      <c r="B11063" s="10"/>
      <c r="C11063" s="10"/>
    </row>
    <row r="11064">
      <c r="B11064" s="10"/>
      <c r="C11064" s="10"/>
    </row>
    <row r="11065">
      <c r="B11065" s="10"/>
      <c r="C11065" s="10"/>
    </row>
    <row r="11066">
      <c r="B11066" s="10"/>
      <c r="C11066" s="10"/>
    </row>
    <row r="11067">
      <c r="B11067" s="10"/>
      <c r="C11067" s="10"/>
    </row>
    <row r="11068">
      <c r="B11068" s="10"/>
      <c r="C11068" s="10"/>
    </row>
    <row r="11069">
      <c r="B11069" s="10"/>
      <c r="C11069" s="10"/>
    </row>
    <row r="11070">
      <c r="B11070" s="10"/>
      <c r="C11070" s="10"/>
    </row>
    <row r="11071">
      <c r="B11071" s="10"/>
      <c r="C11071" s="10"/>
    </row>
    <row r="11072">
      <c r="B11072" s="10"/>
      <c r="C11072" s="10"/>
    </row>
    <row r="11073">
      <c r="B11073" s="10"/>
      <c r="C11073" s="10"/>
    </row>
    <row r="11074">
      <c r="B11074" s="10"/>
      <c r="C11074" s="10"/>
    </row>
    <row r="11075">
      <c r="B11075" s="10"/>
      <c r="C11075" s="10"/>
    </row>
    <row r="11076">
      <c r="B11076" s="10"/>
      <c r="C11076" s="10"/>
    </row>
    <row r="11077">
      <c r="B11077" s="10"/>
      <c r="C11077" s="10"/>
    </row>
    <row r="11078">
      <c r="B11078" s="10"/>
      <c r="C11078" s="10"/>
    </row>
    <row r="11079">
      <c r="B11079" s="10"/>
      <c r="C11079" s="10"/>
    </row>
    <row r="11080">
      <c r="B11080" s="10"/>
      <c r="C11080" s="10"/>
    </row>
    <row r="11081">
      <c r="B11081" s="10"/>
      <c r="C11081" s="10"/>
    </row>
    <row r="11082">
      <c r="B11082" s="10"/>
      <c r="C11082" s="10"/>
    </row>
    <row r="11083">
      <c r="B11083" s="10"/>
      <c r="C11083" s="10"/>
    </row>
    <row r="11084">
      <c r="B11084" s="10"/>
      <c r="C11084" s="10"/>
    </row>
    <row r="11085">
      <c r="B11085" s="10"/>
      <c r="C11085" s="10"/>
    </row>
    <row r="11086">
      <c r="B11086" s="10"/>
      <c r="C11086" s="10"/>
    </row>
    <row r="11087">
      <c r="B11087" s="10"/>
      <c r="C11087" s="10"/>
    </row>
    <row r="11088">
      <c r="B11088" s="10"/>
      <c r="C11088" s="10"/>
    </row>
    <row r="11089">
      <c r="B11089" s="10"/>
      <c r="C11089" s="10"/>
    </row>
    <row r="11090">
      <c r="B11090" s="10"/>
      <c r="C11090" s="10"/>
    </row>
    <row r="11091">
      <c r="B11091" s="10"/>
      <c r="C11091" s="10"/>
    </row>
    <row r="11092">
      <c r="B11092" s="10"/>
      <c r="C11092" s="10"/>
    </row>
    <row r="11093">
      <c r="B11093" s="10"/>
      <c r="C11093" s="10"/>
    </row>
    <row r="11094">
      <c r="B11094" s="10"/>
      <c r="C11094" s="10"/>
    </row>
    <row r="11095">
      <c r="B11095" s="10"/>
      <c r="C11095" s="10"/>
    </row>
    <row r="11096">
      <c r="B11096" s="10"/>
      <c r="C11096" s="10"/>
    </row>
    <row r="11097">
      <c r="B11097" s="10"/>
      <c r="C11097" s="10"/>
    </row>
    <row r="11098">
      <c r="B11098" s="10"/>
      <c r="C11098" s="10"/>
    </row>
    <row r="11099">
      <c r="B11099" s="10"/>
      <c r="C11099" s="10"/>
    </row>
    <row r="11100">
      <c r="B11100" s="10"/>
      <c r="C11100" s="10"/>
    </row>
    <row r="11101">
      <c r="B11101" s="10"/>
      <c r="C11101" s="10"/>
    </row>
    <row r="11102">
      <c r="B11102" s="10"/>
      <c r="C11102" s="10"/>
    </row>
    <row r="11103">
      <c r="B11103" s="10"/>
      <c r="C11103" s="10"/>
    </row>
    <row r="11104">
      <c r="B11104" s="10"/>
      <c r="C11104" s="10"/>
    </row>
    <row r="11105">
      <c r="B11105" s="10"/>
      <c r="C11105" s="10"/>
    </row>
    <row r="11106">
      <c r="B11106" s="10"/>
      <c r="C11106" s="10"/>
    </row>
    <row r="11107">
      <c r="B11107" s="10"/>
      <c r="C11107" s="10"/>
    </row>
    <row r="11108">
      <c r="B11108" s="10"/>
      <c r="C11108" s="10"/>
    </row>
    <row r="11109">
      <c r="B11109" s="10"/>
      <c r="C11109" s="10"/>
    </row>
    <row r="11110">
      <c r="B11110" s="10"/>
      <c r="C11110" s="10"/>
    </row>
    <row r="11111">
      <c r="B11111" s="10"/>
      <c r="C11111" s="10"/>
    </row>
    <row r="11112">
      <c r="B11112" s="10"/>
      <c r="C11112" s="10"/>
    </row>
    <row r="11113">
      <c r="B11113" s="10"/>
      <c r="C11113" s="10"/>
    </row>
    <row r="11114">
      <c r="B11114" s="10"/>
      <c r="C11114" s="10"/>
    </row>
    <row r="11115">
      <c r="B11115" s="10"/>
      <c r="C11115" s="10"/>
    </row>
    <row r="11116">
      <c r="B11116" s="10"/>
      <c r="C11116" s="10"/>
    </row>
    <row r="11117">
      <c r="B11117" s="10"/>
      <c r="C11117" s="10"/>
    </row>
    <row r="11118">
      <c r="B11118" s="10"/>
      <c r="C11118" s="10"/>
    </row>
    <row r="11119">
      <c r="B11119" s="10"/>
      <c r="C11119" s="10"/>
    </row>
    <row r="11120">
      <c r="B11120" s="10"/>
      <c r="C11120" s="10"/>
    </row>
    <row r="11121">
      <c r="B11121" s="10"/>
      <c r="C11121" s="10"/>
    </row>
    <row r="11122">
      <c r="B11122" s="10"/>
      <c r="C11122" s="10"/>
    </row>
    <row r="11123">
      <c r="B11123" s="10"/>
      <c r="C11123" s="10"/>
    </row>
    <row r="11124">
      <c r="B11124" s="10"/>
      <c r="C11124" s="10"/>
    </row>
    <row r="11125">
      <c r="B11125" s="10"/>
      <c r="C11125" s="10"/>
    </row>
    <row r="11126">
      <c r="B11126" s="10"/>
      <c r="C11126" s="10"/>
    </row>
    <row r="11127">
      <c r="B11127" s="10"/>
      <c r="C11127" s="10"/>
    </row>
    <row r="11128">
      <c r="B11128" s="10"/>
      <c r="C11128" s="10"/>
    </row>
    <row r="11129">
      <c r="B11129" s="10"/>
      <c r="C11129" s="10"/>
    </row>
    <row r="11130">
      <c r="B11130" s="10"/>
      <c r="C11130" s="10"/>
    </row>
    <row r="11131">
      <c r="B11131" s="10"/>
      <c r="C11131" s="10"/>
    </row>
    <row r="11132">
      <c r="B11132" s="10"/>
      <c r="C11132" s="10"/>
    </row>
    <row r="11133">
      <c r="B11133" s="10"/>
      <c r="C11133" s="10"/>
    </row>
    <row r="11134">
      <c r="B11134" s="10"/>
      <c r="C11134" s="10"/>
    </row>
    <row r="11135">
      <c r="B11135" s="10"/>
      <c r="C11135" s="10"/>
    </row>
    <row r="11136">
      <c r="B11136" s="10"/>
      <c r="C11136" s="10"/>
    </row>
    <row r="11137">
      <c r="B11137" s="10"/>
      <c r="C11137" s="10"/>
    </row>
    <row r="11138">
      <c r="B11138" s="10"/>
      <c r="C11138" s="10"/>
    </row>
    <row r="11139">
      <c r="B11139" s="10"/>
      <c r="C11139" s="10"/>
    </row>
    <row r="11140">
      <c r="B11140" s="10"/>
      <c r="C11140" s="10"/>
    </row>
    <row r="11141">
      <c r="B11141" s="10"/>
      <c r="C11141" s="10"/>
    </row>
    <row r="11142">
      <c r="B11142" s="10"/>
      <c r="C11142" s="10"/>
    </row>
    <row r="11143">
      <c r="B11143" s="10"/>
      <c r="C11143" s="10"/>
    </row>
    <row r="11144">
      <c r="B11144" s="10"/>
      <c r="C11144" s="10"/>
    </row>
    <row r="11145">
      <c r="B11145" s="10"/>
      <c r="C11145" s="10"/>
    </row>
    <row r="11146">
      <c r="B11146" s="10"/>
      <c r="C11146" s="10"/>
    </row>
    <row r="11147">
      <c r="B11147" s="10"/>
      <c r="C11147" s="10"/>
    </row>
    <row r="11148">
      <c r="B11148" s="10"/>
      <c r="C11148" s="10"/>
    </row>
    <row r="11149">
      <c r="B11149" s="10"/>
      <c r="C11149" s="10"/>
    </row>
    <row r="11150">
      <c r="B11150" s="10"/>
      <c r="C11150" s="10"/>
    </row>
    <row r="11151">
      <c r="B11151" s="10"/>
      <c r="C11151" s="10"/>
    </row>
    <row r="11152">
      <c r="B11152" s="10"/>
      <c r="C11152" s="10"/>
    </row>
    <row r="11153">
      <c r="B11153" s="10"/>
      <c r="C11153" s="10"/>
    </row>
    <row r="11154">
      <c r="B11154" s="10"/>
      <c r="C11154" s="10"/>
    </row>
    <row r="11155">
      <c r="B11155" s="10"/>
      <c r="C11155" s="10"/>
    </row>
    <row r="11156">
      <c r="B11156" s="10"/>
      <c r="C11156" s="10"/>
    </row>
    <row r="11157">
      <c r="B11157" s="10"/>
      <c r="C11157" s="10"/>
    </row>
    <row r="11158">
      <c r="B11158" s="10"/>
      <c r="C11158" s="10"/>
    </row>
    <row r="11159">
      <c r="B11159" s="10"/>
      <c r="C11159" s="10"/>
    </row>
    <row r="11160">
      <c r="B11160" s="10"/>
      <c r="C11160" s="10"/>
    </row>
    <row r="11161">
      <c r="B11161" s="10"/>
      <c r="C11161" s="10"/>
    </row>
    <row r="11162">
      <c r="B11162" s="10"/>
      <c r="C11162" s="10"/>
    </row>
    <row r="11163">
      <c r="B11163" s="10"/>
      <c r="C11163" s="10"/>
    </row>
    <row r="11164">
      <c r="B11164" s="10"/>
      <c r="C11164" s="10"/>
    </row>
    <row r="11165">
      <c r="B11165" s="10"/>
      <c r="C11165" s="10"/>
    </row>
    <row r="11166">
      <c r="B11166" s="10"/>
      <c r="C11166" s="10"/>
    </row>
    <row r="11167">
      <c r="B11167" s="10"/>
      <c r="C11167" s="10"/>
    </row>
    <row r="11168">
      <c r="B11168" s="10"/>
      <c r="C11168" s="10"/>
    </row>
    <row r="11169">
      <c r="B11169" s="10"/>
      <c r="C11169" s="10"/>
    </row>
    <row r="11170">
      <c r="B11170" s="10"/>
      <c r="C11170" s="10"/>
    </row>
    <row r="11171">
      <c r="B11171" s="10"/>
      <c r="C11171" s="10"/>
    </row>
    <row r="11172">
      <c r="B11172" s="10"/>
      <c r="C11172" s="10"/>
    </row>
    <row r="11173">
      <c r="B11173" s="10"/>
      <c r="C11173" s="10"/>
    </row>
    <row r="11174">
      <c r="B11174" s="10"/>
      <c r="C11174" s="10"/>
    </row>
    <row r="11175">
      <c r="B11175" s="10"/>
      <c r="C11175" s="10"/>
    </row>
    <row r="11176">
      <c r="B11176" s="10"/>
      <c r="C11176" s="10"/>
    </row>
    <row r="11177">
      <c r="B11177" s="10"/>
      <c r="C11177" s="10"/>
    </row>
    <row r="11178">
      <c r="B11178" s="10"/>
      <c r="C11178" s="10"/>
    </row>
    <row r="11179">
      <c r="B11179" s="10"/>
      <c r="C11179" s="10"/>
    </row>
    <row r="11180">
      <c r="B11180" s="10"/>
      <c r="C11180" s="10"/>
    </row>
    <row r="11181">
      <c r="B11181" s="10"/>
      <c r="C11181" s="10"/>
    </row>
    <row r="11182">
      <c r="B11182" s="10"/>
      <c r="C11182" s="10"/>
    </row>
    <row r="11183">
      <c r="B11183" s="10"/>
      <c r="C11183" s="10"/>
    </row>
    <row r="11184">
      <c r="B11184" s="10"/>
      <c r="C11184" s="10"/>
    </row>
    <row r="11185">
      <c r="B11185" s="10"/>
      <c r="C11185" s="10"/>
    </row>
    <row r="11186">
      <c r="B11186" s="10"/>
      <c r="C11186" s="10"/>
    </row>
    <row r="11187">
      <c r="B11187" s="10"/>
      <c r="C11187" s="10"/>
    </row>
    <row r="11188">
      <c r="B11188" s="10"/>
      <c r="C11188" s="10"/>
    </row>
    <row r="11189">
      <c r="B11189" s="10"/>
      <c r="C11189" s="10"/>
    </row>
    <row r="11190">
      <c r="B11190" s="10"/>
      <c r="C11190" s="10"/>
    </row>
    <row r="11191">
      <c r="B11191" s="10"/>
      <c r="C11191" s="10"/>
    </row>
    <row r="11192">
      <c r="B11192" s="10"/>
      <c r="C11192" s="10"/>
    </row>
    <row r="11193">
      <c r="B11193" s="10"/>
      <c r="C11193" s="10"/>
    </row>
    <row r="11194">
      <c r="B11194" s="10"/>
      <c r="C11194" s="10"/>
    </row>
    <row r="11195">
      <c r="B11195" s="10"/>
      <c r="C11195" s="10"/>
    </row>
    <row r="11196">
      <c r="B11196" s="10"/>
      <c r="C11196" s="10"/>
    </row>
    <row r="11197">
      <c r="B11197" s="10"/>
      <c r="C11197" s="10"/>
    </row>
    <row r="11198">
      <c r="B11198" s="10"/>
      <c r="C11198" s="10"/>
    </row>
    <row r="11199">
      <c r="B11199" s="10"/>
      <c r="C11199" s="10"/>
    </row>
    <row r="11200">
      <c r="B11200" s="10"/>
      <c r="C11200" s="10"/>
    </row>
    <row r="11201">
      <c r="B11201" s="10"/>
      <c r="C11201" s="10"/>
    </row>
    <row r="11202">
      <c r="B11202" s="10"/>
      <c r="C11202" s="10"/>
    </row>
    <row r="11203">
      <c r="B11203" s="10"/>
      <c r="C11203" s="10"/>
    </row>
    <row r="11204">
      <c r="B11204" s="10"/>
      <c r="C11204" s="10"/>
    </row>
    <row r="11205">
      <c r="B11205" s="10"/>
      <c r="C11205" s="10"/>
    </row>
    <row r="11206">
      <c r="B11206" s="10"/>
      <c r="C11206" s="10"/>
    </row>
    <row r="11207">
      <c r="B11207" s="10"/>
      <c r="C11207" s="10"/>
    </row>
    <row r="11208">
      <c r="B11208" s="10"/>
      <c r="C11208" s="10"/>
    </row>
    <row r="11209">
      <c r="B11209" s="10"/>
      <c r="C11209" s="10"/>
    </row>
    <row r="11210">
      <c r="B11210" s="10"/>
      <c r="C11210" s="10"/>
    </row>
    <row r="11211">
      <c r="B11211" s="10"/>
      <c r="C11211" s="10"/>
    </row>
    <row r="11212">
      <c r="B11212" s="10"/>
      <c r="C11212" s="10"/>
    </row>
    <row r="11213">
      <c r="B11213" s="10"/>
      <c r="C11213" s="10"/>
    </row>
    <row r="11214">
      <c r="B11214" s="10"/>
      <c r="C11214" s="10"/>
    </row>
    <row r="11215">
      <c r="B11215" s="10"/>
      <c r="C11215" s="10"/>
    </row>
    <row r="11216">
      <c r="B11216" s="10"/>
      <c r="C11216" s="10"/>
    </row>
    <row r="11217">
      <c r="B11217" s="10"/>
      <c r="C11217" s="10"/>
    </row>
    <row r="11218">
      <c r="B11218" s="10"/>
      <c r="C11218" s="10"/>
    </row>
    <row r="11219">
      <c r="B11219" s="10"/>
      <c r="C11219" s="10"/>
    </row>
    <row r="11220">
      <c r="B11220" s="10"/>
      <c r="C11220" s="10"/>
    </row>
    <row r="11221">
      <c r="B11221" s="10"/>
      <c r="C11221" s="10"/>
    </row>
    <row r="11222">
      <c r="B11222" s="10"/>
      <c r="C11222" s="10"/>
    </row>
    <row r="11223">
      <c r="B11223" s="10"/>
      <c r="C11223" s="10"/>
    </row>
    <row r="11224">
      <c r="B11224" s="10"/>
      <c r="C11224" s="10"/>
    </row>
    <row r="11225">
      <c r="B11225" s="10"/>
      <c r="C11225" s="10"/>
    </row>
    <row r="11226">
      <c r="B11226" s="10"/>
      <c r="C11226" s="10"/>
    </row>
    <row r="11227">
      <c r="B11227" s="10"/>
      <c r="C11227" s="10"/>
    </row>
    <row r="11228">
      <c r="B11228" s="10"/>
      <c r="C11228" s="10"/>
    </row>
    <row r="11229">
      <c r="B11229" s="10"/>
      <c r="C11229" s="10"/>
    </row>
    <row r="11230">
      <c r="B11230" s="10"/>
      <c r="C11230" s="10"/>
    </row>
    <row r="11231">
      <c r="B11231" s="10"/>
      <c r="C11231" s="10"/>
    </row>
    <row r="11232">
      <c r="B11232" s="10"/>
      <c r="C11232" s="10"/>
    </row>
    <row r="11233">
      <c r="B11233" s="10"/>
      <c r="C11233" s="10"/>
    </row>
    <row r="11234">
      <c r="B11234" s="10"/>
      <c r="C11234" s="10"/>
    </row>
    <row r="11235">
      <c r="B11235" s="10"/>
      <c r="C11235" s="10"/>
    </row>
    <row r="11236">
      <c r="B11236" s="10"/>
      <c r="C11236" s="10"/>
    </row>
    <row r="11237">
      <c r="B11237" s="10"/>
      <c r="C11237" s="10"/>
    </row>
    <row r="11238">
      <c r="B11238" s="10"/>
      <c r="C11238" s="10"/>
    </row>
    <row r="11239">
      <c r="B11239" s="10"/>
      <c r="C11239" s="10"/>
    </row>
    <row r="11240">
      <c r="B11240" s="10"/>
      <c r="C11240" s="10"/>
    </row>
    <row r="11241">
      <c r="B11241" s="10"/>
      <c r="C11241" s="10"/>
    </row>
    <row r="11242">
      <c r="B11242" s="10"/>
      <c r="C11242" s="10"/>
    </row>
    <row r="11243">
      <c r="B11243" s="10"/>
      <c r="C11243" s="10"/>
    </row>
    <row r="11244">
      <c r="B11244" s="10"/>
      <c r="C11244" s="10"/>
    </row>
    <row r="11245">
      <c r="B11245" s="10"/>
      <c r="C11245" s="10"/>
    </row>
    <row r="11246">
      <c r="B11246" s="10"/>
      <c r="C11246" s="10"/>
    </row>
    <row r="11247">
      <c r="B11247" s="10"/>
      <c r="C11247" s="10"/>
    </row>
    <row r="11248">
      <c r="B11248" s="10"/>
      <c r="C11248" s="10"/>
    </row>
    <row r="11249">
      <c r="B11249" s="10"/>
      <c r="C11249" s="10"/>
    </row>
    <row r="11250">
      <c r="B11250" s="10"/>
      <c r="C11250" s="10"/>
    </row>
    <row r="11251">
      <c r="B11251" s="10"/>
      <c r="C11251" s="10"/>
    </row>
    <row r="11252">
      <c r="B11252" s="10"/>
      <c r="C11252" s="10"/>
    </row>
    <row r="11253">
      <c r="B11253" s="10"/>
      <c r="C11253" s="10"/>
    </row>
    <row r="11254">
      <c r="B11254" s="10"/>
      <c r="C11254" s="10"/>
    </row>
    <row r="11255">
      <c r="B11255" s="10"/>
      <c r="C11255" s="10"/>
    </row>
    <row r="11256">
      <c r="B11256" s="10"/>
      <c r="C11256" s="10"/>
    </row>
    <row r="11257">
      <c r="B11257" s="10"/>
      <c r="C11257" s="10"/>
    </row>
    <row r="11258">
      <c r="B11258" s="10"/>
      <c r="C11258" s="10"/>
    </row>
    <row r="11259">
      <c r="B11259" s="10"/>
      <c r="C11259" s="10"/>
    </row>
    <row r="11260">
      <c r="B11260" s="10"/>
      <c r="C11260" s="10"/>
    </row>
    <row r="11261">
      <c r="B11261" s="10"/>
      <c r="C11261" s="10"/>
    </row>
    <row r="11262">
      <c r="B11262" s="10"/>
      <c r="C11262" s="10"/>
    </row>
    <row r="11263">
      <c r="B11263" s="10"/>
      <c r="C11263" s="10"/>
    </row>
    <row r="11264">
      <c r="B11264" s="10"/>
      <c r="C11264" s="10"/>
    </row>
    <row r="11265">
      <c r="B11265" s="10"/>
      <c r="C11265" s="10"/>
    </row>
    <row r="11266">
      <c r="B11266" s="10"/>
      <c r="C11266" s="10"/>
    </row>
    <row r="11267">
      <c r="B11267" s="10"/>
      <c r="C11267" s="10"/>
    </row>
    <row r="11268">
      <c r="B11268" s="10"/>
      <c r="C11268" s="10"/>
    </row>
    <row r="11269">
      <c r="B11269" s="10"/>
      <c r="C11269" s="10"/>
    </row>
    <row r="11270">
      <c r="B11270" s="10"/>
      <c r="C11270" s="10"/>
    </row>
    <row r="11271">
      <c r="B11271" s="10"/>
      <c r="C11271" s="10"/>
    </row>
    <row r="11272">
      <c r="B11272" s="10"/>
      <c r="C11272" s="10"/>
    </row>
    <row r="11273">
      <c r="B11273" s="10"/>
      <c r="C11273" s="10"/>
    </row>
    <row r="11274">
      <c r="B11274" s="10"/>
      <c r="C11274" s="10"/>
    </row>
    <row r="11275">
      <c r="B11275" s="10"/>
      <c r="C11275" s="10"/>
    </row>
    <row r="11276">
      <c r="B11276" s="10"/>
      <c r="C11276" s="10"/>
    </row>
    <row r="11277">
      <c r="B11277" s="10"/>
      <c r="C11277" s="10"/>
    </row>
    <row r="11278">
      <c r="B11278" s="10"/>
      <c r="C11278" s="10"/>
    </row>
    <row r="11279">
      <c r="B11279" s="10"/>
      <c r="C11279" s="10"/>
    </row>
    <row r="11280">
      <c r="B11280" s="10"/>
      <c r="C11280" s="10"/>
    </row>
    <row r="11281">
      <c r="B11281" s="10"/>
      <c r="C11281" s="10"/>
    </row>
    <row r="11282">
      <c r="B11282" s="10"/>
      <c r="C11282" s="10"/>
    </row>
    <row r="11283">
      <c r="B11283" s="10"/>
      <c r="C11283" s="10"/>
    </row>
    <row r="11284">
      <c r="B11284" s="10"/>
      <c r="C11284" s="10"/>
    </row>
    <row r="11285">
      <c r="B11285" s="10"/>
      <c r="C11285" s="10"/>
    </row>
    <row r="11286">
      <c r="B11286" s="10"/>
      <c r="C11286" s="10"/>
    </row>
    <row r="11287">
      <c r="B11287" s="10"/>
      <c r="C11287" s="10"/>
    </row>
    <row r="11288">
      <c r="B11288" s="10"/>
      <c r="C11288" s="10"/>
    </row>
    <row r="11289">
      <c r="B11289" s="10"/>
      <c r="C11289" s="10"/>
    </row>
    <row r="11290">
      <c r="B11290" s="10"/>
      <c r="C11290" s="10"/>
    </row>
    <row r="11291">
      <c r="B11291" s="10"/>
      <c r="C11291" s="10"/>
    </row>
    <row r="11292">
      <c r="B11292" s="10"/>
      <c r="C11292" s="10"/>
    </row>
    <row r="11293">
      <c r="B11293" s="10"/>
      <c r="C11293" s="10"/>
    </row>
    <row r="11294">
      <c r="B11294" s="10"/>
      <c r="C11294" s="10"/>
    </row>
    <row r="11295">
      <c r="B11295" s="10"/>
      <c r="C11295" s="10"/>
    </row>
    <row r="11296">
      <c r="B11296" s="10"/>
      <c r="C11296" s="10"/>
    </row>
    <row r="11297">
      <c r="B11297" s="10"/>
      <c r="C11297" s="10"/>
    </row>
    <row r="11298">
      <c r="B11298" s="10"/>
      <c r="C11298" s="10"/>
    </row>
    <row r="11299">
      <c r="B11299" s="10"/>
      <c r="C11299" s="10"/>
    </row>
    <row r="11300">
      <c r="B11300" s="10"/>
      <c r="C11300" s="10"/>
    </row>
    <row r="11301">
      <c r="B11301" s="10"/>
      <c r="C11301" s="10"/>
    </row>
    <row r="11302">
      <c r="B11302" s="10"/>
      <c r="C11302" s="10"/>
    </row>
    <row r="11303">
      <c r="B11303" s="10"/>
      <c r="C11303" s="10"/>
    </row>
    <row r="11304">
      <c r="B11304" s="10"/>
      <c r="C11304" s="10"/>
    </row>
    <row r="11305">
      <c r="B11305" s="10"/>
      <c r="C11305" s="10"/>
    </row>
    <row r="11306">
      <c r="B11306" s="10"/>
      <c r="C11306" s="10"/>
    </row>
    <row r="11307">
      <c r="B11307" s="10"/>
      <c r="C11307" s="10"/>
    </row>
    <row r="11308">
      <c r="B11308" s="10"/>
      <c r="C11308" s="10"/>
    </row>
    <row r="11309">
      <c r="B11309" s="10"/>
      <c r="C11309" s="10"/>
    </row>
    <row r="11310">
      <c r="B11310" s="10"/>
      <c r="C11310" s="10"/>
    </row>
    <row r="11311">
      <c r="B11311" s="10"/>
      <c r="C11311" s="10"/>
    </row>
    <row r="11312">
      <c r="B11312" s="10"/>
      <c r="C11312" s="10"/>
    </row>
    <row r="11313">
      <c r="B11313" s="10"/>
      <c r="C11313" s="10"/>
    </row>
    <row r="11314">
      <c r="B11314" s="10"/>
      <c r="C11314" s="10"/>
    </row>
    <row r="11315">
      <c r="B11315" s="10"/>
      <c r="C11315" s="10"/>
    </row>
    <row r="11316">
      <c r="B11316" s="10"/>
      <c r="C11316" s="10"/>
    </row>
    <row r="11317">
      <c r="B11317" s="10"/>
      <c r="C11317" s="10"/>
    </row>
    <row r="11318">
      <c r="B11318" s="10"/>
      <c r="C11318" s="10"/>
    </row>
    <row r="11319">
      <c r="B11319" s="10"/>
      <c r="C11319" s="10"/>
    </row>
    <row r="11320">
      <c r="B11320" s="10"/>
      <c r="C11320" s="10"/>
    </row>
    <row r="11321">
      <c r="B11321" s="10"/>
      <c r="C11321" s="10"/>
    </row>
    <row r="11322">
      <c r="B11322" s="10"/>
      <c r="C11322" s="10"/>
    </row>
    <row r="11323">
      <c r="B11323" s="10"/>
      <c r="C11323" s="10"/>
    </row>
    <row r="11324">
      <c r="B11324" s="10"/>
      <c r="C11324" s="10"/>
    </row>
    <row r="11325">
      <c r="B11325" s="10"/>
      <c r="C11325" s="10"/>
    </row>
    <row r="11326">
      <c r="B11326" s="10"/>
      <c r="C11326" s="10"/>
    </row>
    <row r="11327">
      <c r="B11327" s="10"/>
      <c r="C11327" s="10"/>
    </row>
    <row r="11328">
      <c r="B11328" s="10"/>
      <c r="C11328" s="10"/>
    </row>
    <row r="11329">
      <c r="B11329" s="10"/>
      <c r="C11329" s="10"/>
    </row>
    <row r="11330">
      <c r="B11330" s="10"/>
      <c r="C11330" s="10"/>
    </row>
    <row r="11331">
      <c r="B11331" s="10"/>
      <c r="C11331" s="10"/>
    </row>
    <row r="11332">
      <c r="B11332" s="10"/>
      <c r="C11332" s="10"/>
    </row>
    <row r="11333">
      <c r="B11333" s="10"/>
      <c r="C11333" s="10"/>
    </row>
    <row r="11334">
      <c r="B11334" s="10"/>
      <c r="C11334" s="10"/>
    </row>
    <row r="11335">
      <c r="B11335" s="10"/>
      <c r="C11335" s="10"/>
    </row>
    <row r="11336">
      <c r="B11336" s="10"/>
      <c r="C11336" s="10"/>
    </row>
    <row r="11337">
      <c r="B11337" s="10"/>
      <c r="C11337" s="10"/>
    </row>
    <row r="11338">
      <c r="B11338" s="10"/>
      <c r="C11338" s="10"/>
    </row>
    <row r="11339">
      <c r="B11339" s="10"/>
      <c r="C11339" s="10"/>
    </row>
    <row r="11340">
      <c r="B11340" s="10"/>
      <c r="C11340" s="10"/>
    </row>
    <row r="11341">
      <c r="B11341" s="10"/>
      <c r="C11341" s="10"/>
    </row>
    <row r="11342">
      <c r="B11342" s="10"/>
      <c r="C11342" s="10"/>
    </row>
    <row r="11343">
      <c r="B11343" s="10"/>
      <c r="C11343" s="10"/>
    </row>
    <row r="11344">
      <c r="B11344" s="10"/>
      <c r="C11344" s="10"/>
    </row>
    <row r="11345">
      <c r="B11345" s="10"/>
      <c r="C11345" s="10"/>
    </row>
    <row r="11346">
      <c r="B11346" s="10"/>
      <c r="C11346" s="10"/>
    </row>
    <row r="11347">
      <c r="B11347" s="10"/>
      <c r="C11347" s="10"/>
    </row>
    <row r="11348">
      <c r="B11348" s="10"/>
      <c r="C11348" s="10"/>
    </row>
    <row r="11349">
      <c r="B11349" s="10"/>
      <c r="C11349" s="10"/>
    </row>
    <row r="11350">
      <c r="B11350" s="10"/>
      <c r="C11350" s="10"/>
    </row>
    <row r="11351">
      <c r="B11351" s="10"/>
      <c r="C11351" s="10"/>
    </row>
    <row r="11352">
      <c r="B11352" s="10"/>
      <c r="C11352" s="10"/>
    </row>
    <row r="11353">
      <c r="B11353" s="10"/>
      <c r="C11353" s="10"/>
    </row>
    <row r="11354">
      <c r="B11354" s="10"/>
      <c r="C11354" s="10"/>
    </row>
    <row r="11355">
      <c r="B11355" s="10"/>
      <c r="C11355" s="10"/>
    </row>
    <row r="11356">
      <c r="B11356" s="10"/>
      <c r="C11356" s="10"/>
    </row>
    <row r="11357">
      <c r="B11357" s="10"/>
      <c r="C11357" s="10"/>
    </row>
    <row r="11358">
      <c r="B11358" s="10"/>
      <c r="C11358" s="10"/>
    </row>
    <row r="11359">
      <c r="B11359" s="10"/>
      <c r="C11359" s="10"/>
    </row>
    <row r="11360">
      <c r="B11360" s="10"/>
      <c r="C11360" s="10"/>
    </row>
    <row r="11361">
      <c r="B11361" s="10"/>
      <c r="C11361" s="10"/>
    </row>
    <row r="11362">
      <c r="B11362" s="10"/>
      <c r="C11362" s="10"/>
    </row>
    <row r="11363">
      <c r="B11363" s="10"/>
      <c r="C11363" s="10"/>
    </row>
    <row r="11364">
      <c r="B11364" s="10"/>
      <c r="C11364" s="10"/>
    </row>
    <row r="11365">
      <c r="B11365" s="10"/>
      <c r="C11365" s="10"/>
    </row>
    <row r="11366">
      <c r="B11366" s="10"/>
      <c r="C11366" s="10"/>
    </row>
    <row r="11367">
      <c r="B11367" s="10"/>
      <c r="C11367" s="10"/>
    </row>
    <row r="11368">
      <c r="B11368" s="10"/>
      <c r="C11368" s="10"/>
    </row>
    <row r="11369">
      <c r="B11369" s="10"/>
      <c r="C11369" s="10"/>
    </row>
    <row r="11370">
      <c r="B11370" s="10"/>
      <c r="C11370" s="10"/>
    </row>
    <row r="11371">
      <c r="B11371" s="10"/>
      <c r="C11371" s="10"/>
    </row>
    <row r="11372">
      <c r="B11372" s="10"/>
      <c r="C11372" s="10"/>
    </row>
    <row r="11373">
      <c r="B11373" s="10"/>
      <c r="C11373" s="10"/>
    </row>
    <row r="11374">
      <c r="B11374" s="10"/>
      <c r="C11374" s="10"/>
    </row>
    <row r="11375">
      <c r="B11375" s="10"/>
      <c r="C11375" s="10"/>
    </row>
    <row r="11376">
      <c r="B11376" s="10"/>
      <c r="C11376" s="10"/>
    </row>
    <row r="11377">
      <c r="B11377" s="10"/>
      <c r="C11377" s="10"/>
    </row>
    <row r="11378">
      <c r="B11378" s="10"/>
      <c r="C11378" s="10"/>
    </row>
    <row r="11379">
      <c r="B11379" s="10"/>
      <c r="C11379" s="10"/>
    </row>
    <row r="11380">
      <c r="B11380" s="10"/>
      <c r="C11380" s="10"/>
    </row>
    <row r="11381">
      <c r="B11381" s="10"/>
      <c r="C11381" s="10"/>
    </row>
    <row r="11382">
      <c r="B11382" s="10"/>
      <c r="C11382" s="10"/>
    </row>
    <row r="11383">
      <c r="B11383" s="10"/>
      <c r="C11383" s="10"/>
    </row>
    <row r="11384">
      <c r="B11384" s="10"/>
      <c r="C11384" s="10"/>
    </row>
    <row r="11385">
      <c r="B11385" s="10"/>
      <c r="C11385" s="10"/>
    </row>
    <row r="11386">
      <c r="B11386" s="10"/>
      <c r="C11386" s="10"/>
    </row>
    <row r="11387">
      <c r="B11387" s="10"/>
      <c r="C11387" s="10"/>
    </row>
    <row r="11388">
      <c r="B11388" s="10"/>
      <c r="C11388" s="10"/>
    </row>
    <row r="11389">
      <c r="B11389" s="10"/>
      <c r="C11389" s="10"/>
    </row>
    <row r="11390">
      <c r="B11390" s="10"/>
      <c r="C11390" s="10"/>
    </row>
    <row r="11391">
      <c r="B11391" s="10"/>
      <c r="C11391" s="10"/>
    </row>
    <row r="11392">
      <c r="B11392" s="10"/>
      <c r="C11392" s="10"/>
    </row>
    <row r="11393">
      <c r="B11393" s="10"/>
      <c r="C11393" s="10"/>
    </row>
    <row r="11394">
      <c r="B11394" s="10"/>
      <c r="C11394" s="10"/>
    </row>
    <row r="11395">
      <c r="B11395" s="10"/>
      <c r="C11395" s="10"/>
    </row>
    <row r="11396">
      <c r="B11396" s="10"/>
      <c r="C11396" s="10"/>
    </row>
    <row r="11397">
      <c r="B11397" s="10"/>
      <c r="C11397" s="10"/>
    </row>
    <row r="11398">
      <c r="B11398" s="10"/>
      <c r="C11398" s="10"/>
    </row>
    <row r="11399">
      <c r="B11399" s="10"/>
      <c r="C11399" s="10"/>
    </row>
    <row r="11400">
      <c r="B11400" s="10"/>
      <c r="C11400" s="10"/>
    </row>
    <row r="11401">
      <c r="B11401" s="10"/>
      <c r="C11401" s="10"/>
    </row>
    <row r="11402">
      <c r="B11402" s="10"/>
      <c r="C11402" s="10"/>
    </row>
    <row r="11403">
      <c r="B11403" s="10"/>
      <c r="C11403" s="10"/>
    </row>
    <row r="11404">
      <c r="B11404" s="10"/>
      <c r="C11404" s="10"/>
    </row>
    <row r="11405">
      <c r="B11405" s="10"/>
      <c r="C11405" s="10"/>
    </row>
    <row r="11406">
      <c r="B11406" s="10"/>
      <c r="C11406" s="10"/>
    </row>
    <row r="11407">
      <c r="B11407" s="10"/>
      <c r="C11407" s="10"/>
    </row>
    <row r="11408">
      <c r="B11408" s="10"/>
      <c r="C11408" s="10"/>
    </row>
    <row r="11409">
      <c r="B11409" s="10"/>
      <c r="C11409" s="10"/>
    </row>
    <row r="11410">
      <c r="B11410" s="10"/>
      <c r="C11410" s="10"/>
    </row>
    <row r="11411">
      <c r="B11411" s="10"/>
      <c r="C11411" s="10"/>
    </row>
    <row r="11412">
      <c r="B11412" s="10"/>
      <c r="C11412" s="10"/>
    </row>
    <row r="11413">
      <c r="B11413" s="10"/>
      <c r="C11413" s="10"/>
    </row>
    <row r="11414">
      <c r="B11414" s="10"/>
      <c r="C11414" s="10"/>
    </row>
    <row r="11415">
      <c r="B11415" s="10"/>
      <c r="C11415" s="10"/>
    </row>
    <row r="11416">
      <c r="B11416" s="10"/>
      <c r="C11416" s="10"/>
    </row>
    <row r="11417">
      <c r="B11417" s="10"/>
      <c r="C11417" s="10"/>
    </row>
    <row r="11418">
      <c r="B11418" s="10"/>
      <c r="C11418" s="10"/>
    </row>
    <row r="11419">
      <c r="B11419" s="10"/>
      <c r="C11419" s="10"/>
    </row>
    <row r="11420">
      <c r="B11420" s="10"/>
      <c r="C11420" s="10"/>
    </row>
    <row r="11421">
      <c r="B11421" s="10"/>
      <c r="C11421" s="10"/>
    </row>
    <row r="11422">
      <c r="B11422" s="10"/>
      <c r="C11422" s="10"/>
    </row>
    <row r="11423">
      <c r="B11423" s="10"/>
      <c r="C11423" s="10"/>
    </row>
    <row r="11424">
      <c r="B11424" s="10"/>
      <c r="C11424" s="10"/>
    </row>
    <row r="11425">
      <c r="B11425" s="10"/>
      <c r="C11425" s="10"/>
    </row>
    <row r="11426">
      <c r="B11426" s="10"/>
      <c r="C11426" s="10"/>
    </row>
    <row r="11427">
      <c r="B11427" s="10"/>
      <c r="C11427" s="10"/>
    </row>
    <row r="11428">
      <c r="B11428" s="10"/>
      <c r="C11428" s="10"/>
    </row>
    <row r="11429">
      <c r="B11429" s="10"/>
      <c r="C11429" s="10"/>
    </row>
    <row r="11430">
      <c r="B11430" s="10"/>
      <c r="C11430" s="10"/>
    </row>
    <row r="11431">
      <c r="B11431" s="10"/>
      <c r="C11431" s="10"/>
    </row>
    <row r="11432">
      <c r="B11432" s="10"/>
      <c r="C11432" s="10"/>
    </row>
    <row r="11433">
      <c r="B11433" s="10"/>
      <c r="C11433" s="10"/>
    </row>
    <row r="11434">
      <c r="B11434" s="10"/>
      <c r="C11434" s="10"/>
    </row>
    <row r="11435">
      <c r="B11435" s="10"/>
      <c r="C11435" s="10"/>
    </row>
    <row r="11436">
      <c r="B11436" s="10"/>
      <c r="C11436" s="10"/>
    </row>
    <row r="11437">
      <c r="B11437" s="10"/>
      <c r="C11437" s="10"/>
    </row>
    <row r="11438">
      <c r="B11438" s="10"/>
      <c r="C11438" s="10"/>
    </row>
    <row r="11439">
      <c r="B11439" s="10"/>
      <c r="C11439" s="10"/>
    </row>
    <row r="11440">
      <c r="B11440" s="10"/>
      <c r="C11440" s="10"/>
    </row>
    <row r="11441">
      <c r="B11441" s="10"/>
      <c r="C11441" s="10"/>
    </row>
    <row r="11442">
      <c r="B11442" s="10"/>
      <c r="C11442" s="10"/>
    </row>
    <row r="11443">
      <c r="B11443" s="10"/>
      <c r="C11443" s="10"/>
    </row>
    <row r="11444">
      <c r="B11444" s="10"/>
      <c r="C11444" s="10"/>
    </row>
    <row r="11445">
      <c r="B11445" s="10"/>
      <c r="C11445" s="10"/>
    </row>
    <row r="11446">
      <c r="B11446" s="10"/>
      <c r="C11446" s="10"/>
    </row>
    <row r="11447">
      <c r="B11447" s="10"/>
      <c r="C11447" s="10"/>
    </row>
    <row r="11448">
      <c r="B11448" s="10"/>
      <c r="C11448" s="10"/>
    </row>
    <row r="11449">
      <c r="B11449" s="10"/>
      <c r="C11449" s="10"/>
    </row>
    <row r="11450">
      <c r="B11450" s="10"/>
      <c r="C11450" s="10"/>
    </row>
    <row r="11451">
      <c r="B11451" s="10"/>
      <c r="C11451" s="10"/>
    </row>
    <row r="11452">
      <c r="B11452" s="10"/>
      <c r="C11452" s="10"/>
    </row>
    <row r="11453">
      <c r="B11453" s="10"/>
      <c r="C11453" s="10"/>
    </row>
    <row r="11454">
      <c r="B11454" s="10"/>
      <c r="C11454" s="10"/>
    </row>
    <row r="11455">
      <c r="B11455" s="10"/>
      <c r="C11455" s="10"/>
    </row>
    <row r="11456">
      <c r="B11456" s="10"/>
      <c r="C11456" s="10"/>
    </row>
    <row r="11457">
      <c r="B11457" s="10"/>
      <c r="C11457" s="10"/>
    </row>
    <row r="11458">
      <c r="B11458" s="10"/>
      <c r="C11458" s="10"/>
    </row>
    <row r="11459">
      <c r="B11459" s="10"/>
      <c r="C11459" s="10"/>
    </row>
    <row r="11460">
      <c r="B11460" s="10"/>
      <c r="C11460" s="10"/>
    </row>
    <row r="11461">
      <c r="B11461" s="10"/>
      <c r="C11461" s="10"/>
    </row>
    <row r="11462">
      <c r="B11462" s="10"/>
      <c r="C11462" s="10"/>
    </row>
    <row r="11463">
      <c r="B11463" s="10"/>
      <c r="C11463" s="10"/>
    </row>
    <row r="11464">
      <c r="B11464" s="10"/>
      <c r="C11464" s="10"/>
    </row>
    <row r="11465">
      <c r="B11465" s="10"/>
      <c r="C11465" s="10"/>
    </row>
    <row r="11466">
      <c r="B11466" s="10"/>
      <c r="C11466" s="10"/>
    </row>
    <row r="11467">
      <c r="B11467" s="10"/>
      <c r="C11467" s="10"/>
    </row>
    <row r="11468">
      <c r="B11468" s="10"/>
      <c r="C11468" s="10"/>
    </row>
    <row r="11469">
      <c r="B11469" s="10"/>
      <c r="C11469" s="10"/>
    </row>
    <row r="11470">
      <c r="B11470" s="10"/>
      <c r="C11470" s="10"/>
    </row>
    <row r="11471">
      <c r="B11471" s="10"/>
      <c r="C11471" s="10"/>
    </row>
    <row r="11472">
      <c r="B11472" s="10"/>
      <c r="C11472" s="10"/>
    </row>
    <row r="11473">
      <c r="B11473" s="10"/>
      <c r="C11473" s="10"/>
    </row>
    <row r="11474">
      <c r="B11474" s="10"/>
      <c r="C11474" s="10"/>
    </row>
    <row r="11475">
      <c r="B11475" s="10"/>
      <c r="C11475" s="10"/>
    </row>
    <row r="11476">
      <c r="B11476" s="10"/>
      <c r="C11476" s="10"/>
    </row>
    <row r="11477">
      <c r="B11477" s="10"/>
      <c r="C11477" s="10"/>
    </row>
    <row r="11478">
      <c r="B11478" s="10"/>
      <c r="C11478" s="10"/>
    </row>
    <row r="11479">
      <c r="B11479" s="10"/>
      <c r="C11479" s="10"/>
    </row>
    <row r="11480">
      <c r="B11480" s="10"/>
      <c r="C11480" s="10"/>
    </row>
    <row r="11481">
      <c r="B11481" s="10"/>
      <c r="C11481" s="10"/>
    </row>
    <row r="11482">
      <c r="B11482" s="10"/>
      <c r="C11482" s="10"/>
    </row>
    <row r="11483">
      <c r="B11483" s="10"/>
      <c r="C11483" s="10"/>
    </row>
    <row r="11484">
      <c r="B11484" s="10"/>
      <c r="C11484" s="10"/>
    </row>
    <row r="11485">
      <c r="B11485" s="10"/>
      <c r="C11485" s="10"/>
    </row>
    <row r="11486">
      <c r="B11486" s="10"/>
      <c r="C11486" s="10"/>
    </row>
    <row r="11487">
      <c r="B11487" s="10"/>
      <c r="C11487" s="10"/>
    </row>
    <row r="11488">
      <c r="B11488" s="10"/>
      <c r="C11488" s="10"/>
    </row>
    <row r="11489">
      <c r="B11489" s="10"/>
      <c r="C11489" s="10"/>
    </row>
    <row r="11490">
      <c r="B11490" s="10"/>
      <c r="C11490" s="10"/>
    </row>
    <row r="11491">
      <c r="B11491" s="10"/>
      <c r="C11491" s="10"/>
    </row>
    <row r="11492">
      <c r="B11492" s="10"/>
      <c r="C11492" s="10"/>
    </row>
    <row r="11493">
      <c r="B11493" s="10"/>
      <c r="C11493" s="10"/>
    </row>
    <row r="11494">
      <c r="B11494" s="10"/>
      <c r="C11494" s="10"/>
    </row>
    <row r="11495">
      <c r="B11495" s="10"/>
      <c r="C11495" s="10"/>
    </row>
    <row r="11496">
      <c r="B11496" s="10"/>
      <c r="C11496" s="10"/>
    </row>
    <row r="11497">
      <c r="B11497" s="10"/>
      <c r="C11497" s="10"/>
    </row>
    <row r="11498">
      <c r="B11498" s="10"/>
      <c r="C11498" s="10"/>
    </row>
    <row r="11499">
      <c r="B11499" s="10"/>
      <c r="C11499" s="10"/>
    </row>
    <row r="11500">
      <c r="B11500" s="10"/>
      <c r="C11500" s="10"/>
    </row>
    <row r="11501">
      <c r="B11501" s="10"/>
      <c r="C11501" s="10"/>
    </row>
    <row r="11502">
      <c r="B11502" s="10"/>
      <c r="C11502" s="10"/>
    </row>
    <row r="11503">
      <c r="B11503" s="10"/>
      <c r="C11503" s="1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71"/>
  </cols>
  <sheetData>
    <row r="1">
      <c r="A1" s="20" t="s">
        <v>12610</v>
      </c>
      <c r="B1" s="20" t="s">
        <v>12611</v>
      </c>
      <c r="C1" s="20" t="s">
        <v>6</v>
      </c>
      <c r="D1" s="20" t="s">
        <v>12612</v>
      </c>
      <c r="E1" s="21" t="s">
        <v>12613</v>
      </c>
      <c r="F1" s="15" t="str">
        <f>IFERROR(__xludf.DUMMYFUNCTION("unique(B:B)"),"Author")</f>
        <v>Author</v>
      </c>
      <c r="G1" s="4">
        <f>COUNTIF(E:E,"&gt;0.799")
</f>
        <v>50</v>
      </c>
    </row>
    <row r="2">
      <c r="A2" s="22" t="s">
        <v>12614</v>
      </c>
      <c r="B2" s="4" t="s">
        <v>22</v>
      </c>
      <c r="C2" s="4" t="s">
        <v>10362</v>
      </c>
      <c r="D2" s="10">
        <v>1.592646681E9</v>
      </c>
      <c r="E2" s="10">
        <v>0.21934044</v>
      </c>
      <c r="F2" s="15" t="str">
        <f>IFERROR(__xludf.DUMMYFUNCTION("""COMPUTED_VALUE"""),"woodenboatguy")</f>
        <v>woodenboatguy</v>
      </c>
    </row>
    <row r="3">
      <c r="A3" s="22" t="s">
        <v>12615</v>
      </c>
      <c r="B3" s="4" t="s">
        <v>22</v>
      </c>
      <c r="C3" s="4" t="s">
        <v>8918</v>
      </c>
      <c r="D3" s="10">
        <v>1.592009823E9</v>
      </c>
      <c r="E3" s="10">
        <v>0.14920129</v>
      </c>
      <c r="F3" s="15" t="str">
        <f>IFERROR(__xludf.DUMMYFUNCTION("""COMPUTED_VALUE"""),"worstchristmasever")</f>
        <v>worstchristmasever</v>
      </c>
    </row>
    <row r="4">
      <c r="A4" s="22" t="s">
        <v>12616</v>
      </c>
      <c r="B4" s="4" t="s">
        <v>22</v>
      </c>
      <c r="C4" s="4" t="s">
        <v>3154</v>
      </c>
      <c r="D4" s="10">
        <v>1.591550759E9</v>
      </c>
      <c r="E4" s="10">
        <v>0.3407931</v>
      </c>
      <c r="F4" s="15" t="str">
        <f>IFERROR(__xludf.DUMMYFUNCTION("""COMPUTED_VALUE"""),"Ham_Sandwich77")</f>
        <v>Ham_Sandwich77</v>
      </c>
    </row>
    <row r="5">
      <c r="A5" s="4" t="s">
        <v>12617</v>
      </c>
      <c r="B5" s="4" t="s">
        <v>22</v>
      </c>
      <c r="C5" s="4" t="s">
        <v>1065</v>
      </c>
      <c r="D5" s="10">
        <v>1.59102535E9</v>
      </c>
      <c r="E5" s="10">
        <v>0.79630196</v>
      </c>
      <c r="F5" s="15" t="str">
        <f>IFERROR(__xludf.DUMMYFUNCTION("""COMPUTED_VALUE"""),"barosa")</f>
        <v>barosa</v>
      </c>
    </row>
    <row r="6">
      <c r="A6" s="22" t="s">
        <v>12618</v>
      </c>
      <c r="B6" s="4" t="s">
        <v>22</v>
      </c>
      <c r="C6" s="4" t="s">
        <v>10884</v>
      </c>
      <c r="D6" s="10">
        <v>1.593310578E9</v>
      </c>
      <c r="E6" s="10">
        <v>0.06636056</v>
      </c>
      <c r="F6" s="15"/>
    </row>
    <row r="7">
      <c r="A7" s="22" t="s">
        <v>12619</v>
      </c>
      <c r="B7" s="4" t="s">
        <v>22</v>
      </c>
      <c r="C7" s="4" t="s">
        <v>12142</v>
      </c>
      <c r="D7" s="10">
        <v>1.59138226E9</v>
      </c>
      <c r="E7" s="10">
        <v>0.12612526</v>
      </c>
    </row>
    <row r="8">
      <c r="A8" s="22" t="s">
        <v>12620</v>
      </c>
      <c r="B8" s="4" t="s">
        <v>22</v>
      </c>
      <c r="C8" s="4" t="s">
        <v>5424</v>
      </c>
      <c r="D8" s="10">
        <v>1.591796963E9</v>
      </c>
      <c r="E8" s="10">
        <v>0.19268458</v>
      </c>
    </row>
    <row r="9">
      <c r="A9" s="22" t="s">
        <v>12621</v>
      </c>
      <c r="B9" s="4" t="s">
        <v>22</v>
      </c>
      <c r="C9" s="4" t="s">
        <v>285</v>
      </c>
      <c r="D9" s="10">
        <v>1.591681828E9</v>
      </c>
      <c r="E9" s="10">
        <v>0.5423176</v>
      </c>
    </row>
    <row r="10">
      <c r="A10" s="22" t="s">
        <v>12622</v>
      </c>
      <c r="B10" s="4" t="s">
        <v>22</v>
      </c>
      <c r="C10" s="4" t="s">
        <v>599</v>
      </c>
      <c r="D10" s="10">
        <v>1.592943984E9</v>
      </c>
      <c r="E10" s="10">
        <v>0.31969807</v>
      </c>
    </row>
    <row r="11">
      <c r="A11" s="22" t="s">
        <v>12623</v>
      </c>
      <c r="B11" s="4" t="s">
        <v>22</v>
      </c>
      <c r="C11" s="4" t="s">
        <v>34</v>
      </c>
      <c r="D11" s="10">
        <v>1.592782531E9</v>
      </c>
      <c r="E11" s="10">
        <v>0.67281693</v>
      </c>
    </row>
    <row r="12">
      <c r="A12" s="22" t="s">
        <v>12624</v>
      </c>
      <c r="B12" s="4" t="s">
        <v>22</v>
      </c>
      <c r="C12" s="4" t="s">
        <v>5910</v>
      </c>
      <c r="D12" s="10">
        <v>1.592952692E9</v>
      </c>
      <c r="E12" s="10">
        <v>0.46342608</v>
      </c>
    </row>
    <row r="13">
      <c r="A13" s="22" t="s">
        <v>12625</v>
      </c>
      <c r="B13" s="4" t="s">
        <v>22</v>
      </c>
      <c r="C13" s="4" t="s">
        <v>5427</v>
      </c>
      <c r="D13" s="10">
        <v>1.592352383E9</v>
      </c>
      <c r="E13" s="10">
        <v>0.1864461</v>
      </c>
    </row>
    <row r="14">
      <c r="A14" s="22" t="s">
        <v>12626</v>
      </c>
      <c r="B14" s="4" t="s">
        <v>22</v>
      </c>
      <c r="C14" s="4" t="s">
        <v>7422</v>
      </c>
      <c r="D14" s="10">
        <v>1.591309427E9</v>
      </c>
      <c r="E14" s="10">
        <v>0.7950455</v>
      </c>
    </row>
    <row r="15">
      <c r="A15" s="22" t="s">
        <v>12627</v>
      </c>
      <c r="B15" s="4" t="s">
        <v>22</v>
      </c>
      <c r="C15" s="4" t="s">
        <v>7339</v>
      </c>
      <c r="D15" s="10">
        <v>1.592827582E9</v>
      </c>
      <c r="E15" s="10">
        <v>0.1433566</v>
      </c>
    </row>
    <row r="16">
      <c r="A16" s="22" t="s">
        <v>12628</v>
      </c>
      <c r="B16" s="4" t="s">
        <v>22</v>
      </c>
      <c r="C16" s="4" t="s">
        <v>436</v>
      </c>
      <c r="D16" s="10">
        <v>1.591284982E9</v>
      </c>
      <c r="E16" s="10">
        <v>0.17004666</v>
      </c>
    </row>
    <row r="17">
      <c r="A17" s="22" t="s">
        <v>12629</v>
      </c>
      <c r="B17" s="4" t="s">
        <v>22</v>
      </c>
      <c r="C17" s="4" t="s">
        <v>196</v>
      </c>
      <c r="D17" s="10">
        <v>1.593125894E9</v>
      </c>
      <c r="E17" s="10">
        <v>0.12476113</v>
      </c>
    </row>
    <row r="18">
      <c r="A18" s="22" t="s">
        <v>12630</v>
      </c>
      <c r="B18" s="4" t="s">
        <v>22</v>
      </c>
      <c r="C18" s="4" t="s">
        <v>38</v>
      </c>
      <c r="D18" s="10">
        <v>1.59192263E9</v>
      </c>
      <c r="E18" s="10">
        <v>0.50229925</v>
      </c>
    </row>
    <row r="19">
      <c r="A19" s="22" t="s">
        <v>12631</v>
      </c>
      <c r="B19" s="4" t="s">
        <v>22</v>
      </c>
      <c r="C19" s="4" t="s">
        <v>9494</v>
      </c>
      <c r="D19" s="10">
        <v>1.593204726E9</v>
      </c>
      <c r="E19" s="10">
        <v>0.8191021</v>
      </c>
    </row>
    <row r="20">
      <c r="A20" s="22" t="s">
        <v>12632</v>
      </c>
      <c r="B20" s="4" t="s">
        <v>22</v>
      </c>
      <c r="C20" s="4" t="s">
        <v>11093</v>
      </c>
      <c r="D20" s="10">
        <v>1.591965823E9</v>
      </c>
      <c r="E20" s="10">
        <v>0.7093121</v>
      </c>
    </row>
    <row r="21">
      <c r="A21" s="22" t="s">
        <v>12633</v>
      </c>
      <c r="B21" s="4" t="s">
        <v>22</v>
      </c>
      <c r="C21" s="4" t="s">
        <v>9478</v>
      </c>
      <c r="D21" s="10">
        <v>1.591127022E9</v>
      </c>
      <c r="E21" s="10">
        <v>0.668779</v>
      </c>
    </row>
    <row r="22">
      <c r="A22" s="4" t="s">
        <v>12634</v>
      </c>
      <c r="B22" s="4" t="s">
        <v>22</v>
      </c>
      <c r="C22" s="4" t="s">
        <v>7743</v>
      </c>
      <c r="D22" s="10">
        <v>1.59128512E9</v>
      </c>
      <c r="E22" s="10">
        <v>0.09568939</v>
      </c>
    </row>
    <row r="23">
      <c r="A23" s="4" t="s">
        <v>12635</v>
      </c>
      <c r="B23" s="4" t="s">
        <v>22</v>
      </c>
      <c r="C23" s="4" t="s">
        <v>5982</v>
      </c>
      <c r="D23" s="10">
        <v>1.591185916E9</v>
      </c>
      <c r="E23" s="10">
        <v>0.8780911</v>
      </c>
    </row>
    <row r="24">
      <c r="A24" s="4" t="s">
        <v>12636</v>
      </c>
      <c r="B24" s="4" t="s">
        <v>22</v>
      </c>
      <c r="C24" s="4" t="s">
        <v>2365</v>
      </c>
      <c r="D24" s="10">
        <v>1.592371509E9</v>
      </c>
      <c r="E24" s="10">
        <v>0.10061371</v>
      </c>
    </row>
    <row r="25">
      <c r="A25" s="22" t="s">
        <v>12637</v>
      </c>
      <c r="B25" s="4" t="s">
        <v>22</v>
      </c>
      <c r="C25" s="4" t="s">
        <v>9759</v>
      </c>
      <c r="D25" s="10">
        <v>1.592250151E9</v>
      </c>
      <c r="E25" s="10">
        <v>0.0560594</v>
      </c>
    </row>
    <row r="26">
      <c r="A26" s="4" t="s">
        <v>12638</v>
      </c>
      <c r="B26" s="4" t="s">
        <v>22</v>
      </c>
      <c r="C26" s="4" t="s">
        <v>3905</v>
      </c>
      <c r="D26" s="10">
        <v>1.592256193E9</v>
      </c>
      <c r="E26" s="10">
        <v>0.14943953</v>
      </c>
    </row>
    <row r="27">
      <c r="A27" s="4" t="s">
        <v>12639</v>
      </c>
      <c r="B27" s="4" t="s">
        <v>22</v>
      </c>
      <c r="C27" s="4" t="s">
        <v>8392</v>
      </c>
      <c r="D27" s="10">
        <v>1.59303273E9</v>
      </c>
      <c r="E27" s="10">
        <v>0.06922526</v>
      </c>
    </row>
    <row r="28">
      <c r="A28" s="4" t="s">
        <v>12640</v>
      </c>
      <c r="B28" s="4" t="s">
        <v>22</v>
      </c>
      <c r="C28" s="4" t="s">
        <v>669</v>
      </c>
      <c r="D28" s="10">
        <v>1.591571093E9</v>
      </c>
      <c r="E28" s="10">
        <v>0.31983218</v>
      </c>
    </row>
    <row r="29">
      <c r="A29" s="4" t="s">
        <v>12641</v>
      </c>
      <c r="B29" s="4" t="s">
        <v>22</v>
      </c>
      <c r="C29" s="4" t="s">
        <v>200</v>
      </c>
      <c r="D29" s="10">
        <v>1.592155728E9</v>
      </c>
      <c r="E29" s="10">
        <v>0.0730505</v>
      </c>
    </row>
    <row r="30">
      <c r="A30" s="4" t="s">
        <v>12642</v>
      </c>
      <c r="B30" s="4" t="s">
        <v>22</v>
      </c>
      <c r="C30" s="4" t="s">
        <v>6051</v>
      </c>
      <c r="D30" s="10">
        <v>1.592609638E9</v>
      </c>
      <c r="E30" s="10">
        <v>0.3541768</v>
      </c>
    </row>
    <row r="31">
      <c r="A31" s="4" t="s">
        <v>12643</v>
      </c>
      <c r="B31" s="4" t="s">
        <v>22</v>
      </c>
      <c r="C31" s="4" t="s">
        <v>3059</v>
      </c>
      <c r="D31" s="10">
        <v>1.592942471E9</v>
      </c>
      <c r="E31" s="10">
        <v>0.05396139</v>
      </c>
    </row>
    <row r="32">
      <c r="A32" s="4" t="s">
        <v>12644</v>
      </c>
      <c r="B32" s="4" t="s">
        <v>22</v>
      </c>
      <c r="C32" s="4" t="s">
        <v>10175</v>
      </c>
      <c r="D32" s="10">
        <v>1.592954377E9</v>
      </c>
      <c r="E32" s="10">
        <v>0.10982215</v>
      </c>
    </row>
    <row r="33">
      <c r="A33" s="4" t="s">
        <v>12645</v>
      </c>
      <c r="B33" s="4" t="s">
        <v>22</v>
      </c>
      <c r="C33" s="4" t="s">
        <v>7148</v>
      </c>
      <c r="D33" s="10">
        <v>1.591005571E9</v>
      </c>
      <c r="E33" s="10">
        <v>0.10368384</v>
      </c>
    </row>
    <row r="34">
      <c r="A34" s="4" t="s">
        <v>12646</v>
      </c>
      <c r="B34" s="4" t="s">
        <v>22</v>
      </c>
      <c r="C34" s="4" t="s">
        <v>254</v>
      </c>
      <c r="D34" s="10">
        <v>1.591657706E9</v>
      </c>
      <c r="E34" s="10">
        <v>0.04018182</v>
      </c>
    </row>
    <row r="35">
      <c r="A35" s="4" t="s">
        <v>12647</v>
      </c>
      <c r="B35" s="4" t="s">
        <v>22</v>
      </c>
      <c r="C35" s="4" t="s">
        <v>10952</v>
      </c>
      <c r="D35" s="10">
        <v>1.592625803E9</v>
      </c>
      <c r="E35" s="10">
        <v>0.12403701</v>
      </c>
    </row>
    <row r="36">
      <c r="A36" s="22" t="s">
        <v>12648</v>
      </c>
      <c r="B36" s="4" t="s">
        <v>22</v>
      </c>
      <c r="C36" s="4" t="s">
        <v>7531</v>
      </c>
      <c r="D36" s="10">
        <v>1.592325355E9</v>
      </c>
      <c r="E36" s="10">
        <v>0.73338854</v>
      </c>
    </row>
    <row r="37">
      <c r="A37" s="4" t="s">
        <v>12649</v>
      </c>
      <c r="B37" s="4" t="s">
        <v>22</v>
      </c>
      <c r="C37" s="4" t="s">
        <v>9458</v>
      </c>
      <c r="D37" s="10">
        <v>1.592530412E9</v>
      </c>
      <c r="E37" s="10">
        <v>0.6364068</v>
      </c>
    </row>
    <row r="38">
      <c r="A38" s="4" t="s">
        <v>12650</v>
      </c>
      <c r="B38" s="4" t="s">
        <v>22</v>
      </c>
      <c r="C38" s="4" t="s">
        <v>6103</v>
      </c>
      <c r="D38" s="10">
        <v>1.591720654E9</v>
      </c>
      <c r="E38" s="10">
        <v>0.11251061</v>
      </c>
    </row>
    <row r="39">
      <c r="A39" s="4" t="s">
        <v>12651</v>
      </c>
      <c r="B39" s="4" t="s">
        <v>22</v>
      </c>
      <c r="C39" s="4" t="s">
        <v>1928</v>
      </c>
      <c r="D39" s="10">
        <v>1.591133677E9</v>
      </c>
      <c r="E39" s="10">
        <v>0.11863329</v>
      </c>
    </row>
    <row r="40">
      <c r="A40" s="4" t="s">
        <v>12652</v>
      </c>
      <c r="B40" s="4" t="s">
        <v>22</v>
      </c>
      <c r="C40" s="4" t="s">
        <v>7622</v>
      </c>
      <c r="D40" s="10">
        <v>1.592862427E9</v>
      </c>
      <c r="E40" s="10">
        <v>0.4590086</v>
      </c>
    </row>
    <row r="41">
      <c r="A41" s="4" t="s">
        <v>12653</v>
      </c>
      <c r="B41" s="4" t="s">
        <v>22</v>
      </c>
      <c r="C41" s="4" t="s">
        <v>12045</v>
      </c>
      <c r="D41" s="10">
        <v>1.592513695E9</v>
      </c>
      <c r="E41" s="10">
        <v>0.03462464</v>
      </c>
    </row>
    <row r="42">
      <c r="A42" s="4" t="s">
        <v>12654</v>
      </c>
      <c r="B42" s="4" t="s">
        <v>22</v>
      </c>
      <c r="C42" s="4" t="s">
        <v>355</v>
      </c>
      <c r="D42" s="10">
        <v>1.593386938E9</v>
      </c>
      <c r="E42" s="10">
        <v>0.3868713</v>
      </c>
    </row>
    <row r="43">
      <c r="A43" s="4" t="s">
        <v>12655</v>
      </c>
      <c r="B43" s="4" t="s">
        <v>22</v>
      </c>
      <c r="C43" s="4" t="s">
        <v>2625</v>
      </c>
      <c r="D43" s="10">
        <v>1.59138267E9</v>
      </c>
      <c r="E43" s="10">
        <v>0.2673349</v>
      </c>
    </row>
    <row r="44">
      <c r="A44" s="4" t="s">
        <v>12656</v>
      </c>
      <c r="B44" s="4" t="s">
        <v>22</v>
      </c>
      <c r="C44" s="4" t="s">
        <v>1167</v>
      </c>
      <c r="D44" s="10">
        <v>1.592312351E9</v>
      </c>
      <c r="E44" s="10">
        <v>0.23863366</v>
      </c>
    </row>
    <row r="45">
      <c r="A45" s="4" t="s">
        <v>12657</v>
      </c>
      <c r="B45" s="4" t="s">
        <v>22</v>
      </c>
      <c r="C45" s="4" t="s">
        <v>7822</v>
      </c>
      <c r="D45" s="10">
        <v>1.593309555E9</v>
      </c>
      <c r="E45" s="10">
        <v>0.24015996</v>
      </c>
    </row>
    <row r="46">
      <c r="A46" s="4" t="s">
        <v>12658</v>
      </c>
      <c r="B46" s="4" t="s">
        <v>22</v>
      </c>
      <c r="C46" s="4" t="s">
        <v>10053</v>
      </c>
      <c r="D46" s="10">
        <v>1.592879639E9</v>
      </c>
      <c r="E46" s="10">
        <v>0.7518468</v>
      </c>
    </row>
    <row r="47">
      <c r="A47" s="4" t="s">
        <v>12659</v>
      </c>
      <c r="B47" s="4" t="s">
        <v>22</v>
      </c>
      <c r="C47" s="4" t="s">
        <v>9005</v>
      </c>
      <c r="D47" s="10">
        <v>1.591936833E9</v>
      </c>
      <c r="E47" s="10">
        <v>0.0669783</v>
      </c>
    </row>
    <row r="48">
      <c r="A48" s="22" t="s">
        <v>12660</v>
      </c>
      <c r="B48" s="4" t="s">
        <v>22</v>
      </c>
      <c r="C48" s="4" t="s">
        <v>11696</v>
      </c>
      <c r="D48" s="10">
        <v>1.593091798E9</v>
      </c>
      <c r="E48" s="10">
        <v>0.6353686</v>
      </c>
    </row>
    <row r="49">
      <c r="A49" s="4" t="s">
        <v>12661</v>
      </c>
      <c r="B49" s="4" t="s">
        <v>22</v>
      </c>
      <c r="C49" s="4" t="s">
        <v>7506</v>
      </c>
      <c r="D49" s="10">
        <v>1.591500066E9</v>
      </c>
      <c r="E49" s="10">
        <v>0.7448909</v>
      </c>
    </row>
    <row r="50">
      <c r="A50" s="22" t="s">
        <v>12662</v>
      </c>
      <c r="B50" s="4" t="s">
        <v>22</v>
      </c>
      <c r="C50" s="4" t="s">
        <v>4686</v>
      </c>
      <c r="D50" s="10">
        <v>1.592403393E9</v>
      </c>
      <c r="E50" s="10">
        <v>0.06266517</v>
      </c>
    </row>
    <row r="51">
      <c r="A51" s="22" t="s">
        <v>12663</v>
      </c>
      <c r="B51" s="4" t="s">
        <v>22</v>
      </c>
      <c r="C51" s="4" t="s">
        <v>479</v>
      </c>
      <c r="D51" s="10">
        <v>1.592457443E9</v>
      </c>
      <c r="E51" s="10">
        <v>0.50485617</v>
      </c>
    </row>
    <row r="52">
      <c r="A52" s="4" t="s">
        <v>12664</v>
      </c>
      <c r="B52" s="4" t="s">
        <v>22</v>
      </c>
      <c r="C52" s="4" t="s">
        <v>5664</v>
      </c>
      <c r="D52" s="10">
        <v>1.592896695E9</v>
      </c>
      <c r="E52" s="10">
        <v>0.4357632</v>
      </c>
    </row>
    <row r="53">
      <c r="A53" s="4" t="s">
        <v>12665</v>
      </c>
      <c r="B53" s="4" t="s">
        <v>22</v>
      </c>
      <c r="C53" s="4" t="s">
        <v>9332</v>
      </c>
      <c r="D53" s="10">
        <v>1.5929507E9</v>
      </c>
      <c r="E53" s="10">
        <v>0.13905662</v>
      </c>
    </row>
    <row r="54">
      <c r="A54" s="4" t="s">
        <v>12666</v>
      </c>
      <c r="B54" s="4" t="s">
        <v>22</v>
      </c>
      <c r="C54" s="4" t="s">
        <v>379</v>
      </c>
      <c r="D54" s="10">
        <v>1.593016015E9</v>
      </c>
      <c r="E54" s="10">
        <v>0.37404707</v>
      </c>
    </row>
    <row r="55">
      <c r="A55" s="22" t="s">
        <v>12667</v>
      </c>
      <c r="B55" s="4" t="s">
        <v>22</v>
      </c>
      <c r="C55" s="4" t="s">
        <v>6875</v>
      </c>
      <c r="D55" s="10">
        <v>1.591902272E9</v>
      </c>
      <c r="E55" s="10">
        <v>0.25209534</v>
      </c>
    </row>
    <row r="56">
      <c r="A56" s="4" t="s">
        <v>12668</v>
      </c>
      <c r="B56" s="4" t="s">
        <v>22</v>
      </c>
      <c r="C56" s="4" t="s">
        <v>6269</v>
      </c>
      <c r="D56" s="10">
        <v>1.591293685E9</v>
      </c>
      <c r="E56" s="10">
        <v>0.60133666</v>
      </c>
    </row>
    <row r="57">
      <c r="A57" s="22" t="s">
        <v>12669</v>
      </c>
      <c r="B57" s="4" t="s">
        <v>22</v>
      </c>
      <c r="C57" s="4" t="s">
        <v>6391</v>
      </c>
      <c r="D57" s="10">
        <v>1.59164392E9</v>
      </c>
      <c r="E57" s="10">
        <v>0.06600113</v>
      </c>
    </row>
    <row r="58">
      <c r="A58" s="4" t="s">
        <v>12670</v>
      </c>
      <c r="B58" s="4" t="s">
        <v>22</v>
      </c>
      <c r="C58" s="4" t="s">
        <v>6095</v>
      </c>
      <c r="D58" s="10">
        <v>1.591283834E9</v>
      </c>
      <c r="E58" s="10">
        <v>0.17850606</v>
      </c>
    </row>
    <row r="59">
      <c r="A59" s="4" t="s">
        <v>12671</v>
      </c>
      <c r="B59" s="4" t="s">
        <v>22</v>
      </c>
      <c r="C59" s="4" t="s">
        <v>4172</v>
      </c>
      <c r="D59" s="10">
        <v>1.59335663E9</v>
      </c>
      <c r="E59" s="10">
        <v>0.8355208</v>
      </c>
    </row>
    <row r="60">
      <c r="A60" s="4" t="s">
        <v>12672</v>
      </c>
      <c r="B60" s="4" t="s">
        <v>22</v>
      </c>
      <c r="C60" s="4" t="s">
        <v>2713</v>
      </c>
      <c r="D60" s="10">
        <v>1.59259731E9</v>
      </c>
      <c r="E60" s="10">
        <v>0.07842505</v>
      </c>
    </row>
    <row r="61">
      <c r="A61" s="22" t="s">
        <v>12673</v>
      </c>
      <c r="B61" s="4" t="s">
        <v>22</v>
      </c>
      <c r="C61" s="4" t="s">
        <v>11146</v>
      </c>
      <c r="D61" s="10">
        <v>1.591223585E9</v>
      </c>
      <c r="E61" s="10">
        <v>0.6674072</v>
      </c>
    </row>
    <row r="62">
      <c r="A62" s="4" t="s">
        <v>12674</v>
      </c>
      <c r="B62" s="4" t="s">
        <v>22</v>
      </c>
      <c r="C62" s="4" t="s">
        <v>7957</v>
      </c>
      <c r="D62" s="10">
        <v>1.592925779E9</v>
      </c>
      <c r="E62" s="10">
        <v>0.06114316</v>
      </c>
    </row>
    <row r="63">
      <c r="A63" s="4" t="s">
        <v>12675</v>
      </c>
      <c r="B63" s="4" t="s">
        <v>22</v>
      </c>
      <c r="C63" s="4" t="s">
        <v>12581</v>
      </c>
      <c r="D63" s="10">
        <v>1.591466004E9</v>
      </c>
      <c r="E63" s="10">
        <v>0.11571297</v>
      </c>
    </row>
    <row r="64">
      <c r="A64" s="4" t="s">
        <v>12676</v>
      </c>
      <c r="B64" s="4" t="s">
        <v>22</v>
      </c>
      <c r="C64" s="4" t="s">
        <v>7653</v>
      </c>
      <c r="D64" s="10">
        <v>1.591539477E9</v>
      </c>
      <c r="E64" s="10">
        <v>0.08498143</v>
      </c>
    </row>
    <row r="65">
      <c r="A65" s="4" t="s">
        <v>12677</v>
      </c>
      <c r="B65" s="4" t="s">
        <v>22</v>
      </c>
      <c r="C65" s="4" t="s">
        <v>6856</v>
      </c>
      <c r="D65" s="10">
        <v>1.593104718E9</v>
      </c>
      <c r="E65" s="10">
        <v>0.35278276</v>
      </c>
    </row>
    <row r="66">
      <c r="A66" s="22" t="s">
        <v>12678</v>
      </c>
      <c r="B66" s="4" t="s">
        <v>22</v>
      </c>
      <c r="C66" s="4" t="s">
        <v>8227</v>
      </c>
      <c r="D66" s="10">
        <v>1.591112104E9</v>
      </c>
      <c r="E66" s="10">
        <v>0.10855854</v>
      </c>
    </row>
    <row r="67">
      <c r="A67" s="22" t="s">
        <v>12679</v>
      </c>
      <c r="B67" s="4" t="s">
        <v>22</v>
      </c>
      <c r="C67" s="4" t="s">
        <v>5416</v>
      </c>
      <c r="D67" s="10">
        <v>1.592746186E9</v>
      </c>
      <c r="E67" s="10">
        <v>0.69542736</v>
      </c>
    </row>
    <row r="68">
      <c r="A68" s="22" t="s">
        <v>12680</v>
      </c>
      <c r="B68" s="4" t="s">
        <v>22</v>
      </c>
      <c r="C68" s="4" t="s">
        <v>12434</v>
      </c>
      <c r="D68" s="10">
        <v>1.592942529E9</v>
      </c>
      <c r="E68" s="10">
        <v>0.07201838</v>
      </c>
    </row>
    <row r="69">
      <c r="A69" s="4" t="s">
        <v>12681</v>
      </c>
      <c r="B69" s="4" t="s">
        <v>22</v>
      </c>
      <c r="C69" s="4" t="s">
        <v>5842</v>
      </c>
      <c r="D69" s="10">
        <v>1.592238336E9</v>
      </c>
      <c r="E69" s="10">
        <v>0.10619985</v>
      </c>
    </row>
    <row r="70">
      <c r="A70" s="22" t="s">
        <v>12682</v>
      </c>
      <c r="B70" s="4" t="s">
        <v>22</v>
      </c>
      <c r="C70" s="4" t="s">
        <v>4016</v>
      </c>
      <c r="D70" s="10">
        <v>1.591639907E9</v>
      </c>
      <c r="E70" s="10">
        <v>0.6601001</v>
      </c>
    </row>
    <row r="71">
      <c r="A71" s="22" t="s">
        <v>12683</v>
      </c>
      <c r="B71" s="4" t="s">
        <v>22</v>
      </c>
      <c r="C71" s="4" t="s">
        <v>29</v>
      </c>
      <c r="D71" s="10">
        <v>1.593133295E9</v>
      </c>
      <c r="E71" s="10">
        <v>0.7126687</v>
      </c>
    </row>
    <row r="72">
      <c r="A72" s="22" t="s">
        <v>12684</v>
      </c>
      <c r="B72" s="4" t="s">
        <v>22</v>
      </c>
      <c r="C72" s="4" t="s">
        <v>720</v>
      </c>
      <c r="D72" s="10">
        <v>1.592596948E9</v>
      </c>
      <c r="E72" s="10">
        <v>0.69542736</v>
      </c>
    </row>
    <row r="73">
      <c r="A73" s="4" t="s">
        <v>12685</v>
      </c>
      <c r="B73" s="4" t="s">
        <v>22</v>
      </c>
      <c r="C73" s="4" t="s">
        <v>3059</v>
      </c>
      <c r="D73" s="10">
        <v>1.592949365E9</v>
      </c>
      <c r="E73" s="10">
        <v>0.94992846</v>
      </c>
    </row>
    <row r="74">
      <c r="A74" s="4" t="s">
        <v>12686</v>
      </c>
      <c r="B74" s="4" t="s">
        <v>22</v>
      </c>
      <c r="C74" s="4" t="s">
        <v>10762</v>
      </c>
      <c r="D74" s="10">
        <v>1.591617886E9</v>
      </c>
      <c r="E74" s="10">
        <v>0.3572119</v>
      </c>
    </row>
    <row r="75">
      <c r="A75" s="4" t="s">
        <v>12687</v>
      </c>
      <c r="B75" s="4" t="s">
        <v>22</v>
      </c>
      <c r="C75" s="4" t="s">
        <v>2247</v>
      </c>
      <c r="D75" s="10">
        <v>1.591550207E9</v>
      </c>
      <c r="E75" s="10">
        <v>0.4060058</v>
      </c>
    </row>
    <row r="76">
      <c r="A76" s="4" t="s">
        <v>12688</v>
      </c>
      <c r="B76" s="4" t="s">
        <v>22</v>
      </c>
      <c r="C76" s="4" t="s">
        <v>7829</v>
      </c>
      <c r="D76" s="10">
        <v>1.591560366E9</v>
      </c>
      <c r="E76" s="10">
        <v>0.11516307</v>
      </c>
    </row>
    <row r="77">
      <c r="A77" s="4" t="s">
        <v>12689</v>
      </c>
      <c r="B77" s="4" t="s">
        <v>22</v>
      </c>
      <c r="C77" s="4" t="s">
        <v>432</v>
      </c>
      <c r="D77" s="10">
        <v>1.592870708E9</v>
      </c>
      <c r="E77" s="10">
        <v>0.06594757</v>
      </c>
    </row>
    <row r="78">
      <c r="A78" s="4" t="s">
        <v>12690</v>
      </c>
      <c r="B78" s="4" t="s">
        <v>22</v>
      </c>
      <c r="C78" s="4" t="s">
        <v>12132</v>
      </c>
      <c r="D78" s="10">
        <v>1.591370164E9</v>
      </c>
      <c r="E78" s="10">
        <v>0.46445778</v>
      </c>
    </row>
    <row r="79">
      <c r="A79" s="4" t="s">
        <v>12691</v>
      </c>
      <c r="B79" s="4" t="s">
        <v>22</v>
      </c>
      <c r="C79" s="4" t="s">
        <v>103</v>
      </c>
      <c r="D79" s="10">
        <v>1.592252173E9</v>
      </c>
      <c r="E79" s="10">
        <v>0.15115462</v>
      </c>
    </row>
    <row r="80">
      <c r="A80" s="4" t="s">
        <v>12692</v>
      </c>
      <c r="B80" s="4" t="s">
        <v>22</v>
      </c>
      <c r="C80" s="4" t="s">
        <v>8890</v>
      </c>
      <c r="D80" s="10">
        <v>1.592788396E9</v>
      </c>
      <c r="E80" s="10">
        <v>0.76866657</v>
      </c>
    </row>
    <row r="81">
      <c r="A81" s="22" t="s">
        <v>12693</v>
      </c>
      <c r="B81" s="4" t="s">
        <v>22</v>
      </c>
      <c r="C81" s="4" t="s">
        <v>4548</v>
      </c>
      <c r="D81" s="10">
        <v>1.591381353E9</v>
      </c>
      <c r="E81" s="10">
        <v>0.11149865</v>
      </c>
    </row>
    <row r="82">
      <c r="A82" s="22" t="s">
        <v>12694</v>
      </c>
      <c r="B82" s="4" t="s">
        <v>22</v>
      </c>
      <c r="C82" s="4" t="s">
        <v>99</v>
      </c>
      <c r="D82" s="10">
        <v>1.59241216E9</v>
      </c>
      <c r="E82" s="10">
        <v>0.8604653</v>
      </c>
    </row>
    <row r="83">
      <c r="A83" s="4" t="s">
        <v>12695</v>
      </c>
      <c r="B83" s="4" t="s">
        <v>22</v>
      </c>
      <c r="C83" s="4" t="s">
        <v>6912</v>
      </c>
      <c r="D83" s="10">
        <v>1.593121694E9</v>
      </c>
      <c r="E83" s="10">
        <v>0.11233354</v>
      </c>
    </row>
    <row r="84">
      <c r="A84" s="22" t="s">
        <v>12696</v>
      </c>
      <c r="B84" s="4" t="s">
        <v>22</v>
      </c>
      <c r="C84" s="4" t="s">
        <v>10028</v>
      </c>
      <c r="D84" s="10">
        <v>1.592941026E9</v>
      </c>
      <c r="E84" s="10">
        <v>0.07205239</v>
      </c>
    </row>
    <row r="85">
      <c r="A85" s="22" t="s">
        <v>12697</v>
      </c>
      <c r="B85" s="4" t="s">
        <v>22</v>
      </c>
      <c r="C85" s="4" t="s">
        <v>1886</v>
      </c>
      <c r="D85" s="10">
        <v>1.59207537E9</v>
      </c>
      <c r="E85" s="10">
        <v>0.07821028</v>
      </c>
    </row>
    <row r="86">
      <c r="A86" s="4" t="s">
        <v>12698</v>
      </c>
      <c r="B86" s="4" t="s">
        <v>22</v>
      </c>
      <c r="C86" s="4" t="s">
        <v>9336</v>
      </c>
      <c r="D86" s="10">
        <v>1.592998976E9</v>
      </c>
      <c r="E86" s="10">
        <v>0.2645416</v>
      </c>
    </row>
    <row r="87">
      <c r="A87" s="22" t="s">
        <v>12699</v>
      </c>
      <c r="B87" s="4" t="s">
        <v>22</v>
      </c>
      <c r="C87" s="4" t="s">
        <v>10316</v>
      </c>
      <c r="D87" s="10">
        <v>1.592951567E9</v>
      </c>
      <c r="E87" s="10">
        <v>0.2716928</v>
      </c>
    </row>
    <row r="88">
      <c r="A88" s="22" t="s">
        <v>12700</v>
      </c>
      <c r="B88" s="4" t="s">
        <v>22</v>
      </c>
      <c r="C88" s="4" t="s">
        <v>1065</v>
      </c>
      <c r="D88" s="10">
        <v>1.591030439E9</v>
      </c>
      <c r="E88" s="10">
        <v>0.3196432</v>
      </c>
    </row>
    <row r="89">
      <c r="A89" s="4" t="s">
        <v>12701</v>
      </c>
      <c r="B89" s="4" t="s">
        <v>22</v>
      </c>
      <c r="C89" s="4" t="s">
        <v>10099</v>
      </c>
      <c r="D89" s="10">
        <v>1.592249881E9</v>
      </c>
      <c r="E89" s="10">
        <v>0.94972825</v>
      </c>
    </row>
    <row r="90">
      <c r="A90" s="4" t="s">
        <v>12702</v>
      </c>
      <c r="B90" s="4" t="s">
        <v>22</v>
      </c>
      <c r="C90" s="4" t="s">
        <v>837</v>
      </c>
      <c r="D90" s="10">
        <v>1.591572592E9</v>
      </c>
      <c r="E90" s="10">
        <v>0.1285832</v>
      </c>
    </row>
    <row r="91">
      <c r="A91" s="4" t="s">
        <v>12703</v>
      </c>
      <c r="B91" s="4" t="s">
        <v>22</v>
      </c>
      <c r="C91" s="4" t="s">
        <v>12315</v>
      </c>
      <c r="D91" s="10">
        <v>1.592506385E9</v>
      </c>
      <c r="E91" s="10">
        <v>0.08620319</v>
      </c>
    </row>
    <row r="92">
      <c r="A92" s="22" t="s">
        <v>12704</v>
      </c>
      <c r="B92" s="4" t="s">
        <v>22</v>
      </c>
      <c r="C92" s="4" t="s">
        <v>7664</v>
      </c>
      <c r="D92" s="10">
        <v>1.592010522E9</v>
      </c>
      <c r="E92" s="10">
        <v>0.14992158</v>
      </c>
    </row>
    <row r="93">
      <c r="A93" s="4" t="s">
        <v>12705</v>
      </c>
      <c r="B93" s="4" t="s">
        <v>22</v>
      </c>
      <c r="C93" s="4" t="s">
        <v>1179</v>
      </c>
      <c r="D93" s="10">
        <v>1.592151271E9</v>
      </c>
      <c r="E93" s="10">
        <v>0.7445486</v>
      </c>
    </row>
    <row r="94">
      <c r="A94" s="4" t="s">
        <v>12706</v>
      </c>
      <c r="B94" s="4" t="s">
        <v>22</v>
      </c>
      <c r="C94" s="4" t="s">
        <v>175</v>
      </c>
      <c r="D94" s="10">
        <v>1.593115117E9</v>
      </c>
      <c r="E94" s="10">
        <v>0.06283677</v>
      </c>
    </row>
    <row r="95">
      <c r="A95" s="22" t="s">
        <v>12707</v>
      </c>
      <c r="B95" s="4" t="s">
        <v>22</v>
      </c>
      <c r="C95" s="4" t="s">
        <v>10024</v>
      </c>
      <c r="D95" s="10">
        <v>1.591062603E9</v>
      </c>
      <c r="E95" s="10">
        <v>0.09153406</v>
      </c>
    </row>
    <row r="96">
      <c r="A96" s="4" t="s">
        <v>12708</v>
      </c>
      <c r="B96" s="4" t="s">
        <v>22</v>
      </c>
      <c r="C96" s="4" t="s">
        <v>1084</v>
      </c>
      <c r="D96" s="10">
        <v>1.591552189E9</v>
      </c>
      <c r="E96" s="10">
        <v>0.05433774</v>
      </c>
    </row>
    <row r="97">
      <c r="A97" s="4" t="s">
        <v>12709</v>
      </c>
      <c r="B97" s="4" t="s">
        <v>22</v>
      </c>
      <c r="C97" s="4" t="s">
        <v>243</v>
      </c>
      <c r="D97" s="10">
        <v>1.591056327E9</v>
      </c>
      <c r="E97" s="10">
        <v>0.21618094</v>
      </c>
    </row>
    <row r="98">
      <c r="A98" s="4" t="s">
        <v>12710</v>
      </c>
      <c r="B98" s="4" t="s">
        <v>22</v>
      </c>
      <c r="C98" s="4" t="s">
        <v>5213</v>
      </c>
      <c r="D98" s="10">
        <v>1.591126457E9</v>
      </c>
      <c r="E98" s="10">
        <v>0.07667865</v>
      </c>
    </row>
    <row r="99">
      <c r="A99" s="4" t="s">
        <v>12711</v>
      </c>
      <c r="B99" s="4" t="s">
        <v>22</v>
      </c>
      <c r="C99" s="4" t="s">
        <v>7176</v>
      </c>
      <c r="D99" s="10">
        <v>1.591133506E9</v>
      </c>
      <c r="E99" s="10">
        <v>0.14808373</v>
      </c>
    </row>
    <row r="100">
      <c r="A100" s="4" t="s">
        <v>12712</v>
      </c>
      <c r="B100" s="4" t="s">
        <v>22</v>
      </c>
      <c r="C100" s="4" t="s">
        <v>7891</v>
      </c>
      <c r="D100" s="10">
        <v>1.591896836E9</v>
      </c>
      <c r="E100" s="10">
        <v>0.16096711</v>
      </c>
    </row>
    <row r="101">
      <c r="A101" s="4" t="s">
        <v>12713</v>
      </c>
      <c r="B101" s="4" t="s">
        <v>22</v>
      </c>
      <c r="C101" s="4" t="s">
        <v>3163</v>
      </c>
      <c r="D101" s="10">
        <v>1.592784194E9</v>
      </c>
      <c r="E101" s="10">
        <v>0.10263077</v>
      </c>
    </row>
    <row r="102">
      <c r="A102" s="4" t="s">
        <v>12714</v>
      </c>
      <c r="B102" s="4" t="s">
        <v>22</v>
      </c>
      <c r="C102" s="4" t="s">
        <v>183</v>
      </c>
      <c r="D102" s="10">
        <v>1.593397429E9</v>
      </c>
      <c r="E102" s="10">
        <v>0.15290245</v>
      </c>
    </row>
    <row r="103">
      <c r="A103" s="4" t="s">
        <v>12715</v>
      </c>
      <c r="B103" s="4" t="s">
        <v>22</v>
      </c>
      <c r="C103" s="4" t="s">
        <v>10701</v>
      </c>
      <c r="D103" s="10">
        <v>1.593121788E9</v>
      </c>
      <c r="E103" s="10">
        <v>0.11298526</v>
      </c>
    </row>
    <row r="104">
      <c r="A104" s="4" t="s">
        <v>12716</v>
      </c>
      <c r="B104" s="4" t="s">
        <v>22</v>
      </c>
      <c r="C104" s="4" t="s">
        <v>5130</v>
      </c>
      <c r="D104" s="10">
        <v>1.59249598E9</v>
      </c>
      <c r="E104" s="10">
        <v>0.24132064</v>
      </c>
    </row>
    <row r="105">
      <c r="A105" s="4" t="s">
        <v>12717</v>
      </c>
      <c r="B105" s="4" t="s">
        <v>22</v>
      </c>
      <c r="C105" s="4" t="s">
        <v>6229</v>
      </c>
      <c r="D105" s="10">
        <v>1.592495362E9</v>
      </c>
      <c r="E105" s="10">
        <v>0.74551713</v>
      </c>
    </row>
    <row r="106">
      <c r="A106" s="22" t="s">
        <v>12718</v>
      </c>
      <c r="B106" s="4" t="s">
        <v>22</v>
      </c>
      <c r="C106" s="4" t="s">
        <v>985</v>
      </c>
      <c r="D106" s="10">
        <v>1.593375057E9</v>
      </c>
      <c r="E106" s="10">
        <v>0.34768695</v>
      </c>
    </row>
    <row r="107">
      <c r="A107" s="4" t="s">
        <v>12719</v>
      </c>
      <c r="B107" s="4" t="s">
        <v>22</v>
      </c>
      <c r="C107" s="4" t="s">
        <v>456</v>
      </c>
      <c r="D107" s="10">
        <v>1.593110818E9</v>
      </c>
      <c r="E107" s="10">
        <v>0.05330593</v>
      </c>
    </row>
    <row r="108">
      <c r="A108" s="22" t="s">
        <v>12720</v>
      </c>
      <c r="B108" s="4" t="s">
        <v>22</v>
      </c>
      <c r="C108" s="4" t="s">
        <v>2572</v>
      </c>
      <c r="D108" s="10">
        <v>1.593187333E9</v>
      </c>
      <c r="E108" s="10">
        <v>0.6801117</v>
      </c>
    </row>
    <row r="109">
      <c r="A109" s="22" t="s">
        <v>12721</v>
      </c>
      <c r="B109" s="4" t="s">
        <v>22</v>
      </c>
      <c r="C109" s="4" t="s">
        <v>8341</v>
      </c>
      <c r="D109" s="10">
        <v>1.591680132E9</v>
      </c>
      <c r="E109" s="10">
        <v>0.2411571</v>
      </c>
    </row>
    <row r="110">
      <c r="A110" s="4" t="s">
        <v>12722</v>
      </c>
      <c r="B110" s="4" t="s">
        <v>22</v>
      </c>
      <c r="C110" s="4" t="s">
        <v>956</v>
      </c>
      <c r="D110" s="10">
        <v>1.591539595E9</v>
      </c>
      <c r="E110" s="10">
        <v>0.06426146</v>
      </c>
    </row>
    <row r="111">
      <c r="A111" s="22" t="s">
        <v>12723</v>
      </c>
      <c r="B111" s="4" t="s">
        <v>22</v>
      </c>
      <c r="C111" s="4" t="s">
        <v>2202</v>
      </c>
      <c r="D111" s="10">
        <v>1.591202091E9</v>
      </c>
      <c r="E111" s="10">
        <v>0.16189055</v>
      </c>
    </row>
    <row r="112">
      <c r="A112" s="4" t="s">
        <v>12724</v>
      </c>
      <c r="B112" s="4" t="s">
        <v>22</v>
      </c>
      <c r="C112" s="4" t="s">
        <v>5376</v>
      </c>
      <c r="D112" s="10">
        <v>1.591048097E9</v>
      </c>
      <c r="E112" s="10">
        <v>0.08519895</v>
      </c>
    </row>
    <row r="113">
      <c r="A113" s="22" t="s">
        <v>12725</v>
      </c>
      <c r="B113" s="4" t="s">
        <v>22</v>
      </c>
      <c r="C113" s="4" t="s">
        <v>9250</v>
      </c>
      <c r="D113" s="10">
        <v>1.593188056E9</v>
      </c>
      <c r="E113" s="10">
        <v>0.6385669</v>
      </c>
    </row>
    <row r="114">
      <c r="A114" s="4" t="s">
        <v>12726</v>
      </c>
      <c r="B114" s="4" t="s">
        <v>22</v>
      </c>
      <c r="C114" s="4" t="s">
        <v>6823</v>
      </c>
      <c r="D114" s="10">
        <v>1.593024831E9</v>
      </c>
      <c r="E114" s="10">
        <v>0.35033673</v>
      </c>
    </row>
    <row r="115">
      <c r="A115" s="22" t="s">
        <v>12727</v>
      </c>
      <c r="B115" s="4" t="s">
        <v>22</v>
      </c>
      <c r="C115" s="4" t="s">
        <v>5919</v>
      </c>
      <c r="D115" s="10">
        <v>1.591616842E9</v>
      </c>
      <c r="E115" s="10">
        <v>0.149524</v>
      </c>
    </row>
    <row r="116">
      <c r="A116" s="4" t="s">
        <v>12728</v>
      </c>
      <c r="B116" s="4" t="s">
        <v>22</v>
      </c>
      <c r="C116" s="4" t="s">
        <v>1060</v>
      </c>
      <c r="D116" s="10">
        <v>1.591046968E9</v>
      </c>
      <c r="E116" s="10">
        <v>0.19108197</v>
      </c>
    </row>
    <row r="117">
      <c r="A117" s="22" t="s">
        <v>12729</v>
      </c>
      <c r="B117" s="4" t="s">
        <v>22</v>
      </c>
      <c r="C117" s="4" t="s">
        <v>12018</v>
      </c>
      <c r="D117" s="10">
        <v>1.591370604E9</v>
      </c>
      <c r="E117" s="10">
        <v>0.07757095</v>
      </c>
    </row>
    <row r="118">
      <c r="A118" s="22" t="s">
        <v>12730</v>
      </c>
      <c r="B118" s="4" t="s">
        <v>22</v>
      </c>
      <c r="C118" s="4" t="s">
        <v>5074</v>
      </c>
      <c r="D118" s="10">
        <v>1.591047392E9</v>
      </c>
      <c r="E118" s="10">
        <v>0.14985693</v>
      </c>
    </row>
    <row r="119">
      <c r="A119" s="22" t="s">
        <v>12731</v>
      </c>
      <c r="B119" s="4" t="s">
        <v>22</v>
      </c>
      <c r="C119" s="4" t="s">
        <v>8696</v>
      </c>
      <c r="D119" s="10">
        <v>1.593354702E9</v>
      </c>
      <c r="E119" s="10">
        <v>0.14909214</v>
      </c>
    </row>
    <row r="120">
      <c r="A120" s="4" t="s">
        <v>12732</v>
      </c>
      <c r="B120" s="4" t="s">
        <v>22</v>
      </c>
      <c r="C120" s="4" t="s">
        <v>3652</v>
      </c>
      <c r="D120" s="10">
        <v>1.591029304E9</v>
      </c>
      <c r="E120" s="10">
        <v>0.07740746</v>
      </c>
    </row>
    <row r="121">
      <c r="A121" s="4" t="s">
        <v>12733</v>
      </c>
      <c r="B121" s="4" t="s">
        <v>22</v>
      </c>
      <c r="C121" s="4" t="s">
        <v>7062</v>
      </c>
      <c r="D121" s="10">
        <v>1.5933141E9</v>
      </c>
      <c r="E121" s="10">
        <v>0.15405865</v>
      </c>
    </row>
    <row r="122">
      <c r="A122" s="22" t="s">
        <v>12734</v>
      </c>
      <c r="B122" s="4" t="s">
        <v>22</v>
      </c>
      <c r="C122" s="4" t="s">
        <v>620</v>
      </c>
      <c r="D122" s="10">
        <v>1.591383157E9</v>
      </c>
      <c r="E122" s="10">
        <v>0.77784127</v>
      </c>
    </row>
    <row r="123">
      <c r="A123" s="4" t="s">
        <v>12735</v>
      </c>
      <c r="B123" s="4" t="s">
        <v>22</v>
      </c>
      <c r="C123" s="4" t="s">
        <v>9811</v>
      </c>
      <c r="D123" s="10">
        <v>1.5917116E9</v>
      </c>
      <c r="E123" s="10">
        <v>0.19323473</v>
      </c>
    </row>
    <row r="124">
      <c r="A124" s="4" t="s">
        <v>12736</v>
      </c>
      <c r="B124" s="4" t="s">
        <v>22</v>
      </c>
      <c r="C124" s="4" t="s">
        <v>790</v>
      </c>
      <c r="D124" s="10">
        <v>1.592429018E9</v>
      </c>
      <c r="E124" s="10">
        <v>0.09449098</v>
      </c>
    </row>
    <row r="125">
      <c r="A125" s="22" t="s">
        <v>12737</v>
      </c>
      <c r="B125" s="4" t="s">
        <v>22</v>
      </c>
      <c r="C125" s="4" t="s">
        <v>236</v>
      </c>
      <c r="D125" s="10">
        <v>1.591370272E9</v>
      </c>
      <c r="E125" s="10">
        <v>0.11751673</v>
      </c>
    </row>
    <row r="126">
      <c r="A126" s="4" t="s">
        <v>12738</v>
      </c>
      <c r="B126" s="4" t="s">
        <v>22</v>
      </c>
      <c r="C126" s="4" t="s">
        <v>4484</v>
      </c>
      <c r="D126" s="10">
        <v>1.592948575E9</v>
      </c>
      <c r="E126" s="10">
        <v>0.02379203</v>
      </c>
    </row>
    <row r="127">
      <c r="A127" s="22" t="s">
        <v>12739</v>
      </c>
      <c r="B127" s="4" t="s">
        <v>22</v>
      </c>
      <c r="C127" s="4" t="s">
        <v>9357</v>
      </c>
      <c r="D127" s="10">
        <v>1.592491242E9</v>
      </c>
      <c r="E127" s="10">
        <v>0.15348442</v>
      </c>
    </row>
    <row r="128">
      <c r="A128" s="4" t="s">
        <v>12740</v>
      </c>
      <c r="B128" s="4" t="s">
        <v>22</v>
      </c>
      <c r="C128" s="4" t="s">
        <v>9677</v>
      </c>
      <c r="D128" s="10">
        <v>1.591499925E9</v>
      </c>
      <c r="E128" s="10">
        <v>0.10429602</v>
      </c>
    </row>
    <row r="129">
      <c r="A129" s="4" t="s">
        <v>12741</v>
      </c>
      <c r="B129" s="4" t="s">
        <v>22</v>
      </c>
      <c r="C129" s="4" t="s">
        <v>7282</v>
      </c>
      <c r="D129" s="10">
        <v>1.593006098E9</v>
      </c>
      <c r="E129" s="10">
        <v>0.06394479</v>
      </c>
    </row>
    <row r="130">
      <c r="A130" s="4" t="s">
        <v>12742</v>
      </c>
      <c r="B130" s="4" t="s">
        <v>22</v>
      </c>
      <c r="C130" s="4" t="s">
        <v>2085</v>
      </c>
      <c r="D130" s="10">
        <v>1.592683661E9</v>
      </c>
      <c r="E130" s="10">
        <v>0.34935996</v>
      </c>
    </row>
    <row r="131">
      <c r="A131" s="22" t="s">
        <v>12743</v>
      </c>
      <c r="B131" s="4" t="s">
        <v>22</v>
      </c>
      <c r="C131" s="4" t="s">
        <v>3549</v>
      </c>
      <c r="D131" s="10">
        <v>1.591662397E9</v>
      </c>
      <c r="E131" s="10">
        <v>0.9037181</v>
      </c>
    </row>
    <row r="132">
      <c r="A132" s="4" t="s">
        <v>12744</v>
      </c>
      <c r="B132" s="4" t="s">
        <v>22</v>
      </c>
      <c r="C132" s="4" t="s">
        <v>1381</v>
      </c>
      <c r="D132" s="10">
        <v>1.591185085E9</v>
      </c>
      <c r="E132" s="10">
        <v>0.11282603</v>
      </c>
    </row>
    <row r="133">
      <c r="A133" s="22" t="s">
        <v>12745</v>
      </c>
      <c r="B133" s="4" t="s">
        <v>22</v>
      </c>
      <c r="C133" s="4" t="s">
        <v>11818</v>
      </c>
      <c r="D133" s="10">
        <v>1.593260528E9</v>
      </c>
      <c r="E133" s="10">
        <v>0.17296033</v>
      </c>
    </row>
    <row r="134">
      <c r="A134" s="4" t="s">
        <v>12746</v>
      </c>
      <c r="B134" s="4" t="s">
        <v>22</v>
      </c>
      <c r="C134" s="4" t="s">
        <v>3851</v>
      </c>
      <c r="D134" s="10">
        <v>1.591143515E9</v>
      </c>
      <c r="E134" s="10">
        <v>0.07647388</v>
      </c>
    </row>
    <row r="135">
      <c r="A135" s="4" t="s">
        <v>12747</v>
      </c>
      <c r="B135" s="4" t="s">
        <v>22</v>
      </c>
      <c r="C135" s="4" t="s">
        <v>3133</v>
      </c>
      <c r="D135" s="10">
        <v>1.591055324E9</v>
      </c>
      <c r="E135" s="10">
        <v>0.11312909</v>
      </c>
    </row>
    <row r="136">
      <c r="A136" s="4" t="s">
        <v>12748</v>
      </c>
      <c r="B136" s="4" t="s">
        <v>22</v>
      </c>
      <c r="C136" s="4" t="s">
        <v>8429</v>
      </c>
      <c r="D136" s="10">
        <v>1.592596367E9</v>
      </c>
      <c r="E136" s="10">
        <v>0.8355208</v>
      </c>
    </row>
    <row r="137">
      <c r="A137" s="4" t="s">
        <v>12749</v>
      </c>
      <c r="B137" s="4" t="s">
        <v>22</v>
      </c>
      <c r="C137" s="4" t="s">
        <v>9950</v>
      </c>
      <c r="D137" s="10">
        <v>1.591005317E9</v>
      </c>
      <c r="E137" s="10">
        <v>0.08578063</v>
      </c>
    </row>
    <row r="138">
      <c r="A138" s="4" t="s">
        <v>12750</v>
      </c>
      <c r="B138" s="4" t="s">
        <v>22</v>
      </c>
      <c r="C138" s="4" t="s">
        <v>12409</v>
      </c>
      <c r="D138" s="10">
        <v>1.593092037E9</v>
      </c>
      <c r="E138" s="10">
        <v>0.6048486</v>
      </c>
    </row>
    <row r="139">
      <c r="A139" s="4" t="s">
        <v>12751</v>
      </c>
      <c r="B139" s="4" t="s">
        <v>22</v>
      </c>
      <c r="C139" s="4" t="s">
        <v>2107</v>
      </c>
      <c r="D139" s="10">
        <v>1.592747935E9</v>
      </c>
      <c r="E139" s="10">
        <v>0.6650268</v>
      </c>
    </row>
    <row r="140">
      <c r="A140" s="22" t="s">
        <v>12752</v>
      </c>
      <c r="B140" s="4" t="s">
        <v>12753</v>
      </c>
      <c r="C140" s="4" t="s">
        <v>6311</v>
      </c>
      <c r="D140" s="10">
        <v>1.591642419E9</v>
      </c>
      <c r="E140" s="10">
        <v>0.69542736</v>
      </c>
    </row>
    <row r="141">
      <c r="A141" s="4" t="s">
        <v>12754</v>
      </c>
      <c r="B141" s="4" t="s">
        <v>12753</v>
      </c>
      <c r="C141" s="4" t="s">
        <v>3986</v>
      </c>
      <c r="D141" s="10">
        <v>1.592100251E9</v>
      </c>
      <c r="E141" s="10">
        <v>0.10832312</v>
      </c>
    </row>
    <row r="142">
      <c r="A142" s="4" t="s">
        <v>12755</v>
      </c>
      <c r="B142" s="4" t="s">
        <v>12753</v>
      </c>
      <c r="C142" s="4" t="s">
        <v>5421</v>
      </c>
      <c r="D142" s="10">
        <v>1.59198574E9</v>
      </c>
      <c r="E142" s="10">
        <v>0.09430592</v>
      </c>
    </row>
    <row r="143">
      <c r="A143" s="4" t="s">
        <v>12756</v>
      </c>
      <c r="B143" s="4" t="s">
        <v>12753</v>
      </c>
      <c r="C143" s="4" t="s">
        <v>8144</v>
      </c>
      <c r="D143" s="10">
        <v>1.592140081E9</v>
      </c>
      <c r="E143" s="10">
        <v>0.9017875</v>
      </c>
    </row>
    <row r="144">
      <c r="A144" s="4" t="s">
        <v>12757</v>
      </c>
      <c r="B144" s="4" t="s">
        <v>12753</v>
      </c>
      <c r="C144" s="4" t="s">
        <v>11439</v>
      </c>
      <c r="D144" s="10">
        <v>1.593173173E9</v>
      </c>
      <c r="E144" s="10">
        <v>0.4731722</v>
      </c>
    </row>
    <row r="145">
      <c r="A145" s="4" t="s">
        <v>12758</v>
      </c>
      <c r="B145" s="4" t="s">
        <v>12753</v>
      </c>
      <c r="C145" s="4" t="s">
        <v>10782</v>
      </c>
      <c r="D145" s="10">
        <v>1.591629911E9</v>
      </c>
      <c r="E145" s="10">
        <v>0.07833016</v>
      </c>
    </row>
    <row r="146">
      <c r="A146" s="4" t="s">
        <v>12759</v>
      </c>
      <c r="B146" s="4" t="s">
        <v>12753</v>
      </c>
      <c r="C146" s="4" t="s">
        <v>5515</v>
      </c>
      <c r="D146" s="10">
        <v>1.592567046E9</v>
      </c>
      <c r="E146" s="10">
        <v>0.15456344</v>
      </c>
    </row>
    <row r="147">
      <c r="A147" s="4" t="s">
        <v>12760</v>
      </c>
      <c r="B147" s="4" t="s">
        <v>12753</v>
      </c>
      <c r="C147" s="4" t="s">
        <v>9450</v>
      </c>
      <c r="D147" s="10">
        <v>1.593489668E9</v>
      </c>
      <c r="E147" s="10">
        <v>0.05654961</v>
      </c>
    </row>
    <row r="148">
      <c r="A148" s="4" t="s">
        <v>12761</v>
      </c>
      <c r="B148" s="4" t="s">
        <v>12753</v>
      </c>
      <c r="C148" s="4" t="s">
        <v>9731</v>
      </c>
      <c r="D148" s="10">
        <v>1.592526418E9</v>
      </c>
      <c r="E148" s="10">
        <v>0.0896484</v>
      </c>
    </row>
    <row r="149">
      <c r="A149" s="4" t="s">
        <v>12762</v>
      </c>
      <c r="B149" s="4" t="s">
        <v>12753</v>
      </c>
      <c r="C149" s="4" t="s">
        <v>11669</v>
      </c>
      <c r="D149" s="10">
        <v>1.593143263E9</v>
      </c>
      <c r="E149" s="10">
        <v>0.67129385</v>
      </c>
    </row>
    <row r="150">
      <c r="A150" s="4" t="s">
        <v>12763</v>
      </c>
      <c r="B150" s="4" t="s">
        <v>12753</v>
      </c>
      <c r="C150" s="4" t="s">
        <v>212</v>
      </c>
      <c r="D150" s="10">
        <v>1.593193345E9</v>
      </c>
      <c r="E150" s="10">
        <v>0.8606264</v>
      </c>
    </row>
    <row r="151">
      <c r="A151" s="4" t="s">
        <v>12764</v>
      </c>
      <c r="B151" s="4" t="s">
        <v>12753</v>
      </c>
      <c r="C151" s="4" t="s">
        <v>6912</v>
      </c>
      <c r="D151" s="10">
        <v>1.593183584E9</v>
      </c>
      <c r="E151" s="10">
        <v>0.1515926</v>
      </c>
    </row>
    <row r="152">
      <c r="A152" s="4" t="s">
        <v>12765</v>
      </c>
      <c r="B152" s="4" t="s">
        <v>12753</v>
      </c>
      <c r="C152" s="4" t="s">
        <v>11291</v>
      </c>
      <c r="D152" s="10">
        <v>1.591442175E9</v>
      </c>
      <c r="E152" s="10">
        <v>0.44783306</v>
      </c>
    </row>
    <row r="153">
      <c r="A153" s="4" t="s">
        <v>12766</v>
      </c>
      <c r="B153" s="4" t="s">
        <v>12753</v>
      </c>
      <c r="C153" s="4" t="s">
        <v>3387</v>
      </c>
      <c r="D153" s="10">
        <v>1.591986607E9</v>
      </c>
      <c r="E153" s="10">
        <v>0.15092145</v>
      </c>
    </row>
    <row r="154">
      <c r="A154" s="4" t="s">
        <v>12767</v>
      </c>
      <c r="B154" s="4" t="s">
        <v>12753</v>
      </c>
      <c r="C154" s="4" t="s">
        <v>9498</v>
      </c>
      <c r="D154" s="10">
        <v>1.591822407E9</v>
      </c>
      <c r="E154" s="10">
        <v>0.12827066</v>
      </c>
    </row>
    <row r="155">
      <c r="A155" s="4" t="s">
        <v>12768</v>
      </c>
      <c r="B155" s="4" t="s">
        <v>12753</v>
      </c>
      <c r="C155" s="4" t="s">
        <v>2802</v>
      </c>
      <c r="D155" s="10">
        <v>1.593185362E9</v>
      </c>
      <c r="E155" s="10">
        <v>0.2908152</v>
      </c>
    </row>
    <row r="156">
      <c r="A156" s="4" t="s">
        <v>12769</v>
      </c>
      <c r="B156" s="4" t="s">
        <v>12753</v>
      </c>
      <c r="C156" s="4" t="s">
        <v>10630</v>
      </c>
      <c r="D156" s="10">
        <v>1.592499E9</v>
      </c>
      <c r="E156" s="10">
        <v>0.0346629</v>
      </c>
    </row>
    <row r="157">
      <c r="A157" s="22" t="s">
        <v>12770</v>
      </c>
      <c r="B157" s="4" t="s">
        <v>12753</v>
      </c>
      <c r="C157" s="4" t="s">
        <v>9692</v>
      </c>
      <c r="D157" s="10">
        <v>1.591406969E9</v>
      </c>
      <c r="E157" s="10">
        <v>0.63165504</v>
      </c>
      <c r="F157" s="23"/>
    </row>
    <row r="158">
      <c r="A158" s="4" t="s">
        <v>12771</v>
      </c>
      <c r="B158" s="4" t="s">
        <v>22</v>
      </c>
      <c r="C158" s="4" t="s">
        <v>652</v>
      </c>
      <c r="D158" s="10">
        <v>1.593356859E9</v>
      </c>
      <c r="E158" s="10">
        <v>0.07742526</v>
      </c>
      <c r="F158" s="23"/>
    </row>
    <row r="159">
      <c r="A159" s="22" t="s">
        <v>12772</v>
      </c>
      <c r="B159" s="4" t="s">
        <v>11</v>
      </c>
      <c r="C159" s="4" t="s">
        <v>9831</v>
      </c>
      <c r="D159" s="10">
        <v>1.591885562E9</v>
      </c>
      <c r="E159" s="10">
        <v>0.69542736</v>
      </c>
      <c r="F159" s="23"/>
    </row>
    <row r="160">
      <c r="A160" s="4" t="s">
        <v>12773</v>
      </c>
      <c r="B160" s="4" t="s">
        <v>11</v>
      </c>
      <c r="C160" s="4" t="s">
        <v>11277</v>
      </c>
      <c r="D160" s="10">
        <v>1.59296403E9</v>
      </c>
      <c r="E160" s="10">
        <v>0.01114652</v>
      </c>
      <c r="F160" s="23"/>
    </row>
    <row r="161">
      <c r="A161" s="4" t="s">
        <v>12774</v>
      </c>
      <c r="B161" s="4" t="s">
        <v>11</v>
      </c>
      <c r="C161" s="4" t="s">
        <v>696</v>
      </c>
      <c r="D161" s="10">
        <v>1.591397117E9</v>
      </c>
      <c r="E161" s="10">
        <v>0.14437889</v>
      </c>
      <c r="F161" s="23"/>
    </row>
    <row r="162">
      <c r="A162" s="4" t="s">
        <v>12775</v>
      </c>
      <c r="B162" s="4" t="s">
        <v>11</v>
      </c>
      <c r="C162" s="4" t="s">
        <v>1004</v>
      </c>
      <c r="D162" s="10">
        <v>1.593092797E9</v>
      </c>
      <c r="E162" s="10">
        <v>0.07432409</v>
      </c>
      <c r="F162" s="23"/>
    </row>
    <row r="163">
      <c r="A163" s="4" t="s">
        <v>12776</v>
      </c>
      <c r="B163" s="4" t="s">
        <v>11</v>
      </c>
      <c r="C163" s="4" t="s">
        <v>3798</v>
      </c>
      <c r="D163" s="10">
        <v>1.592081782E9</v>
      </c>
      <c r="E163" s="10">
        <v>0.6695239</v>
      </c>
      <c r="F163" s="23"/>
    </row>
    <row r="164">
      <c r="A164" s="4" t="s">
        <v>12777</v>
      </c>
      <c r="B164" s="4" t="s">
        <v>11</v>
      </c>
      <c r="C164" s="4" t="s">
        <v>12473</v>
      </c>
      <c r="D164" s="10">
        <v>1.591567541E9</v>
      </c>
      <c r="E164" s="10">
        <v>0.036489</v>
      </c>
      <c r="F164" s="23"/>
    </row>
    <row r="165">
      <c r="A165" s="4" t="s">
        <v>12778</v>
      </c>
      <c r="B165" s="4" t="s">
        <v>11</v>
      </c>
      <c r="C165" s="4" t="s">
        <v>10151</v>
      </c>
      <c r="D165" s="10">
        <v>1.592960178E9</v>
      </c>
      <c r="E165" s="10">
        <v>0.0318445</v>
      </c>
      <c r="F165" s="23"/>
    </row>
    <row r="166">
      <c r="A166" s="4" t="s">
        <v>12779</v>
      </c>
      <c r="B166" s="4" t="s">
        <v>11</v>
      </c>
      <c r="C166" s="4" t="s">
        <v>6815</v>
      </c>
      <c r="D166" s="10">
        <v>1.592452183E9</v>
      </c>
      <c r="E166" s="10">
        <v>0.10816475</v>
      </c>
      <c r="F166" s="23"/>
    </row>
    <row r="167">
      <c r="A167" s="4" t="s">
        <v>12780</v>
      </c>
      <c r="B167" s="4" t="s">
        <v>11</v>
      </c>
      <c r="C167" s="4" t="s">
        <v>8870</v>
      </c>
      <c r="D167" s="10">
        <v>1.593037329E9</v>
      </c>
      <c r="E167" s="10">
        <v>0.8798357</v>
      </c>
      <c r="F167" s="23"/>
    </row>
    <row r="168">
      <c r="A168" s="4" t="s">
        <v>12781</v>
      </c>
      <c r="B168" s="4" t="s">
        <v>11</v>
      </c>
      <c r="C168" s="4" t="s">
        <v>5687</v>
      </c>
      <c r="D168" s="10">
        <v>1.593037107E9</v>
      </c>
      <c r="E168" s="10">
        <v>0.03763329</v>
      </c>
      <c r="F168" s="23"/>
    </row>
    <row r="169">
      <c r="A169" s="4" t="s">
        <v>12782</v>
      </c>
      <c r="B169" s="4" t="s">
        <v>11</v>
      </c>
      <c r="C169" s="4" t="s">
        <v>2647</v>
      </c>
      <c r="D169" s="10">
        <v>1.59210388E9</v>
      </c>
      <c r="E169" s="10">
        <v>0.02959506</v>
      </c>
      <c r="F169" s="23"/>
    </row>
    <row r="170">
      <c r="A170" s="4" t="s">
        <v>12783</v>
      </c>
      <c r="B170" s="4" t="s">
        <v>11</v>
      </c>
      <c r="C170" s="4" t="s">
        <v>8750</v>
      </c>
      <c r="D170" s="10">
        <v>1.592855749E9</v>
      </c>
      <c r="E170" s="10">
        <v>0.01832694</v>
      </c>
      <c r="F170" s="23"/>
    </row>
    <row r="171">
      <c r="A171" s="22" t="s">
        <v>12784</v>
      </c>
      <c r="B171" s="4" t="s">
        <v>11</v>
      </c>
      <c r="C171" s="4" t="s">
        <v>11069</v>
      </c>
      <c r="D171" s="10">
        <v>1.591386976E9</v>
      </c>
      <c r="E171" s="10">
        <v>0.71827114</v>
      </c>
      <c r="F171" s="23"/>
    </row>
    <row r="172">
      <c r="A172" s="4" t="s">
        <v>12785</v>
      </c>
      <c r="B172" s="4" t="s">
        <v>11</v>
      </c>
      <c r="C172" s="4" t="s">
        <v>3632</v>
      </c>
      <c r="D172" s="10">
        <v>1.591224963E9</v>
      </c>
      <c r="E172" s="10">
        <v>0.07209969</v>
      </c>
      <c r="F172" s="23"/>
    </row>
    <row r="173">
      <c r="A173" s="4" t="s">
        <v>12786</v>
      </c>
      <c r="B173" s="4" t="s">
        <v>11</v>
      </c>
      <c r="C173" s="4" t="s">
        <v>7561</v>
      </c>
      <c r="D173" s="10">
        <v>1.591297608E9</v>
      </c>
      <c r="E173" s="10">
        <v>0.05746756</v>
      </c>
      <c r="F173" s="23"/>
    </row>
    <row r="174">
      <c r="A174" s="22" t="s">
        <v>12787</v>
      </c>
      <c r="B174" s="4" t="s">
        <v>11</v>
      </c>
      <c r="C174" s="4" t="s">
        <v>3782</v>
      </c>
      <c r="D174" s="10">
        <v>1.592255427E9</v>
      </c>
      <c r="E174" s="10">
        <v>0.6364068</v>
      </c>
      <c r="F174" s="23"/>
    </row>
    <row r="175">
      <c r="A175" s="22" t="s">
        <v>12788</v>
      </c>
      <c r="B175" s="4" t="s">
        <v>11</v>
      </c>
      <c r="C175" s="4" t="s">
        <v>10833</v>
      </c>
      <c r="D175" s="10">
        <v>1.592331023E9</v>
      </c>
      <c r="E175" s="10">
        <v>0.80692184</v>
      </c>
      <c r="F175" s="23"/>
    </row>
    <row r="176">
      <c r="A176" s="22" t="s">
        <v>12789</v>
      </c>
      <c r="B176" s="4" t="s">
        <v>11</v>
      </c>
      <c r="C176" s="4" t="s">
        <v>3442</v>
      </c>
      <c r="D176" s="10">
        <v>1.592078224E9</v>
      </c>
      <c r="E176" s="10">
        <v>0.34951356</v>
      </c>
      <c r="F176" s="23"/>
    </row>
    <row r="177">
      <c r="A177" s="22" t="s">
        <v>12790</v>
      </c>
      <c r="B177" s="4" t="s">
        <v>11</v>
      </c>
      <c r="C177" s="4" t="s">
        <v>4460</v>
      </c>
      <c r="D177" s="10">
        <v>1.592933177E9</v>
      </c>
      <c r="E177" s="10">
        <v>0.38306916</v>
      </c>
      <c r="F177" s="23"/>
    </row>
    <row r="178">
      <c r="A178" s="22" t="s">
        <v>12791</v>
      </c>
      <c r="B178" s="4" t="s">
        <v>11</v>
      </c>
      <c r="C178" s="4" t="s">
        <v>1855</v>
      </c>
      <c r="D178" s="10">
        <v>1.592081965E9</v>
      </c>
      <c r="E178" s="10">
        <v>0.5154597</v>
      </c>
      <c r="F178" s="23"/>
    </row>
    <row r="179">
      <c r="A179" s="22" t="s">
        <v>12792</v>
      </c>
      <c r="B179" s="4" t="s">
        <v>11</v>
      </c>
      <c r="C179" s="4" t="s">
        <v>4198</v>
      </c>
      <c r="D179" s="10">
        <v>1.592159078E9</v>
      </c>
      <c r="E179" s="10">
        <v>0.6049002</v>
      </c>
      <c r="F179" s="23"/>
    </row>
    <row r="180">
      <c r="A180" s="22" t="s">
        <v>12793</v>
      </c>
      <c r="B180" s="4" t="s">
        <v>11</v>
      </c>
      <c r="C180" s="4" t="s">
        <v>4523</v>
      </c>
      <c r="D180" s="10">
        <v>1.591402038E9</v>
      </c>
      <c r="E180" s="10">
        <v>0.6364068</v>
      </c>
      <c r="F180" s="23"/>
    </row>
    <row r="181">
      <c r="A181" s="22" t="s">
        <v>12794</v>
      </c>
      <c r="B181" s="4" t="s">
        <v>11</v>
      </c>
      <c r="C181" s="4" t="s">
        <v>647</v>
      </c>
      <c r="D181" s="10">
        <v>1.591912104E9</v>
      </c>
      <c r="E181" s="10">
        <v>0.35627866</v>
      </c>
      <c r="F181" s="23"/>
    </row>
    <row r="182">
      <c r="A182" s="22" t="s">
        <v>12795</v>
      </c>
      <c r="B182" s="4" t="s">
        <v>11</v>
      </c>
      <c r="C182" s="4" t="s">
        <v>10460</v>
      </c>
      <c r="D182" s="10">
        <v>1.591042247E9</v>
      </c>
      <c r="E182" s="10">
        <v>0.15037797</v>
      </c>
      <c r="F182" s="23"/>
    </row>
    <row r="183">
      <c r="A183" s="22" t="s">
        <v>12796</v>
      </c>
      <c r="B183" s="4" t="s">
        <v>11</v>
      </c>
      <c r="C183" s="4" t="s">
        <v>4753</v>
      </c>
      <c r="D183" s="10">
        <v>1.591640622E9</v>
      </c>
      <c r="E183" s="10">
        <v>0.24034926</v>
      </c>
      <c r="F183" s="23"/>
    </row>
    <row r="184">
      <c r="A184" s="22" t="s">
        <v>12797</v>
      </c>
      <c r="B184" s="4" t="s">
        <v>11</v>
      </c>
      <c r="C184" s="4" t="s">
        <v>1441</v>
      </c>
      <c r="D184" s="10">
        <v>1.59209311E9</v>
      </c>
      <c r="E184" s="10">
        <v>0.55492103</v>
      </c>
      <c r="F184" s="23"/>
    </row>
    <row r="185">
      <c r="A185" s="22" t="s">
        <v>12798</v>
      </c>
      <c r="B185" s="4" t="s">
        <v>11</v>
      </c>
      <c r="C185" s="4" t="s">
        <v>1524</v>
      </c>
      <c r="D185" s="10">
        <v>1.591812667E9</v>
      </c>
      <c r="E185" s="10">
        <v>0.31089434</v>
      </c>
      <c r="F185" s="23"/>
    </row>
    <row r="186">
      <c r="A186" s="22" t="s">
        <v>12799</v>
      </c>
      <c r="B186" s="4" t="s">
        <v>11</v>
      </c>
      <c r="C186" s="4" t="s">
        <v>849</v>
      </c>
      <c r="D186" s="10">
        <v>1.592880144E9</v>
      </c>
      <c r="E186" s="10">
        <v>0.2637706</v>
      </c>
      <c r="F186" s="23"/>
    </row>
    <row r="187">
      <c r="A187" s="22" t="s">
        <v>12800</v>
      </c>
      <c r="B187" s="4" t="s">
        <v>11</v>
      </c>
      <c r="C187" s="4" t="s">
        <v>10425</v>
      </c>
      <c r="D187" s="10">
        <v>1.592336077E9</v>
      </c>
      <c r="E187" s="10">
        <v>0.9586932</v>
      </c>
      <c r="F187" s="23"/>
    </row>
    <row r="188">
      <c r="A188" s="22" t="s">
        <v>12801</v>
      </c>
      <c r="B188" s="4" t="s">
        <v>11</v>
      </c>
      <c r="C188" s="4" t="s">
        <v>2953</v>
      </c>
      <c r="D188" s="10">
        <v>1.592405235E9</v>
      </c>
      <c r="E188" s="10">
        <v>0.7779168</v>
      </c>
      <c r="F188" s="23"/>
    </row>
    <row r="189">
      <c r="A189" s="22" t="s">
        <v>12802</v>
      </c>
      <c r="B189" s="4" t="s">
        <v>11</v>
      </c>
      <c r="C189" s="4" t="s">
        <v>11848</v>
      </c>
      <c r="D189" s="10">
        <v>1.592160595E9</v>
      </c>
      <c r="E189" s="10">
        <v>0.60387945</v>
      </c>
      <c r="F189" s="23"/>
    </row>
    <row r="190">
      <c r="A190" s="22" t="s">
        <v>12803</v>
      </c>
      <c r="B190" s="4" t="s">
        <v>11</v>
      </c>
      <c r="C190" s="4" t="s">
        <v>5668</v>
      </c>
      <c r="D190" s="10">
        <v>1.592173336E9</v>
      </c>
      <c r="E190" s="10">
        <v>0.15817583</v>
      </c>
      <c r="F190" s="23"/>
    </row>
    <row r="191">
      <c r="A191" s="22" t="s">
        <v>12804</v>
      </c>
      <c r="B191" s="4" t="s">
        <v>11</v>
      </c>
      <c r="C191" s="4" t="s">
        <v>583</v>
      </c>
      <c r="D191" s="10">
        <v>1.591664247E9</v>
      </c>
      <c r="E191" s="10">
        <v>0.53529257</v>
      </c>
      <c r="F191" s="23"/>
    </row>
    <row r="192">
      <c r="A192" s="22" t="s">
        <v>12805</v>
      </c>
      <c r="B192" s="4" t="s">
        <v>11</v>
      </c>
      <c r="C192" s="4" t="s">
        <v>1043</v>
      </c>
      <c r="D192" s="10">
        <v>1.592590011E9</v>
      </c>
      <c r="E192" s="10">
        <v>0.4418472</v>
      </c>
      <c r="F192" s="23"/>
    </row>
    <row r="193">
      <c r="A193" s="22" t="s">
        <v>12806</v>
      </c>
      <c r="B193" s="4" t="s">
        <v>11</v>
      </c>
      <c r="C193" s="4" t="s">
        <v>12496</v>
      </c>
      <c r="D193" s="10">
        <v>1.591663485E9</v>
      </c>
      <c r="E193" s="10">
        <v>0.46773103</v>
      </c>
      <c r="F193" s="23"/>
    </row>
    <row r="194">
      <c r="A194" s="22" t="s">
        <v>12807</v>
      </c>
      <c r="B194" s="4" t="s">
        <v>11</v>
      </c>
      <c r="C194" s="4" t="s">
        <v>5605</v>
      </c>
      <c r="D194" s="10">
        <v>1.592241706E9</v>
      </c>
      <c r="E194" s="10">
        <v>0.3349815</v>
      </c>
      <c r="F194" s="23"/>
    </row>
    <row r="195">
      <c r="A195" s="22" t="s">
        <v>12808</v>
      </c>
      <c r="B195" s="4" t="s">
        <v>11</v>
      </c>
      <c r="C195" s="4" t="s">
        <v>9153</v>
      </c>
      <c r="D195" s="10">
        <v>1.59199519E9</v>
      </c>
      <c r="E195" s="10">
        <v>0.240512</v>
      </c>
      <c r="F195" s="23"/>
    </row>
    <row r="196">
      <c r="A196" s="22" t="s">
        <v>12809</v>
      </c>
      <c r="B196" s="4" t="s">
        <v>11</v>
      </c>
      <c r="C196" s="4" t="s">
        <v>937</v>
      </c>
      <c r="D196" s="10">
        <v>1.593278862E9</v>
      </c>
      <c r="E196" s="10">
        <v>0.5277595</v>
      </c>
      <c r="F196" s="23"/>
    </row>
    <row r="197">
      <c r="A197" s="22" t="s">
        <v>12810</v>
      </c>
      <c r="B197" s="4" t="s">
        <v>11</v>
      </c>
      <c r="C197" s="4" t="s">
        <v>6032</v>
      </c>
      <c r="D197" s="10">
        <v>1.593402729E9</v>
      </c>
      <c r="E197" s="10">
        <v>0.232994</v>
      </c>
      <c r="F197" s="23"/>
    </row>
    <row r="198">
      <c r="A198" s="22" t="s">
        <v>12811</v>
      </c>
      <c r="B198" s="4" t="s">
        <v>11</v>
      </c>
      <c r="C198" s="4" t="s">
        <v>3346</v>
      </c>
      <c r="D198" s="10">
        <v>1.592611026E9</v>
      </c>
      <c r="E198" s="10">
        <v>0.4129927</v>
      </c>
      <c r="F198" s="23"/>
    </row>
    <row r="199">
      <c r="A199" s="22" t="s">
        <v>12812</v>
      </c>
      <c r="B199" s="4" t="s">
        <v>11</v>
      </c>
      <c r="C199" s="4" t="s">
        <v>8653</v>
      </c>
      <c r="D199" s="10">
        <v>1.591555882E9</v>
      </c>
      <c r="E199" s="10">
        <v>0.63126814</v>
      </c>
      <c r="F199" s="23"/>
    </row>
    <row r="200">
      <c r="A200" s="22" t="s">
        <v>12813</v>
      </c>
      <c r="B200" s="4" t="s">
        <v>11</v>
      </c>
      <c r="C200" s="4" t="s">
        <v>9727</v>
      </c>
      <c r="D200" s="10">
        <v>1.592409783E9</v>
      </c>
      <c r="E200" s="10">
        <v>0.4625806</v>
      </c>
      <c r="F200" s="23"/>
    </row>
    <row r="201">
      <c r="A201" s="22" t="s">
        <v>12814</v>
      </c>
      <c r="B201" s="4" t="s">
        <v>11</v>
      </c>
      <c r="C201" s="4" t="s">
        <v>10512</v>
      </c>
      <c r="D201" s="10">
        <v>1.592677054E9</v>
      </c>
      <c r="E201" s="10">
        <v>0.41275898</v>
      </c>
      <c r="F201" s="23"/>
    </row>
    <row r="202">
      <c r="A202" s="22" t="s">
        <v>12815</v>
      </c>
      <c r="B202" s="4" t="s">
        <v>11</v>
      </c>
      <c r="C202" s="4" t="s">
        <v>12311</v>
      </c>
      <c r="D202" s="10">
        <v>1.59294512E9</v>
      </c>
      <c r="E202" s="10">
        <v>0.24028902</v>
      </c>
      <c r="F202" s="23"/>
    </row>
    <row r="203">
      <c r="A203" s="22" t="s">
        <v>12816</v>
      </c>
      <c r="B203" s="4" t="s">
        <v>11</v>
      </c>
      <c r="C203" s="4" t="s">
        <v>790</v>
      </c>
      <c r="D203" s="10">
        <v>1.592428544E9</v>
      </c>
      <c r="E203" s="10">
        <v>0.8785311</v>
      </c>
      <c r="F203" s="23"/>
    </row>
    <row r="204">
      <c r="A204" s="22" t="s">
        <v>12817</v>
      </c>
      <c r="B204" s="4" t="s">
        <v>11</v>
      </c>
      <c r="C204" s="4" t="s">
        <v>5468</v>
      </c>
      <c r="D204" s="10">
        <v>1.591372894E9</v>
      </c>
      <c r="E204" s="10">
        <v>0.22959927</v>
      </c>
      <c r="F204" s="23"/>
    </row>
    <row r="205">
      <c r="A205" s="22" t="s">
        <v>12818</v>
      </c>
      <c r="B205" s="4" t="s">
        <v>11</v>
      </c>
      <c r="C205" s="4" t="s">
        <v>5034</v>
      </c>
      <c r="D205" s="10">
        <v>1.593225447E9</v>
      </c>
      <c r="E205" s="10">
        <v>0.16580464</v>
      </c>
      <c r="F205" s="23"/>
    </row>
    <row r="206">
      <c r="A206" s="22" t="s">
        <v>12819</v>
      </c>
      <c r="B206" s="4" t="s">
        <v>11</v>
      </c>
      <c r="C206" s="4" t="s">
        <v>2982</v>
      </c>
      <c r="D206" s="10">
        <v>1.592874908E9</v>
      </c>
      <c r="E206" s="10">
        <v>0.6310148</v>
      </c>
      <c r="F206" s="23"/>
    </row>
    <row r="207">
      <c r="A207" s="22" t="s">
        <v>12820</v>
      </c>
      <c r="B207" s="4" t="s">
        <v>11</v>
      </c>
      <c r="C207" s="4" t="s">
        <v>1524</v>
      </c>
      <c r="D207" s="10">
        <v>1.591812017E9</v>
      </c>
      <c r="E207" s="10">
        <v>0.9016529</v>
      </c>
      <c r="F207" s="23"/>
    </row>
    <row r="208">
      <c r="A208" s="22" t="s">
        <v>12821</v>
      </c>
      <c r="B208" s="4" t="s">
        <v>11</v>
      </c>
      <c r="C208" s="4" t="s">
        <v>4175</v>
      </c>
      <c r="D208" s="10">
        <v>1.5923232E9</v>
      </c>
      <c r="E208" s="10">
        <v>0.74277604</v>
      </c>
      <c r="F208" s="23"/>
    </row>
    <row r="209">
      <c r="A209" s="22" t="s">
        <v>12822</v>
      </c>
      <c r="B209" s="4" t="s">
        <v>11</v>
      </c>
      <c r="C209" s="4" t="s">
        <v>2080</v>
      </c>
      <c r="D209" s="10">
        <v>1.593450628E9</v>
      </c>
      <c r="E209" s="10">
        <v>0.6364068</v>
      </c>
      <c r="F209" s="23"/>
    </row>
    <row r="210">
      <c r="A210" s="22" t="s">
        <v>12823</v>
      </c>
      <c r="B210" s="4" t="s">
        <v>11</v>
      </c>
      <c r="C210" s="4" t="s">
        <v>8156</v>
      </c>
      <c r="D210" s="10">
        <v>1.592626992E9</v>
      </c>
      <c r="E210" s="10">
        <v>0.31089434</v>
      </c>
      <c r="F210" s="23"/>
    </row>
    <row r="211">
      <c r="A211" s="22" t="s">
        <v>12824</v>
      </c>
      <c r="B211" s="4" t="s">
        <v>11</v>
      </c>
      <c r="C211" s="4" t="s">
        <v>10390</v>
      </c>
      <c r="D211" s="10">
        <v>1.592760486E9</v>
      </c>
      <c r="E211" s="10">
        <v>0.3532781</v>
      </c>
      <c r="F211" s="23"/>
    </row>
    <row r="212">
      <c r="A212" s="22" t="s">
        <v>12825</v>
      </c>
      <c r="B212" s="4" t="s">
        <v>11</v>
      </c>
      <c r="C212" s="4" t="s">
        <v>11380</v>
      </c>
      <c r="D212" s="10">
        <v>1.592242169E9</v>
      </c>
      <c r="E212" s="10">
        <v>0.07599989</v>
      </c>
      <c r="F212" s="23"/>
    </row>
    <row r="213">
      <c r="A213" s="22" t="s">
        <v>12826</v>
      </c>
      <c r="B213" s="4" t="s">
        <v>11</v>
      </c>
      <c r="C213" s="4" t="s">
        <v>428</v>
      </c>
      <c r="D213" s="10">
        <v>1.591282225E9</v>
      </c>
      <c r="E213" s="10">
        <v>0.1499662</v>
      </c>
      <c r="F213" s="23"/>
    </row>
    <row r="214">
      <c r="A214" s="22" t="s">
        <v>12827</v>
      </c>
      <c r="B214" s="4" t="s">
        <v>11</v>
      </c>
      <c r="C214" s="4" t="s">
        <v>9866</v>
      </c>
      <c r="D214" s="10">
        <v>1.592621844E9</v>
      </c>
      <c r="E214" s="10">
        <v>0.7686899</v>
      </c>
      <c r="F214" s="23"/>
    </row>
    <row r="215">
      <c r="A215" s="22" t="s">
        <v>12828</v>
      </c>
      <c r="B215" s="4" t="s">
        <v>11</v>
      </c>
      <c r="C215" s="4" t="s">
        <v>8222</v>
      </c>
      <c r="D215" s="10">
        <v>1.592605653E9</v>
      </c>
      <c r="E215" s="10">
        <v>0.05313001</v>
      </c>
      <c r="F215" s="23"/>
    </row>
    <row r="216">
      <c r="A216" s="22" t="s">
        <v>12829</v>
      </c>
      <c r="B216" s="4" t="s">
        <v>11</v>
      </c>
      <c r="C216" s="4" t="s">
        <v>11650</v>
      </c>
      <c r="D216" s="10">
        <v>1.591981828E9</v>
      </c>
      <c r="E216" s="10">
        <v>0.10245296</v>
      </c>
      <c r="F216" s="23"/>
    </row>
    <row r="217">
      <c r="A217" s="22" t="s">
        <v>12830</v>
      </c>
      <c r="B217" s="4" t="s">
        <v>11</v>
      </c>
      <c r="C217" s="4" t="s">
        <v>528</v>
      </c>
      <c r="D217" s="10">
        <v>1.592175123E9</v>
      </c>
      <c r="E217" s="10">
        <v>0.48989937</v>
      </c>
      <c r="F217" s="23"/>
    </row>
    <row r="218">
      <c r="A218" s="22" t="s">
        <v>12831</v>
      </c>
      <c r="B218" s="4" t="s">
        <v>11</v>
      </c>
      <c r="C218" s="4" t="s">
        <v>2466</v>
      </c>
      <c r="D218" s="10">
        <v>1.591902577E9</v>
      </c>
      <c r="E218" s="10">
        <v>0.53710294</v>
      </c>
      <c r="F218" s="23"/>
    </row>
    <row r="219">
      <c r="A219" s="22" t="s">
        <v>12832</v>
      </c>
      <c r="B219" s="4" t="s">
        <v>11</v>
      </c>
      <c r="C219" s="4" t="s">
        <v>9827</v>
      </c>
      <c r="D219" s="10">
        <v>1.591571938E9</v>
      </c>
      <c r="E219" s="10">
        <v>0.5876557</v>
      </c>
      <c r="F219" s="23"/>
    </row>
    <row r="220">
      <c r="A220" s="22" t="s">
        <v>12833</v>
      </c>
      <c r="B220" s="4" t="s">
        <v>11</v>
      </c>
      <c r="C220" s="4" t="s">
        <v>802</v>
      </c>
      <c r="D220" s="10">
        <v>1.593457862E9</v>
      </c>
      <c r="E220" s="10">
        <v>0.45480934</v>
      </c>
      <c r="F220" s="23"/>
    </row>
    <row r="221">
      <c r="A221" s="22" t="s">
        <v>12834</v>
      </c>
      <c r="B221" s="4" t="s">
        <v>11</v>
      </c>
      <c r="C221" s="4" t="s">
        <v>3865</v>
      </c>
      <c r="D221" s="10">
        <v>1.592414497E9</v>
      </c>
      <c r="E221" s="10">
        <v>0.11829545</v>
      </c>
      <c r="F221" s="23"/>
    </row>
    <row r="222">
      <c r="A222" s="22" t="s">
        <v>12835</v>
      </c>
      <c r="B222" s="4" t="s">
        <v>11</v>
      </c>
      <c r="C222" s="4" t="s">
        <v>6342</v>
      </c>
      <c r="D222" s="10">
        <v>1.593228492E9</v>
      </c>
      <c r="E222" s="10">
        <v>0.6707565</v>
      </c>
      <c r="F222" s="23"/>
    </row>
    <row r="223">
      <c r="A223" s="22" t="s">
        <v>12836</v>
      </c>
      <c r="B223" s="4" t="s">
        <v>11</v>
      </c>
      <c r="C223" s="4" t="s">
        <v>7969</v>
      </c>
      <c r="D223" s="10">
        <v>1.592343447E9</v>
      </c>
      <c r="E223" s="10">
        <v>0.1812565</v>
      </c>
      <c r="F223" s="23"/>
    </row>
    <row r="224">
      <c r="A224" s="4" t="s">
        <v>12837</v>
      </c>
      <c r="B224" s="4" t="s">
        <v>11</v>
      </c>
      <c r="C224" s="4" t="s">
        <v>8106</v>
      </c>
      <c r="D224" s="10">
        <v>1.591930206E9</v>
      </c>
      <c r="E224" s="10">
        <v>0.06759094</v>
      </c>
      <c r="F224" s="23"/>
    </row>
    <row r="225">
      <c r="A225" s="22" t="s">
        <v>12838</v>
      </c>
      <c r="B225" s="4" t="s">
        <v>11</v>
      </c>
      <c r="C225" s="4" t="s">
        <v>5452</v>
      </c>
      <c r="D225" s="10">
        <v>1.592870708E9</v>
      </c>
      <c r="E225" s="10">
        <v>0.44583467</v>
      </c>
      <c r="F225" s="23"/>
    </row>
    <row r="226">
      <c r="A226" s="22" t="s">
        <v>12839</v>
      </c>
      <c r="B226" s="4" t="s">
        <v>11</v>
      </c>
      <c r="C226" s="4" t="s">
        <v>5772</v>
      </c>
      <c r="D226" s="10">
        <v>1.591209572E9</v>
      </c>
      <c r="E226" s="10">
        <v>0.2260795</v>
      </c>
      <c r="F226" s="23"/>
    </row>
    <row r="227">
      <c r="A227" s="4" t="s">
        <v>12840</v>
      </c>
      <c r="B227" s="4" t="s">
        <v>11</v>
      </c>
      <c r="C227" s="4" t="s">
        <v>9590</v>
      </c>
      <c r="D227" s="10">
        <v>1.591276204E9</v>
      </c>
      <c r="E227" s="10">
        <v>0.11578339</v>
      </c>
      <c r="F227" s="23"/>
    </row>
    <row r="228">
      <c r="A228" s="4" t="s">
        <v>12841</v>
      </c>
      <c r="B228" s="4" t="s">
        <v>11</v>
      </c>
      <c r="C228" s="4" t="s">
        <v>615</v>
      </c>
      <c r="D228" s="10">
        <v>1.593140046E9</v>
      </c>
      <c r="E228" s="10">
        <v>0.3678195</v>
      </c>
      <c r="F228" s="23"/>
    </row>
    <row r="229">
      <c r="A229" s="4" t="s">
        <v>12842</v>
      </c>
      <c r="B229" s="4" t="s">
        <v>11</v>
      </c>
      <c r="C229" s="4" t="s">
        <v>6351</v>
      </c>
      <c r="D229" s="10">
        <v>1.591662441E9</v>
      </c>
      <c r="E229" s="10">
        <v>0.14109035</v>
      </c>
      <c r="F229" s="23"/>
    </row>
    <row r="230">
      <c r="A230" s="4" t="s">
        <v>12843</v>
      </c>
      <c r="B230" s="4" t="s">
        <v>11</v>
      </c>
      <c r="C230" s="4" t="s">
        <v>773</v>
      </c>
      <c r="D230" s="10">
        <v>1.591109042E9</v>
      </c>
      <c r="E230" s="10">
        <v>0.11138374</v>
      </c>
      <c r="F230" s="23"/>
    </row>
    <row r="231">
      <c r="A231" s="4" t="s">
        <v>12844</v>
      </c>
      <c r="B231" s="4" t="s">
        <v>11</v>
      </c>
      <c r="C231" s="4" t="s">
        <v>11226</v>
      </c>
      <c r="D231" s="10">
        <v>1.593392207E9</v>
      </c>
      <c r="E231" s="10">
        <v>0.22704008</v>
      </c>
      <c r="F231" s="23"/>
    </row>
    <row r="232">
      <c r="A232" s="22" t="s">
        <v>12845</v>
      </c>
      <c r="B232" s="4" t="s">
        <v>11</v>
      </c>
      <c r="C232" s="4" t="s">
        <v>11204</v>
      </c>
      <c r="D232" s="10">
        <v>1.591628221E9</v>
      </c>
      <c r="E232" s="10">
        <v>0.79633904</v>
      </c>
      <c r="F232" s="23"/>
    </row>
    <row r="233">
      <c r="A233" s="22" t="s">
        <v>12846</v>
      </c>
      <c r="B233" s="4" t="s">
        <v>11</v>
      </c>
      <c r="C233" s="4" t="s">
        <v>6452</v>
      </c>
      <c r="D233" s="10">
        <v>1.59234304E9</v>
      </c>
      <c r="E233" s="10">
        <v>0.725006</v>
      </c>
      <c r="F233" s="23"/>
    </row>
    <row r="234">
      <c r="A234" s="4" t="s">
        <v>12847</v>
      </c>
      <c r="B234" s="4" t="s">
        <v>11</v>
      </c>
      <c r="C234" s="4" t="s">
        <v>4495</v>
      </c>
      <c r="D234" s="10">
        <v>1.591669721E9</v>
      </c>
      <c r="E234" s="10">
        <v>0.13423721</v>
      </c>
      <c r="F234" s="23"/>
    </row>
    <row r="235">
      <c r="A235" s="4" t="s">
        <v>12848</v>
      </c>
      <c r="B235" s="4" t="s">
        <v>11</v>
      </c>
      <c r="C235" s="4" t="s">
        <v>9332</v>
      </c>
      <c r="D235" s="10">
        <v>1.592950898E9</v>
      </c>
      <c r="E235" s="10">
        <v>0.07227987</v>
      </c>
      <c r="F235" s="23"/>
    </row>
    <row r="236">
      <c r="A236" s="22" t="s">
        <v>12849</v>
      </c>
      <c r="B236" s="4" t="s">
        <v>11</v>
      </c>
      <c r="C236" s="4" t="s">
        <v>8210</v>
      </c>
      <c r="D236" s="10">
        <v>1.593467204E9</v>
      </c>
      <c r="E236" s="10">
        <v>0.18610395</v>
      </c>
      <c r="F236" s="23"/>
    </row>
    <row r="237">
      <c r="A237" s="22" t="s">
        <v>12850</v>
      </c>
      <c r="B237" s="4" t="s">
        <v>11</v>
      </c>
      <c r="C237" s="4" t="s">
        <v>11019</v>
      </c>
      <c r="D237" s="10">
        <v>1.593279885E9</v>
      </c>
      <c r="E237" s="10">
        <v>0.19590443</v>
      </c>
      <c r="F237" s="23"/>
    </row>
    <row r="238">
      <c r="A238" s="4" t="s">
        <v>12851</v>
      </c>
      <c r="B238" s="4" t="s">
        <v>11</v>
      </c>
      <c r="C238" s="4" t="s">
        <v>2893</v>
      </c>
      <c r="D238" s="10">
        <v>1.591059533E9</v>
      </c>
      <c r="E238" s="10">
        <v>0.09099319</v>
      </c>
      <c r="F238" s="23"/>
    </row>
    <row r="239">
      <c r="A239" s="22" t="s">
        <v>12852</v>
      </c>
      <c r="B239" s="4" t="s">
        <v>11</v>
      </c>
      <c r="C239" s="4" t="s">
        <v>11369</v>
      </c>
      <c r="D239" s="10">
        <v>1.593215107E9</v>
      </c>
      <c r="E239" s="10">
        <v>0.9540531</v>
      </c>
      <c r="F239" s="23"/>
    </row>
    <row r="240">
      <c r="A240" s="4" t="s">
        <v>12853</v>
      </c>
      <c r="B240" s="4" t="s">
        <v>11</v>
      </c>
      <c r="C240" s="4" t="s">
        <v>512</v>
      </c>
      <c r="D240" s="10">
        <v>1.59139047E9</v>
      </c>
      <c r="E240" s="10">
        <v>0.31089434</v>
      </c>
      <c r="F240" s="23"/>
    </row>
    <row r="241">
      <c r="A241" s="4" t="s">
        <v>12854</v>
      </c>
      <c r="B241" s="4" t="s">
        <v>11</v>
      </c>
      <c r="C241" s="4" t="s">
        <v>11019</v>
      </c>
      <c r="D241" s="10">
        <v>1.593281817E9</v>
      </c>
      <c r="E241" s="10">
        <v>0.06441365</v>
      </c>
      <c r="F241" s="23"/>
    </row>
    <row r="242">
      <c r="A242" s="4" t="s">
        <v>12855</v>
      </c>
      <c r="B242" s="4" t="s">
        <v>11</v>
      </c>
      <c r="C242" s="4" t="s">
        <v>10253</v>
      </c>
      <c r="D242" s="10">
        <v>1.591409766E9</v>
      </c>
      <c r="E242" s="10">
        <v>0.05059698</v>
      </c>
      <c r="F242" s="23"/>
    </row>
    <row r="243">
      <c r="A243" s="4" t="s">
        <v>12856</v>
      </c>
      <c r="B243" s="4" t="s">
        <v>11</v>
      </c>
      <c r="C243" s="4" t="s">
        <v>3652</v>
      </c>
      <c r="D243" s="10">
        <v>1.591029629E9</v>
      </c>
      <c r="E243" s="10">
        <v>0.29970357</v>
      </c>
      <c r="F243" s="23"/>
    </row>
    <row r="244">
      <c r="A244" s="4" t="s">
        <v>12857</v>
      </c>
      <c r="B244" s="4" t="s">
        <v>11</v>
      </c>
      <c r="C244" s="4" t="s">
        <v>2837</v>
      </c>
      <c r="D244" s="10">
        <v>1.592676995E9</v>
      </c>
      <c r="E244" s="10">
        <v>0.6672147</v>
      </c>
      <c r="F244" s="23"/>
    </row>
    <row r="245">
      <c r="A245" s="4" t="s">
        <v>12858</v>
      </c>
      <c r="B245" s="4" t="s">
        <v>11</v>
      </c>
      <c r="C245" s="4" t="s">
        <v>8471</v>
      </c>
      <c r="D245" s="10">
        <v>1.593531064E9</v>
      </c>
      <c r="E245" s="10">
        <v>0.4949825</v>
      </c>
      <c r="F245" s="23"/>
    </row>
    <row r="246">
      <c r="A246" s="22" t="s">
        <v>12859</v>
      </c>
      <c r="B246" s="4" t="s">
        <v>11</v>
      </c>
      <c r="C246" s="4" t="s">
        <v>2085</v>
      </c>
      <c r="D246" s="10">
        <v>1.592676669E9</v>
      </c>
      <c r="E246" s="10">
        <v>0.24133058</v>
      </c>
      <c r="F246" s="23"/>
    </row>
    <row r="247">
      <c r="A247" s="4" t="s">
        <v>12860</v>
      </c>
      <c r="B247" s="4" t="s">
        <v>11</v>
      </c>
      <c r="C247" s="4" t="s">
        <v>575</v>
      </c>
      <c r="D247" s="10">
        <v>1.592846186E9</v>
      </c>
      <c r="E247" s="10">
        <v>0.69542736</v>
      </c>
      <c r="F247" s="23"/>
    </row>
    <row r="248">
      <c r="A248" s="4" t="s">
        <v>12861</v>
      </c>
      <c r="B248" s="4" t="s">
        <v>11</v>
      </c>
      <c r="C248" s="4" t="s">
        <v>7109</v>
      </c>
      <c r="D248" s="10">
        <v>1.592236637E9</v>
      </c>
      <c r="E248" s="10">
        <v>0.794439</v>
      </c>
      <c r="F248" s="23"/>
    </row>
    <row r="249">
      <c r="A249" s="4" t="s">
        <v>12862</v>
      </c>
      <c r="B249" s="4" t="s">
        <v>11</v>
      </c>
      <c r="C249" s="4" t="s">
        <v>7822</v>
      </c>
      <c r="D249" s="10">
        <v>1.593313624E9</v>
      </c>
      <c r="E249" s="10">
        <v>0.08085671</v>
      </c>
      <c r="F249" s="23"/>
    </row>
    <row r="250">
      <c r="A250" s="22" t="s">
        <v>12863</v>
      </c>
      <c r="B250" s="4" t="s">
        <v>11</v>
      </c>
      <c r="C250" s="4" t="s">
        <v>6570</v>
      </c>
      <c r="D250" s="10">
        <v>1.592082365E9</v>
      </c>
      <c r="E250" s="10">
        <v>0.31089434</v>
      </c>
      <c r="F250" s="23"/>
    </row>
    <row r="251">
      <c r="A251" s="22" t="s">
        <v>12864</v>
      </c>
      <c r="B251" s="4" t="s">
        <v>11</v>
      </c>
      <c r="C251" s="4" t="s">
        <v>845</v>
      </c>
      <c r="D251" s="10">
        <v>1.59223287E9</v>
      </c>
      <c r="E251" s="10">
        <v>0.45296237</v>
      </c>
      <c r="F251" s="23"/>
    </row>
    <row r="252">
      <c r="A252" s="4" t="s">
        <v>12865</v>
      </c>
      <c r="B252" s="4" t="s">
        <v>11</v>
      </c>
      <c r="C252" s="4" t="s">
        <v>9261</v>
      </c>
      <c r="D252" s="10">
        <v>1.593435937E9</v>
      </c>
      <c r="E252" s="10">
        <v>0.69542736</v>
      </c>
      <c r="F252" s="23"/>
    </row>
    <row r="253">
      <c r="A253" s="22" t="s">
        <v>12866</v>
      </c>
      <c r="B253" s="4" t="s">
        <v>11</v>
      </c>
      <c r="C253" s="4" t="s">
        <v>7548</v>
      </c>
      <c r="D253" s="10">
        <v>1.591563268E9</v>
      </c>
      <c r="E253" s="10">
        <v>0.572036</v>
      </c>
      <c r="F253" s="23"/>
    </row>
    <row r="254">
      <c r="A254" s="4" t="s">
        <v>12867</v>
      </c>
      <c r="B254" s="4" t="s">
        <v>11</v>
      </c>
      <c r="C254" s="4" t="s">
        <v>66</v>
      </c>
      <c r="D254" s="10">
        <v>1.591585333E9</v>
      </c>
      <c r="E254" s="10">
        <v>0.04977904</v>
      </c>
      <c r="F254" s="23"/>
    </row>
    <row r="255">
      <c r="A255" s="22" t="s">
        <v>12868</v>
      </c>
      <c r="B255" s="4" t="s">
        <v>11</v>
      </c>
      <c r="C255" s="4" t="s">
        <v>1402</v>
      </c>
      <c r="D255" s="10">
        <v>1.592751912E9</v>
      </c>
      <c r="E255" s="10">
        <v>0.13753887</v>
      </c>
      <c r="F255" s="23"/>
    </row>
    <row r="256">
      <c r="A256" s="22" t="s">
        <v>12869</v>
      </c>
      <c r="B256" s="4" t="s">
        <v>11</v>
      </c>
      <c r="C256" s="4" t="s">
        <v>5572</v>
      </c>
      <c r="D256" s="10">
        <v>1.59242727E9</v>
      </c>
      <c r="E256" s="10">
        <v>0.8606264</v>
      </c>
      <c r="F256" s="23"/>
    </row>
    <row r="257">
      <c r="A257" s="4" t="s">
        <v>12870</v>
      </c>
      <c r="B257" s="4" t="s">
        <v>11</v>
      </c>
      <c r="C257" s="4" t="s">
        <v>29</v>
      </c>
      <c r="D257" s="10">
        <v>1.593137982E9</v>
      </c>
      <c r="E257" s="10">
        <v>0.03913925</v>
      </c>
      <c r="F257" s="23"/>
    </row>
    <row r="258">
      <c r="A258" s="4" t="s">
        <v>12871</v>
      </c>
      <c r="B258" s="4" t="s">
        <v>11</v>
      </c>
      <c r="C258" s="4" t="s">
        <v>10884</v>
      </c>
      <c r="D258" s="10">
        <v>1.593309797E9</v>
      </c>
      <c r="E258" s="10">
        <v>0.04086658</v>
      </c>
      <c r="F258" s="23"/>
    </row>
    <row r="259">
      <c r="A259" s="22" t="s">
        <v>12872</v>
      </c>
      <c r="B259" s="4" t="s">
        <v>11</v>
      </c>
      <c r="C259" s="4" t="s">
        <v>8671</v>
      </c>
      <c r="D259" s="10">
        <v>1.591547131E9</v>
      </c>
      <c r="E259" s="10">
        <v>0.38369808</v>
      </c>
      <c r="F259" s="23"/>
    </row>
    <row r="260">
      <c r="A260" s="4" t="s">
        <v>12873</v>
      </c>
      <c r="B260" s="4" t="s">
        <v>11</v>
      </c>
      <c r="C260" s="4" t="s">
        <v>6307</v>
      </c>
      <c r="D260" s="10">
        <v>1.591487542E9</v>
      </c>
      <c r="E260" s="10">
        <v>0.049109</v>
      </c>
      <c r="F260" s="23"/>
    </row>
    <row r="261">
      <c r="A261" s="4" t="s">
        <v>12874</v>
      </c>
      <c r="B261" s="4" t="s">
        <v>11</v>
      </c>
      <c r="C261" s="4" t="s">
        <v>12604</v>
      </c>
      <c r="D261" s="10">
        <v>1.591666656E9</v>
      </c>
      <c r="E261" s="10">
        <v>0.33937874</v>
      </c>
      <c r="F261" s="23"/>
    </row>
    <row r="262">
      <c r="A262" s="22" t="s">
        <v>12875</v>
      </c>
      <c r="B262" s="4" t="s">
        <v>11</v>
      </c>
      <c r="C262" s="4" t="s">
        <v>4800</v>
      </c>
      <c r="D262" s="10">
        <v>1.5925922E9</v>
      </c>
      <c r="E262" s="10">
        <v>0.8785311</v>
      </c>
      <c r="F262" s="23"/>
    </row>
    <row r="263">
      <c r="A263" s="4" t="s">
        <v>12876</v>
      </c>
      <c r="B263" s="4" t="s">
        <v>11</v>
      </c>
      <c r="C263" s="4" t="s">
        <v>10443</v>
      </c>
      <c r="D263" s="10">
        <v>1.591302499E9</v>
      </c>
      <c r="E263" s="10">
        <v>0.61739373</v>
      </c>
      <c r="F263" s="23"/>
    </row>
    <row r="264">
      <c r="A264" s="22" t="s">
        <v>12877</v>
      </c>
      <c r="B264" s="4" t="s">
        <v>11</v>
      </c>
      <c r="C264" s="4" t="s">
        <v>4982</v>
      </c>
      <c r="D264" s="10">
        <v>1.591398275E9</v>
      </c>
      <c r="E264" s="10">
        <v>0.40698016</v>
      </c>
      <c r="F264" s="23"/>
    </row>
    <row r="265">
      <c r="A265" s="4" t="s">
        <v>12878</v>
      </c>
      <c r="B265" s="4" t="s">
        <v>11</v>
      </c>
      <c r="C265" s="4" t="s">
        <v>74</v>
      </c>
      <c r="D265" s="10">
        <v>1.591916265E9</v>
      </c>
      <c r="E265" s="10">
        <v>0.4454561</v>
      </c>
      <c r="F265" s="23"/>
    </row>
    <row r="266">
      <c r="A266" s="4" t="s">
        <v>12879</v>
      </c>
      <c r="B266" s="4" t="s">
        <v>11</v>
      </c>
      <c r="C266" s="4" t="s">
        <v>8985</v>
      </c>
      <c r="D266" s="10">
        <v>1.59165111E9</v>
      </c>
      <c r="E266" s="10">
        <v>0.04668206</v>
      </c>
      <c r="F266" s="23"/>
    </row>
    <row r="267">
      <c r="A267" s="4" t="s">
        <v>12880</v>
      </c>
      <c r="B267" s="4" t="s">
        <v>11</v>
      </c>
      <c r="C267" s="4" t="s">
        <v>7808</v>
      </c>
      <c r="D267" s="10">
        <v>1.593448358E9</v>
      </c>
      <c r="E267" s="10">
        <v>0.12030897</v>
      </c>
      <c r="F267" s="23"/>
    </row>
    <row r="268">
      <c r="A268" s="4" t="s">
        <v>12881</v>
      </c>
      <c r="B268" s="4" t="s">
        <v>11</v>
      </c>
      <c r="C268" s="4" t="s">
        <v>9100</v>
      </c>
      <c r="D268" s="10">
        <v>1.592605262E9</v>
      </c>
      <c r="E268" s="10">
        <v>0.97571284</v>
      </c>
      <c r="F268" s="23"/>
    </row>
    <row r="269">
      <c r="A269" s="4" t="s">
        <v>12882</v>
      </c>
      <c r="B269" s="4" t="s">
        <v>11</v>
      </c>
      <c r="C269" s="4" t="s">
        <v>1179</v>
      </c>
      <c r="D269" s="10">
        <v>1.592167615E9</v>
      </c>
      <c r="E269" s="10">
        <v>0.60463226</v>
      </c>
      <c r="F269" s="23"/>
    </row>
    <row r="270">
      <c r="A270" s="4" t="s">
        <v>12883</v>
      </c>
      <c r="B270" s="4" t="s">
        <v>11</v>
      </c>
      <c r="C270" s="4" t="s">
        <v>5987</v>
      </c>
      <c r="D270" s="10">
        <v>1.591571766E9</v>
      </c>
      <c r="E270" s="10">
        <v>0.15489015</v>
      </c>
      <c r="F270" s="23"/>
    </row>
    <row r="271">
      <c r="A271" s="4" t="s">
        <v>12884</v>
      </c>
      <c r="B271" s="4" t="s">
        <v>11</v>
      </c>
      <c r="C271" s="4" t="s">
        <v>12476</v>
      </c>
      <c r="D271" s="10">
        <v>1.592442192E9</v>
      </c>
      <c r="E271" s="10">
        <v>0.07975053</v>
      </c>
      <c r="F271" s="23"/>
    </row>
    <row r="272">
      <c r="A272" s="4" t="s">
        <v>12885</v>
      </c>
      <c r="B272" s="4" t="s">
        <v>11</v>
      </c>
      <c r="C272" s="4" t="s">
        <v>3632</v>
      </c>
      <c r="D272" s="10">
        <v>1.591214832E9</v>
      </c>
      <c r="E272" s="10">
        <v>0.22813857</v>
      </c>
      <c r="F272" s="23"/>
    </row>
    <row r="273">
      <c r="A273" s="4" t="s">
        <v>12886</v>
      </c>
      <c r="B273" s="4" t="s">
        <v>11</v>
      </c>
      <c r="C273" s="4" t="s">
        <v>1084</v>
      </c>
      <c r="D273" s="10">
        <v>1.591552074E9</v>
      </c>
      <c r="E273" s="10">
        <v>0.12757239</v>
      </c>
      <c r="F273" s="23"/>
    </row>
    <row r="274">
      <c r="A274" s="4" t="s">
        <v>12887</v>
      </c>
      <c r="B274" s="4" t="s">
        <v>11</v>
      </c>
      <c r="C274" s="4" t="s">
        <v>1324</v>
      </c>
      <c r="D274" s="10">
        <v>1.591794568E9</v>
      </c>
      <c r="E274" s="10">
        <v>0.1855917</v>
      </c>
      <c r="F274" s="23"/>
    </row>
    <row r="275">
      <c r="A275" s="4" t="s">
        <v>12888</v>
      </c>
      <c r="B275" s="4" t="s">
        <v>11</v>
      </c>
      <c r="C275" s="4" t="s">
        <v>1878</v>
      </c>
      <c r="D275" s="10">
        <v>1.592586381E9</v>
      </c>
      <c r="E275" s="10">
        <v>0.9481367</v>
      </c>
      <c r="F275" s="23"/>
    </row>
    <row r="276">
      <c r="A276" s="4" t="s">
        <v>12889</v>
      </c>
      <c r="B276" s="4" t="s">
        <v>11</v>
      </c>
      <c r="C276" s="4" t="s">
        <v>11623</v>
      </c>
      <c r="D276" s="10">
        <v>1.592942368E9</v>
      </c>
      <c r="E276" s="10">
        <v>0.04508936</v>
      </c>
      <c r="F276" s="23"/>
    </row>
    <row r="277">
      <c r="A277" s="22" t="s">
        <v>12890</v>
      </c>
      <c r="B277" s="4" t="s">
        <v>11</v>
      </c>
      <c r="C277" s="4" t="s">
        <v>10748</v>
      </c>
      <c r="D277" s="10">
        <v>1.591933354E9</v>
      </c>
      <c r="E277" s="10">
        <v>0.14327323</v>
      </c>
      <c r="F277" s="23"/>
    </row>
    <row r="278">
      <c r="A278" s="22" t="s">
        <v>12891</v>
      </c>
      <c r="B278" s="4" t="s">
        <v>11</v>
      </c>
      <c r="C278" s="4" t="s">
        <v>7721</v>
      </c>
      <c r="D278" s="10">
        <v>1.591654932E9</v>
      </c>
      <c r="E278" s="10">
        <v>0.67498434</v>
      </c>
      <c r="F278" s="23"/>
    </row>
    <row r="279">
      <c r="A279" s="4" t="s">
        <v>12892</v>
      </c>
      <c r="B279" s="4" t="s">
        <v>11</v>
      </c>
      <c r="C279" s="4" t="s">
        <v>7120</v>
      </c>
      <c r="D279" s="10">
        <v>1.593025382E9</v>
      </c>
      <c r="E279" s="10">
        <v>0.18709338</v>
      </c>
      <c r="F279" s="23"/>
    </row>
    <row r="280">
      <c r="A280" s="22" t="s">
        <v>12893</v>
      </c>
      <c r="B280" s="4" t="s">
        <v>11</v>
      </c>
      <c r="C280" s="4" t="s">
        <v>560</v>
      </c>
      <c r="D280" s="10">
        <v>1.592105393E9</v>
      </c>
      <c r="E280" s="10">
        <v>0.4397456</v>
      </c>
      <c r="F280" s="23"/>
    </row>
    <row r="281">
      <c r="A281" s="4" t="s">
        <v>12894</v>
      </c>
      <c r="B281" s="4" t="s">
        <v>11</v>
      </c>
      <c r="C281" s="4" t="s">
        <v>3974</v>
      </c>
      <c r="D281" s="10">
        <v>1.5919166E9</v>
      </c>
      <c r="E281" s="10">
        <v>0.13478622</v>
      </c>
      <c r="F281" s="23"/>
    </row>
    <row r="282">
      <c r="A282" s="4" t="s">
        <v>12895</v>
      </c>
      <c r="B282" s="4" t="s">
        <v>11</v>
      </c>
      <c r="C282" s="4" t="s">
        <v>712</v>
      </c>
      <c r="D282" s="10">
        <v>1.591192856E9</v>
      </c>
      <c r="E282" s="10">
        <v>0.04506238</v>
      </c>
      <c r="F282" s="23"/>
    </row>
    <row r="283">
      <c r="A283" s="22" t="s">
        <v>12896</v>
      </c>
      <c r="B283" s="4" t="s">
        <v>11</v>
      </c>
      <c r="C283" s="4" t="s">
        <v>5572</v>
      </c>
      <c r="D283" s="10">
        <v>1.592450292E9</v>
      </c>
      <c r="E283" s="10">
        <v>0.7276936</v>
      </c>
      <c r="F283" s="23"/>
    </row>
    <row r="284">
      <c r="A284" s="22" t="s">
        <v>12897</v>
      </c>
      <c r="B284" s="4" t="s">
        <v>11</v>
      </c>
      <c r="C284" s="4" t="s">
        <v>7531</v>
      </c>
      <c r="D284" s="10">
        <v>1.592321252E9</v>
      </c>
      <c r="E284" s="10">
        <v>0.82435274</v>
      </c>
      <c r="F284" s="23"/>
    </row>
    <row r="285">
      <c r="A285" s="22" t="s">
        <v>12898</v>
      </c>
      <c r="B285" s="4" t="s">
        <v>11</v>
      </c>
      <c r="C285" s="4" t="s">
        <v>4882</v>
      </c>
      <c r="D285" s="10">
        <v>1.591883874E9</v>
      </c>
      <c r="E285" s="10">
        <v>0.1907073</v>
      </c>
      <c r="F285" s="23"/>
    </row>
    <row r="286">
      <c r="A286" s="22" t="s">
        <v>12899</v>
      </c>
      <c r="B286" s="4" t="s">
        <v>11</v>
      </c>
      <c r="C286" s="4" t="s">
        <v>3110</v>
      </c>
      <c r="D286" s="10">
        <v>1.592497258E9</v>
      </c>
      <c r="E286" s="10">
        <v>0.9417728</v>
      </c>
      <c r="F286" s="23"/>
    </row>
    <row r="287">
      <c r="A287" s="22" t="s">
        <v>12900</v>
      </c>
      <c r="B287" s="4" t="s">
        <v>11</v>
      </c>
      <c r="C287" s="4" t="s">
        <v>4308</v>
      </c>
      <c r="D287" s="10">
        <v>1.592964612E9</v>
      </c>
      <c r="E287" s="10">
        <v>0.69542736</v>
      </c>
      <c r="F287" s="23"/>
    </row>
    <row r="288">
      <c r="A288" s="24" t="s">
        <v>39</v>
      </c>
      <c r="B288" s="4" t="s">
        <v>11</v>
      </c>
      <c r="C288" s="4" t="s">
        <v>7056</v>
      </c>
      <c r="D288" s="10">
        <v>1.5913125E9</v>
      </c>
      <c r="E288" s="10">
        <v>0.02751421</v>
      </c>
      <c r="F288" s="23"/>
    </row>
    <row r="289">
      <c r="A289" s="24" t="s">
        <v>12901</v>
      </c>
      <c r="B289" s="4" t="s">
        <v>11</v>
      </c>
      <c r="C289" s="4" t="s">
        <v>3067</v>
      </c>
      <c r="D289" s="10">
        <v>1.592540186E9</v>
      </c>
      <c r="E289" s="10">
        <v>0.03854033</v>
      </c>
      <c r="F289" s="23"/>
    </row>
    <row r="290">
      <c r="A290" s="24" t="s">
        <v>12902</v>
      </c>
      <c r="B290" s="4" t="s">
        <v>11</v>
      </c>
      <c r="C290" s="4" t="s">
        <v>4708</v>
      </c>
      <c r="D290" s="10">
        <v>1.591219814E9</v>
      </c>
      <c r="E290" s="10">
        <v>0.04543041</v>
      </c>
      <c r="F290" s="23"/>
    </row>
    <row r="291">
      <c r="A291" s="24" t="s">
        <v>441</v>
      </c>
      <c r="B291" s="4" t="s">
        <v>11</v>
      </c>
      <c r="C291" s="4" t="s">
        <v>151</v>
      </c>
      <c r="D291" s="10">
        <v>1.591919044E9</v>
      </c>
      <c r="E291" s="10">
        <v>0.05132107</v>
      </c>
      <c r="F291" s="23"/>
    </row>
    <row r="292">
      <c r="A292" s="24" t="s">
        <v>12903</v>
      </c>
      <c r="B292" s="4" t="s">
        <v>11</v>
      </c>
      <c r="C292" s="4" t="s">
        <v>309</v>
      </c>
      <c r="D292" s="10">
        <v>1.592959247E9</v>
      </c>
      <c r="E292" s="10">
        <v>0.02764292</v>
      </c>
      <c r="F292" s="23"/>
    </row>
    <row r="293">
      <c r="A293" s="24" t="s">
        <v>12904</v>
      </c>
      <c r="B293" s="4" t="s">
        <v>11</v>
      </c>
      <c r="C293" s="4" t="s">
        <v>6552</v>
      </c>
      <c r="D293" s="10">
        <v>1.591588335E9</v>
      </c>
      <c r="E293" s="10">
        <v>0.07151859</v>
      </c>
      <c r="F293" s="23"/>
    </row>
    <row r="294">
      <c r="A294" s="4" t="s">
        <v>12905</v>
      </c>
      <c r="B294" s="4" t="s">
        <v>11</v>
      </c>
      <c r="C294" s="4" t="s">
        <v>9687</v>
      </c>
      <c r="D294" s="10">
        <v>1.591911481E9</v>
      </c>
      <c r="E294" s="10">
        <v>0.22081634</v>
      </c>
      <c r="F294" s="23"/>
    </row>
    <row r="295">
      <c r="A295" s="22" t="s">
        <v>12906</v>
      </c>
      <c r="B295" s="4" t="s">
        <v>11</v>
      </c>
      <c r="C295" s="4" t="s">
        <v>9211</v>
      </c>
      <c r="D295" s="10">
        <v>1.591550837E9</v>
      </c>
      <c r="E295" s="10">
        <v>0.53490317</v>
      </c>
      <c r="F295" s="23"/>
    </row>
    <row r="296">
      <c r="A296" s="4" t="s">
        <v>12907</v>
      </c>
      <c r="B296" s="4" t="s">
        <v>11</v>
      </c>
      <c r="C296" s="4" t="s">
        <v>4492</v>
      </c>
      <c r="D296" s="10">
        <v>1.591117702E9</v>
      </c>
      <c r="E296" s="10">
        <v>0.0751676</v>
      </c>
      <c r="F296" s="23"/>
    </row>
    <row r="297">
      <c r="A297" s="22" t="s">
        <v>12908</v>
      </c>
      <c r="B297" s="4" t="s">
        <v>11</v>
      </c>
      <c r="C297" s="4" t="s">
        <v>4390</v>
      </c>
      <c r="D297" s="10">
        <v>1.591392518E9</v>
      </c>
      <c r="E297" s="10">
        <v>0.7022509</v>
      </c>
      <c r="F297" s="23"/>
    </row>
    <row r="298">
      <c r="A298" s="22" t="s">
        <v>12909</v>
      </c>
      <c r="B298" s="4" t="s">
        <v>11</v>
      </c>
      <c r="C298" s="4" t="s">
        <v>8258</v>
      </c>
      <c r="D298" s="10">
        <v>1.592608438E9</v>
      </c>
      <c r="E298" s="10">
        <v>0.12958945</v>
      </c>
      <c r="F298" s="23"/>
    </row>
    <row r="299">
      <c r="A299" s="4" t="s">
        <v>12910</v>
      </c>
      <c r="B299" s="4" t="s">
        <v>11</v>
      </c>
      <c r="C299" s="4" t="s">
        <v>12564</v>
      </c>
      <c r="D299" s="10">
        <v>1.591581909E9</v>
      </c>
      <c r="E299" s="10">
        <v>0.11655428</v>
      </c>
      <c r="F299" s="23"/>
    </row>
    <row r="300">
      <c r="A300" s="4" t="s">
        <v>12911</v>
      </c>
      <c r="B300" s="4" t="s">
        <v>11</v>
      </c>
      <c r="C300" s="4" t="s">
        <v>280</v>
      </c>
      <c r="D300" s="10">
        <v>1.592584644E9</v>
      </c>
      <c r="E300" s="10">
        <v>0.13296027</v>
      </c>
      <c r="F300" s="23"/>
    </row>
    <row r="301">
      <c r="A301" s="22" t="s">
        <v>12912</v>
      </c>
      <c r="B301" s="4" t="s">
        <v>11</v>
      </c>
      <c r="C301" s="4" t="s">
        <v>6369</v>
      </c>
      <c r="D301" s="10">
        <v>1.591795126E9</v>
      </c>
      <c r="E301" s="10">
        <v>0.8785992</v>
      </c>
      <c r="F301" s="23"/>
    </row>
    <row r="302">
      <c r="A302" s="22" t="s">
        <v>12913</v>
      </c>
      <c r="B302" s="4" t="s">
        <v>11</v>
      </c>
      <c r="C302" s="4" t="s">
        <v>8883</v>
      </c>
      <c r="D302" s="10">
        <v>1.591641067E9</v>
      </c>
      <c r="E302" s="10">
        <v>0.09046368</v>
      </c>
      <c r="F302" s="23"/>
    </row>
    <row r="303">
      <c r="A303" s="22" t="s">
        <v>12914</v>
      </c>
      <c r="B303" s="4" t="s">
        <v>11</v>
      </c>
      <c r="C303" s="4" t="s">
        <v>8886</v>
      </c>
      <c r="D303" s="10">
        <v>1.59296241E9</v>
      </c>
      <c r="E303" s="10">
        <v>0.88824683</v>
      </c>
      <c r="F303" s="23"/>
    </row>
    <row r="304">
      <c r="A304" s="4" t="s">
        <v>12915</v>
      </c>
      <c r="B304" s="4" t="s">
        <v>11</v>
      </c>
      <c r="C304" s="4" t="s">
        <v>10706</v>
      </c>
      <c r="D304" s="10">
        <v>1.59292505E9</v>
      </c>
      <c r="E304" s="10">
        <v>0.69542736</v>
      </c>
      <c r="F304" s="23"/>
    </row>
    <row r="305">
      <c r="A305" s="4" t="s">
        <v>12916</v>
      </c>
      <c r="B305" s="4" t="s">
        <v>11</v>
      </c>
      <c r="C305" s="4" t="s">
        <v>5830</v>
      </c>
      <c r="D305" s="10">
        <v>1.591578095E9</v>
      </c>
      <c r="E305" s="10">
        <v>0.8311361</v>
      </c>
      <c r="F305" s="23"/>
    </row>
    <row r="306">
      <c r="A306" s="4" t="s">
        <v>12917</v>
      </c>
      <c r="B306" s="4" t="s">
        <v>11</v>
      </c>
      <c r="C306" s="4" t="s">
        <v>5217</v>
      </c>
      <c r="D306" s="10">
        <v>1.591813285E9</v>
      </c>
      <c r="E306" s="10">
        <v>0.9480856</v>
      </c>
      <c r="F306" s="23"/>
    </row>
    <row r="307">
      <c r="A307" s="22" t="s">
        <v>12918</v>
      </c>
      <c r="B307" s="4" t="s">
        <v>11</v>
      </c>
      <c r="C307" s="4" t="s">
        <v>5609</v>
      </c>
      <c r="D307" s="10">
        <v>1.59105443E9</v>
      </c>
      <c r="E307" s="10">
        <v>0.5751304</v>
      </c>
      <c r="F307" s="23"/>
    </row>
    <row r="308">
      <c r="A308" s="4" t="s">
        <v>12919</v>
      </c>
      <c r="B308" s="4" t="s">
        <v>11</v>
      </c>
      <c r="C308" s="4" t="s">
        <v>927</v>
      </c>
      <c r="D308" s="10">
        <v>1.591155829E9</v>
      </c>
      <c r="E308" s="10">
        <v>0.45456162</v>
      </c>
      <c r="F308" s="23"/>
    </row>
    <row r="309">
      <c r="A309" s="22" t="s">
        <v>12920</v>
      </c>
      <c r="B309" s="4" t="s">
        <v>11</v>
      </c>
      <c r="C309" s="4" t="s">
        <v>1198</v>
      </c>
      <c r="D309" s="10">
        <v>1.592945727E9</v>
      </c>
      <c r="E309" s="10">
        <v>0.2023141</v>
      </c>
      <c r="F309" s="23"/>
    </row>
    <row r="310">
      <c r="A310" s="4" t="s">
        <v>12921</v>
      </c>
      <c r="B310" s="4" t="s">
        <v>11</v>
      </c>
      <c r="C310" s="4" t="s">
        <v>1996</v>
      </c>
      <c r="D310" s="10">
        <v>1.592335598E9</v>
      </c>
      <c r="E310" s="10">
        <v>0.5556686</v>
      </c>
      <c r="F310" s="23"/>
    </row>
    <row r="311">
      <c r="A311" s="22" t="s">
        <v>12922</v>
      </c>
      <c r="B311" s="4" t="s">
        <v>11</v>
      </c>
      <c r="C311" s="4" t="s">
        <v>794</v>
      </c>
      <c r="D311" s="10">
        <v>1.592761E9</v>
      </c>
      <c r="E311" s="10">
        <v>0.7952345</v>
      </c>
      <c r="F311" s="23"/>
    </row>
    <row r="312">
      <c r="A312" s="4" t="s">
        <v>12923</v>
      </c>
      <c r="B312" s="4" t="s">
        <v>11</v>
      </c>
      <c r="C312" s="4" t="s">
        <v>6944</v>
      </c>
      <c r="D312" s="10">
        <v>1.591655094E9</v>
      </c>
      <c r="E312" s="10">
        <v>0.93767786</v>
      </c>
      <c r="F312" s="23"/>
    </row>
    <row r="313">
      <c r="A313" s="22" t="s">
        <v>12924</v>
      </c>
      <c r="B313" s="4" t="s">
        <v>11</v>
      </c>
      <c r="C313" s="4" t="s">
        <v>2116</v>
      </c>
      <c r="D313" s="10">
        <v>1.592014422E9</v>
      </c>
      <c r="E313" s="10">
        <v>0.88824683</v>
      </c>
      <c r="F313" s="23"/>
    </row>
    <row r="314">
      <c r="A314" s="22" t="s">
        <v>12925</v>
      </c>
      <c r="B314" s="4" t="s">
        <v>11</v>
      </c>
      <c r="C314" s="4" t="s">
        <v>1480</v>
      </c>
      <c r="D314" s="10">
        <v>1.592409293E9</v>
      </c>
      <c r="E314" s="10">
        <v>0.794439</v>
      </c>
      <c r="F314" s="23"/>
    </row>
    <row r="315">
      <c r="A315" s="4" t="s">
        <v>12926</v>
      </c>
      <c r="B315" s="4" t="s">
        <v>11</v>
      </c>
      <c r="C315" s="4" t="s">
        <v>11448</v>
      </c>
      <c r="D315" s="10">
        <v>1.592088337E9</v>
      </c>
      <c r="E315" s="10">
        <v>0.15430333</v>
      </c>
      <c r="F315" s="23"/>
    </row>
    <row r="316">
      <c r="A316" s="22" t="s">
        <v>12927</v>
      </c>
      <c r="B316" s="4" t="s">
        <v>11</v>
      </c>
      <c r="C316" s="4" t="s">
        <v>10078</v>
      </c>
      <c r="D316" s="10">
        <v>1.591972609E9</v>
      </c>
      <c r="E316" s="10">
        <v>0.15237804</v>
      </c>
      <c r="F316" s="23"/>
    </row>
    <row r="317">
      <c r="A317" s="4" t="s">
        <v>12928</v>
      </c>
      <c r="B317" s="4" t="s">
        <v>11</v>
      </c>
      <c r="C317" s="4" t="s">
        <v>4051</v>
      </c>
      <c r="D317" s="10">
        <v>1.592433149E9</v>
      </c>
      <c r="E317" s="10">
        <v>0.86880475</v>
      </c>
      <c r="F317" s="23"/>
    </row>
    <row r="318">
      <c r="A318" s="4" t="s">
        <v>12929</v>
      </c>
      <c r="B318" s="4" t="s">
        <v>11</v>
      </c>
      <c r="C318" s="4" t="s">
        <v>10782</v>
      </c>
      <c r="D318" s="10">
        <v>1.591573921E9</v>
      </c>
      <c r="E318" s="10">
        <v>0.06541849</v>
      </c>
      <c r="F318" s="23"/>
    </row>
    <row r="319">
      <c r="A319" s="22" t="s">
        <v>12930</v>
      </c>
      <c r="B319" s="4" t="s">
        <v>11</v>
      </c>
      <c r="C319" s="4" t="s">
        <v>5101</v>
      </c>
      <c r="D319" s="10">
        <v>1.591887315E9</v>
      </c>
      <c r="E319" s="10">
        <v>0.11215261</v>
      </c>
      <c r="F319" s="23"/>
    </row>
    <row r="320">
      <c r="A320" s="4" t="s">
        <v>12931</v>
      </c>
      <c r="B320" s="4" t="s">
        <v>11</v>
      </c>
      <c r="C320" s="4" t="s">
        <v>4906</v>
      </c>
      <c r="D320" s="10">
        <v>1.592484378E9</v>
      </c>
      <c r="E320" s="10">
        <v>0.08168849</v>
      </c>
      <c r="F320" s="23"/>
    </row>
    <row r="321">
      <c r="A321" s="4" t="s">
        <v>12932</v>
      </c>
      <c r="B321" s="4" t="s">
        <v>11</v>
      </c>
      <c r="C321" s="4" t="s">
        <v>6515</v>
      </c>
      <c r="D321" s="10">
        <v>1.592176309E9</v>
      </c>
      <c r="E321" s="10">
        <v>0.9599136</v>
      </c>
      <c r="F321" s="23"/>
    </row>
    <row r="322">
      <c r="A322" s="4" t="s">
        <v>12933</v>
      </c>
      <c r="B322" s="4" t="s">
        <v>11</v>
      </c>
      <c r="C322" s="4" t="s">
        <v>599</v>
      </c>
      <c r="D322" s="10">
        <v>1.592946068E9</v>
      </c>
      <c r="E322" s="10">
        <v>0.23978724</v>
      </c>
      <c r="F322" s="23"/>
    </row>
    <row r="323">
      <c r="A323" s="22" t="s">
        <v>12934</v>
      </c>
      <c r="B323" s="4" t="s">
        <v>11</v>
      </c>
      <c r="C323" s="4" t="s">
        <v>4122</v>
      </c>
      <c r="D323" s="10">
        <v>1.591062692E9</v>
      </c>
      <c r="E323" s="10">
        <v>0.74504864</v>
      </c>
      <c r="F323" s="23"/>
    </row>
    <row r="324">
      <c r="A324" s="4" t="s">
        <v>12935</v>
      </c>
      <c r="B324" s="4" t="s">
        <v>11</v>
      </c>
      <c r="C324" s="4" t="s">
        <v>12343</v>
      </c>
      <c r="D324" s="10">
        <v>1.591667228E9</v>
      </c>
      <c r="E324" s="10">
        <v>0.09303905</v>
      </c>
      <c r="F324" s="23"/>
    </row>
    <row r="325">
      <c r="A325" s="22" t="s">
        <v>12936</v>
      </c>
      <c r="B325" s="4" t="s">
        <v>11</v>
      </c>
      <c r="C325" s="4" t="s">
        <v>2834</v>
      </c>
      <c r="D325" s="10">
        <v>1.592608742E9</v>
      </c>
      <c r="E325" s="10">
        <v>0.90173966</v>
      </c>
      <c r="F325" s="23"/>
    </row>
    <row r="326">
      <c r="A326" s="22" t="s">
        <v>12937</v>
      </c>
      <c r="B326" s="4" t="s">
        <v>11</v>
      </c>
      <c r="C326" s="4" t="s">
        <v>8937</v>
      </c>
      <c r="D326" s="10">
        <v>1.591147757E9</v>
      </c>
      <c r="E326" s="10">
        <v>0.12915659</v>
      </c>
      <c r="F326" s="23"/>
    </row>
    <row r="327">
      <c r="A327" s="4" t="s">
        <v>12938</v>
      </c>
      <c r="B327" s="4" t="s">
        <v>11</v>
      </c>
      <c r="C327" s="4" t="s">
        <v>1859</v>
      </c>
      <c r="D327" s="10">
        <v>1.591731205E9</v>
      </c>
      <c r="E327" s="10">
        <v>0.53490317</v>
      </c>
      <c r="F327" s="23"/>
    </row>
    <row r="328">
      <c r="A328" s="4" t="s">
        <v>12939</v>
      </c>
      <c r="B328" s="4" t="s">
        <v>11</v>
      </c>
      <c r="C328" s="4" t="s">
        <v>5283</v>
      </c>
      <c r="D328" s="10">
        <v>1.592844785E9</v>
      </c>
      <c r="E328" s="10">
        <v>0.09027848</v>
      </c>
      <c r="F328" s="23"/>
    </row>
    <row r="329">
      <c r="A329" s="4" t="s">
        <v>12940</v>
      </c>
      <c r="B329" s="4" t="s">
        <v>11</v>
      </c>
      <c r="C329" s="4" t="s">
        <v>9005</v>
      </c>
      <c r="D329" s="10">
        <v>1.591931362E9</v>
      </c>
      <c r="E329" s="10">
        <v>0.09356184</v>
      </c>
      <c r="F329" s="23"/>
    </row>
    <row r="330">
      <c r="A330" s="4" t="s">
        <v>12941</v>
      </c>
      <c r="B330" s="4" t="s">
        <v>11</v>
      </c>
      <c r="C330" s="4" t="s">
        <v>6668</v>
      </c>
      <c r="D330" s="10">
        <v>1.592277746E9</v>
      </c>
      <c r="E330" s="10">
        <v>0.97637045</v>
      </c>
      <c r="F330" s="23"/>
    </row>
    <row r="331">
      <c r="A331" s="4" t="s">
        <v>12942</v>
      </c>
      <c r="B331" s="4" t="s">
        <v>11</v>
      </c>
      <c r="C331" s="4" t="s">
        <v>6269</v>
      </c>
      <c r="D331" s="10">
        <v>1.591235968E9</v>
      </c>
      <c r="E331" s="10">
        <v>0.4485386</v>
      </c>
      <c r="F331" s="23"/>
    </row>
    <row r="332">
      <c r="A332" s="4" t="s">
        <v>12943</v>
      </c>
      <c r="B332" s="4" t="s">
        <v>11</v>
      </c>
      <c r="C332" s="4" t="s">
        <v>1869</v>
      </c>
      <c r="D332" s="10">
        <v>1.592003596E9</v>
      </c>
      <c r="E332" s="10">
        <v>0.9107527</v>
      </c>
      <c r="F332" s="23"/>
    </row>
    <row r="333">
      <c r="A333" s="4" t="s">
        <v>12944</v>
      </c>
      <c r="B333" s="4" t="s">
        <v>11</v>
      </c>
      <c r="C333" s="4" t="s">
        <v>8518</v>
      </c>
      <c r="D333" s="10">
        <v>1.591369652E9</v>
      </c>
      <c r="E333" s="10">
        <v>0.24179712</v>
      </c>
      <c r="F333" s="23"/>
    </row>
    <row r="334">
      <c r="A334" s="22" t="s">
        <v>12945</v>
      </c>
      <c r="B334" s="4" t="s">
        <v>11</v>
      </c>
      <c r="C334" s="4" t="s">
        <v>7988</v>
      </c>
      <c r="D334" s="10">
        <v>1.593490441E9</v>
      </c>
      <c r="E334" s="10">
        <v>0.88503045</v>
      </c>
      <c r="F334" s="23"/>
    </row>
    <row r="335">
      <c r="A335" s="22" t="s">
        <v>12946</v>
      </c>
      <c r="B335" s="4" t="s">
        <v>11</v>
      </c>
      <c r="C335" s="4" t="s">
        <v>2850</v>
      </c>
      <c r="D335" s="10">
        <v>1.593368883E9</v>
      </c>
      <c r="E335" s="10">
        <v>0.44490147</v>
      </c>
      <c r="F335" s="23"/>
    </row>
    <row r="336">
      <c r="A336" s="4" t="s">
        <v>12947</v>
      </c>
      <c r="B336" s="4" t="s">
        <v>11</v>
      </c>
      <c r="C336" s="4" t="s">
        <v>2642</v>
      </c>
      <c r="D336" s="10">
        <v>1.592265599E9</v>
      </c>
      <c r="E336" s="10">
        <v>0.19023496</v>
      </c>
      <c r="F336" s="23"/>
    </row>
    <row r="337">
      <c r="A337" s="22" t="s">
        <v>12948</v>
      </c>
      <c r="B337" s="4" t="s">
        <v>11</v>
      </c>
      <c r="C337" s="4" t="s">
        <v>4823</v>
      </c>
      <c r="D337" s="10">
        <v>1.592941935E9</v>
      </c>
      <c r="E337" s="10">
        <v>0.8606264</v>
      </c>
      <c r="F337" s="23"/>
    </row>
    <row r="338">
      <c r="A338" s="4" t="s">
        <v>12949</v>
      </c>
      <c r="B338" s="4" t="s">
        <v>11</v>
      </c>
      <c r="C338" s="4" t="s">
        <v>6130</v>
      </c>
      <c r="D338" s="10">
        <v>1.593472745E9</v>
      </c>
      <c r="E338" s="10">
        <v>0.53490317</v>
      </c>
      <c r="F338" s="23"/>
    </row>
    <row r="339">
      <c r="A339" s="4" t="s">
        <v>12950</v>
      </c>
      <c r="B339" s="4" t="s">
        <v>11</v>
      </c>
      <c r="C339" s="4" t="s">
        <v>11069</v>
      </c>
      <c r="D339" s="10">
        <v>1.591397336E9</v>
      </c>
      <c r="E339" s="10">
        <v>0.590633</v>
      </c>
      <c r="F339" s="23"/>
    </row>
    <row r="340">
      <c r="A340" s="4" t="s">
        <v>12951</v>
      </c>
      <c r="B340" s="4" t="s">
        <v>11</v>
      </c>
      <c r="C340" s="4" t="s">
        <v>10067</v>
      </c>
      <c r="D340" s="10">
        <v>1.592161418E9</v>
      </c>
      <c r="E340" s="10">
        <v>0.09130244</v>
      </c>
      <c r="F340" s="23"/>
    </row>
    <row r="341">
      <c r="A341" s="22" t="s">
        <v>12952</v>
      </c>
      <c r="B341" s="4" t="s">
        <v>11</v>
      </c>
      <c r="C341" s="4" t="s">
        <v>5886</v>
      </c>
      <c r="D341" s="10">
        <v>1.592879204E9</v>
      </c>
      <c r="E341" s="10">
        <v>0.56241894</v>
      </c>
      <c r="F341" s="23"/>
    </row>
    <row r="342">
      <c r="A342" s="4" t="s">
        <v>12953</v>
      </c>
      <c r="B342" s="4" t="s">
        <v>11</v>
      </c>
      <c r="C342" s="4" t="s">
        <v>12581</v>
      </c>
      <c r="D342" s="10">
        <v>1.591463268E9</v>
      </c>
      <c r="E342" s="10">
        <v>0.14970492</v>
      </c>
      <c r="F342" s="23"/>
    </row>
    <row r="343">
      <c r="A343" s="4" t="s">
        <v>12954</v>
      </c>
      <c r="B343" s="4" t="s">
        <v>11</v>
      </c>
      <c r="C343" s="4" t="s">
        <v>2743</v>
      </c>
      <c r="D343" s="10">
        <v>1.591300231E9</v>
      </c>
      <c r="E343" s="10">
        <v>0.5130301</v>
      </c>
      <c r="F343" s="23"/>
    </row>
    <row r="344">
      <c r="A344" s="22" t="s">
        <v>12955</v>
      </c>
      <c r="B344" s="4" t="s">
        <v>11</v>
      </c>
      <c r="C344" s="4" t="s">
        <v>4062</v>
      </c>
      <c r="D344" s="10">
        <v>1.59292808E9</v>
      </c>
      <c r="E344" s="10">
        <v>0.36418352</v>
      </c>
      <c r="F344" s="23"/>
    </row>
    <row r="345">
      <c r="A345" s="22" t="s">
        <v>12956</v>
      </c>
      <c r="B345" s="4" t="s">
        <v>11</v>
      </c>
      <c r="C345" s="4" t="s">
        <v>1878</v>
      </c>
      <c r="D345" s="10">
        <v>1.59258667E9</v>
      </c>
      <c r="E345" s="10">
        <v>0.8785311</v>
      </c>
      <c r="F345" s="23"/>
    </row>
    <row r="346">
      <c r="A346" s="22" t="s">
        <v>12957</v>
      </c>
      <c r="B346" s="4" t="s">
        <v>11</v>
      </c>
      <c r="C346" s="4" t="s">
        <v>8827</v>
      </c>
      <c r="D346" s="10">
        <v>1.591750439E9</v>
      </c>
      <c r="E346" s="10">
        <v>0.77001613</v>
      </c>
      <c r="F346" s="23"/>
    </row>
    <row r="347">
      <c r="A347" s="22" t="s">
        <v>12958</v>
      </c>
      <c r="B347" s="4" t="s">
        <v>11</v>
      </c>
      <c r="C347" s="4" t="s">
        <v>5955</v>
      </c>
      <c r="D347" s="10">
        <v>1.591489521E9</v>
      </c>
      <c r="E347" s="10">
        <v>0.69542736</v>
      </c>
      <c r="F347" s="23"/>
    </row>
    <row r="348">
      <c r="A348" s="4" t="s">
        <v>12959</v>
      </c>
      <c r="B348" s="4" t="s">
        <v>11</v>
      </c>
      <c r="C348" s="4" t="s">
        <v>2910</v>
      </c>
      <c r="D348" s="10">
        <v>1.591577377E9</v>
      </c>
      <c r="E348" s="10">
        <v>0.19135599</v>
      </c>
      <c r="F348" s="23"/>
    </row>
    <row r="349">
      <c r="A349" s="4" t="s">
        <v>12960</v>
      </c>
      <c r="B349" s="4" t="s">
        <v>11</v>
      </c>
      <c r="C349" s="4" t="s">
        <v>11627</v>
      </c>
      <c r="D349" s="10">
        <v>1.592746545E9</v>
      </c>
      <c r="E349" s="10">
        <v>0.06413516</v>
      </c>
      <c r="F349" s="23"/>
    </row>
    <row r="350">
      <c r="A350" s="22" t="s">
        <v>12961</v>
      </c>
      <c r="B350" s="4" t="s">
        <v>11</v>
      </c>
      <c r="C350" s="4" t="s">
        <v>4640</v>
      </c>
      <c r="D350" s="10">
        <v>1.592881977E9</v>
      </c>
      <c r="E350" s="10">
        <v>0.9156528</v>
      </c>
      <c r="F350" s="23"/>
    </row>
    <row r="351">
      <c r="A351" s="4" t="s">
        <v>12962</v>
      </c>
      <c r="B351" s="4" t="s">
        <v>11</v>
      </c>
      <c r="C351" s="4" t="s">
        <v>3537</v>
      </c>
      <c r="D351" s="10">
        <v>1.592319719E9</v>
      </c>
      <c r="E351" s="10">
        <v>0.40315795</v>
      </c>
      <c r="F351" s="23"/>
    </row>
    <row r="352">
      <c r="A352" s="22" t="s">
        <v>12963</v>
      </c>
      <c r="B352" s="4" t="s">
        <v>11</v>
      </c>
      <c r="C352" s="4" t="s">
        <v>7725</v>
      </c>
      <c r="D352" s="10">
        <v>1.593230213E9</v>
      </c>
      <c r="E352" s="10">
        <v>0.44738948</v>
      </c>
      <c r="F352" s="23"/>
    </row>
    <row r="353">
      <c r="A353" s="4" t="s">
        <v>12964</v>
      </c>
      <c r="B353" s="4" t="s">
        <v>11</v>
      </c>
      <c r="C353" s="4" t="s">
        <v>9807</v>
      </c>
      <c r="D353" s="10">
        <v>1.592682217E9</v>
      </c>
      <c r="E353" s="10">
        <v>0.07178287</v>
      </c>
      <c r="F353" s="23"/>
    </row>
    <row r="354">
      <c r="A354" s="22" t="s">
        <v>12965</v>
      </c>
      <c r="B354" s="4" t="s">
        <v>11</v>
      </c>
      <c r="C354" s="4" t="s">
        <v>5616</v>
      </c>
      <c r="D354" s="10">
        <v>1.592601728E9</v>
      </c>
      <c r="E354" s="10">
        <v>0.15237467</v>
      </c>
      <c r="F354" s="23"/>
    </row>
    <row r="355">
      <c r="A355" s="22" t="s">
        <v>12966</v>
      </c>
      <c r="B355" s="4" t="s">
        <v>11</v>
      </c>
      <c r="C355" s="4" t="s">
        <v>8922</v>
      </c>
      <c r="D355" s="10">
        <v>1.591581638E9</v>
      </c>
      <c r="E355" s="10">
        <v>0.14868316</v>
      </c>
      <c r="F355" s="23"/>
    </row>
    <row r="356">
      <c r="A356" s="4" t="s">
        <v>12967</v>
      </c>
      <c r="B356" s="4" t="s">
        <v>11</v>
      </c>
      <c r="C356" s="4" t="s">
        <v>8242</v>
      </c>
      <c r="D356" s="10">
        <v>1.593353411E9</v>
      </c>
      <c r="E356" s="10">
        <v>0.07441135</v>
      </c>
      <c r="F356" s="23"/>
    </row>
    <row r="357">
      <c r="A357" s="4" t="s">
        <v>12968</v>
      </c>
      <c r="B357" s="4" t="s">
        <v>11</v>
      </c>
      <c r="C357" s="4" t="s">
        <v>10752</v>
      </c>
      <c r="D357" s="10">
        <v>1.59183014E9</v>
      </c>
      <c r="E357" s="10">
        <v>0.12852585</v>
      </c>
      <c r="F357" s="23"/>
    </row>
    <row r="358">
      <c r="A358" s="4" t="s">
        <v>12969</v>
      </c>
      <c r="B358" s="4" t="s">
        <v>11</v>
      </c>
      <c r="C358" s="4" t="s">
        <v>3445</v>
      </c>
      <c r="D358" s="10">
        <v>1.591473917E9</v>
      </c>
      <c r="E358" s="10">
        <v>0.1509249</v>
      </c>
      <c r="F358" s="23"/>
    </row>
    <row r="359">
      <c r="A359" s="4" t="s">
        <v>12970</v>
      </c>
      <c r="B359" s="4" t="s">
        <v>11</v>
      </c>
      <c r="C359" s="4" t="s">
        <v>10653</v>
      </c>
      <c r="D359" s="10">
        <v>1.591841831E9</v>
      </c>
      <c r="E359" s="10">
        <v>0.09894194</v>
      </c>
      <c r="F359" s="23"/>
    </row>
    <row r="360">
      <c r="A360" s="22" t="s">
        <v>12971</v>
      </c>
      <c r="B360" s="4" t="s">
        <v>11</v>
      </c>
      <c r="C360" s="4" t="s">
        <v>1774</v>
      </c>
      <c r="D360" s="10">
        <v>1.591105051E9</v>
      </c>
      <c r="E360" s="10">
        <v>0.70877355</v>
      </c>
      <c r="F360" s="23"/>
    </row>
    <row r="361">
      <c r="A361" s="22" t="s">
        <v>12972</v>
      </c>
      <c r="B361" s="4" t="s">
        <v>11</v>
      </c>
      <c r="C361" s="4" t="s">
        <v>12154</v>
      </c>
      <c r="D361" s="10">
        <v>1.591397792E9</v>
      </c>
      <c r="E361" s="10">
        <v>0.8335028</v>
      </c>
      <c r="F361" s="23"/>
    </row>
    <row r="362">
      <c r="A362" s="4" t="s">
        <v>12973</v>
      </c>
      <c r="B362" s="4" t="s">
        <v>11</v>
      </c>
      <c r="C362" s="4" t="s">
        <v>2620</v>
      </c>
      <c r="D362" s="10">
        <v>1.592704818E9</v>
      </c>
      <c r="E362" s="10">
        <v>0.62359357</v>
      </c>
      <c r="F362" s="23"/>
    </row>
    <row r="363">
      <c r="A363" s="22" t="s">
        <v>12974</v>
      </c>
      <c r="B363" s="4" t="s">
        <v>11</v>
      </c>
      <c r="C363" s="4" t="s">
        <v>746</v>
      </c>
      <c r="D363" s="10">
        <v>1.593468807E9</v>
      </c>
      <c r="E363" s="10">
        <v>0.6690407</v>
      </c>
      <c r="F363" s="23"/>
    </row>
    <row r="364">
      <c r="A364" s="4" t="s">
        <v>12975</v>
      </c>
      <c r="B364" s="4" t="s">
        <v>11</v>
      </c>
      <c r="C364" s="4" t="s">
        <v>8716</v>
      </c>
      <c r="D364" s="10">
        <v>1.591884094E9</v>
      </c>
      <c r="E364" s="10">
        <v>0.43773744</v>
      </c>
      <c r="F364" s="23"/>
    </row>
    <row r="365">
      <c r="A365" s="22" t="s">
        <v>12976</v>
      </c>
      <c r="B365" s="4" t="s">
        <v>11</v>
      </c>
      <c r="C365" s="4" t="s">
        <v>3425</v>
      </c>
      <c r="D365" s="10">
        <v>1.592399473E9</v>
      </c>
      <c r="E365" s="10">
        <v>0.3785895</v>
      </c>
      <c r="F365" s="23"/>
    </row>
    <row r="366">
      <c r="A366" s="22" t="s">
        <v>12977</v>
      </c>
      <c r="B366" s="4" t="s">
        <v>11</v>
      </c>
      <c r="C366" s="4" t="s">
        <v>6589</v>
      </c>
      <c r="D366" s="10">
        <v>1.592526573E9</v>
      </c>
      <c r="E366" s="10">
        <v>0.55745536</v>
      </c>
      <c r="F366" s="23"/>
    </row>
    <row r="367">
      <c r="A367" s="4" t="s">
        <v>12978</v>
      </c>
      <c r="B367" s="4" t="s">
        <v>11</v>
      </c>
      <c r="C367" s="4" t="s">
        <v>6649</v>
      </c>
      <c r="D367" s="10">
        <v>1.593562594E9</v>
      </c>
      <c r="E367" s="10">
        <v>0.07005455</v>
      </c>
      <c r="F367" s="23"/>
    </row>
    <row r="368">
      <c r="A368" s="22" t="s">
        <v>12979</v>
      </c>
      <c r="B368" s="4" t="s">
        <v>11</v>
      </c>
      <c r="C368" s="4" t="s">
        <v>9040</v>
      </c>
      <c r="D368" s="10">
        <v>1.592073254E9</v>
      </c>
      <c r="E368" s="10">
        <v>0.6047183</v>
      </c>
      <c r="F368" s="23"/>
    </row>
    <row r="369">
      <c r="A369" s="22" t="s">
        <v>12980</v>
      </c>
      <c r="B369" s="4" t="s">
        <v>11</v>
      </c>
      <c r="C369" s="4" t="s">
        <v>8183</v>
      </c>
      <c r="D369" s="10">
        <v>1.591047958E9</v>
      </c>
      <c r="E369" s="10">
        <v>0.3467785</v>
      </c>
      <c r="F369" s="23"/>
    </row>
    <row r="370">
      <c r="A370" s="4" t="s">
        <v>12981</v>
      </c>
      <c r="B370" s="4" t="s">
        <v>11</v>
      </c>
      <c r="C370" s="4" t="s">
        <v>2166</v>
      </c>
      <c r="D370" s="10">
        <v>1.592605108E9</v>
      </c>
      <c r="E370" s="10">
        <v>0.6888997</v>
      </c>
      <c r="F370" s="23"/>
    </row>
    <row r="371">
      <c r="A371" s="22" t="s">
        <v>12982</v>
      </c>
      <c r="B371" s="4" t="s">
        <v>11</v>
      </c>
      <c r="C371" s="4" t="s">
        <v>9363</v>
      </c>
      <c r="D371" s="10">
        <v>1.591721895E9</v>
      </c>
      <c r="E371" s="10">
        <v>0.60858405</v>
      </c>
      <c r="F371" s="23"/>
    </row>
    <row r="372">
      <c r="A372" s="4" t="s">
        <v>12983</v>
      </c>
      <c r="B372" s="4" t="s">
        <v>11</v>
      </c>
      <c r="C372" s="4" t="s">
        <v>3993</v>
      </c>
      <c r="D372" s="10">
        <v>1.591212853E9</v>
      </c>
      <c r="E372" s="10">
        <v>0.3470503</v>
      </c>
      <c r="F372" s="23"/>
    </row>
    <row r="373">
      <c r="A373" s="22" t="s">
        <v>12984</v>
      </c>
      <c r="B373" s="4" t="s">
        <v>11</v>
      </c>
      <c r="C373" s="4" t="s">
        <v>6158</v>
      </c>
      <c r="D373" s="10">
        <v>1.592332915E9</v>
      </c>
      <c r="E373" s="10">
        <v>0.07815106</v>
      </c>
      <c r="F373" s="23"/>
    </row>
    <row r="374">
      <c r="A374" s="22" t="s">
        <v>12985</v>
      </c>
      <c r="B374" s="4" t="s">
        <v>11</v>
      </c>
      <c r="C374" s="4" t="s">
        <v>4090</v>
      </c>
      <c r="D374" s="10">
        <v>1.592962056E9</v>
      </c>
      <c r="E374" s="10">
        <v>0.06211174</v>
      </c>
      <c r="F374" s="23"/>
    </row>
    <row r="375">
      <c r="A375" s="4" t="s">
        <v>12986</v>
      </c>
      <c r="B375" s="4" t="s">
        <v>11</v>
      </c>
      <c r="C375" s="4" t="s">
        <v>4849</v>
      </c>
      <c r="D375" s="10">
        <v>1.593530764E9</v>
      </c>
      <c r="E375" s="10">
        <v>0.17925867</v>
      </c>
      <c r="F375" s="23"/>
    </row>
    <row r="376">
      <c r="A376" s="22" t="s">
        <v>12987</v>
      </c>
      <c r="B376" s="4" t="s">
        <v>11</v>
      </c>
      <c r="C376" s="4" t="s">
        <v>10952</v>
      </c>
      <c r="D376" s="10">
        <v>1.592625672E9</v>
      </c>
      <c r="E376" s="10">
        <v>0.09815124</v>
      </c>
      <c r="F376" s="23"/>
    </row>
    <row r="377">
      <c r="A377" s="4" t="s">
        <v>12988</v>
      </c>
      <c r="B377" s="4" t="s">
        <v>11</v>
      </c>
      <c r="C377" s="4" t="s">
        <v>2233</v>
      </c>
      <c r="D377" s="10">
        <v>1.593467528E9</v>
      </c>
      <c r="E377" s="10">
        <v>0.9592817</v>
      </c>
      <c r="F377" s="23"/>
    </row>
    <row r="378">
      <c r="A378" s="4" t="s">
        <v>12989</v>
      </c>
      <c r="B378" s="4" t="s">
        <v>11</v>
      </c>
      <c r="C378" s="4" t="s">
        <v>1783</v>
      </c>
      <c r="D378" s="10">
        <v>1.5916639E9</v>
      </c>
      <c r="E378" s="10">
        <v>0.05346454</v>
      </c>
      <c r="F378" s="23"/>
    </row>
    <row r="379">
      <c r="A379" s="4" t="s">
        <v>12990</v>
      </c>
      <c r="B379" s="4" t="s">
        <v>11</v>
      </c>
      <c r="C379" s="4" t="s">
        <v>3545</v>
      </c>
      <c r="D379" s="10">
        <v>1.591970441E9</v>
      </c>
      <c r="E379" s="10">
        <v>0.15749352</v>
      </c>
      <c r="F379" s="23"/>
    </row>
    <row r="380">
      <c r="A380" s="4" t="s">
        <v>12991</v>
      </c>
      <c r="B380" s="4" t="s">
        <v>11</v>
      </c>
      <c r="C380" s="4" t="s">
        <v>806</v>
      </c>
      <c r="D380" s="10">
        <v>1.591397971E9</v>
      </c>
      <c r="E380" s="10">
        <v>0.47631538</v>
      </c>
      <c r="F380" s="23"/>
    </row>
    <row r="381">
      <c r="A381" s="22" t="s">
        <v>12992</v>
      </c>
      <c r="B381" s="4" t="s">
        <v>11</v>
      </c>
      <c r="C381" s="4" t="s">
        <v>6064</v>
      </c>
      <c r="D381" s="10">
        <v>1.593042389E9</v>
      </c>
      <c r="E381" s="10">
        <v>0.8606264</v>
      </c>
      <c r="F381" s="23"/>
    </row>
    <row r="382">
      <c r="A382" s="22" t="s">
        <v>12993</v>
      </c>
      <c r="B382" s="4" t="s">
        <v>11</v>
      </c>
      <c r="C382" s="4" t="s">
        <v>3643</v>
      </c>
      <c r="D382" s="10">
        <v>1.592677761E9</v>
      </c>
      <c r="E382" s="10">
        <v>0.44868279</v>
      </c>
      <c r="F382" s="23"/>
    </row>
    <row r="383">
      <c r="A383" s="22" t="s">
        <v>12994</v>
      </c>
      <c r="B383" s="4" t="s">
        <v>11</v>
      </c>
      <c r="C383" s="4" t="s">
        <v>5266</v>
      </c>
      <c r="D383" s="10">
        <v>1.591212339E9</v>
      </c>
      <c r="E383" s="10">
        <v>0.16882405</v>
      </c>
      <c r="F383" s="23"/>
    </row>
    <row r="384">
      <c r="A384" s="4" t="s">
        <v>12995</v>
      </c>
      <c r="B384" s="4" t="s">
        <v>11</v>
      </c>
      <c r="C384" s="4" t="s">
        <v>738</v>
      </c>
      <c r="D384" s="10">
        <v>1.591492939E9</v>
      </c>
      <c r="E384" s="10">
        <v>0.06848469</v>
      </c>
      <c r="F384" s="23"/>
    </row>
    <row r="385">
      <c r="A385" s="22" t="s">
        <v>12996</v>
      </c>
      <c r="B385" s="4" t="s">
        <v>11</v>
      </c>
      <c r="C385" s="4" t="s">
        <v>137</v>
      </c>
      <c r="D385" s="10">
        <v>1.591297064E9</v>
      </c>
      <c r="E385" s="10">
        <v>0.89928484</v>
      </c>
      <c r="F385" s="23"/>
    </row>
    <row r="386">
      <c r="A386" s="4" t="s">
        <v>12997</v>
      </c>
      <c r="B386" s="4" t="s">
        <v>11</v>
      </c>
      <c r="C386" s="4" t="s">
        <v>383</v>
      </c>
      <c r="D386" s="10">
        <v>1.593126031E9</v>
      </c>
      <c r="E386" s="10">
        <v>0.10415</v>
      </c>
      <c r="F386" s="23"/>
    </row>
    <row r="387">
      <c r="A387" s="4" t="s">
        <v>12998</v>
      </c>
      <c r="B387" s="4" t="s">
        <v>11</v>
      </c>
      <c r="C387" s="4" t="s">
        <v>9815</v>
      </c>
      <c r="D387" s="10">
        <v>1.593042994E9</v>
      </c>
      <c r="E387" s="10">
        <v>0.8300825</v>
      </c>
      <c r="F387" s="23"/>
    </row>
    <row r="388">
      <c r="A388" s="22" t="s">
        <v>12999</v>
      </c>
      <c r="B388" s="4" t="s">
        <v>11</v>
      </c>
      <c r="C388" s="4" t="s">
        <v>6250</v>
      </c>
      <c r="D388" s="10">
        <v>1.592675546E9</v>
      </c>
      <c r="E388" s="10">
        <v>0.11485839</v>
      </c>
      <c r="F388" s="23"/>
    </row>
    <row r="389">
      <c r="A389" s="22" t="s">
        <v>13000</v>
      </c>
      <c r="B389" s="4" t="s">
        <v>11</v>
      </c>
      <c r="C389" s="4" t="s">
        <v>657</v>
      </c>
      <c r="D389" s="10">
        <v>1.593445062E9</v>
      </c>
      <c r="E389" s="10">
        <v>0.74427617</v>
      </c>
      <c r="F389" s="23"/>
    </row>
    <row r="390">
      <c r="A390" s="22" t="s">
        <v>13001</v>
      </c>
      <c r="B390" s="4" t="s">
        <v>11</v>
      </c>
      <c r="C390" s="4" t="s">
        <v>318</v>
      </c>
      <c r="D390" s="10">
        <v>1.591038344E9</v>
      </c>
      <c r="E390" s="10">
        <v>0.43278015</v>
      </c>
      <c r="F390" s="23"/>
    </row>
    <row r="391">
      <c r="A391" s="4" t="s">
        <v>13002</v>
      </c>
      <c r="B391" s="4" t="s">
        <v>11</v>
      </c>
      <c r="C391" s="4" t="s">
        <v>2027</v>
      </c>
      <c r="D391" s="10">
        <v>1.591759723E9</v>
      </c>
      <c r="E391" s="10">
        <v>0.16265668</v>
      </c>
      <c r="F391" s="23"/>
    </row>
    <row r="392">
      <c r="A392" s="22" t="s">
        <v>13003</v>
      </c>
      <c r="B392" s="4" t="s">
        <v>11</v>
      </c>
      <c r="C392" s="4" t="s">
        <v>11215</v>
      </c>
      <c r="D392" s="10">
        <v>1.593027564E9</v>
      </c>
      <c r="E392" s="10">
        <v>0.18661326</v>
      </c>
      <c r="F392" s="23"/>
    </row>
    <row r="393">
      <c r="A393" s="22" t="s">
        <v>13004</v>
      </c>
      <c r="B393" s="4" t="s">
        <v>11</v>
      </c>
      <c r="C393" s="4" t="s">
        <v>10573</v>
      </c>
      <c r="D393" s="10">
        <v>1.592600909E9</v>
      </c>
      <c r="E393" s="10">
        <v>0.16960685</v>
      </c>
      <c r="F393" s="23"/>
    </row>
    <row r="394">
      <c r="A394" s="22" t="s">
        <v>13005</v>
      </c>
      <c r="B394" s="4" t="s">
        <v>11</v>
      </c>
      <c r="C394" s="4" t="s">
        <v>2519</v>
      </c>
      <c r="D394" s="10">
        <v>1.593116009E9</v>
      </c>
      <c r="E394" s="10">
        <v>0.5801347</v>
      </c>
      <c r="F394" s="23"/>
    </row>
    <row r="395">
      <c r="A395" s="4" t="s">
        <v>13006</v>
      </c>
      <c r="B395" s="4" t="s">
        <v>11</v>
      </c>
      <c r="C395" s="4" t="s">
        <v>9595</v>
      </c>
      <c r="D395" s="10">
        <v>1.591760652E9</v>
      </c>
      <c r="E395" s="10">
        <v>0.12310202</v>
      </c>
      <c r="F395" s="23"/>
    </row>
    <row r="396">
      <c r="A396" s="4" t="s">
        <v>13007</v>
      </c>
      <c r="B396" s="4" t="s">
        <v>11</v>
      </c>
      <c r="C396" s="4" t="s">
        <v>7506</v>
      </c>
      <c r="D396" s="10">
        <v>1.591491007E9</v>
      </c>
      <c r="E396" s="10">
        <v>0.8606264</v>
      </c>
      <c r="F396" s="23"/>
    </row>
    <row r="397">
      <c r="A397" s="4" t="s">
        <v>13008</v>
      </c>
      <c r="B397" s="4" t="s">
        <v>11</v>
      </c>
      <c r="C397" s="4" t="s">
        <v>5780</v>
      </c>
      <c r="D397" s="10">
        <v>1.591192466E9</v>
      </c>
      <c r="E397" s="10">
        <v>0.38389915</v>
      </c>
      <c r="F397" s="23"/>
    </row>
    <row r="398">
      <c r="A398" s="22" t="s">
        <v>13009</v>
      </c>
      <c r="B398" s="4" t="s">
        <v>11</v>
      </c>
      <c r="C398" s="4" t="s">
        <v>2748</v>
      </c>
      <c r="D398" s="10">
        <v>1.592169922E9</v>
      </c>
      <c r="E398" s="10">
        <v>0.19815528</v>
      </c>
      <c r="F398" s="23"/>
    </row>
    <row r="399">
      <c r="A399" s="4" t="s">
        <v>13010</v>
      </c>
      <c r="B399" s="4" t="s">
        <v>11</v>
      </c>
      <c r="C399" s="4" t="s">
        <v>2825</v>
      </c>
      <c r="D399" s="10">
        <v>1.591132191E9</v>
      </c>
      <c r="E399" s="10">
        <v>0.0920153</v>
      </c>
      <c r="F399" s="23"/>
    </row>
    <row r="400">
      <c r="A400" s="22" t="s">
        <v>13011</v>
      </c>
      <c r="B400" s="4" t="s">
        <v>11</v>
      </c>
      <c r="C400" s="4" t="s">
        <v>6618</v>
      </c>
      <c r="D400" s="10">
        <v>1.591548051E9</v>
      </c>
      <c r="E400" s="10">
        <v>0.5876557</v>
      </c>
      <c r="F400" s="23"/>
    </row>
    <row r="401">
      <c r="A401" s="22" t="s">
        <v>13012</v>
      </c>
      <c r="B401" s="4" t="s">
        <v>11</v>
      </c>
      <c r="C401" s="4" t="s">
        <v>6095</v>
      </c>
      <c r="D401" s="10">
        <v>1.591284133E9</v>
      </c>
      <c r="E401" s="10">
        <v>0.88824683</v>
      </c>
      <c r="F401" s="23"/>
    </row>
    <row r="402">
      <c r="A402" s="4" t="s">
        <v>13013</v>
      </c>
      <c r="B402" s="4" t="s">
        <v>11</v>
      </c>
      <c r="C402" s="4" t="s">
        <v>11926</v>
      </c>
      <c r="D402" s="10">
        <v>1.59258025E9</v>
      </c>
      <c r="E402" s="10">
        <v>0.1347753</v>
      </c>
      <c r="F402" s="23"/>
    </row>
    <row r="403">
      <c r="A403" s="4" t="s">
        <v>13014</v>
      </c>
      <c r="B403" s="4" t="s">
        <v>11</v>
      </c>
      <c r="C403" s="4" t="s">
        <v>8878</v>
      </c>
      <c r="D403" s="10">
        <v>1.59269313E9</v>
      </c>
      <c r="E403" s="10">
        <v>0.24584137</v>
      </c>
      <c r="F403" s="23"/>
    </row>
    <row r="404">
      <c r="A404" s="22" t="s">
        <v>13015</v>
      </c>
      <c r="B404" s="4" t="s">
        <v>11</v>
      </c>
      <c r="C404" s="4" t="s">
        <v>1406</v>
      </c>
      <c r="D404" s="10">
        <v>1.593435851E9</v>
      </c>
      <c r="E404" s="10">
        <v>0.78217155</v>
      </c>
      <c r="F404" s="23"/>
    </row>
    <row r="405">
      <c r="A405" s="4" t="s">
        <v>13016</v>
      </c>
      <c r="B405" s="4" t="s">
        <v>11</v>
      </c>
      <c r="C405" s="4" t="s">
        <v>8330</v>
      </c>
      <c r="D405" s="10">
        <v>1.59155705E9</v>
      </c>
      <c r="E405" s="10">
        <v>0.07374615</v>
      </c>
      <c r="F405" s="23"/>
    </row>
    <row r="406">
      <c r="A406" s="22" t="s">
        <v>13017</v>
      </c>
      <c r="B406" s="4" t="s">
        <v>11</v>
      </c>
      <c r="C406" s="4" t="s">
        <v>4770</v>
      </c>
      <c r="D406" s="10">
        <v>1.591103761E9</v>
      </c>
      <c r="E406" s="10">
        <v>0.81822765</v>
      </c>
      <c r="F406" s="23"/>
    </row>
    <row r="407">
      <c r="A407" s="22" t="s">
        <v>13018</v>
      </c>
      <c r="B407" s="4" t="s">
        <v>11</v>
      </c>
      <c r="C407" s="4" t="s">
        <v>9848</v>
      </c>
      <c r="D407" s="10">
        <v>1.591728491E9</v>
      </c>
      <c r="E407" s="10">
        <v>0.1533597</v>
      </c>
      <c r="F407" s="23"/>
    </row>
    <row r="408">
      <c r="A408" s="4" t="s">
        <v>13019</v>
      </c>
      <c r="B408" s="4" t="s">
        <v>11</v>
      </c>
      <c r="C408" s="4" t="s">
        <v>63</v>
      </c>
      <c r="D408" s="10">
        <v>1.592071509E9</v>
      </c>
      <c r="E408" s="10">
        <v>0.18037395</v>
      </c>
      <c r="F408" s="23"/>
    </row>
    <row r="409">
      <c r="A409" s="22" t="s">
        <v>13020</v>
      </c>
      <c r="B409" s="4" t="s">
        <v>11</v>
      </c>
      <c r="C409" s="4" t="s">
        <v>12165</v>
      </c>
      <c r="D409" s="10">
        <v>1.592179811E9</v>
      </c>
      <c r="E409" s="10">
        <v>0.23311773</v>
      </c>
      <c r="F409" s="23"/>
    </row>
    <row r="410">
      <c r="A410" s="22" t="s">
        <v>13021</v>
      </c>
      <c r="B410" s="4" t="s">
        <v>11</v>
      </c>
      <c r="C410" s="4" t="s">
        <v>604</v>
      </c>
      <c r="D410" s="10">
        <v>1.591986549E9</v>
      </c>
      <c r="E410" s="10">
        <v>0.14535302</v>
      </c>
      <c r="F410" s="23"/>
    </row>
    <row r="411">
      <c r="A411" s="4" t="s">
        <v>13022</v>
      </c>
      <c r="B411" s="4" t="s">
        <v>11</v>
      </c>
      <c r="C411" s="4" t="s">
        <v>5331</v>
      </c>
      <c r="D411" s="10">
        <v>1.591309356E9</v>
      </c>
      <c r="E411" s="10">
        <v>0.7904046</v>
      </c>
      <c r="F411" s="23"/>
    </row>
    <row r="412">
      <c r="A412" s="22" t="s">
        <v>13023</v>
      </c>
      <c r="B412" s="4" t="s">
        <v>11</v>
      </c>
      <c r="C412" s="4" t="s">
        <v>8926</v>
      </c>
      <c r="D412" s="10">
        <v>1.591641215E9</v>
      </c>
      <c r="E412" s="10">
        <v>0.7093121</v>
      </c>
      <c r="F412" s="23"/>
    </row>
    <row r="413">
      <c r="A413" s="22" t="s">
        <v>13024</v>
      </c>
      <c r="B413" s="4" t="s">
        <v>11</v>
      </c>
      <c r="C413" s="4" t="s">
        <v>647</v>
      </c>
      <c r="D413" s="10">
        <v>1.591911898E9</v>
      </c>
      <c r="E413" s="10">
        <v>0.48139095</v>
      </c>
      <c r="F413" s="23"/>
    </row>
    <row r="414">
      <c r="A414" s="22" t="s">
        <v>13025</v>
      </c>
      <c r="B414" s="4" t="s">
        <v>11</v>
      </c>
      <c r="C414" s="4" t="s">
        <v>2085</v>
      </c>
      <c r="D414" s="10">
        <v>1.59267596E9</v>
      </c>
      <c r="E414" s="10">
        <v>0.11177798</v>
      </c>
      <c r="F414" s="23"/>
    </row>
    <row r="415">
      <c r="A415" s="22" t="s">
        <v>13026</v>
      </c>
      <c r="B415" s="4" t="s">
        <v>11</v>
      </c>
      <c r="C415" s="4" t="s">
        <v>3239</v>
      </c>
      <c r="D415" s="10">
        <v>1.5913664E9</v>
      </c>
      <c r="E415" s="10">
        <v>0.77467656</v>
      </c>
      <c r="F415" s="23"/>
    </row>
    <row r="416">
      <c r="A416" s="22" t="s">
        <v>13027</v>
      </c>
      <c r="B416" s="4" t="s">
        <v>11</v>
      </c>
      <c r="C416" s="4" t="s">
        <v>4198</v>
      </c>
      <c r="D416" s="10">
        <v>1.592158896E9</v>
      </c>
      <c r="E416" s="10">
        <v>0.69542736</v>
      </c>
      <c r="F416" s="23"/>
    </row>
    <row r="417">
      <c r="A417" s="22" t="s">
        <v>13028</v>
      </c>
      <c r="B417" s="4" t="s">
        <v>11</v>
      </c>
      <c r="C417" s="4" t="s">
        <v>916</v>
      </c>
      <c r="D417" s="10">
        <v>1.591201909E9</v>
      </c>
      <c r="E417" s="10">
        <v>0.7998244</v>
      </c>
      <c r="F417" s="23"/>
    </row>
    <row r="418">
      <c r="A418" s="22" t="s">
        <v>13029</v>
      </c>
      <c r="B418" s="4" t="s">
        <v>11</v>
      </c>
      <c r="C418" s="4" t="s">
        <v>1936</v>
      </c>
      <c r="D418" s="10">
        <v>1.591573124E9</v>
      </c>
      <c r="E418" s="10">
        <v>0.07062383</v>
      </c>
      <c r="F418" s="23"/>
    </row>
    <row r="419">
      <c r="A419" s="4" t="s">
        <v>13030</v>
      </c>
      <c r="B419" s="4" t="s">
        <v>11</v>
      </c>
      <c r="C419" s="4" t="s">
        <v>2858</v>
      </c>
      <c r="D419" s="10">
        <v>1.591499853E9</v>
      </c>
      <c r="E419" s="10">
        <v>0.42115697</v>
      </c>
      <c r="F419" s="23"/>
    </row>
    <row r="420">
      <c r="A420" s="4" t="s">
        <v>13031</v>
      </c>
      <c r="B420" s="4" t="s">
        <v>11</v>
      </c>
      <c r="C420" s="4" t="s">
        <v>10053</v>
      </c>
      <c r="D420" s="10">
        <v>1.592875777E9</v>
      </c>
      <c r="E420" s="10">
        <v>0.46580064</v>
      </c>
      <c r="F420" s="23"/>
    </row>
    <row r="421">
      <c r="A421" s="4" t="s">
        <v>13032</v>
      </c>
      <c r="B421" s="4" t="s">
        <v>11</v>
      </c>
      <c r="C421" s="4" t="s">
        <v>7842</v>
      </c>
      <c r="D421" s="10">
        <v>1.591887459E9</v>
      </c>
      <c r="E421" s="10">
        <v>0.27790222</v>
      </c>
      <c r="F421" s="23"/>
    </row>
    <row r="422">
      <c r="A422" s="4" t="s">
        <v>13033</v>
      </c>
      <c r="B422" s="4" t="s">
        <v>11</v>
      </c>
      <c r="C422" s="4" t="s">
        <v>12382</v>
      </c>
      <c r="D422" s="10">
        <v>1.591050354E9</v>
      </c>
      <c r="E422" s="10">
        <v>0.3572308</v>
      </c>
      <c r="F422" s="23"/>
    </row>
    <row r="423">
      <c r="A423" s="4" t="s">
        <v>13034</v>
      </c>
      <c r="B423" s="4" t="s">
        <v>11</v>
      </c>
      <c r="C423" s="4" t="s">
        <v>1342</v>
      </c>
      <c r="D423" s="10">
        <v>1.59294245E9</v>
      </c>
      <c r="E423" s="10">
        <v>0.35383284</v>
      </c>
      <c r="F423" s="23"/>
    </row>
    <row r="424">
      <c r="A424" s="4" t="s">
        <v>13035</v>
      </c>
      <c r="B424" s="4" t="s">
        <v>11</v>
      </c>
      <c r="C424" s="4" t="s">
        <v>5543</v>
      </c>
      <c r="D424" s="10">
        <v>1.592605785E9</v>
      </c>
      <c r="E424" s="10">
        <v>0.18690197</v>
      </c>
      <c r="F424" s="23"/>
    </row>
    <row r="425">
      <c r="A425" s="4" t="s">
        <v>13036</v>
      </c>
      <c r="B425" s="4" t="s">
        <v>11</v>
      </c>
      <c r="C425" s="4" t="s">
        <v>9614</v>
      </c>
      <c r="D425" s="10">
        <v>1.592343195E9</v>
      </c>
      <c r="E425" s="10">
        <v>0.0943687</v>
      </c>
      <c r="F425" s="23"/>
    </row>
    <row r="426">
      <c r="A426" s="4" t="s">
        <v>13037</v>
      </c>
      <c r="B426" s="4" t="s">
        <v>11</v>
      </c>
      <c r="C426" s="4" t="s">
        <v>3624</v>
      </c>
      <c r="D426" s="10">
        <v>1.592927239E9</v>
      </c>
      <c r="E426" s="10">
        <v>0.13645269</v>
      </c>
      <c r="F426" s="23"/>
    </row>
    <row r="427">
      <c r="A427" s="22" t="s">
        <v>13038</v>
      </c>
      <c r="B427" s="4" t="s">
        <v>11</v>
      </c>
      <c r="C427" s="4" t="s">
        <v>4190</v>
      </c>
      <c r="D427" s="10">
        <v>1.591210649E9</v>
      </c>
      <c r="E427" s="10">
        <v>0.18322438</v>
      </c>
      <c r="F427" s="23"/>
    </row>
    <row r="428">
      <c r="A428" s="22" t="s">
        <v>13039</v>
      </c>
      <c r="B428" s="4" t="s">
        <v>11</v>
      </c>
      <c r="C428" s="4" t="s">
        <v>11303</v>
      </c>
      <c r="D428" s="10">
        <v>1.591393069E9</v>
      </c>
      <c r="E428" s="10">
        <v>0.90174514</v>
      </c>
      <c r="F428" s="23"/>
    </row>
    <row r="429">
      <c r="A429" s="22" t="s">
        <v>13040</v>
      </c>
      <c r="B429" s="4" t="s">
        <v>11</v>
      </c>
      <c r="C429" s="4" t="s">
        <v>448</v>
      </c>
      <c r="D429" s="10">
        <v>1.591057183E9</v>
      </c>
      <c r="E429" s="10">
        <v>0.42063648</v>
      </c>
      <c r="F429" s="23"/>
    </row>
    <row r="430">
      <c r="A430" s="22" t="s">
        <v>13041</v>
      </c>
      <c r="B430" s="4" t="s">
        <v>11</v>
      </c>
      <c r="C430" s="4" t="s">
        <v>9371</v>
      </c>
      <c r="D430" s="10">
        <v>1.591627381E9</v>
      </c>
      <c r="E430" s="10">
        <v>0.31089434</v>
      </c>
      <c r="F430" s="23"/>
    </row>
    <row r="431">
      <c r="A431" s="22" t="s">
        <v>13042</v>
      </c>
      <c r="B431" s="4" t="s">
        <v>11</v>
      </c>
      <c r="C431" s="4" t="s">
        <v>2430</v>
      </c>
      <c r="D431" s="10">
        <v>1.59105741E9</v>
      </c>
      <c r="E431" s="10">
        <v>0.06368561</v>
      </c>
      <c r="F431" s="23"/>
    </row>
    <row r="432">
      <c r="A432" s="22" t="s">
        <v>13043</v>
      </c>
      <c r="B432" s="4" t="s">
        <v>11</v>
      </c>
      <c r="C432" s="4" t="s">
        <v>2978</v>
      </c>
      <c r="D432" s="10">
        <v>1.593031166E9</v>
      </c>
      <c r="E432" s="10">
        <v>0.1521797</v>
      </c>
      <c r="F432" s="23"/>
    </row>
    <row r="433">
      <c r="A433" s="4" t="s">
        <v>13044</v>
      </c>
      <c r="B433" s="4" t="s">
        <v>11</v>
      </c>
      <c r="C433" s="4" t="s">
        <v>2792</v>
      </c>
      <c r="D433" s="10">
        <v>1.591312398E9</v>
      </c>
      <c r="E433" s="10">
        <v>0.09091035</v>
      </c>
      <c r="F433" s="23"/>
    </row>
    <row r="434">
      <c r="A434" s="4" t="s">
        <v>13045</v>
      </c>
      <c r="B434" s="4" t="s">
        <v>11</v>
      </c>
      <c r="C434" s="4" t="s">
        <v>7430</v>
      </c>
      <c r="D434" s="10">
        <v>1.591493571E9</v>
      </c>
      <c r="E434" s="10">
        <v>0.05492989</v>
      </c>
      <c r="F434" s="23"/>
    </row>
    <row r="435">
      <c r="A435" s="4" t="s">
        <v>13046</v>
      </c>
      <c r="B435" s="4" t="s">
        <v>11</v>
      </c>
      <c r="C435" s="4" t="s">
        <v>7833</v>
      </c>
      <c r="D435" s="10">
        <v>1.591756803E9</v>
      </c>
      <c r="E435" s="10">
        <v>0.12702794</v>
      </c>
      <c r="F435" s="23"/>
    </row>
    <row r="436">
      <c r="A436" s="4" t="s">
        <v>13047</v>
      </c>
      <c r="B436" s="4" t="s">
        <v>11</v>
      </c>
      <c r="C436" s="4" t="s">
        <v>11666</v>
      </c>
      <c r="D436" s="10">
        <v>1.593490305E9</v>
      </c>
      <c r="E436" s="10">
        <v>0.13380808</v>
      </c>
      <c r="F436" s="23"/>
    </row>
    <row r="437">
      <c r="A437" s="22" t="s">
        <v>13048</v>
      </c>
      <c r="B437" s="4" t="s">
        <v>11</v>
      </c>
      <c r="C437" s="4" t="s">
        <v>7442</v>
      </c>
      <c r="D437" s="10">
        <v>1.592251645E9</v>
      </c>
      <c r="E437" s="10">
        <v>0.8243167</v>
      </c>
      <c r="F437" s="23"/>
    </row>
    <row r="438">
      <c r="A438" s="22" t="s">
        <v>13049</v>
      </c>
      <c r="B438" s="4" t="s">
        <v>11</v>
      </c>
      <c r="C438" s="4" t="s">
        <v>8514</v>
      </c>
      <c r="D438" s="10">
        <v>1.592846912E9</v>
      </c>
      <c r="E438" s="10">
        <v>0.5605981</v>
      </c>
      <c r="F438" s="23"/>
    </row>
    <row r="439">
      <c r="A439" s="22" t="s">
        <v>13050</v>
      </c>
      <c r="B439" s="4" t="s">
        <v>11</v>
      </c>
      <c r="C439" s="4" t="s">
        <v>2507</v>
      </c>
      <c r="D439" s="10">
        <v>1.591277284E9</v>
      </c>
      <c r="E439" s="10">
        <v>0.82882905</v>
      </c>
      <c r="F439" s="23"/>
    </row>
    <row r="440">
      <c r="A440" s="4" t="s">
        <v>13051</v>
      </c>
      <c r="B440" s="4" t="s">
        <v>11</v>
      </c>
      <c r="C440" s="4" t="s">
        <v>669</v>
      </c>
      <c r="D440" s="10">
        <v>1.591570979E9</v>
      </c>
      <c r="E440" s="10">
        <v>0.10354463</v>
      </c>
      <c r="F440" s="23"/>
    </row>
    <row r="441">
      <c r="A441" s="4" t="s">
        <v>13052</v>
      </c>
      <c r="B441" s="4" t="s">
        <v>11</v>
      </c>
      <c r="C441" s="4" t="s">
        <v>3723</v>
      </c>
      <c r="D441" s="10">
        <v>1.59157587E9</v>
      </c>
      <c r="E441" s="10">
        <v>0.36175233</v>
      </c>
      <c r="F441" s="23"/>
    </row>
    <row r="442">
      <c r="A442" s="22" t="s">
        <v>13053</v>
      </c>
      <c r="B442" s="4" t="s">
        <v>11</v>
      </c>
      <c r="C442" s="4" t="s">
        <v>7453</v>
      </c>
      <c r="D442" s="10">
        <v>1.591726236E9</v>
      </c>
      <c r="E442" s="10">
        <v>0.7355417</v>
      </c>
      <c r="F442" s="23"/>
    </row>
    <row r="443">
      <c r="A443" s="4" t="s">
        <v>13054</v>
      </c>
      <c r="B443" s="4" t="s">
        <v>11</v>
      </c>
      <c r="C443" s="4" t="s">
        <v>7992</v>
      </c>
      <c r="D443" s="10">
        <v>1.593546389E9</v>
      </c>
      <c r="E443" s="10">
        <v>0.76830065</v>
      </c>
      <c r="F443" s="23"/>
    </row>
    <row r="444">
      <c r="A444" s="22" t="s">
        <v>13055</v>
      </c>
      <c r="B444" s="4" t="s">
        <v>11</v>
      </c>
      <c r="C444" s="4" t="s">
        <v>10207</v>
      </c>
      <c r="D444" s="10">
        <v>1.593198386E9</v>
      </c>
      <c r="E444" s="10">
        <v>0.3523934</v>
      </c>
      <c r="F444" s="23"/>
    </row>
    <row r="445">
      <c r="A445" s="22" t="s">
        <v>13056</v>
      </c>
      <c r="B445" s="4" t="s">
        <v>11</v>
      </c>
      <c r="C445" s="4" t="s">
        <v>9390</v>
      </c>
      <c r="D445" s="10">
        <v>1.593098622E9</v>
      </c>
      <c r="E445" s="10">
        <v>0.7130029</v>
      </c>
      <c r="F445" s="23"/>
    </row>
    <row r="446">
      <c r="A446" s="4" t="s">
        <v>13057</v>
      </c>
      <c r="B446" s="4" t="s">
        <v>11</v>
      </c>
      <c r="C446" s="4" t="s">
        <v>12409</v>
      </c>
      <c r="D446" s="10">
        <v>1.593051926E9</v>
      </c>
      <c r="E446" s="10">
        <v>0.06187058</v>
      </c>
      <c r="F446" s="23"/>
    </row>
    <row r="447">
      <c r="A447" s="22" t="s">
        <v>13058</v>
      </c>
      <c r="B447" s="4" t="s">
        <v>11</v>
      </c>
      <c r="C447" s="4" t="s">
        <v>9534</v>
      </c>
      <c r="D447" s="10">
        <v>1.591795246E9</v>
      </c>
      <c r="E447" s="10">
        <v>0.19238508</v>
      </c>
      <c r="F447" s="23"/>
    </row>
    <row r="448">
      <c r="A448" s="22" t="s">
        <v>13059</v>
      </c>
      <c r="B448" s="4" t="s">
        <v>11</v>
      </c>
      <c r="C448" s="4" t="s">
        <v>4012</v>
      </c>
      <c r="D448" s="10">
        <v>1.593193067E9</v>
      </c>
      <c r="E448" s="10">
        <v>0.07883351</v>
      </c>
      <c r="F448" s="23"/>
    </row>
    <row r="449">
      <c r="A449" s="4" t="s">
        <v>13060</v>
      </c>
      <c r="B449" s="4" t="s">
        <v>11</v>
      </c>
      <c r="C449" s="4" t="s">
        <v>9517</v>
      </c>
      <c r="D449" s="10">
        <v>1.591130731E9</v>
      </c>
      <c r="E449" s="10">
        <v>0.1177619</v>
      </c>
      <c r="F449" s="7"/>
    </row>
    <row r="450">
      <c r="A450" s="4" t="s">
        <v>13061</v>
      </c>
      <c r="B450" s="4" t="s">
        <v>168</v>
      </c>
      <c r="C450" s="4" t="s">
        <v>10999</v>
      </c>
      <c r="D450" s="10">
        <v>1.591078331E9</v>
      </c>
      <c r="E450" s="10">
        <v>0.17000273</v>
      </c>
      <c r="F450" s="7"/>
    </row>
    <row r="451">
      <c r="A451" s="4" t="s">
        <v>13062</v>
      </c>
      <c r="B451" s="4" t="s">
        <v>168</v>
      </c>
      <c r="C451" s="4" t="s">
        <v>2898</v>
      </c>
      <c r="D451" s="10">
        <v>1.591066807E9</v>
      </c>
      <c r="E451" s="10">
        <v>0.18444839</v>
      </c>
      <c r="F451" s="7"/>
    </row>
    <row r="452">
      <c r="A452" s="4" t="s">
        <v>13063</v>
      </c>
      <c r="B452" s="4" t="s">
        <v>168</v>
      </c>
      <c r="C452" s="4" t="s">
        <v>4492</v>
      </c>
      <c r="D452" s="10">
        <v>1.591120292E9</v>
      </c>
      <c r="E452" s="10">
        <v>0.47778574</v>
      </c>
      <c r="F452" s="7"/>
    </row>
    <row r="453">
      <c r="A453" s="22" t="s">
        <v>13064</v>
      </c>
      <c r="B453" s="4" t="s">
        <v>168</v>
      </c>
      <c r="C453" s="4" t="s">
        <v>6499</v>
      </c>
      <c r="D453" s="10">
        <v>1.591120862E9</v>
      </c>
      <c r="E453" s="10">
        <v>0.3241545</v>
      </c>
      <c r="F453" s="7"/>
    </row>
    <row r="454">
      <c r="A454" s="22" t="s">
        <v>13065</v>
      </c>
      <c r="B454" s="4" t="s">
        <v>168</v>
      </c>
      <c r="C454" s="4" t="s">
        <v>5982</v>
      </c>
      <c r="D454" s="10">
        <v>1.591154958E9</v>
      </c>
      <c r="E454" s="10">
        <v>0.16994406</v>
      </c>
      <c r="F454" s="7"/>
    </row>
    <row r="455">
      <c r="A455" s="4" t="s">
        <v>13066</v>
      </c>
      <c r="B455" s="4" t="s">
        <v>168</v>
      </c>
      <c r="C455" s="4" t="s">
        <v>5878</v>
      </c>
      <c r="D455" s="10">
        <v>1.591210454E9</v>
      </c>
      <c r="E455" s="10">
        <v>0.75468826</v>
      </c>
      <c r="F455" s="7"/>
    </row>
    <row r="456">
      <c r="A456" s="4" t="s">
        <v>13067</v>
      </c>
      <c r="B456" s="4" t="s">
        <v>168</v>
      </c>
      <c r="C456" s="4" t="s">
        <v>3993</v>
      </c>
      <c r="D456" s="10">
        <v>1.591214753E9</v>
      </c>
      <c r="E456" s="10">
        <v>0.38127232</v>
      </c>
      <c r="F456" s="7"/>
    </row>
    <row r="457">
      <c r="A457" s="22" t="s">
        <v>13068</v>
      </c>
      <c r="B457" s="4" t="s">
        <v>168</v>
      </c>
      <c r="C457" s="4" t="s">
        <v>3632</v>
      </c>
      <c r="D457" s="10">
        <v>1.591214696E9</v>
      </c>
      <c r="E457" s="10">
        <v>0.60498905</v>
      </c>
      <c r="F457" s="7"/>
    </row>
    <row r="458">
      <c r="A458" s="22" t="s">
        <v>13069</v>
      </c>
      <c r="B458" s="4" t="s">
        <v>168</v>
      </c>
      <c r="C458" s="4" t="s">
        <v>6095</v>
      </c>
      <c r="D458" s="10">
        <v>1.591296116E9</v>
      </c>
      <c r="E458" s="10">
        <v>0.10493146</v>
      </c>
      <c r="F458" s="7"/>
    </row>
    <row r="459">
      <c r="A459" s="4" t="s">
        <v>13070</v>
      </c>
      <c r="B459" s="4" t="s">
        <v>168</v>
      </c>
      <c r="C459" s="4" t="s">
        <v>9014</v>
      </c>
      <c r="D459" s="10">
        <v>1.591329618E9</v>
      </c>
      <c r="E459" s="10">
        <v>0.07912099</v>
      </c>
      <c r="F459" s="7"/>
    </row>
    <row r="460">
      <c r="A460" s="22" t="s">
        <v>13071</v>
      </c>
      <c r="B460" s="4" t="s">
        <v>168</v>
      </c>
      <c r="C460" s="4" t="s">
        <v>444</v>
      </c>
      <c r="D460" s="10">
        <v>1.591324676E9</v>
      </c>
      <c r="E460" s="10">
        <v>0.08286348</v>
      </c>
      <c r="F460" s="7"/>
    </row>
    <row r="461">
      <c r="A461" s="4" t="s">
        <v>13072</v>
      </c>
      <c r="B461" s="4" t="s">
        <v>168</v>
      </c>
      <c r="C461" s="4" t="s">
        <v>444</v>
      </c>
      <c r="D461" s="10">
        <v>1.591324712E9</v>
      </c>
      <c r="E461" s="10">
        <v>0.11263903</v>
      </c>
      <c r="F461" s="7"/>
    </row>
    <row r="462">
      <c r="A462" s="4" t="s">
        <v>13073</v>
      </c>
      <c r="B462" s="4" t="s">
        <v>168</v>
      </c>
      <c r="C462" s="4" t="s">
        <v>6387</v>
      </c>
      <c r="D462" s="10">
        <v>1.591394296E9</v>
      </c>
      <c r="E462" s="10">
        <v>0.16778237</v>
      </c>
      <c r="F462" s="7"/>
    </row>
    <row r="463">
      <c r="A463" s="22" t="s">
        <v>13074</v>
      </c>
      <c r="B463" s="4" t="s">
        <v>168</v>
      </c>
      <c r="C463" s="4" t="s">
        <v>9656</v>
      </c>
      <c r="D463" s="10">
        <v>1.591394244E9</v>
      </c>
      <c r="E463" s="10">
        <v>0.12386645</v>
      </c>
      <c r="F463" s="7"/>
    </row>
    <row r="464">
      <c r="A464" s="4" t="s">
        <v>13075</v>
      </c>
      <c r="B464" s="4" t="s">
        <v>168</v>
      </c>
      <c r="C464" s="4" t="s">
        <v>7548</v>
      </c>
      <c r="D464" s="10">
        <v>1.591563332E9</v>
      </c>
      <c r="E464" s="10">
        <v>0.08322983</v>
      </c>
      <c r="F464" s="7"/>
    </row>
    <row r="465">
      <c r="A465" s="4" t="s">
        <v>13076</v>
      </c>
      <c r="B465" s="4" t="s">
        <v>168</v>
      </c>
      <c r="C465" s="4" t="s">
        <v>6552</v>
      </c>
      <c r="D465" s="10">
        <v>1.591583958E9</v>
      </c>
      <c r="E465" s="10">
        <v>0.3334994</v>
      </c>
      <c r="F465" s="7"/>
    </row>
    <row r="466">
      <c r="A466" s="4" t="s">
        <v>13077</v>
      </c>
      <c r="B466" s="4" t="s">
        <v>168</v>
      </c>
      <c r="C466" s="4" t="s">
        <v>12252</v>
      </c>
      <c r="D466" s="10">
        <v>1.591643239E9</v>
      </c>
      <c r="E466" s="10">
        <v>0.08288758</v>
      </c>
      <c r="F466" s="7"/>
    </row>
    <row r="467">
      <c r="A467" s="4" t="s">
        <v>13078</v>
      </c>
      <c r="B467" s="4" t="s">
        <v>168</v>
      </c>
      <c r="C467" s="4" t="s">
        <v>855</v>
      </c>
      <c r="D467" s="10">
        <v>1.591661517E9</v>
      </c>
      <c r="E467" s="10">
        <v>0.44366524</v>
      </c>
      <c r="F467" s="7"/>
    </row>
    <row r="468">
      <c r="A468" s="4" t="s">
        <v>13079</v>
      </c>
      <c r="B468" s="4" t="s">
        <v>168</v>
      </c>
      <c r="C468" s="4" t="s">
        <v>1783</v>
      </c>
      <c r="D468" s="10">
        <v>1.591668619E9</v>
      </c>
      <c r="E468" s="10">
        <v>0.44065148</v>
      </c>
      <c r="F468" s="7"/>
    </row>
    <row r="469">
      <c r="A469" s="4" t="s">
        <v>13080</v>
      </c>
      <c r="B469" s="4" t="s">
        <v>168</v>
      </c>
      <c r="C469" s="4" t="s">
        <v>6523</v>
      </c>
      <c r="D469" s="10">
        <v>1.591762914E9</v>
      </c>
      <c r="E469" s="10">
        <v>0.18044472</v>
      </c>
      <c r="F469" s="7"/>
    </row>
    <row r="470">
      <c r="A470" s="4" t="s">
        <v>13081</v>
      </c>
      <c r="B470" s="4" t="s">
        <v>168</v>
      </c>
      <c r="C470" s="4" t="s">
        <v>9522</v>
      </c>
      <c r="D470" s="10">
        <v>1.591805337E9</v>
      </c>
      <c r="E470" s="10">
        <v>0.04236497</v>
      </c>
      <c r="F470" s="7"/>
    </row>
    <row r="471">
      <c r="A471" s="4" t="s">
        <v>13082</v>
      </c>
      <c r="B471" s="4" t="s">
        <v>168</v>
      </c>
      <c r="C471" s="4" t="s">
        <v>2737</v>
      </c>
      <c r="D471" s="10">
        <v>1.591995208E9</v>
      </c>
      <c r="E471" s="10">
        <v>0.05823865</v>
      </c>
      <c r="F471" s="7"/>
    </row>
    <row r="472">
      <c r="A472" s="4" t="s">
        <v>13083</v>
      </c>
      <c r="B472" s="4" t="s">
        <v>168</v>
      </c>
      <c r="C472" s="4" t="s">
        <v>280</v>
      </c>
      <c r="D472" s="10">
        <v>1.592584374E9</v>
      </c>
      <c r="E472" s="10">
        <v>0.38657498</v>
      </c>
      <c r="F472" s="7"/>
    </row>
    <row r="473">
      <c r="A473" s="4" t="s">
        <v>13084</v>
      </c>
      <c r="B473" s="4" t="s">
        <v>168</v>
      </c>
      <c r="C473" s="4" t="s">
        <v>798</v>
      </c>
      <c r="D473" s="10">
        <v>1.593020056E9</v>
      </c>
      <c r="E473" s="10">
        <v>0.26431856</v>
      </c>
      <c r="F473" s="7"/>
    </row>
    <row r="474">
      <c r="A474" s="4" t="s">
        <v>13085</v>
      </c>
      <c r="B474" s="4" t="s">
        <v>168</v>
      </c>
      <c r="C474" s="4" t="s">
        <v>545</v>
      </c>
      <c r="D474" s="10">
        <v>1.59302833E9</v>
      </c>
      <c r="E474" s="10">
        <v>0.69010365</v>
      </c>
      <c r="F474" s="7"/>
    </row>
    <row r="475">
      <c r="A475" s="4" t="s">
        <v>13086</v>
      </c>
      <c r="B475" s="4" t="s">
        <v>168</v>
      </c>
      <c r="C475" s="4" t="s">
        <v>1970</v>
      </c>
      <c r="D475" s="10">
        <v>1.593110723E9</v>
      </c>
      <c r="E475" s="10">
        <v>0.9817984</v>
      </c>
      <c r="F475" s="7"/>
    </row>
    <row r="476">
      <c r="A476" s="4" t="s">
        <v>13087</v>
      </c>
      <c r="B476" s="4" t="s">
        <v>168</v>
      </c>
      <c r="C476" s="4" t="s">
        <v>12292</v>
      </c>
      <c r="D476" s="10">
        <v>1.593208881E9</v>
      </c>
      <c r="E476" s="10">
        <v>0.05658701</v>
      </c>
      <c r="F476" s="7"/>
    </row>
    <row r="477">
      <c r="A477" s="4" t="s">
        <v>13088</v>
      </c>
      <c r="B477" s="4" t="s">
        <v>168</v>
      </c>
      <c r="C477" s="4" t="s">
        <v>10884</v>
      </c>
      <c r="D477" s="10">
        <v>1.593315287E9</v>
      </c>
      <c r="E477" s="10">
        <v>0.11780635</v>
      </c>
      <c r="F477" s="7"/>
    </row>
    <row r="478">
      <c r="A478" s="4" t="s">
        <v>13089</v>
      </c>
      <c r="B478" s="4" t="s">
        <v>168</v>
      </c>
      <c r="C478" s="4" t="s">
        <v>183</v>
      </c>
      <c r="D478" s="10">
        <v>1.593397346E9</v>
      </c>
      <c r="E478" s="10">
        <v>0.08004082</v>
      </c>
      <c r="F478" s="7"/>
    </row>
    <row r="479">
      <c r="A479" s="22" t="s">
        <v>13090</v>
      </c>
      <c r="B479" s="4" t="s">
        <v>168</v>
      </c>
      <c r="C479" s="4" t="s">
        <v>371</v>
      </c>
      <c r="D479" s="10">
        <v>1.593452046E9</v>
      </c>
      <c r="E479" s="10">
        <v>0.10162204</v>
      </c>
      <c r="F479" s="7"/>
    </row>
    <row r="480">
      <c r="A480" s="22" t="s">
        <v>13091</v>
      </c>
      <c r="B480" s="4" t="s">
        <v>168</v>
      </c>
      <c r="C480" s="4" t="s">
        <v>4644</v>
      </c>
      <c r="D480" s="10">
        <v>1.593458777E9</v>
      </c>
      <c r="E480" s="10">
        <v>0.17081772</v>
      </c>
      <c r="F480" s="7"/>
    </row>
    <row r="481">
      <c r="A481" s="4" t="s">
        <v>13092</v>
      </c>
      <c r="B481" s="4" t="s">
        <v>168</v>
      </c>
      <c r="C481" s="4" t="s">
        <v>8471</v>
      </c>
      <c r="D481" s="10">
        <v>1.593539684E9</v>
      </c>
      <c r="E481" s="10">
        <v>0.05561457</v>
      </c>
      <c r="F481" s="7"/>
    </row>
    <row r="482">
      <c r="A482" s="4" t="s">
        <v>13093</v>
      </c>
      <c r="B482" s="4" t="s">
        <v>168</v>
      </c>
      <c r="C482" s="4" t="s">
        <v>7510</v>
      </c>
      <c r="D482" s="10">
        <v>1.593544888E9</v>
      </c>
      <c r="E482" s="10">
        <v>0.06844103</v>
      </c>
    </row>
  </sheetData>
  <customSheetViews>
    <customSheetView guid="{2A763433-9570-4AA1-B687-4C6269565DB6}" filter="1" showAutoFilter="1">
      <autoFilter ref="$A$1:$E$482">
        <sortState ref="A1:E482">
          <sortCondition descending="1" ref="E1:E482"/>
        </sortState>
      </autoFilter>
    </customSheetView>
    <customSheetView guid="{FD0D9EC6-3EFE-49BB-88AD-3F182B7324D5}" filter="1" showAutoFilter="1">
      <autoFilter ref="$A$1:$E$482">
        <sortState ref="A1:E482">
          <sortCondition descending="1" ref="E1:E482"/>
        </sortState>
      </autoFilter>
    </customSheetView>
  </customSheetViews>
  <hyperlinks>
    <hyperlink r:id="rId1" ref="A288"/>
    <hyperlink r:id="rId2" ref="A289"/>
    <hyperlink r:id="rId3" ref="A290"/>
    <hyperlink r:id="rId4" ref="A291"/>
    <hyperlink r:id="rId5" ref="A292"/>
    <hyperlink r:id="rId6" ref="A293"/>
  </hyperlinks>
  <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57"/>
  </cols>
  <sheetData>
    <row r="1">
      <c r="A1" s="20" t="s">
        <v>12610</v>
      </c>
      <c r="B1" s="20" t="s">
        <v>12611</v>
      </c>
      <c r="C1" s="20" t="s">
        <v>6</v>
      </c>
      <c r="D1" s="20" t="s">
        <v>12612</v>
      </c>
      <c r="E1" s="20" t="s">
        <v>13094</v>
      </c>
      <c r="F1" s="21" t="str">
        <f>IFERROR(__xludf.DUMMYFUNCTION("unique(B:B)"),"Author")</f>
        <v>Author</v>
      </c>
      <c r="G1" s="4">
        <f>COUNTIF(E:E,"&gt;0.799")
</f>
        <v>1702</v>
      </c>
    </row>
    <row r="2">
      <c r="A2" s="4" t="s">
        <v>13095</v>
      </c>
      <c r="B2" s="4" t="s">
        <v>13096</v>
      </c>
      <c r="C2" s="4" t="s">
        <v>5524</v>
      </c>
      <c r="D2" s="10">
        <v>1.593153972E9</v>
      </c>
      <c r="E2" s="25">
        <v>0.993059</v>
      </c>
      <c r="F2" s="10" t="str">
        <f>IFERROR(__xludf.DUMMYFUNCTION("""COMPUTED_VALUE"""),"FrigginTerryOverHere")</f>
        <v>FrigginTerryOverHere</v>
      </c>
      <c r="G2" s="25"/>
    </row>
    <row r="3">
      <c r="A3" s="4" t="s">
        <v>13097</v>
      </c>
      <c r="B3" s="4" t="s">
        <v>13098</v>
      </c>
      <c r="C3" s="4" t="s">
        <v>9627</v>
      </c>
      <c r="D3" s="10">
        <v>1.59188267E9</v>
      </c>
      <c r="E3" s="25">
        <v>0.9914364</v>
      </c>
      <c r="F3" s="10" t="str">
        <f>IFERROR(__xludf.DUMMYFUNCTION("""COMPUTED_VALUE"""),"boozenbear")</f>
        <v>boozenbear</v>
      </c>
      <c r="G3" s="25"/>
    </row>
    <row r="4">
      <c r="A4" s="4" t="s">
        <v>13099</v>
      </c>
      <c r="B4" s="4" t="s">
        <v>10486</v>
      </c>
      <c r="C4" s="4" t="s">
        <v>5279</v>
      </c>
      <c r="D4" s="10">
        <v>1.592693443E9</v>
      </c>
      <c r="E4" s="25">
        <v>0.99109036</v>
      </c>
      <c r="F4" s="10" t="str">
        <f>IFERROR(__xludf.DUMMYFUNCTION("""COMPUTED_VALUE"""),"Malahidael")</f>
        <v>Malahidael</v>
      </c>
      <c r="G4" s="25"/>
    </row>
    <row r="5">
      <c r="A5" s="4" t="s">
        <v>13100</v>
      </c>
      <c r="B5" s="4" t="s">
        <v>5714</v>
      </c>
      <c r="C5" s="4" t="s">
        <v>4390</v>
      </c>
      <c r="D5" s="10">
        <v>1.591374403E9</v>
      </c>
      <c r="E5" s="25">
        <v>0.99004894</v>
      </c>
      <c r="F5" s="10" t="str">
        <f>IFERROR(__xludf.DUMMYFUNCTION("""COMPUTED_VALUE"""),"polakfury")</f>
        <v>polakfury</v>
      </c>
      <c r="G5" s="25"/>
    </row>
    <row r="6">
      <c r="A6" s="4" t="s">
        <v>13101</v>
      </c>
      <c r="B6" s="4" t="s">
        <v>13102</v>
      </c>
      <c r="C6" s="4" t="s">
        <v>1290</v>
      </c>
      <c r="D6" s="10">
        <v>1.592100713E9</v>
      </c>
      <c r="E6" s="25">
        <v>0.9897058</v>
      </c>
      <c r="F6" s="10" t="str">
        <f>IFERROR(__xludf.DUMMYFUNCTION("""COMPUTED_VALUE"""),"ironicsadboy")</f>
        <v>ironicsadboy</v>
      </c>
      <c r="G6" s="25"/>
    </row>
    <row r="7">
      <c r="A7" s="4" t="s">
        <v>13103</v>
      </c>
      <c r="B7" s="4" t="s">
        <v>13104</v>
      </c>
      <c r="C7" s="4" t="s">
        <v>9987</v>
      </c>
      <c r="D7" s="10">
        <v>1.592649574E9</v>
      </c>
      <c r="E7" s="25">
        <v>0.9897058</v>
      </c>
      <c r="F7" s="10" t="str">
        <f>IFERROR(__xludf.DUMMYFUNCTION("""COMPUTED_VALUE"""),"Dipdrizzle")</f>
        <v>Dipdrizzle</v>
      </c>
      <c r="G7" s="25"/>
    </row>
    <row r="8">
      <c r="A8" s="4" t="s">
        <v>13105</v>
      </c>
      <c r="B8" s="4" t="s">
        <v>13106</v>
      </c>
      <c r="C8" s="4" t="s">
        <v>4030</v>
      </c>
      <c r="D8" s="10">
        <v>1.591688895E9</v>
      </c>
      <c r="E8" s="25">
        <v>0.9897058</v>
      </c>
      <c r="F8" s="10" t="str">
        <f>IFERROR(__xludf.DUMMYFUNCTION("""COMPUTED_VALUE"""),"Frontfart")</f>
        <v>Frontfart</v>
      </c>
      <c r="G8" s="25"/>
    </row>
    <row r="9">
      <c r="A9" s="4" t="s">
        <v>13107</v>
      </c>
      <c r="B9" s="4" t="s">
        <v>13108</v>
      </c>
      <c r="C9" s="4" t="s">
        <v>10350</v>
      </c>
      <c r="D9" s="10">
        <v>1.591157153E9</v>
      </c>
      <c r="E9" s="25">
        <v>0.9897058</v>
      </c>
      <c r="F9" s="10" t="str">
        <f>IFERROR(__xludf.DUMMYFUNCTION("""COMPUTED_VALUE"""),"Christal68")</f>
        <v>Christal68</v>
      </c>
      <c r="G9" s="25"/>
    </row>
    <row r="10">
      <c r="A10" s="4" t="s">
        <v>13109</v>
      </c>
      <c r="B10" s="4" t="s">
        <v>939</v>
      </c>
      <c r="C10" s="4" t="s">
        <v>4863</v>
      </c>
      <c r="D10" s="10">
        <v>1.591008537E9</v>
      </c>
      <c r="E10" s="25">
        <v>0.9897058</v>
      </c>
      <c r="F10" s="10" t="str">
        <f>IFERROR(__xludf.DUMMYFUNCTION("""COMPUTED_VALUE"""),"Hapaaer")</f>
        <v>Hapaaer</v>
      </c>
      <c r="G10" s="25"/>
    </row>
    <row r="11">
      <c r="A11" s="4" t="s">
        <v>13110</v>
      </c>
      <c r="B11" s="4" t="s">
        <v>13108</v>
      </c>
      <c r="C11" s="4" t="s">
        <v>6725</v>
      </c>
      <c r="D11" s="10">
        <v>1.592100351E9</v>
      </c>
      <c r="E11" s="25">
        <v>0.9897058</v>
      </c>
      <c r="F11" s="10" t="str">
        <f>IFERROR(__xludf.DUMMYFUNCTION("""COMPUTED_VALUE"""),"-lmnop-")</f>
        <v>-lmnop-</v>
      </c>
      <c r="G11" s="25"/>
    </row>
    <row r="12">
      <c r="A12" s="4" t="s">
        <v>13111</v>
      </c>
      <c r="B12" s="4" t="s">
        <v>13112</v>
      </c>
      <c r="C12" s="4" t="s">
        <v>8210</v>
      </c>
      <c r="D12" s="10">
        <v>1.593496059E9</v>
      </c>
      <c r="E12" s="25">
        <v>0.9897058</v>
      </c>
      <c r="F12" s="10" t="str">
        <f>IFERROR(__xludf.DUMMYFUNCTION("""COMPUTED_VALUE"""),"Sk33tshot")</f>
        <v>Sk33tshot</v>
      </c>
      <c r="G12" s="25"/>
    </row>
    <row r="13">
      <c r="A13" s="4" t="s">
        <v>13113</v>
      </c>
      <c r="B13" s="4" t="s">
        <v>13114</v>
      </c>
      <c r="C13" s="4" t="s">
        <v>5524</v>
      </c>
      <c r="D13" s="10">
        <v>1.593303521E9</v>
      </c>
      <c r="E13" s="25">
        <v>0.9897058</v>
      </c>
      <c r="F13" s="10" t="str">
        <f>IFERROR(__xludf.DUMMYFUNCTION("""COMPUTED_VALUE"""),"Scrump90")</f>
        <v>Scrump90</v>
      </c>
      <c r="G13" s="25"/>
    </row>
    <row r="14">
      <c r="A14" s="4" t="s">
        <v>13115</v>
      </c>
      <c r="B14" s="4" t="s">
        <v>5714</v>
      </c>
      <c r="C14" s="4" t="s">
        <v>5519</v>
      </c>
      <c r="D14" s="10">
        <v>1.591631233E9</v>
      </c>
      <c r="E14" s="25">
        <v>0.9897058</v>
      </c>
      <c r="F14" s="10" t="str">
        <f>IFERROR(__xludf.DUMMYFUNCTION("""COMPUTED_VALUE"""),"A-A-Ronhiphop")</f>
        <v>A-A-Ronhiphop</v>
      </c>
      <c r="G14" s="25"/>
    </row>
    <row r="15">
      <c r="A15" s="4" t="s">
        <v>13116</v>
      </c>
      <c r="B15" s="4" t="s">
        <v>7865</v>
      </c>
      <c r="C15" s="4" t="s">
        <v>9378</v>
      </c>
      <c r="D15" s="10">
        <v>1.593373822E9</v>
      </c>
      <c r="E15" s="25">
        <v>0.9897058</v>
      </c>
      <c r="F15" s="10" t="str">
        <f>IFERROR(__xludf.DUMMYFUNCTION("""COMPUTED_VALUE"""),"Bum_Shack")</f>
        <v>Bum_Shack</v>
      </c>
      <c r="G15" s="25"/>
    </row>
    <row r="16">
      <c r="A16" s="4" t="s">
        <v>13117</v>
      </c>
      <c r="B16" s="4" t="s">
        <v>13118</v>
      </c>
      <c r="C16" s="4" t="s">
        <v>9390</v>
      </c>
      <c r="D16" s="10">
        <v>1.593170441E9</v>
      </c>
      <c r="E16" s="25">
        <v>0.9897058</v>
      </c>
      <c r="F16" s="10" t="str">
        <f>IFERROR(__xludf.DUMMYFUNCTION("""COMPUTED_VALUE"""),"tradebat")</f>
        <v>tradebat</v>
      </c>
      <c r="G16" s="25"/>
    </row>
    <row r="17">
      <c r="A17" s="4" t="s">
        <v>13119</v>
      </c>
      <c r="B17" s="4" t="s">
        <v>5714</v>
      </c>
      <c r="C17" s="4" t="s">
        <v>6495</v>
      </c>
      <c r="D17" s="10">
        <v>1.591106054E9</v>
      </c>
      <c r="E17" s="25">
        <v>0.9897058</v>
      </c>
      <c r="F17" s="10" t="str">
        <f>IFERROR(__xludf.DUMMYFUNCTION("""COMPUTED_VALUE"""),"YegGhamp")</f>
        <v>YegGhamp</v>
      </c>
      <c r="G17" s="25"/>
    </row>
    <row r="18">
      <c r="A18" s="4" t="s">
        <v>13120</v>
      </c>
      <c r="B18" s="4" t="s">
        <v>13121</v>
      </c>
      <c r="C18" s="4" t="s">
        <v>512</v>
      </c>
      <c r="D18" s="10">
        <v>1.591452212E9</v>
      </c>
      <c r="E18" s="25">
        <v>0.9897058</v>
      </c>
      <c r="F18" s="10" t="str">
        <f>IFERROR(__xludf.DUMMYFUNCTION("""COMPUTED_VALUE"""),"RedarmRonny")</f>
        <v>RedarmRonny</v>
      </c>
      <c r="G18" s="25"/>
    </row>
    <row r="19">
      <c r="A19" s="4" t="s">
        <v>13122</v>
      </c>
      <c r="B19" s="4" t="s">
        <v>11591</v>
      </c>
      <c r="C19" s="4" t="s">
        <v>9153</v>
      </c>
      <c r="D19" s="10">
        <v>1.591978414E9</v>
      </c>
      <c r="E19" s="25">
        <v>0.9897058</v>
      </c>
      <c r="F19" s="10" t="str">
        <f>IFERROR(__xludf.DUMMYFUNCTION("""COMPUTED_VALUE"""),"joedude")</f>
        <v>joedude</v>
      </c>
      <c r="G19" s="25"/>
    </row>
    <row r="20">
      <c r="A20" s="4" t="s">
        <v>13123</v>
      </c>
      <c r="B20" s="4" t="s">
        <v>12337</v>
      </c>
      <c r="C20" s="4" t="s">
        <v>12604</v>
      </c>
      <c r="D20" s="10">
        <v>1.59167525E9</v>
      </c>
      <c r="E20" s="25">
        <v>0.9889716</v>
      </c>
      <c r="F20" s="10" t="str">
        <f>IFERROR(__xludf.DUMMYFUNCTION("""COMPUTED_VALUE"""),"the_pamplemoose")</f>
        <v>the_pamplemoose</v>
      </c>
      <c r="G20" s="25"/>
    </row>
    <row r="21">
      <c r="A21" s="4" t="s">
        <v>13124</v>
      </c>
      <c r="B21" s="4" t="s">
        <v>7123</v>
      </c>
      <c r="C21" s="4" t="s">
        <v>5506</v>
      </c>
      <c r="D21" s="10">
        <v>1.592350548E9</v>
      </c>
      <c r="E21" s="25">
        <v>0.9887951</v>
      </c>
      <c r="F21" s="10" t="str">
        <f>IFERROR(__xludf.DUMMYFUNCTION("""COMPUTED_VALUE"""),"bbqmeh")</f>
        <v>bbqmeh</v>
      </c>
      <c r="G21" s="25"/>
    </row>
    <row r="22">
      <c r="A22" s="4" t="s">
        <v>13125</v>
      </c>
      <c r="B22" s="4" t="s">
        <v>13126</v>
      </c>
      <c r="C22" s="4" t="s">
        <v>3652</v>
      </c>
      <c r="D22" s="10">
        <v>1.591036193E9</v>
      </c>
      <c r="E22" s="25">
        <v>0.9885214</v>
      </c>
      <c r="F22" s="10" t="str">
        <f>IFERROR(__xludf.DUMMYFUNCTION("""COMPUTED_VALUE"""),"davorter")</f>
        <v>davorter</v>
      </c>
      <c r="G22" s="25"/>
    </row>
    <row r="23">
      <c r="A23" s="4" t="s">
        <v>13127</v>
      </c>
      <c r="B23" s="4" t="s">
        <v>11591</v>
      </c>
      <c r="C23" s="4" t="s">
        <v>604</v>
      </c>
      <c r="D23" s="10">
        <v>1.591998682E9</v>
      </c>
      <c r="E23" s="25">
        <v>0.98850644</v>
      </c>
      <c r="F23" s="10" t="str">
        <f>IFERROR(__xludf.DUMMYFUNCTION("""COMPUTED_VALUE"""),"Rose2604")</f>
        <v>Rose2604</v>
      </c>
      <c r="G23" s="25"/>
    </row>
    <row r="24">
      <c r="A24" s="4" t="s">
        <v>13128</v>
      </c>
      <c r="B24" s="4" t="s">
        <v>13129</v>
      </c>
      <c r="C24" s="4" t="s">
        <v>5706</v>
      </c>
      <c r="D24" s="10">
        <v>1.591214117E9</v>
      </c>
      <c r="E24" s="25">
        <v>0.98836935</v>
      </c>
      <c r="F24" s="10" t="str">
        <f>IFERROR(__xludf.DUMMYFUNCTION("""COMPUTED_VALUE"""),"bellowstupp")</f>
        <v>bellowstupp</v>
      </c>
      <c r="G24" s="25"/>
    </row>
    <row r="25">
      <c r="A25" s="4" t="s">
        <v>13130</v>
      </c>
      <c r="B25" s="4" t="s">
        <v>13098</v>
      </c>
      <c r="C25" s="4" t="s">
        <v>5899</v>
      </c>
      <c r="D25" s="10">
        <v>1.591195208E9</v>
      </c>
      <c r="E25" s="25">
        <v>0.9875905</v>
      </c>
      <c r="F25" s="10" t="str">
        <f>IFERROR(__xludf.DUMMYFUNCTION("""COMPUTED_VALUE"""),"90sRobots")</f>
        <v>90sRobots</v>
      </c>
      <c r="G25" s="25"/>
    </row>
    <row r="26">
      <c r="A26" s="4" t="s">
        <v>13131</v>
      </c>
      <c r="B26" s="4" t="s">
        <v>5714</v>
      </c>
      <c r="C26" s="4" t="s">
        <v>7506</v>
      </c>
      <c r="D26" s="10">
        <v>1.591539911E9</v>
      </c>
      <c r="E26" s="25">
        <v>0.98738605</v>
      </c>
      <c r="F26" s="10" t="str">
        <f>IFERROR(__xludf.DUMMYFUNCTION("""COMPUTED_VALUE"""),"ayatrollahh")</f>
        <v>ayatrollahh</v>
      </c>
      <c r="G26" s="25"/>
    </row>
    <row r="27">
      <c r="A27" s="4" t="s">
        <v>13132</v>
      </c>
      <c r="B27" s="4" t="s">
        <v>13133</v>
      </c>
      <c r="C27" s="4" t="s">
        <v>2103</v>
      </c>
      <c r="D27" s="10">
        <v>1.591537553E9</v>
      </c>
      <c r="E27" s="25">
        <v>0.98735136</v>
      </c>
      <c r="F27" s="10" t="str">
        <f>IFERROR(__xludf.DUMMYFUNCTION("""COMPUTED_VALUE"""),"stutteringarmycarney")</f>
        <v>stutteringarmycarney</v>
      </c>
      <c r="G27" s="25"/>
    </row>
    <row r="28">
      <c r="A28" s="4" t="s">
        <v>13134</v>
      </c>
      <c r="B28" s="4" t="s">
        <v>13135</v>
      </c>
      <c r="C28" s="4" t="s">
        <v>2733</v>
      </c>
      <c r="D28" s="10">
        <v>1.593395064E9</v>
      </c>
      <c r="E28" s="25">
        <v>0.9872934</v>
      </c>
      <c r="F28" s="10" t="str">
        <f>IFERROR(__xludf.DUMMYFUNCTION("""COMPUTED_VALUE"""),"Diogenes_Fart_Box")</f>
        <v>Diogenes_Fart_Box</v>
      </c>
      <c r="G28" s="25"/>
    </row>
    <row r="29">
      <c r="A29" s="4" t="s">
        <v>13136</v>
      </c>
      <c r="B29" s="4" t="s">
        <v>13137</v>
      </c>
      <c r="C29" s="4" t="s">
        <v>2143</v>
      </c>
      <c r="D29" s="10">
        <v>1.591860937E9</v>
      </c>
      <c r="E29" s="25">
        <v>0.9870377</v>
      </c>
      <c r="F29" s="10" t="str">
        <f>IFERROR(__xludf.DUMMYFUNCTION("""COMPUTED_VALUE"""),"dbill333")</f>
        <v>dbill333</v>
      </c>
      <c r="G29" s="25"/>
    </row>
    <row r="30">
      <c r="A30" s="4" t="s">
        <v>13138</v>
      </c>
      <c r="B30" s="4" t="s">
        <v>13139</v>
      </c>
      <c r="C30" s="4" t="s">
        <v>2978</v>
      </c>
      <c r="D30" s="10">
        <v>1.593035532E9</v>
      </c>
      <c r="E30" s="25">
        <v>0.9862397</v>
      </c>
      <c r="F30" s="10" t="str">
        <f>IFERROR(__xludf.DUMMYFUNCTION("""COMPUTED_VALUE"""),"CrankyCanuck92")</f>
        <v>CrankyCanuck92</v>
      </c>
      <c r="G30" s="25"/>
    </row>
    <row r="31">
      <c r="A31" s="4" t="s">
        <v>13140</v>
      </c>
      <c r="B31" s="4" t="s">
        <v>13141</v>
      </c>
      <c r="C31" s="4" t="s">
        <v>1107</v>
      </c>
      <c r="D31" s="10">
        <v>1.593251543E9</v>
      </c>
      <c r="E31" s="25">
        <v>0.9861815</v>
      </c>
      <c r="F31" s="10" t="str">
        <f>IFERROR(__xludf.DUMMYFUNCTION("""COMPUTED_VALUE"""),"Rooster1981")</f>
        <v>Rooster1981</v>
      </c>
      <c r="G31" s="25"/>
    </row>
    <row r="32">
      <c r="A32" s="4" t="s">
        <v>13142</v>
      </c>
      <c r="B32" s="4" t="s">
        <v>13106</v>
      </c>
      <c r="C32" s="4" t="s">
        <v>11252</v>
      </c>
      <c r="D32" s="10">
        <v>1.59324508E9</v>
      </c>
      <c r="E32" s="25">
        <v>0.9854995</v>
      </c>
      <c r="F32" s="10" t="str">
        <f>IFERROR(__xludf.DUMMYFUNCTION("""COMPUTED_VALUE"""),"Daberaskcalb")</f>
        <v>Daberaskcalb</v>
      </c>
      <c r="G32" s="25"/>
    </row>
    <row r="33">
      <c r="A33" s="22" t="s">
        <v>13143</v>
      </c>
      <c r="B33" s="4" t="s">
        <v>13144</v>
      </c>
      <c r="C33" s="4" t="s">
        <v>9669</v>
      </c>
      <c r="D33" s="10">
        <v>1.592975328E9</v>
      </c>
      <c r="E33" s="25">
        <v>0.98499644</v>
      </c>
      <c r="F33" s="10" t="str">
        <f>IFERROR(__xludf.DUMMYFUNCTION("""COMPUTED_VALUE"""),"adiceg")</f>
        <v>adiceg</v>
      </c>
      <c r="G33" s="25"/>
    </row>
    <row r="34">
      <c r="A34" s="4" t="s">
        <v>13145</v>
      </c>
      <c r="B34" s="4" t="s">
        <v>13146</v>
      </c>
      <c r="C34" s="4" t="s">
        <v>4139</v>
      </c>
      <c r="D34" s="10">
        <v>1.591474089E9</v>
      </c>
      <c r="E34" s="25">
        <v>0.9848212</v>
      </c>
      <c r="F34" s="10" t="str">
        <f>IFERROR(__xludf.DUMMYFUNCTION("""COMPUTED_VALUE"""),"MayonnaiseDejaVu")</f>
        <v>MayonnaiseDejaVu</v>
      </c>
      <c r="G34" s="25"/>
    </row>
    <row r="35">
      <c r="A35" s="4" t="s">
        <v>13147</v>
      </c>
      <c r="B35" s="4" t="s">
        <v>13102</v>
      </c>
      <c r="C35" s="4" t="s">
        <v>2927</v>
      </c>
      <c r="D35" s="10">
        <v>1.591846014E9</v>
      </c>
      <c r="E35" s="25">
        <v>0.9844152</v>
      </c>
      <c r="F35" s="10" t="str">
        <f>IFERROR(__xludf.DUMMYFUNCTION("""COMPUTED_VALUE"""),"no1rules")</f>
        <v>no1rules</v>
      </c>
      <c r="G35" s="25"/>
    </row>
    <row r="36">
      <c r="A36" s="4" t="s">
        <v>13148</v>
      </c>
      <c r="B36" s="4" t="s">
        <v>13149</v>
      </c>
      <c r="C36" s="4" t="s">
        <v>8330</v>
      </c>
      <c r="D36" s="10">
        <v>1.591555168E9</v>
      </c>
      <c r="E36" s="25">
        <v>0.9840596</v>
      </c>
      <c r="F36" s="10" t="str">
        <f>IFERROR(__xludf.DUMMYFUNCTION("""COMPUTED_VALUE"""),"AdamAbramovichZhukov")</f>
        <v>AdamAbramovichZhukov</v>
      </c>
      <c r="G36" s="25"/>
    </row>
    <row r="37">
      <c r="A37" s="22" t="s">
        <v>13150</v>
      </c>
      <c r="B37" s="4" t="s">
        <v>1790</v>
      </c>
      <c r="C37" s="4" t="s">
        <v>6233</v>
      </c>
      <c r="D37" s="10">
        <v>1.592513035E9</v>
      </c>
      <c r="E37" s="25">
        <v>0.98379505</v>
      </c>
      <c r="F37" s="10" t="str">
        <f>IFERROR(__xludf.DUMMYFUNCTION("""COMPUTED_VALUE"""),"NightmouseBCF")</f>
        <v>NightmouseBCF</v>
      </c>
      <c r="G37" s="25"/>
    </row>
    <row r="38">
      <c r="A38" s="22" t="s">
        <v>13151</v>
      </c>
      <c r="B38" s="4" t="s">
        <v>9090</v>
      </c>
      <c r="C38" s="4" t="s">
        <v>6150</v>
      </c>
      <c r="D38" s="10">
        <v>1.591472711E9</v>
      </c>
      <c r="E38" s="25">
        <v>0.9835948</v>
      </c>
      <c r="F38" s="10" t="str">
        <f>IFERROR(__xludf.DUMMYFUNCTION("""COMPUTED_VALUE"""),"jason73canada")</f>
        <v>jason73canada</v>
      </c>
      <c r="G38" s="25"/>
    </row>
    <row r="39">
      <c r="A39" s="4" t="s">
        <v>13152</v>
      </c>
      <c r="B39" s="4" t="s">
        <v>13153</v>
      </c>
      <c r="C39" s="4" t="s">
        <v>9399</v>
      </c>
      <c r="D39" s="10">
        <v>1.592514456E9</v>
      </c>
      <c r="E39" s="25">
        <v>0.98356915</v>
      </c>
      <c r="F39" s="10" t="str">
        <f>IFERROR(__xludf.DUMMYFUNCTION("""COMPUTED_VALUE"""),"MagnumHippo")</f>
        <v>MagnumHippo</v>
      </c>
      <c r="G39" s="25"/>
    </row>
    <row r="40">
      <c r="A40" s="4" t="s">
        <v>13154</v>
      </c>
      <c r="B40" s="4" t="s">
        <v>13155</v>
      </c>
      <c r="C40" s="4" t="s">
        <v>4480</v>
      </c>
      <c r="D40" s="10">
        <v>1.591194252E9</v>
      </c>
      <c r="E40" s="25">
        <v>0.98350984</v>
      </c>
      <c r="F40" s="10" t="str">
        <f>IFERROR(__xludf.DUMMYFUNCTION("""COMPUTED_VALUE"""),"TOMapleLaughs")</f>
        <v>TOMapleLaughs</v>
      </c>
      <c r="G40" s="25"/>
    </row>
    <row r="41">
      <c r="A41" s="4" t="s">
        <v>13156</v>
      </c>
      <c r="B41" s="4" t="s">
        <v>5714</v>
      </c>
      <c r="C41" s="4" t="s">
        <v>8610</v>
      </c>
      <c r="D41" s="10">
        <v>1.591750237E9</v>
      </c>
      <c r="E41" s="25">
        <v>0.98293716</v>
      </c>
      <c r="F41" s="10" t="str">
        <f>IFERROR(__xludf.DUMMYFUNCTION("""COMPUTED_VALUE"""),"digger1099")</f>
        <v>digger1099</v>
      </c>
      <c r="G41" s="25"/>
    </row>
    <row r="42">
      <c r="A42" s="4" t="s">
        <v>13157</v>
      </c>
      <c r="B42" s="4" t="s">
        <v>2636</v>
      </c>
      <c r="C42" s="4" t="s">
        <v>8298</v>
      </c>
      <c r="D42" s="10">
        <v>1.591327622E9</v>
      </c>
      <c r="E42" s="25">
        <v>0.98293555</v>
      </c>
      <c r="F42" s="10" t="str">
        <f>IFERROR(__xludf.DUMMYFUNCTION("""COMPUTED_VALUE"""),"vovodiva")</f>
        <v>vovodiva</v>
      </c>
      <c r="G42" s="25"/>
    </row>
    <row r="43">
      <c r="A43" s="4" t="s">
        <v>13158</v>
      </c>
      <c r="B43" s="4" t="s">
        <v>13159</v>
      </c>
      <c r="C43" s="4" t="s">
        <v>3652</v>
      </c>
      <c r="D43" s="10">
        <v>1.591023365E9</v>
      </c>
      <c r="E43" s="25">
        <v>0.98266906</v>
      </c>
      <c r="F43" s="10" t="str">
        <f>IFERROR(__xludf.DUMMYFUNCTION("""COMPUTED_VALUE"""),"hyene")</f>
        <v>hyene</v>
      </c>
      <c r="G43" s="25"/>
    </row>
    <row r="44">
      <c r="A44" s="4" t="s">
        <v>13160</v>
      </c>
      <c r="B44" s="4" t="s">
        <v>13161</v>
      </c>
      <c r="C44" s="4" t="s">
        <v>2095</v>
      </c>
      <c r="D44" s="10">
        <v>1.592073114E9</v>
      </c>
      <c r="E44" s="25">
        <v>0.9820113</v>
      </c>
      <c r="F44" s="10" t="str">
        <f>IFERROR(__xludf.DUMMYFUNCTION("""COMPUTED_VALUE"""),"MoneyCarsGold91")</f>
        <v>MoneyCarsGold91</v>
      </c>
      <c r="G44" s="25"/>
    </row>
    <row r="45">
      <c r="A45" s="4" t="s">
        <v>13162</v>
      </c>
      <c r="B45" s="4" t="s">
        <v>3947</v>
      </c>
      <c r="C45" s="4" t="s">
        <v>3883</v>
      </c>
      <c r="D45" s="10">
        <v>1.59136797E9</v>
      </c>
      <c r="E45" s="25">
        <v>0.9818127</v>
      </c>
      <c r="F45" s="10" t="str">
        <f>IFERROR(__xludf.DUMMYFUNCTION("""COMPUTED_VALUE"""),"keithwoohoo")</f>
        <v>keithwoohoo</v>
      </c>
      <c r="G45" s="25"/>
    </row>
    <row r="46">
      <c r="A46" s="4" t="s">
        <v>13163</v>
      </c>
      <c r="B46" s="4" t="s">
        <v>13164</v>
      </c>
      <c r="C46" s="4" t="s">
        <v>9607</v>
      </c>
      <c r="D46" s="10">
        <v>1.593455366E9</v>
      </c>
      <c r="E46" s="25">
        <v>0.9817411</v>
      </c>
      <c r="F46" s="10" t="str">
        <f>IFERROR(__xludf.DUMMYFUNCTION("""COMPUTED_VALUE"""),"Tantalus4200")</f>
        <v>Tantalus4200</v>
      </c>
      <c r="G46" s="25"/>
    </row>
    <row r="47">
      <c r="A47" s="22" t="s">
        <v>13165</v>
      </c>
      <c r="B47" s="4" t="s">
        <v>13166</v>
      </c>
      <c r="C47" s="4" t="s">
        <v>4770</v>
      </c>
      <c r="D47" s="10">
        <v>1.591142398E9</v>
      </c>
      <c r="E47" s="25">
        <v>0.9816441</v>
      </c>
      <c r="F47" s="10" t="str">
        <f>IFERROR(__xludf.DUMMYFUNCTION("""COMPUTED_VALUE"""),"Resurgence28")</f>
        <v>Resurgence28</v>
      </c>
      <c r="G47" s="25"/>
    </row>
    <row r="48">
      <c r="A48" s="4" t="s">
        <v>13167</v>
      </c>
      <c r="B48" s="4" t="s">
        <v>13168</v>
      </c>
      <c r="C48" s="4" t="s">
        <v>2369</v>
      </c>
      <c r="D48" s="10">
        <v>1.591124485E9</v>
      </c>
      <c r="E48" s="25">
        <v>0.9816192</v>
      </c>
      <c r="F48" s="10" t="str">
        <f>IFERROR(__xludf.DUMMYFUNCTION("""COMPUTED_VALUE"""),"enstain76")</f>
        <v>enstain76</v>
      </c>
      <c r="G48" s="25"/>
    </row>
    <row r="49">
      <c r="A49" s="4" t="s">
        <v>13169</v>
      </c>
      <c r="B49" s="4" t="s">
        <v>13108</v>
      </c>
      <c r="C49" s="4" t="s">
        <v>845</v>
      </c>
      <c r="D49" s="10">
        <v>1.592244091E9</v>
      </c>
      <c r="E49" s="25">
        <v>0.9815701</v>
      </c>
      <c r="F49" s="10" t="str">
        <f>IFERROR(__xludf.DUMMYFUNCTION("""COMPUTED_VALUE"""),"blackest-Knight")</f>
        <v>blackest-Knight</v>
      </c>
      <c r="G49" s="25"/>
    </row>
    <row r="50">
      <c r="A50" s="4" t="s">
        <v>13170</v>
      </c>
      <c r="B50" s="4" t="s">
        <v>939</v>
      </c>
      <c r="C50" s="4" t="s">
        <v>1241</v>
      </c>
      <c r="D50" s="10">
        <v>1.591554486E9</v>
      </c>
      <c r="E50" s="25">
        <v>0.98146766</v>
      </c>
      <c r="F50" s="10" t="str">
        <f>IFERROR(__xludf.DUMMYFUNCTION("""COMPUTED_VALUE"""),"SilverBarnacle2")</f>
        <v>SilverBarnacle2</v>
      </c>
      <c r="G50" s="25"/>
    </row>
    <row r="51">
      <c r="A51" s="4" t="s">
        <v>13171</v>
      </c>
      <c r="B51" s="4" t="s">
        <v>13135</v>
      </c>
      <c r="C51" s="4" t="s">
        <v>7969</v>
      </c>
      <c r="D51" s="10">
        <v>1.5923314E9</v>
      </c>
      <c r="E51" s="25">
        <v>0.9814204</v>
      </c>
      <c r="F51" s="10" t="str">
        <f>IFERROR(__xludf.DUMMYFUNCTION("""COMPUTED_VALUE"""),"onguardfortheeisevil")</f>
        <v>onguardfortheeisevil</v>
      </c>
      <c r="G51" s="25"/>
    </row>
    <row r="52">
      <c r="A52" s="22" t="s">
        <v>13172</v>
      </c>
      <c r="B52" s="4" t="s">
        <v>6034</v>
      </c>
      <c r="C52" s="4" t="s">
        <v>3798</v>
      </c>
      <c r="D52" s="10">
        <v>1.592090392E9</v>
      </c>
      <c r="E52" s="25">
        <v>0.98141223</v>
      </c>
      <c r="F52" s="10" t="str">
        <f>IFERROR(__xludf.DUMMYFUNCTION("""COMPUTED_VALUE"""),"GMENTAL")</f>
        <v>GMENTAL</v>
      </c>
      <c r="G52" s="25"/>
    </row>
    <row r="53">
      <c r="A53" s="4" t="s">
        <v>13173</v>
      </c>
      <c r="B53" s="4" t="s">
        <v>13174</v>
      </c>
      <c r="C53" s="4" t="s">
        <v>8003</v>
      </c>
      <c r="D53" s="10">
        <v>1.591122626E9</v>
      </c>
      <c r="E53" s="25">
        <v>0.9812822</v>
      </c>
      <c r="F53" s="10" t="str">
        <f>IFERROR(__xludf.DUMMYFUNCTION("""COMPUTED_VALUE"""),"fartsforpresident")</f>
        <v>fartsforpresident</v>
      </c>
      <c r="G53" s="25"/>
    </row>
    <row r="54">
      <c r="A54" s="4" t="s">
        <v>13175</v>
      </c>
      <c r="B54" s="4" t="s">
        <v>13176</v>
      </c>
      <c r="C54" s="4" t="s">
        <v>11833</v>
      </c>
      <c r="D54" s="10">
        <v>1.591133161E9</v>
      </c>
      <c r="E54" s="25">
        <v>0.98128</v>
      </c>
      <c r="F54" s="10" t="str">
        <f>IFERROR(__xludf.DUMMYFUNCTION("""COMPUTED_VALUE"""),"dddaaadddd")</f>
        <v>dddaaadddd</v>
      </c>
      <c r="G54" s="25"/>
    </row>
    <row r="55">
      <c r="A55" s="4" t="s">
        <v>13177</v>
      </c>
      <c r="B55" s="4" t="s">
        <v>13098</v>
      </c>
      <c r="C55" s="4" t="s">
        <v>10086</v>
      </c>
      <c r="D55" s="10">
        <v>1.591361426E9</v>
      </c>
      <c r="E55" s="25">
        <v>0.9812732</v>
      </c>
      <c r="F55" s="10" t="str">
        <f>IFERROR(__xludf.DUMMYFUNCTION("""COMPUTED_VALUE"""),"Thequadrupledecker")</f>
        <v>Thequadrupledecker</v>
      </c>
      <c r="G55" s="25"/>
    </row>
    <row r="56">
      <c r="A56" s="22" t="s">
        <v>13178</v>
      </c>
      <c r="B56" s="4" t="s">
        <v>13179</v>
      </c>
      <c r="C56" s="4" t="s">
        <v>3652</v>
      </c>
      <c r="D56" s="10">
        <v>1.591019099E9</v>
      </c>
      <c r="E56" s="25">
        <v>0.981027</v>
      </c>
      <c r="F56" s="10" t="str">
        <f>IFERROR(__xludf.DUMMYFUNCTION("""COMPUTED_VALUE"""),"Otaconz")</f>
        <v>Otaconz</v>
      </c>
      <c r="G56" s="25"/>
    </row>
    <row r="57">
      <c r="A57" s="4" t="s">
        <v>13180</v>
      </c>
      <c r="B57" s="4" t="s">
        <v>13181</v>
      </c>
      <c r="C57" s="4" t="s">
        <v>10241</v>
      </c>
      <c r="D57" s="10">
        <v>1.591119791E9</v>
      </c>
      <c r="E57" s="25">
        <v>0.98083496</v>
      </c>
      <c r="F57" s="10">
        <f>IFERROR(__xludf.DUMMYFUNCTION("""COMPUTED_VALUE"""),1.9830602E7)</f>
        <v>19830602</v>
      </c>
      <c r="G57" s="25"/>
    </row>
    <row r="58">
      <c r="A58" s="4" t="s">
        <v>13182</v>
      </c>
      <c r="B58" s="4" t="s">
        <v>13183</v>
      </c>
      <c r="C58" s="4" t="s">
        <v>10843</v>
      </c>
      <c r="D58" s="10">
        <v>1.591992487E9</v>
      </c>
      <c r="E58" s="25">
        <v>0.9807903</v>
      </c>
      <c r="F58" s="10" t="str">
        <f>IFERROR(__xludf.DUMMYFUNCTION("""COMPUTED_VALUE"""),"POPEEPOPE")</f>
        <v>POPEEPOPE</v>
      </c>
      <c r="G58" s="25"/>
    </row>
    <row r="59">
      <c r="A59" s="4" t="s">
        <v>13184</v>
      </c>
      <c r="B59" s="4" t="s">
        <v>13185</v>
      </c>
      <c r="C59" s="4" t="s">
        <v>864</v>
      </c>
      <c r="D59" s="10">
        <v>1.592623636E9</v>
      </c>
      <c r="E59" s="25">
        <v>0.9805526</v>
      </c>
      <c r="F59" s="10" t="str">
        <f>IFERROR(__xludf.DUMMYFUNCTION("""COMPUTED_VALUE"""),"breadman1969BC")</f>
        <v>breadman1969BC</v>
      </c>
      <c r="G59" s="25"/>
    </row>
    <row r="60">
      <c r="A60" s="4" t="s">
        <v>13186</v>
      </c>
      <c r="B60" s="4" t="s">
        <v>13098</v>
      </c>
      <c r="C60" s="4" t="s">
        <v>6823</v>
      </c>
      <c r="D60" s="10">
        <v>1.593011499E9</v>
      </c>
      <c r="E60" s="25">
        <v>0.98050743</v>
      </c>
      <c r="F60" s="10" t="str">
        <f>IFERROR(__xludf.DUMMYFUNCTION("""COMPUTED_VALUE"""),"fellatio-please")</f>
        <v>fellatio-please</v>
      </c>
      <c r="G60" s="25"/>
    </row>
    <row r="61">
      <c r="A61" s="4" t="s">
        <v>13187</v>
      </c>
      <c r="B61" s="4" t="s">
        <v>13188</v>
      </c>
      <c r="C61" s="4" t="s">
        <v>532</v>
      </c>
      <c r="D61" s="10">
        <v>1.592948036E9</v>
      </c>
      <c r="E61" s="25">
        <v>0.980212</v>
      </c>
      <c r="F61" s="10" t="str">
        <f>IFERROR(__xludf.DUMMYFUNCTION("""COMPUTED_VALUE"""),"carbonor")</f>
        <v>carbonor</v>
      </c>
      <c r="G61" s="25"/>
    </row>
    <row r="62">
      <c r="A62" s="4" t="s">
        <v>13189</v>
      </c>
      <c r="B62" s="4" t="s">
        <v>13108</v>
      </c>
      <c r="C62" s="4" t="s">
        <v>5130</v>
      </c>
      <c r="D62" s="10">
        <v>1.592499404E9</v>
      </c>
      <c r="E62" s="25">
        <v>0.98009944</v>
      </c>
      <c r="F62" s="10" t="str">
        <f>IFERROR(__xludf.DUMMYFUNCTION("""COMPUTED_VALUE"""),"realConnorMcdavid97")</f>
        <v>realConnorMcdavid97</v>
      </c>
      <c r="G62" s="25"/>
    </row>
    <row r="63">
      <c r="A63" s="4" t="s">
        <v>13190</v>
      </c>
      <c r="B63" s="4" t="s">
        <v>3947</v>
      </c>
      <c r="C63" s="4" t="s">
        <v>2071</v>
      </c>
      <c r="D63" s="10">
        <v>1.592774365E9</v>
      </c>
      <c r="E63" s="25">
        <v>0.98009574</v>
      </c>
      <c r="F63" s="10" t="str">
        <f>IFERROR(__xludf.DUMMYFUNCTION("""COMPUTED_VALUE"""),"comeau2004")</f>
        <v>comeau2004</v>
      </c>
      <c r="G63" s="25"/>
    </row>
    <row r="64">
      <c r="A64" s="4" t="s">
        <v>13191</v>
      </c>
      <c r="B64" s="4" t="s">
        <v>13192</v>
      </c>
      <c r="C64" s="4" t="s">
        <v>5572</v>
      </c>
      <c r="D64" s="10">
        <v>1.592470107E9</v>
      </c>
      <c r="E64" s="25">
        <v>0.97996527</v>
      </c>
      <c r="F64" s="10" t="str">
        <f>IFERROR(__xludf.DUMMYFUNCTION("""COMPUTED_VALUE"""),"AlbertanPanther")</f>
        <v>AlbertanPanther</v>
      </c>
      <c r="G64" s="25"/>
    </row>
    <row r="65">
      <c r="A65" s="4" t="s">
        <v>13193</v>
      </c>
      <c r="B65" s="4" t="s">
        <v>13194</v>
      </c>
      <c r="C65" s="4" t="s">
        <v>5572</v>
      </c>
      <c r="D65" s="10">
        <v>1.592439703E9</v>
      </c>
      <c r="E65" s="25">
        <v>0.9798636</v>
      </c>
      <c r="F65" s="10" t="str">
        <f>IFERROR(__xludf.DUMMYFUNCTION("""COMPUTED_VALUE"""),"KingAlphie")</f>
        <v>KingAlphie</v>
      </c>
      <c r="G65" s="25"/>
    </row>
    <row r="66">
      <c r="A66" s="4" t="s">
        <v>13195</v>
      </c>
      <c r="B66" s="4" t="s">
        <v>11591</v>
      </c>
      <c r="C66" s="4" t="s">
        <v>1385</v>
      </c>
      <c r="D66" s="10">
        <v>1.593100739E9</v>
      </c>
      <c r="E66" s="25">
        <v>0.97973794</v>
      </c>
      <c r="F66" s="10" t="str">
        <f>IFERROR(__xludf.DUMMYFUNCTION("""COMPUTED_VALUE"""),"CorrectHorsefoot")</f>
        <v>CorrectHorsefoot</v>
      </c>
      <c r="G66" s="25"/>
    </row>
    <row r="67">
      <c r="A67" s="4" t="s">
        <v>13196</v>
      </c>
      <c r="B67" s="4" t="s">
        <v>2164</v>
      </c>
      <c r="C67" s="4" t="s">
        <v>11443</v>
      </c>
      <c r="D67" s="10">
        <v>1.591765278E9</v>
      </c>
      <c r="E67" s="25">
        <v>0.979549</v>
      </c>
      <c r="F67" s="10" t="str">
        <f>IFERROR(__xludf.DUMMYFUNCTION("""COMPUTED_VALUE"""),"Pwner_Guy")</f>
        <v>Pwner_Guy</v>
      </c>
      <c r="G67" s="25"/>
    </row>
    <row r="68">
      <c r="A68" s="22" t="s">
        <v>13197</v>
      </c>
      <c r="B68" s="4" t="s">
        <v>13198</v>
      </c>
      <c r="C68" s="4" t="s">
        <v>2609</v>
      </c>
      <c r="D68" s="10">
        <v>1.59127005E9</v>
      </c>
      <c r="E68" s="25">
        <v>0.97954303</v>
      </c>
      <c r="F68" s="10" t="str">
        <f>IFERROR(__xludf.DUMMYFUNCTION("""COMPUTED_VALUE"""),"OldStalkCanadian")</f>
        <v>OldStalkCanadian</v>
      </c>
      <c r="G68" s="25"/>
    </row>
    <row r="69">
      <c r="A69" s="4" t="s">
        <v>13199</v>
      </c>
      <c r="B69" s="4" t="s">
        <v>2848</v>
      </c>
      <c r="C69" s="4" t="s">
        <v>5236</v>
      </c>
      <c r="D69" s="10">
        <v>1.592434652E9</v>
      </c>
      <c r="E69" s="25">
        <v>0.9794784</v>
      </c>
      <c r="F69" s="10" t="str">
        <f>IFERROR(__xludf.DUMMYFUNCTION("""COMPUTED_VALUE"""),"Corvus133")</f>
        <v>Corvus133</v>
      </c>
      <c r="G69" s="25"/>
    </row>
    <row r="70">
      <c r="A70" s="4" t="s">
        <v>13200</v>
      </c>
      <c r="B70" s="4" t="s">
        <v>13201</v>
      </c>
      <c r="C70" s="4" t="s">
        <v>3445</v>
      </c>
      <c r="D70" s="10">
        <v>1.591475084E9</v>
      </c>
      <c r="E70" s="25">
        <v>0.9791934</v>
      </c>
      <c r="F70" s="10" t="str">
        <f>IFERROR(__xludf.DUMMYFUNCTION("""COMPUTED_VALUE"""),"fequalma1")</f>
        <v>fequalma1</v>
      </c>
      <c r="G70" s="25"/>
    </row>
    <row r="71">
      <c r="A71" s="4" t="s">
        <v>13202</v>
      </c>
      <c r="B71" s="4" t="s">
        <v>13203</v>
      </c>
      <c r="C71" s="4" t="s">
        <v>2782</v>
      </c>
      <c r="D71" s="10">
        <v>1.591823068E9</v>
      </c>
      <c r="E71" s="25">
        <v>0.97905505</v>
      </c>
      <c r="F71" s="10" t="str">
        <f>IFERROR(__xludf.DUMMYFUNCTION("""COMPUTED_VALUE"""),"AmazinglyMoist")</f>
        <v>AmazinglyMoist</v>
      </c>
      <c r="G71" s="25"/>
    </row>
    <row r="72">
      <c r="A72" s="4" t="s">
        <v>13204</v>
      </c>
      <c r="B72" s="4" t="s">
        <v>13205</v>
      </c>
      <c r="C72" s="4" t="s">
        <v>6668</v>
      </c>
      <c r="D72" s="10">
        <v>1.592275115E9</v>
      </c>
      <c r="E72" s="25">
        <v>0.97898936</v>
      </c>
      <c r="F72" s="10" t="str">
        <f>IFERROR(__xludf.DUMMYFUNCTION("""COMPUTED_VALUE"""),"Tokestra420")</f>
        <v>Tokestra420</v>
      </c>
      <c r="G72" s="25"/>
    </row>
    <row r="73">
      <c r="A73" s="4" t="s">
        <v>13206</v>
      </c>
      <c r="B73" s="4" t="s">
        <v>13207</v>
      </c>
      <c r="C73" s="4" t="s">
        <v>10257</v>
      </c>
      <c r="D73" s="10">
        <v>1.591938753E9</v>
      </c>
      <c r="E73" s="25">
        <v>0.97898537</v>
      </c>
      <c r="F73" s="10" t="str">
        <f>IFERROR(__xludf.DUMMYFUNCTION("""COMPUTED_VALUE"""),"ShakeNBaake")</f>
        <v>ShakeNBaake</v>
      </c>
      <c r="G73" s="25"/>
    </row>
    <row r="74">
      <c r="A74" s="4" t="s">
        <v>13208</v>
      </c>
      <c r="B74" s="4" t="s">
        <v>3947</v>
      </c>
      <c r="C74" s="4" t="s">
        <v>8307</v>
      </c>
      <c r="D74" s="10">
        <v>1.591905138E9</v>
      </c>
      <c r="E74" s="25">
        <v>0.9787081</v>
      </c>
      <c r="F74" s="10" t="str">
        <f>IFERROR(__xludf.DUMMYFUNCTION("""COMPUTED_VALUE"""),"famousdexter123")</f>
        <v>famousdexter123</v>
      </c>
      <c r="G74" s="25"/>
    </row>
    <row r="75">
      <c r="A75" s="4" t="s">
        <v>13209</v>
      </c>
      <c r="B75" s="4" t="s">
        <v>11591</v>
      </c>
      <c r="C75" s="4" t="s">
        <v>8593</v>
      </c>
      <c r="D75" s="10">
        <v>1.591998291E9</v>
      </c>
      <c r="E75" s="25">
        <v>0.97842824</v>
      </c>
      <c r="F75" s="10" t="str">
        <f>IFERROR(__xludf.DUMMYFUNCTION("""COMPUTED_VALUE"""),"BrokenRetina")</f>
        <v>BrokenRetina</v>
      </c>
      <c r="G75" s="25"/>
    </row>
    <row r="76">
      <c r="A76" s="4" t="s">
        <v>13210</v>
      </c>
      <c r="B76" s="10">
        <v>1.9830602E7</v>
      </c>
      <c r="C76" s="4" t="s">
        <v>1414</v>
      </c>
      <c r="D76" s="10">
        <v>1.593423728E9</v>
      </c>
      <c r="E76" s="25">
        <v>0.9783652</v>
      </c>
      <c r="F76" s="10" t="str">
        <f>IFERROR(__xludf.DUMMYFUNCTION("""COMPUTED_VALUE"""),"BokBokChickN")</f>
        <v>BokBokChickN</v>
      </c>
      <c r="G76" s="25"/>
    </row>
    <row r="77">
      <c r="A77" s="4" t="s">
        <v>13211</v>
      </c>
      <c r="B77" s="4" t="s">
        <v>13212</v>
      </c>
      <c r="C77" s="4" t="s">
        <v>10078</v>
      </c>
      <c r="D77" s="10">
        <v>1.592003083E9</v>
      </c>
      <c r="E77" s="25">
        <v>0.97800916</v>
      </c>
      <c r="F77" s="10" t="str">
        <f>IFERROR(__xludf.DUMMYFUNCTION("""COMPUTED_VALUE"""),"ScruntiK")</f>
        <v>ScruntiK</v>
      </c>
      <c r="G77" s="25"/>
    </row>
    <row r="78">
      <c r="A78" s="4" t="s">
        <v>13213</v>
      </c>
      <c r="B78" s="4" t="s">
        <v>13214</v>
      </c>
      <c r="C78" s="4" t="s">
        <v>2009</v>
      </c>
      <c r="D78" s="10">
        <v>1.592715543E9</v>
      </c>
      <c r="E78" s="25">
        <v>0.9779577</v>
      </c>
      <c r="F78" s="10" t="str">
        <f>IFERROR(__xludf.DUMMYFUNCTION("""COMPUTED_VALUE"""),"JoshuaisCatchy")</f>
        <v>JoshuaisCatchy</v>
      </c>
      <c r="G78" s="25"/>
    </row>
    <row r="79">
      <c r="A79" s="4" t="s">
        <v>13215</v>
      </c>
      <c r="B79" s="4" t="s">
        <v>10866</v>
      </c>
      <c r="C79" s="4" t="s">
        <v>1498</v>
      </c>
      <c r="D79" s="10">
        <v>1.592189417E9</v>
      </c>
      <c r="E79" s="25">
        <v>0.97792345</v>
      </c>
      <c r="F79" s="10" t="str">
        <f>IFERROR(__xludf.DUMMYFUNCTION("""COMPUTED_VALUE"""),"Ganon_Schrodinger")</f>
        <v>Ganon_Schrodinger</v>
      </c>
      <c r="G79" s="25"/>
    </row>
    <row r="80">
      <c r="A80" s="4" t="s">
        <v>13216</v>
      </c>
      <c r="B80" s="4" t="s">
        <v>13217</v>
      </c>
      <c r="C80" s="4" t="s">
        <v>4055</v>
      </c>
      <c r="D80" s="10">
        <v>1.592038182E9</v>
      </c>
      <c r="E80" s="25">
        <v>0.9779039</v>
      </c>
      <c r="F80" s="10" t="str">
        <f>IFERROR(__xludf.DUMMYFUNCTION("""COMPUTED_VALUE"""),"Pappy_Gunn")</f>
        <v>Pappy_Gunn</v>
      </c>
      <c r="G80" s="25"/>
    </row>
    <row r="81">
      <c r="A81" s="4" t="s">
        <v>13218</v>
      </c>
      <c r="B81" s="4" t="s">
        <v>8945</v>
      </c>
      <c r="C81" s="4" t="s">
        <v>440</v>
      </c>
      <c r="D81" s="10">
        <v>1.591919337E9</v>
      </c>
      <c r="E81" s="25">
        <v>0.9776379</v>
      </c>
      <c r="F81" s="10" t="str">
        <f>IFERROR(__xludf.DUMMYFUNCTION("""COMPUTED_VALUE"""),"Lupinfujiko")</f>
        <v>Lupinfujiko</v>
      </c>
      <c r="G81" s="25"/>
    </row>
    <row r="82">
      <c r="A82" s="4" t="s">
        <v>13219</v>
      </c>
      <c r="B82" s="4" t="s">
        <v>13104</v>
      </c>
      <c r="C82" s="4" t="s">
        <v>6555</v>
      </c>
      <c r="D82" s="10">
        <v>1.591243989E9</v>
      </c>
      <c r="E82" s="25">
        <v>0.9776177</v>
      </c>
      <c r="F82" s="10" t="str">
        <f>IFERROR(__xludf.DUMMYFUNCTION("""COMPUTED_VALUE"""),"Phudeemaster")</f>
        <v>Phudeemaster</v>
      </c>
      <c r="G82" s="25"/>
    </row>
    <row r="83">
      <c r="A83" s="4" t="s">
        <v>13220</v>
      </c>
      <c r="B83" s="4" t="s">
        <v>13221</v>
      </c>
      <c r="C83" s="4" t="s">
        <v>6499</v>
      </c>
      <c r="D83" s="10">
        <v>1.591125121E9</v>
      </c>
      <c r="E83" s="25">
        <v>0.9770946</v>
      </c>
      <c r="F83" s="10" t="str">
        <f>IFERROR(__xludf.DUMMYFUNCTION("""COMPUTED_VALUE"""),"HarvosMom")</f>
        <v>HarvosMom</v>
      </c>
      <c r="G83" s="25"/>
    </row>
    <row r="84">
      <c r="A84" s="4" t="s">
        <v>13222</v>
      </c>
      <c r="B84" s="4" t="s">
        <v>1187</v>
      </c>
      <c r="C84" s="4" t="s">
        <v>7159</v>
      </c>
      <c r="D84" s="10">
        <v>1.592338604E9</v>
      </c>
      <c r="E84" s="25">
        <v>0.9767408</v>
      </c>
      <c r="F84" s="10" t="str">
        <f>IFERROR(__xludf.DUMMYFUNCTION("""COMPUTED_VALUE"""),"Visknut")</f>
        <v>Visknut</v>
      </c>
      <c r="G84" s="25"/>
    </row>
    <row r="85">
      <c r="A85" s="22" t="s">
        <v>13223</v>
      </c>
      <c r="B85" s="4" t="s">
        <v>13135</v>
      </c>
      <c r="C85" s="4" t="s">
        <v>2085</v>
      </c>
      <c r="D85" s="10">
        <v>1.592690539E9</v>
      </c>
      <c r="E85" s="25">
        <v>0.97661185</v>
      </c>
      <c r="F85" s="10" t="str">
        <f>IFERROR(__xludf.DUMMYFUNCTION("""COMPUTED_VALUE"""),"carpe_vinium_41")</f>
        <v>carpe_vinium_41</v>
      </c>
      <c r="G85" s="25"/>
    </row>
    <row r="86">
      <c r="A86" s="22" t="s">
        <v>13224</v>
      </c>
      <c r="B86" s="4" t="s">
        <v>6750</v>
      </c>
      <c r="C86" s="4" t="s">
        <v>2667</v>
      </c>
      <c r="D86" s="10">
        <v>1.593303903E9</v>
      </c>
      <c r="E86" s="25">
        <v>0.97589415</v>
      </c>
      <c r="F86" s="10" t="str">
        <f>IFERROR(__xludf.DUMMYFUNCTION("""COMPUTED_VALUE"""),"cadthrowaway101")</f>
        <v>cadthrowaway101</v>
      </c>
      <c r="G86" s="25"/>
    </row>
    <row r="87">
      <c r="A87" s="4" t="s">
        <v>13225</v>
      </c>
      <c r="B87" s="4" t="s">
        <v>1715</v>
      </c>
      <c r="C87" s="4" t="s">
        <v>10545</v>
      </c>
      <c r="D87" s="10">
        <v>1.592137881E9</v>
      </c>
      <c r="E87" s="25">
        <v>0.9758324</v>
      </c>
      <c r="F87" s="10" t="str">
        <f>IFERROR(__xludf.DUMMYFUNCTION("""COMPUTED_VALUE"""),"Rook_Castle")</f>
        <v>Rook_Castle</v>
      </c>
      <c r="G87" s="25"/>
    </row>
    <row r="88">
      <c r="A88" s="4" t="s">
        <v>13226</v>
      </c>
      <c r="B88" s="4" t="s">
        <v>1210</v>
      </c>
      <c r="C88" s="4" t="s">
        <v>12561</v>
      </c>
      <c r="D88" s="10">
        <v>1.591763404E9</v>
      </c>
      <c r="E88" s="25">
        <v>0.9756118</v>
      </c>
      <c r="F88" s="10" t="str">
        <f>IFERROR(__xludf.DUMMYFUNCTION("""COMPUTED_VALUE"""),"memototheworld")</f>
        <v>memototheworld</v>
      </c>
      <c r="G88" s="25"/>
    </row>
    <row r="89">
      <c r="A89" s="4" t="s">
        <v>13227</v>
      </c>
      <c r="B89" s="4" t="s">
        <v>13228</v>
      </c>
      <c r="C89" s="4" t="s">
        <v>7506</v>
      </c>
      <c r="D89" s="10">
        <v>1.59157797E9</v>
      </c>
      <c r="E89" s="25">
        <v>0.97544587</v>
      </c>
      <c r="F89" s="10" t="str">
        <f>IFERROR(__xludf.DUMMYFUNCTION("""COMPUTED_VALUE"""),"PicklesCalling")</f>
        <v>PicklesCalling</v>
      </c>
      <c r="G89" s="25"/>
    </row>
    <row r="90">
      <c r="A90" s="22" t="s">
        <v>13229</v>
      </c>
      <c r="B90" s="4" t="s">
        <v>13230</v>
      </c>
      <c r="C90" s="4" t="s">
        <v>10415</v>
      </c>
      <c r="D90" s="10">
        <v>1.591528223E9</v>
      </c>
      <c r="E90" s="25">
        <v>0.9751859</v>
      </c>
      <c r="F90" s="10" t="str">
        <f>IFERROR(__xludf.DUMMYFUNCTION("""COMPUTED_VALUE"""),"greenskybluefields")</f>
        <v>greenskybluefields</v>
      </c>
      <c r="G90" s="25"/>
    </row>
    <row r="91">
      <c r="A91" s="22" t="s">
        <v>13231</v>
      </c>
      <c r="B91" s="4" t="s">
        <v>1790</v>
      </c>
      <c r="C91" s="4" t="s">
        <v>1494</v>
      </c>
      <c r="D91" s="10">
        <v>1.593140495E9</v>
      </c>
      <c r="E91" s="25">
        <v>0.9745835</v>
      </c>
      <c r="F91" s="10" t="str">
        <f>IFERROR(__xludf.DUMMYFUNCTION("""COMPUTED_VALUE"""),"Col-Slanders")</f>
        <v>Col-Slanders</v>
      </c>
      <c r="G91" s="25"/>
    </row>
    <row r="92">
      <c r="A92" s="4" t="s">
        <v>13232</v>
      </c>
      <c r="B92" s="4" t="s">
        <v>1332</v>
      </c>
      <c r="C92" s="4" t="s">
        <v>8640</v>
      </c>
      <c r="D92" s="10">
        <v>1.592281127E9</v>
      </c>
      <c r="E92" s="25">
        <v>0.97448343</v>
      </c>
      <c r="F92" s="10" t="str">
        <f>IFERROR(__xludf.DUMMYFUNCTION("""COMPUTED_VALUE"""),"Octopus777")</f>
        <v>Octopus777</v>
      </c>
      <c r="G92" s="25"/>
    </row>
    <row r="93">
      <c r="A93" s="4" t="s">
        <v>13233</v>
      </c>
      <c r="B93" s="4" t="s">
        <v>13234</v>
      </c>
      <c r="C93" s="4" t="s">
        <v>4042</v>
      </c>
      <c r="D93" s="10">
        <v>1.591489142E9</v>
      </c>
      <c r="E93" s="25">
        <v>0.9741286</v>
      </c>
      <c r="F93" s="10" t="str">
        <f>IFERROR(__xludf.DUMMYFUNCTION("""COMPUTED_VALUE"""),"Ogimaa1972")</f>
        <v>Ogimaa1972</v>
      </c>
      <c r="G93" s="25"/>
    </row>
    <row r="94">
      <c r="A94" s="4" t="s">
        <v>13235</v>
      </c>
      <c r="B94" s="4" t="s">
        <v>13144</v>
      </c>
      <c r="C94" s="4" t="s">
        <v>12556</v>
      </c>
      <c r="D94" s="10">
        <v>1.592759744E9</v>
      </c>
      <c r="E94" s="25">
        <v>0.97406006</v>
      </c>
      <c r="F94" s="10" t="str">
        <f>IFERROR(__xludf.DUMMYFUNCTION("""COMPUTED_VALUE"""),"CrazyNakedCanadian")</f>
        <v>CrazyNakedCanadian</v>
      </c>
      <c r="G94" s="25"/>
    </row>
    <row r="95">
      <c r="A95" s="4" t="s">
        <v>13236</v>
      </c>
      <c r="B95" s="4" t="s">
        <v>13098</v>
      </c>
      <c r="C95" s="4" t="s">
        <v>10020</v>
      </c>
      <c r="D95" s="10">
        <v>1.592309379E9</v>
      </c>
      <c r="E95" s="25">
        <v>0.9737498</v>
      </c>
      <c r="F95" s="10" t="str">
        <f>IFERROR(__xludf.DUMMYFUNCTION("""COMPUTED_VALUE"""),"PhoneQuomo")</f>
        <v>PhoneQuomo</v>
      </c>
      <c r="G95" s="25"/>
    </row>
    <row r="96">
      <c r="A96" s="4" t="s">
        <v>13237</v>
      </c>
      <c r="B96" s="4" t="s">
        <v>4137</v>
      </c>
      <c r="C96" s="4" t="s">
        <v>10063</v>
      </c>
      <c r="D96" s="10">
        <v>1.592222921E9</v>
      </c>
      <c r="E96" s="25">
        <v>0.97369653</v>
      </c>
      <c r="F96" s="10" t="str">
        <f>IFERROR(__xludf.DUMMYFUNCTION("""COMPUTED_VALUE"""),"TEABOII")</f>
        <v>TEABOII</v>
      </c>
      <c r="G96" s="25"/>
    </row>
    <row r="97">
      <c r="A97" s="4" t="s">
        <v>13238</v>
      </c>
      <c r="B97" s="4" t="s">
        <v>13214</v>
      </c>
      <c r="C97" s="4" t="s">
        <v>12536</v>
      </c>
      <c r="D97" s="10">
        <v>1.591763274E9</v>
      </c>
      <c r="E97" s="25">
        <v>0.9736362</v>
      </c>
      <c r="F97" s="10" t="str">
        <f>IFERROR(__xludf.DUMMYFUNCTION("""COMPUTED_VALUE"""),"Madwack")</f>
        <v>Madwack</v>
      </c>
      <c r="G97" s="25"/>
    </row>
    <row r="98">
      <c r="A98" s="4" t="s">
        <v>13239</v>
      </c>
      <c r="B98" s="4" t="s">
        <v>5714</v>
      </c>
      <c r="C98" s="4" t="s">
        <v>8827</v>
      </c>
      <c r="D98" s="10">
        <v>1.591812153E9</v>
      </c>
      <c r="E98" s="25">
        <v>0.973631</v>
      </c>
      <c r="F98" s="10" t="str">
        <f>IFERROR(__xludf.DUMMYFUNCTION("""COMPUTED_VALUE"""),"n0remack")</f>
        <v>n0remack</v>
      </c>
      <c r="G98" s="25"/>
    </row>
    <row r="99">
      <c r="A99" s="4" t="s">
        <v>13240</v>
      </c>
      <c r="B99" s="4" t="s">
        <v>13241</v>
      </c>
      <c r="C99" s="4" t="s">
        <v>5283</v>
      </c>
      <c r="D99" s="10">
        <v>1.59285424E9</v>
      </c>
      <c r="E99" s="25">
        <v>0.973554</v>
      </c>
      <c r="F99" s="10" t="str">
        <f>IFERROR(__xludf.DUMMYFUNCTION("""COMPUTED_VALUE"""),"The_Below_7")</f>
        <v>The_Below_7</v>
      </c>
      <c r="G99" s="25"/>
    </row>
    <row r="100">
      <c r="A100" s="4" t="s">
        <v>13242</v>
      </c>
      <c r="B100" s="4" t="s">
        <v>1187</v>
      </c>
      <c r="C100" s="4" t="s">
        <v>4951</v>
      </c>
      <c r="D100" s="10">
        <v>1.59233842E9</v>
      </c>
      <c r="E100" s="25">
        <v>0.97347575</v>
      </c>
      <c r="F100" s="10" t="str">
        <f>IFERROR(__xludf.DUMMYFUNCTION("""COMPUTED_VALUE"""),"brutanana_dilewski")</f>
        <v>brutanana_dilewski</v>
      </c>
      <c r="G100" s="25"/>
    </row>
    <row r="101">
      <c r="A101" s="4" t="s">
        <v>13243</v>
      </c>
      <c r="B101" s="4" t="s">
        <v>13244</v>
      </c>
      <c r="C101" s="4" t="s">
        <v>8471</v>
      </c>
      <c r="D101" s="10">
        <v>1.593531583E9</v>
      </c>
      <c r="E101" s="25">
        <v>0.97277087</v>
      </c>
      <c r="F101" s="10" t="str">
        <f>IFERROR(__xludf.DUMMYFUNCTION("""COMPUTED_VALUE"""),"Castrum4life")</f>
        <v>Castrum4life</v>
      </c>
      <c r="G101" s="25"/>
    </row>
    <row r="102">
      <c r="A102" s="4" t="s">
        <v>13245</v>
      </c>
      <c r="B102" s="4" t="s">
        <v>13246</v>
      </c>
      <c r="C102" s="4" t="s">
        <v>4519</v>
      </c>
      <c r="D102" s="10">
        <v>1.591142307E9</v>
      </c>
      <c r="E102" s="25">
        <v>0.9724213</v>
      </c>
      <c r="F102" s="10" t="str">
        <f>IFERROR(__xludf.DUMMYFUNCTION("""COMPUTED_VALUE"""),"yeg__realtor")</f>
        <v>yeg__realtor</v>
      </c>
      <c r="G102" s="25"/>
    </row>
    <row r="103">
      <c r="A103" s="4" t="s">
        <v>13247</v>
      </c>
      <c r="B103" s="4" t="s">
        <v>3294</v>
      </c>
      <c r="C103" s="4" t="s">
        <v>9556</v>
      </c>
      <c r="D103" s="10">
        <v>1.592840185E9</v>
      </c>
      <c r="E103" s="25">
        <v>0.97219086</v>
      </c>
      <c r="F103" s="10" t="str">
        <f>IFERROR(__xludf.DUMMYFUNCTION("""COMPUTED_VALUE"""),"CDN_Rattus")</f>
        <v>CDN_Rattus</v>
      </c>
      <c r="G103" s="25"/>
    </row>
    <row r="104">
      <c r="A104" s="22" t="s">
        <v>13248</v>
      </c>
      <c r="B104" s="4" t="s">
        <v>13230</v>
      </c>
      <c r="C104" s="4" t="s">
        <v>3819</v>
      </c>
      <c r="D104" s="10">
        <v>1.59180534E9</v>
      </c>
      <c r="E104" s="25">
        <v>0.97147936</v>
      </c>
      <c r="F104" s="10" t="str">
        <f>IFERROR(__xludf.DUMMYFUNCTION("""COMPUTED_VALUE"""),"GILFMunter")</f>
        <v>GILFMunter</v>
      </c>
      <c r="G104" s="25"/>
    </row>
    <row r="105">
      <c r="A105" s="4" t="s">
        <v>13249</v>
      </c>
      <c r="B105" s="4" t="s">
        <v>13250</v>
      </c>
      <c r="C105" s="4" t="s">
        <v>528</v>
      </c>
      <c r="D105" s="10">
        <v>1.592202666E9</v>
      </c>
      <c r="E105" s="25">
        <v>0.9713086</v>
      </c>
      <c r="F105" s="10" t="str">
        <f>IFERROR(__xludf.DUMMYFUNCTION("""COMPUTED_VALUE"""),"misfitmaniac275")</f>
        <v>misfitmaniac275</v>
      </c>
      <c r="G105" s="25"/>
    </row>
    <row r="106">
      <c r="A106" s="4" t="s">
        <v>13251</v>
      </c>
      <c r="B106" s="4" t="s">
        <v>13129</v>
      </c>
      <c r="C106" s="4" t="s">
        <v>7969</v>
      </c>
      <c r="D106" s="10">
        <v>1.592350301E9</v>
      </c>
      <c r="E106" s="25">
        <v>0.97130847</v>
      </c>
      <c r="F106" s="10" t="str">
        <f>IFERROR(__xludf.DUMMYFUNCTION("""COMPUTED_VALUE"""),"dim4ik220801")</f>
        <v>dim4ik220801</v>
      </c>
      <c r="G106" s="25"/>
    </row>
    <row r="107">
      <c r="A107" s="4" t="s">
        <v>13252</v>
      </c>
      <c r="B107" s="4" t="s">
        <v>13098</v>
      </c>
      <c r="C107" s="4" t="s">
        <v>4222</v>
      </c>
      <c r="D107" s="10">
        <v>1.591097988E9</v>
      </c>
      <c r="E107" s="25">
        <v>0.9708366</v>
      </c>
      <c r="F107" s="10" t="str">
        <f>IFERROR(__xludf.DUMMYFUNCTION("""COMPUTED_VALUE"""),"DonVader57")</f>
        <v>DonVader57</v>
      </c>
      <c r="G107" s="25"/>
    </row>
    <row r="108">
      <c r="A108" s="4" t="s">
        <v>13253</v>
      </c>
      <c r="B108" s="4" t="s">
        <v>5714</v>
      </c>
      <c r="C108" s="4" t="s">
        <v>8183</v>
      </c>
      <c r="D108" s="10">
        <v>1.591058173E9</v>
      </c>
      <c r="E108" s="25">
        <v>0.9707732</v>
      </c>
      <c r="F108" s="10" t="str">
        <f>IFERROR(__xludf.DUMMYFUNCTION("""COMPUTED_VALUE"""),"kayjaylayray")</f>
        <v>kayjaylayray</v>
      </c>
      <c r="G108" s="25"/>
    </row>
    <row r="109">
      <c r="A109" s="4" t="s">
        <v>13254</v>
      </c>
      <c r="B109" s="10">
        <v>1.9830602E7</v>
      </c>
      <c r="C109" s="4" t="s">
        <v>7085</v>
      </c>
      <c r="D109" s="10">
        <v>1.592794211E9</v>
      </c>
      <c r="E109" s="25">
        <v>0.97041124</v>
      </c>
      <c r="F109" s="10" t="str">
        <f>IFERROR(__xludf.DUMMYFUNCTION("""COMPUTED_VALUE"""),"YBkCxOmlOi")</f>
        <v>YBkCxOmlOi</v>
      </c>
      <c r="G109" s="25"/>
    </row>
    <row r="110">
      <c r="A110" s="4" t="s">
        <v>13255</v>
      </c>
      <c r="B110" s="4" t="s">
        <v>13256</v>
      </c>
      <c r="C110" s="4" t="s">
        <v>2667</v>
      </c>
      <c r="D110" s="10">
        <v>1.593309691E9</v>
      </c>
      <c r="E110" s="25">
        <v>0.96989036</v>
      </c>
      <c r="F110" s="10" t="str">
        <f>IFERROR(__xludf.DUMMYFUNCTION("""COMPUTED_VALUE"""),"steveyxe69")</f>
        <v>steveyxe69</v>
      </c>
      <c r="G110" s="25"/>
    </row>
    <row r="111">
      <c r="A111" s="4" t="s">
        <v>13257</v>
      </c>
      <c r="B111" s="4" t="s">
        <v>13258</v>
      </c>
      <c r="C111" s="4" t="s">
        <v>7219</v>
      </c>
      <c r="D111" s="10">
        <v>1.591055711E9</v>
      </c>
      <c r="E111" s="25">
        <v>0.96985245</v>
      </c>
      <c r="F111" s="10" t="str">
        <f>IFERROR(__xludf.DUMMYFUNCTION("""COMPUTED_VALUE"""),"LetsMosey07")</f>
        <v>LetsMosey07</v>
      </c>
      <c r="G111" s="25"/>
    </row>
    <row r="112">
      <c r="A112" s="4" t="s">
        <v>13259</v>
      </c>
      <c r="B112" s="4" t="s">
        <v>13260</v>
      </c>
      <c r="C112" s="4" t="s">
        <v>4105</v>
      </c>
      <c r="D112" s="10">
        <v>1.59158733E9</v>
      </c>
      <c r="E112" s="25">
        <v>0.96965516</v>
      </c>
      <c r="F112" s="10" t="str">
        <f>IFERROR(__xludf.DUMMYFUNCTION("""COMPUTED_VALUE"""),"enoughhysteria")</f>
        <v>enoughhysteria</v>
      </c>
      <c r="G112" s="25"/>
    </row>
    <row r="113">
      <c r="A113" s="4" t="s">
        <v>13261</v>
      </c>
      <c r="B113" s="4" t="s">
        <v>2065</v>
      </c>
      <c r="C113" s="4" t="s">
        <v>3883</v>
      </c>
      <c r="D113" s="10">
        <v>1.591359682E9</v>
      </c>
      <c r="E113" s="25">
        <v>0.9695812</v>
      </c>
      <c r="F113" s="10" t="str">
        <f>IFERROR(__xludf.DUMMYFUNCTION("""COMPUTED_VALUE"""),"Spookyfish111")</f>
        <v>Spookyfish111</v>
      </c>
      <c r="G113" s="25"/>
    </row>
    <row r="114">
      <c r="A114" s="22" t="s">
        <v>13262</v>
      </c>
      <c r="B114" s="4" t="s">
        <v>13263</v>
      </c>
      <c r="C114" s="4" t="s">
        <v>7094</v>
      </c>
      <c r="D114" s="10">
        <v>1.593404954E9</v>
      </c>
      <c r="E114" s="25">
        <v>0.969402</v>
      </c>
      <c r="F114" s="10" t="str">
        <f>IFERROR(__xludf.DUMMYFUNCTION("""COMPUTED_VALUE"""),"Plebbit_boi")</f>
        <v>Plebbit_boi</v>
      </c>
      <c r="G114" s="25"/>
    </row>
    <row r="115">
      <c r="A115" s="4" t="s">
        <v>13264</v>
      </c>
      <c r="B115" s="4" t="s">
        <v>13129</v>
      </c>
      <c r="C115" s="4" t="s">
        <v>1986</v>
      </c>
      <c r="D115" s="10">
        <v>1.593141642E9</v>
      </c>
      <c r="E115" s="25">
        <v>0.9689251</v>
      </c>
      <c r="F115" s="10" t="str">
        <f>IFERROR(__xludf.DUMMYFUNCTION("""COMPUTED_VALUE"""),"PM_ME_YOUR_luve")</f>
        <v>PM_ME_YOUR_luve</v>
      </c>
      <c r="G115" s="25"/>
    </row>
    <row r="116">
      <c r="A116" s="4" t="s">
        <v>13265</v>
      </c>
      <c r="B116" s="4" t="s">
        <v>13118</v>
      </c>
      <c r="C116" s="4" t="s">
        <v>4319</v>
      </c>
      <c r="D116" s="10">
        <v>1.591022716E9</v>
      </c>
      <c r="E116" s="25">
        <v>0.968868</v>
      </c>
      <c r="F116" s="10" t="str">
        <f>IFERROR(__xludf.DUMMYFUNCTION("""COMPUTED_VALUE"""),"Kuhzoom")</f>
        <v>Kuhzoom</v>
      </c>
      <c r="G116" s="25"/>
    </row>
    <row r="117">
      <c r="A117" s="4" t="s">
        <v>13266</v>
      </c>
      <c r="B117" s="4" t="s">
        <v>1257</v>
      </c>
      <c r="C117" s="4" t="s">
        <v>6076</v>
      </c>
      <c r="D117" s="10">
        <v>1.592522586E9</v>
      </c>
      <c r="E117" s="25">
        <v>0.96884686</v>
      </c>
      <c r="F117" s="10" t="str">
        <f>IFERROR(__xludf.DUMMYFUNCTION("""COMPUTED_VALUE"""),"kabongtheclumsy")</f>
        <v>kabongtheclumsy</v>
      </c>
      <c r="G117" s="25"/>
    </row>
    <row r="118">
      <c r="A118" s="4" t="s">
        <v>13267</v>
      </c>
      <c r="B118" s="4" t="s">
        <v>939</v>
      </c>
      <c r="C118" s="4" t="s">
        <v>10956</v>
      </c>
      <c r="D118" s="10">
        <v>1.591027656E9</v>
      </c>
      <c r="E118" s="25">
        <v>0.9685879</v>
      </c>
      <c r="F118" s="10" t="str">
        <f>IFERROR(__xludf.DUMMYFUNCTION("""COMPUTED_VALUE"""),"troutcommakilgore")</f>
        <v>troutcommakilgore</v>
      </c>
      <c r="G118" s="25"/>
    </row>
    <row r="119">
      <c r="A119" s="22" t="s">
        <v>13268</v>
      </c>
      <c r="B119" s="4" t="s">
        <v>13244</v>
      </c>
      <c r="C119" s="4" t="s">
        <v>665</v>
      </c>
      <c r="D119" s="10">
        <v>1.5914518E9</v>
      </c>
      <c r="E119" s="25">
        <v>0.96847874</v>
      </c>
      <c r="F119" s="10" t="str">
        <f>IFERROR(__xludf.DUMMYFUNCTION("""COMPUTED_VALUE"""),"ReprobateRonin")</f>
        <v>ReprobateRonin</v>
      </c>
      <c r="G119" s="25"/>
    </row>
    <row r="120">
      <c r="A120" s="4" t="s">
        <v>13269</v>
      </c>
      <c r="B120" s="4" t="s">
        <v>13270</v>
      </c>
      <c r="C120" s="4" t="s">
        <v>12158</v>
      </c>
      <c r="D120" s="10">
        <v>1.592170638E9</v>
      </c>
      <c r="E120" s="25">
        <v>0.9684603</v>
      </c>
      <c r="F120" s="10" t="str">
        <f>IFERROR(__xludf.DUMMYFUNCTION("""COMPUTED_VALUE"""),"Jaegendar")</f>
        <v>Jaegendar</v>
      </c>
      <c r="G120" s="25"/>
    </row>
    <row r="121">
      <c r="A121" s="4" t="s">
        <v>13271</v>
      </c>
      <c r="B121" s="4" t="s">
        <v>8945</v>
      </c>
      <c r="C121" s="4" t="s">
        <v>7519</v>
      </c>
      <c r="D121" s="10">
        <v>1.59299676E9</v>
      </c>
      <c r="E121" s="25">
        <v>0.9683362</v>
      </c>
      <c r="F121" s="10" t="str">
        <f>IFERROR(__xludf.DUMMYFUNCTION("""COMPUTED_VALUE"""),"q2018fan")</f>
        <v>q2018fan</v>
      </c>
      <c r="G121" s="25"/>
    </row>
    <row r="122">
      <c r="A122" s="22" t="s">
        <v>13272</v>
      </c>
      <c r="B122" s="4" t="s">
        <v>13230</v>
      </c>
      <c r="C122" s="4" t="s">
        <v>7180</v>
      </c>
      <c r="D122" s="10">
        <v>1.591440896E9</v>
      </c>
      <c r="E122" s="25">
        <v>0.96823996</v>
      </c>
      <c r="F122" s="10" t="str">
        <f>IFERROR(__xludf.DUMMYFUNCTION("""COMPUTED_VALUE"""),"Redactedatemydog")</f>
        <v>Redactedatemydog</v>
      </c>
      <c r="G122" s="25"/>
    </row>
    <row r="123">
      <c r="A123" s="4" t="s">
        <v>13273</v>
      </c>
      <c r="B123" s="4" t="s">
        <v>13274</v>
      </c>
      <c r="C123" s="4" t="s">
        <v>1455</v>
      </c>
      <c r="D123" s="10">
        <v>1.59262055E9</v>
      </c>
      <c r="E123" s="25">
        <v>0.9680656</v>
      </c>
      <c r="F123" s="10" t="str">
        <f>IFERROR(__xludf.DUMMYFUNCTION("""COMPUTED_VALUE"""),"GreaseBall692")</f>
        <v>GreaseBall692</v>
      </c>
      <c r="G123" s="25"/>
    </row>
    <row r="124">
      <c r="A124" s="4" t="s">
        <v>13275</v>
      </c>
      <c r="B124" s="4" t="s">
        <v>13135</v>
      </c>
      <c r="C124" s="4" t="s">
        <v>5809</v>
      </c>
      <c r="D124" s="10">
        <v>1.591058206E9</v>
      </c>
      <c r="E124" s="25">
        <v>0.96783555</v>
      </c>
      <c r="F124" s="10" t="str">
        <f>IFERROR(__xludf.DUMMYFUNCTION("""COMPUTED_VALUE"""),"ViagraDaddy")</f>
        <v>ViagraDaddy</v>
      </c>
      <c r="G124" s="25"/>
    </row>
    <row r="125">
      <c r="A125" s="4" t="s">
        <v>13276</v>
      </c>
      <c r="B125" s="4" t="s">
        <v>13098</v>
      </c>
      <c r="C125" s="4" t="s">
        <v>10807</v>
      </c>
      <c r="D125" s="10">
        <v>1.591295989E9</v>
      </c>
      <c r="E125" s="25">
        <v>0.96778655</v>
      </c>
      <c r="F125" s="10" t="str">
        <f>IFERROR(__xludf.DUMMYFUNCTION("""COMPUTED_VALUE"""),"wuhanflufromdazoo")</f>
        <v>wuhanflufromdazoo</v>
      </c>
      <c r="G125" s="25"/>
    </row>
    <row r="126">
      <c r="A126" s="22" t="s">
        <v>13277</v>
      </c>
      <c r="B126" s="4" t="s">
        <v>13230</v>
      </c>
      <c r="C126" s="4" t="s">
        <v>864</v>
      </c>
      <c r="D126" s="10">
        <v>1.592653123E9</v>
      </c>
      <c r="E126" s="25">
        <v>0.96775573</v>
      </c>
      <c r="F126" s="10" t="str">
        <f>IFERROR(__xludf.DUMMYFUNCTION("""COMPUTED_VALUE"""),"TheDirtFarmer")</f>
        <v>TheDirtFarmer</v>
      </c>
      <c r="G126" s="25"/>
    </row>
    <row r="127">
      <c r="A127" s="22" t="s">
        <v>13278</v>
      </c>
      <c r="B127" s="4" t="s">
        <v>2189</v>
      </c>
      <c r="C127" s="4" t="s">
        <v>2889</v>
      </c>
      <c r="D127" s="10">
        <v>1.59304951E9</v>
      </c>
      <c r="E127" s="25">
        <v>0.9677323</v>
      </c>
      <c r="F127" s="10" t="str">
        <f>IFERROR(__xludf.DUMMYFUNCTION("""COMPUTED_VALUE"""),"think_lemons")</f>
        <v>think_lemons</v>
      </c>
      <c r="G127" s="25"/>
    </row>
    <row r="128">
      <c r="A128" s="4" t="s">
        <v>13279</v>
      </c>
      <c r="B128" s="4" t="s">
        <v>13280</v>
      </c>
      <c r="C128" s="4" t="s">
        <v>5809</v>
      </c>
      <c r="D128" s="10">
        <v>1.591043903E9</v>
      </c>
      <c r="E128" s="25">
        <v>0.9671323</v>
      </c>
      <c r="F128" s="10" t="str">
        <f>IFERROR(__xludf.DUMMYFUNCTION("""COMPUTED_VALUE"""),"Squid_GoPro")</f>
        <v>Squid_GoPro</v>
      </c>
      <c r="G128" s="25"/>
    </row>
    <row r="129">
      <c r="A129" s="4" t="s">
        <v>13281</v>
      </c>
      <c r="B129" s="4" t="s">
        <v>7123</v>
      </c>
      <c r="C129" s="4" t="s">
        <v>4062</v>
      </c>
      <c r="D129" s="10">
        <v>1.59294279E9</v>
      </c>
      <c r="E129" s="25">
        <v>0.9670958</v>
      </c>
      <c r="F129" s="10" t="str">
        <f>IFERROR(__xludf.DUMMYFUNCTION("""COMPUTED_VALUE"""),"rickdez107")</f>
        <v>rickdez107</v>
      </c>
      <c r="G129" s="25"/>
    </row>
    <row r="130">
      <c r="A130" s="4" t="s">
        <v>13282</v>
      </c>
      <c r="B130" s="4" t="s">
        <v>13098</v>
      </c>
      <c r="C130" s="4" t="s">
        <v>5092</v>
      </c>
      <c r="D130" s="10">
        <v>1.592418224E9</v>
      </c>
      <c r="E130" s="25">
        <v>0.966957</v>
      </c>
      <c r="F130" s="10" t="str">
        <f>IFERROR(__xludf.DUMMYFUNCTION("""COMPUTED_VALUE"""),"__pulsar")</f>
        <v>__pulsar</v>
      </c>
      <c r="G130" s="25"/>
    </row>
    <row r="131">
      <c r="A131" s="4" t="s">
        <v>13283</v>
      </c>
      <c r="B131" s="4" t="s">
        <v>2567</v>
      </c>
      <c r="C131" s="4" t="s">
        <v>3587</v>
      </c>
      <c r="D131" s="10">
        <v>1.592498364E9</v>
      </c>
      <c r="E131" s="25">
        <v>0.9668454</v>
      </c>
      <c r="F131" s="10" t="str">
        <f>IFERROR(__xludf.DUMMYFUNCTION("""COMPUTED_VALUE"""),"LeMonk999")</f>
        <v>LeMonk999</v>
      </c>
      <c r="G131" s="25"/>
    </row>
    <row r="132">
      <c r="A132" s="4" t="s">
        <v>13284</v>
      </c>
      <c r="B132" s="4" t="s">
        <v>2795</v>
      </c>
      <c r="C132" s="4" t="s">
        <v>2846</v>
      </c>
      <c r="D132" s="10">
        <v>1.592161022E9</v>
      </c>
      <c r="E132" s="25">
        <v>0.966353</v>
      </c>
      <c r="F132" s="10" t="str">
        <f>IFERROR(__xludf.DUMMYFUNCTION("""COMPUTED_VALUE"""),"nfazed")</f>
        <v>nfazed</v>
      </c>
      <c r="G132" s="25"/>
    </row>
    <row r="133">
      <c r="A133" s="4" t="s">
        <v>13285</v>
      </c>
      <c r="B133" s="4" t="s">
        <v>8945</v>
      </c>
      <c r="C133" s="4" t="s">
        <v>806</v>
      </c>
      <c r="D133" s="10">
        <v>1.591484804E9</v>
      </c>
      <c r="E133" s="25">
        <v>0.9663525</v>
      </c>
      <c r="F133" s="10" t="str">
        <f>IFERROR(__xludf.DUMMYFUNCTION("""COMPUTED_VALUE"""),"Neutral_admin")</f>
        <v>Neutral_admin</v>
      </c>
      <c r="G133" s="25"/>
    </row>
    <row r="134">
      <c r="A134" s="4" t="s">
        <v>13286</v>
      </c>
      <c r="B134" s="4" t="s">
        <v>13287</v>
      </c>
      <c r="C134" s="4" t="s">
        <v>10803</v>
      </c>
      <c r="D134" s="10">
        <v>1.591750546E9</v>
      </c>
      <c r="E134" s="25">
        <v>0.9660222</v>
      </c>
      <c r="F134" s="10" t="str">
        <f>IFERROR(__xludf.DUMMYFUNCTION("""COMPUTED_VALUE"""),"LumpenBourgeoise")</f>
        <v>LumpenBourgeoise</v>
      </c>
      <c r="G134" s="25"/>
    </row>
    <row r="135">
      <c r="A135" s="4" t="s">
        <v>13288</v>
      </c>
      <c r="B135" s="4" t="s">
        <v>13289</v>
      </c>
      <c r="C135" s="4" t="s">
        <v>4348</v>
      </c>
      <c r="D135" s="10">
        <v>1.591191965E9</v>
      </c>
      <c r="E135" s="25">
        <v>0.96553564</v>
      </c>
      <c r="F135" s="10" t="str">
        <f>IFERROR(__xludf.DUMMYFUNCTION("""COMPUTED_VALUE"""),"SirBobPeel")</f>
        <v>SirBobPeel</v>
      </c>
      <c r="G135" s="25"/>
    </row>
    <row r="136">
      <c r="A136" s="4" t="s">
        <v>13290</v>
      </c>
      <c r="B136" s="4" t="s">
        <v>13291</v>
      </c>
      <c r="C136" s="4" t="s">
        <v>4757</v>
      </c>
      <c r="D136" s="10">
        <v>1.592837334E9</v>
      </c>
      <c r="E136" s="25">
        <v>0.9655018</v>
      </c>
      <c r="F136" s="10" t="str">
        <f>IFERROR(__xludf.DUMMYFUNCTION("""COMPUTED_VALUE"""),"Bigboiontheboat")</f>
        <v>Bigboiontheboat</v>
      </c>
      <c r="G136" s="25"/>
    </row>
    <row r="137">
      <c r="A137" s="4" t="s">
        <v>13292</v>
      </c>
      <c r="B137" s="4" t="s">
        <v>13293</v>
      </c>
      <c r="C137" s="4" t="s">
        <v>3652</v>
      </c>
      <c r="D137" s="10">
        <v>1.591020457E9</v>
      </c>
      <c r="E137" s="25">
        <v>0.96537024</v>
      </c>
      <c r="F137" s="10" t="str">
        <f>IFERROR(__xludf.DUMMYFUNCTION("""COMPUTED_VALUE"""),"Th3R1ghtOn3")</f>
        <v>Th3R1ghtOn3</v>
      </c>
      <c r="G137" s="25"/>
    </row>
    <row r="138">
      <c r="A138" s="4" t="s">
        <v>13294</v>
      </c>
      <c r="B138" s="4" t="s">
        <v>2065</v>
      </c>
      <c r="C138" s="4" t="s">
        <v>999</v>
      </c>
      <c r="D138" s="10">
        <v>1.59318339E9</v>
      </c>
      <c r="E138" s="25">
        <v>0.96509045</v>
      </c>
      <c r="F138" s="10" t="str">
        <f>IFERROR(__xludf.DUMMYFUNCTION("""COMPUTED_VALUE"""),"hundredsofbeds")</f>
        <v>hundredsofbeds</v>
      </c>
      <c r="G138" s="25"/>
    </row>
    <row r="139">
      <c r="A139" s="4" t="s">
        <v>13295</v>
      </c>
      <c r="B139" s="4" t="s">
        <v>13296</v>
      </c>
      <c r="C139" s="4" t="s">
        <v>4611</v>
      </c>
      <c r="D139" s="10">
        <v>1.592424613E9</v>
      </c>
      <c r="E139" s="25">
        <v>0.9650734</v>
      </c>
      <c r="F139" s="10" t="str">
        <f>IFERROR(__xludf.DUMMYFUNCTION("""COMPUTED_VALUE"""),"cannabusdrivers")</f>
        <v>cannabusdrivers</v>
      </c>
      <c r="G139" s="25"/>
    </row>
    <row r="140">
      <c r="A140" s="22" t="s">
        <v>13297</v>
      </c>
      <c r="B140" s="4" t="s">
        <v>13270</v>
      </c>
      <c r="C140" s="4" t="s">
        <v>4967</v>
      </c>
      <c r="D140" s="10">
        <v>1.592170905E9</v>
      </c>
      <c r="E140" s="25">
        <v>0.9646056</v>
      </c>
      <c r="F140" s="10" t="str">
        <f>IFERROR(__xludf.DUMMYFUNCTION("""COMPUTED_VALUE"""),"WOTW40")</f>
        <v>WOTW40</v>
      </c>
      <c r="G140" s="25"/>
    </row>
    <row r="141">
      <c r="A141" s="4" t="s">
        <v>13298</v>
      </c>
      <c r="B141" s="4" t="s">
        <v>13299</v>
      </c>
      <c r="C141" s="4" t="s">
        <v>4139</v>
      </c>
      <c r="D141" s="10">
        <v>1.591451123E9</v>
      </c>
      <c r="E141" s="25">
        <v>0.9645198</v>
      </c>
      <c r="F141" s="10" t="str">
        <f>IFERROR(__xludf.DUMMYFUNCTION("""COMPUTED_VALUE"""),"Organ_2001")</f>
        <v>Organ_2001</v>
      </c>
      <c r="G141" s="25"/>
    </row>
    <row r="142">
      <c r="A142" s="4" t="s">
        <v>13300</v>
      </c>
      <c r="B142" s="4" t="s">
        <v>13181</v>
      </c>
      <c r="C142" s="4" t="s">
        <v>5780</v>
      </c>
      <c r="D142" s="10">
        <v>1.591196083E9</v>
      </c>
      <c r="E142" s="25">
        <v>0.9642567</v>
      </c>
      <c r="F142" s="10" t="str">
        <f>IFERROR(__xludf.DUMMYFUNCTION("""COMPUTED_VALUE"""),"Thevoleman")</f>
        <v>Thevoleman</v>
      </c>
      <c r="G142" s="25"/>
    </row>
    <row r="143">
      <c r="A143" s="4" t="s">
        <v>13301</v>
      </c>
      <c r="B143" s="4" t="s">
        <v>13302</v>
      </c>
      <c r="C143" s="4" t="s">
        <v>8066</v>
      </c>
      <c r="D143" s="10">
        <v>1.592136447E9</v>
      </c>
      <c r="E143" s="25">
        <v>0.96392906</v>
      </c>
      <c r="F143" s="10" t="str">
        <f>IFERROR(__xludf.DUMMYFUNCTION("""COMPUTED_VALUE"""),"Jndst21")</f>
        <v>Jndst21</v>
      </c>
      <c r="G143" s="25"/>
    </row>
    <row r="144">
      <c r="A144" s="4" t="s">
        <v>13303</v>
      </c>
      <c r="B144" s="4" t="s">
        <v>5714</v>
      </c>
      <c r="C144" s="4" t="s">
        <v>3278</v>
      </c>
      <c r="D144" s="10">
        <v>1.592321812E9</v>
      </c>
      <c r="E144" s="25">
        <v>0.9635442</v>
      </c>
      <c r="F144" s="10" t="str">
        <f>IFERROR(__xludf.DUMMYFUNCTION("""COMPUTED_VALUE"""),"RichardStroker69")</f>
        <v>RichardStroker69</v>
      </c>
      <c r="G144" s="25"/>
    </row>
    <row r="145">
      <c r="A145" s="4" t="s">
        <v>13304</v>
      </c>
      <c r="B145" s="4" t="s">
        <v>3947</v>
      </c>
      <c r="C145" s="4" t="s">
        <v>3922</v>
      </c>
      <c r="D145" s="10">
        <v>1.59107636E9</v>
      </c>
      <c r="E145" s="25">
        <v>0.9633461</v>
      </c>
      <c r="F145" s="10" t="str">
        <f>IFERROR(__xludf.DUMMYFUNCTION("""COMPUTED_VALUE"""),"MEME-B")</f>
        <v>MEME-B</v>
      </c>
      <c r="G145" s="25"/>
    </row>
    <row r="146">
      <c r="A146" s="22" t="s">
        <v>13305</v>
      </c>
      <c r="B146" s="4" t="s">
        <v>925</v>
      </c>
      <c r="C146" s="4" t="s">
        <v>6771</v>
      </c>
      <c r="D146" s="10">
        <v>1.592271457E9</v>
      </c>
      <c r="E146" s="25">
        <v>0.96313107</v>
      </c>
      <c r="F146" s="10" t="str">
        <f>IFERROR(__xludf.DUMMYFUNCTION("""COMPUTED_VALUE"""),"FrozenVagrant")</f>
        <v>FrozenVagrant</v>
      </c>
      <c r="G146" s="25"/>
    </row>
    <row r="147">
      <c r="A147" s="4" t="s">
        <v>13306</v>
      </c>
      <c r="B147" s="4" t="s">
        <v>2989</v>
      </c>
      <c r="C147" s="4" t="s">
        <v>5572</v>
      </c>
      <c r="D147" s="10">
        <v>1.592429862E9</v>
      </c>
      <c r="E147" s="25">
        <v>0.96308553</v>
      </c>
      <c r="F147" s="10" t="str">
        <f>IFERROR(__xludf.DUMMYFUNCTION("""COMPUTED_VALUE"""),"Doogie76")</f>
        <v>Doogie76</v>
      </c>
      <c r="G147" s="25"/>
    </row>
    <row r="148">
      <c r="A148" s="4" t="s">
        <v>13307</v>
      </c>
      <c r="B148" s="4" t="s">
        <v>13155</v>
      </c>
      <c r="C148" s="4" t="s">
        <v>224</v>
      </c>
      <c r="D148" s="10">
        <v>1.592708356E9</v>
      </c>
      <c r="E148" s="25">
        <v>0.96298057</v>
      </c>
      <c r="F148" s="10" t="str">
        <f>IFERROR(__xludf.DUMMYFUNCTION("""COMPUTED_VALUE"""),"MayIsquanchwithyou")</f>
        <v>MayIsquanchwithyou</v>
      </c>
      <c r="G148" s="25"/>
    </row>
    <row r="149">
      <c r="A149" s="4" t="s">
        <v>13308</v>
      </c>
      <c r="B149" s="4" t="s">
        <v>13309</v>
      </c>
      <c r="C149" s="4" t="s">
        <v>5866</v>
      </c>
      <c r="D149" s="10">
        <v>1.591132491E9</v>
      </c>
      <c r="E149" s="25">
        <v>0.9628583</v>
      </c>
      <c r="F149" s="10" t="str">
        <f>IFERROR(__xludf.DUMMYFUNCTION("""COMPUTED_VALUE"""),"snehehsb")</f>
        <v>snehehsb</v>
      </c>
      <c r="G149" s="25"/>
    </row>
    <row r="150">
      <c r="A150" s="22" t="s">
        <v>13310</v>
      </c>
      <c r="B150" s="4" t="s">
        <v>13311</v>
      </c>
      <c r="C150" s="4" t="s">
        <v>5506</v>
      </c>
      <c r="D150" s="10">
        <v>1.592326693E9</v>
      </c>
      <c r="E150" s="25">
        <v>0.9627541</v>
      </c>
      <c r="F150" s="10" t="str">
        <f>IFERROR(__xludf.DUMMYFUNCTION("""COMPUTED_VALUE"""),"WasteApplication9")</f>
        <v>WasteApplication9</v>
      </c>
      <c r="G150" s="25"/>
    </row>
    <row r="151">
      <c r="A151" s="4" t="s">
        <v>13312</v>
      </c>
      <c r="B151" s="4" t="s">
        <v>2636</v>
      </c>
      <c r="C151" s="4" t="s">
        <v>10241</v>
      </c>
      <c r="D151" s="10">
        <v>1.591069432E9</v>
      </c>
      <c r="E151" s="25">
        <v>0.9626739</v>
      </c>
      <c r="F151" s="10" t="str">
        <f>IFERROR(__xludf.DUMMYFUNCTION("""COMPUTED_VALUE"""),"Vwhat5k")</f>
        <v>Vwhat5k</v>
      </c>
      <c r="G151" s="25"/>
    </row>
    <row r="152">
      <c r="A152" s="4" t="s">
        <v>13313</v>
      </c>
      <c r="B152" s="4" t="s">
        <v>13314</v>
      </c>
      <c r="C152" s="4" t="s">
        <v>8886</v>
      </c>
      <c r="D152" s="10">
        <v>1.592960051E9</v>
      </c>
      <c r="E152" s="25">
        <v>0.96263164</v>
      </c>
      <c r="F152" s="10" t="str">
        <f>IFERROR(__xludf.DUMMYFUNCTION("""COMPUTED_VALUE"""),"luxulterior")</f>
        <v>luxulterior</v>
      </c>
      <c r="G152" s="25"/>
    </row>
    <row r="153">
      <c r="A153" s="4" t="s">
        <v>13315</v>
      </c>
      <c r="B153" s="4" t="s">
        <v>13311</v>
      </c>
      <c r="C153" s="4" t="s">
        <v>7262</v>
      </c>
      <c r="D153" s="10">
        <v>1.59237123E9</v>
      </c>
      <c r="E153" s="25">
        <v>0.9625804</v>
      </c>
      <c r="F153" s="10" t="str">
        <f>IFERROR(__xludf.DUMMYFUNCTION("""COMPUTED_VALUE"""),"hickock45here613")</f>
        <v>hickock45here613</v>
      </c>
      <c r="G153" s="25"/>
    </row>
    <row r="154">
      <c r="A154" s="4" t="s">
        <v>13316</v>
      </c>
      <c r="B154" s="4" t="s">
        <v>1715</v>
      </c>
      <c r="C154" s="4" t="s">
        <v>8093</v>
      </c>
      <c r="D154" s="10">
        <v>1.593520877E9</v>
      </c>
      <c r="E154" s="25">
        <v>0.9624107</v>
      </c>
      <c r="F154" s="10" t="str">
        <f>IFERROR(__xludf.DUMMYFUNCTION("""COMPUTED_VALUE"""),"STea14")</f>
        <v>STea14</v>
      </c>
      <c r="G154" s="25"/>
    </row>
    <row r="155">
      <c r="A155" s="4" t="s">
        <v>13317</v>
      </c>
      <c r="B155" s="4" t="s">
        <v>3294</v>
      </c>
      <c r="C155" s="4" t="s">
        <v>12128</v>
      </c>
      <c r="D155" s="10">
        <v>1.592168487E9</v>
      </c>
      <c r="E155" s="25">
        <v>0.9621202</v>
      </c>
      <c r="F155" s="10" t="str">
        <f>IFERROR(__xludf.DUMMYFUNCTION("""COMPUTED_VALUE"""),"LynSkynardSimpleMan")</f>
        <v>LynSkynardSimpleMan</v>
      </c>
      <c r="G155" s="25"/>
    </row>
    <row r="156">
      <c r="A156" s="4" t="s">
        <v>13318</v>
      </c>
      <c r="B156" s="4" t="s">
        <v>13319</v>
      </c>
      <c r="C156" s="4" t="s">
        <v>916</v>
      </c>
      <c r="D156" s="10">
        <v>1.591289639E9</v>
      </c>
      <c r="E156" s="25">
        <v>0.96178156</v>
      </c>
      <c r="F156" s="10" t="str">
        <f>IFERROR(__xludf.DUMMYFUNCTION("""COMPUTED_VALUE"""),"suitandcry")</f>
        <v>suitandcry</v>
      </c>
      <c r="G156" s="25"/>
    </row>
    <row r="157">
      <c r="A157" s="4" t="s">
        <v>13320</v>
      </c>
      <c r="B157" s="4" t="s">
        <v>886</v>
      </c>
      <c r="C157" s="4" t="s">
        <v>7891</v>
      </c>
      <c r="D157" s="10">
        <v>1.591894178E9</v>
      </c>
      <c r="E157" s="25">
        <v>0.9617781</v>
      </c>
      <c r="F157" s="10" t="str">
        <f>IFERROR(__xludf.DUMMYFUNCTION("""COMPUTED_VALUE"""),"amywinehousewascool")</f>
        <v>amywinehousewascool</v>
      </c>
      <c r="G157" s="25"/>
    </row>
    <row r="158">
      <c r="A158" s="4" t="s">
        <v>13321</v>
      </c>
      <c r="B158" s="4" t="s">
        <v>11013</v>
      </c>
      <c r="C158" s="4" t="s">
        <v>4940</v>
      </c>
      <c r="D158" s="10">
        <v>1.591936651E9</v>
      </c>
      <c r="E158" s="25">
        <v>0.9617501</v>
      </c>
      <c r="F158" s="10" t="str">
        <f>IFERROR(__xludf.DUMMYFUNCTION("""COMPUTED_VALUE"""),"SnakeDogShark")</f>
        <v>SnakeDogShark</v>
      </c>
      <c r="G158" s="25"/>
    </row>
    <row r="159">
      <c r="A159" s="4" t="s">
        <v>13322</v>
      </c>
      <c r="B159" s="4" t="s">
        <v>13098</v>
      </c>
      <c r="C159" s="4" t="s">
        <v>8498</v>
      </c>
      <c r="D159" s="10">
        <v>1.593623587E9</v>
      </c>
      <c r="E159" s="25">
        <v>0.9616763</v>
      </c>
      <c r="F159" s="10" t="str">
        <f>IFERROR(__xludf.DUMMYFUNCTION("""COMPUTED_VALUE"""),"sheepsix")</f>
        <v>sheepsix</v>
      </c>
      <c r="G159" s="25"/>
    </row>
    <row r="160">
      <c r="A160" s="4" t="s">
        <v>13323</v>
      </c>
      <c r="B160" s="4" t="s">
        <v>13324</v>
      </c>
      <c r="C160" s="4" t="s">
        <v>371</v>
      </c>
      <c r="D160" s="10">
        <v>1.593455755E9</v>
      </c>
      <c r="E160" s="25">
        <v>0.960799</v>
      </c>
      <c r="F160" s="10" t="str">
        <f>IFERROR(__xludf.DUMMYFUNCTION("""COMPUTED_VALUE"""),"kkbaby93")</f>
        <v>kkbaby93</v>
      </c>
      <c r="G160" s="25"/>
    </row>
    <row r="161">
      <c r="A161" s="4" t="s">
        <v>13325</v>
      </c>
      <c r="B161" s="4" t="s">
        <v>13326</v>
      </c>
      <c r="C161" s="4" t="s">
        <v>5772</v>
      </c>
      <c r="D161" s="10">
        <v>1.591306459E9</v>
      </c>
      <c r="E161" s="25">
        <v>0.9606859</v>
      </c>
      <c r="F161" s="10" t="str">
        <f>IFERROR(__xludf.DUMMYFUNCTION("""COMPUTED_VALUE"""),"blackface901")</f>
        <v>blackface901</v>
      </c>
      <c r="G161" s="25"/>
    </row>
    <row r="162">
      <c r="A162" s="4" t="s">
        <v>13327</v>
      </c>
      <c r="B162" s="4" t="s">
        <v>13328</v>
      </c>
      <c r="C162" s="4" t="s">
        <v>6250</v>
      </c>
      <c r="D162" s="10">
        <v>1.592681636E9</v>
      </c>
      <c r="E162" s="25">
        <v>0.9606554</v>
      </c>
      <c r="F162" s="10" t="str">
        <f>IFERROR(__xludf.DUMMYFUNCTION("""COMPUTED_VALUE"""),"ba5icsp00k")</f>
        <v>ba5icsp00k</v>
      </c>
      <c r="G162" s="25"/>
    </row>
    <row r="163">
      <c r="A163" s="4" t="s">
        <v>13329</v>
      </c>
      <c r="B163" s="4" t="s">
        <v>13098</v>
      </c>
      <c r="C163" s="4" t="s">
        <v>9100</v>
      </c>
      <c r="D163" s="10">
        <v>1.592604984E9</v>
      </c>
      <c r="E163" s="25">
        <v>0.96043307</v>
      </c>
      <c r="F163" s="10" t="str">
        <f>IFERROR(__xludf.DUMMYFUNCTION("""COMPUTED_VALUE"""),"AlphacideXXX")</f>
        <v>AlphacideXXX</v>
      </c>
      <c r="G163" s="25"/>
    </row>
    <row r="164">
      <c r="A164" s="4" t="s">
        <v>13330</v>
      </c>
      <c r="B164" s="4" t="s">
        <v>13331</v>
      </c>
      <c r="C164" s="4" t="s">
        <v>7808</v>
      </c>
      <c r="D164" s="10">
        <v>1.593490248E9</v>
      </c>
      <c r="E164" s="25">
        <v>0.960293</v>
      </c>
      <c r="F164" s="10" t="str">
        <f>IFERROR(__xludf.DUMMYFUNCTION("""COMPUTED_VALUE"""),"StartedGivingBlood")</f>
        <v>StartedGivingBlood</v>
      </c>
      <c r="G164" s="25"/>
    </row>
    <row r="165">
      <c r="A165" s="4" t="s">
        <v>13332</v>
      </c>
      <c r="B165" s="4" t="s">
        <v>13333</v>
      </c>
      <c r="C165" s="4" t="s">
        <v>191</v>
      </c>
      <c r="D165" s="10">
        <v>1.593052022E9</v>
      </c>
      <c r="E165" s="25">
        <v>0.9602044</v>
      </c>
      <c r="F165" s="10" t="str">
        <f>IFERROR(__xludf.DUMMYFUNCTION("""COMPUTED_VALUE"""),"ballplayer112")</f>
        <v>ballplayer112</v>
      </c>
      <c r="G165" s="25"/>
    </row>
    <row r="166">
      <c r="A166" s="4" t="s">
        <v>13334</v>
      </c>
      <c r="B166" s="4" t="s">
        <v>13335</v>
      </c>
      <c r="C166" s="4" t="s">
        <v>8066</v>
      </c>
      <c r="D166" s="10">
        <v>1.592094813E9</v>
      </c>
      <c r="E166" s="25">
        <v>0.95999736</v>
      </c>
      <c r="F166" s="10" t="str">
        <f>IFERROR(__xludf.DUMMYFUNCTION("""COMPUTED_VALUE"""),"Less-Winter")</f>
        <v>Less-Winter</v>
      </c>
      <c r="G166" s="25"/>
    </row>
    <row r="167">
      <c r="A167" s="4" t="s">
        <v>13336</v>
      </c>
      <c r="B167" s="4" t="s">
        <v>7389</v>
      </c>
      <c r="C167" s="4" t="s">
        <v>4792</v>
      </c>
      <c r="D167" s="10">
        <v>1.591069025E9</v>
      </c>
      <c r="E167" s="25">
        <v>0.9598872</v>
      </c>
      <c r="F167" s="10" t="str">
        <f>IFERROR(__xludf.DUMMYFUNCTION("""COMPUTED_VALUE"""),"Xortan187")</f>
        <v>Xortan187</v>
      </c>
      <c r="G167" s="25"/>
    </row>
    <row r="168">
      <c r="A168" s="4" t="s">
        <v>13337</v>
      </c>
      <c r="B168" s="4" t="s">
        <v>1036</v>
      </c>
      <c r="C168" s="4" t="s">
        <v>4299</v>
      </c>
      <c r="D168" s="10">
        <v>1.593552427E9</v>
      </c>
      <c r="E168" s="25">
        <v>0.9598505</v>
      </c>
      <c r="F168" s="10" t="str">
        <f>IFERROR(__xludf.DUMMYFUNCTION("""COMPUTED_VALUE"""),"peet6")</f>
        <v>peet6</v>
      </c>
      <c r="G168" s="25"/>
    </row>
    <row r="169">
      <c r="A169" s="4" t="s">
        <v>13338</v>
      </c>
      <c r="B169" s="4" t="s">
        <v>13328</v>
      </c>
      <c r="C169" s="4" t="s">
        <v>2948</v>
      </c>
      <c r="D169" s="10">
        <v>1.593616163E9</v>
      </c>
      <c r="E169" s="25">
        <v>0.95959574</v>
      </c>
      <c r="F169" s="10" t="str">
        <f>IFERROR(__xludf.DUMMYFUNCTION("""COMPUTED_VALUE"""),"GunsNCrutches")</f>
        <v>GunsNCrutches</v>
      </c>
      <c r="G169" s="25"/>
    </row>
    <row r="170">
      <c r="A170" s="4" t="s">
        <v>13339</v>
      </c>
      <c r="B170" s="4" t="s">
        <v>1187</v>
      </c>
      <c r="C170" s="4" t="s">
        <v>3325</v>
      </c>
      <c r="D170" s="10">
        <v>1.5915604E9</v>
      </c>
      <c r="E170" s="25">
        <v>0.9595832</v>
      </c>
      <c r="F170" s="10" t="str">
        <f>IFERROR(__xludf.DUMMYFUNCTION("""COMPUTED_VALUE"""),"misterbadnews")</f>
        <v>misterbadnews</v>
      </c>
      <c r="G170" s="25"/>
    </row>
    <row r="171">
      <c r="A171" s="4" t="s">
        <v>13340</v>
      </c>
      <c r="B171" s="4" t="s">
        <v>13341</v>
      </c>
      <c r="C171" s="4" t="s">
        <v>3243</v>
      </c>
      <c r="D171" s="10">
        <v>1.591299179E9</v>
      </c>
      <c r="E171" s="25">
        <v>0.95957154</v>
      </c>
      <c r="F171" s="10" t="str">
        <f>IFERROR(__xludf.DUMMYFUNCTION("""COMPUTED_VALUE"""),"Baljit147")</f>
        <v>Baljit147</v>
      </c>
      <c r="G171" s="25"/>
    </row>
    <row r="172">
      <c r="A172" s="4" t="s">
        <v>13342</v>
      </c>
      <c r="B172" s="4" t="s">
        <v>13343</v>
      </c>
      <c r="C172" s="4" t="s">
        <v>2242</v>
      </c>
      <c r="D172" s="10">
        <v>1.591461074E9</v>
      </c>
      <c r="E172" s="25">
        <v>0.95953286</v>
      </c>
      <c r="F172" s="10" t="str">
        <f>IFERROR(__xludf.DUMMYFUNCTION("""COMPUTED_VALUE"""),"noexpirydate")</f>
        <v>noexpirydate</v>
      </c>
      <c r="G172" s="25"/>
    </row>
    <row r="173">
      <c r="A173" s="4" t="s">
        <v>13344</v>
      </c>
      <c r="B173" s="4" t="s">
        <v>13129</v>
      </c>
      <c r="C173" s="4" t="s">
        <v>5506</v>
      </c>
      <c r="D173" s="10">
        <v>1.592313573E9</v>
      </c>
      <c r="E173" s="25">
        <v>0.95951676</v>
      </c>
      <c r="F173" s="10" t="str">
        <f>IFERROR(__xludf.DUMMYFUNCTION("""COMPUTED_VALUE"""),"whatdamaple")</f>
        <v>whatdamaple</v>
      </c>
      <c r="G173" s="25"/>
    </row>
    <row r="174">
      <c r="A174" s="4" t="s">
        <v>13345</v>
      </c>
      <c r="B174" s="4" t="s">
        <v>11591</v>
      </c>
      <c r="C174" s="4" t="s">
        <v>6179</v>
      </c>
      <c r="D174" s="10">
        <v>1.59180343E9</v>
      </c>
      <c r="E174" s="25">
        <v>0.9595108</v>
      </c>
      <c r="F174" s="10" t="str">
        <f>IFERROR(__xludf.DUMMYFUNCTION("""COMPUTED_VALUE"""),"prollyjerkingoff")</f>
        <v>prollyjerkingoff</v>
      </c>
      <c r="G174" s="25"/>
    </row>
    <row r="175">
      <c r="A175" s="4" t="s">
        <v>13346</v>
      </c>
      <c r="B175" s="4" t="s">
        <v>13347</v>
      </c>
      <c r="C175" s="4" t="s">
        <v>9348</v>
      </c>
      <c r="D175" s="10">
        <v>1.592017325E9</v>
      </c>
      <c r="E175" s="25">
        <v>0.95949686</v>
      </c>
      <c r="F175" s="10" t="str">
        <f>IFERROR(__xludf.DUMMYFUNCTION("""COMPUTED_VALUE"""),"3rdTrumpAccount")</f>
        <v>3rdTrumpAccount</v>
      </c>
      <c r="G175" s="25"/>
    </row>
    <row r="176">
      <c r="A176" s="4" t="s">
        <v>13348</v>
      </c>
      <c r="B176" s="4" t="s">
        <v>13349</v>
      </c>
      <c r="C176" s="4" t="s">
        <v>54</v>
      </c>
      <c r="D176" s="10">
        <v>1.5916682E9</v>
      </c>
      <c r="E176" s="25">
        <v>0.9594266</v>
      </c>
      <c r="F176" s="10" t="str">
        <f>IFERROR(__xludf.DUMMYFUNCTION("""COMPUTED_VALUE"""),"imthetaxmanya")</f>
        <v>imthetaxmanya</v>
      </c>
      <c r="G176" s="25"/>
    </row>
    <row r="177">
      <c r="A177" s="4" t="s">
        <v>13350</v>
      </c>
      <c r="B177" s="4" t="s">
        <v>8727</v>
      </c>
      <c r="C177" s="4" t="s">
        <v>5524</v>
      </c>
      <c r="D177" s="10">
        <v>1.593180053E9</v>
      </c>
      <c r="E177" s="25">
        <v>0.95938647</v>
      </c>
      <c r="F177" s="10" t="str">
        <f>IFERROR(__xludf.DUMMYFUNCTION("""COMPUTED_VALUE"""),"igottashare")</f>
        <v>igottashare</v>
      </c>
      <c r="G177" s="25"/>
    </row>
    <row r="178">
      <c r="A178" s="4" t="s">
        <v>13351</v>
      </c>
      <c r="B178" s="4" t="s">
        <v>9545</v>
      </c>
      <c r="C178" s="4" t="s">
        <v>5101</v>
      </c>
      <c r="D178" s="10">
        <v>1.591889237E9</v>
      </c>
      <c r="E178" s="25">
        <v>0.9593825</v>
      </c>
      <c r="F178" s="10" t="str">
        <f>IFERROR(__xludf.DUMMYFUNCTION("""COMPUTED_VALUE"""),"Main_man_mike")</f>
        <v>Main_man_mike</v>
      </c>
      <c r="G178" s="25"/>
    </row>
    <row r="179">
      <c r="A179" s="4" t="s">
        <v>13352</v>
      </c>
      <c r="B179" s="4" t="s">
        <v>13353</v>
      </c>
      <c r="C179" s="4" t="s">
        <v>6452</v>
      </c>
      <c r="D179" s="10">
        <v>1.592403802E9</v>
      </c>
      <c r="E179" s="25">
        <v>0.95938176</v>
      </c>
      <c r="F179" s="10" t="str">
        <f>IFERROR(__xludf.DUMMYFUNCTION("""COMPUTED_VALUE"""),"FEGALEIN")</f>
        <v>FEGALEIN</v>
      </c>
      <c r="G179" s="25"/>
    </row>
    <row r="180">
      <c r="A180" s="4" t="s">
        <v>13354</v>
      </c>
      <c r="B180" s="4" t="s">
        <v>13355</v>
      </c>
      <c r="C180" s="4" t="s">
        <v>4118</v>
      </c>
      <c r="D180" s="10">
        <v>1.591565193E9</v>
      </c>
      <c r="E180" s="25">
        <v>0.95935357</v>
      </c>
      <c r="F180" s="10" t="str">
        <f>IFERROR(__xludf.DUMMYFUNCTION("""COMPUTED_VALUE"""),"Mindful-O-Melancholy")</f>
        <v>Mindful-O-Melancholy</v>
      </c>
      <c r="G180" s="25"/>
    </row>
    <row r="181">
      <c r="A181" s="4" t="s">
        <v>13356</v>
      </c>
      <c r="B181" s="4" t="s">
        <v>1156</v>
      </c>
      <c r="C181" s="4" t="s">
        <v>5007</v>
      </c>
      <c r="D181" s="10">
        <v>1.592453316E9</v>
      </c>
      <c r="E181" s="25">
        <v>0.9593332</v>
      </c>
      <c r="F181" s="10" t="str">
        <f>IFERROR(__xludf.DUMMYFUNCTION("""COMPUTED_VALUE"""),"yeahbuddy")</f>
        <v>yeahbuddy</v>
      </c>
      <c r="G181" s="25"/>
    </row>
    <row r="182">
      <c r="A182" s="4" t="s">
        <v>13357</v>
      </c>
      <c r="B182" s="4" t="s">
        <v>7289</v>
      </c>
      <c r="C182" s="4" t="s">
        <v>1914</v>
      </c>
      <c r="D182" s="10">
        <v>1.591291955E9</v>
      </c>
      <c r="E182" s="25">
        <v>0.959309</v>
      </c>
      <c r="F182" s="10" t="str">
        <f>IFERROR(__xludf.DUMMYFUNCTION("""COMPUTED_VALUE"""),"DurzoRust")</f>
        <v>DurzoRust</v>
      </c>
      <c r="G182" s="25"/>
    </row>
    <row r="183">
      <c r="A183" s="4" t="s">
        <v>13358</v>
      </c>
      <c r="B183" s="4" t="s">
        <v>13359</v>
      </c>
      <c r="C183" s="4" t="s">
        <v>9348</v>
      </c>
      <c r="D183" s="10">
        <v>1.592049307E9</v>
      </c>
      <c r="E183" s="25">
        <v>0.9592839</v>
      </c>
      <c r="F183" s="10" t="str">
        <f>IFERROR(__xludf.DUMMYFUNCTION("""COMPUTED_VALUE"""),"cybermericorp")</f>
        <v>cybermericorp</v>
      </c>
      <c r="G183" s="25"/>
    </row>
    <row r="184">
      <c r="A184" s="4" t="s">
        <v>13360</v>
      </c>
      <c r="B184" s="4" t="s">
        <v>13098</v>
      </c>
      <c r="C184" s="4" t="s">
        <v>4715</v>
      </c>
      <c r="D184" s="10">
        <v>1.592478901E9</v>
      </c>
      <c r="E184" s="25">
        <v>0.95928</v>
      </c>
      <c r="F184" s="10" t="str">
        <f>IFERROR(__xludf.DUMMYFUNCTION("""COMPUTED_VALUE"""),"Heatbeat")</f>
        <v>Heatbeat</v>
      </c>
      <c r="G184" s="25"/>
    </row>
    <row r="185">
      <c r="A185" s="22" t="s">
        <v>13361</v>
      </c>
      <c r="B185" s="4" t="s">
        <v>13362</v>
      </c>
      <c r="C185" s="4" t="s">
        <v>10952</v>
      </c>
      <c r="D185" s="10">
        <v>1.592666469E9</v>
      </c>
      <c r="E185" s="25">
        <v>0.9592629</v>
      </c>
      <c r="F185" s="10" t="str">
        <f>IFERROR(__xludf.DUMMYFUNCTION("""COMPUTED_VALUE"""),"Raid_bugkiller")</f>
        <v>Raid_bugkiller</v>
      </c>
      <c r="G185" s="25"/>
    </row>
    <row r="186">
      <c r="A186" s="22" t="s">
        <v>13363</v>
      </c>
      <c r="B186" s="4" t="s">
        <v>2750</v>
      </c>
      <c r="C186" s="4" t="s">
        <v>7120</v>
      </c>
      <c r="D186" s="10">
        <v>1.593028971E9</v>
      </c>
      <c r="E186" s="25">
        <v>0.95925146</v>
      </c>
      <c r="F186" s="10" t="str">
        <f>IFERROR(__xludf.DUMMYFUNCTION("""COMPUTED_VALUE"""),"Flatoutovercrest")</f>
        <v>Flatoutovercrest</v>
      </c>
      <c r="G186" s="25"/>
    </row>
    <row r="187">
      <c r="A187" s="4" t="s">
        <v>13364</v>
      </c>
      <c r="B187" s="4" t="s">
        <v>2750</v>
      </c>
      <c r="C187" s="4" t="s">
        <v>11600</v>
      </c>
      <c r="D187" s="10">
        <v>1.592143476E9</v>
      </c>
      <c r="E187" s="25">
        <v>0.95923376</v>
      </c>
      <c r="F187" s="10" t="str">
        <f>IFERROR(__xludf.DUMMYFUNCTION("""COMPUTED_VALUE"""),"sticks1984")</f>
        <v>sticks1984</v>
      </c>
      <c r="G187" s="25"/>
    </row>
    <row r="188">
      <c r="A188" s="4" t="s">
        <v>13365</v>
      </c>
      <c r="B188" s="4" t="s">
        <v>13366</v>
      </c>
      <c r="C188" s="4" t="s">
        <v>8058</v>
      </c>
      <c r="D188" s="10">
        <v>1.591831666E9</v>
      </c>
      <c r="E188" s="25">
        <v>0.95918494</v>
      </c>
      <c r="F188" s="10" t="str">
        <f>IFERROR(__xludf.DUMMYFUNCTION("""COMPUTED_VALUE"""),"aaabcbaa")</f>
        <v>aaabcbaa</v>
      </c>
      <c r="G188" s="25"/>
    </row>
    <row r="189">
      <c r="A189" s="4" t="s">
        <v>13367</v>
      </c>
      <c r="B189" s="4" t="s">
        <v>13368</v>
      </c>
      <c r="C189" s="4" t="s">
        <v>6613</v>
      </c>
      <c r="D189" s="10">
        <v>1.591843414E9</v>
      </c>
      <c r="E189" s="25">
        <v>0.95915926</v>
      </c>
      <c r="F189" s="10" t="str">
        <f>IFERROR(__xludf.DUMMYFUNCTION("""COMPUTED_VALUE"""),"forchristssakes")</f>
        <v>forchristssakes</v>
      </c>
      <c r="G189" s="25"/>
    </row>
    <row r="190">
      <c r="A190" s="4" t="s">
        <v>13369</v>
      </c>
      <c r="B190" s="4" t="s">
        <v>13098</v>
      </c>
      <c r="C190" s="4" t="s">
        <v>9547</v>
      </c>
      <c r="D190" s="10">
        <v>1.591910811E9</v>
      </c>
      <c r="E190" s="25">
        <v>0.9591524</v>
      </c>
      <c r="F190" s="10" t="str">
        <f>IFERROR(__xludf.DUMMYFUNCTION("""COMPUTED_VALUE"""),"Gyongyhaju_lany")</f>
        <v>Gyongyhaju_lany</v>
      </c>
      <c r="G190" s="25"/>
    </row>
    <row r="191">
      <c r="A191" s="22" t="s">
        <v>13370</v>
      </c>
      <c r="B191" s="4" t="s">
        <v>13118</v>
      </c>
      <c r="C191" s="4" t="s">
        <v>11015</v>
      </c>
      <c r="D191" s="10">
        <v>1.591964441E9</v>
      </c>
      <c r="E191" s="25">
        <v>0.95914376</v>
      </c>
      <c r="F191" s="10" t="str">
        <f>IFERROR(__xludf.DUMMYFUNCTION("""COMPUTED_VALUE"""),"Randompaul13")</f>
        <v>Randompaul13</v>
      </c>
      <c r="G191" s="25"/>
    </row>
    <row r="192">
      <c r="A192" s="4" t="s">
        <v>13371</v>
      </c>
      <c r="B192" s="4" t="s">
        <v>13372</v>
      </c>
      <c r="C192" s="4" t="s">
        <v>4753</v>
      </c>
      <c r="D192" s="10">
        <v>1.591647974E9</v>
      </c>
      <c r="E192" s="25">
        <v>0.9591201</v>
      </c>
      <c r="F192" s="10" t="str">
        <f>IFERROR(__xludf.DUMMYFUNCTION("""COMPUTED_VALUE"""),"AFellowCanadianGuy")</f>
        <v>AFellowCanadianGuy</v>
      </c>
      <c r="G192" s="25"/>
    </row>
    <row r="193">
      <c r="A193" s="4" t="s">
        <v>13373</v>
      </c>
      <c r="B193" s="4" t="s">
        <v>13374</v>
      </c>
      <c r="C193" s="4" t="s">
        <v>11146</v>
      </c>
      <c r="D193" s="10">
        <v>1.591237317E9</v>
      </c>
      <c r="E193" s="25">
        <v>0.9591169</v>
      </c>
      <c r="F193" s="10" t="str">
        <f>IFERROR(__xludf.DUMMYFUNCTION("""COMPUTED_VALUE"""),"Original_Dankster")</f>
        <v>Original_Dankster</v>
      </c>
      <c r="G193" s="25"/>
    </row>
    <row r="194">
      <c r="A194" s="4" t="s">
        <v>13375</v>
      </c>
      <c r="B194" s="4" t="s">
        <v>13376</v>
      </c>
      <c r="C194" s="4" t="s">
        <v>7262</v>
      </c>
      <c r="D194" s="10">
        <v>1.592352318E9</v>
      </c>
      <c r="E194" s="25">
        <v>0.95910954</v>
      </c>
      <c r="F194" s="10" t="str">
        <f>IFERROR(__xludf.DUMMYFUNCTION("""COMPUTED_VALUE"""),"barkusmuhl")</f>
        <v>barkusmuhl</v>
      </c>
      <c r="G194" s="25"/>
    </row>
    <row r="195">
      <c r="A195" s="4" t="s">
        <v>13377</v>
      </c>
      <c r="B195" s="4" t="s">
        <v>13129</v>
      </c>
      <c r="C195" s="4" t="s">
        <v>1246</v>
      </c>
      <c r="D195" s="10">
        <v>1.592189794E9</v>
      </c>
      <c r="E195" s="25">
        <v>0.95909923</v>
      </c>
      <c r="F195" s="10" t="str">
        <f>IFERROR(__xludf.DUMMYFUNCTION("""COMPUTED_VALUE"""),"TornBetween2Names")</f>
        <v>TornBetween2Names</v>
      </c>
      <c r="G195" s="25"/>
    </row>
    <row r="196">
      <c r="A196" s="22" t="s">
        <v>13378</v>
      </c>
      <c r="B196" s="4" t="s">
        <v>13198</v>
      </c>
      <c r="C196" s="4" t="s">
        <v>2197</v>
      </c>
      <c r="D196" s="10">
        <v>1.591159465E9</v>
      </c>
      <c r="E196" s="25">
        <v>0.9590984</v>
      </c>
      <c r="F196" s="10" t="str">
        <f>IFERROR(__xludf.DUMMYFUNCTION("""COMPUTED_VALUE"""),"-dank-matter-")</f>
        <v>-dank-matter-</v>
      </c>
      <c r="G196" s="25"/>
    </row>
    <row r="197">
      <c r="A197" s="4" t="s">
        <v>13379</v>
      </c>
      <c r="B197" s="4" t="s">
        <v>13380</v>
      </c>
      <c r="C197" s="4" t="s">
        <v>2807</v>
      </c>
      <c r="D197" s="10">
        <v>1.59355443E9</v>
      </c>
      <c r="E197" s="25">
        <v>0.9590938</v>
      </c>
      <c r="F197" s="10" t="str">
        <f>IFERROR(__xludf.DUMMYFUNCTION("""COMPUTED_VALUE"""),"peachstealingmonkeys")</f>
        <v>peachstealingmonkeys</v>
      </c>
      <c r="G197" s="25"/>
    </row>
    <row r="198">
      <c r="A198" s="4" t="s">
        <v>13381</v>
      </c>
      <c r="B198" s="4" t="s">
        <v>13333</v>
      </c>
      <c r="C198" s="4" t="s">
        <v>3008</v>
      </c>
      <c r="D198" s="10">
        <v>1.591383426E9</v>
      </c>
      <c r="E198" s="25">
        <v>0.95895964</v>
      </c>
      <c r="F198" s="10" t="str">
        <f>IFERROR(__xludf.DUMMYFUNCTION("""COMPUTED_VALUE"""),"solidarity55")</f>
        <v>solidarity55</v>
      </c>
      <c r="G198" s="25"/>
    </row>
    <row r="199">
      <c r="A199" s="4" t="s">
        <v>13382</v>
      </c>
      <c r="B199" s="4" t="s">
        <v>13098</v>
      </c>
      <c r="C199" s="4" t="s">
        <v>11327</v>
      </c>
      <c r="D199" s="10">
        <v>1.591808243E9</v>
      </c>
      <c r="E199" s="25">
        <v>0.95895046</v>
      </c>
      <c r="F199" s="10" t="str">
        <f>IFERROR(__xludf.DUMMYFUNCTION("""COMPUTED_VALUE"""),"BanffandBoujee")</f>
        <v>BanffandBoujee</v>
      </c>
      <c r="G199" s="25"/>
    </row>
    <row r="200">
      <c r="A200" s="4" t="s">
        <v>13383</v>
      </c>
      <c r="B200" s="10">
        <v>1.9830602E7</v>
      </c>
      <c r="C200" s="4" t="s">
        <v>6691</v>
      </c>
      <c r="D200" s="10">
        <v>1.593499956E9</v>
      </c>
      <c r="E200" s="25">
        <v>0.95894605</v>
      </c>
      <c r="F200" s="10" t="str">
        <f>IFERROR(__xludf.DUMMYFUNCTION("""COMPUTED_VALUE"""),"Post-American")</f>
        <v>Post-American</v>
      </c>
      <c r="G200" s="25"/>
    </row>
    <row r="201">
      <c r="A201" s="22" t="s">
        <v>13384</v>
      </c>
      <c r="B201" s="4" t="s">
        <v>13230</v>
      </c>
      <c r="C201" s="4" t="s">
        <v>4499</v>
      </c>
      <c r="D201" s="10">
        <v>1.591988616E9</v>
      </c>
      <c r="E201" s="25">
        <v>0.9589077</v>
      </c>
      <c r="F201" s="10" t="str">
        <f>IFERROR(__xludf.DUMMYFUNCTION("""COMPUTED_VALUE"""),"bringbackAlexA")</f>
        <v>bringbackAlexA</v>
      </c>
      <c r="G201" s="25"/>
    </row>
    <row r="202">
      <c r="A202" s="4" t="s">
        <v>13385</v>
      </c>
      <c r="B202" s="4" t="s">
        <v>13230</v>
      </c>
      <c r="C202" s="4" t="s">
        <v>2396</v>
      </c>
      <c r="D202" s="10">
        <v>1.592134102E9</v>
      </c>
      <c r="E202" s="25">
        <v>0.9588539</v>
      </c>
      <c r="F202" s="10" t="str">
        <f>IFERROR(__xludf.DUMMYFUNCTION("""COMPUTED_VALUE"""),"Dr_Bukkakee")</f>
        <v>Dr_Bukkakee</v>
      </c>
      <c r="G202" s="25"/>
    </row>
    <row r="203">
      <c r="A203" s="22" t="s">
        <v>13386</v>
      </c>
      <c r="B203" s="4" t="s">
        <v>13387</v>
      </c>
      <c r="C203" s="4" t="s">
        <v>5728</v>
      </c>
      <c r="D203" s="10">
        <v>1.591363115E9</v>
      </c>
      <c r="E203" s="25">
        <v>0.9588405</v>
      </c>
      <c r="F203" s="10" t="str">
        <f>IFERROR(__xludf.DUMMYFUNCTION("""COMPUTED_VALUE"""),"legranddegen")</f>
        <v>legranddegen</v>
      </c>
      <c r="G203" s="25"/>
    </row>
    <row r="204">
      <c r="A204" s="4" t="s">
        <v>13388</v>
      </c>
      <c r="B204" s="4" t="s">
        <v>5337</v>
      </c>
      <c r="C204" s="4" t="s">
        <v>8045</v>
      </c>
      <c r="D204" s="10">
        <v>1.591051239E9</v>
      </c>
      <c r="E204" s="25">
        <v>0.9588148</v>
      </c>
      <c r="F204" s="10" t="str">
        <f>IFERROR(__xludf.DUMMYFUNCTION("""COMPUTED_VALUE"""),"BLMcankissmyass")</f>
        <v>BLMcankissmyass</v>
      </c>
      <c r="G204" s="25"/>
    </row>
    <row r="205">
      <c r="A205" s="22" t="s">
        <v>13389</v>
      </c>
      <c r="B205" s="4" t="s">
        <v>13246</v>
      </c>
      <c r="C205" s="4" t="s">
        <v>8070</v>
      </c>
      <c r="D205" s="10">
        <v>1.591636334E9</v>
      </c>
      <c r="E205" s="25">
        <v>0.95879567</v>
      </c>
      <c r="F205" s="10" t="str">
        <f>IFERROR(__xludf.DUMMYFUNCTION("""COMPUTED_VALUE"""),"tim-bur")</f>
        <v>tim-bur</v>
      </c>
      <c r="G205" s="25"/>
    </row>
    <row r="206">
      <c r="A206" s="4" t="s">
        <v>13390</v>
      </c>
      <c r="B206" s="4" t="s">
        <v>2750</v>
      </c>
      <c r="C206" s="4" t="s">
        <v>5899</v>
      </c>
      <c r="D206" s="10">
        <v>1.59119415E9</v>
      </c>
      <c r="E206" s="25">
        <v>0.95879513</v>
      </c>
      <c r="F206" s="10" t="str">
        <f>IFERROR(__xludf.DUMMYFUNCTION("""COMPUTED_VALUE"""),"SaturnOldStar")</f>
        <v>SaturnOldStar</v>
      </c>
      <c r="G206" s="25"/>
    </row>
    <row r="207">
      <c r="A207" s="4" t="s">
        <v>13391</v>
      </c>
      <c r="B207" s="4" t="s">
        <v>13311</v>
      </c>
      <c r="C207" s="4" t="s">
        <v>1851</v>
      </c>
      <c r="D207" s="10">
        <v>1.59139833E9</v>
      </c>
      <c r="E207" s="25">
        <v>0.9587633</v>
      </c>
      <c r="F207" s="10" t="str">
        <f>IFERROR(__xludf.DUMMYFUNCTION("""COMPUTED_VALUE"""),"CornflakesJackson")</f>
        <v>CornflakesJackson</v>
      </c>
      <c r="G207" s="25"/>
    </row>
    <row r="208">
      <c r="A208" s="4" t="s">
        <v>13392</v>
      </c>
      <c r="B208" s="4" t="s">
        <v>13393</v>
      </c>
      <c r="C208" s="4" t="s">
        <v>5524</v>
      </c>
      <c r="D208" s="10">
        <v>1.593202348E9</v>
      </c>
      <c r="E208" s="25">
        <v>0.9586953</v>
      </c>
      <c r="F208" s="10" t="str">
        <f>IFERROR(__xludf.DUMMYFUNCTION("""COMPUTED_VALUE"""),"thatguyinshortshorts")</f>
        <v>thatguyinshortshorts</v>
      </c>
      <c r="G208" s="25"/>
    </row>
    <row r="209">
      <c r="A209" s="22" t="s">
        <v>13394</v>
      </c>
      <c r="B209" s="4" t="s">
        <v>13395</v>
      </c>
      <c r="C209" s="4" t="s">
        <v>9179</v>
      </c>
      <c r="D209" s="10">
        <v>1.593220157E9</v>
      </c>
      <c r="E209" s="25">
        <v>0.95868444</v>
      </c>
      <c r="F209" s="10" t="str">
        <f>IFERROR(__xludf.DUMMYFUNCTION("""COMPUTED_VALUE"""),"Rougaaarou")</f>
        <v>Rougaaarou</v>
      </c>
      <c r="G209" s="25"/>
    </row>
    <row r="210">
      <c r="A210" s="4" t="s">
        <v>13396</v>
      </c>
      <c r="B210" s="4" t="s">
        <v>13397</v>
      </c>
      <c r="C210" s="4" t="s">
        <v>8222</v>
      </c>
      <c r="D210" s="10">
        <v>1.592583391E9</v>
      </c>
      <c r="E210" s="25">
        <v>0.9582564</v>
      </c>
      <c r="F210" s="10" t="str">
        <f>IFERROR(__xludf.DUMMYFUNCTION("""COMPUTED_VALUE"""),"_knowmad")</f>
        <v>_knowmad</v>
      </c>
      <c r="G210" s="25"/>
    </row>
    <row r="211">
      <c r="A211" s="4" t="s">
        <v>13398</v>
      </c>
      <c r="B211" s="4" t="s">
        <v>13399</v>
      </c>
      <c r="C211" s="4" t="s">
        <v>8066</v>
      </c>
      <c r="D211" s="10">
        <v>1.592075819E9</v>
      </c>
      <c r="E211" s="25">
        <v>0.9580778</v>
      </c>
      <c r="F211" s="10" t="str">
        <f>IFERROR(__xludf.DUMMYFUNCTION("""COMPUTED_VALUE"""),"fadidi1")</f>
        <v>fadidi1</v>
      </c>
      <c r="G211" s="25"/>
    </row>
    <row r="212">
      <c r="A212" s="4" t="s">
        <v>13400</v>
      </c>
      <c r="B212" s="4" t="s">
        <v>3294</v>
      </c>
      <c r="C212" s="4" t="s">
        <v>8530</v>
      </c>
      <c r="D212" s="10">
        <v>1.59319112E9</v>
      </c>
      <c r="E212" s="25">
        <v>0.9576984</v>
      </c>
      <c r="F212" s="10" t="str">
        <f>IFERROR(__xludf.DUMMYFUNCTION("""COMPUTED_VALUE"""),"Yoblit")</f>
        <v>Yoblit</v>
      </c>
      <c r="G212" s="25"/>
    </row>
    <row r="213">
      <c r="A213" s="4" t="s">
        <v>13401</v>
      </c>
      <c r="B213" s="4" t="s">
        <v>13098</v>
      </c>
      <c r="C213" s="4" t="s">
        <v>9529</v>
      </c>
      <c r="D213" s="10">
        <v>1.59136154E9</v>
      </c>
      <c r="E213" s="25">
        <v>0.95757717</v>
      </c>
      <c r="F213" s="10" t="str">
        <f>IFERROR(__xludf.DUMMYFUNCTION("""COMPUTED_VALUE"""),"erydan")</f>
        <v>erydan</v>
      </c>
      <c r="G213" s="25"/>
    </row>
    <row r="214">
      <c r="A214" s="4" t="s">
        <v>13402</v>
      </c>
      <c r="B214" s="4" t="s">
        <v>5714</v>
      </c>
      <c r="C214" s="4" t="s">
        <v>9211</v>
      </c>
      <c r="D214" s="10">
        <v>1.591556697E9</v>
      </c>
      <c r="E214" s="25">
        <v>0.9574427</v>
      </c>
      <c r="F214" s="10" t="str">
        <f>IFERROR(__xludf.DUMMYFUNCTION("""COMPUTED_VALUE"""),"HighBudgetPorn")</f>
        <v>HighBudgetPorn</v>
      </c>
      <c r="G214" s="25"/>
    </row>
    <row r="215">
      <c r="A215" s="4" t="s">
        <v>13403</v>
      </c>
      <c r="B215" s="4" t="s">
        <v>9090</v>
      </c>
      <c r="C215" s="4" t="s">
        <v>4492</v>
      </c>
      <c r="D215" s="10">
        <v>1.591131098E9</v>
      </c>
      <c r="E215" s="25">
        <v>0.95707804</v>
      </c>
      <c r="F215" s="10" t="str">
        <f>IFERROR(__xludf.DUMMYFUNCTION("""COMPUTED_VALUE"""),"jekyllisland1913")</f>
        <v>jekyllisland1913</v>
      </c>
      <c r="G215" s="25"/>
    </row>
    <row r="216">
      <c r="A216" s="4" t="s">
        <v>13404</v>
      </c>
      <c r="B216" s="4" t="s">
        <v>13405</v>
      </c>
      <c r="C216" s="4" t="s">
        <v>11089</v>
      </c>
      <c r="D216" s="10">
        <v>1.591420695E9</v>
      </c>
      <c r="E216" s="25">
        <v>0.95668733</v>
      </c>
      <c r="F216" s="10" t="str">
        <f>IFERROR(__xludf.DUMMYFUNCTION("""COMPUTED_VALUE"""),"Rex-Holes")</f>
        <v>Rex-Holes</v>
      </c>
      <c r="G216" s="25"/>
    </row>
    <row r="217">
      <c r="A217" s="4" t="s">
        <v>13406</v>
      </c>
      <c r="B217" s="4" t="s">
        <v>13161</v>
      </c>
      <c r="C217" s="4" t="s">
        <v>2737</v>
      </c>
      <c r="D217" s="10">
        <v>1.592032274E9</v>
      </c>
      <c r="E217" s="25">
        <v>0.9565504</v>
      </c>
      <c r="F217" s="10" t="str">
        <f>IFERROR(__xludf.DUMMYFUNCTION("""COMPUTED_VALUE"""),"jackisbetterthanyou")</f>
        <v>jackisbetterthanyou</v>
      </c>
      <c r="G217" s="25"/>
    </row>
    <row r="218">
      <c r="A218" s="4" t="s">
        <v>13407</v>
      </c>
      <c r="B218" s="4" t="s">
        <v>11013</v>
      </c>
      <c r="C218" s="4" t="s">
        <v>1126</v>
      </c>
      <c r="D218" s="10">
        <v>1.592014212E9</v>
      </c>
      <c r="E218" s="25">
        <v>0.9565169</v>
      </c>
      <c r="F218" s="10" t="str">
        <f>IFERROR(__xludf.DUMMYFUNCTION("""COMPUTED_VALUE"""),"country_cat_03")</f>
        <v>country_cat_03</v>
      </c>
      <c r="G218" s="25"/>
    </row>
    <row r="219">
      <c r="A219" s="22" t="s">
        <v>13408</v>
      </c>
      <c r="B219" s="4" t="s">
        <v>13347</v>
      </c>
      <c r="C219" s="4" t="s">
        <v>1516</v>
      </c>
      <c r="D219" s="10">
        <v>1.592017436E9</v>
      </c>
      <c r="E219" s="25">
        <v>0.9565093</v>
      </c>
      <c r="F219" s="10" t="str">
        <f>IFERROR(__xludf.DUMMYFUNCTION("""COMPUTED_VALUE"""),"Brulz_lulz")</f>
        <v>Brulz_lulz</v>
      </c>
      <c r="G219" s="25"/>
    </row>
    <row r="220">
      <c r="A220" s="4" t="s">
        <v>13409</v>
      </c>
      <c r="B220" s="4" t="s">
        <v>13410</v>
      </c>
      <c r="C220" s="4" t="s">
        <v>830</v>
      </c>
      <c r="D220" s="10">
        <v>1.591725721E9</v>
      </c>
      <c r="E220" s="25">
        <v>0.95630497</v>
      </c>
      <c r="F220" s="10" t="str">
        <f>IFERROR(__xludf.DUMMYFUNCTION("""COMPUTED_VALUE"""),"Drumitar")</f>
        <v>Drumitar</v>
      </c>
      <c r="G220" s="25"/>
    </row>
    <row r="221">
      <c r="A221" s="4" t="s">
        <v>13411</v>
      </c>
      <c r="B221" s="4" t="s">
        <v>13155</v>
      </c>
      <c r="C221" s="4" t="s">
        <v>1290</v>
      </c>
      <c r="D221" s="10">
        <v>1.592121845E9</v>
      </c>
      <c r="E221" s="25">
        <v>0.9560727</v>
      </c>
      <c r="F221" s="10" t="str">
        <f>IFERROR(__xludf.DUMMYFUNCTION("""COMPUTED_VALUE"""),"Blayno-")</f>
        <v>Blayno-</v>
      </c>
      <c r="G221" s="25"/>
    </row>
    <row r="222">
      <c r="A222" s="22" t="s">
        <v>13412</v>
      </c>
      <c r="B222" s="4" t="s">
        <v>13413</v>
      </c>
      <c r="C222" s="4" t="s">
        <v>371</v>
      </c>
      <c r="D222" s="10">
        <v>1.593464848E9</v>
      </c>
      <c r="E222" s="25">
        <v>0.95597285</v>
      </c>
      <c r="F222" s="10" t="str">
        <f>IFERROR(__xludf.DUMMYFUNCTION("""COMPUTED_VALUE"""),"moteingodseye")</f>
        <v>moteingodseye</v>
      </c>
      <c r="G222" s="25"/>
    </row>
    <row r="223">
      <c r="A223" s="4" t="s">
        <v>13414</v>
      </c>
      <c r="B223" s="4" t="s">
        <v>13221</v>
      </c>
      <c r="C223" s="4" t="s">
        <v>6897</v>
      </c>
      <c r="D223" s="10">
        <v>1.591461699E9</v>
      </c>
      <c r="E223" s="25">
        <v>0.95591414</v>
      </c>
      <c r="F223" s="10" t="str">
        <f>IFERROR(__xludf.DUMMYFUNCTION("""COMPUTED_VALUE"""),"SpongebogShkworpens")</f>
        <v>SpongebogShkworpens</v>
      </c>
      <c r="G223" s="25"/>
    </row>
    <row r="224">
      <c r="A224" s="22" t="s">
        <v>13415</v>
      </c>
      <c r="B224" s="4" t="s">
        <v>13098</v>
      </c>
      <c r="C224" s="4" t="s">
        <v>2939</v>
      </c>
      <c r="D224" s="10">
        <v>1.592510839E9</v>
      </c>
      <c r="E224" s="25">
        <v>0.95583403</v>
      </c>
      <c r="F224" s="10" t="str">
        <f>IFERROR(__xludf.DUMMYFUNCTION("""COMPUTED_VALUE"""),"acehax2")</f>
        <v>acehax2</v>
      </c>
      <c r="G224" s="25"/>
    </row>
    <row r="225">
      <c r="A225" s="4" t="s">
        <v>13416</v>
      </c>
      <c r="B225" s="4" t="s">
        <v>9090</v>
      </c>
      <c r="C225" s="4" t="s">
        <v>1699</v>
      </c>
      <c r="D225" s="10">
        <v>1.592184429E9</v>
      </c>
      <c r="E225" s="25">
        <v>0.9557132</v>
      </c>
      <c r="F225" s="10" t="str">
        <f>IFERROR(__xludf.DUMMYFUNCTION("""COMPUTED_VALUE"""),"edincan")</f>
        <v>edincan</v>
      </c>
      <c r="G225" s="25"/>
    </row>
    <row r="226">
      <c r="A226" s="4" t="s">
        <v>13417</v>
      </c>
      <c r="B226" s="4" t="s">
        <v>13293</v>
      </c>
      <c r="C226" s="4" t="s">
        <v>11576</v>
      </c>
      <c r="D226" s="10">
        <v>1.59111774E9</v>
      </c>
      <c r="E226" s="25">
        <v>0.95545197</v>
      </c>
      <c r="F226" s="10" t="str">
        <f>IFERROR(__xludf.DUMMYFUNCTION("""COMPUTED_VALUE"""),"DarthPlageuis66")</f>
        <v>DarthPlageuis66</v>
      </c>
      <c r="G226" s="25"/>
    </row>
    <row r="227">
      <c r="A227" s="4" t="s">
        <v>13418</v>
      </c>
      <c r="B227" s="4" t="s">
        <v>978</v>
      </c>
      <c r="C227" s="4" t="s">
        <v>9100</v>
      </c>
      <c r="D227" s="10">
        <v>1.592625039E9</v>
      </c>
      <c r="E227" s="25">
        <v>0.95544255</v>
      </c>
      <c r="F227" s="10" t="str">
        <f>IFERROR(__xludf.DUMMYFUNCTION("""COMPUTED_VALUE"""),"Fridgetech")</f>
        <v>Fridgetech</v>
      </c>
      <c r="G227" s="25"/>
    </row>
    <row r="228">
      <c r="A228" s="4" t="s">
        <v>13419</v>
      </c>
      <c r="B228" s="4" t="s">
        <v>13205</v>
      </c>
      <c r="C228" s="4" t="s">
        <v>495</v>
      </c>
      <c r="D228" s="10">
        <v>1.592778726E9</v>
      </c>
      <c r="E228" s="25">
        <v>0.9554206</v>
      </c>
      <c r="F228" s="10" t="str">
        <f>IFERROR(__xludf.DUMMYFUNCTION("""COMPUTED_VALUE"""),"WeedRichards")</f>
        <v>WeedRichards</v>
      </c>
      <c r="G228" s="25"/>
    </row>
    <row r="229">
      <c r="A229" s="4" t="s">
        <v>13420</v>
      </c>
      <c r="B229" s="4" t="s">
        <v>5714</v>
      </c>
      <c r="C229" s="4" t="s">
        <v>9153</v>
      </c>
      <c r="D229" s="10">
        <v>1.591979022E9</v>
      </c>
      <c r="E229" s="25">
        <v>0.95499736</v>
      </c>
      <c r="F229" s="10" t="str">
        <f>IFERROR(__xludf.DUMMYFUNCTION("""COMPUTED_VALUE"""),"Elfer")</f>
        <v>Elfer</v>
      </c>
      <c r="G229" s="25"/>
    </row>
    <row r="230">
      <c r="A230" s="4" t="s">
        <v>13421</v>
      </c>
      <c r="B230" s="4" t="s">
        <v>13422</v>
      </c>
      <c r="C230" s="4" t="s">
        <v>1385</v>
      </c>
      <c r="D230" s="10">
        <v>1.593095935E9</v>
      </c>
      <c r="E230" s="25">
        <v>0.9548516</v>
      </c>
      <c r="F230" s="10" t="str">
        <f>IFERROR(__xludf.DUMMYFUNCTION("""COMPUTED_VALUE"""),"toastyavocado")</f>
        <v>toastyavocado</v>
      </c>
      <c r="G230" s="25"/>
    </row>
    <row r="231">
      <c r="A231" s="4" t="s">
        <v>13423</v>
      </c>
      <c r="B231" s="4" t="s">
        <v>3360</v>
      </c>
      <c r="C231" s="4" t="s">
        <v>4753</v>
      </c>
      <c r="D231" s="10">
        <v>1.591648566E9</v>
      </c>
      <c r="E231" s="25">
        <v>0.9536426</v>
      </c>
      <c r="F231" s="10" t="str">
        <f>IFERROR(__xludf.DUMMYFUNCTION("""COMPUTED_VALUE"""),"ThatsMrBlair2You")</f>
        <v>ThatsMrBlair2You</v>
      </c>
      <c r="G231" s="25"/>
    </row>
    <row r="232">
      <c r="A232" s="4" t="s">
        <v>13424</v>
      </c>
      <c r="B232" s="4" t="s">
        <v>13425</v>
      </c>
      <c r="C232" s="4" t="s">
        <v>3206</v>
      </c>
      <c r="D232" s="10">
        <v>1.591111443E9</v>
      </c>
      <c r="E232" s="25">
        <v>0.9535622</v>
      </c>
      <c r="F232" s="10" t="str">
        <f>IFERROR(__xludf.DUMMYFUNCTION("""COMPUTED_VALUE"""),"Larry_Lavender")</f>
        <v>Larry_Lavender</v>
      </c>
      <c r="G232" s="25"/>
    </row>
    <row r="233">
      <c r="A233" s="4" t="s">
        <v>13426</v>
      </c>
      <c r="B233" s="4" t="s">
        <v>13427</v>
      </c>
      <c r="C233" s="4" t="s">
        <v>6134</v>
      </c>
      <c r="D233" s="10">
        <v>1.591665237E9</v>
      </c>
      <c r="E233" s="25">
        <v>0.9533257</v>
      </c>
      <c r="F233" s="10" t="str">
        <f>IFERROR(__xludf.DUMMYFUNCTION("""COMPUTED_VALUE"""),"CERB-4ALL")</f>
        <v>CERB-4ALL</v>
      </c>
      <c r="G233" s="25"/>
    </row>
    <row r="234">
      <c r="A234" s="4" t="s">
        <v>13428</v>
      </c>
      <c r="B234" s="4" t="s">
        <v>3108</v>
      </c>
      <c r="C234" s="4" t="s">
        <v>2650</v>
      </c>
      <c r="D234" s="10">
        <v>1.592366039E9</v>
      </c>
      <c r="E234" s="25">
        <v>0.95328987</v>
      </c>
      <c r="F234" s="10" t="str">
        <f>IFERROR(__xludf.DUMMYFUNCTION("""COMPUTED_VALUE"""),"fps_sandwiches")</f>
        <v>fps_sandwiches</v>
      </c>
      <c r="G234" s="25"/>
    </row>
    <row r="235">
      <c r="A235" s="4" t="s">
        <v>13429</v>
      </c>
      <c r="B235" s="4" t="s">
        <v>13430</v>
      </c>
      <c r="C235" s="4" t="s">
        <v>2807</v>
      </c>
      <c r="D235" s="10">
        <v>1.593700211E9</v>
      </c>
      <c r="E235" s="25">
        <v>0.95328</v>
      </c>
      <c r="F235" s="10" t="str">
        <f>IFERROR(__xludf.DUMMYFUNCTION("""COMPUTED_VALUE"""),"Dreamcast3")</f>
        <v>Dreamcast3</v>
      </c>
      <c r="G235" s="25"/>
    </row>
    <row r="236">
      <c r="A236" s="4" t="s">
        <v>13431</v>
      </c>
      <c r="B236" s="4" t="s">
        <v>13098</v>
      </c>
      <c r="C236" s="4" t="s">
        <v>790</v>
      </c>
      <c r="D236" s="10">
        <v>1.592430622E9</v>
      </c>
      <c r="E236" s="25">
        <v>0.95325243</v>
      </c>
      <c r="F236" s="10" t="str">
        <f>IFERROR(__xludf.DUMMYFUNCTION("""COMPUTED_VALUE"""),"Trump_Always-er")</f>
        <v>Trump_Always-er</v>
      </c>
      <c r="G236" s="25"/>
    </row>
    <row r="237">
      <c r="A237" s="4" t="s">
        <v>13432</v>
      </c>
      <c r="B237" s="4" t="s">
        <v>13433</v>
      </c>
      <c r="C237" s="4" t="s">
        <v>3226</v>
      </c>
      <c r="D237" s="10">
        <v>1.591364555E9</v>
      </c>
      <c r="E237" s="25">
        <v>0.9532195</v>
      </c>
      <c r="F237" s="10" t="str">
        <f>IFERROR(__xludf.DUMMYFUNCTION("""COMPUTED_VALUE"""),"RealAlps")</f>
        <v>RealAlps</v>
      </c>
      <c r="G237" s="25"/>
    </row>
    <row r="238">
      <c r="A238" s="4" t="s">
        <v>13434</v>
      </c>
      <c r="B238" s="4" t="s">
        <v>2575</v>
      </c>
      <c r="C238" s="4" t="s">
        <v>11454</v>
      </c>
      <c r="D238" s="10">
        <v>1.591152267E9</v>
      </c>
      <c r="E238" s="25">
        <v>0.95281947</v>
      </c>
      <c r="F238" s="10" t="str">
        <f>IFERROR(__xludf.DUMMYFUNCTION("""COMPUTED_VALUE"""),"kingofwale")</f>
        <v>kingofwale</v>
      </c>
      <c r="G238" s="25"/>
    </row>
    <row r="239">
      <c r="A239" s="4" t="s">
        <v>13435</v>
      </c>
      <c r="B239" s="4" t="s">
        <v>13436</v>
      </c>
      <c r="C239" s="4" t="s">
        <v>2099</v>
      </c>
      <c r="D239" s="10">
        <v>1.591175606E9</v>
      </c>
      <c r="E239" s="25">
        <v>0.9524058</v>
      </c>
      <c r="F239" s="10" t="str">
        <f>IFERROR(__xludf.DUMMYFUNCTION("""COMPUTED_VALUE"""),"Canuckhead")</f>
        <v>Canuckhead</v>
      </c>
      <c r="G239" s="25"/>
    </row>
    <row r="240">
      <c r="A240" s="4" t="s">
        <v>13437</v>
      </c>
      <c r="B240" s="4" t="s">
        <v>13098</v>
      </c>
      <c r="C240" s="4" t="s">
        <v>12094</v>
      </c>
      <c r="D240" s="10">
        <v>1.592846181E9</v>
      </c>
      <c r="E240" s="25">
        <v>0.95240563</v>
      </c>
      <c r="F240" s="10" t="str">
        <f>IFERROR(__xludf.DUMMYFUNCTION("""COMPUTED_VALUE"""),"dumsaint")</f>
        <v>dumsaint</v>
      </c>
      <c r="G240" s="25"/>
    </row>
    <row r="241">
      <c r="A241" s="22" t="s">
        <v>13438</v>
      </c>
      <c r="B241" s="4" t="s">
        <v>13439</v>
      </c>
      <c r="C241" s="4" t="s">
        <v>11069</v>
      </c>
      <c r="D241" s="10">
        <v>1.591415997E9</v>
      </c>
      <c r="E241" s="25">
        <v>0.95237285</v>
      </c>
      <c r="F241" s="10" t="str">
        <f>IFERROR(__xludf.DUMMYFUNCTION("""COMPUTED_VALUE"""),"missamericanas")</f>
        <v>missamericanas</v>
      </c>
      <c r="G241" s="25"/>
    </row>
    <row r="242">
      <c r="A242" s="22" t="s">
        <v>13440</v>
      </c>
      <c r="B242" s="4" t="s">
        <v>13441</v>
      </c>
      <c r="C242" s="4" t="s">
        <v>798</v>
      </c>
      <c r="D242" s="10">
        <v>1.59306832E9</v>
      </c>
      <c r="E242" s="25">
        <v>0.9523631</v>
      </c>
      <c r="F242" s="10" t="str">
        <f>IFERROR(__xludf.DUMMYFUNCTION("""COMPUTED_VALUE"""),"angrybastards")</f>
        <v>angrybastards</v>
      </c>
      <c r="G242" s="25"/>
    </row>
    <row r="243">
      <c r="A243" s="4" t="s">
        <v>13442</v>
      </c>
      <c r="B243" s="4" t="s">
        <v>13443</v>
      </c>
      <c r="C243" s="4" t="s">
        <v>10851</v>
      </c>
      <c r="D243" s="10">
        <v>1.592012391E9</v>
      </c>
      <c r="E243" s="25">
        <v>0.95228684</v>
      </c>
      <c r="F243" s="10" t="str">
        <f>IFERROR(__xludf.DUMMYFUNCTION("""COMPUTED_VALUE"""),"liamw-a2005")</f>
        <v>liamw-a2005</v>
      </c>
      <c r="G243" s="25"/>
    </row>
    <row r="244">
      <c r="A244" s="4" t="s">
        <v>13444</v>
      </c>
      <c r="B244" s="4" t="s">
        <v>4375</v>
      </c>
      <c r="C244" s="4" t="s">
        <v>8183</v>
      </c>
      <c r="D244" s="10">
        <v>1.591043457E9</v>
      </c>
      <c r="E244" s="25">
        <v>0.9521721</v>
      </c>
      <c r="F244" s="10" t="str">
        <f>IFERROR(__xludf.DUMMYFUNCTION("""COMPUTED_VALUE"""),"mtlheavy")</f>
        <v>mtlheavy</v>
      </c>
      <c r="G244" s="25"/>
    </row>
    <row r="245">
      <c r="A245" s="4" t="s">
        <v>13444</v>
      </c>
      <c r="B245" s="4" t="s">
        <v>13185</v>
      </c>
      <c r="C245" s="4" t="s">
        <v>11252</v>
      </c>
      <c r="D245" s="10">
        <v>1.593200643E9</v>
      </c>
      <c r="E245" s="25">
        <v>0.9521721</v>
      </c>
      <c r="F245" s="10" t="str">
        <f>IFERROR(__xludf.DUMMYFUNCTION("""COMPUTED_VALUE"""),"SilverFangGang")</f>
        <v>SilverFangGang</v>
      </c>
      <c r="G245" s="25"/>
    </row>
    <row r="246">
      <c r="A246" s="4" t="s">
        <v>13445</v>
      </c>
      <c r="B246" s="4" t="s">
        <v>13098</v>
      </c>
      <c r="C246" s="4" t="s">
        <v>3265</v>
      </c>
      <c r="D246" s="10">
        <v>1.592509957E9</v>
      </c>
      <c r="E246" s="25">
        <v>0.9517095</v>
      </c>
      <c r="F246" s="10" t="str">
        <f>IFERROR(__xludf.DUMMYFUNCTION("""COMPUTED_VALUE"""),"thesynod")</f>
        <v>thesynod</v>
      </c>
      <c r="G246" s="25"/>
    </row>
    <row r="247">
      <c r="A247" s="4" t="s">
        <v>13446</v>
      </c>
      <c r="B247" s="4" t="s">
        <v>13108</v>
      </c>
      <c r="C247" s="4" t="s">
        <v>2411</v>
      </c>
      <c r="D247" s="10">
        <v>1.592002874E9</v>
      </c>
      <c r="E247" s="25">
        <v>0.95168734</v>
      </c>
      <c r="F247" s="10" t="str">
        <f>IFERROR(__xludf.DUMMYFUNCTION("""COMPUTED_VALUE"""),"Andrenachrome")</f>
        <v>Andrenachrome</v>
      </c>
      <c r="G247" s="25"/>
    </row>
    <row r="248">
      <c r="A248" s="4" t="s">
        <v>13447</v>
      </c>
      <c r="B248" s="4" t="s">
        <v>13166</v>
      </c>
      <c r="C248" s="4" t="s">
        <v>7140</v>
      </c>
      <c r="D248" s="10">
        <v>1.593381532E9</v>
      </c>
      <c r="E248" s="25">
        <v>0.9514594</v>
      </c>
      <c r="F248" s="10" t="str">
        <f>IFERROR(__xludf.DUMMYFUNCTION("""COMPUTED_VALUE"""),"grizzer99")</f>
        <v>grizzer99</v>
      </c>
      <c r="G248" s="25"/>
    </row>
    <row r="249">
      <c r="A249" s="4" t="s">
        <v>13448</v>
      </c>
      <c r="B249" s="4" t="s">
        <v>13135</v>
      </c>
      <c r="C249" s="4" t="s">
        <v>1290</v>
      </c>
      <c r="D249" s="10">
        <v>1.592084979E9</v>
      </c>
      <c r="E249" s="25">
        <v>0.95108765</v>
      </c>
      <c r="F249" s="10" t="str">
        <f>IFERROR(__xludf.DUMMYFUNCTION("""COMPUTED_VALUE"""),"StalinPlusLove")</f>
        <v>StalinPlusLove</v>
      </c>
      <c r="G249" s="25"/>
    </row>
    <row r="250">
      <c r="A250" s="4" t="s">
        <v>13449</v>
      </c>
      <c r="B250" s="4" t="s">
        <v>939</v>
      </c>
      <c r="C250" s="4" t="s">
        <v>7947</v>
      </c>
      <c r="D250" s="10">
        <v>1.592577365E9</v>
      </c>
      <c r="E250" s="25">
        <v>0.9506306</v>
      </c>
      <c r="F250" s="10" t="str">
        <f>IFERROR(__xludf.DUMMYFUNCTION("""COMPUTED_VALUE"""),"Karthanon")</f>
        <v>Karthanon</v>
      </c>
      <c r="G250" s="25"/>
    </row>
    <row r="251">
      <c r="A251" s="22" t="s">
        <v>13450</v>
      </c>
      <c r="B251" s="4" t="s">
        <v>1067</v>
      </c>
      <c r="C251" s="4" t="s">
        <v>5515</v>
      </c>
      <c r="D251" s="10">
        <v>1.59254219E9</v>
      </c>
      <c r="E251" s="25">
        <v>0.94992846</v>
      </c>
      <c r="F251" s="10" t="str">
        <f>IFERROR(__xludf.DUMMYFUNCTION("""COMPUTED_VALUE"""),"Bluverish")</f>
        <v>Bluverish</v>
      </c>
      <c r="G251" s="25"/>
    </row>
    <row r="252">
      <c r="A252" s="4" t="s">
        <v>13451</v>
      </c>
      <c r="B252" s="4" t="s">
        <v>13452</v>
      </c>
      <c r="C252" s="4" t="s">
        <v>2650</v>
      </c>
      <c r="D252" s="10">
        <v>1.592366139E9</v>
      </c>
      <c r="E252" s="25">
        <v>0.94992846</v>
      </c>
      <c r="F252" s="10" t="str">
        <f>IFERROR(__xludf.DUMMYFUNCTION("""COMPUTED_VALUE"""),"datavinci")</f>
        <v>datavinci</v>
      </c>
      <c r="G252" s="25"/>
    </row>
    <row r="253">
      <c r="A253" s="4" t="s">
        <v>13453</v>
      </c>
      <c r="B253" s="4" t="s">
        <v>13098</v>
      </c>
      <c r="C253" s="4" t="s">
        <v>8152</v>
      </c>
      <c r="D253" s="10">
        <v>1.592418102E9</v>
      </c>
      <c r="E253" s="25">
        <v>0.94992846</v>
      </c>
      <c r="F253" s="10" t="str">
        <f>IFERROR(__xludf.DUMMYFUNCTION("""COMPUTED_VALUE"""),"wowwowwowjustwow")</f>
        <v>wowwowwowjustwow</v>
      </c>
      <c r="G253" s="25"/>
    </row>
    <row r="254">
      <c r="A254" s="4" t="s">
        <v>13454</v>
      </c>
      <c r="B254" s="4" t="s">
        <v>13455</v>
      </c>
      <c r="C254" s="4" t="s">
        <v>7696</v>
      </c>
      <c r="D254" s="10">
        <v>1.592947718E9</v>
      </c>
      <c r="E254" s="25">
        <v>0.94992846</v>
      </c>
      <c r="F254" s="10" t="str">
        <f>IFERROR(__xludf.DUMMYFUNCTION("""COMPUTED_VALUE"""),"BeerAndOil")</f>
        <v>BeerAndOil</v>
      </c>
      <c r="G254" s="25"/>
    </row>
    <row r="255">
      <c r="A255" s="4" t="s">
        <v>13456</v>
      </c>
      <c r="B255" s="4" t="s">
        <v>13135</v>
      </c>
      <c r="C255" s="4" t="s">
        <v>6179</v>
      </c>
      <c r="D255" s="10">
        <v>1.591813356E9</v>
      </c>
      <c r="E255" s="25">
        <v>0.94992846</v>
      </c>
      <c r="F255" s="10" t="str">
        <f>IFERROR(__xludf.DUMMYFUNCTION("""COMPUTED_VALUE"""),"kevzor64")</f>
        <v>kevzor64</v>
      </c>
      <c r="G255" s="25"/>
    </row>
    <row r="256">
      <c r="A256" s="22" t="s">
        <v>13457</v>
      </c>
      <c r="B256" s="4" t="s">
        <v>13458</v>
      </c>
      <c r="C256" s="4" t="s">
        <v>2600</v>
      </c>
      <c r="D256" s="10">
        <v>1.593431285E9</v>
      </c>
      <c r="E256" s="25">
        <v>0.94992846</v>
      </c>
      <c r="F256" s="10" t="str">
        <f>IFERROR(__xludf.DUMMYFUNCTION("""COMPUTED_VALUE"""),"hooisit")</f>
        <v>hooisit</v>
      </c>
      <c r="G256" s="25"/>
    </row>
    <row r="257">
      <c r="A257" s="4" t="s">
        <v>13459</v>
      </c>
      <c r="B257" s="4" t="s">
        <v>13452</v>
      </c>
      <c r="C257" s="4" t="s">
        <v>342</v>
      </c>
      <c r="D257" s="10">
        <v>1.593285786E9</v>
      </c>
      <c r="E257" s="25">
        <v>0.94992846</v>
      </c>
      <c r="F257" s="10" t="str">
        <f>IFERROR(__xludf.DUMMYFUNCTION("""COMPUTED_VALUE"""),"BlisteryStar101")</f>
        <v>BlisteryStar101</v>
      </c>
      <c r="G257" s="25"/>
    </row>
    <row r="258">
      <c r="A258" s="4" t="s">
        <v>13460</v>
      </c>
      <c r="B258" s="4" t="s">
        <v>13135</v>
      </c>
      <c r="C258" s="4" t="s">
        <v>8498</v>
      </c>
      <c r="D258" s="10">
        <v>1.593548963E9</v>
      </c>
      <c r="E258" s="25">
        <v>0.94992846</v>
      </c>
      <c r="F258" s="10" t="str">
        <f>IFERROR(__xludf.DUMMYFUNCTION("""COMPUTED_VALUE"""),"416steve")</f>
        <v>416steve</v>
      </c>
      <c r="G258" s="25"/>
    </row>
    <row r="259">
      <c r="A259" s="4" t="s">
        <v>13461</v>
      </c>
      <c r="B259" s="4" t="s">
        <v>1187</v>
      </c>
      <c r="C259" s="4" t="s">
        <v>5572</v>
      </c>
      <c r="D259" s="10">
        <v>1.592441413E9</v>
      </c>
      <c r="E259" s="25">
        <v>0.94992846</v>
      </c>
      <c r="F259" s="10" t="str">
        <f>IFERROR(__xludf.DUMMYFUNCTION("""COMPUTED_VALUE"""),"The_Kimball")</f>
        <v>The_Kimball</v>
      </c>
      <c r="G259" s="25"/>
    </row>
    <row r="260">
      <c r="A260" s="22" t="s">
        <v>13462</v>
      </c>
      <c r="B260" s="4" t="s">
        <v>13463</v>
      </c>
      <c r="C260" s="4" t="s">
        <v>10854</v>
      </c>
      <c r="D260" s="10">
        <v>1.591619761E9</v>
      </c>
      <c r="E260" s="25">
        <v>0.94992846</v>
      </c>
      <c r="F260" s="10" t="str">
        <f>IFERROR(__xludf.DUMMYFUNCTION("""COMPUTED_VALUE"""),"markmywords1347")</f>
        <v>markmywords1347</v>
      </c>
      <c r="G260" s="25"/>
    </row>
    <row r="261">
      <c r="A261" s="4" t="s">
        <v>13464</v>
      </c>
      <c r="B261" s="4" t="s">
        <v>5714</v>
      </c>
      <c r="C261" s="4" t="s">
        <v>4999</v>
      </c>
      <c r="D261" s="10">
        <v>1.591283398E9</v>
      </c>
      <c r="E261" s="25">
        <v>0.94992846</v>
      </c>
      <c r="F261" s="10" t="str">
        <f>IFERROR(__xludf.DUMMYFUNCTION("""COMPUTED_VALUE"""),"cgraus")</f>
        <v>cgraus</v>
      </c>
      <c r="G261" s="25"/>
    </row>
    <row r="262">
      <c r="A262" s="22" t="s">
        <v>13465</v>
      </c>
      <c r="B262" s="4" t="s">
        <v>13311</v>
      </c>
      <c r="C262" s="4" t="s">
        <v>3587</v>
      </c>
      <c r="D262" s="10">
        <v>1.592456907E9</v>
      </c>
      <c r="E262" s="25">
        <v>0.94992846</v>
      </c>
      <c r="F262" s="10" t="str">
        <f>IFERROR(__xludf.DUMMYFUNCTION("""COMPUTED_VALUE"""),"exploderator")</f>
        <v>exploderator</v>
      </c>
      <c r="G262" s="25"/>
    </row>
    <row r="263">
      <c r="A263" s="4" t="s">
        <v>13466</v>
      </c>
      <c r="B263" s="4" t="s">
        <v>5714</v>
      </c>
      <c r="C263" s="4" t="s">
        <v>7784</v>
      </c>
      <c r="D263" s="10">
        <v>1.591234991E9</v>
      </c>
      <c r="E263" s="25">
        <v>0.94992846</v>
      </c>
      <c r="F263" s="10" t="str">
        <f>IFERROR(__xludf.DUMMYFUNCTION("""COMPUTED_VALUE"""),"Seth971008")</f>
        <v>Seth971008</v>
      </c>
      <c r="G263" s="25"/>
    </row>
    <row r="264">
      <c r="A264" s="4" t="s">
        <v>13466</v>
      </c>
      <c r="B264" s="4" t="s">
        <v>8945</v>
      </c>
      <c r="C264" s="4" t="s">
        <v>247</v>
      </c>
      <c r="D264" s="10">
        <v>1.591918712E9</v>
      </c>
      <c r="E264" s="25">
        <v>0.94992846</v>
      </c>
      <c r="F264" s="10" t="str">
        <f>IFERROR(__xludf.DUMMYFUNCTION("""COMPUTED_VALUE"""),"jakejakejake86")</f>
        <v>jakejakejake86</v>
      </c>
      <c r="G264" s="25"/>
    </row>
    <row r="265">
      <c r="A265" s="4" t="s">
        <v>13467</v>
      </c>
      <c r="B265" s="4" t="s">
        <v>1210</v>
      </c>
      <c r="C265" s="4" t="s">
        <v>9040</v>
      </c>
      <c r="D265" s="10">
        <v>1.592018988E9</v>
      </c>
      <c r="E265" s="25">
        <v>0.94992846</v>
      </c>
      <c r="F265" s="10" t="str">
        <f>IFERROR(__xludf.DUMMYFUNCTION("""COMPUTED_VALUE"""),"CapitanChaos1")</f>
        <v>CapitanChaos1</v>
      </c>
      <c r="G265" s="25"/>
    </row>
    <row r="266">
      <c r="A266" s="4" t="s">
        <v>13468</v>
      </c>
      <c r="B266" s="4" t="s">
        <v>973</v>
      </c>
      <c r="C266" s="4" t="s">
        <v>750</v>
      </c>
      <c r="D266" s="10">
        <v>1.591150512E9</v>
      </c>
      <c r="E266" s="25">
        <v>0.94992846</v>
      </c>
      <c r="F266" s="10" t="str">
        <f>IFERROR(__xludf.DUMMYFUNCTION("""COMPUTED_VALUE"""),"fhrufuejdhcudhd")</f>
        <v>fhrufuejdhcudhd</v>
      </c>
      <c r="G266" s="25"/>
    </row>
    <row r="267">
      <c r="A267" s="4" t="s">
        <v>13469</v>
      </c>
      <c r="B267" s="4" t="s">
        <v>6521</v>
      </c>
      <c r="C267" s="4" t="s">
        <v>5551</v>
      </c>
      <c r="D267" s="10">
        <v>1.591117795E9</v>
      </c>
      <c r="E267" s="25">
        <v>0.94992846</v>
      </c>
      <c r="F267" s="10" t="str">
        <f>IFERROR(__xludf.DUMMYFUNCTION("""COMPUTED_VALUE"""),"Goose905")</f>
        <v>Goose905</v>
      </c>
      <c r="G267" s="25"/>
    </row>
    <row r="268">
      <c r="A268" s="4" t="s">
        <v>13470</v>
      </c>
      <c r="B268" s="4" t="s">
        <v>5714</v>
      </c>
      <c r="C268" s="4" t="s">
        <v>3819</v>
      </c>
      <c r="D268" s="10">
        <v>1.591838645E9</v>
      </c>
      <c r="E268" s="25">
        <v>0.94992846</v>
      </c>
      <c r="F268" s="10" t="str">
        <f>IFERROR(__xludf.DUMMYFUNCTION("""COMPUTED_VALUE"""),"Cingetorix")</f>
        <v>Cingetorix</v>
      </c>
      <c r="G268" s="25"/>
    </row>
    <row r="269">
      <c r="A269" s="4" t="s">
        <v>13471</v>
      </c>
      <c r="B269" s="4" t="s">
        <v>5714</v>
      </c>
      <c r="C269" s="4" t="s">
        <v>3016</v>
      </c>
      <c r="D269" s="10">
        <v>1.592799997E9</v>
      </c>
      <c r="E269" s="25">
        <v>0.94992846</v>
      </c>
      <c r="F269" s="10" t="str">
        <f>IFERROR(__xludf.DUMMYFUNCTION("""COMPUTED_VALUE"""),"rextokyo")</f>
        <v>rextokyo</v>
      </c>
      <c r="G269" s="25"/>
    </row>
    <row r="270">
      <c r="A270" s="4" t="s">
        <v>13472</v>
      </c>
      <c r="B270" s="4" t="s">
        <v>13473</v>
      </c>
      <c r="C270" s="4" t="s">
        <v>7403</v>
      </c>
      <c r="D270" s="10">
        <v>1.591383792E9</v>
      </c>
      <c r="E270" s="25">
        <v>0.94992846</v>
      </c>
      <c r="F270" s="10" t="str">
        <f>IFERROR(__xludf.DUMMYFUNCTION("""COMPUTED_VALUE"""),"CallmeCli3nt")</f>
        <v>CallmeCli3nt</v>
      </c>
      <c r="G270" s="25"/>
    </row>
    <row r="271">
      <c r="A271" s="4" t="s">
        <v>13474</v>
      </c>
      <c r="B271" s="4" t="s">
        <v>13098</v>
      </c>
      <c r="C271" s="4" t="s">
        <v>6654</v>
      </c>
      <c r="D271" s="10">
        <v>1.5911308E9</v>
      </c>
      <c r="E271" s="25">
        <v>0.94992846</v>
      </c>
      <c r="F271" s="10" t="str">
        <f>IFERROR(__xludf.DUMMYFUNCTION("""COMPUTED_VALUE"""),"MuchPattern")</f>
        <v>MuchPattern</v>
      </c>
      <c r="G271" s="25"/>
    </row>
    <row r="272">
      <c r="A272" s="22" t="s">
        <v>13475</v>
      </c>
      <c r="B272" s="4" t="s">
        <v>872</v>
      </c>
      <c r="C272" s="4" t="s">
        <v>10024</v>
      </c>
      <c r="D272" s="10">
        <v>1.591061841E9</v>
      </c>
      <c r="E272" s="25">
        <v>0.94992846</v>
      </c>
      <c r="F272" s="10" t="str">
        <f>IFERROR(__xludf.DUMMYFUNCTION("""COMPUTED_VALUE"""),"metro80")</f>
        <v>metro80</v>
      </c>
      <c r="G272" s="25"/>
    </row>
    <row r="273">
      <c r="A273" s="4" t="s">
        <v>13476</v>
      </c>
      <c r="B273" s="4" t="s">
        <v>13118</v>
      </c>
      <c r="C273" s="4" t="s">
        <v>827</v>
      </c>
      <c r="D273" s="10">
        <v>1.592062281E9</v>
      </c>
      <c r="E273" s="25">
        <v>0.94992846</v>
      </c>
      <c r="F273" s="10" t="str">
        <f>IFERROR(__xludf.DUMMYFUNCTION("""COMPUTED_VALUE"""),"Beef1973")</f>
        <v>Beef1973</v>
      </c>
      <c r="G273" s="25"/>
    </row>
    <row r="274">
      <c r="A274" s="22" t="s">
        <v>13477</v>
      </c>
      <c r="B274" s="4" t="s">
        <v>1257</v>
      </c>
      <c r="C274" s="4" t="s">
        <v>3901</v>
      </c>
      <c r="D274" s="10">
        <v>1.591656443E9</v>
      </c>
      <c r="E274" s="25">
        <v>0.94992846</v>
      </c>
      <c r="F274" s="10" t="str">
        <f>IFERROR(__xludf.DUMMYFUNCTION("""COMPUTED_VALUE"""),"yeetmaster1919")</f>
        <v>yeetmaster1919</v>
      </c>
      <c r="G274" s="25"/>
    </row>
    <row r="275">
      <c r="A275" s="22" t="s">
        <v>13478</v>
      </c>
      <c r="B275" s="4" t="s">
        <v>930</v>
      </c>
      <c r="C275" s="4" t="s">
        <v>11069</v>
      </c>
      <c r="D275" s="10">
        <v>1.591420851E9</v>
      </c>
      <c r="E275" s="25">
        <v>0.94992846</v>
      </c>
      <c r="F275" s="10" t="str">
        <f>IFERROR(__xludf.DUMMYFUNCTION("""COMPUTED_VALUE"""),"Cresta_Diablo")</f>
        <v>Cresta_Diablo</v>
      </c>
      <c r="G275" s="25"/>
    </row>
    <row r="276">
      <c r="A276" s="4" t="s">
        <v>13479</v>
      </c>
      <c r="B276" s="4" t="s">
        <v>13106</v>
      </c>
      <c r="C276" s="4" t="s">
        <v>9692</v>
      </c>
      <c r="D276" s="10">
        <v>1.591446734E9</v>
      </c>
      <c r="E276" s="25">
        <v>0.94992846</v>
      </c>
      <c r="F276" s="10" t="str">
        <f>IFERROR(__xludf.DUMMYFUNCTION("""COMPUTED_VALUE"""),"letterexperiment")</f>
        <v>letterexperiment</v>
      </c>
      <c r="G276" s="25"/>
    </row>
    <row r="277">
      <c r="A277" s="4" t="s">
        <v>13480</v>
      </c>
      <c r="B277" s="4" t="s">
        <v>3108</v>
      </c>
      <c r="C277" s="4" t="s">
        <v>10491</v>
      </c>
      <c r="D277" s="10">
        <v>1.592074132E9</v>
      </c>
      <c r="E277" s="25">
        <v>0.94992846</v>
      </c>
      <c r="F277" s="10" t="str">
        <f>IFERROR(__xludf.DUMMYFUNCTION("""COMPUTED_VALUE"""),"TheLimeyCanuck")</f>
        <v>TheLimeyCanuck</v>
      </c>
      <c r="G277" s="25"/>
    </row>
    <row r="278">
      <c r="A278" s="4" t="s">
        <v>13481</v>
      </c>
      <c r="B278" s="4" t="s">
        <v>13482</v>
      </c>
      <c r="C278" s="4" t="s">
        <v>2085</v>
      </c>
      <c r="D278" s="10">
        <v>1.592705518E9</v>
      </c>
      <c r="E278" s="25">
        <v>0.94992846</v>
      </c>
      <c r="F278" s="10" t="str">
        <f>IFERROR(__xludf.DUMMYFUNCTION("""COMPUTED_VALUE"""),"Y2KNW")</f>
        <v>Y2KNW</v>
      </c>
      <c r="G278" s="25"/>
    </row>
    <row r="279">
      <c r="A279" s="22" t="s">
        <v>13483</v>
      </c>
      <c r="B279" s="4" t="s">
        <v>1096</v>
      </c>
      <c r="C279" s="4" t="s">
        <v>6183</v>
      </c>
      <c r="D279" s="10">
        <v>1.592408356E9</v>
      </c>
      <c r="E279" s="25">
        <v>0.94992846</v>
      </c>
      <c r="F279" s="10" t="str">
        <f>IFERROR(__xludf.DUMMYFUNCTION("""COMPUTED_VALUE"""),"flyinghighguy")</f>
        <v>flyinghighguy</v>
      </c>
      <c r="G279" s="25"/>
    </row>
    <row r="280">
      <c r="A280" s="4" t="s">
        <v>13484</v>
      </c>
      <c r="B280" s="4" t="s">
        <v>13485</v>
      </c>
      <c r="C280" s="4" t="s">
        <v>10966</v>
      </c>
      <c r="D280" s="10">
        <v>1.591549109E9</v>
      </c>
      <c r="E280" s="25">
        <v>0.94992846</v>
      </c>
      <c r="F280" s="10" t="str">
        <f>IFERROR(__xludf.DUMMYFUNCTION("""COMPUTED_VALUE"""),"mk81")</f>
        <v>mk81</v>
      </c>
      <c r="G280" s="25"/>
    </row>
    <row r="281">
      <c r="A281" s="4" t="s">
        <v>13486</v>
      </c>
      <c r="B281" s="4" t="s">
        <v>13487</v>
      </c>
      <c r="C281" s="4" t="s">
        <v>3636</v>
      </c>
      <c r="D281" s="10">
        <v>1.593014326E9</v>
      </c>
      <c r="E281" s="25">
        <v>0.94992846</v>
      </c>
      <c r="F281" s="10" t="str">
        <f>IFERROR(__xludf.DUMMYFUNCTION("""COMPUTED_VALUE"""),"Pat2004ches")</f>
        <v>Pat2004ches</v>
      </c>
      <c r="G281" s="25"/>
    </row>
    <row r="282">
      <c r="A282" s="4" t="s">
        <v>13488</v>
      </c>
      <c r="B282" s="4" t="s">
        <v>2083</v>
      </c>
      <c r="C282" s="4" t="s">
        <v>2229</v>
      </c>
      <c r="D282" s="10">
        <v>1.592377444E9</v>
      </c>
      <c r="E282" s="25">
        <v>0.94992846</v>
      </c>
      <c r="F282" s="10" t="str">
        <f>IFERROR(__xludf.DUMMYFUNCTION("""COMPUTED_VALUE"""),"IDislikeYourMeta")</f>
        <v>IDislikeYourMeta</v>
      </c>
      <c r="G282" s="25"/>
    </row>
    <row r="283">
      <c r="A283" s="4" t="s">
        <v>13489</v>
      </c>
      <c r="B283" s="4" t="s">
        <v>7187</v>
      </c>
      <c r="C283" s="4" t="s">
        <v>10944</v>
      </c>
      <c r="D283" s="10">
        <v>1.59166777E9</v>
      </c>
      <c r="E283" s="25">
        <v>0.94992846</v>
      </c>
      <c r="F283" s="10" t="str">
        <f>IFERROR(__xludf.DUMMYFUNCTION("""COMPUTED_VALUE"""),"Paul_Bernardo")</f>
        <v>Paul_Bernardo</v>
      </c>
      <c r="G283" s="25"/>
    </row>
    <row r="284">
      <c r="A284" s="4" t="s">
        <v>13490</v>
      </c>
      <c r="B284" s="4" t="s">
        <v>11083</v>
      </c>
      <c r="C284" s="4" t="s">
        <v>1567</v>
      </c>
      <c r="D284" s="10">
        <v>1.592519671E9</v>
      </c>
      <c r="E284" s="25">
        <v>0.94992846</v>
      </c>
      <c r="F284" s="10" t="str">
        <f>IFERROR(__xludf.DUMMYFUNCTION("""COMPUTED_VALUE"""),"X-Nemesis")</f>
        <v>X-Nemesis</v>
      </c>
      <c r="G284" s="25"/>
    </row>
    <row r="285">
      <c r="A285" s="4" t="s">
        <v>13491</v>
      </c>
      <c r="B285" s="4" t="s">
        <v>13492</v>
      </c>
      <c r="C285" s="4" t="s">
        <v>1314</v>
      </c>
      <c r="D285" s="10">
        <v>1.591265411E9</v>
      </c>
      <c r="E285" s="25">
        <v>0.94992846</v>
      </c>
      <c r="F285" s="10" t="str">
        <f>IFERROR(__xludf.DUMMYFUNCTION("""COMPUTED_VALUE"""),"Gingorthedestroyer")</f>
        <v>Gingorthedestroyer</v>
      </c>
      <c r="G285" s="25"/>
    </row>
    <row r="286">
      <c r="A286" s="4" t="s">
        <v>13493</v>
      </c>
      <c r="B286" s="4" t="s">
        <v>10866</v>
      </c>
      <c r="C286" s="4" t="s">
        <v>8183</v>
      </c>
      <c r="D286" s="10">
        <v>1.591041982E9</v>
      </c>
      <c r="E286" s="25">
        <v>0.94992846</v>
      </c>
      <c r="F286" s="10" t="str">
        <f>IFERROR(__xludf.DUMMYFUNCTION("""COMPUTED_VALUE"""),"irungunz")</f>
        <v>irungunz</v>
      </c>
      <c r="G286" s="25"/>
    </row>
    <row r="287">
      <c r="A287" s="4" t="s">
        <v>13494</v>
      </c>
      <c r="B287" s="4" t="s">
        <v>925</v>
      </c>
      <c r="C287" s="4" t="s">
        <v>11889</v>
      </c>
      <c r="D287" s="10">
        <v>1.593526762E9</v>
      </c>
      <c r="E287" s="25">
        <v>0.94992846</v>
      </c>
      <c r="F287" s="10" t="str">
        <f>IFERROR(__xludf.DUMMYFUNCTION("""COMPUTED_VALUE"""),"RetardMcChucklefucks")</f>
        <v>RetardMcChucklefucks</v>
      </c>
      <c r="G287" s="25"/>
    </row>
    <row r="288">
      <c r="A288" s="4" t="s">
        <v>13495</v>
      </c>
      <c r="B288" s="4" t="s">
        <v>5714</v>
      </c>
      <c r="C288" s="4" t="s">
        <v>10253</v>
      </c>
      <c r="D288" s="10">
        <v>1.591460079E9</v>
      </c>
      <c r="E288" s="25">
        <v>0.94992846</v>
      </c>
      <c r="F288" s="10" t="str">
        <f>IFERROR(__xludf.DUMMYFUNCTION("""COMPUTED_VALUE"""),"Jordandavis7")</f>
        <v>Jordandavis7</v>
      </c>
      <c r="G288" s="25"/>
    </row>
    <row r="289">
      <c r="A289" s="4" t="s">
        <v>13496</v>
      </c>
      <c r="B289" s="4" t="s">
        <v>2040</v>
      </c>
      <c r="C289" s="4" t="s">
        <v>6944</v>
      </c>
      <c r="D289" s="10">
        <v>1.591707139E9</v>
      </c>
      <c r="E289" s="25">
        <v>0.94992846</v>
      </c>
      <c r="F289" s="10" t="str">
        <f>IFERROR(__xludf.DUMMYFUNCTION("""COMPUTED_VALUE"""),"copperdawg89")</f>
        <v>copperdawg89</v>
      </c>
      <c r="G289" s="25"/>
    </row>
    <row r="290">
      <c r="A290" s="4" t="s">
        <v>13497</v>
      </c>
      <c r="B290" s="4" t="s">
        <v>5765</v>
      </c>
      <c r="C290" s="4" t="s">
        <v>5572</v>
      </c>
      <c r="D290" s="10">
        <v>1.592427088E9</v>
      </c>
      <c r="E290" s="25">
        <v>0.94992846</v>
      </c>
      <c r="F290" s="10" t="str">
        <f>IFERROR(__xludf.DUMMYFUNCTION("""COMPUTED_VALUE"""),"JayJayFrench")</f>
        <v>JayJayFrench</v>
      </c>
      <c r="G290" s="25"/>
    </row>
    <row r="291">
      <c r="A291" s="4" t="s">
        <v>13498</v>
      </c>
      <c r="B291" s="4" t="s">
        <v>3294</v>
      </c>
      <c r="C291" s="4" t="s">
        <v>10297</v>
      </c>
      <c r="D291" s="10">
        <v>1.59241809E9</v>
      </c>
      <c r="E291" s="25">
        <v>0.94992846</v>
      </c>
      <c r="F291" s="10" t="str">
        <f>IFERROR(__xludf.DUMMYFUNCTION("""COMPUTED_VALUE"""),"PuffTheMagicHobo")</f>
        <v>PuffTheMagicHobo</v>
      </c>
      <c r="G291" s="25"/>
    </row>
    <row r="292">
      <c r="A292" s="4" t="s">
        <v>13499</v>
      </c>
      <c r="B292" s="4" t="s">
        <v>1067</v>
      </c>
      <c r="C292" s="4" t="s">
        <v>8058</v>
      </c>
      <c r="D292" s="10">
        <v>1.591819584E9</v>
      </c>
      <c r="E292" s="25">
        <v>0.94992846</v>
      </c>
      <c r="F292" s="10" t="str">
        <f>IFERROR(__xludf.DUMMYFUNCTION("""COMPUTED_VALUE"""),"tressforsuccess")</f>
        <v>tressforsuccess</v>
      </c>
      <c r="G292" s="25"/>
    </row>
    <row r="293">
      <c r="A293" s="4" t="s">
        <v>13500</v>
      </c>
      <c r="B293" s="4" t="s">
        <v>5086</v>
      </c>
      <c r="C293" s="4" t="s">
        <v>975</v>
      </c>
      <c r="D293" s="10">
        <v>1.591648032E9</v>
      </c>
      <c r="E293" s="25">
        <v>0.94992846</v>
      </c>
      <c r="F293" s="10" t="str">
        <f>IFERROR(__xludf.DUMMYFUNCTION("""COMPUTED_VALUE"""),"SparkyMcStevenson")</f>
        <v>SparkyMcStevenson</v>
      </c>
      <c r="G293" s="25"/>
    </row>
    <row r="294">
      <c r="A294" s="4" t="s">
        <v>13501</v>
      </c>
      <c r="B294" s="4" t="s">
        <v>13502</v>
      </c>
      <c r="C294" s="4" t="s">
        <v>1437</v>
      </c>
      <c r="D294" s="10">
        <v>1.591137989E9</v>
      </c>
      <c r="E294" s="25">
        <v>0.94992846</v>
      </c>
      <c r="F294" s="10" t="str">
        <f>IFERROR(__xludf.DUMMYFUNCTION("""COMPUTED_VALUE"""),"REAL_VS247")</f>
        <v>REAL_VS247</v>
      </c>
      <c r="G294" s="25"/>
    </row>
    <row r="295">
      <c r="A295" s="4" t="s">
        <v>13503</v>
      </c>
      <c r="B295" s="4" t="s">
        <v>1057</v>
      </c>
      <c r="C295" s="4" t="s">
        <v>3312</v>
      </c>
      <c r="D295" s="10">
        <v>1.593379007E9</v>
      </c>
      <c r="E295" s="25">
        <v>0.94992846</v>
      </c>
      <c r="F295" s="10" t="str">
        <f>IFERROR(__xludf.DUMMYFUNCTION("""COMPUTED_VALUE"""),"abicus4343")</f>
        <v>abicus4343</v>
      </c>
      <c r="G295" s="25"/>
    </row>
    <row r="296">
      <c r="A296" s="22" t="s">
        <v>13504</v>
      </c>
      <c r="B296" s="4" t="s">
        <v>1210</v>
      </c>
      <c r="C296" s="4" t="s">
        <v>2620</v>
      </c>
      <c r="D296" s="10">
        <v>1.592723657E9</v>
      </c>
      <c r="E296" s="25">
        <v>0.94992846</v>
      </c>
      <c r="F296" s="10" t="str">
        <f>IFERROR(__xludf.DUMMYFUNCTION("""COMPUTED_VALUE"""),"NMW-NMW")</f>
        <v>NMW-NMW</v>
      </c>
      <c r="G296" s="25"/>
    </row>
    <row r="297">
      <c r="A297" s="4" t="s">
        <v>13505</v>
      </c>
      <c r="B297" s="4" t="s">
        <v>13506</v>
      </c>
      <c r="C297" s="4" t="s">
        <v>545</v>
      </c>
      <c r="D297" s="10">
        <v>1.593037426E9</v>
      </c>
      <c r="E297" s="25">
        <v>0.94992846</v>
      </c>
      <c r="F297" s="10" t="str">
        <f>IFERROR(__xludf.DUMMYFUNCTION("""COMPUTED_VALUE"""),"fluffyshuffle")</f>
        <v>fluffyshuffle</v>
      </c>
      <c r="G297" s="25"/>
    </row>
    <row r="298">
      <c r="A298" s="22" t="s">
        <v>13507</v>
      </c>
      <c r="B298" s="4" t="s">
        <v>1215</v>
      </c>
      <c r="C298" s="4" t="s">
        <v>8434</v>
      </c>
      <c r="D298" s="10">
        <v>1.591478924E9</v>
      </c>
      <c r="E298" s="25">
        <v>0.94992846</v>
      </c>
      <c r="F298" s="10" t="str">
        <f>IFERROR(__xludf.DUMMYFUNCTION("""COMPUTED_VALUE"""),"PKC_Man")</f>
        <v>PKC_Man</v>
      </c>
      <c r="G298" s="25"/>
    </row>
    <row r="299">
      <c r="A299" s="4" t="s">
        <v>13508</v>
      </c>
      <c r="B299" s="4" t="s">
        <v>13509</v>
      </c>
      <c r="C299" s="4" t="s">
        <v>1422</v>
      </c>
      <c r="D299" s="10">
        <v>1.591320069E9</v>
      </c>
      <c r="E299" s="25">
        <v>0.94992846</v>
      </c>
      <c r="F299" s="10" t="str">
        <f>IFERROR(__xludf.DUMMYFUNCTION("""COMPUTED_VALUE"""),"Vancity11111")</f>
        <v>Vancity11111</v>
      </c>
      <c r="G299" s="25"/>
    </row>
    <row r="300">
      <c r="A300" s="4" t="s">
        <v>13510</v>
      </c>
      <c r="B300" s="4" t="s">
        <v>13098</v>
      </c>
      <c r="C300" s="4" t="s">
        <v>5119</v>
      </c>
      <c r="D300" s="10">
        <v>1.593090006E9</v>
      </c>
      <c r="E300" s="25">
        <v>0.94992846</v>
      </c>
      <c r="F300" s="10" t="str">
        <f>IFERROR(__xludf.DUMMYFUNCTION("""COMPUTED_VALUE"""),"trauma1067")</f>
        <v>trauma1067</v>
      </c>
      <c r="G300" s="25"/>
    </row>
    <row r="301">
      <c r="A301" s="4" t="s">
        <v>13511</v>
      </c>
      <c r="B301" s="4" t="s">
        <v>3294</v>
      </c>
      <c r="C301" s="4" t="s">
        <v>12581</v>
      </c>
      <c r="D301" s="10">
        <v>1.591462949E9</v>
      </c>
      <c r="E301" s="25">
        <v>0.94992846</v>
      </c>
      <c r="F301" s="10" t="str">
        <f>IFERROR(__xludf.DUMMYFUNCTION("""COMPUTED_VALUE"""),"snsfrscndrls")</f>
        <v>snsfrscndrls</v>
      </c>
      <c r="G301" s="25"/>
    </row>
    <row r="302">
      <c r="A302" s="4" t="s">
        <v>13512</v>
      </c>
      <c r="B302" s="4" t="s">
        <v>13129</v>
      </c>
      <c r="C302" s="4" t="s">
        <v>9040</v>
      </c>
      <c r="D302" s="10">
        <v>1.592081668E9</v>
      </c>
      <c r="E302" s="25">
        <v>0.9499141</v>
      </c>
      <c r="F302" s="10" t="str">
        <f>IFERROR(__xludf.DUMMYFUNCTION("""COMPUTED_VALUE"""),"Noodle_Hater")</f>
        <v>Noodle_Hater</v>
      </c>
      <c r="G302" s="25"/>
    </row>
    <row r="303">
      <c r="A303" s="22" t="s">
        <v>13513</v>
      </c>
      <c r="B303" s="4" t="s">
        <v>13514</v>
      </c>
      <c r="C303" s="4" t="s">
        <v>1126</v>
      </c>
      <c r="D303" s="10">
        <v>1.592023755E9</v>
      </c>
      <c r="E303" s="25">
        <v>0.949858</v>
      </c>
      <c r="F303" s="10" t="str">
        <f>IFERROR(__xludf.DUMMYFUNCTION("""COMPUTED_VALUE"""),"Cortezthecarpenter")</f>
        <v>Cortezthecarpenter</v>
      </c>
      <c r="G303" s="25"/>
    </row>
    <row r="304">
      <c r="A304" s="4" t="s">
        <v>13515</v>
      </c>
      <c r="B304" s="4" t="s">
        <v>13516</v>
      </c>
      <c r="C304" s="4" t="s">
        <v>1771</v>
      </c>
      <c r="D304" s="10">
        <v>1.59311748E9</v>
      </c>
      <c r="E304" s="25">
        <v>0.94983506</v>
      </c>
      <c r="F304" s="10" t="str">
        <f>IFERROR(__xludf.DUMMYFUNCTION("""COMPUTED_VALUE"""),"tet5uo")</f>
        <v>tet5uo</v>
      </c>
      <c r="G304" s="25"/>
    </row>
    <row r="305">
      <c r="A305" s="22" t="s">
        <v>13517</v>
      </c>
      <c r="B305" s="4" t="s">
        <v>3294</v>
      </c>
      <c r="C305" s="4" t="s">
        <v>9799</v>
      </c>
      <c r="D305" s="10">
        <v>1.593436452E9</v>
      </c>
      <c r="E305" s="25">
        <v>0.94979686</v>
      </c>
      <c r="F305" s="10" t="str">
        <f>IFERROR(__xludf.DUMMYFUNCTION("""COMPUTED_VALUE"""),"pieindaface")</f>
        <v>pieindaface</v>
      </c>
      <c r="G305" s="25"/>
    </row>
    <row r="306">
      <c r="A306" s="4" t="s">
        <v>13518</v>
      </c>
      <c r="B306" s="4" t="s">
        <v>13098</v>
      </c>
      <c r="C306" s="4" t="s">
        <v>4222</v>
      </c>
      <c r="D306" s="10">
        <v>1.591064434E9</v>
      </c>
      <c r="E306" s="25">
        <v>0.94972223</v>
      </c>
      <c r="F306" s="10" t="str">
        <f>IFERROR(__xludf.DUMMYFUNCTION("""COMPUTED_VALUE"""),"ajf672")</f>
        <v>ajf672</v>
      </c>
      <c r="G306" s="25"/>
    </row>
    <row r="307">
      <c r="A307" s="4" t="s">
        <v>13519</v>
      </c>
      <c r="B307" s="4" t="s">
        <v>13126</v>
      </c>
      <c r="C307" s="4" t="s">
        <v>4757</v>
      </c>
      <c r="D307" s="10">
        <v>1.592835213E9</v>
      </c>
      <c r="E307" s="25">
        <v>0.949599</v>
      </c>
      <c r="F307" s="10" t="str">
        <f>IFERROR(__xludf.DUMMYFUNCTION("""COMPUTED_VALUE"""),"slackeye")</f>
        <v>slackeye</v>
      </c>
      <c r="G307" s="25"/>
    </row>
    <row r="308">
      <c r="A308" s="4" t="s">
        <v>13520</v>
      </c>
      <c r="B308" s="4" t="s">
        <v>13521</v>
      </c>
      <c r="C308" s="4" t="s">
        <v>7519</v>
      </c>
      <c r="D308" s="10">
        <v>1.593014858E9</v>
      </c>
      <c r="E308" s="25">
        <v>0.9495621</v>
      </c>
      <c r="F308" s="10" t="str">
        <f>IFERROR(__xludf.DUMMYFUNCTION("""COMPUTED_VALUE"""),"LoveHateLove969")</f>
        <v>LoveHateLove969</v>
      </c>
      <c r="G308" s="25"/>
    </row>
    <row r="309">
      <c r="A309" s="22" t="s">
        <v>13522</v>
      </c>
      <c r="B309" s="4" t="s">
        <v>1257</v>
      </c>
      <c r="C309" s="4" t="s">
        <v>3265</v>
      </c>
      <c r="D309" s="10">
        <v>1.592524366E9</v>
      </c>
      <c r="E309" s="25">
        <v>0.9495497</v>
      </c>
      <c r="F309" s="10" t="str">
        <f>IFERROR(__xludf.DUMMYFUNCTION("""COMPUTED_VALUE"""),"Craneoperator55")</f>
        <v>Craneoperator55</v>
      </c>
      <c r="G309" s="25"/>
    </row>
    <row r="310">
      <c r="A310" s="4" t="s">
        <v>13523</v>
      </c>
      <c r="B310" s="4" t="s">
        <v>13098</v>
      </c>
      <c r="C310" s="4" t="s">
        <v>3433</v>
      </c>
      <c r="D310" s="10">
        <v>1.591187601E9</v>
      </c>
      <c r="E310" s="25">
        <v>0.94947267</v>
      </c>
      <c r="F310" s="10" t="str">
        <f>IFERROR(__xludf.DUMMYFUNCTION("""COMPUTED_VALUE"""),"EDM_Realtor")</f>
        <v>EDM_Realtor</v>
      </c>
      <c r="G310" s="25"/>
    </row>
    <row r="311">
      <c r="A311" s="4" t="s">
        <v>13524</v>
      </c>
      <c r="B311" s="4" t="s">
        <v>11013</v>
      </c>
      <c r="C311" s="4" t="s">
        <v>1437</v>
      </c>
      <c r="D311" s="10">
        <v>1.591185676E9</v>
      </c>
      <c r="E311" s="25">
        <v>0.94946384</v>
      </c>
      <c r="F311" s="10" t="str">
        <f>IFERROR(__xludf.DUMMYFUNCTION("""COMPUTED_VALUE"""),"xilashi")</f>
        <v>xilashi</v>
      </c>
      <c r="G311" s="25"/>
    </row>
    <row r="312">
      <c r="A312" s="4" t="s">
        <v>13525</v>
      </c>
      <c r="B312" s="4" t="s">
        <v>13526</v>
      </c>
      <c r="C312" s="4" t="s">
        <v>1895</v>
      </c>
      <c r="D312" s="10">
        <v>1.593112703E9</v>
      </c>
      <c r="E312" s="25">
        <v>0.9494306</v>
      </c>
      <c r="F312" s="10" t="str">
        <f>IFERROR(__xludf.DUMMYFUNCTION("""COMPUTED_VALUE"""),"fantafountain")</f>
        <v>fantafountain</v>
      </c>
      <c r="G312" s="25"/>
    </row>
    <row r="313">
      <c r="A313" s="4" t="s">
        <v>13527</v>
      </c>
      <c r="B313" s="4" t="s">
        <v>6505</v>
      </c>
      <c r="C313" s="4" t="s">
        <v>7422</v>
      </c>
      <c r="D313" s="10">
        <v>1.59131679E9</v>
      </c>
      <c r="E313" s="25">
        <v>0.9493343</v>
      </c>
      <c r="F313" s="10" t="str">
        <f>IFERROR(__xludf.DUMMYFUNCTION("""COMPUTED_VALUE"""),"Epmt")</f>
        <v>Epmt</v>
      </c>
      <c r="G313" s="25"/>
    </row>
    <row r="314">
      <c r="A314" s="4" t="s">
        <v>13528</v>
      </c>
      <c r="B314" s="4" t="s">
        <v>13529</v>
      </c>
      <c r="C314" s="4" t="s">
        <v>7561</v>
      </c>
      <c r="D314" s="10">
        <v>1.591308109E9</v>
      </c>
      <c r="E314" s="25">
        <v>0.94933265</v>
      </c>
      <c r="F314" s="10" t="str">
        <f>IFERROR(__xludf.DUMMYFUNCTION("""COMPUTED_VALUE"""),"UltraNewb73")</f>
        <v>UltraNewb73</v>
      </c>
      <c r="G314" s="25"/>
    </row>
    <row r="315">
      <c r="A315" s="22" t="s">
        <v>13530</v>
      </c>
      <c r="B315" s="4" t="s">
        <v>1257</v>
      </c>
      <c r="C315" s="4" t="s">
        <v>9424</v>
      </c>
      <c r="D315" s="10">
        <v>1.593119823E9</v>
      </c>
      <c r="E315" s="25">
        <v>0.9493147</v>
      </c>
      <c r="F315" s="10" t="str">
        <f>IFERROR(__xludf.DUMMYFUNCTION("""COMPUTED_VALUE"""),"DerpyDogs")</f>
        <v>DerpyDogs</v>
      </c>
      <c r="G315" s="25"/>
    </row>
    <row r="316">
      <c r="A316" s="4" t="s">
        <v>13531</v>
      </c>
      <c r="B316" s="4" t="s">
        <v>2810</v>
      </c>
      <c r="C316" s="4" t="s">
        <v>2812</v>
      </c>
      <c r="D316" s="10">
        <v>1.592522698E9</v>
      </c>
      <c r="E316" s="25">
        <v>0.94929844</v>
      </c>
      <c r="F316" s="10" t="str">
        <f>IFERROR(__xludf.DUMMYFUNCTION("""COMPUTED_VALUE"""),"PolesWithGoals")</f>
        <v>PolesWithGoals</v>
      </c>
      <c r="G316" s="25"/>
    </row>
    <row r="317">
      <c r="A317" s="4" t="s">
        <v>13532</v>
      </c>
      <c r="B317" s="4" t="s">
        <v>13280</v>
      </c>
      <c r="C317" s="4" t="s">
        <v>7223</v>
      </c>
      <c r="D317" s="10">
        <v>1.591659811E9</v>
      </c>
      <c r="E317" s="25">
        <v>0.94927883</v>
      </c>
      <c r="F317" s="10" t="str">
        <f>IFERROR(__xludf.DUMMYFUNCTION("""COMPUTED_VALUE"""),"myopinionokay")</f>
        <v>myopinionokay</v>
      </c>
      <c r="G317" s="25"/>
    </row>
    <row r="318">
      <c r="A318" s="4" t="s">
        <v>13533</v>
      </c>
      <c r="B318" s="4" t="s">
        <v>13108</v>
      </c>
      <c r="C318" s="4" t="s">
        <v>7876</v>
      </c>
      <c r="D318" s="10">
        <v>1.591734365E9</v>
      </c>
      <c r="E318" s="25">
        <v>0.9492038</v>
      </c>
      <c r="F318" s="10" t="str">
        <f>IFERROR(__xludf.DUMMYFUNCTION("""COMPUTED_VALUE"""),"FurtherPlanet")</f>
        <v>FurtherPlanet</v>
      </c>
      <c r="G318" s="25"/>
    </row>
    <row r="319">
      <c r="A319" s="4" t="s">
        <v>13534</v>
      </c>
      <c r="B319" s="4" t="s">
        <v>13535</v>
      </c>
      <c r="C319" s="4" t="s">
        <v>845</v>
      </c>
      <c r="D319" s="10">
        <v>1.592254151E9</v>
      </c>
      <c r="E319" s="25">
        <v>0.9491806</v>
      </c>
      <c r="F319" s="10" t="str">
        <f>IFERROR(__xludf.DUMMYFUNCTION("""COMPUTED_VALUE"""),"No-Sugar-Coating")</f>
        <v>No-Sugar-Coating</v>
      </c>
      <c r="G319" s="25"/>
    </row>
    <row r="320">
      <c r="A320" s="4" t="s">
        <v>13536</v>
      </c>
      <c r="B320" s="4" t="s">
        <v>13537</v>
      </c>
      <c r="C320" s="4" t="s">
        <v>761</v>
      </c>
      <c r="D320" s="10">
        <v>1.593362213E9</v>
      </c>
      <c r="E320" s="25">
        <v>0.9491596</v>
      </c>
      <c r="F320" s="10" t="str">
        <f>IFERROR(__xludf.DUMMYFUNCTION("""COMPUTED_VALUE"""),"guarded_heart")</f>
        <v>guarded_heart</v>
      </c>
      <c r="G320" s="25"/>
    </row>
    <row r="321">
      <c r="A321" s="4" t="s">
        <v>13538</v>
      </c>
      <c r="B321" s="4" t="s">
        <v>5714</v>
      </c>
      <c r="C321" s="4" t="s">
        <v>1329</v>
      </c>
      <c r="D321" s="10">
        <v>1.592834086E9</v>
      </c>
      <c r="E321" s="25">
        <v>0.949119</v>
      </c>
      <c r="F321" s="10" t="str">
        <f>IFERROR(__xludf.DUMMYFUNCTION("""COMPUTED_VALUE"""),"lallipop12")</f>
        <v>lallipop12</v>
      </c>
      <c r="G321" s="25"/>
    </row>
    <row r="322">
      <c r="A322" s="4" t="s">
        <v>13539</v>
      </c>
      <c r="B322" s="4" t="s">
        <v>5714</v>
      </c>
      <c r="C322" s="4" t="s">
        <v>2478</v>
      </c>
      <c r="D322" s="10">
        <v>1.591310057E9</v>
      </c>
      <c r="E322" s="25">
        <v>0.94909525</v>
      </c>
      <c r="F322" s="10" t="str">
        <f>IFERROR(__xludf.DUMMYFUNCTION("""COMPUTED_VALUE"""),"Scubiru")</f>
        <v>Scubiru</v>
      </c>
      <c r="G322" s="25"/>
    </row>
    <row r="323">
      <c r="A323" s="4" t="s">
        <v>13540</v>
      </c>
      <c r="B323" s="4" t="s">
        <v>1715</v>
      </c>
      <c r="C323" s="4" t="s">
        <v>11168</v>
      </c>
      <c r="D323" s="10">
        <v>1.593598855E9</v>
      </c>
      <c r="E323" s="25">
        <v>0.94905394</v>
      </c>
      <c r="F323" s="10" t="str">
        <f>IFERROR(__xludf.DUMMYFUNCTION("""COMPUTED_VALUE"""),"theguyfrom340")</f>
        <v>theguyfrom340</v>
      </c>
      <c r="G323" s="25"/>
    </row>
    <row r="324">
      <c r="A324" s="4" t="s">
        <v>13541</v>
      </c>
      <c r="B324" s="4" t="s">
        <v>13542</v>
      </c>
      <c r="C324" s="4" t="s">
        <v>12058</v>
      </c>
      <c r="D324" s="10">
        <v>1.591920907E9</v>
      </c>
      <c r="E324" s="25">
        <v>0.9490424</v>
      </c>
      <c r="F324" s="10" t="str">
        <f>IFERROR(__xludf.DUMMYFUNCTION("""COMPUTED_VALUE"""),"everestLOC")</f>
        <v>everestLOC</v>
      </c>
      <c r="G324" s="25"/>
    </row>
    <row r="325">
      <c r="A325" s="4" t="s">
        <v>13543</v>
      </c>
      <c r="B325" s="4" t="s">
        <v>13544</v>
      </c>
      <c r="C325" s="4" t="s">
        <v>3129</v>
      </c>
      <c r="D325" s="10">
        <v>1.592426837E9</v>
      </c>
      <c r="E325" s="25">
        <v>0.9489456</v>
      </c>
      <c r="F325" s="10" t="str">
        <f>IFERROR(__xludf.DUMMYFUNCTION("""COMPUTED_VALUE"""),"libertarianets")</f>
        <v>libertarianets</v>
      </c>
      <c r="G325" s="25"/>
    </row>
    <row r="326">
      <c r="A326" s="4" t="s">
        <v>13545</v>
      </c>
      <c r="B326" s="4" t="s">
        <v>886</v>
      </c>
      <c r="C326" s="4" t="s">
        <v>2854</v>
      </c>
      <c r="D326" s="10">
        <v>1.591573466E9</v>
      </c>
      <c r="E326" s="25">
        <v>0.9489396</v>
      </c>
      <c r="F326" s="10" t="str">
        <f>IFERROR(__xludf.DUMMYFUNCTION("""COMPUTED_VALUE"""),"GammaJK")</f>
        <v>GammaJK</v>
      </c>
      <c r="G326" s="25"/>
    </row>
    <row r="327">
      <c r="A327" s="4" t="s">
        <v>13546</v>
      </c>
      <c r="B327" s="4" t="s">
        <v>13230</v>
      </c>
      <c r="C327" s="4" t="s">
        <v>10952</v>
      </c>
      <c r="D327" s="10">
        <v>1.592651711E9</v>
      </c>
      <c r="E327" s="25">
        <v>0.9489342</v>
      </c>
      <c r="F327" s="10" t="str">
        <f>IFERROR(__xludf.DUMMYFUNCTION("""COMPUTED_VALUE"""),"Havel-the-Rock")</f>
        <v>Havel-the-Rock</v>
      </c>
      <c r="G327" s="25"/>
    </row>
    <row r="328">
      <c r="A328" s="4" t="s">
        <v>13547</v>
      </c>
      <c r="B328" s="4" t="s">
        <v>13098</v>
      </c>
      <c r="C328" s="4" t="s">
        <v>5097</v>
      </c>
      <c r="D328" s="10">
        <v>1.592406352E9</v>
      </c>
      <c r="E328" s="25">
        <v>0.9489285</v>
      </c>
      <c r="F328" s="10" t="str">
        <f>IFERROR(__xludf.DUMMYFUNCTION("""COMPUTED_VALUE"""),"areyounew")</f>
        <v>areyounew</v>
      </c>
      <c r="G328" s="25"/>
    </row>
    <row r="329">
      <c r="A329" s="4" t="s">
        <v>13548</v>
      </c>
      <c r="B329" s="4" t="s">
        <v>13098</v>
      </c>
      <c r="C329" s="4" t="s">
        <v>7018</v>
      </c>
      <c r="D329" s="10">
        <v>1.592307579E9</v>
      </c>
      <c r="E329" s="25">
        <v>0.9488931</v>
      </c>
      <c r="F329" s="10" t="str">
        <f>IFERROR(__xludf.DUMMYFUNCTION("""COMPUTED_VALUE"""),"dumdumexpress")</f>
        <v>dumdumexpress</v>
      </c>
      <c r="G329" s="25"/>
    </row>
    <row r="330">
      <c r="A330" s="4" t="s">
        <v>13549</v>
      </c>
      <c r="B330" s="4" t="s">
        <v>13129</v>
      </c>
      <c r="C330" s="4" t="s">
        <v>9378</v>
      </c>
      <c r="D330" s="10">
        <v>1.593304157E9</v>
      </c>
      <c r="E330" s="25">
        <v>0.9488706</v>
      </c>
      <c r="F330" s="10" t="str">
        <f>IFERROR(__xludf.DUMMYFUNCTION("""COMPUTED_VALUE"""),"SonicSkunk")</f>
        <v>SonicSkunk</v>
      </c>
      <c r="G330" s="25"/>
    </row>
    <row r="331">
      <c r="A331" s="4" t="s">
        <v>13550</v>
      </c>
      <c r="B331" s="4" t="s">
        <v>13551</v>
      </c>
      <c r="C331" s="4" t="s">
        <v>1974</v>
      </c>
      <c r="D331" s="10">
        <v>1.593356857E9</v>
      </c>
      <c r="E331" s="25">
        <v>0.9488006</v>
      </c>
      <c r="F331" s="10" t="str">
        <f>IFERROR(__xludf.DUMMYFUNCTION("""COMPUTED_VALUE"""),"blvsh")</f>
        <v>blvsh</v>
      </c>
      <c r="G331" s="25"/>
    </row>
    <row r="332">
      <c r="A332" s="4" t="s">
        <v>13552</v>
      </c>
      <c r="B332" s="4" t="s">
        <v>3108</v>
      </c>
      <c r="C332" s="4" t="s">
        <v>11315</v>
      </c>
      <c r="D332" s="10">
        <v>1.593443494E9</v>
      </c>
      <c r="E332" s="25">
        <v>0.9487995</v>
      </c>
      <c r="F332" s="10" t="str">
        <f>IFERROR(__xludf.DUMMYFUNCTION("""COMPUTED_VALUE"""),"DevoidAxis")</f>
        <v>DevoidAxis</v>
      </c>
      <c r="G332" s="25"/>
    </row>
    <row r="333">
      <c r="A333" s="4" t="s">
        <v>13553</v>
      </c>
      <c r="B333" s="4" t="s">
        <v>3947</v>
      </c>
      <c r="C333" s="4" t="s">
        <v>6076</v>
      </c>
      <c r="D333" s="10">
        <v>1.592527293E9</v>
      </c>
      <c r="E333" s="25">
        <v>0.9487862</v>
      </c>
      <c r="F333" s="10" t="str">
        <f>IFERROR(__xludf.DUMMYFUNCTION("""COMPUTED_VALUE"""),"BigBrock2n")</f>
        <v>BigBrock2n</v>
      </c>
      <c r="G333" s="25"/>
    </row>
    <row r="334">
      <c r="A334" s="4" t="s">
        <v>13554</v>
      </c>
      <c r="B334" s="4" t="s">
        <v>978</v>
      </c>
      <c r="C334" s="4" t="s">
        <v>6981</v>
      </c>
      <c r="D334" s="10">
        <v>1.592999582E9</v>
      </c>
      <c r="E334" s="25">
        <v>0.9487583</v>
      </c>
      <c r="F334" s="10" t="str">
        <f>IFERROR(__xludf.DUMMYFUNCTION("""COMPUTED_VALUE"""),"dikmate")</f>
        <v>dikmate</v>
      </c>
      <c r="G334" s="25"/>
    </row>
    <row r="335">
      <c r="A335" s="4" t="s">
        <v>13555</v>
      </c>
      <c r="B335" s="4" t="s">
        <v>13098</v>
      </c>
      <c r="C335" s="4" t="s">
        <v>10552</v>
      </c>
      <c r="D335" s="10">
        <v>1.592418723E9</v>
      </c>
      <c r="E335" s="25">
        <v>0.9487555</v>
      </c>
      <c r="F335" s="10" t="str">
        <f>IFERROR(__xludf.DUMMYFUNCTION("""COMPUTED_VALUE"""),"DindoJogger")</f>
        <v>DindoJogger</v>
      </c>
      <c r="G335" s="25"/>
    </row>
    <row r="336">
      <c r="A336" s="4" t="s">
        <v>13556</v>
      </c>
      <c r="B336" s="4" t="s">
        <v>1474</v>
      </c>
      <c r="C336" s="4" t="s">
        <v>5210</v>
      </c>
      <c r="D336" s="10">
        <v>1.592337205E9</v>
      </c>
      <c r="E336" s="25">
        <v>0.9487295</v>
      </c>
      <c r="F336" s="10" t="str">
        <f>IFERROR(__xludf.DUMMYFUNCTION("""COMPUTED_VALUE"""),"420weedscopes")</f>
        <v>420weedscopes</v>
      </c>
      <c r="G336" s="25"/>
    </row>
    <row r="337">
      <c r="A337" s="4" t="s">
        <v>13557</v>
      </c>
      <c r="B337" s="4" t="s">
        <v>13098</v>
      </c>
      <c r="C337" s="4" t="s">
        <v>2197</v>
      </c>
      <c r="D337" s="10">
        <v>1.591154108E9</v>
      </c>
      <c r="E337" s="25">
        <v>0.9487229</v>
      </c>
      <c r="F337" s="10" t="str">
        <f>IFERROR(__xludf.DUMMYFUNCTION("""COMPUTED_VALUE"""),"threwitawayagainand")</f>
        <v>threwitawayagainand</v>
      </c>
      <c r="G337" s="25"/>
    </row>
    <row r="338">
      <c r="A338" s="4" t="s">
        <v>13558</v>
      </c>
      <c r="B338" s="4" t="s">
        <v>13293</v>
      </c>
      <c r="C338" s="4" t="s">
        <v>665</v>
      </c>
      <c r="D338" s="10">
        <v>1.591458625E9</v>
      </c>
      <c r="E338" s="25">
        <v>0.9486999</v>
      </c>
      <c r="F338" s="10" t="str">
        <f>IFERROR(__xludf.DUMMYFUNCTION("""COMPUTED_VALUE"""),"UnLapinBlanc")</f>
        <v>UnLapinBlanc</v>
      </c>
      <c r="G338" s="25"/>
    </row>
    <row r="339">
      <c r="A339" s="4" t="s">
        <v>13559</v>
      </c>
      <c r="B339" s="4" t="s">
        <v>13098</v>
      </c>
      <c r="C339" s="4" t="s">
        <v>8170</v>
      </c>
      <c r="D339" s="10">
        <v>1.592242189E9</v>
      </c>
      <c r="E339" s="25">
        <v>0.9486625</v>
      </c>
      <c r="F339" s="10" t="str">
        <f>IFERROR(__xludf.DUMMYFUNCTION("""COMPUTED_VALUE"""),"EvilGuy")</f>
        <v>EvilGuy</v>
      </c>
      <c r="G339" s="25"/>
    </row>
    <row r="340">
      <c r="A340" s="4" t="s">
        <v>13560</v>
      </c>
      <c r="B340" s="4" t="s">
        <v>5714</v>
      </c>
      <c r="C340" s="4" t="s">
        <v>7090</v>
      </c>
      <c r="D340" s="10">
        <v>1.592436517E9</v>
      </c>
      <c r="E340" s="25">
        <v>0.94861364</v>
      </c>
      <c r="F340" s="10" t="str">
        <f>IFERROR(__xludf.DUMMYFUNCTION("""COMPUTED_VALUE"""),"DeathtotheCavalry")</f>
        <v>DeathtotheCavalry</v>
      </c>
      <c r="G340" s="25"/>
    </row>
    <row r="341">
      <c r="A341" s="22" t="s">
        <v>13561</v>
      </c>
      <c r="B341" s="4" t="s">
        <v>939</v>
      </c>
      <c r="C341" s="4" t="s">
        <v>1460</v>
      </c>
      <c r="D341" s="10">
        <v>1.591554598E9</v>
      </c>
      <c r="E341" s="25">
        <v>0.94861156</v>
      </c>
      <c r="F341" s="10" t="str">
        <f>IFERROR(__xludf.DUMMYFUNCTION("""COMPUTED_VALUE"""),"narbanna")</f>
        <v>narbanna</v>
      </c>
      <c r="G341" s="25"/>
    </row>
    <row r="342">
      <c r="A342" s="22" t="s">
        <v>13562</v>
      </c>
      <c r="B342" s="4" t="s">
        <v>13563</v>
      </c>
      <c r="C342" s="4" t="s">
        <v>3558</v>
      </c>
      <c r="D342" s="10">
        <v>1.592534037E9</v>
      </c>
      <c r="E342" s="25">
        <v>0.9486052</v>
      </c>
      <c r="F342" s="10" t="str">
        <f>IFERROR(__xludf.DUMMYFUNCTION("""COMPUTED_VALUE"""),"exfalsoquodlibet")</f>
        <v>exfalsoquodlibet</v>
      </c>
      <c r="G342" s="25"/>
    </row>
    <row r="343">
      <c r="A343" s="4" t="s">
        <v>13564</v>
      </c>
      <c r="B343" s="4" t="s">
        <v>13230</v>
      </c>
      <c r="C343" s="4" t="s">
        <v>806</v>
      </c>
      <c r="D343" s="10">
        <v>1.591442465E9</v>
      </c>
      <c r="E343" s="25">
        <v>0.9485942</v>
      </c>
      <c r="F343" s="10" t="str">
        <f>IFERROR(__xludf.DUMMYFUNCTION("""COMPUTED_VALUE"""),"LaserAficionado")</f>
        <v>LaserAficionado</v>
      </c>
      <c r="G343" s="25"/>
    </row>
    <row r="344">
      <c r="A344" s="4" t="s">
        <v>13565</v>
      </c>
      <c r="B344" s="4" t="s">
        <v>13144</v>
      </c>
      <c r="C344" s="4" t="s">
        <v>1670</v>
      </c>
      <c r="D344" s="10">
        <v>1.592877989E9</v>
      </c>
      <c r="E344" s="25">
        <v>0.9485746</v>
      </c>
      <c r="F344" s="10" t="str">
        <f>IFERROR(__xludf.DUMMYFUNCTION("""COMPUTED_VALUE"""),"tinyfrank")</f>
        <v>tinyfrank</v>
      </c>
      <c r="G344" s="25"/>
    </row>
    <row r="345">
      <c r="A345" s="22" t="s">
        <v>13566</v>
      </c>
      <c r="B345" s="4" t="s">
        <v>13567</v>
      </c>
      <c r="C345" s="4" t="s">
        <v>897</v>
      </c>
      <c r="D345" s="10">
        <v>1.592699884E9</v>
      </c>
      <c r="E345" s="25">
        <v>0.94850653</v>
      </c>
      <c r="F345" s="10" t="str">
        <f>IFERROR(__xludf.DUMMYFUNCTION("""COMPUTED_VALUE"""),"ManOfTheInBetween")</f>
        <v>ManOfTheInBetween</v>
      </c>
      <c r="G345" s="25"/>
    </row>
    <row r="346">
      <c r="A346" s="4" t="s">
        <v>13568</v>
      </c>
      <c r="B346" s="4" t="s">
        <v>5714</v>
      </c>
      <c r="C346" s="4" t="s">
        <v>10233</v>
      </c>
      <c r="D346" s="10">
        <v>1.59232237E9</v>
      </c>
      <c r="E346" s="25">
        <v>0.9484506</v>
      </c>
      <c r="F346" s="10" t="str">
        <f>IFERROR(__xludf.DUMMYFUNCTION("""COMPUTED_VALUE"""),"AnotherBentKnee")</f>
        <v>AnotherBentKnee</v>
      </c>
      <c r="G346" s="25"/>
    </row>
    <row r="347">
      <c r="A347" s="22" t="s">
        <v>13569</v>
      </c>
      <c r="B347" s="4" t="s">
        <v>13155</v>
      </c>
      <c r="C347" s="4" t="s">
        <v>4823</v>
      </c>
      <c r="D347" s="10">
        <v>1.592959598E9</v>
      </c>
      <c r="E347" s="25">
        <v>0.9484164</v>
      </c>
      <c r="F347" s="10" t="str">
        <f>IFERROR(__xludf.DUMMYFUNCTION("""COMPUTED_VALUE"""),"_LeftofCenter_")</f>
        <v>_LeftofCenter_</v>
      </c>
      <c r="G347" s="25"/>
    </row>
    <row r="348">
      <c r="A348" s="4" t="s">
        <v>13570</v>
      </c>
      <c r="B348" s="4" t="s">
        <v>13571</v>
      </c>
      <c r="C348" s="4" t="s">
        <v>5162</v>
      </c>
      <c r="D348" s="10">
        <v>1.593030092E9</v>
      </c>
      <c r="E348" s="25">
        <v>0.9483856</v>
      </c>
      <c r="F348" s="10" t="str">
        <f>IFERROR(__xludf.DUMMYFUNCTION("""COMPUTED_VALUE"""),"ChemtrailHuffer")</f>
        <v>ChemtrailHuffer</v>
      </c>
      <c r="G348" s="25"/>
    </row>
    <row r="349">
      <c r="A349" s="4" t="s">
        <v>13572</v>
      </c>
      <c r="B349" s="4" t="s">
        <v>13098</v>
      </c>
      <c r="C349" s="4" t="s">
        <v>11796</v>
      </c>
      <c r="D349" s="10">
        <v>1.591714062E9</v>
      </c>
      <c r="E349" s="25">
        <v>0.94833606</v>
      </c>
      <c r="F349" s="10" t="str">
        <f>IFERROR(__xludf.DUMMYFUNCTION("""COMPUTED_VALUE"""),"UncleDankBong")</f>
        <v>UncleDankBong</v>
      </c>
      <c r="G349" s="25"/>
    </row>
    <row r="350">
      <c r="A350" s="22" t="s">
        <v>13573</v>
      </c>
      <c r="B350" s="4" t="s">
        <v>13230</v>
      </c>
      <c r="C350" s="4" t="s">
        <v>5915</v>
      </c>
      <c r="D350" s="10">
        <v>1.591285537E9</v>
      </c>
      <c r="E350" s="25">
        <v>0.9483026</v>
      </c>
      <c r="F350" s="10" t="str">
        <f>IFERROR(__xludf.DUMMYFUNCTION("""COMPUTED_VALUE"""),"diogenesofthemidwest")</f>
        <v>diogenesofthemidwest</v>
      </c>
      <c r="G350" s="25"/>
    </row>
    <row r="351">
      <c r="A351" s="22" t="s">
        <v>13574</v>
      </c>
      <c r="B351" s="4" t="s">
        <v>13168</v>
      </c>
      <c r="C351" s="4" t="s">
        <v>9677</v>
      </c>
      <c r="D351" s="10">
        <v>1.591492088E9</v>
      </c>
      <c r="E351" s="25">
        <v>0.94827914</v>
      </c>
      <c r="F351" s="10" t="str">
        <f>IFERROR(__xludf.DUMMYFUNCTION("""COMPUTED_VALUE"""),"Jigglesworthhh")</f>
        <v>Jigglesworthhh</v>
      </c>
      <c r="G351" s="25"/>
    </row>
    <row r="352">
      <c r="A352" s="4" t="s">
        <v>13575</v>
      </c>
      <c r="B352" s="4" t="s">
        <v>13576</v>
      </c>
      <c r="C352" s="4" t="s">
        <v>11365</v>
      </c>
      <c r="D352" s="10">
        <v>1.591835442E9</v>
      </c>
      <c r="E352" s="25">
        <v>0.9482786</v>
      </c>
      <c r="F352" s="10" t="str">
        <f>IFERROR(__xludf.DUMMYFUNCTION("""COMPUTED_VALUE"""),"Bill_Parker")</f>
        <v>Bill_Parker</v>
      </c>
      <c r="G352" s="25"/>
    </row>
    <row r="353">
      <c r="A353" s="4" t="s">
        <v>13577</v>
      </c>
      <c r="B353" s="4" t="s">
        <v>13578</v>
      </c>
      <c r="C353" s="4" t="s">
        <v>8156</v>
      </c>
      <c r="D353" s="10">
        <v>1.59263212E9</v>
      </c>
      <c r="E353" s="25">
        <v>0.9482602</v>
      </c>
      <c r="F353" s="10" t="str">
        <f>IFERROR(__xludf.DUMMYFUNCTION("""COMPUTED_VALUE"""),"HaileyTheLucario")</f>
        <v>HaileyTheLucario</v>
      </c>
      <c r="G353" s="25"/>
    </row>
    <row r="354">
      <c r="A354" s="4" t="s">
        <v>13579</v>
      </c>
      <c r="B354" s="4" t="s">
        <v>13260</v>
      </c>
      <c r="C354" s="4" t="s">
        <v>2620</v>
      </c>
      <c r="D354" s="10">
        <v>1.592797408E9</v>
      </c>
      <c r="E354" s="25">
        <v>0.9481973</v>
      </c>
      <c r="F354" s="10" t="str">
        <f>IFERROR(__xludf.DUMMYFUNCTION("""COMPUTED_VALUE"""),"fauxbous")</f>
        <v>fauxbous</v>
      </c>
      <c r="G354" s="25"/>
    </row>
    <row r="355">
      <c r="A355" s="4" t="s">
        <v>13580</v>
      </c>
      <c r="B355" s="4" t="s">
        <v>1187</v>
      </c>
      <c r="C355" s="4" t="s">
        <v>8993</v>
      </c>
      <c r="D355" s="10">
        <v>1.592970262E9</v>
      </c>
      <c r="E355" s="25">
        <v>0.94814974</v>
      </c>
      <c r="F355" s="10" t="str">
        <f>IFERROR(__xludf.DUMMYFUNCTION("""COMPUTED_VALUE"""),"BoondockSaint45")</f>
        <v>BoondockSaint45</v>
      </c>
      <c r="G355" s="25"/>
    </row>
    <row r="356">
      <c r="A356" s="22" t="s">
        <v>13581</v>
      </c>
      <c r="B356" s="4" t="s">
        <v>13230</v>
      </c>
      <c r="C356" s="4" t="s">
        <v>355</v>
      </c>
      <c r="D356" s="10">
        <v>1.593429997E9</v>
      </c>
      <c r="E356" s="25">
        <v>0.94814825</v>
      </c>
      <c r="F356" s="10" t="str">
        <f>IFERROR(__xludf.DUMMYFUNCTION("""COMPUTED_VALUE"""),"NorthComrade2860")</f>
        <v>NorthComrade2860</v>
      </c>
      <c r="G356" s="25"/>
    </row>
    <row r="357">
      <c r="A357" s="22" t="s">
        <v>13582</v>
      </c>
      <c r="B357" s="4" t="s">
        <v>13583</v>
      </c>
      <c r="C357" s="4" t="s">
        <v>12146</v>
      </c>
      <c r="D357" s="10">
        <v>1.592898057E9</v>
      </c>
      <c r="E357" s="25">
        <v>0.9481194</v>
      </c>
      <c r="F357" s="10" t="str">
        <f>IFERROR(__xludf.DUMMYFUNCTION("""COMPUTED_VALUE"""),"foolforcamping")</f>
        <v>foolforcamping</v>
      </c>
      <c r="G357" s="25"/>
    </row>
    <row r="358">
      <c r="A358" s="4" t="s">
        <v>13584</v>
      </c>
      <c r="B358" s="4" t="s">
        <v>13567</v>
      </c>
      <c r="C358" s="4" t="s">
        <v>4617</v>
      </c>
      <c r="D358" s="10">
        <v>1.592570403E9</v>
      </c>
      <c r="E358" s="25">
        <v>0.9480856</v>
      </c>
      <c r="F358" s="10" t="str">
        <f>IFERROR(__xludf.DUMMYFUNCTION("""COMPUTED_VALUE"""),"FuuuuuuuhQ")</f>
        <v>FuuuuuuuhQ</v>
      </c>
      <c r="G358" s="25"/>
    </row>
    <row r="359">
      <c r="A359" s="4" t="s">
        <v>13585</v>
      </c>
      <c r="B359" s="4" t="s">
        <v>13586</v>
      </c>
      <c r="C359" s="4" t="s">
        <v>9199</v>
      </c>
      <c r="D359" s="10">
        <v>1.591897492E9</v>
      </c>
      <c r="E359" s="25">
        <v>0.9480856</v>
      </c>
      <c r="F359" s="10" t="str">
        <f>IFERROR(__xludf.DUMMYFUNCTION("""COMPUTED_VALUE"""),"D4nkPepes")</f>
        <v>D4nkPepes</v>
      </c>
      <c r="G359" s="25"/>
    </row>
    <row r="360">
      <c r="A360" s="22" t="s">
        <v>13587</v>
      </c>
      <c r="B360" s="4" t="s">
        <v>3947</v>
      </c>
      <c r="C360" s="4" t="s">
        <v>5681</v>
      </c>
      <c r="D360" s="10">
        <v>1.592859408E9</v>
      </c>
      <c r="E360" s="25">
        <v>0.9480856</v>
      </c>
      <c r="F360" s="10" t="str">
        <f>IFERROR(__xludf.DUMMYFUNCTION("""COMPUTED_VALUE"""),"112iias2345")</f>
        <v>112iias2345</v>
      </c>
      <c r="G360" s="25"/>
    </row>
    <row r="361">
      <c r="A361" s="22" t="s">
        <v>13588</v>
      </c>
      <c r="B361" s="4" t="s">
        <v>1790</v>
      </c>
      <c r="C361" s="4" t="s">
        <v>9065</v>
      </c>
      <c r="D361" s="10">
        <v>1.592252749E9</v>
      </c>
      <c r="E361" s="25">
        <v>0.9480856</v>
      </c>
      <c r="F361" s="10" t="str">
        <f>IFERROR(__xludf.DUMMYFUNCTION("""COMPUTED_VALUE"""),"911roofer")</f>
        <v>911roofer</v>
      </c>
      <c r="G361" s="25"/>
    </row>
    <row r="362">
      <c r="A362" s="22" t="s">
        <v>13589</v>
      </c>
      <c r="B362" s="4" t="s">
        <v>7123</v>
      </c>
      <c r="C362" s="4" t="s">
        <v>777</v>
      </c>
      <c r="D362" s="10">
        <v>1.592350724E9</v>
      </c>
      <c r="E362" s="25">
        <v>0.9480856</v>
      </c>
      <c r="F362" s="10" t="str">
        <f>IFERROR(__xludf.DUMMYFUNCTION("""COMPUTED_VALUE"""),"IFIFIFIFIFOKIEDOKIE")</f>
        <v>IFIFIFIFIFOKIEDOKIE</v>
      </c>
      <c r="G362" s="25"/>
    </row>
    <row r="363">
      <c r="A363" s="22" t="s">
        <v>13590</v>
      </c>
      <c r="B363" s="4" t="s">
        <v>13230</v>
      </c>
      <c r="C363" s="4" t="s">
        <v>2766</v>
      </c>
      <c r="D363" s="10">
        <v>1.59360568E9</v>
      </c>
      <c r="E363" s="25">
        <v>0.9480856</v>
      </c>
      <c r="F363" s="10" t="str">
        <f>IFERROR(__xludf.DUMMYFUNCTION("""COMPUTED_VALUE"""),"bernierbruh")</f>
        <v>bernierbruh</v>
      </c>
      <c r="G363" s="25"/>
    </row>
    <row r="364">
      <c r="A364" s="22" t="s">
        <v>13591</v>
      </c>
      <c r="B364" s="4" t="s">
        <v>13230</v>
      </c>
      <c r="C364" s="4" t="s">
        <v>7687</v>
      </c>
      <c r="D364" s="10">
        <v>1.591286654E9</v>
      </c>
      <c r="E364" s="25">
        <v>0.9480856</v>
      </c>
      <c r="F364" s="10" t="str">
        <f>IFERROR(__xludf.DUMMYFUNCTION("""COMPUTED_VALUE"""),"penispenisnut")</f>
        <v>penispenisnut</v>
      </c>
      <c r="G364" s="25"/>
    </row>
    <row r="365">
      <c r="A365" s="4" t="s">
        <v>13592</v>
      </c>
      <c r="B365" s="4" t="s">
        <v>1187</v>
      </c>
      <c r="C365" s="4" t="s">
        <v>3362</v>
      </c>
      <c r="D365" s="10">
        <v>1.59136178E9</v>
      </c>
      <c r="E365" s="25">
        <v>0.9480856</v>
      </c>
      <c r="F365" s="10" t="str">
        <f>IFERROR(__xludf.DUMMYFUNCTION("""COMPUTED_VALUE"""),"TheLiverEater")</f>
        <v>TheLiverEater</v>
      </c>
      <c r="G365" s="25"/>
    </row>
    <row r="366">
      <c r="A366" s="22" t="s">
        <v>13593</v>
      </c>
      <c r="B366" s="4" t="s">
        <v>13594</v>
      </c>
      <c r="C366" s="4" t="s">
        <v>2219</v>
      </c>
      <c r="D366" s="10">
        <v>1.591813692E9</v>
      </c>
      <c r="E366" s="25">
        <v>0.9480856</v>
      </c>
      <c r="F366" s="10" t="str">
        <f>IFERROR(__xludf.DUMMYFUNCTION("""COMPUTED_VALUE"""),"TrewishJanny")</f>
        <v>TrewishJanny</v>
      </c>
      <c r="G366" s="25"/>
    </row>
    <row r="367">
      <c r="A367" s="4" t="s">
        <v>13595</v>
      </c>
      <c r="B367" s="4" t="s">
        <v>1790</v>
      </c>
      <c r="C367" s="4" t="s">
        <v>3587</v>
      </c>
      <c r="D367" s="10">
        <v>1.592432218E9</v>
      </c>
      <c r="E367" s="25">
        <v>0.9480856</v>
      </c>
      <c r="F367" s="10" t="str">
        <f>IFERROR(__xludf.DUMMYFUNCTION("""COMPUTED_VALUE"""),"Yheymos")</f>
        <v>Yheymos</v>
      </c>
      <c r="G367" s="25"/>
    </row>
    <row r="368">
      <c r="A368" s="4" t="s">
        <v>13596</v>
      </c>
      <c r="B368" s="4" t="s">
        <v>939</v>
      </c>
      <c r="C368" s="4" t="s">
        <v>8222</v>
      </c>
      <c r="D368" s="10">
        <v>1.592579618E9</v>
      </c>
      <c r="E368" s="25">
        <v>0.9480856</v>
      </c>
      <c r="F368" s="10" t="str">
        <f>IFERROR(__xludf.DUMMYFUNCTION("""COMPUTED_VALUE"""),"Bamberger2334")</f>
        <v>Bamberger2334</v>
      </c>
      <c r="G368" s="25"/>
    </row>
    <row r="369">
      <c r="A369" s="4" t="s">
        <v>13597</v>
      </c>
      <c r="B369" s="4" t="s">
        <v>5714</v>
      </c>
      <c r="C369" s="4" t="s">
        <v>10130</v>
      </c>
      <c r="D369" s="10">
        <v>1.591485108E9</v>
      </c>
      <c r="E369" s="25">
        <v>0.9480856</v>
      </c>
      <c r="F369" s="10" t="str">
        <f>IFERROR(__xludf.DUMMYFUNCTION("""COMPUTED_VALUE"""),"to00")</f>
        <v>to00</v>
      </c>
      <c r="G369" s="25"/>
    </row>
    <row r="370">
      <c r="A370" s="4" t="s">
        <v>13598</v>
      </c>
      <c r="B370" s="4" t="s">
        <v>13599</v>
      </c>
      <c r="C370" s="4" t="s">
        <v>5311</v>
      </c>
      <c r="D370" s="10">
        <v>1.591627274E9</v>
      </c>
      <c r="E370" s="25">
        <v>0.9480856</v>
      </c>
      <c r="F370" s="10" t="str">
        <f>IFERROR(__xludf.DUMMYFUNCTION("""COMPUTED_VALUE"""),"wwoteloww")</f>
        <v>wwoteloww</v>
      </c>
      <c r="G370" s="25"/>
    </row>
    <row r="371">
      <c r="A371" s="22" t="s">
        <v>13600</v>
      </c>
      <c r="B371" s="4" t="s">
        <v>13601</v>
      </c>
      <c r="C371" s="4" t="s">
        <v>7262</v>
      </c>
      <c r="D371" s="10">
        <v>1.592366435E9</v>
      </c>
      <c r="E371" s="25">
        <v>0.9480856</v>
      </c>
      <c r="F371" s="10" t="str">
        <f>IFERROR(__xludf.DUMMYFUNCTION("""COMPUTED_VALUE"""),"Rook_Cross")</f>
        <v>Rook_Cross</v>
      </c>
      <c r="G371" s="25"/>
    </row>
    <row r="372">
      <c r="A372" s="22" t="s">
        <v>13602</v>
      </c>
      <c r="B372" s="4" t="s">
        <v>13601</v>
      </c>
      <c r="C372" s="4" t="s">
        <v>10665</v>
      </c>
      <c r="D372" s="10">
        <v>1.593224991E9</v>
      </c>
      <c r="E372" s="25">
        <v>0.9480856</v>
      </c>
      <c r="F372" s="10" t="str">
        <f>IFERROR(__xludf.DUMMYFUNCTION("""COMPUTED_VALUE"""),"Jerry-Can111")</f>
        <v>Jerry-Can111</v>
      </c>
      <c r="G372" s="25"/>
    </row>
    <row r="373">
      <c r="A373" s="4" t="s">
        <v>13603</v>
      </c>
      <c r="B373" s="4" t="s">
        <v>13374</v>
      </c>
      <c r="C373" s="4" t="s">
        <v>11496</v>
      </c>
      <c r="D373" s="10">
        <v>1.591235783E9</v>
      </c>
      <c r="E373" s="25">
        <v>0.9480856</v>
      </c>
      <c r="F373" s="10" t="str">
        <f>IFERROR(__xludf.DUMMYFUNCTION("""COMPUTED_VALUE"""),"Shatter-Point")</f>
        <v>Shatter-Point</v>
      </c>
      <c r="G373" s="25"/>
    </row>
    <row r="374">
      <c r="A374" s="4" t="s">
        <v>13604</v>
      </c>
      <c r="B374" s="4" t="s">
        <v>13605</v>
      </c>
      <c r="C374" s="4" t="s">
        <v>4390</v>
      </c>
      <c r="D374" s="10">
        <v>1.591436311E9</v>
      </c>
      <c r="E374" s="25">
        <v>0.9480856</v>
      </c>
      <c r="F374" s="10" t="str">
        <f>IFERROR(__xludf.DUMMYFUNCTION("""COMPUTED_VALUE"""),"doodoodewdew")</f>
        <v>doodoodewdew</v>
      </c>
      <c r="G374" s="25"/>
    </row>
    <row r="375">
      <c r="A375" s="4" t="s">
        <v>13606</v>
      </c>
      <c r="B375" s="4" t="s">
        <v>13607</v>
      </c>
      <c r="C375" s="4" t="s">
        <v>3855</v>
      </c>
      <c r="D375" s="10">
        <v>1.592844572E9</v>
      </c>
      <c r="E375" s="25">
        <v>0.9480856</v>
      </c>
      <c r="F375" s="10" t="str">
        <f>IFERROR(__xludf.DUMMYFUNCTION("""COMPUTED_VALUE"""),"E85Loial")</f>
        <v>E85Loial</v>
      </c>
      <c r="G375" s="25"/>
    </row>
    <row r="376">
      <c r="A376" s="4" t="s">
        <v>13608</v>
      </c>
      <c r="B376" s="4" t="s">
        <v>13609</v>
      </c>
      <c r="C376" s="4" t="s">
        <v>6183</v>
      </c>
      <c r="D376" s="10">
        <v>1.593421579E9</v>
      </c>
      <c r="E376" s="25">
        <v>0.9480856</v>
      </c>
      <c r="F376" s="10" t="str">
        <f>IFERROR(__xludf.DUMMYFUNCTION("""COMPUTED_VALUE"""),"Nurf03")</f>
        <v>Nurf03</v>
      </c>
      <c r="G376" s="25"/>
    </row>
    <row r="377">
      <c r="A377" s="22" t="s">
        <v>13610</v>
      </c>
      <c r="B377" s="4" t="s">
        <v>6636</v>
      </c>
      <c r="C377" s="4" t="s">
        <v>4648</v>
      </c>
      <c r="D377" s="10">
        <v>1.592408198E9</v>
      </c>
      <c r="E377" s="25">
        <v>0.9480856</v>
      </c>
      <c r="F377" s="10" t="str">
        <f>IFERROR(__xludf.DUMMYFUNCTION("""COMPUTED_VALUE"""),"gwairide")</f>
        <v>gwairide</v>
      </c>
      <c r="G377" s="25"/>
    </row>
    <row r="378">
      <c r="A378" s="4" t="s">
        <v>13611</v>
      </c>
      <c r="B378" s="4" t="s">
        <v>11083</v>
      </c>
      <c r="C378" s="4" t="s">
        <v>5127</v>
      </c>
      <c r="D378" s="10">
        <v>1.591283731E9</v>
      </c>
      <c r="E378" s="25">
        <v>0.9480856</v>
      </c>
      <c r="F378" s="10" t="str">
        <f>IFERROR(__xludf.DUMMYFUNCTION("""COMPUTED_VALUE"""),"Jsin14")</f>
        <v>Jsin14</v>
      </c>
      <c r="G378" s="25"/>
    </row>
    <row r="379">
      <c r="A379" s="4" t="s">
        <v>13612</v>
      </c>
      <c r="B379" s="4" t="s">
        <v>7123</v>
      </c>
      <c r="C379" s="4" t="s">
        <v>7969</v>
      </c>
      <c r="D379" s="10">
        <v>1.59234936E9</v>
      </c>
      <c r="E379" s="25">
        <v>0.9480856</v>
      </c>
      <c r="F379" s="10" t="str">
        <f>IFERROR(__xludf.DUMMYFUNCTION("""COMPUTED_VALUE"""),"Bobs-n-Vageen")</f>
        <v>Bobs-n-Vageen</v>
      </c>
      <c r="G379" s="25"/>
    </row>
    <row r="380">
      <c r="A380" s="4" t="s">
        <v>13613</v>
      </c>
      <c r="B380" s="4" t="s">
        <v>13260</v>
      </c>
      <c r="C380" s="4" t="s">
        <v>8569</v>
      </c>
      <c r="D380" s="10">
        <v>1.592538537E9</v>
      </c>
      <c r="E380" s="25">
        <v>0.9480856</v>
      </c>
      <c r="F380" s="10" t="str">
        <f>IFERROR(__xludf.DUMMYFUNCTION("""COMPUTED_VALUE"""),"RobotOrgy")</f>
        <v>RobotOrgy</v>
      </c>
      <c r="G380" s="25"/>
    </row>
    <row r="381">
      <c r="A381" s="4" t="s">
        <v>13614</v>
      </c>
      <c r="B381" s="4" t="s">
        <v>857</v>
      </c>
      <c r="C381" s="4" t="s">
        <v>916</v>
      </c>
      <c r="D381" s="10">
        <v>1.591209327E9</v>
      </c>
      <c r="E381" s="25">
        <v>0.9480856</v>
      </c>
      <c r="F381" s="10" t="str">
        <f>IFERROR(__xludf.DUMMYFUNCTION("""COMPUTED_VALUE"""),"Fartytarquare")</f>
        <v>Fartytarquare</v>
      </c>
      <c r="G381" s="25"/>
    </row>
    <row r="382">
      <c r="A382" s="4" t="s">
        <v>13615</v>
      </c>
      <c r="B382" s="4" t="s">
        <v>13616</v>
      </c>
      <c r="C382" s="4" t="s">
        <v>6187</v>
      </c>
      <c r="D382" s="10">
        <v>1.592587965E9</v>
      </c>
      <c r="E382" s="25">
        <v>0.9480856</v>
      </c>
      <c r="F382" s="10" t="str">
        <f>IFERROR(__xludf.DUMMYFUNCTION("""COMPUTED_VALUE"""),"Reactivesoup")</f>
        <v>Reactivesoup</v>
      </c>
      <c r="G382" s="25"/>
    </row>
    <row r="383">
      <c r="A383" s="4" t="s">
        <v>13617</v>
      </c>
      <c r="B383" s="4" t="s">
        <v>11013</v>
      </c>
      <c r="C383" s="4" t="s">
        <v>4055</v>
      </c>
      <c r="D383" s="10">
        <v>1.592096026E9</v>
      </c>
      <c r="E383" s="25">
        <v>0.9480856</v>
      </c>
      <c r="F383" s="10" t="str">
        <f>IFERROR(__xludf.DUMMYFUNCTION("""COMPUTED_VALUE"""),"Nobuuro")</f>
        <v>Nobuuro</v>
      </c>
      <c r="G383" s="25"/>
    </row>
    <row r="384">
      <c r="A384" s="4" t="s">
        <v>13618</v>
      </c>
      <c r="B384" s="4" t="s">
        <v>13343</v>
      </c>
      <c r="C384" s="4" t="s">
        <v>10229</v>
      </c>
      <c r="D384" s="10">
        <v>1.593191084E9</v>
      </c>
      <c r="E384" s="25">
        <v>0.9480856</v>
      </c>
      <c r="F384" s="10" t="str">
        <f>IFERROR(__xludf.DUMMYFUNCTION("""COMPUTED_VALUE"""),"Jarlathe")</f>
        <v>Jarlathe</v>
      </c>
      <c r="G384" s="25"/>
    </row>
    <row r="385">
      <c r="A385" s="4" t="s">
        <v>13619</v>
      </c>
      <c r="B385" s="4" t="s">
        <v>5714</v>
      </c>
      <c r="C385" s="4" t="s">
        <v>191</v>
      </c>
      <c r="D385" s="10">
        <v>1.593056204E9</v>
      </c>
      <c r="E385" s="25">
        <v>0.9480856</v>
      </c>
      <c r="F385" s="10" t="str">
        <f>IFERROR(__xludf.DUMMYFUNCTION("""COMPUTED_VALUE"""),"BlakeSiefken")</f>
        <v>BlakeSiefken</v>
      </c>
      <c r="G385" s="25"/>
    </row>
    <row r="386">
      <c r="A386" s="4" t="s">
        <v>13620</v>
      </c>
      <c r="B386" s="4" t="s">
        <v>4826</v>
      </c>
      <c r="C386" s="4" t="s">
        <v>3901</v>
      </c>
      <c r="D386" s="10">
        <v>1.591639112E9</v>
      </c>
      <c r="E386" s="25">
        <v>0.9480856</v>
      </c>
      <c r="F386" s="10" t="str">
        <f>IFERROR(__xludf.DUMMYFUNCTION("""COMPUTED_VALUE"""),"purple-randy")</f>
        <v>purple-randy</v>
      </c>
      <c r="G386" s="25"/>
    </row>
    <row r="387">
      <c r="A387" s="4" t="s">
        <v>13621</v>
      </c>
      <c r="B387" s="4" t="s">
        <v>7123</v>
      </c>
      <c r="C387" s="4" t="s">
        <v>5430</v>
      </c>
      <c r="D387" s="10">
        <v>1.593031805E9</v>
      </c>
      <c r="E387" s="25">
        <v>0.9480856</v>
      </c>
      <c r="F387" s="10" t="str">
        <f>IFERROR(__xludf.DUMMYFUNCTION("""COMPUTED_VALUE"""),"adragons")</f>
        <v>adragons</v>
      </c>
      <c r="G387" s="25"/>
    </row>
    <row r="388">
      <c r="A388" s="4" t="s">
        <v>13622</v>
      </c>
      <c r="B388" s="4" t="s">
        <v>13230</v>
      </c>
      <c r="C388" s="4" t="s">
        <v>6095</v>
      </c>
      <c r="D388" s="10">
        <v>1.591285447E9</v>
      </c>
      <c r="E388" s="25">
        <v>0.9480856</v>
      </c>
      <c r="F388" s="10" t="str">
        <f>IFERROR(__xludf.DUMMYFUNCTION("""COMPUTED_VALUE"""),"iEtthy")</f>
        <v>iEtthy</v>
      </c>
      <c r="G388" s="25"/>
    </row>
    <row r="389">
      <c r="A389" s="4" t="s">
        <v>13623</v>
      </c>
      <c r="B389" s="4" t="s">
        <v>3332</v>
      </c>
      <c r="C389" s="4" t="s">
        <v>12070</v>
      </c>
      <c r="D389" s="10">
        <v>1.59257167E9</v>
      </c>
      <c r="E389" s="25">
        <v>0.9480856</v>
      </c>
      <c r="F389" s="10" t="str">
        <f>IFERROR(__xludf.DUMMYFUNCTION("""COMPUTED_VALUE"""),"dankynugz")</f>
        <v>dankynugz</v>
      </c>
      <c r="G389" s="25"/>
    </row>
    <row r="390">
      <c r="A390" s="4" t="s">
        <v>13624</v>
      </c>
      <c r="B390" s="4" t="s">
        <v>13473</v>
      </c>
      <c r="C390" s="4" t="s">
        <v>680</v>
      </c>
      <c r="D390" s="10">
        <v>1.591292931E9</v>
      </c>
      <c r="E390" s="25">
        <v>0.9480856</v>
      </c>
      <c r="F390" s="10" t="str">
        <f>IFERROR(__xludf.DUMMYFUNCTION("""COMPUTED_VALUE"""),"Foxer604")</f>
        <v>Foxer604</v>
      </c>
      <c r="G390" s="25"/>
    </row>
    <row r="391">
      <c r="A391" s="22" t="s">
        <v>13625</v>
      </c>
      <c r="B391" s="4" t="s">
        <v>13626</v>
      </c>
      <c r="C391" s="4" t="s">
        <v>8106</v>
      </c>
      <c r="D391" s="10">
        <v>1.591957238E9</v>
      </c>
      <c r="E391" s="25">
        <v>0.9480856</v>
      </c>
      <c r="F391" s="10" t="str">
        <f>IFERROR(__xludf.DUMMYFUNCTION("""COMPUTED_VALUE"""),"OverHurry")</f>
        <v>OverHurry</v>
      </c>
      <c r="G391" s="25"/>
    </row>
    <row r="392">
      <c r="A392" s="22" t="s">
        <v>13627</v>
      </c>
      <c r="B392" s="4" t="s">
        <v>13628</v>
      </c>
      <c r="C392" s="4" t="s">
        <v>7780</v>
      </c>
      <c r="D392" s="10">
        <v>1.592441508E9</v>
      </c>
      <c r="E392" s="25">
        <v>0.9480856</v>
      </c>
      <c r="F392" s="10" t="str">
        <f>IFERROR(__xludf.DUMMYFUNCTION("""COMPUTED_VALUE"""),"Cassak5111")</f>
        <v>Cassak5111</v>
      </c>
      <c r="G392" s="25"/>
    </row>
    <row r="393">
      <c r="A393" s="4" t="s">
        <v>13629</v>
      </c>
      <c r="B393" s="4" t="s">
        <v>1262</v>
      </c>
      <c r="C393" s="4" t="s">
        <v>2650</v>
      </c>
      <c r="D393" s="10">
        <v>1.592372332E9</v>
      </c>
      <c r="E393" s="25">
        <v>0.9480856</v>
      </c>
      <c r="F393" s="10" t="str">
        <f>IFERROR(__xludf.DUMMYFUNCTION("""COMPUTED_VALUE"""),"TandemToast")</f>
        <v>TandemToast</v>
      </c>
      <c r="G393" s="25"/>
    </row>
    <row r="394">
      <c r="A394" s="4" t="s">
        <v>13630</v>
      </c>
      <c r="B394" s="4" t="s">
        <v>13631</v>
      </c>
      <c r="C394" s="4" t="s">
        <v>1851</v>
      </c>
      <c r="D394" s="10">
        <v>1.591389803E9</v>
      </c>
      <c r="E394" s="25">
        <v>0.9480856</v>
      </c>
      <c r="F394" s="10" t="str">
        <f>IFERROR(__xludf.DUMMYFUNCTION("""COMPUTED_VALUE"""),"tangotrigger")</f>
        <v>tangotrigger</v>
      </c>
      <c r="G394" s="25"/>
    </row>
    <row r="395">
      <c r="A395" s="4" t="s">
        <v>13632</v>
      </c>
      <c r="B395" s="4" t="s">
        <v>9562</v>
      </c>
      <c r="C395" s="4" t="s">
        <v>11069</v>
      </c>
      <c r="D395" s="10">
        <v>1.591402713E9</v>
      </c>
      <c r="E395" s="25">
        <v>0.9480856</v>
      </c>
      <c r="F395" s="10" t="str">
        <f>IFERROR(__xludf.DUMMYFUNCTION("""COMPUTED_VALUE"""),"objeteh")</f>
        <v>objeteh</v>
      </c>
      <c r="G395" s="25"/>
    </row>
    <row r="396">
      <c r="A396" s="4" t="s">
        <v>13633</v>
      </c>
      <c r="B396" s="4" t="s">
        <v>13098</v>
      </c>
      <c r="C396" s="4" t="s">
        <v>1914</v>
      </c>
      <c r="D396" s="10">
        <v>1.591283951E9</v>
      </c>
      <c r="E396" s="25">
        <v>0.9480856</v>
      </c>
      <c r="F396" s="10" t="str">
        <f>IFERROR(__xludf.DUMMYFUNCTION("""COMPUTED_VALUE"""),"Eleutherlothario")</f>
        <v>Eleutherlothario</v>
      </c>
      <c r="G396" s="25"/>
    </row>
    <row r="397">
      <c r="A397" s="4" t="s">
        <v>13634</v>
      </c>
      <c r="B397" s="4" t="s">
        <v>13374</v>
      </c>
      <c r="C397" s="4" t="s">
        <v>916</v>
      </c>
      <c r="D397" s="10">
        <v>1.591214807E9</v>
      </c>
      <c r="E397" s="25">
        <v>0.9480856</v>
      </c>
      <c r="F397" s="10" t="str">
        <f>IFERROR(__xludf.DUMMYFUNCTION("""COMPUTED_VALUE"""),"kencarlo")</f>
        <v>kencarlo</v>
      </c>
      <c r="G397" s="25"/>
    </row>
    <row r="398">
      <c r="A398" s="22" t="s">
        <v>13635</v>
      </c>
      <c r="B398" s="4" t="s">
        <v>7123</v>
      </c>
      <c r="C398" s="4" t="s">
        <v>5331</v>
      </c>
      <c r="D398" s="10">
        <v>1.591345048E9</v>
      </c>
      <c r="E398" s="25">
        <v>0.9480856</v>
      </c>
      <c r="F398" s="10" t="str">
        <f>IFERROR(__xludf.DUMMYFUNCTION("""COMPUTED_VALUE"""),"Jahames")</f>
        <v>Jahames</v>
      </c>
      <c r="G398" s="25"/>
    </row>
    <row r="399">
      <c r="A399" s="4" t="s">
        <v>13636</v>
      </c>
      <c r="B399" s="4" t="s">
        <v>13637</v>
      </c>
      <c r="C399" s="4" t="s">
        <v>10824</v>
      </c>
      <c r="D399" s="10">
        <v>1.593311492E9</v>
      </c>
      <c r="E399" s="25">
        <v>0.9480856</v>
      </c>
      <c r="F399" s="10" t="str">
        <f>IFERROR(__xludf.DUMMYFUNCTION("""COMPUTED_VALUE"""),"BrawndoTTM")</f>
        <v>BrawndoTTM</v>
      </c>
      <c r="G399" s="25"/>
    </row>
    <row r="400">
      <c r="A400" s="4" t="s">
        <v>13638</v>
      </c>
      <c r="B400" s="4" t="s">
        <v>1210</v>
      </c>
      <c r="C400" s="4" t="s">
        <v>5605</v>
      </c>
      <c r="D400" s="10">
        <v>1.592242925E9</v>
      </c>
      <c r="E400" s="25">
        <v>0.9480856</v>
      </c>
      <c r="F400" s="10" t="str">
        <f>IFERROR(__xludf.DUMMYFUNCTION("""COMPUTED_VALUE"""),"JbizzyG")</f>
        <v>JbizzyG</v>
      </c>
      <c r="G400" s="25"/>
    </row>
    <row r="401">
      <c r="A401" s="22" t="s">
        <v>13639</v>
      </c>
      <c r="B401" s="4" t="s">
        <v>2750</v>
      </c>
      <c r="C401" s="4" t="s">
        <v>8599</v>
      </c>
      <c r="D401" s="10">
        <v>1.591392537E9</v>
      </c>
      <c r="E401" s="25">
        <v>0.9480856</v>
      </c>
      <c r="F401" s="10" t="str">
        <f>IFERROR(__xludf.DUMMYFUNCTION("""COMPUTED_VALUE"""),"X-Clavius")</f>
        <v>X-Clavius</v>
      </c>
      <c r="G401" s="25"/>
    </row>
    <row r="402">
      <c r="A402" s="4" t="s">
        <v>13640</v>
      </c>
      <c r="B402" s="4" t="s">
        <v>13641</v>
      </c>
      <c r="C402" s="4" t="s">
        <v>10824</v>
      </c>
      <c r="D402" s="10">
        <v>1.593323909E9</v>
      </c>
      <c r="E402" s="25">
        <v>0.9480856</v>
      </c>
      <c r="F402" s="10">
        <f>IFERROR(__xludf.DUMMYFUNCTION("""COMPUTED_VALUE"""),1.5778047E7)</f>
        <v>15778047</v>
      </c>
      <c r="G402" s="25"/>
    </row>
    <row r="403">
      <c r="A403" s="4" t="s">
        <v>13642</v>
      </c>
      <c r="B403" s="4" t="s">
        <v>13643</v>
      </c>
      <c r="C403" s="4" t="s">
        <v>2913</v>
      </c>
      <c r="D403" s="10">
        <v>1.591488106E9</v>
      </c>
      <c r="E403" s="25">
        <v>0.9480856</v>
      </c>
      <c r="F403" s="10" t="str">
        <f>IFERROR(__xludf.DUMMYFUNCTION("""COMPUTED_VALUE"""),"hisroyalnastiness")</f>
        <v>hisroyalnastiness</v>
      </c>
      <c r="G403" s="25"/>
    </row>
    <row r="404">
      <c r="A404" s="4" t="s">
        <v>13644</v>
      </c>
      <c r="B404" s="4" t="s">
        <v>3294</v>
      </c>
      <c r="C404" s="4" t="s">
        <v>3094</v>
      </c>
      <c r="D404" s="10">
        <v>1.592021291E9</v>
      </c>
      <c r="E404" s="25">
        <v>0.9480856</v>
      </c>
      <c r="F404" s="10" t="str">
        <f>IFERROR(__xludf.DUMMYFUNCTION("""COMPUTED_VALUE"""),"dekusyrup")</f>
        <v>dekusyrup</v>
      </c>
      <c r="G404" s="25"/>
    </row>
    <row r="405">
      <c r="A405" s="4" t="s">
        <v>13645</v>
      </c>
      <c r="B405" s="4" t="s">
        <v>2593</v>
      </c>
      <c r="C405" s="4" t="s">
        <v>6515</v>
      </c>
      <c r="D405" s="10">
        <v>1.592183197E9</v>
      </c>
      <c r="E405" s="25">
        <v>0.9480856</v>
      </c>
      <c r="F405" s="10" t="str">
        <f>IFERROR(__xludf.DUMMYFUNCTION("""COMPUTED_VALUE"""),"JaguarPorsche")</f>
        <v>JaguarPorsche</v>
      </c>
      <c r="G405" s="25"/>
    </row>
    <row r="406">
      <c r="A406" s="22" t="s">
        <v>13646</v>
      </c>
      <c r="B406" s="4" t="s">
        <v>10314</v>
      </c>
      <c r="C406" s="4" t="s">
        <v>2620</v>
      </c>
      <c r="D406" s="10">
        <v>1.592748528E9</v>
      </c>
      <c r="E406" s="25">
        <v>0.9480856</v>
      </c>
      <c r="F406" s="10" t="str">
        <f>IFERROR(__xludf.DUMMYFUNCTION("""COMPUTED_VALUE"""),"Distillate_Throwaway")</f>
        <v>Distillate_Throwaway</v>
      </c>
      <c r="G406" s="25"/>
    </row>
    <row r="407">
      <c r="A407" s="4" t="s">
        <v>13647</v>
      </c>
      <c r="B407" s="4" t="s">
        <v>3294</v>
      </c>
      <c r="C407" s="4" t="s">
        <v>7457</v>
      </c>
      <c r="D407" s="10">
        <v>1.591879025E9</v>
      </c>
      <c r="E407" s="25">
        <v>0.9480856</v>
      </c>
      <c r="F407" s="10" t="str">
        <f>IFERROR(__xludf.DUMMYFUNCTION("""COMPUTED_VALUE"""),"AIfie")</f>
        <v>AIfie</v>
      </c>
      <c r="G407" s="25"/>
    </row>
    <row r="408">
      <c r="A408" s="4" t="s">
        <v>13648</v>
      </c>
      <c r="B408" s="4" t="s">
        <v>3947</v>
      </c>
      <c r="C408" s="4" t="s">
        <v>7622</v>
      </c>
      <c r="D408" s="10">
        <v>1.592869904E9</v>
      </c>
      <c r="E408" s="25">
        <v>0.9480478</v>
      </c>
      <c r="F408" s="10" t="str">
        <f>IFERROR(__xludf.DUMMYFUNCTION("""COMPUTED_VALUE"""),"xela-CR")</f>
        <v>xela-CR</v>
      </c>
      <c r="G408" s="25"/>
    </row>
    <row r="409">
      <c r="A409" s="4" t="s">
        <v>13649</v>
      </c>
      <c r="B409" s="4" t="s">
        <v>13650</v>
      </c>
      <c r="C409" s="4" t="s">
        <v>9399</v>
      </c>
      <c r="D409" s="10">
        <v>1.592544311E9</v>
      </c>
      <c r="E409" s="25">
        <v>0.9479434</v>
      </c>
      <c r="F409" s="10" t="str">
        <f>IFERROR(__xludf.DUMMYFUNCTION("""COMPUTED_VALUE"""),"FukLeftistTrollz")</f>
        <v>FukLeftistTrollz</v>
      </c>
      <c r="G409" s="25"/>
    </row>
    <row r="410">
      <c r="A410" s="4" t="s">
        <v>13651</v>
      </c>
      <c r="B410" s="4" t="s">
        <v>13652</v>
      </c>
      <c r="C410" s="4" t="s">
        <v>4792</v>
      </c>
      <c r="D410" s="10">
        <v>1.591074533E9</v>
      </c>
      <c r="E410" s="25">
        <v>0.9475718</v>
      </c>
      <c r="F410" s="10" t="str">
        <f>IFERROR(__xludf.DUMMYFUNCTION("""COMPUTED_VALUE"""),"hulkasauruswrex")</f>
        <v>hulkasauruswrex</v>
      </c>
      <c r="G410" s="25"/>
    </row>
    <row r="411">
      <c r="A411" s="4" t="s">
        <v>13653</v>
      </c>
      <c r="B411" s="4" t="s">
        <v>13654</v>
      </c>
      <c r="C411" s="4" t="s">
        <v>10512</v>
      </c>
      <c r="D411" s="10">
        <v>1.593227025E9</v>
      </c>
      <c r="E411" s="25">
        <v>0.94729596</v>
      </c>
      <c r="F411" s="10" t="str">
        <f>IFERROR(__xludf.DUMMYFUNCTION("""COMPUTED_VALUE"""),"Burnttoaster10")</f>
        <v>Burnttoaster10</v>
      </c>
      <c r="G411" s="25"/>
    </row>
    <row r="412">
      <c r="A412" s="4" t="s">
        <v>13655</v>
      </c>
      <c r="B412" s="4" t="s">
        <v>13656</v>
      </c>
      <c r="C412" s="4" t="s">
        <v>4999</v>
      </c>
      <c r="D412" s="10">
        <v>1.591293883E9</v>
      </c>
      <c r="E412" s="25">
        <v>0.9472925</v>
      </c>
      <c r="F412" s="10" t="str">
        <f>IFERROR(__xludf.DUMMYFUNCTION("""COMPUTED_VALUE"""),"jeff-chen")</f>
        <v>jeff-chen</v>
      </c>
      <c r="G412" s="25"/>
    </row>
    <row r="413">
      <c r="A413" s="4" t="s">
        <v>13657</v>
      </c>
      <c r="B413" s="4" t="s">
        <v>13658</v>
      </c>
      <c r="C413" s="4" t="s">
        <v>3213</v>
      </c>
      <c r="D413" s="10">
        <v>1.593001457E9</v>
      </c>
      <c r="E413" s="25">
        <v>0.9472382</v>
      </c>
      <c r="F413" s="10" t="str">
        <f>IFERROR(__xludf.DUMMYFUNCTION("""COMPUTED_VALUE"""),"Blazing_Swayze")</f>
        <v>Blazing_Swayze</v>
      </c>
      <c r="G413" s="25"/>
    </row>
    <row r="414">
      <c r="A414" s="4" t="s">
        <v>13659</v>
      </c>
      <c r="B414" s="4" t="s">
        <v>4375</v>
      </c>
      <c r="C414" s="4" t="s">
        <v>11134</v>
      </c>
      <c r="D414" s="10">
        <v>1.591843715E9</v>
      </c>
      <c r="E414" s="25">
        <v>0.9472083</v>
      </c>
      <c r="F414" s="10" t="str">
        <f>IFERROR(__xludf.DUMMYFUNCTION("""COMPUTED_VALUE"""),"j-Ki")</f>
        <v>j-Ki</v>
      </c>
      <c r="G414" s="25"/>
    </row>
    <row r="415">
      <c r="A415" s="22" t="s">
        <v>13660</v>
      </c>
      <c r="B415" s="4" t="s">
        <v>3947</v>
      </c>
      <c r="C415" s="4" t="s">
        <v>9223</v>
      </c>
      <c r="D415" s="10">
        <v>1.59110562E9</v>
      </c>
      <c r="E415" s="25">
        <v>0.94710106</v>
      </c>
      <c r="F415" s="10" t="str">
        <f>IFERROR(__xludf.DUMMYFUNCTION("""COMPUTED_VALUE"""),"LordElgan")</f>
        <v>LordElgan</v>
      </c>
      <c r="G415" s="25"/>
    </row>
    <row r="416">
      <c r="A416" s="4" t="s">
        <v>13661</v>
      </c>
      <c r="B416" s="4" t="s">
        <v>3294</v>
      </c>
      <c r="C416" s="4" t="s">
        <v>8460</v>
      </c>
      <c r="D416" s="10">
        <v>1.593056288E9</v>
      </c>
      <c r="E416" s="25">
        <v>0.9469942</v>
      </c>
      <c r="F416" s="10" t="str">
        <f>IFERROR(__xludf.DUMMYFUNCTION("""COMPUTED_VALUE"""),"Foundanant")</f>
        <v>Foundanant</v>
      </c>
      <c r="G416" s="25"/>
    </row>
    <row r="417">
      <c r="A417" s="4" t="s">
        <v>13662</v>
      </c>
      <c r="B417" s="4" t="s">
        <v>13663</v>
      </c>
      <c r="C417" s="4" t="s">
        <v>4340</v>
      </c>
      <c r="D417" s="10">
        <v>1.592083355E9</v>
      </c>
      <c r="E417" s="25">
        <v>0.9458721</v>
      </c>
      <c r="F417" s="10" t="str">
        <f>IFERROR(__xludf.DUMMYFUNCTION("""COMPUTED_VALUE"""),"SkybridgeX")</f>
        <v>SkybridgeX</v>
      </c>
      <c r="G417" s="25"/>
    </row>
    <row r="418">
      <c r="A418" s="22" t="s">
        <v>13664</v>
      </c>
      <c r="B418" s="4" t="s">
        <v>13665</v>
      </c>
      <c r="C418" s="4" t="s">
        <v>5524</v>
      </c>
      <c r="D418" s="10">
        <v>1.593198718E9</v>
      </c>
      <c r="E418" s="25">
        <v>0.9457382</v>
      </c>
      <c r="F418" s="10" t="str">
        <f>IFERROR(__xludf.DUMMYFUNCTION("""COMPUTED_VALUE"""),"Red_1977")</f>
        <v>Red_1977</v>
      </c>
      <c r="G418" s="25"/>
    </row>
    <row r="419">
      <c r="A419" s="4" t="s">
        <v>13666</v>
      </c>
      <c r="B419" s="4" t="s">
        <v>5419</v>
      </c>
      <c r="C419" s="4" t="s">
        <v>66</v>
      </c>
      <c r="D419" s="10">
        <v>1.59159298E9</v>
      </c>
      <c r="E419" s="25">
        <v>0.9457328</v>
      </c>
      <c r="F419" s="10" t="str">
        <f>IFERROR(__xludf.DUMMYFUNCTION("""COMPUTED_VALUE"""),"BkBigFisherino")</f>
        <v>BkBigFisherino</v>
      </c>
      <c r="G419" s="25"/>
    </row>
    <row r="420">
      <c r="A420" s="4" t="s">
        <v>13667</v>
      </c>
      <c r="B420" s="4" t="s">
        <v>13668</v>
      </c>
      <c r="C420" s="4" t="s">
        <v>10464</v>
      </c>
      <c r="D420" s="10">
        <v>1.5911383E9</v>
      </c>
      <c r="E420" s="25">
        <v>0.9450691</v>
      </c>
      <c r="F420" s="10" t="str">
        <f>IFERROR(__xludf.DUMMYFUNCTION("""COMPUTED_VALUE"""),"AirScare")</f>
        <v>AirScare</v>
      </c>
      <c r="G420" s="25"/>
    </row>
    <row r="421">
      <c r="A421" s="22" t="s">
        <v>13669</v>
      </c>
      <c r="B421" s="4" t="s">
        <v>13168</v>
      </c>
      <c r="C421" s="4" t="s">
        <v>8152</v>
      </c>
      <c r="D421" s="10">
        <v>1.59241876E9</v>
      </c>
      <c r="E421" s="25">
        <v>0.94473404</v>
      </c>
      <c r="F421" s="10" t="str">
        <f>IFERROR(__xludf.DUMMYFUNCTION("""COMPUTED_VALUE"""),"JacobDerBauer")</f>
        <v>JacobDerBauer</v>
      </c>
      <c r="G421" s="25"/>
    </row>
    <row r="422">
      <c r="A422" s="22" t="s">
        <v>13670</v>
      </c>
      <c r="B422" s="4" t="s">
        <v>13671</v>
      </c>
      <c r="C422" s="4" t="s">
        <v>12382</v>
      </c>
      <c r="D422" s="10">
        <v>1.591053593E9</v>
      </c>
      <c r="E422" s="25">
        <v>0.9446815</v>
      </c>
      <c r="F422" s="10" t="str">
        <f>IFERROR(__xludf.DUMMYFUNCTION("""COMPUTED_VALUE"""),"VioletGardens-left")</f>
        <v>VioletGardens-left</v>
      </c>
      <c r="G422" s="25"/>
    </row>
    <row r="423">
      <c r="A423" s="22" t="s">
        <v>13672</v>
      </c>
      <c r="B423" s="4" t="s">
        <v>13673</v>
      </c>
      <c r="C423" s="4" t="s">
        <v>7493</v>
      </c>
      <c r="D423" s="10">
        <v>1.593202937E9</v>
      </c>
      <c r="E423" s="25">
        <v>0.9442174</v>
      </c>
      <c r="F423" s="10" t="str">
        <f>IFERROR(__xludf.DUMMYFUNCTION("""COMPUTED_VALUE"""),"dangerguy666")</f>
        <v>dangerguy666</v>
      </c>
      <c r="G423" s="25"/>
    </row>
    <row r="424">
      <c r="A424" s="22" t="s">
        <v>13674</v>
      </c>
      <c r="B424" s="4" t="s">
        <v>13675</v>
      </c>
      <c r="C424" s="4" t="s">
        <v>2157</v>
      </c>
      <c r="D424" s="10">
        <v>1.592623113E9</v>
      </c>
      <c r="E424" s="25">
        <v>0.9439918</v>
      </c>
      <c r="F424" s="10" t="str">
        <f>IFERROR(__xludf.DUMMYFUNCTION("""COMPUTED_VALUE"""),"John7oliver")</f>
        <v>John7oliver</v>
      </c>
      <c r="G424" s="25"/>
    </row>
    <row r="425">
      <c r="A425" s="4" t="s">
        <v>13676</v>
      </c>
      <c r="B425" s="4" t="s">
        <v>13677</v>
      </c>
      <c r="C425" s="4" t="s">
        <v>6560</v>
      </c>
      <c r="D425" s="10">
        <v>1.592582539E9</v>
      </c>
      <c r="E425" s="25">
        <v>0.94367665</v>
      </c>
      <c r="F425" s="10" t="str">
        <f>IFERROR(__xludf.DUMMYFUNCTION("""COMPUTED_VALUE"""),"OarzGreenFrog")</f>
        <v>OarzGreenFrog</v>
      </c>
      <c r="G425" s="25"/>
    </row>
    <row r="426">
      <c r="A426" s="4" t="s">
        <v>13678</v>
      </c>
      <c r="B426" s="4" t="s">
        <v>1067</v>
      </c>
      <c r="C426" s="4" t="s">
        <v>975</v>
      </c>
      <c r="D426" s="10">
        <v>1.591646774E9</v>
      </c>
      <c r="E426" s="25">
        <v>0.94358075</v>
      </c>
      <c r="F426" s="10" t="str">
        <f>IFERROR(__xludf.DUMMYFUNCTION("""COMPUTED_VALUE"""),"pharos92")</f>
        <v>pharos92</v>
      </c>
      <c r="G426" s="25"/>
    </row>
    <row r="427">
      <c r="A427" s="4" t="s">
        <v>13679</v>
      </c>
      <c r="B427" s="4" t="s">
        <v>1187</v>
      </c>
      <c r="C427" s="4" t="s">
        <v>1189</v>
      </c>
      <c r="D427" s="10">
        <v>1.591801118E9</v>
      </c>
      <c r="E427" s="25">
        <v>0.9434982</v>
      </c>
      <c r="F427" s="10" t="str">
        <f>IFERROR(__xludf.DUMMYFUNCTION("""COMPUTED_VALUE"""),"BeTheParadigmShift")</f>
        <v>BeTheParadigmShift</v>
      </c>
      <c r="G427" s="25"/>
    </row>
    <row r="428">
      <c r="A428" s="4" t="s">
        <v>13680</v>
      </c>
      <c r="B428" s="4" t="s">
        <v>13098</v>
      </c>
      <c r="C428" s="4" t="s">
        <v>5007</v>
      </c>
      <c r="D428" s="10">
        <v>1.592478767E9</v>
      </c>
      <c r="E428" s="25">
        <v>0.94295716</v>
      </c>
      <c r="F428" s="10" t="str">
        <f>IFERROR(__xludf.DUMMYFUNCTION("""COMPUTED_VALUE"""),"Lobby11095")</f>
        <v>Lobby11095</v>
      </c>
      <c r="G428" s="25"/>
    </row>
    <row r="429">
      <c r="A429" s="4" t="s">
        <v>13681</v>
      </c>
      <c r="B429" s="4" t="s">
        <v>13682</v>
      </c>
      <c r="C429" s="4" t="s">
        <v>371</v>
      </c>
      <c r="D429" s="10">
        <v>1.593463119E9</v>
      </c>
      <c r="E429" s="25">
        <v>0.9428313</v>
      </c>
      <c r="F429" s="10" t="str">
        <f>IFERROR(__xludf.DUMMYFUNCTION("""COMPUTED_VALUE"""),"AB_Strong")</f>
        <v>AB_Strong</v>
      </c>
      <c r="G429" s="25"/>
    </row>
    <row r="430">
      <c r="A430" s="4" t="s">
        <v>13683</v>
      </c>
      <c r="B430" s="4" t="s">
        <v>8528</v>
      </c>
      <c r="C430" s="4" t="s">
        <v>4319</v>
      </c>
      <c r="D430" s="10">
        <v>1.591037111E9</v>
      </c>
      <c r="E430" s="25">
        <v>0.94270384</v>
      </c>
      <c r="F430" s="10" t="str">
        <f>IFERROR(__xludf.DUMMYFUNCTION("""COMPUTED_VALUE"""),"itwas4-1")</f>
        <v>itwas4-1</v>
      </c>
      <c r="G430" s="25"/>
    </row>
    <row r="431">
      <c r="A431" s="4" t="s">
        <v>13684</v>
      </c>
      <c r="B431" s="4" t="s">
        <v>930</v>
      </c>
      <c r="C431" s="4" t="s">
        <v>1485</v>
      </c>
      <c r="D431" s="10">
        <v>1.593220087E9</v>
      </c>
      <c r="E431" s="25">
        <v>0.9425158</v>
      </c>
      <c r="F431" s="10" t="str">
        <f>IFERROR(__xludf.DUMMYFUNCTION("""COMPUTED_VALUE"""),"snowbiscuits")</f>
        <v>snowbiscuits</v>
      </c>
      <c r="G431" s="25"/>
    </row>
    <row r="432">
      <c r="A432" s="22" t="s">
        <v>13685</v>
      </c>
      <c r="B432" s="4" t="s">
        <v>13203</v>
      </c>
      <c r="C432" s="4" t="s">
        <v>1290</v>
      </c>
      <c r="D432" s="10">
        <v>1.592102156E9</v>
      </c>
      <c r="E432" s="25">
        <v>0.94250274</v>
      </c>
      <c r="F432" s="10" t="str">
        <f>IFERROR(__xludf.DUMMYFUNCTION("""COMPUTED_VALUE"""),"johnnyonio")</f>
        <v>johnnyonio</v>
      </c>
      <c r="G432" s="25"/>
    </row>
    <row r="433">
      <c r="A433" s="4" t="s">
        <v>13686</v>
      </c>
      <c r="B433" s="4" t="s">
        <v>13687</v>
      </c>
      <c r="C433" s="4" t="s">
        <v>864</v>
      </c>
      <c r="D433" s="10">
        <v>1.592624017E9</v>
      </c>
      <c r="E433" s="25">
        <v>0.94245356</v>
      </c>
      <c r="F433" s="10" t="str">
        <f>IFERROR(__xludf.DUMMYFUNCTION("""COMPUTED_VALUE"""),"transcendit5")</f>
        <v>transcendit5</v>
      </c>
      <c r="G433" s="25"/>
    </row>
    <row r="434">
      <c r="A434" s="22" t="s">
        <v>13688</v>
      </c>
      <c r="B434" s="4" t="s">
        <v>13689</v>
      </c>
      <c r="C434" s="4" t="s">
        <v>6452</v>
      </c>
      <c r="D434" s="10">
        <v>1.592351715E9</v>
      </c>
      <c r="E434" s="25">
        <v>0.94222456</v>
      </c>
      <c r="F434" s="10" t="str">
        <f>IFERROR(__xludf.DUMMYFUNCTION("""COMPUTED_VALUE"""),"Qhewjayy")</f>
        <v>Qhewjayy</v>
      </c>
      <c r="G434" s="25"/>
    </row>
    <row r="435">
      <c r="A435" s="4" t="s">
        <v>13690</v>
      </c>
      <c r="B435" s="4" t="s">
        <v>3294</v>
      </c>
      <c r="C435" s="4" t="s">
        <v>2704</v>
      </c>
      <c r="D435" s="10">
        <v>1.59216871E9</v>
      </c>
      <c r="E435" s="25">
        <v>0.9417064</v>
      </c>
      <c r="F435" s="10" t="str">
        <f>IFERROR(__xludf.DUMMYFUNCTION("""COMPUTED_VALUE"""),"reenorseman")</f>
        <v>reenorseman</v>
      </c>
      <c r="G435" s="25"/>
    </row>
    <row r="436">
      <c r="A436" s="22" t="s">
        <v>13691</v>
      </c>
      <c r="B436" s="4" t="s">
        <v>13205</v>
      </c>
      <c r="C436" s="4" t="s">
        <v>11666</v>
      </c>
      <c r="D436" s="10">
        <v>1.593498232E9</v>
      </c>
      <c r="E436" s="25">
        <v>0.94163656</v>
      </c>
      <c r="F436" s="10" t="str">
        <f>IFERROR(__xludf.DUMMYFUNCTION("""COMPUTED_VALUE"""),"CuzImAtWork")</f>
        <v>CuzImAtWork</v>
      </c>
      <c r="G436" s="25"/>
    </row>
    <row r="437">
      <c r="A437" s="4" t="s">
        <v>13692</v>
      </c>
      <c r="B437" s="4" t="s">
        <v>13183</v>
      </c>
      <c r="C437" s="4" t="s">
        <v>12347</v>
      </c>
      <c r="D437" s="10">
        <v>1.592094722E9</v>
      </c>
      <c r="E437" s="25">
        <v>0.94097185</v>
      </c>
      <c r="F437" s="10" t="str">
        <f>IFERROR(__xludf.DUMMYFUNCTION("""COMPUTED_VALUE"""),"Wh0_am_1")</f>
        <v>Wh0_am_1</v>
      </c>
      <c r="G437" s="25"/>
    </row>
    <row r="438">
      <c r="A438" s="4" t="s">
        <v>13693</v>
      </c>
      <c r="B438" s="10">
        <v>1.9830602E7</v>
      </c>
      <c r="C438" s="4" t="s">
        <v>74</v>
      </c>
      <c r="D438" s="10">
        <v>1.591926208E9</v>
      </c>
      <c r="E438" s="25">
        <v>0.9398966</v>
      </c>
      <c r="F438" s="10" t="str">
        <f>IFERROR(__xludf.DUMMYFUNCTION("""COMPUTED_VALUE"""),"NatHawkeyeBum")</f>
        <v>NatHawkeyeBum</v>
      </c>
      <c r="G438" s="25"/>
    </row>
    <row r="439">
      <c r="A439" s="4" t="s">
        <v>13694</v>
      </c>
      <c r="B439" s="4" t="s">
        <v>13695</v>
      </c>
      <c r="C439" s="4" t="s">
        <v>10933</v>
      </c>
      <c r="D439" s="10">
        <v>1.593247356E9</v>
      </c>
      <c r="E439" s="25">
        <v>0.93959695</v>
      </c>
      <c r="F439" s="10" t="str">
        <f>IFERROR(__xludf.DUMMYFUNCTION("""COMPUTED_VALUE"""),"Mr-Bibb")</f>
        <v>Mr-Bibb</v>
      </c>
      <c r="G439" s="25"/>
    </row>
    <row r="440">
      <c r="A440" s="4" t="s">
        <v>13696</v>
      </c>
      <c r="B440" s="4" t="s">
        <v>13697</v>
      </c>
      <c r="C440" s="4" t="s">
        <v>10248</v>
      </c>
      <c r="D440" s="10">
        <v>1.592267633E9</v>
      </c>
      <c r="E440" s="25">
        <v>0.939594</v>
      </c>
      <c r="F440" s="10" t="str">
        <f>IFERROR(__xludf.DUMMYFUNCTION("""COMPUTED_VALUE"""),"GroundbreakingDrink3")</f>
        <v>GroundbreakingDrink3</v>
      </c>
      <c r="G440" s="25"/>
    </row>
    <row r="441">
      <c r="A441" s="4" t="s">
        <v>13698</v>
      </c>
      <c r="B441" s="4" t="s">
        <v>1215</v>
      </c>
      <c r="C441" s="4" t="s">
        <v>11680</v>
      </c>
      <c r="D441" s="10">
        <v>1.591919037E9</v>
      </c>
      <c r="E441" s="25">
        <v>0.9394486</v>
      </c>
      <c r="F441" s="10" t="str">
        <f>IFERROR(__xludf.DUMMYFUNCTION("""COMPUTED_VALUE"""),"libscar")</f>
        <v>libscar</v>
      </c>
      <c r="G441" s="25"/>
    </row>
    <row r="442">
      <c r="A442" s="22" t="s">
        <v>13699</v>
      </c>
      <c r="B442" s="4" t="s">
        <v>13700</v>
      </c>
      <c r="C442" s="4" t="s">
        <v>4770</v>
      </c>
      <c r="D442" s="10">
        <v>1.591114846E9</v>
      </c>
      <c r="E442" s="25">
        <v>0.9393109</v>
      </c>
      <c r="F442" s="10" t="str">
        <f>IFERROR(__xludf.DUMMYFUNCTION("""COMPUTED_VALUE"""),"J_Ars_91")</f>
        <v>J_Ars_91</v>
      </c>
      <c r="G442" s="25"/>
    </row>
    <row r="443">
      <c r="A443" s="4" t="s">
        <v>13701</v>
      </c>
      <c r="B443" s="4" t="s">
        <v>13155</v>
      </c>
      <c r="C443" s="4" t="s">
        <v>2720</v>
      </c>
      <c r="D443" s="10">
        <v>1.592029738E9</v>
      </c>
      <c r="E443" s="25">
        <v>0.93920165</v>
      </c>
      <c r="F443" s="10" t="str">
        <f>IFERROR(__xludf.DUMMYFUNCTION("""COMPUTED_VALUE"""),"Toughduck48")</f>
        <v>Toughduck48</v>
      </c>
      <c r="G443" s="25"/>
    </row>
    <row r="444">
      <c r="A444" s="4" t="s">
        <v>13702</v>
      </c>
      <c r="B444" s="4" t="s">
        <v>13703</v>
      </c>
      <c r="C444" s="4" t="s">
        <v>1290</v>
      </c>
      <c r="D444" s="10">
        <v>1.592099871E9</v>
      </c>
      <c r="E444" s="25">
        <v>0.93893105</v>
      </c>
      <c r="F444" s="10" t="str">
        <f>IFERROR(__xludf.DUMMYFUNCTION("""COMPUTED_VALUE"""),"Based_Dio")</f>
        <v>Based_Dio</v>
      </c>
      <c r="G444" s="25"/>
    </row>
    <row r="445">
      <c r="A445" s="4" t="s">
        <v>13704</v>
      </c>
      <c r="B445" s="4" t="s">
        <v>13705</v>
      </c>
      <c r="C445" s="4" t="s">
        <v>1060</v>
      </c>
      <c r="D445" s="10">
        <v>1.594561093E9</v>
      </c>
      <c r="E445" s="25">
        <v>0.938421</v>
      </c>
      <c r="F445" s="10" t="str">
        <f>IFERROR(__xludf.DUMMYFUNCTION("""COMPUTED_VALUE"""),"Tavewi")</f>
        <v>Tavewi</v>
      </c>
      <c r="G445" s="25"/>
    </row>
    <row r="446">
      <c r="A446" s="4" t="s">
        <v>13706</v>
      </c>
      <c r="B446" s="4" t="s">
        <v>13098</v>
      </c>
      <c r="C446" s="4" t="s">
        <v>5842</v>
      </c>
      <c r="D446" s="10">
        <v>1.592242323E9</v>
      </c>
      <c r="E446" s="25">
        <v>0.9383823</v>
      </c>
      <c r="F446" s="10" t="str">
        <f>IFERROR(__xludf.DUMMYFUNCTION("""COMPUTED_VALUE"""),"throawayzero")</f>
        <v>throawayzero</v>
      </c>
      <c r="G446" s="25"/>
    </row>
    <row r="447">
      <c r="A447" s="4" t="s">
        <v>13707</v>
      </c>
      <c r="B447" s="4" t="s">
        <v>13098</v>
      </c>
      <c r="C447" s="4" t="s">
        <v>1290</v>
      </c>
      <c r="D447" s="10">
        <v>1.592084603E9</v>
      </c>
      <c r="E447" s="25">
        <v>0.93810844</v>
      </c>
      <c r="F447" s="10" t="str">
        <f>IFERROR(__xludf.DUMMYFUNCTION("""COMPUTED_VALUE"""),"GetaBrainMoran")</f>
        <v>GetaBrainMoran</v>
      </c>
      <c r="G447" s="25"/>
    </row>
    <row r="448">
      <c r="A448" s="4" t="s">
        <v>13708</v>
      </c>
      <c r="B448" s="4" t="s">
        <v>1067</v>
      </c>
      <c r="C448" s="4" t="s">
        <v>3379</v>
      </c>
      <c r="D448" s="10">
        <v>1.591291228E9</v>
      </c>
      <c r="E448" s="25">
        <v>0.9378654</v>
      </c>
      <c r="F448" s="10" t="str">
        <f>IFERROR(__xludf.DUMMYFUNCTION("""COMPUTED_VALUE"""),"cdnflower")</f>
        <v>cdnflower</v>
      </c>
      <c r="G448" s="25"/>
    </row>
    <row r="449">
      <c r="A449" s="4" t="s">
        <v>13709</v>
      </c>
      <c r="B449" s="4" t="s">
        <v>13710</v>
      </c>
      <c r="C449" s="4" t="s">
        <v>1212</v>
      </c>
      <c r="D449" s="10">
        <v>1.591523593E9</v>
      </c>
      <c r="E449" s="25">
        <v>0.9377239</v>
      </c>
      <c r="F449" s="10" t="str">
        <f>IFERROR(__xludf.DUMMYFUNCTION("""COMPUTED_VALUE"""),"DailyPlaneteer")</f>
        <v>DailyPlaneteer</v>
      </c>
      <c r="G449" s="25"/>
    </row>
    <row r="450">
      <c r="A450" s="4" t="s">
        <v>13711</v>
      </c>
      <c r="B450" s="4" t="s">
        <v>13441</v>
      </c>
      <c r="C450" s="4" t="s">
        <v>6531</v>
      </c>
      <c r="D450" s="10">
        <v>1.591622967E9</v>
      </c>
      <c r="E450" s="25">
        <v>0.9374131</v>
      </c>
      <c r="F450" s="10" t="str">
        <f>IFERROR(__xludf.DUMMYFUNCTION("""COMPUTED_VALUE"""),"BeanEatingThrowaway")</f>
        <v>BeanEatingThrowaway</v>
      </c>
      <c r="G450" s="25"/>
    </row>
    <row r="451">
      <c r="A451" s="4" t="s">
        <v>13712</v>
      </c>
      <c r="B451" s="4" t="s">
        <v>13713</v>
      </c>
      <c r="C451" s="4" t="s">
        <v>9478</v>
      </c>
      <c r="D451" s="10">
        <v>1.591122048E9</v>
      </c>
      <c r="E451" s="25">
        <v>0.9374087</v>
      </c>
      <c r="F451" s="10" t="str">
        <f>IFERROR(__xludf.DUMMYFUNCTION("""COMPUTED_VALUE"""),"Euphemism")</f>
        <v>Euphemism</v>
      </c>
      <c r="G451" s="25"/>
    </row>
    <row r="452">
      <c r="A452" s="4" t="s">
        <v>13714</v>
      </c>
      <c r="B452" s="4" t="s">
        <v>13715</v>
      </c>
      <c r="C452" s="4" t="s">
        <v>466</v>
      </c>
      <c r="D452" s="10">
        <v>1.592488702E9</v>
      </c>
      <c r="E452" s="25">
        <v>0.93737996</v>
      </c>
      <c r="F452" s="10" t="str">
        <f>IFERROR(__xludf.DUMMYFUNCTION("""COMPUTED_VALUE"""),"NitroScrooge")</f>
        <v>NitroScrooge</v>
      </c>
      <c r="G452" s="25"/>
    </row>
    <row r="453">
      <c r="A453" s="22" t="s">
        <v>13716</v>
      </c>
      <c r="B453" s="4" t="s">
        <v>2146</v>
      </c>
      <c r="C453" s="4" t="s">
        <v>116</v>
      </c>
      <c r="D453" s="10">
        <v>1.591806155E9</v>
      </c>
      <c r="E453" s="25">
        <v>0.9370775</v>
      </c>
      <c r="F453" s="26">
        <f>IFERROR(__xludf.DUMMYFUNCTION("""COMPUTED_VALUE"""),1.2346E13)</f>
        <v>12346000000000</v>
      </c>
      <c r="G453" s="25"/>
    </row>
    <row r="454">
      <c r="A454" s="4" t="s">
        <v>13717</v>
      </c>
      <c r="B454" s="4" t="s">
        <v>13718</v>
      </c>
      <c r="C454" s="4" t="s">
        <v>7120</v>
      </c>
      <c r="D454" s="10">
        <v>1.593029376E9</v>
      </c>
      <c r="E454" s="25">
        <v>0.93704444</v>
      </c>
      <c r="F454" s="10" t="str">
        <f>IFERROR(__xludf.DUMMYFUNCTION("""COMPUTED_VALUE"""),"DarkStriferX")</f>
        <v>DarkStriferX</v>
      </c>
      <c r="G454" s="25"/>
    </row>
    <row r="455">
      <c r="A455" s="4" t="s">
        <v>13719</v>
      </c>
      <c r="B455" s="4" t="s">
        <v>13098</v>
      </c>
      <c r="C455" s="4" t="s">
        <v>7553</v>
      </c>
      <c r="D455" s="10">
        <v>1.592997549E9</v>
      </c>
      <c r="E455" s="25">
        <v>0.9368692</v>
      </c>
      <c r="F455" s="10" t="str">
        <f>IFERROR(__xludf.DUMMYFUNCTION("""COMPUTED_VALUE"""),"Porphyrogennetos")</f>
        <v>Porphyrogennetos</v>
      </c>
      <c r="G455" s="25"/>
    </row>
    <row r="456">
      <c r="A456" s="4" t="s">
        <v>13720</v>
      </c>
      <c r="B456" s="4" t="s">
        <v>13721</v>
      </c>
      <c r="C456" s="4" t="s">
        <v>6162</v>
      </c>
      <c r="D456" s="10">
        <v>1.591751115E9</v>
      </c>
      <c r="E456" s="25">
        <v>0.9365503</v>
      </c>
      <c r="F456" s="10" t="str">
        <f>IFERROR(__xludf.DUMMYFUNCTION("""COMPUTED_VALUE"""),"hankskunt24")</f>
        <v>hankskunt24</v>
      </c>
      <c r="G456" s="25"/>
    </row>
    <row r="457">
      <c r="A457" s="4" t="s">
        <v>13722</v>
      </c>
      <c r="B457" s="4" t="s">
        <v>13723</v>
      </c>
      <c r="C457" s="4" t="s">
        <v>6691</v>
      </c>
      <c r="D457" s="10">
        <v>1.593537962E9</v>
      </c>
      <c r="E457" s="25">
        <v>0.9358271</v>
      </c>
      <c r="F457" s="10" t="str">
        <f>IFERROR(__xludf.DUMMYFUNCTION("""COMPUTED_VALUE"""),"orangemanbad16")</f>
        <v>orangemanbad16</v>
      </c>
      <c r="G457" s="25"/>
    </row>
    <row r="458">
      <c r="A458" s="4" t="s">
        <v>13724</v>
      </c>
      <c r="B458" s="4" t="s">
        <v>13230</v>
      </c>
      <c r="C458" s="4" t="s">
        <v>6767</v>
      </c>
      <c r="D458" s="10">
        <v>1.591368281E9</v>
      </c>
      <c r="E458" s="25">
        <v>0.9356984</v>
      </c>
      <c r="F458" s="10" t="str">
        <f>IFERROR(__xludf.DUMMYFUNCTION("""COMPUTED_VALUE"""),"gayXenomorphBukkake")</f>
        <v>gayXenomorphBukkake</v>
      </c>
      <c r="G458" s="25"/>
    </row>
    <row r="459">
      <c r="A459" s="4" t="s">
        <v>13725</v>
      </c>
      <c r="B459" s="4" t="s">
        <v>13188</v>
      </c>
      <c r="C459" s="4" t="s">
        <v>9925</v>
      </c>
      <c r="D459" s="10">
        <v>1.593362584E9</v>
      </c>
      <c r="E459" s="25">
        <v>0.9353024</v>
      </c>
      <c r="F459" s="10" t="str">
        <f>IFERROR(__xludf.DUMMYFUNCTION("""COMPUTED_VALUE"""),"LifeWin")</f>
        <v>LifeWin</v>
      </c>
      <c r="G459" s="25"/>
    </row>
    <row r="460">
      <c r="A460" s="4" t="s">
        <v>13726</v>
      </c>
      <c r="B460" s="4" t="s">
        <v>13677</v>
      </c>
      <c r="C460" s="4" t="s">
        <v>1653</v>
      </c>
      <c r="D460" s="10">
        <v>1.593549453E9</v>
      </c>
      <c r="E460" s="25">
        <v>0.93474543</v>
      </c>
      <c r="F460" s="10" t="str">
        <f>IFERROR(__xludf.DUMMYFUNCTION("""COMPUTED_VALUE"""),"Grizzly4nicator")</f>
        <v>Grizzly4nicator</v>
      </c>
      <c r="G460" s="25"/>
    </row>
    <row r="461">
      <c r="A461" s="4" t="s">
        <v>13727</v>
      </c>
      <c r="B461" s="4" t="s">
        <v>8744</v>
      </c>
      <c r="C461" s="4" t="s">
        <v>2625</v>
      </c>
      <c r="D461" s="10">
        <v>1.591388316E9</v>
      </c>
      <c r="E461" s="25">
        <v>0.93410856</v>
      </c>
      <c r="F461" s="10" t="str">
        <f>IFERROR(__xludf.DUMMYFUNCTION("""COMPUTED_VALUE"""),"TheAmazingBasedCIS")</f>
        <v>TheAmazingBasedCIS</v>
      </c>
      <c r="G461" s="25"/>
    </row>
    <row r="462">
      <c r="A462" s="22" t="s">
        <v>13728</v>
      </c>
      <c r="B462" s="4" t="s">
        <v>2065</v>
      </c>
      <c r="C462" s="4" t="s">
        <v>7510</v>
      </c>
      <c r="D462" s="10">
        <v>1.593545113E9</v>
      </c>
      <c r="E462" s="25">
        <v>0.93405914</v>
      </c>
      <c r="F462" s="10" t="str">
        <f>IFERROR(__xludf.DUMMYFUNCTION("""COMPUTED_VALUE"""),"NoKneeForMe")</f>
        <v>NoKneeForMe</v>
      </c>
      <c r="G462" s="25"/>
    </row>
    <row r="463">
      <c r="A463" s="4" t="s">
        <v>13729</v>
      </c>
      <c r="B463" s="4" t="s">
        <v>13166</v>
      </c>
      <c r="C463" s="4" t="s">
        <v>7120</v>
      </c>
      <c r="D463" s="10">
        <v>1.593041894E9</v>
      </c>
      <c r="E463" s="25">
        <v>0.93403745</v>
      </c>
      <c r="F463" s="10" t="str">
        <f>IFERROR(__xludf.DUMMYFUNCTION("""COMPUTED_VALUE"""),"MurdaMooch")</f>
        <v>MurdaMooch</v>
      </c>
      <c r="G463" s="25"/>
    </row>
    <row r="464">
      <c r="A464" s="22" t="s">
        <v>13730</v>
      </c>
      <c r="B464" s="4" t="s">
        <v>13246</v>
      </c>
      <c r="C464" s="4" t="s">
        <v>8926</v>
      </c>
      <c r="D464" s="10">
        <v>1.591636466E9</v>
      </c>
      <c r="E464" s="25">
        <v>0.9335987</v>
      </c>
      <c r="F464" s="10" t="str">
        <f>IFERROR(__xludf.DUMMYFUNCTION("""COMPUTED_VALUE"""),"Wthq4hq4hqrhqe")</f>
        <v>Wthq4hq4hqrhqe</v>
      </c>
      <c r="G464" s="25"/>
    </row>
    <row r="465">
      <c r="A465" s="22" t="s">
        <v>13731</v>
      </c>
      <c r="B465" s="4" t="s">
        <v>1018</v>
      </c>
      <c r="C465" s="4" t="s">
        <v>3905</v>
      </c>
      <c r="D465" s="10">
        <v>1.592252833E9</v>
      </c>
      <c r="E465" s="25">
        <v>0.93338233</v>
      </c>
      <c r="F465" s="10" t="str">
        <f>IFERROR(__xludf.DUMMYFUNCTION("""COMPUTED_VALUE"""),"quantum4ce")</f>
        <v>quantum4ce</v>
      </c>
      <c r="G465" s="25"/>
    </row>
    <row r="466">
      <c r="A466" s="22" t="s">
        <v>13732</v>
      </c>
      <c r="B466" s="4" t="s">
        <v>2065</v>
      </c>
      <c r="C466" s="4" t="s">
        <v>10050</v>
      </c>
      <c r="D466" s="10">
        <v>1.592748719E9</v>
      </c>
      <c r="E466" s="25">
        <v>0.9328917</v>
      </c>
      <c r="F466" s="10" t="str">
        <f>IFERROR(__xludf.DUMMYFUNCTION("""COMPUTED_VALUE"""),"Method_exe")</f>
        <v>Method_exe</v>
      </c>
      <c r="G466" s="25"/>
    </row>
    <row r="467">
      <c r="A467" s="4" t="s">
        <v>13733</v>
      </c>
      <c r="B467" s="4" t="s">
        <v>13526</v>
      </c>
      <c r="C467" s="4" t="s">
        <v>4012</v>
      </c>
      <c r="D467" s="10">
        <v>1.593188555E9</v>
      </c>
      <c r="E467" s="25">
        <v>0.9328917</v>
      </c>
      <c r="F467" s="10" t="str">
        <f>IFERROR(__xludf.DUMMYFUNCTION("""COMPUTED_VALUE"""),"moon_prophet")</f>
        <v>moon_prophet</v>
      </c>
      <c r="G467" s="25"/>
    </row>
    <row r="468">
      <c r="A468" s="4" t="s">
        <v>13734</v>
      </c>
      <c r="B468" s="4" t="s">
        <v>3947</v>
      </c>
      <c r="C468" s="4" t="s">
        <v>2797</v>
      </c>
      <c r="D468" s="10">
        <v>1.592242018E9</v>
      </c>
      <c r="E468" s="25">
        <v>0.9328877</v>
      </c>
      <c r="F468" s="10" t="str">
        <f>IFERROR(__xludf.DUMMYFUNCTION("""COMPUTED_VALUE"""),"Flarisu")</f>
        <v>Flarisu</v>
      </c>
      <c r="G468" s="25"/>
    </row>
    <row r="469">
      <c r="A469" s="4" t="s">
        <v>13735</v>
      </c>
      <c r="B469" s="4" t="s">
        <v>3947</v>
      </c>
      <c r="C469" s="4" t="s">
        <v>7422</v>
      </c>
      <c r="D469" s="10">
        <v>1.591305205E9</v>
      </c>
      <c r="E469" s="25">
        <v>0.9328559</v>
      </c>
      <c r="F469" s="10" t="str">
        <f>IFERROR(__xludf.DUMMYFUNCTION("""COMPUTED_VALUE"""),"SvennDP")</f>
        <v>SvennDP</v>
      </c>
      <c r="G469" s="25"/>
    </row>
    <row r="470">
      <c r="A470" s="22" t="s">
        <v>13736</v>
      </c>
      <c r="B470" s="4" t="s">
        <v>3947</v>
      </c>
      <c r="C470" s="4" t="s">
        <v>880</v>
      </c>
      <c r="D470" s="10">
        <v>1.59216817E9</v>
      </c>
      <c r="E470" s="25">
        <v>0.9328531</v>
      </c>
      <c r="F470" s="10" t="str">
        <f>IFERROR(__xludf.DUMMYFUNCTION("""COMPUTED_VALUE"""),"Bez-Kar")</f>
        <v>Bez-Kar</v>
      </c>
      <c r="G470" s="25"/>
    </row>
    <row r="471">
      <c r="A471" s="22" t="s">
        <v>13737</v>
      </c>
      <c r="B471" s="4" t="s">
        <v>13738</v>
      </c>
      <c r="C471" s="4" t="s">
        <v>2478</v>
      </c>
      <c r="D471" s="10">
        <v>1.59138042E9</v>
      </c>
      <c r="E471" s="25">
        <v>0.93282527</v>
      </c>
      <c r="F471" s="10" t="str">
        <f>IFERROR(__xludf.DUMMYFUNCTION("""COMPUTED_VALUE"""),"Orange_Man-Bad")</f>
        <v>Orange_Man-Bad</v>
      </c>
      <c r="G471" s="25"/>
    </row>
    <row r="472">
      <c r="A472" s="4" t="s">
        <v>13739</v>
      </c>
      <c r="B472" s="4" t="s">
        <v>10639</v>
      </c>
      <c r="C472" s="4" t="s">
        <v>183</v>
      </c>
      <c r="D472" s="10">
        <v>1.593399232E9</v>
      </c>
      <c r="E472" s="25">
        <v>0.9328108</v>
      </c>
      <c r="F472" s="10" t="str">
        <f>IFERROR(__xludf.DUMMYFUNCTION("""COMPUTED_VALUE"""),"PETA_Gaming")</f>
        <v>PETA_Gaming</v>
      </c>
      <c r="G472" s="25"/>
    </row>
    <row r="473">
      <c r="A473" s="4" t="s">
        <v>13740</v>
      </c>
      <c r="B473" s="4" t="s">
        <v>11591</v>
      </c>
      <c r="C473" s="4" t="s">
        <v>1575</v>
      </c>
      <c r="D473" s="10">
        <v>1.59150023E9</v>
      </c>
      <c r="E473" s="25">
        <v>0.93279994</v>
      </c>
      <c r="F473" s="10" t="str">
        <f>IFERROR(__xludf.DUMMYFUNCTION("""COMPUTED_VALUE"""),"Magnummushroom")</f>
        <v>Magnummushroom</v>
      </c>
      <c r="G473" s="25"/>
    </row>
    <row r="474">
      <c r="A474" s="4" t="s">
        <v>13741</v>
      </c>
      <c r="B474" s="4" t="s">
        <v>13492</v>
      </c>
      <c r="C474" s="4" t="s">
        <v>7867</v>
      </c>
      <c r="D474" s="10">
        <v>1.591306058E9</v>
      </c>
      <c r="E474" s="25">
        <v>0.9327989</v>
      </c>
      <c r="F474" s="10" t="str">
        <f>IFERROR(__xludf.DUMMYFUNCTION("""COMPUTED_VALUE"""),"SolImperii")</f>
        <v>SolImperii</v>
      </c>
      <c r="G474" s="25"/>
    </row>
    <row r="475">
      <c r="A475" s="22" t="s">
        <v>13742</v>
      </c>
      <c r="B475" s="4" t="s">
        <v>1257</v>
      </c>
      <c r="C475" s="4" t="s">
        <v>2519</v>
      </c>
      <c r="D475" s="10">
        <v>1.593135314E9</v>
      </c>
      <c r="E475" s="25">
        <v>0.9327887</v>
      </c>
      <c r="F475" s="10" t="str">
        <f>IFERROR(__xludf.DUMMYFUNCTION("""COMPUTED_VALUE"""),"OrzBlewFags")</f>
        <v>OrzBlewFags</v>
      </c>
      <c r="G475" s="25"/>
    </row>
    <row r="476">
      <c r="A476" s="4" t="s">
        <v>13743</v>
      </c>
      <c r="B476" s="4" t="s">
        <v>3294</v>
      </c>
      <c r="C476" s="4" t="s">
        <v>11951</v>
      </c>
      <c r="D476" s="10">
        <v>1.591108348E9</v>
      </c>
      <c r="E476" s="25">
        <v>0.93277717</v>
      </c>
      <c r="F476" s="10" t="str">
        <f>IFERROR(__xludf.DUMMYFUNCTION("""COMPUTED_VALUE"""),"PullDaBoyz")</f>
        <v>PullDaBoyz</v>
      </c>
      <c r="G476" s="25"/>
    </row>
    <row r="477">
      <c r="A477" s="22" t="s">
        <v>13744</v>
      </c>
      <c r="B477" s="4" t="s">
        <v>1257</v>
      </c>
      <c r="C477" s="4" t="s">
        <v>10752</v>
      </c>
      <c r="D477" s="10">
        <v>1.591840961E9</v>
      </c>
      <c r="E477" s="25">
        <v>0.9327736</v>
      </c>
      <c r="F477" s="10" t="str">
        <f>IFERROR(__xludf.DUMMYFUNCTION("""COMPUTED_VALUE"""),"Nonybidness460")</f>
        <v>Nonybidness460</v>
      </c>
      <c r="G477" s="25"/>
    </row>
    <row r="478">
      <c r="A478" s="4" t="s">
        <v>13745</v>
      </c>
      <c r="B478" s="4" t="s">
        <v>13746</v>
      </c>
      <c r="C478" s="4" t="s">
        <v>3652</v>
      </c>
      <c r="D478" s="10">
        <v>1.591036089E9</v>
      </c>
      <c r="E478" s="25">
        <v>0.9327605</v>
      </c>
      <c r="F478" s="10" t="str">
        <f>IFERROR(__xludf.DUMMYFUNCTION("""COMPUTED_VALUE"""),"ag3ncy")</f>
        <v>ag3ncy</v>
      </c>
      <c r="G478" s="25"/>
    </row>
    <row r="479">
      <c r="A479" s="4" t="s">
        <v>13747</v>
      </c>
      <c r="B479" s="4" t="s">
        <v>13748</v>
      </c>
      <c r="C479" s="4" t="s">
        <v>7497</v>
      </c>
      <c r="D479" s="10">
        <v>1.591704613E9</v>
      </c>
      <c r="E479" s="25">
        <v>0.9327434</v>
      </c>
      <c r="F479" s="10" t="str">
        <f>IFERROR(__xludf.DUMMYFUNCTION("""COMPUTED_VALUE"""),"plokoon005")</f>
        <v>plokoon005</v>
      </c>
      <c r="G479" s="25"/>
    </row>
    <row r="480">
      <c r="A480" s="4" t="s">
        <v>13749</v>
      </c>
      <c r="B480" s="4" t="s">
        <v>13710</v>
      </c>
      <c r="C480" s="4" t="s">
        <v>3851</v>
      </c>
      <c r="D480" s="10">
        <v>1.591143229E9</v>
      </c>
      <c r="E480" s="25">
        <v>0.9327274</v>
      </c>
      <c r="F480" s="10" t="str">
        <f>IFERROR(__xludf.DUMMYFUNCTION("""COMPUTED_VALUE"""),"DeLaVerdad")</f>
        <v>DeLaVerdad</v>
      </c>
      <c r="G480" s="25"/>
    </row>
    <row r="481">
      <c r="A481" s="4" t="s">
        <v>13750</v>
      </c>
      <c r="B481" s="4" t="s">
        <v>3947</v>
      </c>
      <c r="C481" s="4" t="s">
        <v>11019</v>
      </c>
      <c r="D481" s="10">
        <v>1.593319587E9</v>
      </c>
      <c r="E481" s="25">
        <v>0.93272555</v>
      </c>
      <c r="F481" s="10" t="str">
        <f>IFERROR(__xludf.DUMMYFUNCTION("""COMPUTED_VALUE"""),"TwoRightSteps")</f>
        <v>TwoRightSteps</v>
      </c>
      <c r="G481" s="25"/>
    </row>
    <row r="482">
      <c r="A482" s="4" t="s">
        <v>13751</v>
      </c>
      <c r="B482" s="4" t="s">
        <v>13752</v>
      </c>
      <c r="C482" s="4" t="s">
        <v>5780</v>
      </c>
      <c r="D482" s="10">
        <v>1.591194749E9</v>
      </c>
      <c r="E482" s="25">
        <v>0.93272287</v>
      </c>
      <c r="F482" s="10" t="str">
        <f>IFERROR(__xludf.DUMMYFUNCTION("""COMPUTED_VALUE"""),"Tzar34")</f>
        <v>Tzar34</v>
      </c>
      <c r="G482" s="25"/>
    </row>
    <row r="483">
      <c r="A483" s="4" t="s">
        <v>13753</v>
      </c>
      <c r="B483" s="4" t="s">
        <v>13441</v>
      </c>
      <c r="C483" s="4" t="s">
        <v>8471</v>
      </c>
      <c r="D483" s="10">
        <v>1.59353178E9</v>
      </c>
      <c r="E483" s="25">
        <v>0.9326926</v>
      </c>
      <c r="F483" s="15" t="str">
        <f>IFERROR(__xludf.DUMMYFUNCTION("""COMPUTED_VALUE"""),"solomonwiebe")</f>
        <v>solomonwiebe</v>
      </c>
      <c r="G483" s="25"/>
    </row>
    <row r="484">
      <c r="A484" s="4" t="s">
        <v>13754</v>
      </c>
      <c r="B484" s="4" t="s">
        <v>13755</v>
      </c>
      <c r="C484" s="4" t="s">
        <v>6134</v>
      </c>
      <c r="D484" s="10">
        <v>1.591657181E9</v>
      </c>
      <c r="E484" s="25">
        <v>0.93269116</v>
      </c>
      <c r="F484" s="15" t="str">
        <f>IFERROR(__xludf.DUMMYFUNCTION("""COMPUTED_VALUE"""),"BasilSnodgrass")</f>
        <v>BasilSnodgrass</v>
      </c>
      <c r="G484" s="25"/>
    </row>
    <row r="485">
      <c r="A485" s="22" t="s">
        <v>13756</v>
      </c>
      <c r="B485" s="4" t="s">
        <v>13757</v>
      </c>
      <c r="C485" s="4" t="s">
        <v>5767</v>
      </c>
      <c r="D485" s="10">
        <v>1.592584385E9</v>
      </c>
      <c r="E485" s="25">
        <v>0.9326877</v>
      </c>
      <c r="F485" s="15" t="str">
        <f>IFERROR(__xludf.DUMMYFUNCTION("""COMPUTED_VALUE"""),"Suburbsarecancer")</f>
        <v>Suburbsarecancer</v>
      </c>
      <c r="G485" s="25"/>
    </row>
    <row r="486">
      <c r="A486" s="4" t="s">
        <v>13758</v>
      </c>
      <c r="B486" s="4" t="s">
        <v>13098</v>
      </c>
      <c r="C486" s="4" t="s">
        <v>4699</v>
      </c>
      <c r="D486" s="10">
        <v>1.592015872E9</v>
      </c>
      <c r="E486" s="25">
        <v>0.9326699</v>
      </c>
      <c r="F486" s="15" t="str">
        <f>IFERROR(__xludf.DUMMYFUNCTION("""COMPUTED_VALUE"""),"jsideris")</f>
        <v>jsideris</v>
      </c>
      <c r="G486" s="25"/>
    </row>
    <row r="487">
      <c r="A487" s="22" t="s">
        <v>13759</v>
      </c>
      <c r="B487" s="4" t="s">
        <v>3108</v>
      </c>
      <c r="C487" s="4" t="s">
        <v>2027</v>
      </c>
      <c r="D487" s="10">
        <v>1.591778976E9</v>
      </c>
      <c r="E487" s="25">
        <v>0.93266326</v>
      </c>
      <c r="F487" s="15" t="str">
        <f>IFERROR(__xludf.DUMMYFUNCTION("""COMPUTED_VALUE"""),"awasteofraisins")</f>
        <v>awasteofraisins</v>
      </c>
      <c r="G487" s="25"/>
    </row>
    <row r="488">
      <c r="A488" s="4" t="s">
        <v>13760</v>
      </c>
      <c r="B488" s="4" t="s">
        <v>13663</v>
      </c>
      <c r="C488" s="4" t="s">
        <v>7792</v>
      </c>
      <c r="D488" s="10">
        <v>1.592482234E9</v>
      </c>
      <c r="E488" s="25">
        <v>0.93264335</v>
      </c>
      <c r="F488" s="15" t="str">
        <f>IFERROR(__xludf.DUMMYFUNCTION("""COMPUTED_VALUE"""),"korruptseraphim")</f>
        <v>korruptseraphim</v>
      </c>
      <c r="G488" s="25"/>
    </row>
    <row r="489">
      <c r="A489" s="4" t="s">
        <v>13761</v>
      </c>
      <c r="B489" s="4" t="s">
        <v>13762</v>
      </c>
      <c r="C489" s="4" t="s">
        <v>7922</v>
      </c>
      <c r="D489" s="10">
        <v>1.593336565E9</v>
      </c>
      <c r="E489" s="25">
        <v>0.93263704</v>
      </c>
      <c r="F489" s="15" t="str">
        <f>IFERROR(__xludf.DUMMYFUNCTION("""COMPUTED_VALUE"""),"not-them")</f>
        <v>not-them</v>
      </c>
      <c r="G489" s="25"/>
    </row>
    <row r="490">
      <c r="A490" s="4" t="s">
        <v>13763</v>
      </c>
      <c r="B490" s="4" t="s">
        <v>4375</v>
      </c>
      <c r="C490" s="4" t="s">
        <v>6888</v>
      </c>
      <c r="D490" s="10">
        <v>1.591656382E9</v>
      </c>
      <c r="E490" s="25">
        <v>0.93259394</v>
      </c>
      <c r="F490" s="15" t="str">
        <f>IFERROR(__xludf.DUMMYFUNCTION("""COMPUTED_VALUE"""),"ItsOnlyTheTruth")</f>
        <v>ItsOnlyTheTruth</v>
      </c>
      <c r="G490" s="25"/>
    </row>
    <row r="491">
      <c r="A491" s="4" t="s">
        <v>13764</v>
      </c>
      <c r="B491" s="4" t="s">
        <v>13765</v>
      </c>
      <c r="C491" s="4" t="s">
        <v>5874</v>
      </c>
      <c r="D491" s="10">
        <v>1.591826408E9</v>
      </c>
      <c r="E491" s="25">
        <v>0.9325934</v>
      </c>
      <c r="F491" s="15" t="str">
        <f>IFERROR(__xludf.DUMMYFUNCTION("""COMPUTED_VALUE"""),"Rextab")</f>
        <v>Rextab</v>
      </c>
      <c r="G491" s="25"/>
    </row>
    <row r="492">
      <c r="A492" s="22" t="s">
        <v>13766</v>
      </c>
      <c r="B492" s="4" t="s">
        <v>13767</v>
      </c>
      <c r="C492" s="4" t="s">
        <v>9128</v>
      </c>
      <c r="D492" s="10">
        <v>1.59139123E9</v>
      </c>
      <c r="E492" s="25">
        <v>0.9325677</v>
      </c>
      <c r="F492" s="15" t="str">
        <f>IFERROR(__xludf.DUMMYFUNCTION("""COMPUTED_VALUE"""),"QuasiQwazi")</f>
        <v>QuasiQwazi</v>
      </c>
      <c r="G492" s="25"/>
    </row>
    <row r="493">
      <c r="A493" s="4" t="s">
        <v>13768</v>
      </c>
      <c r="B493" s="4" t="s">
        <v>13769</v>
      </c>
      <c r="C493" s="4" t="s">
        <v>10961</v>
      </c>
      <c r="D493" s="10">
        <v>1.592257806E9</v>
      </c>
      <c r="E493" s="25">
        <v>0.9325599</v>
      </c>
      <c r="F493" s="15" t="str">
        <f>IFERROR(__xludf.DUMMYFUNCTION("""COMPUTED_VALUE"""),"thinker43")</f>
        <v>thinker43</v>
      </c>
      <c r="G493" s="25"/>
    </row>
    <row r="494">
      <c r="A494" s="22" t="s">
        <v>13770</v>
      </c>
      <c r="B494" s="4" t="s">
        <v>13771</v>
      </c>
      <c r="C494" s="4" t="s">
        <v>6269</v>
      </c>
      <c r="D494" s="10">
        <v>1.591275523E9</v>
      </c>
      <c r="E494" s="25">
        <v>0.9325552</v>
      </c>
      <c r="F494" s="15" t="str">
        <f>IFERROR(__xludf.DUMMYFUNCTION("""COMPUTED_VALUE"""),"-malakatron-")</f>
        <v>-malakatron-</v>
      </c>
      <c r="G494" s="25"/>
    </row>
    <row r="495">
      <c r="A495" s="4" t="s">
        <v>13772</v>
      </c>
      <c r="B495" s="4" t="s">
        <v>13773</v>
      </c>
      <c r="C495" s="4" t="s">
        <v>7957</v>
      </c>
      <c r="D495" s="10">
        <v>1.592956058E9</v>
      </c>
      <c r="E495" s="25">
        <v>0.932544</v>
      </c>
      <c r="F495" s="15" t="str">
        <f>IFERROR(__xludf.DUMMYFUNCTION("""COMPUTED_VALUE"""),"Gettinrekt1")</f>
        <v>Gettinrekt1</v>
      </c>
      <c r="G495" s="25"/>
    </row>
    <row r="496">
      <c r="A496" s="22" t="s">
        <v>13774</v>
      </c>
      <c r="B496" s="4" t="s">
        <v>13230</v>
      </c>
      <c r="C496" s="4" t="s">
        <v>12081</v>
      </c>
      <c r="D496" s="10">
        <v>1.593196666E9</v>
      </c>
      <c r="E496" s="25">
        <v>0.9325428</v>
      </c>
      <c r="F496" s="15" t="str">
        <f>IFERROR(__xludf.DUMMYFUNCTION("""COMPUTED_VALUE"""),"ruebencow")</f>
        <v>ruebencow</v>
      </c>
      <c r="G496" s="25"/>
    </row>
    <row r="497">
      <c r="A497" s="4" t="s">
        <v>13775</v>
      </c>
      <c r="B497" s="4" t="s">
        <v>13776</v>
      </c>
      <c r="C497" s="4" t="s">
        <v>12584</v>
      </c>
      <c r="D497" s="10">
        <v>1.593117601E9</v>
      </c>
      <c r="E497" s="25">
        <v>0.9325365</v>
      </c>
      <c r="F497" s="15" t="str">
        <f>IFERROR(__xludf.DUMMYFUNCTION("""COMPUTED_VALUE"""),"squidz97")</f>
        <v>squidz97</v>
      </c>
      <c r="G497" s="25"/>
    </row>
    <row r="498">
      <c r="A498" s="4" t="s">
        <v>13777</v>
      </c>
      <c r="B498" s="4" t="s">
        <v>1893</v>
      </c>
      <c r="C498" s="4" t="s">
        <v>10915</v>
      </c>
      <c r="D498" s="10">
        <v>1.591917943E9</v>
      </c>
      <c r="E498" s="25">
        <v>0.9325247</v>
      </c>
      <c r="F498" s="15" t="str">
        <f>IFERROR(__xludf.DUMMYFUNCTION("""COMPUTED_VALUE"""),"Waht3rB0y")</f>
        <v>Waht3rB0y</v>
      </c>
      <c r="G498" s="25"/>
    </row>
    <row r="499">
      <c r="A499" s="4" t="s">
        <v>13778</v>
      </c>
      <c r="B499" s="4" t="s">
        <v>13773</v>
      </c>
      <c r="C499" s="4" t="s">
        <v>2519</v>
      </c>
      <c r="D499" s="10">
        <v>1.593126556E9</v>
      </c>
      <c r="E499" s="25">
        <v>0.93251985</v>
      </c>
      <c r="F499" s="15" t="str">
        <f>IFERROR(__xludf.DUMMYFUNCTION("""COMPUTED_VALUE"""),"eledad1")</f>
        <v>eledad1</v>
      </c>
      <c r="G499" s="25"/>
    </row>
    <row r="500">
      <c r="A500" s="4" t="s">
        <v>13779</v>
      </c>
      <c r="B500" s="4" t="s">
        <v>6318</v>
      </c>
      <c r="C500" s="4" t="s">
        <v>4792</v>
      </c>
      <c r="D500" s="10">
        <v>1.591068032E9</v>
      </c>
      <c r="E500" s="25">
        <v>0.9325113</v>
      </c>
      <c r="F500" s="15" t="str">
        <f>IFERROR(__xludf.DUMMYFUNCTION("""COMPUTED_VALUE"""),"LeftHookLarry1")</f>
        <v>LeftHookLarry1</v>
      </c>
      <c r="G500" s="25"/>
    </row>
    <row r="501">
      <c r="A501" s="4" t="s">
        <v>13780</v>
      </c>
      <c r="B501" s="4" t="s">
        <v>13194</v>
      </c>
      <c r="C501" s="4" t="s">
        <v>12412</v>
      </c>
      <c r="D501" s="10">
        <v>1.59114597E9</v>
      </c>
      <c r="E501" s="25">
        <v>0.9324977</v>
      </c>
      <c r="F501" s="15" t="str">
        <f>IFERROR(__xludf.DUMMYFUNCTION("""COMPUTED_VALUE"""),"klaxhax")</f>
        <v>klaxhax</v>
      </c>
      <c r="G501" s="25"/>
    </row>
    <row r="502">
      <c r="A502" s="4" t="s">
        <v>13781</v>
      </c>
      <c r="B502" s="4" t="s">
        <v>13098</v>
      </c>
      <c r="C502" s="4" t="s">
        <v>6095</v>
      </c>
      <c r="D502" s="10">
        <v>1.591283647E9</v>
      </c>
      <c r="E502" s="25">
        <v>0.9324953</v>
      </c>
      <c r="F502" s="15" t="str">
        <f>IFERROR(__xludf.DUMMYFUNCTION("""COMPUTED_VALUE"""),"yukongold44")</f>
        <v>yukongold44</v>
      </c>
      <c r="G502" s="25"/>
    </row>
    <row r="503">
      <c r="A503" s="4" t="s">
        <v>13782</v>
      </c>
      <c r="B503" s="4" t="s">
        <v>1790</v>
      </c>
      <c r="C503" s="4" t="s">
        <v>10999</v>
      </c>
      <c r="D503" s="10">
        <v>1.591049158E9</v>
      </c>
      <c r="E503" s="25">
        <v>0.93248266</v>
      </c>
      <c r="F503" s="15" t="str">
        <f>IFERROR(__xludf.DUMMYFUNCTION("""COMPUTED_VALUE"""),"TwiTchWASHeRe")</f>
        <v>TwiTchWASHeRe</v>
      </c>
      <c r="G503" s="25"/>
    </row>
    <row r="504">
      <c r="A504" s="22" t="s">
        <v>13783</v>
      </c>
      <c r="B504" s="4" t="s">
        <v>13784</v>
      </c>
      <c r="C504" s="4" t="s">
        <v>2792</v>
      </c>
      <c r="D504" s="10">
        <v>1.591313512E9</v>
      </c>
      <c r="E504" s="25">
        <v>0.9324826</v>
      </c>
      <c r="F504" s="15" t="str">
        <f>IFERROR(__xludf.DUMMYFUNCTION("""COMPUTED_VALUE"""),"Vindaloo-brication")</f>
        <v>Vindaloo-brication</v>
      </c>
      <c r="G504" s="25"/>
    </row>
    <row r="505">
      <c r="A505" s="4" t="s">
        <v>13785</v>
      </c>
      <c r="B505" s="4" t="s">
        <v>930</v>
      </c>
      <c r="C505" s="4" t="s">
        <v>4315</v>
      </c>
      <c r="D505" s="10">
        <v>1.592164047E9</v>
      </c>
      <c r="E505" s="25">
        <v>0.9324809</v>
      </c>
      <c r="F505" s="15" t="str">
        <f>IFERROR(__xludf.DUMMYFUNCTION("""COMPUTED_VALUE"""),"theDankusMemeus")</f>
        <v>theDankusMemeus</v>
      </c>
      <c r="G505" s="25"/>
    </row>
    <row r="506">
      <c r="A506" s="4" t="s">
        <v>13786</v>
      </c>
      <c r="B506" s="4" t="s">
        <v>13129</v>
      </c>
      <c r="C506" s="4" t="s">
        <v>3226</v>
      </c>
      <c r="D506" s="10">
        <v>1.591326282E9</v>
      </c>
      <c r="E506" s="25">
        <v>0.9324575</v>
      </c>
      <c r="F506" s="15" t="str">
        <f>IFERROR(__xludf.DUMMYFUNCTION("""COMPUTED_VALUE"""),"bunghole555")</f>
        <v>bunghole555</v>
      </c>
      <c r="G506" s="25"/>
    </row>
    <row r="507">
      <c r="A507" s="4" t="s">
        <v>13787</v>
      </c>
      <c r="B507" s="4" t="s">
        <v>13788</v>
      </c>
      <c r="C507" s="4" t="s">
        <v>2982</v>
      </c>
      <c r="D507" s="10">
        <v>1.592918103E9</v>
      </c>
      <c r="E507" s="25">
        <v>0.9324461</v>
      </c>
      <c r="F507" s="15" t="str">
        <f>IFERROR(__xludf.DUMMYFUNCTION("""COMPUTED_VALUE"""),"lightning__")</f>
        <v>lightning__</v>
      </c>
      <c r="G507" s="25"/>
    </row>
    <row r="508">
      <c r="A508" s="4" t="s">
        <v>13789</v>
      </c>
      <c r="B508" s="4" t="s">
        <v>13425</v>
      </c>
      <c r="C508" s="4" t="s">
        <v>6452</v>
      </c>
      <c r="D508" s="10">
        <v>1.592341398E9</v>
      </c>
      <c r="E508" s="25">
        <v>0.9324443</v>
      </c>
      <c r="F508" s="15" t="str">
        <f>IFERROR(__xludf.DUMMYFUNCTION("""COMPUTED_VALUE"""),"RoyMunsun")</f>
        <v>RoyMunsun</v>
      </c>
      <c r="G508" s="25"/>
    </row>
    <row r="509">
      <c r="A509" s="4" t="s">
        <v>13790</v>
      </c>
      <c r="B509" s="4" t="s">
        <v>3294</v>
      </c>
      <c r="C509" s="4" t="s">
        <v>6819</v>
      </c>
      <c r="D509" s="10">
        <v>1.591533564E9</v>
      </c>
      <c r="E509" s="25">
        <v>0.93243945</v>
      </c>
      <c r="F509" s="15" t="str">
        <f>IFERROR(__xludf.DUMMYFUNCTION("""COMPUTED_VALUE"""),"nibjib")</f>
        <v>nibjib</v>
      </c>
      <c r="G509" s="25"/>
    </row>
    <row r="510">
      <c r="A510" s="4" t="s">
        <v>13791</v>
      </c>
      <c r="B510" s="4" t="s">
        <v>13792</v>
      </c>
      <c r="C510" s="4" t="s">
        <v>1126</v>
      </c>
      <c r="D510" s="10">
        <v>1.592010388E9</v>
      </c>
      <c r="E510" s="25">
        <v>0.93243855</v>
      </c>
      <c r="F510" s="15" t="str">
        <f>IFERROR(__xludf.DUMMYFUNCTION("""COMPUTED_VALUE"""),"sebtheseal")</f>
        <v>sebtheseal</v>
      </c>
      <c r="G510" s="25"/>
    </row>
    <row r="511">
      <c r="A511" s="4" t="s">
        <v>13793</v>
      </c>
      <c r="B511" s="4" t="s">
        <v>13794</v>
      </c>
      <c r="C511" s="4" t="s">
        <v>11559</v>
      </c>
      <c r="D511" s="10">
        <v>1.591286668E9</v>
      </c>
      <c r="E511" s="25">
        <v>0.9324381</v>
      </c>
      <c r="F511" s="15" t="str">
        <f>IFERROR(__xludf.DUMMYFUNCTION("""COMPUTED_VALUE"""),"gettingrad")</f>
        <v>gettingrad</v>
      </c>
      <c r="G511" s="25"/>
    </row>
    <row r="512">
      <c r="A512" s="4" t="s">
        <v>13795</v>
      </c>
      <c r="B512" s="4" t="s">
        <v>13796</v>
      </c>
      <c r="C512" s="4" t="s">
        <v>4792</v>
      </c>
      <c r="D512" s="10">
        <v>1.591106258E9</v>
      </c>
      <c r="E512" s="25">
        <v>0.93241364</v>
      </c>
      <c r="F512" s="15" t="str">
        <f>IFERROR(__xludf.DUMMYFUNCTION("""COMPUTED_VALUE"""),"greenscience909")</f>
        <v>greenscience909</v>
      </c>
      <c r="G512" s="25"/>
    </row>
    <row r="513">
      <c r="A513" s="4" t="s">
        <v>13797</v>
      </c>
      <c r="B513" s="4" t="s">
        <v>13798</v>
      </c>
      <c r="C513" s="4" t="s">
        <v>864</v>
      </c>
      <c r="D513" s="10">
        <v>1.592644474E9</v>
      </c>
      <c r="E513" s="25">
        <v>0.9323749</v>
      </c>
      <c r="F513" s="15" t="str">
        <f>IFERROR(__xludf.DUMMYFUNCTION("""COMPUTED_VALUE"""),"stimpy01234")</f>
        <v>stimpy01234</v>
      </c>
      <c r="G513" s="25"/>
    </row>
    <row r="514">
      <c r="A514" s="4" t="s">
        <v>13799</v>
      </c>
      <c r="B514" s="4" t="s">
        <v>1257</v>
      </c>
      <c r="C514" s="4" t="s">
        <v>5572</v>
      </c>
      <c r="D514" s="10">
        <v>1.592431986E9</v>
      </c>
      <c r="E514" s="25">
        <v>0.93237203</v>
      </c>
      <c r="F514" s="15" t="str">
        <f>IFERROR(__xludf.DUMMYFUNCTION("""COMPUTED_VALUE"""),"masterbaker")</f>
        <v>masterbaker</v>
      </c>
      <c r="G514" s="25"/>
    </row>
    <row r="515">
      <c r="A515" s="4" t="s">
        <v>13800</v>
      </c>
      <c r="B515" s="4" t="s">
        <v>13098</v>
      </c>
      <c r="C515" s="4" t="s">
        <v>4956</v>
      </c>
      <c r="D515" s="10">
        <v>1.592590246E9</v>
      </c>
      <c r="E515" s="25">
        <v>0.9323546</v>
      </c>
      <c r="F515" s="15" t="str">
        <f>IFERROR(__xludf.DUMMYFUNCTION("""COMPUTED_VALUE"""),"TwoGryllsOneCup")</f>
        <v>TwoGryllsOneCup</v>
      </c>
      <c r="G515" s="25"/>
    </row>
    <row r="516">
      <c r="A516" s="22" t="s">
        <v>13801</v>
      </c>
      <c r="B516" s="4" t="s">
        <v>13802</v>
      </c>
      <c r="C516" s="4" t="s">
        <v>3346</v>
      </c>
      <c r="D516" s="10">
        <v>1.592610476E9</v>
      </c>
      <c r="E516" s="25">
        <v>0.9323505</v>
      </c>
      <c r="F516" s="15" t="str">
        <f>IFERROR(__xludf.DUMMYFUNCTION("""COMPUTED_VALUE"""),"noutopasokon")</f>
        <v>noutopasokon</v>
      </c>
      <c r="G516" s="25"/>
    </row>
    <row r="517">
      <c r="A517" s="4" t="s">
        <v>13803</v>
      </c>
      <c r="B517" s="4" t="s">
        <v>13804</v>
      </c>
      <c r="C517" s="4" t="s">
        <v>3652</v>
      </c>
      <c r="D517" s="10">
        <v>1.59102202E9</v>
      </c>
      <c r="E517" s="25">
        <v>0.9323486</v>
      </c>
      <c r="F517" s="15" t="str">
        <f>IFERROR(__xludf.DUMMYFUNCTION("""COMPUTED_VALUE"""),"politica33")</f>
        <v>politica33</v>
      </c>
      <c r="G517" s="25"/>
    </row>
    <row r="518">
      <c r="A518" s="4" t="s">
        <v>13805</v>
      </c>
      <c r="B518" s="4" t="s">
        <v>13806</v>
      </c>
      <c r="C518" s="4" t="s">
        <v>1084</v>
      </c>
      <c r="D518" s="10">
        <v>1.591553042E9</v>
      </c>
      <c r="E518" s="25">
        <v>0.9323447</v>
      </c>
      <c r="F518" s="15" t="str">
        <f>IFERROR(__xludf.DUMMYFUNCTION("""COMPUTED_VALUE"""),"bimble740")</f>
        <v>bimble740</v>
      </c>
      <c r="G518" s="25"/>
    </row>
    <row r="519">
      <c r="A519" s="4" t="s">
        <v>13807</v>
      </c>
      <c r="B519" s="4" t="s">
        <v>13135</v>
      </c>
      <c r="C519" s="4" t="s">
        <v>10766</v>
      </c>
      <c r="D519" s="10">
        <v>1.592263203E9</v>
      </c>
      <c r="E519" s="25">
        <v>0.9323428</v>
      </c>
      <c r="F519" s="15" t="str">
        <f>IFERROR(__xludf.DUMMYFUNCTION("""COMPUTED_VALUE"""),"demandbotrights")</f>
        <v>demandbotrights</v>
      </c>
      <c r="G519" s="25"/>
    </row>
    <row r="520">
      <c r="A520" s="22" t="s">
        <v>13808</v>
      </c>
      <c r="B520" s="4" t="s">
        <v>1790</v>
      </c>
      <c r="C520" s="4" t="s">
        <v>999</v>
      </c>
      <c r="D520" s="10">
        <v>1.593189812E9</v>
      </c>
      <c r="E520" s="25">
        <v>0.9323303</v>
      </c>
      <c r="F520" s="15" t="str">
        <f>IFERROR(__xludf.DUMMYFUNCTION("""COMPUTED_VALUE"""),"TinderChump")</f>
        <v>TinderChump</v>
      </c>
      <c r="G520" s="25"/>
    </row>
    <row r="521">
      <c r="A521" s="22" t="s">
        <v>13809</v>
      </c>
      <c r="B521" s="4" t="s">
        <v>13452</v>
      </c>
      <c r="C521" s="4" t="s">
        <v>4198</v>
      </c>
      <c r="D521" s="10">
        <v>1.592150626E9</v>
      </c>
      <c r="E521" s="25">
        <v>0.93232936</v>
      </c>
      <c r="F521" s="15" t="str">
        <f>IFERROR(__xludf.DUMMYFUNCTION("""COMPUTED_VALUE"""),"actual_phobe")</f>
        <v>actual_phobe</v>
      </c>
      <c r="G521" s="25"/>
    </row>
    <row r="522">
      <c r="A522" s="22" t="s">
        <v>13810</v>
      </c>
      <c r="B522" s="4" t="s">
        <v>6318</v>
      </c>
      <c r="C522" s="4" t="s">
        <v>74</v>
      </c>
      <c r="D522" s="10">
        <v>1.591994247E9</v>
      </c>
      <c r="E522" s="25">
        <v>0.93232936</v>
      </c>
      <c r="F522" s="15" t="str">
        <f>IFERROR(__xludf.DUMMYFUNCTION("""COMPUTED_VALUE"""),"Otheus")</f>
        <v>Otheus</v>
      </c>
      <c r="G522" s="25"/>
    </row>
    <row r="523">
      <c r="A523" s="22" t="s">
        <v>13811</v>
      </c>
      <c r="B523" s="4" t="s">
        <v>1257</v>
      </c>
      <c r="C523" s="4" t="s">
        <v>5767</v>
      </c>
      <c r="D523" s="10">
        <v>1.592592006E9</v>
      </c>
      <c r="E523" s="25">
        <v>0.93232936</v>
      </c>
      <c r="F523" s="15" t="str">
        <f>IFERROR(__xludf.DUMMYFUNCTION("""COMPUTED_VALUE"""),"theherorcanadaneeds")</f>
        <v>theherorcanadaneeds</v>
      </c>
      <c r="G523" s="25"/>
    </row>
    <row r="524">
      <c r="A524" s="4" t="s">
        <v>13812</v>
      </c>
      <c r="B524" s="4" t="s">
        <v>13813</v>
      </c>
      <c r="C524" s="4" t="s">
        <v>4134</v>
      </c>
      <c r="D524" s="10">
        <v>1.591838061E9</v>
      </c>
      <c r="E524" s="25">
        <v>0.93232936</v>
      </c>
      <c r="F524" s="15" t="str">
        <f>IFERROR(__xludf.DUMMYFUNCTION("""COMPUTED_VALUE"""),"X72Report")</f>
        <v>X72Report</v>
      </c>
      <c r="G524" s="25"/>
    </row>
    <row r="525">
      <c r="A525" s="4" t="s">
        <v>13814</v>
      </c>
      <c r="B525" s="4" t="s">
        <v>13815</v>
      </c>
      <c r="C525" s="4" t="s">
        <v>1625</v>
      </c>
      <c r="D525" s="10">
        <v>1.592424913E9</v>
      </c>
      <c r="E525" s="25">
        <v>0.93232936</v>
      </c>
      <c r="F525" s="15" t="str">
        <f>IFERROR(__xludf.DUMMYFUNCTION("""COMPUTED_VALUE"""),"filthyhippie68")</f>
        <v>filthyhippie68</v>
      </c>
      <c r="G525" s="25"/>
    </row>
    <row r="526">
      <c r="A526" s="4" t="s">
        <v>13816</v>
      </c>
      <c r="B526" s="4" t="s">
        <v>13817</v>
      </c>
      <c r="C526" s="4" t="s">
        <v>12195</v>
      </c>
      <c r="D526" s="10">
        <v>1.592977918E9</v>
      </c>
      <c r="E526" s="25">
        <v>0.93232936</v>
      </c>
      <c r="F526" s="15" t="str">
        <f>IFERROR(__xludf.DUMMYFUNCTION("""COMPUTED_VALUE"""),"GalacticWafer")</f>
        <v>GalacticWafer</v>
      </c>
      <c r="G526" s="25"/>
    </row>
    <row r="527">
      <c r="A527" s="4" t="s">
        <v>13818</v>
      </c>
      <c r="B527" s="4" t="s">
        <v>13819</v>
      </c>
      <c r="C527" s="4" t="s">
        <v>1290</v>
      </c>
      <c r="D527" s="10">
        <v>1.592106161E9</v>
      </c>
      <c r="E527" s="25">
        <v>0.93232936</v>
      </c>
      <c r="F527" s="15" t="str">
        <f>IFERROR(__xludf.DUMMYFUNCTION("""COMPUTED_VALUE"""),"9duce")</f>
        <v>9duce</v>
      </c>
      <c r="G527" s="25"/>
    </row>
    <row r="528">
      <c r="A528" s="22" t="s">
        <v>13820</v>
      </c>
      <c r="B528" s="4" t="s">
        <v>4075</v>
      </c>
      <c r="C528" s="4" t="s">
        <v>4308</v>
      </c>
      <c r="D528" s="10">
        <v>1.592970729E9</v>
      </c>
      <c r="E528" s="25">
        <v>0.93232936</v>
      </c>
      <c r="F528" s="15" t="str">
        <f>IFERROR(__xludf.DUMMYFUNCTION("""COMPUTED_VALUE"""),"heppytiteass")</f>
        <v>heppytiteass</v>
      </c>
      <c r="G528" s="25"/>
    </row>
    <row r="529">
      <c r="A529" s="4" t="s">
        <v>13821</v>
      </c>
      <c r="B529" s="4" t="s">
        <v>13098</v>
      </c>
      <c r="C529" s="4" t="s">
        <v>479</v>
      </c>
      <c r="D529" s="10">
        <v>1.592479047E9</v>
      </c>
      <c r="E529" s="25">
        <v>0.93232936</v>
      </c>
      <c r="F529" s="15" t="str">
        <f>IFERROR(__xludf.DUMMYFUNCTION("""COMPUTED_VALUE"""),"jezebeltash")</f>
        <v>jezebeltash</v>
      </c>
      <c r="G529" s="25"/>
    </row>
    <row r="530">
      <c r="A530" s="4" t="s">
        <v>13822</v>
      </c>
      <c r="B530" s="4" t="s">
        <v>1715</v>
      </c>
      <c r="C530" s="4" t="s">
        <v>6307</v>
      </c>
      <c r="D530" s="10">
        <v>1.591531265E9</v>
      </c>
      <c r="E530" s="25">
        <v>0.93232936</v>
      </c>
      <c r="F530" s="15" t="str">
        <f>IFERROR(__xludf.DUMMYFUNCTION("""COMPUTED_VALUE"""),"Hegemonixx")</f>
        <v>Hegemonixx</v>
      </c>
      <c r="G530" s="25"/>
    </row>
    <row r="531">
      <c r="A531" s="4" t="s">
        <v>13823</v>
      </c>
      <c r="B531" s="4" t="s">
        <v>1359</v>
      </c>
      <c r="C531" s="4" t="s">
        <v>6490</v>
      </c>
      <c r="D531" s="10">
        <v>1.591448967E9</v>
      </c>
      <c r="E531" s="25">
        <v>0.93232936</v>
      </c>
      <c r="F531" s="15" t="str">
        <f>IFERROR(__xludf.DUMMYFUNCTION("""COMPUTED_VALUE"""),"Jduffy407")</f>
        <v>Jduffy407</v>
      </c>
      <c r="G531" s="25"/>
    </row>
    <row r="532">
      <c r="A532" s="4" t="s">
        <v>13824</v>
      </c>
      <c r="B532" s="4" t="s">
        <v>2750</v>
      </c>
      <c r="C532" s="4" t="s">
        <v>1084</v>
      </c>
      <c r="D532" s="10">
        <v>1.591557595E9</v>
      </c>
      <c r="E532" s="25">
        <v>0.93232936</v>
      </c>
      <c r="F532" s="15" t="str">
        <f>IFERROR(__xludf.DUMMYFUNCTION("""COMPUTED_VALUE"""),"Busker3000")</f>
        <v>Busker3000</v>
      </c>
      <c r="G532" s="25"/>
    </row>
    <row r="533">
      <c r="A533" s="4" t="s">
        <v>13825</v>
      </c>
      <c r="B533" s="4" t="s">
        <v>13826</v>
      </c>
      <c r="C533" s="4" t="s">
        <v>2005</v>
      </c>
      <c r="D533" s="10">
        <v>1.592866721E9</v>
      </c>
      <c r="E533" s="25">
        <v>0.93232936</v>
      </c>
      <c r="F533" s="15" t="str">
        <f>IFERROR(__xludf.DUMMYFUNCTION("""COMPUTED_VALUE"""),"Tesla8876")</f>
        <v>Tesla8876</v>
      </c>
      <c r="G533" s="25"/>
    </row>
    <row r="534">
      <c r="A534" s="4" t="s">
        <v>13827</v>
      </c>
      <c r="B534" s="4" t="s">
        <v>13828</v>
      </c>
      <c r="C534" s="4" t="s">
        <v>11085</v>
      </c>
      <c r="D534" s="10">
        <v>1.592367104E9</v>
      </c>
      <c r="E534" s="25">
        <v>0.93232936</v>
      </c>
      <c r="F534" s="15" t="str">
        <f>IFERROR(__xludf.DUMMYFUNCTION("""COMPUTED_VALUE"""),"cjmart198")</f>
        <v>cjmart198</v>
      </c>
      <c r="G534" s="25"/>
    </row>
    <row r="535">
      <c r="A535" s="4" t="s">
        <v>13829</v>
      </c>
      <c r="B535" s="4" t="s">
        <v>13830</v>
      </c>
      <c r="C535" s="4" t="s">
        <v>11654</v>
      </c>
      <c r="D535" s="10">
        <v>1.591114815E9</v>
      </c>
      <c r="E535" s="25">
        <v>0.93232936</v>
      </c>
      <c r="F535" s="15" t="str">
        <f>IFERROR(__xludf.DUMMYFUNCTION("""COMPUTED_VALUE"""),"jaasman")</f>
        <v>jaasman</v>
      </c>
      <c r="G535" s="25"/>
    </row>
    <row r="536">
      <c r="A536" s="4" t="s">
        <v>13831</v>
      </c>
      <c r="B536" s="4" t="s">
        <v>13668</v>
      </c>
      <c r="C536" s="4" t="s">
        <v>11576</v>
      </c>
      <c r="D536" s="10">
        <v>1.591116959E9</v>
      </c>
      <c r="E536" s="25">
        <v>0.93232936</v>
      </c>
      <c r="F536" s="15" t="str">
        <f>IFERROR(__xludf.DUMMYFUNCTION("""COMPUTED_VALUE"""),"tarbonics")</f>
        <v>tarbonics</v>
      </c>
      <c r="G536" s="25"/>
    </row>
    <row r="537">
      <c r="A537" s="4" t="s">
        <v>13832</v>
      </c>
      <c r="B537" s="4" t="s">
        <v>10486</v>
      </c>
      <c r="C537" s="4" t="s">
        <v>8783</v>
      </c>
      <c r="D537" s="10">
        <v>1.592693284E9</v>
      </c>
      <c r="E537" s="25">
        <v>0.93232936</v>
      </c>
      <c r="F537" s="15" t="str">
        <f>IFERROR(__xludf.DUMMYFUNCTION("""COMPUTED_VALUE"""),"aphyllous")</f>
        <v>aphyllous</v>
      </c>
      <c r="G537" s="25"/>
    </row>
    <row r="538">
      <c r="A538" s="4" t="s">
        <v>13833</v>
      </c>
      <c r="B538" s="4" t="s">
        <v>13230</v>
      </c>
      <c r="C538" s="4" t="s">
        <v>5572</v>
      </c>
      <c r="D538" s="10">
        <v>1.59247786E9</v>
      </c>
      <c r="E538" s="25">
        <v>0.93232936</v>
      </c>
      <c r="F538" s="15" t="str">
        <f>IFERROR(__xludf.DUMMYFUNCTION("""COMPUTED_VALUE"""),"badchefrazzy")</f>
        <v>badchefrazzy</v>
      </c>
      <c r="G538" s="25"/>
    </row>
    <row r="539">
      <c r="A539" s="4" t="s">
        <v>13834</v>
      </c>
      <c r="B539" s="4" t="s">
        <v>13835</v>
      </c>
      <c r="C539" s="4" t="s">
        <v>7570</v>
      </c>
      <c r="D539" s="10">
        <v>1.591230816E9</v>
      </c>
      <c r="E539" s="25">
        <v>0.93232936</v>
      </c>
      <c r="F539" s="15" t="str">
        <f>IFERROR(__xludf.DUMMYFUNCTION("""COMPUTED_VALUE"""),"sleepyspar")</f>
        <v>sleepyspar</v>
      </c>
      <c r="G539" s="25"/>
    </row>
    <row r="540">
      <c r="A540" s="4" t="s">
        <v>13836</v>
      </c>
      <c r="B540" s="4" t="s">
        <v>1210</v>
      </c>
      <c r="C540" s="4" t="s">
        <v>7418</v>
      </c>
      <c r="D540" s="10">
        <v>1.591938165E9</v>
      </c>
      <c r="E540" s="25">
        <v>0.93232936</v>
      </c>
      <c r="F540" s="15" t="str">
        <f>IFERROR(__xludf.DUMMYFUNCTION("""COMPUTED_VALUE"""),"Pestilence1911")</f>
        <v>Pestilence1911</v>
      </c>
      <c r="G540" s="25"/>
    </row>
    <row r="541">
      <c r="A541" s="4" t="s">
        <v>13837</v>
      </c>
      <c r="B541" s="4" t="s">
        <v>12337</v>
      </c>
      <c r="C541" s="4" t="s">
        <v>4030</v>
      </c>
      <c r="D541" s="10">
        <v>1.591668594E9</v>
      </c>
      <c r="E541" s="25">
        <v>0.93232936</v>
      </c>
      <c r="F541" s="15" t="str">
        <f>IFERROR(__xludf.DUMMYFUNCTION("""COMPUTED_VALUE"""),"DrBucket")</f>
        <v>DrBucket</v>
      </c>
      <c r="G541" s="25"/>
    </row>
    <row r="542">
      <c r="A542" s="4" t="s">
        <v>13838</v>
      </c>
      <c r="B542" s="4" t="s">
        <v>13839</v>
      </c>
      <c r="C542" s="4" t="s">
        <v>5899</v>
      </c>
      <c r="D542" s="10">
        <v>1.591201619E9</v>
      </c>
      <c r="E542" s="25">
        <v>0.93232936</v>
      </c>
      <c r="F542" s="15" t="str">
        <f>IFERROR(__xludf.DUMMYFUNCTION("""COMPUTED_VALUE"""),"-Semaj-")</f>
        <v>-Semaj-</v>
      </c>
      <c r="G542" s="25"/>
    </row>
    <row r="543">
      <c r="A543" s="22" t="s">
        <v>13840</v>
      </c>
      <c r="B543" s="4" t="s">
        <v>8727</v>
      </c>
      <c r="C543" s="4" t="s">
        <v>6134</v>
      </c>
      <c r="D543" s="10">
        <v>1.591656956E9</v>
      </c>
      <c r="E543" s="25">
        <v>0.93232936</v>
      </c>
      <c r="F543" s="15" t="str">
        <f>IFERROR(__xludf.DUMMYFUNCTION("""COMPUTED_VALUE"""),"GrumpyCatDoge99")</f>
        <v>GrumpyCatDoge99</v>
      </c>
      <c r="G543" s="25"/>
    </row>
    <row r="544">
      <c r="A544" s="4" t="s">
        <v>13841</v>
      </c>
      <c r="B544" s="4" t="s">
        <v>13842</v>
      </c>
      <c r="C544" s="4" t="s">
        <v>3490</v>
      </c>
      <c r="D544" s="10">
        <v>1.591503545E9</v>
      </c>
      <c r="E544" s="25">
        <v>0.93232936</v>
      </c>
      <c r="F544" s="15" t="str">
        <f>IFERROR(__xludf.DUMMYFUNCTION("""COMPUTED_VALUE"""),"PrisonerofAsdaBrands")</f>
        <v>PrisonerofAsdaBrands</v>
      </c>
      <c r="G544" s="25"/>
    </row>
    <row r="545">
      <c r="A545" s="4" t="s">
        <v>13843</v>
      </c>
      <c r="B545" s="4" t="s">
        <v>13844</v>
      </c>
      <c r="C545" s="4" t="s">
        <v>5739</v>
      </c>
      <c r="D545" s="10">
        <v>1.593469802E9</v>
      </c>
      <c r="E545" s="25">
        <v>0.93232936</v>
      </c>
      <c r="F545" s="15" t="str">
        <f>IFERROR(__xludf.DUMMYFUNCTION("""COMPUTED_VALUE"""),"Fat-Indian")</f>
        <v>Fat-Indian</v>
      </c>
      <c r="G545" s="25"/>
    </row>
    <row r="546">
      <c r="A546" s="4" t="s">
        <v>13845</v>
      </c>
      <c r="B546" s="4" t="s">
        <v>1578</v>
      </c>
      <c r="C546" s="4" t="s">
        <v>2761</v>
      </c>
      <c r="D546" s="10">
        <v>1.594061796E9</v>
      </c>
      <c r="E546" s="25">
        <v>0.93232936</v>
      </c>
      <c r="F546" s="15" t="str">
        <f>IFERROR(__xludf.DUMMYFUNCTION("""COMPUTED_VALUE"""),"TrashHuman42")</f>
        <v>TrashHuman42</v>
      </c>
      <c r="G546" s="25"/>
    </row>
    <row r="547">
      <c r="A547" s="4" t="s">
        <v>13846</v>
      </c>
      <c r="B547" s="4" t="s">
        <v>1187</v>
      </c>
      <c r="C547" s="4" t="s">
        <v>8518</v>
      </c>
      <c r="D547" s="10">
        <v>1.591377298E9</v>
      </c>
      <c r="E547" s="25">
        <v>0.93232936</v>
      </c>
      <c r="F547" s="15" t="str">
        <f>IFERROR(__xludf.DUMMYFUNCTION("""COMPUTED_VALUE"""),"GentlemanBasterd")</f>
        <v>GentlemanBasterd</v>
      </c>
      <c r="G547" s="25"/>
    </row>
    <row r="548">
      <c r="A548" s="22" t="s">
        <v>13847</v>
      </c>
      <c r="B548" s="4" t="s">
        <v>13230</v>
      </c>
      <c r="C548" s="4" t="s">
        <v>12128</v>
      </c>
      <c r="D548" s="10">
        <v>1.592220568E9</v>
      </c>
      <c r="E548" s="25">
        <v>0.93232936</v>
      </c>
      <c r="F548" s="15" t="str">
        <f>IFERROR(__xludf.DUMMYFUNCTION("""COMPUTED_VALUE"""),"collymolotov")</f>
        <v>collymolotov</v>
      </c>
      <c r="G548" s="25"/>
    </row>
    <row r="549">
      <c r="A549" s="4" t="s">
        <v>13848</v>
      </c>
      <c r="B549" s="4" t="s">
        <v>13849</v>
      </c>
      <c r="C549" s="4" t="s">
        <v>7282</v>
      </c>
      <c r="D549" s="10">
        <v>1.593053924E9</v>
      </c>
      <c r="E549" s="25">
        <v>0.93232936</v>
      </c>
      <c r="F549" s="15" t="str">
        <f>IFERROR(__xludf.DUMMYFUNCTION("""COMPUTED_VALUE"""),"NhlProShawn")</f>
        <v>NhlProShawn</v>
      </c>
      <c r="G549" s="25"/>
    </row>
    <row r="550">
      <c r="A550" s="4" t="s">
        <v>13850</v>
      </c>
      <c r="B550" s="4" t="s">
        <v>13851</v>
      </c>
      <c r="C550" s="4" t="s">
        <v>9172</v>
      </c>
      <c r="D550" s="10">
        <v>1.591672795E9</v>
      </c>
      <c r="E550" s="25">
        <v>0.93232936</v>
      </c>
      <c r="F550" s="15" t="str">
        <f>IFERROR(__xludf.DUMMYFUNCTION("""COMPUTED_VALUE"""),"HotRodzYT")</f>
        <v>HotRodzYT</v>
      </c>
      <c r="G550" s="25"/>
    </row>
    <row r="551">
      <c r="A551" s="4" t="s">
        <v>13852</v>
      </c>
      <c r="B551" s="4" t="s">
        <v>939</v>
      </c>
      <c r="C551" s="4" t="s">
        <v>1918</v>
      </c>
      <c r="D551" s="10">
        <v>1.593054518E9</v>
      </c>
      <c r="E551" s="25">
        <v>0.93232936</v>
      </c>
      <c r="F551" s="15" t="str">
        <f>IFERROR(__xludf.DUMMYFUNCTION("""COMPUTED_VALUE"""),"WhitecapsAcoustic")</f>
        <v>WhitecapsAcoustic</v>
      </c>
      <c r="G551" s="25"/>
    </row>
    <row r="552">
      <c r="A552" s="4" t="s">
        <v>13853</v>
      </c>
      <c r="B552" s="4" t="s">
        <v>853</v>
      </c>
      <c r="C552" s="4" t="s">
        <v>318</v>
      </c>
      <c r="D552" s="10">
        <v>1.59103968E9</v>
      </c>
      <c r="E552" s="25">
        <v>0.93232936</v>
      </c>
      <c r="F552" s="15" t="str">
        <f>IFERROR(__xludf.DUMMYFUNCTION("""COMPUTED_VALUE"""),"-showers-")</f>
        <v>-showers-</v>
      </c>
      <c r="G552" s="25"/>
    </row>
    <row r="553">
      <c r="A553" s="4" t="s">
        <v>13854</v>
      </c>
      <c r="B553" s="4" t="s">
        <v>13855</v>
      </c>
      <c r="C553" s="4" t="s">
        <v>8445</v>
      </c>
      <c r="D553" s="10">
        <v>1.59130132E9</v>
      </c>
      <c r="E553" s="25">
        <v>0.93232936</v>
      </c>
      <c r="F553" s="15" t="str">
        <f>IFERROR(__xludf.DUMMYFUNCTION("""COMPUTED_VALUE"""),"sanaa_xo_")</f>
        <v>sanaa_xo_</v>
      </c>
      <c r="G553" s="25"/>
    </row>
    <row r="554">
      <c r="A554" s="4" t="s">
        <v>13856</v>
      </c>
      <c r="B554" s="4" t="s">
        <v>13155</v>
      </c>
      <c r="C554" s="4" t="s">
        <v>12158</v>
      </c>
      <c r="D554" s="10">
        <v>1.592171157E9</v>
      </c>
      <c r="E554" s="25">
        <v>0.93232936</v>
      </c>
      <c r="F554" s="15" t="str">
        <f>IFERROR(__xludf.DUMMYFUNCTION("""COMPUTED_VALUE"""),"Tsitika")</f>
        <v>Tsitika</v>
      </c>
      <c r="G554" s="25"/>
    </row>
    <row r="555">
      <c r="A555" s="4" t="s">
        <v>13857</v>
      </c>
      <c r="B555" s="4" t="s">
        <v>8489</v>
      </c>
      <c r="C555" s="4" t="s">
        <v>10933</v>
      </c>
      <c r="D555" s="10">
        <v>1.593222392E9</v>
      </c>
      <c r="E555" s="25">
        <v>0.93232936</v>
      </c>
      <c r="F555" s="15" t="str">
        <f>IFERROR(__xludf.DUMMYFUNCTION("""COMPUTED_VALUE"""),"capt_sasuke")</f>
        <v>capt_sasuke</v>
      </c>
      <c r="G555" s="25"/>
    </row>
    <row r="556">
      <c r="A556" s="4" t="s">
        <v>13858</v>
      </c>
      <c r="B556" s="4" t="s">
        <v>13230</v>
      </c>
      <c r="C556" s="4" t="s">
        <v>5411</v>
      </c>
      <c r="D556" s="10">
        <v>1.591637794E9</v>
      </c>
      <c r="E556" s="25">
        <v>0.93232936</v>
      </c>
      <c r="F556" s="15" t="str">
        <f>IFERROR(__xludf.DUMMYFUNCTION("""COMPUTED_VALUE"""),"ReaverCities")</f>
        <v>ReaverCities</v>
      </c>
      <c r="G556" s="25"/>
    </row>
    <row r="557">
      <c r="A557" s="4" t="s">
        <v>13859</v>
      </c>
      <c r="B557" s="10">
        <v>1.9830602E7</v>
      </c>
      <c r="C557" s="4" t="s">
        <v>7725</v>
      </c>
      <c r="D557" s="10">
        <v>1.593262012E9</v>
      </c>
      <c r="E557" s="25">
        <v>0.93232936</v>
      </c>
      <c r="F557" s="15" t="str">
        <f>IFERROR(__xludf.DUMMYFUNCTION("""COMPUTED_VALUE"""),"stayedclassy")</f>
        <v>stayedclassy</v>
      </c>
      <c r="G557" s="25"/>
    </row>
    <row r="558">
      <c r="A558" s="22" t="s">
        <v>13860</v>
      </c>
      <c r="B558" s="4" t="s">
        <v>3294</v>
      </c>
      <c r="C558" s="4" t="s">
        <v>11089</v>
      </c>
      <c r="D558" s="10">
        <v>1.591452004E9</v>
      </c>
      <c r="E558" s="25">
        <v>0.93232936</v>
      </c>
      <c r="F558" s="15" t="str">
        <f>IFERROR(__xludf.DUMMYFUNCTION("""COMPUTED_VALUE"""),"parkcamper")</f>
        <v>parkcamper</v>
      </c>
      <c r="G558" s="25"/>
    </row>
    <row r="559">
      <c r="A559" s="4" t="s">
        <v>13861</v>
      </c>
      <c r="B559" s="4" t="s">
        <v>13862</v>
      </c>
      <c r="C559" s="4" t="s">
        <v>2846</v>
      </c>
      <c r="D559" s="10">
        <v>1.592091989E9</v>
      </c>
      <c r="E559" s="25">
        <v>0.93232936</v>
      </c>
      <c r="F559" s="15" t="str">
        <f>IFERROR(__xludf.DUMMYFUNCTION("""COMPUTED_VALUE"""),"ElectricCircusDJ")</f>
        <v>ElectricCircusDJ</v>
      </c>
      <c r="G559" s="25"/>
    </row>
    <row r="560">
      <c r="A560" s="4" t="s">
        <v>13863</v>
      </c>
      <c r="B560" s="4" t="s">
        <v>1619</v>
      </c>
      <c r="C560" s="4" t="s">
        <v>8937</v>
      </c>
      <c r="D560" s="10">
        <v>1.591151311E9</v>
      </c>
      <c r="E560" s="25">
        <v>0.93232936</v>
      </c>
      <c r="F560" s="15" t="str">
        <f>IFERROR(__xludf.DUMMYFUNCTION("""COMPUTED_VALUE"""),"john03-16")</f>
        <v>john03-16</v>
      </c>
      <c r="G560" s="25"/>
    </row>
    <row r="561">
      <c r="A561" s="4" t="s">
        <v>13864</v>
      </c>
      <c r="B561" s="4" t="s">
        <v>13098</v>
      </c>
      <c r="C561" s="4" t="s">
        <v>10908</v>
      </c>
      <c r="D561" s="10">
        <v>1.592000366E9</v>
      </c>
      <c r="E561" s="25">
        <v>0.93232936</v>
      </c>
      <c r="F561" s="15" t="str">
        <f>IFERROR(__xludf.DUMMYFUNCTION("""COMPUTED_VALUE"""),"jmack64")</f>
        <v>jmack64</v>
      </c>
      <c r="G561" s="25"/>
    </row>
    <row r="562">
      <c r="A562" s="4" t="s">
        <v>13865</v>
      </c>
      <c r="B562" s="4" t="s">
        <v>13333</v>
      </c>
      <c r="C562" s="4" t="s">
        <v>10342</v>
      </c>
      <c r="D562" s="10">
        <v>1.593517507E9</v>
      </c>
      <c r="E562" s="25">
        <v>0.93232936</v>
      </c>
      <c r="F562" s="15" t="str">
        <f>IFERROR(__xludf.DUMMYFUNCTION("""COMPUTED_VALUE"""),"mcchickenformoloch")</f>
        <v>mcchickenformoloch</v>
      </c>
      <c r="G562" s="25"/>
    </row>
    <row r="563">
      <c r="A563" s="4" t="s">
        <v>13866</v>
      </c>
      <c r="B563" s="4" t="s">
        <v>13492</v>
      </c>
      <c r="C563" s="4" t="s">
        <v>5279</v>
      </c>
      <c r="D563" s="10">
        <v>1.592680953E9</v>
      </c>
      <c r="E563" s="25">
        <v>0.93232936</v>
      </c>
      <c r="F563" s="15" t="str">
        <f>IFERROR(__xludf.DUMMYFUNCTION("""COMPUTED_VALUE"""),"Peak-Classic")</f>
        <v>Peak-Classic</v>
      </c>
      <c r="G563" s="25"/>
    </row>
    <row r="564">
      <c r="A564" s="4" t="s">
        <v>13867</v>
      </c>
      <c r="B564" s="4" t="s">
        <v>13868</v>
      </c>
      <c r="C564" s="4" t="s">
        <v>4476</v>
      </c>
      <c r="D564" s="10">
        <v>1.593391654E9</v>
      </c>
      <c r="E564" s="25">
        <v>0.93232936</v>
      </c>
      <c r="F564" s="15" t="str">
        <f>IFERROR(__xludf.DUMMYFUNCTION("""COMPUTED_VALUE"""),"ArrMatey42")</f>
        <v>ArrMatey42</v>
      </c>
      <c r="G564" s="25"/>
    </row>
    <row r="565">
      <c r="A565" s="4" t="s">
        <v>13869</v>
      </c>
      <c r="B565" s="4" t="s">
        <v>13098</v>
      </c>
      <c r="C565" s="4" t="s">
        <v>5515</v>
      </c>
      <c r="D565" s="10">
        <v>1.592567847E9</v>
      </c>
      <c r="E565" s="25">
        <v>0.93232936</v>
      </c>
      <c r="F565" s="15" t="str">
        <f>IFERROR(__xludf.DUMMYFUNCTION("""COMPUTED_VALUE"""),"TheFrenchCrusader")</f>
        <v>TheFrenchCrusader</v>
      </c>
      <c r="G565" s="25"/>
    </row>
    <row r="566">
      <c r="A566" s="4" t="s">
        <v>13870</v>
      </c>
      <c r="B566" s="4" t="s">
        <v>13098</v>
      </c>
      <c r="C566" s="4" t="s">
        <v>2426</v>
      </c>
      <c r="D566" s="10">
        <v>1.591973339E9</v>
      </c>
      <c r="E566" s="25">
        <v>0.93232936</v>
      </c>
      <c r="F566" s="15" t="str">
        <f>IFERROR(__xludf.DUMMYFUNCTION("""COMPUTED_VALUE"""),"MysteriousDeparture8")</f>
        <v>MysteriousDeparture8</v>
      </c>
      <c r="G566" s="25"/>
    </row>
    <row r="567">
      <c r="A567" s="4" t="s">
        <v>13871</v>
      </c>
      <c r="B567" s="4" t="s">
        <v>13872</v>
      </c>
      <c r="C567" s="4" t="s">
        <v>11519</v>
      </c>
      <c r="D567" s="10">
        <v>1.593376909E9</v>
      </c>
      <c r="E567" s="25">
        <v>0.93232936</v>
      </c>
      <c r="F567" s="15" t="str">
        <f>IFERROR(__xludf.DUMMYFUNCTION("""COMPUTED_VALUE"""),"path_ologic")</f>
        <v>path_ologic</v>
      </c>
      <c r="G567" s="25"/>
    </row>
    <row r="568">
      <c r="A568" s="22" t="s">
        <v>13873</v>
      </c>
      <c r="B568" s="4" t="s">
        <v>13230</v>
      </c>
      <c r="C568" s="4" t="s">
        <v>7356</v>
      </c>
      <c r="D568" s="10">
        <v>1.593301772E9</v>
      </c>
      <c r="E568" s="25">
        <v>0.93232936</v>
      </c>
      <c r="F568" s="15" t="str">
        <f>IFERROR(__xludf.DUMMYFUNCTION("""COMPUTED_VALUE"""),"BlackAtomXT")</f>
        <v>BlackAtomXT</v>
      </c>
      <c r="G568" s="25"/>
    </row>
    <row r="569">
      <c r="A569" s="22" t="s">
        <v>13874</v>
      </c>
      <c r="B569" s="4" t="s">
        <v>1790</v>
      </c>
      <c r="C569" s="4" t="s">
        <v>1065</v>
      </c>
      <c r="D569" s="10">
        <v>1.591025635E9</v>
      </c>
      <c r="E569" s="25">
        <v>0.93232936</v>
      </c>
      <c r="F569" s="15" t="str">
        <f>IFERROR(__xludf.DUMMYFUNCTION("""COMPUTED_VALUE"""),"North977")</f>
        <v>North977</v>
      </c>
      <c r="G569" s="25"/>
    </row>
    <row r="570">
      <c r="A570" s="4" t="s">
        <v>13875</v>
      </c>
      <c r="B570" s="4" t="s">
        <v>13876</v>
      </c>
      <c r="C570" s="4" t="s">
        <v>12382</v>
      </c>
      <c r="D570" s="10">
        <v>1.591031308E9</v>
      </c>
      <c r="E570" s="25">
        <v>0.93232936</v>
      </c>
      <c r="F570" s="15" t="str">
        <f>IFERROR(__xludf.DUMMYFUNCTION("""COMPUTED_VALUE"""),"ResponsibleNovel5")</f>
        <v>ResponsibleNovel5</v>
      </c>
      <c r="G570" s="25"/>
    </row>
    <row r="571">
      <c r="A571" s="22" t="s">
        <v>13877</v>
      </c>
      <c r="B571" s="4" t="s">
        <v>11591</v>
      </c>
      <c r="C571" s="4" t="s">
        <v>4456</v>
      </c>
      <c r="D571" s="10">
        <v>1.592873282E9</v>
      </c>
      <c r="E571" s="25">
        <v>0.93232936</v>
      </c>
      <c r="F571" s="15" t="str">
        <f>IFERROR(__xludf.DUMMYFUNCTION("""COMPUTED_VALUE"""),"noloking")</f>
        <v>noloking</v>
      </c>
      <c r="G571" s="25"/>
    </row>
    <row r="572">
      <c r="A572" s="4" t="s">
        <v>13878</v>
      </c>
      <c r="B572" s="4" t="s">
        <v>7226</v>
      </c>
      <c r="C572" s="4" t="s">
        <v>6403</v>
      </c>
      <c r="D572" s="10">
        <v>1.591253386E9</v>
      </c>
      <c r="E572" s="25">
        <v>0.93232936</v>
      </c>
      <c r="F572" s="15" t="str">
        <f>IFERROR(__xludf.DUMMYFUNCTION("""COMPUTED_VALUE"""),"Bascome")</f>
        <v>Bascome</v>
      </c>
      <c r="G572" s="25"/>
    </row>
    <row r="573">
      <c r="A573" s="4" t="s">
        <v>13879</v>
      </c>
      <c r="B573" s="4" t="s">
        <v>13880</v>
      </c>
      <c r="C573" s="4" t="s">
        <v>9241</v>
      </c>
      <c r="D573" s="10">
        <v>1.59266727E9</v>
      </c>
      <c r="E573" s="25">
        <v>0.93232936</v>
      </c>
      <c r="F573" s="15" t="str">
        <f>IFERROR(__xludf.DUMMYFUNCTION("""COMPUTED_VALUE"""),"Manfords")</f>
        <v>Manfords</v>
      </c>
      <c r="G573" s="25"/>
    </row>
    <row r="574">
      <c r="A574" s="22" t="s">
        <v>13881</v>
      </c>
      <c r="B574" s="4" t="s">
        <v>13882</v>
      </c>
      <c r="C574" s="4" t="s">
        <v>4055</v>
      </c>
      <c r="D574" s="10">
        <v>1.59205603E9</v>
      </c>
      <c r="E574" s="25">
        <v>0.93232936</v>
      </c>
      <c r="F574" s="15" t="str">
        <f>IFERROR(__xludf.DUMMYFUNCTION("""COMPUTED_VALUE"""),"High5assfuck")</f>
        <v>High5assfuck</v>
      </c>
      <c r="G574" s="25"/>
    </row>
    <row r="575">
      <c r="A575" s="4" t="s">
        <v>13883</v>
      </c>
      <c r="B575" s="4" t="s">
        <v>9562</v>
      </c>
      <c r="C575" s="4" t="s">
        <v>8863</v>
      </c>
      <c r="D575" s="10">
        <v>1.593253393E9</v>
      </c>
      <c r="E575" s="25">
        <v>0.93232936</v>
      </c>
      <c r="F575" s="15" t="str">
        <f>IFERROR(__xludf.DUMMYFUNCTION("""COMPUTED_VALUE"""),"SaiHottari")</f>
        <v>SaiHottari</v>
      </c>
      <c r="G575" s="25"/>
    </row>
    <row r="576">
      <c r="A576" s="22" t="s">
        <v>13884</v>
      </c>
      <c r="B576" s="4" t="s">
        <v>939</v>
      </c>
      <c r="C576" s="4" t="s">
        <v>5767</v>
      </c>
      <c r="D576" s="10">
        <v>1.592577578E9</v>
      </c>
      <c r="E576" s="25">
        <v>0.93232936</v>
      </c>
      <c r="F576" s="15" t="str">
        <f>IFERROR(__xludf.DUMMYFUNCTION("""COMPUTED_VALUE"""),"LloydWoodsonJr")</f>
        <v>LloydWoodsonJr</v>
      </c>
      <c r="G576" s="25"/>
    </row>
    <row r="577">
      <c r="A577" s="22" t="s">
        <v>13885</v>
      </c>
      <c r="B577" s="4" t="s">
        <v>13886</v>
      </c>
      <c r="C577" s="4" t="s">
        <v>5572</v>
      </c>
      <c r="D577" s="10">
        <v>1.592454392E9</v>
      </c>
      <c r="E577" s="25">
        <v>0.93232936</v>
      </c>
      <c r="F577" s="15" t="str">
        <f>IFERROR(__xludf.DUMMYFUNCTION("""COMPUTED_VALUE"""),"CorrectExample4")</f>
        <v>CorrectExample4</v>
      </c>
      <c r="G577" s="25"/>
    </row>
    <row r="578">
      <c r="A578" s="22" t="s">
        <v>13887</v>
      </c>
      <c r="B578" s="4" t="s">
        <v>13230</v>
      </c>
      <c r="C578" s="4" t="s">
        <v>4122</v>
      </c>
      <c r="D578" s="10">
        <v>1.591120309E9</v>
      </c>
      <c r="E578" s="25">
        <v>0.93228614</v>
      </c>
      <c r="F578" s="15" t="str">
        <f>IFERROR(__xludf.DUMMYFUNCTION("""COMPUTED_VALUE"""),"The_Lone_Duster")</f>
        <v>The_Lone_Duster</v>
      </c>
      <c r="G578" s="25"/>
    </row>
    <row r="579">
      <c r="A579" s="22" t="s">
        <v>13888</v>
      </c>
      <c r="B579" s="4" t="s">
        <v>13889</v>
      </c>
      <c r="C579" s="4" t="s">
        <v>2426</v>
      </c>
      <c r="D579" s="10">
        <v>1.591990414E9</v>
      </c>
      <c r="E579" s="25">
        <v>0.9321492</v>
      </c>
      <c r="F579" s="15" t="str">
        <f>IFERROR(__xludf.DUMMYFUNCTION("""COMPUTED_VALUE"""),"deepbluemeanies")</f>
        <v>deepbluemeanies</v>
      </c>
      <c r="G579" s="25"/>
    </row>
    <row r="580">
      <c r="A580" s="4" t="s">
        <v>13890</v>
      </c>
      <c r="B580" s="4" t="s">
        <v>13118</v>
      </c>
      <c r="C580" s="4" t="s">
        <v>4724</v>
      </c>
      <c r="D580" s="10">
        <v>1.593168962E9</v>
      </c>
      <c r="E580" s="25">
        <v>0.9321318</v>
      </c>
      <c r="F580" s="15" t="str">
        <f>IFERROR(__xludf.DUMMYFUNCTION("""COMPUTED_VALUE"""),"Stage3GuildNavigat0r")</f>
        <v>Stage3GuildNavigat0r</v>
      </c>
      <c r="G580" s="25"/>
    </row>
    <row r="581">
      <c r="A581" s="22" t="s">
        <v>13891</v>
      </c>
      <c r="B581" s="4" t="s">
        <v>857</v>
      </c>
      <c r="C581" s="4" t="s">
        <v>1460</v>
      </c>
      <c r="D581" s="10">
        <v>1.591587715E9</v>
      </c>
      <c r="E581" s="25">
        <v>0.93190867</v>
      </c>
      <c r="F581" s="15" t="str">
        <f>IFERROR(__xludf.DUMMYFUNCTION("""COMPUTED_VALUE"""),"baizuocuckold")</f>
        <v>baizuocuckold</v>
      </c>
      <c r="G581" s="25"/>
    </row>
    <row r="582">
      <c r="A582" s="4" t="s">
        <v>13892</v>
      </c>
      <c r="B582" s="4" t="s">
        <v>3858</v>
      </c>
      <c r="C582" s="4" t="s">
        <v>7523</v>
      </c>
      <c r="D582" s="10">
        <v>1.592428175E9</v>
      </c>
      <c r="E582" s="25">
        <v>0.931338</v>
      </c>
      <c r="F582" s="15" t="str">
        <f>IFERROR(__xludf.DUMMYFUNCTION("""COMPUTED_VALUE"""),"ConsistentItem3")</f>
        <v>ConsistentItem3</v>
      </c>
      <c r="G582" s="25"/>
    </row>
    <row r="583">
      <c r="A583" s="22" t="s">
        <v>13893</v>
      </c>
      <c r="B583" s="4" t="s">
        <v>13894</v>
      </c>
      <c r="C583" s="4" t="s">
        <v>9277</v>
      </c>
      <c r="D583" s="10">
        <v>1.592860367E9</v>
      </c>
      <c r="E583" s="25">
        <v>0.93126106</v>
      </c>
      <c r="F583" s="15" t="str">
        <f>IFERROR(__xludf.DUMMYFUNCTION("""COMPUTED_VALUE"""),"CatsSolo")</f>
        <v>CatsSolo</v>
      </c>
      <c r="G583" s="25"/>
    </row>
    <row r="584">
      <c r="A584" s="4" t="s">
        <v>13895</v>
      </c>
      <c r="B584" s="4" t="s">
        <v>11591</v>
      </c>
      <c r="C584" s="4" t="s">
        <v>6391</v>
      </c>
      <c r="D584" s="10">
        <v>1.591673119E9</v>
      </c>
      <c r="E584" s="25">
        <v>0.93112916</v>
      </c>
      <c r="F584" s="15" t="str">
        <f>IFERROR(__xludf.DUMMYFUNCTION("""COMPUTED_VALUE"""),"hafetysazard")</f>
        <v>hafetysazard</v>
      </c>
      <c r="G584" s="25"/>
    </row>
    <row r="585">
      <c r="A585" s="22" t="s">
        <v>13896</v>
      </c>
      <c r="B585" s="4" t="s">
        <v>13118</v>
      </c>
      <c r="C585" s="4" t="s">
        <v>10362</v>
      </c>
      <c r="D585" s="10">
        <v>1.592656724E9</v>
      </c>
      <c r="E585" s="25">
        <v>0.9310865</v>
      </c>
      <c r="F585" s="15" t="str">
        <f>IFERROR(__xludf.DUMMYFUNCTION("""COMPUTED_VALUE"""),"10thhill")</f>
        <v>10thhill</v>
      </c>
      <c r="G585" s="25"/>
    </row>
    <row r="586">
      <c r="A586" s="4" t="s">
        <v>13897</v>
      </c>
      <c r="B586" s="4" t="s">
        <v>5714</v>
      </c>
      <c r="C586" s="4" t="s">
        <v>10078</v>
      </c>
      <c r="D586" s="10">
        <v>1.591978501E9</v>
      </c>
      <c r="E586" s="25">
        <v>0.9309417</v>
      </c>
      <c r="F586" s="15" t="str">
        <f>IFERROR(__xludf.DUMMYFUNCTION("""COMPUTED_VALUE"""),"StarReaperStudio")</f>
        <v>StarReaperStudio</v>
      </c>
      <c r="G586" s="25"/>
    </row>
    <row r="587">
      <c r="A587" s="4" t="s">
        <v>13898</v>
      </c>
      <c r="B587" s="4" t="s">
        <v>2989</v>
      </c>
      <c r="C587" s="4" t="s">
        <v>229</v>
      </c>
      <c r="D587" s="10">
        <v>1.59217672E9</v>
      </c>
      <c r="E587" s="25">
        <v>0.93024874</v>
      </c>
      <c r="F587" s="15" t="str">
        <f>IFERROR(__xludf.DUMMYFUNCTION("""COMPUTED_VALUE"""),"TrizzyG")</f>
        <v>TrizzyG</v>
      </c>
      <c r="G587" s="25"/>
    </row>
    <row r="588">
      <c r="A588" s="4" t="s">
        <v>13899</v>
      </c>
      <c r="B588" s="4" t="s">
        <v>13106</v>
      </c>
      <c r="C588" s="4" t="s">
        <v>4600</v>
      </c>
      <c r="D588" s="10">
        <v>1.592060289E9</v>
      </c>
      <c r="E588" s="25">
        <v>0.93017775</v>
      </c>
      <c r="F588" s="15" t="str">
        <f>IFERROR(__xludf.DUMMYFUNCTION("""COMPUTED_VALUE"""),"mike_0101")</f>
        <v>mike_0101</v>
      </c>
      <c r="G588" s="25"/>
    </row>
    <row r="589">
      <c r="A589" s="22" t="s">
        <v>13900</v>
      </c>
      <c r="B589" s="4" t="s">
        <v>13901</v>
      </c>
      <c r="C589" s="4" t="s">
        <v>849</v>
      </c>
      <c r="D589" s="10">
        <v>1.592923887E9</v>
      </c>
      <c r="E589" s="25">
        <v>0.93015796</v>
      </c>
      <c r="F589" s="15" t="str">
        <f>IFERROR(__xludf.DUMMYFUNCTION("""COMPUTED_VALUE"""),"P35-HiPower")</f>
        <v>P35-HiPower</v>
      </c>
      <c r="G589" s="25"/>
    </row>
    <row r="590">
      <c r="A590" s="4" t="s">
        <v>13902</v>
      </c>
      <c r="B590" s="4" t="s">
        <v>13121</v>
      </c>
      <c r="C590" s="4" t="s">
        <v>4139</v>
      </c>
      <c r="D590" s="10">
        <v>1.591456219E9</v>
      </c>
      <c r="E590" s="25">
        <v>0.9300862</v>
      </c>
      <c r="F590" s="15" t="str">
        <f>IFERROR(__xludf.DUMMYFUNCTION("""COMPUTED_VALUE"""),"OvenChef")</f>
        <v>OvenChef</v>
      </c>
      <c r="G590" s="25"/>
    </row>
    <row r="591">
      <c r="A591" s="22" t="s">
        <v>13903</v>
      </c>
      <c r="B591" s="4" t="s">
        <v>13839</v>
      </c>
      <c r="C591" s="4" t="s">
        <v>10512</v>
      </c>
      <c r="D591" s="10">
        <v>1.592714235E9</v>
      </c>
      <c r="E591" s="25">
        <v>0.9299852</v>
      </c>
      <c r="F591" s="15" t="str">
        <f>IFERROR(__xludf.DUMMYFUNCTION("""COMPUTED_VALUE"""),"jilleveryboysgf")</f>
        <v>jilleveryboysgf</v>
      </c>
      <c r="G591" s="25"/>
    </row>
    <row r="592">
      <c r="A592" s="4" t="s">
        <v>13904</v>
      </c>
      <c r="B592" s="4" t="s">
        <v>13905</v>
      </c>
      <c r="C592" s="4" t="s">
        <v>4030</v>
      </c>
      <c r="D592" s="10">
        <v>1.591671584E9</v>
      </c>
      <c r="E592" s="25">
        <v>0.9295353</v>
      </c>
      <c r="F592" s="15" t="str">
        <f>IFERROR(__xludf.DUMMYFUNCTION("""COMPUTED_VALUE"""),"tbl44")</f>
        <v>tbl44</v>
      </c>
      <c r="G592" s="25"/>
    </row>
    <row r="593">
      <c r="A593" s="4" t="s">
        <v>13906</v>
      </c>
      <c r="B593" s="4" t="s">
        <v>13098</v>
      </c>
      <c r="C593" s="4" t="s">
        <v>5328</v>
      </c>
      <c r="D593" s="10">
        <v>1.591296962E9</v>
      </c>
      <c r="E593" s="25">
        <v>0.9292534</v>
      </c>
      <c r="F593" s="15" t="str">
        <f>IFERROR(__xludf.DUMMYFUNCTION("""COMPUTED_VALUE"""),"Homer89")</f>
        <v>Homer89</v>
      </c>
      <c r="G593" s="25"/>
    </row>
    <row r="594">
      <c r="A594" s="22" t="s">
        <v>13907</v>
      </c>
      <c r="B594" s="4" t="s">
        <v>13908</v>
      </c>
      <c r="C594" s="4" t="s">
        <v>7282</v>
      </c>
      <c r="D594" s="10">
        <v>1.59301189E9</v>
      </c>
      <c r="E594" s="25">
        <v>0.9290107</v>
      </c>
      <c r="F594" s="15" t="str">
        <f>IFERROR(__xludf.DUMMYFUNCTION("""COMPUTED_VALUE"""),"SubZero807")</f>
        <v>SubZero807</v>
      </c>
      <c r="G594" s="25"/>
    </row>
    <row r="595">
      <c r="A595" s="4" t="s">
        <v>13909</v>
      </c>
      <c r="B595" s="4" t="s">
        <v>13910</v>
      </c>
      <c r="C595" s="4" t="s">
        <v>5543</v>
      </c>
      <c r="D595" s="10">
        <v>1.592615019E9</v>
      </c>
      <c r="E595" s="25">
        <v>0.92868</v>
      </c>
      <c r="F595" s="15" t="str">
        <f>IFERROR(__xludf.DUMMYFUNCTION("""COMPUTED_VALUE"""),"djaeveloplyse")</f>
        <v>djaeveloplyse</v>
      </c>
      <c r="G595" s="25"/>
    </row>
    <row r="596">
      <c r="A596" s="4" t="s">
        <v>13911</v>
      </c>
      <c r="B596" s="4" t="s">
        <v>13912</v>
      </c>
      <c r="C596" s="4" t="s">
        <v>2935</v>
      </c>
      <c r="D596" s="10">
        <v>1.593193042E9</v>
      </c>
      <c r="E596" s="25">
        <v>0.9286474</v>
      </c>
      <c r="F596" s="15" t="str">
        <f>IFERROR(__xludf.DUMMYFUNCTION("""COMPUTED_VALUE"""),"Euroweenie")</f>
        <v>Euroweenie</v>
      </c>
      <c r="G596" s="25"/>
    </row>
    <row r="597">
      <c r="A597" s="4" t="s">
        <v>13913</v>
      </c>
      <c r="B597" s="4" t="s">
        <v>13280</v>
      </c>
      <c r="C597" s="4" t="s">
        <v>3210</v>
      </c>
      <c r="D597" s="10">
        <v>1.592961733E9</v>
      </c>
      <c r="E597" s="25">
        <v>0.9286098</v>
      </c>
      <c r="F597" s="15" t="str">
        <f>IFERROR(__xludf.DUMMYFUNCTION("""COMPUTED_VALUE"""),"coles727")</f>
        <v>coles727</v>
      </c>
      <c r="G597" s="25"/>
    </row>
    <row r="598">
      <c r="A598" s="4" t="s">
        <v>13914</v>
      </c>
      <c r="B598" s="4" t="s">
        <v>13915</v>
      </c>
      <c r="C598" s="4" t="s">
        <v>1524</v>
      </c>
      <c r="D598" s="10">
        <v>1.591834668E9</v>
      </c>
      <c r="E598" s="25">
        <v>0.9282127</v>
      </c>
      <c r="F598" s="15" t="str">
        <f>IFERROR(__xludf.DUMMYFUNCTION("""COMPUTED_VALUE"""),"jefffffffff")</f>
        <v>jefffffffff</v>
      </c>
      <c r="G598" s="25"/>
    </row>
    <row r="599">
      <c r="A599" s="4" t="s">
        <v>13916</v>
      </c>
      <c r="B599" s="4" t="s">
        <v>13098</v>
      </c>
      <c r="C599" s="4" t="s">
        <v>3932</v>
      </c>
      <c r="D599" s="10">
        <v>1.591243547E9</v>
      </c>
      <c r="E599" s="25">
        <v>0.92782426</v>
      </c>
      <c r="F599" s="15" t="str">
        <f>IFERROR(__xludf.DUMMYFUNCTION("""COMPUTED_VALUE"""),"Pill-Bottle")</f>
        <v>Pill-Bottle</v>
      </c>
      <c r="G599" s="25"/>
    </row>
    <row r="600">
      <c r="A600" s="4" t="s">
        <v>13917</v>
      </c>
      <c r="B600" s="4" t="s">
        <v>7641</v>
      </c>
      <c r="C600" s="4" t="s">
        <v>4030</v>
      </c>
      <c r="D600" s="10">
        <v>1.591693669E9</v>
      </c>
      <c r="E600" s="25">
        <v>0.92778903</v>
      </c>
      <c r="F600" s="15" t="str">
        <f>IFERROR(__xludf.DUMMYFUNCTION("""COMPUTED_VALUE"""),"JuniorMidnight")</f>
        <v>JuniorMidnight</v>
      </c>
      <c r="G600" s="25"/>
    </row>
    <row r="601">
      <c r="A601" s="4" t="s">
        <v>13918</v>
      </c>
      <c r="B601" s="4" t="s">
        <v>13919</v>
      </c>
      <c r="C601" s="4" t="s">
        <v>5515</v>
      </c>
      <c r="D601" s="10">
        <v>1.592572562E9</v>
      </c>
      <c r="E601" s="25">
        <v>0.9271734</v>
      </c>
      <c r="F601" s="15" t="str">
        <f>IFERROR(__xludf.DUMMYFUNCTION("""COMPUTED_VALUE"""),"TokingOfAppreciation")</f>
        <v>TokingOfAppreciation</v>
      </c>
      <c r="G601" s="25"/>
    </row>
    <row r="602">
      <c r="A602" s="4" t="s">
        <v>13920</v>
      </c>
      <c r="B602" s="4" t="s">
        <v>13366</v>
      </c>
      <c r="C602" s="4" t="s">
        <v>4956</v>
      </c>
      <c r="D602" s="10">
        <v>1.592593291E9</v>
      </c>
      <c r="E602" s="25">
        <v>0.9271656</v>
      </c>
      <c r="F602" s="15" t="str">
        <f>IFERROR(__xludf.DUMMYFUNCTION("""COMPUTED_VALUE"""),"Numero34")</f>
        <v>Numero34</v>
      </c>
      <c r="G602" s="25"/>
    </row>
    <row r="603">
      <c r="A603" s="4" t="s">
        <v>13921</v>
      </c>
      <c r="B603" s="4" t="s">
        <v>3053</v>
      </c>
      <c r="C603" s="4" t="s">
        <v>7925</v>
      </c>
      <c r="D603" s="10">
        <v>1.59191849E9</v>
      </c>
      <c r="E603" s="25">
        <v>0.9270555</v>
      </c>
      <c r="F603" s="15" t="str">
        <f>IFERROR(__xludf.DUMMYFUNCTION("""COMPUTED_VALUE"""),"ModsOnAPowerTrip")</f>
        <v>ModsOnAPowerTrip</v>
      </c>
      <c r="G603" s="25"/>
    </row>
    <row r="604">
      <c r="A604" s="4" t="s">
        <v>13922</v>
      </c>
      <c r="B604" s="4" t="s">
        <v>10931</v>
      </c>
      <c r="C604" s="4" t="s">
        <v>4456</v>
      </c>
      <c r="D604" s="10">
        <v>1.592928666E9</v>
      </c>
      <c r="E604" s="25">
        <v>0.9263183</v>
      </c>
      <c r="F604" s="15" t="str">
        <f>IFERROR(__xludf.DUMMYFUNCTION("""COMPUTED_VALUE"""),"pinoypepper")</f>
        <v>pinoypepper</v>
      </c>
      <c r="G604" s="25"/>
    </row>
    <row r="605">
      <c r="A605" s="4" t="s">
        <v>13923</v>
      </c>
      <c r="B605" s="4" t="s">
        <v>13924</v>
      </c>
      <c r="C605" s="4" t="s">
        <v>3652</v>
      </c>
      <c r="D605" s="10">
        <v>1.59104587E9</v>
      </c>
      <c r="E605" s="25">
        <v>0.9262452</v>
      </c>
      <c r="F605" s="15" t="str">
        <f>IFERROR(__xludf.DUMMYFUNCTION("""COMPUTED_VALUE"""),"capmtripps")</f>
        <v>capmtripps</v>
      </c>
      <c r="G605" s="25"/>
    </row>
    <row r="606">
      <c r="A606" s="4" t="s">
        <v>13925</v>
      </c>
      <c r="B606" s="4" t="s">
        <v>13926</v>
      </c>
      <c r="C606" s="4" t="s">
        <v>10241</v>
      </c>
      <c r="D606" s="10">
        <v>1.591082206E9</v>
      </c>
      <c r="E606" s="25">
        <v>0.9258372</v>
      </c>
      <c r="F606" s="15" t="str">
        <f>IFERROR(__xludf.DUMMYFUNCTION("""COMPUTED_VALUE"""),"MrBeanFlicker")</f>
        <v>MrBeanFlicker</v>
      </c>
      <c r="G606" s="25"/>
    </row>
    <row r="607">
      <c r="A607" s="4" t="s">
        <v>13927</v>
      </c>
      <c r="B607" s="4" t="s">
        <v>13098</v>
      </c>
      <c r="C607" s="4" t="s">
        <v>5866</v>
      </c>
      <c r="D607" s="10">
        <v>1.591130087E9</v>
      </c>
      <c r="E607" s="25">
        <v>0.9257468</v>
      </c>
      <c r="F607" s="15" t="str">
        <f>IFERROR(__xludf.DUMMYFUNCTION("""COMPUTED_VALUE"""),"thenext7steps")</f>
        <v>thenext7steps</v>
      </c>
      <c r="G607" s="25"/>
    </row>
    <row r="608">
      <c r="A608" s="4" t="s">
        <v>13928</v>
      </c>
      <c r="B608" s="4" t="s">
        <v>1257</v>
      </c>
      <c r="C608" s="4" t="s">
        <v>8093</v>
      </c>
      <c r="D608" s="10">
        <v>1.59352704E9</v>
      </c>
      <c r="E608" s="25">
        <v>0.9255417</v>
      </c>
      <c r="F608" s="15" t="str">
        <f>IFERROR(__xludf.DUMMYFUNCTION("""COMPUTED_VALUE"""),"Chrisetmike")</f>
        <v>Chrisetmike</v>
      </c>
      <c r="G608" s="25"/>
    </row>
    <row r="609">
      <c r="A609" s="4" t="s">
        <v>13929</v>
      </c>
      <c r="B609" s="4" t="s">
        <v>13930</v>
      </c>
      <c r="C609" s="4" t="s">
        <v>3587</v>
      </c>
      <c r="D609" s="10">
        <v>1.592439478E9</v>
      </c>
      <c r="E609" s="25">
        <v>0.9255134</v>
      </c>
      <c r="F609" s="15" t="str">
        <f>IFERROR(__xludf.DUMMYFUNCTION("""COMPUTED_VALUE"""),"tdotohdot")</f>
        <v>tdotohdot</v>
      </c>
      <c r="G609" s="25"/>
    </row>
    <row r="610">
      <c r="A610" s="4" t="s">
        <v>13931</v>
      </c>
      <c r="B610" s="4" t="s">
        <v>13932</v>
      </c>
      <c r="C610" s="4" t="s">
        <v>2880</v>
      </c>
      <c r="D610" s="10">
        <v>1.591842654E9</v>
      </c>
      <c r="E610" s="25">
        <v>0.92546004</v>
      </c>
      <c r="F610" s="15" t="str">
        <f>IFERROR(__xludf.DUMMYFUNCTION("""COMPUTED_VALUE"""),"Psymonn")</f>
        <v>Psymonn</v>
      </c>
      <c r="G610" s="25"/>
    </row>
    <row r="611">
      <c r="A611" s="4" t="s">
        <v>13933</v>
      </c>
      <c r="B611" s="4" t="s">
        <v>3294</v>
      </c>
      <c r="C611" s="4" t="s">
        <v>10748</v>
      </c>
      <c r="D611" s="10">
        <v>1.591968843E9</v>
      </c>
      <c r="E611" s="25">
        <v>0.9254476</v>
      </c>
      <c r="F611" s="15" t="str">
        <f>IFERROR(__xludf.DUMMYFUNCTION("""COMPUTED_VALUE"""),"Soundnous")</f>
        <v>Soundnous</v>
      </c>
      <c r="G611" s="25"/>
    </row>
    <row r="612">
      <c r="A612" s="4" t="s">
        <v>13934</v>
      </c>
      <c r="B612" s="4" t="s">
        <v>4826</v>
      </c>
      <c r="C612" s="4" t="s">
        <v>6391</v>
      </c>
      <c r="D612" s="10">
        <v>1.591659526E9</v>
      </c>
      <c r="E612" s="25">
        <v>0.9253951</v>
      </c>
      <c r="F612" s="15" t="str">
        <f>IFERROR(__xludf.DUMMYFUNCTION("""COMPUTED_VALUE"""),"fuckboylicense")</f>
        <v>fuckboylicense</v>
      </c>
      <c r="G612" s="25"/>
    </row>
    <row r="613">
      <c r="A613" s="4" t="s">
        <v>13935</v>
      </c>
      <c r="B613" s="4" t="s">
        <v>13936</v>
      </c>
      <c r="C613" s="4" t="s">
        <v>2733</v>
      </c>
      <c r="D613" s="10">
        <v>1.593382719E9</v>
      </c>
      <c r="E613" s="25">
        <v>0.92536616</v>
      </c>
      <c r="F613" s="15" t="str">
        <f>IFERROR(__xludf.DUMMYFUNCTION("""COMPUTED_VALUE"""),"Namrod")</f>
        <v>Namrod</v>
      </c>
      <c r="G613" s="25"/>
    </row>
    <row r="614">
      <c r="A614" s="4" t="s">
        <v>13937</v>
      </c>
      <c r="B614" s="4" t="s">
        <v>4049</v>
      </c>
      <c r="C614" s="4" t="s">
        <v>10641</v>
      </c>
      <c r="D614" s="10">
        <v>1.593461773E9</v>
      </c>
      <c r="E614" s="25">
        <v>0.9252489</v>
      </c>
      <c r="F614" s="15" t="str">
        <f>IFERROR(__xludf.DUMMYFUNCTION("""COMPUTED_VALUE"""),"Doolox")</f>
        <v>Doolox</v>
      </c>
      <c r="G614" s="25"/>
    </row>
    <row r="615">
      <c r="A615" s="4" t="s">
        <v>13938</v>
      </c>
      <c r="B615" s="4" t="s">
        <v>13492</v>
      </c>
      <c r="C615" s="4" t="s">
        <v>6183</v>
      </c>
      <c r="D615" s="10">
        <v>1.592437018E9</v>
      </c>
      <c r="E615" s="25">
        <v>0.92497337</v>
      </c>
      <c r="F615" s="15" t="str">
        <f>IFERROR(__xludf.DUMMYFUNCTION("""COMPUTED_VALUE"""),"Nunnayo")</f>
        <v>Nunnayo</v>
      </c>
      <c r="G615" s="25"/>
    </row>
    <row r="616">
      <c r="A616" s="22" t="s">
        <v>13939</v>
      </c>
      <c r="B616" s="4" t="s">
        <v>7865</v>
      </c>
      <c r="C616" s="4" t="s">
        <v>2927</v>
      </c>
      <c r="D616" s="10">
        <v>1.591859074E9</v>
      </c>
      <c r="E616" s="25">
        <v>0.92473537</v>
      </c>
      <c r="F616" s="15" t="str">
        <f>IFERROR(__xludf.DUMMYFUNCTION("""COMPUTED_VALUE"""),"Deadlytoaster007")</f>
        <v>Deadlytoaster007</v>
      </c>
      <c r="G616" s="25"/>
    </row>
    <row r="617">
      <c r="A617" s="4" t="s">
        <v>13940</v>
      </c>
      <c r="B617" s="4" t="s">
        <v>4671</v>
      </c>
      <c r="C617" s="4" t="s">
        <v>4906</v>
      </c>
      <c r="D617" s="10">
        <v>1.592483883E9</v>
      </c>
      <c r="E617" s="25">
        <v>0.92460626</v>
      </c>
      <c r="F617" s="15" t="str">
        <f>IFERROR(__xludf.DUMMYFUNCTION("""COMPUTED_VALUE"""),"BandarSeriBegawanPD")</f>
        <v>BandarSeriBegawanPD</v>
      </c>
      <c r="G617" s="25"/>
    </row>
    <row r="618">
      <c r="A618" s="4" t="s">
        <v>13941</v>
      </c>
      <c r="B618" s="4" t="s">
        <v>11083</v>
      </c>
      <c r="C618" s="4" t="s">
        <v>7867</v>
      </c>
      <c r="D618" s="10">
        <v>1.591315863E9</v>
      </c>
      <c r="E618" s="25">
        <v>0.92363155</v>
      </c>
      <c r="F618" s="15" t="str">
        <f>IFERROR(__xludf.DUMMYFUNCTION("""COMPUTED_VALUE"""),"EmperorWizard")</f>
        <v>EmperorWizard</v>
      </c>
      <c r="G618" s="25"/>
    </row>
    <row r="619">
      <c r="A619" s="22" t="s">
        <v>13942</v>
      </c>
      <c r="B619" s="4" t="s">
        <v>1790</v>
      </c>
      <c r="C619" s="4" t="s">
        <v>4660</v>
      </c>
      <c r="D619" s="10">
        <v>1.591644822E9</v>
      </c>
      <c r="E619" s="25">
        <v>0.92348415</v>
      </c>
      <c r="F619" s="15" t="str">
        <f>IFERROR(__xludf.DUMMYFUNCTION("""COMPUTED_VALUE"""),"kepler-20b")</f>
        <v>kepler-20b</v>
      </c>
      <c r="G619" s="25"/>
    </row>
    <row r="620">
      <c r="A620" s="22" t="s">
        <v>13943</v>
      </c>
      <c r="B620" s="4" t="s">
        <v>13601</v>
      </c>
      <c r="C620" s="4" t="s">
        <v>5572</v>
      </c>
      <c r="D620" s="10">
        <v>1.592426166E9</v>
      </c>
      <c r="E620" s="25">
        <v>0.9234788</v>
      </c>
      <c r="F620" s="15" t="str">
        <f>IFERROR(__xludf.DUMMYFUNCTION("""COMPUTED_VALUE"""),"Glass_And_Trees")</f>
        <v>Glass_And_Trees</v>
      </c>
      <c r="G620" s="25"/>
    </row>
    <row r="621">
      <c r="A621" s="4" t="s">
        <v>13944</v>
      </c>
      <c r="B621" s="4" t="s">
        <v>13945</v>
      </c>
      <c r="C621" s="4" t="s">
        <v>10512</v>
      </c>
      <c r="D621" s="10">
        <v>1.592678246E9</v>
      </c>
      <c r="E621" s="25">
        <v>0.92342967</v>
      </c>
      <c r="F621" s="15" t="str">
        <f>IFERROR(__xludf.DUMMYFUNCTION("""COMPUTED_VALUE"""),"Bastard-Factory")</f>
        <v>Bastard-Factory</v>
      </c>
      <c r="G621" s="25"/>
    </row>
    <row r="622">
      <c r="A622" s="4" t="s">
        <v>13946</v>
      </c>
      <c r="B622" s="4" t="s">
        <v>13118</v>
      </c>
      <c r="C622" s="4" t="s">
        <v>12216</v>
      </c>
      <c r="D622" s="10">
        <v>1.592143052E9</v>
      </c>
      <c r="E622" s="25">
        <v>0.923006</v>
      </c>
      <c r="F622" s="15" t="str">
        <f>IFERROR(__xludf.DUMMYFUNCTION("""COMPUTED_VALUE"""),"pardonmeimdrunk")</f>
        <v>pardonmeimdrunk</v>
      </c>
      <c r="G622" s="25"/>
    </row>
    <row r="623">
      <c r="A623" s="4" t="s">
        <v>13947</v>
      </c>
      <c r="B623" s="4" t="s">
        <v>13948</v>
      </c>
      <c r="C623" s="4" t="s">
        <v>2383</v>
      </c>
      <c r="D623" s="10">
        <v>1.593102903E9</v>
      </c>
      <c r="E623" s="25">
        <v>0.9227721</v>
      </c>
      <c r="F623" s="15" t="str">
        <f>IFERROR(__xludf.DUMMYFUNCTION("""COMPUTED_VALUE"""),"IsThisTaken15")</f>
        <v>IsThisTaken15</v>
      </c>
      <c r="G623" s="25"/>
    </row>
    <row r="624">
      <c r="A624" s="4" t="s">
        <v>13949</v>
      </c>
      <c r="B624" s="4" t="s">
        <v>13950</v>
      </c>
      <c r="C624" s="4" t="s">
        <v>10966</v>
      </c>
      <c r="D624" s="10">
        <v>1.591544307E9</v>
      </c>
      <c r="E624" s="25">
        <v>0.92260826</v>
      </c>
      <c r="F624" s="15" t="str">
        <f>IFERROR(__xludf.DUMMYFUNCTION("""COMPUTED_VALUE"""),"Luke6805")</f>
        <v>Luke6805</v>
      </c>
      <c r="G624" s="25"/>
    </row>
    <row r="625">
      <c r="A625" s="4" t="s">
        <v>13951</v>
      </c>
      <c r="B625" s="4" t="s">
        <v>1790</v>
      </c>
      <c r="C625" s="4" t="s">
        <v>8550</v>
      </c>
      <c r="D625" s="10">
        <v>1.591229633E9</v>
      </c>
      <c r="E625" s="25">
        <v>0.92256224</v>
      </c>
      <c r="F625" s="15" t="str">
        <f>IFERROR(__xludf.DUMMYFUNCTION("""COMPUTED_VALUE"""),"EngieBengiee")</f>
        <v>EngieBengiee</v>
      </c>
      <c r="G625" s="25"/>
    </row>
    <row r="626">
      <c r="A626" s="4" t="s">
        <v>13952</v>
      </c>
      <c r="B626" s="10">
        <v>1.9830602E7</v>
      </c>
      <c r="C626" s="4" t="s">
        <v>6204</v>
      </c>
      <c r="D626" s="10">
        <v>1.591754643E9</v>
      </c>
      <c r="E626" s="25">
        <v>0.9225336</v>
      </c>
      <c r="F626" s="15" t="str">
        <f>IFERROR(__xludf.DUMMYFUNCTION("""COMPUTED_VALUE"""),"dittomuch")</f>
        <v>dittomuch</v>
      </c>
      <c r="G626" s="25"/>
    </row>
    <row r="627">
      <c r="A627" s="22" t="s">
        <v>13953</v>
      </c>
      <c r="B627" s="4" t="s">
        <v>1257</v>
      </c>
      <c r="C627" s="4" t="s">
        <v>11593</v>
      </c>
      <c r="D627" s="10">
        <v>1.593556037E9</v>
      </c>
      <c r="E627" s="25">
        <v>0.92235845</v>
      </c>
      <c r="F627" s="15" t="str">
        <f>IFERROR(__xludf.DUMMYFUNCTION("""COMPUTED_VALUE"""),"-Major-Asshole-")</f>
        <v>-Major-Asshole-</v>
      </c>
      <c r="G627" s="25"/>
    </row>
    <row r="628">
      <c r="A628" s="4" t="s">
        <v>13954</v>
      </c>
      <c r="B628" s="4" t="s">
        <v>13098</v>
      </c>
      <c r="C628" s="4" t="s">
        <v>247</v>
      </c>
      <c r="D628" s="10">
        <v>1.591902696E9</v>
      </c>
      <c r="E628" s="25">
        <v>0.92232335</v>
      </c>
      <c r="F628" s="15" t="str">
        <f>IFERROR(__xludf.DUMMYFUNCTION("""COMPUTED_VALUE"""),"mejeeztwothree")</f>
        <v>mejeeztwothree</v>
      </c>
      <c r="G628" s="25"/>
    </row>
    <row r="629">
      <c r="A629" s="22" t="s">
        <v>13955</v>
      </c>
      <c r="B629" s="4" t="s">
        <v>1257</v>
      </c>
      <c r="C629" s="4" t="s">
        <v>5038</v>
      </c>
      <c r="D629" s="10">
        <v>1.59305961E9</v>
      </c>
      <c r="E629" s="25">
        <v>0.92193604</v>
      </c>
      <c r="F629" s="15" t="str">
        <f>IFERROR(__xludf.DUMMYFUNCTION("""COMPUTED_VALUE"""),"LuisOvar")</f>
        <v>LuisOvar</v>
      </c>
      <c r="G629" s="25"/>
    </row>
    <row r="630">
      <c r="A630" s="4" t="s">
        <v>13956</v>
      </c>
      <c r="B630" s="4" t="s">
        <v>13492</v>
      </c>
      <c r="C630" s="4" t="s">
        <v>6951</v>
      </c>
      <c r="D630" s="10">
        <v>1.593118292E9</v>
      </c>
      <c r="E630" s="25">
        <v>0.92177474</v>
      </c>
      <c r="F630" s="15" t="str">
        <f>IFERROR(__xludf.DUMMYFUNCTION("""COMPUTED_VALUE"""),"XIGRIMxREAPERIX")</f>
        <v>XIGRIMxREAPERIX</v>
      </c>
      <c r="G630" s="25"/>
    </row>
    <row r="631">
      <c r="A631" s="22" t="s">
        <v>13957</v>
      </c>
      <c r="B631" s="4" t="s">
        <v>4826</v>
      </c>
      <c r="C631" s="4" t="s">
        <v>4660</v>
      </c>
      <c r="D631" s="10">
        <v>1.591638999E9</v>
      </c>
      <c r="E631" s="25">
        <v>0.9211287</v>
      </c>
      <c r="F631" s="15" t="str">
        <f>IFERROR(__xludf.DUMMYFUNCTION("""COMPUTED_VALUE"""),"_DelendaEst")</f>
        <v>_DelendaEst</v>
      </c>
      <c r="G631" s="25"/>
    </row>
    <row r="632">
      <c r="A632" s="4" t="s">
        <v>13958</v>
      </c>
      <c r="B632" s="4" t="s">
        <v>1595</v>
      </c>
      <c r="C632" s="4" t="s">
        <v>1597</v>
      </c>
      <c r="D632" s="10">
        <v>1.591229614E9</v>
      </c>
      <c r="E632" s="25">
        <v>0.92112505</v>
      </c>
      <c r="F632" s="15" t="str">
        <f>IFERROR(__xludf.DUMMYFUNCTION("""COMPUTED_VALUE"""),"thunder_clam")</f>
        <v>thunder_clam</v>
      </c>
      <c r="G632" s="25"/>
    </row>
    <row r="633">
      <c r="A633" s="22" t="s">
        <v>13959</v>
      </c>
      <c r="B633" s="4" t="s">
        <v>13452</v>
      </c>
      <c r="C633" s="4" t="s">
        <v>3695</v>
      </c>
      <c r="D633" s="10">
        <v>1.592591616E9</v>
      </c>
      <c r="E633" s="25">
        <v>0.9210522</v>
      </c>
      <c r="F633" s="15" t="str">
        <f>IFERROR(__xludf.DUMMYFUNCTION("""COMPUTED_VALUE"""),"khav11")</f>
        <v>khav11</v>
      </c>
      <c r="G633" s="25"/>
    </row>
    <row r="634">
      <c r="A634" s="4" t="s">
        <v>13960</v>
      </c>
      <c r="B634" s="4" t="s">
        <v>6354</v>
      </c>
      <c r="C634" s="4" t="s">
        <v>8029</v>
      </c>
      <c r="D634" s="10">
        <v>1.593212641E9</v>
      </c>
      <c r="E634" s="25">
        <v>0.9209888</v>
      </c>
      <c r="F634" s="15" t="str">
        <f>IFERROR(__xludf.DUMMYFUNCTION("""COMPUTED_VALUE"""),"MercyIsMyWaifu")</f>
        <v>MercyIsMyWaifu</v>
      </c>
      <c r="G634" s="25"/>
    </row>
    <row r="635">
      <c r="A635" s="22" t="s">
        <v>13961</v>
      </c>
      <c r="B635" s="4" t="s">
        <v>13962</v>
      </c>
      <c r="C635" s="4" t="s">
        <v>4390</v>
      </c>
      <c r="D635" s="10">
        <v>1.591399256E9</v>
      </c>
      <c r="E635" s="25">
        <v>0.92079693</v>
      </c>
      <c r="F635" s="15" t="str">
        <f>IFERROR(__xludf.DUMMYFUNCTION("""COMPUTED_VALUE"""),"WesternCanada1979")</f>
        <v>WesternCanada1979</v>
      </c>
      <c r="G635" s="25"/>
    </row>
    <row r="636">
      <c r="A636" s="4" t="s">
        <v>13963</v>
      </c>
      <c r="B636" s="4" t="s">
        <v>13964</v>
      </c>
      <c r="C636" s="4" t="s">
        <v>8159</v>
      </c>
      <c r="D636" s="10">
        <v>1.591892086E9</v>
      </c>
      <c r="E636" s="25">
        <v>0.9205686</v>
      </c>
      <c r="F636" s="15" t="str">
        <f>IFERROR(__xludf.DUMMYFUNCTION("""COMPUTED_VALUE"""),"Mashiki")</f>
        <v>Mashiki</v>
      </c>
      <c r="G636" s="25"/>
    </row>
    <row r="637">
      <c r="A637" s="4" t="s">
        <v>13965</v>
      </c>
      <c r="B637" s="4" t="s">
        <v>13098</v>
      </c>
      <c r="C637" s="4" t="s">
        <v>3406</v>
      </c>
      <c r="D637" s="10">
        <v>1.591242748E9</v>
      </c>
      <c r="E637" s="25">
        <v>0.9203722</v>
      </c>
      <c r="F637" s="15" t="str">
        <f>IFERROR(__xludf.DUMMYFUNCTION("""COMPUTED_VALUE"""),"Transportfan1970")</f>
        <v>Transportfan1970</v>
      </c>
      <c r="G637" s="25"/>
    </row>
    <row r="638">
      <c r="A638" s="22" t="s">
        <v>13966</v>
      </c>
      <c r="B638" s="4" t="s">
        <v>13289</v>
      </c>
      <c r="C638" s="4" t="s">
        <v>6403</v>
      </c>
      <c r="D638" s="10">
        <v>1.591279267E9</v>
      </c>
      <c r="E638" s="25">
        <v>0.9203091</v>
      </c>
      <c r="F638" s="15" t="str">
        <f>IFERROR(__xludf.DUMMYFUNCTION("""COMPUTED_VALUE"""),"Adam-Dye")</f>
        <v>Adam-Dye</v>
      </c>
      <c r="G638" s="25"/>
    </row>
    <row r="639">
      <c r="A639" s="4" t="s">
        <v>13967</v>
      </c>
      <c r="B639" s="4" t="s">
        <v>13968</v>
      </c>
      <c r="C639" s="4" t="s">
        <v>8115</v>
      </c>
      <c r="D639" s="10">
        <v>1.59284801E9</v>
      </c>
      <c r="E639" s="25">
        <v>0.9202842</v>
      </c>
      <c r="F639" s="15" t="str">
        <f>IFERROR(__xludf.DUMMYFUNCTION("""COMPUTED_VALUE"""),"Bushido_Plan")</f>
        <v>Bushido_Plan</v>
      </c>
      <c r="G639" s="25"/>
    </row>
    <row r="640">
      <c r="A640" s="4" t="s">
        <v>13969</v>
      </c>
      <c r="B640" s="4" t="s">
        <v>13970</v>
      </c>
      <c r="C640" s="4" t="s">
        <v>1357</v>
      </c>
      <c r="D640" s="10">
        <v>1.59323934E9</v>
      </c>
      <c r="E640" s="25">
        <v>0.92016405</v>
      </c>
      <c r="F640" s="15" t="str">
        <f>IFERROR(__xludf.DUMMYFUNCTION("""COMPUTED_VALUE"""),"PseudocodeExplorer")</f>
        <v>PseudocodeExplorer</v>
      </c>
      <c r="G640" s="25"/>
    </row>
    <row r="641">
      <c r="A641" s="4" t="s">
        <v>13971</v>
      </c>
      <c r="B641" s="4" t="s">
        <v>13972</v>
      </c>
      <c r="C641" s="4" t="s">
        <v>5307</v>
      </c>
      <c r="D641" s="10">
        <v>1.591885206E9</v>
      </c>
      <c r="E641" s="25">
        <v>0.91989404</v>
      </c>
      <c r="F641" s="15" t="str">
        <f>IFERROR(__xludf.DUMMYFUNCTION("""COMPUTED_VALUE"""),"IPmang")</f>
        <v>IPmang</v>
      </c>
      <c r="G641" s="25"/>
    </row>
    <row r="642">
      <c r="A642" s="22" t="s">
        <v>13973</v>
      </c>
      <c r="B642" s="4" t="s">
        <v>13643</v>
      </c>
      <c r="C642" s="4" t="s">
        <v>6250</v>
      </c>
      <c r="D642" s="10">
        <v>1.592676084E9</v>
      </c>
      <c r="E642" s="25">
        <v>0.9197652</v>
      </c>
      <c r="F642" s="15" t="str">
        <f>IFERROR(__xludf.DUMMYFUNCTION("""COMPUTED_VALUE"""),"queen_anns_revenge")</f>
        <v>queen_anns_revenge</v>
      </c>
      <c r="G642" s="25"/>
    </row>
    <row r="643">
      <c r="A643" s="4" t="s">
        <v>13974</v>
      </c>
      <c r="B643" s="4" t="s">
        <v>13098</v>
      </c>
      <c r="C643" s="4" t="s">
        <v>6174</v>
      </c>
      <c r="D643" s="10">
        <v>1.592569107E9</v>
      </c>
      <c r="E643" s="25">
        <v>0.9196906</v>
      </c>
      <c r="F643" s="15" t="str">
        <f>IFERROR(__xludf.DUMMYFUNCTION("""COMPUTED_VALUE"""),"Blorb_and_Blob")</f>
        <v>Blorb_and_Blob</v>
      </c>
      <c r="G643" s="25"/>
    </row>
    <row r="644">
      <c r="A644" s="4" t="s">
        <v>13975</v>
      </c>
      <c r="B644" s="4" t="s">
        <v>13194</v>
      </c>
      <c r="C644" s="4" t="s">
        <v>11576</v>
      </c>
      <c r="D644" s="10">
        <v>1.591113285E9</v>
      </c>
      <c r="E644" s="25">
        <v>0.91968966</v>
      </c>
      <c r="F644" s="15" t="str">
        <f>IFERROR(__xludf.DUMMYFUNCTION("""COMPUTED_VALUE"""),"CaramelOnTop")</f>
        <v>CaramelOnTop</v>
      </c>
      <c r="G644" s="25"/>
    </row>
    <row r="645">
      <c r="A645" s="4" t="s">
        <v>13976</v>
      </c>
      <c r="B645" s="4" t="s">
        <v>13977</v>
      </c>
      <c r="C645" s="4" t="s">
        <v>4879</v>
      </c>
      <c r="D645" s="10">
        <v>1.59330236E9</v>
      </c>
      <c r="E645" s="25">
        <v>0.9195557</v>
      </c>
      <c r="F645" s="15" t="str">
        <f>IFERROR(__xludf.DUMMYFUNCTION("""COMPUTED_VALUE"""),"Butternutting")</f>
        <v>Butternutting</v>
      </c>
      <c r="G645" s="25"/>
    </row>
    <row r="646">
      <c r="A646" s="4" t="s">
        <v>13978</v>
      </c>
      <c r="B646" s="4" t="s">
        <v>1096</v>
      </c>
      <c r="C646" s="4" t="s">
        <v>11978</v>
      </c>
      <c r="D646" s="10">
        <v>1.593450286E9</v>
      </c>
      <c r="E646" s="25">
        <v>0.9193975</v>
      </c>
      <c r="F646" s="15" t="str">
        <f>IFERROR(__xludf.DUMMYFUNCTION("""COMPUTED_VALUE"""),"Edwards07256")</f>
        <v>Edwards07256</v>
      </c>
      <c r="G646" s="25"/>
    </row>
    <row r="647">
      <c r="A647" s="4" t="s">
        <v>13979</v>
      </c>
      <c r="B647" s="4" t="s">
        <v>13980</v>
      </c>
      <c r="C647" s="4" t="s">
        <v>8771</v>
      </c>
      <c r="D647" s="10">
        <v>1.593316304E9</v>
      </c>
      <c r="E647" s="25">
        <v>0.9193717</v>
      </c>
      <c r="F647" s="15" t="str">
        <f>IFERROR(__xludf.DUMMYFUNCTION("""COMPUTED_VALUE"""),"RegginLife")</f>
        <v>RegginLife</v>
      </c>
      <c r="G647" s="25"/>
    </row>
    <row r="648">
      <c r="A648" s="4" t="s">
        <v>13981</v>
      </c>
      <c r="B648" s="4" t="s">
        <v>10061</v>
      </c>
      <c r="C648" s="4" t="s">
        <v>1158</v>
      </c>
      <c r="D648" s="10">
        <v>1.592598282E9</v>
      </c>
      <c r="E648" s="25">
        <v>0.9187491</v>
      </c>
      <c r="F648" s="15" t="str">
        <f>IFERROR(__xludf.DUMMYFUNCTION("""COMPUTED_VALUE"""),"Konig64")</f>
        <v>Konig64</v>
      </c>
      <c r="G648" s="25"/>
    </row>
    <row r="649">
      <c r="A649" s="4" t="s">
        <v>13982</v>
      </c>
      <c r="B649" s="4" t="s">
        <v>13135</v>
      </c>
      <c r="C649" s="4" t="s">
        <v>10233</v>
      </c>
      <c r="D649" s="10">
        <v>1.592163805E9</v>
      </c>
      <c r="E649" s="25">
        <v>0.91866845</v>
      </c>
      <c r="F649" s="15" t="str">
        <f>IFERROR(__xludf.DUMMYFUNCTION("""COMPUTED_VALUE"""),"mohash56")</f>
        <v>mohash56</v>
      </c>
      <c r="G649" s="25"/>
    </row>
    <row r="650">
      <c r="A650" s="22" t="s">
        <v>13983</v>
      </c>
      <c r="B650" s="4" t="s">
        <v>8489</v>
      </c>
      <c r="C650" s="4" t="s">
        <v>8584</v>
      </c>
      <c r="D650" s="10">
        <v>1.592829784E9</v>
      </c>
      <c r="E650" s="25">
        <v>0.9186408</v>
      </c>
      <c r="F650" s="15" t="str">
        <f>IFERROR(__xludf.DUMMYFUNCTION("""COMPUTED_VALUE"""),"TiberDasher")</f>
        <v>TiberDasher</v>
      </c>
      <c r="G650" s="25"/>
    </row>
    <row r="651">
      <c r="A651" s="22" t="s">
        <v>13984</v>
      </c>
      <c r="B651" s="4" t="s">
        <v>3947</v>
      </c>
      <c r="C651" s="4" t="s">
        <v>9498</v>
      </c>
      <c r="D651" s="10">
        <v>1.591816905E9</v>
      </c>
      <c r="E651" s="25">
        <v>0.91856146</v>
      </c>
      <c r="F651" s="15" t="str">
        <f>IFERROR(__xludf.DUMMYFUNCTION("""COMPUTED_VALUE"""),"FTOT-")</f>
        <v>FTOT-</v>
      </c>
      <c r="G651" s="25"/>
    </row>
    <row r="652">
      <c r="A652" s="4" t="s">
        <v>13985</v>
      </c>
      <c r="B652" s="4" t="s">
        <v>8945</v>
      </c>
      <c r="C652" s="4" t="s">
        <v>8010</v>
      </c>
      <c r="D652" s="10">
        <v>1.591583489E9</v>
      </c>
      <c r="E652" s="25">
        <v>0.9184983</v>
      </c>
      <c r="F652" s="15" t="str">
        <f>IFERROR(__xludf.DUMMYFUNCTION("""COMPUTED_VALUE"""),"AuspiciousBoron")</f>
        <v>AuspiciousBoron</v>
      </c>
      <c r="G652" s="25"/>
    </row>
    <row r="653">
      <c r="A653" s="22" t="s">
        <v>13986</v>
      </c>
      <c r="B653" s="4" t="s">
        <v>13987</v>
      </c>
      <c r="C653" s="4" t="s">
        <v>1869</v>
      </c>
      <c r="D653" s="10">
        <v>1.592056614E9</v>
      </c>
      <c r="E653" s="25">
        <v>0.9184545</v>
      </c>
      <c r="F653" s="15" t="str">
        <f>IFERROR(__xludf.DUMMYFUNCTION("""COMPUTED_VALUE"""),"Undrcooked")</f>
        <v>Undrcooked</v>
      </c>
      <c r="G653" s="25"/>
    </row>
    <row r="654">
      <c r="A654" s="22" t="s">
        <v>13988</v>
      </c>
      <c r="B654" s="4" t="s">
        <v>2065</v>
      </c>
      <c r="C654" s="4" t="s">
        <v>5279</v>
      </c>
      <c r="D654" s="10">
        <v>1.592679575E9</v>
      </c>
      <c r="E654" s="25">
        <v>0.9184467</v>
      </c>
      <c r="F654" s="15" t="str">
        <f>IFERROR(__xludf.DUMMYFUNCTION("""COMPUTED_VALUE"""),"maskf_ace")</f>
        <v>maskf_ace</v>
      </c>
      <c r="G654" s="25"/>
    </row>
    <row r="655">
      <c r="A655" s="4" t="s">
        <v>13989</v>
      </c>
      <c r="B655" s="4" t="s">
        <v>973</v>
      </c>
      <c r="C655" s="4" t="s">
        <v>5899</v>
      </c>
      <c r="D655" s="10">
        <v>1.591211015E9</v>
      </c>
      <c r="E655" s="25">
        <v>0.91820484</v>
      </c>
      <c r="F655" s="15" t="str">
        <f>IFERROR(__xludf.DUMMYFUNCTION("""COMPUTED_VALUE"""),"harrry46")</f>
        <v>harrry46</v>
      </c>
      <c r="G655" s="25"/>
    </row>
    <row r="656">
      <c r="A656" s="4" t="s">
        <v>13990</v>
      </c>
      <c r="B656" s="4" t="s">
        <v>13663</v>
      </c>
      <c r="C656" s="4" t="s">
        <v>2132</v>
      </c>
      <c r="D656" s="10">
        <v>1.592073634E9</v>
      </c>
      <c r="E656" s="25">
        <v>0.9181745</v>
      </c>
      <c r="F656" s="15" t="str">
        <f>IFERROR(__xludf.DUMMYFUNCTION("""COMPUTED_VALUE"""),"OhCanaduh99")</f>
        <v>OhCanaduh99</v>
      </c>
      <c r="G656" s="25"/>
    </row>
    <row r="657">
      <c r="A657" s="22" t="s">
        <v>13991</v>
      </c>
      <c r="B657" s="4" t="s">
        <v>3858</v>
      </c>
      <c r="C657" s="4" t="s">
        <v>6965</v>
      </c>
      <c r="D657" s="10">
        <v>1.593523477E9</v>
      </c>
      <c r="E657" s="25">
        <v>0.9179149</v>
      </c>
      <c r="F657" s="15" t="str">
        <f>IFERROR(__xludf.DUMMYFUNCTION("""COMPUTED_VALUE"""),"RusIsrCanShill")</f>
        <v>RusIsrCanShill</v>
      </c>
      <c r="G657" s="25"/>
    </row>
    <row r="658">
      <c r="A658" s="4" t="s">
        <v>13992</v>
      </c>
      <c r="B658" s="4" t="s">
        <v>5714</v>
      </c>
      <c r="C658" s="4" t="s">
        <v>5279</v>
      </c>
      <c r="D658" s="10">
        <v>1.592690756E9</v>
      </c>
      <c r="E658" s="25">
        <v>0.91776305</v>
      </c>
      <c r="F658" s="15" t="str">
        <f>IFERROR(__xludf.DUMMYFUNCTION("""COMPUTED_VALUE"""),"Gabers49")</f>
        <v>Gabers49</v>
      </c>
      <c r="G658" s="25"/>
    </row>
    <row r="659">
      <c r="A659" s="4" t="s">
        <v>13993</v>
      </c>
      <c r="B659" s="4" t="s">
        <v>1359</v>
      </c>
      <c r="C659" s="4" t="s">
        <v>399</v>
      </c>
      <c r="D659" s="10">
        <v>1.59294843E9</v>
      </c>
      <c r="E659" s="25">
        <v>0.9176461</v>
      </c>
      <c r="F659" s="15" t="str">
        <f>IFERROR(__xludf.DUMMYFUNCTION("""COMPUTED_VALUE"""),"Maxim_Beans")</f>
        <v>Maxim_Beans</v>
      </c>
      <c r="G659" s="25"/>
    </row>
    <row r="660">
      <c r="A660" s="4" t="s">
        <v>13994</v>
      </c>
      <c r="B660" s="4" t="s">
        <v>6354</v>
      </c>
      <c r="C660" s="4" t="s">
        <v>1437</v>
      </c>
      <c r="D660" s="10">
        <v>1.591143637E9</v>
      </c>
      <c r="E660" s="25">
        <v>0.91727227</v>
      </c>
      <c r="F660" s="15" t="str">
        <f>IFERROR(__xludf.DUMMYFUNCTION("""COMPUTED_VALUE"""),"Orpheus1993")</f>
        <v>Orpheus1993</v>
      </c>
      <c r="G660" s="25"/>
    </row>
    <row r="661">
      <c r="A661" s="4" t="s">
        <v>13995</v>
      </c>
      <c r="B661" s="4" t="s">
        <v>13996</v>
      </c>
      <c r="C661" s="4" t="s">
        <v>6998</v>
      </c>
      <c r="D661" s="10">
        <v>1.591454184E9</v>
      </c>
      <c r="E661" s="25">
        <v>0.9171173</v>
      </c>
      <c r="F661" s="15" t="str">
        <f>IFERROR(__xludf.DUMMYFUNCTION("""COMPUTED_VALUE"""),"meeka1765")</f>
        <v>meeka1765</v>
      </c>
      <c r="G661" s="25"/>
    </row>
    <row r="662">
      <c r="A662" s="4" t="s">
        <v>13997</v>
      </c>
      <c r="B662" s="4" t="s">
        <v>925</v>
      </c>
      <c r="C662" s="4" t="s">
        <v>5524</v>
      </c>
      <c r="D662" s="10">
        <v>1.593160808E9</v>
      </c>
      <c r="E662" s="25">
        <v>0.9164623</v>
      </c>
      <c r="F662" s="15" t="str">
        <f>IFERROR(__xludf.DUMMYFUNCTION("""COMPUTED_VALUE"""),"Newtsnut")</f>
        <v>Newtsnut</v>
      </c>
      <c r="G662" s="25"/>
    </row>
    <row r="663">
      <c r="A663" s="22" t="s">
        <v>13998</v>
      </c>
      <c r="B663" s="4" t="s">
        <v>13098</v>
      </c>
      <c r="C663" s="4" t="s">
        <v>3897</v>
      </c>
      <c r="D663" s="10">
        <v>1.592499437E9</v>
      </c>
      <c r="E663" s="25">
        <v>0.9163209</v>
      </c>
      <c r="F663" s="15" t="str">
        <f>IFERROR(__xludf.DUMMYFUNCTION("""COMPUTED_VALUE"""),"Tapir9662")</f>
        <v>Tapir9662</v>
      </c>
      <c r="G663" s="25"/>
    </row>
    <row r="664">
      <c r="A664" s="4" t="s">
        <v>13999</v>
      </c>
      <c r="B664" s="4" t="s">
        <v>3886</v>
      </c>
      <c r="C664" s="4" t="s">
        <v>4243</v>
      </c>
      <c r="D664" s="10">
        <v>1.593075465E9</v>
      </c>
      <c r="E664" s="25">
        <v>0.9162354</v>
      </c>
      <c r="F664" s="15" t="str">
        <f>IFERROR(__xludf.DUMMYFUNCTION("""COMPUTED_VALUE"""),"Gooch_McFister")</f>
        <v>Gooch_McFister</v>
      </c>
      <c r="G664" s="25"/>
    </row>
    <row r="665">
      <c r="A665" s="4" t="s">
        <v>14000</v>
      </c>
      <c r="B665" s="4" t="s">
        <v>13098</v>
      </c>
      <c r="C665" s="4" t="s">
        <v>8977</v>
      </c>
      <c r="D665" s="10">
        <v>1.592083026E9</v>
      </c>
      <c r="E665" s="25">
        <v>0.9161673</v>
      </c>
      <c r="F665" s="15" t="str">
        <f>IFERROR(__xludf.DUMMYFUNCTION("""COMPUTED_VALUE"""),"Throwawaysteve123456")</f>
        <v>Throwawaysteve123456</v>
      </c>
      <c r="G665" s="25"/>
    </row>
    <row r="666">
      <c r="A666" s="4" t="s">
        <v>14001</v>
      </c>
      <c r="B666" s="4" t="s">
        <v>14002</v>
      </c>
      <c r="C666" s="4" t="s">
        <v>9017</v>
      </c>
      <c r="D666" s="10">
        <v>1.591449939E9</v>
      </c>
      <c r="E666" s="25">
        <v>0.9160855</v>
      </c>
      <c r="F666" s="15" t="str">
        <f>IFERROR(__xludf.DUMMYFUNCTION("""COMPUTED_VALUE"""),"SeymourPant")</f>
        <v>SeymourPant</v>
      </c>
      <c r="G666" s="25"/>
    </row>
    <row r="667">
      <c r="A667" s="4" t="s">
        <v>14003</v>
      </c>
      <c r="B667" s="4" t="s">
        <v>2146</v>
      </c>
      <c r="C667" s="4" t="s">
        <v>12081</v>
      </c>
      <c r="D667" s="10">
        <v>1.593198057E9</v>
      </c>
      <c r="E667" s="25">
        <v>0.9158975</v>
      </c>
      <c r="F667" s="15" t="str">
        <f>IFERROR(__xludf.DUMMYFUNCTION("""COMPUTED_VALUE"""),"deathlyzero")</f>
        <v>deathlyzero</v>
      </c>
      <c r="G667" s="25"/>
    </row>
    <row r="668">
      <c r="A668" s="4" t="s">
        <v>14004</v>
      </c>
      <c r="B668" s="4" t="s">
        <v>11591</v>
      </c>
      <c r="C668" s="4" t="s">
        <v>3226</v>
      </c>
      <c r="D668" s="10">
        <v>1.591312891E9</v>
      </c>
      <c r="E668" s="25">
        <v>0.91585106</v>
      </c>
      <c r="F668" s="15" t="str">
        <f>IFERROR(__xludf.DUMMYFUNCTION("""COMPUTED_VALUE"""),"kindanormle")</f>
        <v>kindanormle</v>
      </c>
      <c r="G668" s="25"/>
    </row>
    <row r="669">
      <c r="A669" s="22" t="s">
        <v>14005</v>
      </c>
      <c r="B669" s="4" t="s">
        <v>11591</v>
      </c>
      <c r="C669" s="4" t="s">
        <v>4034</v>
      </c>
      <c r="D669" s="10">
        <v>1.591846718E9</v>
      </c>
      <c r="E669" s="25">
        <v>0.9156528</v>
      </c>
      <c r="F669" s="15" t="str">
        <f>IFERROR(__xludf.DUMMYFUNCTION("""COMPUTED_VALUE"""),"grumpyoldham")</f>
        <v>grumpyoldham</v>
      </c>
      <c r="G669" s="25"/>
    </row>
    <row r="670">
      <c r="A670" s="22" t="s">
        <v>14006</v>
      </c>
      <c r="B670" s="4" t="s">
        <v>1210</v>
      </c>
      <c r="C670" s="4" t="s">
        <v>11192</v>
      </c>
      <c r="D670" s="10">
        <v>1.591963038E9</v>
      </c>
      <c r="E670" s="25">
        <v>0.9156528</v>
      </c>
      <c r="F670" s="15" t="str">
        <f>IFERROR(__xludf.DUMMYFUNCTION("""COMPUTED_VALUE"""),"soaringostrich")</f>
        <v>soaringostrich</v>
      </c>
      <c r="G670" s="25"/>
    </row>
    <row r="671">
      <c r="A671" s="22" t="s">
        <v>14007</v>
      </c>
      <c r="B671" s="4" t="s">
        <v>13230</v>
      </c>
      <c r="C671" s="4" t="s">
        <v>8863</v>
      </c>
      <c r="D671" s="10">
        <v>1.593258558E9</v>
      </c>
      <c r="E671" s="25">
        <v>0.9156528</v>
      </c>
      <c r="F671" s="15" t="str">
        <f>IFERROR(__xludf.DUMMYFUNCTION("""COMPUTED_VALUE"""),"shwadevivre")</f>
        <v>shwadevivre</v>
      </c>
      <c r="G671" s="25"/>
    </row>
    <row r="672">
      <c r="A672" s="22" t="s">
        <v>14008</v>
      </c>
      <c r="B672" s="4" t="s">
        <v>13230</v>
      </c>
      <c r="C672" s="4" t="s">
        <v>2620</v>
      </c>
      <c r="D672" s="10">
        <v>1.592741895E9</v>
      </c>
      <c r="E672" s="25">
        <v>0.9156528</v>
      </c>
      <c r="F672" s="15" t="str">
        <f>IFERROR(__xludf.DUMMYFUNCTION("""COMPUTED_VALUE"""),"Johnny_Tit-Balls")</f>
        <v>Johnny_Tit-Balls</v>
      </c>
      <c r="G672" s="25"/>
    </row>
    <row r="673">
      <c r="A673" s="4" t="s">
        <v>14009</v>
      </c>
      <c r="B673" s="4" t="s">
        <v>1057</v>
      </c>
      <c r="C673" s="4" t="s">
        <v>2569</v>
      </c>
      <c r="D673" s="10">
        <v>1.592037249E9</v>
      </c>
      <c r="E673" s="25">
        <v>0.9156528</v>
      </c>
      <c r="F673" s="15" t="str">
        <f>IFERROR(__xludf.DUMMYFUNCTION("""COMPUTED_VALUE"""),"EternalEschaton")</f>
        <v>EternalEschaton</v>
      </c>
      <c r="G673" s="25"/>
    </row>
    <row r="674">
      <c r="A674" s="4" t="s">
        <v>14010</v>
      </c>
      <c r="B674" s="4" t="s">
        <v>13311</v>
      </c>
      <c r="C674" s="4" t="s">
        <v>897</v>
      </c>
      <c r="D674" s="10">
        <v>1.592628219E9</v>
      </c>
      <c r="E674" s="25">
        <v>0.9156528</v>
      </c>
      <c r="F674" s="15" t="str">
        <f>IFERROR(__xludf.DUMMYFUNCTION("""COMPUTED_VALUE"""),"dontcareusername123")</f>
        <v>dontcareusername123</v>
      </c>
      <c r="G674" s="25"/>
    </row>
    <row r="675">
      <c r="A675" s="4" t="s">
        <v>14011</v>
      </c>
      <c r="B675" s="4" t="s">
        <v>4375</v>
      </c>
      <c r="C675" s="4" t="s">
        <v>3449</v>
      </c>
      <c r="D675" s="10">
        <v>1.59129668E9</v>
      </c>
      <c r="E675" s="25">
        <v>0.9156528</v>
      </c>
      <c r="F675" s="15" t="str">
        <f>IFERROR(__xludf.DUMMYFUNCTION("""COMPUTED_VALUE"""),"hweeqo")</f>
        <v>hweeqo</v>
      </c>
      <c r="G675" s="25"/>
    </row>
    <row r="676">
      <c r="A676" s="4" t="s">
        <v>14012</v>
      </c>
      <c r="B676" s="4" t="s">
        <v>14013</v>
      </c>
      <c r="C676" s="4" t="s">
        <v>4134</v>
      </c>
      <c r="D676" s="10">
        <v>1.591837708E9</v>
      </c>
      <c r="E676" s="25">
        <v>0.9156528</v>
      </c>
      <c r="F676" s="15" t="str">
        <f>IFERROR(__xludf.DUMMYFUNCTION("""COMPUTED_VALUE"""),"Settler_Canadian")</f>
        <v>Settler_Canadian</v>
      </c>
      <c r="G676" s="25"/>
    </row>
    <row r="677">
      <c r="A677" s="4" t="s">
        <v>14014</v>
      </c>
      <c r="B677" s="4" t="s">
        <v>3947</v>
      </c>
      <c r="C677" s="4" t="s">
        <v>74</v>
      </c>
      <c r="D677" s="10">
        <v>1.591925817E9</v>
      </c>
      <c r="E677" s="25">
        <v>0.9156528</v>
      </c>
      <c r="F677" s="15" t="str">
        <f>IFERROR(__xludf.DUMMYFUNCTION("""COMPUTED_VALUE"""),"OrganizedInstability")</f>
        <v>OrganizedInstability</v>
      </c>
      <c r="G677" s="25"/>
    </row>
    <row r="678">
      <c r="A678" s="4" t="s">
        <v>14015</v>
      </c>
      <c r="B678" s="4" t="s">
        <v>13098</v>
      </c>
      <c r="C678" s="4" t="s">
        <v>8396</v>
      </c>
      <c r="D678" s="10">
        <v>1.591242985E9</v>
      </c>
      <c r="E678" s="25">
        <v>0.9156528</v>
      </c>
      <c r="F678" s="15" t="str">
        <f>IFERROR(__xludf.DUMMYFUNCTION("""COMPUTED_VALUE"""),"lispychicken")</f>
        <v>lispychicken</v>
      </c>
      <c r="G678" s="25"/>
    </row>
    <row r="679">
      <c r="A679" s="22" t="s">
        <v>14016</v>
      </c>
      <c r="B679" s="4" t="s">
        <v>13784</v>
      </c>
      <c r="C679" s="4" t="s">
        <v>10803</v>
      </c>
      <c r="D679" s="10">
        <v>1.591755094E9</v>
      </c>
      <c r="E679" s="25">
        <v>0.9156528</v>
      </c>
      <c r="F679" s="15" t="str">
        <f>IFERROR(__xludf.DUMMYFUNCTION("""COMPUTED_VALUE"""),"hugh-mungus21")</f>
        <v>hugh-mungus21</v>
      </c>
      <c r="G679" s="25"/>
    </row>
    <row r="680">
      <c r="A680" s="4" t="s">
        <v>14017</v>
      </c>
      <c r="B680" s="4" t="s">
        <v>14018</v>
      </c>
      <c r="C680" s="4" t="s">
        <v>4779</v>
      </c>
      <c r="D680" s="10">
        <v>1.591079983E9</v>
      </c>
      <c r="E680" s="25">
        <v>0.9156528</v>
      </c>
      <c r="F680" s="15" t="str">
        <f>IFERROR(__xludf.DUMMYFUNCTION("""COMPUTED_VALUE"""),"daigosayonarabitch")</f>
        <v>daigosayonarabitch</v>
      </c>
      <c r="G680" s="25"/>
    </row>
    <row r="681">
      <c r="A681" s="4" t="s">
        <v>14019</v>
      </c>
      <c r="B681" s="10">
        <v>1.9830602E7</v>
      </c>
      <c r="C681" s="4" t="s">
        <v>2625</v>
      </c>
      <c r="D681" s="10">
        <v>1.591410746E9</v>
      </c>
      <c r="E681" s="25">
        <v>0.9156528</v>
      </c>
      <c r="F681" s="15" t="str">
        <f>IFERROR(__xludf.DUMMYFUNCTION("""COMPUTED_VALUE"""),"RedditAdminsHateCons")</f>
        <v>RedditAdminsHateCons</v>
      </c>
      <c r="G681" s="25"/>
    </row>
    <row r="682">
      <c r="A682" s="4" t="s">
        <v>14020</v>
      </c>
      <c r="B682" s="4" t="s">
        <v>1999</v>
      </c>
      <c r="C682" s="4" t="s">
        <v>371</v>
      </c>
      <c r="D682" s="10">
        <v>1.59349693E9</v>
      </c>
      <c r="E682" s="25">
        <v>0.9156528</v>
      </c>
      <c r="F682" s="15" t="str">
        <f>IFERROR(__xludf.DUMMYFUNCTION("""COMPUTED_VALUE"""),"Canadianvillain89")</f>
        <v>Canadianvillain89</v>
      </c>
      <c r="G682" s="25"/>
    </row>
    <row r="683">
      <c r="A683" s="4" t="s">
        <v>14021</v>
      </c>
      <c r="B683" s="4" t="s">
        <v>14022</v>
      </c>
      <c r="C683" s="4" t="s">
        <v>1589</v>
      </c>
      <c r="D683" s="10">
        <v>1.59171701E9</v>
      </c>
      <c r="E683" s="25">
        <v>0.9156528</v>
      </c>
      <c r="F683" s="15" t="str">
        <f>IFERROR(__xludf.DUMMYFUNCTION("""COMPUTED_VALUE"""),"YoOoCurrentsVibes")</f>
        <v>YoOoCurrentsVibes</v>
      </c>
      <c r="G683" s="25"/>
    </row>
    <row r="684">
      <c r="A684" s="4" t="s">
        <v>14023</v>
      </c>
      <c r="B684" s="4" t="s">
        <v>2303</v>
      </c>
      <c r="C684" s="4" t="s">
        <v>9877</v>
      </c>
      <c r="D684" s="10">
        <v>1.592178613E9</v>
      </c>
      <c r="E684" s="25">
        <v>0.9156528</v>
      </c>
      <c r="F684" s="15" t="str">
        <f>IFERROR(__xludf.DUMMYFUNCTION("""COMPUTED_VALUE"""),"sgtdisaster")</f>
        <v>sgtdisaster</v>
      </c>
      <c r="G684" s="25"/>
    </row>
    <row r="685">
      <c r="A685" s="4" t="s">
        <v>14024</v>
      </c>
      <c r="B685" s="4" t="s">
        <v>1790</v>
      </c>
      <c r="C685" s="4" t="s">
        <v>8467</v>
      </c>
      <c r="D685" s="10">
        <v>1.591846618E9</v>
      </c>
      <c r="E685" s="25">
        <v>0.9156528</v>
      </c>
      <c r="F685" s="15" t="str">
        <f>IFERROR(__xludf.DUMMYFUNCTION("""COMPUTED_VALUE"""),"markwilliams007")</f>
        <v>markwilliams007</v>
      </c>
      <c r="G685" s="25"/>
    </row>
    <row r="686">
      <c r="A686" s="4" t="s">
        <v>14025</v>
      </c>
      <c r="B686" s="4" t="s">
        <v>14026</v>
      </c>
      <c r="C686" s="4" t="s">
        <v>7506</v>
      </c>
      <c r="D686" s="10">
        <v>1.591547166E9</v>
      </c>
      <c r="E686" s="25">
        <v>0.9156528</v>
      </c>
      <c r="F686" s="15" t="str">
        <f>IFERROR(__xludf.DUMMYFUNCTION("""COMPUTED_VALUE"""),"midnightrambler108")</f>
        <v>midnightrambler108</v>
      </c>
      <c r="G686" s="25"/>
    </row>
    <row r="687">
      <c r="A687" s="4" t="s">
        <v>14027</v>
      </c>
      <c r="B687" s="4" t="s">
        <v>2795</v>
      </c>
      <c r="C687" s="4" t="s">
        <v>1385</v>
      </c>
      <c r="D687" s="10">
        <v>1.593103001E9</v>
      </c>
      <c r="E687" s="25">
        <v>0.9156528</v>
      </c>
      <c r="F687" s="15" t="str">
        <f>IFERROR(__xludf.DUMMYFUNCTION("""COMPUTED_VALUE"""),"TobeFair83")</f>
        <v>TobeFair83</v>
      </c>
      <c r="G687" s="25"/>
    </row>
    <row r="688">
      <c r="A688" s="4" t="s">
        <v>14028</v>
      </c>
      <c r="B688" s="4" t="s">
        <v>13166</v>
      </c>
      <c r="C688" s="4" t="s">
        <v>2733</v>
      </c>
      <c r="D688" s="10">
        <v>1.593376584E9</v>
      </c>
      <c r="E688" s="25">
        <v>0.9156528</v>
      </c>
      <c r="F688" s="15" t="str">
        <f>IFERROR(__xludf.DUMMYFUNCTION("""COMPUTED_VALUE"""),"ASI9-News")</f>
        <v>ASI9-News</v>
      </c>
      <c r="G688" s="25"/>
    </row>
    <row r="689">
      <c r="A689" s="4" t="s">
        <v>14029</v>
      </c>
      <c r="B689" s="4" t="s">
        <v>13164</v>
      </c>
      <c r="C689" s="4" t="s">
        <v>3149</v>
      </c>
      <c r="D689" s="10">
        <v>1.592164447E9</v>
      </c>
      <c r="E689" s="25">
        <v>0.9156528</v>
      </c>
      <c r="F689" s="15" t="str">
        <f>IFERROR(__xludf.DUMMYFUNCTION("""COMPUTED_VALUE"""),"Rather_Likes_Bacon")</f>
        <v>Rather_Likes_Bacon</v>
      </c>
      <c r="G689" s="25"/>
    </row>
    <row r="690">
      <c r="A690" s="4" t="s">
        <v>14030</v>
      </c>
      <c r="B690" s="4" t="s">
        <v>14031</v>
      </c>
      <c r="C690" s="4" t="s">
        <v>11748</v>
      </c>
      <c r="D690" s="10">
        <v>1.592814057E9</v>
      </c>
      <c r="E690" s="25">
        <v>0.9156528</v>
      </c>
      <c r="F690" s="15" t="str">
        <f>IFERROR(__xludf.DUMMYFUNCTION("""COMPUTED_VALUE"""),"cosYALLcantBEHAVE")</f>
        <v>cosYALLcantBEHAVE</v>
      </c>
      <c r="G690" s="25"/>
    </row>
    <row r="691">
      <c r="A691" s="4" t="s">
        <v>14032</v>
      </c>
      <c r="B691" s="4" t="s">
        <v>13964</v>
      </c>
      <c r="C691" s="4" t="s">
        <v>9957</v>
      </c>
      <c r="D691" s="10">
        <v>1.591017357E9</v>
      </c>
      <c r="E691" s="25">
        <v>0.9156528</v>
      </c>
      <c r="F691" s="15" t="str">
        <f>IFERROR(__xludf.DUMMYFUNCTION("""COMPUTED_VALUE"""),"Whalez")</f>
        <v>Whalez</v>
      </c>
      <c r="G691" s="25"/>
    </row>
    <row r="692">
      <c r="A692" s="4" t="s">
        <v>14033</v>
      </c>
      <c r="B692" s="4" t="s">
        <v>14034</v>
      </c>
      <c r="C692" s="4" t="s">
        <v>1996</v>
      </c>
      <c r="D692" s="10">
        <v>1.59234146E9</v>
      </c>
      <c r="E692" s="25">
        <v>0.9156528</v>
      </c>
      <c r="F692" s="15" t="str">
        <f>IFERROR(__xludf.DUMMYFUNCTION("""COMPUTED_VALUE"""),"Sexylumberjack")</f>
        <v>Sexylumberjack</v>
      </c>
      <c r="G692" s="25"/>
    </row>
    <row r="693">
      <c r="A693" s="4" t="s">
        <v>14035</v>
      </c>
      <c r="B693" s="4" t="s">
        <v>3053</v>
      </c>
      <c r="C693" s="4" t="s">
        <v>6134</v>
      </c>
      <c r="D693" s="10">
        <v>1.591658019E9</v>
      </c>
      <c r="E693" s="25">
        <v>0.9156528</v>
      </c>
      <c r="F693" s="15" t="str">
        <f>IFERROR(__xludf.DUMMYFUNCTION("""COMPUTED_VALUE"""),"2dratbil")</f>
        <v>2dratbil</v>
      </c>
      <c r="G693" s="25"/>
    </row>
    <row r="694">
      <c r="A694" s="4" t="s">
        <v>14036</v>
      </c>
      <c r="B694" s="4" t="s">
        <v>1893</v>
      </c>
      <c r="C694" s="4" t="s">
        <v>9705</v>
      </c>
      <c r="D694" s="10">
        <v>1.591725596E9</v>
      </c>
      <c r="E694" s="25">
        <v>0.9156528</v>
      </c>
      <c r="F694" s="15" t="str">
        <f>IFERROR(__xludf.DUMMYFUNCTION("""COMPUTED_VALUE"""),"alphabachelor")</f>
        <v>alphabachelor</v>
      </c>
      <c r="G694" s="25"/>
    </row>
    <row r="695">
      <c r="A695" s="22" t="s">
        <v>14037</v>
      </c>
      <c r="B695" s="4" t="s">
        <v>13230</v>
      </c>
      <c r="C695" s="4" t="s">
        <v>956</v>
      </c>
      <c r="D695" s="10">
        <v>1.59152768E9</v>
      </c>
      <c r="E695" s="25">
        <v>0.9156528</v>
      </c>
      <c r="F695" s="15" t="str">
        <f>IFERROR(__xludf.DUMMYFUNCTION("""COMPUTED_VALUE"""),"dilligaf0220")</f>
        <v>dilligaf0220</v>
      </c>
      <c r="G695" s="25"/>
    </row>
    <row r="696">
      <c r="A696" s="4" t="s">
        <v>14038</v>
      </c>
      <c r="B696" s="4" t="s">
        <v>4826</v>
      </c>
      <c r="C696" s="4" t="s">
        <v>8010</v>
      </c>
      <c r="D696" s="10">
        <v>1.591602456E9</v>
      </c>
      <c r="E696" s="25">
        <v>0.9156528</v>
      </c>
      <c r="F696" s="15" t="str">
        <f>IFERROR(__xludf.DUMMYFUNCTION("""COMPUTED_VALUE"""),"KelownaZ")</f>
        <v>KelownaZ</v>
      </c>
      <c r="G696" s="25"/>
    </row>
    <row r="697">
      <c r="A697" s="4" t="s">
        <v>14039</v>
      </c>
      <c r="B697" s="4" t="s">
        <v>14040</v>
      </c>
      <c r="C697" s="4" t="s">
        <v>4906</v>
      </c>
      <c r="D697" s="10">
        <v>1.592504522E9</v>
      </c>
      <c r="E697" s="25">
        <v>0.9156528</v>
      </c>
      <c r="F697" s="15" t="str">
        <f>IFERROR(__xludf.DUMMYFUNCTION("""COMPUTED_VALUE"""),"Closepacked")</f>
        <v>Closepacked</v>
      </c>
      <c r="G697" s="25"/>
    </row>
    <row r="698">
      <c r="A698" s="4" t="s">
        <v>14041</v>
      </c>
      <c r="B698" s="4" t="s">
        <v>3053</v>
      </c>
      <c r="C698" s="4" t="s">
        <v>8498</v>
      </c>
      <c r="D698" s="10">
        <v>1.593596993E9</v>
      </c>
      <c r="E698" s="25">
        <v>0.9156528</v>
      </c>
      <c r="F698" s="15" t="str">
        <f>IFERROR(__xludf.DUMMYFUNCTION("""COMPUTED_VALUE"""),"coboltt46")</f>
        <v>coboltt46</v>
      </c>
      <c r="G698" s="25"/>
    </row>
    <row r="699">
      <c r="A699" s="4" t="s">
        <v>14042</v>
      </c>
      <c r="B699" s="4" t="s">
        <v>14043</v>
      </c>
      <c r="C699" s="4" t="s">
        <v>6269</v>
      </c>
      <c r="D699" s="10">
        <v>1.59130731E9</v>
      </c>
      <c r="E699" s="25">
        <v>0.9156528</v>
      </c>
      <c r="F699" s="15" t="str">
        <f>IFERROR(__xludf.DUMMYFUNCTION("""COMPUTED_VALUE"""),"RyanOnymous")</f>
        <v>RyanOnymous</v>
      </c>
      <c r="G699" s="25"/>
    </row>
    <row r="700">
      <c r="A700" s="4" t="s">
        <v>14044</v>
      </c>
      <c r="B700" s="4" t="s">
        <v>13798</v>
      </c>
      <c r="C700" s="4" t="s">
        <v>970</v>
      </c>
      <c r="D700" s="10">
        <v>1.593145708E9</v>
      </c>
      <c r="E700" s="25">
        <v>0.9156528</v>
      </c>
      <c r="F700" s="15" t="str">
        <f>IFERROR(__xludf.DUMMYFUNCTION("""COMPUTED_VALUE"""),"Archimeresz")</f>
        <v>Archimeresz</v>
      </c>
      <c r="G700" s="25"/>
    </row>
    <row r="701">
      <c r="A701" s="22" t="s">
        <v>14045</v>
      </c>
      <c r="B701" s="4" t="s">
        <v>13441</v>
      </c>
      <c r="C701" s="4" t="s">
        <v>1557</v>
      </c>
      <c r="D701" s="10">
        <v>1.591629832E9</v>
      </c>
      <c r="E701" s="25">
        <v>0.9156528</v>
      </c>
      <c r="F701" s="15" t="str">
        <f>IFERROR(__xludf.DUMMYFUNCTION("""COMPUTED_VALUE"""),"SnakeAmethyst23")</f>
        <v>SnakeAmethyst23</v>
      </c>
      <c r="G701" s="25"/>
    </row>
    <row r="702">
      <c r="A702" s="4" t="s">
        <v>14046</v>
      </c>
      <c r="B702" s="4" t="s">
        <v>14047</v>
      </c>
      <c r="C702" s="4" t="s">
        <v>8866</v>
      </c>
      <c r="D702" s="10">
        <v>1.593271402E9</v>
      </c>
      <c r="E702" s="25">
        <v>0.9156528</v>
      </c>
      <c r="F702" s="15" t="str">
        <f>IFERROR(__xludf.DUMMYFUNCTION("""COMPUTED_VALUE"""),"Dr_Sir1969")</f>
        <v>Dr_Sir1969</v>
      </c>
      <c r="G702" s="25"/>
    </row>
    <row r="703">
      <c r="A703" s="4" t="s">
        <v>14048</v>
      </c>
      <c r="B703" s="4" t="s">
        <v>14049</v>
      </c>
      <c r="C703" s="4" t="s">
        <v>5515</v>
      </c>
      <c r="D703" s="10">
        <v>1.592543549E9</v>
      </c>
      <c r="E703" s="25">
        <v>0.9156528</v>
      </c>
      <c r="F703" s="15" t="str">
        <f>IFERROR(__xludf.DUMMYFUNCTION("""COMPUTED_VALUE"""),"monetarydread")</f>
        <v>monetarydread</v>
      </c>
      <c r="G703" s="25"/>
    </row>
    <row r="704">
      <c r="A704" s="4" t="s">
        <v>14050</v>
      </c>
      <c r="B704" s="4" t="s">
        <v>1345</v>
      </c>
      <c r="C704" s="4" t="s">
        <v>12085</v>
      </c>
      <c r="D704" s="10">
        <v>1.593035019E9</v>
      </c>
      <c r="E704" s="25">
        <v>0.9156528</v>
      </c>
      <c r="F704" s="15" t="str">
        <f>IFERROR(__xludf.DUMMYFUNCTION("""COMPUTED_VALUE"""),"purplecraisin")</f>
        <v>purplecraisin</v>
      </c>
      <c r="G704" s="25"/>
    </row>
    <row r="705">
      <c r="A705" s="4" t="s">
        <v>14051</v>
      </c>
      <c r="B705" s="4" t="s">
        <v>862</v>
      </c>
      <c r="C705" s="4" t="s">
        <v>8380</v>
      </c>
      <c r="D705" s="10">
        <v>1.59125037E9</v>
      </c>
      <c r="E705" s="25">
        <v>0.9156528</v>
      </c>
      <c r="F705" s="15" t="str">
        <f>IFERROR(__xludf.DUMMYFUNCTION("""COMPUTED_VALUE"""),"TheBlacksmith64")</f>
        <v>TheBlacksmith64</v>
      </c>
      <c r="G705" s="25"/>
    </row>
    <row r="706">
      <c r="A706" s="4" t="s">
        <v>14052</v>
      </c>
      <c r="B706" s="4" t="s">
        <v>13135</v>
      </c>
      <c r="C706" s="4" t="s">
        <v>7330</v>
      </c>
      <c r="D706" s="10">
        <v>1.591481036E9</v>
      </c>
      <c r="E706" s="25">
        <v>0.9156528</v>
      </c>
      <c r="F706" s="15" t="str">
        <f>IFERROR(__xludf.DUMMYFUNCTION("""COMPUTED_VALUE"""),"flapjackpappy")</f>
        <v>flapjackpappy</v>
      </c>
      <c r="G706" s="25"/>
    </row>
    <row r="707">
      <c r="A707" s="4" t="s">
        <v>14053</v>
      </c>
      <c r="B707" s="4" t="s">
        <v>6034</v>
      </c>
      <c r="C707" s="4" t="s">
        <v>8494</v>
      </c>
      <c r="D707" s="10">
        <v>1.593216797E9</v>
      </c>
      <c r="E707" s="25">
        <v>0.9156528</v>
      </c>
      <c r="F707" s="15" t="str">
        <f>IFERROR(__xludf.DUMMYFUNCTION("""COMPUTED_VALUE"""),"definitelynotevading")</f>
        <v>definitelynotevading</v>
      </c>
      <c r="G707" s="25"/>
    </row>
    <row r="708">
      <c r="A708" s="4" t="s">
        <v>14054</v>
      </c>
      <c r="B708" s="4" t="s">
        <v>14055</v>
      </c>
      <c r="C708" s="4" t="s">
        <v>4283</v>
      </c>
      <c r="D708" s="10">
        <v>1.593494556E9</v>
      </c>
      <c r="E708" s="25">
        <v>0.9156528</v>
      </c>
      <c r="F708" s="15" t="str">
        <f>IFERROR(__xludf.DUMMYFUNCTION("""COMPUTED_VALUE"""),"garbage_tr011")</f>
        <v>garbage_tr011</v>
      </c>
      <c r="G708" s="25"/>
    </row>
    <row r="709">
      <c r="A709" s="22" t="s">
        <v>14056</v>
      </c>
      <c r="B709" s="4" t="s">
        <v>13129</v>
      </c>
      <c r="C709" s="4" t="s">
        <v>4770</v>
      </c>
      <c r="D709" s="10">
        <v>1.591104205E9</v>
      </c>
      <c r="E709" s="25">
        <v>0.9156528</v>
      </c>
      <c r="F709" s="15" t="str">
        <f>IFERROR(__xludf.DUMMYFUNCTION("""COMPUTED_VALUE"""),"Memestealer40k")</f>
        <v>Memestealer40k</v>
      </c>
      <c r="G709" s="25"/>
    </row>
    <row r="710">
      <c r="A710" s="22" t="s">
        <v>14057</v>
      </c>
      <c r="B710" s="4" t="s">
        <v>14058</v>
      </c>
      <c r="C710" s="4" t="s">
        <v>4956</v>
      </c>
      <c r="D710" s="10">
        <v>1.592602642E9</v>
      </c>
      <c r="E710" s="25">
        <v>0.9156528</v>
      </c>
      <c r="F710" s="15" t="str">
        <f>IFERROR(__xludf.DUMMYFUNCTION("""COMPUTED_VALUE"""),"Moral_Metaphysician")</f>
        <v>Moral_Metaphysician</v>
      </c>
      <c r="G710" s="25"/>
    </row>
    <row r="711">
      <c r="A711" s="4" t="s">
        <v>14059</v>
      </c>
      <c r="B711" s="4" t="s">
        <v>10486</v>
      </c>
      <c r="C711" s="4" t="s">
        <v>7725</v>
      </c>
      <c r="D711" s="10">
        <v>1.593232047E9</v>
      </c>
      <c r="E711" s="25">
        <v>0.9156528</v>
      </c>
      <c r="F711" s="15" t="str">
        <f>IFERROR(__xludf.DUMMYFUNCTION("""COMPUTED_VALUE"""),"elementary_1")</f>
        <v>elementary_1</v>
      </c>
      <c r="G711" s="25"/>
    </row>
    <row r="712">
      <c r="A712" s="22" t="s">
        <v>14060</v>
      </c>
      <c r="B712" s="4" t="s">
        <v>6034</v>
      </c>
      <c r="C712" s="4" t="s">
        <v>1402</v>
      </c>
      <c r="D712" s="10">
        <v>1.592759367E9</v>
      </c>
      <c r="E712" s="25">
        <v>0.9156528</v>
      </c>
      <c r="F712" s="15" t="str">
        <f>IFERROR(__xludf.DUMMYFUNCTION("""COMPUTED_VALUE"""),"ChaddiusTrumppius")</f>
        <v>ChaddiusTrumppius</v>
      </c>
      <c r="G712" s="25"/>
    </row>
    <row r="713">
      <c r="A713" s="22" t="s">
        <v>14061</v>
      </c>
      <c r="B713" s="4" t="s">
        <v>13194</v>
      </c>
      <c r="C713" s="4" t="s">
        <v>849</v>
      </c>
      <c r="D713" s="10">
        <v>1.59294116E9</v>
      </c>
      <c r="E713" s="25">
        <v>0.9156528</v>
      </c>
      <c r="F713" s="15" t="str">
        <f>IFERROR(__xludf.DUMMYFUNCTION("""COMPUTED_VALUE"""),"MrCanoeHead_")</f>
        <v>MrCanoeHead_</v>
      </c>
      <c r="G713" s="25"/>
    </row>
    <row r="714">
      <c r="A714" s="4" t="s">
        <v>14062</v>
      </c>
      <c r="B714" s="4" t="s">
        <v>13214</v>
      </c>
      <c r="C714" s="4" t="s">
        <v>6284</v>
      </c>
      <c r="D714" s="10">
        <v>1.592607197E9</v>
      </c>
      <c r="E714" s="25">
        <v>0.9156528</v>
      </c>
      <c r="F714" s="15" t="str">
        <f>IFERROR(__xludf.DUMMYFUNCTION("""COMPUTED_VALUE"""),"TheoBlanco")</f>
        <v>TheoBlanco</v>
      </c>
      <c r="G714" s="25"/>
    </row>
    <row r="715">
      <c r="A715" s="4" t="s">
        <v>14063</v>
      </c>
      <c r="B715" s="4" t="s">
        <v>14064</v>
      </c>
      <c r="C715" s="4" t="s">
        <v>4611</v>
      </c>
      <c r="D715" s="10">
        <v>1.592432625E9</v>
      </c>
      <c r="E715" s="25">
        <v>0.9156528</v>
      </c>
      <c r="F715" s="15" t="str">
        <f>IFERROR(__xludf.DUMMYFUNCTION("""COMPUTED_VALUE"""),"budster16")</f>
        <v>budster16</v>
      </c>
      <c r="G715" s="25"/>
    </row>
    <row r="716">
      <c r="A716" s="4" t="s">
        <v>14065</v>
      </c>
      <c r="B716" s="4" t="s">
        <v>14066</v>
      </c>
      <c r="C716" s="4" t="s">
        <v>9925</v>
      </c>
      <c r="D716" s="10">
        <v>1.593379064E9</v>
      </c>
      <c r="E716" s="25">
        <v>0.9156528</v>
      </c>
      <c r="F716" s="15" t="str">
        <f>IFERROR(__xludf.DUMMYFUNCTION("""COMPUTED_VALUE"""),"keeporderinplace")</f>
        <v>keeporderinplace</v>
      </c>
      <c r="G716" s="25"/>
    </row>
    <row r="717">
      <c r="A717" s="4" t="s">
        <v>14067</v>
      </c>
      <c r="B717" s="4" t="s">
        <v>14068</v>
      </c>
      <c r="C717" s="4" t="s">
        <v>5969</v>
      </c>
      <c r="D717" s="10">
        <v>1.593411103E9</v>
      </c>
      <c r="E717" s="25">
        <v>0.9156528</v>
      </c>
      <c r="F717" s="15" t="str">
        <f>IFERROR(__xludf.DUMMYFUNCTION("""COMPUTED_VALUE"""),"costumrobo")</f>
        <v>costumrobo</v>
      </c>
      <c r="G717" s="25"/>
    </row>
    <row r="718">
      <c r="A718" s="22" t="s">
        <v>14069</v>
      </c>
      <c r="B718" s="4" t="s">
        <v>13230</v>
      </c>
      <c r="C718" s="4" t="s">
        <v>10385</v>
      </c>
      <c r="D718" s="10">
        <v>1.593516926E9</v>
      </c>
      <c r="E718" s="25">
        <v>0.9156528</v>
      </c>
      <c r="F718" s="15" t="str">
        <f>IFERROR(__xludf.DUMMYFUNCTION("""COMPUTED_VALUE"""),"fishstick300")</f>
        <v>fishstick300</v>
      </c>
      <c r="G718" s="25"/>
    </row>
    <row r="719">
      <c r="A719" s="22" t="s">
        <v>14070</v>
      </c>
      <c r="B719" s="4" t="s">
        <v>13413</v>
      </c>
      <c r="C719" s="4" t="s">
        <v>4303</v>
      </c>
      <c r="D719" s="10">
        <v>1.593051235E9</v>
      </c>
      <c r="E719" s="25">
        <v>0.9156528</v>
      </c>
      <c r="F719" s="15" t="str">
        <f>IFERROR(__xludf.DUMMYFUNCTION("""COMPUTED_VALUE"""),"Evilchickennuggets")</f>
        <v>Evilchickennuggets</v>
      </c>
      <c r="G719" s="25"/>
    </row>
    <row r="720">
      <c r="A720" s="4" t="s">
        <v>14071</v>
      </c>
      <c r="B720" s="4" t="s">
        <v>13718</v>
      </c>
      <c r="C720" s="4" t="s">
        <v>830</v>
      </c>
      <c r="D720" s="10">
        <v>1.591725524E9</v>
      </c>
      <c r="E720" s="25">
        <v>0.9156528</v>
      </c>
      <c r="F720" s="15" t="str">
        <f>IFERROR(__xludf.DUMMYFUNCTION("""COMPUTED_VALUE"""),"RoutineSeat22")</f>
        <v>RoutineSeat22</v>
      </c>
      <c r="G720" s="25"/>
    </row>
    <row r="721">
      <c r="A721" s="4" t="s">
        <v>14072</v>
      </c>
      <c r="B721" s="4" t="s">
        <v>14073</v>
      </c>
      <c r="C721" s="4" t="s">
        <v>2939</v>
      </c>
      <c r="D721" s="10">
        <v>1.59251345E9</v>
      </c>
      <c r="E721" s="25">
        <v>0.9156528</v>
      </c>
      <c r="F721" s="15" t="str">
        <f>IFERROR(__xludf.DUMMYFUNCTION("""COMPUTED_VALUE"""),"braedizzle")</f>
        <v>braedizzle</v>
      </c>
      <c r="G721" s="25"/>
    </row>
    <row r="722">
      <c r="A722" s="4" t="s">
        <v>14074</v>
      </c>
      <c r="B722" s="4" t="s">
        <v>14075</v>
      </c>
      <c r="C722" s="4" t="s">
        <v>7232</v>
      </c>
      <c r="D722" s="10">
        <v>1.591828266E9</v>
      </c>
      <c r="E722" s="25">
        <v>0.9156528</v>
      </c>
      <c r="F722" s="15" t="str">
        <f>IFERROR(__xludf.DUMMYFUNCTION("""COMPUTED_VALUE"""),"johnruby")</f>
        <v>johnruby</v>
      </c>
      <c r="G722" s="25"/>
    </row>
    <row r="723">
      <c r="A723" s="4" t="s">
        <v>14076</v>
      </c>
      <c r="B723" s="4" t="s">
        <v>13129</v>
      </c>
      <c r="C723" s="4" t="s">
        <v>901</v>
      </c>
      <c r="D723" s="10">
        <v>1.591968515E9</v>
      </c>
      <c r="E723" s="25">
        <v>0.9156528</v>
      </c>
      <c r="F723" s="15" t="str">
        <f>IFERROR(__xludf.DUMMYFUNCTION("""COMPUTED_VALUE"""),"bluespirit442")</f>
        <v>bluespirit442</v>
      </c>
      <c r="G723" s="25"/>
    </row>
    <row r="724">
      <c r="A724" s="4" t="s">
        <v>14077</v>
      </c>
      <c r="B724" s="4" t="s">
        <v>14078</v>
      </c>
      <c r="C724" s="4" t="s">
        <v>8093</v>
      </c>
      <c r="D724" s="10">
        <v>1.593526275E9</v>
      </c>
      <c r="E724" s="25">
        <v>0.9156528</v>
      </c>
      <c r="F724" s="15" t="str">
        <f>IFERROR(__xludf.DUMMYFUNCTION("""COMPUTED_VALUE"""),"Ididntknowitwasweird")</f>
        <v>Ididntknowitwasweird</v>
      </c>
      <c r="G724" s="25"/>
    </row>
    <row r="725">
      <c r="A725" s="22" t="s">
        <v>14079</v>
      </c>
      <c r="B725" s="4" t="s">
        <v>13987</v>
      </c>
      <c r="C725" s="4" t="s">
        <v>956</v>
      </c>
      <c r="D725" s="10">
        <v>1.591642222E9</v>
      </c>
      <c r="E725" s="25">
        <v>0.9156528</v>
      </c>
      <c r="F725" s="15" t="str">
        <f>IFERROR(__xludf.DUMMYFUNCTION("""COMPUTED_VALUE"""),"Great_Sandwich")</f>
        <v>Great_Sandwich</v>
      </c>
      <c r="G725" s="25"/>
    </row>
    <row r="726">
      <c r="A726" s="22" t="s">
        <v>14080</v>
      </c>
      <c r="B726" s="4" t="s">
        <v>13689</v>
      </c>
      <c r="C726" s="4" t="s">
        <v>3869</v>
      </c>
      <c r="D726" s="10">
        <v>1.592055116E9</v>
      </c>
      <c r="E726" s="25">
        <v>0.91530925</v>
      </c>
      <c r="F726" s="15" t="str">
        <f>IFERROR(__xludf.DUMMYFUNCTION("""COMPUTED_VALUE"""),"SteveAkbar")</f>
        <v>SteveAkbar</v>
      </c>
      <c r="G726" s="25"/>
    </row>
    <row r="727">
      <c r="A727" s="22" t="s">
        <v>14081</v>
      </c>
      <c r="B727" s="4" t="s">
        <v>14082</v>
      </c>
      <c r="C727" s="4" t="s">
        <v>2600</v>
      </c>
      <c r="D727" s="10">
        <v>1.593441593E9</v>
      </c>
      <c r="E727" s="25">
        <v>0.91518444</v>
      </c>
      <c r="F727" s="15" t="str">
        <f>IFERROR(__xludf.DUMMYFUNCTION("""COMPUTED_VALUE"""),"jamezee777")</f>
        <v>jamezee777</v>
      </c>
      <c r="G727" s="25"/>
    </row>
    <row r="728">
      <c r="A728" s="22" t="s">
        <v>14083</v>
      </c>
      <c r="B728" s="4" t="s">
        <v>13230</v>
      </c>
      <c r="C728" s="4" t="s">
        <v>1802</v>
      </c>
      <c r="D728" s="10">
        <v>1.593447175E9</v>
      </c>
      <c r="E728" s="25">
        <v>0.9150424</v>
      </c>
      <c r="F728" s="15" t="str">
        <f>IFERROR(__xludf.DUMMYFUNCTION("""COMPUTED_VALUE"""),"HanRuan1971")</f>
        <v>HanRuan1971</v>
      </c>
      <c r="G728" s="25"/>
    </row>
    <row r="729">
      <c r="A729" s="4" t="s">
        <v>14084</v>
      </c>
      <c r="B729" s="4" t="s">
        <v>4137</v>
      </c>
      <c r="C729" s="4" t="s">
        <v>6531</v>
      </c>
      <c r="D729" s="10">
        <v>1.59161872E9</v>
      </c>
      <c r="E729" s="25">
        <v>0.9146151</v>
      </c>
      <c r="F729" s="15" t="str">
        <f>IFERROR(__xludf.DUMMYFUNCTION("""COMPUTED_VALUE"""),"RerollWarlock")</f>
        <v>RerollWarlock</v>
      </c>
      <c r="G729" s="25"/>
    </row>
    <row r="730">
      <c r="A730" s="4" t="s">
        <v>14085</v>
      </c>
      <c r="B730" s="4" t="s">
        <v>2549</v>
      </c>
      <c r="C730" s="4" t="s">
        <v>12402</v>
      </c>
      <c r="D730" s="10">
        <v>1.591383939E9</v>
      </c>
      <c r="E730" s="25">
        <v>0.9140438</v>
      </c>
      <c r="F730" s="15" t="str">
        <f>IFERROR(__xludf.DUMMYFUNCTION("""COMPUTED_VALUE"""),"mrpoopi")</f>
        <v>mrpoopi</v>
      </c>
      <c r="G730" s="25"/>
    </row>
    <row r="731">
      <c r="A731" s="4" t="s">
        <v>14086</v>
      </c>
      <c r="B731" s="4" t="s">
        <v>14087</v>
      </c>
      <c r="C731" s="4" t="s">
        <v>8183</v>
      </c>
      <c r="D731" s="10">
        <v>1.591057831E9</v>
      </c>
      <c r="E731" s="25">
        <v>0.913506</v>
      </c>
      <c r="F731" s="15" t="str">
        <f>IFERROR(__xludf.DUMMYFUNCTION("""COMPUTED_VALUE"""),"ShadowSideOfSelf")</f>
        <v>ShadowSideOfSelf</v>
      </c>
      <c r="G731" s="25"/>
    </row>
    <row r="732">
      <c r="A732" s="4" t="s">
        <v>14088</v>
      </c>
      <c r="B732" s="4" t="s">
        <v>13964</v>
      </c>
      <c r="C732" s="4" t="s">
        <v>4592</v>
      </c>
      <c r="D732" s="10">
        <v>1.593526221E9</v>
      </c>
      <c r="E732" s="25">
        <v>0.91336036</v>
      </c>
      <c r="F732" s="15" t="str">
        <f>IFERROR(__xludf.DUMMYFUNCTION("""COMPUTED_VALUE"""),"jimbopop120")</f>
        <v>jimbopop120</v>
      </c>
      <c r="G732" s="25"/>
    </row>
    <row r="733">
      <c r="A733" s="4" t="s">
        <v>14089</v>
      </c>
      <c r="B733" s="4" t="s">
        <v>1715</v>
      </c>
      <c r="C733" s="4" t="s">
        <v>10701</v>
      </c>
      <c r="D733" s="10">
        <v>1.593117027E9</v>
      </c>
      <c r="E733" s="25">
        <v>0.9129424</v>
      </c>
      <c r="F733" s="15" t="str">
        <f>IFERROR(__xludf.DUMMYFUNCTION("""COMPUTED_VALUE"""),"localrockylookout")</f>
        <v>localrockylookout</v>
      </c>
      <c r="G733" s="25"/>
    </row>
    <row r="734">
      <c r="A734" s="4" t="s">
        <v>14090</v>
      </c>
      <c r="B734" s="4" t="s">
        <v>1067</v>
      </c>
      <c r="C734" s="4" t="s">
        <v>444</v>
      </c>
      <c r="D734" s="10">
        <v>1.591329449E9</v>
      </c>
      <c r="E734" s="25">
        <v>0.91277003</v>
      </c>
      <c r="F734" s="15" t="str">
        <f>IFERROR(__xludf.DUMMYFUNCTION("""COMPUTED_VALUE"""),"losthotpocket")</f>
        <v>losthotpocket</v>
      </c>
      <c r="G734" s="25"/>
    </row>
    <row r="735">
      <c r="A735" s="4" t="s">
        <v>14091</v>
      </c>
      <c r="B735" s="4" t="s">
        <v>13718</v>
      </c>
      <c r="C735" s="4" t="s">
        <v>5283</v>
      </c>
      <c r="D735" s="10">
        <v>1.592838502E9</v>
      </c>
      <c r="E735" s="25">
        <v>0.91231775</v>
      </c>
      <c r="F735" s="15" t="str">
        <f>IFERROR(__xludf.DUMMYFUNCTION("""COMPUTED_VALUE"""),"billy_buckles")</f>
        <v>billy_buckles</v>
      </c>
      <c r="G735" s="25"/>
    </row>
    <row r="736">
      <c r="A736" s="4" t="s">
        <v>14092</v>
      </c>
      <c r="B736" s="4" t="s">
        <v>13987</v>
      </c>
      <c r="C736" s="4" t="s">
        <v>2948</v>
      </c>
      <c r="D736" s="10">
        <v>1.593615699E9</v>
      </c>
      <c r="E736" s="25">
        <v>0.9121304</v>
      </c>
      <c r="F736" s="15" t="str">
        <f>IFERROR(__xludf.DUMMYFUNCTION("""COMPUTED_VALUE"""),"FoggyTheHippo")</f>
        <v>FoggyTheHippo</v>
      </c>
      <c r="G736" s="25"/>
    </row>
    <row r="737">
      <c r="A737" s="22" t="s">
        <v>14093</v>
      </c>
      <c r="B737" s="4" t="s">
        <v>6354</v>
      </c>
      <c r="C737" s="4" t="s">
        <v>4499</v>
      </c>
      <c r="D737" s="10">
        <v>1.591989096E9</v>
      </c>
      <c r="E737" s="25">
        <v>0.91197675</v>
      </c>
      <c r="F737" s="15" t="str">
        <f>IFERROR(__xludf.DUMMYFUNCTION("""COMPUTED_VALUE"""),"WINnipegJets1")</f>
        <v>WINnipegJets1</v>
      </c>
      <c r="G737" s="25"/>
    </row>
    <row r="738">
      <c r="A738" s="4" t="s">
        <v>14094</v>
      </c>
      <c r="B738" s="4" t="s">
        <v>13521</v>
      </c>
      <c r="C738" s="4" t="s">
        <v>7300</v>
      </c>
      <c r="D738" s="10">
        <v>1.593439334E9</v>
      </c>
      <c r="E738" s="25">
        <v>0.9119365</v>
      </c>
      <c r="F738" s="15" t="str">
        <f>IFERROR(__xludf.DUMMYFUNCTION("""COMPUTED_VALUE"""),"hydrofluoric_")</f>
        <v>hydrofluoric_</v>
      </c>
      <c r="G738" s="25"/>
    </row>
    <row r="739">
      <c r="A739" s="4" t="s">
        <v>14095</v>
      </c>
      <c r="B739" s="4" t="s">
        <v>14096</v>
      </c>
      <c r="C739" s="4" t="s">
        <v>7531</v>
      </c>
      <c r="D739" s="10">
        <v>1.592321227E9</v>
      </c>
      <c r="E739" s="25">
        <v>0.91190445</v>
      </c>
      <c r="F739" s="15" t="str">
        <f>IFERROR(__xludf.DUMMYFUNCTION("""COMPUTED_VALUE"""),"lawthug69")</f>
        <v>lawthug69</v>
      </c>
      <c r="G739" s="25"/>
    </row>
    <row r="740">
      <c r="A740" s="4" t="s">
        <v>14097</v>
      </c>
      <c r="B740" s="4" t="s">
        <v>4049</v>
      </c>
      <c r="C740" s="4" t="s">
        <v>2821</v>
      </c>
      <c r="D740" s="10">
        <v>1.592682923E9</v>
      </c>
      <c r="E740" s="25">
        <v>0.9117476</v>
      </c>
      <c r="F740" s="15" t="str">
        <f>IFERROR(__xludf.DUMMYFUNCTION("""COMPUTED_VALUE"""),"Toronto_6x")</f>
        <v>Toronto_6x</v>
      </c>
      <c r="G740" s="25"/>
    </row>
    <row r="741">
      <c r="A741" s="4" t="s">
        <v>14098</v>
      </c>
      <c r="B741" s="4" t="s">
        <v>14087</v>
      </c>
      <c r="C741" s="4" t="s">
        <v>5572</v>
      </c>
      <c r="D741" s="10">
        <v>1.592425467E9</v>
      </c>
      <c r="E741" s="25">
        <v>0.9116771</v>
      </c>
      <c r="F741" s="15" t="str">
        <f>IFERROR(__xludf.DUMMYFUNCTION("""COMPUTED_VALUE"""),"ChickennDiddle")</f>
        <v>ChickennDiddle</v>
      </c>
      <c r="G741" s="25"/>
    </row>
    <row r="742">
      <c r="A742" s="4" t="s">
        <v>14099</v>
      </c>
      <c r="B742" s="4" t="s">
        <v>13098</v>
      </c>
      <c r="C742" s="4" t="s">
        <v>4348</v>
      </c>
      <c r="D742" s="10">
        <v>1.591187784E9</v>
      </c>
      <c r="E742" s="25">
        <v>0.9116272</v>
      </c>
      <c r="F742" s="15" t="str">
        <f>IFERROR(__xludf.DUMMYFUNCTION("""COMPUTED_VALUE"""),"The-Filthy-Casual")</f>
        <v>The-Filthy-Casual</v>
      </c>
      <c r="G742" s="25"/>
    </row>
    <row r="743">
      <c r="A743" s="4" t="s">
        <v>14100</v>
      </c>
      <c r="B743" s="4" t="s">
        <v>10639</v>
      </c>
      <c r="C743" s="4" t="s">
        <v>12070</v>
      </c>
      <c r="D743" s="10">
        <v>1.592538499E9</v>
      </c>
      <c r="E743" s="25">
        <v>0.91120684</v>
      </c>
      <c r="F743" s="15" t="str">
        <f>IFERROR(__xludf.DUMMYFUNCTION("""COMPUTED_VALUE"""),"twobelowpar")</f>
        <v>twobelowpar</v>
      </c>
      <c r="G743" s="25"/>
    </row>
    <row r="744">
      <c r="A744" s="4" t="s">
        <v>14101</v>
      </c>
      <c r="B744" s="4" t="s">
        <v>5714</v>
      </c>
      <c r="C744" s="4" t="s">
        <v>4652</v>
      </c>
      <c r="D744" s="10">
        <v>1.593186942E9</v>
      </c>
      <c r="E744" s="25">
        <v>0.91105574</v>
      </c>
      <c r="F744" s="15" t="str">
        <f>IFERROR(__xludf.DUMMYFUNCTION("""COMPUTED_VALUE"""),"Digglord")</f>
        <v>Digglord</v>
      </c>
      <c r="G744" s="25"/>
    </row>
    <row r="745">
      <c r="A745" s="22" t="s">
        <v>14102</v>
      </c>
      <c r="B745" s="4" t="s">
        <v>14103</v>
      </c>
      <c r="C745" s="4" t="s">
        <v>2342</v>
      </c>
      <c r="D745" s="10">
        <v>1.592603028E9</v>
      </c>
      <c r="E745" s="25">
        <v>0.9110231</v>
      </c>
      <c r="F745" s="15" t="str">
        <f>IFERROR(__xludf.DUMMYFUNCTION("""COMPUTED_VALUE"""),"SubtleTeaworkswonder")</f>
        <v>SubtleTeaworkswonder</v>
      </c>
      <c r="G745" s="25"/>
    </row>
    <row r="746">
      <c r="A746" s="4" t="s">
        <v>14104</v>
      </c>
      <c r="B746" s="4" t="s">
        <v>1057</v>
      </c>
      <c r="C746" s="4" t="s">
        <v>1231</v>
      </c>
      <c r="D746" s="10">
        <v>1.591426114E9</v>
      </c>
      <c r="E746" s="25">
        <v>0.9108554</v>
      </c>
      <c r="F746" s="15" t="str">
        <f>IFERROR(__xludf.DUMMYFUNCTION("""COMPUTED_VALUE"""),"lothrop_evola")</f>
        <v>lothrop_evola</v>
      </c>
      <c r="G746" s="25"/>
    </row>
    <row r="747">
      <c r="A747" s="4" t="s">
        <v>14105</v>
      </c>
      <c r="B747" s="4" t="s">
        <v>9355</v>
      </c>
      <c r="C747" s="4" t="s">
        <v>3265</v>
      </c>
      <c r="D747" s="10">
        <v>1.592512518E9</v>
      </c>
      <c r="E747" s="25">
        <v>0.910803</v>
      </c>
      <c r="F747" s="15" t="str">
        <f>IFERROR(__xludf.DUMMYFUNCTION("""COMPUTED_VALUE"""),"WexfordRearedConor")</f>
        <v>WexfordRearedConor</v>
      </c>
      <c r="G747" s="25"/>
    </row>
    <row r="748">
      <c r="A748" s="4" t="s">
        <v>14106</v>
      </c>
      <c r="B748" s="4" t="s">
        <v>14107</v>
      </c>
      <c r="C748" s="4" t="s">
        <v>11796</v>
      </c>
      <c r="D748" s="10">
        <v>1.591753211E9</v>
      </c>
      <c r="E748" s="25">
        <v>0.9105822</v>
      </c>
      <c r="F748" s="15" t="str">
        <f>IFERROR(__xludf.DUMMYFUNCTION("""COMPUTED_VALUE"""),"greg-gibbs")</f>
        <v>greg-gibbs</v>
      </c>
      <c r="G748" s="25"/>
    </row>
    <row r="749">
      <c r="A749" s="4" t="s">
        <v>14108</v>
      </c>
      <c r="B749" s="4" t="s">
        <v>14109</v>
      </c>
      <c r="C749" s="4" t="s">
        <v>956</v>
      </c>
      <c r="D749" s="10">
        <v>1.591524159E9</v>
      </c>
      <c r="E749" s="25">
        <v>0.9097049</v>
      </c>
      <c r="F749" s="15" t="str">
        <f>IFERROR(__xludf.DUMMYFUNCTION("""COMPUTED_VALUE"""),"TakeaChillPillWill")</f>
        <v>TakeaChillPillWill</v>
      </c>
      <c r="G749" s="25"/>
    </row>
    <row r="750">
      <c r="A750" s="4" t="s">
        <v>14110</v>
      </c>
      <c r="B750" s="4" t="s">
        <v>6354</v>
      </c>
      <c r="C750" s="4" t="s">
        <v>5572</v>
      </c>
      <c r="D750" s="10">
        <v>1.592449706E9</v>
      </c>
      <c r="E750" s="25">
        <v>0.90967757</v>
      </c>
      <c r="F750" s="15" t="str">
        <f>IFERROR(__xludf.DUMMYFUNCTION("""COMPUTED_VALUE"""),"BigBacon87")</f>
        <v>BigBacon87</v>
      </c>
      <c r="G750" s="25"/>
    </row>
    <row r="751">
      <c r="A751" s="22" t="s">
        <v>14111</v>
      </c>
      <c r="B751" s="4" t="s">
        <v>13473</v>
      </c>
      <c r="C751" s="4" t="s">
        <v>3587</v>
      </c>
      <c r="D751" s="10">
        <v>1.592454599E9</v>
      </c>
      <c r="E751" s="25">
        <v>0.9092378</v>
      </c>
      <c r="F751" s="15" t="str">
        <f>IFERROR(__xludf.DUMMYFUNCTION("""COMPUTED_VALUE"""),"rustytheviking")</f>
        <v>rustytheviking</v>
      </c>
      <c r="G751" s="25"/>
    </row>
    <row r="752">
      <c r="A752" s="22" t="s">
        <v>14112</v>
      </c>
      <c r="B752" s="4" t="s">
        <v>13230</v>
      </c>
      <c r="C752" s="4" t="s">
        <v>2473</v>
      </c>
      <c r="D752" s="10">
        <v>1.592391741E9</v>
      </c>
      <c r="E752" s="25">
        <v>0.9092343</v>
      </c>
      <c r="F752" s="15" t="str">
        <f>IFERROR(__xludf.DUMMYFUNCTION("""COMPUTED_VALUE"""),"372xpg")</f>
        <v>372xpg</v>
      </c>
      <c r="G752" s="25"/>
    </row>
    <row r="753">
      <c r="A753" s="4" t="s">
        <v>14113</v>
      </c>
      <c r="B753" s="4" t="s">
        <v>14114</v>
      </c>
      <c r="C753" s="4" t="s">
        <v>10752</v>
      </c>
      <c r="D753" s="10">
        <v>1.591855185E9</v>
      </c>
      <c r="E753" s="25">
        <v>0.90880144</v>
      </c>
      <c r="F753" s="15" t="str">
        <f>IFERROR(__xludf.DUMMYFUNCTION("""COMPUTED_VALUE"""),"ynosleepscreams")</f>
        <v>ynosleepscreams</v>
      </c>
      <c r="G753" s="25"/>
    </row>
    <row r="754">
      <c r="A754" s="4" t="s">
        <v>14115</v>
      </c>
      <c r="B754" s="4" t="s">
        <v>14116</v>
      </c>
      <c r="C754" s="4" t="s">
        <v>11252</v>
      </c>
      <c r="D754" s="10">
        <v>1.59324657E9</v>
      </c>
      <c r="E754" s="25">
        <v>0.90827703</v>
      </c>
      <c r="F754" s="15" t="str">
        <f>IFERROR(__xludf.DUMMYFUNCTION("""COMPUTED_VALUE"""),"TragicOptimistic")</f>
        <v>TragicOptimistic</v>
      </c>
      <c r="G754" s="25"/>
    </row>
    <row r="755">
      <c r="A755" s="22" t="s">
        <v>14117</v>
      </c>
      <c r="B755" s="4" t="s">
        <v>7865</v>
      </c>
      <c r="C755" s="4" t="s">
        <v>4495</v>
      </c>
      <c r="D755" s="10">
        <v>1.59168632E9</v>
      </c>
      <c r="E755" s="25">
        <v>0.9082678</v>
      </c>
      <c r="F755" s="15" t="str">
        <f>IFERROR(__xludf.DUMMYFUNCTION("""COMPUTED_VALUE"""),"Whiteyholmes")</f>
        <v>Whiteyholmes</v>
      </c>
      <c r="G755" s="25"/>
    </row>
    <row r="756">
      <c r="A756" s="4" t="s">
        <v>14118</v>
      </c>
      <c r="B756" s="4" t="s">
        <v>978</v>
      </c>
      <c r="C756" s="4" t="s">
        <v>11085</v>
      </c>
      <c r="D756" s="10">
        <v>1.592394766E9</v>
      </c>
      <c r="E756" s="25">
        <v>0.908169</v>
      </c>
      <c r="F756" s="15" t="str">
        <f>IFERROR(__xludf.DUMMYFUNCTION("""COMPUTED_VALUE"""),"chickenjonny")</f>
        <v>chickenjonny</v>
      </c>
      <c r="G756" s="25"/>
    </row>
    <row r="757">
      <c r="A757" s="4" t="s">
        <v>14119</v>
      </c>
      <c r="B757" s="4" t="s">
        <v>11591</v>
      </c>
      <c r="C757" s="4" t="s">
        <v>7120</v>
      </c>
      <c r="D757" s="10">
        <v>1.59303286E9</v>
      </c>
      <c r="E757" s="25">
        <v>0.9081632</v>
      </c>
      <c r="F757" s="15" t="str">
        <f>IFERROR(__xludf.DUMMYFUNCTION("""COMPUTED_VALUE"""),"RebornShill")</f>
        <v>RebornShill</v>
      </c>
      <c r="G757" s="25"/>
    </row>
    <row r="758">
      <c r="A758" s="4" t="s">
        <v>14120</v>
      </c>
      <c r="B758" s="4" t="s">
        <v>4375</v>
      </c>
      <c r="C758" s="4" t="s">
        <v>11796</v>
      </c>
      <c r="D758" s="10">
        <v>1.591718319E9</v>
      </c>
      <c r="E758" s="25">
        <v>0.9081296</v>
      </c>
      <c r="F758" s="15" t="str">
        <f>IFERROR(__xludf.DUMMYFUNCTION("""COMPUTED_VALUE"""),"Panderjit_SinghVV")</f>
        <v>Panderjit_SinghVV</v>
      </c>
      <c r="G758" s="25"/>
    </row>
    <row r="759">
      <c r="A759" s="22" t="s">
        <v>14121</v>
      </c>
      <c r="B759" s="4" t="s">
        <v>13230</v>
      </c>
      <c r="C759" s="4" t="s">
        <v>470</v>
      </c>
      <c r="D759" s="10">
        <v>1.593447393E9</v>
      </c>
      <c r="E759" s="25">
        <v>0.9080646</v>
      </c>
      <c r="F759" s="15" t="str">
        <f>IFERROR(__xludf.DUMMYFUNCTION("""COMPUTED_VALUE"""),"J-Trains")</f>
        <v>J-Trains</v>
      </c>
      <c r="G759" s="25"/>
    </row>
    <row r="760">
      <c r="A760" s="4" t="s">
        <v>14122</v>
      </c>
      <c r="B760" s="4" t="s">
        <v>1595</v>
      </c>
      <c r="C760" s="4" t="s">
        <v>2252</v>
      </c>
      <c r="D760" s="10">
        <v>1.59113292E9</v>
      </c>
      <c r="E760" s="25">
        <v>0.90799284</v>
      </c>
      <c r="F760" s="15" t="str">
        <f>IFERROR(__xludf.DUMMYFUNCTION("""COMPUTED_VALUE"""),"Delsur18")</f>
        <v>Delsur18</v>
      </c>
      <c r="G760" s="25"/>
    </row>
    <row r="761">
      <c r="A761" s="4" t="s">
        <v>14123</v>
      </c>
      <c r="B761" s="4" t="s">
        <v>13784</v>
      </c>
      <c r="C761" s="4" t="s">
        <v>1079</v>
      </c>
      <c r="D761" s="10">
        <v>1.591313279E9</v>
      </c>
      <c r="E761" s="25">
        <v>0.9079178</v>
      </c>
      <c r="F761" s="15" t="str">
        <f>IFERROR(__xludf.DUMMYFUNCTION("""COMPUTED_VALUE"""),"Doritos360")</f>
        <v>Doritos360</v>
      </c>
      <c r="G761" s="25"/>
    </row>
    <row r="762">
      <c r="A762" s="4" t="s">
        <v>14124</v>
      </c>
      <c r="B762" s="4" t="s">
        <v>5714</v>
      </c>
      <c r="C762" s="4" t="s">
        <v>4202</v>
      </c>
      <c r="D762" s="10">
        <v>1.592578474E9</v>
      </c>
      <c r="E762" s="25">
        <v>0.90791017</v>
      </c>
      <c r="F762" s="15" t="str">
        <f>IFERROR(__xludf.DUMMYFUNCTION("""COMPUTED_VALUE"""),"Fupa_Hoist")</f>
        <v>Fupa_Hoist</v>
      </c>
      <c r="G762" s="25"/>
    </row>
    <row r="763">
      <c r="A763" s="4" t="s">
        <v>14125</v>
      </c>
      <c r="B763" s="4" t="s">
        <v>14126</v>
      </c>
      <c r="C763" s="4" t="s">
        <v>845</v>
      </c>
      <c r="D763" s="10">
        <v>1.592246709E9</v>
      </c>
      <c r="E763" s="25">
        <v>0.90790904</v>
      </c>
      <c r="F763" s="15" t="str">
        <f>IFERROR(__xludf.DUMMYFUNCTION("""COMPUTED_VALUE"""),"mercer1775")</f>
        <v>mercer1775</v>
      </c>
      <c r="G763" s="25"/>
    </row>
    <row r="764">
      <c r="A764" s="4" t="s">
        <v>14127</v>
      </c>
      <c r="B764" s="4" t="s">
        <v>14128</v>
      </c>
      <c r="C764" s="4" t="s">
        <v>5283</v>
      </c>
      <c r="D764" s="10">
        <v>1.592850435E9</v>
      </c>
      <c r="E764" s="25">
        <v>0.90776163</v>
      </c>
      <c r="F764" s="15" t="str">
        <f>IFERROR(__xludf.DUMMYFUNCTION("""COMPUTED_VALUE"""),"habsdan37")</f>
        <v>habsdan37</v>
      </c>
      <c r="G764" s="25"/>
    </row>
    <row r="765">
      <c r="A765" s="22" t="s">
        <v>14129</v>
      </c>
      <c r="B765" s="4" t="s">
        <v>6318</v>
      </c>
      <c r="C765" s="4" t="s">
        <v>9336</v>
      </c>
      <c r="D765" s="10">
        <v>1.592985221E9</v>
      </c>
      <c r="E765" s="25">
        <v>0.907499</v>
      </c>
      <c r="F765" s="15" t="str">
        <f>IFERROR(__xludf.DUMMYFUNCTION("""COMPUTED_VALUE"""),"Tseliteiv")</f>
        <v>Tseliteiv</v>
      </c>
      <c r="G765" s="25"/>
    </row>
    <row r="766">
      <c r="A766" s="22" t="s">
        <v>14130</v>
      </c>
      <c r="B766" s="4" t="s">
        <v>1257</v>
      </c>
      <c r="C766" s="4" t="s">
        <v>8482</v>
      </c>
      <c r="D766" s="10">
        <v>1.592776829E9</v>
      </c>
      <c r="E766" s="25">
        <v>0.9058286</v>
      </c>
      <c r="F766" s="15" t="str">
        <f>IFERROR(__xludf.DUMMYFUNCTION("""COMPUTED_VALUE"""),"MrHerbert1985")</f>
        <v>MrHerbert1985</v>
      </c>
      <c r="G766" s="25"/>
    </row>
    <row r="767">
      <c r="A767" s="4" t="s">
        <v>14131</v>
      </c>
      <c r="B767" s="4" t="s">
        <v>13098</v>
      </c>
      <c r="C767" s="4" t="s">
        <v>5473</v>
      </c>
      <c r="D767" s="10">
        <v>1.593011621E9</v>
      </c>
      <c r="E767" s="25">
        <v>0.9057729</v>
      </c>
      <c r="F767" s="15" t="str">
        <f>IFERROR(__xludf.DUMMYFUNCTION("""COMPUTED_VALUE"""),"OntarioFTW")</f>
        <v>OntarioFTW</v>
      </c>
      <c r="G767" s="25"/>
    </row>
    <row r="768">
      <c r="A768" s="4" t="s">
        <v>14132</v>
      </c>
      <c r="B768" s="4" t="s">
        <v>3143</v>
      </c>
      <c r="C768" s="4" t="s">
        <v>1107</v>
      </c>
      <c r="D768" s="10">
        <v>1.593005339E9</v>
      </c>
      <c r="E768" s="25">
        <v>0.9056845</v>
      </c>
      <c r="F768" s="15" t="str">
        <f>IFERROR(__xludf.DUMMYFUNCTION("""COMPUTED_VALUE"""),"AlternativeLow5")</f>
        <v>AlternativeLow5</v>
      </c>
      <c r="G768" s="25"/>
    </row>
    <row r="769">
      <c r="A769" s="22" t="s">
        <v>14133</v>
      </c>
      <c r="B769" s="4" t="s">
        <v>6034</v>
      </c>
      <c r="C769" s="4" t="s">
        <v>10817</v>
      </c>
      <c r="D769" s="10">
        <v>1.592038484E9</v>
      </c>
      <c r="E769" s="25">
        <v>0.9053291</v>
      </c>
      <c r="F769" s="15" t="str">
        <f>IFERROR(__xludf.DUMMYFUNCTION("""COMPUTED_VALUE"""),"gdhanda23")</f>
        <v>gdhanda23</v>
      </c>
      <c r="G769" s="25"/>
    </row>
    <row r="770">
      <c r="A770" s="4" t="s">
        <v>14134</v>
      </c>
      <c r="B770" s="4" t="s">
        <v>14135</v>
      </c>
      <c r="C770" s="4" t="s">
        <v>5524</v>
      </c>
      <c r="D770" s="10">
        <v>1.593193328E9</v>
      </c>
      <c r="E770" s="25">
        <v>0.9051367</v>
      </c>
      <c r="F770" s="15" t="str">
        <f>IFERROR(__xludf.DUMMYFUNCTION("""COMPUTED_VALUE"""),"bloodrayne2123")</f>
        <v>bloodrayne2123</v>
      </c>
      <c r="G770" s="25"/>
    </row>
    <row r="771">
      <c r="A771" s="22" t="s">
        <v>14136</v>
      </c>
      <c r="B771" s="4" t="s">
        <v>14137</v>
      </c>
      <c r="C771" s="4" t="s">
        <v>9961</v>
      </c>
      <c r="D771" s="10">
        <v>1.592253834E9</v>
      </c>
      <c r="E771" s="25">
        <v>0.9045499</v>
      </c>
      <c r="F771" s="15" t="str">
        <f>IFERROR(__xludf.DUMMYFUNCTION("""COMPUTED_VALUE"""),"SwampSloth2016")</f>
        <v>SwampSloth2016</v>
      </c>
      <c r="G771" s="25"/>
    </row>
    <row r="772">
      <c r="A772" s="4" t="s">
        <v>14138</v>
      </c>
      <c r="B772" s="4" t="s">
        <v>14139</v>
      </c>
      <c r="C772" s="4" t="s">
        <v>2242</v>
      </c>
      <c r="D772" s="10">
        <v>1.591405487E9</v>
      </c>
      <c r="E772" s="25">
        <v>0.9043114</v>
      </c>
      <c r="F772" s="15" t="str">
        <f>IFERROR(__xludf.DUMMYFUNCTION("""COMPUTED_VALUE"""),"Krongarth")</f>
        <v>Krongarth</v>
      </c>
      <c r="G772" s="25"/>
    </row>
    <row r="773">
      <c r="A773" s="4" t="s">
        <v>14140</v>
      </c>
      <c r="B773" s="4" t="s">
        <v>13129</v>
      </c>
      <c r="C773" s="4" t="s">
        <v>575</v>
      </c>
      <c r="D773" s="10">
        <v>1.592882609E9</v>
      </c>
      <c r="E773" s="25">
        <v>0.90412223</v>
      </c>
      <c r="F773" s="15" t="str">
        <f>IFERROR(__xludf.DUMMYFUNCTION("""COMPUTED_VALUE"""),"velvethammer06")</f>
        <v>velvethammer06</v>
      </c>
      <c r="G773" s="25"/>
    </row>
    <row r="774">
      <c r="A774" s="4" t="s">
        <v>14141</v>
      </c>
      <c r="B774" s="4" t="s">
        <v>1140</v>
      </c>
      <c r="C774" s="4" t="s">
        <v>5283</v>
      </c>
      <c r="D774" s="10">
        <v>1.592846324E9</v>
      </c>
      <c r="E774" s="25">
        <v>0.90393484</v>
      </c>
      <c r="F774" s="15" t="str">
        <f>IFERROR(__xludf.DUMMYFUNCTION("""COMPUTED_VALUE"""),"comic630")</f>
        <v>comic630</v>
      </c>
      <c r="G774" s="25"/>
    </row>
    <row r="775">
      <c r="A775" s="4" t="s">
        <v>14142</v>
      </c>
      <c r="B775" s="4" t="s">
        <v>13333</v>
      </c>
      <c r="C775" s="4" t="s">
        <v>8124</v>
      </c>
      <c r="D775" s="10">
        <v>1.591375532E9</v>
      </c>
      <c r="E775" s="25">
        <v>0.90348303</v>
      </c>
      <c r="F775" s="15" t="str">
        <f>IFERROR(__xludf.DUMMYFUNCTION("""COMPUTED_VALUE"""),"AndrewLewer")</f>
        <v>AndrewLewer</v>
      </c>
      <c r="G775" s="25"/>
    </row>
    <row r="776">
      <c r="A776" s="4" t="s">
        <v>14143</v>
      </c>
      <c r="B776" s="4" t="s">
        <v>13098</v>
      </c>
      <c r="C776" s="4" t="s">
        <v>9424</v>
      </c>
      <c r="D776" s="10">
        <v>1.593089147E9</v>
      </c>
      <c r="E776" s="25">
        <v>0.9031286</v>
      </c>
      <c r="F776" s="15" t="str">
        <f>IFERROR(__xludf.DUMMYFUNCTION("""COMPUTED_VALUE"""),"Credible_Cognition")</f>
        <v>Credible_Cognition</v>
      </c>
      <c r="G776" s="25"/>
    </row>
    <row r="777">
      <c r="A777" s="4" t="s">
        <v>14144</v>
      </c>
      <c r="B777" s="4" t="s">
        <v>14145</v>
      </c>
      <c r="C777" s="4" t="s">
        <v>2963</v>
      </c>
      <c r="D777" s="10">
        <v>1.591257904E9</v>
      </c>
      <c r="E777" s="25">
        <v>0.9030207</v>
      </c>
      <c r="F777" s="15" t="str">
        <f>IFERROR(__xludf.DUMMYFUNCTION("""COMPUTED_VALUE"""),"irrevocableposts")</f>
        <v>irrevocableposts</v>
      </c>
      <c r="G777" s="25"/>
    </row>
    <row r="778">
      <c r="A778" s="4" t="s">
        <v>14146</v>
      </c>
      <c r="B778" s="4" t="s">
        <v>930</v>
      </c>
      <c r="C778" s="4" t="s">
        <v>6061</v>
      </c>
      <c r="D778" s="10">
        <v>1.593214184E9</v>
      </c>
      <c r="E778" s="25">
        <v>0.9029541</v>
      </c>
      <c r="F778" s="15" t="str">
        <f>IFERROR(__xludf.DUMMYFUNCTION("""COMPUTED_VALUE"""),"Whistler_V6T")</f>
        <v>Whistler_V6T</v>
      </c>
      <c r="G778" s="25"/>
    </row>
    <row r="779">
      <c r="A779" s="4" t="s">
        <v>14147</v>
      </c>
      <c r="B779" s="4" t="s">
        <v>3319</v>
      </c>
      <c r="C779" s="4" t="s">
        <v>11252</v>
      </c>
      <c r="D779" s="10">
        <v>1.593254446E9</v>
      </c>
      <c r="E779" s="25">
        <v>0.9028838</v>
      </c>
      <c r="F779" s="15" t="str">
        <f>IFERROR(__xludf.DUMMYFUNCTION("""COMPUTED_VALUE"""),"BlancFranc")</f>
        <v>BlancFranc</v>
      </c>
      <c r="G779" s="25"/>
    </row>
    <row r="780">
      <c r="A780" s="4" t="s">
        <v>14148</v>
      </c>
      <c r="B780" s="4" t="s">
        <v>11083</v>
      </c>
      <c r="C780" s="4" t="s">
        <v>4340</v>
      </c>
      <c r="D780" s="10">
        <v>1.592075203E9</v>
      </c>
      <c r="E780" s="25">
        <v>0.90283656</v>
      </c>
      <c r="F780" s="15" t="str">
        <f>IFERROR(__xludf.DUMMYFUNCTION("""COMPUTED_VALUE"""),"brockbridges540")</f>
        <v>brockbridges540</v>
      </c>
      <c r="G780" s="25"/>
    </row>
    <row r="781">
      <c r="A781" s="4" t="s">
        <v>14149</v>
      </c>
      <c r="B781" s="4" t="s">
        <v>13176</v>
      </c>
      <c r="C781" s="4" t="s">
        <v>2032</v>
      </c>
      <c r="D781" s="10">
        <v>1.591645819E9</v>
      </c>
      <c r="E781" s="25">
        <v>0.90283144</v>
      </c>
      <c r="F781" s="15" t="str">
        <f>IFERROR(__xludf.DUMMYFUNCTION("""COMPUTED_VALUE"""),"Yearbook146")</f>
        <v>Yearbook146</v>
      </c>
      <c r="G781" s="25"/>
    </row>
    <row r="782">
      <c r="A782" s="22" t="s">
        <v>14150</v>
      </c>
      <c r="B782" s="4" t="s">
        <v>14151</v>
      </c>
      <c r="C782" s="4" t="s">
        <v>3982</v>
      </c>
      <c r="D782" s="10">
        <v>1.591653036E9</v>
      </c>
      <c r="E782" s="25">
        <v>0.9024681</v>
      </c>
      <c r="F782" s="15" t="str">
        <f>IFERROR(__xludf.DUMMYFUNCTION("""COMPUTED_VALUE"""),"MrTightface")</f>
        <v>MrTightface</v>
      </c>
      <c r="G782" s="25"/>
    </row>
    <row r="783">
      <c r="A783" s="4" t="s">
        <v>14152</v>
      </c>
      <c r="B783" s="4" t="s">
        <v>13176</v>
      </c>
      <c r="C783" s="4" t="s">
        <v>11982</v>
      </c>
      <c r="D783" s="10">
        <v>1.592932259E9</v>
      </c>
      <c r="E783" s="25">
        <v>0.9024284</v>
      </c>
      <c r="F783" s="15" t="str">
        <f>IFERROR(__xludf.DUMMYFUNCTION("""COMPUTED_VALUE"""),"TheSDragon")</f>
        <v>TheSDragon</v>
      </c>
      <c r="G783" s="25"/>
    </row>
    <row r="784">
      <c r="A784" s="4" t="s">
        <v>14153</v>
      </c>
      <c r="B784" s="4" t="s">
        <v>14154</v>
      </c>
      <c r="C784" s="4" t="s">
        <v>4231</v>
      </c>
      <c r="D784" s="10">
        <v>1.593030025E9</v>
      </c>
      <c r="E784" s="25">
        <v>0.90183395</v>
      </c>
      <c r="F784" s="15" t="str">
        <f>IFERROR(__xludf.DUMMYFUNCTION("""COMPUTED_VALUE"""),"btownetoronto")</f>
        <v>btownetoronto</v>
      </c>
      <c r="G784" s="25"/>
    </row>
    <row r="785">
      <c r="A785" s="4" t="s">
        <v>14155</v>
      </c>
      <c r="B785" s="4" t="s">
        <v>13098</v>
      </c>
      <c r="C785" s="4" t="s">
        <v>6008</v>
      </c>
      <c r="D785" s="10">
        <v>1.592621929E9</v>
      </c>
      <c r="E785" s="25">
        <v>0.90183216</v>
      </c>
      <c r="F785" s="15" t="str">
        <f>IFERROR(__xludf.DUMMYFUNCTION("""COMPUTED_VALUE"""),"NeonBadgerMkI")</f>
        <v>NeonBadgerMkI</v>
      </c>
      <c r="G785" s="25"/>
    </row>
    <row r="786">
      <c r="A786" s="4" t="s">
        <v>14156</v>
      </c>
      <c r="B786" s="4" t="s">
        <v>13458</v>
      </c>
      <c r="C786" s="4" t="s">
        <v>2927</v>
      </c>
      <c r="D786" s="10">
        <v>1.591836943E9</v>
      </c>
      <c r="E786" s="25">
        <v>0.90183204</v>
      </c>
      <c r="F786" s="15" t="str">
        <f>IFERROR(__xludf.DUMMYFUNCTION("""COMPUTED_VALUE"""),"CommercialLaw7")</f>
        <v>CommercialLaw7</v>
      </c>
      <c r="G786" s="25"/>
    </row>
    <row r="787">
      <c r="A787" s="22" t="s">
        <v>14157</v>
      </c>
      <c r="B787" s="4" t="s">
        <v>13455</v>
      </c>
      <c r="C787" s="4" t="s">
        <v>4319</v>
      </c>
      <c r="D787" s="10">
        <v>1.591048996E9</v>
      </c>
      <c r="E787" s="25">
        <v>0.9018299</v>
      </c>
      <c r="F787" s="15" t="str">
        <f>IFERROR(__xludf.DUMMYFUNCTION("""COMPUTED_VALUE"""),"coocsie")</f>
        <v>coocsie</v>
      </c>
      <c r="G787" s="25"/>
    </row>
    <row r="788">
      <c r="A788" s="4" t="s">
        <v>14158</v>
      </c>
      <c r="B788" s="4" t="s">
        <v>7289</v>
      </c>
      <c r="C788" s="4" t="s">
        <v>1851</v>
      </c>
      <c r="D788" s="10">
        <v>1.59140933E9</v>
      </c>
      <c r="E788" s="25">
        <v>0.9018268</v>
      </c>
      <c r="F788" s="15" t="str">
        <f>IFERROR(__xludf.DUMMYFUNCTION("""COMPUTED_VALUE"""),"YYC_McCool")</f>
        <v>YYC_McCool</v>
      </c>
      <c r="G788" s="25"/>
    </row>
    <row r="789">
      <c r="A789" s="4" t="s">
        <v>14159</v>
      </c>
      <c r="B789" s="4" t="s">
        <v>13738</v>
      </c>
      <c r="C789" s="4" t="s">
        <v>10398</v>
      </c>
      <c r="D789" s="10">
        <v>1.591212757E9</v>
      </c>
      <c r="E789" s="25">
        <v>0.90182287</v>
      </c>
      <c r="F789" s="15" t="str">
        <f>IFERROR(__xludf.DUMMYFUNCTION("""COMPUTED_VALUE"""),"idontknowmanheh")</f>
        <v>idontknowmanheh</v>
      </c>
      <c r="G789" s="25"/>
    </row>
    <row r="790">
      <c r="A790" s="4" t="s">
        <v>14160</v>
      </c>
      <c r="B790" s="4" t="s">
        <v>14161</v>
      </c>
      <c r="C790" s="4" t="s">
        <v>6547</v>
      </c>
      <c r="D790" s="10">
        <v>1.591981472E9</v>
      </c>
      <c r="E790" s="25">
        <v>0.9018228</v>
      </c>
      <c r="F790" s="15" t="str">
        <f>IFERROR(__xludf.DUMMYFUNCTION("""COMPUTED_VALUE"""),"Zharoff")</f>
        <v>Zharoff</v>
      </c>
      <c r="G790" s="25"/>
    </row>
    <row r="791">
      <c r="A791" s="22" t="s">
        <v>14162</v>
      </c>
      <c r="B791" s="4" t="s">
        <v>11083</v>
      </c>
      <c r="C791" s="4" t="s">
        <v>5506</v>
      </c>
      <c r="D791" s="10">
        <v>1.592316244E9</v>
      </c>
      <c r="E791" s="25">
        <v>0.90181816</v>
      </c>
      <c r="F791" s="15" t="str">
        <f>IFERROR(__xludf.DUMMYFUNCTION("""COMPUTED_VALUE"""),"chancefruit")</f>
        <v>chancefruit</v>
      </c>
      <c r="G791" s="25"/>
    </row>
    <row r="792">
      <c r="A792" s="22" t="s">
        <v>14163</v>
      </c>
      <c r="B792" s="4" t="s">
        <v>13452</v>
      </c>
      <c r="C792" s="4" t="s">
        <v>9025</v>
      </c>
      <c r="D792" s="10">
        <v>1.591887289E9</v>
      </c>
      <c r="E792" s="25">
        <v>0.9018177</v>
      </c>
      <c r="F792" s="15" t="str">
        <f>IFERROR(__xludf.DUMMYFUNCTION("""COMPUTED_VALUE"""),"_MostBeautifulWorld_")</f>
        <v>_MostBeautifulWorld_</v>
      </c>
      <c r="G792" s="25"/>
    </row>
    <row r="793">
      <c r="A793" s="4" t="s">
        <v>14164</v>
      </c>
      <c r="B793" s="4" t="s">
        <v>13919</v>
      </c>
      <c r="C793" s="4" t="s">
        <v>5767</v>
      </c>
      <c r="D793" s="10">
        <v>1.592604173E9</v>
      </c>
      <c r="E793" s="25">
        <v>0.9018146</v>
      </c>
      <c r="F793" s="15" t="str">
        <f>IFERROR(__xludf.DUMMYFUNCTION("""COMPUTED_VALUE"""),"Zarnywoop")</f>
        <v>Zarnywoop</v>
      </c>
      <c r="G793" s="25"/>
    </row>
    <row r="794">
      <c r="A794" s="22" t="s">
        <v>14165</v>
      </c>
      <c r="B794" s="4" t="s">
        <v>14166</v>
      </c>
      <c r="C794" s="4" t="s">
        <v>3051</v>
      </c>
      <c r="D794" s="10">
        <v>1.592800196E9</v>
      </c>
      <c r="E794" s="25">
        <v>0.9018143</v>
      </c>
      <c r="F794" s="15" t="str">
        <f>IFERROR(__xludf.DUMMYFUNCTION("""COMPUTED_VALUE"""),"elpingman33")</f>
        <v>elpingman33</v>
      </c>
      <c r="G794" s="25"/>
    </row>
    <row r="795">
      <c r="A795" s="4" t="s">
        <v>14167</v>
      </c>
      <c r="B795" s="4" t="s">
        <v>13098</v>
      </c>
      <c r="C795" s="4" t="s">
        <v>5845</v>
      </c>
      <c r="D795" s="10">
        <v>1.591130177E9</v>
      </c>
      <c r="E795" s="25">
        <v>0.9018115</v>
      </c>
      <c r="F795" s="15" t="str">
        <f>IFERROR(__xludf.DUMMYFUNCTION("""COMPUTED_VALUE"""),"ShadowMoses963")</f>
        <v>ShadowMoses963</v>
      </c>
      <c r="G795" s="25"/>
    </row>
    <row r="796">
      <c r="A796" s="4" t="s">
        <v>14168</v>
      </c>
      <c r="B796" s="4" t="s">
        <v>14169</v>
      </c>
      <c r="C796" s="4" t="s">
        <v>1613</v>
      </c>
      <c r="D796" s="10">
        <v>1.592757516E9</v>
      </c>
      <c r="E796" s="25">
        <v>0.9018063</v>
      </c>
      <c r="F796" s="15" t="str">
        <f>IFERROR(__xludf.DUMMYFUNCTION("""COMPUTED_VALUE"""),"Solarius")</f>
        <v>Solarius</v>
      </c>
      <c r="G796" s="25"/>
    </row>
    <row r="797">
      <c r="A797" s="4" t="s">
        <v>14170</v>
      </c>
      <c r="B797" s="4" t="s">
        <v>2636</v>
      </c>
      <c r="C797" s="4" t="s">
        <v>4770</v>
      </c>
      <c r="D797" s="10">
        <v>1.59110934E9</v>
      </c>
      <c r="E797" s="25">
        <v>0.90180415</v>
      </c>
      <c r="F797" s="15" t="str">
        <f>IFERROR(__xludf.DUMMYFUNCTION("""COMPUTED_VALUE"""),"godsconscious")</f>
        <v>godsconscious</v>
      </c>
      <c r="G797" s="25"/>
    </row>
    <row r="798">
      <c r="A798" s="4" t="s">
        <v>14171</v>
      </c>
      <c r="B798" s="4" t="s">
        <v>10639</v>
      </c>
      <c r="C798" s="4" t="s">
        <v>9579</v>
      </c>
      <c r="D798" s="10">
        <v>1.59319575E9</v>
      </c>
      <c r="E798" s="25">
        <v>0.9017995</v>
      </c>
      <c r="F798" s="15" t="str">
        <f>IFERROR(__xludf.DUMMYFUNCTION("""COMPUTED_VALUE"""),"Timelord343")</f>
        <v>Timelord343</v>
      </c>
      <c r="G798" s="25"/>
    </row>
    <row r="799">
      <c r="A799" s="4" t="s">
        <v>14172</v>
      </c>
      <c r="B799" s="4" t="s">
        <v>13194</v>
      </c>
      <c r="C799" s="4" t="s">
        <v>12101</v>
      </c>
      <c r="D799" s="10">
        <v>1.591093434E9</v>
      </c>
      <c r="E799" s="25">
        <v>0.90179807</v>
      </c>
      <c r="F799" s="15" t="str">
        <f>IFERROR(__xludf.DUMMYFUNCTION("""COMPUTED_VALUE"""),"CheezEmac")</f>
        <v>CheezEmac</v>
      </c>
      <c r="G799" s="25"/>
    </row>
    <row r="800">
      <c r="A800" s="4" t="s">
        <v>14173</v>
      </c>
      <c r="B800" s="4" t="s">
        <v>13293</v>
      </c>
      <c r="C800" s="4" t="s">
        <v>4207</v>
      </c>
      <c r="D800" s="10">
        <v>1.592191507E9</v>
      </c>
      <c r="E800" s="25">
        <v>0.90179676</v>
      </c>
      <c r="F800" s="15" t="str">
        <f>IFERROR(__xludf.DUMMYFUNCTION("""COMPUTED_VALUE"""),"Thatguyonthenet")</f>
        <v>Thatguyonthenet</v>
      </c>
      <c r="G800" s="25"/>
    </row>
    <row r="801">
      <c r="A801" s="22" t="s">
        <v>14174</v>
      </c>
      <c r="B801" s="4" t="s">
        <v>13987</v>
      </c>
      <c r="C801" s="4" t="s">
        <v>9399</v>
      </c>
      <c r="D801" s="10">
        <v>1.592537064E9</v>
      </c>
      <c r="E801" s="25">
        <v>0.90179306</v>
      </c>
      <c r="F801" s="15" t="str">
        <f>IFERROR(__xludf.DUMMYFUNCTION("""COMPUTED_VALUE"""),"inverted180")</f>
        <v>inverted180</v>
      </c>
      <c r="G801" s="25"/>
    </row>
    <row r="802">
      <c r="A802" s="4" t="s">
        <v>14175</v>
      </c>
      <c r="B802" s="4" t="s">
        <v>12380</v>
      </c>
      <c r="C802" s="4" t="s">
        <v>607</v>
      </c>
      <c r="D802" s="10">
        <v>1.592758451E9</v>
      </c>
      <c r="E802" s="25">
        <v>0.9017924</v>
      </c>
      <c r="F802" s="15" t="str">
        <f>IFERROR(__xludf.DUMMYFUNCTION("""COMPUTED_VALUE"""),"EscapeModernity")</f>
        <v>EscapeModernity</v>
      </c>
      <c r="G802" s="25"/>
    </row>
    <row r="803">
      <c r="A803" s="4" t="s">
        <v>14175</v>
      </c>
      <c r="B803" s="4" t="s">
        <v>7379</v>
      </c>
      <c r="C803" s="4" t="s">
        <v>4303</v>
      </c>
      <c r="D803" s="10">
        <v>1.593054645E9</v>
      </c>
      <c r="E803" s="25">
        <v>0.9017924</v>
      </c>
      <c r="F803" s="15" t="str">
        <f>IFERROR(__xludf.DUMMYFUNCTION("""COMPUTED_VALUE"""),"likelyresemble")</f>
        <v>likelyresemble</v>
      </c>
      <c r="G803" s="25"/>
    </row>
    <row r="804">
      <c r="A804" s="4" t="s">
        <v>14175</v>
      </c>
      <c r="B804" s="4" t="s">
        <v>14176</v>
      </c>
      <c r="C804" s="4" t="s">
        <v>11015</v>
      </c>
      <c r="D804" s="10">
        <v>1.591981055E9</v>
      </c>
      <c r="E804" s="25">
        <v>0.9017924</v>
      </c>
      <c r="F804" s="15" t="str">
        <f>IFERROR(__xludf.DUMMYFUNCTION("""COMPUTED_VALUE"""),"zak7572")</f>
        <v>zak7572</v>
      </c>
      <c r="G804" s="25"/>
    </row>
    <row r="805">
      <c r="A805" s="4" t="s">
        <v>14177</v>
      </c>
      <c r="B805" s="4" t="s">
        <v>886</v>
      </c>
      <c r="C805" s="4" t="s">
        <v>9149</v>
      </c>
      <c r="D805" s="10">
        <v>1.591633369E9</v>
      </c>
      <c r="E805" s="25">
        <v>0.9017914</v>
      </c>
      <c r="F805" s="15" t="str">
        <f>IFERROR(__xludf.DUMMYFUNCTION("""COMPUTED_VALUE"""),"ValueCheckMyNuts")</f>
        <v>ValueCheckMyNuts</v>
      </c>
      <c r="G805" s="25"/>
    </row>
    <row r="806">
      <c r="A806" s="4" t="s">
        <v>14178</v>
      </c>
      <c r="B806" s="4" t="s">
        <v>1096</v>
      </c>
      <c r="C806" s="4" t="s">
        <v>2807</v>
      </c>
      <c r="D806" s="10">
        <v>1.593617326E9</v>
      </c>
      <c r="E806" s="25">
        <v>0.90178996</v>
      </c>
      <c r="F806" s="15" t="str">
        <f>IFERROR(__xludf.DUMMYFUNCTION("""COMPUTED_VALUE"""),"SgtMarkJohnson")</f>
        <v>SgtMarkJohnson</v>
      </c>
      <c r="G806" s="25"/>
    </row>
    <row r="807">
      <c r="A807" s="4" t="s">
        <v>14179</v>
      </c>
      <c r="B807" s="4" t="s">
        <v>14180</v>
      </c>
      <c r="C807" s="4" t="s">
        <v>6032</v>
      </c>
      <c r="D807" s="10">
        <v>1.593434215E9</v>
      </c>
      <c r="E807" s="25">
        <v>0.9017879</v>
      </c>
      <c r="F807" s="15" t="str">
        <f>IFERROR(__xludf.DUMMYFUNCTION("""COMPUTED_VALUE"""),"ralphswanson")</f>
        <v>ralphswanson</v>
      </c>
      <c r="G807" s="25"/>
    </row>
    <row r="808">
      <c r="A808" s="4" t="s">
        <v>14181</v>
      </c>
      <c r="B808" s="4" t="s">
        <v>10639</v>
      </c>
      <c r="C808" s="4" t="s">
        <v>11508</v>
      </c>
      <c r="D808" s="10">
        <v>1.592851264E9</v>
      </c>
      <c r="E808" s="25">
        <v>0.9017872</v>
      </c>
      <c r="F808" s="15" t="str">
        <f>IFERROR(__xludf.DUMMYFUNCTION("""COMPUTED_VALUE"""),"QueenRowana")</f>
        <v>QueenRowana</v>
      </c>
      <c r="G808" s="25"/>
    </row>
    <row r="809">
      <c r="A809" s="22" t="s">
        <v>14182</v>
      </c>
      <c r="B809" s="4" t="s">
        <v>13452</v>
      </c>
      <c r="C809" s="4" t="s">
        <v>750</v>
      </c>
      <c r="D809" s="10">
        <v>1.591163918E9</v>
      </c>
      <c r="E809" s="25">
        <v>0.90178317</v>
      </c>
      <c r="F809" s="15" t="str">
        <f>IFERROR(__xludf.DUMMYFUNCTION("""COMPUTED_VALUE"""),"dudette007")</f>
        <v>dudette007</v>
      </c>
      <c r="G809" s="25"/>
    </row>
    <row r="810">
      <c r="A810" s="4" t="s">
        <v>14183</v>
      </c>
      <c r="B810" s="4" t="s">
        <v>1715</v>
      </c>
      <c r="C810" s="4" t="s">
        <v>11676</v>
      </c>
      <c r="D810" s="10">
        <v>1.591744138E9</v>
      </c>
      <c r="E810" s="25">
        <v>0.90178263</v>
      </c>
      <c r="F810" s="15" t="str">
        <f>IFERROR(__xludf.DUMMYFUNCTION("""COMPUTED_VALUE"""),"Such-Victory")</f>
        <v>Such-Victory</v>
      </c>
      <c r="G810" s="25"/>
    </row>
    <row r="811">
      <c r="A811" s="4" t="s">
        <v>14184</v>
      </c>
      <c r="B811" s="4" t="s">
        <v>14185</v>
      </c>
      <c r="C811" s="4" t="s">
        <v>6320</v>
      </c>
      <c r="D811" s="10">
        <v>1.591883393E9</v>
      </c>
      <c r="E811" s="25">
        <v>0.9017802</v>
      </c>
      <c r="F811" s="15" t="str">
        <f>IFERROR(__xludf.DUMMYFUNCTION("""COMPUTED_VALUE"""),"OrlogsmandPaaOrlov")</f>
        <v>OrlogsmandPaaOrlov</v>
      </c>
      <c r="G811" s="25"/>
    </row>
    <row r="812">
      <c r="A812" s="4" t="s">
        <v>14186</v>
      </c>
      <c r="B812" s="4" t="s">
        <v>14187</v>
      </c>
      <c r="C812" s="4" t="s">
        <v>6250</v>
      </c>
      <c r="D812" s="10">
        <v>1.592662289E9</v>
      </c>
      <c r="E812" s="25">
        <v>0.90178</v>
      </c>
      <c r="F812" s="15" t="str">
        <f>IFERROR(__xludf.DUMMYFUNCTION("""COMPUTED_VALUE"""),"canadaiscucked")</f>
        <v>canadaiscucked</v>
      </c>
      <c r="G812" s="25"/>
    </row>
    <row r="813">
      <c r="A813" s="4" t="s">
        <v>14188</v>
      </c>
      <c r="B813" s="4" t="s">
        <v>13492</v>
      </c>
      <c r="C813" s="4" t="s">
        <v>4804</v>
      </c>
      <c r="D813" s="10">
        <v>1.592681262E9</v>
      </c>
      <c r="E813" s="25">
        <v>0.90177584</v>
      </c>
      <c r="F813" s="15" t="str">
        <f>IFERROR(__xludf.DUMMYFUNCTION("""COMPUTED_VALUE"""),"nerdsRguay")</f>
        <v>nerdsRguay</v>
      </c>
      <c r="G813" s="25"/>
    </row>
    <row r="814">
      <c r="A814" s="4" t="s">
        <v>14189</v>
      </c>
      <c r="B814" s="4" t="s">
        <v>9901</v>
      </c>
      <c r="C814" s="4" t="s">
        <v>2650</v>
      </c>
      <c r="D814" s="10">
        <v>1.592399869E9</v>
      </c>
      <c r="E814" s="25">
        <v>0.9017728</v>
      </c>
      <c r="F814" s="15" t="str">
        <f>IFERROR(__xludf.DUMMYFUNCTION("""COMPUTED_VALUE"""),"Fancybear1993")</f>
        <v>Fancybear1993</v>
      </c>
      <c r="G814" s="25"/>
    </row>
    <row r="815">
      <c r="A815" s="4" t="s">
        <v>14190</v>
      </c>
      <c r="B815" s="4" t="s">
        <v>5583</v>
      </c>
      <c r="C815" s="4" t="s">
        <v>4906</v>
      </c>
      <c r="D815" s="10">
        <v>1.592483213E9</v>
      </c>
      <c r="E815" s="25">
        <v>0.9017725</v>
      </c>
      <c r="F815" s="15" t="str">
        <f>IFERROR(__xludf.DUMMYFUNCTION("""COMPUTED_VALUE"""),"BlueberryPollination")</f>
        <v>BlueberryPollination</v>
      </c>
      <c r="G815" s="25"/>
    </row>
    <row r="816">
      <c r="A816" s="4" t="s">
        <v>14191</v>
      </c>
      <c r="B816" s="4" t="s">
        <v>3947</v>
      </c>
      <c r="C816" s="4" t="s">
        <v>1060</v>
      </c>
      <c r="D816" s="10">
        <v>1.591054507E9</v>
      </c>
      <c r="E816" s="25">
        <v>0.9017719</v>
      </c>
      <c r="F816" s="15" t="str">
        <f>IFERROR(__xludf.DUMMYFUNCTION("""COMPUTED_VALUE"""),"Saving-for-a-GTR")</f>
        <v>Saving-for-a-GTR</v>
      </c>
      <c r="G816" s="25"/>
    </row>
    <row r="817">
      <c r="A817" s="22" t="s">
        <v>14192</v>
      </c>
      <c r="B817" s="4" t="s">
        <v>14193</v>
      </c>
      <c r="C817" s="4" t="s">
        <v>1352</v>
      </c>
      <c r="D817" s="10">
        <v>1.593451743E9</v>
      </c>
      <c r="E817" s="25">
        <v>0.9017703</v>
      </c>
      <c r="F817" s="15" t="str">
        <f>IFERROR(__xludf.DUMMYFUNCTION("""COMPUTED_VALUE"""),"krevdditn")</f>
        <v>krevdditn</v>
      </c>
      <c r="G817" s="25"/>
    </row>
    <row r="818">
      <c r="A818" s="22" t="s">
        <v>14194</v>
      </c>
      <c r="B818" s="4" t="s">
        <v>13901</v>
      </c>
      <c r="C818" s="4" t="s">
        <v>12146</v>
      </c>
      <c r="D818" s="10">
        <v>1.592932592E9</v>
      </c>
      <c r="E818" s="25">
        <v>0.9017633</v>
      </c>
      <c r="F818" s="15" t="str">
        <f>IFERROR(__xludf.DUMMYFUNCTION("""COMPUTED_VALUE"""),"TheBigFrig")</f>
        <v>TheBigFrig</v>
      </c>
      <c r="G818" s="25"/>
    </row>
    <row r="819">
      <c r="A819" s="4" t="s">
        <v>14195</v>
      </c>
      <c r="B819" s="4" t="s">
        <v>1187</v>
      </c>
      <c r="C819" s="4" t="s">
        <v>4724</v>
      </c>
      <c r="D819" s="10">
        <v>1.593138743E9</v>
      </c>
      <c r="E819" s="25">
        <v>0.9017562</v>
      </c>
      <c r="F819" s="15" t="str">
        <f>IFERROR(__xludf.DUMMYFUNCTION("""COMPUTED_VALUE"""),"Canadian_Infidel")</f>
        <v>Canadian_Infidel</v>
      </c>
      <c r="G819" s="25"/>
    </row>
    <row r="820">
      <c r="A820" s="4" t="s">
        <v>14196</v>
      </c>
      <c r="B820" s="4" t="s">
        <v>13260</v>
      </c>
      <c r="C820" s="4" t="s">
        <v>3445</v>
      </c>
      <c r="D820" s="10">
        <v>1.591492075E9</v>
      </c>
      <c r="E820" s="25">
        <v>0.90175205</v>
      </c>
      <c r="F820" s="15" t="str">
        <f>IFERROR(__xludf.DUMMYFUNCTION("""COMPUTED_VALUE"""),"Professional_Money95")</f>
        <v>Professional_Money95</v>
      </c>
      <c r="G820" s="25"/>
    </row>
    <row r="821">
      <c r="A821" s="4" t="s">
        <v>14197</v>
      </c>
      <c r="B821" s="4" t="s">
        <v>14075</v>
      </c>
      <c r="C821" s="4" t="s">
        <v>1589</v>
      </c>
      <c r="D821" s="10">
        <v>1.591747698E9</v>
      </c>
      <c r="E821" s="25">
        <v>0.9017479</v>
      </c>
      <c r="F821" s="15" t="str">
        <f>IFERROR(__xludf.DUMMYFUNCTION("""COMPUTED_VALUE"""),"Nymphalyn")</f>
        <v>Nymphalyn</v>
      </c>
      <c r="G821" s="25"/>
    </row>
    <row r="822">
      <c r="A822" s="22" t="s">
        <v>14198</v>
      </c>
      <c r="B822" s="4" t="s">
        <v>930</v>
      </c>
      <c r="C822" s="4" t="s">
        <v>3312</v>
      </c>
      <c r="D822" s="10">
        <v>1.59337656E9</v>
      </c>
      <c r="E822" s="25">
        <v>0.901738</v>
      </c>
      <c r="F822" s="15" t="str">
        <f>IFERROR(__xludf.DUMMYFUNCTION("""COMPUTED_VALUE"""),"SeaBodybuilder6")</f>
        <v>SeaBodybuilder6</v>
      </c>
      <c r="G822" s="25"/>
    </row>
    <row r="823">
      <c r="A823" s="22" t="s">
        <v>14199</v>
      </c>
      <c r="B823" s="4" t="s">
        <v>14200</v>
      </c>
      <c r="C823" s="4" t="s">
        <v>1851</v>
      </c>
      <c r="D823" s="10">
        <v>1.591391901E9</v>
      </c>
      <c r="E823" s="25">
        <v>0.9017378</v>
      </c>
      <c r="F823" s="15" t="str">
        <f>IFERROR(__xludf.DUMMYFUNCTION("""COMPUTED_VALUE"""),"BAD_MR_FROSTMAN")</f>
        <v>BAD_MR_FROSTMAN</v>
      </c>
      <c r="G823" s="25"/>
    </row>
    <row r="824">
      <c r="A824" s="4" t="s">
        <v>14201</v>
      </c>
      <c r="B824" s="4" t="s">
        <v>14202</v>
      </c>
      <c r="C824" s="4" t="s">
        <v>371</v>
      </c>
      <c r="D824" s="10">
        <v>1.59345245E9</v>
      </c>
      <c r="E824" s="25">
        <v>0.9017368</v>
      </c>
      <c r="F824" s="15" t="str">
        <f>IFERROR(__xludf.DUMMYFUNCTION("""COMPUTED_VALUE"""),"a-single-aids")</f>
        <v>a-single-aids</v>
      </c>
      <c r="G824" s="25"/>
    </row>
    <row r="825">
      <c r="A825" s="22" t="s">
        <v>14203</v>
      </c>
      <c r="B825" s="4" t="s">
        <v>14204</v>
      </c>
      <c r="C825" s="4" t="s">
        <v>680</v>
      </c>
      <c r="D825" s="10">
        <v>1.591304268E9</v>
      </c>
      <c r="E825" s="25">
        <v>0.9017353</v>
      </c>
      <c r="F825" s="15" t="str">
        <f>IFERROR(__xludf.DUMMYFUNCTION("""COMPUTED_VALUE"""),"jmillertattoo")</f>
        <v>jmillertattoo</v>
      </c>
      <c r="G825" s="25"/>
    </row>
    <row r="826">
      <c r="A826" s="4" t="s">
        <v>14205</v>
      </c>
      <c r="B826" s="4" t="s">
        <v>6282</v>
      </c>
      <c r="C826" s="4" t="s">
        <v>4034</v>
      </c>
      <c r="D826" s="10">
        <v>1.591841676E9</v>
      </c>
      <c r="E826" s="25">
        <v>0.9017348</v>
      </c>
      <c r="F826" s="15" t="str">
        <f>IFERROR(__xludf.DUMMYFUNCTION("""COMPUTED_VALUE"""),"Canada-Kuntz")</f>
        <v>Canada-Kuntz</v>
      </c>
      <c r="G826" s="25"/>
    </row>
    <row r="827">
      <c r="A827" s="22" t="s">
        <v>14206</v>
      </c>
      <c r="B827" s="10">
        <v>1.5778047E7</v>
      </c>
      <c r="C827" s="4" t="s">
        <v>10952</v>
      </c>
      <c r="D827" s="10">
        <v>1.592661017E9</v>
      </c>
      <c r="E827" s="25">
        <v>0.9017324</v>
      </c>
      <c r="F827" s="15" t="str">
        <f>IFERROR(__xludf.DUMMYFUNCTION("""COMPUTED_VALUE"""),"Halogonian")</f>
        <v>Halogonian</v>
      </c>
      <c r="G827" s="25"/>
    </row>
    <row r="828">
      <c r="A828" s="4" t="s">
        <v>14207</v>
      </c>
      <c r="B828" s="4" t="s">
        <v>13718</v>
      </c>
      <c r="C828" s="4" t="s">
        <v>10824</v>
      </c>
      <c r="D828" s="10">
        <v>1.593281998E9</v>
      </c>
      <c r="E828" s="25">
        <v>0.9017281</v>
      </c>
      <c r="F828" s="15" t="str">
        <f>IFERROR(__xludf.DUMMYFUNCTION("""COMPUTED_VALUE"""),"poppasmurfguilliman")</f>
        <v>poppasmurfguilliman</v>
      </c>
      <c r="G828" s="25"/>
    </row>
    <row r="829">
      <c r="A829" s="4" t="s">
        <v>14208</v>
      </c>
      <c r="B829" s="4" t="s">
        <v>13964</v>
      </c>
      <c r="C829" s="4" t="s">
        <v>6150</v>
      </c>
      <c r="D829" s="10">
        <v>1.591477155E9</v>
      </c>
      <c r="E829" s="25">
        <v>0.90172493</v>
      </c>
      <c r="F829" s="15" t="str">
        <f>IFERROR(__xludf.DUMMYFUNCTION("""COMPUTED_VALUE"""),"simulatory")</f>
        <v>simulatory</v>
      </c>
      <c r="G829" s="25"/>
    </row>
    <row r="830">
      <c r="A830" s="4" t="s">
        <v>14209</v>
      </c>
      <c r="B830" s="4" t="s">
        <v>7865</v>
      </c>
      <c r="C830" s="4" t="s">
        <v>10411</v>
      </c>
      <c r="D830" s="10">
        <v>1.593141712E9</v>
      </c>
      <c r="E830" s="25">
        <v>0.9017224</v>
      </c>
      <c r="F830" s="15" t="str">
        <f>IFERROR(__xludf.DUMMYFUNCTION("""COMPUTED_VALUE"""),"PoisonIvy2016")</f>
        <v>PoisonIvy2016</v>
      </c>
      <c r="G830" s="25"/>
    </row>
    <row r="831">
      <c r="A831" s="4" t="s">
        <v>14210</v>
      </c>
      <c r="B831" s="4" t="s">
        <v>14211</v>
      </c>
      <c r="C831" s="4" t="s">
        <v>5176</v>
      </c>
      <c r="D831" s="10">
        <v>1.592382474E9</v>
      </c>
      <c r="E831" s="25">
        <v>0.90172154</v>
      </c>
      <c r="F831" s="15" t="str">
        <f>IFERROR(__xludf.DUMMYFUNCTION("""COMPUTED_VALUE"""),"ChilkoXX")</f>
        <v>ChilkoXX</v>
      </c>
      <c r="G831" s="25"/>
    </row>
    <row r="832">
      <c r="A832" s="22" t="s">
        <v>14212</v>
      </c>
      <c r="B832" s="4" t="s">
        <v>1257</v>
      </c>
      <c r="C832" s="4" t="s">
        <v>7842</v>
      </c>
      <c r="D832" s="10">
        <v>1.59189449E9</v>
      </c>
      <c r="E832" s="25">
        <v>0.9017107</v>
      </c>
      <c r="F832" s="15" t="str">
        <f>IFERROR(__xludf.DUMMYFUNCTION("""COMPUTED_VALUE"""),"MosleyCirca1936")</f>
        <v>MosleyCirca1936</v>
      </c>
      <c r="G832" s="25"/>
    </row>
    <row r="833">
      <c r="A833" s="4" t="s">
        <v>14213</v>
      </c>
      <c r="B833" s="4" t="s">
        <v>10486</v>
      </c>
      <c r="C833" s="4" t="s">
        <v>2837</v>
      </c>
      <c r="D833" s="10">
        <v>1.592693382E9</v>
      </c>
      <c r="E833" s="25">
        <v>0.9017095</v>
      </c>
      <c r="F833" s="15" t="str">
        <f>IFERROR(__xludf.DUMMYFUNCTION("""COMPUTED_VALUE"""),"deadassforever")</f>
        <v>deadassforever</v>
      </c>
      <c r="G833" s="25"/>
    </row>
    <row r="834">
      <c r="A834" s="4" t="s">
        <v>14214</v>
      </c>
      <c r="B834" s="4" t="s">
        <v>14215</v>
      </c>
      <c r="C834" s="4" t="s">
        <v>3055</v>
      </c>
      <c r="D834" s="10">
        <v>1.591877395E9</v>
      </c>
      <c r="E834" s="25">
        <v>0.9015852</v>
      </c>
      <c r="F834" s="15" t="str">
        <f>IFERROR(__xludf.DUMMYFUNCTION("""COMPUTED_VALUE"""),"V-FOR-VICTOR")</f>
        <v>V-FOR-VICTOR</v>
      </c>
      <c r="G834" s="25"/>
    </row>
    <row r="835">
      <c r="A835" s="22" t="s">
        <v>14216</v>
      </c>
      <c r="B835" s="4" t="s">
        <v>13441</v>
      </c>
      <c r="C835" s="4" t="s">
        <v>11168</v>
      </c>
      <c r="D835" s="10">
        <v>1.593613677E9</v>
      </c>
      <c r="E835" s="25">
        <v>0.9015333</v>
      </c>
      <c r="F835" s="15" t="str">
        <f>IFERROR(__xludf.DUMMYFUNCTION("""COMPUTED_VALUE"""),"Frawnton")</f>
        <v>Frawnton</v>
      </c>
      <c r="G835" s="25"/>
    </row>
    <row r="836">
      <c r="A836" s="4" t="s">
        <v>14217</v>
      </c>
      <c r="B836" s="4" t="s">
        <v>14218</v>
      </c>
      <c r="C836" s="4" t="s">
        <v>7407</v>
      </c>
      <c r="D836" s="10">
        <v>1.592532721E9</v>
      </c>
      <c r="E836" s="25">
        <v>0.901408</v>
      </c>
      <c r="F836" s="15" t="str">
        <f>IFERROR(__xludf.DUMMYFUNCTION("""COMPUTED_VALUE"""),"EatenAliveByWolves")</f>
        <v>EatenAliveByWolves</v>
      </c>
      <c r="G836" s="25"/>
    </row>
    <row r="837">
      <c r="A837" s="4" t="s">
        <v>14219</v>
      </c>
      <c r="B837" s="4" t="s">
        <v>14220</v>
      </c>
      <c r="C837" s="4" t="s">
        <v>2906</v>
      </c>
      <c r="D837" s="10">
        <v>1.592165494E9</v>
      </c>
      <c r="E837" s="25">
        <v>0.9013604</v>
      </c>
      <c r="F837" s="15" t="str">
        <f>IFERROR(__xludf.DUMMYFUNCTION("""COMPUTED_VALUE"""),"ConfirmedCynic")</f>
        <v>ConfirmedCynic</v>
      </c>
      <c r="G837" s="25"/>
    </row>
    <row r="838">
      <c r="A838" s="4" t="s">
        <v>14221</v>
      </c>
      <c r="B838" s="4" t="s">
        <v>14222</v>
      </c>
      <c r="C838" s="4" t="s">
        <v>4390</v>
      </c>
      <c r="D838" s="10">
        <v>1.591397075E9</v>
      </c>
      <c r="E838" s="25">
        <v>0.9011025</v>
      </c>
      <c r="F838" s="15" t="str">
        <f>IFERROR(__xludf.DUMMYFUNCTION("""COMPUTED_VALUE"""),"sokos")</f>
        <v>sokos</v>
      </c>
      <c r="G838" s="25"/>
    </row>
    <row r="839">
      <c r="A839" s="4" t="s">
        <v>14223</v>
      </c>
      <c r="B839" s="4" t="s">
        <v>13718</v>
      </c>
      <c r="C839" s="4" t="s">
        <v>11168</v>
      </c>
      <c r="D839" s="10">
        <v>1.593552161E9</v>
      </c>
      <c r="E839" s="25">
        <v>0.9010571</v>
      </c>
      <c r="F839" s="15" t="str">
        <f>IFERROR(__xludf.DUMMYFUNCTION("""COMPUTED_VALUE"""),"AstroFro-Jammy")</f>
        <v>AstroFro-Jammy</v>
      </c>
      <c r="G839" s="25"/>
    </row>
    <row r="840">
      <c r="A840" s="4" t="s">
        <v>14224</v>
      </c>
      <c r="B840" s="4" t="s">
        <v>14225</v>
      </c>
      <c r="C840" s="4" t="s">
        <v>367</v>
      </c>
      <c r="D840" s="10">
        <v>1.591783925E9</v>
      </c>
      <c r="E840" s="25">
        <v>0.9009919</v>
      </c>
      <c r="F840" s="15" t="str">
        <f>IFERROR(__xludf.DUMMYFUNCTION("""COMPUTED_VALUE"""),"len69")</f>
        <v>len69</v>
      </c>
      <c r="G840" s="25"/>
    </row>
    <row r="841">
      <c r="A841" s="4" t="s">
        <v>14226</v>
      </c>
      <c r="B841" s="4" t="s">
        <v>13135</v>
      </c>
      <c r="C841" s="4" t="s">
        <v>11454</v>
      </c>
      <c r="D841" s="10">
        <v>1.591199756E9</v>
      </c>
      <c r="E841" s="25">
        <v>0.9006637</v>
      </c>
      <c r="F841" s="15" t="str">
        <f>IFERROR(__xludf.DUMMYFUNCTION("""COMPUTED_VALUE"""),"Pindunderjeep69")</f>
        <v>Pindunderjeep69</v>
      </c>
      <c r="G841" s="25"/>
    </row>
    <row r="842">
      <c r="A842" s="4" t="s">
        <v>14227</v>
      </c>
      <c r="B842" s="4" t="s">
        <v>14228</v>
      </c>
      <c r="C842" s="4" t="s">
        <v>5822</v>
      </c>
      <c r="D842" s="10">
        <v>1.591381346E9</v>
      </c>
      <c r="E842" s="25">
        <v>0.9004472</v>
      </c>
      <c r="F842" s="15" t="str">
        <f>IFERROR(__xludf.DUMMYFUNCTION("""COMPUTED_VALUE"""),"Spike_Jonez")</f>
        <v>Spike_Jonez</v>
      </c>
      <c r="G842" s="25"/>
    </row>
    <row r="843">
      <c r="A843" s="22" t="s">
        <v>14229</v>
      </c>
      <c r="B843" s="4" t="s">
        <v>13311</v>
      </c>
      <c r="C843" s="4" t="s">
        <v>5515</v>
      </c>
      <c r="D843" s="10">
        <v>1.592583973E9</v>
      </c>
      <c r="E843" s="25">
        <v>0.89973044</v>
      </c>
      <c r="F843" s="15" t="str">
        <f>IFERROR(__xludf.DUMMYFUNCTION("""COMPUTED_VALUE"""),"ThaddCorbett")</f>
        <v>ThaddCorbett</v>
      </c>
      <c r="G843" s="25"/>
    </row>
    <row r="844">
      <c r="A844" s="4" t="s">
        <v>14230</v>
      </c>
      <c r="B844" s="4" t="s">
        <v>10197</v>
      </c>
      <c r="C844" s="4" t="s">
        <v>11252</v>
      </c>
      <c r="D844" s="10">
        <v>1.59319425E9</v>
      </c>
      <c r="E844" s="25">
        <v>0.89966345</v>
      </c>
      <c r="F844" s="15" t="str">
        <f>IFERROR(__xludf.DUMMYFUNCTION("""COMPUTED_VALUE"""),"DistanceToEmpty")</f>
        <v>DistanceToEmpty</v>
      </c>
      <c r="G844" s="25"/>
    </row>
    <row r="845">
      <c r="A845" s="4" t="s">
        <v>14231</v>
      </c>
      <c r="B845" s="4" t="s">
        <v>14232</v>
      </c>
      <c r="C845" s="4" t="s">
        <v>4299</v>
      </c>
      <c r="D845" s="10">
        <v>1.593552068E9</v>
      </c>
      <c r="E845" s="25">
        <v>0.8996379</v>
      </c>
      <c r="F845" s="15" t="str">
        <f>IFERROR(__xludf.DUMMYFUNCTION("""COMPUTED_VALUE"""),"Globet")</f>
        <v>Globet</v>
      </c>
      <c r="G845" s="25"/>
    </row>
    <row r="846">
      <c r="A846" s="4" t="s">
        <v>14233</v>
      </c>
      <c r="B846" s="4" t="s">
        <v>2636</v>
      </c>
      <c r="C846" s="4" t="s">
        <v>12212</v>
      </c>
      <c r="D846" s="10">
        <v>1.591413192E9</v>
      </c>
      <c r="E846" s="25">
        <v>0.8995841</v>
      </c>
      <c r="F846" s="15" t="str">
        <f>IFERROR(__xludf.DUMMYFUNCTION("""COMPUTED_VALUE"""),"koopatroopa83")</f>
        <v>koopatroopa83</v>
      </c>
      <c r="G846" s="25"/>
    </row>
    <row r="847">
      <c r="A847" s="4" t="s">
        <v>14234</v>
      </c>
      <c r="B847" s="4" t="s">
        <v>14235</v>
      </c>
      <c r="C847" s="4" t="s">
        <v>869</v>
      </c>
      <c r="D847" s="10">
        <v>1.591079687E9</v>
      </c>
      <c r="E847" s="25">
        <v>0.8994336</v>
      </c>
      <c r="F847" s="15" t="str">
        <f>IFERROR(__xludf.DUMMYFUNCTION("""COMPUTED_VALUE"""),"Lokarin")</f>
        <v>Lokarin</v>
      </c>
      <c r="G847" s="25"/>
    </row>
    <row r="848">
      <c r="A848" s="4" t="s">
        <v>14236</v>
      </c>
      <c r="B848" s="4" t="s">
        <v>14237</v>
      </c>
      <c r="C848" s="4" t="s">
        <v>2037</v>
      </c>
      <c r="D848" s="10">
        <v>1.591874573E9</v>
      </c>
      <c r="E848" s="25">
        <v>0.89932865</v>
      </c>
      <c r="F848" s="15" t="str">
        <f>IFERROR(__xludf.DUMMYFUNCTION("""COMPUTED_VALUE"""),"Sorrylols")</f>
        <v>Sorrylols</v>
      </c>
      <c r="G848" s="25"/>
    </row>
    <row r="849">
      <c r="A849" s="4" t="s">
        <v>14238</v>
      </c>
      <c r="B849" s="4" t="s">
        <v>13098</v>
      </c>
      <c r="C849" s="4" t="s">
        <v>5217</v>
      </c>
      <c r="D849" s="10">
        <v>1.5918081E9</v>
      </c>
      <c r="E849" s="25">
        <v>0.89893115</v>
      </c>
      <c r="F849" s="15" t="str">
        <f>IFERROR(__xludf.DUMMYFUNCTION("""COMPUTED_VALUE"""),"UFOS-ARE-DEMONIC")</f>
        <v>UFOS-ARE-DEMONIC</v>
      </c>
      <c r="G849" s="25"/>
    </row>
    <row r="850">
      <c r="A850" s="4" t="s">
        <v>14239</v>
      </c>
      <c r="B850" s="4" t="s">
        <v>1187</v>
      </c>
      <c r="C850" s="4" t="s">
        <v>1079</v>
      </c>
      <c r="D850" s="10">
        <v>1.591360605E9</v>
      </c>
      <c r="E850" s="25">
        <v>0.8988819</v>
      </c>
      <c r="F850" s="15" t="str">
        <f>IFERROR(__xludf.DUMMYFUNCTION("""COMPUTED_VALUE"""),"miki_g64")</f>
        <v>miki_g64</v>
      </c>
      <c r="G850" s="25"/>
    </row>
    <row r="851">
      <c r="A851" s="4" t="s">
        <v>14240</v>
      </c>
      <c r="B851" s="4" t="s">
        <v>3886</v>
      </c>
      <c r="C851" s="4" t="s">
        <v>5029</v>
      </c>
      <c r="D851" s="10">
        <v>1.59307574E9</v>
      </c>
      <c r="E851" s="25">
        <v>0.89878917</v>
      </c>
      <c r="F851" s="15" t="str">
        <f>IFERROR(__xludf.DUMMYFUNCTION("""COMPUTED_VALUE"""),"T0mThomas")</f>
        <v>T0mThomas</v>
      </c>
      <c r="G851" s="25"/>
    </row>
    <row r="852">
      <c r="A852" s="22" t="s">
        <v>14241</v>
      </c>
      <c r="B852" s="4" t="s">
        <v>1492</v>
      </c>
      <c r="C852" s="4" t="s">
        <v>5213</v>
      </c>
      <c r="D852" s="10">
        <v>1.591119756E9</v>
      </c>
      <c r="E852" s="25">
        <v>0.89860576</v>
      </c>
      <c r="F852" s="15" t="str">
        <f>IFERROR(__xludf.DUMMYFUNCTION("""COMPUTED_VALUE"""),"demtingzz")</f>
        <v>demtingzz</v>
      </c>
      <c r="G852" s="25"/>
    </row>
    <row r="853">
      <c r="A853" s="4" t="s">
        <v>14242</v>
      </c>
      <c r="B853" s="4" t="s">
        <v>13842</v>
      </c>
      <c r="C853" s="4" t="s">
        <v>11291</v>
      </c>
      <c r="D853" s="10">
        <v>1.591421732E9</v>
      </c>
      <c r="E853" s="25">
        <v>0.8984121</v>
      </c>
      <c r="F853" s="15" t="str">
        <f>IFERROR(__xludf.DUMMYFUNCTION("""COMPUTED_VALUE"""),"TaxAllHairDye")</f>
        <v>TaxAllHairDye</v>
      </c>
      <c r="G853" s="25"/>
    </row>
    <row r="854">
      <c r="A854" s="4" t="s">
        <v>14243</v>
      </c>
      <c r="B854" s="4" t="s">
        <v>13395</v>
      </c>
      <c r="C854" s="4" t="s">
        <v>2564</v>
      </c>
      <c r="D854" s="10">
        <v>1.592876085E9</v>
      </c>
      <c r="E854" s="25">
        <v>0.8981574</v>
      </c>
      <c r="F854" s="15" t="str">
        <f>IFERROR(__xludf.DUMMYFUNCTION("""COMPUTED_VALUE"""),"SphumbuPonToast")</f>
        <v>SphumbuPonToast</v>
      </c>
      <c r="G854" s="25"/>
    </row>
    <row r="855">
      <c r="A855" s="4" t="s">
        <v>14244</v>
      </c>
      <c r="B855" s="4" t="s">
        <v>14245</v>
      </c>
      <c r="C855" s="4" t="s">
        <v>6250</v>
      </c>
      <c r="D855" s="10">
        <v>1.592651256E9</v>
      </c>
      <c r="E855" s="25">
        <v>0.8977279</v>
      </c>
      <c r="F855" s="15" t="str">
        <f>IFERROR(__xludf.DUMMYFUNCTION("""COMPUTED_VALUE"""),"OlDirtyBastard99")</f>
        <v>OlDirtyBastard99</v>
      </c>
      <c r="G855" s="25"/>
    </row>
    <row r="856">
      <c r="A856" s="4" t="s">
        <v>14246</v>
      </c>
      <c r="B856" s="4" t="s">
        <v>13718</v>
      </c>
      <c r="C856" s="4" t="s">
        <v>4792</v>
      </c>
      <c r="D856" s="10">
        <v>1.591070528E9</v>
      </c>
      <c r="E856" s="25">
        <v>0.89772534</v>
      </c>
      <c r="F856" s="15" t="str">
        <f>IFERROR(__xludf.DUMMYFUNCTION("""COMPUTED_VALUE"""),"lbtrecords")</f>
        <v>lbtrecords</v>
      </c>
      <c r="G856" s="25"/>
    </row>
    <row r="857">
      <c r="A857" s="4" t="s">
        <v>14247</v>
      </c>
      <c r="B857" s="4" t="s">
        <v>13106</v>
      </c>
      <c r="C857" s="4" t="s">
        <v>4390</v>
      </c>
      <c r="D857" s="10">
        <v>1.591447127E9</v>
      </c>
      <c r="E857" s="25">
        <v>0.8974779</v>
      </c>
      <c r="F857" s="15" t="str">
        <f>IFERROR(__xludf.DUMMYFUNCTION("""COMPUTED_VALUE"""),"rebellionmarch")</f>
        <v>rebellionmarch</v>
      </c>
      <c r="G857" s="25"/>
    </row>
    <row r="858">
      <c r="A858" s="22" t="s">
        <v>14248</v>
      </c>
      <c r="B858" s="4" t="s">
        <v>13230</v>
      </c>
      <c r="C858" s="4" t="s">
        <v>3689</v>
      </c>
      <c r="D858" s="10">
        <v>1.592997136E9</v>
      </c>
      <c r="E858" s="25">
        <v>0.8974098</v>
      </c>
      <c r="F858" s="15" t="str">
        <f>IFERROR(__xludf.DUMMYFUNCTION("""COMPUTED_VALUE"""),"PlebbitorDestroyer")</f>
        <v>PlebbitorDestroyer</v>
      </c>
      <c r="G858" s="25"/>
    </row>
    <row r="859">
      <c r="A859" s="22" t="s">
        <v>14249</v>
      </c>
      <c r="B859" s="4" t="s">
        <v>4137</v>
      </c>
      <c r="C859" s="4" t="s">
        <v>5853</v>
      </c>
      <c r="D859" s="10">
        <v>1.592399169E9</v>
      </c>
      <c r="E859" s="25">
        <v>0.897061</v>
      </c>
      <c r="F859" s="15" t="str">
        <f>IFERROR(__xludf.DUMMYFUNCTION("""COMPUTED_VALUE"""),"Scotlas")</f>
        <v>Scotlas</v>
      </c>
      <c r="G859" s="25"/>
    </row>
    <row r="860">
      <c r="A860" s="4" t="s">
        <v>14250</v>
      </c>
      <c r="B860" s="4" t="s">
        <v>14251</v>
      </c>
      <c r="C860" s="4" t="s">
        <v>9634</v>
      </c>
      <c r="D860" s="10">
        <v>1.591988333E9</v>
      </c>
      <c r="E860" s="25">
        <v>0.8969882</v>
      </c>
      <c r="F860" s="15" t="str">
        <f>IFERROR(__xludf.DUMMYFUNCTION("""COMPUTED_VALUE"""),"TheRealDonaldTrump__")</f>
        <v>TheRealDonaldTrump__</v>
      </c>
      <c r="G860" s="25"/>
    </row>
    <row r="861">
      <c r="A861" s="4" t="s">
        <v>14252</v>
      </c>
      <c r="B861" s="4" t="s">
        <v>14253</v>
      </c>
      <c r="C861" s="4" t="s">
        <v>684</v>
      </c>
      <c r="D861" s="10">
        <v>1.5911539E9</v>
      </c>
      <c r="E861" s="25">
        <v>0.8969299</v>
      </c>
      <c r="F861" s="15" t="str">
        <f>IFERROR(__xludf.DUMMYFUNCTION("""COMPUTED_VALUE"""),"lady-lilith")</f>
        <v>lady-lilith</v>
      </c>
      <c r="G861" s="25"/>
    </row>
    <row r="862">
      <c r="A862" s="22" t="s">
        <v>14254</v>
      </c>
      <c r="B862" s="4" t="s">
        <v>3294</v>
      </c>
      <c r="C862" s="4" t="s">
        <v>5524</v>
      </c>
      <c r="D862" s="10">
        <v>1.593180971E9</v>
      </c>
      <c r="E862" s="25">
        <v>0.8969001</v>
      </c>
      <c r="F862" s="15" t="str">
        <f>IFERROR(__xludf.DUMMYFUNCTION("""COMPUTED_VALUE"""),"Dont_Banh_Mi")</f>
        <v>Dont_Banh_Mi</v>
      </c>
      <c r="G862" s="25"/>
    </row>
    <row r="863">
      <c r="A863" s="22" t="s">
        <v>14255</v>
      </c>
      <c r="B863" s="4" t="s">
        <v>13718</v>
      </c>
      <c r="C863" s="4" t="s">
        <v>5515</v>
      </c>
      <c r="D863" s="10">
        <v>1.592540997E9</v>
      </c>
      <c r="E863" s="25">
        <v>0.8968959</v>
      </c>
      <c r="F863" s="15">
        <f>IFERROR(__xludf.DUMMYFUNCTION("""COMPUTED_VALUE"""),846921.0)</f>
        <v>846921</v>
      </c>
      <c r="G863" s="25"/>
    </row>
    <row r="864">
      <c r="A864" s="4" t="s">
        <v>14256</v>
      </c>
      <c r="B864" s="4" t="s">
        <v>13098</v>
      </c>
      <c r="C864" s="4" t="s">
        <v>7914</v>
      </c>
      <c r="D864" s="10">
        <v>1.592236304E9</v>
      </c>
      <c r="E864" s="25">
        <v>0.89689314</v>
      </c>
      <c r="F864" s="15" t="str">
        <f>IFERROR(__xludf.DUMMYFUNCTION("""COMPUTED_VALUE"""),"evanamd")</f>
        <v>evanamd</v>
      </c>
      <c r="G864" s="25"/>
    </row>
    <row r="865">
      <c r="A865" s="22" t="s">
        <v>14257</v>
      </c>
      <c r="B865" s="4" t="s">
        <v>14258</v>
      </c>
      <c r="C865" s="4" t="s">
        <v>4180</v>
      </c>
      <c r="D865" s="10">
        <v>1.591202451E9</v>
      </c>
      <c r="E865" s="25">
        <v>0.89679</v>
      </c>
      <c r="F865" s="15" t="str">
        <f>IFERROR(__xludf.DUMMYFUNCTION("""COMPUTED_VALUE"""),"VacationOnPluto")</f>
        <v>VacationOnPluto</v>
      </c>
      <c r="G865" s="25"/>
    </row>
    <row r="866">
      <c r="A866" s="4" t="s">
        <v>14259</v>
      </c>
      <c r="B866" s="4" t="s">
        <v>14260</v>
      </c>
      <c r="C866" s="4" t="s">
        <v>9961</v>
      </c>
      <c r="D866" s="10">
        <v>1.592290592E9</v>
      </c>
      <c r="E866" s="25">
        <v>0.89666855</v>
      </c>
      <c r="F866" s="15" t="str">
        <f>IFERROR(__xludf.DUMMYFUNCTION("""COMPUTED_VALUE"""),"proudbedwetter")</f>
        <v>proudbedwetter</v>
      </c>
      <c r="G866" s="25"/>
    </row>
    <row r="867">
      <c r="A867" s="22" t="s">
        <v>14261</v>
      </c>
      <c r="B867" s="4" t="s">
        <v>14262</v>
      </c>
      <c r="C867" s="4" t="s">
        <v>7300</v>
      </c>
      <c r="D867" s="10">
        <v>1.5934641E9</v>
      </c>
      <c r="E867" s="25">
        <v>0.8966263</v>
      </c>
      <c r="F867" s="15" t="str">
        <f>IFERROR(__xludf.DUMMYFUNCTION("""COMPUTED_VALUE"""),"Userper420")</f>
        <v>Userper420</v>
      </c>
      <c r="G867" s="25"/>
    </row>
    <row r="868">
      <c r="A868" s="4" t="s">
        <v>14263</v>
      </c>
      <c r="B868" s="4" t="s">
        <v>13433</v>
      </c>
      <c r="C868" s="4" t="s">
        <v>11252</v>
      </c>
      <c r="D868" s="10">
        <v>1.593202414E9</v>
      </c>
      <c r="E868" s="25">
        <v>0.89650303</v>
      </c>
      <c r="F868" s="15" t="str">
        <f>IFERROR(__xludf.DUMMYFUNCTION("""COMPUTED_VALUE"""),"wrylypolecat")</f>
        <v>wrylypolecat</v>
      </c>
      <c r="G868" s="25"/>
    </row>
    <row r="869">
      <c r="A869" s="4" t="s">
        <v>14264</v>
      </c>
      <c r="B869" s="4" t="s">
        <v>13987</v>
      </c>
      <c r="C869" s="4" t="s">
        <v>8307</v>
      </c>
      <c r="D869" s="10">
        <v>1.591896181E9</v>
      </c>
      <c r="E869" s="25">
        <v>0.89612794</v>
      </c>
      <c r="F869" s="15" t="str">
        <f>IFERROR(__xludf.DUMMYFUNCTION("""COMPUTED_VALUE"""),"Ketosis_Sam")</f>
        <v>Ketosis_Sam</v>
      </c>
      <c r="G869" s="25"/>
    </row>
    <row r="870">
      <c r="A870" s="22" t="s">
        <v>14265</v>
      </c>
      <c r="B870" s="4" t="s">
        <v>13230</v>
      </c>
      <c r="C870" s="4" t="s">
        <v>6763</v>
      </c>
      <c r="D870" s="10">
        <v>1.591637747E9</v>
      </c>
      <c r="E870" s="25">
        <v>0.8960622</v>
      </c>
      <c r="F870" s="15" t="str">
        <f>IFERROR(__xludf.DUMMYFUNCTION("""COMPUTED_VALUE"""),"Zeldalover649")</f>
        <v>Zeldalover649</v>
      </c>
      <c r="G870" s="25"/>
    </row>
    <row r="871">
      <c r="A871" s="22" t="s">
        <v>14266</v>
      </c>
      <c r="B871" s="4" t="s">
        <v>13485</v>
      </c>
      <c r="C871" s="4" t="s">
        <v>10443</v>
      </c>
      <c r="D871" s="10">
        <v>1.591305251E9</v>
      </c>
      <c r="E871" s="25">
        <v>0.8957746</v>
      </c>
      <c r="F871" s="15" t="str">
        <f>IFERROR(__xludf.DUMMYFUNCTION("""COMPUTED_VALUE"""),"InstructionTraining")</f>
        <v>InstructionTraining</v>
      </c>
      <c r="G871" s="25"/>
    </row>
    <row r="872">
      <c r="A872" s="4" t="s">
        <v>14267</v>
      </c>
      <c r="B872" s="4" t="s">
        <v>14268</v>
      </c>
      <c r="C872" s="4" t="s">
        <v>4495</v>
      </c>
      <c r="D872" s="10">
        <v>1.59167001E9</v>
      </c>
      <c r="E872" s="25">
        <v>0.8957036</v>
      </c>
      <c r="F872" s="15" t="str">
        <f>IFERROR(__xludf.DUMMYFUNCTION("""COMPUTED_VALUE"""),"Autismss")</f>
        <v>Autismss</v>
      </c>
      <c r="G872" s="25"/>
    </row>
    <row r="873">
      <c r="A873" s="22" t="s">
        <v>14269</v>
      </c>
      <c r="B873" s="4" t="s">
        <v>2065</v>
      </c>
      <c r="C873" s="4" t="s">
        <v>9534</v>
      </c>
      <c r="D873" s="10">
        <v>1.591783212E9</v>
      </c>
      <c r="E873" s="25">
        <v>0.8956532</v>
      </c>
      <c r="F873" s="15" t="str">
        <f>IFERROR(__xludf.DUMMYFUNCTION("""COMPUTED_VALUE"""),"WobbyGoneCrazy")</f>
        <v>WobbyGoneCrazy</v>
      </c>
      <c r="G873" s="25"/>
    </row>
    <row r="874">
      <c r="A874" s="22" t="s">
        <v>14270</v>
      </c>
      <c r="B874" s="4" t="s">
        <v>2303</v>
      </c>
      <c r="C874" s="4" t="s">
        <v>9308</v>
      </c>
      <c r="D874" s="10">
        <v>1.592254784E9</v>
      </c>
      <c r="E874" s="25">
        <v>0.8954642</v>
      </c>
      <c r="F874" s="15" t="str">
        <f>IFERROR(__xludf.DUMMYFUNCTION("""COMPUTED_VALUE"""),"GibbetBossom")</f>
        <v>GibbetBossom</v>
      </c>
      <c r="G874" s="25"/>
    </row>
    <row r="875">
      <c r="A875" s="4" t="s">
        <v>14271</v>
      </c>
      <c r="B875" s="4" t="s">
        <v>13537</v>
      </c>
      <c r="C875" s="4" t="s">
        <v>12529</v>
      </c>
      <c r="D875" s="10">
        <v>1.593291799E9</v>
      </c>
      <c r="E875" s="25">
        <v>0.8950795</v>
      </c>
      <c r="F875" s="15" t="str">
        <f>IFERROR(__xludf.DUMMYFUNCTION("""COMPUTED_VALUE"""),"PopeWalrus")</f>
        <v>PopeWalrus</v>
      </c>
      <c r="G875" s="25"/>
    </row>
    <row r="876">
      <c r="A876" s="4" t="s">
        <v>14272</v>
      </c>
      <c r="B876" s="4" t="s">
        <v>13718</v>
      </c>
      <c r="C876" s="4" t="s">
        <v>8783</v>
      </c>
      <c r="D876" s="10">
        <v>1.59268413E9</v>
      </c>
      <c r="E876" s="25">
        <v>0.894915</v>
      </c>
      <c r="F876" s="15" t="str">
        <f>IFERROR(__xludf.DUMMYFUNCTION("""COMPUTED_VALUE"""),"Jerrythejerkstore")</f>
        <v>Jerrythejerkstore</v>
      </c>
      <c r="G876" s="25"/>
    </row>
    <row r="877">
      <c r="A877" s="22" t="s">
        <v>14273</v>
      </c>
      <c r="B877" s="4" t="s">
        <v>14274</v>
      </c>
      <c r="C877" s="4" t="s">
        <v>5973</v>
      </c>
      <c r="D877" s="10">
        <v>1.591048822E9</v>
      </c>
      <c r="E877" s="25">
        <v>0.8948672</v>
      </c>
      <c r="F877" s="15" t="str">
        <f>IFERROR(__xludf.DUMMYFUNCTION("""COMPUTED_VALUE"""),"carnage828")</f>
        <v>carnage828</v>
      </c>
      <c r="G877" s="25"/>
    </row>
    <row r="878">
      <c r="A878" s="4" t="s">
        <v>14275</v>
      </c>
      <c r="B878" s="4" t="s">
        <v>7226</v>
      </c>
      <c r="C878" s="4" t="s">
        <v>7228</v>
      </c>
      <c r="D878" s="10">
        <v>1.591253559E9</v>
      </c>
      <c r="E878" s="25">
        <v>0.89485854</v>
      </c>
      <c r="F878" s="15" t="str">
        <f>IFERROR(__xludf.DUMMYFUNCTION("""COMPUTED_VALUE"""),"TatPabler")</f>
        <v>TatPabler</v>
      </c>
      <c r="G878" s="25"/>
    </row>
    <row r="879">
      <c r="A879" s="4" t="s">
        <v>14276</v>
      </c>
      <c r="B879" s="4" t="s">
        <v>13710</v>
      </c>
      <c r="C879" s="4" t="s">
        <v>4766</v>
      </c>
      <c r="D879" s="10">
        <v>1.592455557E9</v>
      </c>
      <c r="E879" s="25">
        <v>0.8946832</v>
      </c>
      <c r="F879" s="15" t="str">
        <f>IFERROR(__xludf.DUMMYFUNCTION("""COMPUTED_VALUE"""),"Gengent")</f>
        <v>Gengent</v>
      </c>
      <c r="G879" s="25"/>
    </row>
    <row r="880">
      <c r="A880" s="4" t="s">
        <v>14277</v>
      </c>
      <c r="B880" s="4" t="s">
        <v>886</v>
      </c>
      <c r="C880" s="4" t="s">
        <v>1385</v>
      </c>
      <c r="D880" s="10">
        <v>1.593091215E9</v>
      </c>
      <c r="E880" s="25">
        <v>0.8945473</v>
      </c>
      <c r="F880" s="15" t="str">
        <f>IFERROR(__xludf.DUMMYFUNCTION("""COMPUTED_VALUE"""),"THC-N-Booty")</f>
        <v>THC-N-Booty</v>
      </c>
      <c r="G880" s="25"/>
    </row>
    <row r="881">
      <c r="A881" s="4" t="s">
        <v>14278</v>
      </c>
      <c r="B881" s="4" t="s">
        <v>14279</v>
      </c>
      <c r="C881" s="4" t="s">
        <v>5572</v>
      </c>
      <c r="D881" s="10">
        <v>1.592434426E9</v>
      </c>
      <c r="E881" s="25">
        <v>0.8945385</v>
      </c>
      <c r="F881" s="15" t="str">
        <f>IFERROR(__xludf.DUMMYFUNCTION("""COMPUTED_VALUE"""),"RedBeardBock")</f>
        <v>RedBeardBock</v>
      </c>
      <c r="G881" s="25"/>
    </row>
    <row r="882">
      <c r="A882" s="22" t="s">
        <v>14280</v>
      </c>
      <c r="B882" s="4" t="s">
        <v>14281</v>
      </c>
      <c r="C882" s="4" t="s">
        <v>7418</v>
      </c>
      <c r="D882" s="10">
        <v>1.591947391E9</v>
      </c>
      <c r="E882" s="25">
        <v>0.89443004</v>
      </c>
      <c r="F882" s="15" t="str">
        <f>IFERROR(__xludf.DUMMYFUNCTION("""COMPUTED_VALUE"""),"ethereal_cosmonaut")</f>
        <v>ethereal_cosmonaut</v>
      </c>
      <c r="G882" s="25"/>
    </row>
    <row r="883">
      <c r="A883" s="4" t="s">
        <v>14282</v>
      </c>
      <c r="B883" s="4" t="s">
        <v>14283</v>
      </c>
      <c r="C883" s="4" t="s">
        <v>2577</v>
      </c>
      <c r="D883" s="10">
        <v>1.593106101E9</v>
      </c>
      <c r="E883" s="25">
        <v>0.89438415</v>
      </c>
      <c r="F883" s="15" t="str">
        <f>IFERROR(__xludf.DUMMYFUNCTION("""COMPUTED_VALUE"""),"ItsGmanFool")</f>
        <v>ItsGmanFool</v>
      </c>
      <c r="G883" s="25"/>
    </row>
    <row r="884">
      <c r="A884" s="4" t="s">
        <v>14284</v>
      </c>
      <c r="B884" s="4" t="s">
        <v>10881</v>
      </c>
      <c r="C884" s="4" t="s">
        <v>10752</v>
      </c>
      <c r="D884" s="10">
        <v>1.591851595E9</v>
      </c>
      <c r="E884" s="25">
        <v>0.89425915</v>
      </c>
      <c r="F884" s="15" t="str">
        <f>IFERROR(__xludf.DUMMYFUNCTION("""COMPUTED_VALUE"""),"CrayfishYAY")</f>
        <v>CrayfishYAY</v>
      </c>
      <c r="G884" s="25"/>
    </row>
    <row r="885">
      <c r="A885" s="4" t="s">
        <v>14285</v>
      </c>
      <c r="B885" s="4" t="s">
        <v>1715</v>
      </c>
      <c r="C885" s="4" t="s">
        <v>12191</v>
      </c>
      <c r="D885" s="10">
        <v>1.591185042E9</v>
      </c>
      <c r="E885" s="25">
        <v>0.8942018</v>
      </c>
      <c r="F885" s="15" t="str">
        <f>IFERROR(__xludf.DUMMYFUNCTION("""COMPUTED_VALUE"""),"tttulio")</f>
        <v>tttulio</v>
      </c>
      <c r="G885" s="25"/>
    </row>
    <row r="886">
      <c r="A886" s="4" t="s">
        <v>14286</v>
      </c>
      <c r="B886" s="4" t="s">
        <v>1790</v>
      </c>
      <c r="C886" s="4" t="s">
        <v>9161</v>
      </c>
      <c r="D886" s="10">
        <v>1.591812535E9</v>
      </c>
      <c r="E886" s="25">
        <v>0.8941507</v>
      </c>
      <c r="F886" s="15" t="str">
        <f>IFERROR(__xludf.DUMMYFUNCTION("""COMPUTED_VALUE"""),"furry8")</f>
        <v>furry8</v>
      </c>
      <c r="G886" s="25"/>
    </row>
    <row r="887">
      <c r="A887" s="4" t="s">
        <v>14287</v>
      </c>
      <c r="B887" s="4" t="s">
        <v>9562</v>
      </c>
      <c r="C887" s="4" t="s">
        <v>830</v>
      </c>
      <c r="D887" s="10">
        <v>1.591750493E9</v>
      </c>
      <c r="E887" s="25">
        <v>0.89413565</v>
      </c>
      <c r="F887" s="15" t="str">
        <f>IFERROR(__xludf.DUMMYFUNCTION("""COMPUTED_VALUE"""),"Emmenthalreddit")</f>
        <v>Emmenthalreddit</v>
      </c>
      <c r="G887" s="25"/>
    </row>
    <row r="888">
      <c r="A888" s="4" t="s">
        <v>14288</v>
      </c>
      <c r="B888" s="4" t="s">
        <v>13663</v>
      </c>
      <c r="C888" s="4" t="s">
        <v>4974</v>
      </c>
      <c r="D888" s="10">
        <v>1.592157309E9</v>
      </c>
      <c r="E888" s="25">
        <v>0.89364195</v>
      </c>
      <c r="F888" s="15" t="str">
        <f>IFERROR(__xludf.DUMMYFUNCTION("""COMPUTED_VALUE"""),"RandoCat666")</f>
        <v>RandoCat666</v>
      </c>
      <c r="G888" s="25"/>
    </row>
    <row r="889">
      <c r="A889" s="4" t="s">
        <v>14289</v>
      </c>
      <c r="B889" s="4" t="s">
        <v>14290</v>
      </c>
      <c r="C889" s="4" t="s">
        <v>2974</v>
      </c>
      <c r="D889" s="10">
        <v>1.592455346E9</v>
      </c>
      <c r="E889" s="25">
        <v>0.8935986</v>
      </c>
      <c r="F889" s="15" t="str">
        <f>IFERROR(__xludf.DUMMYFUNCTION("""COMPUTED_VALUE"""),"bmonkey114")</f>
        <v>bmonkey114</v>
      </c>
      <c r="G889" s="25"/>
    </row>
    <row r="890">
      <c r="A890" s="4" t="s">
        <v>14291</v>
      </c>
      <c r="B890" s="4" t="s">
        <v>13551</v>
      </c>
      <c r="C890" s="4" t="s">
        <v>6134</v>
      </c>
      <c r="D890" s="10">
        <v>1.591663384E9</v>
      </c>
      <c r="E890" s="25">
        <v>0.8932794</v>
      </c>
      <c r="F890" s="15" t="str">
        <f>IFERROR(__xludf.DUMMYFUNCTION("""COMPUTED_VALUE"""),"ReddiReaders")</f>
        <v>ReddiReaders</v>
      </c>
      <c r="G890" s="25"/>
    </row>
    <row r="891">
      <c r="A891" s="4" t="s">
        <v>14292</v>
      </c>
      <c r="B891" s="4" t="s">
        <v>904</v>
      </c>
      <c r="C891" s="4" t="s">
        <v>10824</v>
      </c>
      <c r="D891" s="10">
        <v>1.593302155E9</v>
      </c>
      <c r="E891" s="25">
        <v>0.89327836</v>
      </c>
      <c r="F891" s="15" t="str">
        <f>IFERROR(__xludf.DUMMYFUNCTION("""COMPUTED_VALUE"""),"VladTepesBlog")</f>
        <v>VladTepesBlog</v>
      </c>
      <c r="G891" s="25"/>
    </row>
    <row r="892">
      <c r="A892" s="4" t="s">
        <v>14293</v>
      </c>
      <c r="B892" s="4" t="s">
        <v>14294</v>
      </c>
      <c r="C892" s="4" t="s">
        <v>7506</v>
      </c>
      <c r="D892" s="10">
        <v>1.591542355E9</v>
      </c>
      <c r="E892" s="25">
        <v>0.8932268</v>
      </c>
      <c r="F892" s="15" t="str">
        <f>IFERROR(__xludf.DUMMYFUNCTION("""COMPUTED_VALUE"""),"femdroid")</f>
        <v>femdroid</v>
      </c>
      <c r="G892" s="25"/>
    </row>
    <row r="893">
      <c r="A893" s="4" t="s">
        <v>14295</v>
      </c>
      <c r="B893" s="4" t="s">
        <v>14296</v>
      </c>
      <c r="C893" s="4" t="s">
        <v>6585</v>
      </c>
      <c r="D893" s="10">
        <v>1.592929198E9</v>
      </c>
      <c r="E893" s="25">
        <v>0.89292914</v>
      </c>
      <c r="F893" s="15" t="str">
        <f>IFERROR(__xludf.DUMMYFUNCTION("""COMPUTED_VALUE"""),"observation1")</f>
        <v>observation1</v>
      </c>
      <c r="G893" s="25"/>
    </row>
    <row r="894">
      <c r="A894" s="22" t="s">
        <v>14297</v>
      </c>
      <c r="B894" s="4" t="s">
        <v>13311</v>
      </c>
      <c r="C894" s="4" t="s">
        <v>8183</v>
      </c>
      <c r="D894" s="10">
        <v>1.591051085E9</v>
      </c>
      <c r="E894" s="25">
        <v>0.8924293</v>
      </c>
      <c r="F894" s="15" t="str">
        <f>IFERROR(__xludf.DUMMYFUNCTION("""COMPUTED_VALUE"""),"TheContestadore")</f>
        <v>TheContestadore</v>
      </c>
      <c r="G894" s="25"/>
    </row>
    <row r="895">
      <c r="A895" s="22" t="s">
        <v>14298</v>
      </c>
      <c r="B895" s="4" t="s">
        <v>13601</v>
      </c>
      <c r="C895" s="4" t="s">
        <v>794</v>
      </c>
      <c r="D895" s="10">
        <v>1.592765384E9</v>
      </c>
      <c r="E895" s="25">
        <v>0.89222926</v>
      </c>
      <c r="F895" s="15" t="str">
        <f>IFERROR(__xludf.DUMMYFUNCTION("""COMPUTED_VALUE"""),"Anxious-Gene")</f>
        <v>Anxious-Gene</v>
      </c>
      <c r="G895" s="25"/>
    </row>
    <row r="896">
      <c r="A896" s="22" t="s">
        <v>14299</v>
      </c>
      <c r="B896" s="4" t="s">
        <v>13376</v>
      </c>
      <c r="C896" s="4" t="s">
        <v>9634</v>
      </c>
      <c r="D896" s="10">
        <v>1.591987039E9</v>
      </c>
      <c r="E896" s="25">
        <v>0.89220876</v>
      </c>
      <c r="F896" s="15" t="str">
        <f>IFERROR(__xludf.DUMMYFUNCTION("""COMPUTED_VALUE"""),"ThermobaricFart")</f>
        <v>ThermobaricFart</v>
      </c>
      <c r="G896" s="25"/>
    </row>
    <row r="897">
      <c r="A897" s="4" t="s">
        <v>14300</v>
      </c>
      <c r="B897" s="4" t="s">
        <v>13108</v>
      </c>
      <c r="C897" s="4" t="s">
        <v>11519</v>
      </c>
      <c r="D897" s="10">
        <v>1.593371947E9</v>
      </c>
      <c r="E897" s="25">
        <v>0.8920379</v>
      </c>
      <c r="F897" s="15" t="str">
        <f>IFERROR(__xludf.DUMMYFUNCTION("""COMPUTED_VALUE"""),"__urmomgay_")</f>
        <v>__urmomgay_</v>
      </c>
      <c r="G897" s="25"/>
    </row>
    <row r="898">
      <c r="A898" s="22" t="s">
        <v>14301</v>
      </c>
      <c r="B898" s="4" t="s">
        <v>4075</v>
      </c>
      <c r="C898" s="4" t="s">
        <v>5176</v>
      </c>
      <c r="D898" s="10">
        <v>1.592361536E9</v>
      </c>
      <c r="E898" s="25">
        <v>0.89203167</v>
      </c>
      <c r="F898" s="15" t="str">
        <f>IFERROR(__xludf.DUMMYFUNCTION("""COMPUTED_VALUE"""),"Neanderthalknows")</f>
        <v>Neanderthalknows</v>
      </c>
      <c r="G898" s="25"/>
    </row>
    <row r="899">
      <c r="A899" s="22" t="s">
        <v>14302</v>
      </c>
      <c r="B899" s="4" t="s">
        <v>1790</v>
      </c>
      <c r="C899" s="4" t="s">
        <v>2766</v>
      </c>
      <c r="D899" s="10">
        <v>1.593538806E9</v>
      </c>
      <c r="E899" s="25">
        <v>0.8918391</v>
      </c>
      <c r="F899" s="15" t="str">
        <f>IFERROR(__xludf.DUMMYFUNCTION("""COMPUTED_VALUE"""),"jordanpeterson9")</f>
        <v>jordanpeterson9</v>
      </c>
      <c r="G899" s="25"/>
    </row>
    <row r="900">
      <c r="A900" s="4" t="s">
        <v>14303</v>
      </c>
      <c r="B900" s="4" t="s">
        <v>2567</v>
      </c>
      <c r="C900" s="4" t="s">
        <v>6138</v>
      </c>
      <c r="D900" s="10">
        <v>1.593300572E9</v>
      </c>
      <c r="E900" s="25">
        <v>0.89132607</v>
      </c>
      <c r="F900" s="15" t="str">
        <f>IFERROR(__xludf.DUMMYFUNCTION("""COMPUTED_VALUE"""),"noyoureright")</f>
        <v>noyoureright</v>
      </c>
      <c r="G900" s="25"/>
    </row>
    <row r="901">
      <c r="A901" s="4" t="s">
        <v>14304</v>
      </c>
      <c r="B901" s="4" t="s">
        <v>8744</v>
      </c>
      <c r="C901" s="4" t="s">
        <v>9308</v>
      </c>
      <c r="D901" s="10">
        <v>1.592238238E9</v>
      </c>
      <c r="E901" s="25">
        <v>0.8905106</v>
      </c>
      <c r="F901" s="15" t="str">
        <f>IFERROR(__xludf.DUMMYFUNCTION("""COMPUTED_VALUE"""),"ormagoisha")</f>
        <v>ormagoisha</v>
      </c>
      <c r="G901" s="25"/>
    </row>
    <row r="902">
      <c r="A902" s="4" t="s">
        <v>14305</v>
      </c>
      <c r="B902" s="4" t="s">
        <v>13311</v>
      </c>
      <c r="C902" s="4" t="s">
        <v>512</v>
      </c>
      <c r="D902" s="10">
        <v>1.591400281E9</v>
      </c>
      <c r="E902" s="25">
        <v>0.89023674</v>
      </c>
      <c r="F902" s="15" t="str">
        <f>IFERROR(__xludf.DUMMYFUNCTION("""COMPUTED_VALUE"""),"AquaMoonlight")</f>
        <v>AquaMoonlight</v>
      </c>
      <c r="G902" s="25"/>
    </row>
    <row r="903">
      <c r="A903" s="22" t="s">
        <v>14306</v>
      </c>
      <c r="B903" s="4" t="s">
        <v>1790</v>
      </c>
      <c r="C903" s="4" t="s">
        <v>2037</v>
      </c>
      <c r="D903" s="10">
        <v>1.591847199E9</v>
      </c>
      <c r="E903" s="25">
        <v>0.8895759</v>
      </c>
      <c r="F903" s="15" t="str">
        <f>IFERROR(__xludf.DUMMYFUNCTION("""COMPUTED_VALUE"""),"Chrome_X_of_Hyrule")</f>
        <v>Chrome_X_of_Hyrule</v>
      </c>
      <c r="G903" s="25"/>
    </row>
    <row r="904">
      <c r="A904" s="4" t="s">
        <v>14307</v>
      </c>
      <c r="B904" s="4" t="s">
        <v>13393</v>
      </c>
      <c r="C904" s="4" t="s">
        <v>7626</v>
      </c>
      <c r="D904" s="10">
        <v>1.592518257E9</v>
      </c>
      <c r="E904" s="25">
        <v>0.8895397</v>
      </c>
      <c r="F904" s="15" t="str">
        <f>IFERROR(__xludf.DUMMYFUNCTION("""COMPUTED_VALUE"""),"Frosting-Exotic")</f>
        <v>Frosting-Exotic</v>
      </c>
      <c r="G904" s="25"/>
    </row>
    <row r="905">
      <c r="A905" s="22" t="s">
        <v>14308</v>
      </c>
      <c r="B905" s="4" t="s">
        <v>13230</v>
      </c>
      <c r="C905" s="4" t="s">
        <v>11728</v>
      </c>
      <c r="D905" s="10">
        <v>1.591441468E9</v>
      </c>
      <c r="E905" s="25">
        <v>0.8895354</v>
      </c>
      <c r="F905" s="15" t="str">
        <f>IFERROR(__xludf.DUMMYFUNCTION("""COMPUTED_VALUE"""),"GeorgeFloydsNeck")</f>
        <v>GeorgeFloydsNeck</v>
      </c>
      <c r="G905" s="25"/>
    </row>
    <row r="906">
      <c r="A906" s="22" t="s">
        <v>14309</v>
      </c>
      <c r="B906" s="4" t="s">
        <v>13601</v>
      </c>
      <c r="C906" s="4" t="s">
        <v>6284</v>
      </c>
      <c r="D906" s="10">
        <v>1.592601581E9</v>
      </c>
      <c r="E906" s="25">
        <v>0.88947195</v>
      </c>
      <c r="F906" s="15" t="str">
        <f>IFERROR(__xludf.DUMMYFUNCTION("""COMPUTED_VALUE"""),"WindHero")</f>
        <v>WindHero</v>
      </c>
      <c r="G906" s="25"/>
    </row>
    <row r="907">
      <c r="A907" s="22" t="s">
        <v>14310</v>
      </c>
      <c r="B907" s="4" t="s">
        <v>14311</v>
      </c>
      <c r="C907" s="4" t="s">
        <v>6150</v>
      </c>
      <c r="D907" s="10">
        <v>1.591469581E9</v>
      </c>
      <c r="E907" s="25">
        <v>0.88920605</v>
      </c>
      <c r="F907" s="15" t="str">
        <f>IFERROR(__xludf.DUMMYFUNCTION("""COMPUTED_VALUE"""),"StinkTurkey")</f>
        <v>StinkTurkey</v>
      </c>
      <c r="G907" s="25"/>
    </row>
    <row r="908">
      <c r="A908" s="4" t="s">
        <v>14312</v>
      </c>
      <c r="B908" s="4" t="s">
        <v>13098</v>
      </c>
      <c r="C908" s="4" t="s">
        <v>3953</v>
      </c>
      <c r="D908" s="10">
        <v>1.593089441E9</v>
      </c>
      <c r="E908" s="25">
        <v>0.88893896</v>
      </c>
      <c r="F908" s="15" t="str">
        <f>IFERROR(__xludf.DUMMYFUNCTION("""COMPUTED_VALUE"""),"flythmsn")</f>
        <v>flythmsn</v>
      </c>
      <c r="G908" s="25"/>
    </row>
    <row r="909">
      <c r="A909" s="4" t="s">
        <v>14313</v>
      </c>
      <c r="B909" s="4" t="s">
        <v>14034</v>
      </c>
      <c r="C909" s="4" t="s">
        <v>8350</v>
      </c>
      <c r="D909" s="10">
        <v>1.592349971E9</v>
      </c>
      <c r="E909" s="25">
        <v>0.8887468</v>
      </c>
      <c r="F909" s="15" t="str">
        <f>IFERROR(__xludf.DUMMYFUNCTION("""COMPUTED_VALUE"""),"archie3000")</f>
        <v>archie3000</v>
      </c>
      <c r="G909" s="25"/>
    </row>
    <row r="910">
      <c r="A910" s="4" t="s">
        <v>14314</v>
      </c>
      <c r="B910" s="4" t="s">
        <v>14315</v>
      </c>
      <c r="C910" s="4" t="s">
        <v>7914</v>
      </c>
      <c r="D910" s="10">
        <v>1.592235803E9</v>
      </c>
      <c r="E910" s="25">
        <v>0.8887043</v>
      </c>
      <c r="F910" s="15" t="str">
        <f>IFERROR(__xludf.DUMMYFUNCTION("""COMPUTED_VALUE"""),"outoftheMultiverse")</f>
        <v>outoftheMultiverse</v>
      </c>
      <c r="G910" s="25"/>
    </row>
    <row r="911">
      <c r="A911" s="22" t="s">
        <v>14316</v>
      </c>
      <c r="B911" s="4" t="s">
        <v>13715</v>
      </c>
      <c r="C911" s="4" t="s">
        <v>8471</v>
      </c>
      <c r="D911" s="10">
        <v>1.593546735E9</v>
      </c>
      <c r="E911" s="25">
        <v>0.8885646</v>
      </c>
      <c r="F911" s="15" t="str">
        <f>IFERROR(__xludf.DUMMYFUNCTION("""COMPUTED_VALUE"""),"OsoBlanco69420")</f>
        <v>OsoBlanco69420</v>
      </c>
      <c r="G911" s="25"/>
    </row>
    <row r="912">
      <c r="A912" s="4" t="s">
        <v>14317</v>
      </c>
      <c r="B912" s="4" t="s">
        <v>3070</v>
      </c>
      <c r="C912" s="4" t="s">
        <v>3222</v>
      </c>
      <c r="D912" s="10">
        <v>1.591071483E9</v>
      </c>
      <c r="E912" s="25">
        <v>0.88839746</v>
      </c>
      <c r="F912" s="15" t="str">
        <f>IFERROR(__xludf.DUMMYFUNCTION("""COMPUTED_VALUE"""),"VallixxianPunisher")</f>
        <v>VallixxianPunisher</v>
      </c>
      <c r="G912" s="25"/>
    </row>
    <row r="913">
      <c r="A913" s="22" t="s">
        <v>14318</v>
      </c>
      <c r="B913" s="4" t="s">
        <v>9355</v>
      </c>
      <c r="C913" s="4" t="s">
        <v>6593</v>
      </c>
      <c r="D913" s="10">
        <v>1.592674341E9</v>
      </c>
      <c r="E913" s="25">
        <v>0.88838136</v>
      </c>
      <c r="F913" s="15" t="str">
        <f>IFERROR(__xludf.DUMMYFUNCTION("""COMPUTED_VALUE"""),"mr1709")</f>
        <v>mr1709</v>
      </c>
      <c r="G913" s="25"/>
    </row>
    <row r="914">
      <c r="A914" s="22" t="s">
        <v>14319</v>
      </c>
      <c r="B914" s="4" t="s">
        <v>13901</v>
      </c>
      <c r="C914" s="4" t="s">
        <v>10346</v>
      </c>
      <c r="D914" s="10">
        <v>1.593517941E9</v>
      </c>
      <c r="E914" s="25">
        <v>0.88824683</v>
      </c>
      <c r="F914" s="15" t="str">
        <f>IFERROR(__xludf.DUMMYFUNCTION("""COMPUTED_VALUE"""),"n0ne0ther")</f>
        <v>n0ne0ther</v>
      </c>
      <c r="G914" s="25"/>
    </row>
    <row r="915">
      <c r="A915" s="22" t="s">
        <v>14320</v>
      </c>
      <c r="B915" s="4" t="s">
        <v>13910</v>
      </c>
      <c r="C915" s="4" t="s">
        <v>3226</v>
      </c>
      <c r="D915" s="10">
        <v>1.591329504E9</v>
      </c>
      <c r="E915" s="25">
        <v>0.88824683</v>
      </c>
      <c r="F915" s="15" t="str">
        <f>IFERROR(__xludf.DUMMYFUNCTION("""COMPUTED_VALUE"""),"Mac4cheeze")</f>
        <v>Mac4cheeze</v>
      </c>
      <c r="G915" s="25"/>
    </row>
    <row r="916">
      <c r="A916" s="22" t="s">
        <v>14321</v>
      </c>
      <c r="B916" s="4" t="s">
        <v>13194</v>
      </c>
      <c r="C916" s="4" t="s">
        <v>12247</v>
      </c>
      <c r="D916" s="10">
        <v>1.593095961E9</v>
      </c>
      <c r="E916" s="25">
        <v>0.88824683</v>
      </c>
      <c r="F916" s="15" t="str">
        <f>IFERROR(__xludf.DUMMYFUNCTION("""COMPUTED_VALUE"""),"skypunk1998")</f>
        <v>skypunk1998</v>
      </c>
      <c r="G916" s="25"/>
    </row>
    <row r="917">
      <c r="A917" s="4" t="s">
        <v>14322</v>
      </c>
      <c r="B917" s="4" t="s">
        <v>13293</v>
      </c>
      <c r="C917" s="4" t="s">
        <v>4792</v>
      </c>
      <c r="D917" s="10">
        <v>1.591107767E9</v>
      </c>
      <c r="E917" s="25">
        <v>0.88824683</v>
      </c>
      <c r="F917" s="15" t="str">
        <f>IFERROR(__xludf.DUMMYFUNCTION("""COMPUTED_VALUE"""),"PoliteCanadian")</f>
        <v>PoliteCanadian</v>
      </c>
      <c r="G917" s="25"/>
    </row>
    <row r="918">
      <c r="A918" s="4" t="s">
        <v>14323</v>
      </c>
      <c r="B918" s="4" t="s">
        <v>13098</v>
      </c>
      <c r="C918" s="4" t="s">
        <v>3541</v>
      </c>
      <c r="D918" s="10">
        <v>1.592567553E9</v>
      </c>
      <c r="E918" s="25">
        <v>0.88824683</v>
      </c>
      <c r="F918" s="15" t="str">
        <f>IFERROR(__xludf.DUMMYFUNCTION("""COMPUTED_VALUE"""),"chrisgaines69")</f>
        <v>chrisgaines69</v>
      </c>
      <c r="G918" s="25"/>
    </row>
    <row r="919">
      <c r="A919" s="4" t="s">
        <v>14324</v>
      </c>
      <c r="B919" s="4" t="s">
        <v>4137</v>
      </c>
      <c r="C919" s="4" t="s">
        <v>4792</v>
      </c>
      <c r="D919" s="10">
        <v>1.591106037E9</v>
      </c>
      <c r="E919" s="25">
        <v>0.88824683</v>
      </c>
      <c r="F919" s="15" t="str">
        <f>IFERROR(__xludf.DUMMYFUNCTION("""COMPUTED_VALUE"""),"fuzzyishlogic")</f>
        <v>fuzzyishlogic</v>
      </c>
      <c r="G919" s="25"/>
    </row>
    <row r="920">
      <c r="A920" s="4" t="s">
        <v>14325</v>
      </c>
      <c r="B920" s="4" t="s">
        <v>14326</v>
      </c>
      <c r="C920" s="4" t="s">
        <v>6196</v>
      </c>
      <c r="D920" s="10">
        <v>1.591147991E9</v>
      </c>
      <c r="E920" s="25">
        <v>0.88824683</v>
      </c>
      <c r="F920" s="15" t="str">
        <f>IFERROR(__xludf.DUMMYFUNCTION("""COMPUTED_VALUE"""),"RippDrive")</f>
        <v>RippDrive</v>
      </c>
      <c r="G920" s="25"/>
    </row>
    <row r="921">
      <c r="A921" s="4" t="s">
        <v>14327</v>
      </c>
      <c r="B921" s="4" t="s">
        <v>14328</v>
      </c>
      <c r="C921" s="4" t="s">
        <v>10782</v>
      </c>
      <c r="D921" s="10">
        <v>1.591594362E9</v>
      </c>
      <c r="E921" s="25">
        <v>0.88824683</v>
      </c>
      <c r="F921" s="15" t="str">
        <f>IFERROR(__xludf.DUMMYFUNCTION("""COMPUTED_VALUE"""),"looktothec00kie")</f>
        <v>looktothec00kie</v>
      </c>
      <c r="G921" s="25"/>
    </row>
    <row r="922">
      <c r="A922" s="4" t="s">
        <v>14329</v>
      </c>
      <c r="B922" s="4" t="s">
        <v>13521</v>
      </c>
      <c r="C922" s="4" t="s">
        <v>1093</v>
      </c>
      <c r="D922" s="10">
        <v>1.592836285E9</v>
      </c>
      <c r="E922" s="25">
        <v>0.88824683</v>
      </c>
      <c r="F922" s="15" t="str">
        <f>IFERROR(__xludf.DUMMYFUNCTION("""COMPUTED_VALUE"""),"muikrad")</f>
        <v>muikrad</v>
      </c>
      <c r="G922" s="25"/>
    </row>
    <row r="923">
      <c r="A923" s="4" t="s">
        <v>14330</v>
      </c>
      <c r="B923" s="4" t="s">
        <v>3285</v>
      </c>
      <c r="C923" s="4" t="s">
        <v>8471</v>
      </c>
      <c r="D923" s="10">
        <v>1.593540513E9</v>
      </c>
      <c r="E923" s="25">
        <v>0.88824683</v>
      </c>
      <c r="F923" s="15" t="str">
        <f>IFERROR(__xludf.DUMMYFUNCTION("""COMPUTED_VALUE"""),"iliketosabotagejoy")</f>
        <v>iliketosabotagejoy</v>
      </c>
      <c r="G923" s="25"/>
    </row>
    <row r="924">
      <c r="A924" s="22" t="s">
        <v>14331</v>
      </c>
      <c r="B924" s="4" t="s">
        <v>3143</v>
      </c>
      <c r="C924" s="4" t="s">
        <v>11015</v>
      </c>
      <c r="D924" s="10">
        <v>1.591964937E9</v>
      </c>
      <c r="E924" s="25">
        <v>0.88824683</v>
      </c>
      <c r="F924" s="15" t="str">
        <f>IFERROR(__xludf.DUMMYFUNCTION("""COMPUTED_VALUE"""),"Electric_Plankton")</f>
        <v>Electric_Plankton</v>
      </c>
      <c r="G924" s="25"/>
    </row>
    <row r="925">
      <c r="A925" s="22" t="s">
        <v>14332</v>
      </c>
      <c r="B925" s="4" t="s">
        <v>13567</v>
      </c>
      <c r="C925" s="4" t="s">
        <v>5524</v>
      </c>
      <c r="D925" s="10">
        <v>1.593166206E9</v>
      </c>
      <c r="E925" s="25">
        <v>0.88824683</v>
      </c>
      <c r="F925" s="15" t="str">
        <f>IFERROR(__xludf.DUMMYFUNCTION("""COMPUTED_VALUE"""),"RubinPT")</f>
        <v>RubinPT</v>
      </c>
      <c r="G925" s="25"/>
    </row>
    <row r="926">
      <c r="A926" s="4" t="s">
        <v>14333</v>
      </c>
      <c r="B926" s="4" t="s">
        <v>14334</v>
      </c>
      <c r="C926" s="4" t="s">
        <v>4879</v>
      </c>
      <c r="D926" s="10">
        <v>1.593325152E9</v>
      </c>
      <c r="E926" s="25">
        <v>0.88824683</v>
      </c>
      <c r="F926" s="15" t="str">
        <f>IFERROR(__xludf.DUMMYFUNCTION("""COMPUTED_VALUE"""),"WestKPatois")</f>
        <v>WestKPatois</v>
      </c>
      <c r="G926" s="25"/>
    </row>
    <row r="927">
      <c r="A927" s="4" t="s">
        <v>14335</v>
      </c>
      <c r="B927" s="4" t="s">
        <v>2636</v>
      </c>
      <c r="C927" s="4" t="s">
        <v>12382</v>
      </c>
      <c r="D927" s="10">
        <v>1.591020804E9</v>
      </c>
      <c r="E927" s="25">
        <v>0.88824683</v>
      </c>
      <c r="F927" s="15" t="str">
        <f>IFERROR(__xludf.DUMMYFUNCTION("""COMPUTED_VALUE"""),"ingot2020")</f>
        <v>ingot2020</v>
      </c>
      <c r="G927" s="25"/>
    </row>
    <row r="928">
      <c r="A928" s="22" t="s">
        <v>14336</v>
      </c>
      <c r="B928" s="4" t="s">
        <v>2065</v>
      </c>
      <c r="C928" s="4" t="s">
        <v>3076</v>
      </c>
      <c r="D928" s="10">
        <v>1.59338093E9</v>
      </c>
      <c r="E928" s="25">
        <v>0.88824683</v>
      </c>
      <c r="F928" s="15" t="str">
        <f>IFERROR(__xludf.DUMMYFUNCTION("""COMPUTED_VALUE"""),"TerminusStop")</f>
        <v>TerminusStop</v>
      </c>
      <c r="G928" s="25"/>
    </row>
    <row r="929">
      <c r="A929" s="4" t="s">
        <v>14337</v>
      </c>
      <c r="B929" s="4" t="s">
        <v>13599</v>
      </c>
      <c r="C929" s="4" t="s">
        <v>4757</v>
      </c>
      <c r="D929" s="10">
        <v>1.592835349E9</v>
      </c>
      <c r="E929" s="25">
        <v>0.88824683</v>
      </c>
      <c r="F929" s="15" t="str">
        <f>IFERROR(__xludf.DUMMYFUNCTION("""COMPUTED_VALUE"""),"brianper1959")</f>
        <v>brianper1959</v>
      </c>
      <c r="G929" s="25"/>
    </row>
    <row r="930">
      <c r="A930" s="4" t="s">
        <v>14338</v>
      </c>
      <c r="B930" s="4" t="s">
        <v>14339</v>
      </c>
      <c r="C930" s="4" t="s">
        <v>318</v>
      </c>
      <c r="D930" s="10">
        <v>1.591135451E9</v>
      </c>
      <c r="E930" s="25">
        <v>0.88824683</v>
      </c>
      <c r="F930" s="15" t="str">
        <f>IFERROR(__xludf.DUMMYFUNCTION("""COMPUTED_VALUE"""),"Theo_Chimsky")</f>
        <v>Theo_Chimsky</v>
      </c>
      <c r="G930" s="25"/>
    </row>
    <row r="931">
      <c r="A931" s="22" t="s">
        <v>14340</v>
      </c>
      <c r="B931" s="4" t="s">
        <v>14341</v>
      </c>
      <c r="C931" s="4" t="s">
        <v>1982</v>
      </c>
      <c r="D931" s="10">
        <v>1.591150708E9</v>
      </c>
      <c r="E931" s="25">
        <v>0.88824683</v>
      </c>
      <c r="F931" s="15" t="str">
        <f>IFERROR(__xludf.DUMMYFUNCTION("""COMPUTED_VALUE"""),"XxRetardedNormie69xX")</f>
        <v>XxRetardedNormie69xX</v>
      </c>
      <c r="G931" s="25"/>
    </row>
    <row r="932">
      <c r="A932" s="4" t="s">
        <v>14342</v>
      </c>
      <c r="B932" s="4" t="s">
        <v>14343</v>
      </c>
      <c r="C932" s="4" t="s">
        <v>7193</v>
      </c>
      <c r="D932" s="10">
        <v>1.592237359E9</v>
      </c>
      <c r="E932" s="25">
        <v>0.88824683</v>
      </c>
      <c r="F932" s="15" t="str">
        <f>IFERROR(__xludf.DUMMYFUNCTION("""COMPUTED_VALUE"""),"bargainkangaroo")</f>
        <v>bargainkangaroo</v>
      </c>
      <c r="G932" s="25"/>
    </row>
    <row r="933">
      <c r="A933" s="4" t="s">
        <v>14344</v>
      </c>
      <c r="B933" s="4" t="s">
        <v>13677</v>
      </c>
      <c r="C933" s="4" t="s">
        <v>11369</v>
      </c>
      <c r="D933" s="10">
        <v>1.593263326E9</v>
      </c>
      <c r="E933" s="25">
        <v>0.88824683</v>
      </c>
      <c r="F933" s="15" t="str">
        <f>IFERROR(__xludf.DUMMYFUNCTION("""COMPUTED_VALUE"""),"laybak")</f>
        <v>laybak</v>
      </c>
      <c r="G933" s="25"/>
    </row>
    <row r="934">
      <c r="A934" s="4" t="s">
        <v>14345</v>
      </c>
      <c r="B934" s="4" t="s">
        <v>5583</v>
      </c>
      <c r="C934" s="4" t="s">
        <v>1290</v>
      </c>
      <c r="D934" s="10">
        <v>1.592084348E9</v>
      </c>
      <c r="E934" s="25">
        <v>0.88824683</v>
      </c>
      <c r="F934" s="15" t="str">
        <f>IFERROR(__xludf.DUMMYFUNCTION("""COMPUTED_VALUE"""),"CanadianDude4")</f>
        <v>CanadianDude4</v>
      </c>
      <c r="G934" s="25"/>
    </row>
    <row r="935">
      <c r="A935" s="4" t="s">
        <v>14346</v>
      </c>
      <c r="B935" s="4" t="s">
        <v>14347</v>
      </c>
      <c r="C935" s="4" t="s">
        <v>1653</v>
      </c>
      <c r="D935" s="10">
        <v>1.59355619E9</v>
      </c>
      <c r="E935" s="25">
        <v>0.88824683</v>
      </c>
      <c r="F935" s="15" t="str">
        <f>IFERROR(__xludf.DUMMYFUNCTION("""COMPUTED_VALUE"""),"ExecutionBreasts")</f>
        <v>ExecutionBreasts</v>
      </c>
      <c r="G935" s="25"/>
    </row>
    <row r="936">
      <c r="A936" s="4" t="s">
        <v>14348</v>
      </c>
      <c r="B936" s="4" t="s">
        <v>14349</v>
      </c>
      <c r="C936" s="4" t="s">
        <v>7696</v>
      </c>
      <c r="D936" s="10">
        <v>1.592952551E9</v>
      </c>
      <c r="E936" s="25">
        <v>0.88824683</v>
      </c>
      <c r="F936" s="15" t="str">
        <f>IFERROR(__xludf.DUMMYFUNCTION("""COMPUTED_VALUE"""),"Whatever_Sadie")</f>
        <v>Whatever_Sadie</v>
      </c>
      <c r="G936" s="25"/>
    </row>
    <row r="937">
      <c r="A937" s="4" t="s">
        <v>14350</v>
      </c>
      <c r="B937" s="4" t="s">
        <v>14245</v>
      </c>
      <c r="C937" s="4" t="s">
        <v>5641</v>
      </c>
      <c r="D937" s="10">
        <v>1.592655651E9</v>
      </c>
      <c r="E937" s="25">
        <v>0.88824683</v>
      </c>
      <c r="F937" s="15" t="str">
        <f>IFERROR(__xludf.DUMMYFUNCTION("""COMPUTED_VALUE"""),"Forgemaster123")</f>
        <v>Forgemaster123</v>
      </c>
      <c r="G937" s="25"/>
    </row>
    <row r="938">
      <c r="A938" s="4" t="s">
        <v>14351</v>
      </c>
      <c r="B938" s="4" t="s">
        <v>14352</v>
      </c>
      <c r="C938" s="4" t="s">
        <v>8376</v>
      </c>
      <c r="D938" s="10">
        <v>1.591234964E9</v>
      </c>
      <c r="E938" s="25">
        <v>0.88824683</v>
      </c>
      <c r="F938" s="15" t="str">
        <f>IFERROR(__xludf.DUMMYFUNCTION("""COMPUTED_VALUE"""),"C_R_420")</f>
        <v>C_R_420</v>
      </c>
      <c r="G938" s="25"/>
    </row>
    <row r="939">
      <c r="A939" s="4" t="s">
        <v>14353</v>
      </c>
      <c r="B939" s="4" t="s">
        <v>13521</v>
      </c>
      <c r="C939" s="4" t="s">
        <v>1385</v>
      </c>
      <c r="D939" s="10">
        <v>1.593097993E9</v>
      </c>
      <c r="E939" s="25">
        <v>0.88824683</v>
      </c>
      <c r="F939" s="15" t="str">
        <f>IFERROR(__xludf.DUMMYFUNCTION("""COMPUTED_VALUE"""),"Dunetrait")</f>
        <v>Dunetrait</v>
      </c>
      <c r="G939" s="25"/>
    </row>
    <row r="940">
      <c r="A940" s="22" t="s">
        <v>14354</v>
      </c>
      <c r="B940" s="4" t="s">
        <v>13230</v>
      </c>
      <c r="C940" s="4" t="s">
        <v>5668</v>
      </c>
      <c r="D940" s="10">
        <v>1.592178105E9</v>
      </c>
      <c r="E940" s="25">
        <v>0.88824683</v>
      </c>
      <c r="F940" s="15" t="str">
        <f>IFERROR(__xludf.DUMMYFUNCTION("""COMPUTED_VALUE"""),"PhenomaJohn")</f>
        <v>PhenomaJohn</v>
      </c>
      <c r="G940" s="25"/>
    </row>
    <row r="941">
      <c r="A941" s="22" t="s">
        <v>14355</v>
      </c>
      <c r="B941" s="4" t="s">
        <v>1790</v>
      </c>
      <c r="C941" s="4" t="s">
        <v>448</v>
      </c>
      <c r="D941" s="10">
        <v>1.591068909E9</v>
      </c>
      <c r="E941" s="25">
        <v>0.88824683</v>
      </c>
      <c r="F941" s="15" t="str">
        <f>IFERROR(__xludf.DUMMYFUNCTION("""COMPUTED_VALUE"""),"eia-eia-alala")</f>
        <v>eia-eia-alala</v>
      </c>
      <c r="G941" s="25"/>
    </row>
    <row r="942">
      <c r="A942" s="4" t="s">
        <v>14356</v>
      </c>
      <c r="B942" s="4" t="s">
        <v>14357</v>
      </c>
      <c r="C942" s="4" t="s">
        <v>5515</v>
      </c>
      <c r="D942" s="10">
        <v>1.592561014E9</v>
      </c>
      <c r="E942" s="25">
        <v>0.88824683</v>
      </c>
      <c r="F942" s="15" t="str">
        <f>IFERROR(__xludf.DUMMYFUNCTION("""COMPUTED_VALUE"""),"HarsH_DA_TrolL")</f>
        <v>HarsH_DA_TrolL</v>
      </c>
      <c r="G942" s="25"/>
    </row>
    <row r="943">
      <c r="A943" s="4" t="s">
        <v>14358</v>
      </c>
      <c r="B943" s="4" t="s">
        <v>10639</v>
      </c>
      <c r="C943" s="4" t="s">
        <v>2473</v>
      </c>
      <c r="D943" s="10">
        <v>1.592358203E9</v>
      </c>
      <c r="E943" s="25">
        <v>0.88824683</v>
      </c>
      <c r="F943" s="15" t="str">
        <f>IFERROR(__xludf.DUMMYFUNCTION("""COMPUTED_VALUE"""),"ReeeeDrumpf")</f>
        <v>ReeeeDrumpf</v>
      </c>
      <c r="G943" s="25"/>
    </row>
    <row r="944">
      <c r="A944" s="4" t="s">
        <v>14359</v>
      </c>
      <c r="B944" s="4" t="s">
        <v>13108</v>
      </c>
      <c r="C944" s="4" t="s">
        <v>8037</v>
      </c>
      <c r="D944" s="10">
        <v>1.593180566E9</v>
      </c>
      <c r="E944" s="25">
        <v>0.88824683</v>
      </c>
      <c r="F944" s="15" t="str">
        <f>IFERROR(__xludf.DUMMYFUNCTION("""COMPUTED_VALUE"""),"sfsdke3333")</f>
        <v>sfsdke3333</v>
      </c>
      <c r="G944" s="25"/>
    </row>
    <row r="945">
      <c r="A945" s="4" t="s">
        <v>14360</v>
      </c>
      <c r="B945" s="4" t="s">
        <v>13176</v>
      </c>
      <c r="C945" s="4" t="s">
        <v>1802</v>
      </c>
      <c r="D945" s="10">
        <v>1.59344537E9</v>
      </c>
      <c r="E945" s="25">
        <v>0.88824683</v>
      </c>
      <c r="F945" s="15" t="str">
        <f>IFERROR(__xludf.DUMMYFUNCTION("""COMPUTED_VALUE"""),"Odinshanks")</f>
        <v>Odinshanks</v>
      </c>
      <c r="G945" s="25"/>
    </row>
    <row r="946">
      <c r="A946" s="22" t="s">
        <v>14361</v>
      </c>
      <c r="B946" s="4" t="s">
        <v>14362</v>
      </c>
      <c r="C946" s="4" t="s">
        <v>2470</v>
      </c>
      <c r="D946" s="10">
        <v>1.593224478E9</v>
      </c>
      <c r="E946" s="25">
        <v>0.88824683</v>
      </c>
      <c r="F946" s="15" t="str">
        <f>IFERROR(__xludf.DUMMYFUNCTION("""COMPUTED_VALUE"""),"dillrepair")</f>
        <v>dillrepair</v>
      </c>
      <c r="G946" s="25"/>
    </row>
    <row r="947">
      <c r="A947" s="22" t="s">
        <v>14363</v>
      </c>
      <c r="B947" s="4" t="s">
        <v>2065</v>
      </c>
      <c r="C947" s="4" t="s">
        <v>9435</v>
      </c>
      <c r="D947" s="10">
        <v>1.592695869E9</v>
      </c>
      <c r="E947" s="25">
        <v>0.88824683</v>
      </c>
      <c r="F947" s="15" t="str">
        <f>IFERROR(__xludf.DUMMYFUNCTION("""COMPUTED_VALUE"""),"soalone34")</f>
        <v>soalone34</v>
      </c>
      <c r="G947" s="25"/>
    </row>
    <row r="948">
      <c r="A948" s="4" t="s">
        <v>14364</v>
      </c>
      <c r="B948" s="4" t="s">
        <v>13098</v>
      </c>
      <c r="C948" s="4" t="s">
        <v>8376</v>
      </c>
      <c r="D948" s="10">
        <v>1.591242578E9</v>
      </c>
      <c r="E948" s="25">
        <v>0.88824683</v>
      </c>
      <c r="F948" s="15" t="str">
        <f>IFERROR(__xludf.DUMMYFUNCTION("""COMPUTED_VALUE"""),"Star_Drift")</f>
        <v>Star_Drift</v>
      </c>
      <c r="G948" s="25"/>
    </row>
    <row r="949">
      <c r="A949" s="4" t="s">
        <v>14365</v>
      </c>
      <c r="B949" s="4" t="s">
        <v>1090</v>
      </c>
      <c r="C949" s="4" t="s">
        <v>1093</v>
      </c>
      <c r="D949" s="10">
        <v>1.592832771E9</v>
      </c>
      <c r="E949" s="25">
        <v>0.88824683</v>
      </c>
      <c r="F949" s="15" t="str">
        <f>IFERROR(__xludf.DUMMYFUNCTION("""COMPUTED_VALUE"""),"JackHazardous")</f>
        <v>JackHazardous</v>
      </c>
      <c r="G949" s="25"/>
    </row>
    <row r="950">
      <c r="A950" s="22" t="s">
        <v>14366</v>
      </c>
      <c r="B950" s="4" t="s">
        <v>14367</v>
      </c>
      <c r="C950" s="4" t="s">
        <v>4283</v>
      </c>
      <c r="D950" s="10">
        <v>1.59347479E9</v>
      </c>
      <c r="E950" s="25">
        <v>0.88824683</v>
      </c>
      <c r="F950" s="15" t="str">
        <f>IFERROR(__xludf.DUMMYFUNCTION("""COMPUTED_VALUE"""),"SQQQ")</f>
        <v>SQQQ</v>
      </c>
      <c r="G950" s="25"/>
    </row>
    <row r="951">
      <c r="A951" s="4" t="s">
        <v>14368</v>
      </c>
      <c r="B951" s="4" t="s">
        <v>4075</v>
      </c>
      <c r="C951" s="4" t="s">
        <v>2650</v>
      </c>
      <c r="D951" s="10">
        <v>1.592361852E9</v>
      </c>
      <c r="E951" s="25">
        <v>0.88824683</v>
      </c>
      <c r="F951" s="15" t="str">
        <f>IFERROR(__xludf.DUMMYFUNCTION("""COMPUTED_VALUE"""),"CaptainDouchington")</f>
        <v>CaptainDouchington</v>
      </c>
      <c r="G951" s="25"/>
    </row>
    <row r="952">
      <c r="A952" s="4" t="s">
        <v>14369</v>
      </c>
      <c r="B952" s="4" t="s">
        <v>5714</v>
      </c>
      <c r="C952" s="4" t="s">
        <v>7876</v>
      </c>
      <c r="D952" s="10">
        <v>1.591739362E9</v>
      </c>
      <c r="E952" s="25">
        <v>0.88824683</v>
      </c>
      <c r="F952" s="15" t="str">
        <f>IFERROR(__xludf.DUMMYFUNCTION("""COMPUTED_VALUE"""),"CthulhuMadness")</f>
        <v>CthulhuMadness</v>
      </c>
      <c r="G952" s="25"/>
    </row>
    <row r="953">
      <c r="A953" s="22" t="s">
        <v>14370</v>
      </c>
      <c r="B953" s="4" t="s">
        <v>13246</v>
      </c>
      <c r="C953" s="4" t="s">
        <v>2442</v>
      </c>
      <c r="D953" s="10">
        <v>1.592669047E9</v>
      </c>
      <c r="E953" s="25">
        <v>0.88824683</v>
      </c>
      <c r="F953" s="15" t="str">
        <f>IFERROR(__xludf.DUMMYFUNCTION("""COMPUTED_VALUE"""),"arewetodayman")</f>
        <v>arewetodayman</v>
      </c>
      <c r="G953" s="25"/>
    </row>
    <row r="954">
      <c r="A954" s="22" t="s">
        <v>14371</v>
      </c>
      <c r="B954" s="4" t="s">
        <v>13230</v>
      </c>
      <c r="C954" s="4" t="s">
        <v>5955</v>
      </c>
      <c r="D954" s="10">
        <v>1.591527894E9</v>
      </c>
      <c r="E954" s="25">
        <v>0.88824683</v>
      </c>
      <c r="F954" s="15" t="str">
        <f>IFERROR(__xludf.DUMMYFUNCTION("""COMPUTED_VALUE"""),"Krimsun")</f>
        <v>Krimsun</v>
      </c>
      <c r="G954" s="25"/>
    </row>
    <row r="955">
      <c r="A955" s="4" t="s">
        <v>14372</v>
      </c>
      <c r="B955" s="4" t="s">
        <v>14373</v>
      </c>
      <c r="C955" s="4" t="s">
        <v>8187</v>
      </c>
      <c r="D955" s="10">
        <v>1.592929286E9</v>
      </c>
      <c r="E955" s="25">
        <v>0.88824683</v>
      </c>
      <c r="F955" s="15" t="str">
        <f>IFERROR(__xludf.DUMMYFUNCTION("""COMPUTED_VALUE"""),"charlegilbertbennett")</f>
        <v>charlegilbertbennett</v>
      </c>
      <c r="G955" s="25"/>
    </row>
    <row r="956">
      <c r="A956" s="4" t="s">
        <v>14374</v>
      </c>
      <c r="B956" s="4" t="s">
        <v>14375</v>
      </c>
      <c r="C956" s="4" t="s">
        <v>742</v>
      </c>
      <c r="D956" s="10">
        <v>1.593126368E9</v>
      </c>
      <c r="E956" s="25">
        <v>0.88824683</v>
      </c>
      <c r="F956" s="15" t="str">
        <f>IFERROR(__xludf.DUMMYFUNCTION("""COMPUTED_VALUE"""),"KidZing")</f>
        <v>KidZing</v>
      </c>
      <c r="G956" s="25"/>
    </row>
    <row r="957">
      <c r="A957" s="4" t="s">
        <v>14376</v>
      </c>
      <c r="B957" s="4" t="s">
        <v>11591</v>
      </c>
      <c r="C957" s="4" t="s">
        <v>1760</v>
      </c>
      <c r="D957" s="10">
        <v>1.591297695E9</v>
      </c>
      <c r="E957" s="25">
        <v>0.88824683</v>
      </c>
      <c r="F957" s="15" t="str">
        <f>IFERROR(__xludf.DUMMYFUNCTION("""COMPUTED_VALUE"""),"Ralphb67")</f>
        <v>Ralphb67</v>
      </c>
      <c r="G957" s="25"/>
    </row>
    <row r="958">
      <c r="A958" s="22" t="s">
        <v>14377</v>
      </c>
      <c r="B958" s="4" t="s">
        <v>13230</v>
      </c>
      <c r="C958" s="4" t="s">
        <v>3790</v>
      </c>
      <c r="D958" s="10">
        <v>1.593386785E9</v>
      </c>
      <c r="E958" s="25">
        <v>0.88824683</v>
      </c>
      <c r="F958" s="15" t="str">
        <f>IFERROR(__xludf.DUMMYFUNCTION("""COMPUTED_VALUE"""),"ideserveall")</f>
        <v>ideserveall</v>
      </c>
      <c r="G958" s="25"/>
    </row>
    <row r="959">
      <c r="A959" s="4" t="s">
        <v>14378</v>
      </c>
      <c r="B959" s="4" t="s">
        <v>886</v>
      </c>
      <c r="C959" s="4" t="s">
        <v>7085</v>
      </c>
      <c r="D959" s="10">
        <v>1.592832719E9</v>
      </c>
      <c r="E959" s="25">
        <v>0.88824683</v>
      </c>
      <c r="F959" s="15" t="str">
        <f>IFERROR(__xludf.DUMMYFUNCTION("""COMPUTED_VALUE"""),"Business_Specific")</f>
        <v>Business_Specific</v>
      </c>
      <c r="G959" s="25"/>
    </row>
    <row r="960">
      <c r="A960" s="4" t="s">
        <v>14379</v>
      </c>
      <c r="B960" s="4" t="s">
        <v>14380</v>
      </c>
      <c r="C960" s="4" t="s">
        <v>10948</v>
      </c>
      <c r="D960" s="10">
        <v>1.591564322E9</v>
      </c>
      <c r="E960" s="25">
        <v>0.88824683</v>
      </c>
      <c r="F960" s="15" t="str">
        <f>IFERROR(__xludf.DUMMYFUNCTION("""COMPUTED_VALUE"""),"Allan-Mulrian")</f>
        <v>Allan-Mulrian</v>
      </c>
      <c r="G960" s="25"/>
    </row>
    <row r="961">
      <c r="A961" s="4" t="s">
        <v>14381</v>
      </c>
      <c r="B961" s="4" t="s">
        <v>13098</v>
      </c>
      <c r="C961" s="4" t="s">
        <v>1189</v>
      </c>
      <c r="D961" s="10">
        <v>1.591808176E9</v>
      </c>
      <c r="E961" s="25">
        <v>0.88824683</v>
      </c>
      <c r="F961" s="15" t="str">
        <f>IFERROR(__xludf.DUMMYFUNCTION("""COMPUTED_VALUE"""),"Levianeer")</f>
        <v>Levianeer</v>
      </c>
      <c r="G961" s="25"/>
    </row>
    <row r="962">
      <c r="A962" s="4" t="s">
        <v>14382</v>
      </c>
      <c r="B962" s="4" t="s">
        <v>14383</v>
      </c>
      <c r="C962" s="4" t="s">
        <v>6744</v>
      </c>
      <c r="D962" s="10">
        <v>1.592598713E9</v>
      </c>
      <c r="E962" s="25">
        <v>0.88824683</v>
      </c>
      <c r="F962" s="15" t="str">
        <f>IFERROR(__xludf.DUMMYFUNCTION("""COMPUTED_VALUE"""),"qemist")</f>
        <v>qemist</v>
      </c>
      <c r="G962" s="25"/>
    </row>
    <row r="963">
      <c r="A963" s="22" t="s">
        <v>14384</v>
      </c>
      <c r="B963" s="4" t="s">
        <v>2146</v>
      </c>
      <c r="C963" s="4" t="s">
        <v>12452</v>
      </c>
      <c r="D963" s="10">
        <v>1.59323633E9</v>
      </c>
      <c r="E963" s="25">
        <v>0.88824683</v>
      </c>
      <c r="F963" s="15" t="str">
        <f>IFERROR(__xludf.DUMMYFUNCTION("""COMPUTED_VALUE"""),"Ageminet")</f>
        <v>Ageminet</v>
      </c>
      <c r="G963" s="25"/>
    </row>
    <row r="964">
      <c r="A964" s="4" t="s">
        <v>14385</v>
      </c>
      <c r="B964" s="4" t="s">
        <v>14386</v>
      </c>
      <c r="C964" s="4" t="s">
        <v>3652</v>
      </c>
      <c r="D964" s="10">
        <v>1.591032348E9</v>
      </c>
      <c r="E964" s="25">
        <v>0.88824683</v>
      </c>
      <c r="F964" s="15" t="str">
        <f>IFERROR(__xludf.DUMMYFUNCTION("""COMPUTED_VALUE"""),"memphis117")</f>
        <v>memphis117</v>
      </c>
      <c r="G964" s="25"/>
    </row>
    <row r="965">
      <c r="A965" s="4" t="s">
        <v>14387</v>
      </c>
      <c r="B965" s="26">
        <v>1.2346E13</v>
      </c>
      <c r="C965" s="4" t="s">
        <v>7120</v>
      </c>
      <c r="D965" s="10">
        <v>1.593026747E9</v>
      </c>
      <c r="E965" s="25">
        <v>0.88824683</v>
      </c>
      <c r="F965" s="15" t="str">
        <f>IFERROR(__xludf.DUMMYFUNCTION("""COMPUTED_VALUE"""),"siggy1313")</f>
        <v>siggy1313</v>
      </c>
      <c r="G965" s="25"/>
    </row>
    <row r="966">
      <c r="A966" s="4" t="s">
        <v>14388</v>
      </c>
      <c r="B966" s="4" t="s">
        <v>13458</v>
      </c>
      <c r="C966" s="4" t="s">
        <v>5551</v>
      </c>
      <c r="D966" s="10">
        <v>1.591120194E9</v>
      </c>
      <c r="E966" s="25">
        <v>0.88824683</v>
      </c>
      <c r="F966" s="15" t="str">
        <f>IFERROR(__xludf.DUMMYFUNCTION("""COMPUTED_VALUE"""),"villagewoman")</f>
        <v>villagewoman</v>
      </c>
      <c r="G966" s="25"/>
    </row>
    <row r="967">
      <c r="A967" s="4" t="s">
        <v>14389</v>
      </c>
      <c r="B967" s="4" t="s">
        <v>11591</v>
      </c>
      <c r="C967" s="4" t="s">
        <v>5515</v>
      </c>
      <c r="D967" s="10">
        <v>1.592581359E9</v>
      </c>
      <c r="E967" s="25">
        <v>0.88824683</v>
      </c>
      <c r="F967" s="15" t="str">
        <f>IFERROR(__xludf.DUMMYFUNCTION("""COMPUTED_VALUE"""),"Antin0de")</f>
        <v>Antin0de</v>
      </c>
      <c r="G967" s="25"/>
    </row>
    <row r="968">
      <c r="A968" s="4" t="s">
        <v>14390</v>
      </c>
      <c r="B968" s="4" t="s">
        <v>14391</v>
      </c>
      <c r="C968" s="4" t="s">
        <v>11252</v>
      </c>
      <c r="D968" s="10">
        <v>1.593216571E9</v>
      </c>
      <c r="E968" s="25">
        <v>0.88824683</v>
      </c>
      <c r="F968" s="15" t="str">
        <f>IFERROR(__xludf.DUMMYFUNCTION("""COMPUTED_VALUE"""),"Ashlir")</f>
        <v>Ashlir</v>
      </c>
      <c r="G968" s="25"/>
    </row>
    <row r="969">
      <c r="A969" s="22" t="s">
        <v>14392</v>
      </c>
      <c r="B969" s="4" t="s">
        <v>4075</v>
      </c>
      <c r="C969" s="4" t="s">
        <v>7713</v>
      </c>
      <c r="D969" s="10">
        <v>1.593486713E9</v>
      </c>
      <c r="E969" s="25">
        <v>0.88824683</v>
      </c>
      <c r="F969" s="15" t="str">
        <f>IFERROR(__xludf.DUMMYFUNCTION("""COMPUTED_VALUE"""),"beambag")</f>
        <v>beambag</v>
      </c>
      <c r="G969" s="25"/>
    </row>
    <row r="970">
      <c r="A970" s="4" t="s">
        <v>14393</v>
      </c>
      <c r="B970" s="4" t="s">
        <v>3285</v>
      </c>
      <c r="C970" s="4" t="s">
        <v>4390</v>
      </c>
      <c r="D970" s="10">
        <v>1.591384463E9</v>
      </c>
      <c r="E970" s="25">
        <v>0.88824683</v>
      </c>
      <c r="F970" s="15" t="str">
        <f>IFERROR(__xludf.DUMMYFUNCTION("""COMPUTED_VALUE"""),"FrankDrakman")</f>
        <v>FrankDrakman</v>
      </c>
      <c r="G970" s="25"/>
    </row>
    <row r="971">
      <c r="A971" s="4" t="s">
        <v>14394</v>
      </c>
      <c r="B971" s="4" t="s">
        <v>13194</v>
      </c>
      <c r="C971" s="4" t="s">
        <v>10952</v>
      </c>
      <c r="D971" s="10">
        <v>1.592628681E9</v>
      </c>
      <c r="E971" s="25">
        <v>0.88824683</v>
      </c>
      <c r="F971" s="15" t="str">
        <f>IFERROR(__xludf.DUMMYFUNCTION("""COMPUTED_VALUE"""),"Darryl_R_Taylor")</f>
        <v>Darryl_R_Taylor</v>
      </c>
      <c r="G971" s="25"/>
    </row>
    <row r="972">
      <c r="A972" s="22" t="s">
        <v>14395</v>
      </c>
      <c r="B972" s="4" t="s">
        <v>13246</v>
      </c>
      <c r="C972" s="4" t="s">
        <v>669</v>
      </c>
      <c r="D972" s="10">
        <v>1.591572658E9</v>
      </c>
      <c r="E972" s="25">
        <v>0.8880475</v>
      </c>
      <c r="F972" s="15" t="str">
        <f>IFERROR(__xludf.DUMMYFUNCTION("""COMPUTED_VALUE"""),"euro_norm")</f>
        <v>euro_norm</v>
      </c>
      <c r="G972" s="25"/>
    </row>
    <row r="973">
      <c r="A973" s="4" t="s">
        <v>14396</v>
      </c>
      <c r="B973" s="4" t="s">
        <v>3108</v>
      </c>
      <c r="C973" s="4" t="s">
        <v>3678</v>
      </c>
      <c r="D973" s="10">
        <v>1.592074473E9</v>
      </c>
      <c r="E973" s="25">
        <v>0.8880402</v>
      </c>
      <c r="F973" s="15" t="str">
        <f>IFERROR(__xludf.DUMMYFUNCTION("""COMPUTED_VALUE"""),"throwbackwow")</f>
        <v>throwbackwow</v>
      </c>
      <c r="G973" s="25"/>
    </row>
    <row r="974">
      <c r="A974" s="4" t="s">
        <v>14397</v>
      </c>
      <c r="B974" s="4" t="s">
        <v>13098</v>
      </c>
      <c r="C974" s="4" t="s">
        <v>5176</v>
      </c>
      <c r="D974" s="10">
        <v>1.592340427E9</v>
      </c>
      <c r="E974" s="25">
        <v>0.8873609</v>
      </c>
      <c r="F974" s="15" t="str">
        <f>IFERROR(__xludf.DUMMYFUNCTION("""COMPUTED_VALUE"""),"YuriDiAAAAAAAAAAAAA")</f>
        <v>YuriDiAAAAAAAAAAAAA</v>
      </c>
      <c r="G974" s="25"/>
    </row>
    <row r="975">
      <c r="A975" s="22" t="s">
        <v>14398</v>
      </c>
      <c r="B975" s="4" t="s">
        <v>14399</v>
      </c>
      <c r="C975" s="4" t="s">
        <v>2737</v>
      </c>
      <c r="D975" s="10">
        <v>1.592005029E9</v>
      </c>
      <c r="E975" s="25">
        <v>0.8870647</v>
      </c>
      <c r="F975" s="15" t="str">
        <f>IFERROR(__xludf.DUMMYFUNCTION("""COMPUTED_VALUE"""),"vigorous")</f>
        <v>vigorous</v>
      </c>
      <c r="G975" s="25"/>
    </row>
    <row r="976">
      <c r="A976" s="22" t="s">
        <v>14400</v>
      </c>
      <c r="B976" s="4" t="s">
        <v>14401</v>
      </c>
      <c r="C976" s="4" t="s">
        <v>6691</v>
      </c>
      <c r="D976" s="10">
        <v>1.59349985E9</v>
      </c>
      <c r="E976" s="25">
        <v>0.88680875</v>
      </c>
      <c r="F976" s="15" t="str">
        <f>IFERROR(__xludf.DUMMYFUNCTION("""COMPUTED_VALUE"""),"Mod_Mox")</f>
        <v>Mod_Mox</v>
      </c>
      <c r="G976" s="25"/>
    </row>
    <row r="977">
      <c r="A977" s="22" t="s">
        <v>14402</v>
      </c>
      <c r="B977" s="4" t="s">
        <v>1072</v>
      </c>
      <c r="C977" s="4" t="s">
        <v>11112</v>
      </c>
      <c r="D977" s="10">
        <v>1.592327008E9</v>
      </c>
      <c r="E977" s="25">
        <v>0.88620526</v>
      </c>
      <c r="F977" s="15" t="str">
        <f>IFERROR(__xludf.DUMMYFUNCTION("""COMPUTED_VALUE"""),"slaeha")</f>
        <v>slaeha</v>
      </c>
      <c r="G977" s="25"/>
    </row>
    <row r="978">
      <c r="A978" s="4" t="s">
        <v>14403</v>
      </c>
      <c r="B978" s="4" t="s">
        <v>13455</v>
      </c>
      <c r="C978" s="4" t="s">
        <v>10082</v>
      </c>
      <c r="D978" s="10">
        <v>1.591975786E9</v>
      </c>
      <c r="E978" s="25">
        <v>0.8860368</v>
      </c>
      <c r="F978" s="15" t="str">
        <f>IFERROR(__xludf.DUMMYFUNCTION("""COMPUTED_VALUE"""),"WeaponLord")</f>
        <v>WeaponLord</v>
      </c>
      <c r="G978" s="25"/>
    </row>
    <row r="979">
      <c r="A979" s="4" t="s">
        <v>14404</v>
      </c>
      <c r="B979" s="4" t="s">
        <v>14405</v>
      </c>
      <c r="C979" s="4" t="s">
        <v>371</v>
      </c>
      <c r="D979" s="10">
        <v>1.593455184E9</v>
      </c>
      <c r="E979" s="25">
        <v>0.88598764</v>
      </c>
      <c r="F979" s="15" t="str">
        <f>IFERROR(__xludf.DUMMYFUNCTION("""COMPUTED_VALUE"""),"aP0THE0Sis1")</f>
        <v>aP0THE0Sis1</v>
      </c>
      <c r="G979" s="25"/>
    </row>
    <row r="980">
      <c r="A980" s="4" t="s">
        <v>14406</v>
      </c>
      <c r="B980" s="4" t="s">
        <v>14211</v>
      </c>
      <c r="C980" s="4" t="s">
        <v>5576</v>
      </c>
      <c r="D980" s="10">
        <v>1.593623593E9</v>
      </c>
      <c r="E980" s="25">
        <v>0.88584036</v>
      </c>
      <c r="F980" s="15" t="str">
        <f>IFERROR(__xludf.DUMMYFUNCTION("""COMPUTED_VALUE"""),"ExiledTitans")</f>
        <v>ExiledTitans</v>
      </c>
      <c r="G980" s="25"/>
    </row>
    <row r="981">
      <c r="A981" s="22" t="s">
        <v>14407</v>
      </c>
      <c r="B981" s="4" t="s">
        <v>13230</v>
      </c>
      <c r="C981" s="4" t="s">
        <v>11252</v>
      </c>
      <c r="D981" s="10">
        <v>1.593196454E9</v>
      </c>
      <c r="E981" s="25">
        <v>0.885823</v>
      </c>
      <c r="F981" s="15" t="str">
        <f>IFERROR(__xludf.DUMMYFUNCTION("""COMPUTED_VALUE"""),"bretto2004")</f>
        <v>bretto2004</v>
      </c>
      <c r="G981" s="25"/>
    </row>
    <row r="982">
      <c r="A982" s="22" t="s">
        <v>14408</v>
      </c>
      <c r="B982" s="4" t="s">
        <v>14409</v>
      </c>
      <c r="C982" s="4" t="s">
        <v>2858</v>
      </c>
      <c r="D982" s="10">
        <v>1.591503075E9</v>
      </c>
      <c r="E982" s="25">
        <v>0.88544905</v>
      </c>
      <c r="F982" s="15" t="str">
        <f>IFERROR(__xludf.DUMMYFUNCTION("""COMPUTED_VALUE"""),"BeggingChooser487")</f>
        <v>BeggingChooser487</v>
      </c>
      <c r="G982" s="25"/>
    </row>
    <row r="983">
      <c r="A983" s="4" t="s">
        <v>14410</v>
      </c>
      <c r="B983" s="4" t="s">
        <v>13926</v>
      </c>
      <c r="C983" s="4" t="s">
        <v>7011</v>
      </c>
      <c r="D983" s="10">
        <v>1.591256278E9</v>
      </c>
      <c r="E983" s="25">
        <v>0.88525355</v>
      </c>
      <c r="F983" s="15" t="str">
        <f>IFERROR(__xludf.DUMMYFUNCTION("""COMPUTED_VALUE"""),"InterviewTerminated")</f>
        <v>InterviewTerminated</v>
      </c>
      <c r="G983" s="25"/>
    </row>
    <row r="984">
      <c r="A984" s="4" t="s">
        <v>14411</v>
      </c>
      <c r="B984" s="4" t="s">
        <v>1492</v>
      </c>
      <c r="C984" s="4" t="s">
        <v>9950</v>
      </c>
      <c r="D984" s="10">
        <v>1.591042895E9</v>
      </c>
      <c r="E984" s="25">
        <v>0.8850366</v>
      </c>
      <c r="F984" s="15" t="str">
        <f>IFERROR(__xludf.DUMMYFUNCTION("""COMPUTED_VALUE"""),"biebergotswag")</f>
        <v>biebergotswag</v>
      </c>
      <c r="G984" s="25"/>
    </row>
    <row r="985">
      <c r="A985" s="22" t="s">
        <v>14412</v>
      </c>
      <c r="B985" s="4" t="s">
        <v>2065</v>
      </c>
      <c r="C985" s="4" t="s">
        <v>2333</v>
      </c>
      <c r="D985" s="10">
        <v>1.593393073E9</v>
      </c>
      <c r="E985" s="25">
        <v>0.88500184</v>
      </c>
      <c r="F985" s="15" t="str">
        <f>IFERROR(__xludf.DUMMYFUNCTION("""COMPUTED_VALUE"""),"uncapped2001")</f>
        <v>uncapped2001</v>
      </c>
      <c r="G985" s="25"/>
    </row>
    <row r="986">
      <c r="A986" s="4" t="s">
        <v>14413</v>
      </c>
      <c r="B986" s="4" t="s">
        <v>13492</v>
      </c>
      <c r="C986" s="4" t="s">
        <v>3652</v>
      </c>
      <c r="D986" s="10">
        <v>1.591057459E9</v>
      </c>
      <c r="E986" s="25">
        <v>0.88473034</v>
      </c>
      <c r="F986" s="15" t="str">
        <f>IFERROR(__xludf.DUMMYFUNCTION("""COMPUTED_VALUE"""),"ttren22")</f>
        <v>ttren22</v>
      </c>
      <c r="G986" s="25"/>
    </row>
    <row r="987">
      <c r="A987" s="4" t="s">
        <v>14414</v>
      </c>
      <c r="B987" s="4" t="s">
        <v>3108</v>
      </c>
      <c r="C987" s="4" t="s">
        <v>2807</v>
      </c>
      <c r="D987" s="10">
        <v>1.593609961E9</v>
      </c>
      <c r="E987" s="25">
        <v>0.8846034</v>
      </c>
      <c r="F987" s="15" t="str">
        <f>IFERROR(__xludf.DUMMYFUNCTION("""COMPUTED_VALUE"""),"Dizzymo")</f>
        <v>Dizzymo</v>
      </c>
      <c r="G987" s="25"/>
    </row>
    <row r="988">
      <c r="A988" s="4" t="s">
        <v>14415</v>
      </c>
      <c r="B988" s="4" t="s">
        <v>13710</v>
      </c>
      <c r="C988" s="4" t="s">
        <v>777</v>
      </c>
      <c r="D988" s="10">
        <v>1.592318094E9</v>
      </c>
      <c r="E988" s="25">
        <v>0.88441765</v>
      </c>
      <c r="F988" s="15" t="str">
        <f>IFERROR(__xludf.DUMMYFUNCTION("""COMPUTED_VALUE"""),"Loading-User")</f>
        <v>Loading-User</v>
      </c>
      <c r="G988" s="25"/>
    </row>
    <row r="989">
      <c r="A989" s="22" t="s">
        <v>14416</v>
      </c>
      <c r="B989" s="4" t="s">
        <v>6034</v>
      </c>
      <c r="C989" s="4" t="s">
        <v>4319</v>
      </c>
      <c r="D989" s="10">
        <v>1.59102926E9</v>
      </c>
      <c r="E989" s="25">
        <v>0.8842644</v>
      </c>
      <c r="F989" s="15" t="str">
        <f>IFERROR(__xludf.DUMMYFUNCTION("""COMPUTED_VALUE"""),"doglover1005")</f>
        <v>doglover1005</v>
      </c>
      <c r="G989" s="25"/>
    </row>
    <row r="990">
      <c r="A990" s="4" t="s">
        <v>14417</v>
      </c>
      <c r="B990" s="4" t="s">
        <v>930</v>
      </c>
      <c r="C990" s="4" t="s">
        <v>4592</v>
      </c>
      <c r="D990" s="10">
        <v>1.593476845E9</v>
      </c>
      <c r="E990" s="25">
        <v>0.88418883</v>
      </c>
      <c r="F990" s="15" t="str">
        <f>IFERROR(__xludf.DUMMYFUNCTION("""COMPUTED_VALUE"""),"TriangleChoke86")</f>
        <v>TriangleChoke86</v>
      </c>
      <c r="G990" s="25"/>
    </row>
    <row r="991">
      <c r="A991" s="22" t="s">
        <v>14418</v>
      </c>
      <c r="B991" s="4" t="s">
        <v>13230</v>
      </c>
      <c r="C991" s="4" t="s">
        <v>2300</v>
      </c>
      <c r="D991" s="10">
        <v>1.591120119E9</v>
      </c>
      <c r="E991" s="25">
        <v>0.88398445</v>
      </c>
      <c r="F991" s="15" t="str">
        <f>IFERROR(__xludf.DUMMYFUNCTION("""COMPUTED_VALUE"""),"delta77")</f>
        <v>delta77</v>
      </c>
      <c r="G991" s="25"/>
    </row>
    <row r="992">
      <c r="A992" s="4" t="s">
        <v>14419</v>
      </c>
      <c r="B992" s="4" t="s">
        <v>13687</v>
      </c>
      <c r="C992" s="4" t="s">
        <v>3628</v>
      </c>
      <c r="D992" s="10">
        <v>1.592508233E9</v>
      </c>
      <c r="E992" s="25">
        <v>0.88393104</v>
      </c>
      <c r="F992" s="15" t="str">
        <f>IFERROR(__xludf.DUMMYFUNCTION("""COMPUTED_VALUE"""),"Patpin123")</f>
        <v>Patpin123</v>
      </c>
      <c r="G992" s="25"/>
    </row>
    <row r="993">
      <c r="A993" s="4" t="s">
        <v>14420</v>
      </c>
      <c r="B993" s="4" t="s">
        <v>13806</v>
      </c>
      <c r="C993" s="4" t="s">
        <v>11164</v>
      </c>
      <c r="D993" s="10">
        <v>1.591427203E9</v>
      </c>
      <c r="E993" s="25">
        <v>0.88365245</v>
      </c>
      <c r="F993" s="15" t="str">
        <f>IFERROR(__xludf.DUMMYFUNCTION("""COMPUTED_VALUE"""),"hogfl")</f>
        <v>hogfl</v>
      </c>
      <c r="G993" s="25"/>
    </row>
    <row r="994">
      <c r="A994" s="4" t="s">
        <v>14421</v>
      </c>
      <c r="B994" s="4" t="s">
        <v>3947</v>
      </c>
      <c r="C994" s="4" t="s">
        <v>7403</v>
      </c>
      <c r="D994" s="10">
        <v>1.591367929E9</v>
      </c>
      <c r="E994" s="25">
        <v>0.88330394</v>
      </c>
      <c r="F994" s="15" t="str">
        <f>IFERROR(__xludf.DUMMYFUNCTION("""COMPUTED_VALUE"""),"hfxB0oyA")</f>
        <v>hfxB0oyA</v>
      </c>
      <c r="G994" s="25"/>
    </row>
    <row r="995">
      <c r="A995" s="4" t="s">
        <v>14422</v>
      </c>
      <c r="B995" s="4" t="s">
        <v>13129</v>
      </c>
      <c r="C995" s="4" t="s">
        <v>10884</v>
      </c>
      <c r="D995" s="10">
        <v>1.593316231E9</v>
      </c>
      <c r="E995" s="25">
        <v>0.88328505</v>
      </c>
      <c r="F995" s="15" t="str">
        <f>IFERROR(__xludf.DUMMYFUNCTION("""COMPUTED_VALUE"""),"Murgie")</f>
        <v>Murgie</v>
      </c>
      <c r="G995" s="25"/>
    </row>
    <row r="996">
      <c r="A996" s="4" t="s">
        <v>14423</v>
      </c>
      <c r="B996" s="4" t="s">
        <v>14347</v>
      </c>
      <c r="C996" s="4" t="s">
        <v>8420</v>
      </c>
      <c r="D996" s="10">
        <v>1.593374453E9</v>
      </c>
      <c r="E996" s="25">
        <v>0.88318604</v>
      </c>
      <c r="F996" s="15" t="str">
        <f>IFERROR(__xludf.DUMMYFUNCTION("""COMPUTED_VALUE"""),"Zadfrack")</f>
        <v>Zadfrack</v>
      </c>
      <c r="G996" s="25"/>
    </row>
    <row r="997">
      <c r="A997" s="22" t="s">
        <v>14424</v>
      </c>
      <c r="B997" s="4" t="s">
        <v>14425</v>
      </c>
      <c r="C997" s="4" t="s">
        <v>5515</v>
      </c>
      <c r="D997" s="10">
        <v>1.592558111E9</v>
      </c>
      <c r="E997" s="25">
        <v>0.88315326</v>
      </c>
      <c r="F997" s="15" t="str">
        <f>IFERROR(__xludf.DUMMYFUNCTION("""COMPUTED_VALUE"""),"Then_Computer")</f>
        <v>Then_Computer</v>
      </c>
      <c r="G997" s="25"/>
    </row>
    <row r="998">
      <c r="A998" s="22" t="s">
        <v>14426</v>
      </c>
      <c r="B998" s="4" t="s">
        <v>14427</v>
      </c>
      <c r="C998" s="4" t="s">
        <v>3051</v>
      </c>
      <c r="D998" s="10">
        <v>1.592796785E9</v>
      </c>
      <c r="E998" s="25">
        <v>0.8830399</v>
      </c>
      <c r="F998" s="15" t="str">
        <f>IFERROR(__xludf.DUMMYFUNCTION("""COMPUTED_VALUE"""),"Xuritrolle")</f>
        <v>Xuritrolle</v>
      </c>
      <c r="G998" s="25"/>
    </row>
    <row r="999">
      <c r="A999" s="4" t="s">
        <v>14428</v>
      </c>
      <c r="B999" s="4" t="s">
        <v>14218</v>
      </c>
      <c r="C999" s="4" t="s">
        <v>2893</v>
      </c>
      <c r="D999" s="10">
        <v>1.591058669E9</v>
      </c>
      <c r="E999" s="25">
        <v>0.8828384</v>
      </c>
      <c r="F999" s="15" t="str">
        <f>IFERROR(__xludf.DUMMYFUNCTION("""COMPUTED_VALUE"""),"suddenly_lurkers")</f>
        <v>suddenly_lurkers</v>
      </c>
      <c r="G999" s="25"/>
    </row>
    <row r="1000">
      <c r="A1000" s="4" t="s">
        <v>14429</v>
      </c>
      <c r="B1000" s="4" t="s">
        <v>14430</v>
      </c>
      <c r="C1000" s="4" t="s">
        <v>5842</v>
      </c>
      <c r="D1000" s="10">
        <v>1.592238841E9</v>
      </c>
      <c r="E1000" s="25">
        <v>0.88283163</v>
      </c>
      <c r="F1000" s="15" t="str">
        <f>IFERROR(__xludf.DUMMYFUNCTION("""COMPUTED_VALUE"""),"K1LLERINST1NCT")</f>
        <v>K1LLERINST1NCT</v>
      </c>
      <c r="G1000" s="25"/>
    </row>
    <row r="1001">
      <c r="A1001" s="22" t="s">
        <v>14431</v>
      </c>
      <c r="B1001" s="4" t="s">
        <v>1492</v>
      </c>
      <c r="C1001" s="4" t="s">
        <v>11365</v>
      </c>
      <c r="D1001" s="10">
        <v>1.591828715E9</v>
      </c>
      <c r="E1001" s="25">
        <v>0.88273525</v>
      </c>
      <c r="F1001" s="15" t="str">
        <f>IFERROR(__xludf.DUMMYFUNCTION("""COMPUTED_VALUE"""),"Change---MY---Mind")</f>
        <v>Change---MY---Mind</v>
      </c>
      <c r="G1001" s="25"/>
    </row>
    <row r="1002">
      <c r="A1002" s="4" t="s">
        <v>14432</v>
      </c>
      <c r="B1002" s="4" t="s">
        <v>14433</v>
      </c>
      <c r="C1002" s="4" t="s">
        <v>673</v>
      </c>
      <c r="D1002" s="10">
        <v>1.59138916E9</v>
      </c>
      <c r="E1002" s="25">
        <v>0.882438</v>
      </c>
      <c r="F1002" s="15" t="str">
        <f>IFERROR(__xludf.DUMMYFUNCTION("""COMPUTED_VALUE"""),"Mister_Byzantine")</f>
        <v>Mister_Byzantine</v>
      </c>
      <c r="G1002" s="25"/>
    </row>
    <row r="1003">
      <c r="A1003" s="4" t="s">
        <v>14434</v>
      </c>
      <c r="B1003" s="4" t="s">
        <v>13258</v>
      </c>
      <c r="C1003" s="4" t="s">
        <v>4222</v>
      </c>
      <c r="D1003" s="10">
        <v>1.591054817E9</v>
      </c>
      <c r="E1003" s="25">
        <v>0.8824066</v>
      </c>
      <c r="F1003" s="15" t="str">
        <f>IFERROR(__xludf.DUMMYFUNCTION("""COMPUTED_VALUE"""),"gunner_jingo")</f>
        <v>gunner_jingo</v>
      </c>
      <c r="G1003" s="25"/>
    </row>
    <row r="1004">
      <c r="A1004" s="22" t="s">
        <v>14435</v>
      </c>
      <c r="B1004" s="4" t="s">
        <v>4826</v>
      </c>
      <c r="C1004" s="4" t="s">
        <v>814</v>
      </c>
      <c r="D1004" s="10">
        <v>1.591005772E9</v>
      </c>
      <c r="E1004" s="25">
        <v>0.88231504</v>
      </c>
      <c r="F1004" s="15" t="str">
        <f>IFERROR(__xludf.DUMMYFUNCTION("""COMPUTED_VALUE"""),"durrbotany")</f>
        <v>durrbotany</v>
      </c>
      <c r="G1004" s="25"/>
    </row>
    <row r="1005">
      <c r="A1005" s="4" t="s">
        <v>14436</v>
      </c>
      <c r="B1005" s="4" t="s">
        <v>14437</v>
      </c>
      <c r="C1005" s="4" t="s">
        <v>7614</v>
      </c>
      <c r="D1005" s="10">
        <v>1.592949294E9</v>
      </c>
      <c r="E1005" s="25">
        <v>0.88204074</v>
      </c>
      <c r="F1005" s="15" t="str">
        <f>IFERROR(__xludf.DUMMYFUNCTION("""COMPUTED_VALUE"""),"BluePokeBoi")</f>
        <v>BluePokeBoi</v>
      </c>
      <c r="G1005" s="25"/>
    </row>
    <row r="1006">
      <c r="A1006" s="4" t="s">
        <v>14438</v>
      </c>
      <c r="B1006" s="4" t="s">
        <v>14439</v>
      </c>
      <c r="C1006" s="4" t="s">
        <v>607</v>
      </c>
      <c r="D1006" s="10">
        <v>1.592756809E9</v>
      </c>
      <c r="E1006" s="25">
        <v>0.8819809</v>
      </c>
      <c r="F1006" s="15" t="str">
        <f>IFERROR(__xludf.DUMMYFUNCTION("""COMPUTED_VALUE"""),"salazar_0333")</f>
        <v>salazar_0333</v>
      </c>
      <c r="G1006" s="25"/>
    </row>
    <row r="1007">
      <c r="A1007" s="4" t="s">
        <v>14440</v>
      </c>
      <c r="B1007" s="4" t="s">
        <v>13425</v>
      </c>
      <c r="C1007" s="4" t="s">
        <v>3606</v>
      </c>
      <c r="D1007" s="10">
        <v>1.59145227E9</v>
      </c>
      <c r="E1007" s="25">
        <v>0.8817392</v>
      </c>
      <c r="F1007" s="15" t="str">
        <f>IFERROR(__xludf.DUMMYFUNCTION("""COMPUTED_VALUE"""),"waremachine69")</f>
        <v>waremachine69</v>
      </c>
      <c r="G1007" s="25"/>
    </row>
    <row r="1008">
      <c r="A1008" s="4" t="s">
        <v>14441</v>
      </c>
      <c r="B1008" s="4" t="s">
        <v>14442</v>
      </c>
      <c r="C1008" s="4" t="s">
        <v>4299</v>
      </c>
      <c r="D1008" s="10">
        <v>1.593551546E9</v>
      </c>
      <c r="E1008" s="25">
        <v>0.8807289</v>
      </c>
      <c r="F1008" s="15" t="str">
        <f>IFERROR(__xludf.DUMMYFUNCTION("""COMPUTED_VALUE"""),"foot4life")</f>
        <v>foot4life</v>
      </c>
      <c r="G1008" s="25"/>
    </row>
    <row r="1009">
      <c r="A1009" s="4" t="s">
        <v>14443</v>
      </c>
      <c r="B1009" s="4" t="s">
        <v>14444</v>
      </c>
      <c r="C1009" s="4" t="s">
        <v>2173</v>
      </c>
      <c r="D1009" s="10">
        <v>1.593405099E9</v>
      </c>
      <c r="E1009" s="25">
        <v>0.8807135</v>
      </c>
      <c r="F1009" s="15" t="str">
        <f>IFERROR(__xludf.DUMMYFUNCTION("""COMPUTED_VALUE"""),"Nastynate7500")</f>
        <v>Nastynate7500</v>
      </c>
      <c r="G1009" s="25"/>
    </row>
    <row r="1010">
      <c r="A1010" s="22" t="s">
        <v>14445</v>
      </c>
      <c r="B1010" s="4" t="s">
        <v>14446</v>
      </c>
      <c r="C1010" s="4" t="s">
        <v>8210</v>
      </c>
      <c r="D1010" s="10">
        <v>1.593526285E9</v>
      </c>
      <c r="E1010" s="25">
        <v>0.8806953</v>
      </c>
      <c r="F1010" s="15" t="str">
        <f>IFERROR(__xludf.DUMMYFUNCTION("""COMPUTED_VALUE"""),"AshanBouy")</f>
        <v>AshanBouy</v>
      </c>
      <c r="G1010" s="25"/>
    </row>
    <row r="1011">
      <c r="A1011" s="4" t="s">
        <v>14447</v>
      </c>
      <c r="B1011" s="4" t="s">
        <v>6636</v>
      </c>
      <c r="C1011" s="4" t="s">
        <v>363</v>
      </c>
      <c r="D1011" s="10">
        <v>1.592364094E9</v>
      </c>
      <c r="E1011" s="25">
        <v>0.88067645</v>
      </c>
      <c r="F1011" s="15" t="str">
        <f>IFERROR(__xludf.DUMMYFUNCTION("""COMPUTED_VALUE"""),"opcavalier")</f>
        <v>opcavalier</v>
      </c>
      <c r="G1011" s="25"/>
    </row>
    <row r="1012">
      <c r="A1012" s="4" t="s">
        <v>14448</v>
      </c>
      <c r="B1012" s="4" t="s">
        <v>14449</v>
      </c>
      <c r="C1012" s="4" t="s">
        <v>5899</v>
      </c>
      <c r="D1012" s="10">
        <v>1.591192844E9</v>
      </c>
      <c r="E1012" s="25">
        <v>0.88065857</v>
      </c>
      <c r="F1012" s="15" t="str">
        <f>IFERROR(__xludf.DUMMYFUNCTION("""COMPUTED_VALUE"""),"poolnodle")</f>
        <v>poolnodle</v>
      </c>
      <c r="G1012" s="25"/>
    </row>
    <row r="1013">
      <c r="A1013" s="4" t="s">
        <v>14450</v>
      </c>
      <c r="B1013" s="4" t="s">
        <v>13987</v>
      </c>
      <c r="C1013" s="4" t="s">
        <v>9386</v>
      </c>
      <c r="D1013" s="10">
        <v>1.592238143E9</v>
      </c>
      <c r="E1013" s="25">
        <v>0.8806472</v>
      </c>
      <c r="F1013" s="15" t="str">
        <f>IFERROR(__xludf.DUMMYFUNCTION("""COMPUTED_VALUE"""),"TorontosaurusHex")</f>
        <v>TorontosaurusHex</v>
      </c>
      <c r="G1013" s="25"/>
    </row>
    <row r="1014">
      <c r="A1014" s="4" t="s">
        <v>14451</v>
      </c>
      <c r="B1014" s="4" t="s">
        <v>14452</v>
      </c>
      <c r="C1014" s="4" t="s">
        <v>2342</v>
      </c>
      <c r="D1014" s="10">
        <v>1.592643959E9</v>
      </c>
      <c r="E1014" s="25">
        <v>0.88041604</v>
      </c>
      <c r="F1014" s="15" t="str">
        <f>IFERROR(__xludf.DUMMYFUNCTION("""COMPUTED_VALUE"""),"douglas-chug")</f>
        <v>douglas-chug</v>
      </c>
      <c r="G1014" s="25"/>
    </row>
    <row r="1015">
      <c r="A1015" s="4" t="s">
        <v>14453</v>
      </c>
      <c r="B1015" s="4" t="s">
        <v>12337</v>
      </c>
      <c r="C1015" s="4" t="s">
        <v>8653</v>
      </c>
      <c r="D1015" s="10">
        <v>1.591577746E9</v>
      </c>
      <c r="E1015" s="25">
        <v>0.8804</v>
      </c>
      <c r="F1015" s="15" t="str">
        <f>IFERROR(__xludf.DUMMYFUNCTION("""COMPUTED_VALUE"""),"UhhYeahNotMeBro")</f>
        <v>UhhYeahNotMeBro</v>
      </c>
      <c r="G1015" s="25"/>
    </row>
    <row r="1016">
      <c r="A1016" s="4" t="s">
        <v>14454</v>
      </c>
      <c r="B1016" s="4" t="s">
        <v>1656</v>
      </c>
      <c r="C1016" s="4" t="s">
        <v>7356</v>
      </c>
      <c r="D1016" s="10">
        <v>1.593308474E9</v>
      </c>
      <c r="E1016" s="25">
        <v>0.88024783</v>
      </c>
      <c r="F1016" s="15" t="str">
        <f>IFERROR(__xludf.DUMMYFUNCTION("""COMPUTED_VALUE"""),"lolioliol")</f>
        <v>lolioliol</v>
      </c>
      <c r="G1016" s="25"/>
    </row>
    <row r="1017">
      <c r="A1017" s="22" t="s">
        <v>14455</v>
      </c>
      <c r="B1017" s="4" t="s">
        <v>14456</v>
      </c>
      <c r="C1017" s="4" t="s">
        <v>2963</v>
      </c>
      <c r="D1017" s="10">
        <v>1.591260255E9</v>
      </c>
      <c r="E1017" s="25">
        <v>0.8802024</v>
      </c>
      <c r="F1017" s="15" t="str">
        <f>IFERROR(__xludf.DUMMYFUNCTION("""COMPUTED_VALUE"""),"Gonzo_Journo")</f>
        <v>Gonzo_Journo</v>
      </c>
      <c r="G1017" s="25"/>
    </row>
    <row r="1018">
      <c r="A1018" s="4" t="s">
        <v>14457</v>
      </c>
      <c r="B1018" s="4" t="s">
        <v>14458</v>
      </c>
      <c r="C1018" s="4" t="s">
        <v>9731</v>
      </c>
      <c r="D1018" s="10">
        <v>1.592521082E9</v>
      </c>
      <c r="E1018" s="25">
        <v>0.8798342</v>
      </c>
      <c r="F1018" s="15" t="str">
        <f>IFERROR(__xludf.DUMMYFUNCTION("""COMPUTED_VALUE"""),"Widukind-")</f>
        <v>Widukind-</v>
      </c>
      <c r="G1018" s="25"/>
    </row>
    <row r="1019">
      <c r="A1019" s="4" t="s">
        <v>14459</v>
      </c>
      <c r="B1019" s="4" t="s">
        <v>2989</v>
      </c>
      <c r="C1019" s="4" t="s">
        <v>528</v>
      </c>
      <c r="D1019" s="10">
        <v>1.592243011E9</v>
      </c>
      <c r="E1019" s="25">
        <v>0.87966657</v>
      </c>
      <c r="F1019" s="15" t="str">
        <f>IFERROR(__xludf.DUMMYFUNCTION("""COMPUTED_VALUE"""),"shepd")</f>
        <v>shepd</v>
      </c>
      <c r="G1019" s="25"/>
    </row>
    <row r="1020">
      <c r="A1020" s="4" t="s">
        <v>14460</v>
      </c>
      <c r="B1020" s="4" t="s">
        <v>1057</v>
      </c>
      <c r="C1020" s="4" t="s">
        <v>4682</v>
      </c>
      <c r="D1020" s="10">
        <v>1.593490618E9</v>
      </c>
      <c r="E1020" s="25">
        <v>0.87948847</v>
      </c>
      <c r="F1020" s="15" t="str">
        <f>IFERROR(__xludf.DUMMYFUNCTION("""COMPUTED_VALUE"""),"bearzen")</f>
        <v>bearzen</v>
      </c>
      <c r="G1020" s="25"/>
    </row>
    <row r="1021">
      <c r="A1021" s="4" t="s">
        <v>14461</v>
      </c>
      <c r="B1021" s="4" t="s">
        <v>2636</v>
      </c>
      <c r="C1021" s="4" t="s">
        <v>10460</v>
      </c>
      <c r="D1021" s="10">
        <v>1.5910411E9</v>
      </c>
      <c r="E1021" s="25">
        <v>0.8794248</v>
      </c>
      <c r="F1021" s="15" t="str">
        <f>IFERROR(__xludf.DUMMYFUNCTION("""COMPUTED_VALUE"""),"Fencingchef03")</f>
        <v>Fencingchef03</v>
      </c>
      <c r="G1021" s="25"/>
    </row>
    <row r="1022">
      <c r="A1022" s="4" t="s">
        <v>14462</v>
      </c>
      <c r="B1022" s="4" t="s">
        <v>6521</v>
      </c>
      <c r="C1022" s="4" t="s">
        <v>6955</v>
      </c>
      <c r="D1022" s="10">
        <v>1.591293185E9</v>
      </c>
      <c r="E1022" s="25">
        <v>0.8793614</v>
      </c>
      <c r="F1022" s="15" t="str">
        <f>IFERROR(__xludf.DUMMYFUNCTION("""COMPUTED_VALUE"""),"nouveautrailertrash")</f>
        <v>nouveautrailertrash</v>
      </c>
      <c r="G1022" s="25"/>
    </row>
    <row r="1023">
      <c r="A1023" s="4" t="s">
        <v>14463</v>
      </c>
      <c r="B1023" s="4" t="s">
        <v>13129</v>
      </c>
      <c r="C1023" s="4" t="s">
        <v>2834</v>
      </c>
      <c r="D1023" s="10">
        <v>1.592609825E9</v>
      </c>
      <c r="E1023" s="25">
        <v>0.8791978</v>
      </c>
      <c r="F1023" s="15" t="str">
        <f>IFERROR(__xludf.DUMMYFUNCTION("""COMPUTED_VALUE"""),"CheezyWheeze")</f>
        <v>CheezyWheeze</v>
      </c>
      <c r="G1023" s="25"/>
    </row>
    <row r="1024">
      <c r="A1024" s="22" t="s">
        <v>14464</v>
      </c>
      <c r="B1024" s="4" t="s">
        <v>13230</v>
      </c>
      <c r="C1024" s="4" t="s">
        <v>8562</v>
      </c>
      <c r="D1024" s="10">
        <v>1.59121124E9</v>
      </c>
      <c r="E1024" s="25">
        <v>0.8791517</v>
      </c>
      <c r="F1024" s="15" t="str">
        <f>IFERROR(__xludf.DUMMYFUNCTION("""COMPUTED_VALUE"""),"ZPudd")</f>
        <v>ZPudd</v>
      </c>
      <c r="G1024" s="25"/>
    </row>
    <row r="1025">
      <c r="A1025" s="22" t="s">
        <v>14465</v>
      </c>
      <c r="B1025" s="4" t="s">
        <v>14466</v>
      </c>
      <c r="C1025" s="4" t="s">
        <v>14</v>
      </c>
      <c r="D1025" s="10">
        <v>1.591070361E9</v>
      </c>
      <c r="E1025" s="25">
        <v>0.87903553</v>
      </c>
      <c r="F1025" s="15" t="str">
        <f>IFERROR(__xludf.DUMMYFUNCTION("""COMPUTED_VALUE"""),"swansong19")</f>
        <v>swansong19</v>
      </c>
      <c r="G1025" s="25"/>
    </row>
    <row r="1026">
      <c r="A1026" s="22" t="s">
        <v>14467</v>
      </c>
      <c r="B1026" s="4" t="s">
        <v>3899</v>
      </c>
      <c r="C1026" s="4" t="s">
        <v>2085</v>
      </c>
      <c r="D1026" s="10">
        <v>1.592674805E9</v>
      </c>
      <c r="E1026" s="25">
        <v>0.878926</v>
      </c>
      <c r="F1026" s="15" t="str">
        <f>IFERROR(__xludf.DUMMYFUNCTION("""COMPUTED_VALUE"""),"jimintoronto")</f>
        <v>jimintoronto</v>
      </c>
      <c r="G1026" s="25"/>
    </row>
    <row r="1027">
      <c r="A1027" s="22" t="s">
        <v>14468</v>
      </c>
      <c r="B1027" s="4" t="s">
        <v>6354</v>
      </c>
      <c r="C1027" s="4" t="s">
        <v>7947</v>
      </c>
      <c r="D1027" s="10">
        <v>1.59253364E9</v>
      </c>
      <c r="E1027" s="25">
        <v>0.8785311</v>
      </c>
      <c r="F1027" s="15" t="str">
        <f>IFERROR(__xludf.DUMMYFUNCTION("""COMPUTED_VALUE"""),"lol_gay")</f>
        <v>lol_gay</v>
      </c>
      <c r="G1027" s="25"/>
    </row>
    <row r="1028">
      <c r="A1028" s="22" t="s">
        <v>14469</v>
      </c>
      <c r="B1028" s="4" t="s">
        <v>13230</v>
      </c>
      <c r="C1028" s="4" t="s">
        <v>8170</v>
      </c>
      <c r="D1028" s="10">
        <v>1.592249249E9</v>
      </c>
      <c r="E1028" s="25">
        <v>0.8785311</v>
      </c>
      <c r="F1028" s="15" t="str">
        <f>IFERROR(__xludf.DUMMYFUNCTION("""COMPUTED_VALUE"""),"SummerOftime")</f>
        <v>SummerOftime</v>
      </c>
      <c r="G1028" s="25"/>
    </row>
    <row r="1029">
      <c r="A1029" s="4" t="s">
        <v>14470</v>
      </c>
      <c r="B1029" s="4" t="s">
        <v>13214</v>
      </c>
      <c r="C1029" s="4" t="s">
        <v>3652</v>
      </c>
      <c r="D1029" s="10">
        <v>1.591048047E9</v>
      </c>
      <c r="E1029" s="25">
        <v>0.8785311</v>
      </c>
      <c r="F1029" s="15" t="str">
        <f>IFERROR(__xludf.DUMMYFUNCTION("""COMPUTED_VALUE"""),"JohnnyFootballHero")</f>
        <v>JohnnyFootballHero</v>
      </c>
      <c r="G1029" s="25"/>
    </row>
    <row r="1030">
      <c r="A1030" s="4" t="s">
        <v>14471</v>
      </c>
      <c r="B1030" s="4" t="s">
        <v>14472</v>
      </c>
      <c r="C1030" s="4" t="s">
        <v>5456</v>
      </c>
      <c r="D1030" s="10">
        <v>1.591417605E9</v>
      </c>
      <c r="E1030" s="25">
        <v>0.8785311</v>
      </c>
      <c r="F1030" s="15" t="str">
        <f>IFERROR(__xludf.DUMMYFUNCTION("""COMPUTED_VALUE"""),"Eastern-Pilot")</f>
        <v>Eastern-Pilot</v>
      </c>
      <c r="G1030" s="25"/>
    </row>
    <row r="1031">
      <c r="A1031" s="4" t="s">
        <v>14473</v>
      </c>
      <c r="B1031" s="4" t="s">
        <v>13230</v>
      </c>
      <c r="C1031" s="4" t="s">
        <v>11669</v>
      </c>
      <c r="D1031" s="10">
        <v>1.593133063E9</v>
      </c>
      <c r="E1031" s="25">
        <v>0.8785311</v>
      </c>
      <c r="F1031" s="15" t="str">
        <f>IFERROR(__xludf.DUMMYFUNCTION("""COMPUTED_VALUE"""),"piousfleacircus")</f>
        <v>piousfleacircus</v>
      </c>
      <c r="G1031" s="25"/>
    </row>
    <row r="1032">
      <c r="A1032" s="22" t="s">
        <v>14474</v>
      </c>
      <c r="B1032" s="4" t="s">
        <v>13601</v>
      </c>
      <c r="C1032" s="4" t="s">
        <v>4134</v>
      </c>
      <c r="D1032" s="10">
        <v>1.591846884E9</v>
      </c>
      <c r="E1032" s="25">
        <v>0.8785311</v>
      </c>
      <c r="F1032" s="15" t="str">
        <f>IFERROR(__xludf.DUMMYFUNCTION("""COMPUTED_VALUE"""),"PEIFella")</f>
        <v>PEIFella</v>
      </c>
      <c r="G1032" s="25"/>
    </row>
    <row r="1033">
      <c r="A1033" s="4" t="s">
        <v>14475</v>
      </c>
      <c r="B1033" s="4" t="s">
        <v>2750</v>
      </c>
      <c r="C1033" s="4" t="s">
        <v>2733</v>
      </c>
      <c r="D1033" s="10">
        <v>1.593374025E9</v>
      </c>
      <c r="E1033" s="25">
        <v>0.8785311</v>
      </c>
      <c r="F1033" s="15" t="str">
        <f>IFERROR(__xludf.DUMMYFUNCTION("""COMPUTED_VALUE"""),"OppositeDoubt")</f>
        <v>OppositeDoubt</v>
      </c>
      <c r="G1033" s="25"/>
    </row>
    <row r="1034">
      <c r="A1034" s="4" t="s">
        <v>14476</v>
      </c>
      <c r="B1034" s="4" t="s">
        <v>14477</v>
      </c>
      <c r="C1034" s="4" t="s">
        <v>11777</v>
      </c>
      <c r="D1034" s="10">
        <v>1.591065543E9</v>
      </c>
      <c r="E1034" s="25">
        <v>0.8785311</v>
      </c>
      <c r="F1034" s="15" t="str">
        <f>IFERROR(__xludf.DUMMYFUNCTION("""COMPUTED_VALUE"""),"Prototype_Grendel")</f>
        <v>Prototype_Grendel</v>
      </c>
      <c r="G1034" s="25"/>
    </row>
    <row r="1035">
      <c r="A1035" s="4" t="s">
        <v>14478</v>
      </c>
      <c r="B1035" s="4" t="s">
        <v>13098</v>
      </c>
      <c r="C1035" s="4" t="s">
        <v>8569</v>
      </c>
      <c r="D1035" s="10">
        <v>1.592510107E9</v>
      </c>
      <c r="E1035" s="25">
        <v>0.8785311</v>
      </c>
      <c r="F1035" s="15" t="str">
        <f>IFERROR(__xludf.DUMMYFUNCTION("""COMPUTED_VALUE"""),"EducationalPair")</f>
        <v>EducationalPair</v>
      </c>
      <c r="G1035" s="25"/>
    </row>
    <row r="1036">
      <c r="A1036" s="22" t="s">
        <v>14479</v>
      </c>
      <c r="B1036" s="4" t="s">
        <v>1018</v>
      </c>
      <c r="C1036" s="4" t="s">
        <v>251</v>
      </c>
      <c r="D1036" s="10">
        <v>1.593348901E9</v>
      </c>
      <c r="E1036" s="25">
        <v>0.8785311</v>
      </c>
      <c r="F1036" s="15" t="str">
        <f>IFERROR(__xludf.DUMMYFUNCTION("""COMPUTED_VALUE"""),"Swanktalion")</f>
        <v>Swanktalion</v>
      </c>
      <c r="G1036" s="25"/>
    </row>
    <row r="1037">
      <c r="A1037" s="4" t="s">
        <v>14480</v>
      </c>
      <c r="B1037" s="4" t="s">
        <v>13201</v>
      </c>
      <c r="C1037" s="4" t="s">
        <v>2846</v>
      </c>
      <c r="D1037" s="10">
        <v>1.592082396E9</v>
      </c>
      <c r="E1037" s="25">
        <v>0.8785311</v>
      </c>
      <c r="F1037" s="15" t="str">
        <f>IFERROR(__xludf.DUMMYFUNCTION("""COMPUTED_VALUE"""),"princeofwailes")</f>
        <v>princeofwailes</v>
      </c>
      <c r="G1037" s="25"/>
    </row>
    <row r="1038">
      <c r="A1038" s="4" t="s">
        <v>14481</v>
      </c>
      <c r="B1038" s="4" t="s">
        <v>14482</v>
      </c>
      <c r="C1038" s="4" t="s">
        <v>4906</v>
      </c>
      <c r="D1038" s="10">
        <v>1.592512819E9</v>
      </c>
      <c r="E1038" s="25">
        <v>0.8785311</v>
      </c>
      <c r="F1038" s="15" t="str">
        <f>IFERROR(__xludf.DUMMYFUNCTION("""COMPUTED_VALUE"""),"ancientmemegod")</f>
        <v>ancientmemegod</v>
      </c>
      <c r="G1038" s="25"/>
    </row>
    <row r="1039">
      <c r="A1039" s="4" t="s">
        <v>14483</v>
      </c>
      <c r="B1039" s="4" t="s">
        <v>886</v>
      </c>
      <c r="C1039" s="4" t="s">
        <v>6837</v>
      </c>
      <c r="D1039" s="10">
        <v>1.592079469E9</v>
      </c>
      <c r="E1039" s="25">
        <v>0.8785311</v>
      </c>
      <c r="F1039" s="15" t="str">
        <f>IFERROR(__xludf.DUMMYFUNCTION("""COMPUTED_VALUE"""),"TheOneTrueDonuteater")</f>
        <v>TheOneTrueDonuteater</v>
      </c>
      <c r="G1039" s="25"/>
    </row>
    <row r="1040">
      <c r="A1040" s="22" t="s">
        <v>14484</v>
      </c>
      <c r="B1040" s="4" t="s">
        <v>6636</v>
      </c>
      <c r="C1040" s="4" t="s">
        <v>2473</v>
      </c>
      <c r="D1040" s="10">
        <v>1.592363607E9</v>
      </c>
      <c r="E1040" s="25">
        <v>0.8785311</v>
      </c>
      <c r="F1040" s="15" t="str">
        <f>IFERROR(__xludf.DUMMYFUNCTION("""COMPUTED_VALUE"""),"theusernameIhavepick")</f>
        <v>theusernameIhavepick</v>
      </c>
      <c r="G1040" s="25"/>
    </row>
    <row r="1041">
      <c r="A1041" s="22" t="s">
        <v>14485</v>
      </c>
      <c r="B1041" s="4" t="s">
        <v>4417</v>
      </c>
      <c r="C1041" s="4" t="s">
        <v>1126</v>
      </c>
      <c r="D1041" s="10">
        <v>1.592020362E9</v>
      </c>
      <c r="E1041" s="25">
        <v>0.8785311</v>
      </c>
      <c r="F1041" s="15" t="str">
        <f>IFERROR(__xludf.DUMMYFUNCTION("""COMPUTED_VALUE"""),"MasonTaylor22")</f>
        <v>MasonTaylor22</v>
      </c>
      <c r="G1041" s="25"/>
    </row>
    <row r="1042">
      <c r="A1042" s="4" t="s">
        <v>14486</v>
      </c>
      <c r="B1042" s="4" t="s">
        <v>13366</v>
      </c>
      <c r="C1042" s="4" t="s">
        <v>2939</v>
      </c>
      <c r="D1042" s="10">
        <v>1.592520443E9</v>
      </c>
      <c r="E1042" s="25">
        <v>0.8785311</v>
      </c>
      <c r="F1042" s="15" t="str">
        <f>IFERROR(__xludf.DUMMYFUNCTION("""COMPUTED_VALUE"""),"JuicyJyles")</f>
        <v>JuicyJyles</v>
      </c>
      <c r="G1042" s="25"/>
    </row>
    <row r="1043">
      <c r="A1043" s="4" t="s">
        <v>14487</v>
      </c>
      <c r="B1043" s="4" t="s">
        <v>14204</v>
      </c>
      <c r="C1043" s="4" t="s">
        <v>2743</v>
      </c>
      <c r="D1043" s="10">
        <v>1.591367426E9</v>
      </c>
      <c r="E1043" s="25">
        <v>0.8785311</v>
      </c>
      <c r="F1043" s="15" t="str">
        <f>IFERROR(__xludf.DUMMYFUNCTION("""COMPUTED_VALUE"""),"Be1eagured")</f>
        <v>Be1eagured</v>
      </c>
      <c r="G1043" s="25"/>
    </row>
    <row r="1044">
      <c r="A1044" s="22" t="s">
        <v>14488</v>
      </c>
      <c r="B1044" s="4" t="s">
        <v>939</v>
      </c>
      <c r="C1044" s="4" t="s">
        <v>6284</v>
      </c>
      <c r="D1044" s="10">
        <v>1.592577771E9</v>
      </c>
      <c r="E1044" s="25">
        <v>0.8785311</v>
      </c>
      <c r="F1044" s="15" t="str">
        <f>IFERROR(__xludf.DUMMYFUNCTION("""COMPUTED_VALUE"""),"Thrupenny_upright")</f>
        <v>Thrupenny_upright</v>
      </c>
      <c r="G1044" s="25"/>
    </row>
    <row r="1045">
      <c r="A1045" s="4" t="s">
        <v>14489</v>
      </c>
      <c r="B1045" s="4" t="s">
        <v>14490</v>
      </c>
      <c r="C1045" s="4" t="s">
        <v>6804</v>
      </c>
      <c r="D1045" s="10">
        <v>1.591143525E9</v>
      </c>
      <c r="E1045" s="25">
        <v>0.8785311</v>
      </c>
      <c r="F1045" s="15" t="str">
        <f>IFERROR(__xludf.DUMMYFUNCTION("""COMPUTED_VALUE"""),"TraditionalAdvance2")</f>
        <v>TraditionalAdvance2</v>
      </c>
      <c r="G1045" s="25"/>
    </row>
    <row r="1046">
      <c r="A1046" s="4" t="s">
        <v>14491</v>
      </c>
      <c r="B1046" s="4" t="s">
        <v>930</v>
      </c>
      <c r="C1046" s="4" t="s">
        <v>677</v>
      </c>
      <c r="D1046" s="10">
        <v>1.592943155E9</v>
      </c>
      <c r="E1046" s="25">
        <v>0.8785311</v>
      </c>
      <c r="F1046" s="15" t="str">
        <f>IFERROR(__xludf.DUMMYFUNCTION("""COMPUTED_VALUE"""),"Redhood616")</f>
        <v>Redhood616</v>
      </c>
      <c r="G1046" s="25"/>
    </row>
    <row r="1047">
      <c r="A1047" s="4" t="s">
        <v>14492</v>
      </c>
      <c r="B1047" s="4" t="s">
        <v>13718</v>
      </c>
      <c r="C1047" s="4" t="s">
        <v>916</v>
      </c>
      <c r="D1047" s="10">
        <v>1.591204655E9</v>
      </c>
      <c r="E1047" s="25">
        <v>0.8785311</v>
      </c>
      <c r="F1047" s="15" t="str">
        <f>IFERROR(__xludf.DUMMYFUNCTION("""COMPUTED_VALUE"""),"RSED33")</f>
        <v>RSED33</v>
      </c>
      <c r="G1047" s="25"/>
    </row>
    <row r="1048">
      <c r="A1048" s="4" t="s">
        <v>14493</v>
      </c>
      <c r="B1048" s="4" t="s">
        <v>3143</v>
      </c>
      <c r="C1048" s="4" t="s">
        <v>4831</v>
      </c>
      <c r="D1048" s="10">
        <v>1.592050564E9</v>
      </c>
      <c r="E1048" s="25">
        <v>0.8785311</v>
      </c>
      <c r="F1048" s="15" t="str">
        <f>IFERROR(__xludf.DUMMYFUNCTION("""COMPUTED_VALUE"""),"Truth1e")</f>
        <v>Truth1e</v>
      </c>
      <c r="G1048" s="25"/>
    </row>
    <row r="1049">
      <c r="A1049" s="4" t="s">
        <v>14494</v>
      </c>
      <c r="B1049" s="4" t="s">
        <v>13492</v>
      </c>
      <c r="C1049" s="4" t="s">
        <v>4499</v>
      </c>
      <c r="D1049" s="10">
        <v>1.59200612E9</v>
      </c>
      <c r="E1049" s="25">
        <v>0.8785311</v>
      </c>
      <c r="F1049" s="15" t="str">
        <f>IFERROR(__xludf.DUMMYFUNCTION("""COMPUTED_VALUE"""),"SuperBuggered")</f>
        <v>SuperBuggered</v>
      </c>
      <c r="G1049" s="25"/>
    </row>
    <row r="1050">
      <c r="A1050" s="4" t="s">
        <v>14495</v>
      </c>
      <c r="B1050" s="4" t="s">
        <v>13146</v>
      </c>
      <c r="C1050" s="4" t="s">
        <v>1075</v>
      </c>
      <c r="D1050" s="10">
        <v>1.592075588E9</v>
      </c>
      <c r="E1050" s="25">
        <v>0.8785311</v>
      </c>
      <c r="F1050" s="15" t="str">
        <f>IFERROR(__xludf.DUMMYFUNCTION("""COMPUTED_VALUE"""),"bricktangle42")</f>
        <v>bricktangle42</v>
      </c>
      <c r="G1050" s="25"/>
    </row>
    <row r="1051">
      <c r="A1051" s="22" t="s">
        <v>14496</v>
      </c>
      <c r="B1051" s="4" t="s">
        <v>14497</v>
      </c>
      <c r="C1051" s="4" t="s">
        <v>4397</v>
      </c>
      <c r="D1051" s="10">
        <v>1.592688555E9</v>
      </c>
      <c r="E1051" s="25">
        <v>0.8785311</v>
      </c>
      <c r="F1051" s="15" t="str">
        <f>IFERROR(__xludf.DUMMYFUNCTION("""COMPUTED_VALUE"""),"go_fuck_your_mother")</f>
        <v>go_fuck_your_mother</v>
      </c>
      <c r="G1051" s="25"/>
    </row>
    <row r="1052">
      <c r="A1052" s="22" t="s">
        <v>14498</v>
      </c>
      <c r="B1052" s="4" t="s">
        <v>13129</v>
      </c>
      <c r="C1052" s="4" t="s">
        <v>1015</v>
      </c>
      <c r="D1052" s="10">
        <v>1.591192573E9</v>
      </c>
      <c r="E1052" s="25">
        <v>0.8785311</v>
      </c>
      <c r="F1052" s="15" t="str">
        <f>IFERROR(__xludf.DUMMYFUNCTION("""COMPUTED_VALUE"""),"Sommanetso")</f>
        <v>Sommanetso</v>
      </c>
      <c r="G1052" s="25"/>
    </row>
    <row r="1053">
      <c r="A1053" s="22" t="s">
        <v>14499</v>
      </c>
      <c r="B1053" s="4" t="s">
        <v>11591</v>
      </c>
      <c r="C1053" s="4" t="s">
        <v>12369</v>
      </c>
      <c r="D1053" s="10">
        <v>1.591583069E9</v>
      </c>
      <c r="E1053" s="25">
        <v>0.8785311</v>
      </c>
      <c r="F1053" s="15" t="str">
        <f>IFERROR(__xludf.DUMMYFUNCTION("""COMPUTED_VALUE"""),"turacept")</f>
        <v>turacept</v>
      </c>
      <c r="G1053" s="25"/>
    </row>
    <row r="1054">
      <c r="A1054" s="4" t="s">
        <v>14500</v>
      </c>
      <c r="B1054" s="4" t="s">
        <v>14501</v>
      </c>
      <c r="C1054" s="4" t="s">
        <v>2717</v>
      </c>
      <c r="D1054" s="10">
        <v>1.591505103E9</v>
      </c>
      <c r="E1054" s="25">
        <v>0.8785311</v>
      </c>
      <c r="F1054" s="15" t="str">
        <f>IFERROR(__xludf.DUMMYFUNCTION("""COMPUTED_VALUE"""),"TheJamesRocket")</f>
        <v>TheJamesRocket</v>
      </c>
      <c r="G1054" s="25"/>
    </row>
    <row r="1055">
      <c r="A1055" s="4" t="s">
        <v>14502</v>
      </c>
      <c r="B1055" s="4" t="s">
        <v>14503</v>
      </c>
      <c r="C1055" s="4" t="s">
        <v>9977</v>
      </c>
      <c r="D1055" s="10">
        <v>1.591297287E9</v>
      </c>
      <c r="E1055" s="25">
        <v>0.8785311</v>
      </c>
      <c r="F1055" s="15" t="str">
        <f>IFERROR(__xludf.DUMMYFUNCTION("""COMPUTED_VALUE"""),"CaptainTurtIe")</f>
        <v>CaptainTurtIe</v>
      </c>
      <c r="G1055" s="25"/>
    </row>
    <row r="1056">
      <c r="A1056" s="4" t="s">
        <v>14504</v>
      </c>
      <c r="B1056" s="4" t="s">
        <v>7123</v>
      </c>
      <c r="C1056" s="4" t="s">
        <v>11576</v>
      </c>
      <c r="D1056" s="10">
        <v>1.591197197E9</v>
      </c>
      <c r="E1056" s="25">
        <v>0.8785311</v>
      </c>
      <c r="F1056" s="15" t="str">
        <f>IFERROR(__xludf.DUMMYFUNCTION("""COMPUTED_VALUE"""),"VariousAnteater8707")</f>
        <v>VariousAnteater8707</v>
      </c>
      <c r="G1056" s="25"/>
    </row>
    <row r="1057">
      <c r="A1057" s="22" t="s">
        <v>14505</v>
      </c>
      <c r="B1057" s="4" t="s">
        <v>14506</v>
      </c>
      <c r="C1057" s="4" t="s">
        <v>5515</v>
      </c>
      <c r="D1057" s="10">
        <v>1.59256767E9</v>
      </c>
      <c r="E1057" s="25">
        <v>0.8785311</v>
      </c>
      <c r="F1057" s="15" t="str">
        <f>IFERROR(__xludf.DUMMYFUNCTION("""COMPUTED_VALUE"""),"Kmart99")</f>
        <v>Kmart99</v>
      </c>
      <c r="G1057" s="25"/>
    </row>
    <row r="1058">
      <c r="A1058" s="4" t="s">
        <v>14507</v>
      </c>
      <c r="B1058" s="4" t="s">
        <v>14185</v>
      </c>
      <c r="C1058" s="4" t="s">
        <v>2939</v>
      </c>
      <c r="D1058" s="10">
        <v>1.592527917E9</v>
      </c>
      <c r="E1058" s="25">
        <v>0.8785311</v>
      </c>
      <c r="F1058" s="15" t="str">
        <f>IFERROR(__xludf.DUMMYFUNCTION("""COMPUTED_VALUE"""),"Designer-Opposite-67")</f>
        <v>Designer-Opposite-67</v>
      </c>
      <c r="G1058" s="25"/>
    </row>
    <row r="1059">
      <c r="A1059" s="4" t="s">
        <v>14508</v>
      </c>
      <c r="B1059" s="4" t="s">
        <v>13987</v>
      </c>
      <c r="C1059" s="4" t="s">
        <v>2478</v>
      </c>
      <c r="D1059" s="10">
        <v>1.591334361E9</v>
      </c>
      <c r="E1059" s="25">
        <v>0.8785311</v>
      </c>
      <c r="F1059" s="15" t="str">
        <f>IFERROR(__xludf.DUMMYFUNCTION("""COMPUTED_VALUE"""),"Sic-Semper-Trannys")</f>
        <v>Sic-Semper-Trannys</v>
      </c>
      <c r="G1059" s="25"/>
    </row>
    <row r="1060">
      <c r="A1060" s="4" t="s">
        <v>14509</v>
      </c>
      <c r="B1060" s="4" t="s">
        <v>13862</v>
      </c>
      <c r="C1060" s="4" t="s">
        <v>4974</v>
      </c>
      <c r="D1060" s="10">
        <v>1.59210437E9</v>
      </c>
      <c r="E1060" s="25">
        <v>0.8785311</v>
      </c>
      <c r="F1060" s="15" t="str">
        <f>IFERROR(__xludf.DUMMYFUNCTION("""COMPUTED_VALUE"""),"HighscoreOnRoy")</f>
        <v>HighscoreOnRoy</v>
      </c>
      <c r="G1060" s="25"/>
    </row>
    <row r="1061">
      <c r="A1061" s="22" t="s">
        <v>14510</v>
      </c>
      <c r="B1061" s="4" t="s">
        <v>1257</v>
      </c>
      <c r="C1061" s="4" t="s">
        <v>2282</v>
      </c>
      <c r="D1061" s="10">
        <v>1.592696874E9</v>
      </c>
      <c r="E1061" s="25">
        <v>0.8785311</v>
      </c>
      <c r="F1061" s="15" t="str">
        <f>IFERROR(__xludf.DUMMYFUNCTION("""COMPUTED_VALUE"""),"WeedleTheLiar")</f>
        <v>WeedleTheLiar</v>
      </c>
      <c r="G1061" s="25"/>
    </row>
    <row r="1062">
      <c r="A1062" s="22" t="s">
        <v>14511</v>
      </c>
      <c r="B1062" s="4" t="s">
        <v>1595</v>
      </c>
      <c r="C1062" s="4" t="s">
        <v>1451</v>
      </c>
      <c r="D1062" s="10">
        <v>1.591245299E9</v>
      </c>
      <c r="E1062" s="25">
        <v>0.8785311</v>
      </c>
      <c r="F1062" s="15" t="str">
        <f>IFERROR(__xludf.DUMMYFUNCTION("""COMPUTED_VALUE"""),"ooh-iseeit-naow")</f>
        <v>ooh-iseeit-naow</v>
      </c>
      <c r="G1062" s="25"/>
    </row>
    <row r="1063">
      <c r="A1063" s="22" t="s">
        <v>14512</v>
      </c>
      <c r="B1063" s="4" t="s">
        <v>6034</v>
      </c>
      <c r="C1063" s="4" t="s">
        <v>1093</v>
      </c>
      <c r="D1063" s="10">
        <v>1.592849784E9</v>
      </c>
      <c r="E1063" s="25">
        <v>0.8785311</v>
      </c>
      <c r="F1063" s="15" t="str">
        <f>IFERROR(__xludf.DUMMYFUNCTION("""COMPUTED_VALUE"""),"djangojihad")</f>
        <v>djangojihad</v>
      </c>
      <c r="G1063" s="25"/>
    </row>
    <row r="1064">
      <c r="A1064" s="4" t="s">
        <v>14513</v>
      </c>
      <c r="B1064" s="4" t="s">
        <v>14220</v>
      </c>
      <c r="C1064" s="4" t="s">
        <v>6515</v>
      </c>
      <c r="D1064" s="10">
        <v>1.592223623E9</v>
      </c>
      <c r="E1064" s="25">
        <v>0.8785311</v>
      </c>
      <c r="F1064" s="15" t="str">
        <f>IFERROR(__xludf.DUMMYFUNCTION("""COMPUTED_VALUE"""),"SoapyTheMonkey")</f>
        <v>SoapyTheMonkey</v>
      </c>
      <c r="G1064" s="25"/>
    </row>
    <row r="1065">
      <c r="A1065" s="22" t="s">
        <v>14514</v>
      </c>
      <c r="B1065" s="4" t="s">
        <v>14515</v>
      </c>
      <c r="C1065" s="4" t="s">
        <v>830</v>
      </c>
      <c r="D1065" s="10">
        <v>1.591744767E9</v>
      </c>
      <c r="E1065" s="25">
        <v>0.8785311</v>
      </c>
      <c r="F1065" s="15" t="str">
        <f>IFERROR(__xludf.DUMMYFUNCTION("""COMPUTED_VALUE"""),"Shostakovich232")</f>
        <v>Shostakovich232</v>
      </c>
      <c r="G1065" s="25"/>
    </row>
    <row r="1066">
      <c r="A1066" s="22" t="s">
        <v>14516</v>
      </c>
      <c r="B1066" s="4" t="s">
        <v>14517</v>
      </c>
      <c r="C1066" s="4" t="s">
        <v>8278</v>
      </c>
      <c r="D1066" s="10">
        <v>1.593554249E9</v>
      </c>
      <c r="E1066" s="25">
        <v>0.8785311</v>
      </c>
      <c r="F1066" s="15" t="str">
        <f>IFERROR(__xludf.DUMMYFUNCTION("""COMPUTED_VALUE"""),"iLLNiSS")</f>
        <v>iLLNiSS</v>
      </c>
      <c r="G1066" s="25"/>
    </row>
    <row r="1067">
      <c r="A1067" s="4" t="s">
        <v>14518</v>
      </c>
      <c r="B1067" s="4" t="s">
        <v>6282</v>
      </c>
      <c r="C1067" s="4" t="s">
        <v>208</v>
      </c>
      <c r="D1067" s="10">
        <v>1.592837653E9</v>
      </c>
      <c r="E1067" s="25">
        <v>0.8785311</v>
      </c>
      <c r="F1067" s="15" t="str">
        <f>IFERROR(__xludf.DUMMYFUNCTION("""COMPUTED_VALUE"""),"tucker-")</f>
        <v>tucker-</v>
      </c>
      <c r="G1067" s="25"/>
    </row>
    <row r="1068">
      <c r="A1068" s="4" t="s">
        <v>14519</v>
      </c>
      <c r="B1068" s="4" t="s">
        <v>13217</v>
      </c>
      <c r="C1068" s="4" t="s">
        <v>8584</v>
      </c>
      <c r="D1068" s="10">
        <v>1.592820551E9</v>
      </c>
      <c r="E1068" s="25">
        <v>0.8785311</v>
      </c>
      <c r="F1068" s="15" t="str">
        <f>IFERROR(__xludf.DUMMYFUNCTION("""COMPUTED_VALUE"""),"LiggaProper")</f>
        <v>LiggaProper</v>
      </c>
      <c r="G1068" s="25"/>
    </row>
    <row r="1069">
      <c r="A1069" s="4" t="s">
        <v>14520</v>
      </c>
      <c r="B1069" s="4" t="s">
        <v>6318</v>
      </c>
      <c r="C1069" s="4" t="s">
        <v>3261</v>
      </c>
      <c r="D1069" s="10">
        <v>1.592722775E9</v>
      </c>
      <c r="E1069" s="25">
        <v>0.8785311</v>
      </c>
      <c r="F1069" s="15" t="str">
        <f>IFERROR(__xludf.DUMMYFUNCTION("""COMPUTED_VALUE"""),"MudslimeCleaner")</f>
        <v>MudslimeCleaner</v>
      </c>
      <c r="G1069" s="25"/>
    </row>
    <row r="1070">
      <c r="A1070" s="4" t="s">
        <v>14521</v>
      </c>
      <c r="B1070" s="4" t="s">
        <v>14522</v>
      </c>
      <c r="C1070" s="4" t="s">
        <v>2282</v>
      </c>
      <c r="D1070" s="10">
        <v>1.592740099E9</v>
      </c>
      <c r="E1070" s="25">
        <v>0.8785311</v>
      </c>
      <c r="F1070" s="15" t="str">
        <f>IFERROR(__xludf.DUMMYFUNCTION("""COMPUTED_VALUE"""),"willia03")</f>
        <v>willia03</v>
      </c>
      <c r="G1070" s="25"/>
    </row>
    <row r="1071">
      <c r="A1071" s="4" t="s">
        <v>14523</v>
      </c>
      <c r="B1071" s="4" t="s">
        <v>13784</v>
      </c>
      <c r="C1071" s="4" t="s">
        <v>10020</v>
      </c>
      <c r="D1071" s="10">
        <v>1.592272136E9</v>
      </c>
      <c r="E1071" s="25">
        <v>0.8783118</v>
      </c>
      <c r="F1071" s="15" t="str">
        <f>IFERROR(__xludf.DUMMYFUNCTION("""COMPUTED_VALUE"""),"YELARAKA")</f>
        <v>YELARAKA</v>
      </c>
      <c r="G1071" s="25"/>
    </row>
    <row r="1072">
      <c r="A1072" s="22" t="s">
        <v>14524</v>
      </c>
      <c r="B1072" s="4" t="s">
        <v>14525</v>
      </c>
      <c r="C1072" s="4" t="s">
        <v>11901</v>
      </c>
      <c r="D1072" s="10">
        <v>1.592843735E9</v>
      </c>
      <c r="E1072" s="25">
        <v>0.8782126</v>
      </c>
      <c r="F1072" s="15" t="str">
        <f>IFERROR(__xludf.DUMMYFUNCTION("""COMPUTED_VALUE"""),"bagelslice")</f>
        <v>bagelslice</v>
      </c>
      <c r="G1072" s="25"/>
    </row>
    <row r="1073">
      <c r="A1073" s="4" t="s">
        <v>14526</v>
      </c>
      <c r="B1073" s="4" t="s">
        <v>13280</v>
      </c>
      <c r="C1073" s="4" t="s">
        <v>8396</v>
      </c>
      <c r="D1073" s="10">
        <v>1.591226872E9</v>
      </c>
      <c r="E1073" s="25">
        <v>0.87725985</v>
      </c>
      <c r="F1073" s="15" t="str">
        <f>IFERROR(__xludf.DUMMYFUNCTION("""COMPUTED_VALUE"""),"DL505")</f>
        <v>DL505</v>
      </c>
      <c r="G1073" s="25"/>
    </row>
    <row r="1074">
      <c r="A1074" s="4" t="s">
        <v>14527</v>
      </c>
      <c r="B1074" s="4" t="s">
        <v>1619</v>
      </c>
      <c r="C1074" s="4" t="s">
        <v>5197</v>
      </c>
      <c r="D1074" s="10">
        <v>1.59140066E9</v>
      </c>
      <c r="E1074" s="25">
        <v>0.8768034</v>
      </c>
      <c r="F1074" s="15" t="str">
        <f>IFERROR(__xludf.DUMMYFUNCTION("""COMPUTED_VALUE"""),"jollymemegiant")</f>
        <v>jollymemegiant</v>
      </c>
      <c r="G1074" s="25"/>
    </row>
    <row r="1075">
      <c r="A1075" s="4" t="s">
        <v>14528</v>
      </c>
      <c r="B1075" s="4" t="s">
        <v>13599</v>
      </c>
      <c r="C1075" s="4" t="s">
        <v>12366</v>
      </c>
      <c r="D1075" s="10">
        <v>1.592067756E9</v>
      </c>
      <c r="E1075" s="25">
        <v>0.8757438</v>
      </c>
      <c r="F1075" s="15" t="str">
        <f>IFERROR(__xludf.DUMMYFUNCTION("""COMPUTED_VALUE"""),"GRAIN_DIV_20")</f>
        <v>GRAIN_DIV_20</v>
      </c>
      <c r="G1075" s="25"/>
    </row>
    <row r="1076">
      <c r="A1076" s="22" t="s">
        <v>14529</v>
      </c>
      <c r="B1076" s="4" t="s">
        <v>7123</v>
      </c>
      <c r="C1076" s="4" t="s">
        <v>4055</v>
      </c>
      <c r="D1076" s="10">
        <v>1.592048827E9</v>
      </c>
      <c r="E1076" s="25">
        <v>0.8751406</v>
      </c>
      <c r="F1076" s="15" t="str">
        <f>IFERROR(__xludf.DUMMYFUNCTION("""COMPUTED_VALUE"""),"nonhappycanadian")</f>
        <v>nonhappycanadian</v>
      </c>
      <c r="G1076" s="25"/>
    </row>
    <row r="1077">
      <c r="A1077" s="22" t="s">
        <v>14530</v>
      </c>
      <c r="B1077" s="4" t="s">
        <v>14531</v>
      </c>
      <c r="C1077" s="4" t="s">
        <v>1544</v>
      </c>
      <c r="D1077" s="10">
        <v>1.591709143E9</v>
      </c>
      <c r="E1077" s="25">
        <v>0.87508684</v>
      </c>
      <c r="F1077" s="15" t="str">
        <f>IFERROR(__xludf.DUMMYFUNCTION("""COMPUTED_VALUE"""),"TopCold")</f>
        <v>TopCold</v>
      </c>
      <c r="G1077" s="25"/>
    </row>
    <row r="1078">
      <c r="A1078" s="4" t="s">
        <v>14532</v>
      </c>
      <c r="B1078" s="4" t="s">
        <v>14533</v>
      </c>
      <c r="C1078" s="4" t="s">
        <v>8783</v>
      </c>
      <c r="D1078" s="10">
        <v>1.592700181E9</v>
      </c>
      <c r="E1078" s="25">
        <v>0.8747345</v>
      </c>
      <c r="F1078" s="15" t="str">
        <f>IFERROR(__xludf.DUMMYFUNCTION("""COMPUTED_VALUE"""),"ThatsSoRaka")</f>
        <v>ThatsSoRaka</v>
      </c>
      <c r="G1078" s="25"/>
    </row>
    <row r="1079">
      <c r="A1079" s="22" t="s">
        <v>14534</v>
      </c>
      <c r="B1079" s="4" t="s">
        <v>7928</v>
      </c>
      <c r="C1079" s="4" t="s">
        <v>4906</v>
      </c>
      <c r="D1079" s="10">
        <v>1.592501348E9</v>
      </c>
      <c r="E1079" s="25">
        <v>0.87441915</v>
      </c>
      <c r="F1079" s="15" t="str">
        <f>IFERROR(__xludf.DUMMYFUNCTION("""COMPUTED_VALUE"""),"Unpeasnt_Surprise")</f>
        <v>Unpeasnt_Surprise</v>
      </c>
      <c r="G1079" s="25"/>
    </row>
    <row r="1080">
      <c r="A1080" s="4" t="s">
        <v>14535</v>
      </c>
      <c r="B1080" s="4" t="s">
        <v>904</v>
      </c>
      <c r="C1080" s="4" t="s">
        <v>3149</v>
      </c>
      <c r="D1080" s="10">
        <v>1.592185417E9</v>
      </c>
      <c r="E1080" s="25">
        <v>0.8742309</v>
      </c>
      <c r="F1080" s="15" t="str">
        <f>IFERROR(__xludf.DUMMYFUNCTION("""COMPUTED_VALUE"""),"MRA-automatron-2kb")</f>
        <v>MRA-automatron-2kb</v>
      </c>
      <c r="G1080" s="25"/>
    </row>
    <row r="1081">
      <c r="A1081" s="4" t="s">
        <v>14536</v>
      </c>
      <c r="B1081" s="4" t="s">
        <v>13108</v>
      </c>
      <c r="C1081" s="4" t="s">
        <v>12158</v>
      </c>
      <c r="D1081" s="10">
        <v>1.59216598E9</v>
      </c>
      <c r="E1081" s="25">
        <v>0.8742001</v>
      </c>
      <c r="F1081" s="15" t="str">
        <f>IFERROR(__xludf.DUMMYFUNCTION("""COMPUTED_VALUE"""),"kushnerbobby")</f>
        <v>kushnerbobby</v>
      </c>
      <c r="G1081" s="25"/>
    </row>
    <row r="1082">
      <c r="A1082" s="4" t="s">
        <v>14537</v>
      </c>
      <c r="B1082" s="4" t="s">
        <v>13098</v>
      </c>
      <c r="C1082" s="4" t="s">
        <v>2219</v>
      </c>
      <c r="D1082" s="10">
        <v>1.591808297E9</v>
      </c>
      <c r="E1082" s="25">
        <v>0.8734896</v>
      </c>
      <c r="F1082" s="15" t="str">
        <f>IFERROR(__xludf.DUMMYFUNCTION("""COMPUTED_VALUE"""),"Neil_is_gettin_old")</f>
        <v>Neil_is_gettin_old</v>
      </c>
      <c r="G1082" s="25"/>
    </row>
    <row r="1083">
      <c r="A1083" s="22" t="s">
        <v>14538</v>
      </c>
      <c r="B1083" s="4" t="s">
        <v>7123</v>
      </c>
      <c r="C1083" s="4" t="s">
        <v>5886</v>
      </c>
      <c r="D1083" s="10">
        <v>1.592920087E9</v>
      </c>
      <c r="E1083" s="25">
        <v>0.8723025</v>
      </c>
      <c r="F1083" s="15" t="str">
        <f>IFERROR(__xludf.DUMMYFUNCTION("""COMPUTED_VALUE"""),"vegasyndrome")</f>
        <v>vegasyndrome</v>
      </c>
      <c r="G1083" s="25"/>
    </row>
    <row r="1084">
      <c r="A1084" s="4" t="s">
        <v>14539</v>
      </c>
      <c r="B1084" s="4" t="s">
        <v>2065</v>
      </c>
      <c r="C1084" s="4" t="s">
        <v>8425</v>
      </c>
      <c r="D1084" s="10">
        <v>1.59235889E9</v>
      </c>
      <c r="E1084" s="25">
        <v>0.87203985</v>
      </c>
      <c r="F1084" s="15" t="str">
        <f>IFERROR(__xludf.DUMMYFUNCTION("""COMPUTED_VALUE"""),"Rayd8630")</f>
        <v>Rayd8630</v>
      </c>
      <c r="G1084" s="25"/>
    </row>
    <row r="1085">
      <c r="A1085" s="4" t="s">
        <v>14540</v>
      </c>
      <c r="B1085" s="4" t="s">
        <v>13108</v>
      </c>
      <c r="C1085" s="4" t="s">
        <v>2948</v>
      </c>
      <c r="D1085" s="10">
        <v>1.593619007E9</v>
      </c>
      <c r="E1085" s="25">
        <v>0.8719143</v>
      </c>
      <c r="F1085" s="15" t="str">
        <f>IFERROR(__xludf.DUMMYFUNCTION("""COMPUTED_VALUE"""),"oureyes")</f>
        <v>oureyes</v>
      </c>
      <c r="G1085" s="25"/>
    </row>
    <row r="1086">
      <c r="A1086" s="4" t="s">
        <v>14541</v>
      </c>
      <c r="B1086" s="4" t="s">
        <v>14542</v>
      </c>
      <c r="C1086" s="4" t="s">
        <v>10006</v>
      </c>
      <c r="D1086" s="10">
        <v>1.591463832E9</v>
      </c>
      <c r="E1086" s="25">
        <v>0.8716864</v>
      </c>
      <c r="F1086" s="15" t="str">
        <f>IFERROR(__xludf.DUMMYFUNCTION("""COMPUTED_VALUE"""),"kimtaeyeonbonjwa")</f>
        <v>kimtaeyeonbonjwa</v>
      </c>
      <c r="G1086" s="25"/>
    </row>
    <row r="1087">
      <c r="A1087" s="4" t="s">
        <v>14543</v>
      </c>
      <c r="B1087" s="4" t="s">
        <v>7379</v>
      </c>
      <c r="C1087" s="4" t="s">
        <v>4757</v>
      </c>
      <c r="D1087" s="10">
        <v>1.59283733E9</v>
      </c>
      <c r="E1087" s="25">
        <v>0.8709894</v>
      </c>
      <c r="F1087" s="15" t="str">
        <f>IFERROR(__xludf.DUMMYFUNCTION("""COMPUTED_VALUE"""),"ohchristworld")</f>
        <v>ohchristworld</v>
      </c>
      <c r="G1087" s="25"/>
    </row>
    <row r="1088">
      <c r="A1088" s="4" t="s">
        <v>14544</v>
      </c>
      <c r="B1088" s="4" t="s">
        <v>2636</v>
      </c>
      <c r="C1088" s="4" t="s">
        <v>773</v>
      </c>
      <c r="D1088" s="10">
        <v>1.591109409E9</v>
      </c>
      <c r="E1088" s="25">
        <v>0.8707388</v>
      </c>
      <c r="F1088" s="15" t="str">
        <f>IFERROR(__xludf.DUMMYFUNCTION("""COMPUTED_VALUE"""),"SexyGenius_n_Humble")</f>
        <v>SexyGenius_n_Humble</v>
      </c>
      <c r="G1088" s="25"/>
    </row>
    <row r="1089">
      <c r="A1089" s="4" t="s">
        <v>14545</v>
      </c>
      <c r="B1089" s="4" t="s">
        <v>14546</v>
      </c>
      <c r="C1089" s="4" t="s">
        <v>5767</v>
      </c>
      <c r="D1089" s="10">
        <v>1.592573156E9</v>
      </c>
      <c r="E1089" s="25">
        <v>0.87003124</v>
      </c>
      <c r="F1089" s="15" t="str">
        <f>IFERROR(__xludf.DUMMYFUNCTION("""COMPUTED_VALUE"""),"commentist")</f>
        <v>commentist</v>
      </c>
      <c r="G1089" s="25"/>
    </row>
    <row r="1090">
      <c r="A1090" s="22" t="s">
        <v>14547</v>
      </c>
      <c r="B1090" s="4" t="s">
        <v>1257</v>
      </c>
      <c r="C1090" s="4" t="s">
        <v>9424</v>
      </c>
      <c r="D1090" s="10">
        <v>1.593122099E9</v>
      </c>
      <c r="E1090" s="25">
        <v>0.86997366</v>
      </c>
      <c r="F1090" s="15" t="str">
        <f>IFERROR(__xludf.DUMMYFUNCTION("""COMPUTED_VALUE"""),"damien00012")</f>
        <v>damien00012</v>
      </c>
      <c r="G1090" s="25"/>
    </row>
    <row r="1091">
      <c r="A1091" s="4" t="s">
        <v>14548</v>
      </c>
      <c r="B1091" s="4" t="s">
        <v>5998</v>
      </c>
      <c r="C1091" s="4" t="s">
        <v>7842</v>
      </c>
      <c r="D1091" s="10">
        <v>1.591886794E9</v>
      </c>
      <c r="E1091" s="25">
        <v>0.869546</v>
      </c>
      <c r="F1091" s="15" t="str">
        <f>IFERROR(__xludf.DUMMYFUNCTION("""COMPUTED_VALUE"""),"TobiasFunke9")</f>
        <v>TobiasFunke9</v>
      </c>
      <c r="G1091" s="25"/>
    </row>
    <row r="1092">
      <c r="A1092" s="4" t="s">
        <v>14549</v>
      </c>
      <c r="B1092" s="4" t="s">
        <v>14550</v>
      </c>
      <c r="C1092" s="4" t="s">
        <v>916</v>
      </c>
      <c r="D1092" s="10">
        <v>1.591215533E9</v>
      </c>
      <c r="E1092" s="25">
        <v>0.8690043</v>
      </c>
      <c r="F1092" s="15" t="str">
        <f>IFERROR(__xludf.DUMMYFUNCTION("""COMPUTED_VALUE"""),"Jointron33")</f>
        <v>Jointron33</v>
      </c>
      <c r="G1092" s="25"/>
    </row>
    <row r="1093">
      <c r="A1093" s="4" t="s">
        <v>14551</v>
      </c>
      <c r="B1093" s="4" t="s">
        <v>13311</v>
      </c>
      <c r="C1093" s="4" t="s">
        <v>8456</v>
      </c>
      <c r="D1093" s="10">
        <v>1.591903915E9</v>
      </c>
      <c r="E1093" s="25">
        <v>0.868388</v>
      </c>
      <c r="F1093" s="15" t="str">
        <f>IFERROR(__xludf.DUMMYFUNCTION("""COMPUTED_VALUE"""),"smileheaven")</f>
        <v>smileheaven</v>
      </c>
      <c r="G1093" s="25"/>
    </row>
    <row r="1094">
      <c r="A1094" s="4" t="s">
        <v>14552</v>
      </c>
      <c r="B1094" s="4" t="s">
        <v>14553</v>
      </c>
      <c r="C1094" s="4" t="s">
        <v>4016</v>
      </c>
      <c r="D1094" s="10">
        <v>1.591730224E9</v>
      </c>
      <c r="E1094" s="25">
        <v>0.86805075</v>
      </c>
      <c r="F1094" s="15" t="str">
        <f>IFERROR(__xludf.DUMMYFUNCTION("""COMPUTED_VALUE"""),"casinoCurry")</f>
        <v>casinoCurry</v>
      </c>
      <c r="G1094" s="25"/>
    </row>
    <row r="1095">
      <c r="A1095" s="22" t="s">
        <v>14554</v>
      </c>
      <c r="B1095" s="4" t="s">
        <v>3947</v>
      </c>
      <c r="C1095" s="4" t="s">
        <v>10661</v>
      </c>
      <c r="D1095" s="10">
        <v>1.591579907E9</v>
      </c>
      <c r="E1095" s="25">
        <v>0.86785054</v>
      </c>
      <c r="F1095" s="15" t="str">
        <f>IFERROR(__xludf.DUMMYFUNCTION("""COMPUTED_VALUE"""),"NotObviousOblivious")</f>
        <v>NotObviousOblivious</v>
      </c>
      <c r="G1095" s="25"/>
    </row>
    <row r="1096">
      <c r="A1096" s="22" t="s">
        <v>14555</v>
      </c>
      <c r="B1096" s="4" t="s">
        <v>13246</v>
      </c>
      <c r="C1096" s="4" t="s">
        <v>7914</v>
      </c>
      <c r="D1096" s="10">
        <v>1.592240628E9</v>
      </c>
      <c r="E1096" s="25">
        <v>0.8675106</v>
      </c>
      <c r="F1096" s="15" t="str">
        <f>IFERROR(__xludf.DUMMYFUNCTION("""COMPUTED_VALUE"""),"D4rkd3str0yer")</f>
        <v>D4rkd3str0yer</v>
      </c>
      <c r="G1096" s="25"/>
    </row>
    <row r="1097">
      <c r="A1097" s="4" t="s">
        <v>14556</v>
      </c>
      <c r="B1097" s="4" t="s">
        <v>13366</v>
      </c>
      <c r="C1097" s="4" t="s">
        <v>8066</v>
      </c>
      <c r="D1097" s="10">
        <v>1.592088959E9</v>
      </c>
      <c r="E1097" s="25">
        <v>0.8672325</v>
      </c>
      <c r="F1097" s="15" t="str">
        <f>IFERROR(__xludf.DUMMYFUNCTION("""COMPUTED_VALUE"""),"AnderUrmor")</f>
        <v>AnderUrmor</v>
      </c>
      <c r="G1097" s="25"/>
    </row>
    <row r="1098">
      <c r="A1098" s="4" t="s">
        <v>14557</v>
      </c>
      <c r="B1098" s="4" t="s">
        <v>978</v>
      </c>
      <c r="C1098" s="4" t="s">
        <v>70</v>
      </c>
      <c r="D1098" s="10">
        <v>1.592622219E9</v>
      </c>
      <c r="E1098" s="25">
        <v>0.8668906</v>
      </c>
      <c r="F1098" s="15" t="str">
        <f>IFERROR(__xludf.DUMMYFUNCTION("""COMPUTED_VALUE"""),"aconitegirl")</f>
        <v>aconitegirl</v>
      </c>
      <c r="G1098" s="25"/>
    </row>
    <row r="1099">
      <c r="A1099" s="4" t="s">
        <v>14558</v>
      </c>
      <c r="B1099" s="4" t="s">
        <v>853</v>
      </c>
      <c r="C1099" s="4" t="s">
        <v>9199</v>
      </c>
      <c r="D1099" s="10">
        <v>1.591891831E9</v>
      </c>
      <c r="E1099" s="25">
        <v>0.86684835</v>
      </c>
      <c r="F1099" s="15" t="str">
        <f>IFERROR(__xludf.DUMMYFUNCTION("""COMPUTED_VALUE"""),"AlbertaRatPatrol")</f>
        <v>AlbertaRatPatrol</v>
      </c>
      <c r="G1099" s="25"/>
    </row>
    <row r="1100">
      <c r="A1100" s="4" t="s">
        <v>14559</v>
      </c>
      <c r="B1100" s="4" t="s">
        <v>14560</v>
      </c>
      <c r="C1100" s="4" t="s">
        <v>1532</v>
      </c>
      <c r="D1100" s="10">
        <v>1.593319451E9</v>
      </c>
      <c r="E1100" s="25">
        <v>0.8667618</v>
      </c>
      <c r="F1100" s="15" t="str">
        <f>IFERROR(__xludf.DUMMYFUNCTION("""COMPUTED_VALUE"""),"Milk_moustache")</f>
        <v>Milk_moustache</v>
      </c>
      <c r="G1100" s="25"/>
    </row>
    <row r="1101">
      <c r="A1101" s="22" t="s">
        <v>14561</v>
      </c>
      <c r="B1101" s="4" t="s">
        <v>13601</v>
      </c>
      <c r="C1101" s="4" t="s">
        <v>1874</v>
      </c>
      <c r="D1101" s="10">
        <v>1.592843973E9</v>
      </c>
      <c r="E1101" s="25">
        <v>0.86629254</v>
      </c>
      <c r="F1101" s="15" t="str">
        <f>IFERROR(__xludf.DUMMYFUNCTION("""COMPUTED_VALUE"""),"matthewkind2")</f>
        <v>matthewkind2</v>
      </c>
      <c r="G1101" s="25"/>
    </row>
    <row r="1102">
      <c r="A1102" s="22" t="s">
        <v>14562</v>
      </c>
      <c r="B1102" s="4" t="s">
        <v>3294</v>
      </c>
      <c r="C1102" s="4" t="s">
        <v>7249</v>
      </c>
      <c r="D1102" s="10">
        <v>1.591529241E9</v>
      </c>
      <c r="E1102" s="25">
        <v>0.86616755</v>
      </c>
      <c r="F1102" s="15" t="str">
        <f>IFERROR(__xludf.DUMMYFUNCTION("""COMPUTED_VALUE"""),"xyzzy-in-to")</f>
        <v>xyzzy-in-to</v>
      </c>
      <c r="G1102" s="25"/>
    </row>
    <row r="1103">
      <c r="A1103" s="22" t="s">
        <v>14563</v>
      </c>
      <c r="B1103" s="4" t="s">
        <v>13230</v>
      </c>
      <c r="C1103" s="4" t="s">
        <v>2342</v>
      </c>
      <c r="D1103" s="10">
        <v>1.592652382E9</v>
      </c>
      <c r="E1103" s="25">
        <v>0.86606616</v>
      </c>
      <c r="F1103" s="15" t="str">
        <f>IFERROR(__xludf.DUMMYFUNCTION("""COMPUTED_VALUE"""),"ImNotHereStopAsking")</f>
        <v>ImNotHereStopAsking</v>
      </c>
      <c r="G1103" s="25"/>
    </row>
    <row r="1104">
      <c r="A1104" s="4" t="s">
        <v>14564</v>
      </c>
      <c r="B1104" s="4" t="s">
        <v>13118</v>
      </c>
      <c r="C1104" s="4" t="s">
        <v>428</v>
      </c>
      <c r="D1104" s="10">
        <v>1.591284713E9</v>
      </c>
      <c r="E1104" s="25">
        <v>0.8660094</v>
      </c>
      <c r="F1104" s="15" t="str">
        <f>IFERROR(__xludf.DUMMYFUNCTION("""COMPUTED_VALUE"""),"someguyonline_0")</f>
        <v>someguyonline_0</v>
      </c>
      <c r="G1104" s="25"/>
    </row>
    <row r="1105">
      <c r="A1105" s="22" t="s">
        <v>14565</v>
      </c>
      <c r="B1105" s="4" t="s">
        <v>14566</v>
      </c>
      <c r="C1105" s="4" t="s">
        <v>5572</v>
      </c>
      <c r="D1105" s="10">
        <v>1.592431593E9</v>
      </c>
      <c r="E1105" s="25">
        <v>0.86491853</v>
      </c>
      <c r="F1105" s="15" t="str">
        <f>IFERROR(__xludf.DUMMYFUNCTION("""COMPUTED_VALUE"""),"viewofsky")</f>
        <v>viewofsky</v>
      </c>
      <c r="G1105" s="25"/>
    </row>
    <row r="1106">
      <c r="A1106" s="4" t="s">
        <v>14567</v>
      </c>
      <c r="B1106" s="4" t="s">
        <v>13964</v>
      </c>
      <c r="C1106" s="4" t="s">
        <v>74</v>
      </c>
      <c r="D1106" s="10">
        <v>1.591974301E9</v>
      </c>
      <c r="E1106" s="25">
        <v>0.8647787</v>
      </c>
      <c r="F1106" s="15" t="str">
        <f>IFERROR(__xludf.DUMMYFUNCTION("""COMPUTED_VALUE"""),"sacred-pepper")</f>
        <v>sacred-pepper</v>
      </c>
      <c r="G1106" s="25"/>
    </row>
    <row r="1107">
      <c r="A1107" s="22" t="s">
        <v>14568</v>
      </c>
      <c r="B1107" s="4" t="s">
        <v>14220</v>
      </c>
      <c r="C1107" s="4" t="s">
        <v>9386</v>
      </c>
      <c r="D1107" s="10">
        <v>1.592223161E9</v>
      </c>
      <c r="E1107" s="25">
        <v>0.8647058</v>
      </c>
      <c r="F1107" s="15">
        <f>IFERROR(__xludf.DUMMYFUNCTION("""COMPUTED_VALUE"""),2015071.0)</f>
        <v>2015071</v>
      </c>
      <c r="G1107" s="25"/>
    </row>
    <row r="1108">
      <c r="A1108" s="4" t="s">
        <v>14569</v>
      </c>
      <c r="B1108" s="4" t="s">
        <v>939</v>
      </c>
      <c r="C1108" s="4" t="s">
        <v>3252</v>
      </c>
      <c r="D1108" s="10">
        <v>1.592539201E9</v>
      </c>
      <c r="E1108" s="25">
        <v>0.864011</v>
      </c>
      <c r="F1108" s="15" t="str">
        <f>IFERROR(__xludf.DUMMYFUNCTION("""COMPUTED_VALUE"""),"hncorrect")</f>
        <v>hncorrect</v>
      </c>
      <c r="G1108" s="25"/>
    </row>
    <row r="1109">
      <c r="A1109" s="4" t="s">
        <v>14570</v>
      </c>
      <c r="B1109" s="4" t="s">
        <v>8319</v>
      </c>
      <c r="C1109" s="4" t="s">
        <v>2542</v>
      </c>
      <c r="D1109" s="10">
        <v>1.592754903E9</v>
      </c>
      <c r="E1109" s="25">
        <v>0.86370754</v>
      </c>
      <c r="F1109" s="15" t="str">
        <f>IFERROR(__xludf.DUMMYFUNCTION("""COMPUTED_VALUE"""),"Tom_Myers_Agent")</f>
        <v>Tom_Myers_Agent</v>
      </c>
      <c r="G1109" s="25"/>
    </row>
    <row r="1110">
      <c r="A1110" s="22" t="s">
        <v>14571</v>
      </c>
      <c r="B1110" s="4" t="s">
        <v>14572</v>
      </c>
      <c r="C1110" s="4" t="s">
        <v>6861</v>
      </c>
      <c r="D1110" s="10">
        <v>1.592860814E9</v>
      </c>
      <c r="E1110" s="25">
        <v>0.8627918</v>
      </c>
      <c r="F1110" s="15" t="str">
        <f>IFERROR(__xludf.DUMMYFUNCTION("""COMPUTED_VALUE"""),"Mehseenbetter")</f>
        <v>Mehseenbetter</v>
      </c>
      <c r="G1110" s="25"/>
    </row>
    <row r="1111">
      <c r="A1111" s="4" t="s">
        <v>14573</v>
      </c>
      <c r="B1111" s="4" t="s">
        <v>13851</v>
      </c>
      <c r="C1111" s="4" t="s">
        <v>7957</v>
      </c>
      <c r="D1111" s="10">
        <v>1.592930487E9</v>
      </c>
      <c r="E1111" s="25">
        <v>0.8625458</v>
      </c>
      <c r="F1111" s="15" t="str">
        <f>IFERROR(__xludf.DUMMYFUNCTION("""COMPUTED_VALUE"""),"ThepowerOfLettuce")</f>
        <v>ThepowerOfLettuce</v>
      </c>
      <c r="G1111" s="25"/>
    </row>
    <row r="1112">
      <c r="A1112" s="4" t="s">
        <v>14574</v>
      </c>
      <c r="B1112" s="4" t="s">
        <v>13710</v>
      </c>
      <c r="C1112" s="4" t="s">
        <v>2792</v>
      </c>
      <c r="D1112" s="10">
        <v>1.591315032E9</v>
      </c>
      <c r="E1112" s="25">
        <v>0.8623506</v>
      </c>
      <c r="F1112" s="15" t="str">
        <f>IFERROR(__xludf.DUMMYFUNCTION("""COMPUTED_VALUE"""),"VVindowmaker")</f>
        <v>VVindowmaker</v>
      </c>
      <c r="G1112" s="25"/>
    </row>
    <row r="1113">
      <c r="A1113" s="4" t="s">
        <v>14575</v>
      </c>
      <c r="B1113" s="4" t="s">
        <v>14576</v>
      </c>
      <c r="C1113" s="4" t="s">
        <v>3445</v>
      </c>
      <c r="D1113" s="10">
        <v>1.591476387E9</v>
      </c>
      <c r="E1113" s="25">
        <v>0.86197346</v>
      </c>
      <c r="F1113" s="15" t="str">
        <f>IFERROR(__xludf.DUMMYFUNCTION("""COMPUTED_VALUE"""),"don_tiburcio")</f>
        <v>don_tiburcio</v>
      </c>
      <c r="G1113" s="25"/>
    </row>
    <row r="1114">
      <c r="A1114" s="4" t="s">
        <v>14577</v>
      </c>
      <c r="B1114" s="4" t="s">
        <v>13492</v>
      </c>
      <c r="C1114" s="4" t="s">
        <v>137</v>
      </c>
      <c r="D1114" s="10">
        <v>1.591314391E9</v>
      </c>
      <c r="E1114" s="25">
        <v>0.8615323</v>
      </c>
      <c r="F1114" s="15" t="str">
        <f>IFERROR(__xludf.DUMMYFUNCTION("""COMPUTED_VALUE"""),"pimps_at_sea")</f>
        <v>pimps_at_sea</v>
      </c>
      <c r="G1114" s="25"/>
    </row>
    <row r="1115">
      <c r="A1115" s="22" t="s">
        <v>14578</v>
      </c>
      <c r="B1115" s="4" t="s">
        <v>1257</v>
      </c>
      <c r="C1115" s="4" t="s">
        <v>2986</v>
      </c>
      <c r="D1115" s="10">
        <v>1.592597266E9</v>
      </c>
      <c r="E1115" s="25">
        <v>0.8614997</v>
      </c>
      <c r="F1115" s="15" t="str">
        <f>IFERROR(__xludf.DUMMYFUNCTION("""COMPUTED_VALUE"""),"DumbPersonTranslator")</f>
        <v>DumbPersonTranslator</v>
      </c>
      <c r="G1115" s="25"/>
    </row>
    <row r="1116">
      <c r="A1116" s="4" t="s">
        <v>14579</v>
      </c>
      <c r="B1116" s="4" t="s">
        <v>14185</v>
      </c>
      <c r="C1116" s="4" t="s">
        <v>1451</v>
      </c>
      <c r="D1116" s="10">
        <v>1.591239315E9</v>
      </c>
      <c r="E1116" s="25">
        <v>0.8606264</v>
      </c>
      <c r="F1116" s="15" t="str">
        <f>IFERROR(__xludf.DUMMYFUNCTION("""COMPUTED_VALUE"""),"Complicated_Peanuts")</f>
        <v>Complicated_Peanuts</v>
      </c>
      <c r="G1116" s="25"/>
    </row>
    <row r="1117">
      <c r="A1117" s="22" t="s">
        <v>14580</v>
      </c>
      <c r="B1117" s="4" t="s">
        <v>886</v>
      </c>
      <c r="C1117" s="4" t="s">
        <v>11627</v>
      </c>
      <c r="D1117" s="10">
        <v>1.592753797E9</v>
      </c>
      <c r="E1117" s="25">
        <v>0.8606264</v>
      </c>
      <c r="F1117" s="15" t="str">
        <f>IFERROR(__xludf.DUMMYFUNCTION("""COMPUTED_VALUE"""),"Mr-Dogg")</f>
        <v>Mr-Dogg</v>
      </c>
      <c r="G1117" s="25"/>
    </row>
    <row r="1118">
      <c r="A1118" s="22" t="s">
        <v>14581</v>
      </c>
      <c r="B1118" s="4" t="s">
        <v>3863</v>
      </c>
      <c r="C1118" s="4" t="s">
        <v>6566</v>
      </c>
      <c r="D1118" s="10">
        <v>1.59321964E9</v>
      </c>
      <c r="E1118" s="25">
        <v>0.8606264</v>
      </c>
      <c r="F1118" s="15" t="str">
        <f>IFERROR(__xludf.DUMMYFUNCTION("""COMPUTED_VALUE"""),"Supraultraplex")</f>
        <v>Supraultraplex</v>
      </c>
      <c r="G1118" s="25"/>
    </row>
    <row r="1119">
      <c r="A1119" s="22" t="s">
        <v>14582</v>
      </c>
      <c r="B1119" s="4" t="s">
        <v>2575</v>
      </c>
      <c r="C1119" s="4" t="s">
        <v>2442</v>
      </c>
      <c r="D1119" s="10">
        <v>1.592618552E9</v>
      </c>
      <c r="E1119" s="25">
        <v>0.8606264</v>
      </c>
      <c r="F1119" s="15" t="str">
        <f>IFERROR(__xludf.DUMMYFUNCTION("""COMPUTED_VALUE"""),"FactoidFinder")</f>
        <v>FactoidFinder</v>
      </c>
      <c r="G1119" s="25"/>
    </row>
    <row r="1120">
      <c r="A1120" s="4" t="s">
        <v>14583</v>
      </c>
      <c r="B1120" s="4" t="s">
        <v>13343</v>
      </c>
      <c r="C1120" s="4" t="s">
        <v>12465</v>
      </c>
      <c r="D1120" s="10">
        <v>1.593618518E9</v>
      </c>
      <c r="E1120" s="25">
        <v>0.8606264</v>
      </c>
      <c r="F1120" s="15" t="str">
        <f>IFERROR(__xludf.DUMMYFUNCTION("""COMPUTED_VALUE"""),"celestial_emperor")</f>
        <v>celestial_emperor</v>
      </c>
      <c r="G1120" s="25"/>
    </row>
    <row r="1121">
      <c r="A1121" s="22" t="s">
        <v>14584</v>
      </c>
      <c r="B1121" s="4" t="s">
        <v>13813</v>
      </c>
      <c r="C1121" s="4" t="s">
        <v>8285</v>
      </c>
      <c r="D1121" s="10">
        <v>1.591813829E9</v>
      </c>
      <c r="E1121" s="25">
        <v>0.8606264</v>
      </c>
      <c r="F1121" s="15" t="str">
        <f>IFERROR(__xludf.DUMMYFUNCTION("""COMPUTED_VALUE"""),"respectmyauthoritaay")</f>
        <v>respectmyauthoritaay</v>
      </c>
      <c r="G1121" s="25"/>
    </row>
    <row r="1122">
      <c r="A1122" s="22" t="s">
        <v>14585</v>
      </c>
      <c r="B1122" s="4" t="s">
        <v>13126</v>
      </c>
      <c r="C1122" s="4" t="s">
        <v>5192</v>
      </c>
      <c r="D1122" s="10">
        <v>1.592241533E9</v>
      </c>
      <c r="E1122" s="25">
        <v>0.8606264</v>
      </c>
      <c r="F1122" s="15" t="str">
        <f>IFERROR(__xludf.DUMMYFUNCTION("""COMPUTED_VALUE"""),"jERiC0h")</f>
        <v>jERiC0h</v>
      </c>
      <c r="G1122" s="25"/>
    </row>
    <row r="1123">
      <c r="A1123" s="22" t="s">
        <v>14586</v>
      </c>
      <c r="B1123" s="4" t="s">
        <v>13544</v>
      </c>
      <c r="C1123" s="4" t="s">
        <v>5468</v>
      </c>
      <c r="D1123" s="10">
        <v>1.591385315E9</v>
      </c>
      <c r="E1123" s="25">
        <v>0.8606264</v>
      </c>
      <c r="F1123" s="15" t="str">
        <f>IFERROR(__xludf.DUMMYFUNCTION("""COMPUTED_VALUE"""),"BBR123")</f>
        <v>BBR123</v>
      </c>
      <c r="G1123" s="25"/>
    </row>
    <row r="1124">
      <c r="A1124" s="4" t="s">
        <v>14587</v>
      </c>
      <c r="B1124" s="4" t="s">
        <v>5337</v>
      </c>
      <c r="C1124" s="4" t="s">
        <v>11654</v>
      </c>
      <c r="D1124" s="10">
        <v>1.59112234E9</v>
      </c>
      <c r="E1124" s="25">
        <v>0.8606264</v>
      </c>
      <c r="F1124" s="15" t="str">
        <f>IFERROR(__xludf.DUMMYFUNCTION("""COMPUTED_VALUE"""),"mortgageletdown")</f>
        <v>mortgageletdown</v>
      </c>
      <c r="G1124" s="25"/>
    </row>
    <row r="1125">
      <c r="A1125" s="22" t="s">
        <v>14588</v>
      </c>
      <c r="B1125" s="4" t="s">
        <v>14589</v>
      </c>
      <c r="C1125" s="4" t="s">
        <v>293</v>
      </c>
      <c r="D1125" s="10">
        <v>1.591113391E9</v>
      </c>
      <c r="E1125" s="25">
        <v>0.8606264</v>
      </c>
      <c r="F1125" s="15" t="str">
        <f>IFERROR(__xludf.DUMMYFUNCTION("""COMPUTED_VALUE"""),"nomorebreakfast")</f>
        <v>nomorebreakfast</v>
      </c>
      <c r="G1125" s="25"/>
    </row>
    <row r="1126">
      <c r="A1126" s="4" t="s">
        <v>14590</v>
      </c>
      <c r="B1126" s="4" t="s">
        <v>13098</v>
      </c>
      <c r="C1126" s="4" t="s">
        <v>2305</v>
      </c>
      <c r="D1126" s="10">
        <v>1.592161615E9</v>
      </c>
      <c r="E1126" s="25">
        <v>0.8606264</v>
      </c>
      <c r="F1126" s="15" t="str">
        <f>IFERROR(__xludf.DUMMYFUNCTION("""COMPUTED_VALUE"""),"YeOldeThrowItAway")</f>
        <v>YeOldeThrowItAway</v>
      </c>
      <c r="G1126" s="25"/>
    </row>
    <row r="1127">
      <c r="A1127" s="4" t="s">
        <v>14591</v>
      </c>
      <c r="B1127" s="4" t="s">
        <v>14592</v>
      </c>
      <c r="C1127" s="4" t="s">
        <v>1227</v>
      </c>
      <c r="D1127" s="10">
        <v>1.593488327E9</v>
      </c>
      <c r="E1127" s="25">
        <v>0.8606264</v>
      </c>
      <c r="F1127" s="15" t="str">
        <f>IFERROR(__xludf.DUMMYFUNCTION("""COMPUTED_VALUE"""),"Wenoncery")</f>
        <v>Wenoncery</v>
      </c>
      <c r="G1127" s="25"/>
    </row>
    <row r="1128">
      <c r="A1128" s="4" t="s">
        <v>14593</v>
      </c>
      <c r="B1128" s="4" t="s">
        <v>3053</v>
      </c>
      <c r="C1128" s="4" t="s">
        <v>4283</v>
      </c>
      <c r="D1128" s="10">
        <v>1.59351067E9</v>
      </c>
      <c r="E1128" s="25">
        <v>0.8606264</v>
      </c>
      <c r="F1128" s="15" t="str">
        <f>IFERROR(__xludf.DUMMYFUNCTION("""COMPUTED_VALUE"""),"Al_Shakir")</f>
        <v>Al_Shakir</v>
      </c>
      <c r="G1128" s="25"/>
    </row>
    <row r="1129">
      <c r="A1129" s="4" t="s">
        <v>14594</v>
      </c>
      <c r="B1129" s="4" t="s">
        <v>3294</v>
      </c>
      <c r="C1129" s="4" t="s">
        <v>7205</v>
      </c>
      <c r="D1129" s="10">
        <v>1.592351145E9</v>
      </c>
      <c r="E1129" s="25">
        <v>0.8606264</v>
      </c>
      <c r="F1129" s="15" t="str">
        <f>IFERROR(__xludf.DUMMYFUNCTION("""COMPUTED_VALUE"""),"TrumpRules")</f>
        <v>TrumpRules</v>
      </c>
      <c r="G1129" s="25"/>
    </row>
    <row r="1130">
      <c r="A1130" s="22" t="s">
        <v>14595</v>
      </c>
      <c r="B1130" s="4" t="s">
        <v>13616</v>
      </c>
      <c r="C1130" s="4" t="s">
        <v>8977</v>
      </c>
      <c r="D1130" s="10">
        <v>1.59206517E9</v>
      </c>
      <c r="E1130" s="25">
        <v>0.8606264</v>
      </c>
      <c r="F1130" s="15" t="str">
        <f>IFERROR(__xludf.DUMMYFUNCTION("""COMPUTED_VALUE"""),"creepyleathercheerio")</f>
        <v>creepyleathercheerio</v>
      </c>
      <c r="G1130" s="25"/>
    </row>
    <row r="1131">
      <c r="A1131" s="22" t="s">
        <v>14596</v>
      </c>
      <c r="B1131" s="4" t="s">
        <v>13280</v>
      </c>
      <c r="C1131" s="4" t="s">
        <v>11693</v>
      </c>
      <c r="D1131" s="10">
        <v>1.593276388E9</v>
      </c>
      <c r="E1131" s="25">
        <v>0.8606264</v>
      </c>
      <c r="F1131" s="15" t="str">
        <f>IFERROR(__xludf.DUMMYFUNCTION("""COMPUTED_VALUE"""),"sneakycurbstomp")</f>
        <v>sneakycurbstomp</v>
      </c>
      <c r="G1131" s="25"/>
    </row>
    <row r="1132">
      <c r="A1132" s="4" t="s">
        <v>14597</v>
      </c>
      <c r="B1132" s="4" t="s">
        <v>13230</v>
      </c>
      <c r="C1132" s="4" t="s">
        <v>12230</v>
      </c>
      <c r="D1132" s="10">
        <v>1.591287096E9</v>
      </c>
      <c r="E1132" s="25">
        <v>0.8606264</v>
      </c>
      <c r="F1132" s="15" t="str">
        <f>IFERROR(__xludf.DUMMYFUNCTION("""COMPUTED_VALUE"""),"bassline17")</f>
        <v>bassline17</v>
      </c>
      <c r="G1132" s="25"/>
    </row>
    <row r="1133">
      <c r="A1133" s="4" t="s">
        <v>14598</v>
      </c>
      <c r="B1133" s="4" t="s">
        <v>939</v>
      </c>
      <c r="C1133" s="4" t="s">
        <v>10952</v>
      </c>
      <c r="D1133" s="10">
        <v>1.592658302E9</v>
      </c>
      <c r="E1133" s="25">
        <v>0.8606264</v>
      </c>
      <c r="F1133" s="15" t="str">
        <f>IFERROR(__xludf.DUMMYFUNCTION("""COMPUTED_VALUE"""),"drubuliak")</f>
        <v>drubuliak</v>
      </c>
      <c r="G1133" s="25"/>
    </row>
    <row r="1134">
      <c r="A1134" s="4" t="s">
        <v>14599</v>
      </c>
      <c r="B1134" s="4" t="s">
        <v>13817</v>
      </c>
      <c r="C1134" s="4" t="s">
        <v>1158</v>
      </c>
      <c r="D1134" s="10">
        <v>1.592767354E9</v>
      </c>
      <c r="E1134" s="25">
        <v>0.8606264</v>
      </c>
      <c r="F1134" s="15" t="str">
        <f>IFERROR(__xludf.DUMMYFUNCTION("""COMPUTED_VALUE"""),"Taevorelectric")</f>
        <v>Taevorelectric</v>
      </c>
      <c r="G1134" s="25"/>
    </row>
    <row r="1135">
      <c r="A1135" s="4" t="s">
        <v>14600</v>
      </c>
      <c r="B1135" s="4" t="s">
        <v>4846</v>
      </c>
      <c r="C1135" s="4" t="s">
        <v>2963</v>
      </c>
      <c r="D1135" s="10">
        <v>1.591253473E9</v>
      </c>
      <c r="E1135" s="25">
        <v>0.8606264</v>
      </c>
      <c r="F1135" s="15" t="str">
        <f>IFERROR(__xludf.DUMMYFUNCTION("""COMPUTED_VALUE"""),"Iceman_Raikkonen")</f>
        <v>Iceman_Raikkonen</v>
      </c>
      <c r="G1135" s="25"/>
    </row>
    <row r="1136">
      <c r="A1136" s="4" t="s">
        <v>14601</v>
      </c>
      <c r="B1136" s="4" t="s">
        <v>14602</v>
      </c>
      <c r="C1136" s="4" t="s">
        <v>327</v>
      </c>
      <c r="D1136" s="10">
        <v>1.591049773E9</v>
      </c>
      <c r="E1136" s="25">
        <v>0.8606264</v>
      </c>
      <c r="F1136" s="15" t="str">
        <f>IFERROR(__xludf.DUMMYFUNCTION("""COMPUTED_VALUE"""),"RodneyPonk")</f>
        <v>RodneyPonk</v>
      </c>
      <c r="G1136" s="25"/>
    </row>
    <row r="1137">
      <c r="A1137" s="4" t="s">
        <v>14603</v>
      </c>
      <c r="B1137" s="4" t="s">
        <v>10639</v>
      </c>
      <c r="C1137" s="4" t="s">
        <v>7497</v>
      </c>
      <c r="D1137" s="10">
        <v>1.591674801E9</v>
      </c>
      <c r="E1137" s="25">
        <v>0.8606264</v>
      </c>
      <c r="F1137" s="15" t="str">
        <f>IFERROR(__xludf.DUMMYFUNCTION("""COMPUTED_VALUE"""),"amazonallie")</f>
        <v>amazonallie</v>
      </c>
      <c r="G1137" s="25"/>
    </row>
    <row r="1138">
      <c r="A1138" s="4" t="s">
        <v>14604</v>
      </c>
      <c r="B1138" s="4" t="s">
        <v>13098</v>
      </c>
      <c r="C1138" s="4" t="s">
        <v>1437</v>
      </c>
      <c r="D1138" s="10">
        <v>1.591129956E9</v>
      </c>
      <c r="E1138" s="25">
        <v>0.8606264</v>
      </c>
      <c r="F1138" s="15" t="str">
        <f>IFERROR(__xludf.DUMMYFUNCTION("""COMPUTED_VALUE"""),"cokeheqd")</f>
        <v>cokeheqd</v>
      </c>
      <c r="G1138" s="25"/>
    </row>
    <row r="1139">
      <c r="A1139" s="22" t="s">
        <v>14605</v>
      </c>
      <c r="B1139" s="4" t="s">
        <v>14606</v>
      </c>
      <c r="C1139" s="4" t="s">
        <v>4640</v>
      </c>
      <c r="D1139" s="10">
        <v>1.59289307E9</v>
      </c>
      <c r="E1139" s="25">
        <v>0.8606264</v>
      </c>
      <c r="F1139" s="15" t="str">
        <f>IFERROR(__xludf.DUMMYFUNCTION("""COMPUTED_VALUE"""),"papa_za")</f>
        <v>papa_za</v>
      </c>
      <c r="G1139" s="25"/>
    </row>
    <row r="1140">
      <c r="A1140" s="22" t="s">
        <v>14607</v>
      </c>
      <c r="B1140" s="4" t="s">
        <v>13987</v>
      </c>
      <c r="C1140" s="4" t="s">
        <v>6634</v>
      </c>
      <c r="D1140" s="10">
        <v>1.592158939E9</v>
      </c>
      <c r="E1140" s="25">
        <v>0.8606264</v>
      </c>
      <c r="F1140" s="15" t="str">
        <f>IFERROR(__xludf.DUMMYFUNCTION("""COMPUTED_VALUE"""),"jenovajunkie")</f>
        <v>jenovajunkie</v>
      </c>
      <c r="G1140" s="25"/>
    </row>
    <row r="1141">
      <c r="A1141" s="22" t="s">
        <v>14608</v>
      </c>
      <c r="B1141" s="4" t="s">
        <v>14609</v>
      </c>
      <c r="C1141" s="4" t="s">
        <v>545</v>
      </c>
      <c r="D1141" s="10">
        <v>1.593052763E9</v>
      </c>
      <c r="E1141" s="25">
        <v>0.8606264</v>
      </c>
      <c r="F1141" s="15" t="str">
        <f>IFERROR(__xludf.DUMMYFUNCTION("""COMPUTED_VALUE"""),"Rokman2012")</f>
        <v>Rokman2012</v>
      </c>
      <c r="G1141" s="25"/>
    </row>
    <row r="1142">
      <c r="A1142" s="4" t="s">
        <v>14610</v>
      </c>
      <c r="B1142" s="4" t="s">
        <v>14611</v>
      </c>
      <c r="C1142" s="4" t="s">
        <v>8771</v>
      </c>
      <c r="D1142" s="10">
        <v>1.593314081E9</v>
      </c>
      <c r="E1142" s="25">
        <v>0.8606264</v>
      </c>
      <c r="F1142" s="15" t="str">
        <f>IFERROR(__xludf.DUMMYFUNCTION("""COMPUTED_VALUE"""),"Xancrim")</f>
        <v>Xancrim</v>
      </c>
      <c r="G1142" s="25"/>
    </row>
    <row r="1143">
      <c r="A1143" s="22" t="s">
        <v>14612</v>
      </c>
      <c r="B1143" s="4" t="s">
        <v>13738</v>
      </c>
      <c r="C1143" s="4" t="s">
        <v>1613</v>
      </c>
      <c r="D1143" s="10">
        <v>1.592715549E9</v>
      </c>
      <c r="E1143" s="25">
        <v>0.8606264</v>
      </c>
      <c r="F1143" s="15" t="str">
        <f>IFERROR(__xludf.DUMMYFUNCTION("""COMPUTED_VALUE"""),"someauthor")</f>
        <v>someauthor</v>
      </c>
      <c r="G1143" s="25"/>
    </row>
    <row r="1144">
      <c r="A1144" s="22" t="s">
        <v>14613</v>
      </c>
      <c r="B1144" s="4" t="s">
        <v>951</v>
      </c>
      <c r="C1144" s="4" t="s">
        <v>7347</v>
      </c>
      <c r="D1144" s="10">
        <v>1.593175511E9</v>
      </c>
      <c r="E1144" s="25">
        <v>0.8606264</v>
      </c>
      <c r="F1144" s="15" t="str">
        <f>IFERROR(__xludf.DUMMYFUNCTION("""COMPUTED_VALUE"""),"omnicorp_intl")</f>
        <v>omnicorp_intl</v>
      </c>
      <c r="G1144" s="25"/>
    </row>
    <row r="1145">
      <c r="A1145" s="4" t="s">
        <v>14614</v>
      </c>
      <c r="B1145" s="4" t="s">
        <v>14615</v>
      </c>
      <c r="C1145" s="4" t="s">
        <v>8870</v>
      </c>
      <c r="D1145" s="10">
        <v>1.593038088E9</v>
      </c>
      <c r="E1145" s="25">
        <v>0.8606264</v>
      </c>
      <c r="F1145" s="15" t="str">
        <f>IFERROR(__xludf.DUMMYFUNCTION("""COMPUTED_VALUE"""),"scarmine34")</f>
        <v>scarmine34</v>
      </c>
      <c r="G1145" s="25"/>
    </row>
    <row r="1146">
      <c r="A1146" s="22" t="s">
        <v>14616</v>
      </c>
      <c r="B1146" s="4" t="s">
        <v>1210</v>
      </c>
      <c r="C1146" s="4" t="s">
        <v>507</v>
      </c>
      <c r="D1146" s="10">
        <v>1.59311611E9</v>
      </c>
      <c r="E1146" s="25">
        <v>0.8606264</v>
      </c>
      <c r="F1146" s="15" t="str">
        <f>IFERROR(__xludf.DUMMYFUNCTION("""COMPUTED_VALUE"""),"Below-Averaged")</f>
        <v>Below-Averaged</v>
      </c>
      <c r="G1146" s="25"/>
    </row>
    <row r="1147">
      <c r="A1147" s="4" t="s">
        <v>14617</v>
      </c>
      <c r="B1147" s="4" t="s">
        <v>14618</v>
      </c>
      <c r="C1147" s="4" t="s">
        <v>9716</v>
      </c>
      <c r="D1147" s="10">
        <v>1.591493562E9</v>
      </c>
      <c r="E1147" s="25">
        <v>0.8606264</v>
      </c>
      <c r="F1147" s="15" t="str">
        <f>IFERROR(__xludf.DUMMYFUNCTION("""COMPUTED_VALUE"""),"normabelka")</f>
        <v>normabelka</v>
      </c>
      <c r="G1147" s="25"/>
    </row>
    <row r="1148">
      <c r="A1148" s="22" t="s">
        <v>14619</v>
      </c>
      <c r="B1148" s="4" t="s">
        <v>13673</v>
      </c>
      <c r="C1148" s="4" t="s">
        <v>2143</v>
      </c>
      <c r="D1148" s="10">
        <v>1.591876515E9</v>
      </c>
      <c r="E1148" s="25">
        <v>0.8606264</v>
      </c>
      <c r="F1148" s="15" t="str">
        <f>IFERROR(__xludf.DUMMYFUNCTION("""COMPUTED_VALUE"""),"tikki_rox")</f>
        <v>tikki_rox</v>
      </c>
      <c r="G1148" s="25"/>
    </row>
    <row r="1149">
      <c r="A1149" s="4" t="s">
        <v>14620</v>
      </c>
      <c r="B1149" s="4" t="s">
        <v>14621</v>
      </c>
      <c r="C1149" s="4" t="s">
        <v>9128</v>
      </c>
      <c r="D1149" s="10">
        <v>1.591362184E9</v>
      </c>
      <c r="E1149" s="25">
        <v>0.8606264</v>
      </c>
      <c r="F1149" s="15" t="str">
        <f>IFERROR(__xludf.DUMMYFUNCTION("""COMPUTED_VALUE"""),"3liPanda10")</f>
        <v>3liPanda10</v>
      </c>
      <c r="G1149" s="25"/>
    </row>
    <row r="1150">
      <c r="A1150" s="22" t="s">
        <v>14622</v>
      </c>
      <c r="B1150" s="4" t="s">
        <v>2146</v>
      </c>
      <c r="C1150" s="4" t="s">
        <v>9017</v>
      </c>
      <c r="D1150" s="10">
        <v>1.591453497E9</v>
      </c>
      <c r="E1150" s="25">
        <v>0.8606264</v>
      </c>
      <c r="F1150" s="15" t="str">
        <f>IFERROR(__xludf.DUMMYFUNCTION("""COMPUTED_VALUE"""),"ReasonablyAssured")</f>
        <v>ReasonablyAssured</v>
      </c>
      <c r="G1150" s="25"/>
    </row>
    <row r="1151">
      <c r="A1151" s="4" t="s">
        <v>14623</v>
      </c>
      <c r="B1151" s="4" t="s">
        <v>13425</v>
      </c>
      <c r="C1151" s="4" t="s">
        <v>1494</v>
      </c>
      <c r="D1151" s="10">
        <v>1.593129959E9</v>
      </c>
      <c r="E1151" s="25">
        <v>0.8606264</v>
      </c>
      <c r="F1151" s="15" t="str">
        <f>IFERROR(__xludf.DUMMYFUNCTION("""COMPUTED_VALUE"""),"Puppinacup")</f>
        <v>Puppinacup</v>
      </c>
      <c r="G1151" s="25"/>
    </row>
    <row r="1152">
      <c r="A1152" s="22" t="s">
        <v>14624</v>
      </c>
      <c r="B1152" s="4" t="s">
        <v>10931</v>
      </c>
      <c r="C1152" s="4" t="s">
        <v>12437</v>
      </c>
      <c r="D1152" s="10">
        <v>1.591692719E9</v>
      </c>
      <c r="E1152" s="25">
        <v>0.8606264</v>
      </c>
      <c r="F1152" s="15" t="str">
        <f>IFERROR(__xludf.DUMMYFUNCTION("""COMPUTED_VALUE"""),"J_D_1350")</f>
        <v>J_D_1350</v>
      </c>
      <c r="G1152" s="25"/>
    </row>
    <row r="1153">
      <c r="A1153" s="22" t="s">
        <v>14625</v>
      </c>
      <c r="B1153" s="4" t="s">
        <v>1790</v>
      </c>
      <c r="C1153" s="4" t="s">
        <v>5240</v>
      </c>
      <c r="D1153" s="10">
        <v>1.59106949E9</v>
      </c>
      <c r="E1153" s="25">
        <v>0.8606264</v>
      </c>
      <c r="F1153" s="15" t="str">
        <f>IFERROR(__xludf.DUMMYFUNCTION("""COMPUTED_VALUE"""),"Kmac0505")</f>
        <v>Kmac0505</v>
      </c>
      <c r="G1153" s="25"/>
    </row>
    <row r="1154">
      <c r="A1154" s="4" t="s">
        <v>14626</v>
      </c>
      <c r="B1154" s="4" t="s">
        <v>1715</v>
      </c>
      <c r="C1154" s="4" t="s">
        <v>179</v>
      </c>
      <c r="D1154" s="10">
        <v>1.592332272E9</v>
      </c>
      <c r="E1154" s="25">
        <v>0.8606264</v>
      </c>
      <c r="F1154" s="15" t="str">
        <f>IFERROR(__xludf.DUMMYFUNCTION("""COMPUTED_VALUE"""),"Middlelogic")</f>
        <v>Middlelogic</v>
      </c>
      <c r="G1154" s="25"/>
    </row>
    <row r="1155">
      <c r="A1155" s="22" t="s">
        <v>14627</v>
      </c>
      <c r="B1155" s="4" t="s">
        <v>14628</v>
      </c>
      <c r="C1155" s="4" t="s">
        <v>9677</v>
      </c>
      <c r="D1155" s="10">
        <v>1.591499716E9</v>
      </c>
      <c r="E1155" s="25">
        <v>0.8606264</v>
      </c>
      <c r="F1155" s="15" t="str">
        <f>IFERROR(__xludf.DUMMYFUNCTION("""COMPUTED_VALUE"""),"XBOCT")</f>
        <v>XBOCT</v>
      </c>
      <c r="G1155" s="25"/>
    </row>
    <row r="1156">
      <c r="A1156" s="22" t="s">
        <v>14629</v>
      </c>
      <c r="B1156" s="4" t="s">
        <v>2989</v>
      </c>
      <c r="C1156" s="4" t="s">
        <v>7382</v>
      </c>
      <c r="D1156" s="10">
        <v>1.592576047E9</v>
      </c>
      <c r="E1156" s="25">
        <v>0.8606264</v>
      </c>
      <c r="F1156" s="15" t="str">
        <f>IFERROR(__xludf.DUMMYFUNCTION("""COMPUTED_VALUE"""),"MehPostingMeh")</f>
        <v>MehPostingMeh</v>
      </c>
      <c r="G1156" s="25"/>
    </row>
    <row r="1157">
      <c r="A1157" s="4" t="s">
        <v>14630</v>
      </c>
      <c r="B1157" s="4" t="s">
        <v>13155</v>
      </c>
      <c r="C1157" s="4" t="s">
        <v>1189</v>
      </c>
      <c r="D1157" s="10">
        <v>1.591815657E9</v>
      </c>
      <c r="E1157" s="25">
        <v>0.8606264</v>
      </c>
      <c r="F1157" s="15" t="str">
        <f>IFERROR(__xludf.DUMMYFUNCTION("""COMPUTED_VALUE"""),"dark-dare")</f>
        <v>dark-dare</v>
      </c>
      <c r="G1157" s="25"/>
    </row>
    <row r="1158">
      <c r="A1158" s="4" t="s">
        <v>14631</v>
      </c>
      <c r="B1158" s="4" t="s">
        <v>11591</v>
      </c>
      <c r="C1158" s="4" t="s">
        <v>5210</v>
      </c>
      <c r="D1158" s="10">
        <v>1.592072272E9</v>
      </c>
      <c r="E1158" s="25">
        <v>0.8606264</v>
      </c>
      <c r="F1158" s="15" t="str">
        <f>IFERROR(__xludf.DUMMYFUNCTION("""COMPUTED_VALUE"""),"Ogie_Ogilthorpe_06")</f>
        <v>Ogie_Ogilthorpe_06</v>
      </c>
      <c r="G1158" s="25"/>
    </row>
    <row r="1159">
      <c r="A1159" s="22" t="s">
        <v>14632</v>
      </c>
      <c r="B1159" s="4" t="s">
        <v>7123</v>
      </c>
      <c r="C1159" s="4" t="s">
        <v>9332</v>
      </c>
      <c r="D1159" s="10">
        <v>1.592960748E9</v>
      </c>
      <c r="E1159" s="25">
        <v>0.8606264</v>
      </c>
      <c r="F1159" s="15" t="str">
        <f>IFERROR(__xludf.DUMMYFUNCTION("""COMPUTED_VALUE"""),"danejm")</f>
        <v>danejm</v>
      </c>
      <c r="G1159" s="25"/>
    </row>
    <row r="1160">
      <c r="A1160" s="4" t="s">
        <v>14633</v>
      </c>
      <c r="B1160" s="4" t="s">
        <v>14634</v>
      </c>
      <c r="C1160" s="4" t="s">
        <v>10278</v>
      </c>
      <c r="D1160" s="10">
        <v>1.591251569E9</v>
      </c>
      <c r="E1160" s="25">
        <v>0.8606264</v>
      </c>
      <c r="F1160" s="15" t="str">
        <f>IFERROR(__xludf.DUMMYFUNCTION("""COMPUTED_VALUE"""),"WhiskyAndSteak")</f>
        <v>WhiskyAndSteak</v>
      </c>
      <c r="G1160" s="25"/>
    </row>
    <row r="1161">
      <c r="A1161" s="22" t="s">
        <v>14635</v>
      </c>
      <c r="B1161" s="4" t="s">
        <v>14636</v>
      </c>
      <c r="C1161" s="4" t="s">
        <v>3184</v>
      </c>
      <c r="D1161" s="10">
        <v>1.593179205E9</v>
      </c>
      <c r="E1161" s="25">
        <v>0.8606264</v>
      </c>
      <c r="F1161" s="15" t="str">
        <f>IFERROR(__xludf.DUMMYFUNCTION("""COMPUTED_VALUE"""),"respondifiamthebest")</f>
        <v>respondifiamthebest</v>
      </c>
      <c r="G1161" s="25"/>
    </row>
    <row r="1162">
      <c r="A1162" s="4" t="s">
        <v>14637</v>
      </c>
      <c r="B1162" s="4" t="s">
        <v>13144</v>
      </c>
      <c r="C1162" s="4" t="s">
        <v>331</v>
      </c>
      <c r="D1162" s="10">
        <v>1.592975765E9</v>
      </c>
      <c r="E1162" s="25">
        <v>0.8606264</v>
      </c>
      <c r="F1162" s="15" t="str">
        <f>IFERROR(__xludf.DUMMYFUNCTION("""COMPUTED_VALUE"""),"Johnny_Ruble")</f>
        <v>Johnny_Ruble</v>
      </c>
      <c r="G1162" s="25"/>
    </row>
    <row r="1163">
      <c r="A1163" s="4" t="s">
        <v>14638</v>
      </c>
      <c r="B1163" s="4" t="s">
        <v>14639</v>
      </c>
      <c r="C1163" s="4" t="s">
        <v>8210</v>
      </c>
      <c r="D1163" s="10">
        <v>1.593494663E9</v>
      </c>
      <c r="E1163" s="25">
        <v>0.8606264</v>
      </c>
      <c r="F1163" s="15" t="str">
        <f>IFERROR(__xludf.DUMMYFUNCTION("""COMPUTED_VALUE"""),"Futuredanish")</f>
        <v>Futuredanish</v>
      </c>
      <c r="G1163" s="25"/>
    </row>
    <row r="1164">
      <c r="A1164" s="22" t="s">
        <v>14640</v>
      </c>
      <c r="B1164" s="4" t="s">
        <v>6034</v>
      </c>
      <c r="C1164" s="4" t="s">
        <v>1629</v>
      </c>
      <c r="D1164" s="10">
        <v>1.592088184E9</v>
      </c>
      <c r="E1164" s="25">
        <v>0.8606264</v>
      </c>
      <c r="F1164" s="15" t="str">
        <f>IFERROR(__xludf.DUMMYFUNCTION("""COMPUTED_VALUE"""),"lost_woods")</f>
        <v>lost_woods</v>
      </c>
      <c r="G1164" s="25"/>
    </row>
    <row r="1165">
      <c r="A1165" s="4" t="s">
        <v>14641</v>
      </c>
      <c r="B1165" s="4" t="s">
        <v>1619</v>
      </c>
      <c r="C1165" s="4" t="s">
        <v>7638</v>
      </c>
      <c r="D1165" s="10">
        <v>1.59244247E9</v>
      </c>
      <c r="E1165" s="25">
        <v>0.8606264</v>
      </c>
      <c r="F1165" s="15" t="str">
        <f>IFERROR(__xludf.DUMMYFUNCTION("""COMPUTED_VALUE"""),"WhackDanielz")</f>
        <v>WhackDanielz</v>
      </c>
      <c r="G1165" s="25"/>
    </row>
    <row r="1166">
      <c r="A1166" s="22" t="s">
        <v>14642</v>
      </c>
      <c r="B1166" s="4" t="s">
        <v>2065</v>
      </c>
      <c r="C1166" s="4" t="s">
        <v>7972</v>
      </c>
      <c r="D1166" s="10">
        <v>1.5923191E9</v>
      </c>
      <c r="E1166" s="25">
        <v>0.8606264</v>
      </c>
      <c r="F1166" s="15" t="str">
        <f>IFERROR(__xludf.DUMMYFUNCTION("""COMPUTED_VALUE"""),"Stugiez")</f>
        <v>Stugiez</v>
      </c>
      <c r="G1166" s="25"/>
    </row>
    <row r="1167">
      <c r="A1167" s="22" t="s">
        <v>14643</v>
      </c>
      <c r="B1167" s="4" t="s">
        <v>13194</v>
      </c>
      <c r="C1167" s="4" t="s">
        <v>7466</v>
      </c>
      <c r="D1167" s="10">
        <v>1.592443884E9</v>
      </c>
      <c r="E1167" s="25">
        <v>0.8606264</v>
      </c>
      <c r="F1167" s="15" t="str">
        <f>IFERROR(__xludf.DUMMYFUNCTION("""COMPUTED_VALUE"""),"ewwwwwzipties")</f>
        <v>ewwwwwzipties</v>
      </c>
      <c r="G1167" s="25"/>
    </row>
    <row r="1168">
      <c r="A1168" s="4" t="s">
        <v>14644</v>
      </c>
      <c r="B1168" s="4" t="s">
        <v>14645</v>
      </c>
      <c r="C1168" s="4" t="s">
        <v>5886</v>
      </c>
      <c r="D1168" s="10">
        <v>1.59288156E9</v>
      </c>
      <c r="E1168" s="25">
        <v>0.8606264</v>
      </c>
      <c r="F1168" s="15" t="str">
        <f>IFERROR(__xludf.DUMMYFUNCTION("""COMPUTED_VALUE"""),"travk534")</f>
        <v>travk534</v>
      </c>
      <c r="G1168" s="25"/>
    </row>
    <row r="1169">
      <c r="A1169" s="4" t="s">
        <v>14646</v>
      </c>
      <c r="B1169" s="4" t="s">
        <v>13755</v>
      </c>
      <c r="C1169" s="4" t="s">
        <v>12343</v>
      </c>
      <c r="D1169" s="10">
        <v>1.591673689E9</v>
      </c>
      <c r="E1169" s="25">
        <v>0.8606264</v>
      </c>
      <c r="F1169" s="15" t="str">
        <f>IFERROR(__xludf.DUMMYFUNCTION("""COMPUTED_VALUE"""),"pr0cs")</f>
        <v>pr0cs</v>
      </c>
      <c r="G1169" s="25"/>
    </row>
    <row r="1170">
      <c r="A1170" s="4" t="s">
        <v>14647</v>
      </c>
      <c r="B1170" s="4" t="s">
        <v>9663</v>
      </c>
      <c r="C1170" s="4" t="s">
        <v>12581</v>
      </c>
      <c r="D1170" s="10">
        <v>1.591462637E9</v>
      </c>
      <c r="E1170" s="25">
        <v>0.8606264</v>
      </c>
      <c r="F1170" s="15" t="str">
        <f>IFERROR(__xludf.DUMMYFUNCTION("""COMPUTED_VALUE"""),"militantbusiness")</f>
        <v>militantbusiness</v>
      </c>
      <c r="G1170" s="25"/>
    </row>
    <row r="1171">
      <c r="A1171" s="4" t="s">
        <v>14648</v>
      </c>
      <c r="B1171" s="4" t="s">
        <v>2189</v>
      </c>
      <c r="C1171" s="4" t="s">
        <v>2296</v>
      </c>
      <c r="D1171" s="10">
        <v>1.593053186E9</v>
      </c>
      <c r="E1171" s="25">
        <v>0.8606264</v>
      </c>
      <c r="F1171" s="15" t="str">
        <f>IFERROR(__xludf.DUMMYFUNCTION("""COMPUTED_VALUE"""),"BickNoyd")</f>
        <v>BickNoyd</v>
      </c>
      <c r="G1171" s="25"/>
    </row>
    <row r="1172">
      <c r="A1172" s="4" t="s">
        <v>14649</v>
      </c>
      <c r="B1172" s="4" t="s">
        <v>13098</v>
      </c>
      <c r="C1172" s="4" t="s">
        <v>9877</v>
      </c>
      <c r="D1172" s="10">
        <v>1.592161298E9</v>
      </c>
      <c r="E1172" s="25">
        <v>0.8606264</v>
      </c>
      <c r="F1172" s="15" t="str">
        <f>IFERROR(__xludf.DUMMYFUNCTION("""COMPUTED_VALUE"""),"GreasyRealtorGTA")</f>
        <v>GreasyRealtorGTA</v>
      </c>
      <c r="G1172" s="25"/>
    </row>
    <row r="1173">
      <c r="A1173" s="4" t="s">
        <v>14650</v>
      </c>
      <c r="B1173" s="4" t="s">
        <v>13098</v>
      </c>
      <c r="C1173" s="4" t="s">
        <v>2688</v>
      </c>
      <c r="D1173" s="10">
        <v>1.592602485E9</v>
      </c>
      <c r="E1173" s="25">
        <v>0.8606264</v>
      </c>
      <c r="F1173" s="15" t="str">
        <f>IFERROR(__xludf.DUMMYFUNCTION("""COMPUTED_VALUE"""),"aPocketofResistance")</f>
        <v>aPocketofResistance</v>
      </c>
      <c r="G1173" s="25"/>
    </row>
    <row r="1174">
      <c r="A1174" s="4" t="s">
        <v>14651</v>
      </c>
      <c r="B1174" s="4" t="s">
        <v>14652</v>
      </c>
      <c r="C1174" s="4" t="s">
        <v>11627</v>
      </c>
      <c r="D1174" s="10">
        <v>1.59276227E9</v>
      </c>
      <c r="E1174" s="25">
        <v>0.8606264</v>
      </c>
      <c r="F1174" s="15" t="str">
        <f>IFERROR(__xludf.DUMMYFUNCTION("""COMPUTED_VALUE"""),"suryaramro")</f>
        <v>suryaramro</v>
      </c>
      <c r="G1174" s="25"/>
    </row>
    <row r="1175">
      <c r="A1175" s="22" t="s">
        <v>14653</v>
      </c>
      <c r="B1175" s="4" t="s">
        <v>14634</v>
      </c>
      <c r="C1175" s="4" t="s">
        <v>1441</v>
      </c>
      <c r="D1175" s="10">
        <v>1.592107078E9</v>
      </c>
      <c r="E1175" s="25">
        <v>0.8606264</v>
      </c>
      <c r="F1175" s="15" t="str">
        <f>IFERROR(__xludf.DUMMYFUNCTION("""COMPUTED_VALUE"""),"PoutineAuFoieGras")</f>
        <v>PoutineAuFoieGras</v>
      </c>
      <c r="G1175" s="25"/>
    </row>
    <row r="1176">
      <c r="A1176" s="4" t="s">
        <v>14654</v>
      </c>
      <c r="B1176" s="4" t="s">
        <v>10981</v>
      </c>
      <c r="C1176" s="4" t="s">
        <v>6145</v>
      </c>
      <c r="D1176" s="10">
        <v>1.593182783E9</v>
      </c>
      <c r="E1176" s="25">
        <v>0.8606264</v>
      </c>
      <c r="F1176" s="15" t="str">
        <f>IFERROR(__xludf.DUMMYFUNCTION("""COMPUTED_VALUE"""),"a5656")</f>
        <v>a5656</v>
      </c>
      <c r="G1176" s="25"/>
    </row>
    <row r="1177">
      <c r="A1177" s="4" t="s">
        <v>14655</v>
      </c>
      <c r="B1177" s="4" t="s">
        <v>14656</v>
      </c>
      <c r="C1177" s="4" t="s">
        <v>3636</v>
      </c>
      <c r="D1177" s="10">
        <v>1.592957774E9</v>
      </c>
      <c r="E1177" s="25">
        <v>0.8606264</v>
      </c>
      <c r="F1177" s="15" t="str">
        <f>IFERROR(__xludf.DUMMYFUNCTION("""COMPUTED_VALUE"""),"TheDrunkenWobblies")</f>
        <v>TheDrunkenWobblies</v>
      </c>
      <c r="G1177" s="25"/>
    </row>
    <row r="1178">
      <c r="A1178" s="22" t="s">
        <v>14657</v>
      </c>
      <c r="B1178" s="4" t="s">
        <v>14251</v>
      </c>
      <c r="C1178" s="4" t="s">
        <v>10006</v>
      </c>
      <c r="D1178" s="10">
        <v>1.591419782E9</v>
      </c>
      <c r="E1178" s="25">
        <v>0.8606264</v>
      </c>
      <c r="F1178" s="15" t="str">
        <f>IFERROR(__xludf.DUMMYFUNCTION("""COMPUTED_VALUE"""),"JustLime9")</f>
        <v>JustLime9</v>
      </c>
      <c r="G1178" s="25"/>
    </row>
    <row r="1179">
      <c r="A1179" s="22" t="s">
        <v>14658</v>
      </c>
      <c r="B1179" s="4" t="s">
        <v>14659</v>
      </c>
      <c r="C1179" s="4" t="s">
        <v>4990</v>
      </c>
      <c r="D1179" s="10">
        <v>1.591920025E9</v>
      </c>
      <c r="E1179" s="25">
        <v>0.8606264</v>
      </c>
      <c r="F1179" s="15" t="str">
        <f>IFERROR(__xludf.DUMMYFUNCTION("""COMPUTED_VALUE"""),"FlaviusNode")</f>
        <v>FlaviusNode</v>
      </c>
      <c r="G1179" s="25"/>
    </row>
    <row r="1180">
      <c r="A1180" s="4" t="s">
        <v>14660</v>
      </c>
      <c r="B1180" s="4" t="s">
        <v>6034</v>
      </c>
      <c r="C1180" s="4" t="s">
        <v>2483</v>
      </c>
      <c r="D1180" s="10">
        <v>1.590997175E9</v>
      </c>
      <c r="E1180" s="25">
        <v>0.8606264</v>
      </c>
      <c r="F1180" s="15" t="str">
        <f>IFERROR(__xludf.DUMMYFUNCTION("""COMPUTED_VALUE"""),"gurgleymcburgley")</f>
        <v>gurgleymcburgley</v>
      </c>
      <c r="G1180" s="25"/>
    </row>
    <row r="1181">
      <c r="A1181" s="4" t="s">
        <v>14661</v>
      </c>
      <c r="B1181" s="4" t="s">
        <v>13583</v>
      </c>
      <c r="C1181" s="4" t="s">
        <v>11825</v>
      </c>
      <c r="D1181" s="10">
        <v>1.592760149E9</v>
      </c>
      <c r="E1181" s="25">
        <v>0.8606264</v>
      </c>
      <c r="F1181" s="15" t="str">
        <f>IFERROR(__xludf.DUMMYFUNCTION("""COMPUTED_VALUE"""),"pinkfloydman")</f>
        <v>pinkfloydman</v>
      </c>
      <c r="G1181" s="25"/>
    </row>
    <row r="1182">
      <c r="A1182" s="4" t="s">
        <v>14662</v>
      </c>
      <c r="B1182" s="4" t="s">
        <v>1220</v>
      </c>
      <c r="C1182" s="4" t="s">
        <v>970</v>
      </c>
      <c r="D1182" s="10">
        <v>1.59314835E9</v>
      </c>
      <c r="E1182" s="25">
        <v>0.8606264</v>
      </c>
      <c r="F1182" s="15" t="str">
        <f>IFERROR(__xludf.DUMMYFUNCTION("""COMPUTED_VALUE"""),"swisher_69")</f>
        <v>swisher_69</v>
      </c>
      <c r="G1182" s="25"/>
    </row>
    <row r="1183">
      <c r="A1183" s="22" t="s">
        <v>14663</v>
      </c>
      <c r="B1183" s="4" t="s">
        <v>1057</v>
      </c>
      <c r="C1183" s="4" t="s">
        <v>993</v>
      </c>
      <c r="D1183" s="10">
        <v>1.591724691E9</v>
      </c>
      <c r="E1183" s="25">
        <v>0.8606264</v>
      </c>
      <c r="F1183" s="15" t="str">
        <f>IFERROR(__xludf.DUMMYFUNCTION("""COMPUTED_VALUE"""),"Cking_wisdom")</f>
        <v>Cking_wisdom</v>
      </c>
      <c r="G1183" s="25"/>
    </row>
    <row r="1184">
      <c r="A1184" s="4" t="s">
        <v>14664</v>
      </c>
      <c r="B1184" s="4" t="s">
        <v>2164</v>
      </c>
      <c r="C1184" s="4" t="s">
        <v>1516</v>
      </c>
      <c r="D1184" s="10">
        <v>1.591999454E9</v>
      </c>
      <c r="E1184" s="25">
        <v>0.8606264</v>
      </c>
      <c r="F1184" s="15" t="str">
        <f>IFERROR(__xludf.DUMMYFUNCTION("""COMPUTED_VALUE"""),"Brahdyssey")</f>
        <v>Brahdyssey</v>
      </c>
      <c r="G1184" s="25"/>
    </row>
    <row r="1185">
      <c r="A1185" s="4" t="s">
        <v>14665</v>
      </c>
      <c r="B1185" s="4" t="s">
        <v>14572</v>
      </c>
      <c r="C1185" s="4" t="s">
        <v>2095</v>
      </c>
      <c r="D1185" s="10">
        <v>1.592069062E9</v>
      </c>
      <c r="E1185" s="25">
        <v>0.8606264</v>
      </c>
      <c r="F1185" s="15" t="str">
        <f>IFERROR(__xludf.DUMMYFUNCTION("""COMPUTED_VALUE"""),"SealClubbing4Fun")</f>
        <v>SealClubbing4Fun</v>
      </c>
      <c r="G1185" s="25"/>
    </row>
    <row r="1186">
      <c r="A1186" s="4" t="s">
        <v>14666</v>
      </c>
      <c r="B1186" s="4" t="s">
        <v>14667</v>
      </c>
      <c r="C1186" s="4" t="s">
        <v>6233</v>
      </c>
      <c r="D1186" s="10">
        <v>1.592496429E9</v>
      </c>
      <c r="E1186" s="25">
        <v>0.8606264</v>
      </c>
      <c r="F1186" s="15" t="str">
        <f>IFERROR(__xludf.DUMMYFUNCTION("""COMPUTED_VALUE"""),"idoall")</f>
        <v>idoall</v>
      </c>
      <c r="G1186" s="25"/>
    </row>
    <row r="1187">
      <c r="A1187" s="4" t="s">
        <v>14668</v>
      </c>
      <c r="B1187" s="4" t="s">
        <v>14427</v>
      </c>
      <c r="C1187" s="4" t="s">
        <v>6233</v>
      </c>
      <c r="D1187" s="10">
        <v>1.592507616E9</v>
      </c>
      <c r="E1187" s="25">
        <v>0.8606264</v>
      </c>
      <c r="F1187" s="15" t="str">
        <f>IFERROR(__xludf.DUMMYFUNCTION("""COMPUTED_VALUE"""),"sirsmokesalotCM2")</f>
        <v>sirsmokesalotCM2</v>
      </c>
      <c r="G1187" s="25"/>
    </row>
    <row r="1188">
      <c r="A1188" s="4" t="s">
        <v>14669</v>
      </c>
      <c r="B1188" s="4" t="s">
        <v>14670</v>
      </c>
      <c r="C1188" s="4" t="s">
        <v>2473</v>
      </c>
      <c r="D1188" s="10">
        <v>1.592382709E9</v>
      </c>
      <c r="E1188" s="25">
        <v>0.8606264</v>
      </c>
      <c r="F1188" s="15" t="str">
        <f>IFERROR(__xludf.DUMMYFUNCTION("""COMPUTED_VALUE"""),"makingacanadian")</f>
        <v>makingacanadian</v>
      </c>
      <c r="G1188" s="25"/>
    </row>
    <row r="1189">
      <c r="A1189" s="4" t="s">
        <v>14671</v>
      </c>
      <c r="B1189" s="4" t="s">
        <v>11083</v>
      </c>
      <c r="C1189" s="4" t="s">
        <v>830</v>
      </c>
      <c r="D1189" s="10">
        <v>1.591730196E9</v>
      </c>
      <c r="E1189" s="25">
        <v>0.8606264</v>
      </c>
      <c r="F1189" s="15" t="str">
        <f>IFERROR(__xludf.DUMMYFUNCTION("""COMPUTED_VALUE"""),"skatlols")</f>
        <v>skatlols</v>
      </c>
      <c r="G1189" s="25"/>
    </row>
    <row r="1190">
      <c r="A1190" s="4" t="s">
        <v>14672</v>
      </c>
      <c r="B1190" s="4" t="s">
        <v>13425</v>
      </c>
      <c r="C1190" s="4" t="s">
        <v>1460</v>
      </c>
      <c r="D1190" s="10">
        <v>1.591547766E9</v>
      </c>
      <c r="E1190" s="25">
        <v>0.8606264</v>
      </c>
      <c r="F1190" s="15" t="str">
        <f>IFERROR(__xludf.DUMMYFUNCTION("""COMPUTED_VALUE"""),"trivikramguruji")</f>
        <v>trivikramguruji</v>
      </c>
      <c r="G1190" s="25"/>
    </row>
    <row r="1191">
      <c r="A1191" s="4" t="s">
        <v>14673</v>
      </c>
      <c r="B1191" s="4" t="s">
        <v>1715</v>
      </c>
      <c r="C1191" s="4" t="s">
        <v>5743</v>
      </c>
      <c r="D1191" s="10">
        <v>1.591114176E9</v>
      </c>
      <c r="E1191" s="25">
        <v>0.8606264</v>
      </c>
      <c r="F1191" s="15" t="str">
        <f>IFERROR(__xludf.DUMMYFUNCTION("""COMPUTED_VALUE"""),"rFadez")</f>
        <v>rFadez</v>
      </c>
      <c r="G1191" s="25"/>
    </row>
    <row r="1192">
      <c r="A1192" s="22" t="s">
        <v>14674</v>
      </c>
      <c r="B1192" s="4" t="s">
        <v>2146</v>
      </c>
      <c r="C1192" s="4" t="s">
        <v>8746</v>
      </c>
      <c r="D1192" s="10">
        <v>1.591632994E9</v>
      </c>
      <c r="E1192" s="25">
        <v>0.8606264</v>
      </c>
      <c r="F1192" s="15" t="str">
        <f>IFERROR(__xludf.DUMMYFUNCTION("""COMPUTED_VALUE"""),"thatcher69")</f>
        <v>thatcher69</v>
      </c>
      <c r="G1192" s="25"/>
    </row>
    <row r="1193">
      <c r="A1193" s="4" t="s">
        <v>14675</v>
      </c>
      <c r="B1193" s="4" t="s">
        <v>13146</v>
      </c>
      <c r="C1193" s="4" t="s">
        <v>6095</v>
      </c>
      <c r="D1193" s="10">
        <v>1.591310896E9</v>
      </c>
      <c r="E1193" s="25">
        <v>0.8606264</v>
      </c>
      <c r="F1193" s="15" t="str">
        <f>IFERROR(__xludf.DUMMYFUNCTION("""COMPUTED_VALUE"""),"asymptoticessence")</f>
        <v>asymptoticessence</v>
      </c>
      <c r="G1193" s="25"/>
    </row>
    <row r="1194">
      <c r="A1194" s="22" t="s">
        <v>14676</v>
      </c>
      <c r="B1194" s="4" t="s">
        <v>13230</v>
      </c>
      <c r="C1194" s="4" t="s">
        <v>897</v>
      </c>
      <c r="D1194" s="10">
        <v>1.592652123E9</v>
      </c>
      <c r="E1194" s="25">
        <v>0.8606264</v>
      </c>
      <c r="F1194" s="15" t="str">
        <f>IFERROR(__xludf.DUMMYFUNCTION("""COMPUTED_VALUE"""),"eldish")</f>
        <v>eldish</v>
      </c>
      <c r="G1194" s="25"/>
    </row>
    <row r="1195">
      <c r="A1195" s="4" t="s">
        <v>14677</v>
      </c>
      <c r="B1195" s="4" t="s">
        <v>13135</v>
      </c>
      <c r="C1195" s="4" t="s">
        <v>6064</v>
      </c>
      <c r="D1195" s="10">
        <v>1.593038403E9</v>
      </c>
      <c r="E1195" s="25">
        <v>0.8606264</v>
      </c>
      <c r="F1195" s="15" t="str">
        <f>IFERROR(__xludf.DUMMYFUNCTION("""COMPUTED_VALUE"""),"CravenMaurhead")</f>
        <v>CravenMaurhead</v>
      </c>
      <c r="G1195" s="25"/>
    </row>
    <row r="1196">
      <c r="A1196" s="4" t="s">
        <v>14678</v>
      </c>
      <c r="B1196" s="4" t="s">
        <v>14055</v>
      </c>
      <c r="C1196" s="4" t="s">
        <v>5812</v>
      </c>
      <c r="D1196" s="10">
        <v>1.591577407E9</v>
      </c>
      <c r="E1196" s="25">
        <v>0.8606264</v>
      </c>
      <c r="F1196" s="15" t="str">
        <f>IFERROR(__xludf.DUMMYFUNCTION("""COMPUTED_VALUE"""),"The_Saucy_Dandy")</f>
        <v>The_Saucy_Dandy</v>
      </c>
      <c r="G1196" s="25"/>
    </row>
    <row r="1197">
      <c r="A1197" s="22" t="s">
        <v>14679</v>
      </c>
      <c r="B1197" s="4" t="s">
        <v>3294</v>
      </c>
      <c r="C1197" s="4" t="s">
        <v>7999</v>
      </c>
      <c r="D1197" s="10">
        <v>1.591100492E9</v>
      </c>
      <c r="E1197" s="25">
        <v>0.8606264</v>
      </c>
      <c r="F1197" s="15" t="str">
        <f>IFERROR(__xludf.DUMMYFUNCTION("""COMPUTED_VALUE"""),"FUCK_YEA_BUD")</f>
        <v>FUCK_YEA_BUD</v>
      </c>
      <c r="G1197" s="25"/>
    </row>
    <row r="1198">
      <c r="A1198" s="4" t="s">
        <v>14680</v>
      </c>
      <c r="B1198" s="4" t="s">
        <v>11591</v>
      </c>
      <c r="C1198" s="4" t="s">
        <v>5923</v>
      </c>
      <c r="D1198" s="10">
        <v>1.592916434E9</v>
      </c>
      <c r="E1198" s="25">
        <v>0.8606264</v>
      </c>
      <c r="F1198" s="15" t="str">
        <f>IFERROR(__xludf.DUMMYFUNCTION("""COMPUTED_VALUE"""),"ZRWJ")</f>
        <v>ZRWJ</v>
      </c>
      <c r="G1198" s="25"/>
    </row>
    <row r="1199">
      <c r="A1199" s="4" t="s">
        <v>14681</v>
      </c>
      <c r="B1199" s="4" t="s">
        <v>4375</v>
      </c>
      <c r="C1199" s="4" t="s">
        <v>1914</v>
      </c>
      <c r="D1199" s="10">
        <v>1.591296971E9</v>
      </c>
      <c r="E1199" s="25">
        <v>0.8606264</v>
      </c>
      <c r="F1199" s="15" t="str">
        <f>IFERROR(__xludf.DUMMYFUNCTION("""COMPUTED_VALUE"""),"7Visionz")</f>
        <v>7Visionz</v>
      </c>
      <c r="G1199" s="25"/>
    </row>
    <row r="1200">
      <c r="A1200" s="4" t="s">
        <v>14682</v>
      </c>
      <c r="B1200" s="4" t="s">
        <v>13214</v>
      </c>
      <c r="C1200" s="4" t="s">
        <v>5927</v>
      </c>
      <c r="D1200" s="10">
        <v>1.591669911E9</v>
      </c>
      <c r="E1200" s="25">
        <v>0.8606264</v>
      </c>
      <c r="F1200" s="15" t="str">
        <f>IFERROR(__xludf.DUMMYFUNCTION("""COMPUTED_VALUE"""),"Choppyyy")</f>
        <v>Choppyyy</v>
      </c>
      <c r="G1200" s="25"/>
    </row>
    <row r="1201">
      <c r="A1201" s="22" t="s">
        <v>14683</v>
      </c>
      <c r="B1201" s="4" t="s">
        <v>1257</v>
      </c>
      <c r="C1201" s="4" t="s">
        <v>1589</v>
      </c>
      <c r="D1201" s="10">
        <v>1.591719718E9</v>
      </c>
      <c r="E1201" s="25">
        <v>0.8606264</v>
      </c>
      <c r="F1201" s="15" t="str">
        <f>IFERROR(__xludf.DUMMYFUNCTION("""COMPUTED_VALUE"""),"DarthTyekanik")</f>
        <v>DarthTyekanik</v>
      </c>
      <c r="G1201" s="25"/>
    </row>
    <row r="1202">
      <c r="A1202" s="4" t="s">
        <v>14684</v>
      </c>
      <c r="B1202" s="4" t="s">
        <v>13945</v>
      </c>
      <c r="C1202" s="4" t="s">
        <v>9687</v>
      </c>
      <c r="D1202" s="10">
        <v>1.591913164E9</v>
      </c>
      <c r="E1202" s="25">
        <v>0.8606264</v>
      </c>
      <c r="F1202" s="15" t="str">
        <f>IFERROR(__xludf.DUMMYFUNCTION("""COMPUTED_VALUE"""),"AUBURN520")</f>
        <v>AUBURN520</v>
      </c>
      <c r="G1202" s="25"/>
    </row>
    <row r="1203">
      <c r="A1203" s="22" t="s">
        <v>14685</v>
      </c>
      <c r="B1203" s="4" t="s">
        <v>862</v>
      </c>
      <c r="C1203" s="4" t="s">
        <v>9529</v>
      </c>
      <c r="D1203" s="10">
        <v>1.591300446E9</v>
      </c>
      <c r="E1203" s="25">
        <v>0.8606264</v>
      </c>
      <c r="F1203" s="15" t="str">
        <f>IFERROR(__xludf.DUMMYFUNCTION("""COMPUTED_VALUE"""),"jesuswithoutabeard")</f>
        <v>jesuswithoutabeard</v>
      </c>
      <c r="G1203" s="25"/>
    </row>
    <row r="1204">
      <c r="A1204" s="4" t="s">
        <v>14686</v>
      </c>
      <c r="B1204" s="4" t="s">
        <v>1067</v>
      </c>
      <c r="C1204" s="4" t="s">
        <v>2717</v>
      </c>
      <c r="D1204" s="10">
        <v>1.59151192E9</v>
      </c>
      <c r="E1204" s="25">
        <v>0.8606264</v>
      </c>
      <c r="F1204" s="15" t="str">
        <f>IFERROR(__xludf.DUMMYFUNCTION("""COMPUTED_VALUE"""),"Hip_Hop_Orangutan")</f>
        <v>Hip_Hop_Orangutan</v>
      </c>
      <c r="G1204" s="25"/>
    </row>
    <row r="1205">
      <c r="A1205" s="4" t="s">
        <v>14687</v>
      </c>
      <c r="B1205" s="4" t="s">
        <v>14688</v>
      </c>
      <c r="C1205" s="4" t="s">
        <v>12382</v>
      </c>
      <c r="D1205" s="10">
        <v>1.591029057E9</v>
      </c>
      <c r="E1205" s="25">
        <v>0.8606264</v>
      </c>
      <c r="F1205" s="15" t="str">
        <f>IFERROR(__xludf.DUMMYFUNCTION("""COMPUTED_VALUE"""),"PlanteraWine")</f>
        <v>PlanteraWine</v>
      </c>
      <c r="G1205" s="25"/>
    </row>
    <row r="1206">
      <c r="A1206" s="22" t="s">
        <v>14689</v>
      </c>
      <c r="B1206" s="4" t="s">
        <v>13155</v>
      </c>
      <c r="C1206" s="4" t="s">
        <v>3145</v>
      </c>
      <c r="D1206" s="10">
        <v>1.591814772E9</v>
      </c>
      <c r="E1206" s="25">
        <v>0.8606264</v>
      </c>
      <c r="F1206" s="15" t="str">
        <f>IFERROR(__xludf.DUMMYFUNCTION("""COMPUTED_VALUE"""),"Sic_Semper_Trannys2")</f>
        <v>Sic_Semper_Trannys2</v>
      </c>
      <c r="G1206" s="25"/>
    </row>
    <row r="1207">
      <c r="A1207" s="22" t="s">
        <v>14690</v>
      </c>
      <c r="B1207" s="4" t="s">
        <v>13601</v>
      </c>
      <c r="C1207" s="4" t="s">
        <v>3529</v>
      </c>
      <c r="D1207" s="10">
        <v>1.591564294E9</v>
      </c>
      <c r="E1207" s="25">
        <v>0.8606264</v>
      </c>
      <c r="F1207" s="15" t="str">
        <f>IFERROR(__xludf.DUMMYFUNCTION("""COMPUTED_VALUE"""),"Dragonutz85")</f>
        <v>Dragonutz85</v>
      </c>
      <c r="G1207" s="25"/>
    </row>
    <row r="1208">
      <c r="A1208" s="4" t="s">
        <v>14691</v>
      </c>
      <c r="B1208" s="4" t="s">
        <v>14692</v>
      </c>
      <c r="C1208" s="4" t="s">
        <v>8242</v>
      </c>
      <c r="D1208" s="10">
        <v>1.593365103E9</v>
      </c>
      <c r="E1208" s="25">
        <v>0.8606264</v>
      </c>
      <c r="F1208" s="15" t="str">
        <f>IFERROR(__xludf.DUMMYFUNCTION("""COMPUTED_VALUE"""),"IsraeliDancers")</f>
        <v>IsraeliDancers</v>
      </c>
      <c r="G1208" s="25"/>
    </row>
    <row r="1209">
      <c r="A1209" s="4" t="s">
        <v>14693</v>
      </c>
      <c r="B1209" s="4" t="s">
        <v>11083</v>
      </c>
      <c r="C1209" s="4" t="s">
        <v>2600</v>
      </c>
      <c r="D1209" s="10">
        <v>1.593398804E9</v>
      </c>
      <c r="E1209" s="25">
        <v>0.8606264</v>
      </c>
      <c r="F1209" s="15" t="str">
        <f>IFERROR(__xludf.DUMMYFUNCTION("""COMPUTED_VALUE"""),"Growaway122334")</f>
        <v>Growaway122334</v>
      </c>
      <c r="G1209" s="25"/>
    </row>
    <row r="1210">
      <c r="A1210" s="22" t="s">
        <v>14694</v>
      </c>
      <c r="B1210" s="4" t="s">
        <v>13601</v>
      </c>
      <c r="C1210" s="4" t="s">
        <v>6027</v>
      </c>
      <c r="D1210" s="10">
        <v>1.592426535E9</v>
      </c>
      <c r="E1210" s="25">
        <v>0.8606264</v>
      </c>
      <c r="F1210" s="15" t="str">
        <f>IFERROR(__xludf.DUMMYFUNCTION("""COMPUTED_VALUE"""),"JustHalftheShaft")</f>
        <v>JustHalftheShaft</v>
      </c>
      <c r="G1210" s="25"/>
    </row>
    <row r="1211">
      <c r="A1211" s="22" t="s">
        <v>14695</v>
      </c>
      <c r="B1211" s="4" t="s">
        <v>14696</v>
      </c>
      <c r="C1211" s="4" t="s">
        <v>8720</v>
      </c>
      <c r="D1211" s="10">
        <v>1.591669007E9</v>
      </c>
      <c r="E1211" s="25">
        <v>0.8606264</v>
      </c>
      <c r="F1211" s="15" t="str">
        <f>IFERROR(__xludf.DUMMYFUNCTION("""COMPUTED_VALUE"""),"Chispy")</f>
        <v>Chispy</v>
      </c>
      <c r="G1211" s="25"/>
    </row>
    <row r="1212">
      <c r="A1212" s="4" t="s">
        <v>14697</v>
      </c>
      <c r="B1212" s="4" t="s">
        <v>14698</v>
      </c>
      <c r="C1212" s="4" t="s">
        <v>5105</v>
      </c>
      <c r="D1212" s="10">
        <v>1.593293472E9</v>
      </c>
      <c r="E1212" s="25">
        <v>0.8606264</v>
      </c>
      <c r="F1212" s="15" t="str">
        <f>IFERROR(__xludf.DUMMYFUNCTION("""COMPUTED_VALUE"""),"TheyMadeTheGrassGay")</f>
        <v>TheyMadeTheGrassGay</v>
      </c>
      <c r="G1212" s="25"/>
    </row>
    <row r="1213">
      <c r="A1213" s="4" t="s">
        <v>14699</v>
      </c>
      <c r="B1213" s="4" t="s">
        <v>14700</v>
      </c>
      <c r="C1213" s="4" t="s">
        <v>1451</v>
      </c>
      <c r="D1213" s="10">
        <v>1.59124782E9</v>
      </c>
      <c r="E1213" s="25">
        <v>0.8605109</v>
      </c>
      <c r="F1213" s="15" t="str">
        <f>IFERROR(__xludf.DUMMYFUNCTION("""COMPUTED_VALUE"""),"smeags1750")</f>
        <v>smeags1750</v>
      </c>
      <c r="G1213" s="25"/>
    </row>
    <row r="1214">
      <c r="A1214" s="22" t="s">
        <v>14701</v>
      </c>
      <c r="B1214" s="4" t="s">
        <v>1257</v>
      </c>
      <c r="C1214" s="4" t="s">
        <v>10248</v>
      </c>
      <c r="D1214" s="10">
        <v>1.592273701E9</v>
      </c>
      <c r="E1214" s="25">
        <v>0.860452</v>
      </c>
      <c r="F1214" s="15" t="str">
        <f>IFERROR(__xludf.DUMMYFUNCTION("""COMPUTED_VALUE"""),"BaconSheikh")</f>
        <v>BaconSheikh</v>
      </c>
      <c r="G1214" s="25"/>
    </row>
    <row r="1215">
      <c r="A1215" s="4" t="s">
        <v>14702</v>
      </c>
      <c r="B1215" s="4" t="s">
        <v>14703</v>
      </c>
      <c r="C1215" s="4" t="s">
        <v>6233</v>
      </c>
      <c r="D1215" s="10">
        <v>1.592499211E9</v>
      </c>
      <c r="E1215" s="25">
        <v>0.86029017</v>
      </c>
      <c r="F1215" s="15" t="str">
        <f>IFERROR(__xludf.DUMMYFUNCTION("""COMPUTED_VALUE"""),"naviejsason")</f>
        <v>naviejsason</v>
      </c>
      <c r="G1215" s="25"/>
    </row>
    <row r="1216">
      <c r="A1216" s="22" t="s">
        <v>14704</v>
      </c>
      <c r="B1216" s="4" t="s">
        <v>3294</v>
      </c>
      <c r="C1216" s="4" t="s">
        <v>5572</v>
      </c>
      <c r="D1216" s="10">
        <v>1.59242598E9</v>
      </c>
      <c r="E1216" s="25">
        <v>0.86018175</v>
      </c>
      <c r="F1216" s="15" t="str">
        <f>IFERROR(__xludf.DUMMYFUNCTION("""COMPUTED_VALUE"""),"GenerationSponge")</f>
        <v>GenerationSponge</v>
      </c>
      <c r="G1216" s="25"/>
    </row>
    <row r="1217">
      <c r="A1217" s="4" t="s">
        <v>14705</v>
      </c>
      <c r="B1217" s="4" t="s">
        <v>14706</v>
      </c>
      <c r="C1217" s="4" t="s">
        <v>1621</v>
      </c>
      <c r="D1217" s="10">
        <v>1.591107726E9</v>
      </c>
      <c r="E1217" s="25">
        <v>0.8601786</v>
      </c>
      <c r="F1217" s="15" t="str">
        <f>IFERROR(__xludf.DUMMYFUNCTION("""COMPUTED_VALUE"""),"OttawaComputerGuru")</f>
        <v>OttawaComputerGuru</v>
      </c>
      <c r="G1217" s="25"/>
    </row>
    <row r="1218">
      <c r="A1218" s="4" t="s">
        <v>14707</v>
      </c>
      <c r="B1218" s="4" t="s">
        <v>4375</v>
      </c>
      <c r="C1218" s="4" t="s">
        <v>7531</v>
      </c>
      <c r="D1218" s="10">
        <v>1.592320895E9</v>
      </c>
      <c r="E1218" s="25">
        <v>0.8600376</v>
      </c>
      <c r="F1218" s="15" t="str">
        <f>IFERROR(__xludf.DUMMYFUNCTION("""COMPUTED_VALUE"""),"TheMightyWill")</f>
        <v>TheMightyWill</v>
      </c>
      <c r="G1218" s="25"/>
    </row>
    <row r="1219">
      <c r="A1219" s="4" t="s">
        <v>14708</v>
      </c>
      <c r="B1219" s="4" t="s">
        <v>5714</v>
      </c>
      <c r="C1219" s="4" t="s">
        <v>3094</v>
      </c>
      <c r="D1219" s="10">
        <v>1.592109868E9</v>
      </c>
      <c r="E1219" s="25">
        <v>0.85987216</v>
      </c>
      <c r="F1219" s="15" t="str">
        <f>IFERROR(__xludf.DUMMYFUNCTION("""COMPUTED_VALUE"""),"lovelife905")</f>
        <v>lovelife905</v>
      </c>
      <c r="G1219" s="25"/>
    </row>
    <row r="1220">
      <c r="A1220" s="4" t="s">
        <v>14709</v>
      </c>
      <c r="B1220" s="4" t="s">
        <v>939</v>
      </c>
      <c r="C1220" s="4" t="s">
        <v>10929</v>
      </c>
      <c r="D1220" s="10">
        <v>1.59209066E9</v>
      </c>
      <c r="E1220" s="25">
        <v>0.85941356</v>
      </c>
      <c r="F1220" s="15" t="str">
        <f>IFERROR(__xludf.DUMMYFUNCTION("""COMPUTED_VALUE"""),"WatchingyouNyouNyou")</f>
        <v>WatchingyouNyouNyou</v>
      </c>
      <c r="G1220" s="25"/>
    </row>
    <row r="1221">
      <c r="A1221" s="4" t="s">
        <v>14710</v>
      </c>
      <c r="B1221" s="4" t="s">
        <v>13458</v>
      </c>
      <c r="C1221" s="4" t="s">
        <v>1126</v>
      </c>
      <c r="D1221" s="10">
        <v>1.59199981E9</v>
      </c>
      <c r="E1221" s="25">
        <v>0.8592453</v>
      </c>
      <c r="F1221" s="15" t="str">
        <f>IFERROR(__xludf.DUMMYFUNCTION("""COMPUTED_VALUE"""),"fartmachine4")</f>
        <v>fartmachine4</v>
      </c>
      <c r="G1221" s="25"/>
    </row>
    <row r="1222">
      <c r="A1222" s="4" t="s">
        <v>14711</v>
      </c>
      <c r="B1222" s="4" t="s">
        <v>13230</v>
      </c>
      <c r="C1222" s="4" t="s">
        <v>837</v>
      </c>
      <c r="D1222" s="10">
        <v>1.591582618E9</v>
      </c>
      <c r="E1222" s="25">
        <v>0.85909605</v>
      </c>
      <c r="F1222" s="15" t="str">
        <f>IFERROR(__xludf.DUMMYFUNCTION("""COMPUTED_VALUE"""),"Jarvs87")</f>
        <v>Jarvs87</v>
      </c>
      <c r="G1222" s="25"/>
    </row>
    <row r="1223">
      <c r="A1223" s="4" t="s">
        <v>14712</v>
      </c>
      <c r="B1223" s="4" t="s">
        <v>2303</v>
      </c>
      <c r="C1223" s="4" t="s">
        <v>4562</v>
      </c>
      <c r="D1223" s="10">
        <v>1.592518591E9</v>
      </c>
      <c r="E1223" s="25">
        <v>0.8589239</v>
      </c>
      <c r="F1223" s="15" t="str">
        <f>IFERROR(__xludf.DUMMYFUNCTION("""COMPUTED_VALUE"""),"beautiful_garbage")</f>
        <v>beautiful_garbage</v>
      </c>
      <c r="G1223" s="25"/>
    </row>
    <row r="1224">
      <c r="A1224" s="22" t="s">
        <v>14713</v>
      </c>
      <c r="B1224" s="4" t="s">
        <v>13738</v>
      </c>
      <c r="C1224" s="4" t="s">
        <v>5716</v>
      </c>
      <c r="D1224" s="10">
        <v>1.592626924E9</v>
      </c>
      <c r="E1224" s="25">
        <v>0.858492</v>
      </c>
      <c r="F1224" s="15" t="str">
        <f>IFERROR(__xludf.DUMMYFUNCTION("""COMPUTED_VALUE"""),"idrinkniupvotethings")</f>
        <v>idrinkniupvotethings</v>
      </c>
      <c r="G1224" s="25"/>
    </row>
    <row r="1225">
      <c r="A1225" s="4" t="s">
        <v>14714</v>
      </c>
      <c r="B1225" s="4" t="s">
        <v>13718</v>
      </c>
      <c r="C1225" s="4" t="s">
        <v>545</v>
      </c>
      <c r="D1225" s="10">
        <v>1.593029782E9</v>
      </c>
      <c r="E1225" s="25">
        <v>0.8580678</v>
      </c>
      <c r="F1225" s="15" t="str">
        <f>IFERROR(__xludf.DUMMYFUNCTION("""COMPUTED_VALUE"""),"BicBoiii696")</f>
        <v>BicBoiii696</v>
      </c>
      <c r="G1225" s="25"/>
    </row>
    <row r="1226">
      <c r="A1226" s="22" t="s">
        <v>14715</v>
      </c>
      <c r="B1226" s="4" t="s">
        <v>6034</v>
      </c>
      <c r="C1226" s="4" t="s">
        <v>10995</v>
      </c>
      <c r="D1226" s="10">
        <v>1.592172278E9</v>
      </c>
      <c r="E1226" s="25">
        <v>0.8577619</v>
      </c>
      <c r="F1226" s="15" t="str">
        <f>IFERROR(__xludf.DUMMYFUNCTION("""COMPUTED_VALUE"""),"LogicalPremise")</f>
        <v>LogicalPremise</v>
      </c>
      <c r="G1226" s="25"/>
    </row>
    <row r="1227">
      <c r="A1227" s="4" t="s">
        <v>14716</v>
      </c>
      <c r="B1227" s="4" t="s">
        <v>14717</v>
      </c>
      <c r="C1227" s="4" t="s">
        <v>3656</v>
      </c>
      <c r="D1227" s="10">
        <v>1.592437178E9</v>
      </c>
      <c r="E1227" s="25">
        <v>0.8577334</v>
      </c>
      <c r="F1227" s="15" t="str">
        <f>IFERROR(__xludf.DUMMYFUNCTION("""COMPUTED_VALUE"""),"lem0nstealingwhore")</f>
        <v>lem0nstealingwhore</v>
      </c>
      <c r="G1227" s="25"/>
    </row>
    <row r="1228">
      <c r="A1228" s="22" t="s">
        <v>14718</v>
      </c>
      <c r="B1228" s="4" t="s">
        <v>3143</v>
      </c>
      <c r="C1228" s="4" t="s">
        <v>5424</v>
      </c>
      <c r="D1228" s="10">
        <v>1.591799657E9</v>
      </c>
      <c r="E1228" s="25">
        <v>0.8575708</v>
      </c>
      <c r="F1228" s="15" t="str">
        <f>IFERROR(__xludf.DUMMYFUNCTION("""COMPUTED_VALUE"""),"smellslikefeetinhere")</f>
        <v>smellslikefeetinhere</v>
      </c>
      <c r="G1228" s="25"/>
    </row>
    <row r="1229">
      <c r="A1229" s="4" t="s">
        <v>14719</v>
      </c>
      <c r="B1229" s="4" t="s">
        <v>14228</v>
      </c>
      <c r="C1229" s="4" t="s">
        <v>1079</v>
      </c>
      <c r="D1229" s="10">
        <v>1.591384258E9</v>
      </c>
      <c r="E1229" s="25">
        <v>0.8574718</v>
      </c>
      <c r="F1229" s="15" t="str">
        <f>IFERROR(__xludf.DUMMYFUNCTION("""COMPUTED_VALUE"""),"R0FLC0PT3R")</f>
        <v>R0FLC0PT3R</v>
      </c>
      <c r="G1229" s="25"/>
    </row>
    <row r="1230">
      <c r="A1230" s="22" t="s">
        <v>14720</v>
      </c>
      <c r="B1230" s="4" t="s">
        <v>1096</v>
      </c>
      <c r="C1230" s="4" t="s">
        <v>6183</v>
      </c>
      <c r="D1230" s="10">
        <v>1.592408882E9</v>
      </c>
      <c r="E1230" s="25">
        <v>0.8574302</v>
      </c>
      <c r="F1230" s="15" t="str">
        <f>IFERROR(__xludf.DUMMYFUNCTION("""COMPUTED_VALUE"""),"Huckso")</f>
        <v>Huckso</v>
      </c>
      <c r="G1230" s="25"/>
    </row>
    <row r="1231">
      <c r="A1231" s="4" t="s">
        <v>14721</v>
      </c>
      <c r="B1231" s="4" t="s">
        <v>1041</v>
      </c>
      <c r="C1231" s="4" t="s">
        <v>5572</v>
      </c>
      <c r="D1231" s="10">
        <v>1.592429105E9</v>
      </c>
      <c r="E1231" s="25">
        <v>0.8570179</v>
      </c>
      <c r="F1231" s="15" t="str">
        <f>IFERROR(__xludf.DUMMYFUNCTION("""COMPUTED_VALUE"""),"pilapodapostache")</f>
        <v>pilapodapostache</v>
      </c>
      <c r="G1231" s="25"/>
    </row>
    <row r="1232">
      <c r="A1232" s="22" t="s">
        <v>14722</v>
      </c>
      <c r="B1232" s="4" t="s">
        <v>3947</v>
      </c>
      <c r="C1232" s="4" t="s">
        <v>9057</v>
      </c>
      <c r="D1232" s="10">
        <v>1.592752829E9</v>
      </c>
      <c r="E1232" s="25">
        <v>0.8569858</v>
      </c>
      <c r="F1232" s="15" t="str">
        <f>IFERROR(__xludf.DUMMYFUNCTION("""COMPUTED_VALUE"""),"onlywanperogy")</f>
        <v>onlywanperogy</v>
      </c>
      <c r="G1232" s="25"/>
    </row>
    <row r="1233">
      <c r="A1233" s="4" t="s">
        <v>14723</v>
      </c>
      <c r="B1233" s="4" t="s">
        <v>5714</v>
      </c>
      <c r="C1233" s="4" t="s">
        <v>4548</v>
      </c>
      <c r="D1233" s="10">
        <v>1.591387152E9</v>
      </c>
      <c r="E1233" s="25">
        <v>0.8569424</v>
      </c>
      <c r="F1233" s="15" t="str">
        <f>IFERROR(__xludf.DUMMYFUNCTION("""COMPUTED_VALUE"""),"PSNDonutDude")</f>
        <v>PSNDonutDude</v>
      </c>
      <c r="G1233" s="25"/>
    </row>
    <row r="1234">
      <c r="A1234" s="4" t="s">
        <v>14723</v>
      </c>
      <c r="B1234" s="4" t="s">
        <v>5714</v>
      </c>
      <c r="C1234" s="4" t="s">
        <v>466</v>
      </c>
      <c r="D1234" s="10">
        <v>1.592492292E9</v>
      </c>
      <c r="E1234" s="25">
        <v>0.8569424</v>
      </c>
      <c r="F1234" s="15" t="str">
        <f>IFERROR(__xludf.DUMMYFUNCTION("""COMPUTED_VALUE"""),"wescash")</f>
        <v>wescash</v>
      </c>
      <c r="G1234" s="25"/>
    </row>
    <row r="1235">
      <c r="A1235" s="4" t="s">
        <v>14724</v>
      </c>
      <c r="B1235" s="4" t="s">
        <v>14087</v>
      </c>
      <c r="C1235" s="4" t="s">
        <v>2337</v>
      </c>
      <c r="D1235" s="10">
        <v>1.591141303E9</v>
      </c>
      <c r="E1235" s="25">
        <v>0.856908</v>
      </c>
      <c r="F1235" s="15" t="str">
        <f>IFERROR(__xludf.DUMMYFUNCTION("""COMPUTED_VALUE"""),"ESSOBEE1")</f>
        <v>ESSOBEE1</v>
      </c>
      <c r="G1235" s="25"/>
    </row>
    <row r="1236">
      <c r="A1236" s="22" t="s">
        <v>14725</v>
      </c>
      <c r="B1236" s="4" t="s">
        <v>8744</v>
      </c>
      <c r="C1236" s="4" t="s">
        <v>12030</v>
      </c>
      <c r="D1236" s="10">
        <v>1.591151244E9</v>
      </c>
      <c r="E1236" s="25">
        <v>0.8569072</v>
      </c>
      <c r="F1236" s="15" t="str">
        <f>IFERROR(__xludf.DUMMYFUNCTION("""COMPUTED_VALUE"""),"EngineeringKid")</f>
        <v>EngineeringKid</v>
      </c>
      <c r="G1236" s="25"/>
    </row>
    <row r="1237">
      <c r="A1237" s="4" t="s">
        <v>14726</v>
      </c>
      <c r="B1237" s="4" t="s">
        <v>6354</v>
      </c>
      <c r="C1237" s="4" t="s">
        <v>2342</v>
      </c>
      <c r="D1237" s="10">
        <v>1.592621023E9</v>
      </c>
      <c r="E1237" s="25">
        <v>0.8566953</v>
      </c>
      <c r="F1237" s="15" t="str">
        <f>IFERROR(__xludf.DUMMYFUNCTION("""COMPUTED_VALUE"""),"G_raas")</f>
        <v>G_raas</v>
      </c>
      <c r="G1237" s="25"/>
    </row>
    <row r="1238">
      <c r="A1238" s="4" t="s">
        <v>14727</v>
      </c>
      <c r="B1238" s="4" t="s">
        <v>14506</v>
      </c>
      <c r="C1238" s="4" t="s">
        <v>2733</v>
      </c>
      <c r="D1238" s="10">
        <v>1.593384905E9</v>
      </c>
      <c r="E1238" s="25">
        <v>0.85653543</v>
      </c>
      <c r="F1238" s="15" t="str">
        <f>IFERROR(__xludf.DUMMYFUNCTION("""COMPUTED_VALUE"""),"ilikefendi")</f>
        <v>ilikefendi</v>
      </c>
      <c r="G1238" s="25"/>
    </row>
    <row r="1239">
      <c r="A1239" s="22" t="s">
        <v>14728</v>
      </c>
      <c r="B1239" s="4" t="s">
        <v>14729</v>
      </c>
      <c r="C1239" s="4" t="s">
        <v>827</v>
      </c>
      <c r="D1239" s="10">
        <v>1.592058717E9</v>
      </c>
      <c r="E1239" s="25">
        <v>0.8563155</v>
      </c>
      <c r="F1239" s="15" t="str">
        <f>IFERROR(__xludf.DUMMYFUNCTION("""COMPUTED_VALUE"""),"mayeezy")</f>
        <v>mayeezy</v>
      </c>
      <c r="G1239" s="25"/>
    </row>
    <row r="1240">
      <c r="A1240" s="4" t="s">
        <v>14730</v>
      </c>
      <c r="B1240" s="4" t="s">
        <v>13819</v>
      </c>
      <c r="C1240" s="4" t="s">
        <v>2807</v>
      </c>
      <c r="D1240" s="10">
        <v>1.593642574E9</v>
      </c>
      <c r="E1240" s="25">
        <v>0.85609096</v>
      </c>
      <c r="F1240" s="15" t="str">
        <f>IFERROR(__xludf.DUMMYFUNCTION("""COMPUTED_VALUE"""),"Zendofrog")</f>
        <v>Zendofrog</v>
      </c>
      <c r="G1240" s="25"/>
    </row>
    <row r="1241">
      <c r="A1241" s="4" t="s">
        <v>14731</v>
      </c>
      <c r="B1241" s="4" t="s">
        <v>14137</v>
      </c>
      <c r="C1241" s="4" t="s">
        <v>7052</v>
      </c>
      <c r="D1241" s="10">
        <v>1.592310575E9</v>
      </c>
      <c r="E1241" s="25">
        <v>0.85595065</v>
      </c>
      <c r="F1241" s="15" t="str">
        <f>IFERROR(__xludf.DUMMYFUNCTION("""COMPUTED_VALUE"""),"Slow_Moon_")</f>
        <v>Slow_Moon_</v>
      </c>
      <c r="G1241" s="25"/>
    </row>
    <row r="1242">
      <c r="A1242" s="4" t="s">
        <v>14732</v>
      </c>
      <c r="B1242" s="4" t="s">
        <v>13715</v>
      </c>
      <c r="C1242" s="4" t="s">
        <v>4012</v>
      </c>
      <c r="D1242" s="10">
        <v>1.593193863E9</v>
      </c>
      <c r="E1242" s="25">
        <v>0.8559307</v>
      </c>
      <c r="F1242" s="15" t="str">
        <f>IFERROR(__xludf.DUMMYFUNCTION("""COMPUTED_VALUE"""),"playkingdom")</f>
        <v>playkingdom</v>
      </c>
      <c r="G1242" s="25"/>
    </row>
    <row r="1243">
      <c r="A1243" s="4" t="s">
        <v>14733</v>
      </c>
      <c r="B1243" s="4" t="s">
        <v>14734</v>
      </c>
      <c r="C1243" s="4" t="s">
        <v>3478</v>
      </c>
      <c r="D1243" s="10">
        <v>1.591762249E9</v>
      </c>
      <c r="E1243" s="25">
        <v>0.8559246</v>
      </c>
      <c r="F1243" s="15" t="str">
        <f>IFERROR(__xludf.DUMMYFUNCTION("""COMPUTED_VALUE"""),"pooooooooo")</f>
        <v>pooooooooo</v>
      </c>
      <c r="G1243" s="25"/>
    </row>
    <row r="1244">
      <c r="A1244" s="4" t="s">
        <v>14735</v>
      </c>
      <c r="B1244" s="4" t="s">
        <v>14161</v>
      </c>
      <c r="C1244" s="4" t="s">
        <v>11994</v>
      </c>
      <c r="D1244" s="10">
        <v>1.593182005E9</v>
      </c>
      <c r="E1244" s="25">
        <v>0.8558279</v>
      </c>
      <c r="F1244" s="15" t="str">
        <f>IFERROR(__xludf.DUMMYFUNCTION("""COMPUTED_VALUE"""),"dissentcostsmoney")</f>
        <v>dissentcostsmoney</v>
      </c>
      <c r="G1244" s="25"/>
    </row>
    <row r="1245">
      <c r="A1245" s="22" t="s">
        <v>14736</v>
      </c>
      <c r="B1245" s="4" t="s">
        <v>13889</v>
      </c>
      <c r="C1245" s="4" t="s">
        <v>7356</v>
      </c>
      <c r="D1245" s="10">
        <v>1.593343411E9</v>
      </c>
      <c r="E1245" s="25">
        <v>0.855822</v>
      </c>
      <c r="F1245" s="15" t="str">
        <f>IFERROR(__xludf.DUMMYFUNCTION("""COMPUTED_VALUE"""),"Schiltrus")</f>
        <v>Schiltrus</v>
      </c>
      <c r="G1245" s="25"/>
    </row>
    <row r="1246">
      <c r="A1246" s="4" t="s">
        <v>14737</v>
      </c>
      <c r="B1246" s="4" t="s">
        <v>978</v>
      </c>
      <c r="C1246" s="4" t="s">
        <v>2392</v>
      </c>
      <c r="D1246" s="10">
        <v>1.592619515E9</v>
      </c>
      <c r="E1246" s="25">
        <v>0.8557336</v>
      </c>
      <c r="F1246" s="15" t="str">
        <f>IFERROR(__xludf.DUMMYFUNCTION("""COMPUTED_VALUE"""),"Colinfood")</f>
        <v>Colinfood</v>
      </c>
      <c r="G1246" s="25"/>
    </row>
    <row r="1247">
      <c r="A1247" s="22" t="s">
        <v>14738</v>
      </c>
      <c r="B1247" s="4" t="s">
        <v>1067</v>
      </c>
      <c r="C1247" s="4" t="s">
        <v>1699</v>
      </c>
      <c r="D1247" s="10">
        <v>1.592176065E9</v>
      </c>
      <c r="E1247" s="25">
        <v>0.8554899</v>
      </c>
      <c r="F1247" s="15" t="str">
        <f>IFERROR(__xludf.DUMMYFUNCTION("""COMPUTED_VALUE"""),"reddict1998")</f>
        <v>reddict1998</v>
      </c>
      <c r="G1247" s="25"/>
    </row>
    <row r="1248">
      <c r="A1248" s="22" t="s">
        <v>14739</v>
      </c>
      <c r="B1248" s="4" t="s">
        <v>2146</v>
      </c>
      <c r="C1248" s="4" t="s">
        <v>6630</v>
      </c>
      <c r="D1248" s="10">
        <v>1.591573187E9</v>
      </c>
      <c r="E1248" s="25">
        <v>0.8552855</v>
      </c>
      <c r="F1248" s="15" t="str">
        <f>IFERROR(__xludf.DUMMYFUNCTION("""COMPUTED_VALUE"""),"10pchot")</f>
        <v>10pchot</v>
      </c>
      <c r="G1248" s="25"/>
    </row>
    <row r="1249">
      <c r="A1249" s="22" t="s">
        <v>14740</v>
      </c>
      <c r="B1249" s="4" t="s">
        <v>1790</v>
      </c>
      <c r="C1249" s="4" t="s">
        <v>6888</v>
      </c>
      <c r="D1249" s="10">
        <v>1.591657714E9</v>
      </c>
      <c r="E1249" s="25">
        <v>0.8552769</v>
      </c>
      <c r="F1249" s="15" t="str">
        <f>IFERROR(__xludf.DUMMYFUNCTION("""COMPUTED_VALUE"""),"ChunkyArsenio")</f>
        <v>ChunkyArsenio</v>
      </c>
      <c r="G1249" s="25"/>
    </row>
    <row r="1250">
      <c r="A1250" s="22" t="s">
        <v>14741</v>
      </c>
      <c r="B1250" s="4" t="s">
        <v>14087</v>
      </c>
      <c r="C1250" s="4" t="s">
        <v>2620</v>
      </c>
      <c r="D1250" s="10">
        <v>1.592838105E9</v>
      </c>
      <c r="E1250" s="25">
        <v>0.8550283</v>
      </c>
      <c r="F1250" s="15" t="str">
        <f>IFERROR(__xludf.DUMMYFUNCTION("""COMPUTED_VALUE"""),"JeffinCalgary2")</f>
        <v>JeffinCalgary2</v>
      </c>
      <c r="G1250" s="25"/>
    </row>
    <row r="1251">
      <c r="A1251" s="4" t="s">
        <v>14742</v>
      </c>
      <c r="B1251" s="4" t="s">
        <v>13509</v>
      </c>
      <c r="C1251" s="4" t="s">
        <v>6503</v>
      </c>
      <c r="D1251" s="10">
        <v>1.59209856E9</v>
      </c>
      <c r="E1251" s="25">
        <v>0.8550253</v>
      </c>
      <c r="F1251" s="15" t="str">
        <f>IFERROR(__xludf.DUMMYFUNCTION("""COMPUTED_VALUE"""),"DessertFoxRom")</f>
        <v>DessertFoxRom</v>
      </c>
      <c r="G1251" s="25"/>
    </row>
    <row r="1252">
      <c r="A1252" s="4" t="s">
        <v>14743</v>
      </c>
      <c r="B1252" s="4" t="s">
        <v>13509</v>
      </c>
      <c r="C1252" s="4" t="s">
        <v>6130</v>
      </c>
      <c r="D1252" s="10">
        <v>1.593484226E9</v>
      </c>
      <c r="E1252" s="25">
        <v>0.8549008</v>
      </c>
      <c r="F1252" s="15" t="str">
        <f>IFERROR(__xludf.DUMMYFUNCTION("""COMPUTED_VALUE"""),"justausername09")</f>
        <v>justausername09</v>
      </c>
      <c r="G1252" s="25"/>
    </row>
    <row r="1253">
      <c r="A1253" s="4" t="s">
        <v>14744</v>
      </c>
      <c r="B1253" s="4" t="s">
        <v>14745</v>
      </c>
      <c r="C1253" s="4" t="s">
        <v>3350</v>
      </c>
      <c r="D1253" s="10">
        <v>1.593179177E9</v>
      </c>
      <c r="E1253" s="25">
        <v>0.8546407</v>
      </c>
      <c r="F1253" s="15" t="str">
        <f>IFERROR(__xludf.DUMMYFUNCTION("""COMPUTED_VALUE"""),"Dscigs")</f>
        <v>Dscigs</v>
      </c>
      <c r="G1253" s="25"/>
    </row>
    <row r="1254">
      <c r="A1254" s="22" t="s">
        <v>14746</v>
      </c>
      <c r="B1254" s="4" t="s">
        <v>14747</v>
      </c>
      <c r="C1254" s="4" t="s">
        <v>4632</v>
      </c>
      <c r="D1254" s="10">
        <v>1.593478832E9</v>
      </c>
      <c r="E1254" s="25">
        <v>0.85462964</v>
      </c>
      <c r="F1254" s="15" t="str">
        <f>IFERROR(__xludf.DUMMYFUNCTION("""COMPUTED_VALUE"""),"fuktigaste")</f>
        <v>fuktigaste</v>
      </c>
      <c r="G1254" s="25"/>
    </row>
    <row r="1255">
      <c r="A1255" s="4" t="s">
        <v>14748</v>
      </c>
      <c r="B1255" s="4" t="s">
        <v>1790</v>
      </c>
      <c r="C1255" s="4" t="s">
        <v>7159</v>
      </c>
      <c r="D1255" s="10">
        <v>1.592341655E9</v>
      </c>
      <c r="E1255" s="25">
        <v>0.85457414</v>
      </c>
      <c r="F1255" s="15" t="str">
        <f>IFERROR(__xludf.DUMMYFUNCTION("""COMPUTED_VALUE"""),"BBCCam")</f>
        <v>BBCCam</v>
      </c>
      <c r="G1255" s="25"/>
    </row>
    <row r="1256">
      <c r="A1256" s="22" t="s">
        <v>14749</v>
      </c>
      <c r="B1256" s="4" t="s">
        <v>12250</v>
      </c>
      <c r="C1256" s="4" t="s">
        <v>3129</v>
      </c>
      <c r="D1256" s="10">
        <v>1.59248005E9</v>
      </c>
      <c r="E1256" s="25">
        <v>0.8545135</v>
      </c>
      <c r="F1256" s="15" t="str">
        <f>IFERROR(__xludf.DUMMYFUNCTION("""COMPUTED_VALUE"""),"BigLeft_Testicle")</f>
        <v>BigLeft_Testicle</v>
      </c>
      <c r="G1256" s="25"/>
    </row>
    <row r="1257">
      <c r="A1257" s="4" t="s">
        <v>14750</v>
      </c>
      <c r="B1257" s="4" t="s">
        <v>1790</v>
      </c>
      <c r="C1257" s="4" t="s">
        <v>3478</v>
      </c>
      <c r="D1257" s="10">
        <v>1.591737893E9</v>
      </c>
      <c r="E1257" s="25">
        <v>0.85444266</v>
      </c>
      <c r="F1257" s="15" t="str">
        <f>IFERROR(__xludf.DUMMYFUNCTION("""COMPUTED_VALUE"""),"Kiteloise")</f>
        <v>Kiteloise</v>
      </c>
      <c r="G1257" s="25"/>
    </row>
    <row r="1258">
      <c r="A1258" s="4" t="s">
        <v>14751</v>
      </c>
      <c r="B1258" s="4" t="s">
        <v>13108</v>
      </c>
      <c r="C1258" s="4" t="s">
        <v>10338</v>
      </c>
      <c r="D1258" s="10">
        <v>1.591640363E9</v>
      </c>
      <c r="E1258" s="25">
        <v>0.85435784</v>
      </c>
      <c r="F1258" s="15" t="str">
        <f>IFERROR(__xludf.DUMMYFUNCTION("""COMPUTED_VALUE"""),"macbase10")</f>
        <v>macbase10</v>
      </c>
      <c r="G1258" s="25"/>
    </row>
    <row r="1259">
      <c r="A1259" s="4" t="s">
        <v>14752</v>
      </c>
      <c r="B1259" s="4" t="s">
        <v>2567</v>
      </c>
      <c r="C1259" s="4" t="s">
        <v>2868</v>
      </c>
      <c r="D1259" s="10">
        <v>1.593300794E9</v>
      </c>
      <c r="E1259" s="25">
        <v>0.8542302</v>
      </c>
      <c r="F1259" s="15" t="str">
        <f>IFERROR(__xludf.DUMMYFUNCTION("""COMPUTED_VALUE"""),"SupremeMystique")</f>
        <v>SupremeMystique</v>
      </c>
      <c r="G1259" s="25"/>
    </row>
    <row r="1260">
      <c r="A1260" s="4" t="s">
        <v>14753</v>
      </c>
      <c r="B1260" s="4" t="s">
        <v>14754</v>
      </c>
      <c r="C1260" s="4" t="s">
        <v>3652</v>
      </c>
      <c r="D1260" s="10">
        <v>1.591041747E9</v>
      </c>
      <c r="E1260" s="25">
        <v>0.8540634</v>
      </c>
      <c r="F1260" s="15" t="str">
        <f>IFERROR(__xludf.DUMMYFUNCTION("""COMPUTED_VALUE"""),"cleancutcutlet")</f>
        <v>cleancutcutlet</v>
      </c>
      <c r="G1260" s="25"/>
    </row>
    <row r="1261">
      <c r="A1261" s="4" t="s">
        <v>14755</v>
      </c>
      <c r="B1261" s="4" t="s">
        <v>14756</v>
      </c>
      <c r="C1261" s="4" t="s">
        <v>9052</v>
      </c>
      <c r="D1261" s="10">
        <v>1.591335683E9</v>
      </c>
      <c r="E1261" s="25">
        <v>0.85371214</v>
      </c>
      <c r="F1261" s="15" t="str">
        <f>IFERROR(__xludf.DUMMYFUNCTION("""COMPUTED_VALUE"""),"I-am-the-Canaderpian")</f>
        <v>I-am-the-Canaderpian</v>
      </c>
      <c r="G1261" s="25"/>
    </row>
    <row r="1262">
      <c r="A1262" s="22" t="s">
        <v>14757</v>
      </c>
      <c r="B1262" s="4" t="s">
        <v>13155</v>
      </c>
      <c r="C1262" s="4" t="s">
        <v>2124</v>
      </c>
      <c r="D1262" s="10">
        <v>1.593049383E9</v>
      </c>
      <c r="E1262" s="25">
        <v>0.8534879</v>
      </c>
      <c r="F1262" s="15" t="str">
        <f>IFERROR(__xludf.DUMMYFUNCTION("""COMPUTED_VALUE"""),"heswet")</f>
        <v>heswet</v>
      </c>
      <c r="G1262" s="25"/>
    </row>
    <row r="1263">
      <c r="A1263" s="22" t="s">
        <v>14758</v>
      </c>
      <c r="B1263" s="4" t="s">
        <v>13441</v>
      </c>
      <c r="C1263" s="4" t="s">
        <v>9096</v>
      </c>
      <c r="D1263" s="10">
        <v>1.593461909E9</v>
      </c>
      <c r="E1263" s="25">
        <v>0.8529894</v>
      </c>
      <c r="F1263" s="15" t="str">
        <f>IFERROR(__xludf.DUMMYFUNCTION("""COMPUTED_VALUE"""),"swegmesterflex")</f>
        <v>swegmesterflex</v>
      </c>
      <c r="G1263" s="25"/>
    </row>
    <row r="1264">
      <c r="A1264" s="4" t="s">
        <v>14759</v>
      </c>
      <c r="B1264" s="4" t="s">
        <v>13098</v>
      </c>
      <c r="C1264" s="4" t="s">
        <v>4175</v>
      </c>
      <c r="D1264" s="10">
        <v>1.592323662E9</v>
      </c>
      <c r="E1264" s="25">
        <v>0.8528188</v>
      </c>
      <c r="F1264" s="15" t="str">
        <f>IFERROR(__xludf.DUMMYFUNCTION("""COMPUTED_VALUE"""),"daddular")</f>
        <v>daddular</v>
      </c>
      <c r="G1264" s="25"/>
    </row>
    <row r="1265">
      <c r="A1265" s="4" t="s">
        <v>14760</v>
      </c>
      <c r="B1265" s="4" t="s">
        <v>14761</v>
      </c>
      <c r="C1265" s="4" t="s">
        <v>7125</v>
      </c>
      <c r="D1265" s="10">
        <v>1.59163355E9</v>
      </c>
      <c r="E1265" s="25">
        <v>0.8527217</v>
      </c>
      <c r="F1265" s="15" t="str">
        <f>IFERROR(__xludf.DUMMYFUNCTION("""COMPUTED_VALUE"""),"Blue-Kool-Aid")</f>
        <v>Blue-Kool-Aid</v>
      </c>
      <c r="G1265" s="25"/>
    </row>
    <row r="1266">
      <c r="A1266" s="22" t="s">
        <v>14762</v>
      </c>
      <c r="B1266" s="4" t="s">
        <v>13601</v>
      </c>
      <c r="C1266" s="4" t="s">
        <v>2620</v>
      </c>
      <c r="D1266" s="10">
        <v>1.592755273E9</v>
      </c>
      <c r="E1266" s="25">
        <v>0.85253245</v>
      </c>
      <c r="F1266" s="15" t="str">
        <f>IFERROR(__xludf.DUMMYFUNCTION("""COMPUTED_VALUE"""),"mshecubis")</f>
        <v>mshecubis</v>
      </c>
      <c r="G1266" s="25"/>
    </row>
    <row r="1267">
      <c r="A1267" s="4" t="s">
        <v>14763</v>
      </c>
      <c r="B1267" s="4" t="s">
        <v>939</v>
      </c>
      <c r="C1267" s="4" t="s">
        <v>12187</v>
      </c>
      <c r="D1267" s="10">
        <v>1.593054819E9</v>
      </c>
      <c r="E1267" s="25">
        <v>0.8522812</v>
      </c>
      <c r="F1267" s="15" t="str">
        <f>IFERROR(__xludf.DUMMYFUNCTION("""COMPUTED_VALUE"""),"mat5637")</f>
        <v>mat5637</v>
      </c>
      <c r="G1267" s="25"/>
    </row>
    <row r="1268">
      <c r="A1268" s="4" t="s">
        <v>14764</v>
      </c>
      <c r="B1268" s="4" t="s">
        <v>13788</v>
      </c>
      <c r="C1268" s="4" t="s">
        <v>2527</v>
      </c>
      <c r="D1268" s="10">
        <v>1.592918222E9</v>
      </c>
      <c r="E1268" s="25">
        <v>0.85212106</v>
      </c>
      <c r="F1268" s="15" t="str">
        <f>IFERROR(__xludf.DUMMYFUNCTION("""COMPUTED_VALUE"""),"Lickenstein1")</f>
        <v>Lickenstein1</v>
      </c>
      <c r="G1268" s="25"/>
    </row>
    <row r="1269">
      <c r="A1269" s="4" t="s">
        <v>14765</v>
      </c>
      <c r="B1269" s="4" t="s">
        <v>939</v>
      </c>
      <c r="C1269" s="4" t="s">
        <v>12272</v>
      </c>
      <c r="D1269" s="10">
        <v>1.592577193E9</v>
      </c>
      <c r="E1269" s="25">
        <v>0.8520256</v>
      </c>
      <c r="F1269" s="15" t="str">
        <f>IFERROR(__xludf.DUMMYFUNCTION("""COMPUTED_VALUE"""),"RedditIsCuckedOut")</f>
        <v>RedditIsCuckedOut</v>
      </c>
      <c r="G1269" s="25"/>
    </row>
    <row r="1270">
      <c r="A1270" s="4" t="s">
        <v>14766</v>
      </c>
      <c r="B1270" s="4" t="s">
        <v>13551</v>
      </c>
      <c r="C1270" s="4" t="s">
        <v>11875</v>
      </c>
      <c r="D1270" s="10">
        <v>1.59147716E9</v>
      </c>
      <c r="E1270" s="25">
        <v>0.8519648</v>
      </c>
      <c r="F1270" s="15" t="str">
        <f>IFERROR(__xludf.DUMMYFUNCTION("""COMPUTED_VALUE"""),"akohlsmith")</f>
        <v>akohlsmith</v>
      </c>
      <c r="G1270" s="25"/>
    </row>
    <row r="1271">
      <c r="A1271" s="4" t="s">
        <v>14767</v>
      </c>
      <c r="B1271" s="4" t="s">
        <v>13230</v>
      </c>
      <c r="C1271" s="4" t="s">
        <v>5192</v>
      </c>
      <c r="D1271" s="10">
        <v>1.592237258E9</v>
      </c>
      <c r="E1271" s="25">
        <v>0.85195917</v>
      </c>
      <c r="F1271" s="15" t="str">
        <f>IFERROR(__xludf.DUMMYFUNCTION("""COMPUTED_VALUE"""),"Crimson510")</f>
        <v>Crimson510</v>
      </c>
      <c r="G1271" s="25"/>
    </row>
    <row r="1272">
      <c r="A1272" s="22" t="s">
        <v>14768</v>
      </c>
      <c r="B1272" s="4" t="s">
        <v>14444</v>
      </c>
      <c r="C1272" s="4" t="s">
        <v>4914</v>
      </c>
      <c r="D1272" s="10">
        <v>1.59225636E9</v>
      </c>
      <c r="E1272" s="25">
        <v>0.85185903</v>
      </c>
      <c r="F1272" s="15" t="str">
        <f>IFERROR(__xludf.DUMMYFUNCTION("""COMPUTED_VALUE"""),"farmer-boy-93")</f>
        <v>farmer-boy-93</v>
      </c>
      <c r="G1272" s="25"/>
    </row>
    <row r="1273">
      <c r="A1273" s="22" t="s">
        <v>14769</v>
      </c>
      <c r="B1273" s="4" t="s">
        <v>13230</v>
      </c>
      <c r="C1273" s="4" t="s">
        <v>1632</v>
      </c>
      <c r="D1273" s="10">
        <v>1.591872674E9</v>
      </c>
      <c r="E1273" s="25">
        <v>0.85153246</v>
      </c>
      <c r="F1273" s="15" t="str">
        <f>IFERROR(__xludf.DUMMYFUNCTION("""COMPUTED_VALUE"""),"Bo-batty")</f>
        <v>Bo-batty</v>
      </c>
      <c r="G1273" s="25"/>
    </row>
    <row r="1274">
      <c r="A1274" s="22" t="s">
        <v>14770</v>
      </c>
      <c r="B1274" s="4" t="s">
        <v>14771</v>
      </c>
      <c r="C1274" s="4" t="s">
        <v>11226</v>
      </c>
      <c r="D1274" s="10">
        <v>1.593426377E9</v>
      </c>
      <c r="E1274" s="25">
        <v>0.8514375</v>
      </c>
      <c r="F1274" s="15" t="str">
        <f>IFERROR(__xludf.DUMMYFUNCTION("""COMPUTED_VALUE"""),"clockwork_society")</f>
        <v>clockwork_society</v>
      </c>
      <c r="G1274" s="25"/>
    </row>
    <row r="1275">
      <c r="A1275" s="4" t="s">
        <v>14772</v>
      </c>
      <c r="B1275" s="4" t="s">
        <v>1595</v>
      </c>
      <c r="C1275" s="4" t="s">
        <v>293</v>
      </c>
      <c r="D1275" s="10">
        <v>1.591122777E9</v>
      </c>
      <c r="E1275" s="25">
        <v>0.8514096</v>
      </c>
      <c r="F1275" s="15" t="str">
        <f>IFERROR(__xludf.DUMMYFUNCTION("""COMPUTED_VALUE"""),"Elodrian")</f>
        <v>Elodrian</v>
      </c>
      <c r="G1275" s="25"/>
    </row>
    <row r="1276">
      <c r="A1276" s="4" t="s">
        <v>14773</v>
      </c>
      <c r="B1276" s="4" t="s">
        <v>14517</v>
      </c>
      <c r="C1276" s="4" t="s">
        <v>7614</v>
      </c>
      <c r="D1276" s="10">
        <v>1.592932712E9</v>
      </c>
      <c r="E1276" s="25">
        <v>0.8513829</v>
      </c>
      <c r="F1276" s="15" t="str">
        <f>IFERROR(__xludf.DUMMYFUNCTION("""COMPUTED_VALUE"""),"fukenhimer")</f>
        <v>fukenhimer</v>
      </c>
      <c r="G1276" s="25"/>
    </row>
    <row r="1277">
      <c r="A1277" s="4" t="s">
        <v>14774</v>
      </c>
      <c r="B1277" s="4" t="s">
        <v>13748</v>
      </c>
      <c r="C1277" s="4" t="s">
        <v>7992</v>
      </c>
      <c r="D1277" s="10">
        <v>1.59354871E9</v>
      </c>
      <c r="E1277" s="25">
        <v>0.85134584</v>
      </c>
      <c r="F1277" s="15" t="str">
        <f>IFERROR(__xludf.DUMMYFUNCTION("""COMPUTED_VALUE"""),"Hellobobbyb")</f>
        <v>Hellobobbyb</v>
      </c>
      <c r="G1277" s="25"/>
    </row>
    <row r="1278">
      <c r="A1278" s="22" t="s">
        <v>14775</v>
      </c>
      <c r="B1278" s="4" t="s">
        <v>1790</v>
      </c>
      <c r="C1278" s="4" t="s">
        <v>9079</v>
      </c>
      <c r="D1278" s="10">
        <v>1.591212805E9</v>
      </c>
      <c r="E1278" s="25">
        <v>0.8512004</v>
      </c>
      <c r="F1278" s="15" t="str">
        <f>IFERROR(__xludf.DUMMYFUNCTION("""COMPUTED_VALUE"""),"WhiskeyDickens")</f>
        <v>WhiskeyDickens</v>
      </c>
      <c r="G1278" s="25"/>
    </row>
    <row r="1279">
      <c r="A1279" s="22" t="s">
        <v>14776</v>
      </c>
      <c r="B1279" s="4" t="s">
        <v>14472</v>
      </c>
      <c r="C1279" s="4" t="s">
        <v>830</v>
      </c>
      <c r="D1279" s="10">
        <v>1.591729313E9</v>
      </c>
      <c r="E1279" s="25">
        <v>0.8511224</v>
      </c>
      <c r="F1279" s="15" t="str">
        <f>IFERROR(__xludf.DUMMYFUNCTION("""COMPUTED_VALUE"""),"krypt3c")</f>
        <v>krypt3c</v>
      </c>
      <c r="G1279" s="25"/>
    </row>
    <row r="1280">
      <c r="A1280" s="4" t="s">
        <v>14777</v>
      </c>
      <c r="B1280" s="4" t="s">
        <v>5471</v>
      </c>
      <c r="C1280" s="4" t="s">
        <v>7506</v>
      </c>
      <c r="D1280" s="10">
        <v>1.591492404E9</v>
      </c>
      <c r="E1280" s="25">
        <v>0.8508937</v>
      </c>
      <c r="F1280" s="15" t="str">
        <f>IFERROR(__xludf.DUMMYFUNCTION("""COMPUTED_VALUE"""),"iMnotHiigh")</f>
        <v>iMnotHiigh</v>
      </c>
      <c r="G1280" s="25"/>
    </row>
    <row r="1281">
      <c r="A1281" s="4" t="s">
        <v>14778</v>
      </c>
      <c r="B1281" s="4" t="s">
        <v>1176</v>
      </c>
      <c r="C1281" s="4" t="s">
        <v>2129</v>
      </c>
      <c r="D1281" s="10">
        <v>1.59215199E9</v>
      </c>
      <c r="E1281" s="25">
        <v>0.8507547</v>
      </c>
      <c r="F1281" s="15" t="str">
        <f>IFERROR(__xludf.DUMMYFUNCTION("""COMPUTED_VALUE"""),"vanbythesea")</f>
        <v>vanbythesea</v>
      </c>
      <c r="G1281" s="25"/>
    </row>
    <row r="1282">
      <c r="A1282" s="4" t="s">
        <v>14779</v>
      </c>
      <c r="B1282" s="4" t="s">
        <v>14780</v>
      </c>
      <c r="C1282" s="4" t="s">
        <v>7721</v>
      </c>
      <c r="D1282" s="10">
        <v>1.59166449E9</v>
      </c>
      <c r="E1282" s="25">
        <v>0.8506905</v>
      </c>
      <c r="F1282" s="15" t="str">
        <f>IFERROR(__xludf.DUMMYFUNCTION("""COMPUTED_VALUE"""),"DucksMatter")</f>
        <v>DucksMatter</v>
      </c>
      <c r="G1282" s="25"/>
    </row>
    <row r="1283">
      <c r="A1283" s="22" t="s">
        <v>14781</v>
      </c>
      <c r="B1283" s="4" t="s">
        <v>3673</v>
      </c>
      <c r="C1283" s="4" t="s">
        <v>6725</v>
      </c>
      <c r="D1283" s="10">
        <v>1.592028819E9</v>
      </c>
      <c r="E1283" s="25">
        <v>0.8505315</v>
      </c>
      <c r="F1283" s="15" t="str">
        <f>IFERROR(__xludf.DUMMYFUNCTION("""COMPUTED_VALUE"""),"tmaddy")</f>
        <v>tmaddy</v>
      </c>
      <c r="G1283" s="25"/>
    </row>
    <row r="1284">
      <c r="A1284" s="4" t="s">
        <v>14782</v>
      </c>
      <c r="B1284" s="4" t="s">
        <v>13458</v>
      </c>
      <c r="C1284" s="4" t="s">
        <v>12382</v>
      </c>
      <c r="D1284" s="10">
        <v>1.591039225E9</v>
      </c>
      <c r="E1284" s="25">
        <v>0.8503872</v>
      </c>
      <c r="F1284" s="15" t="str">
        <f>IFERROR(__xludf.DUMMYFUNCTION("""COMPUTED_VALUE"""),"spacepepperoni")</f>
        <v>spacepepperoni</v>
      </c>
      <c r="G1284" s="25"/>
    </row>
    <row r="1285">
      <c r="A1285" s="4" t="s">
        <v>14783</v>
      </c>
      <c r="B1285" s="4" t="s">
        <v>9532</v>
      </c>
      <c r="C1285" s="4" t="s">
        <v>6523</v>
      </c>
      <c r="D1285" s="10">
        <v>1.591766025E9</v>
      </c>
      <c r="E1285" s="25">
        <v>0.8502632</v>
      </c>
      <c r="F1285" s="15" t="str">
        <f>IFERROR(__xludf.DUMMYFUNCTION("""COMPUTED_VALUE"""),"AnnaLisetteMorris")</f>
        <v>AnnaLisetteMorris</v>
      </c>
      <c r="G1285" s="25"/>
    </row>
    <row r="1286">
      <c r="A1286" s="4" t="s">
        <v>14784</v>
      </c>
      <c r="B1286" s="4" t="s">
        <v>14785</v>
      </c>
      <c r="C1286" s="4" t="s">
        <v>3346</v>
      </c>
      <c r="D1286" s="10">
        <v>1.592632596E9</v>
      </c>
      <c r="E1286" s="25">
        <v>0.85010403</v>
      </c>
      <c r="F1286" s="15" t="str">
        <f>IFERROR(__xludf.DUMMYFUNCTION("""COMPUTED_VALUE"""),"KombuchaGuy91")</f>
        <v>KombuchaGuy91</v>
      </c>
      <c r="G1286" s="25"/>
    </row>
    <row r="1287">
      <c r="A1287" s="4" t="s">
        <v>14786</v>
      </c>
      <c r="B1287" s="4" t="s">
        <v>939</v>
      </c>
      <c r="C1287" s="4" t="s">
        <v>2963</v>
      </c>
      <c r="D1287" s="10">
        <v>1.591249946E9</v>
      </c>
      <c r="E1287" s="25">
        <v>0.84988904</v>
      </c>
      <c r="F1287" s="15" t="str">
        <f>IFERROR(__xludf.DUMMYFUNCTION("""COMPUTED_VALUE"""),"LuvMeTendieLuvMeTrue")</f>
        <v>LuvMeTendieLuvMeTrue</v>
      </c>
      <c r="G1287" s="25"/>
    </row>
    <row r="1288">
      <c r="A1288" s="4" t="s">
        <v>14787</v>
      </c>
      <c r="B1288" s="4" t="s">
        <v>13311</v>
      </c>
      <c r="C1288" s="4" t="s">
        <v>5982</v>
      </c>
      <c r="D1288" s="10">
        <v>1.591212599E9</v>
      </c>
      <c r="E1288" s="25">
        <v>0.8496402</v>
      </c>
      <c r="F1288" s="15" t="str">
        <f>IFERROR(__xludf.DUMMYFUNCTION("""COMPUTED_VALUE"""),"Midsummer23")</f>
        <v>Midsummer23</v>
      </c>
      <c r="G1288" s="25"/>
    </row>
    <row r="1289">
      <c r="A1289" s="22" t="s">
        <v>14788</v>
      </c>
      <c r="B1289" s="4" t="s">
        <v>13987</v>
      </c>
      <c r="C1289" s="4" t="s">
        <v>6217</v>
      </c>
      <c r="D1289" s="10">
        <v>1.593156612E9</v>
      </c>
      <c r="E1289" s="25">
        <v>0.8495001</v>
      </c>
      <c r="F1289" s="15" t="str">
        <f>IFERROR(__xludf.DUMMYFUNCTION("""COMPUTED_VALUE"""),"MycoScopeNerd")</f>
        <v>MycoScopeNerd</v>
      </c>
      <c r="G1289" s="25"/>
    </row>
    <row r="1290">
      <c r="A1290" s="22" t="s">
        <v>14789</v>
      </c>
      <c r="B1290" s="4" t="s">
        <v>14790</v>
      </c>
      <c r="C1290" s="4" t="s">
        <v>11978</v>
      </c>
      <c r="D1290" s="10">
        <v>1.593838022E9</v>
      </c>
      <c r="E1290" s="25">
        <v>0.8494313</v>
      </c>
      <c r="F1290" s="15" t="str">
        <f>IFERROR(__xludf.DUMMYFUNCTION("""COMPUTED_VALUE"""),"TripleZetaX")</f>
        <v>TripleZetaX</v>
      </c>
      <c r="G1290" s="25"/>
    </row>
    <row r="1291">
      <c r="A1291" s="4" t="s">
        <v>14791</v>
      </c>
      <c r="B1291" s="4" t="s">
        <v>13098</v>
      </c>
      <c r="C1291" s="4" t="s">
        <v>8914</v>
      </c>
      <c r="D1291" s="10">
        <v>1.592569514E9</v>
      </c>
      <c r="E1291" s="25">
        <v>0.8494133</v>
      </c>
      <c r="F1291" s="15" t="str">
        <f>IFERROR(__xludf.DUMMYFUNCTION("""COMPUTED_VALUE"""),"Qxarq")</f>
        <v>Qxarq</v>
      </c>
      <c r="G1291" s="25"/>
    </row>
    <row r="1292">
      <c r="A1292" s="4" t="s">
        <v>14792</v>
      </c>
      <c r="B1292" s="4" t="s">
        <v>14793</v>
      </c>
      <c r="C1292" s="4" t="s">
        <v>11600</v>
      </c>
      <c r="D1292" s="10">
        <v>1.592146565E9</v>
      </c>
      <c r="E1292" s="25">
        <v>0.8492652</v>
      </c>
      <c r="F1292" s="15" t="str">
        <f>IFERROR(__xludf.DUMMYFUNCTION("""COMPUTED_VALUE"""),"salkin23")</f>
        <v>salkin23</v>
      </c>
      <c r="G1292" s="25"/>
    </row>
    <row r="1293">
      <c r="A1293" s="4" t="s">
        <v>14794</v>
      </c>
      <c r="B1293" s="4" t="s">
        <v>14795</v>
      </c>
      <c r="C1293" s="4" t="s">
        <v>5772</v>
      </c>
      <c r="D1293" s="10">
        <v>1.591419885E9</v>
      </c>
      <c r="E1293" s="25">
        <v>0.84914005</v>
      </c>
      <c r="F1293" s="15" t="str">
        <f>IFERROR(__xludf.DUMMYFUNCTION("""COMPUTED_VALUE"""),"kevorgod")</f>
        <v>kevorgod</v>
      </c>
      <c r="G1293" s="25"/>
    </row>
    <row r="1294">
      <c r="A1294" s="22" t="s">
        <v>14796</v>
      </c>
      <c r="B1294" s="4" t="s">
        <v>14034</v>
      </c>
      <c r="C1294" s="4" t="s">
        <v>1441</v>
      </c>
      <c r="D1294" s="10">
        <v>1.592092031E9</v>
      </c>
      <c r="E1294" s="25">
        <v>0.84911174</v>
      </c>
      <c r="F1294" s="15" t="str">
        <f>IFERROR(__xludf.DUMMYFUNCTION("""COMPUTED_VALUE"""),"CuteWendigo")</f>
        <v>CuteWendigo</v>
      </c>
      <c r="G1294" s="25"/>
    </row>
    <row r="1295">
      <c r="A1295" s="22" t="s">
        <v>14797</v>
      </c>
      <c r="B1295" s="4" t="s">
        <v>13376</v>
      </c>
      <c r="C1295" s="4" t="s">
        <v>9332</v>
      </c>
      <c r="D1295" s="10">
        <v>1.592958852E9</v>
      </c>
      <c r="E1295" s="25">
        <v>0.8490489</v>
      </c>
      <c r="F1295" s="15" t="str">
        <f>IFERROR(__xludf.DUMMYFUNCTION("""COMPUTED_VALUE"""),"canadian1987")</f>
        <v>canadian1987</v>
      </c>
      <c r="G1295" s="25"/>
    </row>
    <row r="1296">
      <c r="A1296" s="4" t="s">
        <v>14798</v>
      </c>
      <c r="B1296" s="4" t="s">
        <v>1220</v>
      </c>
      <c r="C1296" s="4" t="s">
        <v>2519</v>
      </c>
      <c r="D1296" s="10">
        <v>1.593146616E9</v>
      </c>
      <c r="E1296" s="25">
        <v>0.84886825</v>
      </c>
      <c r="F1296" s="15" t="str">
        <f>IFERROR(__xludf.DUMMYFUNCTION("""COMPUTED_VALUE"""),"Cestus1ne")</f>
        <v>Cestus1ne</v>
      </c>
      <c r="G1296" s="25"/>
    </row>
    <row r="1297">
      <c r="A1297" s="22" t="s">
        <v>14799</v>
      </c>
      <c r="B1297" s="4" t="s">
        <v>3143</v>
      </c>
      <c r="C1297" s="4" t="s">
        <v>12081</v>
      </c>
      <c r="D1297" s="10">
        <v>1.59325732E9</v>
      </c>
      <c r="E1297" s="25">
        <v>0.84879535</v>
      </c>
      <c r="F1297" s="15" t="str">
        <f>IFERROR(__xludf.DUMMYFUNCTION("""COMPUTED_VALUE"""),"idunnohowididit")</f>
        <v>idunnohowididit</v>
      </c>
      <c r="G1297" s="25"/>
    </row>
    <row r="1298">
      <c r="A1298" s="4" t="s">
        <v>14800</v>
      </c>
      <c r="B1298" s="4" t="s">
        <v>1041</v>
      </c>
      <c r="C1298" s="4" t="s">
        <v>6000</v>
      </c>
      <c r="D1298" s="10">
        <v>1.591797197E9</v>
      </c>
      <c r="E1298" s="25">
        <v>0.84859747</v>
      </c>
      <c r="F1298" s="15" t="str">
        <f>IFERROR(__xludf.DUMMYFUNCTION("""COMPUTED_VALUE"""),"yeshdufuga")</f>
        <v>yeshdufuga</v>
      </c>
      <c r="G1298" s="25"/>
    </row>
    <row r="1299">
      <c r="A1299" s="4" t="s">
        <v>14801</v>
      </c>
      <c r="B1299" s="4" t="s">
        <v>862</v>
      </c>
      <c r="C1299" s="4" t="s">
        <v>5236</v>
      </c>
      <c r="D1299" s="10">
        <v>1.592449323E9</v>
      </c>
      <c r="E1299" s="25">
        <v>0.8483659</v>
      </c>
      <c r="F1299" s="15" t="str">
        <f>IFERROR(__xludf.DUMMYFUNCTION("""COMPUTED_VALUE"""),"dnd93")</f>
        <v>dnd93</v>
      </c>
      <c r="G1299" s="25"/>
    </row>
    <row r="1300">
      <c r="A1300" s="22" t="s">
        <v>14802</v>
      </c>
      <c r="B1300" s="4" t="s">
        <v>13362</v>
      </c>
      <c r="C1300" s="4" t="s">
        <v>8863</v>
      </c>
      <c r="D1300" s="10">
        <v>1.593284656E9</v>
      </c>
      <c r="E1300" s="25">
        <v>0.8479045</v>
      </c>
      <c r="F1300" s="15" t="str">
        <f>IFERROR(__xludf.DUMMYFUNCTION("""COMPUTED_VALUE"""),"misterbaboon1")</f>
        <v>misterbaboon1</v>
      </c>
      <c r="G1300" s="25"/>
    </row>
    <row r="1301">
      <c r="A1301" s="4" t="s">
        <v>14803</v>
      </c>
      <c r="B1301" s="4" t="s">
        <v>14804</v>
      </c>
      <c r="C1301" s="4" t="s">
        <v>5572</v>
      </c>
      <c r="D1301" s="10">
        <v>1.592429211E9</v>
      </c>
      <c r="E1301" s="25">
        <v>0.84771246</v>
      </c>
      <c r="F1301" s="15" t="str">
        <f>IFERROR(__xludf.DUMMYFUNCTION("""COMPUTED_VALUE"""),"strongday")</f>
        <v>strongday</v>
      </c>
      <c r="G1301" s="25"/>
    </row>
    <row r="1302">
      <c r="A1302" s="4" t="s">
        <v>14805</v>
      </c>
      <c r="B1302" s="4" t="s">
        <v>3143</v>
      </c>
      <c r="C1302" s="4" t="s">
        <v>6000</v>
      </c>
      <c r="D1302" s="10">
        <v>1.591802877E9</v>
      </c>
      <c r="E1302" s="25">
        <v>0.84750646</v>
      </c>
      <c r="F1302" s="15" t="str">
        <f>IFERROR(__xludf.DUMMYFUNCTION("""COMPUTED_VALUE"""),"meme__machine")</f>
        <v>meme__machine</v>
      </c>
      <c r="G1302" s="25"/>
    </row>
    <row r="1303">
      <c r="A1303" s="4" t="s">
        <v>14806</v>
      </c>
      <c r="B1303" s="4" t="s">
        <v>3947</v>
      </c>
      <c r="C1303" s="4" t="s">
        <v>452</v>
      </c>
      <c r="D1303" s="10">
        <v>1.592417754E9</v>
      </c>
      <c r="E1303" s="25">
        <v>0.84744364</v>
      </c>
      <c r="F1303" s="15" t="str">
        <f>IFERROR(__xludf.DUMMYFUNCTION("""COMPUTED_VALUE"""),"Spezeatspeople")</f>
        <v>Spezeatspeople</v>
      </c>
      <c r="G1303" s="25"/>
    </row>
    <row r="1304">
      <c r="A1304" s="4" t="s">
        <v>14807</v>
      </c>
      <c r="B1304" s="4" t="s">
        <v>5337</v>
      </c>
      <c r="C1304" s="4" t="s">
        <v>2099</v>
      </c>
      <c r="D1304" s="10">
        <v>1.591131441E9</v>
      </c>
      <c r="E1304" s="25">
        <v>0.84740996</v>
      </c>
      <c r="F1304" s="15" t="str">
        <f>IFERROR(__xludf.DUMMYFUNCTION("""COMPUTED_VALUE"""),"ViridanZ")</f>
        <v>ViridanZ</v>
      </c>
      <c r="G1304" s="25"/>
    </row>
    <row r="1305">
      <c r="A1305" s="4" t="s">
        <v>14808</v>
      </c>
      <c r="B1305" s="4" t="s">
        <v>939</v>
      </c>
      <c r="C1305" s="4" t="s">
        <v>2913</v>
      </c>
      <c r="D1305" s="10">
        <v>1.591473162E9</v>
      </c>
      <c r="E1305" s="25">
        <v>0.84737974</v>
      </c>
      <c r="F1305" s="15" t="str">
        <f>IFERROR(__xludf.DUMMYFUNCTION("""COMPUTED_VALUE"""),"scottyarmani")</f>
        <v>scottyarmani</v>
      </c>
      <c r="G1305" s="25"/>
    </row>
    <row r="1306">
      <c r="A1306" s="22" t="s">
        <v>14809</v>
      </c>
      <c r="B1306" s="4" t="s">
        <v>13601</v>
      </c>
      <c r="C1306" s="4" t="s">
        <v>2720</v>
      </c>
      <c r="D1306" s="10">
        <v>1.592017008E9</v>
      </c>
      <c r="E1306" s="25">
        <v>0.8471424</v>
      </c>
      <c r="F1306" s="15" t="str">
        <f>IFERROR(__xludf.DUMMYFUNCTION("""COMPUTED_VALUE"""),"eaumygoodness78")</f>
        <v>eaumygoodness78</v>
      </c>
      <c r="G1306" s="25"/>
    </row>
    <row r="1307">
      <c r="A1307" s="22" t="s">
        <v>14810</v>
      </c>
      <c r="B1307" s="4" t="s">
        <v>13395</v>
      </c>
      <c r="C1307" s="4" t="s">
        <v>1451</v>
      </c>
      <c r="D1307" s="10">
        <v>1.591230253E9</v>
      </c>
      <c r="E1307" s="25">
        <v>0.8471414</v>
      </c>
      <c r="F1307" s="15" t="str">
        <f>IFERROR(__xludf.DUMMYFUNCTION("""COMPUTED_VALUE"""),"CModsLikeD")</f>
        <v>CModsLikeD</v>
      </c>
      <c r="G1307" s="25"/>
    </row>
    <row r="1308">
      <c r="A1308" s="22" t="s">
        <v>14811</v>
      </c>
      <c r="B1308" s="4" t="s">
        <v>14812</v>
      </c>
      <c r="C1308" s="4" t="s">
        <v>827</v>
      </c>
      <c r="D1308" s="10">
        <v>1.592058014E9</v>
      </c>
      <c r="E1308" s="25">
        <v>0.8471401</v>
      </c>
      <c r="F1308" s="15" t="str">
        <f>IFERROR(__xludf.DUMMYFUNCTION("""COMPUTED_VALUE"""),"CycloneSweep")</f>
        <v>CycloneSweep</v>
      </c>
      <c r="G1308" s="25"/>
    </row>
    <row r="1309">
      <c r="A1309" s="22" t="s">
        <v>14813</v>
      </c>
      <c r="B1309" s="4" t="s">
        <v>14814</v>
      </c>
      <c r="C1309" s="4" t="s">
        <v>2625</v>
      </c>
      <c r="D1309" s="10">
        <v>1.591372587E9</v>
      </c>
      <c r="E1309" s="25">
        <v>0.84712046</v>
      </c>
      <c r="F1309" s="15" t="str">
        <f>IFERROR(__xludf.DUMMYFUNCTION("""COMPUTED_VALUE"""),"nugamma")</f>
        <v>nugamma</v>
      </c>
      <c r="G1309" s="25"/>
    </row>
    <row r="1310">
      <c r="A1310" s="22" t="s">
        <v>14815</v>
      </c>
      <c r="B1310" s="4" t="s">
        <v>13767</v>
      </c>
      <c r="C1310" s="4" t="s">
        <v>4030</v>
      </c>
      <c r="D1310" s="10">
        <v>1.591678502E9</v>
      </c>
      <c r="E1310" s="25">
        <v>0.8468056</v>
      </c>
      <c r="F1310" s="15" t="str">
        <f>IFERROR(__xludf.DUMMYFUNCTION("""COMPUTED_VALUE"""),"thatavaj")</f>
        <v>thatavaj</v>
      </c>
      <c r="G1310" s="25"/>
    </row>
    <row r="1311">
      <c r="A1311" s="22" t="s">
        <v>14816</v>
      </c>
      <c r="B1311" s="4" t="s">
        <v>14817</v>
      </c>
      <c r="C1311" s="4" t="s">
        <v>6680</v>
      </c>
      <c r="D1311" s="10">
        <v>1.591455812E9</v>
      </c>
      <c r="E1311" s="25">
        <v>0.8466269</v>
      </c>
      <c r="F1311" s="15" t="str">
        <f>IFERROR(__xludf.DUMMYFUNCTION("""COMPUTED_VALUE"""),"GabhaNua")</f>
        <v>GabhaNua</v>
      </c>
      <c r="G1311" s="25"/>
    </row>
    <row r="1312">
      <c r="A1312" s="4" t="s">
        <v>14818</v>
      </c>
      <c r="B1312" s="4" t="s">
        <v>13311</v>
      </c>
      <c r="C1312" s="4" t="s">
        <v>1065</v>
      </c>
      <c r="D1312" s="10">
        <v>1.591026624E9</v>
      </c>
      <c r="E1312" s="25">
        <v>0.84635335</v>
      </c>
      <c r="F1312" s="15" t="str">
        <f>IFERROR(__xludf.DUMMYFUNCTION("""COMPUTED_VALUE"""),"PrecisionStrike")</f>
        <v>PrecisionStrike</v>
      </c>
      <c r="G1312" s="25"/>
    </row>
    <row r="1313">
      <c r="A1313" s="22" t="s">
        <v>14819</v>
      </c>
      <c r="B1313" s="4" t="s">
        <v>1257</v>
      </c>
      <c r="C1313" s="4" t="s">
        <v>8526</v>
      </c>
      <c r="D1313" s="10">
        <v>1.591972445E9</v>
      </c>
      <c r="E1313" s="25">
        <v>0.8462151</v>
      </c>
      <c r="F1313" s="15" t="str">
        <f>IFERROR(__xludf.DUMMYFUNCTION("""COMPUTED_VALUE"""),"CERBian_Queen")</f>
        <v>CERBian_Queen</v>
      </c>
      <c r="G1313" s="25"/>
    </row>
    <row r="1314">
      <c r="A1314" s="4" t="s">
        <v>14820</v>
      </c>
      <c r="B1314" s="4" t="s">
        <v>13098</v>
      </c>
      <c r="C1314" s="4" t="s">
        <v>9043</v>
      </c>
      <c r="D1314" s="10">
        <v>1.592483679E9</v>
      </c>
      <c r="E1314" s="25">
        <v>0.8460583</v>
      </c>
      <c r="F1314" s="15" t="str">
        <f>IFERROR(__xludf.DUMMYFUNCTION("""COMPUTED_VALUE"""),"Judge_Grimrod")</f>
        <v>Judge_Grimrod</v>
      </c>
      <c r="G1314" s="25"/>
    </row>
    <row r="1315">
      <c r="A1315" s="4" t="s">
        <v>14821</v>
      </c>
      <c r="B1315" s="4" t="s">
        <v>14822</v>
      </c>
      <c r="C1315" s="4" t="s">
        <v>8866</v>
      </c>
      <c r="D1315" s="10">
        <v>1.593275578E9</v>
      </c>
      <c r="E1315" s="25">
        <v>0.84604704</v>
      </c>
      <c r="F1315" s="15" t="str">
        <f>IFERROR(__xludf.DUMMYFUNCTION("""COMPUTED_VALUE"""),"IPegSpez")</f>
        <v>IPegSpez</v>
      </c>
      <c r="G1315" s="25"/>
    </row>
    <row r="1316">
      <c r="A1316" s="4" t="s">
        <v>14823</v>
      </c>
      <c r="B1316" s="4" t="s">
        <v>13826</v>
      </c>
      <c r="C1316" s="4" t="s">
        <v>5572</v>
      </c>
      <c r="D1316" s="10">
        <v>1.592448446E9</v>
      </c>
      <c r="E1316" s="25">
        <v>0.8457248</v>
      </c>
      <c r="F1316" s="15" t="str">
        <f>IFERROR(__xludf.DUMMYFUNCTION("""COMPUTED_VALUE"""),"an0nymouscraftsman")</f>
        <v>an0nymouscraftsman</v>
      </c>
      <c r="G1316" s="25"/>
    </row>
    <row r="1317">
      <c r="A1317" s="22" t="s">
        <v>14824</v>
      </c>
      <c r="B1317" s="4" t="s">
        <v>13230</v>
      </c>
      <c r="C1317" s="4" t="s">
        <v>10884</v>
      </c>
      <c r="D1317" s="10">
        <v>1.593341106E9</v>
      </c>
      <c r="E1317" s="25">
        <v>0.84569776</v>
      </c>
      <c r="F1317" s="15" t="str">
        <f>IFERROR(__xludf.DUMMYFUNCTION("""COMPUTED_VALUE"""),"ifarmdownvotes2020")</f>
        <v>ifarmdownvotes2020</v>
      </c>
      <c r="G1317" s="25"/>
    </row>
    <row r="1318">
      <c r="A1318" s="4" t="s">
        <v>14825</v>
      </c>
      <c r="B1318" s="4" t="s">
        <v>13889</v>
      </c>
      <c r="C1318" s="4" t="s">
        <v>7954</v>
      </c>
      <c r="D1318" s="10">
        <v>1.592311582E9</v>
      </c>
      <c r="E1318" s="25">
        <v>0.8456553</v>
      </c>
      <c r="F1318" s="15" t="str">
        <f>IFERROR(__xludf.DUMMYFUNCTION("""COMPUTED_VALUE"""),"ScathedRuins")</f>
        <v>ScathedRuins</v>
      </c>
      <c r="G1318" s="25"/>
    </row>
    <row r="1319">
      <c r="A1319" s="4" t="s">
        <v>14826</v>
      </c>
      <c r="B1319" s="4" t="s">
        <v>14747</v>
      </c>
      <c r="C1319" s="4" t="s">
        <v>4792</v>
      </c>
      <c r="D1319" s="10">
        <v>1.591074207E9</v>
      </c>
      <c r="E1319" s="25">
        <v>0.84555584</v>
      </c>
      <c r="F1319" s="15" t="str">
        <f>IFERROR(__xludf.DUMMYFUNCTION("""COMPUTED_VALUE"""),"Spinochat")</f>
        <v>Spinochat</v>
      </c>
      <c r="G1319" s="25"/>
    </row>
    <row r="1320">
      <c r="A1320" s="22" t="s">
        <v>14827</v>
      </c>
      <c r="B1320" s="4" t="s">
        <v>1327</v>
      </c>
      <c r="C1320" s="4" t="s">
        <v>8518</v>
      </c>
      <c r="D1320" s="10">
        <v>1.591368126E9</v>
      </c>
      <c r="E1320" s="25">
        <v>0.84527373</v>
      </c>
      <c r="F1320" s="15" t="str">
        <f>IFERROR(__xludf.DUMMYFUNCTION("""COMPUTED_VALUE"""),"brdfinnsnumberonefan")</f>
        <v>brdfinnsnumberonefan</v>
      </c>
      <c r="G1320" s="25"/>
    </row>
    <row r="1321">
      <c r="A1321" s="22" t="s">
        <v>14828</v>
      </c>
      <c r="B1321" s="4" t="s">
        <v>13987</v>
      </c>
      <c r="C1321" s="4" t="s">
        <v>9848</v>
      </c>
      <c r="D1321" s="10">
        <v>1.591765339E9</v>
      </c>
      <c r="E1321" s="25">
        <v>0.8452365</v>
      </c>
      <c r="F1321" s="15" t="str">
        <f>IFERROR(__xludf.DUMMYFUNCTION("""COMPUTED_VALUE"""),"marky755")</f>
        <v>marky755</v>
      </c>
      <c r="G1321" s="25"/>
    </row>
    <row r="1322">
      <c r="A1322" s="22" t="s">
        <v>14829</v>
      </c>
      <c r="B1322" s="4" t="s">
        <v>13293</v>
      </c>
      <c r="C1322" s="4" t="s">
        <v>916</v>
      </c>
      <c r="D1322" s="10">
        <v>1.591239671E9</v>
      </c>
      <c r="E1322" s="25">
        <v>0.84514093</v>
      </c>
      <c r="F1322" s="15" t="str">
        <f>IFERROR(__xludf.DUMMYFUNCTION("""COMPUTED_VALUE"""),"VarangianRasputin")</f>
        <v>VarangianRasputin</v>
      </c>
      <c r="G1322" s="25"/>
    </row>
    <row r="1323">
      <c r="A1323" s="4" t="s">
        <v>14830</v>
      </c>
      <c r="B1323" s="4" t="s">
        <v>9355</v>
      </c>
      <c r="C1323" s="4" t="s">
        <v>11218</v>
      </c>
      <c r="D1323" s="10">
        <v>1.592439046E9</v>
      </c>
      <c r="E1323" s="25">
        <v>0.8446192</v>
      </c>
      <c r="F1323" s="15" t="str">
        <f>IFERROR(__xludf.DUMMYFUNCTION("""COMPUTED_VALUE"""),"FluffyResource")</f>
        <v>FluffyResource</v>
      </c>
      <c r="G1323" s="25"/>
    </row>
    <row r="1324">
      <c r="A1324" s="22" t="s">
        <v>14831</v>
      </c>
      <c r="B1324" s="4" t="s">
        <v>872</v>
      </c>
      <c r="C1324" s="4" t="s">
        <v>11365</v>
      </c>
      <c r="D1324" s="10">
        <v>1.59181762E9</v>
      </c>
      <c r="E1324" s="25">
        <v>0.84439236</v>
      </c>
      <c r="F1324" s="15" t="str">
        <f>IFERROR(__xludf.DUMMYFUNCTION("""COMPUTED_VALUE"""),"joyhammerpants")</f>
        <v>joyhammerpants</v>
      </c>
      <c r="G1324" s="25"/>
    </row>
    <row r="1325">
      <c r="A1325" s="4" t="s">
        <v>14832</v>
      </c>
      <c r="B1325" s="4" t="s">
        <v>6318</v>
      </c>
      <c r="C1325" s="4" t="s">
        <v>4198</v>
      </c>
      <c r="D1325" s="10">
        <v>1.592174975E9</v>
      </c>
      <c r="E1325" s="25">
        <v>0.84403765</v>
      </c>
      <c r="F1325" s="15" t="str">
        <f>IFERROR(__xludf.DUMMYFUNCTION("""COMPUTED_VALUE"""),"VexElectronica")</f>
        <v>VexElectronica</v>
      </c>
      <c r="G1325" s="25"/>
    </row>
    <row r="1326">
      <c r="A1326" s="4" t="s">
        <v>14833</v>
      </c>
      <c r="B1326" s="4" t="s">
        <v>14834</v>
      </c>
      <c r="C1326" s="4" t="s">
        <v>46</v>
      </c>
      <c r="D1326" s="10">
        <v>1.591279662E9</v>
      </c>
      <c r="E1326" s="25">
        <v>0.8439324</v>
      </c>
      <c r="F1326" s="15" t="str">
        <f>IFERROR(__xludf.DUMMYFUNCTION("""COMPUTED_VALUE"""),"undeadego2")</f>
        <v>undeadego2</v>
      </c>
      <c r="G1326" s="25"/>
    </row>
    <row r="1327">
      <c r="A1327" s="4" t="s">
        <v>14835</v>
      </c>
      <c r="B1327" s="4" t="s">
        <v>930</v>
      </c>
      <c r="C1327" s="4" t="s">
        <v>7934</v>
      </c>
      <c r="D1327" s="10">
        <v>1.593216141E9</v>
      </c>
      <c r="E1327" s="25">
        <v>0.8436508</v>
      </c>
      <c r="F1327" s="15" t="str">
        <f>IFERROR(__xludf.DUMMYFUNCTION("""COMPUTED_VALUE"""),"soccertryouts")</f>
        <v>soccertryouts</v>
      </c>
      <c r="G1327" s="25"/>
    </row>
    <row r="1328">
      <c r="A1328" s="4" t="s">
        <v>14836</v>
      </c>
      <c r="B1328" s="4" t="s">
        <v>3886</v>
      </c>
      <c r="C1328" s="4" t="s">
        <v>6856</v>
      </c>
      <c r="D1328" s="10">
        <v>1.593109343E9</v>
      </c>
      <c r="E1328" s="25">
        <v>0.8436376</v>
      </c>
      <c r="F1328" s="15" t="str">
        <f>IFERROR(__xludf.DUMMYFUNCTION("""COMPUTED_VALUE"""),"Meeeest")</f>
        <v>Meeeest</v>
      </c>
      <c r="G1328" s="25"/>
    </row>
    <row r="1329">
      <c r="A1329" s="4" t="s">
        <v>14837</v>
      </c>
      <c r="B1329" s="4" t="s">
        <v>14838</v>
      </c>
      <c r="C1329" s="4" t="s">
        <v>3786</v>
      </c>
      <c r="D1329" s="10">
        <v>1.59146073E9</v>
      </c>
      <c r="E1329" s="25">
        <v>0.843246</v>
      </c>
      <c r="F1329" s="15" t="str">
        <f>IFERROR(__xludf.DUMMYFUNCTION("""COMPUTED_VALUE"""),"Pheezus")</f>
        <v>Pheezus</v>
      </c>
      <c r="G1329" s="25"/>
    </row>
    <row r="1330">
      <c r="A1330" s="4" t="s">
        <v>14839</v>
      </c>
      <c r="B1330" s="4" t="s">
        <v>14840</v>
      </c>
      <c r="C1330" s="4" t="s">
        <v>7510</v>
      </c>
      <c r="D1330" s="10">
        <v>1.593544671E9</v>
      </c>
      <c r="E1330" s="25">
        <v>0.8432084</v>
      </c>
      <c r="F1330" s="15" t="str">
        <f>IFERROR(__xludf.DUMMYFUNCTION("""COMPUTED_VALUE"""),"BobLordOfTheCows")</f>
        <v>BobLordOfTheCows</v>
      </c>
      <c r="G1330" s="25"/>
    </row>
    <row r="1331">
      <c r="A1331" s="4" t="s">
        <v>14841</v>
      </c>
      <c r="B1331" s="4" t="s">
        <v>1215</v>
      </c>
      <c r="C1331" s="4" t="s">
        <v>10744</v>
      </c>
      <c r="D1331" s="10">
        <v>1.59274183E9</v>
      </c>
      <c r="E1331" s="25">
        <v>0.843049</v>
      </c>
      <c r="F1331" s="15" t="str">
        <f>IFERROR(__xludf.DUMMYFUNCTION("""COMPUTED_VALUE"""),"LtJoseph1st")</f>
        <v>LtJoseph1st</v>
      </c>
      <c r="G1331" s="25"/>
    </row>
    <row r="1332">
      <c r="A1332" s="4" t="s">
        <v>14842</v>
      </c>
      <c r="B1332" s="4" t="s">
        <v>6034</v>
      </c>
      <c r="C1332" s="4" t="s">
        <v>2871</v>
      </c>
      <c r="D1332" s="10">
        <v>1.59125226E9</v>
      </c>
      <c r="E1332" s="25">
        <v>0.84294987</v>
      </c>
      <c r="F1332" s="15" t="str">
        <f>IFERROR(__xludf.DUMMYFUNCTION("""COMPUTED_VALUE"""),"RolafOfRiverwood")</f>
        <v>RolafOfRiverwood</v>
      </c>
      <c r="G1332" s="25"/>
    </row>
    <row r="1333">
      <c r="A1333" s="4" t="s">
        <v>14843</v>
      </c>
      <c r="B1333" s="4" t="s">
        <v>14844</v>
      </c>
      <c r="C1333" s="4" t="s">
        <v>7519</v>
      </c>
      <c r="D1333" s="10">
        <v>1.593003557E9</v>
      </c>
      <c r="E1333" s="25">
        <v>0.84283864</v>
      </c>
      <c r="F1333" s="15" t="str">
        <f>IFERROR(__xludf.DUMMYFUNCTION("""COMPUTED_VALUE"""),"ZsThrowawayAccount")</f>
        <v>ZsThrowawayAccount</v>
      </c>
      <c r="G1333" s="25"/>
    </row>
    <row r="1334">
      <c r="A1334" s="4" t="s">
        <v>14845</v>
      </c>
      <c r="B1334" s="4" t="s">
        <v>13663</v>
      </c>
      <c r="C1334" s="4" t="s">
        <v>10706</v>
      </c>
      <c r="D1334" s="10">
        <v>1.59292231E9</v>
      </c>
      <c r="E1334" s="25">
        <v>0.8424862</v>
      </c>
      <c r="F1334" s="15" t="str">
        <f>IFERROR(__xludf.DUMMYFUNCTION("""COMPUTED_VALUE"""),"BannedFromOverwatch")</f>
        <v>BannedFromOverwatch</v>
      </c>
      <c r="G1334" s="25"/>
    </row>
    <row r="1335">
      <c r="A1335" s="22" t="s">
        <v>14846</v>
      </c>
      <c r="B1335" s="4" t="s">
        <v>3899</v>
      </c>
      <c r="C1335" s="4" t="s">
        <v>3425</v>
      </c>
      <c r="D1335" s="10">
        <v>1.592399616E9</v>
      </c>
      <c r="E1335" s="25">
        <v>0.8423065</v>
      </c>
      <c r="F1335" s="15" t="str">
        <f>IFERROR(__xludf.DUMMYFUNCTION("""COMPUTED_VALUE"""),"OxfordTheCat")</f>
        <v>OxfordTheCat</v>
      </c>
      <c r="G1335" s="25"/>
    </row>
    <row r="1336">
      <c r="A1336" s="4" t="s">
        <v>14847</v>
      </c>
      <c r="B1336" s="4" t="s">
        <v>14848</v>
      </c>
      <c r="C1336" s="4" t="s">
        <v>280</v>
      </c>
      <c r="D1336" s="10">
        <v>1.592590838E9</v>
      </c>
      <c r="E1336" s="25">
        <v>0.8420424</v>
      </c>
      <c r="F1336" s="15" t="str">
        <f>IFERROR(__xludf.DUMMYFUNCTION("""COMPUTED_VALUE"""),"anonymous8452")</f>
        <v>anonymous8452</v>
      </c>
      <c r="G1336" s="25"/>
    </row>
    <row r="1337">
      <c r="A1337" s="4" t="s">
        <v>14849</v>
      </c>
      <c r="B1337" s="4" t="s">
        <v>14850</v>
      </c>
      <c r="C1337" s="4" t="s">
        <v>2342</v>
      </c>
      <c r="D1337" s="10">
        <v>1.592625563E9</v>
      </c>
      <c r="E1337" s="25">
        <v>0.84176344</v>
      </c>
      <c r="F1337" s="15" t="str">
        <f>IFERROR(__xludf.DUMMYFUNCTION("""COMPUTED_VALUE"""),"Duckduck_duck")</f>
        <v>Duckduck_duck</v>
      </c>
      <c r="G1337" s="25"/>
    </row>
    <row r="1338">
      <c r="A1338" s="22" t="s">
        <v>14851</v>
      </c>
      <c r="B1338" s="4" t="s">
        <v>13155</v>
      </c>
      <c r="C1338" s="4" t="s">
        <v>1381</v>
      </c>
      <c r="D1338" s="10">
        <v>1.591193542E9</v>
      </c>
      <c r="E1338" s="25">
        <v>0.8415096</v>
      </c>
      <c r="F1338" s="15" t="str">
        <f>IFERROR(__xludf.DUMMYFUNCTION("""COMPUTED_VALUE"""),"Hypatia_wannabe")</f>
        <v>Hypatia_wannabe</v>
      </c>
      <c r="G1338" s="25"/>
    </row>
    <row r="1339">
      <c r="A1339" s="22" t="s">
        <v>14852</v>
      </c>
      <c r="B1339" s="4" t="s">
        <v>13601</v>
      </c>
      <c r="C1339" s="4" t="s">
        <v>916</v>
      </c>
      <c r="D1339" s="10">
        <v>1.591226753E9</v>
      </c>
      <c r="E1339" s="25">
        <v>0.8414265</v>
      </c>
      <c r="F1339" s="15" t="str">
        <f>IFERROR(__xludf.DUMMYFUNCTION("""COMPUTED_VALUE"""),"Mikolf")</f>
        <v>Mikolf</v>
      </c>
      <c r="G1339" s="25"/>
    </row>
    <row r="1340">
      <c r="A1340" s="4" t="s">
        <v>14853</v>
      </c>
      <c r="B1340" s="4" t="s">
        <v>14854</v>
      </c>
      <c r="C1340" s="4" t="s">
        <v>3652</v>
      </c>
      <c r="D1340" s="10">
        <v>1.591018092E9</v>
      </c>
      <c r="E1340" s="25">
        <v>0.8413782</v>
      </c>
      <c r="F1340" s="15" t="str">
        <f>IFERROR(__xludf.DUMMYFUNCTION("""COMPUTED_VALUE"""),"DrunkC")</f>
        <v>DrunkC</v>
      </c>
      <c r="G1340" s="25"/>
    </row>
    <row r="1341">
      <c r="A1341" s="4" t="s">
        <v>14855</v>
      </c>
      <c r="B1341" s="4" t="s">
        <v>14856</v>
      </c>
      <c r="C1341" s="4" t="s">
        <v>3798</v>
      </c>
      <c r="D1341" s="10">
        <v>1.592079901E9</v>
      </c>
      <c r="E1341" s="25">
        <v>0.84112823</v>
      </c>
      <c r="F1341" s="15" t="str">
        <f>IFERROR(__xludf.DUMMYFUNCTION("""COMPUTED_VALUE"""),"Prob1emSolver")</f>
        <v>Prob1emSolver</v>
      </c>
      <c r="G1341" s="25"/>
    </row>
    <row r="1342">
      <c r="A1342" s="4" t="s">
        <v>14857</v>
      </c>
      <c r="B1342" s="4" t="s">
        <v>13098</v>
      </c>
      <c r="C1342" s="4" t="s">
        <v>3193</v>
      </c>
      <c r="D1342" s="10">
        <v>1.592423967E9</v>
      </c>
      <c r="E1342" s="25">
        <v>0.8409015</v>
      </c>
      <c r="F1342" s="15" t="str">
        <f>IFERROR(__xludf.DUMMYFUNCTION("""COMPUTED_VALUE"""),"UnoriginallyGeneric")</f>
        <v>UnoriginallyGeneric</v>
      </c>
      <c r="G1342" s="25"/>
    </row>
    <row r="1343">
      <c r="A1343" s="4" t="s">
        <v>14858</v>
      </c>
      <c r="B1343" s="4" t="s">
        <v>14228</v>
      </c>
      <c r="C1343" s="4" t="s">
        <v>3226</v>
      </c>
      <c r="D1343" s="10">
        <v>1.591384081E9</v>
      </c>
      <c r="E1343" s="25">
        <v>0.8408949</v>
      </c>
      <c r="F1343" s="15" t="str">
        <f>IFERROR(__xludf.DUMMYFUNCTION("""COMPUTED_VALUE"""),"furiousgeorge2001")</f>
        <v>furiousgeorge2001</v>
      </c>
      <c r="G1343" s="25"/>
    </row>
    <row r="1344">
      <c r="A1344" s="4" t="s">
        <v>14859</v>
      </c>
      <c r="B1344" s="4" t="s">
        <v>13718</v>
      </c>
      <c r="C1344" s="4" t="s">
        <v>2519</v>
      </c>
      <c r="D1344" s="10">
        <v>1.593117379E9</v>
      </c>
      <c r="E1344" s="25">
        <v>0.8407851</v>
      </c>
      <c r="F1344" s="15" t="str">
        <f>IFERROR(__xludf.DUMMYFUNCTION("""COMPUTED_VALUE"""),"dupleVe")</f>
        <v>dupleVe</v>
      </c>
      <c r="G1344" s="25"/>
    </row>
    <row r="1345">
      <c r="A1345" s="4" t="s">
        <v>14860</v>
      </c>
      <c r="B1345" s="4" t="s">
        <v>13492</v>
      </c>
      <c r="C1345" s="4" t="s">
        <v>7219</v>
      </c>
      <c r="D1345" s="10">
        <v>1.59105592E9</v>
      </c>
      <c r="E1345" s="25">
        <v>0.84065217</v>
      </c>
      <c r="F1345" s="15" t="str">
        <f>IFERROR(__xludf.DUMMYFUNCTION("""COMPUTED_VALUE"""),"Shwoomie")</f>
        <v>Shwoomie</v>
      </c>
      <c r="G1345" s="25"/>
    </row>
    <row r="1346">
      <c r="A1346" s="4" t="s">
        <v>14861</v>
      </c>
      <c r="B1346" s="4" t="s">
        <v>1096</v>
      </c>
      <c r="C1346" s="4" t="s">
        <v>770</v>
      </c>
      <c r="D1346" s="10">
        <v>1.592253199E9</v>
      </c>
      <c r="E1346" s="25">
        <v>0.8406229</v>
      </c>
      <c r="F1346" s="15" t="str">
        <f>IFERROR(__xludf.DUMMYFUNCTION("""COMPUTED_VALUE"""),"lortoflife")</f>
        <v>lortoflife</v>
      </c>
      <c r="G1346" s="25"/>
    </row>
    <row r="1347">
      <c r="A1347" s="22" t="s">
        <v>14862</v>
      </c>
      <c r="B1347" s="4" t="s">
        <v>13376</v>
      </c>
      <c r="C1347" s="4" t="s">
        <v>5655</v>
      </c>
      <c r="D1347" s="10">
        <v>1.591215738E9</v>
      </c>
      <c r="E1347" s="25">
        <v>0.8400328</v>
      </c>
      <c r="F1347" s="15" t="str">
        <f>IFERROR(__xludf.DUMMYFUNCTION("""COMPUTED_VALUE"""),"spectrequeen")</f>
        <v>spectrequeen</v>
      </c>
      <c r="G1347" s="25"/>
    </row>
    <row r="1348">
      <c r="A1348" s="4" t="s">
        <v>14863</v>
      </c>
      <c r="B1348" s="10">
        <v>1.9830602E7</v>
      </c>
      <c r="C1348" s="4" t="s">
        <v>2927</v>
      </c>
      <c r="D1348" s="10">
        <v>1.591835522E9</v>
      </c>
      <c r="E1348" s="25">
        <v>0.83999586</v>
      </c>
      <c r="F1348" s="15" t="str">
        <f>IFERROR(__xludf.DUMMYFUNCTION("""COMPUTED_VALUE"""),"cryptolies")</f>
        <v>cryptolies</v>
      </c>
      <c r="G1348" s="25"/>
    </row>
    <row r="1349">
      <c r="A1349" s="4" t="s">
        <v>14864</v>
      </c>
      <c r="B1349" s="4" t="s">
        <v>13663</v>
      </c>
      <c r="C1349" s="4" t="s">
        <v>1764</v>
      </c>
      <c r="D1349" s="10">
        <v>1.592158392E9</v>
      </c>
      <c r="E1349" s="25">
        <v>0.83996296</v>
      </c>
      <c r="F1349" s="15" t="str">
        <f>IFERROR(__xludf.DUMMYFUNCTION("""COMPUTED_VALUE"""),"based420lmao")</f>
        <v>based420lmao</v>
      </c>
      <c r="G1349" s="25"/>
    </row>
    <row r="1350">
      <c r="A1350" s="4" t="s">
        <v>14865</v>
      </c>
      <c r="B1350" s="4" t="s">
        <v>14866</v>
      </c>
      <c r="C1350" s="4" t="s">
        <v>11443</v>
      </c>
      <c r="D1350" s="10">
        <v>1.591790976E9</v>
      </c>
      <c r="E1350" s="25">
        <v>0.8399351</v>
      </c>
      <c r="F1350" s="15" t="str">
        <f>IFERROR(__xludf.DUMMYFUNCTION("""COMPUTED_VALUE"""),"WhyTryForQuality")</f>
        <v>WhyTryForQuality</v>
      </c>
      <c r="G1350" s="25"/>
    </row>
    <row r="1351">
      <c r="A1351" s="4" t="s">
        <v>14867</v>
      </c>
      <c r="B1351" s="4" t="s">
        <v>13806</v>
      </c>
      <c r="C1351" s="4" t="s">
        <v>9491</v>
      </c>
      <c r="D1351" s="10">
        <v>1.591407859E9</v>
      </c>
      <c r="E1351" s="25">
        <v>0.8398512</v>
      </c>
      <c r="F1351" s="15" t="str">
        <f>IFERROR(__xludf.DUMMYFUNCTION("""COMPUTED_VALUE"""),"a_normal_human")</f>
        <v>a_normal_human</v>
      </c>
      <c r="G1351" s="25"/>
    </row>
    <row r="1352">
      <c r="A1352" s="22" t="s">
        <v>14868</v>
      </c>
      <c r="B1352" s="4" t="s">
        <v>13689</v>
      </c>
      <c r="C1352" s="4" t="s">
        <v>8152</v>
      </c>
      <c r="D1352" s="10">
        <v>1.592430977E9</v>
      </c>
      <c r="E1352" s="25">
        <v>0.8397864</v>
      </c>
      <c r="F1352" s="15" t="str">
        <f>IFERROR(__xludf.DUMMYFUNCTION("""COMPUTED_VALUE"""),"Tommytimms3")</f>
        <v>Tommytimms3</v>
      </c>
      <c r="G1352" s="25"/>
    </row>
    <row r="1353">
      <c r="A1353" s="4" t="s">
        <v>14869</v>
      </c>
      <c r="B1353" s="4" t="s">
        <v>14870</v>
      </c>
      <c r="C1353" s="4" t="s">
        <v>5572</v>
      </c>
      <c r="D1353" s="10">
        <v>1.592426104E9</v>
      </c>
      <c r="E1353" s="25">
        <v>0.83901167</v>
      </c>
      <c r="F1353" s="15" t="str">
        <f>IFERROR(__xludf.DUMMYFUNCTION("""COMPUTED_VALUE"""),"Falv")</f>
        <v>Falv</v>
      </c>
      <c r="G1353" s="25"/>
    </row>
    <row r="1354">
      <c r="A1354" s="4" t="s">
        <v>14871</v>
      </c>
      <c r="B1354" s="4" t="s">
        <v>14872</v>
      </c>
      <c r="C1354" s="4" t="s">
        <v>4495</v>
      </c>
      <c r="D1354" s="10">
        <v>1.591720757E9</v>
      </c>
      <c r="E1354" s="25">
        <v>0.8389921</v>
      </c>
      <c r="F1354" s="15" t="str">
        <f>IFERROR(__xludf.DUMMYFUNCTION("""COMPUTED_VALUE"""),"UncleGrga")</f>
        <v>UncleGrga</v>
      </c>
      <c r="G1354" s="25"/>
    </row>
    <row r="1355">
      <c r="A1355" s="22" t="s">
        <v>14873</v>
      </c>
      <c r="B1355" s="4" t="s">
        <v>14506</v>
      </c>
      <c r="C1355" s="4" t="s">
        <v>9065</v>
      </c>
      <c r="D1355" s="10">
        <v>1.592253812E9</v>
      </c>
      <c r="E1355" s="25">
        <v>0.8389138</v>
      </c>
      <c r="F1355" s="15" t="str">
        <f>IFERROR(__xludf.DUMMYFUNCTION("""COMPUTED_VALUE"""),"tapwater_addict")</f>
        <v>tapwater_addict</v>
      </c>
      <c r="G1355" s="25"/>
    </row>
    <row r="1356">
      <c r="A1356" s="4" t="s">
        <v>14874</v>
      </c>
      <c r="B1356" s="4" t="s">
        <v>14018</v>
      </c>
      <c r="C1356" s="4" t="s">
        <v>10095</v>
      </c>
      <c r="D1356" s="10">
        <v>1.593241651E9</v>
      </c>
      <c r="E1356" s="25">
        <v>0.83862644</v>
      </c>
      <c r="F1356" s="15" t="str">
        <f>IFERROR(__xludf.DUMMYFUNCTION("""COMPUTED_VALUE"""),"amllx")</f>
        <v>amllx</v>
      </c>
      <c r="G1356" s="25"/>
    </row>
    <row r="1357">
      <c r="A1357" s="22" t="s">
        <v>14875</v>
      </c>
      <c r="B1357" s="4" t="s">
        <v>1096</v>
      </c>
      <c r="C1357" s="4" t="s">
        <v>5681</v>
      </c>
      <c r="D1357" s="10">
        <v>1.592918121E9</v>
      </c>
      <c r="E1357" s="25">
        <v>0.83849883</v>
      </c>
      <c r="F1357" s="15" t="str">
        <f>IFERROR(__xludf.DUMMYFUNCTION("""COMPUTED_VALUE"""),"watchesyoueat")</f>
        <v>watchesyoueat</v>
      </c>
      <c r="G1357" s="25"/>
    </row>
    <row r="1358">
      <c r="A1358" s="4" t="s">
        <v>14876</v>
      </c>
      <c r="B1358" s="4" t="s">
        <v>13851</v>
      </c>
      <c r="C1358" s="4" t="s">
        <v>10971</v>
      </c>
      <c r="D1358" s="10">
        <v>1.591236372E9</v>
      </c>
      <c r="E1358" s="25">
        <v>0.8382676</v>
      </c>
      <c r="F1358" s="15" t="str">
        <f>IFERROR(__xludf.DUMMYFUNCTION("""COMPUTED_VALUE"""),"J-ackarse")</f>
        <v>J-ackarse</v>
      </c>
      <c r="G1358" s="25"/>
    </row>
    <row r="1359">
      <c r="A1359" s="4" t="s">
        <v>14877</v>
      </c>
      <c r="B1359" s="4" t="s">
        <v>3947</v>
      </c>
      <c r="C1359" s="4" t="s">
        <v>6076</v>
      </c>
      <c r="D1359" s="10">
        <v>1.592527319E9</v>
      </c>
      <c r="E1359" s="25">
        <v>0.838216</v>
      </c>
      <c r="F1359" s="15" t="str">
        <f>IFERROR(__xludf.DUMMYFUNCTION("""COMPUTED_VALUE"""),"Ghost_in_The_Trenchs")</f>
        <v>Ghost_in_The_Trenchs</v>
      </c>
      <c r="G1359" s="25"/>
    </row>
    <row r="1360">
      <c r="A1360" s="4" t="s">
        <v>14878</v>
      </c>
      <c r="B1360" s="4" t="s">
        <v>14879</v>
      </c>
      <c r="C1360" s="4" t="s">
        <v>7725</v>
      </c>
      <c r="D1360" s="10">
        <v>1.593267171E9</v>
      </c>
      <c r="E1360" s="25">
        <v>0.83789617</v>
      </c>
      <c r="F1360" s="15" t="str">
        <f>IFERROR(__xludf.DUMMYFUNCTION("""COMPUTED_VALUE"""),"wylee_one")</f>
        <v>wylee_one</v>
      </c>
      <c r="G1360" s="25"/>
    </row>
    <row r="1361">
      <c r="A1361" s="4" t="s">
        <v>14880</v>
      </c>
      <c r="B1361" s="4" t="s">
        <v>9562</v>
      </c>
      <c r="C1361" s="4" t="s">
        <v>8242</v>
      </c>
      <c r="D1361" s="10">
        <v>1.593357764E9</v>
      </c>
      <c r="E1361" s="25">
        <v>0.83754534</v>
      </c>
      <c r="F1361" s="15" t="str">
        <f>IFERROR(__xludf.DUMMYFUNCTION("""COMPUTED_VALUE"""),"DirtyLibralFemanist")</f>
        <v>DirtyLibralFemanist</v>
      </c>
      <c r="G1361" s="25"/>
    </row>
    <row r="1362">
      <c r="A1362" s="22" t="s">
        <v>14881</v>
      </c>
      <c r="B1362" s="4" t="s">
        <v>14211</v>
      </c>
      <c r="C1362" s="4" t="s">
        <v>8498</v>
      </c>
      <c r="D1362" s="10">
        <v>1.593622406E9</v>
      </c>
      <c r="E1362" s="25">
        <v>0.83745253</v>
      </c>
      <c r="F1362" s="15" t="str">
        <f>IFERROR(__xludf.DUMMYFUNCTION("""COMPUTED_VALUE"""),"dagthegnome")</f>
        <v>dagthegnome</v>
      </c>
      <c r="G1362" s="25"/>
    </row>
    <row r="1363">
      <c r="A1363" s="22" t="s">
        <v>14882</v>
      </c>
      <c r="B1363" s="4" t="s">
        <v>13526</v>
      </c>
      <c r="C1363" s="4" t="s">
        <v>2620</v>
      </c>
      <c r="D1363" s="10">
        <v>1.592752419E9</v>
      </c>
      <c r="E1363" s="25">
        <v>0.83744997</v>
      </c>
      <c r="F1363" s="15" t="str">
        <f>IFERROR(__xludf.DUMMYFUNCTION("""COMPUTED_VALUE"""),"MrKalishnikov")</f>
        <v>MrKalishnikov</v>
      </c>
      <c r="G1363" s="25"/>
    </row>
    <row r="1364">
      <c r="A1364" s="4" t="s">
        <v>14883</v>
      </c>
      <c r="B1364" s="4" t="s">
        <v>14884</v>
      </c>
      <c r="C1364" s="4" t="s">
        <v>4906</v>
      </c>
      <c r="D1364" s="10">
        <v>1.59248333E9</v>
      </c>
      <c r="E1364" s="25">
        <v>0.8373952</v>
      </c>
      <c r="F1364" s="15" t="str">
        <f>IFERROR(__xludf.DUMMYFUNCTION("""COMPUTED_VALUE"""),"Bon-G")</f>
        <v>Bon-G</v>
      </c>
      <c r="G1364" s="25"/>
    </row>
    <row r="1365">
      <c r="A1365" s="4" t="s">
        <v>14885</v>
      </c>
      <c r="B1365" s="4" t="s">
        <v>14347</v>
      </c>
      <c r="C1365" s="4" t="s">
        <v>8534</v>
      </c>
      <c r="D1365" s="10">
        <v>1.593374548E9</v>
      </c>
      <c r="E1365" s="25">
        <v>0.837277</v>
      </c>
      <c r="F1365" s="15" t="str">
        <f>IFERROR(__xludf.DUMMYFUNCTION("""COMPUTED_VALUE"""),"lethpard")</f>
        <v>lethpard</v>
      </c>
      <c r="G1365" s="25"/>
    </row>
    <row r="1366">
      <c r="A1366" s="4" t="s">
        <v>14886</v>
      </c>
      <c r="B1366" s="4" t="s">
        <v>13767</v>
      </c>
      <c r="C1366" s="4" t="s">
        <v>9363</v>
      </c>
      <c r="D1366" s="10">
        <v>1.591716099E9</v>
      </c>
      <c r="E1366" s="25">
        <v>0.83715385</v>
      </c>
      <c r="F1366" s="15" t="str">
        <f>IFERROR(__xludf.DUMMYFUNCTION("""COMPUTED_VALUE"""),"bobbypolitic")</f>
        <v>bobbypolitic</v>
      </c>
      <c r="G1366" s="25"/>
    </row>
    <row r="1367">
      <c r="A1367" s="22" t="s">
        <v>14887</v>
      </c>
      <c r="B1367" s="4" t="s">
        <v>14636</v>
      </c>
      <c r="C1367" s="4" t="s">
        <v>1300</v>
      </c>
      <c r="D1367" s="10">
        <v>1.592568632E9</v>
      </c>
      <c r="E1367" s="25">
        <v>0.8367568</v>
      </c>
      <c r="F1367" s="15" t="str">
        <f>IFERROR(__xludf.DUMMYFUNCTION("""COMPUTED_VALUE"""),"Caribooster")</f>
        <v>Caribooster</v>
      </c>
      <c r="G1367" s="25"/>
    </row>
    <row r="1368">
      <c r="A1368" s="4" t="s">
        <v>14888</v>
      </c>
      <c r="B1368" s="4" t="s">
        <v>13713</v>
      </c>
      <c r="C1368" s="4" t="s">
        <v>444</v>
      </c>
      <c r="D1368" s="10">
        <v>1.591380022E9</v>
      </c>
      <c r="E1368" s="25">
        <v>0.83648694</v>
      </c>
      <c r="F1368" s="15" t="str">
        <f>IFERROR(__xludf.DUMMYFUNCTION("""COMPUTED_VALUE"""),"CurrentYearFeelings")</f>
        <v>CurrentYearFeelings</v>
      </c>
      <c r="G1368" s="25"/>
    </row>
    <row r="1369">
      <c r="A1369" s="22" t="s">
        <v>14889</v>
      </c>
      <c r="B1369" s="4" t="s">
        <v>14890</v>
      </c>
      <c r="C1369" s="4" t="s">
        <v>5311</v>
      </c>
      <c r="D1369" s="10">
        <v>1.591630133E9</v>
      </c>
      <c r="E1369" s="25">
        <v>0.83632404</v>
      </c>
      <c r="F1369" s="15" t="str">
        <f>IFERROR(__xludf.DUMMYFUNCTION("""COMPUTED_VALUE"""),"shazamallamadingdong")</f>
        <v>shazamallamadingdong</v>
      </c>
      <c r="G1369" s="25"/>
    </row>
    <row r="1370">
      <c r="A1370" s="4" t="s">
        <v>14891</v>
      </c>
      <c r="B1370" s="4" t="s">
        <v>1253</v>
      </c>
      <c r="C1370" s="4" t="s">
        <v>665</v>
      </c>
      <c r="D1370" s="10">
        <v>1.591457115E9</v>
      </c>
      <c r="E1370" s="25">
        <v>0.8362558</v>
      </c>
      <c r="F1370" s="15" t="str">
        <f>IFERROR(__xludf.DUMMYFUNCTION("""COMPUTED_VALUE"""),"TheRealTinfoil666")</f>
        <v>TheRealTinfoil666</v>
      </c>
      <c r="G1370" s="25"/>
    </row>
    <row r="1371">
      <c r="A1371" s="22" t="s">
        <v>14892</v>
      </c>
      <c r="B1371" s="4" t="s">
        <v>14893</v>
      </c>
      <c r="C1371" s="4" t="s">
        <v>1792</v>
      </c>
      <c r="D1371" s="10">
        <v>1.591032305E9</v>
      </c>
      <c r="E1371" s="25">
        <v>0.8362378</v>
      </c>
      <c r="F1371" s="15" t="str">
        <f>IFERROR(__xludf.DUMMYFUNCTION("""COMPUTED_VALUE"""),"danielsnelen")</f>
        <v>danielsnelen</v>
      </c>
      <c r="G1371" s="25"/>
    </row>
    <row r="1372">
      <c r="A1372" s="4" t="s">
        <v>14894</v>
      </c>
      <c r="B1372" s="4" t="s">
        <v>1041</v>
      </c>
      <c r="C1372" s="4" t="s">
        <v>7725</v>
      </c>
      <c r="D1372" s="10">
        <v>1.593224218E9</v>
      </c>
      <c r="E1372" s="25">
        <v>0.8360893</v>
      </c>
      <c r="F1372" s="15" t="str">
        <f>IFERROR(__xludf.DUMMYFUNCTION("""COMPUTED_VALUE"""),"dirty_rubbers")</f>
        <v>dirty_rubbers</v>
      </c>
      <c r="G1372" s="25"/>
    </row>
    <row r="1373">
      <c r="A1373" s="22" t="s">
        <v>14895</v>
      </c>
      <c r="B1373" s="4" t="s">
        <v>13689</v>
      </c>
      <c r="C1373" s="4" t="s">
        <v>2442</v>
      </c>
      <c r="D1373" s="10">
        <v>1.59265692E9</v>
      </c>
      <c r="E1373" s="25">
        <v>0.8359416</v>
      </c>
      <c r="F1373" s="15" t="str">
        <f>IFERROR(__xludf.DUMMYFUNCTION("""COMPUTED_VALUE"""),"HozenzoYelich")</f>
        <v>HozenzoYelich</v>
      </c>
      <c r="G1373" s="25"/>
    </row>
    <row r="1374">
      <c r="A1374" s="4" t="s">
        <v>14896</v>
      </c>
      <c r="B1374" s="4" t="s">
        <v>3404</v>
      </c>
      <c r="C1374" s="4" t="s">
        <v>7274</v>
      </c>
      <c r="D1374" s="10">
        <v>1.591587143E9</v>
      </c>
      <c r="E1374" s="25">
        <v>0.83554137</v>
      </c>
      <c r="F1374" s="15" t="str">
        <f>IFERROR(__xludf.DUMMYFUNCTION("""COMPUTED_VALUE"""),"Wolfxskull")</f>
        <v>Wolfxskull</v>
      </c>
      <c r="G1374" s="25"/>
    </row>
    <row r="1375">
      <c r="A1375" s="4" t="s">
        <v>14897</v>
      </c>
      <c r="B1375" s="4" t="s">
        <v>3294</v>
      </c>
      <c r="C1375" s="4" t="s">
        <v>7510</v>
      </c>
      <c r="D1375" s="10">
        <v>1.593540252E9</v>
      </c>
      <c r="E1375" s="25">
        <v>0.8355208</v>
      </c>
      <c r="F1375" s="15" t="str">
        <f>IFERROR(__xludf.DUMMYFUNCTION("""COMPUTED_VALUE"""),"ItsCanadaMan")</f>
        <v>ItsCanadaMan</v>
      </c>
      <c r="G1375" s="25"/>
    </row>
    <row r="1376">
      <c r="A1376" s="22" t="s">
        <v>14898</v>
      </c>
      <c r="B1376" s="4" t="s">
        <v>1790</v>
      </c>
      <c r="C1376" s="4" t="s">
        <v>5468</v>
      </c>
      <c r="D1376" s="10">
        <v>1.591388458E9</v>
      </c>
      <c r="E1376" s="25">
        <v>0.8355208</v>
      </c>
      <c r="F1376" s="15" t="str">
        <f>IFERROR(__xludf.DUMMYFUNCTION("""COMPUTED_VALUE"""),"GD_Studio")</f>
        <v>GD_Studio</v>
      </c>
      <c r="G1376" s="25"/>
    </row>
    <row r="1377">
      <c r="A1377" s="22" t="s">
        <v>14899</v>
      </c>
      <c r="B1377" s="4" t="s">
        <v>930</v>
      </c>
      <c r="C1377" s="4" t="s">
        <v>970</v>
      </c>
      <c r="D1377" s="10">
        <v>1.593131782E9</v>
      </c>
      <c r="E1377" s="25">
        <v>0.8355208</v>
      </c>
      <c r="F1377" s="15" t="str">
        <f>IFERROR(__xludf.DUMMYFUNCTION("""COMPUTED_VALUE"""),"Pindogger")</f>
        <v>Pindogger</v>
      </c>
      <c r="G1377" s="25"/>
    </row>
    <row r="1378">
      <c r="A1378" s="4" t="s">
        <v>14900</v>
      </c>
      <c r="B1378" s="4" t="s">
        <v>13458</v>
      </c>
      <c r="C1378" s="4" t="s">
        <v>2542</v>
      </c>
      <c r="D1378" s="10">
        <v>1.592752929E9</v>
      </c>
      <c r="E1378" s="25">
        <v>0.8355208</v>
      </c>
      <c r="F1378" s="15" t="str">
        <f>IFERROR(__xludf.DUMMYFUNCTION("""COMPUTED_VALUE"""),"Recky-Markaira")</f>
        <v>Recky-Markaira</v>
      </c>
      <c r="G1378" s="25"/>
    </row>
    <row r="1379">
      <c r="A1379" s="22" t="s">
        <v>14901</v>
      </c>
      <c r="B1379" s="4" t="s">
        <v>14137</v>
      </c>
      <c r="C1379" s="4" t="s">
        <v>6728</v>
      </c>
      <c r="D1379" s="10">
        <v>1.592310697E9</v>
      </c>
      <c r="E1379" s="25">
        <v>0.8355208</v>
      </c>
      <c r="F1379" s="15" t="str">
        <f>IFERROR(__xludf.DUMMYFUNCTION("""COMPUTED_VALUE"""),"ShyverMeTibbers")</f>
        <v>ShyverMeTibbers</v>
      </c>
      <c r="G1379" s="25"/>
    </row>
    <row r="1380">
      <c r="A1380" s="4" t="s">
        <v>14902</v>
      </c>
      <c r="B1380" s="4" t="s">
        <v>14903</v>
      </c>
      <c r="C1380" s="4" t="s">
        <v>6499</v>
      </c>
      <c r="D1380" s="10">
        <v>1.591121432E9</v>
      </c>
      <c r="E1380" s="25">
        <v>0.8355208</v>
      </c>
      <c r="F1380" s="15" t="str">
        <f>IFERROR(__xludf.DUMMYFUNCTION("""COMPUTED_VALUE"""),"Lifea")</f>
        <v>Lifea</v>
      </c>
      <c r="G1380" s="25"/>
    </row>
    <row r="1381">
      <c r="A1381" s="4" t="s">
        <v>14904</v>
      </c>
      <c r="B1381" s="4" t="s">
        <v>13244</v>
      </c>
      <c r="C1381" s="4" t="s">
        <v>4922</v>
      </c>
      <c r="D1381" s="10">
        <v>1.593541258E9</v>
      </c>
      <c r="E1381" s="25">
        <v>0.8355208</v>
      </c>
      <c r="F1381" s="15" t="str">
        <f>IFERROR(__xludf.DUMMYFUNCTION("""COMPUTED_VALUE"""),"ACSspecpay")</f>
        <v>ACSspecpay</v>
      </c>
      <c r="G1381" s="25"/>
    </row>
    <row r="1382">
      <c r="A1382" s="4" t="s">
        <v>14905</v>
      </c>
      <c r="B1382" s="4" t="s">
        <v>13176</v>
      </c>
      <c r="C1382" s="4" t="s">
        <v>10464</v>
      </c>
      <c r="D1382" s="10">
        <v>1.591140868E9</v>
      </c>
      <c r="E1382" s="25">
        <v>0.8355208</v>
      </c>
      <c r="F1382" s="15" t="str">
        <f>IFERROR(__xludf.DUMMYFUNCTION("""COMPUTED_VALUE"""),"lyndseylo1")</f>
        <v>lyndseylo1</v>
      </c>
      <c r="G1382" s="25"/>
    </row>
    <row r="1383">
      <c r="A1383" s="4" t="s">
        <v>14906</v>
      </c>
      <c r="B1383" s="4" t="s">
        <v>14907</v>
      </c>
      <c r="C1383" s="4" t="s">
        <v>2124</v>
      </c>
      <c r="D1383" s="10">
        <v>1.593047966E9</v>
      </c>
      <c r="E1383" s="25">
        <v>0.8355208</v>
      </c>
      <c r="F1383" s="15" t="str">
        <f>IFERROR(__xludf.DUMMYFUNCTION("""COMPUTED_VALUE"""),"paladinqu")</f>
        <v>paladinqu</v>
      </c>
      <c r="G1383" s="25"/>
    </row>
    <row r="1384">
      <c r="A1384" s="4" t="s">
        <v>14908</v>
      </c>
      <c r="B1384" s="4" t="s">
        <v>13311</v>
      </c>
      <c r="C1384" s="4" t="s">
        <v>11496</v>
      </c>
      <c r="D1384" s="10">
        <v>1.591199094E9</v>
      </c>
      <c r="E1384" s="25">
        <v>0.8355208</v>
      </c>
      <c r="F1384" s="15" t="str">
        <f>IFERROR(__xludf.DUMMYFUNCTION("""COMPUTED_VALUE"""),"smecons3")</f>
        <v>smecons3</v>
      </c>
      <c r="G1384" s="25"/>
    </row>
    <row r="1385">
      <c r="A1385" s="4" t="s">
        <v>14909</v>
      </c>
      <c r="B1385" s="4" t="s">
        <v>14910</v>
      </c>
      <c r="C1385" s="4" t="s">
        <v>5866</v>
      </c>
      <c r="D1385" s="10">
        <v>1.591130824E9</v>
      </c>
      <c r="E1385" s="25">
        <v>0.8355208</v>
      </c>
      <c r="F1385" s="15" t="str">
        <f>IFERROR(__xludf.DUMMYFUNCTION("""COMPUTED_VALUE"""),"1989hsah")</f>
        <v>1989hsah</v>
      </c>
      <c r="G1385" s="25"/>
    </row>
    <row r="1386">
      <c r="A1386" s="4" t="s">
        <v>14911</v>
      </c>
      <c r="B1386" s="4" t="s">
        <v>3143</v>
      </c>
      <c r="C1386" s="4" t="s">
        <v>818</v>
      </c>
      <c r="D1386" s="10">
        <v>1.591742853E9</v>
      </c>
      <c r="E1386" s="25">
        <v>0.8355208</v>
      </c>
      <c r="F1386" s="15" t="str">
        <f>IFERROR(__xludf.DUMMYFUNCTION("""COMPUTED_VALUE"""),"bucket_of_fun")</f>
        <v>bucket_of_fun</v>
      </c>
      <c r="G1386" s="25"/>
    </row>
    <row r="1387">
      <c r="A1387" s="4" t="s">
        <v>14912</v>
      </c>
      <c r="B1387" s="4" t="s">
        <v>6636</v>
      </c>
      <c r="C1387" s="4" t="s">
        <v>6737</v>
      </c>
      <c r="D1387" s="10">
        <v>1.592450092E9</v>
      </c>
      <c r="E1387" s="25">
        <v>0.8355208</v>
      </c>
      <c r="F1387" s="15" t="str">
        <f>IFERROR(__xludf.DUMMYFUNCTION("""COMPUTED_VALUE"""),"shaxshax")</f>
        <v>shaxshax</v>
      </c>
      <c r="G1387" s="25"/>
    </row>
    <row r="1388">
      <c r="A1388" s="4" t="s">
        <v>14913</v>
      </c>
      <c r="B1388" s="4" t="s">
        <v>6663</v>
      </c>
      <c r="C1388" s="4" t="s">
        <v>545</v>
      </c>
      <c r="D1388" s="10">
        <v>1.593060307E9</v>
      </c>
      <c r="E1388" s="25">
        <v>0.8355208</v>
      </c>
      <c r="F1388" s="15" t="str">
        <f>IFERROR(__xludf.DUMMYFUNCTION("""COMPUTED_VALUE"""),"NavigateByAstrology")</f>
        <v>NavigateByAstrology</v>
      </c>
      <c r="G1388" s="25"/>
    </row>
    <row r="1389">
      <c r="A1389" s="4" t="s">
        <v>14914</v>
      </c>
      <c r="B1389" s="4" t="s">
        <v>1215</v>
      </c>
      <c r="C1389" s="4" t="s">
        <v>8926</v>
      </c>
      <c r="D1389" s="10">
        <v>1.591636627E9</v>
      </c>
      <c r="E1389" s="25">
        <v>0.8355208</v>
      </c>
      <c r="F1389" s="15" t="str">
        <f>IFERROR(__xludf.DUMMYFUNCTION("""COMPUTED_VALUE"""),"PlankLengthIsNull")</f>
        <v>PlankLengthIsNull</v>
      </c>
      <c r="G1389" s="25"/>
    </row>
    <row r="1390">
      <c r="A1390" s="22" t="s">
        <v>14915</v>
      </c>
      <c r="B1390" s="4" t="s">
        <v>14916</v>
      </c>
      <c r="C1390" s="4" t="s">
        <v>818</v>
      </c>
      <c r="D1390" s="10">
        <v>1.591732845E9</v>
      </c>
      <c r="E1390" s="25">
        <v>0.8355208</v>
      </c>
      <c r="F1390" s="15" t="str">
        <f>IFERROR(__xludf.DUMMYFUNCTION("""COMPUTED_VALUE"""),"analyst_84")</f>
        <v>analyst_84</v>
      </c>
      <c r="G1390" s="25"/>
    </row>
    <row r="1391">
      <c r="A1391" s="4" t="s">
        <v>14917</v>
      </c>
      <c r="B1391" s="4" t="s">
        <v>14918</v>
      </c>
      <c r="C1391" s="4" t="s">
        <v>1116</v>
      </c>
      <c r="D1391" s="10">
        <v>1.591688495E9</v>
      </c>
      <c r="E1391" s="25">
        <v>0.8355208</v>
      </c>
      <c r="F1391" s="15" t="str">
        <f>IFERROR(__xludf.DUMMYFUNCTION("""COMPUTED_VALUE"""),"deathknight5000")</f>
        <v>deathknight5000</v>
      </c>
      <c r="G1391" s="25"/>
    </row>
    <row r="1392">
      <c r="A1392" s="4" t="s">
        <v>14919</v>
      </c>
      <c r="B1392" s="4" t="s">
        <v>14442</v>
      </c>
      <c r="C1392" s="4" t="s">
        <v>6032</v>
      </c>
      <c r="D1392" s="10">
        <v>1.593411965E9</v>
      </c>
      <c r="E1392" s="25">
        <v>0.8355208</v>
      </c>
      <c r="F1392" s="15" t="str">
        <f>IFERROR(__xludf.DUMMYFUNCTION("""COMPUTED_VALUE"""),"SUNAsin")</f>
        <v>SUNAsin</v>
      </c>
      <c r="G1392" s="25"/>
    </row>
    <row r="1393">
      <c r="A1393" s="4" t="s">
        <v>14920</v>
      </c>
      <c r="B1393" s="4" t="s">
        <v>9562</v>
      </c>
      <c r="C1393" s="4" t="s">
        <v>11576</v>
      </c>
      <c r="D1393" s="10">
        <v>1.59114012E9</v>
      </c>
      <c r="E1393" s="25">
        <v>0.8355208</v>
      </c>
      <c r="F1393" s="15" t="str">
        <f>IFERROR(__xludf.DUMMYFUNCTION("""COMPUTED_VALUE"""),"Truth_SeekingMissile")</f>
        <v>Truth_SeekingMissile</v>
      </c>
      <c r="G1393" s="25"/>
    </row>
    <row r="1394">
      <c r="A1394" s="22" t="s">
        <v>14921</v>
      </c>
      <c r="B1394" s="4" t="s">
        <v>14922</v>
      </c>
      <c r="C1394" s="4" t="s">
        <v>849</v>
      </c>
      <c r="D1394" s="10">
        <v>1.593012589E9</v>
      </c>
      <c r="E1394" s="25">
        <v>0.8355208</v>
      </c>
      <c r="F1394" s="15" t="str">
        <f>IFERROR(__xludf.DUMMYFUNCTION("""COMPUTED_VALUE"""),"Butt_Robot")</f>
        <v>Butt_Robot</v>
      </c>
      <c r="G1394" s="25"/>
    </row>
    <row r="1395">
      <c r="A1395" s="22" t="s">
        <v>14923</v>
      </c>
      <c r="B1395" s="4" t="s">
        <v>14924</v>
      </c>
      <c r="C1395" s="4" t="s">
        <v>8242</v>
      </c>
      <c r="D1395" s="10">
        <v>1.593367591E9</v>
      </c>
      <c r="E1395" s="25">
        <v>0.8355208</v>
      </c>
      <c r="F1395" s="15" t="str">
        <f>IFERROR(__xludf.DUMMYFUNCTION("""COMPUTED_VALUE"""),"Lolmob")</f>
        <v>Lolmob</v>
      </c>
      <c r="G1395" s="25"/>
    </row>
    <row r="1396">
      <c r="A1396" s="4" t="s">
        <v>14925</v>
      </c>
      <c r="B1396" s="4" t="s">
        <v>14621</v>
      </c>
      <c r="C1396" s="4" t="s">
        <v>864</v>
      </c>
      <c r="D1396" s="10">
        <v>1.592631758E9</v>
      </c>
      <c r="E1396" s="25">
        <v>0.8355208</v>
      </c>
      <c r="F1396" s="15" t="str">
        <f>IFERROR(__xludf.DUMMYFUNCTION("""COMPUTED_VALUE"""),"TheFerretman")</f>
        <v>TheFerretman</v>
      </c>
      <c r="G1396" s="25"/>
    </row>
    <row r="1397">
      <c r="A1397" s="22" t="s">
        <v>14926</v>
      </c>
      <c r="B1397" s="4" t="s">
        <v>14927</v>
      </c>
      <c r="C1397" s="4" t="s">
        <v>9677</v>
      </c>
      <c r="D1397" s="10">
        <v>1.591499964E9</v>
      </c>
      <c r="E1397" s="25">
        <v>0.8355208</v>
      </c>
      <c r="F1397" s="15" t="str">
        <f>IFERROR(__xludf.DUMMYFUNCTION("""COMPUTED_VALUE"""),"mbucky32")</f>
        <v>mbucky32</v>
      </c>
      <c r="G1397" s="25"/>
    </row>
    <row r="1398">
      <c r="A1398" s="22" t="s">
        <v>14928</v>
      </c>
      <c r="B1398" s="4" t="s">
        <v>1336</v>
      </c>
      <c r="C1398" s="4" t="s">
        <v>4180</v>
      </c>
      <c r="D1398" s="10">
        <v>1.591179693E9</v>
      </c>
      <c r="E1398" s="25">
        <v>0.8355208</v>
      </c>
      <c r="F1398" s="15" t="str">
        <f>IFERROR(__xludf.DUMMYFUNCTION("""COMPUTED_VALUE"""),"RobMBlind")</f>
        <v>RobMBlind</v>
      </c>
      <c r="G1398" s="25"/>
    </row>
    <row r="1399">
      <c r="A1399" s="4" t="s">
        <v>14929</v>
      </c>
      <c r="B1399" s="4" t="s">
        <v>14018</v>
      </c>
      <c r="C1399" s="4" t="s">
        <v>10527</v>
      </c>
      <c r="D1399" s="10">
        <v>1.593164367E9</v>
      </c>
      <c r="E1399" s="25">
        <v>0.8355208</v>
      </c>
      <c r="F1399" s="15" t="str">
        <f>IFERROR(__xludf.DUMMYFUNCTION("""COMPUTED_VALUE"""),"optimisedoptimist")</f>
        <v>optimisedoptimist</v>
      </c>
      <c r="G1399" s="25"/>
    </row>
    <row r="1400">
      <c r="A1400" s="4" t="s">
        <v>14930</v>
      </c>
      <c r="B1400" s="4" t="s">
        <v>14931</v>
      </c>
      <c r="C1400" s="4" t="s">
        <v>5915</v>
      </c>
      <c r="D1400" s="10">
        <v>1.591303342E9</v>
      </c>
      <c r="E1400" s="25">
        <v>0.8355208</v>
      </c>
      <c r="F1400" s="15" t="str">
        <f>IFERROR(__xludf.DUMMYFUNCTION("""COMPUTED_VALUE"""),"Pascals_blazer")</f>
        <v>Pascals_blazer</v>
      </c>
      <c r="G1400" s="25"/>
    </row>
    <row r="1401">
      <c r="A1401" s="22" t="s">
        <v>14932</v>
      </c>
      <c r="B1401" s="4" t="s">
        <v>13455</v>
      </c>
      <c r="C1401" s="4" t="s">
        <v>5221</v>
      </c>
      <c r="D1401" s="10">
        <v>1.59165318E9</v>
      </c>
      <c r="E1401" s="25">
        <v>0.8355208</v>
      </c>
      <c r="F1401" s="15" t="str">
        <f>IFERROR(__xludf.DUMMYFUNCTION("""COMPUTED_VALUE"""),"jbiRd119")</f>
        <v>jbiRd119</v>
      </c>
      <c r="G1401" s="25"/>
    </row>
    <row r="1402">
      <c r="A1402" s="22" t="s">
        <v>14933</v>
      </c>
      <c r="B1402" s="4" t="s">
        <v>13675</v>
      </c>
      <c r="C1402" s="4" t="s">
        <v>1043</v>
      </c>
      <c r="D1402" s="10">
        <v>1.592599167E9</v>
      </c>
      <c r="E1402" s="25">
        <v>0.8355208</v>
      </c>
      <c r="F1402" s="15" t="str">
        <f>IFERROR(__xludf.DUMMYFUNCTION("""COMPUTED_VALUE"""),"observablething")</f>
        <v>observablething</v>
      </c>
      <c r="G1402" s="25"/>
    </row>
    <row r="1403">
      <c r="A1403" s="4" t="s">
        <v>14934</v>
      </c>
      <c r="B1403" s="4" t="s">
        <v>8489</v>
      </c>
      <c r="C1403" s="4" t="s">
        <v>74</v>
      </c>
      <c r="D1403" s="10">
        <v>1.591918738E9</v>
      </c>
      <c r="E1403" s="25">
        <v>0.8355208</v>
      </c>
      <c r="F1403" s="15" t="str">
        <f>IFERROR(__xludf.DUMMYFUNCTION("""COMPUTED_VALUE"""),"morkchops")</f>
        <v>morkchops</v>
      </c>
      <c r="G1403" s="25"/>
    </row>
    <row r="1404">
      <c r="A1404" s="22" t="s">
        <v>14935</v>
      </c>
      <c r="B1404" s="4" t="s">
        <v>4049</v>
      </c>
      <c r="C1404" s="4" t="s">
        <v>10406</v>
      </c>
      <c r="D1404" s="10">
        <v>1.591806437E9</v>
      </c>
      <c r="E1404" s="25">
        <v>0.8355208</v>
      </c>
      <c r="F1404" s="15" t="str">
        <f>IFERROR(__xludf.DUMMYFUNCTION("""COMPUTED_VALUE"""),"ArtVandelayThrowAway")</f>
        <v>ArtVandelayThrowAway</v>
      </c>
      <c r="G1404" s="25"/>
    </row>
    <row r="1405">
      <c r="A1405" s="4" t="s">
        <v>14936</v>
      </c>
      <c r="B1405" s="4" t="s">
        <v>14937</v>
      </c>
      <c r="C1405" s="4" t="s">
        <v>11252</v>
      </c>
      <c r="D1405" s="10">
        <v>1.593204716E9</v>
      </c>
      <c r="E1405" s="25">
        <v>0.8355208</v>
      </c>
      <c r="F1405" s="15" t="str">
        <f>IFERROR(__xludf.DUMMYFUNCTION("""COMPUTED_VALUE"""),"elleand202")</f>
        <v>elleand202</v>
      </c>
      <c r="G1405" s="25"/>
    </row>
    <row r="1406">
      <c r="A1406" s="4" t="s">
        <v>14938</v>
      </c>
      <c r="B1406" s="4" t="s">
        <v>14903</v>
      </c>
      <c r="C1406" s="4" t="s">
        <v>7144</v>
      </c>
      <c r="D1406" s="10">
        <v>1.591300177E9</v>
      </c>
      <c r="E1406" s="25">
        <v>0.8355208</v>
      </c>
      <c r="F1406" s="15" t="str">
        <f>IFERROR(__xludf.DUMMYFUNCTION("""COMPUTED_VALUE"""),"paranoidinfidel")</f>
        <v>paranoidinfidel</v>
      </c>
      <c r="G1406" s="25"/>
    </row>
    <row r="1407">
      <c r="A1407" s="4" t="s">
        <v>14939</v>
      </c>
      <c r="B1407" s="4" t="s">
        <v>13544</v>
      </c>
      <c r="C1407" s="4" t="s">
        <v>3628</v>
      </c>
      <c r="D1407" s="10">
        <v>1.59247346E9</v>
      </c>
      <c r="E1407" s="25">
        <v>0.8355208</v>
      </c>
      <c r="F1407" s="15" t="str">
        <f>IFERROR(__xludf.DUMMYFUNCTION("""COMPUTED_VALUE"""),"Kriptokid")</f>
        <v>Kriptokid</v>
      </c>
      <c r="G1407" s="25"/>
    </row>
    <row r="1408">
      <c r="A1408" s="4" t="s">
        <v>14940</v>
      </c>
      <c r="B1408" s="4" t="s">
        <v>13146</v>
      </c>
      <c r="C1408" s="4" t="s">
        <v>999</v>
      </c>
      <c r="D1408" s="10">
        <v>1.593193741E9</v>
      </c>
      <c r="E1408" s="25">
        <v>0.8355208</v>
      </c>
      <c r="F1408" s="15" t="str">
        <f>IFERROR(__xludf.DUMMYFUNCTION("""COMPUTED_VALUE"""),"Eli_StayFocused")</f>
        <v>Eli_StayFocused</v>
      </c>
      <c r="G1408" s="25"/>
    </row>
    <row r="1409">
      <c r="A1409" s="4" t="s">
        <v>14941</v>
      </c>
      <c r="B1409" s="4" t="s">
        <v>14822</v>
      </c>
      <c r="C1409" s="4" t="s">
        <v>4834</v>
      </c>
      <c r="D1409" s="10">
        <v>1.593629233E9</v>
      </c>
      <c r="E1409" s="25">
        <v>0.8355208</v>
      </c>
      <c r="F1409" s="15" t="str">
        <f>IFERROR(__xludf.DUMMYFUNCTION("""COMPUTED_VALUE"""),"Fair-Fly")</f>
        <v>Fair-Fly</v>
      </c>
      <c r="G1409" s="25"/>
    </row>
    <row r="1410">
      <c r="A1410" s="4" t="s">
        <v>14942</v>
      </c>
      <c r="B1410" s="4" t="s">
        <v>6505</v>
      </c>
      <c r="C1410" s="4" t="s">
        <v>5895</v>
      </c>
      <c r="D1410" s="10">
        <v>1.593224338E9</v>
      </c>
      <c r="E1410" s="25">
        <v>0.8355208</v>
      </c>
      <c r="F1410" s="15" t="str">
        <f>IFERROR(__xludf.DUMMYFUNCTION("""COMPUTED_VALUE"""),"privilegechecked85")</f>
        <v>privilegechecked85</v>
      </c>
      <c r="G1410" s="25"/>
    </row>
    <row r="1411">
      <c r="A1411" s="22" t="s">
        <v>14943</v>
      </c>
      <c r="B1411" s="4" t="s">
        <v>3456</v>
      </c>
      <c r="C1411" s="4" t="s">
        <v>3587</v>
      </c>
      <c r="D1411" s="10">
        <v>1.592483837E9</v>
      </c>
      <c r="E1411" s="25">
        <v>0.8355208</v>
      </c>
      <c r="F1411" s="15" t="str">
        <f>IFERROR(__xludf.DUMMYFUNCTION("""COMPUTED_VALUE"""),"Efficient-Reading")</f>
        <v>Efficient-Reading</v>
      </c>
      <c r="G1411" s="25"/>
    </row>
    <row r="1412">
      <c r="A1412" s="4" t="s">
        <v>14944</v>
      </c>
      <c r="B1412" s="4" t="s">
        <v>14945</v>
      </c>
      <c r="C1412" s="4" t="s">
        <v>8863</v>
      </c>
      <c r="D1412" s="10">
        <v>1.593295169E9</v>
      </c>
      <c r="E1412" s="25">
        <v>0.8355208</v>
      </c>
      <c r="F1412" s="15" t="str">
        <f>IFERROR(__xludf.DUMMYFUNCTION("""COMPUTED_VALUE"""),"CisHeteroScum")</f>
        <v>CisHeteroScum</v>
      </c>
      <c r="G1412" s="25"/>
    </row>
    <row r="1413">
      <c r="A1413" s="4" t="s">
        <v>14946</v>
      </c>
      <c r="B1413" s="4" t="s">
        <v>13214</v>
      </c>
      <c r="C1413" s="4" t="s">
        <v>1352</v>
      </c>
      <c r="D1413" s="10">
        <v>1.59339883E9</v>
      </c>
      <c r="E1413" s="25">
        <v>0.8355208</v>
      </c>
      <c r="F1413" s="15" t="str">
        <f>IFERROR(__xludf.DUMMYFUNCTION("""COMPUTED_VALUE"""),"JDWired")</f>
        <v>JDWired</v>
      </c>
      <c r="G1413" s="25"/>
    </row>
    <row r="1414">
      <c r="A1414" s="22" t="s">
        <v>14947</v>
      </c>
      <c r="B1414" s="4" t="s">
        <v>14948</v>
      </c>
      <c r="C1414" s="4" t="s">
        <v>9754</v>
      </c>
      <c r="D1414" s="10">
        <v>1.59267851E9</v>
      </c>
      <c r="E1414" s="25">
        <v>0.8355208</v>
      </c>
      <c r="F1414" s="15" t="str">
        <f>IFERROR(__xludf.DUMMYFUNCTION("""COMPUTED_VALUE"""),"Choclate_Pain")</f>
        <v>Choclate_Pain</v>
      </c>
      <c r="G1414" s="25"/>
    </row>
    <row r="1415">
      <c r="A1415" s="22" t="s">
        <v>14949</v>
      </c>
      <c r="B1415" s="4" t="s">
        <v>1257</v>
      </c>
      <c r="C1415" s="4" t="s">
        <v>8156</v>
      </c>
      <c r="D1415" s="10">
        <v>1.592635906E9</v>
      </c>
      <c r="E1415" s="25">
        <v>0.8355208</v>
      </c>
      <c r="F1415" s="15" t="str">
        <f>IFERROR(__xludf.DUMMYFUNCTION("""COMPUTED_VALUE"""),"schmosef")</f>
        <v>schmosef</v>
      </c>
      <c r="G1415" s="25"/>
    </row>
    <row r="1416">
      <c r="A1416" s="4" t="s">
        <v>14950</v>
      </c>
      <c r="B1416" s="4" t="s">
        <v>6469</v>
      </c>
      <c r="C1416" s="4" t="s">
        <v>11519</v>
      </c>
      <c r="D1416" s="10">
        <v>1.593372022E9</v>
      </c>
      <c r="E1416" s="25">
        <v>0.8355208</v>
      </c>
      <c r="F1416" s="15" t="str">
        <f>IFERROR(__xludf.DUMMYFUNCTION("""COMPUTED_VALUE"""),"Shatim_Self")</f>
        <v>Shatim_Self</v>
      </c>
      <c r="G1416" s="25"/>
    </row>
    <row r="1417">
      <c r="A1417" s="4" t="s">
        <v>14951</v>
      </c>
      <c r="B1417" s="4" t="s">
        <v>13108</v>
      </c>
      <c r="C1417" s="4" t="s">
        <v>1079</v>
      </c>
      <c r="D1417" s="10">
        <v>1.591322429E9</v>
      </c>
      <c r="E1417" s="25">
        <v>0.8355208</v>
      </c>
      <c r="F1417" s="15" t="str">
        <f>IFERROR(__xludf.DUMMYFUNCTION("""COMPUTED_VALUE"""),"New_Scotman")</f>
        <v>New_Scotman</v>
      </c>
      <c r="G1417" s="25"/>
    </row>
    <row r="1418">
      <c r="A1418" s="4" t="s">
        <v>14951</v>
      </c>
      <c r="B1418" s="4" t="s">
        <v>13108</v>
      </c>
      <c r="C1418" s="4" t="s">
        <v>9128</v>
      </c>
      <c r="D1418" s="10">
        <v>1.591373528E9</v>
      </c>
      <c r="E1418" s="25">
        <v>0.8355208</v>
      </c>
      <c r="F1418" s="15" t="str">
        <f>IFERROR(__xludf.DUMMYFUNCTION("""COMPUTED_VALUE"""),"FireballSambucca")</f>
        <v>FireballSambucca</v>
      </c>
      <c r="G1418" s="25"/>
    </row>
    <row r="1419">
      <c r="A1419" s="4" t="s">
        <v>14952</v>
      </c>
      <c r="B1419" s="4" t="s">
        <v>14953</v>
      </c>
      <c r="C1419" s="4" t="s">
        <v>5572</v>
      </c>
      <c r="D1419" s="10">
        <v>1.592451124E9</v>
      </c>
      <c r="E1419" s="25">
        <v>0.8355208</v>
      </c>
      <c r="F1419" s="15" t="str">
        <f>IFERROR(__xludf.DUMMYFUNCTION("""COMPUTED_VALUE"""),"Elegant-Implement")</f>
        <v>Elegant-Implement</v>
      </c>
      <c r="G1419" s="25"/>
    </row>
    <row r="1420">
      <c r="A1420" s="4" t="s">
        <v>14954</v>
      </c>
      <c r="B1420" s="4" t="s">
        <v>14955</v>
      </c>
      <c r="C1420" s="4" t="s">
        <v>4757</v>
      </c>
      <c r="D1420" s="10">
        <v>1.592853009E9</v>
      </c>
      <c r="E1420" s="25">
        <v>0.8355208</v>
      </c>
      <c r="F1420" s="15" t="str">
        <f>IFERROR(__xludf.DUMMYFUNCTION("""COMPUTED_VALUE"""),"FrederickGoodman")</f>
        <v>FrederickGoodman</v>
      </c>
      <c r="G1420" s="25"/>
    </row>
    <row r="1421">
      <c r="A1421" s="22" t="s">
        <v>14956</v>
      </c>
      <c r="B1421" s="4" t="s">
        <v>13601</v>
      </c>
      <c r="C1421" s="4" t="s">
        <v>2085</v>
      </c>
      <c r="D1421" s="10">
        <v>1.592712045E9</v>
      </c>
      <c r="E1421" s="25">
        <v>0.8355208</v>
      </c>
      <c r="F1421" s="15" t="str">
        <f>IFERROR(__xludf.DUMMYFUNCTION("""COMPUTED_VALUE"""),"Restless_Fillmore")</f>
        <v>Restless_Fillmore</v>
      </c>
      <c r="G1421" s="25"/>
    </row>
    <row r="1422">
      <c r="A1422" s="4" t="s">
        <v>14957</v>
      </c>
      <c r="B1422" s="4" t="s">
        <v>14958</v>
      </c>
      <c r="C1422" s="4" t="s">
        <v>3158</v>
      </c>
      <c r="D1422" s="10">
        <v>1.59159432E9</v>
      </c>
      <c r="E1422" s="25">
        <v>0.8355208</v>
      </c>
      <c r="F1422" s="15" t="str">
        <f>IFERROR(__xludf.DUMMYFUNCTION("""COMPUTED_VALUE"""),"badpokerface123")</f>
        <v>badpokerface123</v>
      </c>
      <c r="G1422" s="25"/>
    </row>
    <row r="1423">
      <c r="A1423" s="4" t="s">
        <v>14959</v>
      </c>
      <c r="B1423" s="4" t="s">
        <v>5714</v>
      </c>
      <c r="C1423" s="4" t="s">
        <v>1764</v>
      </c>
      <c r="D1423" s="10">
        <v>1.592108763E9</v>
      </c>
      <c r="E1423" s="25">
        <v>0.8355208</v>
      </c>
      <c r="F1423" s="15" t="str">
        <f>IFERROR(__xludf.DUMMYFUNCTION("""COMPUTED_VALUE"""),"ajaypalnitj")</f>
        <v>ajaypalnitj</v>
      </c>
      <c r="G1423" s="25"/>
    </row>
    <row r="1424">
      <c r="A1424" s="22" t="s">
        <v>14960</v>
      </c>
      <c r="B1424" s="4" t="s">
        <v>4826</v>
      </c>
      <c r="C1424" s="4" t="s">
        <v>3198</v>
      </c>
      <c r="D1424" s="10">
        <v>1.591800734E9</v>
      </c>
      <c r="E1424" s="25">
        <v>0.8355208</v>
      </c>
      <c r="F1424" s="15" t="str">
        <f>IFERROR(__xludf.DUMMYFUNCTION("""COMPUTED_VALUE"""),"CamBattleysDick")</f>
        <v>CamBattleysDick</v>
      </c>
      <c r="G1424" s="25"/>
    </row>
    <row r="1425">
      <c r="A1425" s="4" t="s">
        <v>14961</v>
      </c>
      <c r="B1425" s="4" t="s">
        <v>5337</v>
      </c>
      <c r="C1425" s="4" t="s">
        <v>4770</v>
      </c>
      <c r="D1425" s="10">
        <v>1.591112074E9</v>
      </c>
      <c r="E1425" s="25">
        <v>0.8355208</v>
      </c>
      <c r="F1425" s="15" t="str">
        <f>IFERROR(__xludf.DUMMYFUNCTION("""COMPUTED_VALUE"""),"AnIntoxicatedMP")</f>
        <v>AnIntoxicatedMP</v>
      </c>
      <c r="G1425" s="25"/>
    </row>
    <row r="1426">
      <c r="A1426" s="4" t="s">
        <v>14962</v>
      </c>
      <c r="B1426" s="4" t="s">
        <v>14151</v>
      </c>
      <c r="C1426" s="4" t="s">
        <v>8824</v>
      </c>
      <c r="D1426" s="10">
        <v>1.592263267E9</v>
      </c>
      <c r="E1426" s="25">
        <v>0.8355208</v>
      </c>
      <c r="F1426" s="15" t="str">
        <f>IFERROR(__xludf.DUMMYFUNCTION("""COMPUTED_VALUE"""),"thePorch1")</f>
        <v>thePorch1</v>
      </c>
      <c r="G1426" s="25"/>
    </row>
    <row r="1427">
      <c r="A1427" s="4" t="s">
        <v>14963</v>
      </c>
      <c r="B1427" s="4" t="s">
        <v>14964</v>
      </c>
      <c r="C1427" s="4" t="s">
        <v>11054</v>
      </c>
      <c r="D1427" s="10">
        <v>1.591037183E9</v>
      </c>
      <c r="E1427" s="25">
        <v>0.83551884</v>
      </c>
      <c r="F1427" s="15" t="str">
        <f>IFERROR(__xludf.DUMMYFUNCTION("""COMPUTED_VALUE"""),"Dronez")</f>
        <v>Dronez</v>
      </c>
      <c r="G1427" s="25"/>
    </row>
    <row r="1428">
      <c r="A1428" s="4" t="s">
        <v>14965</v>
      </c>
      <c r="B1428" s="4" t="s">
        <v>14966</v>
      </c>
      <c r="C1428" s="4" t="s">
        <v>3008</v>
      </c>
      <c r="D1428" s="10">
        <v>1.591387296E9</v>
      </c>
      <c r="E1428" s="25">
        <v>0.83546424</v>
      </c>
      <c r="F1428" s="15" t="str">
        <f>IFERROR(__xludf.DUMMYFUNCTION("""COMPUTED_VALUE"""),"CultistHeadpiece")</f>
        <v>CultistHeadpiece</v>
      </c>
      <c r="G1428" s="25"/>
    </row>
    <row r="1429">
      <c r="A1429" s="4" t="s">
        <v>14967</v>
      </c>
      <c r="B1429" s="4" t="s">
        <v>2481</v>
      </c>
      <c r="C1429" s="4" t="s">
        <v>5878</v>
      </c>
      <c r="D1429" s="10">
        <v>1.591207332E9</v>
      </c>
      <c r="E1429" s="25">
        <v>0.8350022</v>
      </c>
      <c r="F1429" s="15" t="str">
        <f>IFERROR(__xludf.DUMMYFUNCTION("""COMPUTED_VALUE"""),"skeetinyourcereal")</f>
        <v>skeetinyourcereal</v>
      </c>
      <c r="G1429" s="25"/>
    </row>
    <row r="1430">
      <c r="A1430" s="4" t="s">
        <v>14968</v>
      </c>
      <c r="B1430" s="4" t="s">
        <v>14446</v>
      </c>
      <c r="C1430" s="4" t="s">
        <v>4492</v>
      </c>
      <c r="D1430" s="10">
        <v>1.591137055E9</v>
      </c>
      <c r="E1430" s="25">
        <v>0.83499897</v>
      </c>
      <c r="F1430" s="15" t="str">
        <f>IFERROR(__xludf.DUMMYFUNCTION("""COMPUTED_VALUE"""),"greenslimer")</f>
        <v>greenslimer</v>
      </c>
      <c r="G1430" s="25"/>
    </row>
    <row r="1431">
      <c r="A1431" s="4" t="s">
        <v>14969</v>
      </c>
      <c r="B1431" s="4" t="s">
        <v>14970</v>
      </c>
      <c r="C1431" s="4" t="s">
        <v>7482</v>
      </c>
      <c r="D1431" s="10">
        <v>1.59248563E9</v>
      </c>
      <c r="E1431" s="25">
        <v>0.8349533</v>
      </c>
      <c r="F1431" s="15" t="str">
        <f>IFERROR(__xludf.DUMMYFUNCTION("""COMPUTED_VALUE"""),"JointDownside")</f>
        <v>JointDownside</v>
      </c>
      <c r="G1431" s="25"/>
    </row>
    <row r="1432">
      <c r="A1432" s="22" t="s">
        <v>14971</v>
      </c>
      <c r="B1432" s="4" t="s">
        <v>14087</v>
      </c>
      <c r="C1432" s="4" t="s">
        <v>1290</v>
      </c>
      <c r="D1432" s="10">
        <v>1.592100663E9</v>
      </c>
      <c r="E1432" s="25">
        <v>0.8347245</v>
      </c>
      <c r="F1432" s="15" t="str">
        <f>IFERROR(__xludf.DUMMYFUNCTION("""COMPUTED_VALUE"""),"TheBROinBROHIO")</f>
        <v>TheBROinBROHIO</v>
      </c>
      <c r="G1432" s="25"/>
    </row>
    <row r="1433">
      <c r="A1433" s="4" t="s">
        <v>14972</v>
      </c>
      <c r="B1433" s="4" t="s">
        <v>13521</v>
      </c>
      <c r="C1433" s="4" t="s">
        <v>4231</v>
      </c>
      <c r="D1433" s="10">
        <v>1.593025999E9</v>
      </c>
      <c r="E1433" s="25">
        <v>0.83472276</v>
      </c>
      <c r="F1433" s="15" t="str">
        <f>IFERROR(__xludf.DUMMYFUNCTION("""COMPUTED_VALUE"""),"monsieurligma")</f>
        <v>monsieurligma</v>
      </c>
      <c r="G1433" s="25"/>
    </row>
    <row r="1434">
      <c r="A1434" s="22" t="s">
        <v>14973</v>
      </c>
      <c r="B1434" s="4" t="s">
        <v>1790</v>
      </c>
      <c r="C1434" s="4" t="s">
        <v>4175</v>
      </c>
      <c r="D1434" s="10">
        <v>1.592323206E9</v>
      </c>
      <c r="E1434" s="25">
        <v>0.83470196</v>
      </c>
      <c r="F1434" s="15" t="str">
        <f>IFERROR(__xludf.DUMMYFUNCTION("""COMPUTED_VALUE"""),"SinsOfaDyingStar")</f>
        <v>SinsOfaDyingStar</v>
      </c>
      <c r="G1434" s="25"/>
    </row>
    <row r="1435">
      <c r="A1435" s="4" t="s">
        <v>14974</v>
      </c>
      <c r="B1435" s="4" t="s">
        <v>14975</v>
      </c>
      <c r="C1435" s="4" t="s">
        <v>10448</v>
      </c>
      <c r="D1435" s="10">
        <v>1.592075054E9</v>
      </c>
      <c r="E1435" s="25">
        <v>0.83462894</v>
      </c>
      <c r="F1435" s="15" t="str">
        <f>IFERROR(__xludf.DUMMYFUNCTION("""COMPUTED_VALUE"""),"Bubbs94")</f>
        <v>Bubbs94</v>
      </c>
      <c r="G1435" s="25"/>
    </row>
    <row r="1436">
      <c r="A1436" s="22" t="s">
        <v>14976</v>
      </c>
      <c r="B1436" s="4" t="s">
        <v>14916</v>
      </c>
      <c r="C1436" s="4" t="s">
        <v>901</v>
      </c>
      <c r="D1436" s="10">
        <v>1.591932348E9</v>
      </c>
      <c r="E1436" s="25">
        <v>0.8344855</v>
      </c>
      <c r="F1436" s="15" t="str">
        <f>IFERROR(__xludf.DUMMYFUNCTION("""COMPUTED_VALUE"""),"understandong")</f>
        <v>understandong</v>
      </c>
      <c r="G1436" s="25"/>
    </row>
    <row r="1437">
      <c r="A1437" s="4" t="s">
        <v>14977</v>
      </c>
      <c r="B1437" s="4" t="s">
        <v>13492</v>
      </c>
      <c r="C1437" s="4" t="s">
        <v>864</v>
      </c>
      <c r="D1437" s="10">
        <v>1.592662188E9</v>
      </c>
      <c r="E1437" s="25">
        <v>0.83431315</v>
      </c>
      <c r="F1437" s="15" t="str">
        <f>IFERROR(__xludf.DUMMYFUNCTION("""COMPUTED_VALUE"""),"BoxNz")</f>
        <v>BoxNz</v>
      </c>
      <c r="G1437" s="25"/>
    </row>
    <row r="1438">
      <c r="A1438" s="22" t="s">
        <v>14978</v>
      </c>
      <c r="B1438" s="4" t="s">
        <v>2065</v>
      </c>
      <c r="C1438" s="4" t="s">
        <v>11270</v>
      </c>
      <c r="D1438" s="10">
        <v>1.593033455E9</v>
      </c>
      <c r="E1438" s="25">
        <v>0.83403695</v>
      </c>
      <c r="F1438" s="15" t="str">
        <f>IFERROR(__xludf.DUMMYFUNCTION("""COMPUTED_VALUE"""),"Lkea404")</f>
        <v>Lkea404</v>
      </c>
      <c r="G1438" s="25"/>
    </row>
    <row r="1439">
      <c r="A1439" s="22" t="s">
        <v>14979</v>
      </c>
      <c r="B1439" s="4" t="s">
        <v>13910</v>
      </c>
      <c r="C1439" s="4" t="s">
        <v>11069</v>
      </c>
      <c r="D1439" s="10">
        <v>1.591399937E9</v>
      </c>
      <c r="E1439" s="25">
        <v>0.8335542</v>
      </c>
      <c r="F1439" s="15" t="str">
        <f>IFERROR(__xludf.DUMMYFUNCTION("""COMPUTED_VALUE"""),"TSX_50")</f>
        <v>TSX_50</v>
      </c>
      <c r="G1439" s="25"/>
    </row>
    <row r="1440">
      <c r="A1440" s="4" t="s">
        <v>14980</v>
      </c>
      <c r="B1440" s="4" t="s">
        <v>13806</v>
      </c>
      <c r="C1440" s="4" t="s">
        <v>8716</v>
      </c>
      <c r="D1440" s="10">
        <v>1.591930108E9</v>
      </c>
      <c r="E1440" s="25">
        <v>0.83347213</v>
      </c>
      <c r="F1440" s="15" t="str">
        <f>IFERROR(__xludf.DUMMYFUNCTION("""COMPUTED_VALUE"""),"Anla-Shok-Na")</f>
        <v>Anla-Shok-Na</v>
      </c>
      <c r="G1440" s="25"/>
    </row>
    <row r="1441">
      <c r="A1441" s="22" t="s">
        <v>14981</v>
      </c>
      <c r="B1441" s="4" t="s">
        <v>13601</v>
      </c>
      <c r="C1441" s="4" t="s">
        <v>6076</v>
      </c>
      <c r="D1441" s="10">
        <v>1.592523971E9</v>
      </c>
      <c r="E1441" s="25">
        <v>0.833463</v>
      </c>
      <c r="F1441" s="15" t="str">
        <f>IFERROR(__xludf.DUMMYFUNCTION("""COMPUTED_VALUE"""),"steelcityslacker")</f>
        <v>steelcityslacker</v>
      </c>
      <c r="G1441" s="25"/>
    </row>
    <row r="1442">
      <c r="A1442" s="22" t="s">
        <v>14982</v>
      </c>
      <c r="B1442" s="4" t="s">
        <v>1257</v>
      </c>
      <c r="C1442" s="4" t="s">
        <v>2717</v>
      </c>
      <c r="D1442" s="10">
        <v>1.591508526E9</v>
      </c>
      <c r="E1442" s="25">
        <v>0.8334529</v>
      </c>
      <c r="F1442" s="15" t="str">
        <f>IFERROR(__xludf.DUMMYFUNCTION("""COMPUTED_VALUE"""),"high-rise")</f>
        <v>high-rise</v>
      </c>
      <c r="G1442" s="25"/>
    </row>
    <row r="1443">
      <c r="A1443" s="4" t="s">
        <v>14983</v>
      </c>
      <c r="B1443" s="4" t="s">
        <v>6663</v>
      </c>
      <c r="C1443" s="4" t="s">
        <v>1978</v>
      </c>
      <c r="D1443" s="10">
        <v>1.592865832E9</v>
      </c>
      <c r="E1443" s="25">
        <v>0.83300316</v>
      </c>
      <c r="F1443" s="15" t="str">
        <f>IFERROR(__xludf.DUMMYFUNCTION("""COMPUTED_VALUE"""),"aesthetickunt69")</f>
        <v>aesthetickunt69</v>
      </c>
      <c r="G1443" s="25"/>
    </row>
    <row r="1444">
      <c r="A1444" s="4" t="s">
        <v>14984</v>
      </c>
      <c r="B1444" s="4" t="s">
        <v>2284</v>
      </c>
      <c r="C1444" s="4" t="s">
        <v>916</v>
      </c>
      <c r="D1444" s="10">
        <v>1.591202064E9</v>
      </c>
      <c r="E1444" s="25">
        <v>0.8328565</v>
      </c>
      <c r="F1444" s="15" t="str">
        <f>IFERROR(__xludf.DUMMYFUNCTION("""COMPUTED_VALUE"""),"thinkingthrowaway7")</f>
        <v>thinkingthrowaway7</v>
      </c>
      <c r="G1444" s="25"/>
    </row>
    <row r="1445">
      <c r="A1445" s="4" t="s">
        <v>14985</v>
      </c>
      <c r="B1445" s="4" t="s">
        <v>939</v>
      </c>
      <c r="C1445" s="4" t="s">
        <v>814</v>
      </c>
      <c r="D1445" s="10">
        <v>1.591008826E9</v>
      </c>
      <c r="E1445" s="25">
        <v>0.832672</v>
      </c>
      <c r="F1445" s="15" t="str">
        <f>IFERROR(__xludf.DUMMYFUNCTION("""COMPUTED_VALUE"""),"Uncle_Rabbit")</f>
        <v>Uncle_Rabbit</v>
      </c>
      <c r="G1445" s="25"/>
    </row>
    <row r="1446">
      <c r="A1446" s="22" t="s">
        <v>14986</v>
      </c>
      <c r="B1446" s="4" t="s">
        <v>13601</v>
      </c>
      <c r="C1446" s="4" t="s">
        <v>11252</v>
      </c>
      <c r="D1446" s="10">
        <v>1.593233773E9</v>
      </c>
      <c r="E1446" s="25">
        <v>0.83262384</v>
      </c>
      <c r="F1446" s="15" t="str">
        <f>IFERROR(__xludf.DUMMYFUNCTION("""COMPUTED_VALUE"""),"drrieux96")</f>
        <v>drrieux96</v>
      </c>
      <c r="G1446" s="25"/>
    </row>
    <row r="1447">
      <c r="A1447" s="4" t="s">
        <v>14987</v>
      </c>
      <c r="B1447" s="4" t="s">
        <v>13129</v>
      </c>
      <c r="C1447" s="4" t="s">
        <v>5572</v>
      </c>
      <c r="D1447" s="10">
        <v>1.592427329E9</v>
      </c>
      <c r="E1447" s="25">
        <v>0.8326195</v>
      </c>
      <c r="F1447" s="15" t="str">
        <f>IFERROR(__xludf.DUMMYFUNCTION("""COMPUTED_VALUE"""),"ayoyesti")</f>
        <v>ayoyesti</v>
      </c>
      <c r="G1447" s="25"/>
    </row>
    <row r="1448">
      <c r="A1448" s="4" t="s">
        <v>14988</v>
      </c>
      <c r="B1448" s="4" t="s">
        <v>1790</v>
      </c>
      <c r="C1448" s="4" t="s">
        <v>2913</v>
      </c>
      <c r="D1448" s="10">
        <v>1.591469317E9</v>
      </c>
      <c r="E1448" s="25">
        <v>0.8325342</v>
      </c>
      <c r="F1448" s="15" t="str">
        <f>IFERROR(__xludf.DUMMYFUNCTION("""COMPUTED_VALUE"""),"Ontario_Matt")</f>
        <v>Ontario_Matt</v>
      </c>
      <c r="G1448" s="25"/>
    </row>
    <row r="1449">
      <c r="A1449" s="4" t="s">
        <v>14989</v>
      </c>
      <c r="B1449" s="4" t="s">
        <v>8235</v>
      </c>
      <c r="C1449" s="4" t="s">
        <v>8111</v>
      </c>
      <c r="D1449" s="10">
        <v>1.591208101E9</v>
      </c>
      <c r="E1449" s="25">
        <v>0.8324843</v>
      </c>
      <c r="F1449" s="15" t="str">
        <f>IFERROR(__xludf.DUMMYFUNCTION("""COMPUTED_VALUE"""),"db1813")</f>
        <v>db1813</v>
      </c>
      <c r="G1449" s="25"/>
    </row>
    <row r="1450">
      <c r="A1450" s="4" t="s">
        <v>14990</v>
      </c>
      <c r="B1450" s="4" t="s">
        <v>14991</v>
      </c>
      <c r="C1450" s="4" t="s">
        <v>9040</v>
      </c>
      <c r="D1450" s="10">
        <v>1.592030154E9</v>
      </c>
      <c r="E1450" s="25">
        <v>0.8323669</v>
      </c>
      <c r="F1450" s="15" t="str">
        <f>IFERROR(__xludf.DUMMYFUNCTION("""COMPUTED_VALUE"""),"MakeYourselfS1ck")</f>
        <v>MakeYourselfS1ck</v>
      </c>
      <c r="G1450" s="25"/>
    </row>
    <row r="1451">
      <c r="A1451" s="4" t="s">
        <v>14992</v>
      </c>
      <c r="B1451" s="4" t="s">
        <v>13280</v>
      </c>
      <c r="C1451" s="4" t="s">
        <v>34</v>
      </c>
      <c r="D1451" s="10">
        <v>1.592748046E9</v>
      </c>
      <c r="E1451" s="25">
        <v>0.83204645</v>
      </c>
      <c r="F1451" s="15" t="str">
        <f>IFERROR(__xludf.DUMMYFUNCTION("""COMPUTED_VALUE"""),"Gayfish15")</f>
        <v>Gayfish15</v>
      </c>
      <c r="G1451" s="25"/>
    </row>
    <row r="1452">
      <c r="A1452" s="4" t="s">
        <v>14993</v>
      </c>
      <c r="B1452" s="4" t="s">
        <v>6354</v>
      </c>
      <c r="C1452" s="4" t="s">
        <v>2085</v>
      </c>
      <c r="D1452" s="10">
        <v>1.59269273E9</v>
      </c>
      <c r="E1452" s="25">
        <v>0.8317515</v>
      </c>
      <c r="F1452" s="15" t="str">
        <f>IFERROR(__xludf.DUMMYFUNCTION("""COMPUTED_VALUE"""),"gahhhhhh99")</f>
        <v>gahhhhhh99</v>
      </c>
      <c r="G1452" s="25"/>
    </row>
    <row r="1453">
      <c r="A1453" s="4" t="s">
        <v>14994</v>
      </c>
      <c r="B1453" s="4" t="s">
        <v>7252</v>
      </c>
      <c r="C1453" s="4" t="s">
        <v>4139</v>
      </c>
      <c r="D1453" s="10">
        <v>1.591453205E9</v>
      </c>
      <c r="E1453" s="25">
        <v>0.8316489</v>
      </c>
      <c r="F1453" s="15" t="str">
        <f>IFERROR(__xludf.DUMMYFUNCTION("""COMPUTED_VALUE"""),"Redditfaggitz")</f>
        <v>Redditfaggitz</v>
      </c>
      <c r="G1453" s="25"/>
    </row>
    <row r="1454">
      <c r="A1454" s="4" t="s">
        <v>14995</v>
      </c>
      <c r="B1454" s="4" t="s">
        <v>1041</v>
      </c>
      <c r="C1454" s="4" t="s">
        <v>12402</v>
      </c>
      <c r="D1454" s="10">
        <v>1.591403856E9</v>
      </c>
      <c r="E1454" s="25">
        <v>0.83163375</v>
      </c>
      <c r="F1454" s="15" t="str">
        <f>IFERROR(__xludf.DUMMYFUNCTION("""COMPUTED_VALUE"""),"GeneralCentaur")</f>
        <v>GeneralCentaur</v>
      </c>
      <c r="G1454" s="25"/>
    </row>
    <row r="1455">
      <c r="A1455" s="22" t="s">
        <v>14996</v>
      </c>
      <c r="B1455" s="4" t="s">
        <v>14211</v>
      </c>
      <c r="C1455" s="4" t="s">
        <v>11212</v>
      </c>
      <c r="D1455" s="10">
        <v>1.593541118E9</v>
      </c>
      <c r="E1455" s="25">
        <v>0.8314225</v>
      </c>
      <c r="F1455" s="15" t="str">
        <f>IFERROR(__xludf.DUMMYFUNCTION("""COMPUTED_VALUE"""),"Paranoid_Android3")</f>
        <v>Paranoid_Android3</v>
      </c>
      <c r="G1455" s="25"/>
    </row>
    <row r="1456">
      <c r="A1456" s="4" t="s">
        <v>14997</v>
      </c>
      <c r="B1456" s="4" t="s">
        <v>14998</v>
      </c>
      <c r="C1456" s="4" t="s">
        <v>10602</v>
      </c>
      <c r="D1456" s="10">
        <v>1.592945458E9</v>
      </c>
      <c r="E1456" s="25">
        <v>0.8314176</v>
      </c>
      <c r="F1456" s="15" t="str">
        <f>IFERROR(__xludf.DUMMYFUNCTION("""COMPUTED_VALUE"""),"lexthedestroyer84")</f>
        <v>lexthedestroyer84</v>
      </c>
      <c r="G1456" s="25"/>
    </row>
    <row r="1457">
      <c r="A1457" s="4" t="s">
        <v>14999</v>
      </c>
      <c r="B1457" s="4" t="s">
        <v>6282</v>
      </c>
      <c r="C1457" s="4" t="s">
        <v>2939</v>
      </c>
      <c r="D1457" s="10">
        <v>1.592501944E9</v>
      </c>
      <c r="E1457" s="25">
        <v>0.8313621</v>
      </c>
      <c r="F1457" s="15" t="str">
        <f>IFERROR(__xludf.DUMMYFUNCTION("""COMPUTED_VALUE"""),"ZimbaZumba")</f>
        <v>ZimbaZumba</v>
      </c>
      <c r="G1457" s="25"/>
    </row>
    <row r="1458">
      <c r="A1458" s="4" t="s">
        <v>15000</v>
      </c>
      <c r="B1458" s="4" t="s">
        <v>15001</v>
      </c>
      <c r="C1458" s="4" t="s">
        <v>1126</v>
      </c>
      <c r="D1458" s="10">
        <v>1.592025491E9</v>
      </c>
      <c r="E1458" s="25">
        <v>0.83126384</v>
      </c>
      <c r="F1458" s="15" t="str">
        <f>IFERROR(__xludf.DUMMYFUNCTION("""COMPUTED_VALUE"""),"Espadajin")</f>
        <v>Espadajin</v>
      </c>
      <c r="G1458" s="25"/>
    </row>
    <row r="1459">
      <c r="A1459" s="4" t="s">
        <v>15002</v>
      </c>
      <c r="B1459" s="4" t="s">
        <v>14215</v>
      </c>
      <c r="C1459" s="4" t="s">
        <v>11638</v>
      </c>
      <c r="D1459" s="10">
        <v>1.591707003E9</v>
      </c>
      <c r="E1459" s="25">
        <v>0.83081627</v>
      </c>
      <c r="F1459" s="15" t="str">
        <f>IFERROR(__xludf.DUMMYFUNCTION("""COMPUTED_VALUE"""),"AJMGuitar")</f>
        <v>AJMGuitar</v>
      </c>
      <c r="G1459" s="25"/>
    </row>
    <row r="1460">
      <c r="A1460" s="4" t="s">
        <v>15003</v>
      </c>
      <c r="B1460" s="4" t="s">
        <v>13347</v>
      </c>
      <c r="C1460" s="4" t="s">
        <v>6073</v>
      </c>
      <c r="D1460" s="10">
        <v>1.592017637E9</v>
      </c>
      <c r="E1460" s="25">
        <v>0.83045125</v>
      </c>
      <c r="F1460" s="15" t="str">
        <f>IFERROR(__xludf.DUMMYFUNCTION("""COMPUTED_VALUE"""),"BanetimusPrime")</f>
        <v>BanetimusPrime</v>
      </c>
      <c r="G1460" s="25"/>
    </row>
    <row r="1461">
      <c r="A1461" s="22" t="s">
        <v>15004</v>
      </c>
      <c r="B1461" s="4" t="s">
        <v>8489</v>
      </c>
      <c r="C1461" s="4" t="s">
        <v>1771</v>
      </c>
      <c r="D1461" s="10">
        <v>1.593112365E9</v>
      </c>
      <c r="E1461" s="25">
        <v>0.8303995</v>
      </c>
      <c r="F1461" s="15" t="str">
        <f>IFERROR(__xludf.DUMMYFUNCTION("""COMPUTED_VALUE"""),"uppitypointless")</f>
        <v>uppitypointless</v>
      </c>
      <c r="G1461" s="25"/>
    </row>
    <row r="1462">
      <c r="A1462" s="22" t="s">
        <v>15005</v>
      </c>
      <c r="B1462" s="4" t="s">
        <v>15006</v>
      </c>
      <c r="C1462" s="4" t="s">
        <v>5533</v>
      </c>
      <c r="D1462" s="10">
        <v>1.593322168E9</v>
      </c>
      <c r="E1462" s="25">
        <v>0.8302556</v>
      </c>
      <c r="F1462" s="15">
        <f>IFERROR(__xludf.DUMMYFUNCTION("""COMPUTED_VALUE"""),384445.0)</f>
        <v>384445</v>
      </c>
      <c r="G1462" s="25"/>
    </row>
    <row r="1463">
      <c r="A1463" s="22" t="s">
        <v>15007</v>
      </c>
      <c r="B1463" s="4" t="s">
        <v>4826</v>
      </c>
      <c r="C1463" s="4" t="s">
        <v>5866</v>
      </c>
      <c r="D1463" s="10">
        <v>1.591147513E9</v>
      </c>
      <c r="E1463" s="25">
        <v>0.83020025</v>
      </c>
      <c r="F1463" s="15" t="str">
        <f>IFERROR(__xludf.DUMMYFUNCTION("""COMPUTED_VALUE"""),"DC-24")</f>
        <v>DC-24</v>
      </c>
      <c r="G1463" s="25"/>
    </row>
    <row r="1464">
      <c r="A1464" s="4" t="s">
        <v>15008</v>
      </c>
      <c r="B1464" s="4" t="s">
        <v>13710</v>
      </c>
      <c r="C1464" s="4" t="s">
        <v>1422</v>
      </c>
      <c r="D1464" s="10">
        <v>1.591315335E9</v>
      </c>
      <c r="E1464" s="25">
        <v>0.8300134</v>
      </c>
      <c r="F1464" s="15" t="str">
        <f>IFERROR(__xludf.DUMMYFUNCTION("""COMPUTED_VALUE"""),"ClintonCortez")</f>
        <v>ClintonCortez</v>
      </c>
      <c r="G1464" s="25"/>
    </row>
    <row r="1465">
      <c r="A1465" s="22" t="s">
        <v>15009</v>
      </c>
      <c r="B1465" s="4" t="s">
        <v>15010</v>
      </c>
      <c r="C1465" s="4" t="s">
        <v>3652</v>
      </c>
      <c r="D1465" s="10">
        <v>1.591035363E9</v>
      </c>
      <c r="E1465" s="25">
        <v>0.8298033</v>
      </c>
      <c r="F1465" s="15" t="str">
        <f>IFERROR(__xludf.DUMMYFUNCTION("""COMPUTED_VALUE"""),"BabyJamesGomez")</f>
        <v>BabyJamesGomez</v>
      </c>
      <c r="G1465" s="25"/>
    </row>
    <row r="1466">
      <c r="A1466" s="4" t="s">
        <v>15011</v>
      </c>
      <c r="B1466" s="4" t="s">
        <v>13689</v>
      </c>
      <c r="C1466" s="4" t="s">
        <v>6515</v>
      </c>
      <c r="D1466" s="10">
        <v>1.592186285E9</v>
      </c>
      <c r="E1466" s="25">
        <v>0.82969475</v>
      </c>
      <c r="F1466" s="15" t="str">
        <f>IFERROR(__xludf.DUMMYFUNCTION("""COMPUTED_VALUE"""),"inhuman44")</f>
        <v>inhuman44</v>
      </c>
      <c r="G1466" s="25"/>
    </row>
    <row r="1467">
      <c r="A1467" s="22" t="s">
        <v>15012</v>
      </c>
      <c r="B1467" s="4" t="s">
        <v>13738</v>
      </c>
      <c r="C1467" s="4" t="s">
        <v>4901</v>
      </c>
      <c r="D1467" s="10">
        <v>1.592423343E9</v>
      </c>
      <c r="E1467" s="25">
        <v>0.8296717</v>
      </c>
      <c r="F1467" s="15" t="str">
        <f>IFERROR(__xludf.DUMMYFUNCTION("""COMPUTED_VALUE"""),"cucaraton")</f>
        <v>cucaraton</v>
      </c>
      <c r="G1467" s="25"/>
    </row>
    <row r="1468">
      <c r="A1468" s="22" t="s">
        <v>15013</v>
      </c>
      <c r="B1468" s="4" t="s">
        <v>14606</v>
      </c>
      <c r="C1468" s="4" t="s">
        <v>2733</v>
      </c>
      <c r="D1468" s="10">
        <v>1.593420984E9</v>
      </c>
      <c r="E1468" s="25">
        <v>0.82951957</v>
      </c>
      <c r="F1468" s="15" t="str">
        <f>IFERROR(__xludf.DUMMYFUNCTION("""COMPUTED_VALUE"""),"paulcnyc")</f>
        <v>paulcnyc</v>
      </c>
      <c r="G1468" s="25"/>
    </row>
    <row r="1469">
      <c r="A1469" s="4" t="s">
        <v>15014</v>
      </c>
      <c r="B1469" s="4" t="s">
        <v>13663</v>
      </c>
      <c r="C1469" s="4" t="s">
        <v>4299</v>
      </c>
      <c r="D1469" s="10">
        <v>1.593613164E9</v>
      </c>
      <c r="E1469" s="25">
        <v>0.829491</v>
      </c>
      <c r="F1469" s="15" t="str">
        <f>IFERROR(__xludf.DUMMYFUNCTION("""COMPUTED_VALUE"""),"NGG_Dread")</f>
        <v>NGG_Dread</v>
      </c>
      <c r="G1469" s="25"/>
    </row>
    <row r="1470">
      <c r="A1470" s="22" t="s">
        <v>15015</v>
      </c>
      <c r="B1470" s="4" t="s">
        <v>8744</v>
      </c>
      <c r="C1470" s="4" t="s">
        <v>3429</v>
      </c>
      <c r="D1470" s="10">
        <v>1.592245584E9</v>
      </c>
      <c r="E1470" s="25">
        <v>0.82945174</v>
      </c>
      <c r="F1470" s="15" t="str">
        <f>IFERROR(__xludf.DUMMYFUNCTION("""COMPUTED_VALUE"""),"dankcannon420")</f>
        <v>dankcannon420</v>
      </c>
      <c r="G1470" s="25"/>
    </row>
    <row r="1471">
      <c r="A1471" s="4" t="s">
        <v>15016</v>
      </c>
      <c r="B1471" s="4" t="s">
        <v>5714</v>
      </c>
      <c r="C1471" s="4" t="s">
        <v>2211</v>
      </c>
      <c r="D1471" s="10">
        <v>1.593446457E9</v>
      </c>
      <c r="E1471" s="25">
        <v>0.8294416</v>
      </c>
      <c r="F1471" s="15" t="str">
        <f>IFERROR(__xludf.DUMMYFUNCTION("""COMPUTED_VALUE"""),"boomtao")</f>
        <v>boomtao</v>
      </c>
      <c r="G1471" s="25"/>
    </row>
    <row r="1472">
      <c r="A1472" s="4" t="s">
        <v>15017</v>
      </c>
      <c r="B1472" s="4" t="s">
        <v>13710</v>
      </c>
      <c r="C1472" s="4" t="s">
        <v>1717</v>
      </c>
      <c r="D1472" s="10">
        <v>1.591627389E9</v>
      </c>
      <c r="E1472" s="25">
        <v>0.8292958</v>
      </c>
      <c r="F1472" s="15" t="str">
        <f>IFERROR(__xludf.DUMMYFUNCTION("""COMPUTED_VALUE"""),"flowbrother")</f>
        <v>flowbrother</v>
      </c>
      <c r="G1472" s="25"/>
    </row>
    <row r="1473">
      <c r="A1473" s="4" t="s">
        <v>15018</v>
      </c>
      <c r="B1473" s="4" t="s">
        <v>3259</v>
      </c>
      <c r="C1473" s="4" t="s">
        <v>7159</v>
      </c>
      <c r="D1473" s="10">
        <v>1.592338915E9</v>
      </c>
      <c r="E1473" s="25">
        <v>0.8291144</v>
      </c>
      <c r="F1473" s="15" t="str">
        <f>IFERROR(__xludf.DUMMYFUNCTION("""COMPUTED_VALUE"""),"ewalsh666")</f>
        <v>ewalsh666</v>
      </c>
      <c r="G1473" s="25"/>
    </row>
    <row r="1474">
      <c r="A1474" s="4" t="s">
        <v>15019</v>
      </c>
      <c r="B1474" s="4" t="s">
        <v>13135</v>
      </c>
      <c r="C1474" s="4" t="s">
        <v>8449</v>
      </c>
      <c r="D1474" s="10">
        <v>1.592953638E9</v>
      </c>
      <c r="E1474" s="25">
        <v>0.8290799</v>
      </c>
      <c r="F1474" s="15" t="str">
        <f>IFERROR(__xludf.DUMMYFUNCTION("""COMPUTED_VALUE"""),"bcanan")</f>
        <v>bcanan</v>
      </c>
      <c r="G1474" s="25"/>
    </row>
    <row r="1475">
      <c r="A1475" s="22" t="s">
        <v>15020</v>
      </c>
      <c r="B1475" s="4" t="s">
        <v>4070</v>
      </c>
      <c r="C1475" s="4" t="s">
        <v>4072</v>
      </c>
      <c r="D1475" s="10">
        <v>1.592429821E9</v>
      </c>
      <c r="E1475" s="25">
        <v>0.8290405</v>
      </c>
      <c r="F1475" s="15" t="str">
        <f>IFERROR(__xludf.DUMMYFUNCTION("""COMPUTED_VALUE"""),"butters1337")</f>
        <v>butters1337</v>
      </c>
      <c r="G1475" s="25"/>
    </row>
    <row r="1476">
      <c r="A1476" s="22" t="s">
        <v>15021</v>
      </c>
      <c r="B1476" s="4" t="s">
        <v>14975</v>
      </c>
      <c r="C1476" s="4" t="s">
        <v>560</v>
      </c>
      <c r="D1476" s="10">
        <v>1.592119745E9</v>
      </c>
      <c r="E1476" s="25">
        <v>0.82894564</v>
      </c>
      <c r="F1476" s="15" t="str">
        <f>IFERROR(__xludf.DUMMYFUNCTION("""COMPUTED_VALUE"""),"yummybits")</f>
        <v>yummybits</v>
      </c>
      <c r="G1476" s="25"/>
    </row>
    <row r="1477">
      <c r="A1477" s="22" t="s">
        <v>15022</v>
      </c>
      <c r="B1477" s="4" t="s">
        <v>14211</v>
      </c>
      <c r="C1477" s="4" t="s">
        <v>6311</v>
      </c>
      <c r="D1477" s="10">
        <v>1.591643959E9</v>
      </c>
      <c r="E1477" s="25">
        <v>0.82887125</v>
      </c>
      <c r="F1477" s="15" t="str">
        <f>IFERROR(__xludf.DUMMYFUNCTION("""COMPUTED_VALUE"""),"Familiarwobble17")</f>
        <v>Familiarwobble17</v>
      </c>
      <c r="G1477" s="25"/>
    </row>
    <row r="1478">
      <c r="A1478" s="22" t="s">
        <v>15023</v>
      </c>
      <c r="B1478" s="4" t="s">
        <v>14572</v>
      </c>
      <c r="C1478" s="4" t="s">
        <v>7382</v>
      </c>
      <c r="D1478" s="10">
        <v>1.592582495E9</v>
      </c>
      <c r="E1478" s="25">
        <v>0.8288199</v>
      </c>
      <c r="F1478" s="15" t="str">
        <f>IFERROR(__xludf.DUMMYFUNCTION("""COMPUTED_VALUE"""),"freesteve28")</f>
        <v>freesteve28</v>
      </c>
      <c r="G1478" s="25"/>
    </row>
    <row r="1479">
      <c r="A1479" s="22" t="s">
        <v>15024</v>
      </c>
      <c r="B1479" s="4" t="s">
        <v>1790</v>
      </c>
      <c r="C1479" s="4" t="s">
        <v>8183</v>
      </c>
      <c r="D1479" s="10">
        <v>1.591039815E9</v>
      </c>
      <c r="E1479" s="25">
        <v>0.8286997</v>
      </c>
      <c r="F1479" s="15" t="str">
        <f>IFERROR(__xludf.DUMMYFUNCTION("""COMPUTED_VALUE"""),"pebblefromwell")</f>
        <v>pebblefromwell</v>
      </c>
      <c r="G1479" s="25"/>
    </row>
    <row r="1480">
      <c r="A1480" s="22" t="s">
        <v>15025</v>
      </c>
      <c r="B1480" s="4" t="s">
        <v>13395</v>
      </c>
      <c r="C1480" s="4" t="s">
        <v>2450</v>
      </c>
      <c r="D1480" s="10">
        <v>1.591318544E9</v>
      </c>
      <c r="E1480" s="25">
        <v>0.82852364</v>
      </c>
      <c r="F1480" s="15" t="str">
        <f>IFERROR(__xludf.DUMMYFUNCTION("""COMPUTED_VALUE"""),"coltsfootballlb")</f>
        <v>coltsfootballlb</v>
      </c>
      <c r="G1480" s="25"/>
    </row>
    <row r="1481">
      <c r="A1481" s="4" t="s">
        <v>15026</v>
      </c>
      <c r="B1481" s="4" t="s">
        <v>14615</v>
      </c>
      <c r="C1481" s="4" t="s">
        <v>7373</v>
      </c>
      <c r="D1481" s="10">
        <v>1.593037677E9</v>
      </c>
      <c r="E1481" s="25">
        <v>0.8284635</v>
      </c>
      <c r="F1481" s="15" t="str">
        <f>IFERROR(__xludf.DUMMYFUNCTION("""COMPUTED_VALUE"""),"Combatmedic2-47")</f>
        <v>Combatmedic2-47</v>
      </c>
      <c r="G1481" s="25"/>
    </row>
    <row r="1482">
      <c r="A1482" s="4" t="s">
        <v>15027</v>
      </c>
      <c r="B1482" s="4" t="s">
        <v>15028</v>
      </c>
      <c r="C1482" s="4" t="s">
        <v>2871</v>
      </c>
      <c r="D1482" s="10">
        <v>1.591238345E9</v>
      </c>
      <c r="E1482" s="25">
        <v>0.82829154</v>
      </c>
      <c r="F1482" s="15" t="str">
        <f>IFERROR(__xludf.DUMMYFUNCTION("""COMPUTED_VALUE"""),"TOpostthrowaway")</f>
        <v>TOpostthrowaway</v>
      </c>
      <c r="G1482" s="25"/>
    </row>
    <row r="1483">
      <c r="A1483" s="4" t="s">
        <v>15029</v>
      </c>
      <c r="B1483" s="4" t="s">
        <v>9794</v>
      </c>
      <c r="C1483" s="4" t="s">
        <v>4046</v>
      </c>
      <c r="D1483" s="10">
        <v>1.593179395E9</v>
      </c>
      <c r="E1483" s="25">
        <v>0.8282296</v>
      </c>
      <c r="F1483" s="15" t="str">
        <f>IFERROR(__xludf.DUMMYFUNCTION("""COMPUTED_VALUE"""),"furless")</f>
        <v>furless</v>
      </c>
      <c r="G1483" s="25"/>
    </row>
    <row r="1484">
      <c r="A1484" s="22" t="s">
        <v>15030</v>
      </c>
      <c r="B1484" s="4" t="s">
        <v>1257</v>
      </c>
      <c r="C1484" s="4" t="s">
        <v>6000</v>
      </c>
      <c r="D1484" s="10">
        <v>1.591800762E9</v>
      </c>
      <c r="E1484" s="25">
        <v>0.8279902</v>
      </c>
      <c r="F1484" s="15" t="str">
        <f>IFERROR(__xludf.DUMMYFUNCTION("""COMPUTED_VALUE"""),"coolguy1440")</f>
        <v>coolguy1440</v>
      </c>
      <c r="G1484" s="25"/>
    </row>
    <row r="1485">
      <c r="A1485" s="4" t="s">
        <v>15031</v>
      </c>
      <c r="B1485" s="4" t="s">
        <v>13703</v>
      </c>
      <c r="C1485" s="4" t="s">
        <v>1629</v>
      </c>
      <c r="D1485" s="10">
        <v>1.592096609E9</v>
      </c>
      <c r="E1485" s="25">
        <v>0.82798773</v>
      </c>
      <c r="F1485" s="15" t="str">
        <f>IFERROR(__xludf.DUMMYFUNCTION("""COMPUTED_VALUE"""),"PureOkra1")</f>
        <v>PureOkra1</v>
      </c>
      <c r="G1485" s="25"/>
    </row>
    <row r="1486">
      <c r="A1486" s="4" t="s">
        <v>15032</v>
      </c>
      <c r="B1486" s="4" t="s">
        <v>853</v>
      </c>
      <c r="C1486" s="4" t="s">
        <v>8972</v>
      </c>
      <c r="D1486" s="10">
        <v>1.591295296E9</v>
      </c>
      <c r="E1486" s="25">
        <v>0.8278994</v>
      </c>
      <c r="F1486" s="15" t="str">
        <f>IFERROR(__xludf.DUMMYFUNCTION("""COMPUTED_VALUE"""),"snowinyourboots")</f>
        <v>snowinyourboots</v>
      </c>
      <c r="G1486" s="25"/>
    </row>
    <row r="1487">
      <c r="A1487" s="22" t="s">
        <v>15033</v>
      </c>
      <c r="B1487" s="4" t="s">
        <v>15034</v>
      </c>
      <c r="C1487" s="4" t="s">
        <v>4792</v>
      </c>
      <c r="D1487" s="10">
        <v>1.591122996E9</v>
      </c>
      <c r="E1487" s="25">
        <v>0.8278544</v>
      </c>
      <c r="F1487" s="15" t="str">
        <f>IFERROR(__xludf.DUMMYFUNCTION("""COMPUTED_VALUE"""),"bornin88butalsoanazi")</f>
        <v>bornin88butalsoanazi</v>
      </c>
      <c r="G1487" s="25"/>
    </row>
    <row r="1488">
      <c r="A1488" s="22" t="s">
        <v>15035</v>
      </c>
      <c r="B1488" s="4" t="s">
        <v>13794</v>
      </c>
      <c r="C1488" s="4" t="s">
        <v>1093</v>
      </c>
      <c r="D1488" s="10">
        <v>1.592861748E9</v>
      </c>
      <c r="E1488" s="25">
        <v>0.827744</v>
      </c>
      <c r="F1488" s="15" t="str">
        <f>IFERROR(__xludf.DUMMYFUNCTION("""COMPUTED_VALUE"""),"connorjuice")</f>
        <v>connorjuice</v>
      </c>
      <c r="G1488" s="25"/>
    </row>
    <row r="1489">
      <c r="A1489" s="4" t="s">
        <v>15036</v>
      </c>
      <c r="B1489" s="4" t="s">
        <v>6282</v>
      </c>
      <c r="C1489" s="4" t="s">
        <v>1314</v>
      </c>
      <c r="D1489" s="10">
        <v>1.591241022E9</v>
      </c>
      <c r="E1489" s="25">
        <v>0.82750946</v>
      </c>
      <c r="F1489" s="15" t="str">
        <f>IFERROR(__xludf.DUMMYFUNCTION("""COMPUTED_VALUE"""),"PlayFree_Bird")</f>
        <v>PlayFree_Bird</v>
      </c>
      <c r="G1489" s="25"/>
    </row>
    <row r="1490">
      <c r="A1490" s="22" t="s">
        <v>15037</v>
      </c>
      <c r="B1490" s="4" t="s">
        <v>8489</v>
      </c>
      <c r="C1490" s="4" t="s">
        <v>1290</v>
      </c>
      <c r="D1490" s="10">
        <v>1.592082833E9</v>
      </c>
      <c r="E1490" s="25">
        <v>0.8274779</v>
      </c>
      <c r="F1490" s="15" t="str">
        <f>IFERROR(__xludf.DUMMYFUNCTION("""COMPUTED_VALUE"""),"teksimian")</f>
        <v>teksimian</v>
      </c>
      <c r="G1490" s="25"/>
    </row>
    <row r="1491">
      <c r="A1491" s="4" t="s">
        <v>15038</v>
      </c>
      <c r="B1491" s="4" t="s">
        <v>14058</v>
      </c>
      <c r="C1491" s="4" t="s">
        <v>2974</v>
      </c>
      <c r="D1491" s="10">
        <v>1.592433419E9</v>
      </c>
      <c r="E1491" s="25">
        <v>0.8270386</v>
      </c>
      <c r="F1491" s="15" t="str">
        <f>IFERROR(__xludf.DUMMYFUNCTION("""COMPUTED_VALUE"""),"chamunks")</f>
        <v>chamunks</v>
      </c>
      <c r="G1491" s="25"/>
    </row>
    <row r="1492">
      <c r="A1492" s="4" t="s">
        <v>15039</v>
      </c>
      <c r="B1492" s="4" t="s">
        <v>15040</v>
      </c>
      <c r="C1492" s="4" t="s">
        <v>8471</v>
      </c>
      <c r="D1492" s="10">
        <v>1.593537084E9</v>
      </c>
      <c r="E1492" s="25">
        <v>0.8266711</v>
      </c>
      <c r="F1492" s="15" t="str">
        <f>IFERROR(__xludf.DUMMYFUNCTION("""COMPUTED_VALUE"""),"t00muchw33d")</f>
        <v>t00muchw33d</v>
      </c>
      <c r="G1492" s="25"/>
    </row>
    <row r="1493">
      <c r="A1493" s="4" t="s">
        <v>15041</v>
      </c>
      <c r="B1493" s="4" t="s">
        <v>15042</v>
      </c>
      <c r="C1493" s="4" t="s">
        <v>7519</v>
      </c>
      <c r="D1493" s="10">
        <v>1.593012448E9</v>
      </c>
      <c r="E1493" s="25">
        <v>0.82652414</v>
      </c>
      <c r="F1493" s="15" t="str">
        <f>IFERROR(__xludf.DUMMYFUNCTION("""COMPUTED_VALUE"""),"Naw726")</f>
        <v>Naw726</v>
      </c>
      <c r="G1493" s="25"/>
    </row>
    <row r="1494">
      <c r="A1494" s="4" t="s">
        <v>15043</v>
      </c>
      <c r="B1494" s="4" t="s">
        <v>14290</v>
      </c>
      <c r="C1494" s="4" t="s">
        <v>7232</v>
      </c>
      <c r="D1494" s="10">
        <v>1.59183385E9</v>
      </c>
      <c r="E1494" s="25">
        <v>0.8264586</v>
      </c>
      <c r="F1494" s="15" t="str">
        <f>IFERROR(__xludf.DUMMYFUNCTION("""COMPUTED_VALUE"""),"IamMeYouareu")</f>
        <v>IamMeYouareu</v>
      </c>
      <c r="G1494" s="25"/>
    </row>
    <row r="1495">
      <c r="A1495" s="22" t="s">
        <v>15044</v>
      </c>
      <c r="B1495" s="4" t="s">
        <v>13230</v>
      </c>
      <c r="C1495" s="4" t="s">
        <v>1662</v>
      </c>
      <c r="D1495" s="10">
        <v>1.592216869E9</v>
      </c>
      <c r="E1495" s="25">
        <v>0.82621545</v>
      </c>
      <c r="F1495" s="15" t="str">
        <f>IFERROR(__xludf.DUMMYFUNCTION("""COMPUTED_VALUE"""),"uottawathrowaway10")</f>
        <v>uottawathrowaway10</v>
      </c>
      <c r="G1495" s="25"/>
    </row>
    <row r="1496">
      <c r="A1496" s="4" t="s">
        <v>15045</v>
      </c>
      <c r="B1496" s="4" t="s">
        <v>15046</v>
      </c>
      <c r="C1496" s="4" t="s">
        <v>2700</v>
      </c>
      <c r="D1496" s="10">
        <v>1.593201453E9</v>
      </c>
      <c r="E1496" s="25">
        <v>0.82598835</v>
      </c>
      <c r="F1496" s="15" t="str">
        <f>IFERROR(__xludf.DUMMYFUNCTION("""COMPUTED_VALUE"""),"LastFocalPlane")</f>
        <v>LastFocalPlane</v>
      </c>
      <c r="G1496" s="25"/>
    </row>
    <row r="1497">
      <c r="A1497" s="4" t="s">
        <v>15047</v>
      </c>
      <c r="B1497" s="4" t="s">
        <v>13228</v>
      </c>
      <c r="C1497" s="4" t="s">
        <v>11365</v>
      </c>
      <c r="D1497" s="10">
        <v>1.591823779E9</v>
      </c>
      <c r="E1497" s="25">
        <v>0.82583195</v>
      </c>
      <c r="F1497" s="15" t="str">
        <f>IFERROR(__xludf.DUMMYFUNCTION("""COMPUTED_VALUE"""),"Rhygenix")</f>
        <v>Rhygenix</v>
      </c>
      <c r="G1497" s="25"/>
    </row>
    <row r="1498">
      <c r="A1498" s="4" t="s">
        <v>15048</v>
      </c>
      <c r="B1498" s="4" t="s">
        <v>3947</v>
      </c>
      <c r="C1498" s="4" t="s">
        <v>10342</v>
      </c>
      <c r="D1498" s="10">
        <v>1.593469294E9</v>
      </c>
      <c r="E1498" s="25">
        <v>0.82571435</v>
      </c>
      <c r="F1498" s="15" t="str">
        <f>IFERROR(__xludf.DUMMYFUNCTION("""COMPUTED_VALUE"""),"Adrianinthesun")</f>
        <v>Adrianinthesun</v>
      </c>
      <c r="G1498" s="25"/>
    </row>
    <row r="1499">
      <c r="A1499" s="22" t="s">
        <v>15049</v>
      </c>
      <c r="B1499" s="4" t="s">
        <v>15050</v>
      </c>
      <c r="C1499" s="4" t="s">
        <v>6912</v>
      </c>
      <c r="D1499" s="10">
        <v>1.593120747E9</v>
      </c>
      <c r="E1499" s="25">
        <v>0.8255591</v>
      </c>
      <c r="F1499" s="15" t="str">
        <f>IFERROR(__xludf.DUMMYFUNCTION("""COMPUTED_VALUE"""),"Stanpo16")</f>
        <v>Stanpo16</v>
      </c>
      <c r="G1499" s="25"/>
    </row>
    <row r="1500">
      <c r="A1500" s="4" t="s">
        <v>15051</v>
      </c>
      <c r="B1500" s="4" t="s">
        <v>1790</v>
      </c>
      <c r="C1500" s="4" t="s">
        <v>8959</v>
      </c>
      <c r="D1500" s="10">
        <v>1.591512576E9</v>
      </c>
      <c r="E1500" s="25">
        <v>0.82551736</v>
      </c>
      <c r="F1500" s="15" t="str">
        <f>IFERROR(__xludf.DUMMYFUNCTION("""COMPUTED_VALUE"""),"HumansNotRobots")</f>
        <v>HumansNotRobots</v>
      </c>
      <c r="G1500" s="25"/>
    </row>
    <row r="1501">
      <c r="A1501" s="22" t="s">
        <v>15052</v>
      </c>
      <c r="B1501" s="4" t="s">
        <v>13230</v>
      </c>
      <c r="C1501" s="4" t="s">
        <v>712</v>
      </c>
      <c r="D1501" s="10">
        <v>1.591205333E9</v>
      </c>
      <c r="E1501" s="25">
        <v>0.8253231</v>
      </c>
      <c r="F1501" s="15" t="str">
        <f>IFERROR(__xludf.DUMMYFUNCTION("""COMPUTED_VALUE"""),"samurai69")</f>
        <v>samurai69</v>
      </c>
      <c r="G1501" s="25"/>
    </row>
    <row r="1502">
      <c r="A1502" s="4" t="s">
        <v>15053</v>
      </c>
      <c r="B1502" s="4" t="s">
        <v>13492</v>
      </c>
      <c r="C1502" s="4" t="s">
        <v>10824</v>
      </c>
      <c r="D1502" s="10">
        <v>1.593281202E9</v>
      </c>
      <c r="E1502" s="25">
        <v>0.82517976</v>
      </c>
      <c r="F1502" s="15" t="str">
        <f>IFERROR(__xludf.DUMMYFUNCTION("""COMPUTED_VALUE"""),"CptThink604")</f>
        <v>CptThink604</v>
      </c>
      <c r="G1502" s="25"/>
    </row>
    <row r="1503">
      <c r="A1503" s="4" t="s">
        <v>15054</v>
      </c>
      <c r="B1503" s="4" t="s">
        <v>15055</v>
      </c>
      <c r="C1503" s="4" t="s">
        <v>8445</v>
      </c>
      <c r="D1503" s="10">
        <v>1.591308897E9</v>
      </c>
      <c r="E1503" s="25">
        <v>0.8250733</v>
      </c>
      <c r="F1503" s="15" t="str">
        <f>IFERROR(__xludf.DUMMYFUNCTION("""COMPUTED_VALUE"""),"EsotericAlt")</f>
        <v>EsotericAlt</v>
      </c>
      <c r="G1503" s="25"/>
    </row>
    <row r="1504">
      <c r="A1504" s="22" t="s">
        <v>15056</v>
      </c>
      <c r="B1504" s="4" t="s">
        <v>15057</v>
      </c>
      <c r="C1504" s="4" t="s">
        <v>4914</v>
      </c>
      <c r="D1504" s="10">
        <v>1.592317644E9</v>
      </c>
      <c r="E1504" s="25">
        <v>0.82501054</v>
      </c>
      <c r="F1504" s="15" t="str">
        <f>IFERROR(__xludf.DUMMYFUNCTION("""COMPUTED_VALUE"""),"Spasticated")</f>
        <v>Spasticated</v>
      </c>
      <c r="G1504" s="25"/>
    </row>
    <row r="1505">
      <c r="A1505" s="4" t="s">
        <v>15058</v>
      </c>
      <c r="B1505" s="4" t="s">
        <v>11591</v>
      </c>
      <c r="C1505" s="4" t="s">
        <v>11669</v>
      </c>
      <c r="D1505" s="10">
        <v>1.593137128E9</v>
      </c>
      <c r="E1505" s="25">
        <v>0.82488054</v>
      </c>
      <c r="F1505" s="15" t="str">
        <f>IFERROR(__xludf.DUMMYFUNCTION("""COMPUTED_VALUE"""),"-SetsunaFSeiei-")</f>
        <v>-SetsunaFSeiei-</v>
      </c>
      <c r="G1505" s="25"/>
    </row>
    <row r="1506">
      <c r="A1506" s="4" t="s">
        <v>15059</v>
      </c>
      <c r="B1506" s="4" t="s">
        <v>853</v>
      </c>
      <c r="C1506" s="4" t="s">
        <v>483</v>
      </c>
      <c r="D1506" s="10">
        <v>1.591034643E9</v>
      </c>
      <c r="E1506" s="25">
        <v>0.8245768</v>
      </c>
      <c r="F1506" s="15" t="str">
        <f>IFERROR(__xludf.DUMMYFUNCTION("""COMPUTED_VALUE"""),"zaze12")</f>
        <v>zaze12</v>
      </c>
      <c r="G1506" s="25"/>
    </row>
    <row r="1507">
      <c r="A1507" s="22" t="s">
        <v>15060</v>
      </c>
      <c r="B1507" s="4" t="s">
        <v>2567</v>
      </c>
      <c r="C1507" s="4" t="s">
        <v>1004</v>
      </c>
      <c r="D1507" s="10">
        <v>1.593129043E9</v>
      </c>
      <c r="E1507" s="25">
        <v>0.8245493</v>
      </c>
      <c r="F1507" s="15" t="str">
        <f>IFERROR(__xludf.DUMMYFUNCTION("""COMPUTED_VALUE"""),"InternationalChip0")</f>
        <v>InternationalChip0</v>
      </c>
      <c r="G1507" s="25"/>
    </row>
    <row r="1508">
      <c r="A1508" s="4" t="s">
        <v>15061</v>
      </c>
      <c r="B1508" s="4" t="s">
        <v>15062</v>
      </c>
      <c r="C1508" s="4" t="s">
        <v>10338</v>
      </c>
      <c r="D1508" s="10">
        <v>1.591711552E9</v>
      </c>
      <c r="E1508" s="25">
        <v>0.82438284</v>
      </c>
      <c r="F1508" s="15" t="str">
        <f>IFERROR(__xludf.DUMMYFUNCTION("""COMPUTED_VALUE"""),"proficientlyidle")</f>
        <v>proficientlyidle</v>
      </c>
      <c r="G1508" s="25"/>
    </row>
    <row r="1509">
      <c r="A1509" s="4" t="s">
        <v>15063</v>
      </c>
      <c r="B1509" s="4" t="s">
        <v>13968</v>
      </c>
      <c r="C1509" s="4" t="s">
        <v>8573</v>
      </c>
      <c r="D1509" s="10">
        <v>1.592848218E9</v>
      </c>
      <c r="E1509" s="25">
        <v>0.8242958</v>
      </c>
      <c r="F1509" s="15" t="str">
        <f>IFERROR(__xludf.DUMMYFUNCTION("""COMPUTED_VALUE"""),"GambinoStyll")</f>
        <v>GambinoStyll</v>
      </c>
      <c r="G1509" s="25"/>
    </row>
    <row r="1510">
      <c r="A1510" s="4" t="s">
        <v>15064</v>
      </c>
      <c r="B1510" s="4" t="s">
        <v>14634</v>
      </c>
      <c r="C1510" s="4" t="s">
        <v>4699</v>
      </c>
      <c r="D1510" s="10">
        <v>1.592023132E9</v>
      </c>
      <c r="E1510" s="25">
        <v>0.8242754</v>
      </c>
      <c r="F1510" s="15" t="str">
        <f>IFERROR(__xludf.DUMMYFUNCTION("""COMPUTED_VALUE"""),"AbjectMatterExpert")</f>
        <v>AbjectMatterExpert</v>
      </c>
      <c r="G1510" s="25"/>
    </row>
    <row r="1511">
      <c r="A1511" s="4" t="s">
        <v>15065</v>
      </c>
      <c r="B1511" s="4" t="s">
        <v>6034</v>
      </c>
      <c r="C1511" s="4" t="s">
        <v>2511</v>
      </c>
      <c r="D1511" s="10">
        <v>1.591492847E9</v>
      </c>
      <c r="E1511" s="25">
        <v>0.8239824</v>
      </c>
      <c r="F1511" s="15" t="str">
        <f>IFERROR(__xludf.DUMMYFUNCTION("""COMPUTED_VALUE"""),"biga204")</f>
        <v>biga204</v>
      </c>
      <c r="G1511" s="25"/>
    </row>
    <row r="1512">
      <c r="A1512" s="22" t="s">
        <v>15066</v>
      </c>
      <c r="B1512" s="4" t="s">
        <v>2549</v>
      </c>
      <c r="C1512" s="4" t="s">
        <v>6130</v>
      </c>
      <c r="D1512" s="10">
        <v>1.593478092E9</v>
      </c>
      <c r="E1512" s="25">
        <v>0.82382727</v>
      </c>
      <c r="F1512" s="15" t="str">
        <f>IFERROR(__xludf.DUMMYFUNCTION("""COMPUTED_VALUE"""),"frostycanadian14")</f>
        <v>frostycanadian14</v>
      </c>
      <c r="G1512" s="25"/>
    </row>
    <row r="1513">
      <c r="A1513" s="22" t="s">
        <v>15067</v>
      </c>
      <c r="B1513" s="4" t="s">
        <v>14409</v>
      </c>
      <c r="C1513" s="4" t="s">
        <v>1034</v>
      </c>
      <c r="D1513" s="10">
        <v>1.591824759E9</v>
      </c>
      <c r="E1513" s="25">
        <v>0.8236953</v>
      </c>
      <c r="F1513" s="15" t="str">
        <f>IFERROR(__xludf.DUMMYFUNCTION("""COMPUTED_VALUE"""),"SweetnSourCaveChickn")</f>
        <v>SweetnSourCaveChickn</v>
      </c>
      <c r="G1513" s="25"/>
    </row>
    <row r="1514">
      <c r="A1514" s="22" t="s">
        <v>15068</v>
      </c>
      <c r="B1514" s="4" t="s">
        <v>872</v>
      </c>
      <c r="C1514" s="4" t="s">
        <v>10086</v>
      </c>
      <c r="D1514" s="10">
        <v>1.591312223E9</v>
      </c>
      <c r="E1514" s="25">
        <v>0.82364297</v>
      </c>
      <c r="F1514" s="15" t="str">
        <f>IFERROR(__xludf.DUMMYFUNCTION("""COMPUTED_VALUE"""),"Dp23")</f>
        <v>Dp23</v>
      </c>
      <c r="G1514" s="25"/>
    </row>
    <row r="1515">
      <c r="A1515" s="4" t="s">
        <v>15069</v>
      </c>
      <c r="B1515" s="4" t="s">
        <v>15070</v>
      </c>
      <c r="C1515" s="4" t="s">
        <v>4548</v>
      </c>
      <c r="D1515" s="10">
        <v>1.591397052E9</v>
      </c>
      <c r="E1515" s="25">
        <v>0.8234672</v>
      </c>
      <c r="F1515" s="15" t="str">
        <f>IFERROR(__xludf.DUMMYFUNCTION("""COMPUTED_VALUE"""),"pappin_taps")</f>
        <v>pappin_taps</v>
      </c>
      <c r="G1515" s="25"/>
    </row>
    <row r="1516">
      <c r="A1516" s="22" t="s">
        <v>15071</v>
      </c>
      <c r="B1516" s="4" t="s">
        <v>2989</v>
      </c>
      <c r="C1516" s="4" t="s">
        <v>63</v>
      </c>
      <c r="D1516" s="10">
        <v>1.592067502E9</v>
      </c>
      <c r="E1516" s="25">
        <v>0.82315296</v>
      </c>
      <c r="F1516" s="15" t="str">
        <f>IFERROR(__xludf.DUMMYFUNCTION("""COMPUTED_VALUE"""),"sobaje")</f>
        <v>sobaje</v>
      </c>
      <c r="G1516" s="25"/>
    </row>
    <row r="1517">
      <c r="A1517" s="4" t="s">
        <v>15072</v>
      </c>
      <c r="B1517" s="4" t="s">
        <v>2567</v>
      </c>
      <c r="C1517" s="4" t="s">
        <v>10491</v>
      </c>
      <c r="D1517" s="10">
        <v>1.5920701E9</v>
      </c>
      <c r="E1517" s="25">
        <v>0.8229611</v>
      </c>
      <c r="F1517" s="15" t="str">
        <f>IFERROR(__xludf.DUMMYFUNCTION("""COMPUTED_VALUE"""),"34erf")</f>
        <v>34erf</v>
      </c>
      <c r="G1517" s="25"/>
    </row>
    <row r="1518">
      <c r="A1518" s="4" t="s">
        <v>15073</v>
      </c>
      <c r="B1518" s="4" t="s">
        <v>15074</v>
      </c>
      <c r="C1518" s="4" t="s">
        <v>2148</v>
      </c>
      <c r="D1518" s="10">
        <v>1.591473405E9</v>
      </c>
      <c r="E1518" s="25">
        <v>0.8229499</v>
      </c>
      <c r="F1518" s="15" t="str">
        <f>IFERROR(__xludf.DUMMYFUNCTION("""COMPUTED_VALUE"""),"TLMS")</f>
        <v>TLMS</v>
      </c>
      <c r="G1518" s="25"/>
    </row>
    <row r="1519">
      <c r="A1519" s="4" t="s">
        <v>15075</v>
      </c>
      <c r="B1519" s="4" t="s">
        <v>13341</v>
      </c>
      <c r="C1519" s="4" t="s">
        <v>3145</v>
      </c>
      <c r="D1519" s="10">
        <v>1.591803545E9</v>
      </c>
      <c r="E1519" s="25">
        <v>0.82262826</v>
      </c>
      <c r="F1519" s="15" t="str">
        <f>IFERROR(__xludf.DUMMYFUNCTION("""COMPUTED_VALUE"""),"SomeOutdoorsGuy")</f>
        <v>SomeOutdoorsGuy</v>
      </c>
      <c r="G1519" s="25"/>
    </row>
    <row r="1520">
      <c r="A1520" s="22" t="s">
        <v>15076</v>
      </c>
      <c r="B1520" s="4" t="s">
        <v>13168</v>
      </c>
      <c r="C1520" s="4" t="s">
        <v>7266</v>
      </c>
      <c r="D1520" s="10">
        <v>1.592602484E9</v>
      </c>
      <c r="E1520" s="25">
        <v>0.8225743</v>
      </c>
      <c r="F1520" s="15" t="str">
        <f>IFERROR(__xludf.DUMMYFUNCTION("""COMPUTED_VALUE"""),"DrunkWino")</f>
        <v>DrunkWino</v>
      </c>
      <c r="G1520" s="25"/>
    </row>
    <row r="1521">
      <c r="A1521" s="4" t="s">
        <v>15077</v>
      </c>
      <c r="B1521" s="4" t="s">
        <v>2750</v>
      </c>
      <c r="C1521" s="4" t="s">
        <v>6994</v>
      </c>
      <c r="D1521" s="10">
        <v>1.591019603E9</v>
      </c>
      <c r="E1521" s="25">
        <v>0.8225674</v>
      </c>
      <c r="F1521" s="15" t="str">
        <f>IFERROR(__xludf.DUMMYFUNCTION("""COMPUTED_VALUE"""),"Pugtatoe")</f>
        <v>Pugtatoe</v>
      </c>
      <c r="G1521" s="25"/>
    </row>
    <row r="1522">
      <c r="A1522" s="4" t="s">
        <v>15078</v>
      </c>
      <c r="B1522" s="4" t="s">
        <v>14341</v>
      </c>
      <c r="C1522" s="4" t="s">
        <v>5899</v>
      </c>
      <c r="D1522" s="10">
        <v>1.59121314E9</v>
      </c>
      <c r="E1522" s="25">
        <v>0.8224915</v>
      </c>
      <c r="F1522" s="15" t="str">
        <f>IFERROR(__xludf.DUMMYFUNCTION("""COMPUTED_VALUE"""),"SupremeSpez")</f>
        <v>SupremeSpez</v>
      </c>
      <c r="G1522" s="25"/>
    </row>
    <row r="1523">
      <c r="A1523" s="4" t="s">
        <v>15079</v>
      </c>
      <c r="B1523" s="4" t="s">
        <v>13718</v>
      </c>
      <c r="C1523" s="4" t="s">
        <v>10897</v>
      </c>
      <c r="D1523" s="10">
        <v>1.592838756E9</v>
      </c>
      <c r="E1523" s="25">
        <v>0.82210684</v>
      </c>
      <c r="F1523" s="15" t="str">
        <f>IFERROR(__xludf.DUMMYFUNCTION("""COMPUTED_VALUE"""),"Garlic_Fingering")</f>
        <v>Garlic_Fingering</v>
      </c>
      <c r="G1523" s="25"/>
    </row>
    <row r="1524">
      <c r="A1524" s="4" t="s">
        <v>15080</v>
      </c>
      <c r="B1524" s="4" t="s">
        <v>13380</v>
      </c>
      <c r="C1524" s="4" t="s">
        <v>11464</v>
      </c>
      <c r="D1524" s="10">
        <v>1.591702375E9</v>
      </c>
      <c r="E1524" s="25">
        <v>0.8220365</v>
      </c>
      <c r="F1524" s="15" t="str">
        <f>IFERROR(__xludf.DUMMYFUNCTION("""COMPUTED_VALUE"""),"Fuzzy_Dice1")</f>
        <v>Fuzzy_Dice1</v>
      </c>
      <c r="G1524" s="25"/>
    </row>
    <row r="1525">
      <c r="A1525" s="4" t="s">
        <v>15081</v>
      </c>
      <c r="B1525" s="4" t="s">
        <v>8744</v>
      </c>
      <c r="C1525" s="4" t="s">
        <v>10086</v>
      </c>
      <c r="D1525" s="10">
        <v>1.591322398E9</v>
      </c>
      <c r="E1525" s="25">
        <v>0.821924</v>
      </c>
      <c r="F1525" s="15" t="str">
        <f>IFERROR(__xludf.DUMMYFUNCTION("""COMPUTED_VALUE"""),"MTINC")</f>
        <v>MTINC</v>
      </c>
      <c r="G1525" s="25"/>
    </row>
    <row r="1526">
      <c r="A1526" s="22" t="s">
        <v>15082</v>
      </c>
      <c r="B1526" s="4" t="s">
        <v>15083</v>
      </c>
      <c r="C1526" s="4" t="s">
        <v>3611</v>
      </c>
      <c r="D1526" s="10">
        <v>1.591644192E9</v>
      </c>
      <c r="E1526" s="25">
        <v>0.8218839</v>
      </c>
      <c r="F1526" s="15" t="str">
        <f>IFERROR(__xludf.DUMMYFUNCTION("""COMPUTED_VALUE"""),"PropagandaPiece")</f>
        <v>PropagandaPiece</v>
      </c>
      <c r="G1526" s="25"/>
    </row>
    <row r="1527">
      <c r="A1527" s="4" t="s">
        <v>15084</v>
      </c>
      <c r="B1527" s="4" t="s">
        <v>13217</v>
      </c>
      <c r="C1527" s="4" t="s">
        <v>4499</v>
      </c>
      <c r="D1527" s="10">
        <v>1.591980122E9</v>
      </c>
      <c r="E1527" s="25">
        <v>0.82187396</v>
      </c>
      <c r="F1527" s="15" t="str">
        <f>IFERROR(__xludf.DUMMYFUNCTION("""COMPUTED_VALUE"""),"TheWhitePaki")</f>
        <v>TheWhitePaki</v>
      </c>
      <c r="G1527" s="25"/>
    </row>
    <row r="1528">
      <c r="A1528" s="4" t="s">
        <v>15085</v>
      </c>
      <c r="B1528" s="4" t="s">
        <v>13129</v>
      </c>
      <c r="C1528" s="4" t="s">
        <v>4652</v>
      </c>
      <c r="D1528" s="10">
        <v>1.593151026E9</v>
      </c>
      <c r="E1528" s="25">
        <v>0.8218638</v>
      </c>
      <c r="F1528" s="15" t="str">
        <f>IFERROR(__xludf.DUMMYFUNCTION("""COMPUTED_VALUE"""),"cmperry51")</f>
        <v>cmperry51</v>
      </c>
      <c r="G1528" s="25"/>
    </row>
    <row r="1529">
      <c r="A1529" s="4" t="s">
        <v>15086</v>
      </c>
      <c r="B1529" s="4" t="s">
        <v>15087</v>
      </c>
      <c r="C1529" s="4" t="s">
        <v>9827</v>
      </c>
      <c r="D1529" s="10">
        <v>1.591557653E9</v>
      </c>
      <c r="E1529" s="25">
        <v>0.8217754</v>
      </c>
      <c r="F1529" s="15" t="str">
        <f>IFERROR(__xludf.DUMMYFUNCTION("""COMPUTED_VALUE"""),"Manly_Manspreader")</f>
        <v>Manly_Manspreader</v>
      </c>
      <c r="G1529" s="25"/>
    </row>
    <row r="1530">
      <c r="A1530" s="4" t="s">
        <v>15088</v>
      </c>
      <c r="B1530" s="4" t="s">
        <v>15089</v>
      </c>
      <c r="C1530" s="4" t="s">
        <v>10512</v>
      </c>
      <c r="D1530" s="10">
        <v>1.592761087E9</v>
      </c>
      <c r="E1530" s="25">
        <v>0.821712</v>
      </c>
      <c r="F1530" s="15" t="str">
        <f>IFERROR(__xludf.DUMMYFUNCTION("""COMPUTED_VALUE"""),"trivium459")</f>
        <v>trivium459</v>
      </c>
      <c r="G1530" s="25"/>
    </row>
    <row r="1531">
      <c r="A1531" s="22" t="s">
        <v>15090</v>
      </c>
      <c r="B1531" s="4" t="s">
        <v>13230</v>
      </c>
      <c r="C1531" s="4" t="s">
        <v>1455</v>
      </c>
      <c r="D1531" s="10">
        <v>1.592652947E9</v>
      </c>
      <c r="E1531" s="25">
        <v>0.821464</v>
      </c>
      <c r="F1531" s="15" t="str">
        <f>IFERROR(__xludf.DUMMYFUNCTION("""COMPUTED_VALUE"""),"DigitalDog0001")</f>
        <v>DigitalDog0001</v>
      </c>
      <c r="G1531" s="25"/>
    </row>
    <row r="1532">
      <c r="A1532" s="4" t="s">
        <v>15091</v>
      </c>
      <c r="B1532" s="4" t="s">
        <v>3294</v>
      </c>
      <c r="C1532" s="4" t="s">
        <v>9811</v>
      </c>
      <c r="D1532" s="10">
        <v>1.59170959E9</v>
      </c>
      <c r="E1532" s="25">
        <v>0.82128805</v>
      </c>
      <c r="F1532" s="15" t="str">
        <f>IFERROR(__xludf.DUMMYFUNCTION("""COMPUTED_VALUE"""),"WestCoastCompanion")</f>
        <v>WestCoastCompanion</v>
      </c>
      <c r="G1532" s="25"/>
    </row>
    <row r="1533">
      <c r="A1533" s="4" t="s">
        <v>15092</v>
      </c>
      <c r="B1533" s="4" t="s">
        <v>1619</v>
      </c>
      <c r="C1533" s="4" t="s">
        <v>9727</v>
      </c>
      <c r="D1533" s="10">
        <v>1.592414699E9</v>
      </c>
      <c r="E1533" s="25">
        <v>0.8212245</v>
      </c>
      <c r="F1533" s="15" t="str">
        <f>IFERROR(__xludf.DUMMYFUNCTION("""COMPUTED_VALUE"""),"SuperMack99")</f>
        <v>SuperMack99</v>
      </c>
      <c r="G1533" s="25"/>
    </row>
    <row r="1534">
      <c r="A1534" s="4" t="s">
        <v>15093</v>
      </c>
      <c r="B1534" s="4" t="s">
        <v>3108</v>
      </c>
      <c r="C1534" s="4" t="s">
        <v>7497</v>
      </c>
      <c r="D1534" s="10">
        <v>1.591705896E9</v>
      </c>
      <c r="E1534" s="25">
        <v>0.82121044</v>
      </c>
      <c r="F1534" s="15" t="str">
        <f>IFERROR(__xludf.DUMMYFUNCTION("""COMPUTED_VALUE"""),"Stevenb12006")</f>
        <v>Stevenb12006</v>
      </c>
      <c r="G1534" s="25"/>
    </row>
    <row r="1535">
      <c r="A1535" s="4" t="s">
        <v>15094</v>
      </c>
      <c r="B1535" s="4" t="s">
        <v>13311</v>
      </c>
      <c r="C1535" s="4" t="s">
        <v>12584</v>
      </c>
      <c r="D1535" s="10">
        <v>1.593108759E9</v>
      </c>
      <c r="E1535" s="25">
        <v>0.8211387</v>
      </c>
      <c r="F1535" s="15" t="str">
        <f>IFERROR(__xludf.DUMMYFUNCTION("""COMPUTED_VALUE"""),"rick-p")</f>
        <v>rick-p</v>
      </c>
      <c r="G1535" s="25"/>
    </row>
    <row r="1536">
      <c r="A1536" s="4" t="s">
        <v>15095</v>
      </c>
      <c r="B1536" s="4" t="s">
        <v>11591</v>
      </c>
      <c r="C1536" s="4" t="s">
        <v>359</v>
      </c>
      <c r="D1536" s="10">
        <v>1.591431203E9</v>
      </c>
      <c r="E1536" s="25">
        <v>0.8209147</v>
      </c>
      <c r="F1536" s="15" t="str">
        <f>IFERROR(__xludf.DUMMYFUNCTION("""COMPUTED_VALUE"""),"Imbadforyourhealth")</f>
        <v>Imbadforyourhealth</v>
      </c>
      <c r="G1536" s="25"/>
    </row>
    <row r="1537">
      <c r="A1537" s="22" t="s">
        <v>15096</v>
      </c>
      <c r="B1537" s="4" t="s">
        <v>872</v>
      </c>
      <c r="C1537" s="4" t="s">
        <v>8183</v>
      </c>
      <c r="D1537" s="10">
        <v>1.591039692E9</v>
      </c>
      <c r="E1537" s="25">
        <v>0.82074314</v>
      </c>
      <c r="F1537" s="15" t="str">
        <f>IFERROR(__xludf.DUMMYFUNCTION("""COMPUTED_VALUE"""),"petapun")</f>
        <v>petapun</v>
      </c>
      <c r="G1537" s="25"/>
    </row>
    <row r="1538">
      <c r="A1538" s="22" t="s">
        <v>15097</v>
      </c>
      <c r="B1538" s="4" t="s">
        <v>13376</v>
      </c>
      <c r="C1538" s="4" t="s">
        <v>790</v>
      </c>
      <c r="D1538" s="10">
        <v>1.592437148E9</v>
      </c>
      <c r="E1538" s="25">
        <v>0.82073975</v>
      </c>
      <c r="F1538" s="15" t="str">
        <f>IFERROR(__xludf.DUMMYFUNCTION("""COMPUTED_VALUE"""),"dutchguilder2")</f>
        <v>dutchguilder2</v>
      </c>
      <c r="G1538" s="25"/>
    </row>
    <row r="1539">
      <c r="A1539" s="4" t="s">
        <v>15098</v>
      </c>
      <c r="B1539" s="4" t="s">
        <v>14034</v>
      </c>
      <c r="C1539" s="4" t="s">
        <v>11168</v>
      </c>
      <c r="D1539" s="10">
        <v>1.593549466E9</v>
      </c>
      <c r="E1539" s="25">
        <v>0.8206563</v>
      </c>
      <c r="F1539" s="15" t="str">
        <f>IFERROR(__xludf.DUMMYFUNCTION("""COMPUTED_VALUE"""),"residue69")</f>
        <v>residue69</v>
      </c>
      <c r="G1539" s="25"/>
    </row>
    <row r="1540">
      <c r="A1540" s="22" t="s">
        <v>15099</v>
      </c>
      <c r="B1540" s="4" t="s">
        <v>14812</v>
      </c>
      <c r="C1540" s="4" t="s">
        <v>8498</v>
      </c>
      <c r="D1540" s="10">
        <v>1.593612548E9</v>
      </c>
      <c r="E1540" s="25">
        <v>0.8206405</v>
      </c>
      <c r="F1540" s="15" t="str">
        <f>IFERROR(__xludf.DUMMYFUNCTION("""COMPUTED_VALUE"""),"arainynighinskyrim")</f>
        <v>arainynighinskyrim</v>
      </c>
      <c r="G1540" s="25"/>
    </row>
    <row r="1541">
      <c r="A1541" s="22" t="s">
        <v>15100</v>
      </c>
      <c r="B1541" s="4" t="s">
        <v>1257</v>
      </c>
      <c r="C1541" s="4" t="s">
        <v>9925</v>
      </c>
      <c r="D1541" s="10">
        <v>1.593379589E9</v>
      </c>
      <c r="E1541" s="25">
        <v>0.82035965</v>
      </c>
      <c r="F1541" s="15" t="str">
        <f>IFERROR(__xludf.DUMMYFUNCTION("""COMPUTED_VALUE"""),"Milelongcock")</f>
        <v>Milelongcock</v>
      </c>
      <c r="G1541" s="25"/>
    </row>
    <row r="1542">
      <c r="A1542" s="4" t="s">
        <v>15101</v>
      </c>
      <c r="B1542" s="4" t="s">
        <v>14204</v>
      </c>
      <c r="C1542" s="4" t="s">
        <v>4770</v>
      </c>
      <c r="D1542" s="10">
        <v>1.591129163E9</v>
      </c>
      <c r="E1542" s="25">
        <v>0.8201565</v>
      </c>
      <c r="F1542" s="15" t="str">
        <f>IFERROR(__xludf.DUMMYFUNCTION("""COMPUTED_VALUE"""),"djbobbyjackets")</f>
        <v>djbobbyjackets</v>
      </c>
      <c r="G1542" s="25"/>
    </row>
    <row r="1543">
      <c r="A1543" s="4" t="s">
        <v>15102</v>
      </c>
      <c r="B1543" s="4" t="s">
        <v>13198</v>
      </c>
      <c r="C1543" s="4" t="s">
        <v>7570</v>
      </c>
      <c r="D1543" s="10">
        <v>1.5912913E9</v>
      </c>
      <c r="E1543" s="25">
        <v>0.8201525</v>
      </c>
      <c r="F1543" s="15" t="str">
        <f>IFERROR(__xludf.DUMMYFUNCTION("""COMPUTED_VALUE"""),"mayonaise_cat")</f>
        <v>mayonaise_cat</v>
      </c>
      <c r="G1543" s="25"/>
    </row>
    <row r="1544">
      <c r="A1544" s="22" t="s">
        <v>15103</v>
      </c>
      <c r="B1544" s="4" t="s">
        <v>13230</v>
      </c>
      <c r="C1544" s="4" t="s">
        <v>1851</v>
      </c>
      <c r="D1544" s="10">
        <v>1.591442184E9</v>
      </c>
      <c r="E1544" s="25">
        <v>0.81980777</v>
      </c>
      <c r="F1544" s="15" t="str">
        <f>IFERROR(__xludf.DUMMYFUNCTION("""COMPUTED_VALUE"""),"HomemadeMacAndCheese")</f>
        <v>HomemadeMacAndCheese</v>
      </c>
      <c r="G1544" s="25"/>
    </row>
    <row r="1545">
      <c r="A1545" s="22" t="s">
        <v>15104</v>
      </c>
      <c r="B1545" s="4" t="s">
        <v>15105</v>
      </c>
      <c r="C1545" s="4" t="s">
        <v>8093</v>
      </c>
      <c r="D1545" s="10">
        <v>1.593528131E9</v>
      </c>
      <c r="E1545" s="25">
        <v>0.8194856</v>
      </c>
      <c r="F1545" s="15" t="str">
        <f>IFERROR(__xludf.DUMMYFUNCTION("""COMPUTED_VALUE"""),"hhxrx")</f>
        <v>hhxrx</v>
      </c>
      <c r="G1545" s="25"/>
    </row>
    <row r="1546">
      <c r="A1546" s="4" t="s">
        <v>15106</v>
      </c>
      <c r="B1546" s="4" t="s">
        <v>8489</v>
      </c>
      <c r="C1546" s="4" t="s">
        <v>2325</v>
      </c>
      <c r="D1546" s="10">
        <v>1.592612076E9</v>
      </c>
      <c r="E1546" s="25">
        <v>0.8193065</v>
      </c>
      <c r="F1546" s="15" t="str">
        <f>IFERROR(__xludf.DUMMYFUNCTION("""COMPUTED_VALUE"""),"DJ_Chaps")</f>
        <v>DJ_Chaps</v>
      </c>
      <c r="G1546" s="25"/>
    </row>
    <row r="1547">
      <c r="A1547" s="4" t="s">
        <v>15107</v>
      </c>
      <c r="B1547" s="4" t="s">
        <v>15108</v>
      </c>
      <c r="C1547" s="4" t="s">
        <v>9903</v>
      </c>
      <c r="D1547" s="10">
        <v>1.59119612E9</v>
      </c>
      <c r="E1547" s="25">
        <v>0.8191099</v>
      </c>
      <c r="F1547" s="15" t="str">
        <f>IFERROR(__xludf.DUMMYFUNCTION("""COMPUTED_VALUE"""),"DaWahnDaOnly")</f>
        <v>DaWahnDaOnly</v>
      </c>
      <c r="G1547" s="25"/>
    </row>
    <row r="1548">
      <c r="A1548" s="22" t="s">
        <v>15109</v>
      </c>
      <c r="B1548" s="4" t="s">
        <v>3404</v>
      </c>
      <c r="C1548" s="4" t="s">
        <v>2587</v>
      </c>
      <c r="D1548" s="10">
        <v>1.591397798E9</v>
      </c>
      <c r="E1548" s="25">
        <v>0.8186776</v>
      </c>
      <c r="F1548" s="15" t="str">
        <f>IFERROR(__xludf.DUMMYFUNCTION("""COMPUTED_VALUE"""),"you_have_hiv_bitch")</f>
        <v>you_have_hiv_bitch</v>
      </c>
      <c r="G1548" s="25"/>
    </row>
    <row r="1549">
      <c r="A1549" s="22" t="s">
        <v>15110</v>
      </c>
      <c r="B1549" s="4" t="s">
        <v>4846</v>
      </c>
      <c r="C1549" s="4" t="s">
        <v>1613</v>
      </c>
      <c r="D1549" s="10">
        <v>1.592720196E9</v>
      </c>
      <c r="E1549" s="25">
        <v>0.81761485</v>
      </c>
      <c r="F1549" s="15" t="str">
        <f>IFERROR(__xludf.DUMMYFUNCTION("""COMPUTED_VALUE"""),"Tiberius_97")</f>
        <v>Tiberius_97</v>
      </c>
      <c r="G1549" s="25"/>
    </row>
    <row r="1550">
      <c r="A1550" s="22" t="s">
        <v>15111</v>
      </c>
      <c r="B1550" s="4" t="s">
        <v>14628</v>
      </c>
      <c r="C1550" s="4" t="s">
        <v>10627</v>
      </c>
      <c r="D1550" s="10">
        <v>1.593478266E9</v>
      </c>
      <c r="E1550" s="25">
        <v>0.8174957</v>
      </c>
      <c r="F1550" s="15" t="str">
        <f>IFERROR(__xludf.DUMMYFUNCTION("""COMPUTED_VALUE"""),"ANTIFArTerrorists")</f>
        <v>ANTIFArTerrorists</v>
      </c>
      <c r="G1550" s="25"/>
    </row>
    <row r="1551">
      <c r="A1551" s="4" t="s">
        <v>15112</v>
      </c>
      <c r="B1551" s="4" t="s">
        <v>13427</v>
      </c>
      <c r="C1551" s="4" t="s">
        <v>916</v>
      </c>
      <c r="D1551" s="10">
        <v>1.5912476E9</v>
      </c>
      <c r="E1551" s="25">
        <v>0.8172586</v>
      </c>
      <c r="F1551" s="15" t="str">
        <f>IFERROR(__xludf.DUMMYFUNCTION("""COMPUTED_VALUE"""),"RedditMayne")</f>
        <v>RedditMayne</v>
      </c>
      <c r="G1551" s="25"/>
    </row>
    <row r="1552">
      <c r="A1552" s="22" t="s">
        <v>15113</v>
      </c>
      <c r="B1552" s="4" t="s">
        <v>1790</v>
      </c>
      <c r="C1552" s="4" t="s">
        <v>2816</v>
      </c>
      <c r="D1552" s="10">
        <v>1.591122027E9</v>
      </c>
      <c r="E1552" s="25">
        <v>0.81689584</v>
      </c>
      <c r="F1552" s="15" t="str">
        <f>IFERROR(__xludf.DUMMYFUNCTION("""COMPUTED_VALUE"""),"Coltino")</f>
        <v>Coltino</v>
      </c>
      <c r="G1552" s="25"/>
    </row>
    <row r="1553">
      <c r="A1553" s="22" t="s">
        <v>15114</v>
      </c>
      <c r="B1553" s="4" t="s">
        <v>1542</v>
      </c>
      <c r="C1553" s="4" t="s">
        <v>2143</v>
      </c>
      <c r="D1553" s="10">
        <v>1.59180489E9</v>
      </c>
      <c r="E1553" s="25">
        <v>0.8162965</v>
      </c>
      <c r="F1553" s="15" t="str">
        <f>IFERROR(__xludf.DUMMYFUNCTION("""COMPUTED_VALUE"""),"johnsmithsvt")</f>
        <v>johnsmithsvt</v>
      </c>
      <c r="G1553" s="25"/>
    </row>
    <row r="1554">
      <c r="A1554" s="4" t="s">
        <v>15115</v>
      </c>
      <c r="B1554" s="4" t="s">
        <v>13289</v>
      </c>
      <c r="C1554" s="4" t="s">
        <v>4890</v>
      </c>
      <c r="D1554" s="10">
        <v>1.591192624E9</v>
      </c>
      <c r="E1554" s="25">
        <v>0.81587017</v>
      </c>
      <c r="F1554" s="15" t="str">
        <f>IFERROR(__xludf.DUMMYFUNCTION("""COMPUTED_VALUE"""),"BlackLivesSplattered")</f>
        <v>BlackLivesSplattered</v>
      </c>
      <c r="G1554" s="25"/>
    </row>
    <row r="1555">
      <c r="A1555" s="4" t="s">
        <v>15116</v>
      </c>
      <c r="B1555" s="4" t="s">
        <v>14427</v>
      </c>
      <c r="C1555" s="4" t="s">
        <v>66</v>
      </c>
      <c r="D1555" s="10">
        <v>1.591591684E9</v>
      </c>
      <c r="E1555" s="25">
        <v>0.8158193</v>
      </c>
      <c r="F1555" s="15" t="str">
        <f>IFERROR(__xludf.DUMMYFUNCTION("""COMPUTED_VALUE"""),"mankest-demes")</f>
        <v>mankest-demes</v>
      </c>
      <c r="G1555" s="25"/>
    </row>
    <row r="1556">
      <c r="A1556" s="4" t="s">
        <v>15117</v>
      </c>
      <c r="B1556" s="4" t="s">
        <v>14907</v>
      </c>
      <c r="C1556" s="4" t="s">
        <v>11252</v>
      </c>
      <c r="D1556" s="10">
        <v>1.593193226E9</v>
      </c>
      <c r="E1556" s="25">
        <v>0.815661</v>
      </c>
      <c r="F1556" s="15" t="str">
        <f>IFERROR(__xludf.DUMMYFUNCTION("""COMPUTED_VALUE"""),"stumpducker")</f>
        <v>stumpducker</v>
      </c>
      <c r="G1556" s="25"/>
    </row>
    <row r="1557">
      <c r="A1557" s="4" t="s">
        <v>15118</v>
      </c>
      <c r="B1557" s="4" t="s">
        <v>13980</v>
      </c>
      <c r="C1557" s="4" t="s">
        <v>1532</v>
      </c>
      <c r="D1557" s="10">
        <v>1.593316357E9</v>
      </c>
      <c r="E1557" s="25">
        <v>0.8156426</v>
      </c>
      <c r="F1557" s="15" t="str">
        <f>IFERROR(__xludf.DUMMYFUNCTION("""COMPUTED_VALUE"""),"-Sythen-")</f>
        <v>-Sythen-</v>
      </c>
      <c r="G1557" s="25"/>
    </row>
    <row r="1558">
      <c r="A1558" s="22" t="s">
        <v>15119</v>
      </c>
      <c r="B1558" s="4" t="s">
        <v>13246</v>
      </c>
      <c r="C1558" s="4" t="s">
        <v>8097</v>
      </c>
      <c r="D1558" s="10">
        <v>1.592532588E9</v>
      </c>
      <c r="E1558" s="25">
        <v>0.81543297</v>
      </c>
      <c r="F1558" s="15" t="str">
        <f>IFERROR(__xludf.DUMMYFUNCTION("""COMPUTED_VALUE"""),"DaytMike")</f>
        <v>DaytMike</v>
      </c>
      <c r="G1558" s="25"/>
    </row>
    <row r="1559">
      <c r="A1559" s="4" t="s">
        <v>15120</v>
      </c>
      <c r="B1559" s="4" t="s">
        <v>15046</v>
      </c>
      <c r="C1559" s="4" t="s">
        <v>2411</v>
      </c>
      <c r="D1559" s="10">
        <v>1.592062571E9</v>
      </c>
      <c r="E1559" s="25">
        <v>0.81509495</v>
      </c>
      <c r="F1559" s="15" t="str">
        <f>IFERROR(__xludf.DUMMYFUNCTION("""COMPUTED_VALUE"""),"b1aa14315bdbc2bdb4db")</f>
        <v>b1aa14315bdbc2bdb4db</v>
      </c>
      <c r="G1559" s="25"/>
    </row>
    <row r="1560">
      <c r="A1560" s="22" t="s">
        <v>15121</v>
      </c>
      <c r="B1560" s="4" t="s">
        <v>2065</v>
      </c>
      <c r="C1560" s="4" t="s">
        <v>4012</v>
      </c>
      <c r="D1560" s="10">
        <v>1.593182596E9</v>
      </c>
      <c r="E1560" s="25">
        <v>0.8149726</v>
      </c>
      <c r="F1560" s="15" t="str">
        <f>IFERROR(__xludf.DUMMYFUNCTION("""COMPUTED_VALUE"""),"DraconianReptile")</f>
        <v>DraconianReptile</v>
      </c>
      <c r="G1560" s="25"/>
    </row>
    <row r="1561">
      <c r="A1561" s="4" t="s">
        <v>15122</v>
      </c>
      <c r="B1561" s="4" t="s">
        <v>13129</v>
      </c>
      <c r="C1561" s="4" t="s">
        <v>323</v>
      </c>
      <c r="D1561" s="10">
        <v>1.592427537E9</v>
      </c>
      <c r="E1561" s="25">
        <v>0.8148788</v>
      </c>
      <c r="F1561" s="15" t="str">
        <f>IFERROR(__xludf.DUMMYFUNCTION("""COMPUTED_VALUE"""),"Aug415")</f>
        <v>Aug415</v>
      </c>
      <c r="G1561" s="25"/>
    </row>
    <row r="1562">
      <c r="A1562" s="4" t="s">
        <v>15123</v>
      </c>
      <c r="B1562" s="4" t="s">
        <v>15124</v>
      </c>
      <c r="C1562" s="4" t="s">
        <v>8263</v>
      </c>
      <c r="D1562" s="10">
        <v>1.59164482E9</v>
      </c>
      <c r="E1562" s="25">
        <v>0.8148396</v>
      </c>
      <c r="F1562" s="15" t="str">
        <f>IFERROR(__xludf.DUMMYFUNCTION("""COMPUTED_VALUE"""),"bethhanke1")</f>
        <v>bethhanke1</v>
      </c>
      <c r="G1562" s="25"/>
    </row>
    <row r="1563">
      <c r="A1563" s="4" t="s">
        <v>15125</v>
      </c>
      <c r="B1563" s="4" t="s">
        <v>1176</v>
      </c>
      <c r="C1563" s="4" t="s">
        <v>11600</v>
      </c>
      <c r="D1563" s="10">
        <v>1.592177958E9</v>
      </c>
      <c r="E1563" s="25">
        <v>0.8142996</v>
      </c>
      <c r="F1563" s="15" t="str">
        <f>IFERROR(__xludf.DUMMYFUNCTION("""COMPUTED_VALUE"""),"Geumnyeonsan")</f>
        <v>Geumnyeonsan</v>
      </c>
      <c r="G1563" s="25"/>
    </row>
    <row r="1564">
      <c r="A1564" s="4" t="s">
        <v>15126</v>
      </c>
      <c r="B1564" s="4" t="s">
        <v>13311</v>
      </c>
      <c r="C1564" s="4" t="s">
        <v>9399</v>
      </c>
      <c r="D1564" s="10">
        <v>1.592533154E9</v>
      </c>
      <c r="E1564" s="25">
        <v>0.81420493</v>
      </c>
      <c r="F1564" s="15" t="str">
        <f>IFERROR(__xludf.DUMMYFUNCTION("""COMPUTED_VALUE"""),"Thorns_Embrace")</f>
        <v>Thorns_Embrace</v>
      </c>
      <c r="G1564" s="25"/>
    </row>
    <row r="1565">
      <c r="A1565" s="4" t="s">
        <v>15127</v>
      </c>
      <c r="B1565" s="4" t="s">
        <v>13260</v>
      </c>
      <c r="C1565" s="4" t="s">
        <v>1093</v>
      </c>
      <c r="D1565" s="10">
        <v>1.59285796E9</v>
      </c>
      <c r="E1565" s="25">
        <v>0.81399953</v>
      </c>
      <c r="F1565" s="15" t="str">
        <f>IFERROR(__xludf.DUMMYFUNCTION("""COMPUTED_VALUE"""),"jcd1974")</f>
        <v>jcd1974</v>
      </c>
      <c r="G1565" s="25"/>
    </row>
    <row r="1566">
      <c r="A1566" s="4" t="s">
        <v>15128</v>
      </c>
      <c r="B1566" s="4" t="s">
        <v>15129</v>
      </c>
      <c r="C1566" s="4" t="s">
        <v>156</v>
      </c>
      <c r="D1566" s="10">
        <v>1.593212956E9</v>
      </c>
      <c r="E1566" s="25">
        <v>0.8134881</v>
      </c>
      <c r="F1566" s="15" t="str">
        <f>IFERROR(__xludf.DUMMYFUNCTION("""COMPUTED_VALUE"""),"rocknroyce")</f>
        <v>rocknroyce</v>
      </c>
      <c r="G1566" s="25"/>
    </row>
    <row r="1567">
      <c r="A1567" s="4" t="s">
        <v>15130</v>
      </c>
      <c r="B1567" s="4" t="s">
        <v>13166</v>
      </c>
      <c r="C1567" s="4" t="s">
        <v>8997</v>
      </c>
      <c r="D1567" s="10">
        <v>1.592963405E9</v>
      </c>
      <c r="E1567" s="25">
        <v>0.8133771</v>
      </c>
      <c r="F1567" s="15" t="str">
        <f>IFERROR(__xludf.DUMMYFUNCTION("""COMPUTED_VALUE"""),"MeatFire")</f>
        <v>MeatFire</v>
      </c>
      <c r="G1567" s="25"/>
    </row>
    <row r="1568">
      <c r="A1568" s="22" t="s">
        <v>15131</v>
      </c>
      <c r="B1568" s="4" t="s">
        <v>8235</v>
      </c>
      <c r="C1568" s="4" t="s">
        <v>6852</v>
      </c>
      <c r="D1568" s="10">
        <v>1.593051511E9</v>
      </c>
      <c r="E1568" s="25">
        <v>0.8131522</v>
      </c>
      <c r="F1568" s="15" t="str">
        <f>IFERROR(__xludf.DUMMYFUNCTION("""COMPUTED_VALUE"""),"HNIC33")</f>
        <v>HNIC33</v>
      </c>
      <c r="G1568" s="25"/>
    </row>
    <row r="1569">
      <c r="A1569" s="4" t="s">
        <v>15132</v>
      </c>
      <c r="B1569" s="4" t="s">
        <v>2921</v>
      </c>
      <c r="C1569" s="4" t="s">
        <v>2782</v>
      </c>
      <c r="D1569" s="10">
        <v>1.591799549E9</v>
      </c>
      <c r="E1569" s="25">
        <v>0.81285673</v>
      </c>
      <c r="F1569" s="15" t="str">
        <f>IFERROR(__xludf.DUMMYFUNCTION("""COMPUTED_VALUE"""),"armour56")</f>
        <v>armour56</v>
      </c>
      <c r="G1569" s="25"/>
    </row>
    <row r="1570">
      <c r="A1570" s="4" t="s">
        <v>15133</v>
      </c>
      <c r="B1570" s="4" t="s">
        <v>15083</v>
      </c>
      <c r="C1570" s="4" t="s">
        <v>8993</v>
      </c>
      <c r="D1570" s="10">
        <v>1.592938165E9</v>
      </c>
      <c r="E1570" s="25">
        <v>0.81270576</v>
      </c>
      <c r="F1570" s="15" t="str">
        <f>IFERROR(__xludf.DUMMYFUNCTION("""COMPUTED_VALUE"""),"Darkenmal")</f>
        <v>Darkenmal</v>
      </c>
      <c r="G1570" s="25"/>
    </row>
    <row r="1571">
      <c r="A1571" s="4" t="s">
        <v>15134</v>
      </c>
      <c r="B1571" s="4" t="s">
        <v>15135</v>
      </c>
      <c r="C1571" s="4" t="s">
        <v>7626</v>
      </c>
      <c r="D1571" s="10">
        <v>1.592587602E9</v>
      </c>
      <c r="E1571" s="25">
        <v>0.8126903</v>
      </c>
      <c r="F1571" s="15" t="str">
        <f>IFERROR(__xludf.DUMMYFUNCTION("""COMPUTED_VALUE"""),"Shagga_Dagga")</f>
        <v>Shagga_Dagga</v>
      </c>
      <c r="G1571" s="25"/>
    </row>
    <row r="1572">
      <c r="A1572" s="4" t="s">
        <v>15136</v>
      </c>
      <c r="B1572" s="4" t="s">
        <v>13205</v>
      </c>
      <c r="C1572" s="4" t="s">
        <v>2542</v>
      </c>
      <c r="D1572" s="10">
        <v>1.592780494E9</v>
      </c>
      <c r="E1572" s="25">
        <v>0.8126295</v>
      </c>
      <c r="F1572" s="15" t="str">
        <f>IFERROR(__xludf.DUMMYFUNCTION("""COMPUTED_VALUE"""),"critercat")</f>
        <v>critercat</v>
      </c>
      <c r="G1572" s="25"/>
    </row>
    <row r="1573">
      <c r="A1573" s="4" t="s">
        <v>15137</v>
      </c>
      <c r="B1573" s="4" t="s">
        <v>13098</v>
      </c>
      <c r="C1573" s="4" t="s">
        <v>3234</v>
      </c>
      <c r="D1573" s="10">
        <v>1.592432404E9</v>
      </c>
      <c r="E1573" s="25">
        <v>0.8124766</v>
      </c>
      <c r="F1573" s="15" t="str">
        <f>IFERROR(__xludf.DUMMYFUNCTION("""COMPUTED_VALUE"""),"evan19994")</f>
        <v>evan19994</v>
      </c>
      <c r="G1573" s="25"/>
    </row>
    <row r="1574">
      <c r="A1574" s="4" t="s">
        <v>15138</v>
      </c>
      <c r="B1574" s="4" t="s">
        <v>13889</v>
      </c>
      <c r="C1574" s="4" t="s">
        <v>4792</v>
      </c>
      <c r="D1574" s="10">
        <v>1.591101271E9</v>
      </c>
      <c r="E1574" s="25">
        <v>0.8121648</v>
      </c>
      <c r="F1574" s="15" t="str">
        <f>IFERROR(__xludf.DUMMYFUNCTION("""COMPUTED_VALUE"""),"7767jmkm")</f>
        <v>7767jmkm</v>
      </c>
      <c r="G1574" s="25"/>
    </row>
    <row r="1575">
      <c r="A1575" s="22" t="s">
        <v>15139</v>
      </c>
      <c r="B1575" s="4" t="s">
        <v>13230</v>
      </c>
      <c r="C1575" s="4" t="s">
        <v>11291</v>
      </c>
      <c r="D1575" s="10">
        <v>1.591441927E9</v>
      </c>
      <c r="E1575" s="25">
        <v>0.8114082</v>
      </c>
      <c r="F1575" s="15" t="str">
        <f>IFERROR(__xludf.DUMMYFUNCTION("""COMPUTED_VALUE"""),"inglebert7")</f>
        <v>inglebert7</v>
      </c>
      <c r="G1575" s="25"/>
    </row>
    <row r="1576">
      <c r="A1576" s="22" t="s">
        <v>15140</v>
      </c>
      <c r="B1576" s="4" t="s">
        <v>15141</v>
      </c>
      <c r="C1576" s="4" t="s">
        <v>4792</v>
      </c>
      <c r="D1576" s="10">
        <v>1.59112223E9</v>
      </c>
      <c r="E1576" s="25">
        <v>0.8105759</v>
      </c>
      <c r="F1576" s="15" t="str">
        <f>IFERROR(__xludf.DUMMYFUNCTION("""COMPUTED_VALUE"""),"Metalsheepapocalypse")</f>
        <v>Metalsheepapocalypse</v>
      </c>
      <c r="G1576" s="25"/>
    </row>
    <row r="1577">
      <c r="A1577" s="4" t="s">
        <v>15142</v>
      </c>
      <c r="B1577" s="4" t="s">
        <v>14452</v>
      </c>
      <c r="C1577" s="4" t="s">
        <v>2085</v>
      </c>
      <c r="D1577" s="10">
        <v>1.592667745E9</v>
      </c>
      <c r="E1577" s="25">
        <v>0.8101835</v>
      </c>
      <c r="F1577" s="15" t="str">
        <f>IFERROR(__xludf.DUMMYFUNCTION("""COMPUTED_VALUE"""),"snackerjacker")</f>
        <v>snackerjacker</v>
      </c>
      <c r="G1577" s="25"/>
    </row>
    <row r="1578">
      <c r="A1578" s="22" t="s">
        <v>15143</v>
      </c>
      <c r="B1578" s="4" t="s">
        <v>930</v>
      </c>
      <c r="C1578" s="4" t="s">
        <v>4030</v>
      </c>
      <c r="D1578" s="10">
        <v>1.591683867E9</v>
      </c>
      <c r="E1578" s="25">
        <v>0.8099968</v>
      </c>
      <c r="F1578" s="15" t="str">
        <f>IFERROR(__xludf.DUMMYFUNCTION("""COMPUTED_VALUE"""),"pers0n933")</f>
        <v>pers0n933</v>
      </c>
      <c r="G1578" s="25"/>
    </row>
    <row r="1579">
      <c r="A1579" s="22" t="s">
        <v>15144</v>
      </c>
      <c r="B1579" s="4" t="s">
        <v>1287</v>
      </c>
      <c r="C1579" s="4" t="s">
        <v>2426</v>
      </c>
      <c r="D1579" s="10">
        <v>1.591984125E9</v>
      </c>
      <c r="E1579" s="25">
        <v>0.80954176</v>
      </c>
      <c r="F1579" s="15" t="str">
        <f>IFERROR(__xludf.DUMMYFUNCTION("""COMPUTED_VALUE"""),"Vancityhotspur")</f>
        <v>Vancityhotspur</v>
      </c>
      <c r="G1579" s="25"/>
    </row>
    <row r="1580">
      <c r="A1580" s="22" t="s">
        <v>15145</v>
      </c>
      <c r="B1580" s="4" t="s">
        <v>6034</v>
      </c>
      <c r="C1580" s="4" t="s">
        <v>6134</v>
      </c>
      <c r="D1580" s="10">
        <v>1.591657931E9</v>
      </c>
      <c r="E1580" s="25">
        <v>0.809448</v>
      </c>
      <c r="F1580" s="15" t="str">
        <f>IFERROR(__xludf.DUMMYFUNCTION("""COMPUTED_VALUE"""),"Churonna")</f>
        <v>Churonna</v>
      </c>
      <c r="G1580" s="25"/>
    </row>
    <row r="1581">
      <c r="A1581" s="4" t="s">
        <v>15146</v>
      </c>
      <c r="B1581" s="4" t="s">
        <v>13135</v>
      </c>
      <c r="C1581" s="4" t="s">
        <v>1918</v>
      </c>
      <c r="D1581" s="10">
        <v>1.593038768E9</v>
      </c>
      <c r="E1581" s="25">
        <v>0.8089797</v>
      </c>
      <c r="F1581" s="15" t="str">
        <f>IFERROR(__xludf.DUMMYFUNCTION("""COMPUTED_VALUE"""),"Ceelic")</f>
        <v>Ceelic</v>
      </c>
      <c r="G1581" s="25"/>
    </row>
    <row r="1582">
      <c r="A1582" s="22" t="s">
        <v>15147</v>
      </c>
      <c r="B1582" s="4" t="s">
        <v>2146</v>
      </c>
      <c r="C1582" s="4" t="s">
        <v>9791</v>
      </c>
      <c r="D1582" s="10">
        <v>1.592188723E9</v>
      </c>
      <c r="E1582" s="25">
        <v>0.8083885</v>
      </c>
      <c r="F1582" s="15" t="str">
        <f>IFERROR(__xludf.DUMMYFUNCTION("""COMPUTED_VALUE"""),"gumichan")</f>
        <v>gumichan</v>
      </c>
      <c r="G1582" s="25"/>
    </row>
    <row r="1583">
      <c r="A1583" s="22" t="s">
        <v>15148</v>
      </c>
      <c r="B1583" s="4" t="s">
        <v>925</v>
      </c>
      <c r="C1583" s="4" t="s">
        <v>8321</v>
      </c>
      <c r="D1583" s="10">
        <v>1.591047102E9</v>
      </c>
      <c r="E1583" s="25">
        <v>0.80831504</v>
      </c>
      <c r="F1583" s="15" t="str">
        <f>IFERROR(__xludf.DUMMYFUNCTION("""COMPUTED_VALUE"""),"Get_Smited")</f>
        <v>Get_Smited</v>
      </c>
      <c r="G1583" s="25"/>
    </row>
    <row r="1584">
      <c r="A1584" s="4" t="s">
        <v>15149</v>
      </c>
      <c r="B1584" s="4" t="s">
        <v>15050</v>
      </c>
      <c r="C1584" s="4" t="s">
        <v>2090</v>
      </c>
      <c r="D1584" s="10">
        <v>1.593120454E9</v>
      </c>
      <c r="E1584" s="25">
        <v>0.8081692</v>
      </c>
      <c r="F1584" s="15" t="str">
        <f>IFERROR(__xludf.DUMMYFUNCTION("""COMPUTED_VALUE"""),"But_IAmARobot")</f>
        <v>But_IAmARobot</v>
      </c>
      <c r="G1584" s="25"/>
    </row>
    <row r="1585">
      <c r="A1585" s="4" t="s">
        <v>15150</v>
      </c>
      <c r="B1585" s="4" t="s">
        <v>2598</v>
      </c>
      <c r="C1585" s="4" t="s">
        <v>9183</v>
      </c>
      <c r="D1585" s="10">
        <v>1.593528489E9</v>
      </c>
      <c r="E1585" s="25">
        <v>0.80759984</v>
      </c>
      <c r="F1585" s="15" t="str">
        <f>IFERROR(__xludf.DUMMYFUNCTION("""COMPUTED_VALUE"""),"nametag555")</f>
        <v>nametag555</v>
      </c>
      <c r="G1585" s="25"/>
    </row>
    <row r="1586">
      <c r="A1586" s="22" t="s">
        <v>15151</v>
      </c>
      <c r="B1586" s="4" t="s">
        <v>1257</v>
      </c>
      <c r="C1586" s="4" t="s">
        <v>1158</v>
      </c>
      <c r="D1586" s="10">
        <v>1.59259955E9</v>
      </c>
      <c r="E1586" s="25">
        <v>0.8075964</v>
      </c>
      <c r="F1586" s="15" t="str">
        <f>IFERROR(__xludf.DUMMYFUNCTION("""COMPUTED_VALUE"""),"BukakeBolsonaro")</f>
        <v>BukakeBolsonaro</v>
      </c>
      <c r="G1586" s="25"/>
    </row>
    <row r="1587">
      <c r="A1587" s="22" t="s">
        <v>15152</v>
      </c>
      <c r="B1587" s="4" t="s">
        <v>3947</v>
      </c>
      <c r="C1587" s="4" t="s">
        <v>2939</v>
      </c>
      <c r="D1587" s="10">
        <v>1.5925025E9</v>
      </c>
      <c r="E1587" s="25">
        <v>0.8074471</v>
      </c>
      <c r="F1587" s="15" t="str">
        <f>IFERROR(__xludf.DUMMYFUNCTION("""COMPUTED_VALUE"""),"davidj8580")</f>
        <v>davidj8580</v>
      </c>
      <c r="G1587" s="25"/>
    </row>
    <row r="1588">
      <c r="A1588" s="4" t="s">
        <v>15153</v>
      </c>
      <c r="B1588" s="4" t="s">
        <v>13509</v>
      </c>
      <c r="C1588" s="4" t="s">
        <v>1810</v>
      </c>
      <c r="D1588" s="10">
        <v>1.593554412E9</v>
      </c>
      <c r="E1588" s="25">
        <v>0.8073068</v>
      </c>
      <c r="F1588" s="15" t="str">
        <f>IFERROR(__xludf.DUMMYFUNCTION("""COMPUTED_VALUE"""),"mklapole")</f>
        <v>mklapole</v>
      </c>
      <c r="G1588" s="25"/>
    </row>
    <row r="1589">
      <c r="A1589" s="22" t="s">
        <v>15154</v>
      </c>
      <c r="B1589" s="4" t="s">
        <v>14151</v>
      </c>
      <c r="C1589" s="4" t="s">
        <v>7644</v>
      </c>
      <c r="D1589" s="10">
        <v>1.593165881E9</v>
      </c>
      <c r="E1589" s="25">
        <v>0.80712134</v>
      </c>
      <c r="F1589" s="15" t="str">
        <f>IFERROR(__xludf.DUMMYFUNCTION("""COMPUTED_VALUE"""),"PATRIOTSRADIOSIGNALS")</f>
        <v>PATRIOTSRADIOSIGNALS</v>
      </c>
      <c r="G1589" s="25"/>
    </row>
    <row r="1590">
      <c r="A1590" s="22" t="s">
        <v>15155</v>
      </c>
      <c r="B1590" s="10">
        <v>1.5778047E7</v>
      </c>
      <c r="C1590" s="4" t="s">
        <v>3798</v>
      </c>
      <c r="D1590" s="10">
        <v>1.592094324E9</v>
      </c>
      <c r="E1590" s="25">
        <v>0.80706245</v>
      </c>
      <c r="F1590" s="15" t="str">
        <f>IFERROR(__xludf.DUMMYFUNCTION("""COMPUTED_VALUE"""),"kike_shill")</f>
        <v>kike_shill</v>
      </c>
      <c r="G1590" s="25"/>
    </row>
    <row r="1591">
      <c r="A1591" s="22" t="s">
        <v>15156</v>
      </c>
      <c r="B1591" s="4" t="s">
        <v>15157</v>
      </c>
      <c r="C1591" s="4" t="s">
        <v>6515</v>
      </c>
      <c r="D1591" s="10">
        <v>1.59220856E9</v>
      </c>
      <c r="E1591" s="25">
        <v>0.8069781</v>
      </c>
      <c r="F1591" s="15" t="str">
        <f>IFERROR(__xludf.DUMMYFUNCTION("""COMPUTED_VALUE"""),"Alecsixnine")</f>
        <v>Alecsixnine</v>
      </c>
      <c r="G1591" s="25"/>
    </row>
    <row r="1592">
      <c r="A1592" s="4" t="s">
        <v>15158</v>
      </c>
      <c r="B1592" s="4" t="s">
        <v>14022</v>
      </c>
      <c r="C1592" s="4" t="s">
        <v>5116</v>
      </c>
      <c r="D1592" s="10">
        <v>1.593484784E9</v>
      </c>
      <c r="E1592" s="25">
        <v>0.8063115</v>
      </c>
      <c r="F1592" s="15" t="str">
        <f>IFERROR(__xludf.DUMMYFUNCTION("""COMPUTED_VALUE"""),"mserforfun")</f>
        <v>mserforfun</v>
      </c>
      <c r="G1592" s="25"/>
    </row>
    <row r="1593">
      <c r="A1593" s="22" t="s">
        <v>15159</v>
      </c>
      <c r="B1593" s="4" t="s">
        <v>13311</v>
      </c>
      <c r="C1593" s="4" t="s">
        <v>2005</v>
      </c>
      <c r="D1593" s="10">
        <v>1.592795098E9</v>
      </c>
      <c r="E1593" s="25">
        <v>0.8062587</v>
      </c>
      <c r="F1593" s="15" t="str">
        <f>IFERROR(__xludf.DUMMYFUNCTION("""COMPUTED_VALUE"""),"ctrocks")</f>
        <v>ctrocks</v>
      </c>
      <c r="G1593" s="25"/>
    </row>
    <row r="1594">
      <c r="A1594" s="22" t="s">
        <v>15160</v>
      </c>
      <c r="B1594" s="4" t="s">
        <v>10939</v>
      </c>
      <c r="C1594" s="4" t="s">
        <v>2587</v>
      </c>
      <c r="D1594" s="10">
        <v>1.591397639E9</v>
      </c>
      <c r="E1594" s="25">
        <v>0.8060606</v>
      </c>
      <c r="F1594" s="15" t="str">
        <f>IFERROR(__xludf.DUMMYFUNCTION("""COMPUTED_VALUE"""),"buckshot95")</f>
        <v>buckshot95</v>
      </c>
      <c r="G1594" s="25"/>
    </row>
    <row r="1595">
      <c r="A1595" s="4" t="s">
        <v>15161</v>
      </c>
      <c r="B1595" s="4" t="s">
        <v>15162</v>
      </c>
      <c r="C1595" s="4" t="s">
        <v>4096</v>
      </c>
      <c r="D1595" s="10">
        <v>1.591250026E9</v>
      </c>
      <c r="E1595" s="25">
        <v>0.8060606</v>
      </c>
      <c r="F1595" s="15" t="str">
        <f>IFERROR(__xludf.DUMMYFUNCTION("""COMPUTED_VALUE"""),"BoromirsBane")</f>
        <v>BoromirsBane</v>
      </c>
      <c r="G1595" s="25"/>
    </row>
    <row r="1596">
      <c r="A1596" s="22" t="s">
        <v>15163</v>
      </c>
      <c r="B1596" s="4" t="s">
        <v>13280</v>
      </c>
      <c r="C1596" s="4" t="s">
        <v>11273</v>
      </c>
      <c r="D1596" s="10">
        <v>1.591124917E9</v>
      </c>
      <c r="E1596" s="25">
        <v>0.8060606</v>
      </c>
      <c r="F1596" s="15" t="str">
        <f>IFERROR(__xludf.DUMMYFUNCTION("""COMPUTED_VALUE"""),"cubicghost")</f>
        <v>cubicghost</v>
      </c>
      <c r="G1596" s="25"/>
    </row>
    <row r="1597">
      <c r="A1597" s="4" t="s">
        <v>15164</v>
      </c>
      <c r="B1597" s="4" t="s">
        <v>13689</v>
      </c>
      <c r="C1597" s="4" t="s">
        <v>6334</v>
      </c>
      <c r="D1597" s="10">
        <v>1.591740275E9</v>
      </c>
      <c r="E1597" s="25">
        <v>0.8060606</v>
      </c>
      <c r="F1597" s="15" t="str">
        <f>IFERROR(__xludf.DUMMYFUNCTION("""COMPUTED_VALUE"""),"ogbundleofsticks")</f>
        <v>ogbundleofsticks</v>
      </c>
      <c r="G1597" s="25"/>
    </row>
    <row r="1598">
      <c r="A1598" s="4" t="s">
        <v>15165</v>
      </c>
      <c r="B1598" s="4" t="s">
        <v>1790</v>
      </c>
      <c r="C1598" s="4" t="s">
        <v>3611</v>
      </c>
      <c r="D1598" s="10">
        <v>1.591644214E9</v>
      </c>
      <c r="E1598" s="25">
        <v>0.8060606</v>
      </c>
      <c r="F1598" s="15" t="str">
        <f>IFERROR(__xludf.DUMMYFUNCTION("""COMPUTED_VALUE"""),"23major")</f>
        <v>23major</v>
      </c>
      <c r="G1598" s="25"/>
    </row>
    <row r="1599">
      <c r="A1599" s="4" t="s">
        <v>15166</v>
      </c>
      <c r="B1599" s="4" t="s">
        <v>13509</v>
      </c>
      <c r="C1599" s="4" t="s">
        <v>12543</v>
      </c>
      <c r="D1599" s="10">
        <v>1.591307917E9</v>
      </c>
      <c r="E1599" s="25">
        <v>0.8060606</v>
      </c>
      <c r="F1599" s="15" t="str">
        <f>IFERROR(__xludf.DUMMYFUNCTION("""COMPUTED_VALUE"""),"biofreak1988")</f>
        <v>biofreak1988</v>
      </c>
      <c r="G1599" s="25"/>
    </row>
    <row r="1600">
      <c r="A1600" s="4" t="s">
        <v>15167</v>
      </c>
      <c r="B1600" s="4" t="s">
        <v>14636</v>
      </c>
      <c r="C1600" s="4" t="s">
        <v>11281</v>
      </c>
      <c r="D1600" s="10">
        <v>1.592829731E9</v>
      </c>
      <c r="E1600" s="25">
        <v>0.8060606</v>
      </c>
      <c r="F1600" s="15" t="str">
        <f>IFERROR(__xludf.DUMMYFUNCTION("""COMPUTED_VALUE"""),"Ninki333")</f>
        <v>Ninki333</v>
      </c>
      <c r="G1600" s="25"/>
    </row>
    <row r="1601">
      <c r="A1601" s="4" t="s">
        <v>15168</v>
      </c>
      <c r="B1601" s="4" t="s">
        <v>886</v>
      </c>
      <c r="C1601" s="4" t="s">
        <v>2143</v>
      </c>
      <c r="D1601" s="10">
        <v>1.591816234E9</v>
      </c>
      <c r="E1601" s="25">
        <v>0.8060606</v>
      </c>
      <c r="F1601" s="15" t="str">
        <f>IFERROR(__xludf.DUMMYFUNCTION("""COMPUTED_VALUE"""),"chadbuff")</f>
        <v>chadbuff</v>
      </c>
      <c r="G1601" s="25"/>
    </row>
    <row r="1602">
      <c r="A1602" s="22" t="s">
        <v>15169</v>
      </c>
      <c r="B1602" s="4" t="s">
        <v>2146</v>
      </c>
      <c r="C1602" s="4" t="s">
        <v>8615</v>
      </c>
      <c r="D1602" s="10">
        <v>1.592835681E9</v>
      </c>
      <c r="E1602" s="25">
        <v>0.8060606</v>
      </c>
      <c r="F1602" s="15" t="str">
        <f>IFERROR(__xludf.DUMMYFUNCTION("""COMPUTED_VALUE"""),"RadRandy2")</f>
        <v>RadRandy2</v>
      </c>
      <c r="G1602" s="25"/>
    </row>
    <row r="1603">
      <c r="A1603" s="4" t="s">
        <v>15170</v>
      </c>
      <c r="B1603" s="4" t="s">
        <v>13813</v>
      </c>
      <c r="C1603" s="4" t="s">
        <v>10099</v>
      </c>
      <c r="D1603" s="10">
        <v>1.592243853E9</v>
      </c>
      <c r="E1603" s="25">
        <v>0.8060606</v>
      </c>
      <c r="F1603" s="15" t="str">
        <f>IFERROR(__xludf.DUMMYFUNCTION("""COMPUTED_VALUE"""),"Major_Room")</f>
        <v>Major_Room</v>
      </c>
      <c r="G1603" s="25"/>
    </row>
    <row r="1604">
      <c r="A1604" s="4" t="s">
        <v>15171</v>
      </c>
      <c r="B1604" s="4" t="s">
        <v>15083</v>
      </c>
      <c r="C1604" s="4" t="s">
        <v>661</v>
      </c>
      <c r="D1604" s="10">
        <v>1.591248016E9</v>
      </c>
      <c r="E1604" s="25">
        <v>0.8060606</v>
      </c>
      <c r="F1604" s="15" t="str">
        <f>IFERROR(__xludf.DUMMYFUNCTION("""COMPUTED_VALUE"""),"OrZ_Blu_Toad")</f>
        <v>OrZ_Blu_Toad</v>
      </c>
      <c r="G1604" s="25"/>
    </row>
    <row r="1605">
      <c r="A1605" s="4" t="s">
        <v>15172</v>
      </c>
      <c r="B1605" s="4" t="s">
        <v>14501</v>
      </c>
      <c r="C1605" s="4" t="s">
        <v>1760</v>
      </c>
      <c r="D1605" s="10">
        <v>1.591313806E9</v>
      </c>
      <c r="E1605" s="25">
        <v>0.8060606</v>
      </c>
      <c r="F1605" s="15" t="str">
        <f>IFERROR(__xludf.DUMMYFUNCTION("""COMPUTED_VALUE"""),"YXEjwf")</f>
        <v>YXEjwf</v>
      </c>
      <c r="G1605" s="25"/>
    </row>
    <row r="1606">
      <c r="A1606" s="22" t="s">
        <v>15173</v>
      </c>
      <c r="B1606" s="4" t="s">
        <v>13455</v>
      </c>
      <c r="C1606" s="4" t="s">
        <v>5572</v>
      </c>
      <c r="D1606" s="10">
        <v>1.592441361E9</v>
      </c>
      <c r="E1606" s="25">
        <v>0.8060606</v>
      </c>
      <c r="F1606" s="15" t="str">
        <f>IFERROR(__xludf.DUMMYFUNCTION("""COMPUTED_VALUE"""),"Invin29")</f>
        <v>Invin29</v>
      </c>
      <c r="G1606" s="25"/>
    </row>
    <row r="1607">
      <c r="A1607" s="22" t="s">
        <v>15174</v>
      </c>
      <c r="B1607" s="4" t="s">
        <v>4826</v>
      </c>
      <c r="C1607" s="4" t="s">
        <v>12382</v>
      </c>
      <c r="D1607" s="10">
        <v>1.591040113E9</v>
      </c>
      <c r="E1607" s="25">
        <v>0.8060606</v>
      </c>
      <c r="F1607" s="15" t="str">
        <f>IFERROR(__xludf.DUMMYFUNCTION("""COMPUTED_VALUE"""),"timmyjd96")</f>
        <v>timmyjd96</v>
      </c>
      <c r="G1607" s="25"/>
    </row>
    <row r="1608">
      <c r="A1608" s="22" t="s">
        <v>15175</v>
      </c>
      <c r="B1608" s="4" t="s">
        <v>2567</v>
      </c>
      <c r="C1608" s="4" t="s">
        <v>2913</v>
      </c>
      <c r="D1608" s="10">
        <v>1.591503768E9</v>
      </c>
      <c r="E1608" s="25">
        <v>0.8060606</v>
      </c>
      <c r="F1608" s="15" t="str">
        <f>IFERROR(__xludf.DUMMYFUNCTION("""COMPUTED_VALUE"""),"texanapocalypse33")</f>
        <v>texanapocalypse33</v>
      </c>
      <c r="G1608" s="25"/>
    </row>
    <row r="1609">
      <c r="A1609" s="22" t="s">
        <v>15176</v>
      </c>
      <c r="B1609" s="4" t="s">
        <v>13601</v>
      </c>
      <c r="C1609" s="4" t="s">
        <v>3628</v>
      </c>
      <c r="D1609" s="10">
        <v>1.592445049E9</v>
      </c>
      <c r="E1609" s="25">
        <v>0.8060606</v>
      </c>
      <c r="F1609" s="15" t="str">
        <f>IFERROR(__xludf.DUMMYFUNCTION("""COMPUTED_VALUE"""),"lurker818")</f>
        <v>lurker818</v>
      </c>
      <c r="G1609" s="25"/>
    </row>
    <row r="1610">
      <c r="A1610" s="4" t="s">
        <v>15177</v>
      </c>
      <c r="B1610" s="4" t="s">
        <v>15178</v>
      </c>
      <c r="C1610" s="4" t="s">
        <v>7411</v>
      </c>
      <c r="D1610" s="10">
        <v>1.591761418E9</v>
      </c>
      <c r="E1610" s="25">
        <v>0.8060606</v>
      </c>
      <c r="F1610" s="15" t="str">
        <f>IFERROR(__xludf.DUMMYFUNCTION("""COMPUTED_VALUE"""),"benjalss")</f>
        <v>benjalss</v>
      </c>
      <c r="G1610" s="25"/>
    </row>
    <row r="1611">
      <c r="A1611" s="4" t="s">
        <v>15179</v>
      </c>
      <c r="B1611" s="4" t="s">
        <v>15180</v>
      </c>
      <c r="C1611" s="4" t="s">
        <v>2342</v>
      </c>
      <c r="D1611" s="10">
        <v>1.592621106E9</v>
      </c>
      <c r="E1611" s="25">
        <v>0.8060606</v>
      </c>
      <c r="F1611" s="15" t="str">
        <f>IFERROR(__xludf.DUMMYFUNCTION("""COMPUTED_VALUE"""),"wizenedeyez")</f>
        <v>wizenedeyez</v>
      </c>
      <c r="G1611" s="25"/>
    </row>
    <row r="1612">
      <c r="A1612" s="22" t="s">
        <v>15181</v>
      </c>
      <c r="B1612" s="4" t="s">
        <v>15182</v>
      </c>
      <c r="C1612" s="4" t="s">
        <v>7403</v>
      </c>
      <c r="D1612" s="10">
        <v>1.591385152E9</v>
      </c>
      <c r="E1612" s="25">
        <v>0.8060606</v>
      </c>
      <c r="F1612" s="15" t="str">
        <f>IFERROR(__xludf.DUMMYFUNCTION("""COMPUTED_VALUE"""),"youngandaspire")</f>
        <v>youngandaspire</v>
      </c>
      <c r="G1612" s="25"/>
    </row>
    <row r="1613">
      <c r="A1613" s="22" t="s">
        <v>15183</v>
      </c>
      <c r="B1613" s="4" t="s">
        <v>6354</v>
      </c>
      <c r="C1613" s="4" t="s">
        <v>3193</v>
      </c>
      <c r="D1613" s="10">
        <v>1.592449785E9</v>
      </c>
      <c r="E1613" s="25">
        <v>0.8060606</v>
      </c>
      <c r="F1613" s="15" t="str">
        <f>IFERROR(__xludf.DUMMYFUNCTION("""COMPUTED_VALUE"""),"altruisticnarcissist")</f>
        <v>altruisticnarcissist</v>
      </c>
      <c r="G1613" s="25"/>
    </row>
    <row r="1614">
      <c r="A1614" s="4" t="s">
        <v>15184</v>
      </c>
      <c r="B1614" s="4" t="s">
        <v>8489</v>
      </c>
      <c r="C1614" s="4" t="s">
        <v>6752</v>
      </c>
      <c r="D1614" s="10">
        <v>1.593453933E9</v>
      </c>
      <c r="E1614" s="25">
        <v>0.8060606</v>
      </c>
      <c r="F1614" s="15" t="str">
        <f>IFERROR(__xludf.DUMMYFUNCTION("""COMPUTED_VALUE"""),"nagerecht")</f>
        <v>nagerecht</v>
      </c>
      <c r="G1614" s="25"/>
    </row>
    <row r="1615">
      <c r="A1615" s="4" t="s">
        <v>15185</v>
      </c>
      <c r="B1615" s="4" t="s">
        <v>15186</v>
      </c>
      <c r="C1615" s="4" t="s">
        <v>10884</v>
      </c>
      <c r="D1615" s="10">
        <v>1.593348207E9</v>
      </c>
      <c r="E1615" s="25">
        <v>0.8060606</v>
      </c>
      <c r="F1615" s="15" t="str">
        <f>IFERROR(__xludf.DUMMYFUNCTION("""COMPUTED_VALUE"""),"tommijones")</f>
        <v>tommijones</v>
      </c>
      <c r="G1615" s="25"/>
    </row>
    <row r="1616">
      <c r="A1616" s="4" t="s">
        <v>15187</v>
      </c>
      <c r="B1616" s="4" t="s">
        <v>14531</v>
      </c>
      <c r="C1616" s="4" t="s">
        <v>2048</v>
      </c>
      <c r="D1616" s="10">
        <v>1.593546887E9</v>
      </c>
      <c r="E1616" s="25">
        <v>0.8060606</v>
      </c>
      <c r="F1616" s="15" t="str">
        <f>IFERROR(__xludf.DUMMYFUNCTION("""COMPUTED_VALUE"""),"radio_yyz")</f>
        <v>radio_yyz</v>
      </c>
      <c r="G1616" s="25"/>
    </row>
    <row r="1617">
      <c r="A1617" s="4" t="s">
        <v>15188</v>
      </c>
      <c r="B1617" s="4" t="s">
        <v>13784</v>
      </c>
      <c r="C1617" s="4" t="s">
        <v>1116</v>
      </c>
      <c r="D1617" s="10">
        <v>1.591544349E9</v>
      </c>
      <c r="E1617" s="25">
        <v>0.8060606</v>
      </c>
      <c r="F1617" s="15" t="str">
        <f>IFERROR(__xludf.DUMMYFUNCTION("""COMPUTED_VALUE"""),"CDNUnite")</f>
        <v>CDNUnite</v>
      </c>
      <c r="G1617" s="25"/>
    </row>
    <row r="1618">
      <c r="A1618" s="4" t="s">
        <v>15189</v>
      </c>
      <c r="B1618" s="4" t="s">
        <v>10639</v>
      </c>
      <c r="C1618" s="4" t="s">
        <v>3893</v>
      </c>
      <c r="D1618" s="10">
        <v>1.5927587E9</v>
      </c>
      <c r="E1618" s="25">
        <v>0.8060606</v>
      </c>
      <c r="F1618" s="15" t="str">
        <f>IFERROR(__xludf.DUMMYFUNCTION("""COMPUTED_VALUE"""),"Acceptablebeeping")</f>
        <v>Acceptablebeeping</v>
      </c>
      <c r="G1618" s="25"/>
    </row>
    <row r="1619">
      <c r="A1619" s="4" t="s">
        <v>15190</v>
      </c>
      <c r="B1619" s="4" t="s">
        <v>14656</v>
      </c>
      <c r="C1619" s="4" t="s">
        <v>8955</v>
      </c>
      <c r="D1619" s="10">
        <v>1.591719654E9</v>
      </c>
      <c r="E1619" s="25">
        <v>0.8060606</v>
      </c>
      <c r="F1619" s="15" t="str">
        <f>IFERROR(__xludf.DUMMYFUNCTION("""COMPUTED_VALUE"""),"ZoAngelic")</f>
        <v>ZoAngelic</v>
      </c>
      <c r="G1619" s="25"/>
    </row>
    <row r="1620">
      <c r="A1620" s="22" t="s">
        <v>15191</v>
      </c>
      <c r="B1620" s="4" t="s">
        <v>11591</v>
      </c>
      <c r="C1620" s="4" t="s">
        <v>10398</v>
      </c>
      <c r="D1620" s="10">
        <v>1.591204707E9</v>
      </c>
      <c r="E1620" s="25">
        <v>0.8060606</v>
      </c>
      <c r="F1620" s="15" t="str">
        <f>IFERROR(__xludf.DUMMYFUNCTION("""COMPUTED_VALUE"""),"-iremember-")</f>
        <v>-iremember-</v>
      </c>
      <c r="G1620" s="25"/>
    </row>
    <row r="1621">
      <c r="A1621" s="4" t="s">
        <v>15192</v>
      </c>
      <c r="B1621" s="4" t="s">
        <v>15083</v>
      </c>
      <c r="C1621" s="4" t="s">
        <v>3445</v>
      </c>
      <c r="D1621" s="10">
        <v>1.591470474E9</v>
      </c>
      <c r="E1621" s="25">
        <v>0.8060606</v>
      </c>
      <c r="F1621" s="15" t="str">
        <f>IFERROR(__xludf.DUMMYFUNCTION("""COMPUTED_VALUE"""),"brettharvee")</f>
        <v>brettharvee</v>
      </c>
      <c r="G1621" s="25"/>
    </row>
    <row r="1622">
      <c r="A1622" s="22" t="s">
        <v>15193</v>
      </c>
      <c r="B1622" s="4" t="s">
        <v>15194</v>
      </c>
      <c r="C1622" s="4" t="s">
        <v>1909</v>
      </c>
      <c r="D1622" s="10">
        <v>1.59193723E9</v>
      </c>
      <c r="E1622" s="25">
        <v>0.8060606</v>
      </c>
      <c r="F1622" s="15" t="str">
        <f>IFERROR(__xludf.DUMMYFUNCTION("""COMPUTED_VALUE"""),"CBakIsMe")</f>
        <v>CBakIsMe</v>
      </c>
      <c r="G1622" s="25"/>
    </row>
    <row r="1623">
      <c r="A1623" s="22" t="s">
        <v>15195</v>
      </c>
      <c r="B1623" s="4" t="s">
        <v>3294</v>
      </c>
      <c r="C1623" s="4" t="s">
        <v>7109</v>
      </c>
      <c r="D1623" s="10">
        <v>1.5922439E9</v>
      </c>
      <c r="E1623" s="25">
        <v>0.8060606</v>
      </c>
      <c r="F1623" s="15" t="str">
        <f>IFERROR(__xludf.DUMMYFUNCTION("""COMPUTED_VALUE"""),"SexyDonaldDrumpf")</f>
        <v>SexyDonaldDrumpf</v>
      </c>
      <c r="G1623" s="25"/>
    </row>
    <row r="1624">
      <c r="A1624" s="4" t="s">
        <v>15196</v>
      </c>
      <c r="B1624" s="4" t="s">
        <v>13098</v>
      </c>
      <c r="C1624" s="4" t="s">
        <v>5572</v>
      </c>
      <c r="D1624" s="10">
        <v>1.592431201E9</v>
      </c>
      <c r="E1624" s="25">
        <v>0.8060606</v>
      </c>
      <c r="F1624" s="15" t="str">
        <f>IFERROR(__xludf.DUMMYFUNCTION("""COMPUTED_VALUE"""),"goddamit_iamwasted")</f>
        <v>goddamit_iamwasted</v>
      </c>
      <c r="G1624" s="25"/>
    </row>
    <row r="1625">
      <c r="A1625" s="4" t="s">
        <v>15197</v>
      </c>
      <c r="B1625" s="4" t="s">
        <v>10486</v>
      </c>
      <c r="C1625" s="4" t="s">
        <v>2309</v>
      </c>
      <c r="D1625" s="10">
        <v>1.593383691E9</v>
      </c>
      <c r="E1625" s="25">
        <v>0.8060606</v>
      </c>
      <c r="F1625" s="15" t="str">
        <f>IFERROR(__xludf.DUMMYFUNCTION("""COMPUTED_VALUE"""),"ericjk1")</f>
        <v>ericjk1</v>
      </c>
      <c r="G1625" s="25"/>
    </row>
    <row r="1626">
      <c r="A1626" s="22" t="s">
        <v>15198</v>
      </c>
      <c r="B1626" s="4" t="s">
        <v>13194</v>
      </c>
      <c r="C1626" s="4" t="s">
        <v>8671</v>
      </c>
      <c r="D1626" s="10">
        <v>1.591550615E9</v>
      </c>
      <c r="E1626" s="25">
        <v>0.8060606</v>
      </c>
      <c r="F1626" s="15" t="str">
        <f>IFERROR(__xludf.DUMMYFUNCTION("""COMPUTED_VALUE"""),"e00s")</f>
        <v>e00s</v>
      </c>
      <c r="G1626" s="25"/>
    </row>
    <row r="1627">
      <c r="A1627" s="4" t="s">
        <v>15199</v>
      </c>
      <c r="B1627" s="4" t="s">
        <v>15200</v>
      </c>
      <c r="C1627" s="4" t="s">
        <v>12369</v>
      </c>
      <c r="D1627" s="10">
        <v>1.591589096E9</v>
      </c>
      <c r="E1627" s="25">
        <v>0.8060606</v>
      </c>
      <c r="F1627" s="15" t="str">
        <f>IFERROR(__xludf.DUMMYFUNCTION("""COMPUTED_VALUE"""),"sick-of-a-sickness")</f>
        <v>sick-of-a-sickness</v>
      </c>
      <c r="G1627" s="25"/>
    </row>
    <row r="1628">
      <c r="A1628" s="4" t="s">
        <v>15201</v>
      </c>
      <c r="B1628" s="4" t="s">
        <v>2750</v>
      </c>
      <c r="C1628" s="4" t="s">
        <v>5473</v>
      </c>
      <c r="D1628" s="10">
        <v>1.593029222E9</v>
      </c>
      <c r="E1628" s="25">
        <v>0.8060606</v>
      </c>
      <c r="F1628" s="15" t="str">
        <f>IFERROR(__xludf.DUMMYFUNCTION("""COMPUTED_VALUE"""),"billyray105")</f>
        <v>billyray105</v>
      </c>
      <c r="G1628" s="25"/>
    </row>
    <row r="1629">
      <c r="A1629" s="22" t="s">
        <v>15202</v>
      </c>
      <c r="B1629" s="4" t="s">
        <v>13230</v>
      </c>
      <c r="C1629" s="4" t="s">
        <v>6134</v>
      </c>
      <c r="D1629" s="10">
        <v>1.591666604E9</v>
      </c>
      <c r="E1629" s="25">
        <v>0.8060606</v>
      </c>
      <c r="F1629" s="15" t="str">
        <f>IFERROR(__xludf.DUMMYFUNCTION("""COMPUTED_VALUE"""),"RadChad14")</f>
        <v>RadChad14</v>
      </c>
      <c r="G1629" s="25"/>
    </row>
    <row r="1630">
      <c r="A1630" s="22" t="s">
        <v>15203</v>
      </c>
      <c r="B1630" s="4" t="s">
        <v>15204</v>
      </c>
      <c r="C1630" s="4" t="s">
        <v>63</v>
      </c>
      <c r="D1630" s="10">
        <v>1.592060031E9</v>
      </c>
      <c r="E1630" s="25">
        <v>0.8060606</v>
      </c>
      <c r="F1630" s="15" t="str">
        <f>IFERROR(__xludf.DUMMYFUNCTION("""COMPUTED_VALUE"""),"Malos_Kain")</f>
        <v>Malos_Kain</v>
      </c>
      <c r="G1630" s="25"/>
    </row>
    <row r="1631">
      <c r="A1631" s="4" t="s">
        <v>15205</v>
      </c>
      <c r="B1631" s="4" t="s">
        <v>13919</v>
      </c>
      <c r="C1631" s="4" t="s">
        <v>3819</v>
      </c>
      <c r="D1631" s="10">
        <v>1.591815666E9</v>
      </c>
      <c r="E1631" s="25">
        <v>0.8060606</v>
      </c>
      <c r="F1631" s="15" t="str">
        <f>IFERROR(__xludf.DUMMYFUNCTION("""COMPUTED_VALUE"""),"slimjay666")</f>
        <v>slimjay666</v>
      </c>
      <c r="G1631" s="25"/>
    </row>
    <row r="1632">
      <c r="A1632" s="4" t="s">
        <v>15206</v>
      </c>
      <c r="B1632" s="4" t="s">
        <v>15207</v>
      </c>
      <c r="C1632" s="4" t="s">
        <v>7692</v>
      </c>
      <c r="D1632" s="10">
        <v>1.591303627E9</v>
      </c>
      <c r="E1632" s="25">
        <v>0.8060606</v>
      </c>
      <c r="F1632" s="15" t="str">
        <f>IFERROR(__xludf.DUMMYFUNCTION("""COMPUTED_VALUE"""),"Gritzollen")</f>
        <v>Gritzollen</v>
      </c>
      <c r="G1632" s="25"/>
    </row>
    <row r="1633">
      <c r="A1633" s="22" t="s">
        <v>15208</v>
      </c>
      <c r="B1633" s="4" t="s">
        <v>13970</v>
      </c>
      <c r="C1633" s="4" t="s">
        <v>2948</v>
      </c>
      <c r="D1633" s="10">
        <v>1.59374729E9</v>
      </c>
      <c r="E1633" s="25">
        <v>0.8060606</v>
      </c>
      <c r="F1633" s="15" t="str">
        <f>IFERROR(__xludf.DUMMYFUNCTION("""COMPUTED_VALUE"""),"ghoulls")</f>
        <v>ghoulls</v>
      </c>
      <c r="G1633" s="25"/>
    </row>
    <row r="1634">
      <c r="A1634" s="4" t="s">
        <v>15209</v>
      </c>
      <c r="B1634" s="4" t="s">
        <v>939</v>
      </c>
      <c r="C1634" s="4" t="s">
        <v>12038</v>
      </c>
      <c r="D1634" s="10">
        <v>1.59155439E9</v>
      </c>
      <c r="E1634" s="25">
        <v>0.8060606</v>
      </c>
      <c r="F1634" s="15" t="str">
        <f>IFERROR(__xludf.DUMMYFUNCTION("""COMPUTED_VALUE"""),"cand86")</f>
        <v>cand86</v>
      </c>
      <c r="G1634" s="25"/>
    </row>
    <row r="1635">
      <c r="A1635" s="4" t="s">
        <v>15210</v>
      </c>
      <c r="B1635" s="4" t="s">
        <v>1862</v>
      </c>
      <c r="C1635" s="4" t="s">
        <v>1864</v>
      </c>
      <c r="D1635" s="10">
        <v>1.592527804E9</v>
      </c>
      <c r="E1635" s="25">
        <v>0.8060606</v>
      </c>
      <c r="F1635" s="15" t="str">
        <f>IFERROR(__xludf.DUMMYFUNCTION("""COMPUTED_VALUE"""),"Dinosauringg")</f>
        <v>Dinosauringg</v>
      </c>
      <c r="G1635" s="25"/>
    </row>
    <row r="1636">
      <c r="A1636" s="22" t="s">
        <v>15211</v>
      </c>
      <c r="B1636" s="4" t="s">
        <v>13230</v>
      </c>
      <c r="C1636" s="4" t="s">
        <v>2309</v>
      </c>
      <c r="D1636" s="10">
        <v>1.59344766E9</v>
      </c>
      <c r="E1636" s="25">
        <v>0.8060606</v>
      </c>
      <c r="F1636" s="15" t="str">
        <f>IFERROR(__xludf.DUMMYFUNCTION("""COMPUTED_VALUE"""),"Cormie")</f>
        <v>Cormie</v>
      </c>
      <c r="G1636" s="25"/>
    </row>
    <row r="1637">
      <c r="A1637" s="4" t="s">
        <v>15212</v>
      </c>
      <c r="B1637" s="4" t="s">
        <v>15213</v>
      </c>
      <c r="C1637" s="4" t="s">
        <v>7713</v>
      </c>
      <c r="D1637" s="10">
        <v>1.593808079E9</v>
      </c>
      <c r="E1637" s="25">
        <v>0.8060606</v>
      </c>
      <c r="F1637" s="15" t="str">
        <f>IFERROR(__xludf.DUMMYFUNCTION("""COMPUTED_VALUE"""),"Tagrent")</f>
        <v>Tagrent</v>
      </c>
      <c r="G1637" s="25"/>
    </row>
    <row r="1638">
      <c r="A1638" s="4" t="s">
        <v>15214</v>
      </c>
      <c r="B1638" s="4" t="s">
        <v>13258</v>
      </c>
      <c r="C1638" s="4" t="s">
        <v>8242</v>
      </c>
      <c r="D1638" s="10">
        <v>1.593383802E9</v>
      </c>
      <c r="E1638" s="25">
        <v>0.8060606</v>
      </c>
      <c r="F1638" s="15" t="str">
        <f>IFERROR(__xludf.DUMMYFUNCTION("""COMPUTED_VALUE"""),"ConfusedInkay")</f>
        <v>ConfusedInkay</v>
      </c>
      <c r="G1638" s="25"/>
    </row>
    <row r="1639">
      <c r="A1639" s="4" t="s">
        <v>15215</v>
      </c>
      <c r="B1639" s="4" t="s">
        <v>15216</v>
      </c>
      <c r="C1639" s="4" t="s">
        <v>5809</v>
      </c>
      <c r="D1639" s="10">
        <v>1.591042791E9</v>
      </c>
      <c r="E1639" s="25">
        <v>0.8060606</v>
      </c>
      <c r="F1639" s="15" t="str">
        <f>IFERROR(__xludf.DUMMYFUNCTION("""COMPUTED_VALUE"""),"heiroglyphic_phallus")</f>
        <v>heiroglyphic_phallus</v>
      </c>
      <c r="G1639" s="25"/>
    </row>
    <row r="1640">
      <c r="A1640" s="4" t="s">
        <v>15217</v>
      </c>
      <c r="B1640" s="4" t="s">
        <v>15218</v>
      </c>
      <c r="C1640" s="4" t="s">
        <v>11512</v>
      </c>
      <c r="D1640" s="10">
        <v>1.59303889E9</v>
      </c>
      <c r="E1640" s="25">
        <v>0.8060606</v>
      </c>
      <c r="F1640" s="15" t="str">
        <f>IFERROR(__xludf.DUMMYFUNCTION("""COMPUTED_VALUE"""),"silverscull1980")</f>
        <v>silverscull1980</v>
      </c>
      <c r="G1640" s="25"/>
    </row>
    <row r="1641">
      <c r="A1641" s="4" t="s">
        <v>15219</v>
      </c>
      <c r="B1641" s="4" t="s">
        <v>15220</v>
      </c>
      <c r="C1641" s="4" t="s">
        <v>12058</v>
      </c>
      <c r="D1641" s="10">
        <v>1.591921893E9</v>
      </c>
      <c r="E1641" s="25">
        <v>0.8060606</v>
      </c>
      <c r="F1641" s="15" t="str">
        <f>IFERROR(__xludf.DUMMYFUNCTION("""COMPUTED_VALUE"""),"MetalAsFork")</f>
        <v>MetalAsFork</v>
      </c>
      <c r="G1641" s="25"/>
    </row>
    <row r="1642">
      <c r="A1642" s="4" t="s">
        <v>15221</v>
      </c>
      <c r="B1642" s="4" t="s">
        <v>13155</v>
      </c>
      <c r="C1642" s="4" t="s">
        <v>5188</v>
      </c>
      <c r="D1642" s="10">
        <v>1.592486019E9</v>
      </c>
      <c r="E1642" s="25">
        <v>0.8059176</v>
      </c>
      <c r="F1642" s="15" t="str">
        <f>IFERROR(__xludf.DUMMYFUNCTION("""COMPUTED_VALUE"""),"Billhartnell")</f>
        <v>Billhartnell</v>
      </c>
      <c r="G1642" s="25"/>
    </row>
    <row r="1643">
      <c r="A1643" s="4" t="s">
        <v>15222</v>
      </c>
      <c r="B1643" s="4" t="s">
        <v>15223</v>
      </c>
      <c r="C1643" s="4" t="s">
        <v>4030</v>
      </c>
      <c r="D1643" s="10">
        <v>1.591670547E9</v>
      </c>
      <c r="E1643" s="25">
        <v>0.8059081</v>
      </c>
      <c r="F1643" s="15" t="str">
        <f>IFERROR(__xludf.DUMMYFUNCTION("""COMPUTED_VALUE"""),"Spysix")</f>
        <v>Spysix</v>
      </c>
      <c r="G1643" s="25"/>
    </row>
    <row r="1644">
      <c r="A1644" s="4" t="s">
        <v>15224</v>
      </c>
      <c r="B1644" s="4" t="s">
        <v>15225</v>
      </c>
      <c r="C1644" s="4" t="s">
        <v>5655</v>
      </c>
      <c r="D1644" s="10">
        <v>1.591151544E9</v>
      </c>
      <c r="E1644" s="25">
        <v>0.8057329</v>
      </c>
      <c r="F1644" s="15" t="str">
        <f>IFERROR(__xludf.DUMMYFUNCTION("""COMPUTED_VALUE"""),"ableistSL")</f>
        <v>ableistSL</v>
      </c>
      <c r="G1644" s="25"/>
    </row>
    <row r="1645">
      <c r="A1645" s="22" t="s">
        <v>15226</v>
      </c>
      <c r="B1645" s="4" t="s">
        <v>13230</v>
      </c>
      <c r="C1645" s="4" t="s">
        <v>2488</v>
      </c>
      <c r="D1645" s="10">
        <v>1.592219777E9</v>
      </c>
      <c r="E1645" s="25">
        <v>0.80544287</v>
      </c>
      <c r="F1645" s="15" t="str">
        <f>IFERROR(__xludf.DUMMYFUNCTION("""COMPUTED_VALUE"""),"mimitchi33")</f>
        <v>mimitchi33</v>
      </c>
      <c r="G1645" s="25"/>
    </row>
    <row r="1646">
      <c r="A1646" s="4" t="s">
        <v>15227</v>
      </c>
      <c r="B1646" s="4" t="s">
        <v>14294</v>
      </c>
      <c r="C1646" s="4" t="s">
        <v>12187</v>
      </c>
      <c r="D1646" s="10">
        <v>1.593061419E9</v>
      </c>
      <c r="E1646" s="25">
        <v>0.80527717</v>
      </c>
      <c r="F1646" s="15" t="str">
        <f>IFERROR(__xludf.DUMMYFUNCTION("""COMPUTED_VALUE"""),"The_Alt-Knight")</f>
        <v>The_Alt-Knight</v>
      </c>
      <c r="G1646" s="25"/>
    </row>
    <row r="1647">
      <c r="A1647" s="22" t="s">
        <v>15228</v>
      </c>
      <c r="B1647" s="4" t="s">
        <v>13230</v>
      </c>
      <c r="C1647" s="4" t="s">
        <v>8156</v>
      </c>
      <c r="D1647" s="10">
        <v>1.592651989E9</v>
      </c>
      <c r="E1647" s="25">
        <v>0.8052356</v>
      </c>
      <c r="F1647" s="15" t="str">
        <f>IFERROR(__xludf.DUMMYFUNCTION("""COMPUTED_VALUE"""),"jambuzz06")</f>
        <v>jambuzz06</v>
      </c>
      <c r="G1647" s="25"/>
    </row>
    <row r="1648">
      <c r="A1648" s="22" t="s">
        <v>15229</v>
      </c>
      <c r="B1648" s="4" t="s">
        <v>13230</v>
      </c>
      <c r="C1648" s="4" t="s">
        <v>5311</v>
      </c>
      <c r="D1648" s="10">
        <v>1.591637582E9</v>
      </c>
      <c r="E1648" s="25">
        <v>0.8051946</v>
      </c>
      <c r="F1648" s="15" t="str">
        <f>IFERROR(__xludf.DUMMYFUNCTION("""COMPUTED_VALUE"""),"alxndrblack")</f>
        <v>alxndrblack</v>
      </c>
      <c r="G1648" s="25"/>
    </row>
    <row r="1649">
      <c r="A1649" s="4" t="s">
        <v>15230</v>
      </c>
      <c r="B1649" s="4" t="s">
        <v>15231</v>
      </c>
      <c r="C1649" s="4" t="s">
        <v>4753</v>
      </c>
      <c r="D1649" s="10">
        <v>1.591661823E9</v>
      </c>
      <c r="E1649" s="25">
        <v>0.8051916</v>
      </c>
      <c r="F1649" s="15" t="str">
        <f>IFERROR(__xludf.DUMMYFUNCTION("""COMPUTED_VALUE"""),"micplaylens")</f>
        <v>micplaylens</v>
      </c>
      <c r="G1649" s="25"/>
    </row>
    <row r="1650">
      <c r="A1650" s="4" t="s">
        <v>15232</v>
      </c>
      <c r="B1650" s="4" t="s">
        <v>13098</v>
      </c>
      <c r="C1650" s="4" t="s">
        <v>7867</v>
      </c>
      <c r="D1650" s="10">
        <v>1.591299673E9</v>
      </c>
      <c r="E1650" s="25">
        <v>0.80467826</v>
      </c>
      <c r="F1650" s="15" t="str">
        <f>IFERROR(__xludf.DUMMYFUNCTION("""COMPUTED_VALUE"""),"TotesMessenger")</f>
        <v>TotesMessenger</v>
      </c>
      <c r="G1650" s="25"/>
    </row>
    <row r="1651">
      <c r="A1651" s="4" t="s">
        <v>15233</v>
      </c>
      <c r="B1651" s="4" t="s">
        <v>930</v>
      </c>
      <c r="C1651" s="4" t="s">
        <v>6174</v>
      </c>
      <c r="D1651" s="10">
        <v>1.592587393E9</v>
      </c>
      <c r="E1651" s="25">
        <v>0.80462044</v>
      </c>
      <c r="F1651" s="15" t="str">
        <f>IFERROR(__xludf.DUMMYFUNCTION("""COMPUTED_VALUE"""),"BeatTheMeatles")</f>
        <v>BeatTheMeatles</v>
      </c>
      <c r="G1651" s="25"/>
    </row>
    <row r="1652">
      <c r="A1652" s="4" t="s">
        <v>15234</v>
      </c>
      <c r="B1652" s="4" t="s">
        <v>13098</v>
      </c>
      <c r="C1652" s="4" t="s">
        <v>499</v>
      </c>
      <c r="D1652" s="10">
        <v>1.592160775E9</v>
      </c>
      <c r="E1652" s="25">
        <v>0.8044307</v>
      </c>
      <c r="F1652" s="15" t="str">
        <f>IFERROR(__xludf.DUMMYFUNCTION("""COMPUTED_VALUE"""),"NoZiller")</f>
        <v>NoZiller</v>
      </c>
      <c r="G1652" s="25"/>
    </row>
    <row r="1653">
      <c r="A1653" s="4" t="s">
        <v>15235</v>
      </c>
      <c r="B1653" s="4" t="s">
        <v>15236</v>
      </c>
      <c r="C1653" s="4" t="s">
        <v>3226</v>
      </c>
      <c r="D1653" s="10">
        <v>1.591310612E9</v>
      </c>
      <c r="E1653" s="25">
        <v>0.8043151</v>
      </c>
      <c r="F1653" s="15" t="str">
        <f>IFERROR(__xludf.DUMMYFUNCTION("""COMPUTED_VALUE"""),"BadW3rds")</f>
        <v>BadW3rds</v>
      </c>
      <c r="G1653" s="25"/>
    </row>
    <row r="1654">
      <c r="A1654" s="4" t="s">
        <v>15237</v>
      </c>
      <c r="B1654" s="4" t="s">
        <v>2575</v>
      </c>
      <c r="C1654" s="4" t="s">
        <v>2667</v>
      </c>
      <c r="D1654" s="10">
        <v>1.593298243E9</v>
      </c>
      <c r="E1654" s="25">
        <v>0.80365455</v>
      </c>
      <c r="F1654" s="15" t="str">
        <f>IFERROR(__xludf.DUMMYFUNCTION("""COMPUTED_VALUE"""),"The_Canadian_Patriot")</f>
        <v>The_Canadian_Patriot</v>
      </c>
      <c r="G1654" s="25"/>
    </row>
    <row r="1655">
      <c r="A1655" s="4" t="s">
        <v>15238</v>
      </c>
      <c r="B1655" s="4" t="s">
        <v>15239</v>
      </c>
      <c r="C1655" s="4" t="s">
        <v>9517</v>
      </c>
      <c r="D1655" s="10">
        <v>1.591139708E9</v>
      </c>
      <c r="E1655" s="25">
        <v>0.8035093</v>
      </c>
      <c r="F1655" s="15" t="str">
        <f>IFERROR(__xludf.DUMMYFUNCTION("""COMPUTED_VALUE"""),"grimsanarchist")</f>
        <v>grimsanarchist</v>
      </c>
      <c r="G1655" s="25"/>
    </row>
    <row r="1656">
      <c r="A1656" s="4" t="s">
        <v>15240</v>
      </c>
      <c r="B1656" s="4" t="s">
        <v>8142</v>
      </c>
      <c r="C1656" s="4" t="s">
        <v>9848</v>
      </c>
      <c r="D1656" s="10">
        <v>1.591735429E9</v>
      </c>
      <c r="E1656" s="25">
        <v>0.8034178</v>
      </c>
      <c r="F1656" s="15" t="str">
        <f>IFERROR(__xludf.DUMMYFUNCTION("""COMPUTED_VALUE"""),"comawhite12")</f>
        <v>comawhite12</v>
      </c>
      <c r="G1656" s="25"/>
    </row>
    <row r="1657">
      <c r="A1657" s="4" t="s">
        <v>15241</v>
      </c>
      <c r="B1657" s="4" t="s">
        <v>13098</v>
      </c>
      <c r="C1657" s="4" t="s">
        <v>11344</v>
      </c>
      <c r="D1657" s="10">
        <v>1.592324788E9</v>
      </c>
      <c r="E1657" s="25">
        <v>0.80338395</v>
      </c>
      <c r="F1657" s="15" t="str">
        <f>IFERROR(__xludf.DUMMYFUNCTION("""COMPUTED_VALUE"""),"SergeantFanciful")</f>
        <v>SergeantFanciful</v>
      </c>
      <c r="G1657" s="25"/>
    </row>
    <row r="1658">
      <c r="A1658" s="4" t="s">
        <v>15242</v>
      </c>
      <c r="B1658" s="4" t="s">
        <v>13425</v>
      </c>
      <c r="C1658" s="4" t="s">
        <v>12581</v>
      </c>
      <c r="D1658" s="10">
        <v>1.591478283E9</v>
      </c>
      <c r="E1658" s="25">
        <v>0.8033586</v>
      </c>
      <c r="F1658" s="15" t="str">
        <f>IFERROR(__xludf.DUMMYFUNCTION("""COMPUTED_VALUE"""),"RCMPsurveilanceHorse")</f>
        <v>RCMPsurveilanceHorse</v>
      </c>
      <c r="G1658" s="25"/>
    </row>
    <row r="1659">
      <c r="A1659" s="4" t="s">
        <v>15243</v>
      </c>
      <c r="B1659" s="4" t="s">
        <v>6318</v>
      </c>
      <c r="C1659" s="4" t="s">
        <v>11559</v>
      </c>
      <c r="D1659" s="10">
        <v>1.591260437E9</v>
      </c>
      <c r="E1659" s="25">
        <v>0.803087</v>
      </c>
      <c r="F1659" s="15" t="str">
        <f>IFERROR(__xludf.DUMMYFUNCTION("""COMPUTED_VALUE"""),"fronkthomas")</f>
        <v>fronkthomas</v>
      </c>
      <c r="G1659" s="25"/>
    </row>
    <row r="1660">
      <c r="A1660" s="4" t="s">
        <v>15244</v>
      </c>
      <c r="B1660" s="4" t="s">
        <v>13492</v>
      </c>
      <c r="C1660" s="4" t="s">
        <v>3226</v>
      </c>
      <c r="D1660" s="10">
        <v>1.591312842E9</v>
      </c>
      <c r="E1660" s="25">
        <v>0.8030862</v>
      </c>
      <c r="F1660" s="15" t="str">
        <f>IFERROR(__xludf.DUMMYFUNCTION("""COMPUTED_VALUE"""),"Dindu92")</f>
        <v>Dindu92</v>
      </c>
      <c r="G1660" s="25"/>
    </row>
    <row r="1661">
      <c r="A1661" s="22" t="s">
        <v>15245</v>
      </c>
      <c r="B1661" s="4" t="s">
        <v>13950</v>
      </c>
      <c r="C1661" s="4" t="s">
        <v>9371</v>
      </c>
      <c r="D1661" s="10">
        <v>1.59163552E9</v>
      </c>
      <c r="E1661" s="25">
        <v>0.8030569</v>
      </c>
      <c r="F1661" s="15" t="str">
        <f>IFERROR(__xludf.DUMMYFUNCTION("""COMPUTED_VALUE"""),"sparrowbelfast")</f>
        <v>sparrowbelfast</v>
      </c>
      <c r="G1661" s="25"/>
    </row>
    <row r="1662">
      <c r="A1662" s="4" t="s">
        <v>15246</v>
      </c>
      <c r="B1662" s="4" t="s">
        <v>5027</v>
      </c>
      <c r="C1662" s="4" t="s">
        <v>5029</v>
      </c>
      <c r="D1662" s="10">
        <v>1.593053171E9</v>
      </c>
      <c r="E1662" s="25">
        <v>0.8030045</v>
      </c>
      <c r="F1662" s="15" t="str">
        <f>IFERROR(__xludf.DUMMYFUNCTION("""COMPUTED_VALUE"""),"yehudaclinton")</f>
        <v>yehudaclinton</v>
      </c>
      <c r="G1662" s="25"/>
    </row>
    <row r="1663">
      <c r="A1663" s="22" t="s">
        <v>15247</v>
      </c>
      <c r="B1663" s="4" t="s">
        <v>13198</v>
      </c>
      <c r="C1663" s="4" t="s">
        <v>8420</v>
      </c>
      <c r="D1663" s="10">
        <v>1.593377188E9</v>
      </c>
      <c r="E1663" s="25">
        <v>0.8029216</v>
      </c>
      <c r="F1663" s="15" t="str">
        <f>IFERROR(__xludf.DUMMYFUNCTION("""COMPUTED_VALUE"""),"newlox")</f>
        <v>newlox</v>
      </c>
      <c r="G1663" s="25"/>
    </row>
    <row r="1664">
      <c r="A1664" s="4" t="s">
        <v>15248</v>
      </c>
      <c r="B1664" s="4" t="s">
        <v>15249</v>
      </c>
      <c r="C1664" s="4" t="s">
        <v>10846</v>
      </c>
      <c r="D1664" s="10">
        <v>1.592456898E9</v>
      </c>
      <c r="E1664" s="25">
        <v>0.80281293</v>
      </c>
      <c r="F1664" s="15" t="str">
        <f>IFERROR(__xludf.DUMMYFUNCTION("""COMPUTED_VALUE"""),"midnighfox696")</f>
        <v>midnighfox696</v>
      </c>
      <c r="G1664" s="25"/>
    </row>
    <row r="1665">
      <c r="A1665" s="4" t="s">
        <v>15250</v>
      </c>
      <c r="B1665" s="4" t="s">
        <v>4375</v>
      </c>
      <c r="C1665" s="4" t="s">
        <v>9378</v>
      </c>
      <c r="D1665" s="10">
        <v>1.59330062E9</v>
      </c>
      <c r="E1665" s="25">
        <v>0.80280066</v>
      </c>
      <c r="F1665" s="15" t="str">
        <f>IFERROR(__xludf.DUMMYFUNCTION("""COMPUTED_VALUE"""),"NickTdot")</f>
        <v>NickTdot</v>
      </c>
      <c r="G1665" s="25"/>
    </row>
    <row r="1666">
      <c r="A1666" s="4" t="s">
        <v>15251</v>
      </c>
      <c r="B1666" s="4" t="s">
        <v>15252</v>
      </c>
      <c r="C1666" s="4" t="s">
        <v>4770</v>
      </c>
      <c r="D1666" s="10">
        <v>1.591107167E9</v>
      </c>
      <c r="E1666" s="25">
        <v>0.8027259</v>
      </c>
      <c r="F1666" s="15" t="str">
        <f>IFERROR(__xludf.DUMMYFUNCTION("""COMPUTED_VALUE"""),"WieldyRelic7676")</f>
        <v>WieldyRelic7676</v>
      </c>
      <c r="G1666" s="25"/>
    </row>
    <row r="1667">
      <c r="A1667" s="22" t="s">
        <v>15253</v>
      </c>
      <c r="B1667" s="4" t="s">
        <v>15254</v>
      </c>
      <c r="C1667" s="4" t="s">
        <v>2992</v>
      </c>
      <c r="D1667" s="10">
        <v>1.591695994E9</v>
      </c>
      <c r="E1667" s="25">
        <v>0.80268174</v>
      </c>
      <c r="F1667" s="15" t="str">
        <f>IFERROR(__xludf.DUMMYFUNCTION("""COMPUTED_VALUE"""),"KOMRADE_DIMITRI")</f>
        <v>KOMRADE_DIMITRI</v>
      </c>
      <c r="G1667" s="25"/>
    </row>
    <row r="1668">
      <c r="A1668" s="22" t="s">
        <v>15255</v>
      </c>
      <c r="B1668" s="4" t="s">
        <v>13230</v>
      </c>
      <c r="C1668" s="4" t="s">
        <v>7561</v>
      </c>
      <c r="D1668" s="10">
        <v>1.591309327E9</v>
      </c>
      <c r="E1668" s="25">
        <v>0.80264395</v>
      </c>
      <c r="F1668" s="15" t="str">
        <f>IFERROR(__xludf.DUMMYFUNCTION("""COMPUTED_VALUE"""),"2hotdogtoaster")</f>
        <v>2hotdogtoaster</v>
      </c>
      <c r="G1668" s="25"/>
    </row>
    <row r="1669">
      <c r="A1669" s="22" t="s">
        <v>15256</v>
      </c>
      <c r="B1669" s="4" t="s">
        <v>13601</v>
      </c>
      <c r="C1669" s="4" t="s">
        <v>9599</v>
      </c>
      <c r="D1669" s="10">
        <v>1.593055717E9</v>
      </c>
      <c r="E1669" s="25">
        <v>0.8023463</v>
      </c>
      <c r="F1669" s="15" t="str">
        <f>IFERROR(__xludf.DUMMYFUNCTION("""COMPUTED_VALUE"""),"buddaycousin")</f>
        <v>buddaycousin</v>
      </c>
      <c r="G1669" s="25"/>
    </row>
    <row r="1670">
      <c r="A1670" s="22" t="s">
        <v>15257</v>
      </c>
      <c r="B1670" s="4" t="s">
        <v>13987</v>
      </c>
      <c r="C1670" s="4" t="s">
        <v>770</v>
      </c>
      <c r="D1670" s="10">
        <v>1.592238039E9</v>
      </c>
      <c r="E1670" s="25">
        <v>0.8023416</v>
      </c>
      <c r="F1670" s="15" t="str">
        <f>IFERROR(__xludf.DUMMYFUNCTION("""COMPUTED_VALUE"""),"Bus-Ryder1")</f>
        <v>Bus-Ryder1</v>
      </c>
      <c r="G1670" s="25"/>
    </row>
    <row r="1671">
      <c r="A1671" s="4" t="s">
        <v>15258</v>
      </c>
      <c r="B1671" s="4" t="s">
        <v>3031</v>
      </c>
      <c r="C1671" s="4" t="s">
        <v>11192</v>
      </c>
      <c r="D1671" s="10">
        <v>1.591972732E9</v>
      </c>
      <c r="E1671" s="25">
        <v>0.8022249</v>
      </c>
      <c r="F1671" s="15" t="str">
        <f>IFERROR(__xludf.DUMMYFUNCTION("""COMPUTED_VALUE"""),"xilver389")</f>
        <v>xilver389</v>
      </c>
      <c r="G1671" s="25"/>
    </row>
    <row r="1672">
      <c r="A1672" s="4" t="s">
        <v>15259</v>
      </c>
      <c r="B1672" s="4" t="s">
        <v>1595</v>
      </c>
      <c r="C1672" s="4" t="s">
        <v>9957</v>
      </c>
      <c r="D1672" s="10">
        <v>1.59102125E9</v>
      </c>
      <c r="E1672" s="25">
        <v>0.8021193</v>
      </c>
      <c r="F1672" s="15" t="str">
        <f>IFERROR(__xludf.DUMMYFUNCTION("""COMPUTED_VALUE"""),"curious_ny")</f>
        <v>curious_ny</v>
      </c>
      <c r="G1672" s="25"/>
    </row>
    <row r="1673">
      <c r="A1673" s="4" t="s">
        <v>15260</v>
      </c>
      <c r="B1673" s="4" t="s">
        <v>15261</v>
      </c>
      <c r="C1673" s="4" t="s">
        <v>2356</v>
      </c>
      <c r="D1673" s="10">
        <v>1.591025992E9</v>
      </c>
      <c r="E1673" s="25">
        <v>0.80208814</v>
      </c>
      <c r="F1673" s="15" t="str">
        <f>IFERROR(__xludf.DUMMYFUNCTION("""COMPUTED_VALUE"""),"nhbdywise")</f>
        <v>nhbdywise</v>
      </c>
      <c r="G1673" s="25"/>
    </row>
    <row r="1674">
      <c r="A1674" s="22" t="s">
        <v>15262</v>
      </c>
      <c r="B1674" s="4" t="s">
        <v>1790</v>
      </c>
      <c r="C1674" s="4" t="s">
        <v>2774</v>
      </c>
      <c r="D1674" s="10">
        <v>1.59190513E9</v>
      </c>
      <c r="E1674" s="25">
        <v>0.8019783</v>
      </c>
      <c r="F1674" s="15" t="str">
        <f>IFERROR(__xludf.DUMMYFUNCTION("""COMPUTED_VALUE"""),"MissileHorse")</f>
        <v>MissileHorse</v>
      </c>
      <c r="G1674" s="25"/>
    </row>
    <row r="1675">
      <c r="A1675" s="4" t="s">
        <v>15263</v>
      </c>
      <c r="B1675" s="4" t="s">
        <v>13153</v>
      </c>
      <c r="C1675" s="4" t="s">
        <v>8471</v>
      </c>
      <c r="D1675" s="10">
        <v>1.593535662E9</v>
      </c>
      <c r="E1675" s="25">
        <v>0.801844</v>
      </c>
      <c r="F1675" s="15" t="str">
        <f>IFERROR(__xludf.DUMMYFUNCTION("""COMPUTED_VALUE"""),"nwhalen9021")</f>
        <v>nwhalen9021</v>
      </c>
      <c r="G1675" s="25"/>
    </row>
    <row r="1676">
      <c r="A1676" s="22" t="s">
        <v>15264</v>
      </c>
      <c r="B1676" s="4" t="s">
        <v>1327</v>
      </c>
      <c r="C1676" s="4" t="s">
        <v>1918</v>
      </c>
      <c r="D1676" s="10">
        <v>1.593040288E9</v>
      </c>
      <c r="E1676" s="25">
        <v>0.80180043</v>
      </c>
      <c r="F1676" s="15" t="str">
        <f>IFERROR(__xludf.DUMMYFUNCTION("""COMPUTED_VALUE"""),"DisturbedCitizen")</f>
        <v>DisturbedCitizen</v>
      </c>
      <c r="G1676" s="25"/>
    </row>
    <row r="1677">
      <c r="A1677" s="4" t="s">
        <v>15265</v>
      </c>
      <c r="B1677" s="4" t="s">
        <v>15266</v>
      </c>
      <c r="C1677" s="4" t="s">
        <v>10824</v>
      </c>
      <c r="D1677" s="10">
        <v>1.593293188E9</v>
      </c>
      <c r="E1677" s="25">
        <v>0.80153686</v>
      </c>
      <c r="F1677" s="15" t="str">
        <f>IFERROR(__xludf.DUMMYFUNCTION("""COMPUTED_VALUE"""),"StarGazer245")</f>
        <v>StarGazer245</v>
      </c>
      <c r="G1677" s="25"/>
    </row>
    <row r="1678">
      <c r="A1678" s="22" t="s">
        <v>15267</v>
      </c>
      <c r="B1678" s="4" t="s">
        <v>3259</v>
      </c>
      <c r="C1678" s="4" t="s">
        <v>10552</v>
      </c>
      <c r="D1678" s="10">
        <v>1.592458158E9</v>
      </c>
      <c r="E1678" s="25">
        <v>0.801524</v>
      </c>
      <c r="F1678" s="15" t="str">
        <f>IFERROR(__xludf.DUMMYFUNCTION("""COMPUTED_VALUE"""),"edabliu")</f>
        <v>edabliu</v>
      </c>
      <c r="G1678" s="25"/>
    </row>
    <row r="1679">
      <c r="A1679" s="22" t="s">
        <v>15268</v>
      </c>
      <c r="B1679" s="4" t="s">
        <v>1257</v>
      </c>
      <c r="C1679" s="4" t="s">
        <v>6032</v>
      </c>
      <c r="D1679" s="10">
        <v>1.593403896E9</v>
      </c>
      <c r="E1679" s="25">
        <v>0.80128145</v>
      </c>
      <c r="F1679" s="15" t="str">
        <f>IFERROR(__xludf.DUMMYFUNCTION("""COMPUTED_VALUE"""),"yoyo_mas_cousin")</f>
        <v>yoyo_mas_cousin</v>
      </c>
      <c r="G1679" s="25"/>
    </row>
    <row r="1680">
      <c r="A1680" s="4" t="s">
        <v>15269</v>
      </c>
      <c r="B1680" s="4" t="s">
        <v>7257</v>
      </c>
      <c r="C1680" s="4" t="s">
        <v>4030</v>
      </c>
      <c r="D1680" s="10">
        <v>1.591673232E9</v>
      </c>
      <c r="E1680" s="25">
        <v>0.80113065</v>
      </c>
      <c r="F1680" s="15" t="str">
        <f>IFERROR(__xludf.DUMMYFUNCTION("""COMPUTED_VALUE"""),"socialismisforfggs")</f>
        <v>socialismisforfggs</v>
      </c>
      <c r="G1680" s="25"/>
    </row>
    <row r="1681">
      <c r="A1681" s="4" t="s">
        <v>15270</v>
      </c>
      <c r="B1681" s="4" t="s">
        <v>2636</v>
      </c>
      <c r="C1681" s="4" t="s">
        <v>5551</v>
      </c>
      <c r="D1681" s="10">
        <v>1.591130563E9</v>
      </c>
      <c r="E1681" s="25">
        <v>0.8010248</v>
      </c>
      <c r="F1681" s="15" t="str">
        <f>IFERROR(__xludf.DUMMYFUNCTION("""COMPUTED_VALUE"""),"JayBoo1980")</f>
        <v>JayBoo1980</v>
      </c>
      <c r="G1681" s="25"/>
    </row>
    <row r="1682">
      <c r="A1682" s="4" t="s">
        <v>15271</v>
      </c>
      <c r="B1682" s="4" t="s">
        <v>4205</v>
      </c>
      <c r="C1682" s="4" t="s">
        <v>12089</v>
      </c>
      <c r="D1682" s="10">
        <v>1.591154301E9</v>
      </c>
      <c r="E1682" s="25">
        <v>0.8009709</v>
      </c>
      <c r="F1682" s="15" t="str">
        <f>IFERROR(__xludf.DUMMYFUNCTION("""COMPUTED_VALUE"""),"PopperChopper")</f>
        <v>PopperChopper</v>
      </c>
      <c r="G1682" s="25"/>
    </row>
    <row r="1683">
      <c r="A1683" s="4" t="s">
        <v>15272</v>
      </c>
      <c r="B1683" s="4" t="s">
        <v>15273</v>
      </c>
      <c r="C1683" s="4" t="s">
        <v>9767</v>
      </c>
      <c r="D1683" s="10">
        <v>1.591044621E9</v>
      </c>
      <c r="E1683" s="25">
        <v>0.8009657</v>
      </c>
      <c r="F1683" s="15" t="str">
        <f>IFERROR(__xludf.DUMMYFUNCTION("""COMPUTED_VALUE"""),"jrochest1")</f>
        <v>jrochest1</v>
      </c>
      <c r="G1683" s="25"/>
    </row>
    <row r="1684">
      <c r="A1684" s="22" t="s">
        <v>15274</v>
      </c>
      <c r="B1684" s="4" t="s">
        <v>14506</v>
      </c>
      <c r="C1684" s="4" t="s">
        <v>1787</v>
      </c>
      <c r="D1684" s="10">
        <v>1.591919149E9</v>
      </c>
      <c r="E1684" s="25">
        <v>0.80089116</v>
      </c>
      <c r="F1684" s="15" t="str">
        <f>IFERROR(__xludf.DUMMYFUNCTION("""COMPUTED_VALUE"""),"Tommotal")</f>
        <v>Tommotal</v>
      </c>
      <c r="G1684" s="25"/>
    </row>
    <row r="1685">
      <c r="A1685" s="22" t="s">
        <v>15275</v>
      </c>
      <c r="B1685" s="4" t="s">
        <v>3294</v>
      </c>
      <c r="C1685" s="4" t="s">
        <v>8350</v>
      </c>
      <c r="D1685" s="10">
        <v>1.592350017E9</v>
      </c>
      <c r="E1685" s="25">
        <v>0.80081624</v>
      </c>
      <c r="F1685" s="15" t="str">
        <f>IFERROR(__xludf.DUMMYFUNCTION("""COMPUTED_VALUE"""),"HellfireDreadnought")</f>
        <v>HellfireDreadnought</v>
      </c>
      <c r="G1685" s="25"/>
    </row>
    <row r="1686">
      <c r="A1686" s="22" t="s">
        <v>15276</v>
      </c>
      <c r="B1686" s="4" t="s">
        <v>11591</v>
      </c>
      <c r="C1686" s="4" t="s">
        <v>5105</v>
      </c>
      <c r="D1686" s="10">
        <v>1.593250648E9</v>
      </c>
      <c r="E1686" s="25">
        <v>0.80078</v>
      </c>
      <c r="F1686" s="15" t="str">
        <f>IFERROR(__xludf.DUMMYFUNCTION("""COMPUTED_VALUE"""),"IssGonRain")</f>
        <v>IssGonRain</v>
      </c>
      <c r="G1686" s="25"/>
    </row>
    <row r="1687">
      <c r="A1687" s="22" t="s">
        <v>15277</v>
      </c>
      <c r="B1687" s="4" t="s">
        <v>13455</v>
      </c>
      <c r="C1687" s="4" t="s">
        <v>10573</v>
      </c>
      <c r="D1687" s="10">
        <v>1.592610223E9</v>
      </c>
      <c r="E1687" s="25">
        <v>0.800718</v>
      </c>
      <c r="F1687" s="15" t="str">
        <f>IFERROR(__xludf.DUMMYFUNCTION("""COMPUTED_VALUE"""),"VoidsterPPE")</f>
        <v>VoidsterPPE</v>
      </c>
      <c r="G1687" s="25"/>
    </row>
    <row r="1688">
      <c r="A1688" s="22" t="s">
        <v>15278</v>
      </c>
      <c r="B1688" s="4" t="s">
        <v>15279</v>
      </c>
      <c r="C1688" s="4" t="s">
        <v>8471</v>
      </c>
      <c r="D1688" s="10">
        <v>1.593533652E9</v>
      </c>
      <c r="E1688" s="25">
        <v>0.8006547</v>
      </c>
      <c r="F1688" s="15" t="str">
        <f>IFERROR(__xludf.DUMMYFUNCTION("""COMPUTED_VALUE"""),"X9LM")</f>
        <v>X9LM</v>
      </c>
      <c r="G1688" s="25"/>
    </row>
    <row r="1689">
      <c r="A1689" s="4" t="s">
        <v>15280</v>
      </c>
      <c r="B1689" s="4" t="s">
        <v>3294</v>
      </c>
      <c r="C1689" s="4" t="s">
        <v>6452</v>
      </c>
      <c r="D1689" s="10">
        <v>1.592418011E9</v>
      </c>
      <c r="E1689" s="25">
        <v>0.80060655</v>
      </c>
      <c r="F1689" s="15" t="str">
        <f>IFERROR(__xludf.DUMMYFUNCTION("""COMPUTED_VALUE"""),"Fryborg")</f>
        <v>Fryborg</v>
      </c>
      <c r="G1689" s="25"/>
    </row>
    <row r="1690">
      <c r="A1690" s="4" t="s">
        <v>15281</v>
      </c>
      <c r="B1690" s="4" t="s">
        <v>13098</v>
      </c>
      <c r="C1690" s="4" t="s">
        <v>10645</v>
      </c>
      <c r="D1690" s="10">
        <v>1.592226772E9</v>
      </c>
      <c r="E1690" s="25">
        <v>0.8006052</v>
      </c>
      <c r="F1690" s="15" t="str">
        <f>IFERROR(__xludf.DUMMYFUNCTION("""COMPUTED_VALUE"""),"newbiepooper")</f>
        <v>newbiepooper</v>
      </c>
      <c r="G1690" s="25"/>
    </row>
    <row r="1691">
      <c r="A1691" s="4" t="s">
        <v>15282</v>
      </c>
      <c r="B1691" s="4" t="s">
        <v>2636</v>
      </c>
      <c r="C1691" s="4" t="s">
        <v>2507</v>
      </c>
      <c r="D1691" s="10">
        <v>1.591278872E9</v>
      </c>
      <c r="E1691" s="25">
        <v>0.8005885</v>
      </c>
      <c r="F1691" s="15" t="str">
        <f>IFERROR(__xludf.DUMMYFUNCTION("""COMPUTED_VALUE"""),"K570")</f>
        <v>K570</v>
      </c>
      <c r="G1691" s="25"/>
    </row>
    <row r="1692">
      <c r="A1692" s="22" t="s">
        <v>15283</v>
      </c>
      <c r="B1692" s="4" t="s">
        <v>6318</v>
      </c>
      <c r="C1692" s="4" t="s">
        <v>11496</v>
      </c>
      <c r="D1692" s="10">
        <v>1.591214846E9</v>
      </c>
      <c r="E1692" s="25">
        <v>0.8004516</v>
      </c>
      <c r="F1692" s="15" t="str">
        <f>IFERROR(__xludf.DUMMYFUNCTION("""COMPUTED_VALUE"""),"jnunn00")</f>
        <v>jnunn00</v>
      </c>
      <c r="G1692" s="25"/>
    </row>
    <row r="1693">
      <c r="A1693" s="22" t="s">
        <v>15284</v>
      </c>
      <c r="B1693" s="4" t="s">
        <v>15285</v>
      </c>
      <c r="C1693" s="4" t="s">
        <v>7497</v>
      </c>
      <c r="D1693" s="10">
        <v>1.591707048E9</v>
      </c>
      <c r="E1693" s="25">
        <v>0.8004434</v>
      </c>
      <c r="F1693" s="15" t="str">
        <f>IFERROR(__xludf.DUMMYFUNCTION("""COMPUTED_VALUE"""),"Dank_Memes_Lmao")</f>
        <v>Dank_Memes_Lmao</v>
      </c>
      <c r="G1693" s="25"/>
    </row>
    <row r="1694">
      <c r="A1694" s="4" t="s">
        <v>15286</v>
      </c>
      <c r="B1694" s="4" t="s">
        <v>13987</v>
      </c>
      <c r="C1694" s="4" t="s">
        <v>5515</v>
      </c>
      <c r="D1694" s="10">
        <v>1.592586193E9</v>
      </c>
      <c r="E1694" s="25">
        <v>0.80024767</v>
      </c>
      <c r="F1694" s="15" t="str">
        <f>IFERROR(__xludf.DUMMYFUNCTION("""COMPUTED_VALUE"""),"Mistrider1995")</f>
        <v>Mistrider1995</v>
      </c>
      <c r="G1694" s="25"/>
    </row>
    <row r="1695">
      <c r="A1695" s="22" t="s">
        <v>15287</v>
      </c>
      <c r="B1695" s="4" t="s">
        <v>939</v>
      </c>
      <c r="C1695" s="4" t="s">
        <v>1519</v>
      </c>
      <c r="D1695" s="10">
        <v>1.592572191E9</v>
      </c>
      <c r="E1695" s="25">
        <v>0.799921</v>
      </c>
      <c r="F1695" s="15" t="str">
        <f>IFERROR(__xludf.DUMMYFUNCTION("""COMPUTED_VALUE"""),"alexisonfire04")</f>
        <v>alexisonfire04</v>
      </c>
      <c r="G1695" s="25"/>
    </row>
    <row r="1696">
      <c r="A1696" s="4" t="s">
        <v>15288</v>
      </c>
      <c r="B1696" s="4" t="s">
        <v>1790</v>
      </c>
      <c r="C1696" s="4" t="s">
        <v>7796</v>
      </c>
      <c r="D1696" s="10">
        <v>1.591811181E9</v>
      </c>
      <c r="E1696" s="25">
        <v>0.79974604</v>
      </c>
      <c r="F1696" s="15" t="str">
        <f>IFERROR(__xludf.DUMMYFUNCTION("""COMPUTED_VALUE"""),"HashnPotatoes")</f>
        <v>HashnPotatoes</v>
      </c>
      <c r="G1696" s="25"/>
    </row>
    <row r="1697">
      <c r="A1697" s="22" t="s">
        <v>15289</v>
      </c>
      <c r="B1697" s="4" t="s">
        <v>925</v>
      </c>
      <c r="C1697" s="4" t="s">
        <v>6150</v>
      </c>
      <c r="D1697" s="10">
        <v>1.591470269E9</v>
      </c>
      <c r="E1697" s="25">
        <v>0.7997427</v>
      </c>
      <c r="F1697" s="15" t="str">
        <f>IFERROR(__xludf.DUMMYFUNCTION("""COMPUTED_VALUE"""),"AwJebus")</f>
        <v>AwJebus</v>
      </c>
      <c r="G1697" s="25"/>
    </row>
    <row r="1698">
      <c r="A1698" s="22" t="s">
        <v>15290</v>
      </c>
      <c r="B1698" s="4" t="s">
        <v>13601</v>
      </c>
      <c r="C1698" s="4" t="s">
        <v>6241</v>
      </c>
      <c r="D1698" s="10">
        <v>1.592784797E9</v>
      </c>
      <c r="E1698" s="25">
        <v>0.79945576</v>
      </c>
      <c r="F1698" s="15" t="str">
        <f>IFERROR(__xludf.DUMMYFUNCTION("""COMPUTED_VALUE"""),"ian_anus")</f>
        <v>ian_anus</v>
      </c>
      <c r="G1698" s="25"/>
    </row>
    <row r="1699">
      <c r="A1699" s="4" t="s">
        <v>15291</v>
      </c>
      <c r="B1699" s="4" t="s">
        <v>11013</v>
      </c>
      <c r="C1699" s="4" t="s">
        <v>10050</v>
      </c>
      <c r="D1699" s="10">
        <v>1.592743784E9</v>
      </c>
      <c r="E1699" s="25">
        <v>0.7994427</v>
      </c>
      <c r="F1699" s="15" t="str">
        <f>IFERROR(__xludf.DUMMYFUNCTION("""COMPUTED_VALUE"""),"Snaaky")</f>
        <v>Snaaky</v>
      </c>
      <c r="G1699" s="25"/>
    </row>
    <row r="1700">
      <c r="A1700" s="4" t="s">
        <v>15292</v>
      </c>
      <c r="B1700" s="4" t="s">
        <v>13246</v>
      </c>
      <c r="C1700" s="4" t="s">
        <v>10846</v>
      </c>
      <c r="D1700" s="10">
        <v>1.592488021E9</v>
      </c>
      <c r="E1700" s="25">
        <v>0.7994011</v>
      </c>
      <c r="F1700" s="15" t="str">
        <f>IFERROR(__xludf.DUMMYFUNCTION("""COMPUTED_VALUE"""),"Yoxinov")</f>
        <v>Yoxinov</v>
      </c>
      <c r="G1700" s="25"/>
    </row>
    <row r="1701">
      <c r="A1701" s="4" t="s">
        <v>15293</v>
      </c>
      <c r="B1701" s="4" t="s">
        <v>1327</v>
      </c>
      <c r="C1701" s="4" t="s">
        <v>12382</v>
      </c>
      <c r="D1701" s="10">
        <v>1.591034529E9</v>
      </c>
      <c r="E1701" s="25">
        <v>0.7993498</v>
      </c>
      <c r="F1701" s="15" t="str">
        <f>IFERROR(__xludf.DUMMYFUNCTION("""COMPUTED_VALUE"""),"sagradia")</f>
        <v>sagradia</v>
      </c>
      <c r="G1701" s="25"/>
    </row>
    <row r="1702">
      <c r="A1702" s="22" t="s">
        <v>15294</v>
      </c>
      <c r="B1702" s="4" t="s">
        <v>15295</v>
      </c>
      <c r="C1702" s="4" t="s">
        <v>7140</v>
      </c>
      <c r="D1702" s="10">
        <v>1.593386685E9</v>
      </c>
      <c r="E1702" s="25">
        <v>0.7993225</v>
      </c>
      <c r="F1702" s="15" t="str">
        <f>IFERROR(__xludf.DUMMYFUNCTION("""COMPUTED_VALUE"""),"blargmaster4000")</f>
        <v>blargmaster4000</v>
      </c>
      <c r="G1702" s="25"/>
    </row>
    <row r="1703">
      <c r="A1703" s="22" t="s">
        <v>15296</v>
      </c>
      <c r="B1703" s="4" t="s">
        <v>930</v>
      </c>
      <c r="C1703" s="4" t="s">
        <v>880</v>
      </c>
      <c r="D1703" s="10">
        <v>1.592190579E9</v>
      </c>
      <c r="E1703" s="25">
        <v>0.79905206</v>
      </c>
      <c r="F1703" s="15" t="str">
        <f>IFERROR(__xludf.DUMMYFUNCTION("""COMPUTED_VALUE"""),"duldrak")</f>
        <v>duldrak</v>
      </c>
      <c r="G1703" s="25"/>
    </row>
    <row r="1704">
      <c r="A1704" s="22" t="s">
        <v>15297</v>
      </c>
      <c r="B1704" s="4" t="s">
        <v>15298</v>
      </c>
      <c r="C1704" s="4" t="s">
        <v>6888</v>
      </c>
      <c r="D1704" s="10">
        <v>1.59170683E9</v>
      </c>
      <c r="E1704" s="25">
        <v>0.7988081</v>
      </c>
      <c r="F1704" s="15" t="str">
        <f>IFERROR(__xludf.DUMMYFUNCTION("""COMPUTED_VALUE"""),"Audiophileman")</f>
        <v>Audiophileman</v>
      </c>
      <c r="G1704" s="25"/>
    </row>
    <row r="1705">
      <c r="A1705" s="22" t="s">
        <v>15299</v>
      </c>
      <c r="B1705" s="4" t="s">
        <v>15300</v>
      </c>
      <c r="C1705" s="4" t="s">
        <v>1909</v>
      </c>
      <c r="D1705" s="10">
        <v>1.591909765E9</v>
      </c>
      <c r="E1705" s="25">
        <v>0.79870635</v>
      </c>
      <c r="F1705" s="15" t="str">
        <f>IFERROR(__xludf.DUMMYFUNCTION("""COMPUTED_VALUE"""),"RogerWilco357")</f>
        <v>RogerWilco357</v>
      </c>
      <c r="G1705" s="25"/>
    </row>
    <row r="1706">
      <c r="A1706" s="4" t="s">
        <v>15301</v>
      </c>
      <c r="B1706" s="4" t="s">
        <v>2505</v>
      </c>
      <c r="C1706" s="4" t="s">
        <v>4753</v>
      </c>
      <c r="D1706" s="10">
        <v>1.591649867E9</v>
      </c>
      <c r="E1706" s="25">
        <v>0.7986865</v>
      </c>
      <c r="F1706" s="15" t="str">
        <f>IFERROR(__xludf.DUMMYFUNCTION("""COMPUTED_VALUE"""),"Freedom2speech")</f>
        <v>Freedom2speech</v>
      </c>
      <c r="G1706" s="25"/>
    </row>
    <row r="1707">
      <c r="A1707" s="4" t="s">
        <v>15302</v>
      </c>
      <c r="B1707" s="4" t="s">
        <v>15303</v>
      </c>
      <c r="C1707" s="4" t="s">
        <v>4439</v>
      </c>
      <c r="D1707" s="10">
        <v>1.591847828E9</v>
      </c>
      <c r="E1707" s="25">
        <v>0.79863024</v>
      </c>
      <c r="F1707" s="15" t="str">
        <f>IFERROR(__xludf.DUMMYFUNCTION("""COMPUTED_VALUE"""),"Canada-Lover")</f>
        <v>Canada-Lover</v>
      </c>
      <c r="G1707" s="25"/>
    </row>
    <row r="1708">
      <c r="A1708" s="22" t="s">
        <v>15304</v>
      </c>
      <c r="B1708" s="4" t="s">
        <v>13230</v>
      </c>
      <c r="C1708" s="4" t="s">
        <v>7163</v>
      </c>
      <c r="D1708" s="10">
        <v>1.591806409E9</v>
      </c>
      <c r="E1708" s="25">
        <v>0.79861397</v>
      </c>
      <c r="F1708" s="15" t="str">
        <f>IFERROR(__xludf.DUMMYFUNCTION("""COMPUTED_VALUE"""),"c4gest4ge")</f>
        <v>c4gest4ge</v>
      </c>
      <c r="G1708" s="25"/>
    </row>
    <row r="1709">
      <c r="A1709" s="4" t="s">
        <v>15305</v>
      </c>
      <c r="B1709" s="4" t="s">
        <v>13260</v>
      </c>
      <c r="C1709" s="4" t="s">
        <v>3202</v>
      </c>
      <c r="D1709" s="10">
        <v>1.591307766E9</v>
      </c>
      <c r="E1709" s="25">
        <v>0.7983628</v>
      </c>
      <c r="F1709" s="15" t="str">
        <f>IFERROR(__xludf.DUMMYFUNCTION("""COMPUTED_VALUE"""),"BirdTiddies")</f>
        <v>BirdTiddies</v>
      </c>
      <c r="G1709" s="25"/>
    </row>
    <row r="1710">
      <c r="A1710" s="4" t="s">
        <v>15306</v>
      </c>
      <c r="B1710" s="4" t="s">
        <v>13098</v>
      </c>
      <c r="C1710" s="4" t="s">
        <v>3239</v>
      </c>
      <c r="D1710" s="10">
        <v>1.591368854E9</v>
      </c>
      <c r="E1710" s="25">
        <v>0.7983532</v>
      </c>
      <c r="F1710" s="15" t="str">
        <f>IFERROR(__xludf.DUMMYFUNCTION("""COMPUTED_VALUE"""),"therumhammer")</f>
        <v>therumhammer</v>
      </c>
      <c r="G1710" s="25"/>
    </row>
    <row r="1711">
      <c r="A1711" s="22" t="s">
        <v>15307</v>
      </c>
      <c r="B1711" s="4" t="s">
        <v>15308</v>
      </c>
      <c r="C1711" s="4" t="s">
        <v>1231</v>
      </c>
      <c r="D1711" s="10">
        <v>1.591449514E9</v>
      </c>
      <c r="E1711" s="25">
        <v>0.79830486</v>
      </c>
      <c r="F1711" s="15" t="str">
        <f>IFERROR(__xludf.DUMMYFUNCTION("""COMPUTED_VALUE"""),"parttimedog")</f>
        <v>parttimedog</v>
      </c>
      <c r="G1711" s="25"/>
    </row>
    <row r="1712">
      <c r="A1712" s="4" t="s">
        <v>15309</v>
      </c>
      <c r="B1712" s="4" t="s">
        <v>2065</v>
      </c>
      <c r="C1712" s="4" t="s">
        <v>4051</v>
      </c>
      <c r="D1712" s="10">
        <v>1.592478535E9</v>
      </c>
      <c r="E1712" s="25">
        <v>0.79828405</v>
      </c>
      <c r="F1712" s="15" t="str">
        <f>IFERROR(__xludf.DUMMYFUNCTION("""COMPUTED_VALUE"""),"giveityourall93")</f>
        <v>giveityourall93</v>
      </c>
      <c r="G1712" s="25"/>
    </row>
    <row r="1713">
      <c r="A1713" s="4" t="s">
        <v>15310</v>
      </c>
      <c r="B1713" s="4" t="s">
        <v>3104</v>
      </c>
      <c r="C1713" s="4" t="s">
        <v>6288</v>
      </c>
      <c r="D1713" s="10">
        <v>1.591823127E9</v>
      </c>
      <c r="E1713" s="25">
        <v>0.79810125</v>
      </c>
      <c r="F1713" s="15" t="str">
        <f>IFERROR(__xludf.DUMMYFUNCTION("""COMPUTED_VALUE"""),"PizzaDiaper")</f>
        <v>PizzaDiaper</v>
      </c>
      <c r="G1713" s="25"/>
    </row>
    <row r="1714">
      <c r="A1714" s="22" t="s">
        <v>15311</v>
      </c>
      <c r="B1714" s="4" t="s">
        <v>13601</v>
      </c>
      <c r="C1714" s="4" t="s">
        <v>2996</v>
      </c>
      <c r="D1714" s="10">
        <v>1.591318286E9</v>
      </c>
      <c r="E1714" s="25">
        <v>0.7980787</v>
      </c>
      <c r="F1714" s="15" t="str">
        <f>IFERROR(__xludf.DUMMYFUNCTION("""COMPUTED_VALUE"""),"TooMuchToProcess")</f>
        <v>TooMuchToProcess</v>
      </c>
      <c r="G1714" s="25"/>
    </row>
    <row r="1715">
      <c r="A1715" s="22" t="s">
        <v>15312</v>
      </c>
      <c r="B1715" s="4" t="s">
        <v>2065</v>
      </c>
      <c r="C1715" s="4" t="s">
        <v>7347</v>
      </c>
      <c r="D1715" s="10">
        <v>1.593166697E9</v>
      </c>
      <c r="E1715" s="25">
        <v>0.79792136</v>
      </c>
      <c r="F1715" s="15" t="str">
        <f>IFERROR(__xludf.DUMMYFUNCTION("""COMPUTED_VALUE"""),"Tezano")</f>
        <v>Tezano</v>
      </c>
      <c r="G1715" s="25"/>
    </row>
    <row r="1716">
      <c r="A1716" s="22" t="s">
        <v>15313</v>
      </c>
      <c r="B1716" s="4" t="s">
        <v>15314</v>
      </c>
      <c r="C1716" s="4" t="s">
        <v>4397</v>
      </c>
      <c r="D1716" s="10">
        <v>1.592677613E9</v>
      </c>
      <c r="E1716" s="25">
        <v>0.79766715</v>
      </c>
      <c r="F1716" s="15" t="str">
        <f>IFERROR(__xludf.DUMMYFUNCTION("""COMPUTED_VALUE"""),"Tw0Soakers")</f>
        <v>Tw0Soakers</v>
      </c>
      <c r="G1716" s="25"/>
    </row>
    <row r="1717">
      <c r="A1717" s="22" t="s">
        <v>15315</v>
      </c>
      <c r="B1717" s="4" t="s">
        <v>15316</v>
      </c>
      <c r="C1717" s="4" t="s">
        <v>7109</v>
      </c>
      <c r="D1717" s="10">
        <v>1.592245566E9</v>
      </c>
      <c r="E1717" s="25">
        <v>0.7976398</v>
      </c>
      <c r="F1717" s="15" t="str">
        <f>IFERROR(__xludf.DUMMYFUNCTION("""COMPUTED_VALUE"""),"MrKnowItMost")</f>
        <v>MrKnowItMost</v>
      </c>
      <c r="G1717" s="25"/>
    </row>
    <row r="1718">
      <c r="A1718" s="22" t="s">
        <v>15317</v>
      </c>
      <c r="B1718" s="4" t="s">
        <v>15318</v>
      </c>
      <c r="C1718" s="4" t="s">
        <v>4299</v>
      </c>
      <c r="D1718" s="10">
        <v>1.59355593E9</v>
      </c>
      <c r="E1718" s="25">
        <v>0.79763013</v>
      </c>
      <c r="F1718" s="15" t="str">
        <f>IFERROR(__xludf.DUMMYFUNCTION("""COMPUTED_VALUE"""),"N3WD4Y")</f>
        <v>N3WD4Y</v>
      </c>
      <c r="G1718" s="25"/>
    </row>
    <row r="1719">
      <c r="A1719" s="22" t="s">
        <v>15319</v>
      </c>
      <c r="B1719" s="4" t="s">
        <v>2335</v>
      </c>
      <c r="C1719" s="4" t="s">
        <v>7335</v>
      </c>
      <c r="D1719" s="10">
        <v>1.591137519E9</v>
      </c>
      <c r="E1719" s="25">
        <v>0.79760486</v>
      </c>
      <c r="F1719" s="15" t="str">
        <f>IFERROR(__xludf.DUMMYFUNCTION("""COMPUTED_VALUE"""),"_COREY_TREVOR")</f>
        <v>_COREY_TREVOR</v>
      </c>
      <c r="G1719" s="25"/>
    </row>
    <row r="1720">
      <c r="A1720" s="22" t="s">
        <v>15320</v>
      </c>
      <c r="B1720" s="4" t="s">
        <v>1790</v>
      </c>
      <c r="C1720" s="4" t="s">
        <v>9517</v>
      </c>
      <c r="D1720" s="10">
        <v>1.591130823E9</v>
      </c>
      <c r="E1720" s="25">
        <v>0.79730976</v>
      </c>
      <c r="F1720" s="15" t="str">
        <f>IFERROR(__xludf.DUMMYFUNCTION("""COMPUTED_VALUE"""),"Whysoselfie")</f>
        <v>Whysoselfie</v>
      </c>
      <c r="G1720" s="25"/>
    </row>
    <row r="1721">
      <c r="A1721" s="22" t="s">
        <v>15321</v>
      </c>
      <c r="B1721" s="4" t="s">
        <v>13144</v>
      </c>
      <c r="C1721" s="4" t="s">
        <v>175</v>
      </c>
      <c r="D1721" s="10">
        <v>1.593121322E9</v>
      </c>
      <c r="E1721" s="25">
        <v>0.79722804</v>
      </c>
      <c r="F1721" s="15" t="str">
        <f>IFERROR(__xludf.DUMMYFUNCTION("""COMPUTED_VALUE"""),"the_glengarry_leads")</f>
        <v>the_glengarry_leads</v>
      </c>
      <c r="G1721" s="25"/>
    </row>
    <row r="1722">
      <c r="A1722" s="22" t="s">
        <v>15322</v>
      </c>
      <c r="B1722" s="4" t="s">
        <v>6354</v>
      </c>
      <c r="C1722" s="4" t="s">
        <v>10491</v>
      </c>
      <c r="D1722" s="10">
        <v>1.592078116E9</v>
      </c>
      <c r="E1722" s="25">
        <v>0.79676026</v>
      </c>
      <c r="F1722" s="15" t="str">
        <f>IFERROR(__xludf.DUMMYFUNCTION("""COMPUTED_VALUE"""),"mikedbomber")</f>
        <v>mikedbomber</v>
      </c>
      <c r="G1722" s="25"/>
    </row>
    <row r="1723">
      <c r="A1723" s="4" t="s">
        <v>15323</v>
      </c>
      <c r="B1723" s="4" t="s">
        <v>13926</v>
      </c>
      <c r="C1723" s="4" t="s">
        <v>6221</v>
      </c>
      <c r="D1723" s="10">
        <v>1.593352427E9</v>
      </c>
      <c r="E1723" s="25">
        <v>0.79671705</v>
      </c>
      <c r="F1723" s="15" t="str">
        <f>IFERROR(__xludf.DUMMYFUNCTION("""COMPUTED_VALUE"""),"Hangingoutwithyou")</f>
        <v>Hangingoutwithyou</v>
      </c>
      <c r="G1723" s="25"/>
    </row>
    <row r="1724">
      <c r="A1724" s="22" t="s">
        <v>15324</v>
      </c>
      <c r="B1724" s="4" t="s">
        <v>13945</v>
      </c>
      <c r="C1724" s="4" t="s">
        <v>2650</v>
      </c>
      <c r="D1724" s="10">
        <v>1.592364906E9</v>
      </c>
      <c r="E1724" s="25">
        <v>0.7964214</v>
      </c>
      <c r="F1724" s="15" t="str">
        <f>IFERROR(__xludf.DUMMYFUNCTION("""COMPUTED_VALUE"""),"Bob_Hartley")</f>
        <v>Bob_Hartley</v>
      </c>
      <c r="G1724" s="25"/>
    </row>
    <row r="1725">
      <c r="A1725" s="4" t="s">
        <v>15325</v>
      </c>
      <c r="B1725" s="4" t="s">
        <v>13366</v>
      </c>
      <c r="C1725" s="4" t="s">
        <v>2453</v>
      </c>
      <c r="D1725" s="10">
        <v>1.591159709E9</v>
      </c>
      <c r="E1725" s="25">
        <v>0.79627734</v>
      </c>
      <c r="F1725" s="15" t="str">
        <f>IFERROR(__xludf.DUMMYFUNCTION("""COMPUTED_VALUE"""),"typo101")</f>
        <v>typo101</v>
      </c>
      <c r="G1725" s="25"/>
    </row>
    <row r="1726">
      <c r="A1726" s="4" t="s">
        <v>15326</v>
      </c>
      <c r="B1726" s="4" t="s">
        <v>14501</v>
      </c>
      <c r="C1726" s="4" t="s">
        <v>3905</v>
      </c>
      <c r="D1726" s="10">
        <v>1.592262688E9</v>
      </c>
      <c r="E1726" s="25">
        <v>0.7962018</v>
      </c>
      <c r="F1726" s="15" t="str">
        <f>IFERROR(__xludf.DUMMYFUNCTION("""COMPUTED_VALUE"""),"MedianVoice")</f>
        <v>MedianVoice</v>
      </c>
      <c r="G1726" s="25"/>
    </row>
    <row r="1727">
      <c r="A1727" s="4" t="s">
        <v>15327</v>
      </c>
      <c r="B1727" s="4" t="s">
        <v>1036</v>
      </c>
      <c r="C1727" s="4" t="s">
        <v>2247</v>
      </c>
      <c r="D1727" s="10">
        <v>1.591561872E9</v>
      </c>
      <c r="E1727" s="25">
        <v>0.7961231</v>
      </c>
      <c r="F1727" s="15" t="str">
        <f>IFERROR(__xludf.DUMMYFUNCTION("""COMPUTED_VALUE"""),"lmm_beep")</f>
        <v>lmm_beep</v>
      </c>
      <c r="G1727" s="25"/>
    </row>
    <row r="1728">
      <c r="A1728" s="4" t="s">
        <v>15328</v>
      </c>
      <c r="B1728" s="4" t="s">
        <v>15329</v>
      </c>
      <c r="C1728" s="4" t="s">
        <v>9529</v>
      </c>
      <c r="D1728" s="10">
        <v>1.591302328E9</v>
      </c>
      <c r="E1728" s="25">
        <v>0.79611444</v>
      </c>
      <c r="F1728" s="15" t="str">
        <f>IFERROR(__xludf.DUMMYFUNCTION("""COMPUTED_VALUE"""),"I_republiCAN")</f>
        <v>I_republiCAN</v>
      </c>
      <c r="G1728" s="25"/>
    </row>
    <row r="1729">
      <c r="A1729" s="4" t="s">
        <v>15330</v>
      </c>
      <c r="B1729" s="4" t="s">
        <v>1140</v>
      </c>
      <c r="C1729" s="4" t="s">
        <v>6061</v>
      </c>
      <c r="D1729" s="10">
        <v>1.593216767E9</v>
      </c>
      <c r="E1729" s="25">
        <v>0.79596996</v>
      </c>
      <c r="F1729" s="15" t="str">
        <f>IFERROR(__xludf.DUMMYFUNCTION("""COMPUTED_VALUE"""),"jtsports272")</f>
        <v>jtsports272</v>
      </c>
      <c r="G1729" s="25"/>
    </row>
    <row r="1730">
      <c r="A1730" s="22" t="s">
        <v>15331</v>
      </c>
      <c r="B1730" s="4" t="s">
        <v>11591</v>
      </c>
      <c r="C1730" s="4" t="s">
        <v>4611</v>
      </c>
      <c r="D1730" s="10">
        <v>1.592419448E9</v>
      </c>
      <c r="E1730" s="25">
        <v>0.795965</v>
      </c>
      <c r="F1730" s="15" t="str">
        <f>IFERROR(__xludf.DUMMYFUNCTION("""COMPUTED_VALUE"""),"Esentry23")</f>
        <v>Esentry23</v>
      </c>
      <c r="G1730" s="25"/>
    </row>
    <row r="1731">
      <c r="A1731" s="22" t="s">
        <v>15332</v>
      </c>
      <c r="B1731" s="4" t="s">
        <v>13601</v>
      </c>
      <c r="C1731" s="4" t="s">
        <v>4175</v>
      </c>
      <c r="D1731" s="10">
        <v>1.592346781E9</v>
      </c>
      <c r="E1731" s="25">
        <v>0.7958563</v>
      </c>
      <c r="F1731" s="15" t="str">
        <f>IFERROR(__xludf.DUMMYFUNCTION("""COMPUTED_VALUE"""),"somethingorother2828")</f>
        <v>somethingorother2828</v>
      </c>
      <c r="G1731" s="25"/>
    </row>
    <row r="1732">
      <c r="A1732" s="22" t="s">
        <v>15333</v>
      </c>
      <c r="B1732" s="4" t="s">
        <v>13311</v>
      </c>
      <c r="C1732" s="4" t="s">
        <v>9348</v>
      </c>
      <c r="D1732" s="10">
        <v>1.592069828E9</v>
      </c>
      <c r="E1732" s="25">
        <v>0.7955522</v>
      </c>
      <c r="F1732" s="15" t="str">
        <f>IFERROR(__xludf.DUMMYFUNCTION("""COMPUTED_VALUE"""),"Doomnahct")</f>
        <v>Doomnahct</v>
      </c>
      <c r="G1732" s="25"/>
    </row>
    <row r="1733">
      <c r="A1733" s="4" t="s">
        <v>15334</v>
      </c>
      <c r="B1733" s="4" t="s">
        <v>13663</v>
      </c>
      <c r="C1733" s="4" t="s">
        <v>116</v>
      </c>
      <c r="D1733" s="10">
        <v>1.591763655E9</v>
      </c>
      <c r="E1733" s="25">
        <v>0.7954953</v>
      </c>
      <c r="F1733" s="15" t="str">
        <f>IFERROR(__xludf.DUMMYFUNCTION("""COMPUTED_VALUE"""),"TheHollowCoaster")</f>
        <v>TheHollowCoaster</v>
      </c>
      <c r="G1733" s="25"/>
    </row>
    <row r="1734">
      <c r="A1734" s="22" t="s">
        <v>15335</v>
      </c>
      <c r="B1734" s="4" t="s">
        <v>13813</v>
      </c>
      <c r="C1734" s="4" t="s">
        <v>5447</v>
      </c>
      <c r="D1734" s="10">
        <v>1.591709494E9</v>
      </c>
      <c r="E1734" s="25">
        <v>0.7954727</v>
      </c>
      <c r="F1734" s="15" t="str">
        <f>IFERROR(__xludf.DUMMYFUNCTION("""COMPUTED_VALUE"""),"biggooeyblob")</f>
        <v>biggooeyblob</v>
      </c>
      <c r="G1734" s="25"/>
    </row>
    <row r="1735">
      <c r="A1735" s="4" t="s">
        <v>15336</v>
      </c>
      <c r="B1735" s="4" t="s">
        <v>6282</v>
      </c>
      <c r="C1735" s="4" t="s">
        <v>1158</v>
      </c>
      <c r="D1735" s="10">
        <v>1.59258951E9</v>
      </c>
      <c r="E1735" s="25">
        <v>0.7954005</v>
      </c>
      <c r="F1735" s="15" t="str">
        <f>IFERROR(__xludf.DUMMYFUNCTION("""COMPUTED_VALUE"""),"Naroller")</f>
        <v>Naroller</v>
      </c>
      <c r="G1735" s="25"/>
    </row>
    <row r="1736">
      <c r="A1736" s="22" t="s">
        <v>15337</v>
      </c>
      <c r="B1736" s="4" t="s">
        <v>13945</v>
      </c>
      <c r="C1736" s="4" t="s">
        <v>375</v>
      </c>
      <c r="D1736" s="10">
        <v>1.591569376E9</v>
      </c>
      <c r="E1736" s="25">
        <v>0.79500455</v>
      </c>
      <c r="F1736" s="15" t="str">
        <f>IFERROR(__xludf.DUMMYFUNCTION("""COMPUTED_VALUE"""),"Gxp08")</f>
        <v>Gxp08</v>
      </c>
      <c r="G1736" s="25"/>
    </row>
    <row r="1737">
      <c r="A1737" s="4" t="s">
        <v>15338</v>
      </c>
      <c r="B1737" s="4" t="s">
        <v>15339</v>
      </c>
      <c r="C1737" s="4" t="s">
        <v>5468</v>
      </c>
      <c r="D1737" s="10">
        <v>1.5913728E9</v>
      </c>
      <c r="E1737" s="25">
        <v>0.7949786</v>
      </c>
      <c r="F1737" s="15" t="str">
        <f>IFERROR(__xludf.DUMMYFUNCTION("""COMPUTED_VALUE"""),"Borninafire")</f>
        <v>Borninafire</v>
      </c>
      <c r="G1737" s="25"/>
    </row>
    <row r="1738">
      <c r="A1738" s="4" t="s">
        <v>15340</v>
      </c>
      <c r="B1738" s="4" t="s">
        <v>14656</v>
      </c>
      <c r="C1738" s="4" t="s">
        <v>11365</v>
      </c>
      <c r="D1738" s="10">
        <v>1.591818982E9</v>
      </c>
      <c r="E1738" s="25">
        <v>0.79475117</v>
      </c>
      <c r="F1738" s="15" t="str">
        <f>IFERROR(__xludf.DUMMYFUNCTION("""COMPUTED_VALUE"""),"Figsnbacon")</f>
        <v>Figsnbacon</v>
      </c>
      <c r="G1738" s="25"/>
    </row>
    <row r="1739">
      <c r="A1739" s="4" t="s">
        <v>15341</v>
      </c>
      <c r="B1739" s="4" t="s">
        <v>13176</v>
      </c>
      <c r="C1739" s="4" t="s">
        <v>10948</v>
      </c>
      <c r="D1739" s="10">
        <v>1.591529545E9</v>
      </c>
      <c r="E1739" s="25">
        <v>0.79456913</v>
      </c>
      <c r="F1739" s="15" t="str">
        <f>IFERROR(__xludf.DUMMYFUNCTION("""COMPUTED_VALUE"""),"Skippy_the_clown")</f>
        <v>Skippy_the_clown</v>
      </c>
      <c r="G1739" s="25"/>
    </row>
    <row r="1740">
      <c r="A1740" s="4" t="s">
        <v>15342</v>
      </c>
      <c r="B1740" s="4" t="s">
        <v>15343</v>
      </c>
      <c r="C1740" s="4" t="s">
        <v>1532</v>
      </c>
      <c r="D1740" s="10">
        <v>1.5933226E9</v>
      </c>
      <c r="E1740" s="25">
        <v>0.7945665</v>
      </c>
      <c r="F1740" s="15" t="str">
        <f>IFERROR(__xludf.DUMMYFUNCTION("""COMPUTED_VALUE"""),"Looming_Lizard")</f>
        <v>Looming_Lizard</v>
      </c>
      <c r="G1740" s="25"/>
    </row>
    <row r="1741">
      <c r="A1741" s="22" t="s">
        <v>15344</v>
      </c>
      <c r="B1741" s="4" t="s">
        <v>12559</v>
      </c>
      <c r="C1741" s="4" t="s">
        <v>12561</v>
      </c>
      <c r="D1741" s="10">
        <v>1.591757677E9</v>
      </c>
      <c r="E1741" s="25">
        <v>0.79454607</v>
      </c>
      <c r="F1741" s="15" t="str">
        <f>IFERROR(__xludf.DUMMYFUNCTION("""COMPUTED_VALUE"""),"PatientMango")</f>
        <v>PatientMango</v>
      </c>
      <c r="G1741" s="25"/>
    </row>
    <row r="1742">
      <c r="A1742" s="4" t="s">
        <v>15345</v>
      </c>
      <c r="B1742" s="4" t="s">
        <v>1067</v>
      </c>
      <c r="C1742" s="4" t="s">
        <v>1212</v>
      </c>
      <c r="D1742" s="10">
        <v>1.59151096E9</v>
      </c>
      <c r="E1742" s="25">
        <v>0.7945191</v>
      </c>
      <c r="F1742" s="15" t="str">
        <f>IFERROR(__xludf.DUMMYFUNCTION("""COMPUTED_VALUE"""),"SilliestOfGeese")</f>
        <v>SilliestOfGeese</v>
      </c>
      <c r="G1742" s="25"/>
    </row>
    <row r="1743">
      <c r="A1743" s="22" t="s">
        <v>15346</v>
      </c>
      <c r="B1743" s="4" t="s">
        <v>11591</v>
      </c>
      <c r="C1743" s="4" t="s">
        <v>1958</v>
      </c>
      <c r="D1743" s="10">
        <v>1.593137478E9</v>
      </c>
      <c r="E1743" s="25">
        <v>0.794439</v>
      </c>
      <c r="F1743" s="15" t="str">
        <f>IFERROR(__xludf.DUMMYFUNCTION("""COMPUTED_VALUE"""),"misfortunecookies")</f>
        <v>misfortunecookies</v>
      </c>
      <c r="G1743" s="25"/>
    </row>
    <row r="1744">
      <c r="A1744" s="22" t="s">
        <v>15347</v>
      </c>
      <c r="B1744" s="4" t="s">
        <v>13910</v>
      </c>
      <c r="C1744" s="4" t="s">
        <v>12402</v>
      </c>
      <c r="D1744" s="10">
        <v>1.59140041E9</v>
      </c>
      <c r="E1744" s="25">
        <v>0.794439</v>
      </c>
      <c r="F1744" s="15" t="str">
        <f>IFERROR(__xludf.DUMMYFUNCTION("""COMPUTED_VALUE"""),"BigZeff27")</f>
        <v>BigZeff27</v>
      </c>
      <c r="G1744" s="25"/>
    </row>
    <row r="1745">
      <c r="A1745" s="22" t="s">
        <v>15348</v>
      </c>
      <c r="B1745" s="4" t="s">
        <v>13311</v>
      </c>
      <c r="C1745" s="4" t="s">
        <v>8412</v>
      </c>
      <c r="D1745" s="10">
        <v>1.591051498E9</v>
      </c>
      <c r="E1745" s="25">
        <v>0.794439</v>
      </c>
      <c r="F1745" s="15" t="str">
        <f>IFERROR(__xludf.DUMMYFUNCTION("""COMPUTED_VALUE"""),"Sodors_Finest_Poster")</f>
        <v>Sodors_Finest_Poster</v>
      </c>
      <c r="G1745" s="25"/>
    </row>
    <row r="1746">
      <c r="A1746" s="22" t="s">
        <v>15349</v>
      </c>
      <c r="B1746" s="4" t="s">
        <v>11591</v>
      </c>
      <c r="C1746" s="4" t="s">
        <v>11714</v>
      </c>
      <c r="D1746" s="10">
        <v>1.591751833E9</v>
      </c>
      <c r="E1746" s="25">
        <v>0.794439</v>
      </c>
      <c r="F1746" s="15" t="str">
        <f>IFERROR(__xludf.DUMMYFUNCTION("""COMPUTED_VALUE"""),"DoubleBullfrog")</f>
        <v>DoubleBullfrog</v>
      </c>
      <c r="G1746" s="25"/>
    </row>
    <row r="1747">
      <c r="A1747" s="22" t="s">
        <v>15350</v>
      </c>
      <c r="B1747" s="4" t="s">
        <v>14211</v>
      </c>
      <c r="C1747" s="4" t="s">
        <v>3554</v>
      </c>
      <c r="D1747" s="10">
        <v>1.592414644E9</v>
      </c>
      <c r="E1747" s="25">
        <v>0.794439</v>
      </c>
      <c r="F1747" s="15" t="str">
        <f>IFERROR(__xludf.DUMMYFUNCTION("""COMPUTED_VALUE"""),"Lil_potatoe_")</f>
        <v>Lil_potatoe_</v>
      </c>
      <c r="G1747" s="25"/>
    </row>
    <row r="1748">
      <c r="A1748" s="22" t="s">
        <v>15351</v>
      </c>
      <c r="B1748" s="4" t="s">
        <v>14211</v>
      </c>
      <c r="C1748" s="4" t="s">
        <v>10020</v>
      </c>
      <c r="D1748" s="10">
        <v>1.592416094E9</v>
      </c>
      <c r="E1748" s="25">
        <v>0.794439</v>
      </c>
      <c r="F1748" s="15" t="str">
        <f>IFERROR(__xludf.DUMMYFUNCTION("""COMPUTED_VALUE"""),"PerformingAzura")</f>
        <v>PerformingAzura</v>
      </c>
      <c r="G1748" s="25"/>
    </row>
    <row r="1749">
      <c r="A1749" s="4" t="s">
        <v>15352</v>
      </c>
      <c r="B1749" s="4" t="s">
        <v>14114</v>
      </c>
      <c r="C1749" s="4" t="s">
        <v>7002</v>
      </c>
      <c r="D1749" s="10">
        <v>1.591501531E9</v>
      </c>
      <c r="E1749" s="25">
        <v>0.794439</v>
      </c>
      <c r="F1749" s="15" t="str">
        <f>IFERROR(__xludf.DUMMYFUNCTION("""COMPUTED_VALUE"""),"Str_")</f>
        <v>Str_</v>
      </c>
      <c r="G1749" s="25"/>
    </row>
    <row r="1750">
      <c r="A1750" s="4" t="s">
        <v>15353</v>
      </c>
      <c r="B1750" s="4" t="s">
        <v>14442</v>
      </c>
      <c r="C1750" s="4" t="s">
        <v>7634</v>
      </c>
      <c r="D1750" s="10">
        <v>1.593554556E9</v>
      </c>
      <c r="E1750" s="25">
        <v>0.794439</v>
      </c>
      <c r="F1750" s="15" t="str">
        <f>IFERROR(__xludf.DUMMYFUNCTION("""COMPUTED_VALUE"""),"0d35dee")</f>
        <v>0d35dee</v>
      </c>
      <c r="G1750" s="25"/>
    </row>
    <row r="1751">
      <c r="A1751" s="22" t="s">
        <v>15354</v>
      </c>
      <c r="B1751" s="4" t="s">
        <v>6034</v>
      </c>
      <c r="C1751" s="4" t="s">
        <v>4231</v>
      </c>
      <c r="D1751" s="10">
        <v>1.593038898E9</v>
      </c>
      <c r="E1751" s="25">
        <v>0.794439</v>
      </c>
      <c r="F1751" s="15" t="str">
        <f>IFERROR(__xludf.DUMMYFUNCTION("""COMPUTED_VALUE"""),"Thehunter10101")</f>
        <v>Thehunter10101</v>
      </c>
      <c r="G1751" s="25"/>
    </row>
    <row r="1752">
      <c r="A1752" s="4" t="s">
        <v>15355</v>
      </c>
      <c r="B1752" s="4" t="s">
        <v>1790</v>
      </c>
      <c r="C1752" s="4" t="s">
        <v>4319</v>
      </c>
      <c r="D1752" s="10">
        <v>1.59102685E9</v>
      </c>
      <c r="E1752" s="25">
        <v>0.794439</v>
      </c>
      <c r="F1752" s="15" t="str">
        <f>IFERROR(__xludf.DUMMYFUNCTION("""COMPUTED_VALUE"""),"orangespanky2")</f>
        <v>orangespanky2</v>
      </c>
      <c r="G1752" s="25"/>
    </row>
    <row r="1753">
      <c r="A1753" s="22" t="s">
        <v>15356</v>
      </c>
      <c r="B1753" s="4" t="s">
        <v>1036</v>
      </c>
      <c r="C1753" s="4" t="s">
        <v>38</v>
      </c>
      <c r="D1753" s="10">
        <v>1.591899669E9</v>
      </c>
      <c r="E1753" s="25">
        <v>0.794439</v>
      </c>
      <c r="F1753" s="15" t="str">
        <f>IFERROR(__xludf.DUMMYFUNCTION("""COMPUTED_VALUE"""),"p-queue")</f>
        <v>p-queue</v>
      </c>
      <c r="G1753" s="25"/>
    </row>
    <row r="1754">
      <c r="A1754" s="22" t="s">
        <v>15357</v>
      </c>
      <c r="B1754" s="4" t="s">
        <v>3070</v>
      </c>
      <c r="C1754" s="4" t="s">
        <v>11184</v>
      </c>
      <c r="D1754" s="10">
        <v>1.591466769E9</v>
      </c>
      <c r="E1754" s="25">
        <v>0.794439</v>
      </c>
      <c r="F1754" s="15" t="str">
        <f>IFERROR(__xludf.DUMMYFUNCTION("""COMPUTED_VALUE"""),"teilup")</f>
        <v>teilup</v>
      </c>
      <c r="G1754" s="25"/>
    </row>
    <row r="1755">
      <c r="A1755" s="4" t="s">
        <v>15358</v>
      </c>
      <c r="B1755" s="4" t="s">
        <v>14615</v>
      </c>
      <c r="C1755" s="4" t="s">
        <v>11603</v>
      </c>
      <c r="D1755" s="10">
        <v>1.593471858E9</v>
      </c>
      <c r="E1755" s="25">
        <v>0.794439</v>
      </c>
      <c r="F1755" s="15" t="str">
        <f>IFERROR(__xludf.DUMMYFUNCTION("""COMPUTED_VALUE"""),"Sunain")</f>
        <v>Sunain</v>
      </c>
      <c r="G1755" s="25"/>
    </row>
    <row r="1756">
      <c r="A1756" s="4" t="s">
        <v>15359</v>
      </c>
      <c r="B1756" s="4" t="s">
        <v>1128</v>
      </c>
      <c r="C1756" s="4" t="s">
        <v>12473</v>
      </c>
      <c r="D1756" s="10">
        <v>1.59156583E9</v>
      </c>
      <c r="E1756" s="25">
        <v>0.794439</v>
      </c>
      <c r="F1756" s="15" t="str">
        <f>IFERROR(__xludf.DUMMYFUNCTION("""COMPUTED_VALUE"""),"labbelajban")</f>
        <v>labbelajban</v>
      </c>
      <c r="G1756" s="25"/>
    </row>
    <row r="1757">
      <c r="A1757" s="22" t="s">
        <v>15360</v>
      </c>
      <c r="B1757" s="4" t="s">
        <v>2040</v>
      </c>
      <c r="C1757" s="4" t="s">
        <v>12425</v>
      </c>
      <c r="D1757" s="10">
        <v>1.591264252E9</v>
      </c>
      <c r="E1757" s="25">
        <v>0.794439</v>
      </c>
      <c r="F1757" s="15" t="str">
        <f>IFERROR(__xludf.DUMMYFUNCTION("""COMPUTED_VALUE"""),"Banbha1")</f>
        <v>Banbha1</v>
      </c>
      <c r="G1757" s="25"/>
    </row>
    <row r="1758">
      <c r="A1758" s="22" t="s">
        <v>15361</v>
      </c>
      <c r="B1758" s="4" t="s">
        <v>2785</v>
      </c>
      <c r="C1758" s="4" t="s">
        <v>680</v>
      </c>
      <c r="D1758" s="10">
        <v>1.591299356E9</v>
      </c>
      <c r="E1758" s="25">
        <v>0.794439</v>
      </c>
      <c r="F1758" s="15" t="str">
        <f>IFERROR(__xludf.DUMMYFUNCTION("""COMPUTED_VALUE"""),"badadjuster")</f>
        <v>badadjuster</v>
      </c>
      <c r="G1758" s="25"/>
    </row>
    <row r="1759">
      <c r="A1759" s="22" t="s">
        <v>15362</v>
      </c>
      <c r="B1759" s="4" t="s">
        <v>14425</v>
      </c>
      <c r="C1759" s="4" t="s">
        <v>1970</v>
      </c>
      <c r="D1759" s="10">
        <v>1.593097098E9</v>
      </c>
      <c r="E1759" s="25">
        <v>0.794439</v>
      </c>
      <c r="F1759" s="15" t="str">
        <f>IFERROR(__xludf.DUMMYFUNCTION("""COMPUTED_VALUE"""),"OneManHumanCentipede")</f>
        <v>OneManHumanCentipede</v>
      </c>
      <c r="G1759" s="25"/>
    </row>
    <row r="1760">
      <c r="A1760" s="4" t="s">
        <v>15363</v>
      </c>
      <c r="B1760" s="4" t="s">
        <v>5714</v>
      </c>
      <c r="C1760" s="4" t="s">
        <v>12018</v>
      </c>
      <c r="D1760" s="10">
        <v>1.591373402E9</v>
      </c>
      <c r="E1760" s="25">
        <v>0.794439</v>
      </c>
      <c r="F1760" s="15" t="str">
        <f>IFERROR(__xludf.DUMMYFUNCTION("""COMPUTED_VALUE"""),"citationsbot")</f>
        <v>citationsbot</v>
      </c>
      <c r="G1760" s="25"/>
    </row>
    <row r="1761">
      <c r="A1761" s="4" t="s">
        <v>15364</v>
      </c>
      <c r="B1761" s="4" t="s">
        <v>14328</v>
      </c>
      <c r="C1761" s="4" t="s">
        <v>3316</v>
      </c>
      <c r="D1761" s="10">
        <v>1.591156987E9</v>
      </c>
      <c r="E1761" s="25">
        <v>0.794439</v>
      </c>
      <c r="F1761" s="15" t="str">
        <f>IFERROR(__xludf.DUMMYFUNCTION("""COMPUTED_VALUE"""),"Teburninator")</f>
        <v>Teburninator</v>
      </c>
      <c r="G1761" s="25"/>
    </row>
    <row r="1762">
      <c r="A1762" s="4" t="s">
        <v>15365</v>
      </c>
      <c r="B1762" s="4" t="s">
        <v>13813</v>
      </c>
      <c r="C1762" s="4" t="s">
        <v>1918</v>
      </c>
      <c r="D1762" s="10">
        <v>1.593068348E9</v>
      </c>
      <c r="E1762" s="25">
        <v>0.794439</v>
      </c>
      <c r="F1762" s="15" t="str">
        <f>IFERROR(__xludf.DUMMYFUNCTION("""COMPUTED_VALUE"""),"spackledmember823")</f>
        <v>spackledmember823</v>
      </c>
      <c r="G1762" s="25"/>
    </row>
    <row r="1763">
      <c r="A1763" s="4" t="s">
        <v>15366</v>
      </c>
      <c r="B1763" s="4" t="s">
        <v>1215</v>
      </c>
      <c r="C1763" s="4" t="s">
        <v>7403</v>
      </c>
      <c r="D1763" s="10">
        <v>1.591368336E9</v>
      </c>
      <c r="E1763" s="25">
        <v>0.794439</v>
      </c>
      <c r="F1763" s="15" t="str">
        <f>IFERROR(__xludf.DUMMYFUNCTION("""COMPUTED_VALUE"""),"nerdyfarker")</f>
        <v>nerdyfarker</v>
      </c>
      <c r="G1763" s="25"/>
    </row>
    <row r="1764">
      <c r="A1764" s="22" t="s">
        <v>15367</v>
      </c>
      <c r="B1764" s="4" t="s">
        <v>15368</v>
      </c>
      <c r="C1764" s="4" t="s">
        <v>6570</v>
      </c>
      <c r="D1764" s="10">
        <v>1.592060111E9</v>
      </c>
      <c r="E1764" s="25">
        <v>0.794439</v>
      </c>
      <c r="F1764" s="15" t="str">
        <f>IFERROR(__xludf.DUMMYFUNCTION("""COMPUTED_VALUE"""),"funwheeldrive")</f>
        <v>funwheeldrive</v>
      </c>
      <c r="G1764" s="25"/>
    </row>
    <row r="1765">
      <c r="A1765" s="4" t="s">
        <v>15369</v>
      </c>
      <c r="B1765" s="4" t="s">
        <v>13311</v>
      </c>
      <c r="C1765" s="4" t="s">
        <v>3893</v>
      </c>
      <c r="D1765" s="10">
        <v>1.592774244E9</v>
      </c>
      <c r="E1765" s="25">
        <v>0.794439</v>
      </c>
      <c r="F1765" s="15" t="str">
        <f>IFERROR(__xludf.DUMMYFUNCTION("""COMPUTED_VALUE"""),"OnceUponASalty")</f>
        <v>OnceUponASalty</v>
      </c>
      <c r="G1765" s="25"/>
    </row>
    <row r="1766">
      <c r="A1766" s="4" t="s">
        <v>15370</v>
      </c>
      <c r="B1766" s="4" t="s">
        <v>13806</v>
      </c>
      <c r="C1766" s="4" t="s">
        <v>375</v>
      </c>
      <c r="D1766" s="10">
        <v>1.591582625E9</v>
      </c>
      <c r="E1766" s="25">
        <v>0.794439</v>
      </c>
      <c r="F1766" s="15" t="str">
        <f>IFERROR(__xludf.DUMMYFUNCTION("""COMPUTED_VALUE"""),"Truthrays")</f>
        <v>Truthrays</v>
      </c>
      <c r="G1766" s="25"/>
    </row>
    <row r="1767">
      <c r="A1767" s="22" t="s">
        <v>15371</v>
      </c>
      <c r="B1767" s="4" t="s">
        <v>13718</v>
      </c>
      <c r="C1767" s="4" t="s">
        <v>11496</v>
      </c>
      <c r="D1767" s="10">
        <v>1.59119815E9</v>
      </c>
      <c r="E1767" s="25">
        <v>0.794439</v>
      </c>
      <c r="F1767" s="15" t="str">
        <f>IFERROR(__xludf.DUMMYFUNCTION("""COMPUTED_VALUE"""),"JackNFLD")</f>
        <v>JackNFLD</v>
      </c>
      <c r="G1767" s="25"/>
    </row>
    <row r="1768">
      <c r="A1768" s="4" t="s">
        <v>15372</v>
      </c>
      <c r="B1768" s="4" t="s">
        <v>13098</v>
      </c>
      <c r="C1768" s="4" t="s">
        <v>12158</v>
      </c>
      <c r="D1768" s="10">
        <v>1.592163027E9</v>
      </c>
      <c r="E1768" s="25">
        <v>0.794439</v>
      </c>
      <c r="F1768" s="15" t="str">
        <f>IFERROR(__xludf.DUMMYFUNCTION("""COMPUTED_VALUE"""),"IDFRecruit")</f>
        <v>IDFRecruit</v>
      </c>
      <c r="G1768" s="25"/>
    </row>
    <row r="1769">
      <c r="A1769" s="4" t="s">
        <v>15373</v>
      </c>
      <c r="B1769" s="4" t="s">
        <v>15374</v>
      </c>
      <c r="C1769" s="4" t="s">
        <v>5853</v>
      </c>
      <c r="D1769" s="10">
        <v>1.592353806E9</v>
      </c>
      <c r="E1769" s="25">
        <v>0.794439</v>
      </c>
      <c r="F1769" s="15" t="str">
        <f>IFERROR(__xludf.DUMMYFUNCTION("""COMPUTED_VALUE"""),"redditor_aborigine")</f>
        <v>redditor_aborigine</v>
      </c>
      <c r="G1769" s="25"/>
    </row>
    <row r="1770">
      <c r="A1770" s="4" t="s">
        <v>15375</v>
      </c>
      <c r="B1770" s="4" t="s">
        <v>15376</v>
      </c>
      <c r="C1770" s="4" t="s">
        <v>5307</v>
      </c>
      <c r="D1770" s="10">
        <v>1.591935661E9</v>
      </c>
      <c r="E1770" s="25">
        <v>0.794439</v>
      </c>
      <c r="F1770" s="15" t="str">
        <f>IFERROR(__xludf.DUMMYFUNCTION("""COMPUTED_VALUE"""),"mwmwmwmwmmdw")</f>
        <v>mwmwmwmwmmdw</v>
      </c>
      <c r="G1770" s="25"/>
    </row>
    <row r="1771">
      <c r="A1771" s="4" t="s">
        <v>15377</v>
      </c>
      <c r="B1771" s="4" t="s">
        <v>6282</v>
      </c>
      <c r="C1771" s="4" t="s">
        <v>9043</v>
      </c>
      <c r="D1771" s="10">
        <v>1.592491005E9</v>
      </c>
      <c r="E1771" s="25">
        <v>0.794439</v>
      </c>
      <c r="F1771" s="15" t="str">
        <f>IFERROR(__xludf.DUMMYFUNCTION("""COMPUTED_VALUE"""),"ThiefLord0")</f>
        <v>ThiefLord0</v>
      </c>
      <c r="G1771" s="25"/>
    </row>
    <row r="1772">
      <c r="A1772" s="4" t="s">
        <v>15378</v>
      </c>
      <c r="B1772" s="4" t="s">
        <v>13293</v>
      </c>
      <c r="C1772" s="4" t="s">
        <v>2963</v>
      </c>
      <c r="D1772" s="10">
        <v>1.591283595E9</v>
      </c>
      <c r="E1772" s="25">
        <v>0.794439</v>
      </c>
      <c r="F1772" s="15" t="str">
        <f>IFERROR(__xludf.DUMMYFUNCTION("""COMPUTED_VALUE"""),"AutoModerator")</f>
        <v>AutoModerator</v>
      </c>
      <c r="G1772" s="25"/>
    </row>
    <row r="1773">
      <c r="A1773" s="4" t="s">
        <v>15379</v>
      </c>
      <c r="B1773" s="4" t="s">
        <v>13851</v>
      </c>
      <c r="C1773" s="4" t="s">
        <v>11188</v>
      </c>
      <c r="D1773" s="10">
        <v>1.591756176E9</v>
      </c>
      <c r="E1773" s="25">
        <v>0.794439</v>
      </c>
      <c r="F1773" s="15" t="str">
        <f>IFERROR(__xludf.DUMMYFUNCTION("""COMPUTED_VALUE"""),"GSSiddhartha")</f>
        <v>GSSiddhartha</v>
      </c>
      <c r="G1773" s="25"/>
    </row>
    <row r="1774">
      <c r="A1774" s="4" t="s">
        <v>15380</v>
      </c>
      <c r="B1774" s="4" t="s">
        <v>11334</v>
      </c>
      <c r="C1774" s="4" t="s">
        <v>8573</v>
      </c>
      <c r="D1774" s="10">
        <v>1.592850087E9</v>
      </c>
      <c r="E1774" s="25">
        <v>0.794439</v>
      </c>
      <c r="F1774" s="15" t="str">
        <f>IFERROR(__xludf.DUMMYFUNCTION("""COMPUTED_VALUE"""),"normie42069xd")</f>
        <v>normie42069xd</v>
      </c>
      <c r="G1774" s="25"/>
    </row>
    <row r="1775">
      <c r="A1775" s="22" t="s">
        <v>15381</v>
      </c>
      <c r="B1775" s="4" t="s">
        <v>7123</v>
      </c>
      <c r="C1775" s="4" t="s">
        <v>7125</v>
      </c>
      <c r="D1775" s="10">
        <v>1.591709998E9</v>
      </c>
      <c r="E1775" s="25">
        <v>0.794439</v>
      </c>
      <c r="F1775" s="15" t="str">
        <f>IFERROR(__xludf.DUMMYFUNCTION("""COMPUTED_VALUE"""),"Roy_Our_Boy")</f>
        <v>Roy_Our_Boy</v>
      </c>
      <c r="G1775" s="25"/>
    </row>
    <row r="1776">
      <c r="A1776" s="22" t="s">
        <v>15382</v>
      </c>
      <c r="B1776" s="4" t="s">
        <v>13376</v>
      </c>
      <c r="C1776" s="4" t="s">
        <v>8716</v>
      </c>
      <c r="D1776" s="10">
        <v>1.591895659E9</v>
      </c>
      <c r="E1776" s="25">
        <v>0.794439</v>
      </c>
      <c r="F1776" s="15" t="str">
        <f>IFERROR(__xludf.DUMMYFUNCTION("""COMPUTED_VALUE"""),"Solid_SHALASHASKA")</f>
        <v>Solid_SHALASHASKA</v>
      </c>
      <c r="G1776" s="25"/>
    </row>
    <row r="1777">
      <c r="A1777" s="4" t="s">
        <v>15383</v>
      </c>
      <c r="B1777" s="4" t="s">
        <v>15384</v>
      </c>
      <c r="C1777" s="4" t="s">
        <v>9957</v>
      </c>
      <c r="D1777" s="10">
        <v>1.591034857E9</v>
      </c>
      <c r="E1777" s="25">
        <v>0.794439</v>
      </c>
      <c r="F1777" s="15" t="str">
        <f>IFERROR(__xludf.DUMMYFUNCTION("""COMPUTED_VALUE"""),"BEXTheAI")</f>
        <v>BEXTheAI</v>
      </c>
      <c r="G1777" s="25"/>
    </row>
    <row r="1778">
      <c r="A1778" s="4" t="s">
        <v>15385</v>
      </c>
      <c r="B1778" s="4" t="s">
        <v>2848</v>
      </c>
      <c r="C1778" s="4" t="s">
        <v>2342</v>
      </c>
      <c r="D1778" s="10">
        <v>1.592597339E9</v>
      </c>
      <c r="E1778" s="25">
        <v>0.794439</v>
      </c>
      <c r="F1778" s="15" t="str">
        <f>IFERROR(__xludf.DUMMYFUNCTION("""COMPUTED_VALUE"""),"SeeSawAttack")</f>
        <v>SeeSawAttack</v>
      </c>
      <c r="G1778" s="25"/>
    </row>
    <row r="1779">
      <c r="A1779" s="22" t="s">
        <v>15386</v>
      </c>
      <c r="B1779" s="4" t="s">
        <v>13601</v>
      </c>
      <c r="C1779" s="4" t="s">
        <v>12146</v>
      </c>
      <c r="D1779" s="10">
        <v>1.592885716E9</v>
      </c>
      <c r="E1779" s="25">
        <v>0.794439</v>
      </c>
      <c r="F1779" s="15" t="str">
        <f>IFERROR(__xludf.DUMMYFUNCTION("""COMPUTED_VALUE"""),"IVIaskerade")</f>
        <v>IVIaskerade</v>
      </c>
      <c r="G1779" s="25"/>
    </row>
    <row r="1780">
      <c r="A1780" s="4" t="s">
        <v>15387</v>
      </c>
      <c r="B1780" s="4" t="s">
        <v>13108</v>
      </c>
      <c r="C1780" s="4" t="s">
        <v>2129</v>
      </c>
      <c r="D1780" s="10">
        <v>1.592114201E9</v>
      </c>
      <c r="E1780" s="25">
        <v>0.794439</v>
      </c>
      <c r="F1780" s="15" t="str">
        <f>IFERROR(__xludf.DUMMYFUNCTION("""COMPUTED_VALUE"""),"robert-borden")</f>
        <v>robert-borden</v>
      </c>
      <c r="G1780" s="25"/>
    </row>
    <row r="1781">
      <c r="A1781" s="4" t="s">
        <v>15388</v>
      </c>
      <c r="B1781" s="4" t="s">
        <v>15389</v>
      </c>
      <c r="C1781" s="4" t="s">
        <v>4319</v>
      </c>
      <c r="D1781" s="10">
        <v>1.591058415E9</v>
      </c>
      <c r="E1781" s="25">
        <v>0.794439</v>
      </c>
      <c r="F1781" s="15" t="str">
        <f>IFERROR(__xludf.DUMMYFUNCTION("""COMPUTED_VALUE"""),"Nahteh")</f>
        <v>Nahteh</v>
      </c>
      <c r="G1781" s="25"/>
    </row>
    <row r="1782">
      <c r="A1782" s="22" t="s">
        <v>15390</v>
      </c>
      <c r="B1782" s="4" t="s">
        <v>3886</v>
      </c>
      <c r="C1782" s="4" t="s">
        <v>297</v>
      </c>
      <c r="D1782" s="10">
        <v>1.592936026E9</v>
      </c>
      <c r="E1782" s="25">
        <v>0.794439</v>
      </c>
      <c r="F1782" s="15" t="str">
        <f>IFERROR(__xludf.DUMMYFUNCTION("""COMPUTED_VALUE"""),"JQA1515")</f>
        <v>JQA1515</v>
      </c>
      <c r="G1782" s="25"/>
    </row>
    <row r="1783">
      <c r="A1783" s="4" t="s">
        <v>15391</v>
      </c>
      <c r="B1783" s="4" t="s">
        <v>13366</v>
      </c>
      <c r="C1783" s="4" t="s">
        <v>2963</v>
      </c>
      <c r="D1783" s="10">
        <v>1.591250656E9</v>
      </c>
      <c r="E1783" s="25">
        <v>0.794439</v>
      </c>
      <c r="F1783" s="15" t="str">
        <f>IFERROR(__xludf.DUMMYFUNCTION("""COMPUTED_VALUE"""),"albertafreedom")</f>
        <v>albertafreedom</v>
      </c>
      <c r="G1783" s="25"/>
    </row>
    <row r="1784">
      <c r="A1784" s="4" t="s">
        <v>15392</v>
      </c>
      <c r="B1784" s="4" t="s">
        <v>15393</v>
      </c>
      <c r="C1784" s="4" t="s">
        <v>1406</v>
      </c>
      <c r="D1784" s="10">
        <v>1.59344586E9</v>
      </c>
      <c r="E1784" s="25">
        <v>0.794439</v>
      </c>
      <c r="F1784" s="15" t="str">
        <f>IFERROR(__xludf.DUMMYFUNCTION("""COMPUTED_VALUE"""),"walkintheforest1")</f>
        <v>walkintheforest1</v>
      </c>
      <c r="G1784" s="25"/>
    </row>
    <row r="1785">
      <c r="A1785" s="22" t="s">
        <v>15394</v>
      </c>
      <c r="B1785" s="4" t="s">
        <v>13230</v>
      </c>
      <c r="C1785" s="4" t="s">
        <v>4652</v>
      </c>
      <c r="D1785" s="10">
        <v>1.593167244E9</v>
      </c>
      <c r="E1785" s="25">
        <v>0.794439</v>
      </c>
      <c r="F1785" s="15" t="str">
        <f>IFERROR(__xludf.DUMMYFUNCTION("""COMPUTED_VALUE"""),"RedPilledAB")</f>
        <v>RedPilledAB</v>
      </c>
      <c r="G1785" s="25"/>
    </row>
    <row r="1786">
      <c r="A1786" s="4" t="s">
        <v>15395</v>
      </c>
      <c r="B1786" s="4" t="s">
        <v>15396</v>
      </c>
      <c r="C1786" s="4" t="s">
        <v>1918</v>
      </c>
      <c r="D1786" s="10">
        <v>1.593052555E9</v>
      </c>
      <c r="E1786" s="25">
        <v>0.794439</v>
      </c>
      <c r="F1786" s="15" t="str">
        <f>IFERROR(__xludf.DUMMYFUNCTION("""COMPUTED_VALUE"""),"Aviark")</f>
        <v>Aviark</v>
      </c>
      <c r="G1786" s="25"/>
    </row>
    <row r="1787">
      <c r="A1787" s="4" t="s">
        <v>15397</v>
      </c>
      <c r="B1787" s="4" t="s">
        <v>13311</v>
      </c>
      <c r="C1787" s="4" t="s">
        <v>3051</v>
      </c>
      <c r="D1787" s="10">
        <v>1.592795475E9</v>
      </c>
      <c r="E1787" s="25">
        <v>0.794439</v>
      </c>
      <c r="F1787" s="15" t="str">
        <f>IFERROR(__xludf.DUMMYFUNCTION("""COMPUTED_VALUE"""),"slixx_06")</f>
        <v>slixx_06</v>
      </c>
      <c r="G1787" s="25"/>
    </row>
    <row r="1788">
      <c r="A1788" s="4" t="s">
        <v>15398</v>
      </c>
      <c r="B1788" s="4" t="s">
        <v>1595</v>
      </c>
      <c r="C1788" s="4" t="s">
        <v>10107</v>
      </c>
      <c r="D1788" s="10">
        <v>1.591117182E9</v>
      </c>
      <c r="E1788" s="25">
        <v>0.794439</v>
      </c>
      <c r="F1788" s="15" t="str">
        <f>IFERROR(__xludf.DUMMYFUNCTION("""COMPUTED_VALUE"""),"buffoonery4U")</f>
        <v>buffoonery4U</v>
      </c>
      <c r="G1788" s="25"/>
    </row>
    <row r="1789">
      <c r="A1789" s="4" t="s">
        <v>15399</v>
      </c>
      <c r="B1789" s="4" t="s">
        <v>13492</v>
      </c>
      <c r="C1789" s="4" t="s">
        <v>4283</v>
      </c>
      <c r="D1789" s="10">
        <v>1.593466592E9</v>
      </c>
      <c r="E1789" s="25">
        <v>0.794439</v>
      </c>
      <c r="F1789" s="15" t="str">
        <f>IFERROR(__xludf.DUMMYFUNCTION("""COMPUTED_VALUE"""),"NickXLIX")</f>
        <v>NickXLIX</v>
      </c>
      <c r="G1789" s="25"/>
    </row>
    <row r="1790">
      <c r="A1790" s="4" t="s">
        <v>15400</v>
      </c>
      <c r="B1790" s="4" t="s">
        <v>14517</v>
      </c>
      <c r="C1790" s="4" t="s">
        <v>4319</v>
      </c>
      <c r="D1790" s="10">
        <v>1.591036845E9</v>
      </c>
      <c r="E1790" s="25">
        <v>0.794439</v>
      </c>
      <c r="F1790" s="15" t="str">
        <f>IFERROR(__xludf.DUMMYFUNCTION("""COMPUTED_VALUE"""),"cloud_shiftr")</f>
        <v>cloud_shiftr</v>
      </c>
      <c r="G1790" s="25"/>
    </row>
    <row r="1791">
      <c r="A1791" s="4" t="s">
        <v>15401</v>
      </c>
      <c r="B1791" s="4" t="s">
        <v>13987</v>
      </c>
      <c r="C1791" s="4" t="s">
        <v>3689</v>
      </c>
      <c r="D1791" s="10">
        <v>1.592992349E9</v>
      </c>
      <c r="E1791" s="25">
        <v>0.794439</v>
      </c>
      <c r="F1791" s="15" t="str">
        <f>IFERROR(__xludf.DUMMYFUNCTION("""COMPUTED_VALUE"""),"guyontheinternyet")</f>
        <v>guyontheinternyet</v>
      </c>
      <c r="G1791" s="25"/>
    </row>
    <row r="1792">
      <c r="A1792" s="4" t="s">
        <v>15402</v>
      </c>
      <c r="B1792" s="4" t="s">
        <v>11549</v>
      </c>
      <c r="C1792" s="4" t="s">
        <v>830</v>
      </c>
      <c r="D1792" s="10">
        <v>1.591731404E9</v>
      </c>
      <c r="E1792" s="25">
        <v>0.7935375</v>
      </c>
      <c r="F1792" s="15" t="str">
        <f>IFERROR(__xludf.DUMMYFUNCTION("""COMPUTED_VALUE"""),"hitemwithehein")</f>
        <v>hitemwithehein</v>
      </c>
      <c r="G1792" s="25"/>
    </row>
    <row r="1793">
      <c r="A1793" s="4" t="s">
        <v>15403</v>
      </c>
      <c r="B1793" s="4" t="s">
        <v>13181</v>
      </c>
      <c r="C1793" s="4" t="s">
        <v>11496</v>
      </c>
      <c r="D1793" s="10">
        <v>1.591197128E9</v>
      </c>
      <c r="E1793" s="25">
        <v>0.79247165</v>
      </c>
      <c r="F1793" s="15" t="str">
        <f>IFERROR(__xludf.DUMMYFUNCTION("""COMPUTED_VALUE"""),"Happy_Trails4u")</f>
        <v>Happy_Trails4u</v>
      </c>
      <c r="G1793" s="25"/>
    </row>
    <row r="1794">
      <c r="A1794" s="22" t="s">
        <v>15404</v>
      </c>
      <c r="B1794" s="4" t="s">
        <v>857</v>
      </c>
      <c r="C1794" s="4" t="s">
        <v>3133</v>
      </c>
      <c r="D1794" s="10">
        <v>1.591105501E9</v>
      </c>
      <c r="E1794" s="25">
        <v>0.7924494</v>
      </c>
      <c r="F1794" s="15" t="str">
        <f>IFERROR(__xludf.DUMMYFUNCTION("""COMPUTED_VALUE"""),"throwawaysummerday")</f>
        <v>throwawaysummerday</v>
      </c>
      <c r="G1794" s="25"/>
    </row>
    <row r="1795">
      <c r="A1795" s="22" t="s">
        <v>15405</v>
      </c>
      <c r="B1795" s="4" t="s">
        <v>2040</v>
      </c>
      <c r="C1795" s="4" t="s">
        <v>4783</v>
      </c>
      <c r="D1795" s="10">
        <v>1.591292625E9</v>
      </c>
      <c r="E1795" s="25">
        <v>0.79232496</v>
      </c>
      <c r="F1795" s="15" t="str">
        <f>IFERROR(__xludf.DUMMYFUNCTION("""COMPUTED_VALUE"""),"snack92lover")</f>
        <v>snack92lover</v>
      </c>
      <c r="G1795" s="25"/>
    </row>
    <row r="1796">
      <c r="A1796" s="4" t="s">
        <v>15406</v>
      </c>
      <c r="B1796" s="4" t="s">
        <v>13718</v>
      </c>
      <c r="C1796" s="4" t="s">
        <v>5127</v>
      </c>
      <c r="D1796" s="10">
        <v>1.591278729E9</v>
      </c>
      <c r="E1796" s="25">
        <v>0.7908452</v>
      </c>
      <c r="F1796" s="15" t="str">
        <f>IFERROR(__xludf.DUMMYFUNCTION("""COMPUTED_VALUE"""),"werubim")</f>
        <v>werubim</v>
      </c>
      <c r="G1796" s="25"/>
    </row>
    <row r="1797">
      <c r="A1797" s="4" t="s">
        <v>15407</v>
      </c>
      <c r="B1797" s="4" t="s">
        <v>15408</v>
      </c>
      <c r="C1797" s="4" t="s">
        <v>2620</v>
      </c>
      <c r="D1797" s="10">
        <v>1.592716441E9</v>
      </c>
      <c r="E1797" s="25">
        <v>0.7900692</v>
      </c>
      <c r="F1797" s="15" t="str">
        <f>IFERROR(__xludf.DUMMYFUNCTION("""COMPUTED_VALUE"""),"rsd79")</f>
        <v>rsd79</v>
      </c>
      <c r="G1797" s="25"/>
    </row>
    <row r="1798">
      <c r="A1798" s="4" t="s">
        <v>15409</v>
      </c>
      <c r="B1798" s="4" t="s">
        <v>13473</v>
      </c>
      <c r="C1798" s="4" t="s">
        <v>11680</v>
      </c>
      <c r="D1798" s="10">
        <v>1.591925777E9</v>
      </c>
      <c r="E1798" s="25">
        <v>0.78937364</v>
      </c>
      <c r="F1798" s="15" t="str">
        <f>IFERROR(__xludf.DUMMYFUNCTION("""COMPUTED_VALUE"""),"KanyeWestSuperGenius")</f>
        <v>KanyeWestSuperGenius</v>
      </c>
      <c r="G1798" s="25"/>
    </row>
    <row r="1799">
      <c r="A1799" s="4" t="s">
        <v>15410</v>
      </c>
      <c r="B1799" s="4" t="s">
        <v>15411</v>
      </c>
      <c r="C1799" s="4" t="s">
        <v>1519</v>
      </c>
      <c r="D1799" s="10">
        <v>1.592534101E9</v>
      </c>
      <c r="E1799" s="25">
        <v>0.789205</v>
      </c>
      <c r="F1799" s="15" t="str">
        <f>IFERROR(__xludf.DUMMYFUNCTION("""COMPUTED_VALUE"""),"john_mark95")</f>
        <v>john_mark95</v>
      </c>
      <c r="G1799" s="25"/>
    </row>
    <row r="1800">
      <c r="A1800" s="4" t="s">
        <v>15412</v>
      </c>
      <c r="B1800" s="4" t="s">
        <v>15413</v>
      </c>
      <c r="C1800" s="4" t="s">
        <v>7822</v>
      </c>
      <c r="D1800" s="10">
        <v>1.593314516E9</v>
      </c>
      <c r="E1800" s="25">
        <v>0.7891882</v>
      </c>
      <c r="F1800" s="15" t="str">
        <f>IFERROR(__xludf.DUMMYFUNCTION("""COMPUTED_VALUE"""),"Tuxedo_Masquerain")</f>
        <v>Tuxedo_Masquerain</v>
      </c>
      <c r="G1800" s="25"/>
    </row>
    <row r="1801">
      <c r="A1801" s="4" t="s">
        <v>15414</v>
      </c>
      <c r="B1801" s="4" t="s">
        <v>1096</v>
      </c>
      <c r="C1801" s="4" t="s">
        <v>7598</v>
      </c>
      <c r="D1801" s="10">
        <v>1.592239192E9</v>
      </c>
      <c r="E1801" s="25">
        <v>0.7890515</v>
      </c>
      <c r="F1801" s="15" t="str">
        <f>IFERROR(__xludf.DUMMYFUNCTION("""COMPUTED_VALUE"""),"Ask_My_Anus")</f>
        <v>Ask_My_Anus</v>
      </c>
      <c r="G1801" s="25"/>
    </row>
    <row r="1802">
      <c r="A1802" s="22" t="s">
        <v>15415</v>
      </c>
      <c r="B1802" s="4" t="s">
        <v>4075</v>
      </c>
      <c r="C1802" s="4" t="s">
        <v>1978</v>
      </c>
      <c r="D1802" s="10">
        <v>1.592850329E9</v>
      </c>
      <c r="E1802" s="25">
        <v>0.78858304</v>
      </c>
      <c r="F1802" s="15" t="str">
        <f>IFERROR(__xludf.DUMMYFUNCTION("""COMPUTED_VALUE"""),"Thanato26")</f>
        <v>Thanato26</v>
      </c>
      <c r="G1802" s="25"/>
    </row>
    <row r="1803">
      <c r="A1803" s="4" t="s">
        <v>15416</v>
      </c>
      <c r="B1803" s="4" t="s">
        <v>2284</v>
      </c>
      <c r="C1803" s="4" t="s">
        <v>5515</v>
      </c>
      <c r="D1803" s="10">
        <v>1.592539656E9</v>
      </c>
      <c r="E1803" s="25">
        <v>0.7885667</v>
      </c>
      <c r="F1803" s="15" t="str">
        <f>IFERROR(__xludf.DUMMYFUNCTION("""COMPUTED_VALUE"""),"EnragedPorcupine")</f>
        <v>EnragedPorcupine</v>
      </c>
      <c r="G1803" s="25"/>
    </row>
    <row r="1804">
      <c r="A1804" s="4" t="s">
        <v>15417</v>
      </c>
      <c r="B1804" s="4" t="s">
        <v>11591</v>
      </c>
      <c r="C1804" s="4" t="s">
        <v>4708</v>
      </c>
      <c r="D1804" s="10">
        <v>1.591227327E9</v>
      </c>
      <c r="E1804" s="25">
        <v>0.788411</v>
      </c>
      <c r="F1804" s="15" t="str">
        <f>IFERROR(__xludf.DUMMYFUNCTION("""COMPUTED_VALUE"""),"dumbidiotbabybigpoop")</f>
        <v>dumbidiotbabybigpoop</v>
      </c>
      <c r="G1804" s="25"/>
    </row>
    <row r="1805">
      <c r="A1805" s="4" t="s">
        <v>15418</v>
      </c>
      <c r="B1805" s="4" t="s">
        <v>886</v>
      </c>
      <c r="C1805" s="4" t="s">
        <v>2515</v>
      </c>
      <c r="D1805" s="10">
        <v>1.59319078E9</v>
      </c>
      <c r="E1805" s="25">
        <v>0.78828096</v>
      </c>
      <c r="F1805" s="15" t="str">
        <f>IFERROR(__xludf.DUMMYFUNCTION("""COMPUTED_VALUE"""),"ticker_101")</f>
        <v>ticker_101</v>
      </c>
      <c r="G1805" s="25"/>
    </row>
    <row r="1806">
      <c r="A1806" s="22" t="s">
        <v>15419</v>
      </c>
      <c r="B1806" s="4" t="s">
        <v>8489</v>
      </c>
      <c r="C1806" s="4" t="s">
        <v>10175</v>
      </c>
      <c r="D1806" s="10">
        <v>1.592955938E9</v>
      </c>
      <c r="E1806" s="25">
        <v>0.78805465</v>
      </c>
      <c r="F1806" s="15" t="str">
        <f>IFERROR(__xludf.DUMMYFUNCTION("""COMPUTED_VALUE"""),"RJMedd")</f>
        <v>RJMedd</v>
      </c>
      <c r="G1806" s="25"/>
    </row>
    <row r="1807">
      <c r="A1807" s="22" t="s">
        <v>15420</v>
      </c>
      <c r="B1807" s="4" t="s">
        <v>13784</v>
      </c>
      <c r="C1807" s="4" t="s">
        <v>11836</v>
      </c>
      <c r="D1807" s="10">
        <v>1.591743703E9</v>
      </c>
      <c r="E1807" s="25">
        <v>0.78788304</v>
      </c>
      <c r="F1807" s="15" t="str">
        <f>IFERROR(__xludf.DUMMYFUNCTION("""COMPUTED_VALUE"""),"sonofbaal_tbc")</f>
        <v>sonofbaal_tbc</v>
      </c>
      <c r="G1807" s="25"/>
    </row>
    <row r="1808">
      <c r="A1808" s="4" t="s">
        <v>15421</v>
      </c>
      <c r="B1808" s="4" t="s">
        <v>13813</v>
      </c>
      <c r="C1808" s="4" t="s">
        <v>10820</v>
      </c>
      <c r="D1808" s="10">
        <v>1.591315513E9</v>
      </c>
      <c r="E1808" s="25">
        <v>0.787752</v>
      </c>
      <c r="F1808" s="15" t="str">
        <f>IFERROR(__xludf.DUMMYFUNCTION("""COMPUTED_VALUE"""),"NomadicCircle")</f>
        <v>NomadicCircle</v>
      </c>
      <c r="G1808" s="25"/>
    </row>
    <row r="1809">
      <c r="A1809" s="4" t="s">
        <v>15422</v>
      </c>
      <c r="B1809" s="4" t="s">
        <v>15423</v>
      </c>
      <c r="C1809" s="4" t="s">
        <v>11619</v>
      </c>
      <c r="D1809" s="10">
        <v>1.592801446E9</v>
      </c>
      <c r="E1809" s="25">
        <v>0.78752464</v>
      </c>
      <c r="F1809" s="15" t="str">
        <f>IFERROR(__xludf.DUMMYFUNCTION("""COMPUTED_VALUE"""),"knifes96")</f>
        <v>knifes96</v>
      </c>
      <c r="G1809" s="25"/>
    </row>
    <row r="1810">
      <c r="A1810" s="4" t="s">
        <v>15424</v>
      </c>
      <c r="B1810" s="4" t="s">
        <v>14055</v>
      </c>
      <c r="C1810" s="4" t="s">
        <v>8543</v>
      </c>
      <c r="D1810" s="10">
        <v>1.591243686E9</v>
      </c>
      <c r="E1810" s="25">
        <v>0.7858021</v>
      </c>
      <c r="F1810" s="15" t="str">
        <f>IFERROR(__xludf.DUMMYFUNCTION("""COMPUTED_VALUE"""),"sssB00M")</f>
        <v>sssB00M</v>
      </c>
      <c r="G1810" s="25"/>
    </row>
    <row r="1811">
      <c r="A1811" s="4" t="s">
        <v>15425</v>
      </c>
      <c r="B1811" s="4" t="s">
        <v>14903</v>
      </c>
      <c r="C1811" s="4" t="s">
        <v>3993</v>
      </c>
      <c r="D1811" s="10">
        <v>1.591212576E9</v>
      </c>
      <c r="E1811" s="25">
        <v>0.7856133</v>
      </c>
      <c r="F1811" s="15" t="str">
        <f>IFERROR(__xludf.DUMMYFUNCTION("""COMPUTED_VALUE"""),"ZantTheMan")</f>
        <v>ZantTheMan</v>
      </c>
      <c r="G1811" s="25"/>
    </row>
    <row r="1812">
      <c r="A1812" s="22" t="s">
        <v>15426</v>
      </c>
      <c r="B1812" s="4" t="s">
        <v>13601</v>
      </c>
      <c r="C1812" s="4" t="s">
        <v>9096</v>
      </c>
      <c r="D1812" s="10">
        <v>1.593492833E9</v>
      </c>
      <c r="E1812" s="25">
        <v>0.78552353</v>
      </c>
      <c r="F1812" s="15" t="str">
        <f>IFERROR(__xludf.DUMMYFUNCTION("""COMPUTED_VALUE"""),"discursivedigression")</f>
        <v>discursivedigression</v>
      </c>
      <c r="G1812" s="25"/>
    </row>
    <row r="1813">
      <c r="A1813" s="22" t="s">
        <v>15427</v>
      </c>
      <c r="B1813" s="4" t="s">
        <v>7123</v>
      </c>
      <c r="C1813" s="4" t="s">
        <v>6196</v>
      </c>
      <c r="D1813" s="10">
        <v>1.591110841E9</v>
      </c>
      <c r="E1813" s="25">
        <v>0.7854284</v>
      </c>
      <c r="F1813" s="15" t="str">
        <f>IFERROR(__xludf.DUMMYFUNCTION("""COMPUTED_VALUE"""),"footie4life")</f>
        <v>footie4life</v>
      </c>
      <c r="G1813" s="25"/>
    </row>
    <row r="1814">
      <c r="A1814" s="22" t="s">
        <v>15428</v>
      </c>
      <c r="B1814" s="4" t="s">
        <v>15429</v>
      </c>
      <c r="C1814" s="4" t="s">
        <v>4240</v>
      </c>
      <c r="D1814" s="10">
        <v>1.592281711E9</v>
      </c>
      <c r="E1814" s="25">
        <v>0.78511596</v>
      </c>
      <c r="F1814" s="15" t="str">
        <f>IFERROR(__xludf.DUMMYFUNCTION("""COMPUTED_VALUE"""),"schwingdango")</f>
        <v>schwingdango</v>
      </c>
      <c r="G1814" s="25"/>
    </row>
    <row r="1815">
      <c r="A1815" s="4" t="s">
        <v>15430</v>
      </c>
      <c r="B1815" s="4" t="s">
        <v>14780</v>
      </c>
      <c r="C1815" s="4" t="s">
        <v>11454</v>
      </c>
      <c r="D1815" s="10">
        <v>1.591197028E9</v>
      </c>
      <c r="E1815" s="25">
        <v>0.78475773</v>
      </c>
      <c r="F1815" s="15" t="str">
        <f>IFERROR(__xludf.DUMMYFUNCTION("""COMPUTED_VALUE"""),"ngyuhnang")</f>
        <v>ngyuhnang</v>
      </c>
      <c r="G1815" s="25"/>
    </row>
    <row r="1816">
      <c r="A1816" s="4" t="s">
        <v>15431</v>
      </c>
      <c r="B1816" s="4" t="s">
        <v>2567</v>
      </c>
      <c r="C1816" s="4" t="s">
        <v>11311</v>
      </c>
      <c r="D1816" s="10">
        <v>1.591980801E9</v>
      </c>
      <c r="E1816" s="25">
        <v>0.78473705</v>
      </c>
      <c r="F1816" s="15" t="str">
        <f>IFERROR(__xludf.DUMMYFUNCTION("""COMPUTED_VALUE"""),"cnandofer")</f>
        <v>cnandofer</v>
      </c>
      <c r="G1816" s="25"/>
    </row>
    <row r="1817">
      <c r="A1817" s="4" t="s">
        <v>15432</v>
      </c>
      <c r="B1817" s="4" t="s">
        <v>5559</v>
      </c>
      <c r="C1817" s="4" t="s">
        <v>10961</v>
      </c>
      <c r="D1817" s="10">
        <v>1.591728878E9</v>
      </c>
      <c r="E1817" s="25">
        <v>0.7847213</v>
      </c>
      <c r="F1817" s="15" t="str">
        <f>IFERROR(__xludf.DUMMYFUNCTION("""COMPUTED_VALUE"""),"Brandon_Me")</f>
        <v>Brandon_Me</v>
      </c>
      <c r="G1817" s="25"/>
    </row>
    <row r="1818">
      <c r="A1818" s="22" t="s">
        <v>15433</v>
      </c>
      <c r="B1818" s="4" t="s">
        <v>13188</v>
      </c>
      <c r="C1818" s="4" t="s">
        <v>4460</v>
      </c>
      <c r="D1818" s="10">
        <v>1.592941328E9</v>
      </c>
      <c r="E1818" s="25">
        <v>0.78457975</v>
      </c>
      <c r="F1818" s="15" t="str">
        <f>IFERROR(__xludf.DUMMYFUNCTION("""COMPUTED_VALUE"""),"eSentrik")</f>
        <v>eSentrik</v>
      </c>
      <c r="G1818" s="25"/>
    </row>
    <row r="1819">
      <c r="A1819" s="4" t="s">
        <v>15434</v>
      </c>
      <c r="B1819" s="4" t="s">
        <v>930</v>
      </c>
      <c r="C1819" s="4" t="s">
        <v>12283</v>
      </c>
      <c r="D1819" s="10">
        <v>1.592857591E9</v>
      </c>
      <c r="E1819" s="25">
        <v>0.78450483</v>
      </c>
      <c r="F1819" s="15" t="str">
        <f>IFERROR(__xludf.DUMMYFUNCTION("""COMPUTED_VALUE"""),"Chad_Landlord")</f>
        <v>Chad_Landlord</v>
      </c>
      <c r="G1819" s="25"/>
    </row>
    <row r="1820">
      <c r="A1820" s="4" t="s">
        <v>15435</v>
      </c>
      <c r="B1820" s="4" t="s">
        <v>14245</v>
      </c>
      <c r="C1820" s="4" t="s">
        <v>864</v>
      </c>
      <c r="D1820" s="10">
        <v>1.592655857E9</v>
      </c>
      <c r="E1820" s="25">
        <v>0.7844499</v>
      </c>
      <c r="F1820" s="15" t="str">
        <f>IFERROR(__xludf.DUMMYFUNCTION("""COMPUTED_VALUE"""),"ScoopyPoo")</f>
        <v>ScoopyPoo</v>
      </c>
      <c r="G1820" s="25"/>
    </row>
    <row r="1821">
      <c r="A1821" s="4" t="s">
        <v>15436</v>
      </c>
      <c r="B1821" s="4" t="s">
        <v>9090</v>
      </c>
      <c r="C1821" s="4" t="s">
        <v>8835</v>
      </c>
      <c r="D1821" s="10">
        <v>1.591418549E9</v>
      </c>
      <c r="E1821" s="25">
        <v>0.7836464</v>
      </c>
      <c r="F1821" s="15" t="str">
        <f>IFERROR(__xludf.DUMMYFUNCTION("""COMPUTED_VALUE"""),"greasyhank")</f>
        <v>greasyhank</v>
      </c>
      <c r="G1821" s="25"/>
    </row>
    <row r="1822">
      <c r="A1822" s="22" t="s">
        <v>15437</v>
      </c>
      <c r="B1822" s="4" t="s">
        <v>1257</v>
      </c>
      <c r="C1822" s="4" t="s">
        <v>2085</v>
      </c>
      <c r="D1822" s="10">
        <v>1.592688331E9</v>
      </c>
      <c r="E1822" s="25">
        <v>0.7833702</v>
      </c>
      <c r="F1822" s="15" t="str">
        <f>IFERROR(__xludf.DUMMYFUNCTION("""COMPUTED_VALUE"""),"ConnorMackay95")</f>
        <v>ConnorMackay95</v>
      </c>
      <c r="G1822" s="25"/>
    </row>
    <row r="1823">
      <c r="A1823" s="22" t="s">
        <v>15438</v>
      </c>
      <c r="B1823" s="4" t="s">
        <v>1072</v>
      </c>
      <c r="C1823" s="4" t="s">
        <v>9005</v>
      </c>
      <c r="D1823" s="10">
        <v>1.591964445E9</v>
      </c>
      <c r="E1823" s="25">
        <v>0.7831602</v>
      </c>
      <c r="F1823" s="15" t="str">
        <f>IFERROR(__xludf.DUMMYFUNCTION("""COMPUTED_VALUE"""),"napsterpepper")</f>
        <v>napsterpepper</v>
      </c>
      <c r="G1823" s="25"/>
    </row>
    <row r="1824">
      <c r="A1824" s="4" t="s">
        <v>15439</v>
      </c>
      <c r="B1824" s="4" t="s">
        <v>6282</v>
      </c>
      <c r="C1824" s="4" t="s">
        <v>2177</v>
      </c>
      <c r="D1824" s="10">
        <v>1.593191005E9</v>
      </c>
      <c r="E1824" s="25">
        <v>0.78310245</v>
      </c>
      <c r="F1824" s="15" t="str">
        <f>IFERROR(__xludf.DUMMYFUNCTION("""COMPUTED_VALUE"""),"_Lael")</f>
        <v>_Lael</v>
      </c>
      <c r="G1824" s="25"/>
    </row>
    <row r="1825">
      <c r="A1825" s="4" t="s">
        <v>15440</v>
      </c>
      <c r="B1825" s="4" t="s">
        <v>15441</v>
      </c>
      <c r="C1825" s="4" t="s">
        <v>5543</v>
      </c>
      <c r="D1825" s="10">
        <v>1.592662754E9</v>
      </c>
      <c r="E1825" s="25">
        <v>0.78236175</v>
      </c>
      <c r="F1825" s="15" t="str">
        <f>IFERROR(__xludf.DUMMYFUNCTION("""COMPUTED_VALUE"""),"UltraInstinctNamek1")</f>
        <v>UltraInstinctNamek1</v>
      </c>
      <c r="G1825" s="25"/>
    </row>
    <row r="1826">
      <c r="A1826" s="4" t="s">
        <v>15442</v>
      </c>
      <c r="B1826" s="4" t="s">
        <v>1542</v>
      </c>
      <c r="C1826" s="4" t="s">
        <v>1886</v>
      </c>
      <c r="D1826" s="10">
        <v>1.592075866E9</v>
      </c>
      <c r="E1826" s="25">
        <v>0.78220624</v>
      </c>
      <c r="F1826" s="15" t="str">
        <f>IFERROR(__xludf.DUMMYFUNCTION("""COMPUTED_VALUE"""),"Kazzbah")</f>
        <v>Kazzbah</v>
      </c>
      <c r="G1826" s="25"/>
    </row>
    <row r="1827">
      <c r="A1827" s="4" t="s">
        <v>15443</v>
      </c>
      <c r="B1827" s="4" t="s">
        <v>13174</v>
      </c>
      <c r="C1827" s="4" t="s">
        <v>11402</v>
      </c>
      <c r="D1827" s="10">
        <v>1.591138253E9</v>
      </c>
      <c r="E1827" s="25">
        <v>0.78205544</v>
      </c>
      <c r="F1827" s="15" t="str">
        <f>IFERROR(__xludf.DUMMYFUNCTION("""COMPUTED_VALUE"""),"The_Wandering_Toker")</f>
        <v>The_Wandering_Toker</v>
      </c>
      <c r="G1827" s="25"/>
    </row>
    <row r="1828">
      <c r="A1828" s="4" t="s">
        <v>15444</v>
      </c>
      <c r="B1828" s="4" t="s">
        <v>14572</v>
      </c>
      <c r="C1828" s="4" t="s">
        <v>849</v>
      </c>
      <c r="D1828" s="10">
        <v>1.592882783E9</v>
      </c>
      <c r="E1828" s="25">
        <v>0.7819861</v>
      </c>
      <c r="F1828" s="15" t="str">
        <f>IFERROR(__xludf.DUMMYFUNCTION("""COMPUTED_VALUE"""),"tebbundy")</f>
        <v>tebbundy</v>
      </c>
      <c r="G1828" s="25"/>
    </row>
    <row r="1829">
      <c r="A1829" s="4" t="s">
        <v>15445</v>
      </c>
      <c r="B1829" s="4" t="s">
        <v>13176</v>
      </c>
      <c r="C1829" s="4" t="s">
        <v>1259</v>
      </c>
      <c r="D1829" s="10">
        <v>1.592916652E9</v>
      </c>
      <c r="E1829" s="25">
        <v>0.78099585</v>
      </c>
      <c r="F1829" s="15" t="str">
        <f>IFERROR(__xludf.DUMMYFUNCTION("""COMPUTED_VALUE"""),"Nero1yk")</f>
        <v>Nero1yk</v>
      </c>
      <c r="G1829" s="25"/>
    </row>
    <row r="1830">
      <c r="A1830" s="4" t="s">
        <v>15446</v>
      </c>
      <c r="B1830" s="4" t="s">
        <v>14615</v>
      </c>
      <c r="C1830" s="4" t="s">
        <v>2761</v>
      </c>
      <c r="D1830" s="10">
        <v>1.593040196E9</v>
      </c>
      <c r="E1830" s="25">
        <v>0.78057534</v>
      </c>
      <c r="F1830" s="15" t="str">
        <f>IFERROR(__xludf.DUMMYFUNCTION("""COMPUTED_VALUE"""),"random3246")</f>
        <v>random3246</v>
      </c>
      <c r="G1830" s="25"/>
    </row>
    <row r="1831">
      <c r="A1831" s="4" t="s">
        <v>15447</v>
      </c>
      <c r="B1831" s="4" t="s">
        <v>6354</v>
      </c>
      <c r="C1831" s="4" t="s">
        <v>9128</v>
      </c>
      <c r="D1831" s="10">
        <v>1.591396928E9</v>
      </c>
      <c r="E1831" s="25">
        <v>0.7796776</v>
      </c>
      <c r="F1831" s="15" t="str">
        <f>IFERROR(__xludf.DUMMYFUNCTION("""COMPUTED_VALUE"""),"SilentLurker666")</f>
        <v>SilentLurker666</v>
      </c>
      <c r="G1831" s="25"/>
    </row>
    <row r="1832">
      <c r="A1832" s="4" t="s">
        <v>15448</v>
      </c>
      <c r="B1832" s="4" t="s">
        <v>15389</v>
      </c>
      <c r="C1832" s="4" t="s">
        <v>9941</v>
      </c>
      <c r="D1832" s="10">
        <v>1.593094347E9</v>
      </c>
      <c r="E1832" s="25">
        <v>0.7793982</v>
      </c>
      <c r="F1832" s="15" t="str">
        <f>IFERROR(__xludf.DUMMYFUNCTION("""COMPUTED_VALUE"""),"WhiteFlour1989")</f>
        <v>WhiteFlour1989</v>
      </c>
      <c r="G1832" s="25"/>
    </row>
    <row r="1833">
      <c r="A1833" s="4" t="s">
        <v>15449</v>
      </c>
      <c r="B1833" s="4" t="s">
        <v>2567</v>
      </c>
      <c r="C1833" s="4" t="s">
        <v>1516</v>
      </c>
      <c r="D1833" s="10">
        <v>1.592007992E9</v>
      </c>
      <c r="E1833" s="25">
        <v>0.77927005</v>
      </c>
      <c r="F1833" s="15" t="str">
        <f>IFERROR(__xludf.DUMMYFUNCTION("""COMPUTED_VALUE"""),"noobidoobidoob")</f>
        <v>noobidoobidoob</v>
      </c>
      <c r="G1833" s="25"/>
    </row>
    <row r="1834">
      <c r="A1834" s="22" t="s">
        <v>15450</v>
      </c>
      <c r="B1834" s="4" t="s">
        <v>7865</v>
      </c>
      <c r="C1834" s="4" t="s">
        <v>5995</v>
      </c>
      <c r="D1834" s="10">
        <v>1.591473995E9</v>
      </c>
      <c r="E1834" s="25">
        <v>0.7789727</v>
      </c>
      <c r="F1834" s="15" t="str">
        <f>IFERROR(__xludf.DUMMYFUNCTION("""COMPUTED_VALUE"""),"Tomato13")</f>
        <v>Tomato13</v>
      </c>
      <c r="G1834" s="25"/>
    </row>
    <row r="1835">
      <c r="A1835" s="4" t="s">
        <v>15451</v>
      </c>
      <c r="B1835" s="4" t="s">
        <v>2303</v>
      </c>
      <c r="C1835" s="4" t="s">
        <v>7197</v>
      </c>
      <c r="D1835" s="10">
        <v>1.59316762E9</v>
      </c>
      <c r="E1835" s="25">
        <v>0.778485</v>
      </c>
      <c r="F1835" s="15" t="str">
        <f>IFERROR(__xludf.DUMMYFUNCTION("""COMPUTED_VALUE"""),"Katfish29")</f>
        <v>Katfish29</v>
      </c>
      <c r="G1835" s="25"/>
    </row>
    <row r="1836">
      <c r="A1836" s="4" t="s">
        <v>15452</v>
      </c>
      <c r="B1836" s="4" t="s">
        <v>15162</v>
      </c>
      <c r="C1836" s="4" t="s">
        <v>1621</v>
      </c>
      <c r="D1836" s="10">
        <v>1.591116748E9</v>
      </c>
      <c r="E1836" s="25">
        <v>0.7783722</v>
      </c>
      <c r="F1836" s="15" t="str">
        <f>IFERROR(__xludf.DUMMYFUNCTION("""COMPUTED_VALUE"""),"MLG_Eli")</f>
        <v>MLG_Eli</v>
      </c>
      <c r="G1836" s="25"/>
    </row>
    <row r="1837">
      <c r="A1837" s="4" t="s">
        <v>15453</v>
      </c>
      <c r="B1837" s="4" t="s">
        <v>15454</v>
      </c>
      <c r="C1837" s="4" t="s">
        <v>3798</v>
      </c>
      <c r="D1837" s="10">
        <v>1.59209667E9</v>
      </c>
      <c r="E1837" s="25">
        <v>0.77831906</v>
      </c>
      <c r="F1837" s="15" t="str">
        <f>IFERROR(__xludf.DUMMYFUNCTION("""COMPUTED_VALUE"""),"chambertlo")</f>
        <v>chambertlo</v>
      </c>
      <c r="G1837" s="25"/>
    </row>
    <row r="1838">
      <c r="A1838" s="4" t="s">
        <v>15455</v>
      </c>
      <c r="B1838" s="4" t="s">
        <v>15456</v>
      </c>
      <c r="C1838" s="4" t="s">
        <v>2202</v>
      </c>
      <c r="D1838" s="10">
        <v>1.591198274E9</v>
      </c>
      <c r="E1838" s="25">
        <v>0.77802455</v>
      </c>
      <c r="F1838" s="15" t="str">
        <f>IFERROR(__xludf.DUMMYFUNCTION("""COMPUTED_VALUE"""),"White-boy-Asian")</f>
        <v>White-boy-Asian</v>
      </c>
      <c r="G1838" s="25"/>
    </row>
    <row r="1839">
      <c r="A1839" s="4" t="s">
        <v>15457</v>
      </c>
      <c r="B1839" s="4" t="s">
        <v>15458</v>
      </c>
      <c r="C1839" s="4" t="s">
        <v>116</v>
      </c>
      <c r="D1839" s="10">
        <v>1.591790153E9</v>
      </c>
      <c r="E1839" s="25">
        <v>0.77773976</v>
      </c>
      <c r="F1839" s="15" t="str">
        <f>IFERROR(__xludf.DUMMYFUNCTION("""COMPUTED_VALUE"""),"yolo_swag_tyme")</f>
        <v>yolo_swag_tyme</v>
      </c>
      <c r="G1839" s="25"/>
    </row>
    <row r="1840">
      <c r="A1840" s="4" t="s">
        <v>15459</v>
      </c>
      <c r="B1840" s="4" t="s">
        <v>15460</v>
      </c>
      <c r="C1840" s="4" t="s">
        <v>2143</v>
      </c>
      <c r="D1840" s="10">
        <v>1.591819942E9</v>
      </c>
      <c r="E1840" s="25">
        <v>0.77728117</v>
      </c>
      <c r="F1840" s="15" t="str">
        <f>IFERROR(__xludf.DUMMYFUNCTION("""COMPUTED_VALUE"""),"RoCKSLAM")</f>
        <v>RoCKSLAM</v>
      </c>
      <c r="G1840" s="25"/>
    </row>
    <row r="1841">
      <c r="A1841" s="4" t="s">
        <v>15461</v>
      </c>
      <c r="B1841" s="4" t="s">
        <v>5714</v>
      </c>
      <c r="C1841" s="4" t="s">
        <v>11852</v>
      </c>
      <c r="D1841" s="10">
        <v>1.591402582E9</v>
      </c>
      <c r="E1841" s="25">
        <v>0.77719134</v>
      </c>
      <c r="F1841" s="15" t="str">
        <f>IFERROR(__xludf.DUMMYFUNCTION("""COMPUTED_VALUE"""),"kekypitae")</f>
        <v>kekypitae</v>
      </c>
      <c r="G1841" s="25"/>
    </row>
    <row r="1842">
      <c r="A1842" s="22" t="s">
        <v>15462</v>
      </c>
      <c r="B1842" s="4" t="s">
        <v>872</v>
      </c>
      <c r="C1842" s="4" t="s">
        <v>10099</v>
      </c>
      <c r="D1842" s="10">
        <v>1.592247582E9</v>
      </c>
      <c r="E1842" s="25">
        <v>0.7768772</v>
      </c>
      <c r="F1842" s="15" t="str">
        <f>IFERROR(__xludf.DUMMYFUNCTION("""COMPUTED_VALUE"""),"Fox_Grape")</f>
        <v>Fox_Grape</v>
      </c>
      <c r="G1842" s="25"/>
    </row>
    <row r="1843">
      <c r="A1843" s="22" t="s">
        <v>15463</v>
      </c>
      <c r="B1843" s="4" t="s">
        <v>2795</v>
      </c>
      <c r="C1843" s="4" t="s">
        <v>8762</v>
      </c>
      <c r="D1843" s="10">
        <v>1.592162802E9</v>
      </c>
      <c r="E1843" s="25">
        <v>0.7768529</v>
      </c>
      <c r="F1843" s="15" t="str">
        <f>IFERROR(__xludf.DUMMYFUNCTION("""COMPUTED_VALUE"""),"JesusHChrist99")</f>
        <v>JesusHChrist99</v>
      </c>
      <c r="G1843" s="25"/>
    </row>
    <row r="1844">
      <c r="A1844" s="4" t="s">
        <v>15464</v>
      </c>
      <c r="B1844" s="4" t="s">
        <v>14893</v>
      </c>
      <c r="C1844" s="4" t="s">
        <v>6134</v>
      </c>
      <c r="D1844" s="10">
        <v>1.591648708E9</v>
      </c>
      <c r="E1844" s="25">
        <v>0.7766278</v>
      </c>
      <c r="F1844" s="15" t="str">
        <f>IFERROR(__xludf.DUMMYFUNCTION("""COMPUTED_VALUE"""),"HoodRatThing")</f>
        <v>HoodRatThing</v>
      </c>
      <c r="G1844" s="25"/>
    </row>
    <row r="1845">
      <c r="A1845" s="4" t="s">
        <v>15465</v>
      </c>
      <c r="B1845" s="4" t="s">
        <v>1619</v>
      </c>
      <c r="C1845" s="4" t="s">
        <v>11811</v>
      </c>
      <c r="D1845" s="10">
        <v>1.591941821E9</v>
      </c>
      <c r="E1845" s="25">
        <v>0.7763405</v>
      </c>
      <c r="F1845" s="15" t="str">
        <f>IFERROR(__xludf.DUMMYFUNCTION("""COMPUTED_VALUE"""),"GerryG2019")</f>
        <v>GerryG2019</v>
      </c>
      <c r="G1845" s="25"/>
    </row>
    <row r="1846">
      <c r="A1846" s="4" t="s">
        <v>15466</v>
      </c>
      <c r="B1846" s="4" t="s">
        <v>1156</v>
      </c>
      <c r="C1846" s="4" t="s">
        <v>2229</v>
      </c>
      <c r="D1846" s="10">
        <v>1.592413018E9</v>
      </c>
      <c r="E1846" s="25">
        <v>0.7763017</v>
      </c>
      <c r="F1846" s="15" t="str">
        <f>IFERROR(__xludf.DUMMYFUNCTION("""COMPUTED_VALUE"""),"Suite38")</f>
        <v>Suite38</v>
      </c>
      <c r="G1846" s="25"/>
    </row>
    <row r="1847">
      <c r="A1847" s="4" t="s">
        <v>15467</v>
      </c>
      <c r="B1847" s="4" t="s">
        <v>886</v>
      </c>
      <c r="C1847" s="4" t="s">
        <v>7422</v>
      </c>
      <c r="D1847" s="10">
        <v>1.59131553E9</v>
      </c>
      <c r="E1847" s="25">
        <v>0.77584577</v>
      </c>
      <c r="F1847" s="15" t="str">
        <f>IFERROR(__xludf.DUMMYFUNCTION("""COMPUTED_VALUE"""),"ElrondMan")</f>
        <v>ElrondMan</v>
      </c>
      <c r="G1847" s="25"/>
    </row>
    <row r="1848">
      <c r="A1848" s="4" t="s">
        <v>15468</v>
      </c>
      <c r="B1848" s="4" t="s">
        <v>4273</v>
      </c>
      <c r="C1848" s="4" t="s">
        <v>11085</v>
      </c>
      <c r="D1848" s="10">
        <v>1.59236776E9</v>
      </c>
      <c r="E1848" s="25">
        <v>0.7755488</v>
      </c>
      <c r="F1848" s="15" t="str">
        <f>IFERROR(__xludf.DUMMYFUNCTION("""COMPUTED_VALUE"""),"KBStarrr")</f>
        <v>KBStarrr</v>
      </c>
      <c r="G1848" s="25"/>
    </row>
    <row r="1849">
      <c r="A1849" s="22" t="s">
        <v>15469</v>
      </c>
      <c r="B1849" s="4" t="s">
        <v>13798</v>
      </c>
      <c r="C1849" s="4" t="s">
        <v>2650</v>
      </c>
      <c r="D1849" s="10">
        <v>1.592383854E9</v>
      </c>
      <c r="E1849" s="25">
        <v>0.77495676</v>
      </c>
      <c r="F1849" s="15" t="str">
        <f>IFERROR(__xludf.DUMMYFUNCTION("""COMPUTED_VALUE"""),"Seveneyesindarkness")</f>
        <v>Seveneyesindarkness</v>
      </c>
      <c r="G1849" s="25"/>
    </row>
    <row r="1850">
      <c r="A1850" s="4" t="s">
        <v>15470</v>
      </c>
      <c r="B1850" s="4" t="s">
        <v>13366</v>
      </c>
      <c r="C1850" s="4" t="s">
        <v>3819</v>
      </c>
      <c r="D1850" s="10">
        <v>1.591827158E9</v>
      </c>
      <c r="E1850" s="25">
        <v>0.7748264</v>
      </c>
      <c r="F1850" s="15" t="str">
        <f>IFERROR(__xludf.DUMMYFUNCTION("""COMPUTED_VALUE"""),"Ertyks_00")</f>
        <v>Ertyks_00</v>
      </c>
      <c r="G1850" s="25"/>
    </row>
    <row r="1851">
      <c r="A1851" s="22" t="s">
        <v>15471</v>
      </c>
      <c r="B1851" s="4" t="s">
        <v>4826</v>
      </c>
      <c r="C1851" s="4" t="s">
        <v>5221</v>
      </c>
      <c r="D1851" s="10">
        <v>1.591639306E9</v>
      </c>
      <c r="E1851" s="25">
        <v>0.7746807</v>
      </c>
      <c r="F1851" s="15" t="str">
        <f>IFERROR(__xludf.DUMMYFUNCTION("""COMPUTED_VALUE"""),"Wilhelm_1871")</f>
        <v>Wilhelm_1871</v>
      </c>
      <c r="G1851" s="25"/>
    </row>
    <row r="1852">
      <c r="A1852" s="4" t="s">
        <v>15472</v>
      </c>
      <c r="B1852" s="4" t="s">
        <v>5337</v>
      </c>
      <c r="C1852" s="4" t="s">
        <v>10685</v>
      </c>
      <c r="D1852" s="10">
        <v>1.591370996E9</v>
      </c>
      <c r="E1852" s="25">
        <v>0.77424735</v>
      </c>
      <c r="F1852" s="15" t="str">
        <f>IFERROR(__xludf.DUMMYFUNCTION("""COMPUTED_VALUE"""),"Deserter15")</f>
        <v>Deserter15</v>
      </c>
      <c r="G1852" s="25"/>
    </row>
    <row r="1853">
      <c r="A1853" s="4" t="s">
        <v>15473</v>
      </c>
      <c r="B1853" s="4" t="s">
        <v>15474</v>
      </c>
      <c r="C1853" s="4" t="s">
        <v>3652</v>
      </c>
      <c r="D1853" s="10">
        <v>1.591074437E9</v>
      </c>
      <c r="E1853" s="25">
        <v>0.7738617</v>
      </c>
      <c r="F1853" s="15" t="str">
        <f>IFERROR(__xludf.DUMMYFUNCTION("""COMPUTED_VALUE"""),"ve3cnu")</f>
        <v>ve3cnu</v>
      </c>
      <c r="G1853" s="25"/>
    </row>
    <row r="1854">
      <c r="A1854" s="4" t="s">
        <v>15475</v>
      </c>
      <c r="B1854" s="4" t="s">
        <v>15476</v>
      </c>
      <c r="C1854" s="4" t="s">
        <v>3927</v>
      </c>
      <c r="D1854" s="10">
        <v>1.592281304E9</v>
      </c>
      <c r="E1854" s="25">
        <v>0.7735295</v>
      </c>
      <c r="F1854" s="15" t="str">
        <f>IFERROR(__xludf.DUMMYFUNCTION("""COMPUTED_VALUE"""),"cgk001")</f>
        <v>cgk001</v>
      </c>
      <c r="G1854" s="25"/>
    </row>
    <row r="1855">
      <c r="A1855" s="4" t="s">
        <v>15477</v>
      </c>
      <c r="B1855" s="4" t="s">
        <v>13395</v>
      </c>
      <c r="C1855" s="4" t="s">
        <v>6145</v>
      </c>
      <c r="D1855" s="10">
        <v>1.593217961E9</v>
      </c>
      <c r="E1855" s="25">
        <v>0.77341956</v>
      </c>
      <c r="F1855" s="15" t="str">
        <f>IFERROR(__xludf.DUMMYFUNCTION("""COMPUTED_VALUE"""),"yikes89")</f>
        <v>yikes89</v>
      </c>
      <c r="G1855" s="25"/>
    </row>
    <row r="1856">
      <c r="A1856" s="4" t="s">
        <v>15478</v>
      </c>
      <c r="B1856" s="4" t="s">
        <v>13945</v>
      </c>
      <c r="C1856" s="4" t="s">
        <v>3523</v>
      </c>
      <c r="D1856" s="10">
        <v>1.59288708E9</v>
      </c>
      <c r="E1856" s="25">
        <v>0.7733403</v>
      </c>
      <c r="F1856" s="15" t="str">
        <f>IFERROR(__xludf.DUMMYFUNCTION("""COMPUTED_VALUE"""),"HotbladesHarry")</f>
        <v>HotbladesHarry</v>
      </c>
      <c r="G1856" s="25"/>
    </row>
    <row r="1857">
      <c r="A1857" s="22" t="s">
        <v>15479</v>
      </c>
      <c r="B1857" s="4" t="s">
        <v>15480</v>
      </c>
      <c r="C1857" s="4" t="s">
        <v>10752</v>
      </c>
      <c r="D1857" s="10">
        <v>1.591832204E9</v>
      </c>
      <c r="E1857" s="25">
        <v>0.7731697</v>
      </c>
      <c r="F1857" s="15" t="str">
        <f>IFERROR(__xludf.DUMMYFUNCTION("""COMPUTED_VALUE"""),"MindOfAnEnt")</f>
        <v>MindOfAnEnt</v>
      </c>
      <c r="G1857" s="25"/>
    </row>
    <row r="1858">
      <c r="A1858" s="4" t="s">
        <v>15481</v>
      </c>
      <c r="B1858" s="4" t="s">
        <v>13176</v>
      </c>
      <c r="C1858" s="4" t="s">
        <v>5368</v>
      </c>
      <c r="D1858" s="10">
        <v>1.591811351E9</v>
      </c>
      <c r="E1858" s="25">
        <v>0.7721553</v>
      </c>
      <c r="F1858" s="15" t="str">
        <f>IFERROR(__xludf.DUMMYFUNCTION("""COMPUTED_VALUE"""),"Pippo131313")</f>
        <v>Pippo131313</v>
      </c>
      <c r="G1858" s="25"/>
    </row>
    <row r="1859">
      <c r="A1859" s="4" t="s">
        <v>15482</v>
      </c>
      <c r="B1859" s="4" t="s">
        <v>14107</v>
      </c>
      <c r="C1859" s="4" t="s">
        <v>1107</v>
      </c>
      <c r="D1859" s="10">
        <v>1.593026336E9</v>
      </c>
      <c r="E1859" s="25">
        <v>0.7715992</v>
      </c>
      <c r="F1859" s="15" t="str">
        <f>IFERROR(__xludf.DUMMYFUNCTION("""COMPUTED_VALUE"""),"acavalierattitude")</f>
        <v>acavalierattitude</v>
      </c>
      <c r="G1859" s="25"/>
    </row>
    <row r="1860">
      <c r="A1860" s="4" t="s">
        <v>15483</v>
      </c>
      <c r="B1860" s="4" t="s">
        <v>3469</v>
      </c>
      <c r="C1860" s="4" t="s">
        <v>2273</v>
      </c>
      <c r="D1860" s="10">
        <v>1.59285401E9</v>
      </c>
      <c r="E1860" s="25">
        <v>0.7715924</v>
      </c>
      <c r="F1860" s="15" t="str">
        <f>IFERROR(__xludf.DUMMYFUNCTION("""COMPUTED_VALUE"""),"Shamazhar")</f>
        <v>Shamazhar</v>
      </c>
      <c r="G1860" s="25"/>
    </row>
    <row r="1861">
      <c r="A1861" s="4" t="s">
        <v>15484</v>
      </c>
      <c r="B1861" s="26">
        <v>1.2346E13</v>
      </c>
      <c r="C1861" s="4" t="s">
        <v>7007</v>
      </c>
      <c r="D1861" s="10">
        <v>1.592422711E9</v>
      </c>
      <c r="E1861" s="25">
        <v>0.7715861</v>
      </c>
      <c r="F1861" s="15" t="str">
        <f>IFERROR(__xludf.DUMMYFUNCTION("""COMPUTED_VALUE"""),"TheFirstArticle")</f>
        <v>TheFirstArticle</v>
      </c>
      <c r="G1861" s="25"/>
    </row>
    <row r="1862">
      <c r="A1862" s="4" t="s">
        <v>15485</v>
      </c>
      <c r="B1862" s="4" t="s">
        <v>13718</v>
      </c>
      <c r="C1862" s="4" t="s">
        <v>6379</v>
      </c>
      <c r="D1862" s="10">
        <v>1.591851554E9</v>
      </c>
      <c r="E1862" s="25">
        <v>0.77142495</v>
      </c>
      <c r="F1862" s="15" t="str">
        <f>IFERROR(__xludf.DUMMYFUNCTION("""COMPUTED_VALUE"""),"SpaghettiKnows")</f>
        <v>SpaghettiKnows</v>
      </c>
      <c r="G1862" s="25"/>
    </row>
    <row r="1863">
      <c r="A1863" s="4" t="s">
        <v>15486</v>
      </c>
      <c r="B1863" s="4" t="s">
        <v>13293</v>
      </c>
      <c r="C1863" s="4" t="s">
        <v>9128</v>
      </c>
      <c r="D1863" s="10">
        <v>1.591375383E9</v>
      </c>
      <c r="E1863" s="25">
        <v>0.7713801</v>
      </c>
      <c r="F1863" s="15" t="str">
        <f>IFERROR(__xludf.DUMMYFUNCTION("""COMPUTED_VALUE"""),"msaki01")</f>
        <v>msaki01</v>
      </c>
      <c r="G1863" s="25"/>
    </row>
    <row r="1864">
      <c r="A1864" s="4" t="s">
        <v>15487</v>
      </c>
      <c r="B1864" s="4" t="s">
        <v>15488</v>
      </c>
      <c r="C1864" s="4" t="s">
        <v>8298</v>
      </c>
      <c r="D1864" s="10">
        <v>1.591392811E9</v>
      </c>
      <c r="E1864" s="25">
        <v>0.77120054</v>
      </c>
      <c r="F1864" s="15" t="str">
        <f>IFERROR(__xludf.DUMMYFUNCTION("""COMPUTED_VALUE"""),"author")</f>
        <v>author</v>
      </c>
      <c r="G1864" s="25"/>
    </row>
    <row r="1865">
      <c r="A1865" s="22" t="s">
        <v>15489</v>
      </c>
      <c r="B1865" s="4" t="s">
        <v>5400</v>
      </c>
      <c r="C1865" s="4" t="s">
        <v>4792</v>
      </c>
      <c r="D1865" s="10">
        <v>1.591097671E9</v>
      </c>
      <c r="E1865" s="25">
        <v>0.7708993</v>
      </c>
      <c r="F1865" s="15" t="str">
        <f>IFERROR(__xludf.DUMMYFUNCTION("""COMPUTED_VALUE"""),"badfishgoodsauce")</f>
        <v>badfishgoodsauce</v>
      </c>
      <c r="G1865" s="25"/>
    </row>
    <row r="1866">
      <c r="A1866" s="22" t="s">
        <v>15490</v>
      </c>
      <c r="B1866" s="4" t="s">
        <v>13458</v>
      </c>
      <c r="C1866" s="4" t="s">
        <v>3425</v>
      </c>
      <c r="D1866" s="10">
        <v>1.592396817E9</v>
      </c>
      <c r="E1866" s="25">
        <v>0.7708458</v>
      </c>
      <c r="F1866" s="15" t="str">
        <f>IFERROR(__xludf.DUMMYFUNCTION("""COMPUTED_VALUE"""),"rabiesandcorn")</f>
        <v>rabiesandcorn</v>
      </c>
      <c r="G1866" s="25"/>
    </row>
    <row r="1867">
      <c r="A1867" s="4" t="s">
        <v>15491</v>
      </c>
      <c r="B1867" s="4" t="s">
        <v>13098</v>
      </c>
      <c r="C1867" s="4" t="s">
        <v>12272</v>
      </c>
      <c r="D1867" s="10">
        <v>1.592574992E9</v>
      </c>
      <c r="E1867" s="25">
        <v>0.7707925</v>
      </c>
      <c r="F1867" s="15" t="str">
        <f>IFERROR(__xludf.DUMMYFUNCTION("""COMPUTED_VALUE"""),"TheBabou268")</f>
        <v>TheBabou268</v>
      </c>
      <c r="G1867" s="25"/>
    </row>
    <row r="1868">
      <c r="A1868" s="22" t="s">
        <v>15492</v>
      </c>
      <c r="B1868" s="4" t="s">
        <v>11591</v>
      </c>
      <c r="C1868" s="4" t="s">
        <v>6399</v>
      </c>
      <c r="D1868" s="10">
        <v>1.592583386E9</v>
      </c>
      <c r="E1868" s="25">
        <v>0.7707274</v>
      </c>
      <c r="F1868" s="15" t="str">
        <f>IFERROR(__xludf.DUMMYFUNCTION("""COMPUTED_VALUE"""),"GTFonMF")</f>
        <v>GTFonMF</v>
      </c>
      <c r="G1868" s="25"/>
    </row>
    <row r="1869">
      <c r="A1869" s="4" t="s">
        <v>15493</v>
      </c>
      <c r="B1869" s="4" t="s">
        <v>13689</v>
      </c>
      <c r="C1869" s="4" t="s">
        <v>2967</v>
      </c>
      <c r="D1869" s="10">
        <v>1.591186354E9</v>
      </c>
      <c r="E1869" s="25">
        <v>0.77066225</v>
      </c>
      <c r="F1869" s="15" t="str">
        <f>IFERROR(__xludf.DUMMYFUNCTION("""COMPUTED_VALUE"""),"Madcat789")</f>
        <v>Madcat789</v>
      </c>
      <c r="G1869" s="25"/>
    </row>
    <row r="1870">
      <c r="A1870" s="22" t="s">
        <v>15494</v>
      </c>
      <c r="B1870" s="4" t="s">
        <v>1790</v>
      </c>
      <c r="C1870" s="4" t="s">
        <v>10151</v>
      </c>
      <c r="D1870" s="10">
        <v>1.592986499E9</v>
      </c>
      <c r="E1870" s="25">
        <v>0.7706195</v>
      </c>
      <c r="F1870" s="15" t="str">
        <f>IFERROR(__xludf.DUMMYFUNCTION("""COMPUTED_VALUE"""),"NamisKnockers")</f>
        <v>NamisKnockers</v>
      </c>
      <c r="G1870" s="25"/>
    </row>
    <row r="1871">
      <c r="A1871" s="22" t="s">
        <v>15495</v>
      </c>
      <c r="B1871" s="4" t="s">
        <v>6034</v>
      </c>
      <c r="C1871" s="4" t="s">
        <v>327</v>
      </c>
      <c r="D1871" s="10">
        <v>1.591055607E9</v>
      </c>
      <c r="E1871" s="25">
        <v>0.77061373</v>
      </c>
      <c r="F1871" s="15" t="str">
        <f>IFERROR(__xludf.DUMMYFUNCTION("""COMPUTED_VALUE"""),"francorocco")</f>
        <v>francorocco</v>
      </c>
      <c r="G1871" s="25"/>
    </row>
    <row r="1872">
      <c r="A1872" s="4" t="s">
        <v>15496</v>
      </c>
      <c r="B1872" s="4" t="s">
        <v>5264</v>
      </c>
      <c r="C1872" s="4" t="s">
        <v>1406</v>
      </c>
      <c r="D1872" s="10">
        <v>1.593448969E9</v>
      </c>
      <c r="E1872" s="25">
        <v>0.77058333</v>
      </c>
      <c r="F1872" s="15" t="str">
        <f>IFERROR(__xludf.DUMMYFUNCTION("""COMPUTED_VALUE"""),"pappazeuss")</f>
        <v>pappazeuss</v>
      </c>
      <c r="G1872" s="25"/>
    </row>
    <row r="1873">
      <c r="A1873" s="4" t="s">
        <v>15497</v>
      </c>
      <c r="B1873" s="4" t="s">
        <v>13492</v>
      </c>
      <c r="C1873" s="4" t="s">
        <v>4180</v>
      </c>
      <c r="D1873" s="10">
        <v>1.59123436E9</v>
      </c>
      <c r="E1873" s="25">
        <v>0.7705378</v>
      </c>
      <c r="F1873" s="15" t="str">
        <f>IFERROR(__xludf.DUMMYFUNCTION("""COMPUTED_VALUE"""),"lunetick")</f>
        <v>lunetick</v>
      </c>
      <c r="G1873" s="25"/>
    </row>
    <row r="1874">
      <c r="A1874" s="22" t="s">
        <v>15498</v>
      </c>
      <c r="B1874" s="4" t="s">
        <v>13311</v>
      </c>
      <c r="C1874" s="4" t="s">
        <v>11818</v>
      </c>
      <c r="D1874" s="10">
        <v>1.593240243E9</v>
      </c>
      <c r="E1874" s="25">
        <v>0.7705026</v>
      </c>
      <c r="F1874" s="15" t="str">
        <f>IFERROR(__xludf.DUMMYFUNCTION("""COMPUTED_VALUE"""),"mugatucrazypills")</f>
        <v>mugatucrazypills</v>
      </c>
      <c r="G1874" s="25"/>
    </row>
    <row r="1875">
      <c r="A1875" s="4" t="s">
        <v>15499</v>
      </c>
      <c r="B1875" s="4" t="s">
        <v>15500</v>
      </c>
      <c r="C1875" s="4" t="s">
        <v>1300</v>
      </c>
      <c r="D1875" s="10">
        <v>1.592546975E9</v>
      </c>
      <c r="E1875" s="25">
        <v>0.7704851</v>
      </c>
      <c r="F1875" s="15" t="str">
        <f>IFERROR(__xludf.DUMMYFUNCTION("""COMPUTED_VALUE"""),"kwiztas")</f>
        <v>kwiztas</v>
      </c>
      <c r="G1875" s="25"/>
    </row>
    <row r="1876">
      <c r="A1876" s="4" t="s">
        <v>15501</v>
      </c>
      <c r="B1876" s="4" t="s">
        <v>886</v>
      </c>
      <c r="C1876" s="4" t="s">
        <v>1065</v>
      </c>
      <c r="D1876" s="10">
        <v>1.591029034E9</v>
      </c>
      <c r="E1876" s="25">
        <v>0.77045447</v>
      </c>
      <c r="F1876" s="15" t="str">
        <f>IFERROR(__xludf.DUMMYFUNCTION("""COMPUTED_VALUE"""),"FerrisLies")</f>
        <v>FerrisLies</v>
      </c>
      <c r="G1876" s="25"/>
    </row>
    <row r="1877">
      <c r="A1877" s="4" t="s">
        <v>15502</v>
      </c>
      <c r="B1877" s="4" t="s">
        <v>886</v>
      </c>
      <c r="C1877" s="4" t="s">
        <v>208</v>
      </c>
      <c r="D1877" s="10">
        <v>1.592853464E9</v>
      </c>
      <c r="E1877" s="25">
        <v>0.7703753</v>
      </c>
      <c r="F1877" s="15" t="str">
        <f>IFERROR(__xludf.DUMMYFUNCTION("""COMPUTED_VALUE"""),"Zapp_Brandigan")</f>
        <v>Zapp_Brandigan</v>
      </c>
      <c r="G1877" s="25"/>
    </row>
    <row r="1878">
      <c r="A1878" s="4" t="s">
        <v>15503</v>
      </c>
      <c r="B1878" s="4" t="s">
        <v>9456</v>
      </c>
      <c r="C1878" s="4" t="s">
        <v>3782</v>
      </c>
      <c r="D1878" s="10">
        <v>1.592256054E9</v>
      </c>
      <c r="E1878" s="25">
        <v>0.7703512</v>
      </c>
      <c r="F1878" s="15" t="str">
        <f>IFERROR(__xludf.DUMMYFUNCTION("""COMPUTED_VALUE"""),"blind99")</f>
        <v>blind99</v>
      </c>
      <c r="G1878" s="25"/>
    </row>
    <row r="1879">
      <c r="A1879" s="4" t="s">
        <v>15504</v>
      </c>
      <c r="B1879" s="4" t="s">
        <v>13366</v>
      </c>
      <c r="C1879" s="4" t="s">
        <v>12437</v>
      </c>
      <c r="D1879" s="10">
        <v>1.591696381E9</v>
      </c>
      <c r="E1879" s="25">
        <v>0.7702824</v>
      </c>
      <c r="F1879" s="15" t="str">
        <f>IFERROR(__xludf.DUMMYFUNCTION("""COMPUTED_VALUE"""),"80mcg")</f>
        <v>80mcg</v>
      </c>
      <c r="G1879" s="25"/>
    </row>
    <row r="1880">
      <c r="A1880" s="22" t="s">
        <v>15505</v>
      </c>
      <c r="B1880" s="4" t="s">
        <v>2795</v>
      </c>
      <c r="C1880" s="4" t="s">
        <v>2129</v>
      </c>
      <c r="D1880" s="10">
        <v>1.592152573E9</v>
      </c>
      <c r="E1880" s="25">
        <v>0.77027595</v>
      </c>
      <c r="F1880" s="15" t="str">
        <f>IFERROR(__xludf.DUMMYFUNCTION("""COMPUTED_VALUE"""),"JTurdeau")</f>
        <v>JTurdeau</v>
      </c>
      <c r="G1880" s="25"/>
    </row>
    <row r="1881">
      <c r="A1881" s="4" t="s">
        <v>15506</v>
      </c>
      <c r="B1881" s="4" t="s">
        <v>15507</v>
      </c>
      <c r="C1881" s="4" t="s">
        <v>2743</v>
      </c>
      <c r="D1881" s="10">
        <v>1.591325823E9</v>
      </c>
      <c r="E1881" s="25">
        <v>0.7702658</v>
      </c>
      <c r="F1881" s="15" t="str">
        <f>IFERROR(__xludf.DUMMYFUNCTION("""COMPUTED_VALUE"""),"ambergreen42")</f>
        <v>ambergreen42</v>
      </c>
      <c r="G1881" s="25"/>
    </row>
    <row r="1882">
      <c r="A1882" s="4" t="s">
        <v>15508</v>
      </c>
      <c r="B1882" s="4" t="s">
        <v>15509</v>
      </c>
      <c r="C1882" s="4" t="s">
        <v>7626</v>
      </c>
      <c r="D1882" s="10">
        <v>1.592527877E9</v>
      </c>
      <c r="E1882" s="25">
        <v>0.7702603</v>
      </c>
      <c r="F1882" s="15" t="str">
        <f>IFERROR(__xludf.DUMMYFUNCTION("""COMPUTED_VALUE"""),"Covid_Mercredi")</f>
        <v>Covid_Mercredi</v>
      </c>
      <c r="G1882" s="25"/>
    </row>
    <row r="1883">
      <c r="A1883" s="4" t="s">
        <v>15510</v>
      </c>
      <c r="B1883" s="4" t="s">
        <v>9545</v>
      </c>
      <c r="C1883" s="4" t="s">
        <v>1352</v>
      </c>
      <c r="D1883" s="10">
        <v>1.59340871E9</v>
      </c>
      <c r="E1883" s="25">
        <v>0.7702549</v>
      </c>
      <c r="F1883" s="15" t="str">
        <f>IFERROR(__xludf.DUMMYFUNCTION("""COMPUTED_VALUE"""),"DingusConn")</f>
        <v>DingusConn</v>
      </c>
      <c r="G1883" s="25"/>
    </row>
    <row r="1884">
      <c r="A1884" s="4" t="s">
        <v>15511</v>
      </c>
      <c r="B1884" s="26">
        <v>1.2346E13</v>
      </c>
      <c r="C1884" s="4" t="s">
        <v>1485</v>
      </c>
      <c r="D1884" s="10">
        <v>1.593212708E9</v>
      </c>
      <c r="E1884" s="25">
        <v>0.7702166</v>
      </c>
      <c r="F1884" s="15" t="str">
        <f>IFERROR(__xludf.DUMMYFUNCTION("""COMPUTED_VALUE"""),"JJcarter_21R")</f>
        <v>JJcarter_21R</v>
      </c>
      <c r="G1884" s="25"/>
    </row>
    <row r="1885">
      <c r="A1885" s="4" t="s">
        <v>15512</v>
      </c>
      <c r="B1885" s="4" t="s">
        <v>15513</v>
      </c>
      <c r="C1885" s="4" t="s">
        <v>1150</v>
      </c>
      <c r="D1885" s="10">
        <v>1.591142904E9</v>
      </c>
      <c r="E1885" s="25">
        <v>0.7701501</v>
      </c>
      <c r="F1885" s="15" t="str">
        <f>IFERROR(__xludf.DUMMYFUNCTION("""COMPUTED_VALUE"""),"idocarpenterthings")</f>
        <v>idocarpenterthings</v>
      </c>
      <c r="G1885" s="25"/>
    </row>
    <row r="1886">
      <c r="A1886" s="4" t="s">
        <v>15514</v>
      </c>
      <c r="B1886" s="4" t="s">
        <v>13599</v>
      </c>
      <c r="C1886" s="4" t="s">
        <v>3798</v>
      </c>
      <c r="D1886" s="10">
        <v>1.592094709E9</v>
      </c>
      <c r="E1886" s="25">
        <v>0.7701297</v>
      </c>
      <c r="F1886" s="15" t="str">
        <f>IFERROR(__xludf.DUMMYFUNCTION("""COMPUTED_VALUE"""),"Neutral_User_Name")</f>
        <v>Neutral_User_Name</v>
      </c>
      <c r="G1886" s="25"/>
    </row>
    <row r="1887">
      <c r="A1887" s="4" t="s">
        <v>15515</v>
      </c>
      <c r="B1887" s="4" t="s">
        <v>3237</v>
      </c>
      <c r="C1887" s="4" t="s">
        <v>11496</v>
      </c>
      <c r="D1887" s="10">
        <v>1.591212462E9</v>
      </c>
      <c r="E1887" s="25">
        <v>0.7700405</v>
      </c>
      <c r="F1887" s="15" t="str">
        <f>IFERROR(__xludf.DUMMYFUNCTION("""COMPUTED_VALUE"""),"shooterboss")</f>
        <v>shooterboss</v>
      </c>
      <c r="G1887" s="25"/>
    </row>
    <row r="1888">
      <c r="A1888" s="4" t="s">
        <v>15516</v>
      </c>
      <c r="B1888" s="4" t="s">
        <v>8727</v>
      </c>
      <c r="C1888" s="4" t="s">
        <v>4974</v>
      </c>
      <c r="D1888" s="10">
        <v>1.592129273E9</v>
      </c>
      <c r="E1888" s="25">
        <v>0.77000326</v>
      </c>
      <c r="F1888" s="15" t="str">
        <f>IFERROR(__xludf.DUMMYFUNCTION("""COMPUTED_VALUE"""),"MetalDanned")</f>
        <v>MetalDanned</v>
      </c>
      <c r="G1888" s="25"/>
    </row>
    <row r="1889">
      <c r="A1889" s="4" t="s">
        <v>15517</v>
      </c>
      <c r="B1889" s="4" t="s">
        <v>1096</v>
      </c>
      <c r="C1889" s="4" t="s">
        <v>6183</v>
      </c>
      <c r="D1889" s="10">
        <v>1.592408514E9</v>
      </c>
      <c r="E1889" s="25">
        <v>0.76994747</v>
      </c>
      <c r="F1889" s="15" t="str">
        <f>IFERROR(__xludf.DUMMYFUNCTION("""COMPUTED_VALUE"""),"thatguytherethatshim")</f>
        <v>thatguytherethatshim</v>
      </c>
      <c r="G1889" s="25"/>
    </row>
    <row r="1890">
      <c r="A1890" s="22" t="s">
        <v>15518</v>
      </c>
      <c r="B1890" s="4" t="s">
        <v>3294</v>
      </c>
      <c r="C1890" s="4" t="s">
        <v>5213</v>
      </c>
      <c r="D1890" s="10">
        <v>1.591123023E9</v>
      </c>
      <c r="E1890" s="25">
        <v>0.7699463</v>
      </c>
      <c r="F1890" s="15" t="str">
        <f>IFERROR(__xludf.DUMMYFUNCTION("""COMPUTED_VALUE"""),"hkdlxohk")</f>
        <v>hkdlxohk</v>
      </c>
      <c r="G1890" s="25"/>
    </row>
    <row r="1891">
      <c r="A1891" s="4" t="s">
        <v>15519</v>
      </c>
      <c r="B1891" s="4" t="s">
        <v>1474</v>
      </c>
      <c r="C1891" s="4" t="s">
        <v>6998</v>
      </c>
      <c r="D1891" s="10">
        <v>1.591450579E9</v>
      </c>
      <c r="E1891" s="25">
        <v>0.76993346</v>
      </c>
      <c r="F1891" s="15" t="str">
        <f>IFERROR(__xludf.DUMMYFUNCTION("""COMPUTED_VALUE"""),"SinisterAF")</f>
        <v>SinisterAF</v>
      </c>
      <c r="G1891" s="25"/>
    </row>
    <row r="1892">
      <c r="A1892" s="4" t="s">
        <v>15520</v>
      </c>
      <c r="B1892" s="4" t="s">
        <v>13104</v>
      </c>
      <c r="C1892" s="4" t="s">
        <v>4617</v>
      </c>
      <c r="D1892" s="10">
        <v>1.592523233E9</v>
      </c>
      <c r="E1892" s="25">
        <v>0.76991093</v>
      </c>
      <c r="F1892" s="15" t="str">
        <f>IFERROR(__xludf.DUMMYFUNCTION("""COMPUTED_VALUE"""),"emily_barr")</f>
        <v>emily_barr</v>
      </c>
      <c r="G1892" s="25"/>
    </row>
    <row r="1893">
      <c r="A1893" s="22" t="s">
        <v>15521</v>
      </c>
      <c r="B1893" s="4" t="s">
        <v>15522</v>
      </c>
      <c r="C1893" s="4" t="s">
        <v>280</v>
      </c>
      <c r="D1893" s="10">
        <v>1.592663248E9</v>
      </c>
      <c r="E1893" s="25">
        <v>0.7698942</v>
      </c>
      <c r="F1893" s="15" t="str">
        <f>IFERROR(__xludf.DUMMYFUNCTION("""COMPUTED_VALUE"""),"BeakerRocks")</f>
        <v>BeakerRocks</v>
      </c>
      <c r="G1893" s="25"/>
    </row>
    <row r="1894">
      <c r="A1894" s="4" t="s">
        <v>15523</v>
      </c>
      <c r="B1894" s="4" t="s">
        <v>3259</v>
      </c>
      <c r="C1894" s="4" t="s">
        <v>10175</v>
      </c>
      <c r="D1894" s="10">
        <v>1.592966532E9</v>
      </c>
      <c r="E1894" s="25">
        <v>0.76977015</v>
      </c>
      <c r="F1894" s="15" t="str">
        <f>IFERROR(__xludf.DUMMYFUNCTION("""COMPUTED_VALUE"""),"red-bass-face")</f>
        <v>red-bass-face</v>
      </c>
      <c r="G1894" s="25"/>
    </row>
    <row r="1895">
      <c r="A1895" s="4" t="s">
        <v>15524</v>
      </c>
      <c r="B1895" s="4" t="s">
        <v>4210</v>
      </c>
      <c r="C1895" s="4" t="s">
        <v>5751</v>
      </c>
      <c r="D1895" s="10">
        <v>1.592547757E9</v>
      </c>
      <c r="E1895" s="25">
        <v>0.76976025</v>
      </c>
      <c r="F1895" s="15" t="str">
        <f>IFERROR(__xludf.DUMMYFUNCTION("""COMPUTED_VALUE"""),"123456osaka")</f>
        <v>123456osaka</v>
      </c>
      <c r="G1895" s="25"/>
    </row>
    <row r="1896">
      <c r="A1896" s="4" t="s">
        <v>15525</v>
      </c>
      <c r="B1896" s="4" t="s">
        <v>14546</v>
      </c>
      <c r="C1896" s="4" t="s">
        <v>8222</v>
      </c>
      <c r="D1896" s="10">
        <v>1.592583494E9</v>
      </c>
      <c r="E1896" s="25">
        <v>0.7697553</v>
      </c>
      <c r="F1896" s="15" t="str">
        <f>IFERROR(__xludf.DUMMYFUNCTION("""COMPUTED_VALUE"""),"ieatrox")</f>
        <v>ieatrox</v>
      </c>
      <c r="G1896" s="25"/>
    </row>
    <row r="1897">
      <c r="A1897" s="4" t="s">
        <v>15526</v>
      </c>
      <c r="B1897" s="4" t="s">
        <v>6445</v>
      </c>
      <c r="C1897" s="4" t="s">
        <v>11603</v>
      </c>
      <c r="D1897" s="10">
        <v>1.593469933E9</v>
      </c>
      <c r="E1897" s="25">
        <v>0.7697018</v>
      </c>
      <c r="F1897" s="15" t="str">
        <f>IFERROR(__xludf.DUMMYFUNCTION("""COMPUTED_VALUE"""),"lookslikewhom")</f>
        <v>lookslikewhom</v>
      </c>
      <c r="G1897" s="25"/>
    </row>
    <row r="1898">
      <c r="A1898" s="4" t="s">
        <v>15527</v>
      </c>
      <c r="B1898" s="4" t="s">
        <v>15528</v>
      </c>
      <c r="C1898" s="4" t="s">
        <v>2396</v>
      </c>
      <c r="D1898" s="10">
        <v>1.592105947E9</v>
      </c>
      <c r="E1898" s="25">
        <v>0.76965714</v>
      </c>
      <c r="F1898" s="15" t="str">
        <f>IFERROR(__xludf.DUMMYFUNCTION("""COMPUTED_VALUE"""),"Old_Whitey")</f>
        <v>Old_Whitey</v>
      </c>
      <c r="G1898" s="25"/>
    </row>
    <row r="1899">
      <c r="A1899" s="4" t="s">
        <v>15529</v>
      </c>
      <c r="B1899" s="4" t="s">
        <v>13542</v>
      </c>
      <c r="C1899" s="4" t="s">
        <v>10248</v>
      </c>
      <c r="D1899" s="10">
        <v>1.592255802E9</v>
      </c>
      <c r="E1899" s="25">
        <v>0.76955265</v>
      </c>
      <c r="F1899" s="15" t="str">
        <f>IFERROR(__xludf.DUMMYFUNCTION("""COMPUTED_VALUE"""),"PM_ME_CHRETIEN")</f>
        <v>PM_ME_CHRETIEN</v>
      </c>
      <c r="G1899" s="25"/>
    </row>
    <row r="1900">
      <c r="A1900" s="22" t="s">
        <v>15530</v>
      </c>
      <c r="B1900" s="4" t="s">
        <v>14427</v>
      </c>
      <c r="C1900" s="4" t="s">
        <v>9559</v>
      </c>
      <c r="D1900" s="10">
        <v>1.591221116E9</v>
      </c>
      <c r="E1900" s="25">
        <v>0.7695037</v>
      </c>
      <c r="F1900" s="15" t="str">
        <f>IFERROR(__xludf.DUMMYFUNCTION("""COMPUTED_VALUE"""),"xXIvIercenaryXx")</f>
        <v>xXIvIercenaryXx</v>
      </c>
      <c r="G1900" s="25"/>
    </row>
    <row r="1901">
      <c r="A1901" s="22" t="s">
        <v>15531</v>
      </c>
      <c r="B1901" s="4" t="s">
        <v>6354</v>
      </c>
      <c r="C1901" s="4" t="s">
        <v>2473</v>
      </c>
      <c r="D1901" s="10">
        <v>1.592404439E9</v>
      </c>
      <c r="E1901" s="25">
        <v>0.7694443</v>
      </c>
      <c r="F1901" s="15" t="str">
        <f>IFERROR(__xludf.DUMMYFUNCTION("""COMPUTED_VALUE"""),"ddplz")</f>
        <v>ddplz</v>
      </c>
      <c r="G1901" s="25"/>
    </row>
    <row r="1902">
      <c r="A1902" s="4" t="s">
        <v>15532</v>
      </c>
      <c r="B1902" s="4" t="s">
        <v>2065</v>
      </c>
      <c r="C1902" s="4" t="s">
        <v>8494</v>
      </c>
      <c r="D1902" s="10">
        <v>1.593211783E9</v>
      </c>
      <c r="E1902" s="25">
        <v>0.76938534</v>
      </c>
      <c r="F1902" s="15" t="str">
        <f>IFERROR(__xludf.DUMMYFUNCTION("""COMPUTED_VALUE"""),"DJTrav")</f>
        <v>DJTrav</v>
      </c>
      <c r="G1902" s="25"/>
    </row>
    <row r="1903">
      <c r="A1903" s="4" t="s">
        <v>15533</v>
      </c>
      <c r="B1903" s="4" t="s">
        <v>14185</v>
      </c>
      <c r="C1903" s="4" t="s">
        <v>2898</v>
      </c>
      <c r="D1903" s="10">
        <v>1.59107637E9</v>
      </c>
      <c r="E1903" s="25">
        <v>0.7693682</v>
      </c>
      <c r="F1903" s="15" t="str">
        <f>IFERROR(__xludf.DUMMYFUNCTION("""COMPUTED_VALUE"""),"xq57")</f>
        <v>xq57</v>
      </c>
      <c r="G1903" s="25"/>
    </row>
    <row r="1904">
      <c r="A1904" s="22" t="s">
        <v>15534</v>
      </c>
      <c r="B1904" s="4" t="s">
        <v>2040</v>
      </c>
      <c r="C1904" s="4" t="s">
        <v>4753</v>
      </c>
      <c r="D1904" s="10">
        <v>1.591657606E9</v>
      </c>
      <c r="E1904" s="25">
        <v>0.7690855</v>
      </c>
      <c r="F1904" s="15" t="str">
        <f>IFERROR(__xludf.DUMMYFUNCTION("""COMPUTED_VALUE"""),"YarkiK")</f>
        <v>YarkiK</v>
      </c>
      <c r="G1904" s="25"/>
    </row>
    <row r="1905">
      <c r="A1905" s="22" t="s">
        <v>15535</v>
      </c>
      <c r="B1905" s="4" t="s">
        <v>15513</v>
      </c>
      <c r="C1905" s="4" t="s">
        <v>2282</v>
      </c>
      <c r="D1905" s="10">
        <v>1.592741402E9</v>
      </c>
      <c r="E1905" s="25">
        <v>0.76904976</v>
      </c>
      <c r="F1905" s="15" t="str">
        <f>IFERROR(__xludf.DUMMYFUNCTION("""COMPUTED_VALUE"""),"Lapidus42")</f>
        <v>Lapidus42</v>
      </c>
      <c r="G1905" s="25"/>
    </row>
    <row r="1906">
      <c r="A1906" s="4" t="s">
        <v>15536</v>
      </c>
      <c r="B1906" s="4" t="s">
        <v>4273</v>
      </c>
      <c r="C1906" s="4" t="s">
        <v>3865</v>
      </c>
      <c r="D1906" s="10">
        <v>1.592414848E9</v>
      </c>
      <c r="E1906" s="25">
        <v>0.76888186</v>
      </c>
      <c r="F1906" s="15" t="str">
        <f>IFERROR(__xludf.DUMMYFUNCTION("""COMPUTED_VALUE"""),"chymmi")</f>
        <v>chymmi</v>
      </c>
      <c r="G1906" s="25"/>
    </row>
    <row r="1907">
      <c r="A1907" s="22" t="s">
        <v>15537</v>
      </c>
      <c r="B1907" s="4" t="s">
        <v>4075</v>
      </c>
      <c r="C1907" s="4" t="s">
        <v>6076</v>
      </c>
      <c r="D1907" s="10">
        <v>1.59254032E9</v>
      </c>
      <c r="E1907" s="25">
        <v>0.76883864</v>
      </c>
      <c r="F1907" s="15" t="str">
        <f>IFERROR(__xludf.DUMMYFUNCTION("""COMPUTED_VALUE"""),"keyser33")</f>
        <v>keyser33</v>
      </c>
      <c r="G1907" s="25"/>
    </row>
    <row r="1908">
      <c r="A1908" s="22" t="s">
        <v>15538</v>
      </c>
      <c r="B1908" s="4" t="s">
        <v>15135</v>
      </c>
      <c r="C1908" s="4" t="s">
        <v>4770</v>
      </c>
      <c r="D1908" s="10">
        <v>1.591117407E9</v>
      </c>
      <c r="E1908" s="25">
        <v>0.76881576</v>
      </c>
      <c r="F1908" s="15" t="str">
        <f>IFERROR(__xludf.DUMMYFUNCTION("""COMPUTED_VALUE"""),"DrDalenQuaice")</f>
        <v>DrDalenQuaice</v>
      </c>
      <c r="G1908" s="25"/>
    </row>
    <row r="1909">
      <c r="A1909" s="22" t="s">
        <v>15539</v>
      </c>
      <c r="B1909" s="4" t="s">
        <v>13289</v>
      </c>
      <c r="C1909" s="4" t="s">
        <v>1820</v>
      </c>
      <c r="D1909" s="10">
        <v>1.591193225E9</v>
      </c>
      <c r="E1909" s="25">
        <v>0.7688064</v>
      </c>
      <c r="F1909" s="15" t="str">
        <f>IFERROR(__xludf.DUMMYFUNCTION("""COMPUTED_VALUE"""),"Chupafurphy")</f>
        <v>Chupafurphy</v>
      </c>
      <c r="G1909" s="25"/>
    </row>
    <row r="1910">
      <c r="A1910" s="22" t="s">
        <v>15540</v>
      </c>
      <c r="B1910" s="4" t="s">
        <v>15541</v>
      </c>
      <c r="C1910" s="4" t="s">
        <v>12366</v>
      </c>
      <c r="D1910" s="10">
        <v>1.592068799E9</v>
      </c>
      <c r="E1910" s="25">
        <v>0.76878595</v>
      </c>
      <c r="F1910" s="15" t="str">
        <f>IFERROR(__xludf.DUMMYFUNCTION("""COMPUTED_VALUE"""),"Ronniebbb")</f>
        <v>Ronniebbb</v>
      </c>
      <c r="G1910" s="25"/>
    </row>
    <row r="1911">
      <c r="A1911" s="22" t="s">
        <v>15542</v>
      </c>
      <c r="B1911" s="4" t="s">
        <v>15083</v>
      </c>
      <c r="C1911" s="4" t="s">
        <v>2733</v>
      </c>
      <c r="D1911" s="10">
        <v>1.5933742E9</v>
      </c>
      <c r="E1911" s="25">
        <v>0.7687753</v>
      </c>
      <c r="F1911" s="15" t="str">
        <f>IFERROR(__xludf.DUMMYFUNCTION("""COMPUTED_VALUE"""),"gasgirl100")</f>
        <v>gasgirl100</v>
      </c>
      <c r="G1911" s="25"/>
    </row>
    <row r="1912">
      <c r="A1912" s="22" t="s">
        <v>15543</v>
      </c>
      <c r="B1912" s="4" t="s">
        <v>14975</v>
      </c>
      <c r="C1912" s="4" t="s">
        <v>6233</v>
      </c>
      <c r="D1912" s="10">
        <v>1.592515909E9</v>
      </c>
      <c r="E1912" s="25">
        <v>0.76875174</v>
      </c>
      <c r="F1912" s="15" t="str">
        <f>IFERROR(__xludf.DUMMYFUNCTION("""COMPUTED_VALUE"""),"M3k4nism")</f>
        <v>M3k4nism</v>
      </c>
      <c r="G1912" s="25"/>
    </row>
    <row r="1913">
      <c r="A1913" s="4" t="s">
        <v>15544</v>
      </c>
      <c r="B1913" s="4" t="s">
        <v>15545</v>
      </c>
      <c r="C1913" s="4" t="s">
        <v>2085</v>
      </c>
      <c r="D1913" s="10">
        <v>1.592700668E9</v>
      </c>
      <c r="E1913" s="25">
        <v>0.76874965</v>
      </c>
      <c r="F1913" s="15" t="str">
        <f>IFERROR(__xludf.DUMMYFUNCTION("""COMPUTED_VALUE"""),"RoundEye007")</f>
        <v>RoundEye007</v>
      </c>
      <c r="G1913" s="25"/>
    </row>
    <row r="1914">
      <c r="A1914" s="4" t="s">
        <v>15546</v>
      </c>
      <c r="B1914" s="4" t="s">
        <v>7257</v>
      </c>
      <c r="C1914" s="4" t="s">
        <v>5955</v>
      </c>
      <c r="D1914" s="10">
        <v>1.591516286E9</v>
      </c>
      <c r="E1914" s="25">
        <v>0.7687187</v>
      </c>
      <c r="F1914" s="15" t="str">
        <f>IFERROR(__xludf.DUMMYFUNCTION("""COMPUTED_VALUE"""),"gib_Maxime_pls")</f>
        <v>gib_Maxime_pls</v>
      </c>
      <c r="G1914" s="25"/>
    </row>
    <row r="1915">
      <c r="A1915" s="4" t="s">
        <v>15547</v>
      </c>
      <c r="B1915" s="4" t="s">
        <v>15548</v>
      </c>
      <c r="C1915" s="4" t="s">
        <v>2426</v>
      </c>
      <c r="D1915" s="10">
        <v>1.591984957E9</v>
      </c>
      <c r="E1915" s="25">
        <v>0.7687117</v>
      </c>
      <c r="F1915" s="15" t="str">
        <f>IFERROR(__xludf.DUMMYFUNCTION("""COMPUTED_VALUE"""),"QWorldwide")</f>
        <v>QWorldwide</v>
      </c>
      <c r="G1915" s="25"/>
    </row>
    <row r="1916">
      <c r="A1916" s="4" t="s">
        <v>15549</v>
      </c>
      <c r="B1916" s="4" t="s">
        <v>13098</v>
      </c>
      <c r="C1916" s="4" t="s">
        <v>9767</v>
      </c>
      <c r="D1916" s="10">
        <v>1.591026436E9</v>
      </c>
      <c r="E1916" s="25">
        <v>0.7687028</v>
      </c>
      <c r="F1916" s="15" t="str">
        <f>IFERROR(__xludf.DUMMYFUNCTION("""COMPUTED_VALUE"""),"TheNightleaf")</f>
        <v>TheNightleaf</v>
      </c>
      <c r="G1916" s="25"/>
    </row>
    <row r="1917">
      <c r="A1917" s="4" t="s">
        <v>15550</v>
      </c>
      <c r="B1917" s="4" t="s">
        <v>15551</v>
      </c>
      <c r="C1917" s="4" t="s">
        <v>5543</v>
      </c>
      <c r="D1917" s="10">
        <v>1.592635183E9</v>
      </c>
      <c r="E1917" s="25">
        <v>0.76863664</v>
      </c>
      <c r="F1917" s="15" t="str">
        <f>IFERROR(__xludf.DUMMYFUNCTION("""COMPUTED_VALUE"""),"suicune1234")</f>
        <v>suicune1234</v>
      </c>
      <c r="G1917" s="25"/>
    </row>
    <row r="1918">
      <c r="A1918" s="4" t="s">
        <v>15552</v>
      </c>
      <c r="B1918" s="4" t="s">
        <v>13492</v>
      </c>
      <c r="C1918" s="4" t="s">
        <v>1851</v>
      </c>
      <c r="D1918" s="10">
        <v>1.591411345E9</v>
      </c>
      <c r="E1918" s="25">
        <v>0.7686168</v>
      </c>
      <c r="F1918" s="15" t="str">
        <f>IFERROR(__xludf.DUMMYFUNCTION("""COMPUTED_VALUE"""),"BoredOfBordellos")</f>
        <v>BoredOfBordellos</v>
      </c>
      <c r="G1918" s="25"/>
    </row>
    <row r="1919">
      <c r="A1919" s="4" t="s">
        <v>15553</v>
      </c>
      <c r="B1919" s="4" t="s">
        <v>13806</v>
      </c>
      <c r="C1919" s="4" t="s">
        <v>2560</v>
      </c>
      <c r="D1919" s="10">
        <v>1.592847189E9</v>
      </c>
      <c r="E1919" s="25">
        <v>0.7686089</v>
      </c>
      <c r="F1919" s="15" t="str">
        <f>IFERROR(__xludf.DUMMYFUNCTION("""COMPUTED_VALUE"""),"Privilegedwhitey204")</f>
        <v>Privilegedwhitey204</v>
      </c>
      <c r="G1919" s="25"/>
    </row>
    <row r="1920">
      <c r="A1920" s="22" t="s">
        <v>15554</v>
      </c>
      <c r="B1920" s="4" t="s">
        <v>15555</v>
      </c>
      <c r="C1920" s="4" t="s">
        <v>11921</v>
      </c>
      <c r="D1920" s="10">
        <v>1.591110185E9</v>
      </c>
      <c r="E1920" s="25">
        <v>0.7685846</v>
      </c>
      <c r="F1920" s="15" t="str">
        <f>IFERROR(__xludf.DUMMYFUNCTION("""COMPUTED_VALUE"""),"x5u8z3r0x")</f>
        <v>x5u8z3r0x</v>
      </c>
      <c r="G1920" s="25"/>
    </row>
    <row r="1921">
      <c r="A1921" s="4" t="s">
        <v>15556</v>
      </c>
      <c r="B1921" s="4" t="s">
        <v>5976</v>
      </c>
      <c r="C1921" s="4" t="s">
        <v>2740</v>
      </c>
      <c r="D1921" s="10">
        <v>1.591656153E9</v>
      </c>
      <c r="E1921" s="25">
        <v>0.7685841</v>
      </c>
      <c r="F1921" s="15" t="str">
        <f>IFERROR(__xludf.DUMMYFUNCTION("""COMPUTED_VALUE"""),"lukes2218")</f>
        <v>lukes2218</v>
      </c>
      <c r="G1921" s="25"/>
    </row>
    <row r="1922">
      <c r="A1922" s="22" t="s">
        <v>15557</v>
      </c>
      <c r="B1922" s="4" t="s">
        <v>872</v>
      </c>
      <c r="C1922" s="4" t="s">
        <v>4711</v>
      </c>
      <c r="D1922" s="10">
        <v>1.591657326E9</v>
      </c>
      <c r="E1922" s="25">
        <v>0.76858026</v>
      </c>
      <c r="F1922" s="15" t="str">
        <f>IFERROR(__xludf.DUMMYFUNCTION("""COMPUTED_VALUE"""),"Alcutus")</f>
        <v>Alcutus</v>
      </c>
      <c r="G1922" s="25"/>
    </row>
    <row r="1923">
      <c r="A1923" s="4" t="s">
        <v>15558</v>
      </c>
      <c r="B1923" s="4" t="s">
        <v>13452</v>
      </c>
      <c r="C1923" s="4" t="s">
        <v>4055</v>
      </c>
      <c r="D1923" s="10">
        <v>1.592066259E9</v>
      </c>
      <c r="E1923" s="25">
        <v>0.768566</v>
      </c>
      <c r="F1923" s="15" t="str">
        <f>IFERROR(__xludf.DUMMYFUNCTION("""COMPUTED_VALUE"""),"walking_darkness")</f>
        <v>walking_darkness</v>
      </c>
      <c r="G1923" s="25"/>
    </row>
    <row r="1924">
      <c r="A1924" s="4" t="s">
        <v>15559</v>
      </c>
      <c r="B1924" s="4" t="s">
        <v>9663</v>
      </c>
      <c r="C1924" s="4" t="s">
        <v>3732</v>
      </c>
      <c r="D1924" s="10">
        <v>1.591414777E9</v>
      </c>
      <c r="E1924" s="25">
        <v>0.76853013</v>
      </c>
      <c r="F1924" s="15" t="str">
        <f>IFERROR(__xludf.DUMMYFUNCTION("""COMPUTED_VALUE"""),"Cthulhus_Son_Justin")</f>
        <v>Cthulhus_Son_Justin</v>
      </c>
      <c r="G1924" s="25"/>
    </row>
    <row r="1925">
      <c r="A1925" s="4" t="s">
        <v>15560</v>
      </c>
      <c r="B1925" s="4" t="s">
        <v>13366</v>
      </c>
      <c r="C1925" s="4" t="s">
        <v>11365</v>
      </c>
      <c r="D1925" s="10">
        <v>1.591827608E9</v>
      </c>
      <c r="E1925" s="25">
        <v>0.7685255</v>
      </c>
      <c r="F1925" s="15" t="str">
        <f>IFERROR(__xludf.DUMMYFUNCTION("""COMPUTED_VALUE"""),"template_human")</f>
        <v>template_human</v>
      </c>
      <c r="G1925" s="25"/>
    </row>
    <row r="1926">
      <c r="A1926" s="22" t="s">
        <v>15561</v>
      </c>
      <c r="B1926" s="4" t="s">
        <v>7333</v>
      </c>
      <c r="C1926" s="4" t="s">
        <v>7561</v>
      </c>
      <c r="D1926" s="10">
        <v>1.59130474E9</v>
      </c>
      <c r="E1926" s="25">
        <v>0.7685119</v>
      </c>
      <c r="F1926" s="15" t="str">
        <f>IFERROR(__xludf.DUMMYFUNCTION("""COMPUTED_VALUE"""),"meowytato")</f>
        <v>meowytato</v>
      </c>
      <c r="G1926" s="25"/>
    </row>
    <row r="1927">
      <c r="A1927" s="22" t="s">
        <v>15562</v>
      </c>
      <c r="B1927" s="4" t="s">
        <v>1619</v>
      </c>
      <c r="C1927" s="4" t="s">
        <v>5743</v>
      </c>
      <c r="D1927" s="10">
        <v>1.591107676E9</v>
      </c>
      <c r="E1927" s="25">
        <v>0.76849276</v>
      </c>
      <c r="F1927" s="15" t="str">
        <f>IFERROR(__xludf.DUMMYFUNCTION("""COMPUTED_VALUE"""),"broughtsexyback")</f>
        <v>broughtsexyback</v>
      </c>
      <c r="G1927" s="25"/>
    </row>
    <row r="1928">
      <c r="A1928" s="22" t="s">
        <v>15563</v>
      </c>
      <c r="B1928" s="4" t="s">
        <v>15564</v>
      </c>
      <c r="C1928" s="4" t="s">
        <v>2001</v>
      </c>
      <c r="D1928" s="10">
        <v>1.593847873E9</v>
      </c>
      <c r="E1928" s="25">
        <v>0.7684762</v>
      </c>
      <c r="F1928" s="15" t="str">
        <f>IFERROR(__xludf.DUMMYFUNCTION("""COMPUTED_VALUE"""),"soccer-fanatic")</f>
        <v>soccer-fanatic</v>
      </c>
      <c r="G1928" s="25"/>
    </row>
    <row r="1929">
      <c r="A1929" s="4" t="s">
        <v>15565</v>
      </c>
      <c r="B1929" s="4" t="s">
        <v>10639</v>
      </c>
      <c r="C1929" s="4" t="s">
        <v>7914</v>
      </c>
      <c r="D1929" s="10">
        <v>1.592236109E9</v>
      </c>
      <c r="E1929" s="25">
        <v>0.76847005</v>
      </c>
      <c r="F1929" s="15" t="str">
        <f>IFERROR(__xludf.DUMMYFUNCTION("""COMPUTED_VALUE"""),"Aesthetys")</f>
        <v>Aesthetys</v>
      </c>
      <c r="G1929" s="25"/>
    </row>
    <row r="1930">
      <c r="A1930" s="22" t="s">
        <v>15566</v>
      </c>
      <c r="B1930" s="4" t="s">
        <v>1327</v>
      </c>
      <c r="C1930" s="4" t="s">
        <v>7876</v>
      </c>
      <c r="D1930" s="10">
        <v>1.591729114E9</v>
      </c>
      <c r="E1930" s="25">
        <v>0.76846695</v>
      </c>
      <c r="F1930" s="15" t="str">
        <f>IFERROR(__xludf.DUMMYFUNCTION("""COMPUTED_VALUE"""),"System32Keep")</f>
        <v>System32Keep</v>
      </c>
      <c r="G1930" s="25"/>
    </row>
    <row r="1931">
      <c r="A1931" s="4" t="s">
        <v>15567</v>
      </c>
      <c r="B1931" s="4" t="s">
        <v>939</v>
      </c>
      <c r="C1931" s="4" t="s">
        <v>9950</v>
      </c>
      <c r="D1931" s="10">
        <v>1.591008392E9</v>
      </c>
      <c r="E1931" s="25">
        <v>0.7684638</v>
      </c>
      <c r="F1931" s="15" t="str">
        <f>IFERROR(__xludf.DUMMYFUNCTION("""COMPUTED_VALUE"""),"tiredgirl")</f>
        <v>tiredgirl</v>
      </c>
      <c r="G1931" s="25"/>
    </row>
    <row r="1932">
      <c r="A1932" s="4" t="s">
        <v>15568</v>
      </c>
      <c r="B1932" s="4" t="s">
        <v>14220</v>
      </c>
      <c r="C1932" s="4" t="s">
        <v>5903</v>
      </c>
      <c r="D1932" s="10">
        <v>1.592142096E9</v>
      </c>
      <c r="E1932" s="25">
        <v>0.7684254</v>
      </c>
      <c r="F1932" s="15" t="str">
        <f>IFERROR(__xludf.DUMMYFUNCTION("""COMPUTED_VALUE"""),"moonpick")</f>
        <v>moonpick</v>
      </c>
      <c r="G1932" s="25"/>
    </row>
    <row r="1933">
      <c r="A1933" s="4" t="s">
        <v>15569</v>
      </c>
      <c r="B1933" s="4" t="s">
        <v>15285</v>
      </c>
      <c r="C1933" s="4" t="s">
        <v>9631</v>
      </c>
      <c r="D1933" s="10">
        <v>1.592455853E9</v>
      </c>
      <c r="E1933" s="25">
        <v>0.76841176</v>
      </c>
      <c r="F1933" s="15" t="str">
        <f>IFERROR(__xludf.DUMMYFUNCTION("""COMPUTED_VALUE"""),"apek4ever")</f>
        <v>apek4ever</v>
      </c>
      <c r="G1933" s="25"/>
    </row>
    <row r="1934">
      <c r="A1934" s="4" t="s">
        <v>15570</v>
      </c>
      <c r="B1934" s="4" t="s">
        <v>5998</v>
      </c>
      <c r="C1934" s="4" t="s">
        <v>5229</v>
      </c>
      <c r="D1934" s="10">
        <v>1.59334304E9</v>
      </c>
      <c r="E1934" s="25">
        <v>0.76838076</v>
      </c>
      <c r="F1934" s="15" t="str">
        <f>IFERROR(__xludf.DUMMYFUNCTION("""COMPUTED_VALUE"""),"P3t3RSOk3R")</f>
        <v>P3t3RSOk3R</v>
      </c>
      <c r="G1934" s="25"/>
    </row>
    <row r="1935">
      <c r="A1935" s="4" t="s">
        <v>15571</v>
      </c>
      <c r="B1935" s="4" t="s">
        <v>15572</v>
      </c>
      <c r="C1935" s="4" t="s">
        <v>4016</v>
      </c>
      <c r="D1935" s="10">
        <v>1.591649625E9</v>
      </c>
      <c r="E1935" s="25">
        <v>0.7683607</v>
      </c>
      <c r="F1935" s="15" t="str">
        <f>IFERROR(__xludf.DUMMYFUNCTION("""COMPUTED_VALUE"""),"standaloneprotein")</f>
        <v>standaloneprotein</v>
      </c>
      <c r="G1935" s="25"/>
    </row>
    <row r="1936">
      <c r="A1936" s="4" t="s">
        <v>15573</v>
      </c>
      <c r="B1936" s="4" t="s">
        <v>15574</v>
      </c>
      <c r="C1936" s="4" t="s">
        <v>10961</v>
      </c>
      <c r="D1936" s="10">
        <v>1.591744586E9</v>
      </c>
      <c r="E1936" s="25">
        <v>0.76835585</v>
      </c>
      <c r="F1936" s="15" t="str">
        <f>IFERROR(__xludf.DUMMYFUNCTION("""COMPUTED_VALUE"""),"Mr_Nights")</f>
        <v>Mr_Nights</v>
      </c>
      <c r="G1936" s="25"/>
    </row>
    <row r="1937">
      <c r="A1937" s="4" t="s">
        <v>15575</v>
      </c>
      <c r="B1937" s="4" t="s">
        <v>3947</v>
      </c>
      <c r="C1937" s="4" t="s">
        <v>8316</v>
      </c>
      <c r="D1937" s="10">
        <v>1.59250038E9</v>
      </c>
      <c r="E1937" s="25">
        <v>0.76833993</v>
      </c>
      <c r="F1937" s="15" t="str">
        <f>IFERROR(__xludf.DUMMYFUNCTION("""COMPUTED_VALUE"""),"bluemoon1333")</f>
        <v>bluemoon1333</v>
      </c>
      <c r="G1937" s="25"/>
    </row>
    <row r="1938">
      <c r="A1938" s="4" t="s">
        <v>15576</v>
      </c>
      <c r="B1938" s="4" t="s">
        <v>13718</v>
      </c>
      <c r="C1938" s="4" t="s">
        <v>7223</v>
      </c>
      <c r="D1938" s="10">
        <v>1.591659447E9</v>
      </c>
      <c r="E1938" s="25">
        <v>0.76832676</v>
      </c>
      <c r="F1938" s="15" t="str">
        <f>IFERROR(__xludf.DUMMYFUNCTION("""COMPUTED_VALUE"""),"tosit2019")</f>
        <v>tosit2019</v>
      </c>
      <c r="G1938" s="25"/>
    </row>
    <row r="1939">
      <c r="A1939" s="4" t="s">
        <v>15577</v>
      </c>
      <c r="B1939" s="4" t="s">
        <v>15578</v>
      </c>
      <c r="C1939" s="4" t="s">
        <v>1864</v>
      </c>
      <c r="D1939" s="10">
        <v>1.592532546E9</v>
      </c>
      <c r="E1939" s="25">
        <v>0.768289</v>
      </c>
      <c r="F1939" s="15" t="str">
        <f>IFERROR(__xludf.DUMMYFUNCTION("""COMPUTED_VALUE"""),"dethrayy")</f>
        <v>dethrayy</v>
      </c>
      <c r="G1939" s="25"/>
    </row>
    <row r="1940">
      <c r="A1940" s="22" t="s">
        <v>15579</v>
      </c>
      <c r="B1940" s="4" t="s">
        <v>4826</v>
      </c>
      <c r="C1940" s="4" t="s">
        <v>12034</v>
      </c>
      <c r="D1940" s="10">
        <v>1.591639216E9</v>
      </c>
      <c r="E1940" s="25">
        <v>0.76825875</v>
      </c>
      <c r="F1940" s="15" t="str">
        <f>IFERROR(__xludf.DUMMYFUNCTION("""COMPUTED_VALUE"""),"f_rfbrekken")</f>
        <v>f_rfbrekken</v>
      </c>
      <c r="G1940" s="25"/>
    </row>
    <row r="1941">
      <c r="A1941" s="4" t="s">
        <v>15580</v>
      </c>
      <c r="B1941" s="4" t="s">
        <v>13828</v>
      </c>
      <c r="C1941" s="4" t="s">
        <v>8471</v>
      </c>
      <c r="D1941" s="10">
        <v>1.593538646E9</v>
      </c>
      <c r="E1941" s="25">
        <v>0.7682372</v>
      </c>
      <c r="F1941" s="15" t="str">
        <f>IFERROR(__xludf.DUMMYFUNCTION("""COMPUTED_VALUE"""),"arturyo1989")</f>
        <v>arturyo1989</v>
      </c>
      <c r="G1941" s="25"/>
    </row>
    <row r="1942">
      <c r="A1942" s="22" t="s">
        <v>15581</v>
      </c>
      <c r="B1942" s="4" t="s">
        <v>925</v>
      </c>
      <c r="C1942" s="4" t="s">
        <v>9987</v>
      </c>
      <c r="D1942" s="10">
        <v>1.592697885E9</v>
      </c>
      <c r="E1942" s="25">
        <v>0.7682187</v>
      </c>
      <c r="F1942" s="15" t="str">
        <f>IFERROR(__xludf.DUMMYFUNCTION("""COMPUTED_VALUE"""),"UncheckedUsername")</f>
        <v>UncheckedUsername</v>
      </c>
      <c r="G1942" s="25"/>
    </row>
    <row r="1943">
      <c r="A1943" s="4" t="s">
        <v>15582</v>
      </c>
      <c r="B1943" s="4" t="s">
        <v>13280</v>
      </c>
      <c r="C1943" s="4" t="s">
        <v>1589</v>
      </c>
      <c r="D1943" s="10">
        <v>1.591716061E9</v>
      </c>
      <c r="E1943" s="25">
        <v>0.7681857</v>
      </c>
      <c r="F1943" s="15" t="str">
        <f>IFERROR(__xludf.DUMMYFUNCTION("""COMPUTED_VALUE"""),"ProfessorQuaid")</f>
        <v>ProfessorQuaid</v>
      </c>
      <c r="G1943" s="25"/>
    </row>
    <row r="1944">
      <c r="A1944" s="4" t="s">
        <v>15583</v>
      </c>
      <c r="B1944" s="4" t="s">
        <v>15584</v>
      </c>
      <c r="C1944" s="4" t="s">
        <v>191</v>
      </c>
      <c r="D1944" s="10">
        <v>1.593065571E9</v>
      </c>
      <c r="E1944" s="25">
        <v>0.76815593</v>
      </c>
      <c r="F1944" s="15" t="str">
        <f>IFERROR(__xludf.DUMMYFUNCTION("""COMPUTED_VALUE"""),"UndoubtedlyABot")</f>
        <v>UndoubtedlyABot</v>
      </c>
      <c r="G1944" s="25"/>
    </row>
    <row r="1945">
      <c r="A1945" s="4" t="s">
        <v>15585</v>
      </c>
      <c r="B1945" s="4" t="s">
        <v>14907</v>
      </c>
      <c r="C1945" s="4" t="s">
        <v>4308</v>
      </c>
      <c r="D1945" s="10">
        <v>1.592968555E9</v>
      </c>
      <c r="E1945" s="25">
        <v>0.7681379</v>
      </c>
      <c r="F1945" s="15" t="str">
        <f>IFERROR(__xludf.DUMMYFUNCTION("""COMPUTED_VALUE"""),"Urapickleweasel")</f>
        <v>Urapickleweasel</v>
      </c>
      <c r="G1945" s="25"/>
    </row>
    <row r="1946">
      <c r="A1946" s="22" t="s">
        <v>15586</v>
      </c>
      <c r="B1946" s="4" t="s">
        <v>1790</v>
      </c>
      <c r="C1946" s="4" t="s">
        <v>6141</v>
      </c>
      <c r="D1946" s="10">
        <v>1.593058115E9</v>
      </c>
      <c r="E1946" s="25">
        <v>0.7681352</v>
      </c>
      <c r="F1946" s="15" t="str">
        <f>IFERROR(__xludf.DUMMYFUNCTION("""COMPUTED_VALUE"""),"Voyle_")</f>
        <v>Voyle_</v>
      </c>
      <c r="G1946" s="25"/>
    </row>
    <row r="1947">
      <c r="A1947" s="4" t="s">
        <v>15587</v>
      </c>
      <c r="B1947" s="4" t="s">
        <v>15588</v>
      </c>
      <c r="C1947" s="4" t="s">
        <v>607</v>
      </c>
      <c r="D1947" s="10">
        <v>1.592754483E9</v>
      </c>
      <c r="E1947" s="25">
        <v>0.7680895</v>
      </c>
      <c r="F1947" s="15" t="str">
        <f>IFERROR(__xludf.DUMMYFUNCTION("""COMPUTED_VALUE"""),"TellMeLies")</f>
        <v>TellMeLies</v>
      </c>
      <c r="G1947" s="25"/>
    </row>
    <row r="1948">
      <c r="A1948" s="22" t="s">
        <v>15589</v>
      </c>
      <c r="B1948" s="4" t="s">
        <v>13601</v>
      </c>
      <c r="C1948" s="4" t="s">
        <v>1982</v>
      </c>
      <c r="D1948" s="10">
        <v>1.591166888E9</v>
      </c>
      <c r="E1948" s="25">
        <v>0.76808804</v>
      </c>
      <c r="F1948" s="15" t="str">
        <f>IFERROR(__xludf.DUMMYFUNCTION("""COMPUTED_VALUE"""),"literallygabe")</f>
        <v>literallygabe</v>
      </c>
      <c r="G1948" s="25"/>
    </row>
    <row r="1949">
      <c r="A1949" s="4" t="s">
        <v>15590</v>
      </c>
      <c r="B1949" s="4" t="s">
        <v>1619</v>
      </c>
      <c r="C1949" s="4" t="s">
        <v>1034</v>
      </c>
      <c r="D1949" s="10">
        <v>1.591808767E9</v>
      </c>
      <c r="E1949" s="25">
        <v>0.7670242</v>
      </c>
      <c r="F1949" s="15" t="str">
        <f>IFERROR(__xludf.DUMMYFUNCTION("""COMPUTED_VALUE"""),"SuperSoakerFan92")</f>
        <v>SuperSoakerFan92</v>
      </c>
      <c r="G1949" s="25"/>
    </row>
    <row r="1950">
      <c r="A1950" s="4" t="s">
        <v>15591</v>
      </c>
      <c r="B1950" s="4" t="s">
        <v>15592</v>
      </c>
      <c r="C1950" s="4" t="s">
        <v>5706</v>
      </c>
      <c r="D1950" s="10">
        <v>1.591207566E9</v>
      </c>
      <c r="E1950" s="25">
        <v>0.7667037</v>
      </c>
      <c r="F1950" s="15" t="str">
        <f>IFERROR(__xludf.DUMMYFUNCTION("""COMPUTED_VALUE"""),"hectorzp")</f>
        <v>hectorzp</v>
      </c>
      <c r="G1950" s="25"/>
    </row>
    <row r="1951">
      <c r="A1951" s="4" t="s">
        <v>15593</v>
      </c>
      <c r="B1951" s="4" t="s">
        <v>13819</v>
      </c>
      <c r="C1951" s="4" t="s">
        <v>7992</v>
      </c>
      <c r="D1951" s="10">
        <v>1.593651939E9</v>
      </c>
      <c r="E1951" s="25">
        <v>0.7665196</v>
      </c>
      <c r="F1951" s="15" t="str">
        <f>IFERROR(__xludf.DUMMYFUNCTION("""COMPUTED_VALUE"""),"GameUpBoyHustleHardr")</f>
        <v>GameUpBoyHustleHardr</v>
      </c>
      <c r="G1951" s="25"/>
    </row>
    <row r="1952">
      <c r="A1952" s="22" t="s">
        <v>15594</v>
      </c>
      <c r="B1952" s="4" t="s">
        <v>13311</v>
      </c>
      <c r="C1952" s="4" t="s">
        <v>12452</v>
      </c>
      <c r="D1952" s="10">
        <v>1.593238084E9</v>
      </c>
      <c r="E1952" s="25">
        <v>0.766057</v>
      </c>
      <c r="F1952" s="15" t="str">
        <f>IFERROR(__xludf.DUMMYFUNCTION("""COMPUTED_VALUE"""),"William_Homyk")</f>
        <v>William_Homyk</v>
      </c>
      <c r="G1952" s="25"/>
    </row>
    <row r="1953">
      <c r="A1953" s="4" t="s">
        <v>15595</v>
      </c>
      <c r="B1953" s="4" t="s">
        <v>8744</v>
      </c>
      <c r="C1953" s="4" t="s">
        <v>10373</v>
      </c>
      <c r="D1953" s="10">
        <v>1.59309911E9</v>
      </c>
      <c r="E1953" s="25">
        <v>0.7659696</v>
      </c>
      <c r="F1953" s="15" t="str">
        <f>IFERROR(__xludf.DUMMYFUNCTION("""COMPUTED_VALUE"""),"Kodiak_Marmoset")</f>
        <v>Kodiak_Marmoset</v>
      </c>
      <c r="G1953" s="25"/>
    </row>
    <row r="1954">
      <c r="A1954" s="22" t="s">
        <v>15596</v>
      </c>
      <c r="B1954" s="4" t="s">
        <v>13601</v>
      </c>
      <c r="C1954" s="4" t="s">
        <v>5130</v>
      </c>
      <c r="D1954" s="10">
        <v>1.592502856E9</v>
      </c>
      <c r="E1954" s="25">
        <v>0.76450115</v>
      </c>
      <c r="F1954" s="15" t="str">
        <f>IFERROR(__xludf.DUMMYFUNCTION("""COMPUTED_VALUE"""),"SwerfNTerf69")</f>
        <v>SwerfNTerf69</v>
      </c>
      <c r="G1954" s="25"/>
    </row>
    <row r="1955">
      <c r="A1955" s="4" t="s">
        <v>15597</v>
      </c>
      <c r="B1955" s="4" t="s">
        <v>14211</v>
      </c>
      <c r="C1955" s="4" t="s">
        <v>59</v>
      </c>
      <c r="D1955" s="10">
        <v>1.591289813E9</v>
      </c>
      <c r="E1955" s="25">
        <v>0.76402605</v>
      </c>
      <c r="F1955" s="15" t="str">
        <f>IFERROR(__xludf.DUMMYFUNCTION("""COMPUTED_VALUE"""),"w1seguy")</f>
        <v>w1seguy</v>
      </c>
      <c r="G1955" s="25"/>
    </row>
    <row r="1956">
      <c r="A1956" s="22" t="s">
        <v>15598</v>
      </c>
      <c r="B1956" s="4" t="s">
        <v>2065</v>
      </c>
      <c r="C1956" s="4" t="s">
        <v>8656</v>
      </c>
      <c r="D1956" s="10">
        <v>1.592560798E9</v>
      </c>
      <c r="E1956" s="25">
        <v>0.76255846</v>
      </c>
      <c r="F1956" s="15" t="str">
        <f>IFERROR(__xludf.DUMMYFUNCTION("""COMPUTED_VALUE"""),"Simple-Ricks")</f>
        <v>Simple-Ricks</v>
      </c>
      <c r="G1956" s="25"/>
    </row>
    <row r="1957">
      <c r="A1957" s="22" t="s">
        <v>15599</v>
      </c>
      <c r="B1957" s="4" t="s">
        <v>13689</v>
      </c>
      <c r="C1957" s="4" t="s">
        <v>12402</v>
      </c>
      <c r="D1957" s="10">
        <v>1.591395278E9</v>
      </c>
      <c r="E1957" s="25">
        <v>0.76218134</v>
      </c>
      <c r="F1957" s="15" t="str">
        <f>IFERROR(__xludf.DUMMYFUNCTION("""COMPUTED_VALUE"""),"altCensored")</f>
        <v>altCensored</v>
      </c>
      <c r="G1957" s="25"/>
    </row>
    <row r="1958">
      <c r="A1958" s="22" t="s">
        <v>15600</v>
      </c>
      <c r="B1958" s="4" t="s">
        <v>10314</v>
      </c>
      <c r="C1958" s="4" t="s">
        <v>3346</v>
      </c>
      <c r="D1958" s="10">
        <v>1.592622586E9</v>
      </c>
      <c r="E1958" s="25">
        <v>0.7610591</v>
      </c>
      <c r="F1958" s="15" t="str">
        <f>IFERROR(__xludf.DUMMYFUNCTION("""COMPUTED_VALUE"""),"Phn7am")</f>
        <v>Phn7am</v>
      </c>
      <c r="G1958" s="25"/>
    </row>
    <row r="1959">
      <c r="A1959" s="4" t="s">
        <v>15601</v>
      </c>
      <c r="B1959" s="4" t="s">
        <v>13118</v>
      </c>
      <c r="C1959" s="4" t="s">
        <v>5827</v>
      </c>
      <c r="D1959" s="10">
        <v>1.592142139E9</v>
      </c>
      <c r="E1959" s="25">
        <v>0.7610183</v>
      </c>
      <c r="F1959" s="15" t="str">
        <f>IFERROR(__xludf.DUMMYFUNCTION("""COMPUTED_VALUE"""),"LeoLaDawg")</f>
        <v>LeoLaDawg</v>
      </c>
      <c r="G1959" s="25"/>
    </row>
    <row r="1960">
      <c r="A1960" s="4" t="s">
        <v>15602</v>
      </c>
      <c r="B1960" s="4" t="s">
        <v>13230</v>
      </c>
      <c r="C1960" s="4" t="s">
        <v>11654</v>
      </c>
      <c r="D1960" s="10">
        <v>1.591120192E9</v>
      </c>
      <c r="E1960" s="25">
        <v>0.7602866</v>
      </c>
      <c r="F1960" s="15" t="str">
        <f>IFERROR(__xludf.DUMMYFUNCTION("""COMPUTED_VALUE"""),"lastmonkeytotheparty")</f>
        <v>lastmonkeytotheparty</v>
      </c>
      <c r="G1960" s="25"/>
    </row>
    <row r="1961">
      <c r="A1961" s="22" t="s">
        <v>15603</v>
      </c>
      <c r="B1961" s="4" t="s">
        <v>13601</v>
      </c>
      <c r="C1961" s="4" t="s">
        <v>7817</v>
      </c>
      <c r="D1961" s="10">
        <v>1.591729795E9</v>
      </c>
      <c r="E1961" s="25">
        <v>0.7599927</v>
      </c>
      <c r="F1961" s="15" t="str">
        <f>IFERROR(__xludf.DUMMYFUNCTION("""COMPUTED_VALUE"""),"IntegrateIt")</f>
        <v>IntegrateIt</v>
      </c>
      <c r="G1961" s="25"/>
    </row>
    <row r="1962">
      <c r="A1962" s="4" t="s">
        <v>15604</v>
      </c>
      <c r="B1962" s="4" t="s">
        <v>4689</v>
      </c>
      <c r="C1962" s="4" t="s">
        <v>4012</v>
      </c>
      <c r="D1962" s="10">
        <v>1.593196884E9</v>
      </c>
      <c r="E1962" s="25">
        <v>0.75969917</v>
      </c>
      <c r="F1962" s="15" t="str">
        <f>IFERROR(__xludf.DUMMYFUNCTION("""COMPUTED_VALUE"""),"sawftacos")</f>
        <v>sawftacos</v>
      </c>
      <c r="G1962" s="25"/>
    </row>
    <row r="1963">
      <c r="A1963" s="22" t="s">
        <v>15605</v>
      </c>
      <c r="B1963" s="4" t="s">
        <v>13246</v>
      </c>
      <c r="C1963" s="4" t="s">
        <v>7259</v>
      </c>
      <c r="D1963" s="10">
        <v>1.591561532E9</v>
      </c>
      <c r="E1963" s="25">
        <v>0.7591578</v>
      </c>
      <c r="F1963" s="15" t="str">
        <f>IFERROR(__xludf.DUMMYFUNCTION("""COMPUTED_VALUE"""),"Disappointment_37")</f>
        <v>Disappointment_37</v>
      </c>
      <c r="G1963" s="25"/>
    </row>
    <row r="1964">
      <c r="A1964" s="4" t="s">
        <v>15606</v>
      </c>
      <c r="B1964" s="4" t="s">
        <v>13333</v>
      </c>
      <c r="C1964" s="4" t="s">
        <v>9866</v>
      </c>
      <c r="D1964" s="10">
        <v>1.592613047E9</v>
      </c>
      <c r="E1964" s="25">
        <v>0.75732404</v>
      </c>
      <c r="F1964" s="15" t="str">
        <f>IFERROR(__xludf.DUMMYFUNCTION("""COMPUTED_VALUE"""),"Blackdesu")</f>
        <v>Blackdesu</v>
      </c>
      <c r="G1964" s="25"/>
    </row>
    <row r="1965">
      <c r="A1965" s="4" t="s">
        <v>15607</v>
      </c>
      <c r="B1965" s="4" t="s">
        <v>13098</v>
      </c>
      <c r="C1965" s="4" t="s">
        <v>1810</v>
      </c>
      <c r="D1965" s="10">
        <v>1.593623542E9</v>
      </c>
      <c r="E1965" s="25">
        <v>0.75692827</v>
      </c>
      <c r="F1965" s="15" t="str">
        <f>IFERROR(__xludf.DUMMYFUNCTION("""COMPUTED_VALUE"""),"Human_by_choice")</f>
        <v>Human_by_choice</v>
      </c>
      <c r="G1965" s="25"/>
    </row>
    <row r="1966">
      <c r="A1966" s="4" t="s">
        <v>15608</v>
      </c>
      <c r="B1966" s="4" t="s">
        <v>853</v>
      </c>
      <c r="C1966" s="4" t="s">
        <v>7422</v>
      </c>
      <c r="D1966" s="10">
        <v>1.591302447E9</v>
      </c>
      <c r="E1966" s="25">
        <v>0.7568162</v>
      </c>
      <c r="F1966" s="15" t="str">
        <f>IFERROR(__xludf.DUMMYFUNCTION("""COMPUTED_VALUE"""),"k9searcher")</f>
        <v>k9searcher</v>
      </c>
      <c r="G1966" s="25"/>
    </row>
    <row r="1967">
      <c r="A1967" s="22" t="s">
        <v>15609</v>
      </c>
      <c r="B1967" s="4" t="s">
        <v>15610</v>
      </c>
      <c r="C1967" s="4" t="s">
        <v>4122</v>
      </c>
      <c r="D1967" s="10">
        <v>1.591093237E9</v>
      </c>
      <c r="E1967" s="25">
        <v>0.7567931</v>
      </c>
      <c r="F1967" s="15" t="str">
        <f>IFERROR(__xludf.DUMMYFUNCTION("""COMPUTED_VALUE"""),"Horse_Armour")</f>
        <v>Horse_Armour</v>
      </c>
      <c r="G1967" s="25"/>
    </row>
    <row r="1968">
      <c r="A1968" s="22" t="s">
        <v>15611</v>
      </c>
      <c r="B1968" s="4" t="s">
        <v>13376</v>
      </c>
      <c r="C1968" s="4" t="s">
        <v>12208</v>
      </c>
      <c r="D1968" s="10">
        <v>1.593110575E9</v>
      </c>
      <c r="E1968" s="25">
        <v>0.7561262</v>
      </c>
      <c r="F1968" s="15" t="str">
        <f>IFERROR(__xludf.DUMMYFUNCTION("""COMPUTED_VALUE"""),"MermaidFishCo")</f>
        <v>MermaidFishCo</v>
      </c>
      <c r="G1968" s="25"/>
    </row>
    <row r="1969">
      <c r="A1969" s="22" t="s">
        <v>15612</v>
      </c>
      <c r="B1969" s="4" t="s">
        <v>13230</v>
      </c>
      <c r="C1969" s="4" t="s">
        <v>8918</v>
      </c>
      <c r="D1969" s="10">
        <v>1.59197434E9</v>
      </c>
      <c r="E1969" s="25">
        <v>0.7555625</v>
      </c>
      <c r="F1969" s="15" t="str">
        <f>IFERROR(__xludf.DUMMYFUNCTION("""COMPUTED_VALUE"""),"kamomil")</f>
        <v>kamomil</v>
      </c>
      <c r="G1969" s="25"/>
    </row>
    <row r="1970">
      <c r="A1970" s="4" t="s">
        <v>15613</v>
      </c>
      <c r="B1970" s="4" t="s">
        <v>9116</v>
      </c>
      <c r="C1970" s="4" t="s">
        <v>5767</v>
      </c>
      <c r="D1970" s="10">
        <v>1.592580172E9</v>
      </c>
      <c r="E1970" s="25">
        <v>0.7552867</v>
      </c>
      <c r="F1970" s="15" t="str">
        <f>IFERROR(__xludf.DUMMYFUNCTION("""COMPUTED_VALUE"""),"pro555pero")</f>
        <v>pro555pero</v>
      </c>
      <c r="G1970" s="25"/>
    </row>
    <row r="1971">
      <c r="A1971" s="4" t="s">
        <v>15614</v>
      </c>
      <c r="B1971" s="4" t="s">
        <v>15615</v>
      </c>
      <c r="C1971" s="4" t="s">
        <v>11619</v>
      </c>
      <c r="D1971" s="10">
        <v>1.592764195E9</v>
      </c>
      <c r="E1971" s="25">
        <v>0.7550034</v>
      </c>
      <c r="F1971" s="15" t="str">
        <f>IFERROR(__xludf.DUMMYFUNCTION("""COMPUTED_VALUE"""),"Xyrektv")</f>
        <v>Xyrektv</v>
      </c>
      <c r="G1971" s="25"/>
    </row>
    <row r="1972">
      <c r="A1972" s="4" t="s">
        <v>15616</v>
      </c>
      <c r="B1972" s="4" t="s">
        <v>14998</v>
      </c>
      <c r="C1972" s="4" t="s">
        <v>2037</v>
      </c>
      <c r="D1972" s="10">
        <v>1.591879365E9</v>
      </c>
      <c r="E1972" s="25">
        <v>0.7547357</v>
      </c>
      <c r="F1972" s="15" t="str">
        <f>IFERROR(__xludf.DUMMYFUNCTION("""COMPUTED_VALUE"""),"TheRealJacksonGalaxy")</f>
        <v>TheRealJacksonGalaxy</v>
      </c>
      <c r="G1972" s="25"/>
    </row>
    <row r="1973">
      <c r="A1973" s="4" t="s">
        <v>15617</v>
      </c>
      <c r="B1973" s="4" t="s">
        <v>13455</v>
      </c>
      <c r="C1973" s="4" t="s">
        <v>3445</v>
      </c>
      <c r="D1973" s="10">
        <v>1.591506803E9</v>
      </c>
      <c r="E1973" s="25">
        <v>0.75419945</v>
      </c>
      <c r="F1973" s="15" t="str">
        <f>IFERROR(__xludf.DUMMYFUNCTION("""COMPUTED_VALUE"""),"Kalashnicoffee")</f>
        <v>Kalashnicoffee</v>
      </c>
      <c r="G1973" s="25"/>
    </row>
    <row r="1974">
      <c r="A1974" s="22" t="s">
        <v>15618</v>
      </c>
      <c r="B1974" s="4" t="s">
        <v>13455</v>
      </c>
      <c r="C1974" s="4" t="s">
        <v>5724</v>
      </c>
      <c r="D1974" s="10">
        <v>1.593355446E9</v>
      </c>
      <c r="E1974" s="25">
        <v>0.75305825</v>
      </c>
      <c r="F1974" s="15" t="str">
        <f>IFERROR(__xludf.DUMMYFUNCTION("""COMPUTED_VALUE"""),"Gyomb1")</f>
        <v>Gyomb1</v>
      </c>
      <c r="G1974" s="25"/>
    </row>
    <row r="1975">
      <c r="A1975" s="4" t="s">
        <v>15619</v>
      </c>
      <c r="B1975" s="4" t="s">
        <v>13668</v>
      </c>
      <c r="C1975" s="4" t="s">
        <v>2478</v>
      </c>
      <c r="D1975" s="10">
        <v>1.591289595E9</v>
      </c>
      <c r="E1975" s="25">
        <v>0.7516241</v>
      </c>
      <c r="F1975" s="15" t="str">
        <f>IFERROR(__xludf.DUMMYFUNCTION("""COMPUTED_VALUE"""),"reclusecaboose")</f>
        <v>reclusecaboose</v>
      </c>
      <c r="G1975" s="25"/>
    </row>
    <row r="1976">
      <c r="A1976" s="4" t="s">
        <v>15620</v>
      </c>
      <c r="B1976" s="4" t="s">
        <v>13098</v>
      </c>
      <c r="C1976" s="4" t="s">
        <v>1093</v>
      </c>
      <c r="D1976" s="10">
        <v>1.592833812E9</v>
      </c>
      <c r="E1976" s="25">
        <v>0.7515609</v>
      </c>
      <c r="F1976" s="15" t="str">
        <f>IFERROR(__xludf.DUMMYFUNCTION("""COMPUTED_VALUE"""),"zindagi786")</f>
        <v>zindagi786</v>
      </c>
      <c r="G1976" s="25"/>
    </row>
    <row r="1977">
      <c r="A1977" s="22" t="s">
        <v>15621</v>
      </c>
      <c r="B1977" s="4" t="s">
        <v>13230</v>
      </c>
      <c r="C1977" s="4" t="s">
        <v>5424</v>
      </c>
      <c r="D1977" s="10">
        <v>1.591806679E9</v>
      </c>
      <c r="E1977" s="25">
        <v>0.75075334</v>
      </c>
      <c r="F1977" s="15" t="str">
        <f>IFERROR(__xludf.DUMMYFUNCTION("""COMPUTED_VALUE"""),"WhatInAll")</f>
        <v>WhatInAll</v>
      </c>
      <c r="G1977" s="25"/>
    </row>
    <row r="1978">
      <c r="A1978" s="4" t="s">
        <v>15622</v>
      </c>
      <c r="B1978" s="4" t="s">
        <v>13135</v>
      </c>
      <c r="C1978" s="4" t="s">
        <v>2027</v>
      </c>
      <c r="D1978" s="10">
        <v>1.591760954E9</v>
      </c>
      <c r="E1978" s="25">
        <v>0.7506519</v>
      </c>
      <c r="F1978" s="15" t="str">
        <f>IFERROR(__xludf.DUMMYFUNCTION("""COMPUTED_VALUE"""),"RecordingKing")</f>
        <v>RecordingKing</v>
      </c>
      <c r="G1978" s="25"/>
    </row>
    <row r="1979">
      <c r="A1979" s="4" t="s">
        <v>15623</v>
      </c>
      <c r="B1979" s="4" t="s">
        <v>14916</v>
      </c>
      <c r="C1979" s="4" t="s">
        <v>5307</v>
      </c>
      <c r="D1979" s="10">
        <v>1.591839101E9</v>
      </c>
      <c r="E1979" s="25">
        <v>0.750618</v>
      </c>
      <c r="F1979" s="15" t="str">
        <f>IFERROR(__xludf.DUMMYFUNCTION("""COMPUTED_VALUE"""),"Bond4141")</f>
        <v>Bond4141</v>
      </c>
      <c r="G1979" s="25"/>
    </row>
    <row r="1980">
      <c r="A1980" s="22" t="s">
        <v>15624</v>
      </c>
      <c r="B1980" s="4" t="s">
        <v>1257</v>
      </c>
      <c r="C1980" s="4" t="s">
        <v>7411</v>
      </c>
      <c r="D1980" s="10">
        <v>1.591732154E9</v>
      </c>
      <c r="E1980" s="25">
        <v>0.75052494</v>
      </c>
      <c r="F1980" s="15" t="str">
        <f>IFERROR(__xludf.DUMMYFUNCTION("""COMPUTED_VALUE"""),"Thornotodinson")</f>
        <v>Thornotodinson</v>
      </c>
      <c r="G1980" s="25"/>
    </row>
    <row r="1981">
      <c r="A1981" s="4" t="s">
        <v>15625</v>
      </c>
      <c r="B1981" s="4" t="s">
        <v>10639</v>
      </c>
      <c r="C1981" s="4" t="s">
        <v>5731</v>
      </c>
      <c r="D1981" s="10">
        <v>1.593454269E9</v>
      </c>
      <c r="E1981" s="25">
        <v>0.7502935</v>
      </c>
      <c r="F1981" s="15" t="str">
        <f>IFERROR(__xludf.DUMMYFUNCTION("""COMPUTED_VALUE"""),"isocore-upitup")</f>
        <v>isocore-upitup</v>
      </c>
      <c r="G1981" s="25"/>
    </row>
    <row r="1982">
      <c r="A1982" s="22" t="s">
        <v>15626</v>
      </c>
      <c r="B1982" s="4" t="s">
        <v>6034</v>
      </c>
      <c r="C1982" s="4" t="s">
        <v>10929</v>
      </c>
      <c r="D1982" s="10">
        <v>1.592088943E9</v>
      </c>
      <c r="E1982" s="25">
        <v>0.7495344</v>
      </c>
      <c r="F1982" s="15" t="str">
        <f>IFERROR(__xludf.DUMMYFUNCTION("""COMPUTED_VALUE"""),"nitsua_rela_")</f>
        <v>nitsua_rela_</v>
      </c>
      <c r="G1982" s="25"/>
    </row>
    <row r="1983">
      <c r="A1983" s="4" t="s">
        <v>15627</v>
      </c>
      <c r="B1983" s="4" t="s">
        <v>3294</v>
      </c>
      <c r="C1983" s="4" t="s">
        <v>7286</v>
      </c>
      <c r="D1983" s="10">
        <v>1.591117819E9</v>
      </c>
      <c r="E1983" s="25">
        <v>0.7488892</v>
      </c>
      <c r="F1983" s="15" t="str">
        <f>IFERROR(__xludf.DUMMYFUNCTION("""COMPUTED_VALUE"""),"yofuckface")</f>
        <v>yofuckface</v>
      </c>
      <c r="G1983" s="25"/>
    </row>
    <row r="1984">
      <c r="A1984" s="22" t="s">
        <v>15628</v>
      </c>
      <c r="B1984" s="4" t="s">
        <v>2065</v>
      </c>
      <c r="C1984" s="4" t="s">
        <v>7180</v>
      </c>
      <c r="D1984" s="10">
        <v>1.591453278E9</v>
      </c>
      <c r="E1984" s="25">
        <v>0.748087</v>
      </c>
      <c r="F1984" s="15" t="str">
        <f>IFERROR(__xludf.DUMMYFUNCTION("""COMPUTED_VALUE"""),"natashatheraptor")</f>
        <v>natashatheraptor</v>
      </c>
      <c r="G1984" s="25"/>
    </row>
    <row r="1985">
      <c r="A1985" s="4" t="s">
        <v>15629</v>
      </c>
      <c r="B1985" s="4" t="s">
        <v>15083</v>
      </c>
      <c r="C1985" s="4" t="s">
        <v>12347</v>
      </c>
      <c r="D1985" s="10">
        <v>1.592085647E9</v>
      </c>
      <c r="E1985" s="25">
        <v>0.7478074</v>
      </c>
      <c r="F1985" s="15" t="str">
        <f>IFERROR(__xludf.DUMMYFUNCTION("""COMPUTED_VALUE"""),"LancienLaurais")</f>
        <v>LancienLaurais</v>
      </c>
      <c r="G1985" s="25"/>
    </row>
    <row r="1986">
      <c r="A1986" s="4" t="s">
        <v>15630</v>
      </c>
      <c r="B1986" s="4" t="s">
        <v>15631</v>
      </c>
      <c r="C1986" s="4" t="s">
        <v>8771</v>
      </c>
      <c r="D1986" s="10">
        <v>1.593307267E9</v>
      </c>
      <c r="E1986" s="25">
        <v>0.7474824</v>
      </c>
      <c r="F1986" s="15" t="str">
        <f>IFERROR(__xludf.DUMMYFUNCTION("""COMPUTED_VALUE"""),"-_Skizz_-")</f>
        <v>-_Skizz_-</v>
      </c>
      <c r="G1986" s="25"/>
    </row>
    <row r="1987">
      <c r="A1987" s="22" t="s">
        <v>15632</v>
      </c>
      <c r="B1987" s="4" t="s">
        <v>1253</v>
      </c>
      <c r="C1987" s="4" t="s">
        <v>10929</v>
      </c>
      <c r="D1987" s="10">
        <v>1.592095472E9</v>
      </c>
      <c r="E1987" s="25">
        <v>0.74619025</v>
      </c>
      <c r="F1987" s="15" t="str">
        <f>IFERROR(__xludf.DUMMYFUNCTION("""COMPUTED_VALUE"""),"CalmSherby")</f>
        <v>CalmSherby</v>
      </c>
      <c r="G1987" s="25"/>
    </row>
    <row r="1988">
      <c r="A1988" s="4" t="s">
        <v>15633</v>
      </c>
      <c r="B1988" s="4" t="s">
        <v>973</v>
      </c>
      <c r="C1988" s="4" t="s">
        <v>6944</v>
      </c>
      <c r="D1988" s="10">
        <v>1.591664845E9</v>
      </c>
      <c r="E1988" s="25">
        <v>0.74550164</v>
      </c>
      <c r="F1988" s="15" t="str">
        <f>IFERROR(__xludf.DUMMYFUNCTION("""COMPUTED_VALUE"""),"ArcticLeopard")</f>
        <v>ArcticLeopard</v>
      </c>
      <c r="G1988" s="25"/>
    </row>
    <row r="1989">
      <c r="A1989" s="4" t="s">
        <v>15634</v>
      </c>
      <c r="B1989" s="4" t="s">
        <v>7123</v>
      </c>
      <c r="C1989" s="4" t="s">
        <v>5034</v>
      </c>
      <c r="D1989" s="10">
        <v>1.593265882E9</v>
      </c>
      <c r="E1989" s="25">
        <v>0.7453485</v>
      </c>
      <c r="F1989" s="15" t="str">
        <f>IFERROR(__xludf.DUMMYFUNCTION("""COMPUTED_VALUE"""),"JumpedUpSparky")</f>
        <v>JumpedUpSparky</v>
      </c>
      <c r="G1989" s="25"/>
    </row>
    <row r="1990">
      <c r="A1990" s="22" t="s">
        <v>15635</v>
      </c>
      <c r="B1990" s="4" t="s">
        <v>886</v>
      </c>
      <c r="C1990" s="4" t="s">
        <v>9807</v>
      </c>
      <c r="D1990" s="10">
        <v>1.592850059E9</v>
      </c>
      <c r="E1990" s="25">
        <v>0.74530834</v>
      </c>
      <c r="F1990" s="15" t="str">
        <f>IFERROR(__xludf.DUMMYFUNCTION("""COMPUTED_VALUE"""),"financial_modelling")</f>
        <v>financial_modelling</v>
      </c>
      <c r="G1990" s="25"/>
    </row>
    <row r="1991">
      <c r="A1991" s="22" t="s">
        <v>15636</v>
      </c>
      <c r="B1991" s="4" t="s">
        <v>13230</v>
      </c>
      <c r="C1991" s="4" t="s">
        <v>9300</v>
      </c>
      <c r="D1991" s="10">
        <v>1.591205632E9</v>
      </c>
      <c r="E1991" s="25">
        <v>0.74529403</v>
      </c>
      <c r="F1991" s="15" t="str">
        <f>IFERROR(__xludf.DUMMYFUNCTION("""COMPUTED_VALUE"""),"retrool")</f>
        <v>retrool</v>
      </c>
      <c r="G1991" s="25"/>
    </row>
    <row r="1992">
      <c r="A1992" s="22" t="s">
        <v>15637</v>
      </c>
      <c r="B1992" s="4" t="s">
        <v>4075</v>
      </c>
      <c r="C1992" s="4" t="s">
        <v>8316</v>
      </c>
      <c r="D1992" s="10">
        <v>1.592484786E9</v>
      </c>
      <c r="E1992" s="25">
        <v>0.7452569</v>
      </c>
      <c r="F1992" s="15" t="str">
        <f>IFERROR(__xludf.DUMMYFUNCTION("""COMPUTED_VALUE"""),"ShitsGoingDownLMAO")</f>
        <v>ShitsGoingDownLMAO</v>
      </c>
      <c r="G1992" s="25"/>
    </row>
    <row r="1993">
      <c r="A1993" s="4" t="s">
        <v>15638</v>
      </c>
      <c r="B1993" s="4" t="s">
        <v>3014</v>
      </c>
      <c r="C1993" s="4" t="s">
        <v>9692</v>
      </c>
      <c r="D1993" s="10">
        <v>1.591407152E9</v>
      </c>
      <c r="E1993" s="25">
        <v>0.74525243</v>
      </c>
      <c r="F1993" s="15" t="str">
        <f>IFERROR(__xludf.DUMMYFUNCTION("""COMPUTED_VALUE"""),"Wazuion")</f>
        <v>Wazuion</v>
      </c>
      <c r="G1993" s="25"/>
    </row>
    <row r="1994">
      <c r="A1994" s="4" t="s">
        <v>15639</v>
      </c>
      <c r="B1994" s="4" t="s">
        <v>13798</v>
      </c>
      <c r="C1994" s="4" t="s">
        <v>3234</v>
      </c>
      <c r="D1994" s="10">
        <v>1.592466787E9</v>
      </c>
      <c r="E1994" s="25">
        <v>0.7451656</v>
      </c>
      <c r="F1994" s="15" t="str">
        <f>IFERROR(__xludf.DUMMYFUNCTION("""COMPUTED_VALUE"""),"outerspace_rebel")</f>
        <v>outerspace_rebel</v>
      </c>
      <c r="G1994" s="25"/>
    </row>
    <row r="1995">
      <c r="A1995" s="4" t="s">
        <v>15640</v>
      </c>
      <c r="B1995" s="4" t="s">
        <v>7123</v>
      </c>
      <c r="C1995" s="4" t="s">
        <v>5899</v>
      </c>
      <c r="D1995" s="10">
        <v>1.591197006E9</v>
      </c>
      <c r="E1995" s="25">
        <v>0.7451631</v>
      </c>
      <c r="F1995" s="15" t="str">
        <f>IFERROR(__xludf.DUMMYFUNCTION("""COMPUTED_VALUE"""),"Truth-Justice-Life")</f>
        <v>Truth-Justice-Life</v>
      </c>
      <c r="G1995" s="25"/>
    </row>
    <row r="1996">
      <c r="A1996" s="22" t="s">
        <v>15641</v>
      </c>
      <c r="B1996" s="4" t="s">
        <v>15541</v>
      </c>
      <c r="C1996" s="4" t="s">
        <v>665</v>
      </c>
      <c r="D1996" s="10">
        <v>1.591476033E9</v>
      </c>
      <c r="E1996" s="25">
        <v>0.7451521</v>
      </c>
      <c r="F1996" s="15" t="str">
        <f>IFERROR(__xludf.DUMMYFUNCTION("""COMPUTED_VALUE"""),"NohoTwoPointOh")</f>
        <v>NohoTwoPointOh</v>
      </c>
      <c r="G1996" s="25"/>
    </row>
    <row r="1997">
      <c r="A1997" s="4" t="s">
        <v>15642</v>
      </c>
      <c r="B1997" s="4" t="s">
        <v>15643</v>
      </c>
      <c r="C1997" s="4" t="s">
        <v>11684</v>
      </c>
      <c r="D1997" s="10">
        <v>1.591447263E9</v>
      </c>
      <c r="E1997" s="25">
        <v>0.7450786</v>
      </c>
      <c r="F1997" s="15" t="str">
        <f>IFERROR(__xludf.DUMMYFUNCTION("""COMPUTED_VALUE"""),"R-Tighty-L-Loosey")</f>
        <v>R-Tighty-L-Loosey</v>
      </c>
      <c r="G1997" s="25"/>
    </row>
    <row r="1998">
      <c r="A1998" s="22" t="s">
        <v>15644</v>
      </c>
      <c r="B1998" s="4" t="s">
        <v>930</v>
      </c>
      <c r="C1998" s="4" t="s">
        <v>2325</v>
      </c>
      <c r="D1998" s="10">
        <v>1.592602855E9</v>
      </c>
      <c r="E1998" s="25">
        <v>0.745078</v>
      </c>
      <c r="F1998" s="15" t="str">
        <f>IFERROR(__xludf.DUMMYFUNCTION("""COMPUTED_VALUE"""),"lerobinbot")</f>
        <v>lerobinbot</v>
      </c>
      <c r="G1998" s="25"/>
    </row>
    <row r="1999">
      <c r="A1999" s="22" t="s">
        <v>15645</v>
      </c>
      <c r="B1999" s="4" t="s">
        <v>14383</v>
      </c>
      <c r="C1999" s="4" t="s">
        <v>1516</v>
      </c>
      <c r="D1999" s="10">
        <v>1.592009587E9</v>
      </c>
      <c r="E1999" s="25">
        <v>0.7450698</v>
      </c>
      <c r="F1999" s="15" t="str">
        <f>IFERROR(__xludf.DUMMYFUNCTION("""COMPUTED_VALUE"""),"nicestnicer")</f>
        <v>nicestnicer</v>
      </c>
      <c r="G1999" s="25"/>
    </row>
    <row r="2000">
      <c r="A2000" s="4" t="s">
        <v>15646</v>
      </c>
      <c r="B2000" s="4" t="s">
        <v>4826</v>
      </c>
      <c r="C2000" s="4" t="s">
        <v>6448</v>
      </c>
      <c r="D2000" s="10">
        <v>1.592318936E9</v>
      </c>
      <c r="E2000" s="25">
        <v>0.7450462</v>
      </c>
      <c r="F2000" s="15" t="str">
        <f>IFERROR(__xludf.DUMMYFUNCTION("""COMPUTED_VALUE"""),"morgana_the_octopus")</f>
        <v>morgana_the_octopus</v>
      </c>
      <c r="G2000" s="25"/>
    </row>
    <row r="2001">
      <c r="A2001" s="4" t="s">
        <v>15647</v>
      </c>
      <c r="B2001" s="4" t="s">
        <v>13139</v>
      </c>
      <c r="C2001" s="4" t="s">
        <v>3897</v>
      </c>
      <c r="D2001" s="10">
        <v>1.59251697E9</v>
      </c>
      <c r="E2001" s="25">
        <v>0.7450132</v>
      </c>
      <c r="F2001" s="15" t="str">
        <f>IFERROR(__xludf.DUMMYFUNCTION("""COMPUTED_VALUE"""),"mpogho")</f>
        <v>mpogho</v>
      </c>
      <c r="G2001" s="25"/>
    </row>
    <row r="2002">
      <c r="A2002" s="22" t="s">
        <v>15648</v>
      </c>
      <c r="B2002" s="4" t="s">
        <v>2567</v>
      </c>
      <c r="C2002" s="4" t="s">
        <v>11619</v>
      </c>
      <c r="D2002" s="10">
        <v>1.592765234E9</v>
      </c>
      <c r="E2002" s="25">
        <v>0.7449584</v>
      </c>
      <c r="F2002" s="15" t="str">
        <f>IFERROR(__xludf.DUMMYFUNCTION("""COMPUTED_VALUE"""),"Kaargh")</f>
        <v>Kaargh</v>
      </c>
      <c r="G2002" s="25"/>
    </row>
    <row r="2003">
      <c r="A2003" s="4" t="s">
        <v>15649</v>
      </c>
      <c r="B2003" s="4" t="s">
        <v>15650</v>
      </c>
      <c r="C2003" s="4" t="s">
        <v>10573</v>
      </c>
      <c r="D2003" s="10">
        <v>1.592619845E9</v>
      </c>
      <c r="E2003" s="25">
        <v>0.74494046</v>
      </c>
      <c r="F2003" s="15" t="str">
        <f>IFERROR(__xludf.DUMMYFUNCTION("""COMPUTED_VALUE"""),"gregmacburn")</f>
        <v>gregmacburn</v>
      </c>
      <c r="G2003" s="25"/>
    </row>
    <row r="2004">
      <c r="A2004" s="4" t="s">
        <v>15651</v>
      </c>
      <c r="B2004" s="4" t="s">
        <v>8714</v>
      </c>
      <c r="C2004" s="4" t="s">
        <v>8716</v>
      </c>
      <c r="D2004" s="10">
        <v>1.591886954E9</v>
      </c>
      <c r="E2004" s="25">
        <v>0.7449388</v>
      </c>
      <c r="F2004" s="15" t="str">
        <f>IFERROR(__xludf.DUMMYFUNCTION("""COMPUTED_VALUE"""),"ShadowMoses1188")</f>
        <v>ShadowMoses1188</v>
      </c>
      <c r="G2004" s="25"/>
    </row>
    <row r="2005">
      <c r="A2005" s="4" t="s">
        <v>15652</v>
      </c>
      <c r="B2005" s="4" t="s">
        <v>15653</v>
      </c>
      <c r="C2005" s="4" t="s">
        <v>5101</v>
      </c>
      <c r="D2005" s="10">
        <v>1.591892048E9</v>
      </c>
      <c r="E2005" s="25">
        <v>0.7449359</v>
      </c>
      <c r="F2005" s="15" t="str">
        <f>IFERROR(__xludf.DUMMYFUNCTION("""COMPUTED_VALUE"""),"Kykio_kitten")</f>
        <v>Kykio_kitten</v>
      </c>
      <c r="G2005" s="25"/>
    </row>
    <row r="2006">
      <c r="A2006" s="4" t="s">
        <v>15654</v>
      </c>
      <c r="B2006" s="4" t="s">
        <v>2567</v>
      </c>
      <c r="C2006" s="4" t="s">
        <v>10126</v>
      </c>
      <c r="D2006" s="10">
        <v>1.592324818E9</v>
      </c>
      <c r="E2006" s="25">
        <v>0.74493545</v>
      </c>
      <c r="F2006" s="15" t="str">
        <f>IFERROR(__xludf.DUMMYFUNCTION("""COMPUTED_VALUE"""),"mairtinomarta")</f>
        <v>mairtinomarta</v>
      </c>
      <c r="G2006" s="25"/>
    </row>
    <row r="2007">
      <c r="A2007" s="4" t="s">
        <v>15655</v>
      </c>
      <c r="B2007" s="4" t="s">
        <v>15656</v>
      </c>
      <c r="C2007" s="4" t="s">
        <v>8947</v>
      </c>
      <c r="D2007" s="10">
        <v>1.592647283E9</v>
      </c>
      <c r="E2007" s="25">
        <v>0.7449195</v>
      </c>
      <c r="F2007" s="15" t="str">
        <f>IFERROR(__xludf.DUMMYFUNCTION("""COMPUTED_VALUE"""),"literal___shithead")</f>
        <v>literal___shithead</v>
      </c>
      <c r="G2007" s="25"/>
    </row>
    <row r="2008">
      <c r="A2008" s="22" t="s">
        <v>15657</v>
      </c>
      <c r="B2008" s="4" t="s">
        <v>14916</v>
      </c>
      <c r="C2008" s="4" t="s">
        <v>116</v>
      </c>
      <c r="D2008" s="10">
        <v>1.591755529E9</v>
      </c>
      <c r="E2008" s="25">
        <v>0.7449028</v>
      </c>
      <c r="F2008" s="15" t="str">
        <f>IFERROR(__xludf.DUMMYFUNCTION("""COMPUTED_VALUE"""),"analyst69")</f>
        <v>analyst69</v>
      </c>
      <c r="G2008" s="25"/>
    </row>
    <row r="2009">
      <c r="A2009" s="22" t="s">
        <v>15658</v>
      </c>
      <c r="B2009" s="4" t="s">
        <v>12250</v>
      </c>
      <c r="C2009" s="4" t="s">
        <v>11015</v>
      </c>
      <c r="D2009" s="10">
        <v>1.59194611E9</v>
      </c>
      <c r="E2009" s="25">
        <v>0.7448712</v>
      </c>
      <c r="F2009" s="15" t="str">
        <f>IFERROR(__xludf.DUMMYFUNCTION("""COMPUTED_VALUE"""),"cookiemountain18")</f>
        <v>cookiemountain18</v>
      </c>
      <c r="G2009" s="25"/>
    </row>
    <row r="2010">
      <c r="A2010" s="22" t="s">
        <v>15659</v>
      </c>
      <c r="B2010" s="4" t="s">
        <v>11591</v>
      </c>
      <c r="C2010" s="4" t="s">
        <v>8716</v>
      </c>
      <c r="D2010" s="10">
        <v>1.591882163E9</v>
      </c>
      <c r="E2010" s="25">
        <v>0.7448571</v>
      </c>
      <c r="F2010" s="15" t="str">
        <f>IFERROR(__xludf.DUMMYFUNCTION("""COMPUTED_VALUE"""),"growyourfrog")</f>
        <v>growyourfrog</v>
      </c>
      <c r="G2010" s="25"/>
    </row>
    <row r="2011">
      <c r="A2011" s="22" t="s">
        <v>15660</v>
      </c>
      <c r="B2011" s="4" t="s">
        <v>13601</v>
      </c>
      <c r="C2011" s="4" t="s">
        <v>2224</v>
      </c>
      <c r="D2011" s="10">
        <v>1.591754533E9</v>
      </c>
      <c r="E2011" s="25">
        <v>0.7448508</v>
      </c>
      <c r="F2011" s="15" t="str">
        <f>IFERROR(__xludf.DUMMYFUNCTION("""COMPUTED_VALUE"""),"RedScourge")</f>
        <v>RedScourge</v>
      </c>
      <c r="G2011" s="25"/>
    </row>
    <row r="2012">
      <c r="A2012" s="4" t="s">
        <v>15661</v>
      </c>
      <c r="B2012" s="4" t="s">
        <v>14458</v>
      </c>
      <c r="C2012" s="4" t="s">
        <v>6233</v>
      </c>
      <c r="D2012" s="10">
        <v>1.592512877E9</v>
      </c>
      <c r="E2012" s="25">
        <v>0.74484926</v>
      </c>
      <c r="F2012" s="15" t="str">
        <f>IFERROR(__xludf.DUMMYFUNCTION("""COMPUTED_VALUE"""),"drqxx")</f>
        <v>drqxx</v>
      </c>
      <c r="G2012" s="25"/>
    </row>
    <row r="2013">
      <c r="A2013" s="4" t="s">
        <v>15662</v>
      </c>
      <c r="B2013" s="4" t="s">
        <v>6318</v>
      </c>
      <c r="C2013" s="4" t="s">
        <v>7282</v>
      </c>
      <c r="D2013" s="10">
        <v>1.59288506E9</v>
      </c>
      <c r="E2013" s="25">
        <v>0.74484766</v>
      </c>
      <c r="F2013" s="15" t="str">
        <f>IFERROR(__xludf.DUMMYFUNCTION("""COMPUTED_VALUE"""),"OhYeahGetSchwifty")</f>
        <v>OhYeahGetSchwifty</v>
      </c>
      <c r="G2013" s="25"/>
    </row>
    <row r="2014">
      <c r="A2014" s="4" t="s">
        <v>15663</v>
      </c>
      <c r="B2014" s="4" t="s">
        <v>14533</v>
      </c>
      <c r="C2014" s="4" t="s">
        <v>5092</v>
      </c>
      <c r="D2014" s="10">
        <v>1.592441382E9</v>
      </c>
      <c r="E2014" s="25">
        <v>0.7448449</v>
      </c>
      <c r="F2014" s="15" t="str">
        <f>IFERROR(__xludf.DUMMYFUNCTION("""COMPUTED_VALUE"""),"RedditAdminsAreAss")</f>
        <v>RedditAdminsAreAss</v>
      </c>
      <c r="G2014" s="25"/>
    </row>
    <row r="2015">
      <c r="A2015" s="22" t="s">
        <v>15664</v>
      </c>
      <c r="B2015" s="4" t="s">
        <v>6034</v>
      </c>
      <c r="C2015" s="4" t="s">
        <v>11065</v>
      </c>
      <c r="D2015" s="10">
        <v>1.591907484E9</v>
      </c>
      <c r="E2015" s="25">
        <v>0.7448258</v>
      </c>
      <c r="F2015" s="15" t="str">
        <f>IFERROR(__xludf.DUMMYFUNCTION("""COMPUTED_VALUE"""),"Deplorable_scum")</f>
        <v>Deplorable_scum</v>
      </c>
      <c r="G2015" s="25"/>
    </row>
    <row r="2016">
      <c r="A2016" s="4" t="s">
        <v>15665</v>
      </c>
      <c r="B2016" s="4" t="s">
        <v>7865</v>
      </c>
      <c r="C2016" s="4" t="s">
        <v>4046</v>
      </c>
      <c r="D2016" s="10">
        <v>1.593158995E9</v>
      </c>
      <c r="E2016" s="25">
        <v>0.7447851</v>
      </c>
      <c r="F2016" s="15" t="str">
        <f>IFERROR(__xludf.DUMMYFUNCTION("""COMPUTED_VALUE"""),"sujtek")</f>
        <v>sujtek</v>
      </c>
      <c r="G2016" s="25"/>
    </row>
    <row r="2017">
      <c r="A2017" s="4" t="s">
        <v>15666</v>
      </c>
      <c r="B2017" s="4" t="s">
        <v>15667</v>
      </c>
      <c r="C2017" s="4" t="s">
        <v>1986</v>
      </c>
      <c r="D2017" s="10">
        <v>1.593195863E9</v>
      </c>
      <c r="E2017" s="25">
        <v>0.74477834</v>
      </c>
      <c r="F2017" s="15" t="str">
        <f>IFERROR(__xludf.DUMMYFUNCTION("""COMPUTED_VALUE"""),"Dave_N_Port")</f>
        <v>Dave_N_Port</v>
      </c>
      <c r="G2017" s="25"/>
    </row>
    <row r="2018">
      <c r="A2018" s="4" t="s">
        <v>15668</v>
      </c>
      <c r="B2018" s="4" t="s">
        <v>13718</v>
      </c>
      <c r="C2018" s="4" t="s">
        <v>5982</v>
      </c>
      <c r="D2018" s="10">
        <v>1.591148005E9</v>
      </c>
      <c r="E2018" s="25">
        <v>0.7447708</v>
      </c>
      <c r="F2018" s="15" t="str">
        <f>IFERROR(__xludf.DUMMYFUNCTION("""COMPUTED_VALUE"""),"janey_canuck")</f>
        <v>janey_canuck</v>
      </c>
      <c r="G2018" s="25"/>
    </row>
    <row r="2019">
      <c r="A2019" s="4" t="s">
        <v>15669</v>
      </c>
      <c r="B2019" s="4" t="s">
        <v>15670</v>
      </c>
      <c r="C2019" s="4" t="s">
        <v>901</v>
      </c>
      <c r="D2019" s="10">
        <v>1.591993143E9</v>
      </c>
      <c r="E2019" s="25">
        <v>0.7447406</v>
      </c>
      <c r="F2019" s="15" t="str">
        <f>IFERROR(__xludf.DUMMYFUNCTION("""COMPUTED_VALUE"""),"EternalMiasma")</f>
        <v>EternalMiasma</v>
      </c>
      <c r="G2019" s="25"/>
    </row>
    <row r="2020">
      <c r="A2020" s="4" t="s">
        <v>15671</v>
      </c>
      <c r="B2020" s="4" t="s">
        <v>1327</v>
      </c>
      <c r="C2020" s="4" t="s">
        <v>1043</v>
      </c>
      <c r="D2020" s="10">
        <v>1.592594892E9</v>
      </c>
      <c r="E2020" s="25">
        <v>0.74472034</v>
      </c>
      <c r="F2020" s="15" t="str">
        <f>IFERROR(__xludf.DUMMYFUNCTION("""COMPUTED_VALUE"""),"sikwidit05")</f>
        <v>sikwidit05</v>
      </c>
      <c r="G2020" s="25"/>
    </row>
    <row r="2021">
      <c r="A2021" s="22" t="s">
        <v>15672</v>
      </c>
      <c r="B2021" s="4" t="s">
        <v>13155</v>
      </c>
      <c r="C2021" s="4" t="s">
        <v>2830</v>
      </c>
      <c r="D2021" s="10">
        <v>1.593234464E9</v>
      </c>
      <c r="E2021" s="25">
        <v>0.744712</v>
      </c>
      <c r="F2021" s="15" t="str">
        <f>IFERROR(__xludf.DUMMYFUNCTION("""COMPUTED_VALUE"""),"0xba1dface")</f>
        <v>0xba1dface</v>
      </c>
      <c r="G2021" s="25"/>
    </row>
    <row r="2022">
      <c r="A2022" s="22" t="s">
        <v>15673</v>
      </c>
      <c r="B2022" s="4" t="s">
        <v>15674</v>
      </c>
      <c r="C2022" s="4" t="s">
        <v>1054</v>
      </c>
      <c r="D2022" s="10">
        <v>1.592276847E9</v>
      </c>
      <c r="E2022" s="25">
        <v>0.74468577</v>
      </c>
      <c r="F2022" s="15" t="str">
        <f>IFERROR(__xludf.DUMMYFUNCTION("""COMPUTED_VALUE"""),"scoutsintoskirms")</f>
        <v>scoutsintoskirms</v>
      </c>
      <c r="G2022" s="25"/>
    </row>
    <row r="2023">
      <c r="A2023" s="4" t="s">
        <v>15675</v>
      </c>
      <c r="B2023" s="4" t="s">
        <v>1327</v>
      </c>
      <c r="C2023" s="4" t="s">
        <v>7910</v>
      </c>
      <c r="D2023" s="10">
        <v>1.591710713E9</v>
      </c>
      <c r="E2023" s="25">
        <v>0.74467963</v>
      </c>
      <c r="F2023" s="15" t="str">
        <f>IFERROR(__xludf.DUMMYFUNCTION("""COMPUTED_VALUE"""),"HatchetmanRalph")</f>
        <v>HatchetmanRalph</v>
      </c>
      <c r="G2023" s="25"/>
    </row>
    <row r="2024">
      <c r="A2024" s="22" t="s">
        <v>15676</v>
      </c>
      <c r="B2024" s="4" t="s">
        <v>1257</v>
      </c>
      <c r="C2024" s="4" t="s">
        <v>10032</v>
      </c>
      <c r="D2024" s="10">
        <v>1.592776493E9</v>
      </c>
      <c r="E2024" s="25">
        <v>0.7446248</v>
      </c>
      <c r="F2024" s="15" t="str">
        <f>IFERROR(__xludf.DUMMYFUNCTION("""COMPUTED_VALUE"""),"silverhydra")</f>
        <v>silverhydra</v>
      </c>
      <c r="G2024" s="25"/>
    </row>
    <row r="2025">
      <c r="A2025" s="4" t="s">
        <v>15677</v>
      </c>
      <c r="B2025" s="4" t="s">
        <v>13098</v>
      </c>
      <c r="C2025" s="4" t="s">
        <v>8606</v>
      </c>
      <c r="D2025" s="10">
        <v>1.592518271E9</v>
      </c>
      <c r="E2025" s="25">
        <v>0.74461275</v>
      </c>
      <c r="F2025" s="15" t="str">
        <f>IFERROR(__xludf.DUMMYFUNCTION("""COMPUTED_VALUE"""),"ZoomerDronePilot")</f>
        <v>ZoomerDronePilot</v>
      </c>
      <c r="G2025" s="25"/>
    </row>
    <row r="2026">
      <c r="A2026" s="22" t="s">
        <v>15678</v>
      </c>
      <c r="B2026" s="4" t="s">
        <v>2065</v>
      </c>
      <c r="C2026" s="4" t="s">
        <v>1744</v>
      </c>
      <c r="D2026" s="10">
        <v>1.59224027E9</v>
      </c>
      <c r="E2026" s="25">
        <v>0.74459255</v>
      </c>
      <c r="F2026" s="15" t="str">
        <f>IFERROR(__xludf.DUMMYFUNCTION("""COMPUTED_VALUE"""),"givetake")</f>
        <v>givetake</v>
      </c>
      <c r="G2026" s="25"/>
    </row>
    <row r="2027">
      <c r="A2027" s="22" t="s">
        <v>15679</v>
      </c>
      <c r="B2027" s="4" t="s">
        <v>14220</v>
      </c>
      <c r="C2027" s="4" t="s">
        <v>1398</v>
      </c>
      <c r="D2027" s="10">
        <v>1.592085486E9</v>
      </c>
      <c r="E2027" s="25">
        <v>0.7445742</v>
      </c>
      <c r="F2027" s="15" t="str">
        <f>IFERROR(__xludf.DUMMYFUNCTION("""COMPUTED_VALUE"""),"obamacarried")</f>
        <v>obamacarried</v>
      </c>
      <c r="G2027" s="25"/>
    </row>
    <row r="2028">
      <c r="A2028" s="4" t="s">
        <v>15680</v>
      </c>
      <c r="B2028" s="4" t="s">
        <v>886</v>
      </c>
      <c r="C2028" s="4" t="s">
        <v>9848</v>
      </c>
      <c r="D2028" s="10">
        <v>1.591821014E9</v>
      </c>
      <c r="E2028" s="25">
        <v>0.74457234</v>
      </c>
      <c r="F2028" s="15" t="str">
        <f>IFERROR(__xludf.DUMMYFUNCTION("""COMPUTED_VALUE"""),"canadascowboy")</f>
        <v>canadascowboy</v>
      </c>
      <c r="G2028" s="25"/>
    </row>
    <row r="2029">
      <c r="A2029" s="4" t="s">
        <v>15681</v>
      </c>
      <c r="B2029" s="4" t="s">
        <v>13098</v>
      </c>
      <c r="C2029" s="4" t="s">
        <v>5978</v>
      </c>
      <c r="D2029" s="10">
        <v>1.592479189E9</v>
      </c>
      <c r="E2029" s="25">
        <v>0.74456096</v>
      </c>
      <c r="F2029" s="15" t="str">
        <f>IFERROR(__xludf.DUMMYFUNCTION("""COMPUTED_VALUE"""),"NefariousRaccoon")</f>
        <v>NefariousRaccoon</v>
      </c>
      <c r="G2029" s="25"/>
    </row>
    <row r="2030">
      <c r="A2030" s="22" t="s">
        <v>15682</v>
      </c>
      <c r="B2030" s="4" t="s">
        <v>853</v>
      </c>
      <c r="C2030" s="4" t="s">
        <v>63</v>
      </c>
      <c r="D2030" s="10">
        <v>1.5920593E9</v>
      </c>
      <c r="E2030" s="25">
        <v>0.74452364</v>
      </c>
      <c r="F2030" s="15" t="str">
        <f>IFERROR(__xludf.DUMMYFUNCTION("""COMPUTED_VALUE"""),"Sir_Hammer_Cock")</f>
        <v>Sir_Hammer_Cock</v>
      </c>
      <c r="G2030" s="25"/>
    </row>
    <row r="2031">
      <c r="A2031" s="4" t="s">
        <v>15683</v>
      </c>
      <c r="B2031" s="4" t="s">
        <v>5714</v>
      </c>
      <c r="C2031" s="4" t="s">
        <v>2710</v>
      </c>
      <c r="D2031" s="10">
        <v>1.591739139E9</v>
      </c>
      <c r="E2031" s="25">
        <v>0.74451923</v>
      </c>
      <c r="F2031" s="15" t="str">
        <f>IFERROR(__xludf.DUMMYFUNCTION("""COMPUTED_VALUE"""),"IssphitiKOzS")</f>
        <v>IssphitiKOzS</v>
      </c>
      <c r="G2031" s="25"/>
    </row>
    <row r="2032">
      <c r="A2032" s="4" t="s">
        <v>15684</v>
      </c>
      <c r="B2032" s="4" t="s">
        <v>15685</v>
      </c>
      <c r="C2032" s="4" t="s">
        <v>2067</v>
      </c>
      <c r="D2032" s="10">
        <v>1.593213666E9</v>
      </c>
      <c r="E2032" s="25">
        <v>0.74451715</v>
      </c>
      <c r="F2032" s="15" t="str">
        <f>IFERROR(__xludf.DUMMYFUNCTION("""COMPUTED_VALUE"""),"bestplayer23")</f>
        <v>bestplayer23</v>
      </c>
      <c r="G2032" s="25"/>
    </row>
    <row r="2033">
      <c r="A2033" s="22" t="s">
        <v>15686</v>
      </c>
      <c r="B2033" s="4" t="s">
        <v>2065</v>
      </c>
      <c r="C2033" s="4" t="s">
        <v>1385</v>
      </c>
      <c r="D2033" s="10">
        <v>1.593063018E9</v>
      </c>
      <c r="E2033" s="25">
        <v>0.7441927</v>
      </c>
      <c r="F2033" s="15" t="str">
        <f>IFERROR(__xludf.DUMMYFUNCTION("""COMPUTED_VALUE"""),"amberrr626")</f>
        <v>amberrr626</v>
      </c>
      <c r="G2033" s="25"/>
    </row>
    <row r="2034">
      <c r="A2034" s="4" t="s">
        <v>15687</v>
      </c>
      <c r="B2034" s="4" t="s">
        <v>939</v>
      </c>
      <c r="C2034" s="4" t="s">
        <v>1402</v>
      </c>
      <c r="D2034" s="10">
        <v>1.592750114E9</v>
      </c>
      <c r="E2034" s="25">
        <v>0.7435312</v>
      </c>
      <c r="F2034" s="15" t="str">
        <f>IFERROR(__xludf.DUMMYFUNCTION("""COMPUTED_VALUE"""),"sharkshockeygirl")</f>
        <v>sharkshockeygirl</v>
      </c>
      <c r="G2034" s="25"/>
    </row>
    <row r="2035">
      <c r="A2035" s="4" t="s">
        <v>15688</v>
      </c>
      <c r="B2035" s="4" t="s">
        <v>939</v>
      </c>
      <c r="C2035" s="4" t="s">
        <v>1851</v>
      </c>
      <c r="D2035" s="10">
        <v>1.59140749E9</v>
      </c>
      <c r="E2035" s="25">
        <v>0.7433017</v>
      </c>
      <c r="F2035" s="15" t="str">
        <f>IFERROR(__xludf.DUMMYFUNCTION("""COMPUTED_VALUE"""),"morrissey_kingofmope")</f>
        <v>morrissey_kingofmope</v>
      </c>
      <c r="G2035" s="25"/>
    </row>
    <row r="2036">
      <c r="A2036" s="22" t="s">
        <v>15689</v>
      </c>
      <c r="B2036" s="4" t="s">
        <v>13230</v>
      </c>
      <c r="C2036" s="4" t="s">
        <v>6998</v>
      </c>
      <c r="D2036" s="10">
        <v>1.591441755E9</v>
      </c>
      <c r="E2036" s="25">
        <v>0.74315894</v>
      </c>
      <c r="F2036" s="15" t="str">
        <f>IFERROR(__xludf.DUMMYFUNCTION("""COMPUTED_VALUE"""),"EthicsCommish")</f>
        <v>EthicsCommish</v>
      </c>
      <c r="G2036" s="25"/>
    </row>
    <row r="2037">
      <c r="A2037" s="4" t="s">
        <v>15690</v>
      </c>
      <c r="B2037" s="4" t="s">
        <v>13135</v>
      </c>
      <c r="C2037" s="4" t="s">
        <v>9304</v>
      </c>
      <c r="D2037" s="10">
        <v>1.591908366E9</v>
      </c>
      <c r="E2037" s="25">
        <v>0.74311525</v>
      </c>
      <c r="F2037" s="15" t="str">
        <f>IFERROR(__xludf.DUMMYFUNCTION("""COMPUTED_VALUE"""),"PuttItBack")</f>
        <v>PuttItBack</v>
      </c>
      <c r="G2037" s="25"/>
    </row>
    <row r="2038">
      <c r="A2038" s="4" t="s">
        <v>15691</v>
      </c>
      <c r="B2038" s="4" t="s">
        <v>919</v>
      </c>
      <c r="C2038" s="4" t="s">
        <v>2333</v>
      </c>
      <c r="D2038" s="10">
        <v>1.593411984E9</v>
      </c>
      <c r="E2038" s="25">
        <v>0.7425795</v>
      </c>
      <c r="F2038" s="15" t="str">
        <f>IFERROR(__xludf.DUMMYFUNCTION("""COMPUTED_VALUE"""),"BeerLeagueSnipes")</f>
        <v>BeerLeagueSnipes</v>
      </c>
      <c r="G2038" s="25"/>
    </row>
    <row r="2039">
      <c r="A2039" s="4" t="s">
        <v>15692</v>
      </c>
      <c r="B2039" s="4" t="s">
        <v>14572</v>
      </c>
      <c r="C2039" s="4" t="s">
        <v>1398</v>
      </c>
      <c r="D2039" s="10">
        <v>1.592097761E9</v>
      </c>
      <c r="E2039" s="25">
        <v>0.741878</v>
      </c>
      <c r="F2039" s="15" t="str">
        <f>IFERROR(__xludf.DUMMYFUNCTION("""COMPUTED_VALUE"""),"IronAppeal")</f>
        <v>IronAppeal</v>
      </c>
      <c r="G2039" s="25"/>
    </row>
    <row r="2040">
      <c r="A2040" s="22" t="s">
        <v>15693</v>
      </c>
      <c r="B2040" s="4" t="s">
        <v>13311</v>
      </c>
      <c r="C2040" s="4" t="s">
        <v>11311</v>
      </c>
      <c r="D2040" s="10">
        <v>1.591988404E9</v>
      </c>
      <c r="E2040" s="25">
        <v>0.7415393</v>
      </c>
      <c r="F2040" s="15" t="str">
        <f>IFERROR(__xludf.DUMMYFUNCTION("""COMPUTED_VALUE"""),"IndependentSnow")</f>
        <v>IndependentSnow</v>
      </c>
      <c r="G2040" s="25"/>
    </row>
    <row r="2041">
      <c r="A2041" s="22" t="s">
        <v>15694</v>
      </c>
      <c r="B2041" s="4" t="s">
        <v>15695</v>
      </c>
      <c r="C2041" s="4" t="s">
        <v>4134</v>
      </c>
      <c r="D2041" s="10">
        <v>1.591843935E9</v>
      </c>
      <c r="E2041" s="25">
        <v>0.74135417</v>
      </c>
      <c r="F2041" s="15" t="str">
        <f>IFERROR(__xludf.DUMMYFUNCTION("""COMPUTED_VALUE"""),"T_DeadPOOL")</f>
        <v>T_DeadPOOL</v>
      </c>
      <c r="G2041" s="25"/>
    </row>
    <row r="2042">
      <c r="A2042" s="22" t="s">
        <v>15696</v>
      </c>
      <c r="B2042" s="4" t="s">
        <v>10314</v>
      </c>
      <c r="C2042" s="4" t="s">
        <v>3798</v>
      </c>
      <c r="D2042" s="10">
        <v>1.592093163E9</v>
      </c>
      <c r="E2042" s="25">
        <v>0.7412076</v>
      </c>
      <c r="F2042" s="15" t="str">
        <f>IFERROR(__xludf.DUMMYFUNCTION("""COMPUTED_VALUE"""),"OvercomersUnited")</f>
        <v>OvercomersUnited</v>
      </c>
      <c r="G2042" s="25"/>
    </row>
    <row r="2043">
      <c r="A2043" s="4" t="s">
        <v>15697</v>
      </c>
      <c r="B2043" s="4" t="s">
        <v>13098</v>
      </c>
      <c r="C2043" s="4" t="s">
        <v>9874</v>
      </c>
      <c r="D2043" s="10">
        <v>1.592150009E9</v>
      </c>
      <c r="E2043" s="25">
        <v>0.74041784</v>
      </c>
      <c r="F2043" s="15" t="str">
        <f>IFERROR(__xludf.DUMMYFUNCTION("""COMPUTED_VALUE"""),"Schmij33")</f>
        <v>Schmij33</v>
      </c>
      <c r="G2043" s="25"/>
    </row>
    <row r="2044">
      <c r="A2044" s="4" t="s">
        <v>15698</v>
      </c>
      <c r="B2044" s="4" t="s">
        <v>13700</v>
      </c>
      <c r="C2044" s="4" t="s">
        <v>4792</v>
      </c>
      <c r="D2044" s="10">
        <v>1.591114431E9</v>
      </c>
      <c r="E2044" s="25">
        <v>0.7399871</v>
      </c>
      <c r="F2044" s="15" t="str">
        <f>IFERROR(__xludf.DUMMYFUNCTION("""COMPUTED_VALUE"""),"FreedomMobileSupport")</f>
        <v>FreedomMobileSupport</v>
      </c>
      <c r="G2044" s="25"/>
    </row>
    <row r="2045">
      <c r="A2045" s="4" t="s">
        <v>15699</v>
      </c>
      <c r="B2045" s="4" t="s">
        <v>13862</v>
      </c>
      <c r="C2045" s="4" t="s">
        <v>262</v>
      </c>
      <c r="D2045" s="10">
        <v>1.592092434E9</v>
      </c>
      <c r="E2045" s="25">
        <v>0.7394994</v>
      </c>
      <c r="F2045" s="15" t="str">
        <f>IFERROR(__xludf.DUMMYFUNCTION("""COMPUTED_VALUE"""),"SenorLemonsBackHair")</f>
        <v>SenorLemonsBackHair</v>
      </c>
      <c r="G2045" s="25"/>
    </row>
    <row r="2046">
      <c r="A2046" s="4" t="s">
        <v>15700</v>
      </c>
      <c r="B2046" s="4" t="s">
        <v>13607</v>
      </c>
      <c r="C2046" s="4" t="s">
        <v>11069</v>
      </c>
      <c r="D2046" s="10">
        <v>1.591426443E9</v>
      </c>
      <c r="E2046" s="25">
        <v>0.73918617</v>
      </c>
      <c r="F2046" s="15" t="str">
        <f>IFERROR(__xludf.DUMMYFUNCTION("""COMPUTED_VALUE"""),"ItsOkayToBeVVhite")</f>
        <v>ItsOkayToBeVVhite</v>
      </c>
      <c r="G2046" s="25"/>
    </row>
    <row r="2047">
      <c r="A2047" s="4" t="s">
        <v>15701</v>
      </c>
      <c r="B2047" s="4" t="s">
        <v>15702</v>
      </c>
      <c r="C2047" s="4" t="s">
        <v>956</v>
      </c>
      <c r="D2047" s="10">
        <v>1.591504801E9</v>
      </c>
      <c r="E2047" s="25">
        <v>0.7390238</v>
      </c>
      <c r="F2047" s="15" t="str">
        <f>IFERROR(__xludf.DUMMYFUNCTION("""COMPUTED_VALUE"""),"InfiniteAssistant")</f>
        <v>InfiniteAssistant</v>
      </c>
      <c r="G2047" s="25"/>
    </row>
    <row r="2048">
      <c r="A2048" s="4" t="s">
        <v>15703</v>
      </c>
      <c r="B2048" s="4" t="s">
        <v>15704</v>
      </c>
      <c r="C2048" s="4" t="s">
        <v>8222</v>
      </c>
      <c r="D2048" s="10">
        <v>1.592596141E9</v>
      </c>
      <c r="E2048" s="25">
        <v>0.7388313</v>
      </c>
      <c r="F2048" s="15" t="str">
        <f>IFERROR(__xludf.DUMMYFUNCTION("""COMPUTED_VALUE"""),"Trematode")</f>
        <v>Trematode</v>
      </c>
      <c r="G2048" s="25"/>
    </row>
    <row r="2049">
      <c r="A2049" s="22" t="s">
        <v>15705</v>
      </c>
      <c r="B2049" s="4" t="s">
        <v>3404</v>
      </c>
      <c r="C2049" s="4" t="s">
        <v>5899</v>
      </c>
      <c r="D2049" s="10">
        <v>1.591204842E9</v>
      </c>
      <c r="E2049" s="25">
        <v>0.73872155</v>
      </c>
      <c r="F2049" s="15" t="str">
        <f>IFERROR(__xludf.DUMMYFUNCTION("""COMPUTED_VALUE"""),"maetrix")</f>
        <v>maetrix</v>
      </c>
      <c r="G2049" s="25"/>
    </row>
    <row r="2050">
      <c r="A2050" s="22" t="s">
        <v>15706</v>
      </c>
      <c r="B2050" s="4" t="s">
        <v>14087</v>
      </c>
      <c r="C2050" s="4" t="s">
        <v>3051</v>
      </c>
      <c r="D2050" s="10">
        <v>1.592825044E9</v>
      </c>
      <c r="E2050" s="25">
        <v>0.7383138</v>
      </c>
      <c r="F2050" s="15" t="str">
        <f>IFERROR(__xludf.DUMMYFUNCTION("""COMPUTED_VALUE"""),"ShootinWilly")</f>
        <v>ShootinWilly</v>
      </c>
      <c r="G2050" s="25"/>
    </row>
    <row r="2051">
      <c r="A2051" s="22" t="s">
        <v>15707</v>
      </c>
      <c r="B2051" s="4" t="s">
        <v>1619</v>
      </c>
      <c r="C2051" s="4" t="s">
        <v>8017</v>
      </c>
      <c r="D2051" s="10">
        <v>1.591050762E9</v>
      </c>
      <c r="E2051" s="25">
        <v>0.7382599</v>
      </c>
      <c r="F2051" s="15" t="str">
        <f>IFERROR(__xludf.DUMMYFUNCTION("""COMPUTED_VALUE"""),"emmystdenis")</f>
        <v>emmystdenis</v>
      </c>
      <c r="G2051" s="25"/>
    </row>
    <row r="2052">
      <c r="A2052" s="22" t="s">
        <v>15708</v>
      </c>
      <c r="B2052" s="4" t="s">
        <v>5400</v>
      </c>
      <c r="C2052" s="4" t="s">
        <v>8242</v>
      </c>
      <c r="D2052" s="10">
        <v>1.593362277E9</v>
      </c>
      <c r="E2052" s="25">
        <v>0.73780966</v>
      </c>
      <c r="F2052" s="15" t="str">
        <f>IFERROR(__xludf.DUMMYFUNCTION("""COMPUTED_VALUE"""),"staynuplate")</f>
        <v>staynuplate</v>
      </c>
      <c r="G2052" s="25"/>
    </row>
    <row r="2053">
      <c r="A2053" s="4" t="s">
        <v>15709</v>
      </c>
      <c r="B2053" s="4" t="s">
        <v>1096</v>
      </c>
      <c r="C2053" s="4" t="s">
        <v>2537</v>
      </c>
      <c r="D2053" s="10">
        <v>1.593391876E9</v>
      </c>
      <c r="E2053" s="25">
        <v>0.7374426</v>
      </c>
      <c r="F2053" s="15" t="str">
        <f>IFERROR(__xludf.DUMMYFUNCTION("""COMPUTED_VALUE"""),"oxycontiin")</f>
        <v>oxycontiin</v>
      </c>
      <c r="G2053" s="25"/>
    </row>
    <row r="2054">
      <c r="A2054" s="22" t="s">
        <v>15710</v>
      </c>
      <c r="B2054" s="4" t="s">
        <v>2065</v>
      </c>
      <c r="C2054" s="4" t="s">
        <v>5283</v>
      </c>
      <c r="D2054" s="10">
        <v>1.592835482E9</v>
      </c>
      <c r="E2054" s="25">
        <v>0.73677015</v>
      </c>
      <c r="F2054" s="15" t="str">
        <f>IFERROR(__xludf.DUMMYFUNCTION("""COMPUTED_VALUE"""),"spaghetti_tea")</f>
        <v>spaghetti_tea</v>
      </c>
      <c r="G2054" s="25"/>
    </row>
    <row r="2055">
      <c r="A2055" s="22" t="s">
        <v>15711</v>
      </c>
      <c r="B2055" s="4" t="s">
        <v>13246</v>
      </c>
      <c r="C2055" s="4" t="s">
        <v>6515</v>
      </c>
      <c r="D2055" s="10">
        <v>1.592230913E9</v>
      </c>
      <c r="E2055" s="25">
        <v>0.736521</v>
      </c>
      <c r="F2055" s="15" t="str">
        <f>IFERROR(__xludf.DUMMYFUNCTION("""COMPUTED_VALUE"""),"Pleasant_Woodpecker")</f>
        <v>Pleasant_Woodpecker</v>
      </c>
      <c r="G2055" s="25"/>
    </row>
    <row r="2056">
      <c r="A2056" s="4" t="s">
        <v>15712</v>
      </c>
      <c r="B2056" s="4" t="s">
        <v>857</v>
      </c>
      <c r="C2056" s="4" t="s">
        <v>12412</v>
      </c>
      <c r="D2056" s="10">
        <v>1.591151791E9</v>
      </c>
      <c r="E2056" s="25">
        <v>0.7358038</v>
      </c>
      <c r="F2056" s="15" t="str">
        <f>IFERROR(__xludf.DUMMYFUNCTION("""COMPUTED_VALUE"""),"hungrybutton")</f>
        <v>hungrybutton</v>
      </c>
      <c r="G2056" s="25"/>
    </row>
    <row r="2057">
      <c r="A2057" s="4" t="s">
        <v>15713</v>
      </c>
      <c r="B2057" s="26">
        <v>1.2346E13</v>
      </c>
      <c r="C2057" s="4" t="s">
        <v>1305</v>
      </c>
      <c r="D2057" s="10">
        <v>1.593007824E9</v>
      </c>
      <c r="E2057" s="25">
        <v>0.73546964</v>
      </c>
      <c r="F2057" s="15"/>
      <c r="G2057" s="25"/>
    </row>
    <row r="2058">
      <c r="A2058" s="4" t="s">
        <v>15714</v>
      </c>
      <c r="B2058" s="4" t="s">
        <v>15715</v>
      </c>
      <c r="C2058" s="4" t="s">
        <v>8102</v>
      </c>
      <c r="D2058" s="10">
        <v>1.592405145E9</v>
      </c>
      <c r="E2058" s="25">
        <v>0.73535615</v>
      </c>
      <c r="G2058" s="25"/>
    </row>
    <row r="2059">
      <c r="A2059" s="22" t="s">
        <v>15716</v>
      </c>
      <c r="B2059" s="4" t="s">
        <v>15717</v>
      </c>
      <c r="C2059" s="4" t="s">
        <v>6174</v>
      </c>
      <c r="D2059" s="10">
        <v>1.592574245E9</v>
      </c>
      <c r="E2059" s="25">
        <v>0.734949</v>
      </c>
      <c r="G2059" s="25"/>
    </row>
    <row r="2060">
      <c r="A2060" s="4" t="s">
        <v>15718</v>
      </c>
      <c r="B2060" s="4" t="s">
        <v>15413</v>
      </c>
      <c r="C2060" s="4" t="s">
        <v>8420</v>
      </c>
      <c r="D2060" s="10">
        <v>1.593374008E9</v>
      </c>
      <c r="E2060" s="25">
        <v>0.734626</v>
      </c>
      <c r="G2060" s="25"/>
    </row>
    <row r="2061">
      <c r="A2061" s="4" t="s">
        <v>15719</v>
      </c>
      <c r="B2061" s="4" t="s">
        <v>15720</v>
      </c>
      <c r="C2061" s="4" t="s">
        <v>2963</v>
      </c>
      <c r="D2061" s="10">
        <v>1.591279389E9</v>
      </c>
      <c r="E2061" s="25">
        <v>0.7341865</v>
      </c>
      <c r="G2061" s="25"/>
    </row>
    <row r="2062">
      <c r="A2062" s="22" t="s">
        <v>15721</v>
      </c>
      <c r="B2062" s="4" t="s">
        <v>15722</v>
      </c>
      <c r="C2062" s="4" t="s">
        <v>4879</v>
      </c>
      <c r="D2062" s="10">
        <v>1.593316644E9</v>
      </c>
      <c r="E2062" s="25">
        <v>0.73412335</v>
      </c>
      <c r="G2062" s="25"/>
    </row>
    <row r="2063">
      <c r="A2063" s="4" t="s">
        <v>15723</v>
      </c>
      <c r="B2063" s="4" t="s">
        <v>886</v>
      </c>
      <c r="C2063" s="4" t="s">
        <v>3541</v>
      </c>
      <c r="D2063" s="10">
        <v>1.592573363E9</v>
      </c>
      <c r="E2063" s="25">
        <v>0.733965</v>
      </c>
      <c r="G2063" s="25"/>
    </row>
    <row r="2064">
      <c r="A2064" s="22" t="s">
        <v>15724</v>
      </c>
      <c r="B2064" s="4" t="s">
        <v>13194</v>
      </c>
      <c r="C2064" s="4" t="s">
        <v>5862</v>
      </c>
      <c r="D2064" s="10">
        <v>1.593102299E9</v>
      </c>
      <c r="E2064" s="25">
        <v>0.73388445</v>
      </c>
      <c r="G2064" s="25"/>
    </row>
    <row r="2065">
      <c r="A2065" s="4" t="s">
        <v>15725</v>
      </c>
      <c r="B2065" s="4" t="s">
        <v>13563</v>
      </c>
      <c r="C2065" s="4" t="s">
        <v>1126</v>
      </c>
      <c r="D2065" s="10">
        <v>1.592023174E9</v>
      </c>
      <c r="E2065" s="25">
        <v>0.73349875</v>
      </c>
      <c r="G2065" s="25"/>
    </row>
    <row r="2066">
      <c r="A2066" s="4" t="s">
        <v>15726</v>
      </c>
      <c r="B2066" s="4" t="s">
        <v>1210</v>
      </c>
      <c r="C2066" s="4" t="s">
        <v>10078</v>
      </c>
      <c r="D2066" s="10">
        <v>1.591974733E9</v>
      </c>
      <c r="E2066" s="25">
        <v>0.7326655</v>
      </c>
      <c r="G2066" s="25"/>
    </row>
    <row r="2067">
      <c r="A2067" s="22" t="s">
        <v>15727</v>
      </c>
      <c r="B2067" s="4" t="s">
        <v>15728</v>
      </c>
      <c r="C2067" s="4" t="s">
        <v>5572</v>
      </c>
      <c r="D2067" s="10">
        <v>1.592454315E9</v>
      </c>
      <c r="E2067" s="25">
        <v>0.7324669</v>
      </c>
      <c r="G2067" s="25"/>
    </row>
    <row r="2068">
      <c r="A2068" s="22" t="s">
        <v>15729</v>
      </c>
      <c r="B2068" s="4" t="s">
        <v>13813</v>
      </c>
      <c r="C2068" s="4" t="s">
        <v>12564</v>
      </c>
      <c r="D2068" s="10">
        <v>1.591583364E9</v>
      </c>
      <c r="E2068" s="25">
        <v>0.73227644</v>
      </c>
      <c r="G2068" s="25"/>
    </row>
    <row r="2069">
      <c r="A2069" s="4" t="s">
        <v>15730</v>
      </c>
      <c r="B2069" s="4" t="s">
        <v>15715</v>
      </c>
      <c r="C2069" s="4" t="s">
        <v>4656</v>
      </c>
      <c r="D2069" s="10">
        <v>1.591039408E9</v>
      </c>
      <c r="E2069" s="25">
        <v>0.73222053</v>
      </c>
      <c r="G2069" s="25"/>
    </row>
    <row r="2070">
      <c r="A2070" s="22" t="s">
        <v>15731</v>
      </c>
      <c r="B2070" s="4" t="s">
        <v>14656</v>
      </c>
      <c r="C2070" s="4" t="s">
        <v>8222</v>
      </c>
      <c r="D2070" s="10">
        <v>1.592581648E9</v>
      </c>
      <c r="E2070" s="25">
        <v>0.7307064</v>
      </c>
      <c r="G2070" s="25"/>
    </row>
    <row r="2071">
      <c r="A2071" s="4" t="s">
        <v>15732</v>
      </c>
      <c r="B2071" s="4" t="s">
        <v>15733</v>
      </c>
      <c r="C2071" s="4" t="s">
        <v>4792</v>
      </c>
      <c r="D2071" s="10">
        <v>1.591127452E9</v>
      </c>
      <c r="E2071" s="25">
        <v>0.7305702</v>
      </c>
      <c r="G2071" s="25"/>
    </row>
    <row r="2072">
      <c r="A2072" s="22" t="s">
        <v>15734</v>
      </c>
      <c r="B2072" s="4" t="s">
        <v>2567</v>
      </c>
      <c r="C2072" s="4" t="s">
        <v>6296</v>
      </c>
      <c r="D2072" s="10">
        <v>1.592325546E9</v>
      </c>
      <c r="E2072" s="25">
        <v>0.7296722</v>
      </c>
      <c r="G2072" s="25"/>
    </row>
    <row r="2073">
      <c r="A2073" s="4" t="s">
        <v>15735</v>
      </c>
      <c r="B2073" s="4" t="s">
        <v>13492</v>
      </c>
      <c r="C2073" s="4" t="s">
        <v>761</v>
      </c>
      <c r="D2073" s="10">
        <v>1.593364558E9</v>
      </c>
      <c r="E2073" s="25">
        <v>0.72831357</v>
      </c>
      <c r="G2073" s="25"/>
    </row>
    <row r="2074">
      <c r="A2074" s="4" t="s">
        <v>15736</v>
      </c>
      <c r="B2074" s="4" t="s">
        <v>15737</v>
      </c>
      <c r="C2074" s="4" t="s">
        <v>6032</v>
      </c>
      <c r="D2074" s="10">
        <v>1.593437855E9</v>
      </c>
      <c r="E2074" s="25">
        <v>0.72804785</v>
      </c>
      <c r="G2074" s="25"/>
    </row>
    <row r="2075">
      <c r="A2075" s="4" t="s">
        <v>15738</v>
      </c>
      <c r="B2075" s="4" t="s">
        <v>13166</v>
      </c>
      <c r="C2075" s="4" t="s">
        <v>849</v>
      </c>
      <c r="D2075" s="10">
        <v>1.59289047E9</v>
      </c>
      <c r="E2075" s="25">
        <v>0.72748923</v>
      </c>
      <c r="G2075" s="25"/>
    </row>
    <row r="2076">
      <c r="A2076" s="4" t="s">
        <v>15739</v>
      </c>
      <c r="B2076" s="4" t="s">
        <v>1057</v>
      </c>
      <c r="C2076" s="4" t="s">
        <v>4592</v>
      </c>
      <c r="D2076" s="10">
        <v>1.593511409E9</v>
      </c>
      <c r="E2076" s="25">
        <v>0.72723794</v>
      </c>
      <c r="G2076" s="25"/>
    </row>
    <row r="2077">
      <c r="A2077" s="4" t="s">
        <v>15740</v>
      </c>
      <c r="B2077" s="4" t="s">
        <v>15500</v>
      </c>
      <c r="C2077" s="4" t="s">
        <v>8222</v>
      </c>
      <c r="D2077" s="10">
        <v>1.592583882E9</v>
      </c>
      <c r="E2077" s="25">
        <v>0.7268253</v>
      </c>
      <c r="G2077" s="25"/>
    </row>
    <row r="2078">
      <c r="A2078" s="4" t="s">
        <v>15741</v>
      </c>
      <c r="B2078" s="4" t="s">
        <v>15742</v>
      </c>
      <c r="C2078" s="4" t="s">
        <v>742</v>
      </c>
      <c r="D2078" s="10">
        <v>1.593107992E9</v>
      </c>
      <c r="E2078" s="25">
        <v>0.72661084</v>
      </c>
      <c r="G2078" s="25"/>
    </row>
    <row r="2079">
      <c r="A2079" s="22" t="s">
        <v>15743</v>
      </c>
      <c r="B2079" s="4" t="s">
        <v>14747</v>
      </c>
      <c r="C2079" s="4" t="s">
        <v>2233</v>
      </c>
      <c r="D2079" s="10">
        <v>1.593479316E9</v>
      </c>
      <c r="E2079" s="25">
        <v>0.7262919</v>
      </c>
      <c r="G2079" s="25"/>
    </row>
    <row r="2080">
      <c r="A2080" s="4" t="s">
        <v>15744</v>
      </c>
      <c r="B2080" s="4" t="s">
        <v>15745</v>
      </c>
      <c r="C2080" s="4" t="s">
        <v>1666</v>
      </c>
      <c r="D2080" s="10">
        <v>1.59280318E9</v>
      </c>
      <c r="E2080" s="25">
        <v>0.72540605</v>
      </c>
      <c r="G2080" s="25"/>
    </row>
    <row r="2081">
      <c r="A2081" s="4" t="s">
        <v>15746</v>
      </c>
      <c r="B2081" s="4" t="s">
        <v>919</v>
      </c>
      <c r="C2081" s="4" t="s">
        <v>11365</v>
      </c>
      <c r="D2081" s="10">
        <v>1.591834153E9</v>
      </c>
      <c r="E2081" s="25">
        <v>0.72476935</v>
      </c>
      <c r="G2081" s="25"/>
    </row>
    <row r="2082">
      <c r="A2082" s="22" t="s">
        <v>15747</v>
      </c>
      <c r="B2082" s="4" t="s">
        <v>1257</v>
      </c>
      <c r="C2082" s="4" t="s">
        <v>6577</v>
      </c>
      <c r="D2082" s="10">
        <v>1.591498388E9</v>
      </c>
      <c r="E2082" s="25">
        <v>0.724672</v>
      </c>
      <c r="G2082" s="25"/>
    </row>
    <row r="2083">
      <c r="A2083" s="22" t="s">
        <v>15748</v>
      </c>
      <c r="B2083" s="4" t="s">
        <v>1790</v>
      </c>
      <c r="C2083" s="4" t="s">
        <v>7519</v>
      </c>
      <c r="D2083" s="10">
        <v>1.593013539E9</v>
      </c>
      <c r="E2083" s="25">
        <v>0.7244904</v>
      </c>
      <c r="G2083" s="25"/>
    </row>
    <row r="2084">
      <c r="A2084" s="4" t="s">
        <v>15749</v>
      </c>
      <c r="B2084" s="4" t="s">
        <v>13155</v>
      </c>
      <c r="C2084" s="4" t="s">
        <v>2967</v>
      </c>
      <c r="D2084" s="10">
        <v>1.59119237E9</v>
      </c>
      <c r="E2084" s="25">
        <v>0.7238954</v>
      </c>
      <c r="G2084" s="25"/>
    </row>
    <row r="2085">
      <c r="A2085" s="4" t="s">
        <v>15750</v>
      </c>
      <c r="B2085" s="4" t="s">
        <v>6354</v>
      </c>
      <c r="C2085" s="4" t="s">
        <v>1300</v>
      </c>
      <c r="D2085" s="10">
        <v>1.592588608E9</v>
      </c>
      <c r="E2085" s="25">
        <v>0.7235543</v>
      </c>
      <c r="G2085" s="25"/>
    </row>
    <row r="2086">
      <c r="A2086" s="4" t="s">
        <v>15751</v>
      </c>
      <c r="B2086" s="4" t="s">
        <v>2303</v>
      </c>
      <c r="C2086" s="4" t="s">
        <v>9308</v>
      </c>
      <c r="D2086" s="10">
        <v>1.592254524E9</v>
      </c>
      <c r="E2086" s="25">
        <v>0.7235081</v>
      </c>
      <c r="G2086" s="25"/>
    </row>
    <row r="2087">
      <c r="A2087" s="22" t="s">
        <v>15752</v>
      </c>
      <c r="B2087" s="4" t="s">
        <v>13311</v>
      </c>
      <c r="C2087" s="4" t="s">
        <v>12469</v>
      </c>
      <c r="D2087" s="10">
        <v>1.591904146E9</v>
      </c>
      <c r="E2087" s="25">
        <v>0.7233868</v>
      </c>
      <c r="G2087" s="25"/>
    </row>
    <row r="2088">
      <c r="A2088" s="4" t="s">
        <v>15753</v>
      </c>
      <c r="B2088" s="4" t="s">
        <v>13098</v>
      </c>
      <c r="C2088" s="4" t="s">
        <v>4809</v>
      </c>
      <c r="D2088" s="10">
        <v>1.592568731E9</v>
      </c>
      <c r="E2088" s="25">
        <v>0.7231883</v>
      </c>
      <c r="G2088" s="25"/>
    </row>
    <row r="2089">
      <c r="A2089" s="4" t="s">
        <v>15754</v>
      </c>
      <c r="B2089" s="4" t="s">
        <v>1057</v>
      </c>
      <c r="C2089" s="4" t="s">
        <v>8534</v>
      </c>
      <c r="D2089" s="10">
        <v>1.593376047E9</v>
      </c>
      <c r="E2089" s="25">
        <v>0.72282326</v>
      </c>
      <c r="G2089" s="25"/>
    </row>
    <row r="2090">
      <c r="A2090" s="22" t="s">
        <v>15755</v>
      </c>
      <c r="B2090" s="4" t="s">
        <v>6282</v>
      </c>
      <c r="C2090" s="4" t="s">
        <v>12026</v>
      </c>
      <c r="D2090" s="10">
        <v>1.592276196E9</v>
      </c>
      <c r="E2090" s="25">
        <v>0.7227755</v>
      </c>
      <c r="G2090" s="25"/>
    </row>
    <row r="2091">
      <c r="A2091" s="22" t="s">
        <v>15756</v>
      </c>
      <c r="B2091" s="4" t="s">
        <v>13901</v>
      </c>
      <c r="C2091" s="4" t="s">
        <v>11496</v>
      </c>
      <c r="D2091" s="10">
        <v>1.591217091E9</v>
      </c>
      <c r="E2091" s="25">
        <v>0.7227601</v>
      </c>
      <c r="G2091" s="25"/>
    </row>
    <row r="2092">
      <c r="A2092" s="4" t="s">
        <v>15757</v>
      </c>
      <c r="B2092" s="4" t="s">
        <v>9489</v>
      </c>
      <c r="C2092" s="4" t="s">
        <v>254</v>
      </c>
      <c r="D2092" s="10">
        <v>1.591663969E9</v>
      </c>
      <c r="E2092" s="25">
        <v>0.7226842</v>
      </c>
      <c r="G2092" s="25"/>
    </row>
    <row r="2093">
      <c r="A2093" s="22" t="s">
        <v>15758</v>
      </c>
      <c r="B2093" s="4" t="s">
        <v>13311</v>
      </c>
      <c r="C2093" s="4" t="s">
        <v>7386</v>
      </c>
      <c r="D2093" s="10">
        <v>1.592585264E9</v>
      </c>
      <c r="E2093" s="25">
        <v>0.7223824</v>
      </c>
      <c r="G2093" s="25"/>
    </row>
    <row r="2094">
      <c r="A2094" s="22" t="s">
        <v>15759</v>
      </c>
      <c r="B2094" s="4" t="s">
        <v>1790</v>
      </c>
      <c r="C2094" s="4" t="s">
        <v>6269</v>
      </c>
      <c r="D2094" s="10">
        <v>1.591236626E9</v>
      </c>
      <c r="E2094" s="25">
        <v>0.72168267</v>
      </c>
      <c r="G2094" s="25"/>
    </row>
    <row r="2095">
      <c r="A2095" s="4" t="s">
        <v>15760</v>
      </c>
      <c r="B2095" s="4" t="s">
        <v>14533</v>
      </c>
      <c r="C2095" s="4" t="s">
        <v>11825</v>
      </c>
      <c r="D2095" s="10">
        <v>1.59278606E9</v>
      </c>
      <c r="E2095" s="25">
        <v>0.72145</v>
      </c>
      <c r="G2095" s="25"/>
    </row>
    <row r="2096">
      <c r="A2096" s="4" t="s">
        <v>15761</v>
      </c>
      <c r="B2096" s="4" t="s">
        <v>13987</v>
      </c>
      <c r="C2096" s="4" t="s">
        <v>6221</v>
      </c>
      <c r="D2096" s="10">
        <v>1.593343845E9</v>
      </c>
      <c r="E2096" s="25">
        <v>0.7213839</v>
      </c>
      <c r="G2096" s="25"/>
    </row>
    <row r="2097">
      <c r="A2097" s="4" t="s">
        <v>15762</v>
      </c>
      <c r="B2097" s="4" t="s">
        <v>15763</v>
      </c>
      <c r="C2097" s="4" t="s">
        <v>4390</v>
      </c>
      <c r="D2097" s="10">
        <v>1.591426758E9</v>
      </c>
      <c r="E2097" s="25">
        <v>0.7211409</v>
      </c>
      <c r="G2097" s="25"/>
    </row>
    <row r="2098">
      <c r="A2098" s="4" t="s">
        <v>15764</v>
      </c>
      <c r="B2098" s="4" t="s">
        <v>14237</v>
      </c>
      <c r="C2098" s="4" t="s">
        <v>11252</v>
      </c>
      <c r="D2098" s="10">
        <v>1.593265144E9</v>
      </c>
      <c r="E2098" s="25">
        <v>0.7210764</v>
      </c>
      <c r="G2098" s="25"/>
    </row>
    <row r="2099">
      <c r="A2099" s="4" t="s">
        <v>15765</v>
      </c>
      <c r="B2099" s="4" t="s">
        <v>13806</v>
      </c>
      <c r="C2099" s="4" t="s">
        <v>1084</v>
      </c>
      <c r="D2099" s="10">
        <v>1.591552779E9</v>
      </c>
      <c r="E2099" s="25">
        <v>0.7208918</v>
      </c>
      <c r="G2099" s="25"/>
    </row>
    <row r="2100">
      <c r="A2100" s="4" t="s">
        <v>15766</v>
      </c>
      <c r="B2100" s="4" t="s">
        <v>1253</v>
      </c>
      <c r="C2100" s="4" t="s">
        <v>9827</v>
      </c>
      <c r="D2100" s="10">
        <v>1.59157592E9</v>
      </c>
      <c r="E2100" s="25">
        <v>0.7204227</v>
      </c>
      <c r="G2100" s="25"/>
    </row>
    <row r="2101">
      <c r="A2101" s="22" t="s">
        <v>15767</v>
      </c>
      <c r="B2101" s="4" t="s">
        <v>13230</v>
      </c>
      <c r="C2101" s="4" t="s">
        <v>10824</v>
      </c>
      <c r="D2101" s="10">
        <v>1.593301832E9</v>
      </c>
      <c r="E2101" s="25">
        <v>0.7200253</v>
      </c>
      <c r="G2101" s="25"/>
    </row>
    <row r="2102">
      <c r="A2102" s="22" t="s">
        <v>15768</v>
      </c>
      <c r="B2102" s="4" t="s">
        <v>15769</v>
      </c>
      <c r="C2102" s="4" t="s">
        <v>4034</v>
      </c>
      <c r="D2102" s="10">
        <v>1.591865343E9</v>
      </c>
      <c r="E2102" s="25">
        <v>0.71998465</v>
      </c>
      <c r="G2102" s="25"/>
    </row>
    <row r="2103">
      <c r="A2103" s="22" t="s">
        <v>15770</v>
      </c>
      <c r="B2103" s="4" t="s">
        <v>14087</v>
      </c>
      <c r="C2103" s="4" t="s">
        <v>2129</v>
      </c>
      <c r="D2103" s="10">
        <v>1.592139542E9</v>
      </c>
      <c r="E2103" s="25">
        <v>0.71939456</v>
      </c>
      <c r="G2103" s="25"/>
    </row>
    <row r="2104">
      <c r="A2104" s="22" t="s">
        <v>15771</v>
      </c>
      <c r="B2104" s="4" t="s">
        <v>3108</v>
      </c>
      <c r="C2104" s="4" t="s">
        <v>5331</v>
      </c>
      <c r="D2104" s="10">
        <v>1.591312891E9</v>
      </c>
      <c r="E2104" s="25">
        <v>0.71880674</v>
      </c>
      <c r="G2104" s="25"/>
    </row>
    <row r="2105">
      <c r="A2105" s="4" t="s">
        <v>15772</v>
      </c>
      <c r="B2105" s="4" t="s">
        <v>13663</v>
      </c>
      <c r="C2105" s="4" t="s">
        <v>11796</v>
      </c>
      <c r="D2105" s="10">
        <v>1.591749854E9</v>
      </c>
      <c r="E2105" s="25">
        <v>0.71851504</v>
      </c>
      <c r="G2105" s="25"/>
    </row>
    <row r="2106">
      <c r="A2106" s="4" t="s">
        <v>15773</v>
      </c>
      <c r="B2106" s="4" t="s">
        <v>13176</v>
      </c>
      <c r="C2106" s="4" t="s">
        <v>2090</v>
      </c>
      <c r="D2106" s="10">
        <v>1.593098638E9</v>
      </c>
      <c r="E2106" s="25">
        <v>0.71837115</v>
      </c>
      <c r="G2106" s="25"/>
    </row>
    <row r="2107">
      <c r="A2107" s="4" t="s">
        <v>15774</v>
      </c>
      <c r="B2107" s="4" t="s">
        <v>15775</v>
      </c>
      <c r="C2107" s="4" t="s">
        <v>2143</v>
      </c>
      <c r="D2107" s="10">
        <v>1.591827768E9</v>
      </c>
      <c r="E2107" s="25">
        <v>0.7178029</v>
      </c>
      <c r="G2107" s="25"/>
    </row>
    <row r="2108">
      <c r="A2108" s="22" t="s">
        <v>15776</v>
      </c>
      <c r="B2108" s="4" t="s">
        <v>15279</v>
      </c>
      <c r="C2108" s="4" t="s">
        <v>3652</v>
      </c>
      <c r="D2108" s="10">
        <v>1.591023467E9</v>
      </c>
      <c r="E2108" s="25">
        <v>0.7176923</v>
      </c>
      <c r="G2108" s="25"/>
    </row>
    <row r="2109">
      <c r="A2109" s="4" t="s">
        <v>15777</v>
      </c>
      <c r="B2109" s="4" t="s">
        <v>15778</v>
      </c>
      <c r="C2109" s="4" t="s">
        <v>2143</v>
      </c>
      <c r="D2109" s="10">
        <v>1.591843097E9</v>
      </c>
      <c r="E2109" s="25">
        <v>0.71740615</v>
      </c>
      <c r="G2109" s="25"/>
    </row>
    <row r="2110">
      <c r="A2110" s="4" t="s">
        <v>15779</v>
      </c>
      <c r="B2110" s="4" t="s">
        <v>15780</v>
      </c>
      <c r="C2110" s="4" t="s">
        <v>7614</v>
      </c>
      <c r="D2110" s="10">
        <v>1.592923718E9</v>
      </c>
      <c r="E2110" s="25">
        <v>0.71738064</v>
      </c>
      <c r="G2110" s="25"/>
    </row>
    <row r="2111">
      <c r="A2111" s="4" t="s">
        <v>15781</v>
      </c>
      <c r="B2111" s="4" t="s">
        <v>14087</v>
      </c>
      <c r="C2111" s="4" t="s">
        <v>5923</v>
      </c>
      <c r="D2111" s="10">
        <v>1.592921086E9</v>
      </c>
      <c r="E2111" s="25">
        <v>0.7172801</v>
      </c>
      <c r="G2111" s="25"/>
    </row>
    <row r="2112">
      <c r="A2112" s="22" t="s">
        <v>15782</v>
      </c>
      <c r="B2112" s="4" t="s">
        <v>15783</v>
      </c>
      <c r="C2112" s="4" t="s">
        <v>2871</v>
      </c>
      <c r="D2112" s="10">
        <v>1.591247919E9</v>
      </c>
      <c r="E2112" s="25">
        <v>0.7169659</v>
      </c>
      <c r="G2112" s="25"/>
    </row>
    <row r="2113">
      <c r="A2113" s="22" t="s">
        <v>15784</v>
      </c>
      <c r="B2113" s="4" t="s">
        <v>15785</v>
      </c>
      <c r="C2113" s="4" t="s">
        <v>2595</v>
      </c>
      <c r="D2113" s="10">
        <v>1.591498217E9</v>
      </c>
      <c r="E2113" s="25">
        <v>0.7169647</v>
      </c>
      <c r="G2113" s="25"/>
    </row>
    <row r="2114">
      <c r="A2114" s="4" t="s">
        <v>15786</v>
      </c>
      <c r="B2114" s="4" t="s">
        <v>13153</v>
      </c>
      <c r="C2114" s="4" t="s">
        <v>12604</v>
      </c>
      <c r="D2114" s="10">
        <v>1.591705437E9</v>
      </c>
      <c r="E2114" s="25">
        <v>0.7162553</v>
      </c>
      <c r="G2114" s="25"/>
    </row>
    <row r="2115">
      <c r="A2115" s="4" t="s">
        <v>15787</v>
      </c>
      <c r="B2115" s="4" t="s">
        <v>886</v>
      </c>
      <c r="C2115" s="4" t="s">
        <v>3529</v>
      </c>
      <c r="D2115" s="10">
        <v>1.591543778E9</v>
      </c>
      <c r="E2115" s="25">
        <v>0.716171</v>
      </c>
      <c r="G2115" s="25"/>
    </row>
    <row r="2116">
      <c r="A2116" s="22" t="s">
        <v>15788</v>
      </c>
      <c r="B2116" s="4" t="s">
        <v>13188</v>
      </c>
      <c r="C2116" s="4" t="s">
        <v>1485</v>
      </c>
      <c r="D2116" s="10">
        <v>1.593215895E9</v>
      </c>
      <c r="E2116" s="25">
        <v>0.7159536</v>
      </c>
      <c r="G2116" s="25"/>
    </row>
    <row r="2117">
      <c r="A2117" s="4" t="s">
        <v>15789</v>
      </c>
      <c r="B2117" s="4" t="s">
        <v>15790</v>
      </c>
      <c r="C2117" s="4" t="s">
        <v>6233</v>
      </c>
      <c r="D2117" s="10">
        <v>1.592497606E9</v>
      </c>
      <c r="E2117" s="25">
        <v>0.7157458</v>
      </c>
      <c r="G2117" s="25"/>
    </row>
    <row r="2118">
      <c r="A2118" s="4" t="s">
        <v>15791</v>
      </c>
      <c r="B2118" s="4" t="s">
        <v>13135</v>
      </c>
      <c r="C2118" s="4" t="s">
        <v>5042</v>
      </c>
      <c r="D2118" s="10">
        <v>1.591481875E9</v>
      </c>
      <c r="E2118" s="25">
        <v>0.71538806</v>
      </c>
      <c r="G2118" s="25"/>
    </row>
    <row r="2119">
      <c r="A2119" s="4" t="s">
        <v>15792</v>
      </c>
      <c r="B2119" s="4" t="s">
        <v>5714</v>
      </c>
      <c r="C2119" s="4" t="s">
        <v>5646</v>
      </c>
      <c r="D2119" s="10">
        <v>1.591387214E9</v>
      </c>
      <c r="E2119" s="25">
        <v>0.7152899</v>
      </c>
      <c r="G2119" s="25"/>
    </row>
    <row r="2120">
      <c r="A2120" s="22" t="s">
        <v>15793</v>
      </c>
      <c r="B2120" s="4" t="s">
        <v>3947</v>
      </c>
      <c r="C2120" s="4" t="s">
        <v>12382</v>
      </c>
      <c r="D2120" s="10">
        <v>1.591024631E9</v>
      </c>
      <c r="E2120" s="25">
        <v>0.7152846</v>
      </c>
      <c r="G2120" s="25"/>
    </row>
    <row r="2121">
      <c r="A2121" s="4" t="s">
        <v>15794</v>
      </c>
      <c r="B2121" s="4" t="s">
        <v>15795</v>
      </c>
      <c r="C2121" s="4" t="s">
        <v>6000</v>
      </c>
      <c r="D2121" s="10">
        <v>1.591804423E9</v>
      </c>
      <c r="E2121" s="25">
        <v>0.7152535</v>
      </c>
      <c r="G2121" s="25"/>
    </row>
    <row r="2122">
      <c r="A2122" s="4" t="s">
        <v>15796</v>
      </c>
      <c r="B2122" s="4" t="s">
        <v>15797</v>
      </c>
      <c r="C2122" s="4" t="s">
        <v>1909</v>
      </c>
      <c r="D2122" s="10">
        <v>1.59191831E9</v>
      </c>
      <c r="E2122" s="25">
        <v>0.71517676</v>
      </c>
      <c r="G2122" s="25"/>
    </row>
    <row r="2123">
      <c r="A2123" s="4" t="s">
        <v>15798</v>
      </c>
      <c r="B2123" s="4" t="s">
        <v>1067</v>
      </c>
      <c r="C2123" s="4" t="s">
        <v>4492</v>
      </c>
      <c r="D2123" s="10">
        <v>1.59111567E9</v>
      </c>
      <c r="E2123" s="25">
        <v>0.7150026</v>
      </c>
      <c r="G2123" s="25"/>
    </row>
    <row r="2124">
      <c r="A2124" s="4" t="s">
        <v>15799</v>
      </c>
      <c r="B2124" s="4" t="s">
        <v>13135</v>
      </c>
      <c r="C2124" s="4" t="s">
        <v>11365</v>
      </c>
      <c r="D2124" s="10">
        <v>1.591845786E9</v>
      </c>
      <c r="E2124" s="25">
        <v>0.71450967</v>
      </c>
      <c r="G2124" s="25"/>
    </row>
    <row r="2125">
      <c r="A2125" s="4" t="s">
        <v>15800</v>
      </c>
      <c r="B2125" s="4" t="s">
        <v>14656</v>
      </c>
      <c r="C2125" s="4" t="s">
        <v>3176</v>
      </c>
      <c r="D2125" s="10">
        <v>1.591719367E9</v>
      </c>
      <c r="E2125" s="25">
        <v>0.71399444</v>
      </c>
      <c r="G2125" s="25"/>
    </row>
    <row r="2126">
      <c r="A2126" s="4" t="s">
        <v>15801</v>
      </c>
      <c r="B2126" s="4" t="s">
        <v>15802</v>
      </c>
      <c r="C2126" s="4" t="s">
        <v>3278</v>
      </c>
      <c r="D2126" s="10">
        <v>1.59220242E9</v>
      </c>
      <c r="E2126" s="25">
        <v>0.71309894</v>
      </c>
      <c r="G2126" s="25"/>
    </row>
    <row r="2127">
      <c r="A2127" s="4" t="s">
        <v>15803</v>
      </c>
      <c r="B2127" s="4" t="s">
        <v>3143</v>
      </c>
      <c r="C2127" s="4" t="s">
        <v>2023</v>
      </c>
      <c r="D2127" s="10">
        <v>1.591886979E9</v>
      </c>
      <c r="E2127" s="25">
        <v>0.7130273</v>
      </c>
      <c r="G2127" s="25"/>
    </row>
    <row r="2128">
      <c r="A2128" s="22" t="s">
        <v>15804</v>
      </c>
      <c r="B2128" s="4" t="s">
        <v>1989</v>
      </c>
      <c r="C2128" s="4" t="s">
        <v>8471</v>
      </c>
      <c r="D2128" s="10">
        <v>1.593530005E9</v>
      </c>
      <c r="E2128" s="25">
        <v>0.7124384</v>
      </c>
      <c r="G2128" s="25"/>
    </row>
    <row r="2129">
      <c r="A2129" s="4" t="s">
        <v>15805</v>
      </c>
      <c r="B2129" s="4" t="s">
        <v>13718</v>
      </c>
      <c r="C2129" s="4" t="s">
        <v>7011</v>
      </c>
      <c r="D2129" s="10">
        <v>1.59125079E9</v>
      </c>
      <c r="E2129" s="25">
        <v>0.71221334</v>
      </c>
      <c r="G2129" s="25"/>
    </row>
    <row r="2130">
      <c r="A2130" s="22" t="s">
        <v>15806</v>
      </c>
      <c r="B2130" s="4" t="s">
        <v>4826</v>
      </c>
      <c r="C2130" s="4" t="s">
        <v>8947</v>
      </c>
      <c r="D2130" s="10">
        <v>1.592628947E9</v>
      </c>
      <c r="E2130" s="25">
        <v>0.7121861</v>
      </c>
      <c r="G2130" s="25"/>
    </row>
    <row r="2131">
      <c r="A2131" s="4" t="s">
        <v>15807</v>
      </c>
      <c r="B2131" s="4" t="s">
        <v>14425</v>
      </c>
      <c r="C2131" s="4" t="s">
        <v>10512</v>
      </c>
      <c r="D2131" s="10">
        <v>1.592681784E9</v>
      </c>
      <c r="E2131" s="25">
        <v>0.7121083</v>
      </c>
      <c r="G2131" s="25"/>
    </row>
    <row r="2132">
      <c r="A2132" s="4" t="s">
        <v>15808</v>
      </c>
      <c r="B2132" s="4" t="s">
        <v>2065</v>
      </c>
      <c r="C2132" s="4" t="s">
        <v>6618</v>
      </c>
      <c r="D2132" s="10">
        <v>1.591541724E9</v>
      </c>
      <c r="E2132" s="25">
        <v>0.7119666</v>
      </c>
      <c r="G2132" s="25"/>
    </row>
    <row r="2133">
      <c r="A2133" s="4" t="s">
        <v>15809</v>
      </c>
      <c r="B2133" s="4" t="s">
        <v>14531</v>
      </c>
      <c r="C2133" s="4" t="s">
        <v>3163</v>
      </c>
      <c r="D2133" s="10">
        <v>1.592745606E9</v>
      </c>
      <c r="E2133" s="25">
        <v>0.7119421</v>
      </c>
      <c r="G2133" s="25"/>
    </row>
    <row r="2134">
      <c r="A2134" s="4" t="s">
        <v>15810</v>
      </c>
      <c r="B2134" s="4" t="s">
        <v>13135</v>
      </c>
      <c r="C2134" s="4" t="s">
        <v>2173</v>
      </c>
      <c r="D2134" s="10">
        <v>1.59340106E9</v>
      </c>
      <c r="E2134" s="25">
        <v>0.7117114</v>
      </c>
      <c r="G2134" s="25"/>
    </row>
    <row r="2135">
      <c r="A2135" s="4" t="s">
        <v>15811</v>
      </c>
      <c r="B2135" s="4" t="s">
        <v>8319</v>
      </c>
      <c r="C2135" s="4" t="s">
        <v>9096</v>
      </c>
      <c r="D2135" s="10">
        <v>1.593454339E9</v>
      </c>
      <c r="E2135" s="25">
        <v>0.7116474</v>
      </c>
      <c r="G2135" s="25"/>
    </row>
    <row r="2136">
      <c r="A2136" s="4" t="s">
        <v>15812</v>
      </c>
      <c r="B2136" s="4" t="s">
        <v>13230</v>
      </c>
      <c r="C2136" s="4" t="s">
        <v>2974</v>
      </c>
      <c r="D2136" s="10">
        <v>1.592478701E9</v>
      </c>
      <c r="E2136" s="25">
        <v>0.7108005</v>
      </c>
      <c r="G2136" s="25"/>
    </row>
    <row r="2137">
      <c r="A2137" s="22" t="s">
        <v>15813</v>
      </c>
      <c r="B2137" s="4" t="s">
        <v>7333</v>
      </c>
      <c r="C2137" s="4" t="s">
        <v>12405</v>
      </c>
      <c r="D2137" s="10">
        <v>1.591229292E9</v>
      </c>
      <c r="E2137" s="25">
        <v>0.7103297</v>
      </c>
      <c r="G2137" s="25"/>
    </row>
    <row r="2138">
      <c r="A2138" s="22" t="s">
        <v>15814</v>
      </c>
      <c r="B2138" s="4" t="s">
        <v>13260</v>
      </c>
      <c r="C2138" s="4" t="s">
        <v>5416</v>
      </c>
      <c r="D2138" s="10">
        <v>1.592788966E9</v>
      </c>
      <c r="E2138" s="25">
        <v>0.7102901</v>
      </c>
      <c r="G2138" s="25"/>
    </row>
    <row r="2139">
      <c r="A2139" s="4" t="s">
        <v>15815</v>
      </c>
      <c r="B2139" s="4" t="s">
        <v>14729</v>
      </c>
      <c r="C2139" s="4" t="s">
        <v>8222</v>
      </c>
      <c r="D2139" s="10">
        <v>1.592584315E9</v>
      </c>
      <c r="E2139" s="25">
        <v>0.710267</v>
      </c>
      <c r="G2139" s="25"/>
    </row>
    <row r="2140">
      <c r="A2140" s="4" t="s">
        <v>15816</v>
      </c>
      <c r="B2140" s="4" t="s">
        <v>1057</v>
      </c>
      <c r="C2140" s="4" t="s">
        <v>7120</v>
      </c>
      <c r="D2140" s="10">
        <v>1.593025992E9</v>
      </c>
      <c r="E2140" s="25">
        <v>0.71020144</v>
      </c>
      <c r="G2140" s="25"/>
    </row>
    <row r="2141">
      <c r="A2141" s="4" t="s">
        <v>15817</v>
      </c>
      <c r="B2141" s="4" t="s">
        <v>13098</v>
      </c>
      <c r="C2141" s="4" t="s">
        <v>7262</v>
      </c>
      <c r="D2141" s="10">
        <v>1.592346284E9</v>
      </c>
      <c r="E2141" s="25">
        <v>0.709746</v>
      </c>
      <c r="G2141" s="25"/>
    </row>
    <row r="2142">
      <c r="A2142" s="4" t="s">
        <v>15818</v>
      </c>
      <c r="B2142" s="4" t="s">
        <v>15819</v>
      </c>
      <c r="C2142" s="4" t="s">
        <v>7626</v>
      </c>
      <c r="D2142" s="10">
        <v>1.592525908E9</v>
      </c>
      <c r="E2142" s="25">
        <v>0.70941854</v>
      </c>
      <c r="G2142" s="25"/>
    </row>
    <row r="2143">
      <c r="A2143" s="4" t="s">
        <v>15820</v>
      </c>
      <c r="B2143" s="4" t="s">
        <v>3360</v>
      </c>
      <c r="C2143" s="4" t="s">
        <v>9435</v>
      </c>
      <c r="D2143" s="10">
        <v>1.592690196E9</v>
      </c>
      <c r="E2143" s="25">
        <v>0.7094165</v>
      </c>
      <c r="G2143" s="25"/>
    </row>
    <row r="2144">
      <c r="A2144" s="4" t="s">
        <v>15821</v>
      </c>
      <c r="B2144" s="4" t="s">
        <v>15822</v>
      </c>
      <c r="C2144" s="4" t="s">
        <v>1414</v>
      </c>
      <c r="D2144" s="10">
        <v>1.593375434E9</v>
      </c>
      <c r="E2144" s="25">
        <v>0.7093404</v>
      </c>
      <c r="G2144" s="25"/>
    </row>
    <row r="2145">
      <c r="A2145" s="22" t="s">
        <v>15823</v>
      </c>
      <c r="B2145" s="4" t="s">
        <v>4671</v>
      </c>
      <c r="C2145" s="4" t="s">
        <v>6250</v>
      </c>
      <c r="D2145" s="10">
        <v>1.592659242E9</v>
      </c>
      <c r="E2145" s="25">
        <v>0.7093121</v>
      </c>
      <c r="G2145" s="25"/>
    </row>
    <row r="2146">
      <c r="A2146" s="22" t="s">
        <v>15824</v>
      </c>
      <c r="B2146" s="4" t="s">
        <v>11591</v>
      </c>
      <c r="C2146" s="4" t="s">
        <v>9994</v>
      </c>
      <c r="D2146" s="10">
        <v>1.593143294E9</v>
      </c>
      <c r="E2146" s="25">
        <v>0.7093121</v>
      </c>
      <c r="G2146" s="25"/>
    </row>
    <row r="2147">
      <c r="A2147" s="22" t="s">
        <v>15825</v>
      </c>
      <c r="B2147" s="4" t="s">
        <v>2065</v>
      </c>
      <c r="C2147" s="4" t="s">
        <v>8085</v>
      </c>
      <c r="D2147" s="10">
        <v>1.591628671E9</v>
      </c>
      <c r="E2147" s="25">
        <v>0.7093121</v>
      </c>
      <c r="G2147" s="25"/>
    </row>
    <row r="2148">
      <c r="A2148" s="22" t="s">
        <v>15826</v>
      </c>
      <c r="B2148" s="4" t="s">
        <v>930</v>
      </c>
      <c r="C2148" s="4" t="s">
        <v>7411</v>
      </c>
      <c r="D2148" s="10">
        <v>1.591750271E9</v>
      </c>
      <c r="E2148" s="25">
        <v>0.7093121</v>
      </c>
      <c r="G2148" s="25"/>
    </row>
    <row r="2149">
      <c r="A2149" s="4" t="s">
        <v>15827</v>
      </c>
      <c r="B2149" s="4" t="s">
        <v>15828</v>
      </c>
      <c r="C2149" s="4" t="s">
        <v>204</v>
      </c>
      <c r="D2149" s="10">
        <v>1.592683916E9</v>
      </c>
      <c r="E2149" s="25">
        <v>0.7093121</v>
      </c>
      <c r="G2149" s="25"/>
    </row>
    <row r="2150">
      <c r="A2150" s="4" t="s">
        <v>15829</v>
      </c>
      <c r="B2150" s="4" t="s">
        <v>13155</v>
      </c>
      <c r="C2150" s="4" t="s">
        <v>12421</v>
      </c>
      <c r="D2150" s="10">
        <v>1.59181439E9</v>
      </c>
      <c r="E2150" s="25">
        <v>0.7093121</v>
      </c>
      <c r="G2150" s="25"/>
    </row>
    <row r="2151">
      <c r="A2151" s="22" t="s">
        <v>15830</v>
      </c>
      <c r="B2151" s="4" t="s">
        <v>6034</v>
      </c>
      <c r="C2151" s="4" t="s">
        <v>12402</v>
      </c>
      <c r="D2151" s="10">
        <v>1.591401036E9</v>
      </c>
      <c r="E2151" s="25">
        <v>0.7093121</v>
      </c>
      <c r="G2151" s="25"/>
    </row>
    <row r="2152">
      <c r="A2152" s="4" t="s">
        <v>15831</v>
      </c>
      <c r="B2152" s="4" t="s">
        <v>13098</v>
      </c>
      <c r="C2152" s="4" t="s">
        <v>5184</v>
      </c>
      <c r="D2152" s="10">
        <v>1.592831204E9</v>
      </c>
      <c r="E2152" s="25">
        <v>0.7093121</v>
      </c>
      <c r="G2152" s="25"/>
    </row>
    <row r="2153">
      <c r="A2153" s="4" t="s">
        <v>15832</v>
      </c>
      <c r="B2153" s="4" t="s">
        <v>15833</v>
      </c>
      <c r="C2153" s="4" t="s">
        <v>545</v>
      </c>
      <c r="D2153" s="10">
        <v>1.593056753E9</v>
      </c>
      <c r="E2153" s="25">
        <v>0.7093121</v>
      </c>
      <c r="G2153" s="25"/>
    </row>
    <row r="2154">
      <c r="A2154" s="4" t="s">
        <v>15834</v>
      </c>
      <c r="B2154" s="4" t="s">
        <v>862</v>
      </c>
      <c r="C2154" s="4" t="s">
        <v>224</v>
      </c>
      <c r="D2154" s="10">
        <v>1.592704486E9</v>
      </c>
      <c r="E2154" s="25">
        <v>0.7093121</v>
      </c>
      <c r="G2154" s="25"/>
    </row>
    <row r="2155">
      <c r="A2155" s="4" t="s">
        <v>15835</v>
      </c>
      <c r="B2155" s="4" t="s">
        <v>15836</v>
      </c>
      <c r="C2155" s="4" t="s">
        <v>2411</v>
      </c>
      <c r="D2155" s="10">
        <v>1.591996473E9</v>
      </c>
      <c r="E2155" s="25">
        <v>0.7093121</v>
      </c>
      <c r="G2155" s="25"/>
    </row>
    <row r="2156">
      <c r="A2156" s="4" t="s">
        <v>15837</v>
      </c>
      <c r="B2156" s="4" t="s">
        <v>15838</v>
      </c>
      <c r="C2156" s="4" t="s">
        <v>12469</v>
      </c>
      <c r="D2156" s="10">
        <v>1.591892805E9</v>
      </c>
      <c r="E2156" s="25">
        <v>0.7093121</v>
      </c>
      <c r="G2156" s="25"/>
    </row>
    <row r="2157">
      <c r="A2157" s="4" t="s">
        <v>15839</v>
      </c>
      <c r="B2157" s="4" t="s">
        <v>3858</v>
      </c>
      <c r="C2157" s="4" t="s">
        <v>9517</v>
      </c>
      <c r="D2157" s="10">
        <v>1.591130978E9</v>
      </c>
      <c r="E2157" s="25">
        <v>0.7093121</v>
      </c>
      <c r="G2157" s="25"/>
    </row>
    <row r="2158">
      <c r="A2158" s="4" t="s">
        <v>15840</v>
      </c>
      <c r="B2158" s="4" t="s">
        <v>15545</v>
      </c>
      <c r="C2158" s="4" t="s">
        <v>9977</v>
      </c>
      <c r="D2158" s="10">
        <v>1.591296994E9</v>
      </c>
      <c r="E2158" s="25">
        <v>0.7093121</v>
      </c>
      <c r="G2158" s="25"/>
    </row>
    <row r="2159">
      <c r="A2159" s="4" t="s">
        <v>15841</v>
      </c>
      <c r="B2159" s="4" t="s">
        <v>13230</v>
      </c>
      <c r="C2159" s="4" t="s">
        <v>10175</v>
      </c>
      <c r="D2159" s="10">
        <v>1.592962483E9</v>
      </c>
      <c r="E2159" s="25">
        <v>0.7093121</v>
      </c>
      <c r="G2159" s="25"/>
    </row>
    <row r="2160">
      <c r="A2160" s="22" t="s">
        <v>15842</v>
      </c>
      <c r="B2160" s="4" t="s">
        <v>2065</v>
      </c>
      <c r="C2160" s="4" t="s">
        <v>5171</v>
      </c>
      <c r="D2160" s="10">
        <v>1.591645759E9</v>
      </c>
      <c r="E2160" s="25">
        <v>0.7093121</v>
      </c>
      <c r="G2160" s="25"/>
    </row>
    <row r="2161">
      <c r="A2161" s="22" t="s">
        <v>15843</v>
      </c>
      <c r="B2161" s="4" t="s">
        <v>15844</v>
      </c>
      <c r="C2161" s="4" t="s">
        <v>2837</v>
      </c>
      <c r="D2161" s="10">
        <v>1.592699743E9</v>
      </c>
      <c r="E2161" s="25">
        <v>0.7093121</v>
      </c>
      <c r="G2161" s="25"/>
    </row>
    <row r="2162">
      <c r="A2162" s="22" t="s">
        <v>15845</v>
      </c>
      <c r="B2162" s="4" t="s">
        <v>13806</v>
      </c>
      <c r="C2162" s="4" t="s">
        <v>625</v>
      </c>
      <c r="D2162" s="10">
        <v>1.591409809E9</v>
      </c>
      <c r="E2162" s="25">
        <v>0.7093121</v>
      </c>
      <c r="G2162" s="25"/>
    </row>
    <row r="2163">
      <c r="A2163" s="22" t="s">
        <v>15846</v>
      </c>
      <c r="B2163" s="4" t="s">
        <v>7865</v>
      </c>
      <c r="C2163" s="4" t="s">
        <v>9348</v>
      </c>
      <c r="D2163" s="10">
        <v>1.592032665E9</v>
      </c>
      <c r="E2163" s="25">
        <v>0.7093121</v>
      </c>
      <c r="G2163" s="25"/>
    </row>
    <row r="2164">
      <c r="A2164" s="22" t="s">
        <v>15847</v>
      </c>
      <c r="B2164" s="4" t="s">
        <v>15848</v>
      </c>
      <c r="C2164" s="4" t="s">
        <v>6296</v>
      </c>
      <c r="D2164" s="10">
        <v>1.592349081E9</v>
      </c>
      <c r="E2164" s="25">
        <v>0.7093121</v>
      </c>
      <c r="G2164" s="25"/>
    </row>
    <row r="2165">
      <c r="A2165" s="4" t="s">
        <v>15849</v>
      </c>
      <c r="B2165" s="4" t="s">
        <v>15850</v>
      </c>
      <c r="C2165" s="4" t="s">
        <v>1878</v>
      </c>
      <c r="D2165" s="10">
        <v>1.592597307E9</v>
      </c>
      <c r="E2165" s="25">
        <v>0.7093121</v>
      </c>
      <c r="G2165" s="25"/>
    </row>
    <row r="2166">
      <c r="A2166" s="22" t="s">
        <v>15851</v>
      </c>
      <c r="B2166" s="4" t="s">
        <v>13473</v>
      </c>
      <c r="C2166" s="4" t="s">
        <v>999</v>
      </c>
      <c r="D2166" s="10">
        <v>1.593232863E9</v>
      </c>
      <c r="E2166" s="25">
        <v>0.7093121</v>
      </c>
      <c r="G2166" s="25"/>
    </row>
    <row r="2167">
      <c r="A2167" s="4" t="s">
        <v>15852</v>
      </c>
      <c r="B2167" s="4" t="s">
        <v>15853</v>
      </c>
      <c r="C2167" s="4" t="s">
        <v>2148</v>
      </c>
      <c r="D2167" s="10">
        <v>1.591467961E9</v>
      </c>
      <c r="E2167" s="25">
        <v>0.7093121</v>
      </c>
      <c r="G2167" s="25"/>
    </row>
    <row r="2168">
      <c r="A2168" s="4" t="s">
        <v>15854</v>
      </c>
      <c r="B2168" s="4" t="s">
        <v>15855</v>
      </c>
      <c r="C2168" s="4" t="s">
        <v>3410</v>
      </c>
      <c r="D2168" s="10">
        <v>1.591475354E9</v>
      </c>
      <c r="E2168" s="25">
        <v>0.7093121</v>
      </c>
      <c r="G2168" s="25"/>
    </row>
    <row r="2169">
      <c r="A2169" s="22" t="s">
        <v>15856</v>
      </c>
      <c r="B2169" s="4" t="s">
        <v>13784</v>
      </c>
      <c r="C2169" s="4" t="s">
        <v>10752</v>
      </c>
      <c r="D2169" s="10">
        <v>1.591830714E9</v>
      </c>
      <c r="E2169" s="25">
        <v>0.7093121</v>
      </c>
      <c r="G2169" s="25"/>
    </row>
    <row r="2170">
      <c r="A2170" s="4" t="s">
        <v>15857</v>
      </c>
      <c r="B2170" s="4" t="s">
        <v>1057</v>
      </c>
      <c r="C2170" s="4" t="s">
        <v>10262</v>
      </c>
      <c r="D2170" s="10">
        <v>1.593358033E9</v>
      </c>
      <c r="E2170" s="25">
        <v>0.7093121</v>
      </c>
      <c r="G2170" s="25"/>
    </row>
    <row r="2171">
      <c r="A2171" s="22" t="s">
        <v>15858</v>
      </c>
      <c r="B2171" s="4" t="s">
        <v>2065</v>
      </c>
      <c r="C2171" s="4" t="s">
        <v>8584</v>
      </c>
      <c r="D2171" s="10">
        <v>1.59282414E9</v>
      </c>
      <c r="E2171" s="25">
        <v>0.7093121</v>
      </c>
      <c r="G2171" s="25"/>
    </row>
    <row r="2172">
      <c r="A2172" s="4" t="s">
        <v>15859</v>
      </c>
      <c r="B2172" s="4" t="s">
        <v>14228</v>
      </c>
      <c r="C2172" s="4" t="s">
        <v>3085</v>
      </c>
      <c r="D2172" s="10">
        <v>1.591383768E9</v>
      </c>
      <c r="E2172" s="25">
        <v>0.7093121</v>
      </c>
      <c r="G2172" s="25"/>
    </row>
    <row r="2173">
      <c r="A2173" s="4" t="s">
        <v>15860</v>
      </c>
      <c r="B2173" s="4" t="s">
        <v>5714</v>
      </c>
      <c r="C2173" s="4" t="s">
        <v>4198</v>
      </c>
      <c r="D2173" s="10">
        <v>1.592169537E9</v>
      </c>
      <c r="E2173" s="25">
        <v>0.7093121</v>
      </c>
      <c r="G2173" s="25"/>
    </row>
    <row r="2174">
      <c r="A2174" s="22" t="s">
        <v>15861</v>
      </c>
      <c r="B2174" s="4" t="s">
        <v>14427</v>
      </c>
      <c r="C2174" s="4" t="s">
        <v>7090</v>
      </c>
      <c r="D2174" s="10">
        <v>1.59242293E9</v>
      </c>
      <c r="E2174" s="25">
        <v>0.7093121</v>
      </c>
      <c r="G2174" s="25"/>
    </row>
    <row r="2175">
      <c r="A2175" s="22" t="s">
        <v>15862</v>
      </c>
      <c r="B2175" s="4" t="s">
        <v>1542</v>
      </c>
      <c r="C2175" s="4" t="s">
        <v>3176</v>
      </c>
      <c r="D2175" s="10">
        <v>1.591726729E9</v>
      </c>
      <c r="E2175" s="25">
        <v>0.7093121</v>
      </c>
      <c r="G2175" s="25"/>
    </row>
    <row r="2176">
      <c r="A2176" s="4" t="s">
        <v>15863</v>
      </c>
      <c r="B2176" s="4" t="s">
        <v>951</v>
      </c>
      <c r="C2176" s="4" t="s">
        <v>5724</v>
      </c>
      <c r="D2176" s="10">
        <v>1.593342878E9</v>
      </c>
      <c r="E2176" s="25">
        <v>0.7093121</v>
      </c>
      <c r="G2176" s="25"/>
    </row>
    <row r="2177">
      <c r="A2177" s="22" t="s">
        <v>15864</v>
      </c>
      <c r="B2177" s="4" t="s">
        <v>7123</v>
      </c>
      <c r="C2177" s="4" t="s">
        <v>3239</v>
      </c>
      <c r="D2177" s="10">
        <v>1.5913717E9</v>
      </c>
      <c r="E2177" s="25">
        <v>0.7093121</v>
      </c>
      <c r="G2177" s="25"/>
    </row>
    <row r="2178">
      <c r="A2178" s="4" t="s">
        <v>15865</v>
      </c>
      <c r="B2178" s="4" t="s">
        <v>15866</v>
      </c>
      <c r="C2178" s="4" t="s">
        <v>2360</v>
      </c>
      <c r="D2178" s="10">
        <v>1.592734748E9</v>
      </c>
      <c r="E2178" s="25">
        <v>0.7093121</v>
      </c>
      <c r="G2178" s="25"/>
    </row>
    <row r="2179">
      <c r="A2179" s="22" t="s">
        <v>15867</v>
      </c>
      <c r="B2179" s="4" t="s">
        <v>4049</v>
      </c>
      <c r="C2179" s="4" t="s">
        <v>2662</v>
      </c>
      <c r="D2179" s="10">
        <v>1.592538084E9</v>
      </c>
      <c r="E2179" s="25">
        <v>0.7093121</v>
      </c>
      <c r="G2179" s="25"/>
    </row>
    <row r="2180">
      <c r="A2180" s="22" t="s">
        <v>15868</v>
      </c>
      <c r="B2180" s="4" t="s">
        <v>14572</v>
      </c>
      <c r="C2180" s="4" t="s">
        <v>5506</v>
      </c>
      <c r="D2180" s="10">
        <v>1.59228515E9</v>
      </c>
      <c r="E2180" s="25">
        <v>0.7093121</v>
      </c>
      <c r="G2180" s="25"/>
    </row>
    <row r="2181">
      <c r="A2181" s="22" t="s">
        <v>15869</v>
      </c>
      <c r="B2181" s="4" t="s">
        <v>15279</v>
      </c>
      <c r="C2181" s="4" t="s">
        <v>4611</v>
      </c>
      <c r="D2181" s="10">
        <v>1.592409517E9</v>
      </c>
      <c r="E2181" s="25">
        <v>0.7093121</v>
      </c>
      <c r="G2181" s="25"/>
    </row>
    <row r="2182">
      <c r="A2182" s="22" t="s">
        <v>15870</v>
      </c>
      <c r="B2182" s="4" t="s">
        <v>5077</v>
      </c>
      <c r="C2182" s="4" t="s">
        <v>5080</v>
      </c>
      <c r="D2182" s="10">
        <v>1.592067316E9</v>
      </c>
      <c r="E2182" s="25">
        <v>0.7093121</v>
      </c>
      <c r="G2182" s="25"/>
    </row>
    <row r="2183">
      <c r="A2183" s="4" t="s">
        <v>15871</v>
      </c>
      <c r="B2183" s="4" t="s">
        <v>1715</v>
      </c>
      <c r="C2183" s="4" t="s">
        <v>794</v>
      </c>
      <c r="D2183" s="10">
        <v>1.592828262E9</v>
      </c>
      <c r="E2183" s="25">
        <v>0.7093121</v>
      </c>
      <c r="G2183" s="25"/>
    </row>
    <row r="2184">
      <c r="A2184" s="4" t="s">
        <v>15872</v>
      </c>
      <c r="B2184" s="4" t="s">
        <v>13839</v>
      </c>
      <c r="C2184" s="4" t="s">
        <v>5515</v>
      </c>
      <c r="D2184" s="10">
        <v>1.592598505E9</v>
      </c>
      <c r="E2184" s="25">
        <v>0.7093121</v>
      </c>
      <c r="G2184" s="25"/>
    </row>
    <row r="2185">
      <c r="A2185" s="4" t="s">
        <v>15873</v>
      </c>
      <c r="B2185" s="4" t="s">
        <v>15874</v>
      </c>
      <c r="C2185" s="4" t="s">
        <v>5083</v>
      </c>
      <c r="D2185" s="10">
        <v>1.593479795E9</v>
      </c>
      <c r="E2185" s="25">
        <v>0.7093121</v>
      </c>
      <c r="G2185" s="25"/>
    </row>
    <row r="2186">
      <c r="A2186" s="4" t="s">
        <v>15875</v>
      </c>
      <c r="B2186" s="4" t="s">
        <v>13689</v>
      </c>
      <c r="C2186" s="4" t="s">
        <v>3176</v>
      </c>
      <c r="D2186" s="10">
        <v>1.591739472E9</v>
      </c>
      <c r="E2186" s="25">
        <v>0.7093121</v>
      </c>
      <c r="G2186" s="25"/>
    </row>
    <row r="2187">
      <c r="A2187" s="4" t="s">
        <v>15876</v>
      </c>
      <c r="B2187" s="4" t="s">
        <v>15877</v>
      </c>
      <c r="C2187" s="4" t="s">
        <v>12469</v>
      </c>
      <c r="D2187" s="10">
        <v>1.591879234E9</v>
      </c>
      <c r="E2187" s="25">
        <v>0.7093121</v>
      </c>
      <c r="G2187" s="25"/>
    </row>
    <row r="2188">
      <c r="A2188" s="22" t="s">
        <v>15878</v>
      </c>
      <c r="B2188" s="4" t="s">
        <v>2065</v>
      </c>
      <c r="C2188" s="4" t="s">
        <v>3748</v>
      </c>
      <c r="D2188" s="10">
        <v>1.593021971E9</v>
      </c>
      <c r="E2188" s="25">
        <v>0.7093121</v>
      </c>
      <c r="G2188" s="25"/>
    </row>
    <row r="2189">
      <c r="A2189" s="22" t="s">
        <v>15879</v>
      </c>
      <c r="B2189" s="4" t="s">
        <v>14137</v>
      </c>
      <c r="C2189" s="4" t="s">
        <v>8139</v>
      </c>
      <c r="D2189" s="10">
        <v>1.592310274E9</v>
      </c>
      <c r="E2189" s="25">
        <v>0.7093121</v>
      </c>
      <c r="G2189" s="25"/>
    </row>
    <row r="2190">
      <c r="A2190" s="4" t="s">
        <v>15880</v>
      </c>
      <c r="B2190" s="4" t="s">
        <v>13260</v>
      </c>
      <c r="C2190" s="4" t="s">
        <v>1451</v>
      </c>
      <c r="D2190" s="10">
        <v>1.591307933E9</v>
      </c>
      <c r="E2190" s="25">
        <v>0.7093121</v>
      </c>
      <c r="G2190" s="25"/>
    </row>
    <row r="2191">
      <c r="A2191" s="22" t="s">
        <v>15881</v>
      </c>
      <c r="B2191" s="4" t="s">
        <v>1790</v>
      </c>
      <c r="C2191" s="4" t="s">
        <v>8396</v>
      </c>
      <c r="D2191" s="10">
        <v>1.591229531E9</v>
      </c>
      <c r="E2191" s="25">
        <v>0.7093121</v>
      </c>
      <c r="G2191" s="25"/>
    </row>
    <row r="2192">
      <c r="A2192" s="22" t="s">
        <v>15882</v>
      </c>
      <c r="B2192" s="4" t="s">
        <v>13601</v>
      </c>
      <c r="C2192" s="4" t="s">
        <v>4607</v>
      </c>
      <c r="D2192" s="10">
        <v>1.59158046E9</v>
      </c>
      <c r="E2192" s="25">
        <v>0.7093121</v>
      </c>
      <c r="G2192" s="25"/>
    </row>
    <row r="2193">
      <c r="A2193" s="4" t="s">
        <v>15883</v>
      </c>
      <c r="B2193" s="4" t="s">
        <v>15884</v>
      </c>
      <c r="C2193" s="4" t="s">
        <v>5515</v>
      </c>
      <c r="D2193" s="10">
        <v>1.592574132E9</v>
      </c>
      <c r="E2193" s="25">
        <v>0.7093121</v>
      </c>
      <c r="G2193" s="25"/>
    </row>
    <row r="2194">
      <c r="A2194" s="4" t="s">
        <v>15885</v>
      </c>
      <c r="B2194" s="4" t="s">
        <v>14087</v>
      </c>
      <c r="C2194" s="4" t="s">
        <v>5373</v>
      </c>
      <c r="D2194" s="10">
        <v>1.592011858E9</v>
      </c>
      <c r="E2194" s="25">
        <v>0.7093121</v>
      </c>
      <c r="G2194" s="25"/>
    </row>
    <row r="2195">
      <c r="A2195" s="4" t="s">
        <v>15886</v>
      </c>
      <c r="B2195" s="4" t="s">
        <v>15887</v>
      </c>
      <c r="C2195" s="4" t="s">
        <v>2868</v>
      </c>
      <c r="D2195" s="10">
        <v>1.593270788E9</v>
      </c>
      <c r="E2195" s="25">
        <v>0.7093121</v>
      </c>
      <c r="G2195" s="25"/>
    </row>
    <row r="2196">
      <c r="A2196" s="22" t="s">
        <v>15888</v>
      </c>
      <c r="B2196" s="4" t="s">
        <v>15889</v>
      </c>
      <c r="C2196" s="4" t="s">
        <v>2095</v>
      </c>
      <c r="D2196" s="10">
        <v>1.592124578E9</v>
      </c>
      <c r="E2196" s="25">
        <v>0.7093121</v>
      </c>
      <c r="G2196" s="25"/>
    </row>
    <row r="2197">
      <c r="A2197" s="22" t="s">
        <v>15890</v>
      </c>
      <c r="B2197" s="4" t="s">
        <v>13551</v>
      </c>
      <c r="C2197" s="4" t="s">
        <v>7282</v>
      </c>
      <c r="D2197" s="10">
        <v>1.592883145E9</v>
      </c>
      <c r="E2197" s="25">
        <v>0.70913243</v>
      </c>
      <c r="G2197" s="25"/>
    </row>
    <row r="2198">
      <c r="A2198" s="4" t="s">
        <v>15891</v>
      </c>
      <c r="B2198" s="4" t="s">
        <v>13098</v>
      </c>
      <c r="C2198" s="4" t="s">
        <v>2442</v>
      </c>
      <c r="D2198" s="10">
        <v>1.59262156E9</v>
      </c>
      <c r="E2198" s="25">
        <v>0.70906955</v>
      </c>
      <c r="G2198" s="25"/>
    </row>
    <row r="2199">
      <c r="A2199" s="22" t="s">
        <v>15892</v>
      </c>
      <c r="B2199" s="4" t="s">
        <v>4220</v>
      </c>
      <c r="C2199" s="4" t="s">
        <v>7622</v>
      </c>
      <c r="D2199" s="10">
        <v>1.592924073E9</v>
      </c>
      <c r="E2199" s="25">
        <v>0.70900375</v>
      </c>
      <c r="G2199" s="25"/>
    </row>
    <row r="2200">
      <c r="A2200" s="22" t="s">
        <v>15893</v>
      </c>
      <c r="B2200" s="4" t="s">
        <v>4826</v>
      </c>
      <c r="C2200" s="4" t="s">
        <v>5097</v>
      </c>
      <c r="D2200" s="10">
        <v>1.59240624E9</v>
      </c>
      <c r="E2200" s="25">
        <v>0.708958</v>
      </c>
      <c r="G2200" s="25"/>
    </row>
    <row r="2201">
      <c r="A2201" s="4" t="s">
        <v>15894</v>
      </c>
      <c r="B2201" s="4" t="s">
        <v>13155</v>
      </c>
      <c r="C2201" s="4" t="s">
        <v>2893</v>
      </c>
      <c r="D2201" s="10">
        <v>1.5910592E9</v>
      </c>
      <c r="E2201" s="25">
        <v>0.70870847</v>
      </c>
      <c r="G2201" s="25"/>
    </row>
    <row r="2202">
      <c r="A2202" s="4" t="s">
        <v>15895</v>
      </c>
      <c r="B2202" s="4" t="s">
        <v>13230</v>
      </c>
      <c r="C2202" s="4" t="s">
        <v>1629</v>
      </c>
      <c r="D2202" s="10">
        <v>1.592132029E9</v>
      </c>
      <c r="E2202" s="25">
        <v>0.7073484</v>
      </c>
      <c r="G2202" s="25"/>
    </row>
    <row r="2203">
      <c r="A2203" s="4" t="s">
        <v>15896</v>
      </c>
      <c r="B2203" s="4" t="s">
        <v>15897</v>
      </c>
      <c r="C2203" s="4" t="s">
        <v>8771</v>
      </c>
      <c r="D2203" s="10">
        <v>1.593317425E9</v>
      </c>
      <c r="E2203" s="25">
        <v>0.7069196</v>
      </c>
      <c r="G2203" s="25"/>
    </row>
    <row r="2204">
      <c r="A2204" s="4" t="s">
        <v>15898</v>
      </c>
      <c r="B2204" s="4" t="s">
        <v>15899</v>
      </c>
      <c r="C2204" s="4" t="s">
        <v>191</v>
      </c>
      <c r="D2204" s="10">
        <v>1.593081514E9</v>
      </c>
      <c r="E2204" s="25">
        <v>0.7065815</v>
      </c>
      <c r="G2204" s="25"/>
    </row>
    <row r="2205">
      <c r="A2205" s="4" t="s">
        <v>15900</v>
      </c>
      <c r="B2205" s="4" t="s">
        <v>3294</v>
      </c>
      <c r="C2205" s="4" t="s">
        <v>5042</v>
      </c>
      <c r="D2205" s="10">
        <v>1.591533902E9</v>
      </c>
      <c r="E2205" s="25">
        <v>0.70642394</v>
      </c>
      <c r="G2205" s="25"/>
    </row>
    <row r="2206">
      <c r="A2206" s="22" t="s">
        <v>15901</v>
      </c>
      <c r="B2206" s="4" t="s">
        <v>15902</v>
      </c>
      <c r="C2206" s="4" t="s">
        <v>3106</v>
      </c>
      <c r="D2206" s="10">
        <v>1.592147702E9</v>
      </c>
      <c r="E2206" s="25">
        <v>0.7064039</v>
      </c>
      <c r="G2206" s="25"/>
    </row>
    <row r="2207">
      <c r="A2207" s="4" t="s">
        <v>15903</v>
      </c>
      <c r="B2207" s="4" t="s">
        <v>13108</v>
      </c>
      <c r="C2207" s="4" t="s">
        <v>7109</v>
      </c>
      <c r="D2207" s="10">
        <v>1.592242429E9</v>
      </c>
      <c r="E2207" s="25">
        <v>0.7060497</v>
      </c>
      <c r="G2207" s="25"/>
    </row>
    <row r="2208">
      <c r="A2208" s="22" t="s">
        <v>15904</v>
      </c>
      <c r="B2208" s="4" t="s">
        <v>1790</v>
      </c>
      <c r="C2208" s="4" t="s">
        <v>4340</v>
      </c>
      <c r="D2208" s="10">
        <v>1.592090785E9</v>
      </c>
      <c r="E2208" s="25">
        <v>0.70587707</v>
      </c>
      <c r="G2208" s="25"/>
    </row>
    <row r="2209">
      <c r="A2209" s="22" t="s">
        <v>15905</v>
      </c>
      <c r="B2209" s="4" t="s">
        <v>930</v>
      </c>
      <c r="C2209" s="4" t="s">
        <v>1107</v>
      </c>
      <c r="D2209" s="10">
        <v>1.593021391E9</v>
      </c>
      <c r="E2209" s="25">
        <v>0.7058097</v>
      </c>
      <c r="G2209" s="25"/>
    </row>
    <row r="2210">
      <c r="A2210" s="4" t="s">
        <v>15906</v>
      </c>
      <c r="B2210" s="4" t="s">
        <v>9342</v>
      </c>
      <c r="C2210" s="4" t="s">
        <v>716</v>
      </c>
      <c r="D2210" s="10">
        <v>1.591924234E9</v>
      </c>
      <c r="E2210" s="25">
        <v>0.70547056</v>
      </c>
      <c r="G2210" s="25"/>
    </row>
    <row r="2211">
      <c r="A2211" s="4" t="s">
        <v>15907</v>
      </c>
      <c r="B2211" s="4" t="s">
        <v>5018</v>
      </c>
      <c r="C2211" s="4" t="s">
        <v>1189</v>
      </c>
      <c r="D2211" s="10">
        <v>1.591846765E9</v>
      </c>
      <c r="E2211" s="25">
        <v>0.7049977</v>
      </c>
      <c r="G2211" s="25"/>
    </row>
    <row r="2212">
      <c r="A2212" s="4" t="s">
        <v>15908</v>
      </c>
      <c r="B2212" s="4" t="s">
        <v>10639</v>
      </c>
      <c r="C2212" s="4" t="s">
        <v>2893</v>
      </c>
      <c r="D2212" s="10">
        <v>1.591059605E9</v>
      </c>
      <c r="E2212" s="25">
        <v>0.70472115</v>
      </c>
      <c r="G2212" s="25"/>
    </row>
    <row r="2213">
      <c r="A2213" s="4" t="s">
        <v>15909</v>
      </c>
      <c r="B2213" s="4" t="s">
        <v>7389</v>
      </c>
      <c r="C2213" s="4" t="s">
        <v>3362</v>
      </c>
      <c r="D2213" s="10">
        <v>1.591290462E9</v>
      </c>
      <c r="E2213" s="25">
        <v>0.7046073</v>
      </c>
      <c r="G2213" s="25"/>
    </row>
    <row r="2214">
      <c r="A2214" s="22" t="s">
        <v>15910</v>
      </c>
      <c r="B2214" s="4" t="s">
        <v>15911</v>
      </c>
      <c r="C2214" s="4" t="s">
        <v>916</v>
      </c>
      <c r="D2214" s="10">
        <v>1.591239414E9</v>
      </c>
      <c r="E2214" s="25">
        <v>0.70451576</v>
      </c>
      <c r="G2214" s="25"/>
    </row>
    <row r="2215">
      <c r="A2215" s="4" t="s">
        <v>15912</v>
      </c>
      <c r="B2215" s="4" t="s">
        <v>13987</v>
      </c>
      <c r="C2215" s="4" t="s">
        <v>1432</v>
      </c>
      <c r="D2215" s="10">
        <v>1.592354639E9</v>
      </c>
      <c r="E2215" s="25">
        <v>0.7044674</v>
      </c>
      <c r="G2215" s="25"/>
    </row>
    <row r="2216">
      <c r="A2216" s="4" t="s">
        <v>15913</v>
      </c>
      <c r="B2216" s="4" t="s">
        <v>14734</v>
      </c>
      <c r="C2216" s="4" t="s">
        <v>11576</v>
      </c>
      <c r="D2216" s="10">
        <v>1.591138768E9</v>
      </c>
      <c r="E2216" s="25">
        <v>0.7042035</v>
      </c>
      <c r="G2216" s="25"/>
    </row>
    <row r="2217">
      <c r="A2217" s="4" t="s">
        <v>15914</v>
      </c>
      <c r="B2217" s="4" t="s">
        <v>13713</v>
      </c>
      <c r="C2217" s="4" t="s">
        <v>3905</v>
      </c>
      <c r="D2217" s="10">
        <v>1.592318328E9</v>
      </c>
      <c r="E2217" s="25">
        <v>0.7040155</v>
      </c>
      <c r="G2217" s="25"/>
    </row>
    <row r="2218">
      <c r="A2218" s="4" t="s">
        <v>15915</v>
      </c>
      <c r="B2218" s="4" t="s">
        <v>13819</v>
      </c>
      <c r="C2218" s="4" t="s">
        <v>607</v>
      </c>
      <c r="D2218" s="10">
        <v>1.592747327E9</v>
      </c>
      <c r="E2218" s="25">
        <v>0.7039534</v>
      </c>
      <c r="G2218" s="25"/>
    </row>
    <row r="2219">
      <c r="A2219" s="4" t="s">
        <v>15916</v>
      </c>
      <c r="B2219" s="4" t="s">
        <v>13492</v>
      </c>
      <c r="C2219" s="4" t="s">
        <v>10948</v>
      </c>
      <c r="D2219" s="10">
        <v>1.591536471E9</v>
      </c>
      <c r="E2219" s="25">
        <v>0.7036674</v>
      </c>
      <c r="G2219" s="25"/>
    </row>
    <row r="2220">
      <c r="A2220" s="4" t="s">
        <v>15917</v>
      </c>
      <c r="B2220" s="4" t="s">
        <v>8727</v>
      </c>
      <c r="C2220" s="4" t="s">
        <v>2807</v>
      </c>
      <c r="D2220" s="10">
        <v>1.593621552E9</v>
      </c>
      <c r="E2220" s="25">
        <v>0.70318204</v>
      </c>
      <c r="G2220" s="25"/>
    </row>
    <row r="2221">
      <c r="A2221" s="22" t="s">
        <v>15918</v>
      </c>
      <c r="B2221" s="4" t="s">
        <v>1327</v>
      </c>
      <c r="C2221" s="4" t="s">
        <v>12568</v>
      </c>
      <c r="D2221" s="10">
        <v>1.593258809E9</v>
      </c>
      <c r="E2221" s="25">
        <v>0.70310956</v>
      </c>
      <c r="G2221" s="25"/>
    </row>
    <row r="2222">
      <c r="A2222" s="4" t="s">
        <v>15919</v>
      </c>
      <c r="B2222" s="4" t="s">
        <v>13343</v>
      </c>
      <c r="C2222" s="4" t="s">
        <v>1385</v>
      </c>
      <c r="D2222" s="10">
        <v>1.593073337E9</v>
      </c>
      <c r="E2222" s="25">
        <v>0.7024305</v>
      </c>
      <c r="G2222" s="25"/>
    </row>
    <row r="2223">
      <c r="A2223" s="4" t="s">
        <v>15920</v>
      </c>
      <c r="B2223" s="4" t="s">
        <v>2989</v>
      </c>
      <c r="C2223" s="4" t="s">
        <v>4067</v>
      </c>
      <c r="D2223" s="10">
        <v>1.591974266E9</v>
      </c>
      <c r="E2223" s="25">
        <v>0.7022996</v>
      </c>
      <c r="G2223" s="25"/>
    </row>
    <row r="2224">
      <c r="A2224" s="4" t="s">
        <v>15921</v>
      </c>
      <c r="B2224" s="4" t="s">
        <v>1790</v>
      </c>
      <c r="C2224" s="4" t="s">
        <v>4749</v>
      </c>
      <c r="D2224" s="10">
        <v>1.591424531E9</v>
      </c>
      <c r="E2224" s="25">
        <v>0.7019315</v>
      </c>
      <c r="G2224" s="25"/>
    </row>
    <row r="2225">
      <c r="A2225" s="4" t="s">
        <v>15922</v>
      </c>
      <c r="B2225" s="4" t="s">
        <v>1790</v>
      </c>
      <c r="C2225" s="4" t="s">
        <v>4499</v>
      </c>
      <c r="D2225" s="10">
        <v>1.591982721E9</v>
      </c>
      <c r="E2225" s="25">
        <v>0.7018827</v>
      </c>
      <c r="G2225" s="25"/>
    </row>
    <row r="2226">
      <c r="A2226" s="4" t="s">
        <v>15923</v>
      </c>
      <c r="B2226" s="4" t="s">
        <v>14907</v>
      </c>
      <c r="C2226" s="4" t="s">
        <v>2569</v>
      </c>
      <c r="D2226" s="10">
        <v>1.592008868E9</v>
      </c>
      <c r="E2226" s="25">
        <v>0.70182455</v>
      </c>
      <c r="G2226" s="25"/>
    </row>
    <row r="2227">
      <c r="A2227" s="4" t="s">
        <v>15924</v>
      </c>
      <c r="B2227" s="4" t="s">
        <v>13098</v>
      </c>
      <c r="C2227" s="4" t="s">
        <v>7898</v>
      </c>
      <c r="D2227" s="10">
        <v>1.592406711E9</v>
      </c>
      <c r="E2227" s="25">
        <v>0.7017083</v>
      </c>
      <c r="G2227" s="25"/>
    </row>
    <row r="2228">
      <c r="A2228" s="4" t="s">
        <v>15925</v>
      </c>
      <c r="B2228" s="4" t="s">
        <v>7500</v>
      </c>
      <c r="C2228" s="4" t="s">
        <v>4834</v>
      </c>
      <c r="D2228" s="10">
        <v>1.593597228E9</v>
      </c>
      <c r="E2228" s="25">
        <v>0.7013475</v>
      </c>
      <c r="G2228" s="25"/>
    </row>
    <row r="2229">
      <c r="A2229" s="4" t="s">
        <v>15926</v>
      </c>
      <c r="B2229" s="4" t="s">
        <v>1041</v>
      </c>
      <c r="C2229" s="4" t="s">
        <v>4963</v>
      </c>
      <c r="D2229" s="10">
        <v>1.591144447E9</v>
      </c>
      <c r="E2229" s="25">
        <v>0.70133626</v>
      </c>
      <c r="G2229" s="25"/>
    </row>
    <row r="2230">
      <c r="A2230" s="4" t="s">
        <v>15927</v>
      </c>
      <c r="B2230" s="4" t="s">
        <v>15928</v>
      </c>
      <c r="C2230" s="4" t="s">
        <v>6523</v>
      </c>
      <c r="D2230" s="10">
        <v>1.591733566E9</v>
      </c>
      <c r="E2230" s="25">
        <v>0.70127815</v>
      </c>
      <c r="G2230" s="25"/>
    </row>
    <row r="2231">
      <c r="A2231" s="4" t="s">
        <v>15929</v>
      </c>
      <c r="B2231" s="4" t="s">
        <v>2030</v>
      </c>
      <c r="C2231" s="4" t="s">
        <v>3752</v>
      </c>
      <c r="D2231" s="10">
        <v>1.5914932E9</v>
      </c>
      <c r="E2231" s="25">
        <v>0.7009991</v>
      </c>
      <c r="G2231" s="25"/>
    </row>
    <row r="2232">
      <c r="A2232" s="4" t="s">
        <v>15930</v>
      </c>
      <c r="B2232" s="4" t="s">
        <v>6034</v>
      </c>
      <c r="C2232" s="4" t="s">
        <v>6217</v>
      </c>
      <c r="D2232" s="10">
        <v>1.593150229E9</v>
      </c>
      <c r="E2232" s="25">
        <v>0.700536</v>
      </c>
      <c r="G2232" s="25"/>
    </row>
    <row r="2233">
      <c r="A2233" s="4" t="s">
        <v>15931</v>
      </c>
      <c r="B2233" s="4" t="s">
        <v>4273</v>
      </c>
      <c r="C2233" s="4" t="s">
        <v>6174</v>
      </c>
      <c r="D2233" s="10">
        <v>1.592604005E9</v>
      </c>
      <c r="E2233" s="25">
        <v>0.70024884</v>
      </c>
      <c r="G2233" s="25"/>
    </row>
    <row r="2234">
      <c r="A2234" s="4" t="s">
        <v>15932</v>
      </c>
      <c r="B2234" s="4" t="s">
        <v>14211</v>
      </c>
      <c r="C2234" s="4" t="s">
        <v>9052</v>
      </c>
      <c r="D2234" s="10">
        <v>1.591379355E9</v>
      </c>
      <c r="E2234" s="25">
        <v>0.7000774</v>
      </c>
      <c r="G2234" s="25"/>
    </row>
    <row r="2235">
      <c r="A2235" s="4" t="s">
        <v>15933</v>
      </c>
      <c r="B2235" s="4" t="s">
        <v>14879</v>
      </c>
      <c r="C2235" s="4" t="s">
        <v>4757</v>
      </c>
      <c r="D2235" s="10">
        <v>1.592830635E9</v>
      </c>
      <c r="E2235" s="25">
        <v>0.6993941</v>
      </c>
      <c r="G2235" s="25"/>
    </row>
    <row r="2236">
      <c r="A2236" s="22" t="s">
        <v>15934</v>
      </c>
      <c r="B2236" s="4" t="s">
        <v>11549</v>
      </c>
      <c r="C2236" s="4" t="s">
        <v>11168</v>
      </c>
      <c r="D2236" s="10">
        <v>1.593556121E9</v>
      </c>
      <c r="E2236" s="25">
        <v>0.6987164</v>
      </c>
      <c r="G2236" s="25"/>
    </row>
    <row r="2237">
      <c r="A2237" s="4" t="s">
        <v>15935</v>
      </c>
      <c r="B2237" s="4" t="s">
        <v>14107</v>
      </c>
      <c r="C2237" s="4" t="s">
        <v>3681</v>
      </c>
      <c r="D2237" s="10">
        <v>1.593028383E9</v>
      </c>
      <c r="E2237" s="25">
        <v>0.6984622</v>
      </c>
      <c r="G2237" s="25"/>
    </row>
    <row r="2238">
      <c r="A2238" s="4" t="s">
        <v>15936</v>
      </c>
      <c r="B2238" s="4" t="s">
        <v>13663</v>
      </c>
      <c r="C2238" s="4" t="s">
        <v>8218</v>
      </c>
      <c r="D2238" s="10">
        <v>1.591763953E9</v>
      </c>
      <c r="E2238" s="25">
        <v>0.6984622</v>
      </c>
      <c r="G2238" s="25"/>
    </row>
    <row r="2239">
      <c r="A2239" s="4" t="s">
        <v>15937</v>
      </c>
      <c r="B2239" s="4" t="s">
        <v>13689</v>
      </c>
      <c r="C2239" s="4" t="s">
        <v>729</v>
      </c>
      <c r="D2239" s="10">
        <v>1.592868939E9</v>
      </c>
      <c r="E2239" s="25">
        <v>0.69827473</v>
      </c>
      <c r="G2239" s="25"/>
    </row>
    <row r="2240">
      <c r="A2240" s="4" t="s">
        <v>15938</v>
      </c>
      <c r="B2240" s="4" t="s">
        <v>4846</v>
      </c>
      <c r="C2240" s="4" t="s">
        <v>3226</v>
      </c>
      <c r="D2240" s="10">
        <v>1.591338043E9</v>
      </c>
      <c r="E2240" s="25">
        <v>0.69797105</v>
      </c>
      <c r="G2240" s="25"/>
    </row>
    <row r="2241">
      <c r="A2241" s="4" t="s">
        <v>15939</v>
      </c>
      <c r="B2241" s="4" t="s">
        <v>14002</v>
      </c>
      <c r="C2241" s="4" t="s">
        <v>12604</v>
      </c>
      <c r="D2241" s="10">
        <v>1.591671775E9</v>
      </c>
      <c r="E2241" s="25">
        <v>0.69784933</v>
      </c>
      <c r="G2241" s="25"/>
    </row>
    <row r="2242">
      <c r="A2242" s="22" t="s">
        <v>15940</v>
      </c>
      <c r="B2242" s="4" t="s">
        <v>1492</v>
      </c>
      <c r="C2242" s="4" t="s">
        <v>5294</v>
      </c>
      <c r="D2242" s="10">
        <v>1.591102883E9</v>
      </c>
      <c r="E2242" s="25">
        <v>0.69777286</v>
      </c>
      <c r="G2242" s="25"/>
    </row>
    <row r="2243">
      <c r="A2243" s="4" t="s">
        <v>15941</v>
      </c>
      <c r="B2243" s="4" t="s">
        <v>1619</v>
      </c>
      <c r="C2243" s="4" t="s">
        <v>2740</v>
      </c>
      <c r="D2243" s="10">
        <v>1.591643289E9</v>
      </c>
      <c r="E2243" s="25">
        <v>0.6972959</v>
      </c>
      <c r="G2243" s="25"/>
    </row>
    <row r="2244">
      <c r="A2244" s="22" t="s">
        <v>15942</v>
      </c>
      <c r="B2244" s="4" t="s">
        <v>13455</v>
      </c>
      <c r="C2244" s="4" t="s">
        <v>7634</v>
      </c>
      <c r="D2244" s="10">
        <v>1.593600806E9</v>
      </c>
      <c r="E2244" s="25">
        <v>0.6967389</v>
      </c>
      <c r="G2244" s="25"/>
    </row>
    <row r="2245">
      <c r="A2245" s="4" t="s">
        <v>15943</v>
      </c>
      <c r="B2245" s="4" t="s">
        <v>3404</v>
      </c>
      <c r="C2245" s="4" t="s">
        <v>5206</v>
      </c>
      <c r="D2245" s="10">
        <v>1.591296604E9</v>
      </c>
      <c r="E2245" s="25">
        <v>0.696632</v>
      </c>
      <c r="G2245" s="25"/>
    </row>
    <row r="2246">
      <c r="A2246" s="22" t="s">
        <v>15944</v>
      </c>
      <c r="B2246" s="4" t="s">
        <v>1619</v>
      </c>
      <c r="C2246" s="4" t="s">
        <v>11248</v>
      </c>
      <c r="D2246" s="10">
        <v>1.592415087E9</v>
      </c>
      <c r="E2246" s="25">
        <v>0.69632065</v>
      </c>
      <c r="G2246" s="25"/>
    </row>
    <row r="2247">
      <c r="A2247" s="4" t="s">
        <v>15945</v>
      </c>
      <c r="B2247" s="4" t="s">
        <v>13473</v>
      </c>
      <c r="C2247" s="4" t="s">
        <v>11252</v>
      </c>
      <c r="D2247" s="10">
        <v>1.593219029E9</v>
      </c>
      <c r="E2247" s="25">
        <v>0.6958347</v>
      </c>
      <c r="G2247" s="25"/>
    </row>
    <row r="2248">
      <c r="A2248" s="4" t="s">
        <v>15946</v>
      </c>
      <c r="B2248" s="4" t="s">
        <v>13108</v>
      </c>
      <c r="C2248" s="4" t="s">
        <v>3819</v>
      </c>
      <c r="D2248" s="10">
        <v>1.591804603E9</v>
      </c>
      <c r="E2248" s="25">
        <v>0.6957837</v>
      </c>
      <c r="G2248" s="25"/>
    </row>
    <row r="2249">
      <c r="A2249" s="22" t="s">
        <v>15947</v>
      </c>
      <c r="B2249" s="4" t="s">
        <v>1542</v>
      </c>
      <c r="C2249" s="4" t="s">
        <v>3819</v>
      </c>
      <c r="D2249" s="10">
        <v>1.591804678E9</v>
      </c>
      <c r="E2249" s="25">
        <v>0.69542736</v>
      </c>
      <c r="G2249" s="25"/>
    </row>
    <row r="2250">
      <c r="A2250" s="4" t="s">
        <v>15948</v>
      </c>
      <c r="B2250" s="4" t="s">
        <v>15949</v>
      </c>
      <c r="C2250" s="4" t="s">
        <v>10248</v>
      </c>
      <c r="D2250" s="10">
        <v>1.592302958E9</v>
      </c>
      <c r="E2250" s="25">
        <v>0.69542736</v>
      </c>
      <c r="G2250" s="25"/>
    </row>
    <row r="2251">
      <c r="A2251" s="22" t="s">
        <v>15950</v>
      </c>
      <c r="B2251" s="4" t="s">
        <v>2083</v>
      </c>
      <c r="C2251" s="4" t="s">
        <v>1300</v>
      </c>
      <c r="D2251" s="10">
        <v>1.592540746E9</v>
      </c>
      <c r="E2251" s="25">
        <v>0.69542736</v>
      </c>
      <c r="G2251" s="25"/>
    </row>
    <row r="2252">
      <c r="A2252" s="22" t="s">
        <v>15951</v>
      </c>
      <c r="B2252" s="4" t="s">
        <v>862</v>
      </c>
      <c r="C2252" s="4" t="s">
        <v>6815</v>
      </c>
      <c r="D2252" s="10">
        <v>1.592449804E9</v>
      </c>
      <c r="E2252" s="25">
        <v>0.69542736</v>
      </c>
      <c r="G2252" s="25"/>
    </row>
    <row r="2253">
      <c r="A2253" s="22" t="s">
        <v>15952</v>
      </c>
      <c r="B2253" s="4" t="s">
        <v>13987</v>
      </c>
      <c r="C2253" s="4" t="s">
        <v>5973</v>
      </c>
      <c r="D2253" s="10">
        <v>1.591051276E9</v>
      </c>
      <c r="E2253" s="25">
        <v>0.69542736</v>
      </c>
      <c r="G2253" s="25"/>
    </row>
    <row r="2254">
      <c r="A2254" s="22" t="s">
        <v>15953</v>
      </c>
      <c r="B2254" s="4" t="s">
        <v>1790</v>
      </c>
      <c r="C2254" s="4" t="s">
        <v>3982</v>
      </c>
      <c r="D2254" s="10">
        <v>1.591657348E9</v>
      </c>
      <c r="E2254" s="25">
        <v>0.69542736</v>
      </c>
      <c r="G2254" s="25"/>
    </row>
    <row r="2255">
      <c r="A2255" s="4" t="s">
        <v>15954</v>
      </c>
      <c r="B2255" s="4" t="s">
        <v>13889</v>
      </c>
      <c r="C2255" s="4" t="s">
        <v>2868</v>
      </c>
      <c r="D2255" s="10">
        <v>1.593272956E9</v>
      </c>
      <c r="E2255" s="25">
        <v>0.69542736</v>
      </c>
      <c r="G2255" s="25"/>
    </row>
    <row r="2256">
      <c r="A2256" s="22" t="s">
        <v>15955</v>
      </c>
      <c r="B2256" s="4" t="s">
        <v>951</v>
      </c>
      <c r="C2256" s="4" t="s">
        <v>9941</v>
      </c>
      <c r="D2256" s="10">
        <v>1.593090344E9</v>
      </c>
      <c r="E2256" s="25">
        <v>0.69542736</v>
      </c>
      <c r="G2256" s="25"/>
    </row>
    <row r="2257">
      <c r="A2257" s="22" t="s">
        <v>15956</v>
      </c>
      <c r="B2257" s="4" t="s">
        <v>872</v>
      </c>
      <c r="C2257" s="4" t="s">
        <v>9445</v>
      </c>
      <c r="D2257" s="10">
        <v>1.592508258E9</v>
      </c>
      <c r="E2257" s="25">
        <v>0.69542736</v>
      </c>
      <c r="G2257" s="25"/>
    </row>
    <row r="2258">
      <c r="A2258" s="22" t="s">
        <v>15957</v>
      </c>
      <c r="B2258" s="4" t="s">
        <v>13455</v>
      </c>
      <c r="C2258" s="4" t="s">
        <v>2157</v>
      </c>
      <c r="D2258" s="10">
        <v>1.592605434E9</v>
      </c>
      <c r="E2258" s="25">
        <v>0.69542736</v>
      </c>
      <c r="G2258" s="25"/>
    </row>
    <row r="2259">
      <c r="A2259" s="22" t="s">
        <v>15958</v>
      </c>
      <c r="B2259" s="4" t="s">
        <v>13601</v>
      </c>
      <c r="C2259" s="4" t="s">
        <v>5373</v>
      </c>
      <c r="D2259" s="10">
        <v>1.592068375E9</v>
      </c>
      <c r="E2259" s="25">
        <v>0.69542736</v>
      </c>
      <c r="G2259" s="25"/>
    </row>
    <row r="2260">
      <c r="A2260" s="22" t="s">
        <v>15959</v>
      </c>
      <c r="B2260" s="4" t="s">
        <v>13631</v>
      </c>
      <c r="C2260" s="4" t="s">
        <v>7713</v>
      </c>
      <c r="D2260" s="10">
        <v>1.593469395E9</v>
      </c>
      <c r="E2260" s="25">
        <v>0.69542736</v>
      </c>
      <c r="G2260" s="25"/>
    </row>
    <row r="2261">
      <c r="A2261" s="22" t="s">
        <v>15960</v>
      </c>
      <c r="B2261" s="4" t="s">
        <v>13601</v>
      </c>
      <c r="C2261" s="4" t="s">
        <v>12421</v>
      </c>
      <c r="D2261" s="10">
        <v>1.591757376E9</v>
      </c>
      <c r="E2261" s="25">
        <v>0.69542736</v>
      </c>
      <c r="G2261" s="25"/>
    </row>
    <row r="2262">
      <c r="A2262" s="4" t="s">
        <v>15961</v>
      </c>
      <c r="B2262" s="4" t="s">
        <v>15866</v>
      </c>
      <c r="C2262" s="4" t="s">
        <v>4770</v>
      </c>
      <c r="D2262" s="10">
        <v>1.591114305E9</v>
      </c>
      <c r="E2262" s="25">
        <v>0.69542736</v>
      </c>
      <c r="G2262" s="25"/>
    </row>
    <row r="2263">
      <c r="A2263" s="22" t="s">
        <v>15962</v>
      </c>
      <c r="B2263" s="4" t="s">
        <v>15963</v>
      </c>
      <c r="C2263" s="4" t="s">
        <v>4906</v>
      </c>
      <c r="D2263" s="10">
        <v>1.592512639E9</v>
      </c>
      <c r="E2263" s="25">
        <v>0.69542736</v>
      </c>
      <c r="G2263" s="25"/>
    </row>
    <row r="2264">
      <c r="A2264" s="4" t="s">
        <v>15964</v>
      </c>
      <c r="B2264" s="4" t="s">
        <v>15965</v>
      </c>
      <c r="C2264" s="4" t="s">
        <v>12382</v>
      </c>
      <c r="D2264" s="10">
        <v>1.591053325E9</v>
      </c>
      <c r="E2264" s="25">
        <v>0.69542736</v>
      </c>
      <c r="G2264" s="25"/>
    </row>
    <row r="2265">
      <c r="A2265" s="4" t="s">
        <v>15966</v>
      </c>
      <c r="B2265" s="4" t="s">
        <v>15967</v>
      </c>
      <c r="C2265" s="4" t="s">
        <v>916</v>
      </c>
      <c r="D2265" s="10">
        <v>1.591247976E9</v>
      </c>
      <c r="E2265" s="25">
        <v>0.69542736</v>
      </c>
      <c r="G2265" s="25"/>
    </row>
    <row r="2266">
      <c r="A2266" s="4" t="s">
        <v>15968</v>
      </c>
      <c r="B2266" s="4" t="s">
        <v>1790</v>
      </c>
      <c r="C2266" s="4" t="s">
        <v>1043</v>
      </c>
      <c r="D2266" s="10">
        <v>1.592591351E9</v>
      </c>
      <c r="E2266" s="25">
        <v>0.69542736</v>
      </c>
      <c r="G2266" s="25"/>
    </row>
    <row r="2267">
      <c r="A2267" s="4" t="s">
        <v>15969</v>
      </c>
      <c r="B2267" s="4" t="s">
        <v>15970</v>
      </c>
      <c r="C2267" s="4" t="s">
        <v>1886</v>
      </c>
      <c r="D2267" s="10">
        <v>1.592074301E9</v>
      </c>
      <c r="E2267" s="25">
        <v>0.69542736</v>
      </c>
      <c r="G2267" s="25"/>
    </row>
    <row r="2268">
      <c r="A2268" s="4" t="s">
        <v>15971</v>
      </c>
      <c r="B2268" s="4" t="s">
        <v>15972</v>
      </c>
      <c r="C2268" s="4" t="s">
        <v>11231</v>
      </c>
      <c r="D2268" s="10">
        <v>1.593089069E9</v>
      </c>
      <c r="E2268" s="25">
        <v>0.69542736</v>
      </c>
      <c r="G2268" s="25"/>
    </row>
    <row r="2269">
      <c r="A2269" s="4" t="s">
        <v>15973</v>
      </c>
      <c r="B2269" s="4" t="s">
        <v>15974</v>
      </c>
      <c r="C2269" s="4" t="s">
        <v>11848</v>
      </c>
      <c r="D2269" s="10">
        <v>1.592175392E9</v>
      </c>
      <c r="E2269" s="25">
        <v>0.69542736</v>
      </c>
      <c r="G2269" s="25"/>
    </row>
    <row r="2270">
      <c r="A2270" s="4" t="s">
        <v>15975</v>
      </c>
      <c r="B2270" s="4" t="s">
        <v>13980</v>
      </c>
      <c r="C2270" s="4" t="s">
        <v>8093</v>
      </c>
      <c r="D2270" s="10">
        <v>1.593529344E9</v>
      </c>
      <c r="E2270" s="25">
        <v>0.69542736</v>
      </c>
      <c r="G2270" s="25"/>
    </row>
    <row r="2271">
      <c r="A2271" s="4" t="s">
        <v>15976</v>
      </c>
      <c r="B2271" s="4" t="s">
        <v>13098</v>
      </c>
      <c r="C2271" s="4" t="s">
        <v>7128</v>
      </c>
      <c r="D2271" s="10">
        <v>1.591187394E9</v>
      </c>
      <c r="E2271" s="25">
        <v>0.69542736</v>
      </c>
      <c r="G2271" s="25"/>
    </row>
    <row r="2272">
      <c r="A2272" s="4" t="s">
        <v>15977</v>
      </c>
      <c r="B2272" s="4" t="s">
        <v>2284</v>
      </c>
      <c r="C2272" s="4" t="s">
        <v>7544</v>
      </c>
      <c r="D2272" s="10">
        <v>1.591480764E9</v>
      </c>
      <c r="E2272" s="25">
        <v>0.69542736</v>
      </c>
      <c r="G2272" s="25"/>
    </row>
    <row r="2273">
      <c r="A2273" s="4" t="s">
        <v>15978</v>
      </c>
      <c r="B2273" s="4" t="s">
        <v>4826</v>
      </c>
      <c r="C2273" s="4" t="s">
        <v>5982</v>
      </c>
      <c r="D2273" s="10">
        <v>1.59114498E9</v>
      </c>
      <c r="E2273" s="25">
        <v>0.69542736</v>
      </c>
      <c r="G2273" s="25"/>
    </row>
    <row r="2274">
      <c r="A2274" s="4" t="s">
        <v>15979</v>
      </c>
      <c r="B2274" s="4" t="s">
        <v>13098</v>
      </c>
      <c r="C2274" s="4" t="s">
        <v>1820</v>
      </c>
      <c r="D2274" s="10">
        <v>1.591187111E9</v>
      </c>
      <c r="E2274" s="25">
        <v>0.69542736</v>
      </c>
      <c r="G2274" s="25"/>
    </row>
    <row r="2275">
      <c r="A2275" s="4" t="s">
        <v>15980</v>
      </c>
      <c r="B2275" s="4" t="s">
        <v>13668</v>
      </c>
      <c r="C2275" s="4" t="s">
        <v>916</v>
      </c>
      <c r="D2275" s="10">
        <v>1.591201568E9</v>
      </c>
      <c r="E2275" s="25">
        <v>0.69542736</v>
      </c>
      <c r="G2275" s="25"/>
    </row>
    <row r="2276">
      <c r="A2276" s="22" t="s">
        <v>15981</v>
      </c>
      <c r="B2276" s="4" t="s">
        <v>2861</v>
      </c>
      <c r="C2276" s="4" t="s">
        <v>3357</v>
      </c>
      <c r="D2276" s="10">
        <v>1.59271631E9</v>
      </c>
      <c r="E2276" s="25">
        <v>0.69542736</v>
      </c>
      <c r="G2276" s="25"/>
    </row>
    <row r="2277">
      <c r="A2277" s="4" t="s">
        <v>15982</v>
      </c>
      <c r="B2277" s="4" t="s">
        <v>14107</v>
      </c>
      <c r="C2277" s="4" t="s">
        <v>4390</v>
      </c>
      <c r="D2277" s="10">
        <v>1.591455423E9</v>
      </c>
      <c r="E2277" s="25">
        <v>0.69542736</v>
      </c>
      <c r="G2277" s="25"/>
    </row>
    <row r="2278">
      <c r="A2278" s="4" t="s">
        <v>15983</v>
      </c>
      <c r="B2278" s="4" t="s">
        <v>1253</v>
      </c>
      <c r="C2278" s="4" t="s">
        <v>2095</v>
      </c>
      <c r="D2278" s="10">
        <v>1.592071912E9</v>
      </c>
      <c r="E2278" s="25">
        <v>0.69542736</v>
      </c>
      <c r="G2278" s="25"/>
    </row>
    <row r="2279">
      <c r="A2279" s="4" t="s">
        <v>15984</v>
      </c>
      <c r="B2279" s="4" t="s">
        <v>13135</v>
      </c>
      <c r="C2279" s="4" t="s">
        <v>6250</v>
      </c>
      <c r="D2279" s="10">
        <v>1.592660744E9</v>
      </c>
      <c r="E2279" s="25">
        <v>0.69542736</v>
      </c>
      <c r="G2279" s="25"/>
    </row>
    <row r="2280">
      <c r="A2280" s="22" t="s">
        <v>15985</v>
      </c>
      <c r="B2280" s="4" t="s">
        <v>930</v>
      </c>
      <c r="C2280" s="4" t="s">
        <v>6115</v>
      </c>
      <c r="D2280" s="10">
        <v>1.592892716E9</v>
      </c>
      <c r="E2280" s="25">
        <v>0.69542736</v>
      </c>
      <c r="G2280" s="25"/>
    </row>
    <row r="2281">
      <c r="A2281" s="4" t="s">
        <v>15986</v>
      </c>
      <c r="B2281" s="4" t="s">
        <v>13280</v>
      </c>
      <c r="C2281" s="4" t="s">
        <v>1694</v>
      </c>
      <c r="D2281" s="10">
        <v>1.591222094E9</v>
      </c>
      <c r="E2281" s="25">
        <v>0.69542736</v>
      </c>
      <c r="G2281" s="25"/>
    </row>
    <row r="2282">
      <c r="A2282" s="22" t="s">
        <v>15987</v>
      </c>
      <c r="B2282" s="4" t="s">
        <v>13452</v>
      </c>
      <c r="C2282" s="4" t="s">
        <v>5780</v>
      </c>
      <c r="D2282" s="10">
        <v>1.591204603E9</v>
      </c>
      <c r="E2282" s="25">
        <v>0.69542736</v>
      </c>
      <c r="G2282" s="25"/>
    </row>
    <row r="2283">
      <c r="A2283" s="4" t="s">
        <v>15988</v>
      </c>
      <c r="B2283" s="4" t="s">
        <v>13098</v>
      </c>
      <c r="C2283" s="4" t="s">
        <v>3176</v>
      </c>
      <c r="D2283" s="10">
        <v>1.591711639E9</v>
      </c>
      <c r="E2283" s="25">
        <v>0.69542736</v>
      </c>
      <c r="G2283" s="25"/>
    </row>
    <row r="2284">
      <c r="A2284" s="22" t="s">
        <v>15989</v>
      </c>
      <c r="B2284" s="4" t="s">
        <v>15715</v>
      </c>
      <c r="C2284" s="4" t="s">
        <v>5427</v>
      </c>
      <c r="D2284" s="10">
        <v>1.592384067E9</v>
      </c>
      <c r="E2284" s="25">
        <v>0.69542736</v>
      </c>
      <c r="G2284" s="25"/>
    </row>
    <row r="2285">
      <c r="A2285" s="4" t="s">
        <v>15990</v>
      </c>
      <c r="B2285" s="4" t="s">
        <v>4375</v>
      </c>
      <c r="C2285" s="4" t="s">
        <v>8139</v>
      </c>
      <c r="D2285" s="10">
        <v>1.59230517E9</v>
      </c>
      <c r="E2285" s="25">
        <v>0.69542736</v>
      </c>
      <c r="G2285" s="25"/>
    </row>
    <row r="2286">
      <c r="A2286" s="4" t="s">
        <v>15991</v>
      </c>
      <c r="B2286" s="4" t="s">
        <v>13695</v>
      </c>
      <c r="C2286" s="4" t="s">
        <v>12169</v>
      </c>
      <c r="D2286" s="10">
        <v>1.593162783E9</v>
      </c>
      <c r="E2286" s="25">
        <v>0.69542736</v>
      </c>
      <c r="G2286" s="25"/>
    </row>
    <row r="2287">
      <c r="A2287" s="4" t="s">
        <v>15992</v>
      </c>
      <c r="B2287" s="4" t="s">
        <v>4731</v>
      </c>
      <c r="C2287" s="4" t="s">
        <v>4906</v>
      </c>
      <c r="D2287" s="10">
        <v>1.592494714E9</v>
      </c>
      <c r="E2287" s="25">
        <v>0.69542736</v>
      </c>
      <c r="G2287" s="25"/>
    </row>
    <row r="2288">
      <c r="A2288" s="4" t="s">
        <v>15993</v>
      </c>
      <c r="B2288" s="4" t="s">
        <v>14927</v>
      </c>
      <c r="C2288" s="4" t="s">
        <v>289</v>
      </c>
      <c r="D2288" s="10">
        <v>1.593307208E9</v>
      </c>
      <c r="E2288" s="25">
        <v>0.69542736</v>
      </c>
      <c r="G2288" s="25"/>
    </row>
    <row r="2289">
      <c r="A2289" s="22" t="s">
        <v>15994</v>
      </c>
      <c r="B2289" s="4" t="s">
        <v>886</v>
      </c>
      <c r="C2289" s="4" t="s">
        <v>12158</v>
      </c>
      <c r="D2289" s="10">
        <v>1.592171197E9</v>
      </c>
      <c r="E2289" s="25">
        <v>0.69542736</v>
      </c>
      <c r="G2289" s="25"/>
    </row>
    <row r="2290">
      <c r="A2290" s="4" t="s">
        <v>15995</v>
      </c>
      <c r="B2290" s="4" t="s">
        <v>14145</v>
      </c>
      <c r="C2290" s="4" t="s">
        <v>2587</v>
      </c>
      <c r="D2290" s="10">
        <v>1.591394467E9</v>
      </c>
      <c r="E2290" s="25">
        <v>0.69542736</v>
      </c>
      <c r="G2290" s="25"/>
    </row>
    <row r="2291">
      <c r="A2291" s="22" t="s">
        <v>15996</v>
      </c>
      <c r="B2291" s="4" t="s">
        <v>15997</v>
      </c>
      <c r="C2291" s="4" t="s">
        <v>1437</v>
      </c>
      <c r="D2291" s="10">
        <v>1.591406981E9</v>
      </c>
      <c r="E2291" s="25">
        <v>0.69542736</v>
      </c>
      <c r="G2291" s="25"/>
    </row>
    <row r="2292">
      <c r="A2292" s="4" t="s">
        <v>15998</v>
      </c>
      <c r="B2292" s="4" t="s">
        <v>15999</v>
      </c>
      <c r="C2292" s="4" t="s">
        <v>12339</v>
      </c>
      <c r="D2292" s="10">
        <v>1.591395245E9</v>
      </c>
      <c r="E2292" s="25">
        <v>0.69542736</v>
      </c>
      <c r="G2292" s="25"/>
    </row>
    <row r="2293">
      <c r="A2293" s="22" t="s">
        <v>16000</v>
      </c>
      <c r="B2293" s="4" t="s">
        <v>9663</v>
      </c>
      <c r="C2293" s="4" t="s">
        <v>2816</v>
      </c>
      <c r="D2293" s="10">
        <v>1.591118525E9</v>
      </c>
      <c r="E2293" s="25">
        <v>0.69542736</v>
      </c>
      <c r="G2293" s="25"/>
    </row>
    <row r="2294">
      <c r="A2294" s="4" t="s">
        <v>16001</v>
      </c>
      <c r="B2294" s="4" t="s">
        <v>2795</v>
      </c>
      <c r="C2294" s="4" t="s">
        <v>3202</v>
      </c>
      <c r="D2294" s="10">
        <v>1.591304992E9</v>
      </c>
      <c r="E2294" s="25">
        <v>0.69542736</v>
      </c>
      <c r="G2294" s="25"/>
    </row>
    <row r="2295">
      <c r="A2295" s="4" t="s">
        <v>16002</v>
      </c>
      <c r="B2295" s="4" t="s">
        <v>3404</v>
      </c>
      <c r="C2295" s="4" t="s">
        <v>1203</v>
      </c>
      <c r="D2295" s="10">
        <v>1.591628044E9</v>
      </c>
      <c r="E2295" s="25">
        <v>0.69542736</v>
      </c>
      <c r="G2295" s="25"/>
    </row>
    <row r="2296">
      <c r="A2296" s="4" t="s">
        <v>16003</v>
      </c>
      <c r="B2296" s="4" t="s">
        <v>14185</v>
      </c>
      <c r="C2296" s="4" t="s">
        <v>5655</v>
      </c>
      <c r="D2296" s="10">
        <v>1.591164637E9</v>
      </c>
      <c r="E2296" s="25">
        <v>0.69542736</v>
      </c>
      <c r="G2296" s="25"/>
    </row>
    <row r="2297">
      <c r="A2297" s="4" t="s">
        <v>16004</v>
      </c>
      <c r="B2297" s="4" t="s">
        <v>13631</v>
      </c>
      <c r="C2297" s="4" t="s">
        <v>9692</v>
      </c>
      <c r="D2297" s="10">
        <v>1.591409621E9</v>
      </c>
      <c r="E2297" s="25">
        <v>0.69542736</v>
      </c>
      <c r="G2297" s="25"/>
    </row>
    <row r="2298">
      <c r="A2298" s="22" t="s">
        <v>16005</v>
      </c>
      <c r="B2298" s="4" t="s">
        <v>13230</v>
      </c>
      <c r="C2298" s="4" t="s">
        <v>9839</v>
      </c>
      <c r="D2298" s="10">
        <v>1.591787627E9</v>
      </c>
      <c r="E2298" s="25">
        <v>0.69542736</v>
      </c>
      <c r="G2298" s="25"/>
    </row>
    <row r="2299">
      <c r="A2299" s="22" t="s">
        <v>16006</v>
      </c>
      <c r="B2299" s="4" t="s">
        <v>14352</v>
      </c>
      <c r="C2299" s="4" t="s">
        <v>7725</v>
      </c>
      <c r="D2299" s="10">
        <v>1.593222482E9</v>
      </c>
      <c r="E2299" s="25">
        <v>0.69542736</v>
      </c>
      <c r="G2299" s="25"/>
    </row>
    <row r="2300">
      <c r="A2300" s="4" t="s">
        <v>16007</v>
      </c>
      <c r="B2300" s="4" t="s">
        <v>16008</v>
      </c>
      <c r="C2300" s="4" t="s">
        <v>2620</v>
      </c>
      <c r="D2300" s="10">
        <v>1.592753053E9</v>
      </c>
      <c r="E2300" s="25">
        <v>0.69542736</v>
      </c>
      <c r="G2300" s="25"/>
    </row>
    <row r="2301">
      <c r="A2301" s="22" t="s">
        <v>16009</v>
      </c>
      <c r="B2301" s="4" t="s">
        <v>16010</v>
      </c>
      <c r="C2301" s="4" t="s">
        <v>2761</v>
      </c>
      <c r="D2301" s="10">
        <v>1.593115053E9</v>
      </c>
      <c r="E2301" s="25">
        <v>0.69542736</v>
      </c>
      <c r="G2301" s="25"/>
    </row>
    <row r="2302">
      <c r="A2302" s="4" t="s">
        <v>16011</v>
      </c>
      <c r="B2302" s="4" t="s">
        <v>4137</v>
      </c>
      <c r="C2302" s="4" t="s">
        <v>3652</v>
      </c>
      <c r="D2302" s="10">
        <v>1.591028646E9</v>
      </c>
      <c r="E2302" s="25">
        <v>0.69542736</v>
      </c>
      <c r="G2302" s="25"/>
    </row>
    <row r="2303">
      <c r="A2303" s="22" t="s">
        <v>16012</v>
      </c>
      <c r="B2303" s="4" t="s">
        <v>2065</v>
      </c>
      <c r="C2303" s="4" t="s">
        <v>1236</v>
      </c>
      <c r="D2303" s="10">
        <v>1.592855131E9</v>
      </c>
      <c r="E2303" s="25">
        <v>0.69542736</v>
      </c>
      <c r="G2303" s="25"/>
    </row>
    <row r="2304">
      <c r="A2304" s="22" t="s">
        <v>16013</v>
      </c>
      <c r="B2304" s="4" t="s">
        <v>16014</v>
      </c>
      <c r="C2304" s="4" t="s">
        <v>6927</v>
      </c>
      <c r="D2304" s="10">
        <v>1.59317963E9</v>
      </c>
      <c r="E2304" s="25">
        <v>0.69542736</v>
      </c>
      <c r="G2304" s="25"/>
    </row>
    <row r="2305">
      <c r="A2305" s="4" t="s">
        <v>16015</v>
      </c>
      <c r="B2305" s="4" t="s">
        <v>16016</v>
      </c>
      <c r="C2305" s="4" t="s">
        <v>2430</v>
      </c>
      <c r="D2305" s="10">
        <v>1.591086897E9</v>
      </c>
      <c r="E2305" s="25">
        <v>0.69542736</v>
      </c>
      <c r="G2305" s="25"/>
    </row>
    <row r="2306">
      <c r="A2306" s="4" t="s">
        <v>16017</v>
      </c>
      <c r="B2306" s="4" t="s">
        <v>3294</v>
      </c>
      <c r="C2306" s="4" t="s">
        <v>9973</v>
      </c>
      <c r="D2306" s="10">
        <v>1.5911085E9</v>
      </c>
      <c r="E2306" s="25">
        <v>0.69542736</v>
      </c>
      <c r="G2306" s="25"/>
    </row>
    <row r="2307">
      <c r="A2307" s="4" t="s">
        <v>16018</v>
      </c>
      <c r="B2307" s="4" t="s">
        <v>13098</v>
      </c>
      <c r="C2307" s="4" t="s">
        <v>5751</v>
      </c>
      <c r="D2307" s="10">
        <v>1.592567417E9</v>
      </c>
      <c r="E2307" s="25">
        <v>0.69542736</v>
      </c>
      <c r="G2307" s="25"/>
    </row>
    <row r="2308">
      <c r="A2308" s="4" t="s">
        <v>16019</v>
      </c>
      <c r="B2308" s="4" t="s">
        <v>1619</v>
      </c>
      <c r="C2308" s="4" t="s">
        <v>9399</v>
      </c>
      <c r="D2308" s="10">
        <v>1.592504199E9</v>
      </c>
      <c r="E2308" s="25">
        <v>0.69542736</v>
      </c>
      <c r="G2308" s="25"/>
    </row>
    <row r="2309">
      <c r="A2309" s="4" t="s">
        <v>16020</v>
      </c>
      <c r="B2309" s="4" t="s">
        <v>5400</v>
      </c>
      <c r="C2309" s="4" t="s">
        <v>9607</v>
      </c>
      <c r="D2309" s="10">
        <v>1.593453558E9</v>
      </c>
      <c r="E2309" s="25">
        <v>0.69542736</v>
      </c>
      <c r="G2309" s="25"/>
    </row>
    <row r="2310">
      <c r="A2310" s="22" t="s">
        <v>16021</v>
      </c>
      <c r="B2310" s="4" t="s">
        <v>930</v>
      </c>
      <c r="C2310" s="4" t="s">
        <v>367</v>
      </c>
      <c r="D2310" s="10">
        <v>1.591753411E9</v>
      </c>
      <c r="E2310" s="25">
        <v>0.69542736</v>
      </c>
      <c r="G2310" s="25"/>
    </row>
    <row r="2311">
      <c r="A2311" s="4" t="s">
        <v>16022</v>
      </c>
      <c r="B2311" s="4" t="s">
        <v>13302</v>
      </c>
      <c r="C2311" s="4" t="s">
        <v>1869</v>
      </c>
      <c r="D2311" s="10">
        <v>1.592139415E9</v>
      </c>
      <c r="E2311" s="25">
        <v>0.69542736</v>
      </c>
      <c r="G2311" s="25"/>
    </row>
    <row r="2312">
      <c r="A2312" s="4" t="s">
        <v>16023</v>
      </c>
      <c r="B2312" s="4" t="s">
        <v>1619</v>
      </c>
      <c r="C2312" s="4" t="s">
        <v>474</v>
      </c>
      <c r="D2312" s="10">
        <v>1.592737542E9</v>
      </c>
      <c r="E2312" s="25">
        <v>0.69542736</v>
      </c>
      <c r="G2312" s="25"/>
    </row>
    <row r="2313">
      <c r="A2313" s="4" t="s">
        <v>16024</v>
      </c>
      <c r="B2313" s="4" t="s">
        <v>13752</v>
      </c>
      <c r="C2313" s="4" t="s">
        <v>798</v>
      </c>
      <c r="D2313" s="10">
        <v>1.593096654E9</v>
      </c>
      <c r="E2313" s="25">
        <v>0.69542736</v>
      </c>
      <c r="G2313" s="25"/>
    </row>
    <row r="2314">
      <c r="A2314" s="4" t="s">
        <v>16025</v>
      </c>
      <c r="B2314" s="4" t="s">
        <v>1425</v>
      </c>
      <c r="C2314" s="4" t="s">
        <v>970</v>
      </c>
      <c r="D2314" s="10">
        <v>1.593118627E9</v>
      </c>
      <c r="E2314" s="25">
        <v>0.69542736</v>
      </c>
      <c r="G2314" s="25"/>
    </row>
    <row r="2315">
      <c r="A2315" s="4" t="s">
        <v>16026</v>
      </c>
      <c r="B2315" s="4" t="s">
        <v>1777</v>
      </c>
      <c r="C2315" s="4" t="s">
        <v>11603</v>
      </c>
      <c r="D2315" s="10">
        <v>1.593488751E9</v>
      </c>
      <c r="E2315" s="25">
        <v>0.69542736</v>
      </c>
      <c r="G2315" s="25"/>
    </row>
    <row r="2316">
      <c r="A2316" s="4" t="s">
        <v>16027</v>
      </c>
      <c r="B2316" s="4" t="s">
        <v>16028</v>
      </c>
      <c r="C2316" s="4" t="s">
        <v>5772</v>
      </c>
      <c r="D2316" s="10">
        <v>1.591263125E9</v>
      </c>
      <c r="E2316" s="25">
        <v>0.69542736</v>
      </c>
      <c r="G2316" s="25"/>
    </row>
    <row r="2317">
      <c r="A2317" s="4" t="s">
        <v>16029</v>
      </c>
      <c r="B2317" s="4" t="s">
        <v>1067</v>
      </c>
      <c r="C2317" s="4" t="s">
        <v>2743</v>
      </c>
      <c r="D2317" s="10">
        <v>1.591305816E9</v>
      </c>
      <c r="E2317" s="25">
        <v>0.69542736</v>
      </c>
      <c r="G2317" s="25"/>
    </row>
    <row r="2318">
      <c r="A2318" s="4" t="s">
        <v>16030</v>
      </c>
      <c r="B2318" s="4" t="s">
        <v>16031</v>
      </c>
      <c r="C2318" s="4" t="s">
        <v>8526</v>
      </c>
      <c r="D2318" s="10">
        <v>1.591965342E9</v>
      </c>
      <c r="E2318" s="25">
        <v>0.69542736</v>
      </c>
      <c r="G2318" s="25"/>
    </row>
    <row r="2319">
      <c r="A2319" s="22" t="s">
        <v>16032</v>
      </c>
      <c r="B2319" s="4" t="s">
        <v>16033</v>
      </c>
      <c r="C2319" s="4" t="s">
        <v>6912</v>
      </c>
      <c r="D2319" s="10">
        <v>1.593134442E9</v>
      </c>
      <c r="E2319" s="25">
        <v>0.69542736</v>
      </c>
      <c r="G2319" s="25"/>
    </row>
    <row r="2320">
      <c r="A2320" s="4" t="s">
        <v>16034</v>
      </c>
      <c r="B2320" s="4" t="s">
        <v>5086</v>
      </c>
      <c r="C2320" s="4" t="s">
        <v>10053</v>
      </c>
      <c r="D2320" s="10">
        <v>1.592916992E9</v>
      </c>
      <c r="E2320" s="25">
        <v>0.69542736</v>
      </c>
      <c r="G2320" s="25"/>
    </row>
    <row r="2321">
      <c r="A2321" s="22" t="s">
        <v>16035</v>
      </c>
      <c r="B2321" s="4" t="s">
        <v>13509</v>
      </c>
      <c r="C2321" s="4" t="s">
        <v>3239</v>
      </c>
      <c r="D2321" s="10">
        <v>1.591382471E9</v>
      </c>
      <c r="E2321" s="25">
        <v>0.69542736</v>
      </c>
      <c r="G2321" s="25"/>
    </row>
    <row r="2322">
      <c r="A2322" s="4" t="s">
        <v>16036</v>
      </c>
      <c r="B2322" s="4" t="s">
        <v>1140</v>
      </c>
      <c r="C2322" s="4" t="s">
        <v>9125</v>
      </c>
      <c r="D2322" s="10">
        <v>1.593226899E9</v>
      </c>
      <c r="E2322" s="25">
        <v>0.69542736</v>
      </c>
      <c r="G2322" s="25"/>
    </row>
    <row r="2323">
      <c r="A2323" s="4" t="s">
        <v>16037</v>
      </c>
      <c r="B2323" s="4" t="s">
        <v>3947</v>
      </c>
      <c r="C2323" s="4" t="s">
        <v>6076</v>
      </c>
      <c r="D2323" s="10">
        <v>1.592524592E9</v>
      </c>
      <c r="E2323" s="25">
        <v>0.69542736</v>
      </c>
      <c r="G2323" s="25"/>
    </row>
    <row r="2324">
      <c r="A2324" s="4" t="s">
        <v>16038</v>
      </c>
      <c r="B2324" s="4" t="s">
        <v>16039</v>
      </c>
      <c r="C2324" s="4" t="s">
        <v>11252</v>
      </c>
      <c r="D2324" s="10">
        <v>1.593218572E9</v>
      </c>
      <c r="E2324" s="25">
        <v>0.69542736</v>
      </c>
      <c r="G2324" s="25"/>
    </row>
    <row r="2325">
      <c r="A2325" s="22" t="s">
        <v>16040</v>
      </c>
      <c r="B2325" s="4" t="s">
        <v>8489</v>
      </c>
      <c r="C2325" s="4" t="s">
        <v>8307</v>
      </c>
      <c r="D2325" s="10">
        <v>1.591896484E9</v>
      </c>
      <c r="E2325" s="25">
        <v>0.69542736</v>
      </c>
      <c r="G2325" s="25"/>
    </row>
    <row r="2326">
      <c r="A2326" s="22" t="s">
        <v>16041</v>
      </c>
      <c r="B2326" s="4" t="s">
        <v>3294</v>
      </c>
      <c r="C2326" s="4" t="s">
        <v>8615</v>
      </c>
      <c r="D2326" s="10">
        <v>1.59283483E9</v>
      </c>
      <c r="E2326" s="25">
        <v>0.69542736</v>
      </c>
      <c r="G2326" s="25"/>
    </row>
    <row r="2327">
      <c r="A2327" s="22" t="s">
        <v>16042</v>
      </c>
      <c r="B2327" s="4" t="s">
        <v>2065</v>
      </c>
      <c r="C2327" s="4" t="s">
        <v>2365</v>
      </c>
      <c r="D2327" s="10">
        <v>1.592388504E9</v>
      </c>
      <c r="E2327" s="25">
        <v>0.69542736</v>
      </c>
      <c r="G2327" s="25"/>
    </row>
    <row r="2328">
      <c r="A2328" s="22" t="s">
        <v>16043</v>
      </c>
      <c r="B2328" s="4" t="s">
        <v>13230</v>
      </c>
      <c r="C2328" s="4" t="s">
        <v>11982</v>
      </c>
      <c r="D2328" s="10">
        <v>1.592933865E9</v>
      </c>
      <c r="E2328" s="25">
        <v>0.69542736</v>
      </c>
      <c r="G2328" s="25"/>
    </row>
    <row r="2329">
      <c r="A2329" s="4" t="s">
        <v>16044</v>
      </c>
      <c r="B2329" s="4" t="s">
        <v>16045</v>
      </c>
      <c r="C2329" s="4" t="s">
        <v>545</v>
      </c>
      <c r="D2329" s="10">
        <v>1.593041771E9</v>
      </c>
      <c r="E2329" s="25">
        <v>0.69542736</v>
      </c>
      <c r="G2329" s="25"/>
    </row>
    <row r="2330">
      <c r="A2330" s="22" t="s">
        <v>16046</v>
      </c>
      <c r="B2330" s="4" t="s">
        <v>9682</v>
      </c>
      <c r="C2330" s="4" t="s">
        <v>7128</v>
      </c>
      <c r="D2330" s="10">
        <v>1.591194851E9</v>
      </c>
      <c r="E2330" s="25">
        <v>0.69542736</v>
      </c>
      <c r="G2330" s="25"/>
    </row>
    <row r="2331">
      <c r="A2331" s="22" t="s">
        <v>16047</v>
      </c>
      <c r="B2331" s="4" t="s">
        <v>13977</v>
      </c>
      <c r="C2331" s="4" t="s">
        <v>1385</v>
      </c>
      <c r="D2331" s="10">
        <v>1.593068119E9</v>
      </c>
      <c r="E2331" s="25">
        <v>0.69542736</v>
      </c>
      <c r="G2331" s="25"/>
    </row>
    <row r="2332">
      <c r="A2332" s="4" t="s">
        <v>16048</v>
      </c>
      <c r="B2332" s="4" t="s">
        <v>2146</v>
      </c>
      <c r="C2332" s="4" t="s">
        <v>688</v>
      </c>
      <c r="D2332" s="10">
        <v>1.592111586E9</v>
      </c>
      <c r="E2332" s="25">
        <v>0.69542736</v>
      </c>
      <c r="G2332" s="25"/>
    </row>
    <row r="2333">
      <c r="A2333" s="22" t="s">
        <v>16049</v>
      </c>
      <c r="B2333" s="4" t="s">
        <v>930</v>
      </c>
      <c r="C2333" s="4" t="s">
        <v>11638</v>
      </c>
      <c r="D2333" s="10">
        <v>1.591731775E9</v>
      </c>
      <c r="E2333" s="25">
        <v>0.69542736</v>
      </c>
      <c r="G2333" s="25"/>
    </row>
    <row r="2334">
      <c r="A2334" s="4" t="s">
        <v>16050</v>
      </c>
      <c r="B2334" s="4" t="s">
        <v>14907</v>
      </c>
      <c r="C2334" s="4" t="s">
        <v>2470</v>
      </c>
      <c r="D2334" s="10">
        <v>1.593227101E9</v>
      </c>
      <c r="E2334" s="25">
        <v>0.69542736</v>
      </c>
      <c r="G2334" s="25"/>
    </row>
    <row r="2335">
      <c r="A2335" s="4" t="s">
        <v>16051</v>
      </c>
      <c r="B2335" s="4" t="s">
        <v>15046</v>
      </c>
      <c r="C2335" s="4" t="s">
        <v>1855</v>
      </c>
      <c r="D2335" s="10">
        <v>1.592323922E9</v>
      </c>
      <c r="E2335" s="25">
        <v>0.69542736</v>
      </c>
      <c r="G2335" s="25"/>
    </row>
    <row r="2336">
      <c r="A2336" s="22" t="s">
        <v>16052</v>
      </c>
      <c r="B2336" s="4" t="s">
        <v>16053</v>
      </c>
      <c r="C2336" s="4" t="s">
        <v>3652</v>
      </c>
      <c r="D2336" s="10">
        <v>1.591029967E9</v>
      </c>
      <c r="E2336" s="25">
        <v>0.69542736</v>
      </c>
      <c r="G2336" s="25"/>
    </row>
    <row r="2337">
      <c r="A2337" s="4" t="s">
        <v>16054</v>
      </c>
      <c r="B2337" s="4" t="s">
        <v>2146</v>
      </c>
      <c r="C2337" s="4" t="s">
        <v>841</v>
      </c>
      <c r="D2337" s="10">
        <v>1.593032387E9</v>
      </c>
      <c r="E2337" s="25">
        <v>0.69542736</v>
      </c>
      <c r="G2337" s="25"/>
    </row>
    <row r="2338">
      <c r="A2338" s="4" t="s">
        <v>16055</v>
      </c>
      <c r="B2338" s="4" t="s">
        <v>13155</v>
      </c>
      <c r="C2338" s="4" t="s">
        <v>8045</v>
      </c>
      <c r="D2338" s="10">
        <v>1.591057183E9</v>
      </c>
      <c r="E2338" s="25">
        <v>0.69542736</v>
      </c>
      <c r="G2338" s="25"/>
    </row>
    <row r="2339">
      <c r="A2339" s="22" t="s">
        <v>16056</v>
      </c>
      <c r="B2339" s="4" t="s">
        <v>16057</v>
      </c>
      <c r="C2339" s="4" t="s">
        <v>4308</v>
      </c>
      <c r="D2339" s="10">
        <v>1.592977227E9</v>
      </c>
      <c r="E2339" s="25">
        <v>0.69542736</v>
      </c>
      <c r="G2339" s="25"/>
    </row>
    <row r="2340">
      <c r="A2340" s="22" t="s">
        <v>16058</v>
      </c>
      <c r="B2340" s="4" t="s">
        <v>12250</v>
      </c>
      <c r="C2340" s="4" t="s">
        <v>4161</v>
      </c>
      <c r="D2340" s="10">
        <v>1.591708181E9</v>
      </c>
      <c r="E2340" s="25">
        <v>0.69542736</v>
      </c>
      <c r="G2340" s="25"/>
    </row>
    <row r="2341">
      <c r="A2341" s="4" t="s">
        <v>16059</v>
      </c>
      <c r="B2341" s="4" t="s">
        <v>14151</v>
      </c>
      <c r="C2341" s="4" t="s">
        <v>4180</v>
      </c>
      <c r="D2341" s="10">
        <v>1.591183264E9</v>
      </c>
      <c r="E2341" s="25">
        <v>0.69542736</v>
      </c>
      <c r="G2341" s="25"/>
    </row>
    <row r="2342">
      <c r="A2342" s="22" t="s">
        <v>16060</v>
      </c>
      <c r="B2342" s="4" t="s">
        <v>14916</v>
      </c>
      <c r="C2342" s="4" t="s">
        <v>4008</v>
      </c>
      <c r="D2342" s="10">
        <v>1.591987542E9</v>
      </c>
      <c r="E2342" s="25">
        <v>0.69542736</v>
      </c>
      <c r="G2342" s="25"/>
    </row>
    <row r="2343">
      <c r="A2343" s="4" t="s">
        <v>16061</v>
      </c>
      <c r="B2343" s="4" t="s">
        <v>3053</v>
      </c>
      <c r="C2343" s="4" t="s">
        <v>5772</v>
      </c>
      <c r="D2343" s="10">
        <v>1.591570657E9</v>
      </c>
      <c r="E2343" s="25">
        <v>0.69542736</v>
      </c>
      <c r="G2343" s="25"/>
    </row>
    <row r="2344">
      <c r="A2344" s="22" t="s">
        <v>16062</v>
      </c>
      <c r="B2344" s="4" t="s">
        <v>14087</v>
      </c>
      <c r="C2344" s="4" t="s">
        <v>8573</v>
      </c>
      <c r="D2344" s="10">
        <v>1.592855922E9</v>
      </c>
      <c r="E2344" s="25">
        <v>0.69542736</v>
      </c>
      <c r="G2344" s="25"/>
    </row>
    <row r="2345">
      <c r="A2345" s="4" t="s">
        <v>16063</v>
      </c>
      <c r="B2345" s="4" t="s">
        <v>16064</v>
      </c>
      <c r="C2345" s="4" t="s">
        <v>8771</v>
      </c>
      <c r="D2345" s="10">
        <v>1.593319036E9</v>
      </c>
      <c r="E2345" s="25">
        <v>0.69542736</v>
      </c>
      <c r="G2345" s="25"/>
    </row>
    <row r="2346">
      <c r="A2346" s="4" t="s">
        <v>16065</v>
      </c>
      <c r="B2346" s="4" t="s">
        <v>13098</v>
      </c>
      <c r="C2346" s="4" t="s">
        <v>10929</v>
      </c>
      <c r="D2346" s="10">
        <v>1.592083966E9</v>
      </c>
      <c r="E2346" s="25">
        <v>0.69542736</v>
      </c>
      <c r="G2346" s="25"/>
    </row>
    <row r="2347">
      <c r="A2347" s="22" t="s">
        <v>16066</v>
      </c>
      <c r="B2347" s="4" t="s">
        <v>14975</v>
      </c>
      <c r="C2347" s="4" t="s">
        <v>7622</v>
      </c>
      <c r="D2347" s="10">
        <v>1.592888281E9</v>
      </c>
      <c r="E2347" s="25">
        <v>0.69542736</v>
      </c>
      <c r="G2347" s="25"/>
    </row>
    <row r="2348">
      <c r="A2348" s="22" t="s">
        <v>16067</v>
      </c>
      <c r="B2348" s="4" t="s">
        <v>13715</v>
      </c>
      <c r="C2348" s="4" t="s">
        <v>1116</v>
      </c>
      <c r="D2348" s="10">
        <v>1.591544179E9</v>
      </c>
      <c r="E2348" s="25">
        <v>0.69542736</v>
      </c>
      <c r="G2348" s="25"/>
    </row>
    <row r="2349">
      <c r="A2349" s="4" t="s">
        <v>16068</v>
      </c>
      <c r="B2349" s="4" t="s">
        <v>1096</v>
      </c>
      <c r="C2349" s="4" t="s">
        <v>2850</v>
      </c>
      <c r="D2349" s="10">
        <v>1.593392398E9</v>
      </c>
      <c r="E2349" s="25">
        <v>0.69542736</v>
      </c>
      <c r="G2349" s="25"/>
    </row>
    <row r="2350">
      <c r="A2350" s="4" t="s">
        <v>16069</v>
      </c>
      <c r="B2350" s="4" t="s">
        <v>930</v>
      </c>
      <c r="C2350" s="4" t="s">
        <v>9987</v>
      </c>
      <c r="D2350" s="10">
        <v>1.592615037E9</v>
      </c>
      <c r="E2350" s="25">
        <v>0.69542736</v>
      </c>
      <c r="G2350" s="25"/>
    </row>
    <row r="2351">
      <c r="A2351" s="4" t="s">
        <v>16070</v>
      </c>
      <c r="B2351" s="4" t="s">
        <v>16071</v>
      </c>
      <c r="C2351" s="4" t="s">
        <v>9140</v>
      </c>
      <c r="D2351" s="10">
        <v>1.592686189E9</v>
      </c>
      <c r="E2351" s="25">
        <v>0.69542736</v>
      </c>
      <c r="G2351" s="25"/>
    </row>
    <row r="2352">
      <c r="A2352" s="4" t="s">
        <v>16072</v>
      </c>
      <c r="B2352" s="4" t="s">
        <v>7226</v>
      </c>
      <c r="C2352" s="4" t="s">
        <v>2320</v>
      </c>
      <c r="D2352" s="10">
        <v>1.591253238E9</v>
      </c>
      <c r="E2352" s="25">
        <v>0.69542736</v>
      </c>
      <c r="G2352" s="25"/>
    </row>
    <row r="2353">
      <c r="A2353" s="22" t="s">
        <v>16073</v>
      </c>
      <c r="B2353" s="4" t="s">
        <v>13771</v>
      </c>
      <c r="C2353" s="4" t="s">
        <v>10961</v>
      </c>
      <c r="D2353" s="10">
        <v>1.591725792E9</v>
      </c>
      <c r="E2353" s="25">
        <v>0.69542736</v>
      </c>
      <c r="G2353" s="25"/>
    </row>
    <row r="2354">
      <c r="A2354" s="22" t="s">
        <v>16074</v>
      </c>
      <c r="B2354" s="4" t="s">
        <v>5559</v>
      </c>
      <c r="C2354" s="4" t="s">
        <v>3478</v>
      </c>
      <c r="D2354" s="10">
        <v>1.591733241E9</v>
      </c>
      <c r="E2354" s="25">
        <v>0.69542736</v>
      </c>
      <c r="G2354" s="25"/>
    </row>
    <row r="2355">
      <c r="A2355" s="22" t="s">
        <v>16075</v>
      </c>
      <c r="B2355" s="4" t="s">
        <v>6354</v>
      </c>
      <c r="C2355" s="4" t="s">
        <v>6691</v>
      </c>
      <c r="D2355" s="10">
        <v>1.5935257E9</v>
      </c>
      <c r="E2355" s="25">
        <v>0.69542736</v>
      </c>
      <c r="G2355" s="25"/>
    </row>
    <row r="2356">
      <c r="A2356" s="22" t="s">
        <v>16076</v>
      </c>
      <c r="B2356" s="4" t="s">
        <v>15028</v>
      </c>
      <c r="C2356" s="4" t="s">
        <v>5874</v>
      </c>
      <c r="D2356" s="10">
        <v>1.591088167E9</v>
      </c>
      <c r="E2356" s="25">
        <v>0.69542736</v>
      </c>
      <c r="G2356" s="25"/>
    </row>
    <row r="2357">
      <c r="A2357" s="4" t="s">
        <v>16077</v>
      </c>
      <c r="B2357" s="4" t="s">
        <v>16078</v>
      </c>
      <c r="C2357" s="4" t="s">
        <v>4331</v>
      </c>
      <c r="D2357" s="10">
        <v>1.591652473E9</v>
      </c>
      <c r="E2357" s="25">
        <v>0.69542736</v>
      </c>
      <c r="G2357" s="25"/>
    </row>
    <row r="2358">
      <c r="A2358" s="4" t="s">
        <v>16079</v>
      </c>
      <c r="B2358" s="4" t="s">
        <v>4375</v>
      </c>
      <c r="C2358" s="4" t="s">
        <v>440</v>
      </c>
      <c r="D2358" s="10">
        <v>1.591920428E9</v>
      </c>
      <c r="E2358" s="25">
        <v>0.69542736</v>
      </c>
      <c r="G2358" s="25"/>
    </row>
    <row r="2359">
      <c r="A2359" s="4" t="s">
        <v>16080</v>
      </c>
      <c r="B2359" s="4" t="s">
        <v>16081</v>
      </c>
      <c r="C2359" s="4" t="s">
        <v>2650</v>
      </c>
      <c r="D2359" s="10">
        <v>1.592368565E9</v>
      </c>
      <c r="E2359" s="25">
        <v>0.69542736</v>
      </c>
      <c r="G2359" s="25"/>
    </row>
    <row r="2360">
      <c r="A2360" s="4" t="s">
        <v>16082</v>
      </c>
      <c r="B2360" s="4" t="s">
        <v>1619</v>
      </c>
      <c r="C2360" s="4" t="s">
        <v>12421</v>
      </c>
      <c r="D2360" s="10">
        <v>1.591751202E9</v>
      </c>
      <c r="E2360" s="25">
        <v>0.69542736</v>
      </c>
      <c r="G2360" s="25"/>
    </row>
    <row r="2361">
      <c r="A2361" s="4" t="s">
        <v>16083</v>
      </c>
      <c r="B2361" s="4" t="s">
        <v>5086</v>
      </c>
      <c r="C2361" s="4" t="s">
        <v>3652</v>
      </c>
      <c r="D2361" s="10">
        <v>1.591033088E9</v>
      </c>
      <c r="E2361" s="25">
        <v>0.69542736</v>
      </c>
      <c r="G2361" s="25"/>
    </row>
    <row r="2362">
      <c r="A2362" s="22" t="s">
        <v>16084</v>
      </c>
      <c r="B2362" s="4" t="s">
        <v>13987</v>
      </c>
      <c r="C2362" s="4" t="s">
        <v>7262</v>
      </c>
      <c r="D2362" s="10">
        <v>1.592354145E9</v>
      </c>
      <c r="E2362" s="25">
        <v>0.69542736</v>
      </c>
      <c r="G2362" s="25"/>
    </row>
    <row r="2363">
      <c r="A2363" s="4" t="s">
        <v>16085</v>
      </c>
      <c r="B2363" s="4" t="s">
        <v>1619</v>
      </c>
      <c r="C2363" s="4" t="s">
        <v>3865</v>
      </c>
      <c r="D2363" s="10">
        <v>1.592414395E9</v>
      </c>
      <c r="E2363" s="25">
        <v>0.69542736</v>
      </c>
      <c r="G2363" s="25"/>
    </row>
    <row r="2364">
      <c r="A2364" s="4" t="s">
        <v>16086</v>
      </c>
      <c r="B2364" s="4" t="s">
        <v>13135</v>
      </c>
      <c r="C2364" s="4" t="s">
        <v>2090</v>
      </c>
      <c r="D2364" s="10">
        <v>1.593091826E9</v>
      </c>
      <c r="E2364" s="25">
        <v>0.69534606</v>
      </c>
      <c r="G2364" s="25"/>
    </row>
    <row r="2365">
      <c r="A2365" s="4" t="s">
        <v>16087</v>
      </c>
      <c r="B2365" s="4" t="s">
        <v>16088</v>
      </c>
      <c r="C2365" s="4" t="s">
        <v>2733</v>
      </c>
      <c r="D2365" s="10">
        <v>1.593379132E9</v>
      </c>
      <c r="E2365" s="25">
        <v>0.6950557</v>
      </c>
      <c r="G2365" s="25"/>
    </row>
    <row r="2366">
      <c r="A2366" s="4" t="s">
        <v>16089</v>
      </c>
      <c r="B2366" s="4" t="s">
        <v>5714</v>
      </c>
      <c r="C2366" s="4" t="s">
        <v>4336</v>
      </c>
      <c r="D2366" s="10">
        <v>1.593616243E9</v>
      </c>
      <c r="E2366" s="25">
        <v>0.6947205</v>
      </c>
      <c r="G2366" s="25"/>
    </row>
    <row r="2367">
      <c r="A2367" s="22" t="s">
        <v>16090</v>
      </c>
      <c r="B2367" s="4" t="s">
        <v>2065</v>
      </c>
      <c r="C2367" s="4" t="s">
        <v>528</v>
      </c>
      <c r="D2367" s="10">
        <v>1.59218869E9</v>
      </c>
      <c r="E2367" s="25">
        <v>0.6946143</v>
      </c>
      <c r="G2367" s="25"/>
    </row>
    <row r="2368">
      <c r="A2368" s="4" t="s">
        <v>16091</v>
      </c>
      <c r="B2368" s="4" t="s">
        <v>13463</v>
      </c>
      <c r="C2368" s="4" t="s">
        <v>2963</v>
      </c>
      <c r="D2368" s="10">
        <v>1.591274744E9</v>
      </c>
      <c r="E2368" s="25">
        <v>0.69391286</v>
      </c>
      <c r="G2368" s="25"/>
    </row>
    <row r="2369">
      <c r="A2369" s="22" t="s">
        <v>16092</v>
      </c>
      <c r="B2369" s="4" t="s">
        <v>15610</v>
      </c>
      <c r="C2369" s="4" t="s">
        <v>7999</v>
      </c>
      <c r="D2369" s="10">
        <v>1.591085861E9</v>
      </c>
      <c r="E2369" s="25">
        <v>0.6938945</v>
      </c>
      <c r="G2369" s="25"/>
    </row>
    <row r="2370">
      <c r="A2370" s="22" t="s">
        <v>16093</v>
      </c>
      <c r="B2370" s="4" t="s">
        <v>13376</v>
      </c>
      <c r="C2370" s="4" t="s">
        <v>6951</v>
      </c>
      <c r="D2370" s="10">
        <v>1.593135108E9</v>
      </c>
      <c r="E2370" s="25">
        <v>0.69367635</v>
      </c>
      <c r="G2370" s="25"/>
    </row>
    <row r="2371">
      <c r="A2371" s="4" t="s">
        <v>16094</v>
      </c>
      <c r="B2371" s="4" t="s">
        <v>2323</v>
      </c>
      <c r="C2371" s="4" t="s">
        <v>3076</v>
      </c>
      <c r="D2371" s="10">
        <v>1.593382039E9</v>
      </c>
      <c r="E2371" s="25">
        <v>0.69318336</v>
      </c>
      <c r="G2371" s="25"/>
    </row>
    <row r="2372">
      <c r="A2372" s="4" t="s">
        <v>16095</v>
      </c>
      <c r="B2372" s="4" t="s">
        <v>1619</v>
      </c>
      <c r="C2372" s="4" t="s">
        <v>8636</v>
      </c>
      <c r="D2372" s="10">
        <v>1.591573215E9</v>
      </c>
      <c r="E2372" s="25">
        <v>0.6929979</v>
      </c>
      <c r="G2372" s="25"/>
    </row>
    <row r="2373">
      <c r="A2373" s="4" t="s">
        <v>16096</v>
      </c>
      <c r="B2373" s="4" t="s">
        <v>16097</v>
      </c>
      <c r="C2373" s="4" t="s">
        <v>12455</v>
      </c>
      <c r="D2373" s="10">
        <v>1.59192406E9</v>
      </c>
      <c r="E2373" s="25">
        <v>0.6928946</v>
      </c>
      <c r="G2373" s="25"/>
    </row>
    <row r="2374">
      <c r="A2374" s="4" t="s">
        <v>16098</v>
      </c>
      <c r="B2374" s="4" t="s">
        <v>1578</v>
      </c>
      <c r="C2374" s="4" t="s">
        <v>6130</v>
      </c>
      <c r="D2374" s="10">
        <v>1.593495739E9</v>
      </c>
      <c r="E2374" s="25">
        <v>0.6927904</v>
      </c>
      <c r="G2374" s="25"/>
    </row>
    <row r="2375">
      <c r="A2375" s="22" t="s">
        <v>16099</v>
      </c>
      <c r="B2375" s="4" t="s">
        <v>16100</v>
      </c>
      <c r="C2375" s="4" t="s">
        <v>8506</v>
      </c>
      <c r="D2375" s="10">
        <v>1.592658476E9</v>
      </c>
      <c r="E2375" s="25">
        <v>0.69269603</v>
      </c>
      <c r="G2375" s="25"/>
    </row>
    <row r="2376">
      <c r="A2376" s="4" t="s">
        <v>16101</v>
      </c>
      <c r="B2376" s="4" t="s">
        <v>15124</v>
      </c>
      <c r="C2376" s="4" t="s">
        <v>1153</v>
      </c>
      <c r="D2376" s="10">
        <v>1.591516242E9</v>
      </c>
      <c r="E2376" s="25">
        <v>0.692296</v>
      </c>
      <c r="G2376" s="25"/>
    </row>
    <row r="2377">
      <c r="A2377" s="4" t="s">
        <v>16102</v>
      </c>
      <c r="B2377" s="4" t="s">
        <v>7379</v>
      </c>
      <c r="C2377" s="4" t="s">
        <v>1874</v>
      </c>
      <c r="D2377" s="10">
        <v>1.592839457E9</v>
      </c>
      <c r="E2377" s="25">
        <v>0.69213223</v>
      </c>
      <c r="G2377" s="25"/>
    </row>
    <row r="2378">
      <c r="A2378" s="22" t="s">
        <v>16103</v>
      </c>
      <c r="B2378" s="4" t="s">
        <v>2575</v>
      </c>
      <c r="C2378" s="4" t="s">
        <v>2124</v>
      </c>
      <c r="D2378" s="10">
        <v>1.593097135E9</v>
      </c>
      <c r="E2378" s="25">
        <v>0.69163525</v>
      </c>
      <c r="G2378" s="25"/>
    </row>
    <row r="2379">
      <c r="A2379" s="4" t="s">
        <v>16104</v>
      </c>
      <c r="B2379" s="4" t="s">
        <v>1096</v>
      </c>
      <c r="C2379" s="4" t="s">
        <v>10512</v>
      </c>
      <c r="D2379" s="10">
        <v>1.592749559E9</v>
      </c>
      <c r="E2379" s="25">
        <v>0.69053584</v>
      </c>
      <c r="G2379" s="25"/>
    </row>
    <row r="2380">
      <c r="A2380" s="4" t="s">
        <v>16105</v>
      </c>
      <c r="B2380" s="4" t="s">
        <v>2674</v>
      </c>
      <c r="C2380" s="4" t="s">
        <v>545</v>
      </c>
      <c r="D2380" s="10">
        <v>1.593044424E9</v>
      </c>
      <c r="E2380" s="25">
        <v>0.6903159</v>
      </c>
      <c r="G2380" s="25"/>
    </row>
    <row r="2381">
      <c r="A2381" s="4" t="s">
        <v>16106</v>
      </c>
      <c r="B2381" s="4" t="s">
        <v>1327</v>
      </c>
      <c r="C2381" s="4" t="s">
        <v>6909</v>
      </c>
      <c r="D2381" s="10">
        <v>1.591454433E9</v>
      </c>
      <c r="E2381" s="25">
        <v>0.6901108</v>
      </c>
      <c r="G2381" s="25"/>
    </row>
    <row r="2382">
      <c r="A2382" s="4" t="s">
        <v>16107</v>
      </c>
      <c r="B2382" s="4" t="s">
        <v>13314</v>
      </c>
      <c r="C2382" s="4" t="s">
        <v>10053</v>
      </c>
      <c r="D2382" s="10">
        <v>1.592912243E9</v>
      </c>
      <c r="E2382" s="25">
        <v>0.68975246</v>
      </c>
      <c r="G2382" s="25"/>
    </row>
    <row r="2383">
      <c r="A2383" s="4" t="s">
        <v>16108</v>
      </c>
      <c r="B2383" s="4" t="s">
        <v>13945</v>
      </c>
      <c r="C2383" s="4" t="s">
        <v>387</v>
      </c>
      <c r="D2383" s="10">
        <v>1.593307392E9</v>
      </c>
      <c r="E2383" s="25">
        <v>0.6897133</v>
      </c>
      <c r="G2383" s="25"/>
    </row>
    <row r="2384">
      <c r="A2384" s="4" t="s">
        <v>16109</v>
      </c>
      <c r="B2384" s="4" t="s">
        <v>13806</v>
      </c>
      <c r="C2384" s="4" t="s">
        <v>11580</v>
      </c>
      <c r="D2384" s="10">
        <v>1.591428477E9</v>
      </c>
      <c r="E2384" s="25">
        <v>0.68965375</v>
      </c>
      <c r="G2384" s="25"/>
    </row>
    <row r="2385">
      <c r="A2385" s="4" t="s">
        <v>16110</v>
      </c>
      <c r="B2385" s="4" t="s">
        <v>16111</v>
      </c>
      <c r="C2385" s="4" t="s">
        <v>1098</v>
      </c>
      <c r="D2385" s="10">
        <v>1.592878931E9</v>
      </c>
      <c r="E2385" s="25">
        <v>0.6881136</v>
      </c>
      <c r="G2385" s="25"/>
    </row>
    <row r="2386">
      <c r="A2386" s="4" t="s">
        <v>16112</v>
      </c>
      <c r="B2386" s="4" t="s">
        <v>1128</v>
      </c>
      <c r="C2386" s="4" t="s">
        <v>66</v>
      </c>
      <c r="D2386" s="10">
        <v>1.591585451E9</v>
      </c>
      <c r="E2386" s="25">
        <v>0.6880773</v>
      </c>
      <c r="G2386" s="25"/>
    </row>
    <row r="2387">
      <c r="A2387" s="22" t="s">
        <v>16113</v>
      </c>
      <c r="B2387" s="4" t="s">
        <v>16114</v>
      </c>
      <c r="C2387" s="4" t="s">
        <v>367</v>
      </c>
      <c r="D2387" s="10">
        <v>1.591768877E9</v>
      </c>
      <c r="E2387" s="25">
        <v>0.68803906</v>
      </c>
      <c r="G2387" s="25"/>
    </row>
    <row r="2388">
      <c r="A2388" s="4" t="s">
        <v>16115</v>
      </c>
      <c r="B2388" s="4" t="s">
        <v>2795</v>
      </c>
      <c r="C2388" s="4" t="s">
        <v>11439</v>
      </c>
      <c r="D2388" s="10">
        <v>1.593119665E9</v>
      </c>
      <c r="E2388" s="25">
        <v>0.6879038</v>
      </c>
      <c r="G2388" s="25"/>
    </row>
    <row r="2389">
      <c r="A2389" s="22" t="s">
        <v>16116</v>
      </c>
      <c r="B2389" s="4" t="s">
        <v>1619</v>
      </c>
      <c r="C2389" s="4" t="s">
        <v>6767</v>
      </c>
      <c r="D2389" s="10">
        <v>1.591367845E9</v>
      </c>
      <c r="E2389" s="25">
        <v>0.6869807</v>
      </c>
      <c r="G2389" s="25"/>
    </row>
    <row r="2390">
      <c r="A2390" s="4" t="s">
        <v>16117</v>
      </c>
      <c r="B2390" s="4" t="s">
        <v>4671</v>
      </c>
      <c r="C2390" s="4" t="s">
        <v>11893</v>
      </c>
      <c r="D2390" s="10">
        <v>1.591578102E9</v>
      </c>
      <c r="E2390" s="25">
        <v>0.68686366</v>
      </c>
      <c r="G2390" s="25"/>
    </row>
    <row r="2391">
      <c r="A2391" s="22" t="s">
        <v>16118</v>
      </c>
      <c r="B2391" s="4" t="s">
        <v>6034</v>
      </c>
      <c r="C2391" s="4" t="s">
        <v>2426</v>
      </c>
      <c r="D2391" s="10">
        <v>1.592004201E9</v>
      </c>
      <c r="E2391" s="25">
        <v>0.68674195</v>
      </c>
      <c r="G2391" s="25"/>
    </row>
    <row r="2392">
      <c r="A2392" s="4" t="s">
        <v>16119</v>
      </c>
      <c r="B2392" s="4" t="s">
        <v>13366</v>
      </c>
      <c r="C2392" s="4" t="s">
        <v>6000</v>
      </c>
      <c r="D2392" s="10">
        <v>1.591831367E9</v>
      </c>
      <c r="E2392" s="25">
        <v>0.6859256</v>
      </c>
      <c r="G2392" s="25"/>
    </row>
    <row r="2393">
      <c r="A2393" s="4" t="s">
        <v>16120</v>
      </c>
      <c r="B2393" s="4" t="s">
        <v>4453</v>
      </c>
      <c r="C2393" s="4" t="s">
        <v>1290</v>
      </c>
      <c r="D2393" s="10">
        <v>1.5920872E9</v>
      </c>
      <c r="E2393" s="25">
        <v>0.68548316</v>
      </c>
      <c r="G2393" s="25"/>
    </row>
    <row r="2394">
      <c r="A2394" s="4" t="s">
        <v>16121</v>
      </c>
      <c r="B2394" s="4" t="s">
        <v>7379</v>
      </c>
      <c r="C2394" s="4" t="s">
        <v>2944</v>
      </c>
      <c r="D2394" s="10">
        <v>1.592751987E9</v>
      </c>
      <c r="E2394" s="25">
        <v>0.6854148</v>
      </c>
      <c r="G2394" s="25"/>
    </row>
    <row r="2395">
      <c r="A2395" s="22" t="s">
        <v>16122</v>
      </c>
      <c r="B2395" s="4" t="s">
        <v>2065</v>
      </c>
      <c r="C2395" s="4" t="s">
        <v>9925</v>
      </c>
      <c r="D2395" s="10">
        <v>1.593396451E9</v>
      </c>
      <c r="E2395" s="25">
        <v>0.684867</v>
      </c>
      <c r="G2395" s="25"/>
    </row>
    <row r="2396">
      <c r="A2396" s="4" t="s">
        <v>16123</v>
      </c>
      <c r="B2396" s="4" t="s">
        <v>14107</v>
      </c>
      <c r="C2396" s="4" t="s">
        <v>6815</v>
      </c>
      <c r="D2396" s="10">
        <v>1.592589689E9</v>
      </c>
      <c r="E2396" s="25">
        <v>0.68468165</v>
      </c>
      <c r="G2396" s="25"/>
    </row>
    <row r="2397">
      <c r="A2397" s="4" t="s">
        <v>16124</v>
      </c>
      <c r="B2397" s="4" t="s">
        <v>16125</v>
      </c>
      <c r="C2397" s="4" t="s">
        <v>5127</v>
      </c>
      <c r="D2397" s="10">
        <v>1.591278894E9</v>
      </c>
      <c r="E2397" s="25">
        <v>0.68441963</v>
      </c>
      <c r="G2397" s="25"/>
    </row>
    <row r="2398">
      <c r="A2398" s="4" t="s">
        <v>16126</v>
      </c>
      <c r="B2398" s="4" t="s">
        <v>16127</v>
      </c>
      <c r="C2398" s="4" t="s">
        <v>3438</v>
      </c>
      <c r="D2398" s="10">
        <v>1.591460225E9</v>
      </c>
      <c r="E2398" s="25">
        <v>0.68429923</v>
      </c>
      <c r="G2398" s="25"/>
    </row>
    <row r="2399">
      <c r="A2399" s="4" t="s">
        <v>16128</v>
      </c>
      <c r="B2399" s="4" t="s">
        <v>8766</v>
      </c>
      <c r="C2399" s="4" t="s">
        <v>1485</v>
      </c>
      <c r="D2399" s="10">
        <v>1.593240611E9</v>
      </c>
      <c r="E2399" s="25">
        <v>0.6839738</v>
      </c>
      <c r="G2399" s="25"/>
    </row>
    <row r="2400">
      <c r="A2400" s="4" t="s">
        <v>16129</v>
      </c>
      <c r="B2400" s="4" t="s">
        <v>3673</v>
      </c>
      <c r="C2400" s="4" t="s">
        <v>2662</v>
      </c>
      <c r="D2400" s="10">
        <v>1.592556223E9</v>
      </c>
      <c r="E2400" s="25">
        <v>0.6839579</v>
      </c>
      <c r="G2400" s="25"/>
    </row>
    <row r="2401">
      <c r="A2401" s="4" t="s">
        <v>16130</v>
      </c>
      <c r="B2401" s="4" t="s">
        <v>14745</v>
      </c>
      <c r="C2401" s="4" t="s">
        <v>3184</v>
      </c>
      <c r="D2401" s="10">
        <v>1.593178988E9</v>
      </c>
      <c r="E2401" s="25">
        <v>0.6834992</v>
      </c>
      <c r="G2401" s="25"/>
    </row>
    <row r="2402">
      <c r="A2402" s="4" t="s">
        <v>16131</v>
      </c>
      <c r="B2402" s="4" t="s">
        <v>13868</v>
      </c>
      <c r="C2402" s="4" t="s">
        <v>4879</v>
      </c>
      <c r="D2402" s="10">
        <v>1.593305533E9</v>
      </c>
      <c r="E2402" s="25">
        <v>0.6832163</v>
      </c>
      <c r="G2402" s="25"/>
    </row>
    <row r="2403">
      <c r="A2403" s="4" t="s">
        <v>16132</v>
      </c>
      <c r="B2403" s="4" t="s">
        <v>16133</v>
      </c>
      <c r="C2403" s="4" t="s">
        <v>1842</v>
      </c>
      <c r="D2403" s="10">
        <v>1.59302049E9</v>
      </c>
      <c r="E2403" s="25">
        <v>0.6829752</v>
      </c>
      <c r="G2403" s="25"/>
    </row>
    <row r="2404">
      <c r="A2404" s="4" t="s">
        <v>16134</v>
      </c>
      <c r="B2404" s="4" t="s">
        <v>6521</v>
      </c>
      <c r="C2404" s="4" t="s">
        <v>11721</v>
      </c>
      <c r="D2404" s="10">
        <v>1.591424762E9</v>
      </c>
      <c r="E2404" s="25">
        <v>0.6829244</v>
      </c>
      <c r="G2404" s="25"/>
    </row>
    <row r="2405">
      <c r="A2405" s="4" t="s">
        <v>16135</v>
      </c>
      <c r="B2405" s="4" t="s">
        <v>13784</v>
      </c>
      <c r="C2405" s="4" t="s">
        <v>11222</v>
      </c>
      <c r="D2405" s="10">
        <v>1.59289133E9</v>
      </c>
      <c r="E2405" s="25">
        <v>0.6824153</v>
      </c>
      <c r="G2405" s="25"/>
    </row>
    <row r="2406">
      <c r="A2406" s="4" t="s">
        <v>16136</v>
      </c>
      <c r="B2406" s="4" t="s">
        <v>16137</v>
      </c>
      <c r="C2406" s="4" t="s">
        <v>8918</v>
      </c>
      <c r="D2406" s="10">
        <v>1.5919701E9</v>
      </c>
      <c r="E2406" s="25">
        <v>0.68074554</v>
      </c>
      <c r="G2406" s="25"/>
    </row>
    <row r="2407">
      <c r="A2407" s="4" t="s">
        <v>16138</v>
      </c>
      <c r="B2407" s="4" t="s">
        <v>978</v>
      </c>
      <c r="C2407" s="4" t="s">
        <v>2085</v>
      </c>
      <c r="D2407" s="10">
        <v>1.592664289E9</v>
      </c>
      <c r="E2407" s="25">
        <v>0.680274</v>
      </c>
      <c r="G2407" s="25"/>
    </row>
    <row r="2408">
      <c r="A2408" s="4" t="s">
        <v>16139</v>
      </c>
      <c r="B2408" s="4" t="s">
        <v>15999</v>
      </c>
      <c r="C2408" s="4" t="s">
        <v>11728</v>
      </c>
      <c r="D2408" s="10">
        <v>1.591418431E9</v>
      </c>
      <c r="E2408" s="25">
        <v>0.6801856</v>
      </c>
      <c r="G2408" s="25"/>
    </row>
    <row r="2409">
      <c r="A2409" s="4" t="s">
        <v>16140</v>
      </c>
      <c r="B2409" s="4" t="s">
        <v>14970</v>
      </c>
      <c r="C2409" s="4" t="s">
        <v>5236</v>
      </c>
      <c r="D2409" s="10">
        <v>1.592481455E9</v>
      </c>
      <c r="E2409" s="25">
        <v>0.6793857</v>
      </c>
      <c r="G2409" s="25"/>
    </row>
    <row r="2410">
      <c r="A2410" s="4" t="s">
        <v>16141</v>
      </c>
      <c r="B2410" s="4" t="s">
        <v>16142</v>
      </c>
      <c r="C2410" s="4" t="s">
        <v>9819</v>
      </c>
      <c r="D2410" s="10">
        <v>1.591553184E9</v>
      </c>
      <c r="E2410" s="25">
        <v>0.67913073</v>
      </c>
      <c r="G2410" s="25"/>
    </row>
    <row r="2411">
      <c r="A2411" s="4" t="s">
        <v>16143</v>
      </c>
      <c r="B2411" s="4" t="s">
        <v>13492</v>
      </c>
      <c r="C2411" s="4" t="s">
        <v>2148</v>
      </c>
      <c r="D2411" s="10">
        <v>1.591487831E9</v>
      </c>
      <c r="E2411" s="25">
        <v>0.6790729</v>
      </c>
      <c r="G2411" s="25"/>
    </row>
    <row r="2412">
      <c r="A2412" s="4" t="s">
        <v>16144</v>
      </c>
      <c r="B2412" s="4" t="s">
        <v>16145</v>
      </c>
      <c r="C2412" s="4" t="s">
        <v>6606</v>
      </c>
      <c r="D2412" s="10">
        <v>1.592352322E9</v>
      </c>
      <c r="E2412" s="25">
        <v>0.6785777</v>
      </c>
      <c r="G2412" s="25"/>
    </row>
    <row r="2413">
      <c r="A2413" s="4" t="s">
        <v>16146</v>
      </c>
      <c r="B2413" s="4" t="s">
        <v>8319</v>
      </c>
      <c r="C2413" s="4" t="s">
        <v>3998</v>
      </c>
      <c r="D2413" s="10">
        <v>1.591106639E9</v>
      </c>
      <c r="E2413" s="25">
        <v>0.6779509</v>
      </c>
      <c r="G2413" s="25"/>
    </row>
    <row r="2414">
      <c r="A2414" s="22" t="s">
        <v>16147</v>
      </c>
      <c r="B2414" s="4" t="s">
        <v>2567</v>
      </c>
      <c r="C2414" s="4" t="s">
        <v>4774</v>
      </c>
      <c r="D2414" s="10">
        <v>1.59150702E9</v>
      </c>
      <c r="E2414" s="25">
        <v>0.6779049</v>
      </c>
      <c r="G2414" s="25"/>
    </row>
    <row r="2415">
      <c r="A2415" s="22" t="s">
        <v>16148</v>
      </c>
      <c r="B2415" s="4" t="s">
        <v>1790</v>
      </c>
      <c r="C2415" s="4" t="s">
        <v>7120</v>
      </c>
      <c r="D2415" s="10">
        <v>1.593026602E9</v>
      </c>
      <c r="E2415" s="25">
        <v>0.67711616</v>
      </c>
      <c r="G2415" s="25"/>
    </row>
    <row r="2416">
      <c r="A2416" s="4" t="s">
        <v>16149</v>
      </c>
      <c r="B2416" s="4" t="s">
        <v>13280</v>
      </c>
      <c r="C2416" s="4" t="s">
        <v>29</v>
      </c>
      <c r="D2416" s="10">
        <v>1.593142761E9</v>
      </c>
      <c r="E2416" s="25">
        <v>0.6769922</v>
      </c>
      <c r="G2416" s="25"/>
    </row>
    <row r="2417">
      <c r="A2417" s="22" t="s">
        <v>16150</v>
      </c>
      <c r="B2417" s="4" t="s">
        <v>16151</v>
      </c>
      <c r="C2417" s="4" t="s">
        <v>4906</v>
      </c>
      <c r="D2417" s="10">
        <v>1.592485268E9</v>
      </c>
      <c r="E2417" s="25">
        <v>0.6768083</v>
      </c>
      <c r="G2417" s="25"/>
    </row>
    <row r="2418">
      <c r="A2418" s="22" t="s">
        <v>16152</v>
      </c>
      <c r="B2418" s="4" t="s">
        <v>15928</v>
      </c>
      <c r="C2418" s="4" t="s">
        <v>2743</v>
      </c>
      <c r="D2418" s="10">
        <v>1.591369593E9</v>
      </c>
      <c r="E2418" s="25">
        <v>0.6765784</v>
      </c>
      <c r="G2418" s="25"/>
    </row>
    <row r="2419">
      <c r="A2419" s="22" t="s">
        <v>16153</v>
      </c>
      <c r="B2419" s="4" t="s">
        <v>13601</v>
      </c>
      <c r="C2419" s="4" t="s">
        <v>2978</v>
      </c>
      <c r="D2419" s="10">
        <v>1.593053438E9</v>
      </c>
      <c r="E2419" s="25">
        <v>0.6765535</v>
      </c>
      <c r="G2419" s="25"/>
    </row>
    <row r="2420">
      <c r="A2420" s="22" t="s">
        <v>16154</v>
      </c>
      <c r="B2420" s="4" t="s">
        <v>16155</v>
      </c>
      <c r="C2420" s="4" t="s">
        <v>11576</v>
      </c>
      <c r="D2420" s="10">
        <v>1.591114768E9</v>
      </c>
      <c r="E2420" s="25">
        <v>0.6760154</v>
      </c>
      <c r="G2420" s="25"/>
    </row>
    <row r="2421">
      <c r="A2421" s="4" t="s">
        <v>16156</v>
      </c>
      <c r="B2421" s="4" t="s">
        <v>15413</v>
      </c>
      <c r="C2421" s="4" t="s">
        <v>11673</v>
      </c>
      <c r="D2421" s="10">
        <v>1.592015826E9</v>
      </c>
      <c r="E2421" s="25">
        <v>0.6758696</v>
      </c>
      <c r="G2421" s="25"/>
    </row>
    <row r="2422">
      <c r="A2422" s="4" t="s">
        <v>16157</v>
      </c>
      <c r="B2422" s="4" t="s">
        <v>13135</v>
      </c>
      <c r="C2422" s="4" t="s">
        <v>4303</v>
      </c>
      <c r="D2422" s="10">
        <v>1.593048267E9</v>
      </c>
      <c r="E2422" s="25">
        <v>0.6756223</v>
      </c>
      <c r="G2422" s="25"/>
    </row>
    <row r="2423">
      <c r="A2423" s="4" t="s">
        <v>16158</v>
      </c>
      <c r="B2423" s="4" t="s">
        <v>7865</v>
      </c>
      <c r="C2423" s="4" t="s">
        <v>4016</v>
      </c>
      <c r="D2423" s="10">
        <v>1.591694257E9</v>
      </c>
      <c r="E2423" s="25">
        <v>0.67547</v>
      </c>
      <c r="G2423" s="25"/>
    </row>
    <row r="2424">
      <c r="A2424" s="4" t="s">
        <v>16159</v>
      </c>
      <c r="B2424" s="4" t="s">
        <v>16160</v>
      </c>
      <c r="C2424" s="4" t="s">
        <v>2600</v>
      </c>
      <c r="D2424" s="10">
        <v>1.593445701E9</v>
      </c>
      <c r="E2424" s="25">
        <v>0.6753251</v>
      </c>
      <c r="G2424" s="25"/>
    </row>
    <row r="2425">
      <c r="A2425" s="4" t="s">
        <v>16161</v>
      </c>
      <c r="B2425" s="4" t="s">
        <v>11591</v>
      </c>
      <c r="C2425" s="4" t="s">
        <v>5217</v>
      </c>
      <c r="D2425" s="10">
        <v>1.591808487E9</v>
      </c>
      <c r="E2425" s="25">
        <v>0.6751371</v>
      </c>
      <c r="G2425" s="25"/>
    </row>
    <row r="2426">
      <c r="A2426" s="4" t="s">
        <v>16162</v>
      </c>
      <c r="B2426" s="4" t="s">
        <v>2636</v>
      </c>
      <c r="C2426" s="4" t="s">
        <v>3239</v>
      </c>
      <c r="D2426" s="10">
        <v>1.591371695E9</v>
      </c>
      <c r="E2426" s="25">
        <v>0.67490697</v>
      </c>
      <c r="G2426" s="25"/>
    </row>
    <row r="2427">
      <c r="A2427" s="4" t="s">
        <v>16163</v>
      </c>
      <c r="B2427" s="4" t="s">
        <v>5337</v>
      </c>
      <c r="C2427" s="4" t="s">
        <v>2457</v>
      </c>
      <c r="D2427" s="10">
        <v>1.591253738E9</v>
      </c>
      <c r="E2427" s="25">
        <v>0.67456955</v>
      </c>
      <c r="G2427" s="25"/>
    </row>
    <row r="2428">
      <c r="A2428" s="4" t="s">
        <v>16164</v>
      </c>
      <c r="B2428" s="4" t="s">
        <v>13270</v>
      </c>
      <c r="C2428" s="4" t="s">
        <v>4198</v>
      </c>
      <c r="D2428" s="10">
        <v>1.59215639E9</v>
      </c>
      <c r="E2428" s="25">
        <v>0.67429584</v>
      </c>
      <c r="G2428" s="25"/>
    </row>
    <row r="2429">
      <c r="A2429" s="4" t="s">
        <v>16165</v>
      </c>
      <c r="B2429" s="4" t="s">
        <v>13098</v>
      </c>
      <c r="C2429" s="4" t="s">
        <v>2342</v>
      </c>
      <c r="D2429" s="10">
        <v>1.592604011E9</v>
      </c>
      <c r="E2429" s="25">
        <v>0.6741252</v>
      </c>
      <c r="G2429" s="25"/>
    </row>
    <row r="2430">
      <c r="A2430" s="22" t="s">
        <v>16166</v>
      </c>
      <c r="B2430" s="4" t="s">
        <v>13695</v>
      </c>
      <c r="C2430" s="4" t="s">
        <v>5236</v>
      </c>
      <c r="D2430" s="10">
        <v>1.592474075E9</v>
      </c>
      <c r="E2430" s="25">
        <v>0.6737798</v>
      </c>
      <c r="G2430" s="25"/>
    </row>
    <row r="2431">
      <c r="A2431" s="22" t="s">
        <v>16167</v>
      </c>
      <c r="B2431" s="4" t="s">
        <v>13828</v>
      </c>
      <c r="C2431" s="4" t="s">
        <v>8471</v>
      </c>
      <c r="D2431" s="10">
        <v>1.593540719E9</v>
      </c>
      <c r="E2431" s="25">
        <v>0.67351085</v>
      </c>
      <c r="G2431" s="25"/>
    </row>
    <row r="2432">
      <c r="A2432" s="22" t="s">
        <v>16168</v>
      </c>
      <c r="B2432" s="4" t="s">
        <v>16169</v>
      </c>
      <c r="C2432" s="4" t="s">
        <v>10824</v>
      </c>
      <c r="D2432" s="10">
        <v>1.593318881E9</v>
      </c>
      <c r="E2432" s="25">
        <v>0.6734391</v>
      </c>
      <c r="G2432" s="25"/>
    </row>
    <row r="2433">
      <c r="A2433" s="4" t="s">
        <v>16170</v>
      </c>
      <c r="B2433" s="4" t="s">
        <v>16171</v>
      </c>
      <c r="C2433" s="4" t="s">
        <v>5780</v>
      </c>
      <c r="D2433" s="10">
        <v>1.591194055E9</v>
      </c>
      <c r="E2433" s="25">
        <v>0.6734309</v>
      </c>
      <c r="G2433" s="25"/>
    </row>
    <row r="2434">
      <c r="A2434" s="4" t="s">
        <v>16172</v>
      </c>
      <c r="B2434" s="4" t="s">
        <v>9090</v>
      </c>
      <c r="C2434" s="4" t="s">
        <v>10706</v>
      </c>
      <c r="D2434" s="10">
        <v>1.592943184E9</v>
      </c>
      <c r="E2434" s="25">
        <v>0.6732912</v>
      </c>
      <c r="G2434" s="25"/>
    </row>
    <row r="2435">
      <c r="A2435" s="22" t="s">
        <v>16173</v>
      </c>
      <c r="B2435" s="4" t="s">
        <v>16174</v>
      </c>
      <c r="C2435" s="4" t="s">
        <v>147</v>
      </c>
      <c r="D2435" s="10">
        <v>1.593451755E9</v>
      </c>
      <c r="E2435" s="25">
        <v>0.6729307</v>
      </c>
      <c r="G2435" s="25"/>
    </row>
    <row r="2436">
      <c r="A2436" s="4" t="s">
        <v>16175</v>
      </c>
      <c r="B2436" s="4" t="s">
        <v>10061</v>
      </c>
      <c r="C2436" s="4" t="s">
        <v>8914</v>
      </c>
      <c r="D2436" s="10">
        <v>1.59260978E9</v>
      </c>
      <c r="E2436" s="25">
        <v>0.67211485</v>
      </c>
      <c r="G2436" s="25"/>
    </row>
    <row r="2437">
      <c r="A2437" s="22" t="s">
        <v>16176</v>
      </c>
      <c r="B2437" s="4" t="s">
        <v>939</v>
      </c>
      <c r="C2437" s="4" t="s">
        <v>6744</v>
      </c>
      <c r="D2437" s="10">
        <v>1.592604186E9</v>
      </c>
      <c r="E2437" s="25">
        <v>0.67196804</v>
      </c>
      <c r="G2437" s="25"/>
    </row>
    <row r="2438">
      <c r="A2438" s="22" t="s">
        <v>16177</v>
      </c>
      <c r="B2438" s="4" t="s">
        <v>1790</v>
      </c>
      <c r="C2438" s="4" t="s">
        <v>2519</v>
      </c>
      <c r="D2438" s="10">
        <v>1.593116146E9</v>
      </c>
      <c r="E2438" s="25">
        <v>0.67175674</v>
      </c>
      <c r="G2438" s="25"/>
    </row>
    <row r="2439">
      <c r="A2439" s="4" t="s">
        <v>16178</v>
      </c>
      <c r="B2439" s="4" t="s">
        <v>886</v>
      </c>
      <c r="C2439" s="4" t="s">
        <v>2085</v>
      </c>
      <c r="D2439" s="10">
        <v>1.592666536E9</v>
      </c>
      <c r="E2439" s="25">
        <v>0.671737</v>
      </c>
      <c r="G2439" s="25"/>
    </row>
    <row r="2440">
      <c r="A2440" s="4" t="s">
        <v>16179</v>
      </c>
      <c r="B2440" s="4" t="s">
        <v>945</v>
      </c>
      <c r="C2440" s="4" t="s">
        <v>1825</v>
      </c>
      <c r="D2440" s="10">
        <v>1.593365751E9</v>
      </c>
      <c r="E2440" s="25">
        <v>0.67135614</v>
      </c>
      <c r="G2440" s="25"/>
    </row>
    <row r="2441">
      <c r="A2441" s="4" t="s">
        <v>16180</v>
      </c>
      <c r="B2441" s="4" t="s">
        <v>14139</v>
      </c>
      <c r="C2441" s="4" t="s">
        <v>2282</v>
      </c>
      <c r="D2441" s="10">
        <v>1.592695589E9</v>
      </c>
      <c r="E2441" s="25">
        <v>0.67125446</v>
      </c>
      <c r="G2441" s="25"/>
    </row>
    <row r="2442">
      <c r="A2442" s="4" t="s">
        <v>16181</v>
      </c>
      <c r="B2442" s="4" t="s">
        <v>3294</v>
      </c>
      <c r="C2442" s="4" t="s">
        <v>5540</v>
      </c>
      <c r="D2442" s="10">
        <v>1.592222573E9</v>
      </c>
      <c r="E2442" s="25">
        <v>0.6709137</v>
      </c>
      <c r="G2442" s="25"/>
    </row>
    <row r="2443">
      <c r="A2443" s="4" t="s">
        <v>16182</v>
      </c>
      <c r="B2443" s="4" t="s">
        <v>13333</v>
      </c>
      <c r="C2443" s="4" t="s">
        <v>1381</v>
      </c>
      <c r="D2443" s="10">
        <v>1.591284741E9</v>
      </c>
      <c r="E2443" s="25">
        <v>0.67085093</v>
      </c>
      <c r="G2443" s="25"/>
    </row>
    <row r="2444">
      <c r="A2444" s="4" t="s">
        <v>16183</v>
      </c>
      <c r="B2444" s="4" t="s">
        <v>14907</v>
      </c>
      <c r="C2444" s="4" t="s">
        <v>5969</v>
      </c>
      <c r="D2444" s="10">
        <v>1.593390969E9</v>
      </c>
      <c r="E2444" s="25">
        <v>0.670711</v>
      </c>
      <c r="G2444" s="25"/>
    </row>
    <row r="2445">
      <c r="A2445" s="4" t="s">
        <v>16184</v>
      </c>
      <c r="B2445" s="4" t="s">
        <v>15384</v>
      </c>
      <c r="C2445" s="4" t="s">
        <v>6994</v>
      </c>
      <c r="D2445" s="10">
        <v>1.59103515E9</v>
      </c>
      <c r="E2445" s="25">
        <v>0.67059684</v>
      </c>
      <c r="G2445" s="25"/>
    </row>
    <row r="2446">
      <c r="A2446" s="22" t="s">
        <v>16185</v>
      </c>
      <c r="B2446" s="4" t="s">
        <v>13230</v>
      </c>
      <c r="C2446" s="4" t="s">
        <v>2442</v>
      </c>
      <c r="D2446" s="10">
        <v>1.592653089E9</v>
      </c>
      <c r="E2446" s="25">
        <v>0.67039645</v>
      </c>
      <c r="G2446" s="25"/>
    </row>
    <row r="2447">
      <c r="A2447" s="4" t="s">
        <v>16186</v>
      </c>
      <c r="B2447" s="4" t="s">
        <v>16187</v>
      </c>
      <c r="C2447" s="4" t="s">
        <v>6233</v>
      </c>
      <c r="D2447" s="10">
        <v>1.592498839E9</v>
      </c>
      <c r="E2447" s="25">
        <v>0.67026085</v>
      </c>
      <c r="G2447" s="25"/>
    </row>
    <row r="2448">
      <c r="A2448" s="22" t="s">
        <v>16188</v>
      </c>
      <c r="B2448" s="4" t="s">
        <v>16189</v>
      </c>
      <c r="C2448" s="4" t="s">
        <v>8985</v>
      </c>
      <c r="D2448" s="10">
        <v>1.591716255E9</v>
      </c>
      <c r="E2448" s="25">
        <v>0.670213</v>
      </c>
      <c r="G2448" s="25"/>
    </row>
    <row r="2449">
      <c r="A2449" s="22" t="s">
        <v>16190</v>
      </c>
      <c r="B2449" s="4" t="s">
        <v>13230</v>
      </c>
      <c r="C2449" s="4" t="s">
        <v>2807</v>
      </c>
      <c r="D2449" s="10">
        <v>1.593604946E9</v>
      </c>
      <c r="E2449" s="25">
        <v>0.67008746</v>
      </c>
      <c r="G2449" s="25"/>
    </row>
    <row r="2450">
      <c r="A2450" s="4" t="s">
        <v>16191</v>
      </c>
      <c r="B2450" s="4" t="s">
        <v>13945</v>
      </c>
      <c r="C2450" s="4" t="s">
        <v>5506</v>
      </c>
      <c r="D2450" s="10">
        <v>1.592282284E9</v>
      </c>
      <c r="E2450" s="25">
        <v>0.6699353</v>
      </c>
      <c r="G2450" s="25"/>
    </row>
    <row r="2451">
      <c r="A2451" s="4" t="s">
        <v>16192</v>
      </c>
      <c r="B2451" s="26">
        <v>1.2346E13</v>
      </c>
      <c r="C2451" s="4" t="s">
        <v>9332</v>
      </c>
      <c r="D2451" s="10">
        <v>1.593007659E9</v>
      </c>
      <c r="E2451" s="25">
        <v>0.6698626</v>
      </c>
      <c r="G2451" s="25"/>
    </row>
    <row r="2452">
      <c r="A2452" s="4" t="s">
        <v>16193</v>
      </c>
      <c r="B2452" s="4" t="s">
        <v>14964</v>
      </c>
      <c r="C2452" s="4" t="s">
        <v>4863</v>
      </c>
      <c r="D2452" s="10">
        <v>1.591013275E9</v>
      </c>
      <c r="E2452" s="25">
        <v>0.6698426</v>
      </c>
      <c r="G2452" s="25"/>
    </row>
    <row r="2453">
      <c r="A2453" s="4" t="s">
        <v>16194</v>
      </c>
      <c r="B2453" s="4" t="s">
        <v>3404</v>
      </c>
      <c r="C2453" s="4" t="s">
        <v>14</v>
      </c>
      <c r="D2453" s="10">
        <v>1.591063535E9</v>
      </c>
      <c r="E2453" s="25">
        <v>0.6697343</v>
      </c>
      <c r="G2453" s="25"/>
    </row>
    <row r="2454">
      <c r="A2454" s="22" t="s">
        <v>16195</v>
      </c>
      <c r="B2454" s="4" t="s">
        <v>16196</v>
      </c>
      <c r="C2454" s="4" t="s">
        <v>11576</v>
      </c>
      <c r="D2454" s="10">
        <v>1.591144087E9</v>
      </c>
      <c r="E2454" s="25">
        <v>0.6697274</v>
      </c>
      <c r="G2454" s="25"/>
    </row>
    <row r="2455">
      <c r="A2455" s="22" t="s">
        <v>16197</v>
      </c>
      <c r="B2455" s="4" t="s">
        <v>5018</v>
      </c>
      <c r="C2455" s="4" t="s">
        <v>8258</v>
      </c>
      <c r="D2455" s="10">
        <v>1.592597742E9</v>
      </c>
      <c r="E2455" s="25">
        <v>0.6696909</v>
      </c>
      <c r="G2455" s="25"/>
    </row>
    <row r="2456">
      <c r="A2456" s="4" t="s">
        <v>16198</v>
      </c>
      <c r="B2456" s="4" t="s">
        <v>13492</v>
      </c>
      <c r="C2456" s="4" t="s">
        <v>4319</v>
      </c>
      <c r="D2456" s="10">
        <v>1.591057185E9</v>
      </c>
      <c r="E2456" s="25">
        <v>0.66968423</v>
      </c>
      <c r="G2456" s="25"/>
    </row>
    <row r="2457">
      <c r="A2457" s="4" t="s">
        <v>16199</v>
      </c>
      <c r="B2457" s="4" t="s">
        <v>13166</v>
      </c>
      <c r="C2457" s="4" t="s">
        <v>2792</v>
      </c>
      <c r="D2457" s="10">
        <v>1.591313957E9</v>
      </c>
      <c r="E2457" s="25">
        <v>0.6695036</v>
      </c>
      <c r="G2457" s="25"/>
    </row>
    <row r="2458">
      <c r="A2458" s="22" t="s">
        <v>16200</v>
      </c>
      <c r="B2458" s="4" t="s">
        <v>13311</v>
      </c>
      <c r="C2458" s="4" t="s">
        <v>10527</v>
      </c>
      <c r="D2458" s="10">
        <v>1.593108341E9</v>
      </c>
      <c r="E2458" s="25">
        <v>0.669286</v>
      </c>
      <c r="G2458" s="25"/>
    </row>
    <row r="2459">
      <c r="A2459" s="4" t="s">
        <v>16201</v>
      </c>
      <c r="B2459" s="4" t="s">
        <v>1619</v>
      </c>
      <c r="C2459" s="4" t="s">
        <v>869</v>
      </c>
      <c r="D2459" s="10">
        <v>1.591041868E9</v>
      </c>
      <c r="E2459" s="25">
        <v>0.66924614</v>
      </c>
      <c r="G2459" s="25"/>
    </row>
    <row r="2460">
      <c r="A2460" s="4" t="s">
        <v>16202</v>
      </c>
      <c r="B2460" s="26">
        <v>1.2346E13</v>
      </c>
      <c r="C2460" s="4" t="s">
        <v>2830</v>
      </c>
      <c r="D2460" s="10">
        <v>1.593281006E9</v>
      </c>
      <c r="E2460" s="25">
        <v>0.66904676</v>
      </c>
      <c r="G2460" s="25"/>
    </row>
    <row r="2461">
      <c r="A2461" s="22" t="s">
        <v>16203</v>
      </c>
      <c r="B2461" s="4" t="s">
        <v>8489</v>
      </c>
      <c r="C2461" s="4" t="s">
        <v>9001</v>
      </c>
      <c r="D2461" s="10">
        <v>1.591816725E9</v>
      </c>
      <c r="E2461" s="25">
        <v>0.669011</v>
      </c>
      <c r="G2461" s="25"/>
    </row>
    <row r="2462">
      <c r="A2462" s="22" t="s">
        <v>16204</v>
      </c>
      <c r="B2462" s="4" t="s">
        <v>16033</v>
      </c>
      <c r="C2462" s="4" t="s">
        <v>10233</v>
      </c>
      <c r="D2462" s="10">
        <v>1.592228873E9</v>
      </c>
      <c r="E2462" s="25">
        <v>0.6689931</v>
      </c>
      <c r="G2462" s="25"/>
    </row>
    <row r="2463">
      <c r="A2463" s="4" t="s">
        <v>16205</v>
      </c>
      <c r="B2463" s="4" t="s">
        <v>2567</v>
      </c>
      <c r="C2463" s="4" t="s">
        <v>3016</v>
      </c>
      <c r="D2463" s="10">
        <v>1.592707026E9</v>
      </c>
      <c r="E2463" s="25">
        <v>0.6686536</v>
      </c>
      <c r="G2463" s="25"/>
    </row>
    <row r="2464">
      <c r="A2464" s="4" t="s">
        <v>16206</v>
      </c>
      <c r="B2464" s="4" t="s">
        <v>6354</v>
      </c>
      <c r="C2464" s="4" t="s">
        <v>1982</v>
      </c>
      <c r="D2464" s="10">
        <v>1.591143543E9</v>
      </c>
      <c r="E2464" s="25">
        <v>0.6684882</v>
      </c>
      <c r="G2464" s="25"/>
    </row>
    <row r="2465">
      <c r="A2465" s="4" t="s">
        <v>16207</v>
      </c>
      <c r="B2465" s="4" t="s">
        <v>13945</v>
      </c>
      <c r="C2465" s="4" t="s">
        <v>5452</v>
      </c>
      <c r="D2465" s="10">
        <v>1.592879336E9</v>
      </c>
      <c r="E2465" s="25">
        <v>0.66823965</v>
      </c>
      <c r="G2465" s="25"/>
    </row>
    <row r="2466">
      <c r="A2466" s="22" t="s">
        <v>16208</v>
      </c>
      <c r="B2466" s="4" t="s">
        <v>1790</v>
      </c>
      <c r="C2466" s="4" t="s">
        <v>9611</v>
      </c>
      <c r="D2466" s="10">
        <v>1.591822159E9</v>
      </c>
      <c r="E2466" s="25">
        <v>0.66786826</v>
      </c>
      <c r="G2466" s="25"/>
    </row>
    <row r="2467">
      <c r="A2467" s="4" t="s">
        <v>16209</v>
      </c>
      <c r="B2467" s="4" t="s">
        <v>1057</v>
      </c>
      <c r="C2467" s="4" t="s">
        <v>8148</v>
      </c>
      <c r="D2467" s="10">
        <v>1.592951703E9</v>
      </c>
      <c r="E2467" s="25">
        <v>0.66774464</v>
      </c>
      <c r="G2467" s="25"/>
    </row>
    <row r="2468">
      <c r="A2468" s="4" t="s">
        <v>16210</v>
      </c>
      <c r="B2468" s="4" t="s">
        <v>16196</v>
      </c>
      <c r="C2468" s="4" t="s">
        <v>6752</v>
      </c>
      <c r="D2468" s="10">
        <v>1.593459434E9</v>
      </c>
      <c r="E2468" s="25">
        <v>0.66761535</v>
      </c>
      <c r="G2468" s="25"/>
    </row>
    <row r="2469">
      <c r="A2469" s="4" t="s">
        <v>16211</v>
      </c>
      <c r="B2469" s="4" t="s">
        <v>16212</v>
      </c>
      <c r="C2469" s="4" t="s">
        <v>10665</v>
      </c>
      <c r="D2469" s="10">
        <v>1.59321338E9</v>
      </c>
      <c r="E2469" s="25">
        <v>0.6676042</v>
      </c>
      <c r="G2469" s="25"/>
    </row>
    <row r="2470">
      <c r="A2470" s="4" t="s">
        <v>16213</v>
      </c>
      <c r="B2470" s="10">
        <v>846921.0</v>
      </c>
      <c r="C2470" s="4" t="s">
        <v>2620</v>
      </c>
      <c r="D2470" s="10">
        <v>1.592762568E9</v>
      </c>
      <c r="E2470" s="25">
        <v>0.66747445</v>
      </c>
      <c r="G2470" s="25"/>
    </row>
    <row r="2471">
      <c r="A2471" s="22" t="s">
        <v>16214</v>
      </c>
      <c r="B2471" s="4" t="s">
        <v>13715</v>
      </c>
      <c r="C2471" s="4" t="s">
        <v>6241</v>
      </c>
      <c r="D2471" s="10">
        <v>1.59283482E9</v>
      </c>
      <c r="E2471" s="25">
        <v>0.66738707</v>
      </c>
      <c r="G2471" s="25"/>
    </row>
    <row r="2472">
      <c r="A2472" s="4" t="s">
        <v>16215</v>
      </c>
      <c r="B2472" s="4" t="s">
        <v>15902</v>
      </c>
      <c r="C2472" s="4" t="s">
        <v>3346</v>
      </c>
      <c r="D2472" s="10">
        <v>1.592622015E9</v>
      </c>
      <c r="E2472" s="25">
        <v>0.6673748</v>
      </c>
      <c r="G2472" s="25"/>
    </row>
    <row r="2473">
      <c r="A2473" s="4" t="s">
        <v>16216</v>
      </c>
      <c r="B2473" s="4" t="s">
        <v>15083</v>
      </c>
      <c r="C2473" s="4" t="s">
        <v>680</v>
      </c>
      <c r="D2473" s="10">
        <v>1.591290843E9</v>
      </c>
      <c r="E2473" s="25">
        <v>0.6672107</v>
      </c>
      <c r="G2473" s="25"/>
    </row>
    <row r="2474">
      <c r="A2474" s="4" t="s">
        <v>16217</v>
      </c>
      <c r="B2474" s="4" t="s">
        <v>14998</v>
      </c>
      <c r="C2474" s="4" t="s">
        <v>11252</v>
      </c>
      <c r="D2474" s="10">
        <v>1.593216783E9</v>
      </c>
      <c r="E2474" s="25">
        <v>0.66713613</v>
      </c>
      <c r="G2474" s="25"/>
    </row>
    <row r="2475">
      <c r="A2475" s="4" t="s">
        <v>16218</v>
      </c>
      <c r="B2475" s="4" t="s">
        <v>13526</v>
      </c>
      <c r="C2475" s="4" t="s">
        <v>2939</v>
      </c>
      <c r="D2475" s="10">
        <v>1.592506218E9</v>
      </c>
      <c r="E2475" s="25">
        <v>0.6671013</v>
      </c>
      <c r="G2475" s="25"/>
    </row>
    <row r="2476">
      <c r="A2476" s="4" t="s">
        <v>16219</v>
      </c>
      <c r="B2476" s="4" t="s">
        <v>10639</v>
      </c>
      <c r="C2476" s="4" t="s">
        <v>10147</v>
      </c>
      <c r="D2476" s="10">
        <v>1.59339913E9</v>
      </c>
      <c r="E2476" s="25">
        <v>0.6669723</v>
      </c>
      <c r="G2476" s="25"/>
    </row>
    <row r="2477">
      <c r="A2477" s="4" t="s">
        <v>16220</v>
      </c>
      <c r="B2477" s="4" t="s">
        <v>1215</v>
      </c>
      <c r="C2477" s="4" t="s">
        <v>7159</v>
      </c>
      <c r="D2477" s="10">
        <v>1.592360445E9</v>
      </c>
      <c r="E2477" s="25">
        <v>0.6666644</v>
      </c>
      <c r="G2477" s="25"/>
    </row>
    <row r="2478">
      <c r="A2478" s="22" t="s">
        <v>16221</v>
      </c>
      <c r="B2478" s="4" t="s">
        <v>13230</v>
      </c>
      <c r="C2478" s="4" t="s">
        <v>116</v>
      </c>
      <c r="D2478" s="10">
        <v>1.59178738E9</v>
      </c>
      <c r="E2478" s="25">
        <v>0.6666003</v>
      </c>
      <c r="G2478" s="25"/>
    </row>
    <row r="2479">
      <c r="A2479" s="4" t="s">
        <v>16222</v>
      </c>
      <c r="B2479" s="4" t="s">
        <v>13108</v>
      </c>
      <c r="C2479" s="4" t="s">
        <v>2273</v>
      </c>
      <c r="D2479" s="10">
        <v>1.592846281E9</v>
      </c>
      <c r="E2479" s="25">
        <v>0.66656727</v>
      </c>
      <c r="G2479" s="25"/>
    </row>
    <row r="2480">
      <c r="A2480" s="22" t="s">
        <v>16223</v>
      </c>
      <c r="B2480" s="4" t="s">
        <v>16224</v>
      </c>
      <c r="C2480" s="4" t="s">
        <v>5899</v>
      </c>
      <c r="D2480" s="10">
        <v>1.591220373E9</v>
      </c>
      <c r="E2480" s="25">
        <v>0.6664992</v>
      </c>
      <c r="G2480" s="25"/>
    </row>
    <row r="2481">
      <c r="A2481" s="22" t="s">
        <v>16225</v>
      </c>
      <c r="B2481" s="4" t="s">
        <v>1372</v>
      </c>
      <c r="C2481" s="4" t="s">
        <v>3752</v>
      </c>
      <c r="D2481" s="10">
        <v>1.591485812E9</v>
      </c>
      <c r="E2481" s="25">
        <v>0.6664406</v>
      </c>
      <c r="G2481" s="25"/>
    </row>
    <row r="2482">
      <c r="A2482" s="4" t="s">
        <v>16226</v>
      </c>
      <c r="B2482" s="4" t="s">
        <v>3294</v>
      </c>
      <c r="C2482" s="4" t="s">
        <v>7739</v>
      </c>
      <c r="D2482" s="10">
        <v>1.591876605E9</v>
      </c>
      <c r="E2482" s="25">
        <v>0.66638196</v>
      </c>
      <c r="G2482" s="25"/>
    </row>
    <row r="2483">
      <c r="A2483" s="22" t="s">
        <v>16227</v>
      </c>
      <c r="B2483" s="4" t="s">
        <v>3526</v>
      </c>
      <c r="C2483" s="4" t="s">
        <v>3425</v>
      </c>
      <c r="D2483" s="10">
        <v>1.592414339E9</v>
      </c>
      <c r="E2483" s="25">
        <v>0.66627175</v>
      </c>
      <c r="G2483" s="25"/>
    </row>
    <row r="2484">
      <c r="A2484" s="22" t="s">
        <v>16228</v>
      </c>
      <c r="B2484" s="4" t="s">
        <v>13194</v>
      </c>
      <c r="C2484" s="4" t="s">
        <v>2939</v>
      </c>
      <c r="D2484" s="10">
        <v>1.59251099E9</v>
      </c>
      <c r="E2484" s="25">
        <v>0.66626406</v>
      </c>
      <c r="G2484" s="25"/>
    </row>
    <row r="2485">
      <c r="A2485" s="22" t="s">
        <v>16229</v>
      </c>
      <c r="B2485" s="4" t="s">
        <v>2335</v>
      </c>
      <c r="C2485" s="4" t="s">
        <v>5551</v>
      </c>
      <c r="D2485" s="10">
        <v>1.59113171E9</v>
      </c>
      <c r="E2485" s="25">
        <v>0.66610384</v>
      </c>
      <c r="G2485" s="25"/>
    </row>
    <row r="2486">
      <c r="A2486" s="4" t="s">
        <v>16230</v>
      </c>
      <c r="B2486" s="4" t="s">
        <v>13366</v>
      </c>
      <c r="C2486" s="4" t="s">
        <v>5982</v>
      </c>
      <c r="D2486" s="10">
        <v>1.591145857E9</v>
      </c>
      <c r="E2486" s="25">
        <v>0.66609657</v>
      </c>
      <c r="G2486" s="25"/>
    </row>
    <row r="2487">
      <c r="A2487" s="4" t="s">
        <v>16231</v>
      </c>
      <c r="B2487" s="4" t="s">
        <v>14425</v>
      </c>
      <c r="C2487" s="4" t="s">
        <v>5411</v>
      </c>
      <c r="D2487" s="10">
        <v>1.591637685E9</v>
      </c>
      <c r="E2487" s="25">
        <v>0.66582906</v>
      </c>
      <c r="G2487" s="25"/>
    </row>
    <row r="2488">
      <c r="A2488" s="4" t="s">
        <v>16232</v>
      </c>
      <c r="B2488" s="4" t="s">
        <v>13328</v>
      </c>
      <c r="C2488" s="4" t="s">
        <v>5192</v>
      </c>
      <c r="D2488" s="10">
        <v>1.592263468E9</v>
      </c>
      <c r="E2488" s="25">
        <v>0.66578066</v>
      </c>
      <c r="G2488" s="25"/>
    </row>
    <row r="2489">
      <c r="A2489" s="4" t="s">
        <v>16233</v>
      </c>
      <c r="B2489" s="4" t="s">
        <v>13098</v>
      </c>
      <c r="C2489" s="4" t="s">
        <v>10846</v>
      </c>
      <c r="D2489" s="10">
        <v>1.592479403E9</v>
      </c>
      <c r="E2489" s="25">
        <v>0.6656875</v>
      </c>
      <c r="G2489" s="25"/>
    </row>
    <row r="2490">
      <c r="A2490" s="4" t="s">
        <v>16234</v>
      </c>
      <c r="B2490" s="4" t="s">
        <v>13945</v>
      </c>
      <c r="C2490" s="4" t="s">
        <v>10681</v>
      </c>
      <c r="D2490" s="10">
        <v>1.592977665E9</v>
      </c>
      <c r="E2490" s="25">
        <v>0.66541606</v>
      </c>
      <c r="G2490" s="25"/>
    </row>
    <row r="2491">
      <c r="A2491" s="22" t="s">
        <v>16235</v>
      </c>
      <c r="B2491" s="4" t="s">
        <v>1327</v>
      </c>
      <c r="C2491" s="4" t="s">
        <v>2717</v>
      </c>
      <c r="D2491" s="10">
        <v>1.591495778E9</v>
      </c>
      <c r="E2491" s="25">
        <v>0.66537</v>
      </c>
      <c r="G2491" s="25"/>
    </row>
    <row r="2492">
      <c r="A2492" s="4" t="s">
        <v>16236</v>
      </c>
      <c r="B2492" s="4" t="s">
        <v>14872</v>
      </c>
      <c r="C2492" s="4" t="s">
        <v>12604</v>
      </c>
      <c r="D2492" s="10">
        <v>1.591720978E9</v>
      </c>
      <c r="E2492" s="25">
        <v>0.6653627</v>
      </c>
      <c r="G2492" s="25"/>
    </row>
    <row r="2493">
      <c r="A2493" s="4" t="s">
        <v>16237</v>
      </c>
      <c r="B2493" s="4" t="s">
        <v>13217</v>
      </c>
      <c r="C2493" s="4" t="s">
        <v>7553</v>
      </c>
      <c r="D2493" s="10">
        <v>1.5929634E9</v>
      </c>
      <c r="E2493" s="25">
        <v>0.6653009</v>
      </c>
      <c r="G2493" s="25"/>
    </row>
    <row r="2494">
      <c r="A2494" s="4" t="s">
        <v>16238</v>
      </c>
      <c r="B2494" s="4" t="s">
        <v>14107</v>
      </c>
      <c r="C2494" s="4" t="s">
        <v>5853</v>
      </c>
      <c r="D2494" s="10">
        <v>1.592591198E9</v>
      </c>
      <c r="E2494" s="25">
        <v>0.66501004</v>
      </c>
      <c r="G2494" s="25"/>
    </row>
    <row r="2495">
      <c r="A2495" s="4" t="s">
        <v>16239</v>
      </c>
      <c r="B2495" s="4" t="s">
        <v>13819</v>
      </c>
      <c r="C2495" s="4" t="s">
        <v>2027</v>
      </c>
      <c r="D2495" s="10">
        <v>1.591763106E9</v>
      </c>
      <c r="E2495" s="25">
        <v>0.6650077</v>
      </c>
      <c r="G2495" s="25"/>
    </row>
    <row r="2496">
      <c r="A2496" s="4" t="s">
        <v>16240</v>
      </c>
      <c r="B2496" s="4" t="s">
        <v>2284</v>
      </c>
      <c r="C2496" s="4" t="s">
        <v>859</v>
      </c>
      <c r="D2496" s="10">
        <v>1.591106103E9</v>
      </c>
      <c r="E2496" s="25">
        <v>0.6648462</v>
      </c>
      <c r="G2496" s="25"/>
    </row>
    <row r="2497">
      <c r="A2497" s="22" t="s">
        <v>16241</v>
      </c>
      <c r="B2497" s="4" t="s">
        <v>16242</v>
      </c>
      <c r="C2497" s="4" t="s">
        <v>4562</v>
      </c>
      <c r="D2497" s="10">
        <v>1.592513802E9</v>
      </c>
      <c r="E2497" s="25">
        <v>0.6648323</v>
      </c>
      <c r="G2497" s="25"/>
    </row>
    <row r="2498">
      <c r="A2498" s="22" t="s">
        <v>16243</v>
      </c>
      <c r="B2498" s="4" t="s">
        <v>13945</v>
      </c>
      <c r="C2498" s="4" t="s">
        <v>2408</v>
      </c>
      <c r="D2498" s="10">
        <v>1.591733579E9</v>
      </c>
      <c r="E2498" s="25">
        <v>0.66479886</v>
      </c>
      <c r="G2498" s="25"/>
    </row>
    <row r="2499">
      <c r="A2499" s="22" t="s">
        <v>16244</v>
      </c>
      <c r="B2499" s="4" t="s">
        <v>872</v>
      </c>
      <c r="C2499" s="4" t="s">
        <v>4656</v>
      </c>
      <c r="D2499" s="10">
        <v>1.591008389E9</v>
      </c>
      <c r="E2499" s="25">
        <v>0.66465604</v>
      </c>
      <c r="G2499" s="25"/>
    </row>
    <row r="2500">
      <c r="A2500" s="4" t="s">
        <v>16245</v>
      </c>
      <c r="B2500" s="4" t="s">
        <v>16246</v>
      </c>
      <c r="C2500" s="4" t="s">
        <v>1217</v>
      </c>
      <c r="D2500" s="10">
        <v>1.592848441E9</v>
      </c>
      <c r="E2500" s="25">
        <v>0.6646047</v>
      </c>
      <c r="G2500" s="25"/>
    </row>
    <row r="2501">
      <c r="A2501" s="22" t="s">
        <v>16247</v>
      </c>
      <c r="B2501" s="4" t="s">
        <v>2896</v>
      </c>
      <c r="C2501" s="4" t="s">
        <v>38</v>
      </c>
      <c r="D2501" s="10">
        <v>1.591898314E9</v>
      </c>
      <c r="E2501" s="25">
        <v>0.6644256</v>
      </c>
      <c r="G2501" s="25"/>
    </row>
    <row r="2502">
      <c r="A2502" s="22" t="s">
        <v>16248</v>
      </c>
      <c r="B2502" s="4" t="s">
        <v>1790</v>
      </c>
      <c r="C2502" s="4" t="s">
        <v>2292</v>
      </c>
      <c r="D2502" s="10">
        <v>1.592252523E9</v>
      </c>
      <c r="E2502" s="25">
        <v>0.6643941</v>
      </c>
      <c r="G2502" s="25"/>
    </row>
    <row r="2503">
      <c r="A2503" s="4" t="s">
        <v>16249</v>
      </c>
      <c r="B2503" s="4" t="s">
        <v>13341</v>
      </c>
      <c r="C2503" s="4" t="s">
        <v>9317</v>
      </c>
      <c r="D2503" s="10">
        <v>1.591808043E9</v>
      </c>
      <c r="E2503" s="25">
        <v>0.66403496</v>
      </c>
      <c r="G2503" s="25"/>
    </row>
    <row r="2504">
      <c r="A2504" s="22" t="s">
        <v>16250</v>
      </c>
      <c r="B2504" s="4" t="s">
        <v>13695</v>
      </c>
      <c r="C2504" s="4" t="s">
        <v>7867</v>
      </c>
      <c r="D2504" s="10">
        <v>1.591315748E9</v>
      </c>
      <c r="E2504" s="25">
        <v>0.66388</v>
      </c>
      <c r="G2504" s="25"/>
    </row>
    <row r="2505">
      <c r="A2505" s="22" t="s">
        <v>16251</v>
      </c>
      <c r="B2505" s="4" t="s">
        <v>16252</v>
      </c>
      <c r="C2505" s="4" t="s">
        <v>11252</v>
      </c>
      <c r="D2505" s="10">
        <v>1.593207312E9</v>
      </c>
      <c r="E2505" s="25">
        <v>0.6637364</v>
      </c>
      <c r="G2505" s="25"/>
    </row>
    <row r="2506">
      <c r="A2506" s="4" t="s">
        <v>16253</v>
      </c>
      <c r="B2506" s="4" t="s">
        <v>13153</v>
      </c>
      <c r="C2506" s="4" t="s">
        <v>6606</v>
      </c>
      <c r="D2506" s="10">
        <v>1.592394171E9</v>
      </c>
      <c r="E2506" s="25">
        <v>0.6636295</v>
      </c>
      <c r="G2506" s="25"/>
    </row>
    <row r="2507">
      <c r="A2507" s="22" t="s">
        <v>16254</v>
      </c>
      <c r="B2507" s="4" t="s">
        <v>2146</v>
      </c>
      <c r="C2507" s="4" t="s">
        <v>4757</v>
      </c>
      <c r="D2507" s="10">
        <v>1.592835235E9</v>
      </c>
      <c r="E2507" s="25">
        <v>0.6635808</v>
      </c>
      <c r="G2507" s="25"/>
    </row>
    <row r="2508">
      <c r="A2508" s="22" t="s">
        <v>16255</v>
      </c>
      <c r="B2508" s="4" t="s">
        <v>13311</v>
      </c>
      <c r="C2508" s="4" t="s">
        <v>5853</v>
      </c>
      <c r="D2508" s="10">
        <v>1.592370979E9</v>
      </c>
      <c r="E2508" s="25">
        <v>0.66356945</v>
      </c>
      <c r="G2508" s="25"/>
    </row>
    <row r="2509">
      <c r="A2509" s="4" t="s">
        <v>16256</v>
      </c>
      <c r="B2509" s="4" t="s">
        <v>1989</v>
      </c>
      <c r="C2509" s="4" t="s">
        <v>156</v>
      </c>
      <c r="D2509" s="10">
        <v>1.593356249E9</v>
      </c>
      <c r="E2509" s="25">
        <v>0.6634499</v>
      </c>
      <c r="G2509" s="25"/>
    </row>
    <row r="2510">
      <c r="A2510" s="4" t="s">
        <v>16257</v>
      </c>
      <c r="B2510" s="4" t="s">
        <v>2598</v>
      </c>
      <c r="C2510" s="4" t="s">
        <v>2453</v>
      </c>
      <c r="D2510" s="10">
        <v>1.591145743E9</v>
      </c>
      <c r="E2510" s="25">
        <v>0.66341114</v>
      </c>
      <c r="G2510" s="25"/>
    </row>
    <row r="2511">
      <c r="A2511" s="4" t="s">
        <v>16258</v>
      </c>
      <c r="B2511" s="4" t="s">
        <v>1096</v>
      </c>
      <c r="C2511" s="4" t="s">
        <v>1992</v>
      </c>
      <c r="D2511" s="10">
        <v>1.592748705E9</v>
      </c>
      <c r="E2511" s="25">
        <v>0.6632191</v>
      </c>
      <c r="G2511" s="25"/>
    </row>
    <row r="2512">
      <c r="A2512" s="22" t="s">
        <v>16259</v>
      </c>
      <c r="B2512" s="4" t="s">
        <v>939</v>
      </c>
      <c r="C2512" s="4" t="s">
        <v>2978</v>
      </c>
      <c r="D2512" s="10">
        <v>1.593054734E9</v>
      </c>
      <c r="E2512" s="25">
        <v>0.6631176</v>
      </c>
      <c r="G2512" s="25"/>
    </row>
    <row r="2513">
      <c r="A2513" s="4" t="s">
        <v>16260</v>
      </c>
      <c r="B2513" s="4" t="s">
        <v>13366</v>
      </c>
      <c r="C2513" s="4" t="s">
        <v>2620</v>
      </c>
      <c r="D2513" s="10">
        <v>1.59272789E9</v>
      </c>
      <c r="E2513" s="25">
        <v>0.6631099</v>
      </c>
      <c r="G2513" s="25"/>
    </row>
    <row r="2514">
      <c r="A2514" s="4" t="s">
        <v>16261</v>
      </c>
      <c r="B2514" s="4" t="s">
        <v>16262</v>
      </c>
      <c r="C2514" s="4" t="s">
        <v>3453</v>
      </c>
      <c r="D2514" s="10">
        <v>1.593049236E9</v>
      </c>
      <c r="E2514" s="25">
        <v>0.66291124</v>
      </c>
      <c r="G2514" s="25"/>
    </row>
    <row r="2515">
      <c r="A2515" s="4" t="s">
        <v>16263</v>
      </c>
      <c r="B2515" s="4" t="s">
        <v>13098</v>
      </c>
      <c r="C2515" s="4" t="s">
        <v>10565</v>
      </c>
      <c r="D2515" s="10">
        <v>1.591373662E9</v>
      </c>
      <c r="E2515" s="25">
        <v>0.66278946</v>
      </c>
      <c r="G2515" s="25"/>
    </row>
    <row r="2516">
      <c r="A2516" s="4" t="s">
        <v>16264</v>
      </c>
      <c r="B2516" s="4" t="s">
        <v>13098</v>
      </c>
      <c r="C2516" s="4" t="s">
        <v>5947</v>
      </c>
      <c r="D2516" s="10">
        <v>1.592602636E9</v>
      </c>
      <c r="E2516" s="25">
        <v>0.662527</v>
      </c>
      <c r="G2516" s="25"/>
    </row>
    <row r="2517">
      <c r="A2517" s="4" t="s">
        <v>16265</v>
      </c>
      <c r="B2517" s="4" t="s">
        <v>16266</v>
      </c>
      <c r="C2517" s="4" t="s">
        <v>8471</v>
      </c>
      <c r="D2517" s="10">
        <v>1.593527501E9</v>
      </c>
      <c r="E2517" s="25">
        <v>0.6624475</v>
      </c>
      <c r="G2517" s="25"/>
    </row>
    <row r="2518">
      <c r="A2518" s="4" t="s">
        <v>16267</v>
      </c>
      <c r="B2518" s="4" t="s">
        <v>16268</v>
      </c>
      <c r="C2518" s="4" t="s">
        <v>3085</v>
      </c>
      <c r="D2518" s="10">
        <v>1.591494357E9</v>
      </c>
      <c r="E2518" s="25">
        <v>0.66233855</v>
      </c>
      <c r="G2518" s="25"/>
    </row>
    <row r="2519">
      <c r="A2519" s="4" t="s">
        <v>16269</v>
      </c>
      <c r="B2519" s="4" t="s">
        <v>14107</v>
      </c>
      <c r="C2519" s="4" t="s">
        <v>7136</v>
      </c>
      <c r="D2519" s="10">
        <v>1.591909342E9</v>
      </c>
      <c r="E2519" s="25">
        <v>0.6621054</v>
      </c>
      <c r="G2519" s="25"/>
    </row>
    <row r="2520">
      <c r="A2520" s="4" t="s">
        <v>16270</v>
      </c>
      <c r="B2520" s="4" t="s">
        <v>13828</v>
      </c>
      <c r="C2520" s="4" t="s">
        <v>11600</v>
      </c>
      <c r="D2520" s="10">
        <v>1.592147976E9</v>
      </c>
      <c r="E2520" s="25">
        <v>0.66203046</v>
      </c>
      <c r="G2520" s="25"/>
    </row>
    <row r="2521">
      <c r="A2521" s="22" t="s">
        <v>16271</v>
      </c>
      <c r="B2521" s="4" t="s">
        <v>14793</v>
      </c>
      <c r="C2521" s="4" t="s">
        <v>6250</v>
      </c>
      <c r="D2521" s="10">
        <v>1.592676712E9</v>
      </c>
      <c r="E2521" s="25">
        <v>0.6620187</v>
      </c>
      <c r="G2521" s="25"/>
    </row>
    <row r="2522">
      <c r="A2522" s="4" t="s">
        <v>16272</v>
      </c>
      <c r="B2522" s="4" t="s">
        <v>13509</v>
      </c>
      <c r="C2522" s="4" t="s">
        <v>2927</v>
      </c>
      <c r="D2522" s="10">
        <v>1.591833342E9</v>
      </c>
      <c r="E2522" s="25">
        <v>0.6619984</v>
      </c>
      <c r="G2522" s="25"/>
    </row>
    <row r="2523">
      <c r="A2523" s="4" t="s">
        <v>16273</v>
      </c>
      <c r="B2523" s="4" t="s">
        <v>14253</v>
      </c>
      <c r="C2523" s="4" t="s">
        <v>2743</v>
      </c>
      <c r="D2523" s="10">
        <v>1.591346118E9</v>
      </c>
      <c r="E2523" s="25">
        <v>0.66166204</v>
      </c>
      <c r="G2523" s="25"/>
    </row>
    <row r="2524">
      <c r="A2524" s="22" t="s">
        <v>16274</v>
      </c>
      <c r="B2524" s="4" t="s">
        <v>16275</v>
      </c>
      <c r="C2524" s="4" t="s">
        <v>3855</v>
      </c>
      <c r="D2524" s="10">
        <v>1.592794364E9</v>
      </c>
      <c r="E2524" s="25">
        <v>0.6611433</v>
      </c>
      <c r="G2524" s="25"/>
    </row>
    <row r="2525">
      <c r="A2525" s="22" t="s">
        <v>16276</v>
      </c>
      <c r="B2525" s="4" t="s">
        <v>1492</v>
      </c>
      <c r="C2525" s="4" t="s">
        <v>9731</v>
      </c>
      <c r="D2525" s="10">
        <v>1.592538729E9</v>
      </c>
      <c r="E2525" s="25">
        <v>0.66110957</v>
      </c>
      <c r="G2525" s="25"/>
    </row>
    <row r="2526">
      <c r="A2526" s="4" t="s">
        <v>16277</v>
      </c>
      <c r="B2526" s="4" t="s">
        <v>13813</v>
      </c>
      <c r="C2526" s="4" t="s">
        <v>11642</v>
      </c>
      <c r="D2526" s="10">
        <v>1.592615825E9</v>
      </c>
      <c r="E2526" s="25">
        <v>0.66080105</v>
      </c>
      <c r="G2526" s="25"/>
    </row>
    <row r="2527">
      <c r="A2527" s="4" t="s">
        <v>16278</v>
      </c>
      <c r="B2527" s="4" t="s">
        <v>8489</v>
      </c>
      <c r="C2527" s="4" t="s">
        <v>4761</v>
      </c>
      <c r="D2527" s="10">
        <v>1.593211351E9</v>
      </c>
      <c r="E2527" s="25">
        <v>0.6603768</v>
      </c>
      <c r="G2527" s="25"/>
    </row>
    <row r="2528">
      <c r="A2528" s="22" t="s">
        <v>16279</v>
      </c>
      <c r="B2528" s="4" t="s">
        <v>6282</v>
      </c>
      <c r="C2528" s="4" t="s">
        <v>4507</v>
      </c>
      <c r="D2528" s="10">
        <v>1.592607824E9</v>
      </c>
      <c r="E2528" s="25">
        <v>0.66037595</v>
      </c>
      <c r="G2528" s="25"/>
    </row>
    <row r="2529">
      <c r="A2529" s="4" t="s">
        <v>16280</v>
      </c>
      <c r="B2529" s="4" t="s">
        <v>16281</v>
      </c>
      <c r="C2529" s="4" t="s">
        <v>6320</v>
      </c>
      <c r="D2529" s="10">
        <v>1.591874201E9</v>
      </c>
      <c r="E2529" s="25">
        <v>0.6602663</v>
      </c>
      <c r="G2529" s="25"/>
    </row>
    <row r="2530">
      <c r="A2530" s="4" t="s">
        <v>16282</v>
      </c>
      <c r="B2530" s="4" t="s">
        <v>3108</v>
      </c>
      <c r="C2530" s="4" t="s">
        <v>8510</v>
      </c>
      <c r="D2530" s="10">
        <v>1.591924864E9</v>
      </c>
      <c r="E2530" s="25">
        <v>0.6602003</v>
      </c>
      <c r="G2530" s="25"/>
    </row>
    <row r="2531">
      <c r="A2531" s="22" t="s">
        <v>16283</v>
      </c>
      <c r="B2531" s="4" t="s">
        <v>6034</v>
      </c>
      <c r="C2531" s="4" t="s">
        <v>5762</v>
      </c>
      <c r="D2531" s="10">
        <v>1.59354822E9</v>
      </c>
      <c r="E2531" s="25">
        <v>0.6601762</v>
      </c>
      <c r="G2531" s="25"/>
    </row>
    <row r="2532">
      <c r="A2532" s="4" t="s">
        <v>16284</v>
      </c>
      <c r="B2532" s="4" t="s">
        <v>13289</v>
      </c>
      <c r="C2532" s="4" t="s">
        <v>1507</v>
      </c>
      <c r="D2532" s="10">
        <v>1.59118807E9</v>
      </c>
      <c r="E2532" s="25">
        <v>0.66012156</v>
      </c>
      <c r="G2532" s="25"/>
    </row>
    <row r="2533">
      <c r="A2533" s="4" t="s">
        <v>16285</v>
      </c>
      <c r="B2533" s="4" t="s">
        <v>14166</v>
      </c>
      <c r="C2533" s="4" t="s">
        <v>7925</v>
      </c>
      <c r="D2533" s="10">
        <v>1.591910454E9</v>
      </c>
      <c r="E2533" s="25">
        <v>0.66003776</v>
      </c>
      <c r="G2533" s="25"/>
    </row>
    <row r="2534">
      <c r="A2534" s="4" t="s">
        <v>16286</v>
      </c>
      <c r="B2534" s="4" t="s">
        <v>6282</v>
      </c>
      <c r="C2534" s="4" t="s">
        <v>2143</v>
      </c>
      <c r="D2534" s="10">
        <v>1.591829986E9</v>
      </c>
      <c r="E2534" s="25">
        <v>0.6598365</v>
      </c>
      <c r="G2534" s="25"/>
    </row>
    <row r="2535">
      <c r="A2535" s="4" t="s">
        <v>16287</v>
      </c>
      <c r="B2535" s="4" t="s">
        <v>2848</v>
      </c>
      <c r="C2535" s="4" t="s">
        <v>10944</v>
      </c>
      <c r="D2535" s="10">
        <v>1.591651144E9</v>
      </c>
      <c r="E2535" s="25">
        <v>0.6597519</v>
      </c>
      <c r="G2535" s="25"/>
    </row>
    <row r="2536">
      <c r="A2536" s="4" t="s">
        <v>16288</v>
      </c>
      <c r="B2536" s="4" t="s">
        <v>14850</v>
      </c>
      <c r="C2536" s="4" t="s">
        <v>11168</v>
      </c>
      <c r="D2536" s="10">
        <v>1.593747667E9</v>
      </c>
      <c r="E2536" s="25">
        <v>0.65973485</v>
      </c>
      <c r="G2536" s="25"/>
    </row>
    <row r="2537">
      <c r="A2537" s="22" t="s">
        <v>16289</v>
      </c>
      <c r="B2537" s="4" t="s">
        <v>14087</v>
      </c>
      <c r="C2537" s="4" t="s">
        <v>7531</v>
      </c>
      <c r="D2537" s="10">
        <v>1.592314458E9</v>
      </c>
      <c r="E2537" s="25">
        <v>0.6595757</v>
      </c>
      <c r="G2537" s="25"/>
    </row>
    <row r="2538">
      <c r="A2538" s="22" t="s">
        <v>16290</v>
      </c>
      <c r="B2538" s="4" t="s">
        <v>13333</v>
      </c>
      <c r="C2538" s="4" t="s">
        <v>11761</v>
      </c>
      <c r="D2538" s="10">
        <v>1.591451385E9</v>
      </c>
      <c r="E2538" s="25">
        <v>0.6595738</v>
      </c>
      <c r="G2538" s="25"/>
    </row>
    <row r="2539">
      <c r="A2539" s="4" t="s">
        <v>16291</v>
      </c>
      <c r="B2539" s="4" t="s">
        <v>1619</v>
      </c>
      <c r="C2539" s="4" t="s">
        <v>2967</v>
      </c>
      <c r="D2539" s="10">
        <v>1.591152253E9</v>
      </c>
      <c r="E2539" s="25">
        <v>0.65954745</v>
      </c>
      <c r="G2539" s="25"/>
    </row>
    <row r="2540">
      <c r="A2540" s="4" t="s">
        <v>16292</v>
      </c>
      <c r="B2540" s="4" t="s">
        <v>13455</v>
      </c>
      <c r="C2540" s="4" t="s">
        <v>3226</v>
      </c>
      <c r="D2540" s="10">
        <v>1.591323921E9</v>
      </c>
      <c r="E2540" s="25">
        <v>0.6594892</v>
      </c>
      <c r="G2540" s="25"/>
    </row>
    <row r="2541">
      <c r="A2541" s="22" t="s">
        <v>16293</v>
      </c>
      <c r="B2541" s="4" t="s">
        <v>13628</v>
      </c>
      <c r="C2541" s="4" t="s">
        <v>11365</v>
      </c>
      <c r="D2541" s="10">
        <v>1.591853167E9</v>
      </c>
      <c r="E2541" s="25">
        <v>0.6594669</v>
      </c>
      <c r="G2541" s="25"/>
    </row>
    <row r="2542">
      <c r="A2542" s="4" t="s">
        <v>16294</v>
      </c>
      <c r="B2542" s="4" t="s">
        <v>5337</v>
      </c>
      <c r="C2542" s="4" t="s">
        <v>7136</v>
      </c>
      <c r="D2542" s="10">
        <v>1.591825312E9</v>
      </c>
      <c r="E2542" s="25">
        <v>0.6592052</v>
      </c>
      <c r="G2542" s="25"/>
    </row>
    <row r="2543">
      <c r="A2543" s="22" t="s">
        <v>16295</v>
      </c>
      <c r="B2543" s="4" t="s">
        <v>16296</v>
      </c>
      <c r="C2543" s="4" t="s">
        <v>3831</v>
      </c>
      <c r="D2543" s="10">
        <v>1.591103389E9</v>
      </c>
      <c r="E2543" s="25">
        <v>0.6591795</v>
      </c>
      <c r="G2543" s="25"/>
    </row>
    <row r="2544">
      <c r="A2544" s="4" t="s">
        <v>16297</v>
      </c>
      <c r="B2544" s="4" t="s">
        <v>16298</v>
      </c>
      <c r="C2544" s="4" t="s">
        <v>2850</v>
      </c>
      <c r="D2544" s="10">
        <v>1.593364974E9</v>
      </c>
      <c r="E2544" s="25">
        <v>0.65917283</v>
      </c>
      <c r="G2544" s="25"/>
    </row>
    <row r="2545">
      <c r="A2545" s="22" t="s">
        <v>16299</v>
      </c>
      <c r="B2545" s="4" t="s">
        <v>16300</v>
      </c>
      <c r="C2545" s="4" t="s">
        <v>10036</v>
      </c>
      <c r="D2545" s="10">
        <v>1.59354663E9</v>
      </c>
      <c r="E2545" s="25">
        <v>0.6591178</v>
      </c>
      <c r="G2545" s="25"/>
    </row>
    <row r="2546">
      <c r="A2546" s="4" t="s">
        <v>16301</v>
      </c>
      <c r="B2546" s="4" t="s">
        <v>13129</v>
      </c>
      <c r="C2546" s="4" t="s">
        <v>897</v>
      </c>
      <c r="D2546" s="10">
        <v>1.592679072E9</v>
      </c>
      <c r="E2546" s="25">
        <v>0.659111</v>
      </c>
      <c r="G2546" s="25"/>
    </row>
    <row r="2547">
      <c r="A2547" s="22" t="s">
        <v>16302</v>
      </c>
      <c r="B2547" s="4" t="s">
        <v>2921</v>
      </c>
      <c r="C2547" s="4" t="s">
        <v>3652</v>
      </c>
      <c r="D2547" s="10">
        <v>1.591057514E9</v>
      </c>
      <c r="E2547" s="25">
        <v>0.6591026</v>
      </c>
      <c r="G2547" s="25"/>
    </row>
    <row r="2548">
      <c r="A2548" s="22" t="s">
        <v>16303</v>
      </c>
      <c r="B2548" s="4" t="s">
        <v>13139</v>
      </c>
      <c r="C2548" s="4" t="s">
        <v>1290</v>
      </c>
      <c r="D2548" s="10">
        <v>1.592100054E9</v>
      </c>
      <c r="E2548" s="25">
        <v>0.65902615</v>
      </c>
      <c r="G2548" s="25"/>
    </row>
    <row r="2549">
      <c r="A2549" s="4" t="s">
        <v>16304</v>
      </c>
      <c r="B2549" s="4" t="s">
        <v>13689</v>
      </c>
      <c r="C2549" s="4" t="s">
        <v>9445</v>
      </c>
      <c r="D2549" s="10">
        <v>1.592508647E9</v>
      </c>
      <c r="E2549" s="25">
        <v>0.658977</v>
      </c>
      <c r="G2549" s="25"/>
    </row>
    <row r="2550">
      <c r="A2550" s="4" t="s">
        <v>16305</v>
      </c>
      <c r="B2550" s="4" t="s">
        <v>1619</v>
      </c>
      <c r="C2550" s="4" t="s">
        <v>6073</v>
      </c>
      <c r="D2550" s="10">
        <v>1.591983523E9</v>
      </c>
      <c r="E2550" s="25">
        <v>0.6589693</v>
      </c>
      <c r="G2550" s="25"/>
    </row>
    <row r="2551">
      <c r="A2551" s="4" t="s">
        <v>16306</v>
      </c>
      <c r="B2551" s="4" t="s">
        <v>930</v>
      </c>
      <c r="C2551" s="4" t="s">
        <v>2396</v>
      </c>
      <c r="D2551" s="10">
        <v>1.592101598E9</v>
      </c>
      <c r="E2551" s="25">
        <v>0.65861464</v>
      </c>
      <c r="G2551" s="25"/>
    </row>
    <row r="2552">
      <c r="A2552" s="4" t="s">
        <v>16307</v>
      </c>
      <c r="B2552" s="4" t="s">
        <v>13689</v>
      </c>
      <c r="C2552" s="4" t="s">
        <v>2211</v>
      </c>
      <c r="D2552" s="10">
        <v>1.593476016E9</v>
      </c>
      <c r="E2552" s="25">
        <v>0.6583589</v>
      </c>
      <c r="G2552" s="25"/>
    </row>
    <row r="2553">
      <c r="A2553" s="22" t="s">
        <v>16308</v>
      </c>
      <c r="B2553" s="4" t="s">
        <v>13601</v>
      </c>
      <c r="C2553" s="4" t="s">
        <v>1900</v>
      </c>
      <c r="D2553" s="10">
        <v>1.591469519E9</v>
      </c>
      <c r="E2553" s="25">
        <v>0.6581192</v>
      </c>
      <c r="G2553" s="25"/>
    </row>
    <row r="2554">
      <c r="A2554" s="4" t="s">
        <v>16309</v>
      </c>
      <c r="B2554" s="4" t="s">
        <v>3863</v>
      </c>
      <c r="C2554" s="4" t="s">
        <v>3865</v>
      </c>
      <c r="D2554" s="10">
        <v>1.592411518E9</v>
      </c>
      <c r="E2554" s="25">
        <v>0.6580074</v>
      </c>
      <c r="G2554" s="25"/>
    </row>
    <row r="2555">
      <c r="A2555" s="4" t="s">
        <v>16310</v>
      </c>
      <c r="B2555" s="4" t="s">
        <v>5036</v>
      </c>
      <c r="C2555" s="4" t="s">
        <v>3549</v>
      </c>
      <c r="D2555" s="10">
        <v>1.591644686E9</v>
      </c>
      <c r="E2555" s="25">
        <v>0.65781194</v>
      </c>
      <c r="G2555" s="25"/>
    </row>
    <row r="2556">
      <c r="A2556" s="4" t="s">
        <v>16311</v>
      </c>
      <c r="B2556" s="4" t="s">
        <v>2030</v>
      </c>
      <c r="C2556" s="4" t="s">
        <v>3652</v>
      </c>
      <c r="D2556" s="10">
        <v>1.591034776E9</v>
      </c>
      <c r="E2556" s="25">
        <v>0.65771806</v>
      </c>
      <c r="G2556" s="25"/>
    </row>
    <row r="2557">
      <c r="A2557" s="4" t="s">
        <v>16312</v>
      </c>
      <c r="B2557" s="4" t="s">
        <v>930</v>
      </c>
      <c r="C2557" s="4" t="s">
        <v>355</v>
      </c>
      <c r="D2557" s="10">
        <v>1.593396898E9</v>
      </c>
      <c r="E2557" s="25">
        <v>0.65751517</v>
      </c>
      <c r="G2557" s="25"/>
    </row>
    <row r="2558">
      <c r="A2558" s="4" t="s">
        <v>16313</v>
      </c>
      <c r="B2558" s="4" t="s">
        <v>14013</v>
      </c>
      <c r="C2558" s="4" t="s">
        <v>8636</v>
      </c>
      <c r="D2558" s="10">
        <v>1.591565005E9</v>
      </c>
      <c r="E2558" s="25">
        <v>0.657349</v>
      </c>
      <c r="G2558" s="25"/>
    </row>
    <row r="2559">
      <c r="A2559" s="4" t="s">
        <v>16314</v>
      </c>
      <c r="B2559" s="4" t="s">
        <v>1619</v>
      </c>
      <c r="C2559" s="4" t="s">
        <v>7544</v>
      </c>
      <c r="D2559" s="10">
        <v>1.591469721E9</v>
      </c>
      <c r="E2559" s="25">
        <v>0.6572122</v>
      </c>
      <c r="G2559" s="25"/>
    </row>
    <row r="2560">
      <c r="A2560" s="4" t="s">
        <v>16315</v>
      </c>
      <c r="B2560" s="4" t="s">
        <v>16316</v>
      </c>
      <c r="C2560" s="4" t="s">
        <v>11496</v>
      </c>
      <c r="D2560" s="10">
        <v>1.591213599E9</v>
      </c>
      <c r="E2560" s="25">
        <v>0.65689</v>
      </c>
      <c r="G2560" s="25"/>
    </row>
    <row r="2561">
      <c r="A2561" s="22" t="s">
        <v>16317</v>
      </c>
      <c r="B2561" s="4" t="s">
        <v>11591</v>
      </c>
      <c r="C2561" s="4" t="s">
        <v>318</v>
      </c>
      <c r="D2561" s="10">
        <v>1.591056206E9</v>
      </c>
      <c r="E2561" s="25">
        <v>0.65675163</v>
      </c>
      <c r="G2561" s="25"/>
    </row>
    <row r="2562">
      <c r="A2562" s="4" t="s">
        <v>16318</v>
      </c>
      <c r="B2562" s="4" t="s">
        <v>13146</v>
      </c>
      <c r="C2562" s="4" t="s">
        <v>4401</v>
      </c>
      <c r="D2562" s="10">
        <v>1.591473417E9</v>
      </c>
      <c r="E2562" s="25">
        <v>0.65650547</v>
      </c>
      <c r="G2562" s="25"/>
    </row>
    <row r="2563">
      <c r="A2563" s="4" t="s">
        <v>16319</v>
      </c>
      <c r="B2563" s="4" t="s">
        <v>14975</v>
      </c>
      <c r="C2563" s="4" t="s">
        <v>2782</v>
      </c>
      <c r="D2563" s="10">
        <v>1.591833394E9</v>
      </c>
      <c r="E2563" s="25">
        <v>0.6564929</v>
      </c>
      <c r="G2563" s="25"/>
    </row>
    <row r="2564">
      <c r="A2564" s="22" t="s">
        <v>16320</v>
      </c>
      <c r="B2564" s="4" t="s">
        <v>13260</v>
      </c>
      <c r="C2564" s="4" t="s">
        <v>5127</v>
      </c>
      <c r="D2564" s="10">
        <v>1.591307424E9</v>
      </c>
      <c r="E2564" s="25">
        <v>0.6564729</v>
      </c>
      <c r="G2564" s="25"/>
    </row>
    <row r="2565">
      <c r="A2565" s="4" t="s">
        <v>16321</v>
      </c>
      <c r="B2565" s="4" t="s">
        <v>4137</v>
      </c>
      <c r="C2565" s="4" t="s">
        <v>6296</v>
      </c>
      <c r="D2565" s="10">
        <v>1.59230773E9</v>
      </c>
      <c r="E2565" s="25">
        <v>0.65646005</v>
      </c>
      <c r="G2565" s="25"/>
    </row>
    <row r="2566">
      <c r="A2566" s="4" t="s">
        <v>16322</v>
      </c>
      <c r="B2566" s="4" t="s">
        <v>16323</v>
      </c>
      <c r="C2566" s="4" t="s">
        <v>11848</v>
      </c>
      <c r="D2566" s="10">
        <v>1.592177988E9</v>
      </c>
      <c r="E2566" s="25">
        <v>0.6564462</v>
      </c>
      <c r="G2566" s="25"/>
    </row>
    <row r="2567">
      <c r="A2567" s="22" t="s">
        <v>16324</v>
      </c>
      <c r="B2567" s="4" t="s">
        <v>13601</v>
      </c>
      <c r="C2567" s="4" t="s">
        <v>4240</v>
      </c>
      <c r="D2567" s="10">
        <v>1.592287201E9</v>
      </c>
      <c r="E2567" s="25">
        <v>0.65642035</v>
      </c>
      <c r="G2567" s="25"/>
    </row>
    <row r="2568">
      <c r="A2568" s="22" t="s">
        <v>16325</v>
      </c>
      <c r="B2568" s="4" t="s">
        <v>11591</v>
      </c>
      <c r="C2568" s="4" t="s">
        <v>7725</v>
      </c>
      <c r="D2568" s="10">
        <v>1.593252279E9</v>
      </c>
      <c r="E2568" s="25">
        <v>0.6563621</v>
      </c>
      <c r="G2568" s="25"/>
    </row>
    <row r="2569">
      <c r="A2569" s="4" t="s">
        <v>16326</v>
      </c>
      <c r="B2569" s="4" t="s">
        <v>13311</v>
      </c>
      <c r="C2569" s="4" t="s">
        <v>10915</v>
      </c>
      <c r="D2569" s="10">
        <v>1.591940425E9</v>
      </c>
      <c r="E2569" s="25">
        <v>0.6563167</v>
      </c>
      <c r="G2569" s="25"/>
    </row>
    <row r="2570">
      <c r="A2570" s="4" t="s">
        <v>16327</v>
      </c>
      <c r="B2570" s="4" t="s">
        <v>925</v>
      </c>
      <c r="C2570" s="4" t="s">
        <v>6804</v>
      </c>
      <c r="D2570" s="10">
        <v>1.591128225E9</v>
      </c>
      <c r="E2570" s="25">
        <v>0.65610164</v>
      </c>
      <c r="G2570" s="25"/>
    </row>
    <row r="2571">
      <c r="A2571" s="4" t="s">
        <v>16328</v>
      </c>
      <c r="B2571" s="4" t="s">
        <v>16329</v>
      </c>
      <c r="C2571" s="4" t="s">
        <v>11365</v>
      </c>
      <c r="D2571" s="10">
        <v>1.592084601E9</v>
      </c>
      <c r="E2571" s="25">
        <v>0.656079</v>
      </c>
      <c r="G2571" s="25"/>
    </row>
    <row r="2572">
      <c r="A2572" s="22" t="s">
        <v>16330</v>
      </c>
      <c r="B2572" s="4" t="s">
        <v>1715</v>
      </c>
      <c r="C2572" s="4" t="s">
        <v>4834</v>
      </c>
      <c r="D2572" s="10">
        <v>1.593601138E9</v>
      </c>
      <c r="E2572" s="25">
        <v>0.6560256</v>
      </c>
      <c r="G2572" s="25"/>
    </row>
    <row r="2573">
      <c r="A2573" s="4" t="s">
        <v>16331</v>
      </c>
      <c r="B2573" s="4" t="s">
        <v>13567</v>
      </c>
      <c r="C2573" s="4" t="s">
        <v>10135</v>
      </c>
      <c r="D2573" s="10">
        <v>1.592596052E9</v>
      </c>
      <c r="E2573" s="25">
        <v>0.6560157</v>
      </c>
      <c r="G2573" s="25"/>
    </row>
    <row r="2574">
      <c r="A2574" s="4" t="s">
        <v>16332</v>
      </c>
      <c r="B2574" s="4" t="s">
        <v>16333</v>
      </c>
      <c r="C2574" s="4" t="s">
        <v>5772</v>
      </c>
      <c r="D2574" s="10">
        <v>1.591461357E9</v>
      </c>
      <c r="E2574" s="25">
        <v>0.65587425</v>
      </c>
      <c r="G2574" s="25"/>
    </row>
    <row r="2575">
      <c r="A2575" s="22" t="s">
        <v>16334</v>
      </c>
      <c r="B2575" s="4" t="s">
        <v>15715</v>
      </c>
      <c r="C2575" s="4" t="s">
        <v>11852</v>
      </c>
      <c r="D2575" s="10">
        <v>1.591367992E9</v>
      </c>
      <c r="E2575" s="25">
        <v>0.65586793</v>
      </c>
      <c r="G2575" s="25"/>
    </row>
    <row r="2576">
      <c r="A2576" s="4" t="s">
        <v>16335</v>
      </c>
      <c r="B2576" s="4" t="s">
        <v>16336</v>
      </c>
      <c r="C2576" s="4" t="s">
        <v>2600</v>
      </c>
      <c r="D2576" s="10">
        <v>1.593479774E9</v>
      </c>
      <c r="E2576" s="25">
        <v>0.65569735</v>
      </c>
      <c r="G2576" s="25"/>
    </row>
    <row r="2577">
      <c r="A2577" s="4" t="s">
        <v>16337</v>
      </c>
      <c r="B2577" s="4" t="s">
        <v>16338</v>
      </c>
      <c r="C2577" s="4" t="s">
        <v>830</v>
      </c>
      <c r="D2577" s="10">
        <v>1.591742738E9</v>
      </c>
      <c r="E2577" s="25">
        <v>0.65555596</v>
      </c>
      <c r="G2577" s="25"/>
    </row>
    <row r="2578">
      <c r="A2578" s="22" t="s">
        <v>16339</v>
      </c>
      <c r="B2578" s="4" t="s">
        <v>14975</v>
      </c>
      <c r="C2578" s="4" t="s">
        <v>10213</v>
      </c>
      <c r="D2578" s="10">
        <v>1.59285343E9</v>
      </c>
      <c r="E2578" s="25">
        <v>0.65540427</v>
      </c>
      <c r="G2578" s="25"/>
    </row>
    <row r="2579">
      <c r="A2579" s="4" t="s">
        <v>16340</v>
      </c>
      <c r="B2579" s="4" t="s">
        <v>13366</v>
      </c>
      <c r="C2579" s="4" t="s">
        <v>9140</v>
      </c>
      <c r="D2579" s="10">
        <v>1.592707156E9</v>
      </c>
      <c r="E2579" s="25">
        <v>0.65527886</v>
      </c>
      <c r="G2579" s="25"/>
    </row>
    <row r="2580">
      <c r="A2580" s="4" t="s">
        <v>16341</v>
      </c>
      <c r="B2580" s="4" t="s">
        <v>930</v>
      </c>
      <c r="C2580" s="4" t="s">
        <v>11471</v>
      </c>
      <c r="D2580" s="10">
        <v>1.591633743E9</v>
      </c>
      <c r="E2580" s="25">
        <v>0.6550814</v>
      </c>
      <c r="G2580" s="25"/>
    </row>
    <row r="2581">
      <c r="A2581" s="22" t="s">
        <v>16342</v>
      </c>
      <c r="B2581" s="4" t="s">
        <v>13910</v>
      </c>
      <c r="C2581" s="4" t="s">
        <v>2761</v>
      </c>
      <c r="D2581" s="10">
        <v>1.593053509E9</v>
      </c>
      <c r="E2581" s="25">
        <v>0.6549671</v>
      </c>
      <c r="G2581" s="25"/>
    </row>
    <row r="2582">
      <c r="A2582" s="22" t="s">
        <v>16343</v>
      </c>
      <c r="B2582" s="4" t="s">
        <v>16344</v>
      </c>
      <c r="C2582" s="4" t="s">
        <v>11252</v>
      </c>
      <c r="D2582" s="10">
        <v>1.593238664E9</v>
      </c>
      <c r="E2582" s="25">
        <v>0.65493983</v>
      </c>
      <c r="G2582" s="25"/>
    </row>
    <row r="2583">
      <c r="A2583" s="4" t="s">
        <v>16345</v>
      </c>
      <c r="B2583" s="4" t="s">
        <v>15715</v>
      </c>
      <c r="C2583" s="4" t="s">
        <v>2547</v>
      </c>
      <c r="D2583" s="10">
        <v>1.591292947E9</v>
      </c>
      <c r="E2583" s="25">
        <v>0.65490437</v>
      </c>
      <c r="G2583" s="25"/>
    </row>
    <row r="2584">
      <c r="A2584" s="4" t="s">
        <v>16346</v>
      </c>
      <c r="B2584" s="4" t="s">
        <v>1790</v>
      </c>
      <c r="C2584" s="4" t="s">
        <v>5287</v>
      </c>
      <c r="D2584" s="10">
        <v>1.591988136E9</v>
      </c>
      <c r="E2584" s="25">
        <v>0.6548298</v>
      </c>
      <c r="G2584" s="25"/>
    </row>
    <row r="2585">
      <c r="A2585" s="22" t="s">
        <v>16347</v>
      </c>
      <c r="B2585" s="4" t="s">
        <v>16348</v>
      </c>
      <c r="C2585" s="4" t="s">
        <v>8539</v>
      </c>
      <c r="D2585" s="10">
        <v>1.59199937E9</v>
      </c>
      <c r="E2585" s="25">
        <v>0.65482974</v>
      </c>
      <c r="G2585" s="25"/>
    </row>
    <row r="2586">
      <c r="A2586" s="4" t="s">
        <v>16349</v>
      </c>
      <c r="B2586" s="4" t="s">
        <v>14656</v>
      </c>
      <c r="C2586" s="4" t="s">
        <v>3346</v>
      </c>
      <c r="D2586" s="10">
        <v>1.592593546E9</v>
      </c>
      <c r="E2586" s="25">
        <v>0.6545433</v>
      </c>
      <c r="G2586" s="25"/>
    </row>
    <row r="2587">
      <c r="A2587" s="4" t="s">
        <v>16350</v>
      </c>
      <c r="B2587" s="4" t="s">
        <v>5086</v>
      </c>
      <c r="C2587" s="4" t="s">
        <v>2963</v>
      </c>
      <c r="D2587" s="10">
        <v>1.591287216E9</v>
      </c>
      <c r="E2587" s="25">
        <v>0.6544006</v>
      </c>
      <c r="G2587" s="25"/>
    </row>
    <row r="2588">
      <c r="A2588" s="4" t="s">
        <v>16351</v>
      </c>
      <c r="B2588" s="4" t="s">
        <v>16352</v>
      </c>
      <c r="C2588" s="4" t="s">
        <v>1116</v>
      </c>
      <c r="D2588" s="10">
        <v>1.591542635E9</v>
      </c>
      <c r="E2588" s="25">
        <v>0.6542227</v>
      </c>
      <c r="G2588" s="25"/>
    </row>
    <row r="2589">
      <c r="A2589" s="22" t="s">
        <v>16353</v>
      </c>
      <c r="B2589" s="4" t="s">
        <v>15866</v>
      </c>
      <c r="C2589" s="4" t="s">
        <v>3125</v>
      </c>
      <c r="D2589" s="10">
        <v>1.593637682E9</v>
      </c>
      <c r="E2589" s="25">
        <v>0.6542057</v>
      </c>
      <c r="G2589" s="25"/>
    </row>
    <row r="2590">
      <c r="A2590" s="4" t="s">
        <v>16354</v>
      </c>
      <c r="B2590" s="4" t="s">
        <v>16355</v>
      </c>
      <c r="C2590" s="4" t="s">
        <v>2802</v>
      </c>
      <c r="D2590" s="10">
        <v>1.593185725E9</v>
      </c>
      <c r="E2590" s="25">
        <v>0.654198</v>
      </c>
      <c r="G2590" s="25"/>
    </row>
    <row r="2591">
      <c r="A2591" s="4" t="s">
        <v>16356</v>
      </c>
      <c r="B2591" s="4" t="s">
        <v>1057</v>
      </c>
      <c r="C2591" s="4" t="s">
        <v>11291</v>
      </c>
      <c r="D2591" s="10">
        <v>1.59143413E9</v>
      </c>
      <c r="E2591" s="25">
        <v>0.6541754</v>
      </c>
      <c r="G2591" s="25"/>
    </row>
    <row r="2592">
      <c r="A2592" s="4" t="s">
        <v>16357</v>
      </c>
      <c r="B2592" s="4" t="s">
        <v>13135</v>
      </c>
      <c r="C2592" s="4" t="s">
        <v>2005</v>
      </c>
      <c r="D2592" s="10">
        <v>1.592790845E9</v>
      </c>
      <c r="E2592" s="25">
        <v>0.6541668</v>
      </c>
      <c r="G2592" s="25"/>
    </row>
    <row r="2593">
      <c r="A2593" s="4" t="s">
        <v>16358</v>
      </c>
      <c r="B2593" s="10">
        <v>1.9830602E7</v>
      </c>
      <c r="C2593" s="4" t="s">
        <v>6998</v>
      </c>
      <c r="D2593" s="10">
        <v>1.591441008E9</v>
      </c>
      <c r="E2593" s="25">
        <v>0.6537904</v>
      </c>
      <c r="G2593" s="25"/>
    </row>
    <row r="2594">
      <c r="A2594" s="22" t="s">
        <v>16359</v>
      </c>
      <c r="B2594" s="4" t="s">
        <v>1492</v>
      </c>
      <c r="C2594" s="4" t="s">
        <v>6027</v>
      </c>
      <c r="D2594" s="10">
        <v>1.592427989E9</v>
      </c>
      <c r="E2594" s="25">
        <v>0.65298915</v>
      </c>
      <c r="G2594" s="25"/>
    </row>
    <row r="2595">
      <c r="A2595" s="22" t="s">
        <v>16360</v>
      </c>
      <c r="B2595" s="4" t="s">
        <v>5714</v>
      </c>
      <c r="C2595" s="4" t="s">
        <v>8737</v>
      </c>
      <c r="D2595" s="10">
        <v>1.59266729E9</v>
      </c>
      <c r="E2595" s="25">
        <v>0.65277547</v>
      </c>
      <c r="G2595" s="25"/>
    </row>
    <row r="2596">
      <c r="A2596" s="4" t="s">
        <v>16361</v>
      </c>
      <c r="B2596" s="4" t="s">
        <v>16362</v>
      </c>
      <c r="C2596" s="4" t="s">
        <v>4879</v>
      </c>
      <c r="D2596" s="10">
        <v>1.593305816E9</v>
      </c>
      <c r="E2596" s="25">
        <v>0.6523348</v>
      </c>
      <c r="G2596" s="25"/>
    </row>
    <row r="2597">
      <c r="A2597" s="4" t="s">
        <v>16363</v>
      </c>
      <c r="B2597" s="4" t="s">
        <v>1619</v>
      </c>
      <c r="C2597" s="4" t="s">
        <v>4319</v>
      </c>
      <c r="D2597" s="10">
        <v>1.591021841E9</v>
      </c>
      <c r="E2597" s="25">
        <v>0.6521581</v>
      </c>
      <c r="G2597" s="25"/>
    </row>
    <row r="2598">
      <c r="A2598" s="4" t="s">
        <v>16364</v>
      </c>
      <c r="B2598" s="4" t="s">
        <v>13135</v>
      </c>
      <c r="C2598" s="4" t="s">
        <v>6683</v>
      </c>
      <c r="D2598" s="10">
        <v>1.592166383E9</v>
      </c>
      <c r="E2598" s="25">
        <v>0.65215796</v>
      </c>
      <c r="G2598" s="25"/>
    </row>
    <row r="2599">
      <c r="A2599" s="22" t="s">
        <v>16365</v>
      </c>
      <c r="B2599" s="4" t="s">
        <v>16366</v>
      </c>
      <c r="C2599" s="4" t="s">
        <v>11600</v>
      </c>
      <c r="D2599" s="10">
        <v>1.592170783E9</v>
      </c>
      <c r="E2599" s="25">
        <v>0.65200466</v>
      </c>
      <c r="G2599" s="25"/>
    </row>
    <row r="2600">
      <c r="A2600" s="4" t="s">
        <v>16367</v>
      </c>
      <c r="B2600" s="4" t="s">
        <v>13948</v>
      </c>
      <c r="C2600" s="4" t="s">
        <v>7626</v>
      </c>
      <c r="D2600" s="10">
        <v>1.592540035E9</v>
      </c>
      <c r="E2600" s="25">
        <v>0.6519894</v>
      </c>
      <c r="G2600" s="25"/>
    </row>
    <row r="2601">
      <c r="A2601" s="4" t="s">
        <v>16368</v>
      </c>
      <c r="B2601" s="4" t="s">
        <v>13194</v>
      </c>
      <c r="C2601" s="4" t="s">
        <v>4757</v>
      </c>
      <c r="D2601" s="10">
        <v>1.592847585E9</v>
      </c>
      <c r="E2601" s="25">
        <v>0.6512877</v>
      </c>
      <c r="G2601" s="25"/>
    </row>
    <row r="2602">
      <c r="A2602" s="22" t="s">
        <v>16369</v>
      </c>
      <c r="B2602" s="4" t="s">
        <v>12250</v>
      </c>
      <c r="C2602" s="4" t="s">
        <v>440</v>
      </c>
      <c r="D2602" s="10">
        <v>1.592007089E9</v>
      </c>
      <c r="E2602" s="25">
        <v>0.65109</v>
      </c>
      <c r="G2602" s="25"/>
    </row>
    <row r="2603">
      <c r="A2603" s="4" t="s">
        <v>16370</v>
      </c>
      <c r="B2603" s="4" t="s">
        <v>15300</v>
      </c>
      <c r="C2603" s="4" t="s">
        <v>4492</v>
      </c>
      <c r="D2603" s="10">
        <v>1.591131482E9</v>
      </c>
      <c r="E2603" s="25">
        <v>0.6509288</v>
      </c>
      <c r="G2603" s="25"/>
    </row>
    <row r="2604">
      <c r="A2604" s="4" t="s">
        <v>16371</v>
      </c>
      <c r="B2604" s="4" t="s">
        <v>930</v>
      </c>
      <c r="C2604" s="4" t="s">
        <v>262</v>
      </c>
      <c r="D2604" s="10">
        <v>1.592120297E9</v>
      </c>
      <c r="E2604" s="25">
        <v>0.65069556</v>
      </c>
      <c r="G2604" s="25"/>
    </row>
    <row r="2605">
      <c r="A2605" s="22" t="s">
        <v>16372</v>
      </c>
      <c r="B2605" s="4" t="s">
        <v>16373</v>
      </c>
      <c r="C2605" s="4" t="s">
        <v>11852</v>
      </c>
      <c r="D2605" s="10">
        <v>1.591383662E9</v>
      </c>
      <c r="E2605" s="25">
        <v>0.6503626</v>
      </c>
      <c r="G2605" s="25"/>
    </row>
    <row r="2606">
      <c r="A2606" s="4" t="s">
        <v>16374</v>
      </c>
      <c r="B2606" s="4" t="s">
        <v>16375</v>
      </c>
      <c r="C2606" s="4" t="s">
        <v>9950</v>
      </c>
      <c r="D2606" s="10">
        <v>1.591016266E9</v>
      </c>
      <c r="E2606" s="25">
        <v>0.65017396</v>
      </c>
      <c r="G2606" s="25"/>
    </row>
    <row r="2607">
      <c r="A2607" s="4" t="s">
        <v>16376</v>
      </c>
      <c r="B2607" s="4" t="s">
        <v>14228</v>
      </c>
      <c r="C2607" s="4" t="s">
        <v>8124</v>
      </c>
      <c r="D2607" s="10">
        <v>1.591379712E9</v>
      </c>
      <c r="E2607" s="25">
        <v>0.6499948</v>
      </c>
      <c r="G2607" s="25"/>
    </row>
    <row r="2608">
      <c r="A2608" s="4" t="s">
        <v>16377</v>
      </c>
      <c r="B2608" s="4" t="s">
        <v>13395</v>
      </c>
      <c r="C2608" s="4" t="s">
        <v>4753</v>
      </c>
      <c r="D2608" s="10">
        <v>1.59165991E9</v>
      </c>
      <c r="E2608" s="25">
        <v>0.6499744</v>
      </c>
      <c r="G2608" s="25"/>
    </row>
    <row r="2609">
      <c r="A2609" s="22" t="s">
        <v>16378</v>
      </c>
      <c r="B2609" s="4" t="s">
        <v>15970</v>
      </c>
      <c r="C2609" s="4" t="s">
        <v>8584</v>
      </c>
      <c r="D2609" s="10">
        <v>1.592820603E9</v>
      </c>
      <c r="E2609" s="25">
        <v>0.64919776</v>
      </c>
      <c r="G2609" s="25"/>
    </row>
    <row r="2610">
      <c r="A2610" s="4" t="s">
        <v>16379</v>
      </c>
      <c r="B2610" s="4" t="s">
        <v>14533</v>
      </c>
      <c r="C2610" s="4" t="s">
        <v>3145</v>
      </c>
      <c r="D2610" s="10">
        <v>1.591821604E9</v>
      </c>
      <c r="E2610" s="25">
        <v>0.649107</v>
      </c>
      <c r="G2610" s="25"/>
    </row>
    <row r="2611">
      <c r="A2611" s="22" t="s">
        <v>16380</v>
      </c>
      <c r="B2611" s="4" t="s">
        <v>11591</v>
      </c>
      <c r="C2611" s="4" t="s">
        <v>11546</v>
      </c>
      <c r="D2611" s="10">
        <v>1.591486471E9</v>
      </c>
      <c r="E2611" s="25">
        <v>0.64884746</v>
      </c>
      <c r="G2611" s="25"/>
    </row>
    <row r="2612">
      <c r="A2612" s="4" t="s">
        <v>16381</v>
      </c>
      <c r="B2612" s="4" t="s">
        <v>13155</v>
      </c>
      <c r="C2612" s="4" t="s">
        <v>5468</v>
      </c>
      <c r="D2612" s="10">
        <v>1.59137877E9</v>
      </c>
      <c r="E2612" s="25">
        <v>0.6479164</v>
      </c>
      <c r="G2612" s="25"/>
    </row>
    <row r="2613">
      <c r="A2613" s="4" t="s">
        <v>16382</v>
      </c>
      <c r="B2613" s="4" t="s">
        <v>13260</v>
      </c>
      <c r="C2613" s="4" t="s">
        <v>6981</v>
      </c>
      <c r="D2613" s="10">
        <v>1.592969448E9</v>
      </c>
      <c r="E2613" s="25">
        <v>0.6475266</v>
      </c>
      <c r="G2613" s="25"/>
    </row>
    <row r="2614">
      <c r="A2614" s="4" t="s">
        <v>16383</v>
      </c>
      <c r="B2614" s="4" t="s">
        <v>16384</v>
      </c>
      <c r="C2614" s="4" t="s">
        <v>3291</v>
      </c>
      <c r="D2614" s="10">
        <v>1.591747437E9</v>
      </c>
      <c r="E2614" s="25">
        <v>0.6473425</v>
      </c>
      <c r="G2614" s="25"/>
    </row>
    <row r="2615">
      <c r="A2615" s="4" t="s">
        <v>16385</v>
      </c>
      <c r="B2615" s="4" t="s">
        <v>2750</v>
      </c>
      <c r="C2615" s="4" t="s">
        <v>3445</v>
      </c>
      <c r="D2615" s="10">
        <v>1.591473538E9</v>
      </c>
      <c r="E2615" s="25">
        <v>0.6467968</v>
      </c>
      <c r="G2615" s="25"/>
    </row>
    <row r="2616">
      <c r="A2616" s="22" t="s">
        <v>16386</v>
      </c>
      <c r="B2616" s="4" t="s">
        <v>4764</v>
      </c>
      <c r="C2616" s="4" t="s">
        <v>11252</v>
      </c>
      <c r="D2616" s="10">
        <v>1.593202059E9</v>
      </c>
      <c r="E2616" s="25">
        <v>0.64661616</v>
      </c>
      <c r="G2616" s="25"/>
    </row>
    <row r="2617">
      <c r="A2617" s="4" t="s">
        <v>16387</v>
      </c>
      <c r="B2617" s="4" t="s">
        <v>16388</v>
      </c>
      <c r="C2617" s="4" t="s">
        <v>1402</v>
      </c>
      <c r="D2617" s="10">
        <v>1.592743497E9</v>
      </c>
      <c r="E2617" s="25">
        <v>0.646614</v>
      </c>
      <c r="G2617" s="25"/>
    </row>
    <row r="2618">
      <c r="A2618" s="4" t="s">
        <v>16389</v>
      </c>
      <c r="B2618" s="4" t="s">
        <v>1463</v>
      </c>
      <c r="C2618" s="4" t="s">
        <v>7510</v>
      </c>
      <c r="D2618" s="10">
        <v>1.593540313E9</v>
      </c>
      <c r="E2618" s="25">
        <v>0.6464477</v>
      </c>
      <c r="G2618" s="25"/>
    </row>
    <row r="2619">
      <c r="A2619" s="4" t="s">
        <v>16390</v>
      </c>
      <c r="B2619" s="4" t="s">
        <v>886</v>
      </c>
      <c r="C2619" s="4" t="s">
        <v>10782</v>
      </c>
      <c r="D2619" s="10">
        <v>1.591578269E9</v>
      </c>
      <c r="E2619" s="25">
        <v>0.6459643</v>
      </c>
      <c r="G2619" s="25"/>
    </row>
    <row r="2620">
      <c r="A2620" s="4" t="s">
        <v>16391</v>
      </c>
      <c r="B2620" s="4" t="s">
        <v>2146</v>
      </c>
      <c r="C2620" s="4" t="s">
        <v>8741</v>
      </c>
      <c r="D2620" s="10">
        <v>1.592228734E9</v>
      </c>
      <c r="E2620" s="25">
        <v>0.64481837</v>
      </c>
      <c r="G2620" s="25"/>
    </row>
    <row r="2621">
      <c r="A2621" s="22" t="s">
        <v>16392</v>
      </c>
      <c r="B2621" s="4" t="s">
        <v>4826</v>
      </c>
      <c r="C2621" s="4" t="s">
        <v>2148</v>
      </c>
      <c r="D2621" s="10">
        <v>1.591514429E9</v>
      </c>
      <c r="E2621" s="25">
        <v>0.6447294</v>
      </c>
      <c r="G2621" s="25"/>
    </row>
    <row r="2622">
      <c r="A2622" s="22" t="s">
        <v>16393</v>
      </c>
      <c r="B2622" s="4" t="s">
        <v>16394</v>
      </c>
      <c r="C2622" s="4" t="s">
        <v>665</v>
      </c>
      <c r="D2622" s="10">
        <v>1.591464266E9</v>
      </c>
      <c r="E2622" s="25">
        <v>0.6440305</v>
      </c>
      <c r="G2622" s="25"/>
    </row>
    <row r="2623">
      <c r="A2623" s="4" t="s">
        <v>16395</v>
      </c>
      <c r="B2623" s="4" t="s">
        <v>973</v>
      </c>
      <c r="C2623" s="4" t="s">
        <v>2743</v>
      </c>
      <c r="D2623" s="10">
        <v>1.59131002E9</v>
      </c>
      <c r="E2623" s="25">
        <v>0.64347094</v>
      </c>
      <c r="G2623" s="25"/>
    </row>
    <row r="2624">
      <c r="A2624" s="4" t="s">
        <v>16396</v>
      </c>
      <c r="B2624" s="4" t="s">
        <v>951</v>
      </c>
      <c r="C2624" s="4" t="s">
        <v>12169</v>
      </c>
      <c r="D2624" s="10">
        <v>1.593091111E9</v>
      </c>
      <c r="E2624" s="25">
        <v>0.6433754</v>
      </c>
      <c r="G2624" s="25"/>
    </row>
    <row r="2625">
      <c r="A2625" s="22" t="s">
        <v>16397</v>
      </c>
      <c r="B2625" s="4" t="s">
        <v>2065</v>
      </c>
      <c r="C2625" s="4" t="s">
        <v>2273</v>
      </c>
      <c r="D2625" s="10">
        <v>1.59283881E9</v>
      </c>
      <c r="E2625" s="25">
        <v>0.64322823</v>
      </c>
      <c r="G2625" s="25"/>
    </row>
    <row r="2626">
      <c r="A2626" s="4" t="s">
        <v>16398</v>
      </c>
      <c r="B2626" s="4" t="s">
        <v>939</v>
      </c>
      <c r="C2626" s="4" t="s">
        <v>7148</v>
      </c>
      <c r="D2626" s="10">
        <v>1.59100869E9</v>
      </c>
      <c r="E2626" s="25">
        <v>0.64298326</v>
      </c>
      <c r="G2626" s="25"/>
    </row>
    <row r="2627">
      <c r="A2627" s="4" t="s">
        <v>16399</v>
      </c>
      <c r="B2627" s="4" t="s">
        <v>15046</v>
      </c>
      <c r="C2627" s="4" t="s">
        <v>999</v>
      </c>
      <c r="D2627" s="10">
        <v>1.593197049E9</v>
      </c>
      <c r="E2627" s="25">
        <v>0.64262944</v>
      </c>
      <c r="G2627" s="25"/>
    </row>
    <row r="2628">
      <c r="A2628" s="4" t="s">
        <v>16400</v>
      </c>
      <c r="B2628" s="4" t="s">
        <v>2030</v>
      </c>
      <c r="C2628" s="4" t="s">
        <v>5385</v>
      </c>
      <c r="D2628" s="10">
        <v>1.592979201E9</v>
      </c>
      <c r="E2628" s="25">
        <v>0.6424538</v>
      </c>
      <c r="G2628" s="25"/>
    </row>
    <row r="2629">
      <c r="A2629" s="4" t="s">
        <v>16401</v>
      </c>
      <c r="B2629" s="4" t="s">
        <v>16402</v>
      </c>
      <c r="C2629" s="4" t="s">
        <v>1451</v>
      </c>
      <c r="D2629" s="10">
        <v>1.591237782E9</v>
      </c>
      <c r="E2629" s="25">
        <v>0.6423459</v>
      </c>
      <c r="G2629" s="25"/>
    </row>
    <row r="2630">
      <c r="A2630" s="4" t="s">
        <v>16403</v>
      </c>
      <c r="B2630" s="4" t="s">
        <v>13945</v>
      </c>
      <c r="C2630" s="4" t="s">
        <v>10661</v>
      </c>
      <c r="D2630" s="10">
        <v>1.591567913E9</v>
      </c>
      <c r="E2630" s="25">
        <v>0.6421705</v>
      </c>
      <c r="G2630" s="25"/>
    </row>
    <row r="2631">
      <c r="A2631" s="4" t="s">
        <v>16404</v>
      </c>
      <c r="B2631" s="4" t="s">
        <v>2030</v>
      </c>
      <c r="C2631" s="4" t="s">
        <v>2537</v>
      </c>
      <c r="D2631" s="10">
        <v>1.593413726E9</v>
      </c>
      <c r="E2631" s="25">
        <v>0.6419156</v>
      </c>
      <c r="G2631" s="25"/>
    </row>
    <row r="2632">
      <c r="A2632" s="4" t="s">
        <v>16405</v>
      </c>
      <c r="B2632" s="4" t="s">
        <v>14211</v>
      </c>
      <c r="C2632" s="4" t="s">
        <v>7992</v>
      </c>
      <c r="D2632" s="10">
        <v>1.593623085E9</v>
      </c>
      <c r="E2632" s="25">
        <v>0.64185995</v>
      </c>
      <c r="G2632" s="25"/>
    </row>
    <row r="2633">
      <c r="A2633" s="4" t="s">
        <v>16406</v>
      </c>
      <c r="B2633" s="4" t="s">
        <v>1355</v>
      </c>
      <c r="C2633" s="4" t="s">
        <v>1760</v>
      </c>
      <c r="D2633" s="10">
        <v>1.591294128E9</v>
      </c>
      <c r="E2633" s="25">
        <v>0.6417442</v>
      </c>
      <c r="G2633" s="25"/>
    </row>
    <row r="2634">
      <c r="A2634" s="22" t="s">
        <v>16407</v>
      </c>
      <c r="B2634" s="4" t="s">
        <v>16408</v>
      </c>
      <c r="C2634" s="4" t="s">
        <v>3819</v>
      </c>
      <c r="D2634" s="10">
        <v>1.591825021E9</v>
      </c>
      <c r="E2634" s="25">
        <v>0.6413874</v>
      </c>
      <c r="G2634" s="25"/>
    </row>
    <row r="2635">
      <c r="A2635" s="4" t="s">
        <v>16409</v>
      </c>
      <c r="B2635" s="4" t="s">
        <v>13335</v>
      </c>
      <c r="C2635" s="4" t="s">
        <v>8460</v>
      </c>
      <c r="D2635" s="10">
        <v>1.593056233E9</v>
      </c>
      <c r="E2635" s="25">
        <v>0.6412844</v>
      </c>
      <c r="G2635" s="25"/>
    </row>
    <row r="2636">
      <c r="A2636" s="22" t="s">
        <v>16410</v>
      </c>
      <c r="B2636" s="4" t="s">
        <v>13784</v>
      </c>
      <c r="C2636" s="4" t="s">
        <v>1567</v>
      </c>
      <c r="D2636" s="10">
        <v>1.592519319E9</v>
      </c>
      <c r="E2636" s="25">
        <v>0.6404752</v>
      </c>
      <c r="G2636" s="25"/>
    </row>
    <row r="2637">
      <c r="A2637" s="4" t="s">
        <v>16411</v>
      </c>
      <c r="B2637" s="4" t="s">
        <v>6992</v>
      </c>
      <c r="C2637" s="4" t="s">
        <v>11654</v>
      </c>
      <c r="D2637" s="10">
        <v>1.591116498E9</v>
      </c>
      <c r="E2637" s="25">
        <v>0.6402519</v>
      </c>
      <c r="G2637" s="25"/>
    </row>
    <row r="2638">
      <c r="A2638" s="4" t="s">
        <v>16412</v>
      </c>
      <c r="B2638" s="4" t="s">
        <v>13616</v>
      </c>
      <c r="C2638" s="4" t="s">
        <v>11212</v>
      </c>
      <c r="D2638" s="10">
        <v>1.593616226E9</v>
      </c>
      <c r="E2638" s="25">
        <v>0.63980275</v>
      </c>
      <c r="G2638" s="25"/>
    </row>
    <row r="2639">
      <c r="A2639" s="22" t="s">
        <v>16413</v>
      </c>
      <c r="B2639" s="4" t="s">
        <v>13784</v>
      </c>
      <c r="C2639" s="4" t="s">
        <v>3966</v>
      </c>
      <c r="D2639" s="10">
        <v>1.593551772E9</v>
      </c>
      <c r="E2639" s="25">
        <v>0.63834256</v>
      </c>
      <c r="G2639" s="25"/>
    </row>
    <row r="2640">
      <c r="A2640" s="4" t="s">
        <v>16414</v>
      </c>
      <c r="B2640" s="4" t="s">
        <v>16415</v>
      </c>
      <c r="C2640" s="4" t="s">
        <v>7197</v>
      </c>
      <c r="D2640" s="10">
        <v>1.593722024E9</v>
      </c>
      <c r="E2640" s="25">
        <v>0.63795745</v>
      </c>
      <c r="G2640" s="25"/>
    </row>
    <row r="2641">
      <c r="A2641" s="4" t="s">
        <v>16416</v>
      </c>
      <c r="B2641" s="4" t="s">
        <v>6282</v>
      </c>
      <c r="C2641" s="4" t="s">
        <v>3782</v>
      </c>
      <c r="D2641" s="10">
        <v>1.592256996E9</v>
      </c>
      <c r="E2641" s="25">
        <v>0.6378218</v>
      </c>
      <c r="G2641" s="25"/>
    </row>
    <row r="2642">
      <c r="A2642" s="4" t="s">
        <v>16417</v>
      </c>
      <c r="B2642" s="4" t="s">
        <v>16418</v>
      </c>
      <c r="C2642" s="4" t="s">
        <v>725</v>
      </c>
      <c r="D2642" s="10">
        <v>1.592704258E9</v>
      </c>
      <c r="E2642" s="25">
        <v>0.6376035</v>
      </c>
      <c r="G2642" s="25"/>
    </row>
    <row r="2643">
      <c r="A2643" s="4" t="s">
        <v>16419</v>
      </c>
      <c r="B2643" s="4" t="s">
        <v>13260</v>
      </c>
      <c r="C2643" s="4" t="s">
        <v>1874</v>
      </c>
      <c r="D2643" s="10">
        <v>1.59285846E9</v>
      </c>
      <c r="E2643" s="25">
        <v>0.6375422</v>
      </c>
      <c r="G2643" s="25"/>
    </row>
    <row r="2644">
      <c r="A2644" s="4" t="s">
        <v>16420</v>
      </c>
      <c r="B2644" s="4" t="s">
        <v>16421</v>
      </c>
      <c r="C2644" s="4" t="s">
        <v>5266</v>
      </c>
      <c r="D2644" s="10">
        <v>1.591233071E9</v>
      </c>
      <c r="E2644" s="25">
        <v>0.63674474</v>
      </c>
      <c r="G2644" s="25"/>
    </row>
    <row r="2645">
      <c r="A2645" s="22" t="s">
        <v>16422</v>
      </c>
      <c r="B2645" s="4" t="s">
        <v>11591</v>
      </c>
      <c r="C2645" s="4" t="s">
        <v>2527</v>
      </c>
      <c r="D2645" s="10">
        <v>1.592873126E9</v>
      </c>
      <c r="E2645" s="25">
        <v>0.6366908</v>
      </c>
      <c r="G2645" s="25"/>
    </row>
    <row r="2646">
      <c r="A2646" s="22" t="s">
        <v>16423</v>
      </c>
      <c r="B2646" s="4" t="s">
        <v>16424</v>
      </c>
      <c r="C2646" s="4" t="s">
        <v>2211</v>
      </c>
      <c r="D2646" s="10">
        <v>1.593465054E9</v>
      </c>
      <c r="E2646" s="25">
        <v>0.63655174</v>
      </c>
      <c r="G2646" s="25"/>
    </row>
    <row r="2647">
      <c r="A2647" s="4" t="s">
        <v>16425</v>
      </c>
      <c r="B2647" s="4" t="s">
        <v>13135</v>
      </c>
      <c r="C2647" s="4" t="s">
        <v>2219</v>
      </c>
      <c r="D2647" s="10">
        <v>1.591811801E9</v>
      </c>
      <c r="E2647" s="25">
        <v>0.6365442</v>
      </c>
      <c r="G2647" s="25"/>
    </row>
    <row r="2648">
      <c r="A2648" s="4" t="s">
        <v>16425</v>
      </c>
      <c r="B2648" s="4" t="s">
        <v>13135</v>
      </c>
      <c r="C2648" s="4" t="s">
        <v>7876</v>
      </c>
      <c r="D2648" s="10">
        <v>1.591742665E9</v>
      </c>
      <c r="E2648" s="25">
        <v>0.6365442</v>
      </c>
      <c r="G2648" s="25"/>
    </row>
    <row r="2649">
      <c r="A2649" s="22" t="s">
        <v>16426</v>
      </c>
      <c r="B2649" s="4" t="s">
        <v>13689</v>
      </c>
      <c r="C2649" s="4" t="s">
        <v>11365</v>
      </c>
      <c r="D2649" s="10">
        <v>1.591823852E9</v>
      </c>
      <c r="E2649" s="25">
        <v>0.6364068</v>
      </c>
      <c r="G2649" s="25"/>
    </row>
    <row r="2650">
      <c r="A2650" s="22" t="s">
        <v>16427</v>
      </c>
      <c r="B2650" s="4" t="s">
        <v>13695</v>
      </c>
      <c r="C2650" s="4" t="s">
        <v>3632</v>
      </c>
      <c r="D2650" s="10">
        <v>1.591920165E9</v>
      </c>
      <c r="E2650" s="25">
        <v>0.6364068</v>
      </c>
      <c r="G2650" s="25"/>
    </row>
    <row r="2651">
      <c r="A2651" s="22" t="s">
        <v>16428</v>
      </c>
      <c r="B2651" s="4" t="s">
        <v>16145</v>
      </c>
      <c r="C2651" s="4" t="s">
        <v>7796</v>
      </c>
      <c r="D2651" s="10">
        <v>1.591796772E9</v>
      </c>
      <c r="E2651" s="25">
        <v>0.6364068</v>
      </c>
      <c r="G2651" s="25"/>
    </row>
    <row r="2652">
      <c r="A2652" s="22" t="s">
        <v>16429</v>
      </c>
      <c r="B2652" s="4" t="s">
        <v>13910</v>
      </c>
      <c r="C2652" s="4" t="s">
        <v>1878</v>
      </c>
      <c r="D2652" s="10">
        <v>1.592586127E9</v>
      </c>
      <c r="E2652" s="25">
        <v>0.6364068</v>
      </c>
      <c r="G2652" s="25"/>
    </row>
    <row r="2653">
      <c r="A2653" s="22" t="s">
        <v>16430</v>
      </c>
      <c r="B2653" s="4" t="s">
        <v>7928</v>
      </c>
      <c r="C2653" s="4" t="s">
        <v>7930</v>
      </c>
      <c r="D2653" s="10">
        <v>1.592806692E9</v>
      </c>
      <c r="E2653" s="25">
        <v>0.6364068</v>
      </c>
      <c r="G2653" s="25"/>
    </row>
    <row r="2654">
      <c r="A2654" s="4" t="s">
        <v>16431</v>
      </c>
      <c r="B2654" s="4" t="s">
        <v>13563</v>
      </c>
      <c r="C2654" s="4" t="s">
        <v>2825</v>
      </c>
      <c r="D2654" s="10">
        <v>1.591147593E9</v>
      </c>
      <c r="E2654" s="25">
        <v>0.6364068</v>
      </c>
      <c r="G2654" s="25"/>
    </row>
    <row r="2655">
      <c r="A2655" s="4" t="s">
        <v>16432</v>
      </c>
      <c r="B2655" s="4" t="s">
        <v>10639</v>
      </c>
      <c r="C2655" s="4" t="s">
        <v>3110</v>
      </c>
      <c r="D2655" s="10">
        <v>1.592490159E9</v>
      </c>
      <c r="E2655" s="25">
        <v>0.6364068</v>
      </c>
      <c r="G2655" s="25"/>
    </row>
    <row r="2656">
      <c r="A2656" s="4" t="s">
        <v>16433</v>
      </c>
      <c r="B2656" s="4" t="s">
        <v>3673</v>
      </c>
      <c r="C2656" s="4" t="s">
        <v>7687</v>
      </c>
      <c r="D2656" s="10">
        <v>1.591293559E9</v>
      </c>
      <c r="E2656" s="25">
        <v>0.6364068</v>
      </c>
      <c r="G2656" s="25"/>
    </row>
    <row r="2657">
      <c r="A2657" s="4" t="s">
        <v>16434</v>
      </c>
      <c r="B2657" s="4" t="s">
        <v>14964</v>
      </c>
      <c r="C2657" s="4" t="s">
        <v>7846</v>
      </c>
      <c r="D2657" s="10">
        <v>1.591041696E9</v>
      </c>
      <c r="E2657" s="25">
        <v>0.6364068</v>
      </c>
      <c r="G2657" s="25"/>
    </row>
    <row r="2658">
      <c r="A2658" s="4" t="s">
        <v>16435</v>
      </c>
      <c r="B2658" s="4" t="s">
        <v>5559</v>
      </c>
      <c r="C2658" s="4" t="s">
        <v>2408</v>
      </c>
      <c r="D2658" s="10">
        <v>1.591733041E9</v>
      </c>
      <c r="E2658" s="25">
        <v>0.6364068</v>
      </c>
      <c r="G2658" s="25"/>
    </row>
    <row r="2659">
      <c r="A2659" s="22" t="s">
        <v>16436</v>
      </c>
      <c r="B2659" s="4" t="s">
        <v>6282</v>
      </c>
      <c r="C2659" s="4" t="s">
        <v>770</v>
      </c>
      <c r="D2659" s="10">
        <v>1.59223374E9</v>
      </c>
      <c r="E2659" s="25">
        <v>0.6364068</v>
      </c>
      <c r="G2659" s="25"/>
    </row>
    <row r="2660">
      <c r="A2660" s="4" t="s">
        <v>16437</v>
      </c>
      <c r="B2660" s="4" t="s">
        <v>16438</v>
      </c>
      <c r="C2660" s="4" t="s">
        <v>524</v>
      </c>
      <c r="D2660" s="10">
        <v>1.592277928E9</v>
      </c>
      <c r="E2660" s="25">
        <v>0.6364068</v>
      </c>
      <c r="G2660" s="25"/>
    </row>
    <row r="2661">
      <c r="A2661" s="4" t="s">
        <v>16439</v>
      </c>
      <c r="B2661" s="4" t="s">
        <v>5737</v>
      </c>
      <c r="C2661" s="4" t="s">
        <v>2963</v>
      </c>
      <c r="D2661" s="10">
        <v>1.591251908E9</v>
      </c>
      <c r="E2661" s="25">
        <v>0.6364068</v>
      </c>
      <c r="G2661" s="25"/>
    </row>
    <row r="2662">
      <c r="A2662" s="4" t="s">
        <v>16440</v>
      </c>
      <c r="B2662" s="4" t="s">
        <v>16441</v>
      </c>
      <c r="C2662" s="4" t="s">
        <v>1451</v>
      </c>
      <c r="D2662" s="10">
        <v>1.591224492E9</v>
      </c>
      <c r="E2662" s="25">
        <v>0.6364068</v>
      </c>
      <c r="G2662" s="25"/>
    </row>
    <row r="2663">
      <c r="A2663" s="22" t="s">
        <v>16442</v>
      </c>
      <c r="B2663" s="4" t="s">
        <v>16443</v>
      </c>
      <c r="C2663" s="4" t="s">
        <v>2143</v>
      </c>
      <c r="D2663" s="10">
        <v>1.591832692E9</v>
      </c>
      <c r="E2663" s="25">
        <v>0.6364068</v>
      </c>
      <c r="G2663" s="25"/>
    </row>
    <row r="2664">
      <c r="A2664" s="4" t="s">
        <v>16444</v>
      </c>
      <c r="B2664" s="4" t="s">
        <v>886</v>
      </c>
      <c r="C2664" s="4" t="s">
        <v>4660</v>
      </c>
      <c r="D2664" s="10">
        <v>1.591642755E9</v>
      </c>
      <c r="E2664" s="25">
        <v>0.6364068</v>
      </c>
      <c r="G2664" s="25"/>
    </row>
    <row r="2665">
      <c r="A2665" s="4" t="s">
        <v>16445</v>
      </c>
      <c r="B2665" s="4" t="s">
        <v>14211</v>
      </c>
      <c r="C2665" s="4" t="s">
        <v>4960</v>
      </c>
      <c r="D2665" s="10">
        <v>1.591119482E9</v>
      </c>
      <c r="E2665" s="25">
        <v>0.6364068</v>
      </c>
      <c r="G2665" s="25"/>
    </row>
    <row r="2666">
      <c r="A2666" s="22" t="s">
        <v>16446</v>
      </c>
      <c r="B2666" s="4" t="s">
        <v>4297</v>
      </c>
      <c r="C2666" s="4" t="s">
        <v>8890</v>
      </c>
      <c r="D2666" s="10">
        <v>1.592788043E9</v>
      </c>
      <c r="E2666" s="25">
        <v>0.6364068</v>
      </c>
      <c r="G2666" s="25"/>
    </row>
    <row r="2667">
      <c r="A2667" s="4" t="s">
        <v>16447</v>
      </c>
      <c r="B2667" s="4" t="s">
        <v>14458</v>
      </c>
      <c r="C2667" s="4" t="s">
        <v>367</v>
      </c>
      <c r="D2667" s="10">
        <v>1.591747243E9</v>
      </c>
      <c r="E2667" s="25">
        <v>0.6364068</v>
      </c>
      <c r="G2667" s="25"/>
    </row>
    <row r="2668">
      <c r="A2668" s="22" t="s">
        <v>16448</v>
      </c>
      <c r="B2668" s="4" t="s">
        <v>13868</v>
      </c>
      <c r="C2668" s="4" t="s">
        <v>11693</v>
      </c>
      <c r="D2668" s="10">
        <v>1.593300059E9</v>
      </c>
      <c r="E2668" s="25">
        <v>0.6364068</v>
      </c>
      <c r="G2668" s="25"/>
    </row>
    <row r="2669">
      <c r="A2669" s="4" t="s">
        <v>16449</v>
      </c>
      <c r="B2669" s="4" t="s">
        <v>13144</v>
      </c>
      <c r="C2669" s="4" t="s">
        <v>11777</v>
      </c>
      <c r="D2669" s="10">
        <v>1.591067448E9</v>
      </c>
      <c r="E2669" s="25">
        <v>0.6364068</v>
      </c>
      <c r="G2669" s="25"/>
    </row>
    <row r="2670">
      <c r="A2670" s="4" t="s">
        <v>16450</v>
      </c>
      <c r="B2670" s="4" t="s">
        <v>16451</v>
      </c>
      <c r="C2670" s="4" t="s">
        <v>11576</v>
      </c>
      <c r="D2670" s="10">
        <v>1.591114286E9</v>
      </c>
      <c r="E2670" s="25">
        <v>0.6364068</v>
      </c>
      <c r="G2670" s="25"/>
    </row>
    <row r="2671">
      <c r="A2671" s="4" t="s">
        <v>16452</v>
      </c>
      <c r="B2671" s="4" t="s">
        <v>15742</v>
      </c>
      <c r="C2671" s="4" t="s">
        <v>2821</v>
      </c>
      <c r="D2671" s="10">
        <v>1.592697318E9</v>
      </c>
      <c r="E2671" s="25">
        <v>0.6364068</v>
      </c>
      <c r="G2671" s="25"/>
    </row>
    <row r="2672">
      <c r="A2672" s="22" t="s">
        <v>16453</v>
      </c>
      <c r="B2672" s="4" t="s">
        <v>7865</v>
      </c>
      <c r="C2672" s="4" t="s">
        <v>10244</v>
      </c>
      <c r="D2672" s="10">
        <v>1.593159738E9</v>
      </c>
      <c r="E2672" s="25">
        <v>0.6364068</v>
      </c>
      <c r="G2672" s="25"/>
    </row>
    <row r="2673">
      <c r="A2673" s="4" t="s">
        <v>16454</v>
      </c>
      <c r="B2673" s="4" t="s">
        <v>1067</v>
      </c>
      <c r="C2673" s="4" t="s">
        <v>8615</v>
      </c>
      <c r="D2673" s="10">
        <v>1.592835029E9</v>
      </c>
      <c r="E2673" s="25">
        <v>0.6364068</v>
      </c>
      <c r="G2673" s="25"/>
    </row>
    <row r="2674">
      <c r="A2674" s="22" t="s">
        <v>16455</v>
      </c>
      <c r="B2674" s="4" t="s">
        <v>3404</v>
      </c>
      <c r="C2674" s="4" t="s">
        <v>9843</v>
      </c>
      <c r="D2674" s="10">
        <v>1.591112442E9</v>
      </c>
      <c r="E2674" s="25">
        <v>0.6364068</v>
      </c>
      <c r="G2674" s="25"/>
    </row>
    <row r="2675">
      <c r="A2675" s="22" t="s">
        <v>16456</v>
      </c>
      <c r="B2675" s="4" t="s">
        <v>1989</v>
      </c>
      <c r="C2675" s="4" t="s">
        <v>8471</v>
      </c>
      <c r="D2675" s="10">
        <v>1.593529129E9</v>
      </c>
      <c r="E2675" s="25">
        <v>0.6364068</v>
      </c>
      <c r="G2675" s="25"/>
    </row>
    <row r="2676">
      <c r="A2676" s="4" t="s">
        <v>16457</v>
      </c>
      <c r="B2676" s="4" t="s">
        <v>13319</v>
      </c>
      <c r="C2676" s="4" t="s">
        <v>2893</v>
      </c>
      <c r="D2676" s="10">
        <v>1.591060206E9</v>
      </c>
      <c r="E2676" s="25">
        <v>0.6364068</v>
      </c>
      <c r="G2676" s="25"/>
    </row>
    <row r="2677">
      <c r="A2677" s="4" t="s">
        <v>16458</v>
      </c>
      <c r="B2677" s="4" t="s">
        <v>13260</v>
      </c>
      <c r="C2677" s="4" t="s">
        <v>1309</v>
      </c>
      <c r="D2677" s="10">
        <v>1.59279804E9</v>
      </c>
      <c r="E2677" s="25">
        <v>0.6364068</v>
      </c>
      <c r="G2677" s="25"/>
    </row>
    <row r="2678">
      <c r="A2678" s="22" t="s">
        <v>16459</v>
      </c>
      <c r="B2678" s="4" t="s">
        <v>13862</v>
      </c>
      <c r="C2678" s="4" t="s">
        <v>1290</v>
      </c>
      <c r="D2678" s="10">
        <v>1.592091506E9</v>
      </c>
      <c r="E2678" s="25">
        <v>0.6364068</v>
      </c>
      <c r="G2678" s="25"/>
    </row>
    <row r="2679">
      <c r="A2679" s="4" t="s">
        <v>16460</v>
      </c>
      <c r="B2679" s="4" t="s">
        <v>16461</v>
      </c>
      <c r="C2679" s="4" t="s">
        <v>10126</v>
      </c>
      <c r="D2679" s="10">
        <v>1.592340584E9</v>
      </c>
      <c r="E2679" s="25">
        <v>0.6364068</v>
      </c>
      <c r="G2679" s="25"/>
    </row>
    <row r="2680">
      <c r="A2680" s="4" t="s">
        <v>16462</v>
      </c>
      <c r="B2680" s="4" t="s">
        <v>1999</v>
      </c>
      <c r="C2680" s="4" t="s">
        <v>1774</v>
      </c>
      <c r="D2680" s="10">
        <v>1.591131964E9</v>
      </c>
      <c r="E2680" s="25">
        <v>0.6364068</v>
      </c>
      <c r="G2680" s="25"/>
    </row>
    <row r="2681">
      <c r="A2681" s="4" t="s">
        <v>16463</v>
      </c>
      <c r="B2681" s="4" t="s">
        <v>16464</v>
      </c>
      <c r="C2681" s="4" t="s">
        <v>11576</v>
      </c>
      <c r="D2681" s="10">
        <v>1.591133939E9</v>
      </c>
      <c r="E2681" s="25">
        <v>0.6364068</v>
      </c>
      <c r="G2681" s="25"/>
    </row>
    <row r="2682">
      <c r="A2682" s="22" t="s">
        <v>16465</v>
      </c>
      <c r="B2682" s="4" t="s">
        <v>1790</v>
      </c>
      <c r="C2682" s="4" t="s">
        <v>9894</v>
      </c>
      <c r="D2682" s="10">
        <v>1.591920844E9</v>
      </c>
      <c r="E2682" s="25">
        <v>0.6364068</v>
      </c>
      <c r="G2682" s="25"/>
    </row>
    <row r="2683">
      <c r="A2683" s="22" t="s">
        <v>16466</v>
      </c>
      <c r="B2683" s="4" t="s">
        <v>16467</v>
      </c>
      <c r="C2683" s="4" t="s">
        <v>1992</v>
      </c>
      <c r="D2683" s="10">
        <v>1.592731743E9</v>
      </c>
      <c r="E2683" s="25">
        <v>0.6364068</v>
      </c>
      <c r="G2683" s="25"/>
    </row>
    <row r="2684">
      <c r="A2684" s="4" t="s">
        <v>16468</v>
      </c>
      <c r="B2684" s="4" t="s">
        <v>16469</v>
      </c>
      <c r="C2684" s="4" t="s">
        <v>4673</v>
      </c>
      <c r="D2684" s="10">
        <v>1.593448641E9</v>
      </c>
      <c r="E2684" s="25">
        <v>0.6364068</v>
      </c>
      <c r="G2684" s="25"/>
    </row>
    <row r="2685">
      <c r="A2685" s="4" t="s">
        <v>16470</v>
      </c>
      <c r="B2685" s="4" t="s">
        <v>16471</v>
      </c>
      <c r="C2685" s="4" t="s">
        <v>466</v>
      </c>
      <c r="D2685" s="10">
        <v>1.592531819E9</v>
      </c>
      <c r="E2685" s="25">
        <v>0.6364068</v>
      </c>
      <c r="G2685" s="25"/>
    </row>
    <row r="2686">
      <c r="A2686" s="4" t="s">
        <v>16472</v>
      </c>
      <c r="B2686" s="4" t="s">
        <v>886</v>
      </c>
      <c r="C2686" s="4" t="s">
        <v>1480</v>
      </c>
      <c r="D2686" s="10">
        <v>1.592412263E9</v>
      </c>
      <c r="E2686" s="25">
        <v>0.6364068</v>
      </c>
      <c r="G2686" s="25"/>
    </row>
    <row r="2687">
      <c r="A2687" s="4" t="s">
        <v>16473</v>
      </c>
      <c r="B2687" s="4" t="s">
        <v>13341</v>
      </c>
      <c r="C2687" s="4" t="s">
        <v>11435</v>
      </c>
      <c r="D2687" s="10">
        <v>1.591477792E9</v>
      </c>
      <c r="E2687" s="25">
        <v>0.6364068</v>
      </c>
      <c r="G2687" s="25"/>
    </row>
    <row r="2688">
      <c r="A2688" s="4" t="s">
        <v>16474</v>
      </c>
      <c r="B2688" s="4" t="s">
        <v>2194</v>
      </c>
      <c r="C2688" s="4" t="s">
        <v>3632</v>
      </c>
      <c r="D2688" s="10">
        <v>1.591215232E9</v>
      </c>
      <c r="E2688" s="25">
        <v>0.6364068</v>
      </c>
      <c r="G2688" s="25"/>
    </row>
    <row r="2689">
      <c r="A2689" s="22" t="s">
        <v>16475</v>
      </c>
      <c r="B2689" s="4" t="s">
        <v>1492</v>
      </c>
      <c r="C2689" s="4" t="s">
        <v>6027</v>
      </c>
      <c r="D2689" s="10">
        <v>1.592426755E9</v>
      </c>
      <c r="E2689" s="25">
        <v>0.6364068</v>
      </c>
      <c r="G2689" s="25"/>
    </row>
    <row r="2690">
      <c r="A2690" s="4" t="s">
        <v>16476</v>
      </c>
      <c r="B2690" s="4" t="s">
        <v>5941</v>
      </c>
      <c r="C2690" s="4" t="s">
        <v>2850</v>
      </c>
      <c r="D2690" s="10">
        <v>1.593382305E9</v>
      </c>
      <c r="E2690" s="25">
        <v>0.6364068</v>
      </c>
      <c r="G2690" s="25"/>
    </row>
    <row r="2691">
      <c r="A2691" s="4" t="s">
        <v>16477</v>
      </c>
      <c r="B2691" s="4" t="s">
        <v>13752</v>
      </c>
      <c r="C2691" s="4" t="s">
        <v>10839</v>
      </c>
      <c r="D2691" s="10">
        <v>1.592412801E9</v>
      </c>
      <c r="E2691" s="25">
        <v>0.6364068</v>
      </c>
      <c r="G2691" s="25"/>
    </row>
    <row r="2692">
      <c r="A2692" s="22" t="s">
        <v>16478</v>
      </c>
      <c r="B2692" s="4" t="s">
        <v>930</v>
      </c>
      <c r="C2692" s="4" t="s">
        <v>1982</v>
      </c>
      <c r="D2692" s="10">
        <v>1.591139404E9</v>
      </c>
      <c r="E2692" s="25">
        <v>0.6364068</v>
      </c>
      <c r="G2692" s="25"/>
    </row>
    <row r="2693">
      <c r="A2693" s="4" t="s">
        <v>16479</v>
      </c>
      <c r="B2693" s="4" t="s">
        <v>886</v>
      </c>
      <c r="C2693" s="4" t="s">
        <v>8870</v>
      </c>
      <c r="D2693" s="10">
        <v>1.593036652E9</v>
      </c>
      <c r="E2693" s="25">
        <v>0.6364068</v>
      </c>
      <c r="G2693" s="25"/>
    </row>
    <row r="2694">
      <c r="A2694" s="4" t="s">
        <v>16480</v>
      </c>
      <c r="B2694" s="4" t="s">
        <v>13098</v>
      </c>
      <c r="C2694" s="4" t="s">
        <v>5476</v>
      </c>
      <c r="D2694" s="10">
        <v>1.591910565E9</v>
      </c>
      <c r="E2694" s="25">
        <v>0.6364068</v>
      </c>
      <c r="G2694" s="25"/>
    </row>
    <row r="2695">
      <c r="A2695" s="4" t="s">
        <v>16481</v>
      </c>
      <c r="B2695" s="4" t="s">
        <v>872</v>
      </c>
      <c r="C2695" s="4" t="s">
        <v>6311</v>
      </c>
      <c r="D2695" s="10">
        <v>1.591642415E9</v>
      </c>
      <c r="E2695" s="25">
        <v>0.6364068</v>
      </c>
      <c r="G2695" s="25"/>
    </row>
    <row r="2696">
      <c r="A2696" s="22" t="s">
        <v>16482</v>
      </c>
      <c r="B2696" s="4" t="s">
        <v>1790</v>
      </c>
      <c r="C2696" s="4" t="s">
        <v>7330</v>
      </c>
      <c r="D2696" s="10">
        <v>1.591464218E9</v>
      </c>
      <c r="E2696" s="25">
        <v>0.6364068</v>
      </c>
      <c r="G2696" s="25"/>
    </row>
    <row r="2697">
      <c r="A2697" s="4" t="s">
        <v>16483</v>
      </c>
      <c r="B2697" s="4" t="s">
        <v>1790</v>
      </c>
      <c r="C2697" s="4" t="s">
        <v>6695</v>
      </c>
      <c r="D2697" s="10">
        <v>1.591750711E9</v>
      </c>
      <c r="E2697" s="25">
        <v>0.6364068</v>
      </c>
      <c r="G2697" s="25"/>
    </row>
    <row r="2698">
      <c r="A2698" s="22" t="s">
        <v>16484</v>
      </c>
      <c r="B2698" s="4" t="s">
        <v>16485</v>
      </c>
      <c r="C2698" s="4" t="s">
        <v>5127</v>
      </c>
      <c r="D2698" s="10">
        <v>1.59129479E9</v>
      </c>
      <c r="E2698" s="25">
        <v>0.6364068</v>
      </c>
      <c r="G2698" s="25"/>
    </row>
    <row r="2699">
      <c r="A2699" s="4" t="s">
        <v>16486</v>
      </c>
      <c r="B2699" s="4" t="s">
        <v>14087</v>
      </c>
      <c r="C2699" s="4" t="s">
        <v>1771</v>
      </c>
      <c r="D2699" s="10">
        <v>1.593140115E9</v>
      </c>
      <c r="E2699" s="25">
        <v>0.6364068</v>
      </c>
      <c r="G2699" s="25"/>
    </row>
    <row r="2700">
      <c r="A2700" s="4" t="s">
        <v>16487</v>
      </c>
      <c r="B2700" s="4" t="s">
        <v>1057</v>
      </c>
      <c r="C2700" s="4" t="s">
        <v>9360</v>
      </c>
      <c r="D2700" s="10">
        <v>1.591189736E9</v>
      </c>
      <c r="E2700" s="25">
        <v>0.6364068</v>
      </c>
      <c r="G2700" s="25"/>
    </row>
    <row r="2701">
      <c r="A2701" s="4" t="s">
        <v>16488</v>
      </c>
      <c r="B2701" s="4" t="s">
        <v>13395</v>
      </c>
      <c r="C2701" s="4" t="s">
        <v>2812</v>
      </c>
      <c r="D2701" s="10">
        <v>1.592526317E9</v>
      </c>
      <c r="E2701" s="25">
        <v>0.6364068</v>
      </c>
      <c r="G2701" s="25"/>
    </row>
    <row r="2702">
      <c r="A2702" s="4" t="s">
        <v>16489</v>
      </c>
      <c r="B2702" s="4" t="s">
        <v>1790</v>
      </c>
      <c r="C2702" s="4" t="s">
        <v>6154</v>
      </c>
      <c r="D2702" s="10">
        <v>1.591120435E9</v>
      </c>
      <c r="E2702" s="25">
        <v>0.6364068</v>
      </c>
      <c r="G2702" s="25"/>
    </row>
    <row r="2703">
      <c r="A2703" s="4" t="s">
        <v>16490</v>
      </c>
      <c r="B2703" s="4" t="s">
        <v>15083</v>
      </c>
      <c r="C2703" s="4" t="s">
        <v>2173</v>
      </c>
      <c r="D2703" s="10">
        <v>1.593376997E9</v>
      </c>
      <c r="E2703" s="25">
        <v>0.6364068</v>
      </c>
      <c r="G2703" s="25"/>
    </row>
    <row r="2704">
      <c r="A2704" s="4" t="s">
        <v>16491</v>
      </c>
      <c r="B2704" s="4" t="s">
        <v>1057</v>
      </c>
      <c r="C2704" s="4" t="s">
        <v>2733</v>
      </c>
      <c r="D2704" s="10">
        <v>1.593441482E9</v>
      </c>
      <c r="E2704" s="25">
        <v>0.6364068</v>
      </c>
      <c r="G2704" s="25"/>
    </row>
    <row r="2705">
      <c r="A2705" s="22" t="s">
        <v>16492</v>
      </c>
      <c r="B2705" s="4" t="s">
        <v>8489</v>
      </c>
      <c r="C2705" s="4" t="s">
        <v>11748</v>
      </c>
      <c r="D2705" s="10">
        <v>1.592830241E9</v>
      </c>
      <c r="E2705" s="25">
        <v>0.6364068</v>
      </c>
      <c r="G2705" s="25"/>
    </row>
    <row r="2706">
      <c r="A2706" s="4" t="s">
        <v>16493</v>
      </c>
      <c r="B2706" s="4" t="s">
        <v>16494</v>
      </c>
      <c r="C2706" s="4" t="s">
        <v>4757</v>
      </c>
      <c r="D2706" s="10">
        <v>1.59284012E9</v>
      </c>
      <c r="E2706" s="25">
        <v>0.6364068</v>
      </c>
      <c r="G2706" s="25"/>
    </row>
    <row r="2707">
      <c r="A2707" s="4" t="s">
        <v>16495</v>
      </c>
      <c r="B2707" s="4" t="s">
        <v>13314</v>
      </c>
      <c r="C2707" s="4" t="s">
        <v>2537</v>
      </c>
      <c r="D2707" s="10">
        <v>1.593406829E9</v>
      </c>
      <c r="E2707" s="25">
        <v>0.6364068</v>
      </c>
      <c r="G2707" s="25"/>
    </row>
    <row r="2708">
      <c r="A2708" s="4" t="s">
        <v>16496</v>
      </c>
      <c r="B2708" s="4" t="s">
        <v>14427</v>
      </c>
      <c r="C2708" s="4" t="s">
        <v>3944</v>
      </c>
      <c r="D2708" s="10">
        <v>1.593044016E9</v>
      </c>
      <c r="E2708" s="25">
        <v>0.6364068</v>
      </c>
      <c r="G2708" s="25"/>
    </row>
    <row r="2709">
      <c r="A2709" s="4" t="s">
        <v>16497</v>
      </c>
      <c r="B2709" s="4" t="s">
        <v>13492</v>
      </c>
      <c r="C2709" s="4" t="s">
        <v>6577</v>
      </c>
      <c r="D2709" s="10">
        <v>1.591486597E9</v>
      </c>
      <c r="E2709" s="25">
        <v>0.6364068</v>
      </c>
      <c r="G2709" s="25"/>
    </row>
    <row r="2710">
      <c r="A2710" s="4" t="s">
        <v>16498</v>
      </c>
      <c r="B2710" s="4" t="s">
        <v>7289</v>
      </c>
      <c r="C2710" s="4" t="s">
        <v>8298</v>
      </c>
      <c r="D2710" s="10">
        <v>1.591363472E9</v>
      </c>
      <c r="E2710" s="25">
        <v>0.6364068</v>
      </c>
      <c r="G2710" s="25"/>
    </row>
    <row r="2711">
      <c r="A2711" s="4" t="s">
        <v>16499</v>
      </c>
      <c r="B2711" s="4" t="s">
        <v>14975</v>
      </c>
      <c r="C2711" s="4" t="s">
        <v>680</v>
      </c>
      <c r="D2711" s="10">
        <v>1.591293795E9</v>
      </c>
      <c r="E2711" s="25">
        <v>0.6364068</v>
      </c>
      <c r="G2711" s="25"/>
    </row>
    <row r="2712">
      <c r="A2712" s="22" t="s">
        <v>16500</v>
      </c>
      <c r="B2712" s="4" t="s">
        <v>6354</v>
      </c>
      <c r="C2712" s="4" t="s">
        <v>9140</v>
      </c>
      <c r="D2712" s="10">
        <v>1.5927133E9</v>
      </c>
      <c r="E2712" s="25">
        <v>0.6364068</v>
      </c>
      <c r="G2712" s="25"/>
    </row>
    <row r="2713">
      <c r="A2713" s="22" t="s">
        <v>16501</v>
      </c>
      <c r="B2713" s="4" t="s">
        <v>16502</v>
      </c>
      <c r="C2713" s="4" t="s">
        <v>4879</v>
      </c>
      <c r="D2713" s="10">
        <v>1.593349232E9</v>
      </c>
      <c r="E2713" s="25">
        <v>0.6364068</v>
      </c>
      <c r="G2713" s="25"/>
    </row>
    <row r="2714">
      <c r="A2714" s="4" t="s">
        <v>16503</v>
      </c>
      <c r="B2714" s="4" t="s">
        <v>10300</v>
      </c>
      <c r="C2714" s="4" t="s">
        <v>9199</v>
      </c>
      <c r="D2714" s="10">
        <v>1.591967136E9</v>
      </c>
      <c r="E2714" s="25">
        <v>0.6364068</v>
      </c>
      <c r="G2714" s="25"/>
    </row>
    <row r="2715">
      <c r="A2715" s="4" t="s">
        <v>16504</v>
      </c>
      <c r="B2715" s="26">
        <v>1.2346E13</v>
      </c>
      <c r="C2715" s="4" t="s">
        <v>9378</v>
      </c>
      <c r="D2715" s="10">
        <v>1.593299702E9</v>
      </c>
      <c r="E2715" s="25">
        <v>0.6364068</v>
      </c>
      <c r="G2715" s="25"/>
    </row>
    <row r="2716">
      <c r="A2716" s="22" t="s">
        <v>16505</v>
      </c>
      <c r="B2716" s="4" t="s">
        <v>15674</v>
      </c>
      <c r="C2716" s="4" t="s">
        <v>6456</v>
      </c>
      <c r="D2716" s="10">
        <v>1.593010548E9</v>
      </c>
      <c r="E2716" s="25">
        <v>0.6361786</v>
      </c>
      <c r="G2716" s="25"/>
    </row>
    <row r="2717">
      <c r="A2717" s="22" t="s">
        <v>16506</v>
      </c>
      <c r="B2717" s="4" t="s">
        <v>13455</v>
      </c>
      <c r="C2717" s="4" t="s">
        <v>11523</v>
      </c>
      <c r="D2717" s="10">
        <v>1.591705789E9</v>
      </c>
      <c r="E2717" s="25">
        <v>0.6361262</v>
      </c>
      <c r="G2717" s="25"/>
    </row>
    <row r="2718">
      <c r="A2718" s="4" t="s">
        <v>16507</v>
      </c>
      <c r="B2718" s="4" t="s">
        <v>3698</v>
      </c>
      <c r="C2718" s="4" t="s">
        <v>2396</v>
      </c>
      <c r="D2718" s="10">
        <v>1.592102213E9</v>
      </c>
      <c r="E2718" s="25">
        <v>0.6358566</v>
      </c>
      <c r="G2718" s="25"/>
    </row>
    <row r="2719">
      <c r="A2719" s="4" t="s">
        <v>16508</v>
      </c>
      <c r="B2719" s="4" t="s">
        <v>13738</v>
      </c>
      <c r="C2719" s="4" t="s">
        <v>1756</v>
      </c>
      <c r="D2719" s="10">
        <v>1.593118796E9</v>
      </c>
      <c r="E2719" s="25">
        <v>0.6358146</v>
      </c>
      <c r="G2719" s="25"/>
    </row>
    <row r="2720">
      <c r="A2720" s="4" t="s">
        <v>16509</v>
      </c>
      <c r="B2720" s="4" t="s">
        <v>1715</v>
      </c>
      <c r="C2720" s="4" t="s">
        <v>7152</v>
      </c>
      <c r="D2720" s="10">
        <v>1.591466894E9</v>
      </c>
      <c r="E2720" s="25">
        <v>0.6357555</v>
      </c>
      <c r="G2720" s="25"/>
    </row>
    <row r="2721">
      <c r="A2721" s="4" t="s">
        <v>16510</v>
      </c>
      <c r="B2721" s="4" t="s">
        <v>13910</v>
      </c>
      <c r="C2721" s="4" t="s">
        <v>12026</v>
      </c>
      <c r="D2721" s="10">
        <v>1.592295534E9</v>
      </c>
      <c r="E2721" s="25">
        <v>0.6355053</v>
      </c>
      <c r="G2721" s="25"/>
    </row>
    <row r="2722">
      <c r="A2722" s="4" t="s">
        <v>16511</v>
      </c>
      <c r="B2722" s="4" t="s">
        <v>15298</v>
      </c>
      <c r="C2722" s="4" t="s">
        <v>5127</v>
      </c>
      <c r="D2722" s="10">
        <v>1.591287595E9</v>
      </c>
      <c r="E2722" s="25">
        <v>0.635143</v>
      </c>
      <c r="G2722" s="25"/>
    </row>
    <row r="2723">
      <c r="A2723" s="4" t="s">
        <v>16512</v>
      </c>
      <c r="B2723" s="4" t="s">
        <v>16513</v>
      </c>
      <c r="C2723" s="4" t="s">
        <v>3180</v>
      </c>
      <c r="D2723" s="10">
        <v>1.592334853E9</v>
      </c>
      <c r="E2723" s="25">
        <v>0.6349077</v>
      </c>
      <c r="G2723" s="25"/>
    </row>
    <row r="2724">
      <c r="A2724" s="4" t="s">
        <v>16514</v>
      </c>
      <c r="B2724" s="4" t="s">
        <v>1862</v>
      </c>
      <c r="C2724" s="4" t="s">
        <v>4460</v>
      </c>
      <c r="D2724" s="10">
        <v>1.592960462E9</v>
      </c>
      <c r="E2724" s="25">
        <v>0.634901</v>
      </c>
      <c r="G2724" s="25"/>
    </row>
    <row r="2725">
      <c r="A2725" s="4" t="s">
        <v>16515</v>
      </c>
      <c r="B2725" s="4" t="s">
        <v>16516</v>
      </c>
      <c r="C2725" s="4" t="s">
        <v>2430</v>
      </c>
      <c r="D2725" s="10">
        <v>1.591058207E9</v>
      </c>
      <c r="E2725" s="25">
        <v>0.6348679</v>
      </c>
      <c r="G2725" s="25"/>
    </row>
    <row r="2726">
      <c r="A2726" s="4" t="s">
        <v>16517</v>
      </c>
      <c r="B2726" s="4" t="s">
        <v>11591</v>
      </c>
      <c r="C2726" s="4" t="s">
        <v>12501</v>
      </c>
      <c r="D2726" s="10">
        <v>1.59279464E9</v>
      </c>
      <c r="E2726" s="25">
        <v>0.63481045</v>
      </c>
      <c r="G2726" s="25"/>
    </row>
    <row r="2727">
      <c r="A2727" s="4" t="s">
        <v>16518</v>
      </c>
      <c r="B2727" s="4" t="s">
        <v>15866</v>
      </c>
      <c r="C2727" s="4" t="s">
        <v>6221</v>
      </c>
      <c r="D2727" s="10">
        <v>1.593362603E9</v>
      </c>
      <c r="E2727" s="25">
        <v>0.63472444</v>
      </c>
      <c r="G2727" s="25"/>
    </row>
    <row r="2728">
      <c r="A2728" s="4" t="s">
        <v>16519</v>
      </c>
      <c r="B2728" s="4" t="s">
        <v>13260</v>
      </c>
      <c r="C2728" s="4" t="s">
        <v>4390</v>
      </c>
      <c r="D2728" s="10">
        <v>1.591380232E9</v>
      </c>
      <c r="E2728" s="25">
        <v>0.6345387</v>
      </c>
      <c r="G2728" s="25"/>
    </row>
    <row r="2729">
      <c r="A2729" s="4" t="s">
        <v>16520</v>
      </c>
      <c r="B2729" s="4" t="s">
        <v>13098</v>
      </c>
      <c r="C2729" s="4" t="s">
        <v>1645</v>
      </c>
      <c r="D2729" s="10">
        <v>1.591209416E9</v>
      </c>
      <c r="E2729" s="25">
        <v>0.63443</v>
      </c>
      <c r="G2729" s="25"/>
    </row>
    <row r="2730">
      <c r="A2730" s="22" t="s">
        <v>16521</v>
      </c>
      <c r="B2730" s="4" t="s">
        <v>3404</v>
      </c>
      <c r="C2730" s="4" t="s">
        <v>3773</v>
      </c>
      <c r="D2730" s="10">
        <v>1.591262386E9</v>
      </c>
      <c r="E2730" s="25">
        <v>0.63404757</v>
      </c>
      <c r="G2730" s="25"/>
    </row>
    <row r="2731">
      <c r="A2731" s="4" t="s">
        <v>16522</v>
      </c>
      <c r="B2731" s="4" t="s">
        <v>13366</v>
      </c>
      <c r="C2731" s="4" t="s">
        <v>10843</v>
      </c>
      <c r="D2731" s="10">
        <v>1.592018987E9</v>
      </c>
      <c r="E2731" s="25">
        <v>0.6339316</v>
      </c>
      <c r="G2731" s="25"/>
    </row>
    <row r="2732">
      <c r="A2732" s="4" t="s">
        <v>16523</v>
      </c>
      <c r="B2732" s="4" t="s">
        <v>14058</v>
      </c>
      <c r="C2732" s="4" t="s">
        <v>2620</v>
      </c>
      <c r="D2732" s="10">
        <v>1.592711326E9</v>
      </c>
      <c r="E2732" s="25">
        <v>0.6338304</v>
      </c>
      <c r="G2732" s="25"/>
    </row>
    <row r="2733">
      <c r="A2733" s="4" t="s">
        <v>16524</v>
      </c>
      <c r="B2733" s="4" t="s">
        <v>1187</v>
      </c>
      <c r="C2733" s="4" t="s">
        <v>2305</v>
      </c>
      <c r="D2733" s="10">
        <v>1.592180033E9</v>
      </c>
      <c r="E2733" s="25">
        <v>0.63382304</v>
      </c>
      <c r="G2733" s="25"/>
    </row>
    <row r="2734">
      <c r="A2734" s="4" t="s">
        <v>16525</v>
      </c>
      <c r="B2734" s="4" t="s">
        <v>13135</v>
      </c>
      <c r="C2734" s="4" t="s">
        <v>6134</v>
      </c>
      <c r="D2734" s="10">
        <v>1.591662289E9</v>
      </c>
      <c r="E2734" s="25">
        <v>0.63361084</v>
      </c>
      <c r="G2734" s="25"/>
    </row>
    <row r="2735">
      <c r="A2735" s="4" t="s">
        <v>16526</v>
      </c>
      <c r="B2735" s="4" t="s">
        <v>14204</v>
      </c>
      <c r="C2735" s="4" t="s">
        <v>993</v>
      </c>
      <c r="D2735" s="10">
        <v>1.591720092E9</v>
      </c>
      <c r="E2735" s="25">
        <v>0.63356715</v>
      </c>
      <c r="G2735" s="25"/>
    </row>
    <row r="2736">
      <c r="A2736" s="4" t="s">
        <v>16527</v>
      </c>
      <c r="B2736" s="4" t="s">
        <v>13987</v>
      </c>
      <c r="C2736" s="4" t="s">
        <v>9113</v>
      </c>
      <c r="D2736" s="10">
        <v>1.593498402E9</v>
      </c>
      <c r="E2736" s="25">
        <v>0.63334817</v>
      </c>
      <c r="G2736" s="25"/>
    </row>
    <row r="2737">
      <c r="A2737" s="4" t="s">
        <v>16528</v>
      </c>
      <c r="B2737" s="4" t="s">
        <v>14907</v>
      </c>
      <c r="C2737" s="4" t="s">
        <v>10151</v>
      </c>
      <c r="D2737" s="10">
        <v>1.592960527E9</v>
      </c>
      <c r="E2737" s="25">
        <v>0.6332355</v>
      </c>
      <c r="G2737" s="25"/>
    </row>
    <row r="2738">
      <c r="A2738" s="22" t="s">
        <v>16529</v>
      </c>
      <c r="B2738" s="4" t="s">
        <v>1057</v>
      </c>
      <c r="C2738" s="4" t="s">
        <v>3982</v>
      </c>
      <c r="D2738" s="10">
        <v>1.591683349E9</v>
      </c>
      <c r="E2738" s="25">
        <v>0.6331706</v>
      </c>
      <c r="G2738" s="25"/>
    </row>
    <row r="2739">
      <c r="A2739" s="4" t="s">
        <v>16530</v>
      </c>
      <c r="B2739" s="4" t="s">
        <v>13828</v>
      </c>
      <c r="C2739" s="4" t="s">
        <v>8471</v>
      </c>
      <c r="D2739" s="10">
        <v>1.593551231E9</v>
      </c>
      <c r="E2739" s="25">
        <v>0.63263905</v>
      </c>
      <c r="G2739" s="25"/>
    </row>
    <row r="2740">
      <c r="A2740" s="22" t="s">
        <v>16531</v>
      </c>
      <c r="B2740" s="4" t="s">
        <v>13601</v>
      </c>
      <c r="C2740" s="4" t="s">
        <v>8985</v>
      </c>
      <c r="D2740" s="10">
        <v>1.59167135E9</v>
      </c>
      <c r="E2740" s="25">
        <v>0.63227445</v>
      </c>
      <c r="G2740" s="25"/>
    </row>
    <row r="2741">
      <c r="A2741" s="4" t="s">
        <v>16532</v>
      </c>
      <c r="B2741" s="4" t="s">
        <v>16533</v>
      </c>
      <c r="C2741" s="4" t="s">
        <v>5899</v>
      </c>
      <c r="D2741" s="10">
        <v>1.591197767E9</v>
      </c>
      <c r="E2741" s="25">
        <v>0.6322514</v>
      </c>
      <c r="G2741" s="25"/>
    </row>
    <row r="2742">
      <c r="A2742" s="4" t="s">
        <v>16532</v>
      </c>
      <c r="B2742" s="4" t="s">
        <v>13168</v>
      </c>
      <c r="C2742" s="4" t="s">
        <v>2519</v>
      </c>
      <c r="D2742" s="10">
        <v>1.593119173E9</v>
      </c>
      <c r="E2742" s="25">
        <v>0.6322514</v>
      </c>
      <c r="G2742" s="25"/>
    </row>
    <row r="2743">
      <c r="A2743" s="4" t="s">
        <v>16532</v>
      </c>
      <c r="B2743" s="4" t="s">
        <v>2989</v>
      </c>
      <c r="C2743" s="4" t="s">
        <v>5899</v>
      </c>
      <c r="D2743" s="10">
        <v>1.591196411E9</v>
      </c>
      <c r="E2743" s="25">
        <v>0.6322514</v>
      </c>
      <c r="G2743" s="25"/>
    </row>
    <row r="2744">
      <c r="A2744" s="22" t="s">
        <v>16534</v>
      </c>
      <c r="B2744" s="4" t="s">
        <v>16535</v>
      </c>
      <c r="C2744" s="4" t="s">
        <v>4077</v>
      </c>
      <c r="D2744" s="10">
        <v>1.592850914E9</v>
      </c>
      <c r="E2744" s="25">
        <v>0.6320265</v>
      </c>
      <c r="G2744" s="25"/>
    </row>
    <row r="2745">
      <c r="A2745" s="4" t="s">
        <v>16536</v>
      </c>
      <c r="B2745" s="4" t="s">
        <v>13473</v>
      </c>
      <c r="C2745" s="4" t="s">
        <v>74</v>
      </c>
      <c r="D2745" s="10">
        <v>1.591926183E9</v>
      </c>
      <c r="E2745" s="25">
        <v>0.6319869</v>
      </c>
      <c r="G2745" s="25"/>
    </row>
    <row r="2746">
      <c r="A2746" s="4" t="s">
        <v>16537</v>
      </c>
      <c r="B2746" s="4" t="s">
        <v>16538</v>
      </c>
      <c r="C2746" s="4" t="s">
        <v>4879</v>
      </c>
      <c r="D2746" s="10">
        <v>1.593351859E9</v>
      </c>
      <c r="E2746" s="25">
        <v>0.63185334</v>
      </c>
      <c r="G2746" s="25"/>
    </row>
    <row r="2747">
      <c r="A2747" s="4" t="s">
        <v>16539</v>
      </c>
      <c r="B2747" s="4" t="s">
        <v>1327</v>
      </c>
      <c r="C2747" s="4" t="s">
        <v>4456</v>
      </c>
      <c r="D2747" s="10">
        <v>1.592915437E9</v>
      </c>
      <c r="E2747" s="25">
        <v>0.63179195</v>
      </c>
      <c r="G2747" s="25"/>
    </row>
    <row r="2748">
      <c r="A2748" s="4" t="s">
        <v>16540</v>
      </c>
      <c r="B2748" s="4" t="s">
        <v>3294</v>
      </c>
      <c r="C2748" s="4" t="s">
        <v>4327</v>
      </c>
      <c r="D2748" s="10">
        <v>1.591876749E9</v>
      </c>
      <c r="E2748" s="25">
        <v>0.63178515</v>
      </c>
      <c r="G2748" s="25"/>
    </row>
    <row r="2749">
      <c r="A2749" s="4" t="s">
        <v>16541</v>
      </c>
      <c r="B2749" s="4" t="s">
        <v>939</v>
      </c>
      <c r="C2749" s="4" t="s">
        <v>3664</v>
      </c>
      <c r="D2749" s="10">
        <v>1.59101079E9</v>
      </c>
      <c r="E2749" s="25">
        <v>0.6316871</v>
      </c>
      <c r="G2749" s="25"/>
    </row>
    <row r="2750">
      <c r="A2750" s="22" t="s">
        <v>16542</v>
      </c>
      <c r="B2750" s="4" t="s">
        <v>2146</v>
      </c>
      <c r="C2750" s="4" t="s">
        <v>1774</v>
      </c>
      <c r="D2750" s="10">
        <v>1.591113683E9</v>
      </c>
      <c r="E2750" s="25">
        <v>0.6315895</v>
      </c>
      <c r="G2750" s="25"/>
    </row>
    <row r="2751">
      <c r="A2751" s="4" t="s">
        <v>16543</v>
      </c>
      <c r="B2751" s="4" t="s">
        <v>13188</v>
      </c>
      <c r="C2751" s="4" t="s">
        <v>6989</v>
      </c>
      <c r="D2751" s="10">
        <v>1.593028419E9</v>
      </c>
      <c r="E2751" s="25">
        <v>0.6315374</v>
      </c>
      <c r="G2751" s="25"/>
    </row>
    <row r="2752">
      <c r="A2752" s="22" t="s">
        <v>16544</v>
      </c>
      <c r="B2752" s="4" t="s">
        <v>1327</v>
      </c>
      <c r="C2752" s="4" t="s">
        <v>7898</v>
      </c>
      <c r="D2752" s="10">
        <v>1.592410268E9</v>
      </c>
      <c r="E2752" s="25">
        <v>0.6313434</v>
      </c>
      <c r="G2752" s="25"/>
    </row>
    <row r="2753">
      <c r="A2753" s="4" t="s">
        <v>16545</v>
      </c>
      <c r="B2753" s="4" t="s">
        <v>16421</v>
      </c>
      <c r="C2753" s="4" t="s">
        <v>5780</v>
      </c>
      <c r="D2753" s="10">
        <v>1.591216177E9</v>
      </c>
      <c r="E2753" s="25">
        <v>0.6313373</v>
      </c>
      <c r="G2753" s="25"/>
    </row>
    <row r="2754">
      <c r="A2754" s="22" t="s">
        <v>16546</v>
      </c>
      <c r="B2754" s="4" t="s">
        <v>13289</v>
      </c>
      <c r="C2754" s="4" t="s">
        <v>5943</v>
      </c>
      <c r="D2754" s="10">
        <v>1.591206715E9</v>
      </c>
      <c r="E2754" s="25">
        <v>0.63125116</v>
      </c>
      <c r="G2754" s="25"/>
    </row>
    <row r="2755">
      <c r="A2755" s="22" t="s">
        <v>16547</v>
      </c>
      <c r="B2755" s="4" t="s">
        <v>1542</v>
      </c>
      <c r="C2755" s="4" t="s">
        <v>2710</v>
      </c>
      <c r="D2755" s="10">
        <v>1.591728551E9</v>
      </c>
      <c r="E2755" s="25">
        <v>0.6312172</v>
      </c>
      <c r="G2755" s="25"/>
    </row>
    <row r="2756">
      <c r="A2756" s="4" t="s">
        <v>16548</v>
      </c>
      <c r="B2756" s="4" t="s">
        <v>11591</v>
      </c>
      <c r="C2756" s="4" t="s">
        <v>3008</v>
      </c>
      <c r="D2756" s="10">
        <v>1.591397888E9</v>
      </c>
      <c r="E2756" s="25">
        <v>0.63117397</v>
      </c>
      <c r="G2756" s="25"/>
    </row>
    <row r="2757">
      <c r="A2757" s="22" t="s">
        <v>16549</v>
      </c>
      <c r="B2757" s="4" t="s">
        <v>4826</v>
      </c>
      <c r="C2757" s="4" t="s">
        <v>2378</v>
      </c>
      <c r="D2757" s="10">
        <v>1.591130712E9</v>
      </c>
      <c r="E2757" s="25">
        <v>0.6311127</v>
      </c>
      <c r="G2757" s="25"/>
    </row>
    <row r="2758">
      <c r="A2758" s="4" t="s">
        <v>16550</v>
      </c>
      <c r="B2758" s="4" t="s">
        <v>13663</v>
      </c>
      <c r="C2758" s="4" t="s">
        <v>3442</v>
      </c>
      <c r="D2758" s="10">
        <v>1.59208755E9</v>
      </c>
      <c r="E2758" s="25">
        <v>0.63087374</v>
      </c>
      <c r="G2758" s="25"/>
    </row>
    <row r="2759">
      <c r="A2759" s="4" t="s">
        <v>16551</v>
      </c>
      <c r="B2759" s="4" t="s">
        <v>1619</v>
      </c>
      <c r="C2759" s="4" t="s">
        <v>2233</v>
      </c>
      <c r="D2759" s="10">
        <v>1.593480454E9</v>
      </c>
      <c r="E2759" s="25">
        <v>0.63074887</v>
      </c>
      <c r="G2759" s="25"/>
    </row>
    <row r="2760">
      <c r="A2760" s="4" t="s">
        <v>16552</v>
      </c>
      <c r="B2760" s="4" t="s">
        <v>1790</v>
      </c>
      <c r="C2760" s="4" t="s">
        <v>3628</v>
      </c>
      <c r="D2760" s="10">
        <v>1.592443197E9</v>
      </c>
      <c r="E2760" s="25">
        <v>0.6307283</v>
      </c>
      <c r="G2760" s="25"/>
    </row>
    <row r="2761">
      <c r="A2761" s="4" t="s">
        <v>16553</v>
      </c>
      <c r="B2761" s="4" t="s">
        <v>3332</v>
      </c>
      <c r="C2761" s="4" t="s">
        <v>1519</v>
      </c>
      <c r="D2761" s="10">
        <v>1.59257195E9</v>
      </c>
      <c r="E2761" s="25">
        <v>0.6301937</v>
      </c>
      <c r="G2761" s="25"/>
    </row>
    <row r="2762">
      <c r="A2762" s="4" t="s">
        <v>16554</v>
      </c>
      <c r="B2762" s="4" t="s">
        <v>13710</v>
      </c>
      <c r="C2762" s="4" t="s">
        <v>3145</v>
      </c>
      <c r="D2762" s="10">
        <v>1.591809083E9</v>
      </c>
      <c r="E2762" s="25">
        <v>0.63016695</v>
      </c>
      <c r="G2762" s="25"/>
    </row>
    <row r="2763">
      <c r="A2763" s="4" t="s">
        <v>16555</v>
      </c>
      <c r="B2763" s="4" t="s">
        <v>2065</v>
      </c>
      <c r="C2763" s="4" t="s">
        <v>6744</v>
      </c>
      <c r="D2763" s="10">
        <v>1.592598002E9</v>
      </c>
      <c r="E2763" s="25">
        <v>0.6301368</v>
      </c>
      <c r="G2763" s="25"/>
    </row>
    <row r="2764">
      <c r="A2764" s="4" t="s">
        <v>16556</v>
      </c>
      <c r="B2764" s="4" t="s">
        <v>13509</v>
      </c>
      <c r="C2764" s="4" t="s">
        <v>3265</v>
      </c>
      <c r="D2764" s="10">
        <v>1.592520424E9</v>
      </c>
      <c r="E2764" s="25">
        <v>0.6300348</v>
      </c>
      <c r="G2764" s="25"/>
    </row>
    <row r="2765">
      <c r="A2765" s="4" t="s">
        <v>16557</v>
      </c>
      <c r="B2765" s="4" t="s">
        <v>10486</v>
      </c>
      <c r="C2765" s="4" t="s">
        <v>6342</v>
      </c>
      <c r="D2765" s="10">
        <v>1.593233027E9</v>
      </c>
      <c r="E2765" s="25">
        <v>0.6297699</v>
      </c>
      <c r="G2765" s="25"/>
    </row>
    <row r="2766">
      <c r="A2766" s="4" t="s">
        <v>16558</v>
      </c>
      <c r="B2766" s="4" t="s">
        <v>16559</v>
      </c>
      <c r="C2766" s="4" t="s">
        <v>7574</v>
      </c>
      <c r="D2766" s="10">
        <v>1.591754358E9</v>
      </c>
      <c r="E2766" s="25">
        <v>0.6297235</v>
      </c>
      <c r="G2766" s="25"/>
    </row>
    <row r="2767">
      <c r="A2767" s="22" t="s">
        <v>16560</v>
      </c>
      <c r="B2767" s="4" t="s">
        <v>16344</v>
      </c>
      <c r="C2767" s="4" t="s">
        <v>2963</v>
      </c>
      <c r="D2767" s="10">
        <v>1.591258625E9</v>
      </c>
      <c r="E2767" s="25">
        <v>0.6297209</v>
      </c>
      <c r="G2767" s="25"/>
    </row>
    <row r="2768">
      <c r="A2768" s="22" t="s">
        <v>16561</v>
      </c>
      <c r="B2768" s="4" t="s">
        <v>2065</v>
      </c>
      <c r="C2768" s="4" t="s">
        <v>1352</v>
      </c>
      <c r="D2768" s="10">
        <v>1.593380816E9</v>
      </c>
      <c r="E2768" s="25">
        <v>0.62964857</v>
      </c>
      <c r="G2768" s="25"/>
    </row>
    <row r="2769">
      <c r="A2769" s="4" t="s">
        <v>16562</v>
      </c>
      <c r="B2769" s="4" t="s">
        <v>5714</v>
      </c>
      <c r="C2769" s="4" t="s">
        <v>3566</v>
      </c>
      <c r="D2769" s="10">
        <v>1.59111394E9</v>
      </c>
      <c r="E2769" s="25">
        <v>0.62964666</v>
      </c>
      <c r="G2769" s="25"/>
    </row>
    <row r="2770">
      <c r="A2770" s="22" t="s">
        <v>16563</v>
      </c>
      <c r="B2770" s="4" t="s">
        <v>15316</v>
      </c>
      <c r="C2770" s="4" t="s">
        <v>7210</v>
      </c>
      <c r="D2770" s="10">
        <v>1.592265569E9</v>
      </c>
      <c r="E2770" s="25">
        <v>0.6294611</v>
      </c>
      <c r="G2770" s="25"/>
    </row>
    <row r="2771">
      <c r="A2771" s="4" t="s">
        <v>16564</v>
      </c>
      <c r="B2771" s="4" t="s">
        <v>3294</v>
      </c>
      <c r="C2771" s="4" t="s">
        <v>8242</v>
      </c>
      <c r="D2771" s="10">
        <v>1.593351724E9</v>
      </c>
      <c r="E2771" s="25">
        <v>0.62910575</v>
      </c>
      <c r="G2771" s="25"/>
    </row>
    <row r="2772">
      <c r="A2772" s="4" t="s">
        <v>16565</v>
      </c>
      <c r="B2772" s="4" t="s">
        <v>14890</v>
      </c>
      <c r="C2772" s="4" t="s">
        <v>2269</v>
      </c>
      <c r="D2772" s="10">
        <v>1.591723778E9</v>
      </c>
      <c r="E2772" s="25">
        <v>0.6290061</v>
      </c>
      <c r="G2772" s="25"/>
    </row>
    <row r="2773">
      <c r="A2773" s="4" t="s">
        <v>16566</v>
      </c>
      <c r="B2773" s="4" t="s">
        <v>13376</v>
      </c>
      <c r="C2773" s="4" t="s">
        <v>3855</v>
      </c>
      <c r="D2773" s="10">
        <v>1.592838395E9</v>
      </c>
      <c r="E2773" s="25">
        <v>0.6289426</v>
      </c>
      <c r="G2773" s="25"/>
    </row>
    <row r="2774">
      <c r="A2774" s="22" t="s">
        <v>16567</v>
      </c>
      <c r="B2774" s="4" t="s">
        <v>4826</v>
      </c>
      <c r="C2774" s="4" t="s">
        <v>2320</v>
      </c>
      <c r="D2774" s="10">
        <v>1.591256784E9</v>
      </c>
      <c r="E2774" s="25">
        <v>0.6287893</v>
      </c>
      <c r="G2774" s="25"/>
    </row>
    <row r="2775">
      <c r="A2775" s="4" t="s">
        <v>16568</v>
      </c>
      <c r="B2775" s="4" t="s">
        <v>16569</v>
      </c>
      <c r="C2775" s="4" t="s">
        <v>1982</v>
      </c>
      <c r="D2775" s="10">
        <v>1.591149166E9</v>
      </c>
      <c r="E2775" s="25">
        <v>0.6287769</v>
      </c>
      <c r="G2775" s="25"/>
    </row>
    <row r="2776">
      <c r="A2776" s="4" t="s">
        <v>16570</v>
      </c>
      <c r="B2776" s="4" t="s">
        <v>7389</v>
      </c>
      <c r="C2776" s="4" t="s">
        <v>2457</v>
      </c>
      <c r="D2776" s="10">
        <v>1.591278164E9</v>
      </c>
      <c r="E2776" s="25">
        <v>0.6286884</v>
      </c>
      <c r="G2776" s="25"/>
    </row>
    <row r="2777">
      <c r="A2777" s="4" t="s">
        <v>16571</v>
      </c>
      <c r="B2777" s="4" t="s">
        <v>16572</v>
      </c>
      <c r="C2777" s="4" t="s">
        <v>1978</v>
      </c>
      <c r="D2777" s="10">
        <v>1.592840932E9</v>
      </c>
      <c r="E2777" s="25">
        <v>0.62866557</v>
      </c>
      <c r="G2777" s="25"/>
    </row>
    <row r="2778">
      <c r="A2778" s="22" t="s">
        <v>16573</v>
      </c>
      <c r="B2778" s="4" t="s">
        <v>1051</v>
      </c>
      <c r="C2778" s="4" t="s">
        <v>2143</v>
      </c>
      <c r="D2778" s="10">
        <v>1.59180439E9</v>
      </c>
      <c r="E2778" s="25">
        <v>0.62864226</v>
      </c>
      <c r="G2778" s="25"/>
    </row>
    <row r="2779">
      <c r="A2779" s="4" t="s">
        <v>16574</v>
      </c>
      <c r="B2779" s="4" t="s">
        <v>15124</v>
      </c>
      <c r="C2779" s="4" t="s">
        <v>11496</v>
      </c>
      <c r="D2779" s="10">
        <v>1.591197865E9</v>
      </c>
      <c r="E2779" s="25">
        <v>0.62831724</v>
      </c>
      <c r="G2779" s="25"/>
    </row>
    <row r="2780">
      <c r="A2780" s="4" t="s">
        <v>16575</v>
      </c>
      <c r="B2780" s="4" t="s">
        <v>14228</v>
      </c>
      <c r="C2780" s="4" t="s">
        <v>3883</v>
      </c>
      <c r="D2780" s="10">
        <v>1.591380173E9</v>
      </c>
      <c r="E2780" s="25">
        <v>0.62791497</v>
      </c>
      <c r="G2780" s="25"/>
    </row>
    <row r="2781">
      <c r="A2781" s="4" t="s">
        <v>16576</v>
      </c>
      <c r="B2781" s="4" t="s">
        <v>8319</v>
      </c>
      <c r="C2781" s="4" t="s">
        <v>3125</v>
      </c>
      <c r="D2781" s="10">
        <v>1.59354881E9</v>
      </c>
      <c r="E2781" s="25">
        <v>0.62716407</v>
      </c>
      <c r="G2781" s="25"/>
    </row>
    <row r="2782">
      <c r="A2782" s="22" t="s">
        <v>16577</v>
      </c>
      <c r="B2782" s="4" t="s">
        <v>16578</v>
      </c>
      <c r="C2782" s="4" t="s">
        <v>5176</v>
      </c>
      <c r="D2782" s="10">
        <v>1.592353995E9</v>
      </c>
      <c r="E2782" s="25">
        <v>0.6267614</v>
      </c>
      <c r="G2782" s="25"/>
    </row>
    <row r="2783">
      <c r="A2783" s="4" t="s">
        <v>16579</v>
      </c>
      <c r="B2783" s="4" t="s">
        <v>15178</v>
      </c>
      <c r="C2783" s="4" t="s">
        <v>7180</v>
      </c>
      <c r="D2783" s="10">
        <v>1.591415373E9</v>
      </c>
      <c r="E2783" s="25">
        <v>0.6267319</v>
      </c>
      <c r="G2783" s="25"/>
    </row>
    <row r="2784">
      <c r="A2784" s="4" t="s">
        <v>16580</v>
      </c>
      <c r="B2784" s="4" t="s">
        <v>14506</v>
      </c>
      <c r="C2784" s="4" t="s">
        <v>2733</v>
      </c>
      <c r="D2784" s="10">
        <v>1.593385744E9</v>
      </c>
      <c r="E2784" s="25">
        <v>0.6267146</v>
      </c>
      <c r="G2784" s="25"/>
    </row>
    <row r="2785">
      <c r="A2785" s="4" t="s">
        <v>16581</v>
      </c>
      <c r="B2785" s="4" t="s">
        <v>14218</v>
      </c>
      <c r="C2785" s="4" t="s">
        <v>8870</v>
      </c>
      <c r="D2785" s="10">
        <v>1.593036683E9</v>
      </c>
      <c r="E2785" s="25">
        <v>0.62667525</v>
      </c>
      <c r="G2785" s="25"/>
    </row>
    <row r="2786">
      <c r="A2786" s="22" t="s">
        <v>16582</v>
      </c>
      <c r="B2786" s="4" t="s">
        <v>16088</v>
      </c>
      <c r="C2786" s="4" t="s">
        <v>1621</v>
      </c>
      <c r="D2786" s="10">
        <v>1.591119051E9</v>
      </c>
      <c r="E2786" s="25">
        <v>0.6266236</v>
      </c>
      <c r="G2786" s="25"/>
    </row>
    <row r="2787">
      <c r="A2787" s="22" t="s">
        <v>16583</v>
      </c>
      <c r="B2787" s="4" t="s">
        <v>13987</v>
      </c>
      <c r="C2787" s="4" t="s">
        <v>3051</v>
      </c>
      <c r="D2787" s="10">
        <v>1.592807525E9</v>
      </c>
      <c r="E2787" s="25">
        <v>0.6265276</v>
      </c>
      <c r="G2787" s="25"/>
    </row>
    <row r="2788">
      <c r="A2788" s="22" t="s">
        <v>16584</v>
      </c>
      <c r="B2788" s="4" t="s">
        <v>6034</v>
      </c>
      <c r="C2788" s="4" t="s">
        <v>2095</v>
      </c>
      <c r="D2788" s="10">
        <v>1.592096975E9</v>
      </c>
      <c r="E2788" s="25">
        <v>0.6262001</v>
      </c>
      <c r="G2788" s="25"/>
    </row>
    <row r="2789">
      <c r="A2789" s="4" t="s">
        <v>16585</v>
      </c>
      <c r="B2789" s="4" t="s">
        <v>930</v>
      </c>
      <c r="C2789" s="4" t="s">
        <v>4766</v>
      </c>
      <c r="D2789" s="10">
        <v>1.592457294E9</v>
      </c>
      <c r="E2789" s="25">
        <v>0.62614524</v>
      </c>
      <c r="G2789" s="25"/>
    </row>
    <row r="2790">
      <c r="A2790" s="22" t="s">
        <v>16586</v>
      </c>
      <c r="B2790" s="4" t="s">
        <v>5400</v>
      </c>
      <c r="C2790" s="4" t="s">
        <v>4823</v>
      </c>
      <c r="D2790" s="10">
        <v>1.592939739E9</v>
      </c>
      <c r="E2790" s="25">
        <v>0.62613297</v>
      </c>
      <c r="G2790" s="25"/>
    </row>
    <row r="2791">
      <c r="A2791" s="4" t="s">
        <v>16587</v>
      </c>
      <c r="B2791" s="4" t="s">
        <v>13529</v>
      </c>
      <c r="C2791" s="4" t="s">
        <v>6095</v>
      </c>
      <c r="D2791" s="10">
        <v>1.591290007E9</v>
      </c>
      <c r="E2791" s="25">
        <v>0.62540907</v>
      </c>
      <c r="G2791" s="25"/>
    </row>
    <row r="2792">
      <c r="A2792" s="22" t="s">
        <v>16588</v>
      </c>
      <c r="B2792" s="4" t="s">
        <v>13230</v>
      </c>
      <c r="C2792" s="4" t="s">
        <v>830</v>
      </c>
      <c r="D2792" s="10">
        <v>1.591727218E9</v>
      </c>
      <c r="E2792" s="25">
        <v>0.62519693</v>
      </c>
      <c r="G2792" s="25"/>
    </row>
    <row r="2793">
      <c r="A2793" s="4" t="s">
        <v>16589</v>
      </c>
      <c r="B2793" s="4" t="s">
        <v>14228</v>
      </c>
      <c r="C2793" s="4" t="s">
        <v>5775</v>
      </c>
      <c r="D2793" s="10">
        <v>1.59138433E9</v>
      </c>
      <c r="E2793" s="25">
        <v>0.6248737</v>
      </c>
      <c r="G2793" s="25"/>
    </row>
    <row r="2794">
      <c r="A2794" s="22" t="s">
        <v>16590</v>
      </c>
      <c r="B2794" s="4" t="s">
        <v>12250</v>
      </c>
      <c r="C2794" s="4" t="s">
        <v>7090</v>
      </c>
      <c r="D2794" s="10">
        <v>1.592514222E9</v>
      </c>
      <c r="E2794" s="25">
        <v>0.62453526</v>
      </c>
      <c r="G2794" s="25"/>
    </row>
    <row r="2795">
      <c r="A2795" s="22" t="s">
        <v>16591</v>
      </c>
      <c r="B2795" s="4" t="s">
        <v>939</v>
      </c>
      <c r="C2795" s="4" t="s">
        <v>10995</v>
      </c>
      <c r="D2795" s="10">
        <v>1.592190682E9</v>
      </c>
      <c r="E2795" s="25">
        <v>0.6244535</v>
      </c>
      <c r="G2795" s="25"/>
    </row>
    <row r="2796">
      <c r="A2796" s="22" t="s">
        <v>16592</v>
      </c>
      <c r="B2796" s="4" t="s">
        <v>13945</v>
      </c>
      <c r="C2796" s="4" t="s">
        <v>2992</v>
      </c>
      <c r="D2796" s="10">
        <v>1.591658641E9</v>
      </c>
      <c r="E2796" s="25">
        <v>0.62403303</v>
      </c>
      <c r="G2796" s="25"/>
    </row>
    <row r="2797">
      <c r="A2797" s="4" t="s">
        <v>16593</v>
      </c>
      <c r="B2797" s="4" t="s">
        <v>16594</v>
      </c>
      <c r="C2797" s="4" t="s">
        <v>3478</v>
      </c>
      <c r="D2797" s="10">
        <v>1.591737998E9</v>
      </c>
      <c r="E2797" s="25">
        <v>0.6239025</v>
      </c>
      <c r="G2797" s="25"/>
    </row>
    <row r="2798">
      <c r="A2798" s="4" t="s">
        <v>16595</v>
      </c>
      <c r="B2798" s="4" t="s">
        <v>1790</v>
      </c>
      <c r="C2798" s="4" t="s">
        <v>10082</v>
      </c>
      <c r="D2798" s="10">
        <v>1.591981604E9</v>
      </c>
      <c r="E2798" s="25">
        <v>0.6238651</v>
      </c>
      <c r="G2798" s="25"/>
    </row>
    <row r="2799">
      <c r="A2799" s="4" t="s">
        <v>16596</v>
      </c>
      <c r="B2799" s="4" t="s">
        <v>1619</v>
      </c>
      <c r="C2799" s="4" t="s">
        <v>6951</v>
      </c>
      <c r="D2799" s="10">
        <v>1.593127986E9</v>
      </c>
      <c r="E2799" s="25">
        <v>0.6233346</v>
      </c>
      <c r="G2799" s="25"/>
    </row>
    <row r="2800">
      <c r="A2800" s="4" t="s">
        <v>16597</v>
      </c>
      <c r="B2800" s="4" t="s">
        <v>16598</v>
      </c>
      <c r="C2800" s="4" t="s">
        <v>116</v>
      </c>
      <c r="D2800" s="10">
        <v>1.591795709E9</v>
      </c>
      <c r="E2800" s="25">
        <v>0.6218755</v>
      </c>
      <c r="G2800" s="25"/>
    </row>
    <row r="2801">
      <c r="A2801" s="4" t="s">
        <v>16599</v>
      </c>
      <c r="B2801" s="4" t="s">
        <v>14055</v>
      </c>
      <c r="C2801" s="4" t="s">
        <v>3337</v>
      </c>
      <c r="D2801" s="10">
        <v>1.591544721E9</v>
      </c>
      <c r="E2801" s="25">
        <v>0.6201777</v>
      </c>
      <c r="G2801" s="25"/>
    </row>
    <row r="2802">
      <c r="A2802" s="4" t="s">
        <v>16600</v>
      </c>
      <c r="B2802" s="4" t="s">
        <v>1327</v>
      </c>
      <c r="C2802" s="4" t="s">
        <v>50</v>
      </c>
      <c r="D2802" s="10">
        <v>1.591728047E9</v>
      </c>
      <c r="E2802" s="25">
        <v>0.6200832</v>
      </c>
      <c r="G2802" s="25"/>
    </row>
    <row r="2803">
      <c r="A2803" s="4" t="s">
        <v>16601</v>
      </c>
      <c r="B2803" s="4" t="s">
        <v>3294</v>
      </c>
      <c r="C2803" s="4" t="s">
        <v>9219</v>
      </c>
      <c r="D2803" s="10">
        <v>1.591968546E9</v>
      </c>
      <c r="E2803" s="25">
        <v>0.61986625</v>
      </c>
      <c r="G2803" s="25"/>
    </row>
    <row r="2804">
      <c r="A2804" s="4" t="s">
        <v>16602</v>
      </c>
      <c r="B2804" s="4" t="s">
        <v>14352</v>
      </c>
      <c r="C2804" s="4" t="s">
        <v>10908</v>
      </c>
      <c r="D2804" s="10">
        <v>1.592012853E9</v>
      </c>
      <c r="E2804" s="25">
        <v>0.6197767</v>
      </c>
      <c r="G2804" s="25"/>
    </row>
    <row r="2805">
      <c r="A2805" s="22" t="s">
        <v>16603</v>
      </c>
      <c r="B2805" s="4" t="s">
        <v>13194</v>
      </c>
      <c r="C2805" s="4" t="s">
        <v>8420</v>
      </c>
      <c r="D2805" s="10">
        <v>1.593373663E9</v>
      </c>
      <c r="E2805" s="25">
        <v>0.6196579</v>
      </c>
      <c r="G2805" s="25"/>
    </row>
    <row r="2806">
      <c r="A2806" s="4" t="s">
        <v>16604</v>
      </c>
      <c r="B2806" s="4" t="s">
        <v>3294</v>
      </c>
      <c r="C2806" s="4" t="s">
        <v>12543</v>
      </c>
      <c r="D2806" s="10">
        <v>1.591306275E9</v>
      </c>
      <c r="E2806" s="25">
        <v>0.6192907</v>
      </c>
      <c r="G2806" s="25"/>
    </row>
    <row r="2807">
      <c r="A2807" s="22" t="s">
        <v>16605</v>
      </c>
      <c r="B2807" s="4" t="s">
        <v>7333</v>
      </c>
      <c r="C2807" s="4" t="s">
        <v>4348</v>
      </c>
      <c r="D2807" s="10">
        <v>1.591229693E9</v>
      </c>
      <c r="E2807" s="25">
        <v>0.6189646</v>
      </c>
      <c r="G2807" s="25"/>
    </row>
    <row r="2808">
      <c r="A2808" s="4" t="s">
        <v>16606</v>
      </c>
      <c r="B2808" s="4" t="s">
        <v>16607</v>
      </c>
      <c r="C2808" s="4" t="s">
        <v>12382</v>
      </c>
      <c r="D2808" s="10">
        <v>1.591035888E9</v>
      </c>
      <c r="E2808" s="25">
        <v>0.61880726</v>
      </c>
      <c r="G2808" s="25"/>
    </row>
    <row r="2809">
      <c r="A2809" s="22" t="s">
        <v>16608</v>
      </c>
      <c r="B2809" s="4" t="s">
        <v>15715</v>
      </c>
      <c r="C2809" s="4" t="s">
        <v>9079</v>
      </c>
      <c r="D2809" s="10">
        <v>1.591216158E9</v>
      </c>
      <c r="E2809" s="25">
        <v>0.6187664</v>
      </c>
      <c r="G2809" s="25"/>
    </row>
    <row r="2810">
      <c r="A2810" s="4" t="s">
        <v>16609</v>
      </c>
      <c r="B2810" s="4" t="s">
        <v>16610</v>
      </c>
      <c r="C2810" s="4" t="s">
        <v>1982</v>
      </c>
      <c r="D2810" s="10">
        <v>1.591140861E9</v>
      </c>
      <c r="E2810" s="25">
        <v>0.61806715</v>
      </c>
      <c r="G2810" s="25"/>
    </row>
    <row r="2811">
      <c r="A2811" s="4" t="s">
        <v>16611</v>
      </c>
      <c r="B2811" s="4" t="s">
        <v>14018</v>
      </c>
      <c r="C2811" s="4" t="s">
        <v>1357</v>
      </c>
      <c r="D2811" s="10">
        <v>1.593246537E9</v>
      </c>
      <c r="E2811" s="25">
        <v>0.6179206</v>
      </c>
      <c r="G2811" s="25"/>
    </row>
    <row r="2812">
      <c r="A2812" s="4" t="s">
        <v>16612</v>
      </c>
      <c r="B2812" s="4" t="s">
        <v>15298</v>
      </c>
      <c r="C2812" s="4" t="s">
        <v>3149</v>
      </c>
      <c r="D2812" s="10">
        <v>1.592176197E9</v>
      </c>
      <c r="E2812" s="25">
        <v>0.61658114</v>
      </c>
      <c r="G2812" s="25"/>
    </row>
    <row r="2813">
      <c r="A2813" s="4" t="s">
        <v>16613</v>
      </c>
      <c r="B2813" s="4" t="s">
        <v>13813</v>
      </c>
      <c r="C2813" s="4" t="s">
        <v>9848</v>
      </c>
      <c r="D2813" s="10">
        <v>1.591728145E9</v>
      </c>
      <c r="E2813" s="25">
        <v>0.6148858</v>
      </c>
      <c r="G2813" s="25"/>
    </row>
    <row r="2814">
      <c r="A2814" s="22" t="s">
        <v>16614</v>
      </c>
      <c r="B2814" s="4" t="s">
        <v>3070</v>
      </c>
      <c r="C2814" s="4" t="s">
        <v>2430</v>
      </c>
      <c r="D2814" s="10">
        <v>1.591081003E9</v>
      </c>
      <c r="E2814" s="25">
        <v>0.6147593</v>
      </c>
      <c r="G2814" s="25"/>
    </row>
    <row r="2815">
      <c r="A2815" s="4" t="s">
        <v>16615</v>
      </c>
      <c r="B2815" s="4" t="s">
        <v>16616</v>
      </c>
      <c r="C2815" s="4" t="s">
        <v>1300</v>
      </c>
      <c r="D2815" s="10">
        <v>1.592553857E9</v>
      </c>
      <c r="E2815" s="25">
        <v>0.61455077</v>
      </c>
      <c r="G2815" s="25"/>
    </row>
    <row r="2816">
      <c r="A2816" s="4" t="s">
        <v>16617</v>
      </c>
      <c r="B2816" s="4" t="s">
        <v>13987</v>
      </c>
      <c r="C2816" s="4" t="s">
        <v>966</v>
      </c>
      <c r="D2816" s="10">
        <v>1.592158664E9</v>
      </c>
      <c r="E2816" s="25">
        <v>0.61394894</v>
      </c>
      <c r="G2816" s="25"/>
    </row>
    <row r="2817">
      <c r="A2817" s="22" t="s">
        <v>16618</v>
      </c>
      <c r="B2817" s="4" t="s">
        <v>2335</v>
      </c>
      <c r="C2817" s="4" t="s">
        <v>2625</v>
      </c>
      <c r="D2817" s="10">
        <v>1.591380914E9</v>
      </c>
      <c r="E2817" s="25">
        <v>0.6137769</v>
      </c>
      <c r="G2817" s="25"/>
    </row>
    <row r="2818">
      <c r="A2818" s="4" t="s">
        <v>16619</v>
      </c>
      <c r="B2818" s="4" t="s">
        <v>1619</v>
      </c>
      <c r="C2818" s="4" t="s">
        <v>4914</v>
      </c>
      <c r="D2818" s="10">
        <v>1.592260626E9</v>
      </c>
      <c r="E2818" s="25">
        <v>0.61294115</v>
      </c>
      <c r="G2818" s="25"/>
    </row>
    <row r="2819">
      <c r="A2819" s="22" t="s">
        <v>16620</v>
      </c>
      <c r="B2819" s="4" t="s">
        <v>13289</v>
      </c>
      <c r="C2819" s="4" t="s">
        <v>10266</v>
      </c>
      <c r="D2819" s="10">
        <v>1.591215798E9</v>
      </c>
      <c r="E2819" s="25">
        <v>0.61223763</v>
      </c>
      <c r="G2819" s="25"/>
    </row>
    <row r="2820">
      <c r="A2820" s="22" t="s">
        <v>16621</v>
      </c>
      <c r="B2820" s="4" t="s">
        <v>13601</v>
      </c>
      <c r="C2820" s="4" t="s">
        <v>3193</v>
      </c>
      <c r="D2820" s="10">
        <v>1.592458029E9</v>
      </c>
      <c r="E2820" s="25">
        <v>0.6120689</v>
      </c>
      <c r="G2820" s="25"/>
    </row>
    <row r="2821">
      <c r="A2821" s="4" t="s">
        <v>16622</v>
      </c>
      <c r="B2821" s="4" t="s">
        <v>13425</v>
      </c>
      <c r="C2821" s="4" t="s">
        <v>2099</v>
      </c>
      <c r="D2821" s="10">
        <v>1.591129745E9</v>
      </c>
      <c r="E2821" s="25">
        <v>0.61196893</v>
      </c>
      <c r="G2821" s="25"/>
    </row>
    <row r="2822">
      <c r="A2822" s="4" t="s">
        <v>16623</v>
      </c>
      <c r="B2822" s="4" t="s">
        <v>16624</v>
      </c>
      <c r="C2822" s="4" t="s">
        <v>9281</v>
      </c>
      <c r="D2822" s="10">
        <v>1.593523414E9</v>
      </c>
      <c r="E2822" s="25">
        <v>0.6115614</v>
      </c>
      <c r="G2822" s="25"/>
    </row>
    <row r="2823">
      <c r="A2823" s="4" t="s">
        <v>16625</v>
      </c>
      <c r="B2823" s="4" t="s">
        <v>16467</v>
      </c>
      <c r="C2823" s="4" t="s">
        <v>1290</v>
      </c>
      <c r="D2823" s="10">
        <v>1.592108378E9</v>
      </c>
      <c r="E2823" s="25">
        <v>0.61136776</v>
      </c>
      <c r="G2823" s="25"/>
    </row>
    <row r="2824">
      <c r="A2824" s="4" t="s">
        <v>16626</v>
      </c>
      <c r="B2824" s="4" t="s">
        <v>14700</v>
      </c>
      <c r="C2824" s="4" t="s">
        <v>1451</v>
      </c>
      <c r="D2824" s="10">
        <v>1.591229943E9</v>
      </c>
      <c r="E2824" s="25">
        <v>0.61091053</v>
      </c>
      <c r="G2824" s="25"/>
    </row>
    <row r="2825">
      <c r="A2825" s="4" t="s">
        <v>16627</v>
      </c>
      <c r="B2825" s="4" t="s">
        <v>13230</v>
      </c>
      <c r="C2825" s="4" t="s">
        <v>420</v>
      </c>
      <c r="D2825" s="10">
        <v>1.591460877E9</v>
      </c>
      <c r="E2825" s="25">
        <v>0.61071515</v>
      </c>
      <c r="G2825" s="25"/>
    </row>
    <row r="2826">
      <c r="A2826" s="22" t="s">
        <v>16628</v>
      </c>
      <c r="B2826" s="4" t="s">
        <v>11591</v>
      </c>
      <c r="C2826" s="4" t="s">
        <v>4664</v>
      </c>
      <c r="D2826" s="10">
        <v>1.59345385E9</v>
      </c>
      <c r="E2826" s="25">
        <v>0.6107077</v>
      </c>
      <c r="G2826" s="25"/>
    </row>
    <row r="2827">
      <c r="A2827" s="22" t="s">
        <v>16629</v>
      </c>
      <c r="B2827" s="4" t="s">
        <v>13260</v>
      </c>
      <c r="C2827" s="4" t="s">
        <v>2761</v>
      </c>
      <c r="D2827" s="10">
        <v>1.59304752E9</v>
      </c>
      <c r="E2827" s="25">
        <v>0.61069024</v>
      </c>
      <c r="G2827" s="25"/>
    </row>
    <row r="2828">
      <c r="A2828" s="4" t="s">
        <v>16630</v>
      </c>
      <c r="B2828" s="4" t="s">
        <v>16631</v>
      </c>
      <c r="C2828" s="4" t="s">
        <v>1944</v>
      </c>
      <c r="D2828" s="10">
        <v>1.592886745E9</v>
      </c>
      <c r="E2828" s="25">
        <v>0.6097141</v>
      </c>
      <c r="G2828" s="25"/>
    </row>
    <row r="2829">
      <c r="A2829" s="22" t="s">
        <v>16632</v>
      </c>
      <c r="B2829" s="4" t="s">
        <v>15717</v>
      </c>
      <c r="C2829" s="4" t="s">
        <v>8914</v>
      </c>
      <c r="D2829" s="10">
        <v>1.592575731E9</v>
      </c>
      <c r="E2829" s="25">
        <v>0.60912895</v>
      </c>
      <c r="G2829" s="25"/>
    </row>
    <row r="2830">
      <c r="A2830" s="4" t="s">
        <v>16633</v>
      </c>
      <c r="B2830" s="4" t="s">
        <v>6282</v>
      </c>
      <c r="C2830" s="4" t="s">
        <v>1685</v>
      </c>
      <c r="D2830" s="10">
        <v>1.592507837E9</v>
      </c>
      <c r="E2830" s="25">
        <v>0.6088211</v>
      </c>
      <c r="G2830" s="25"/>
    </row>
    <row r="2831">
      <c r="A2831" s="4" t="s">
        <v>16634</v>
      </c>
      <c r="B2831" s="4" t="s">
        <v>13784</v>
      </c>
      <c r="C2831" s="4" t="s">
        <v>10858</v>
      </c>
      <c r="D2831" s="10">
        <v>1.592951169E9</v>
      </c>
      <c r="E2831" s="25">
        <v>0.60829514</v>
      </c>
      <c r="G2831" s="25"/>
    </row>
    <row r="2832">
      <c r="A2832" s="4" t="s">
        <v>16635</v>
      </c>
      <c r="B2832" s="4" t="s">
        <v>13798</v>
      </c>
      <c r="C2832" s="4" t="s">
        <v>2166</v>
      </c>
      <c r="D2832" s="10">
        <v>1.592644161E9</v>
      </c>
      <c r="E2832" s="25">
        <v>0.60817385</v>
      </c>
      <c r="G2832" s="25"/>
    </row>
    <row r="2833">
      <c r="A2833" s="22" t="s">
        <v>16636</v>
      </c>
      <c r="B2833" s="4" t="s">
        <v>13455</v>
      </c>
      <c r="C2833" s="4" t="s">
        <v>5074</v>
      </c>
      <c r="D2833" s="10">
        <v>1.591051183E9</v>
      </c>
      <c r="E2833" s="25">
        <v>0.6067048</v>
      </c>
      <c r="G2833" s="25"/>
    </row>
    <row r="2834">
      <c r="A2834" s="4" t="s">
        <v>16637</v>
      </c>
      <c r="B2834" s="4" t="s">
        <v>13784</v>
      </c>
      <c r="C2834" s="4" t="s">
        <v>6288</v>
      </c>
      <c r="D2834" s="10">
        <v>1.591824464E9</v>
      </c>
      <c r="E2834" s="25">
        <v>0.6066731</v>
      </c>
      <c r="G2834" s="25"/>
    </row>
    <row r="2835">
      <c r="A2835" s="4" t="s">
        <v>16638</v>
      </c>
      <c r="B2835" s="4" t="s">
        <v>13395</v>
      </c>
      <c r="C2835" s="4" t="s">
        <v>2710</v>
      </c>
      <c r="D2835" s="10">
        <v>1.591752573E9</v>
      </c>
      <c r="E2835" s="25">
        <v>0.6064126</v>
      </c>
      <c r="G2835" s="25"/>
    </row>
    <row r="2836">
      <c r="A2836" s="4" t="s">
        <v>16639</v>
      </c>
      <c r="B2836" s="4" t="s">
        <v>14145</v>
      </c>
      <c r="C2836" s="4" t="s">
        <v>2320</v>
      </c>
      <c r="D2836" s="10">
        <v>1.59125745E9</v>
      </c>
      <c r="E2836" s="25">
        <v>0.6063421</v>
      </c>
      <c r="G2836" s="25"/>
    </row>
    <row r="2837">
      <c r="A2837" s="4" t="s">
        <v>16640</v>
      </c>
      <c r="B2837" s="4" t="s">
        <v>13710</v>
      </c>
      <c r="C2837" s="4" t="s">
        <v>1783</v>
      </c>
      <c r="D2837" s="10">
        <v>1.591662384E9</v>
      </c>
      <c r="E2837" s="25">
        <v>0.60596454</v>
      </c>
      <c r="G2837" s="25"/>
    </row>
    <row r="2838">
      <c r="A2838" s="22" t="s">
        <v>16641</v>
      </c>
      <c r="B2838" s="4" t="s">
        <v>9050</v>
      </c>
      <c r="C2838" s="4" t="s">
        <v>864</v>
      </c>
      <c r="D2838" s="10">
        <v>1.592671727E9</v>
      </c>
      <c r="E2838" s="25">
        <v>0.6058476</v>
      </c>
      <c r="G2838" s="25"/>
    </row>
    <row r="2839">
      <c r="A2839" s="4" t="s">
        <v>16642</v>
      </c>
      <c r="B2839" s="4" t="s">
        <v>3996</v>
      </c>
      <c r="C2839" s="4" t="s">
        <v>3133</v>
      </c>
      <c r="D2839" s="10">
        <v>1.591096193E9</v>
      </c>
      <c r="E2839" s="25">
        <v>0.605396</v>
      </c>
      <c r="G2839" s="25"/>
    </row>
    <row r="2840">
      <c r="A2840" s="22" t="s">
        <v>16643</v>
      </c>
      <c r="B2840" s="4" t="s">
        <v>4764</v>
      </c>
      <c r="C2840" s="4" t="s">
        <v>4766</v>
      </c>
      <c r="D2840" s="10">
        <v>1.592417778E9</v>
      </c>
      <c r="E2840" s="25">
        <v>0.60517377</v>
      </c>
      <c r="G2840" s="25"/>
    </row>
    <row r="2841">
      <c r="A2841" s="4" t="s">
        <v>16644</v>
      </c>
      <c r="B2841" s="4" t="s">
        <v>16645</v>
      </c>
      <c r="C2841" s="4" t="s">
        <v>7056</v>
      </c>
      <c r="D2841" s="10">
        <v>1.591319942E9</v>
      </c>
      <c r="E2841" s="25">
        <v>0.6051062</v>
      </c>
      <c r="G2841" s="25"/>
    </row>
    <row r="2842">
      <c r="A2842" s="4" t="s">
        <v>16646</v>
      </c>
      <c r="B2842" s="4" t="s">
        <v>2146</v>
      </c>
      <c r="C2842" s="4" t="s">
        <v>560</v>
      </c>
      <c r="D2842" s="10">
        <v>1.592111757E9</v>
      </c>
      <c r="E2842" s="25">
        <v>0.6050979</v>
      </c>
      <c r="G2842" s="25"/>
    </row>
    <row r="2843">
      <c r="A2843" s="4" t="s">
        <v>16647</v>
      </c>
      <c r="B2843" s="4" t="s">
        <v>14472</v>
      </c>
      <c r="C2843" s="4" t="s">
        <v>5853</v>
      </c>
      <c r="D2843" s="10">
        <v>1.592365002E9</v>
      </c>
      <c r="E2843" s="25">
        <v>0.6050717</v>
      </c>
      <c r="G2843" s="25"/>
    </row>
    <row r="2844">
      <c r="A2844" s="4" t="s">
        <v>16648</v>
      </c>
      <c r="B2844" s="4" t="s">
        <v>16649</v>
      </c>
      <c r="C2844" s="4" t="s">
        <v>5015</v>
      </c>
      <c r="D2844" s="10">
        <v>1.593044635E9</v>
      </c>
      <c r="E2844" s="25">
        <v>0.6050663</v>
      </c>
      <c r="G2844" s="25"/>
    </row>
    <row r="2845">
      <c r="A2845" s="22" t="s">
        <v>16650</v>
      </c>
      <c r="B2845" s="4" t="s">
        <v>1018</v>
      </c>
      <c r="C2845" s="4" t="s">
        <v>1241</v>
      </c>
      <c r="D2845" s="10">
        <v>1.591605204E9</v>
      </c>
      <c r="E2845" s="25">
        <v>0.6050563</v>
      </c>
      <c r="G2845" s="25"/>
    </row>
    <row r="2846">
      <c r="A2846" s="22" t="s">
        <v>16650</v>
      </c>
      <c r="B2846" s="4" t="s">
        <v>1018</v>
      </c>
      <c r="C2846" s="4" t="s">
        <v>1535</v>
      </c>
      <c r="D2846" s="10">
        <v>1.59160501E9</v>
      </c>
      <c r="E2846" s="25">
        <v>0.6050563</v>
      </c>
      <c r="G2846" s="25"/>
    </row>
    <row r="2847">
      <c r="A2847" s="22" t="s">
        <v>16651</v>
      </c>
      <c r="B2847" s="4" t="s">
        <v>15742</v>
      </c>
      <c r="C2847" s="4" t="s">
        <v>1756</v>
      </c>
      <c r="D2847" s="10">
        <v>1.593098705E9</v>
      </c>
      <c r="E2847" s="25">
        <v>0.60504526</v>
      </c>
      <c r="G2847" s="25"/>
    </row>
    <row r="2848">
      <c r="A2848" s="4" t="s">
        <v>16652</v>
      </c>
      <c r="B2848" s="4" t="s">
        <v>16653</v>
      </c>
      <c r="C2848" s="4" t="s">
        <v>8222</v>
      </c>
      <c r="D2848" s="10">
        <v>1.592598164E9</v>
      </c>
      <c r="E2848" s="25">
        <v>0.6050393</v>
      </c>
      <c r="G2848" s="25"/>
    </row>
    <row r="2849">
      <c r="A2849" s="22" t="s">
        <v>16654</v>
      </c>
      <c r="B2849" s="4" t="s">
        <v>16655</v>
      </c>
      <c r="C2849" s="4" t="s">
        <v>773</v>
      </c>
      <c r="D2849" s="10">
        <v>1.591185954E9</v>
      </c>
      <c r="E2849" s="25">
        <v>0.6050182</v>
      </c>
      <c r="G2849" s="25"/>
    </row>
    <row r="2850">
      <c r="A2850" s="22" t="s">
        <v>16656</v>
      </c>
      <c r="B2850" s="4" t="s">
        <v>14879</v>
      </c>
      <c r="C2850" s="4" t="s">
        <v>11673</v>
      </c>
      <c r="D2850" s="10">
        <v>1.592018665E9</v>
      </c>
      <c r="E2850" s="25">
        <v>0.6049925</v>
      </c>
      <c r="G2850" s="25"/>
    </row>
    <row r="2851">
      <c r="A2851" s="4" t="s">
        <v>16657</v>
      </c>
      <c r="B2851" s="4" t="s">
        <v>13784</v>
      </c>
      <c r="C2851" s="4" t="s">
        <v>5007</v>
      </c>
      <c r="D2851" s="10">
        <v>1.592458939E9</v>
      </c>
      <c r="E2851" s="25">
        <v>0.60499114</v>
      </c>
      <c r="G2851" s="25"/>
    </row>
    <row r="2852">
      <c r="A2852" s="22" t="s">
        <v>16658</v>
      </c>
      <c r="B2852" s="4" t="s">
        <v>2805</v>
      </c>
      <c r="C2852" s="4" t="s">
        <v>2807</v>
      </c>
      <c r="D2852" s="10">
        <v>1.593554785E9</v>
      </c>
      <c r="E2852" s="25">
        <v>0.60499066</v>
      </c>
      <c r="G2852" s="25"/>
    </row>
    <row r="2853">
      <c r="A2853" s="22" t="s">
        <v>16659</v>
      </c>
      <c r="B2853" s="4" t="s">
        <v>13806</v>
      </c>
      <c r="C2853" s="4" t="s">
        <v>236</v>
      </c>
      <c r="D2853" s="10">
        <v>1.591427141E9</v>
      </c>
      <c r="E2853" s="25">
        <v>0.60497594</v>
      </c>
      <c r="G2853" s="25"/>
    </row>
    <row r="2854">
      <c r="A2854" s="4" t="s">
        <v>16660</v>
      </c>
      <c r="B2854" s="4" t="s">
        <v>1187</v>
      </c>
      <c r="C2854" s="4" t="s">
        <v>12013</v>
      </c>
      <c r="D2854" s="10">
        <v>1.591719038E9</v>
      </c>
      <c r="E2854" s="25">
        <v>0.60495013</v>
      </c>
      <c r="G2854" s="25"/>
    </row>
    <row r="2855">
      <c r="A2855" s="22" t="s">
        <v>16661</v>
      </c>
      <c r="B2855" s="4" t="s">
        <v>2146</v>
      </c>
      <c r="C2855" s="4" t="s">
        <v>2148</v>
      </c>
      <c r="D2855" s="10">
        <v>1.591457272E9</v>
      </c>
      <c r="E2855" s="25">
        <v>0.60493976</v>
      </c>
      <c r="G2855" s="25"/>
    </row>
    <row r="2856">
      <c r="A2856" s="4" t="s">
        <v>16662</v>
      </c>
      <c r="B2856" s="4" t="s">
        <v>16663</v>
      </c>
      <c r="C2856" s="4" t="s">
        <v>11909</v>
      </c>
      <c r="D2856" s="10">
        <v>1.59170766E9</v>
      </c>
      <c r="E2856" s="25">
        <v>0.604918</v>
      </c>
      <c r="G2856" s="25"/>
    </row>
    <row r="2857">
      <c r="A2857" s="22" t="s">
        <v>16664</v>
      </c>
      <c r="B2857" s="4" t="s">
        <v>13230</v>
      </c>
      <c r="C2857" s="4" t="s">
        <v>10752</v>
      </c>
      <c r="D2857" s="10">
        <v>1.591871946E9</v>
      </c>
      <c r="E2857" s="25">
        <v>0.6049096</v>
      </c>
      <c r="G2857" s="25"/>
    </row>
    <row r="2858">
      <c r="A2858" s="4" t="s">
        <v>16665</v>
      </c>
      <c r="B2858" s="4" t="s">
        <v>14107</v>
      </c>
      <c r="C2858" s="4" t="s">
        <v>12421</v>
      </c>
      <c r="D2858" s="10">
        <v>1.591808788E9</v>
      </c>
      <c r="E2858" s="25">
        <v>0.6048973</v>
      </c>
      <c r="G2858" s="25"/>
    </row>
    <row r="2859">
      <c r="A2859" s="22" t="s">
        <v>16666</v>
      </c>
      <c r="B2859" s="4" t="s">
        <v>2805</v>
      </c>
      <c r="C2859" s="4" t="s">
        <v>6183</v>
      </c>
      <c r="D2859" s="10">
        <v>1.592412727E9</v>
      </c>
      <c r="E2859" s="25">
        <v>0.60488254</v>
      </c>
      <c r="G2859" s="25"/>
    </row>
    <row r="2860">
      <c r="A2860" s="22" t="s">
        <v>16667</v>
      </c>
      <c r="B2860" s="4" t="s">
        <v>5583</v>
      </c>
      <c r="C2860" s="4" t="s">
        <v>6728</v>
      </c>
      <c r="D2860" s="10">
        <v>1.59224364E9</v>
      </c>
      <c r="E2860" s="25">
        <v>0.60488194</v>
      </c>
      <c r="G2860" s="25"/>
    </row>
    <row r="2861">
      <c r="A2861" s="4" t="s">
        <v>16668</v>
      </c>
      <c r="B2861" s="4" t="s">
        <v>14055</v>
      </c>
      <c r="C2861" s="4" t="s">
        <v>7069</v>
      </c>
      <c r="D2861" s="10">
        <v>1.591284236E9</v>
      </c>
      <c r="E2861" s="25">
        <v>0.6048702</v>
      </c>
      <c r="G2861" s="25"/>
    </row>
    <row r="2862">
      <c r="A2862" s="4" t="s">
        <v>16669</v>
      </c>
      <c r="B2862" s="4" t="s">
        <v>16670</v>
      </c>
      <c r="C2862" s="4" t="s">
        <v>3265</v>
      </c>
      <c r="D2862" s="10">
        <v>1.592509343E9</v>
      </c>
      <c r="E2862" s="25">
        <v>0.6048651</v>
      </c>
      <c r="G2862" s="25"/>
    </row>
    <row r="2863">
      <c r="A2863" s="4" t="s">
        <v>16671</v>
      </c>
      <c r="B2863" s="4" t="s">
        <v>14780</v>
      </c>
      <c r="C2863" s="4" t="s">
        <v>2967</v>
      </c>
      <c r="D2863" s="10">
        <v>1.591190915E9</v>
      </c>
      <c r="E2863" s="25">
        <v>0.6048649</v>
      </c>
      <c r="G2863" s="25"/>
    </row>
    <row r="2864">
      <c r="A2864" s="22" t="s">
        <v>16672</v>
      </c>
      <c r="B2864" s="4" t="s">
        <v>930</v>
      </c>
      <c r="C2864" s="4" t="s">
        <v>2782</v>
      </c>
      <c r="D2864" s="10">
        <v>1.591811225E9</v>
      </c>
      <c r="E2864" s="25">
        <v>0.60485965</v>
      </c>
      <c r="G2864" s="25"/>
    </row>
    <row r="2865">
      <c r="A2865" s="4" t="s">
        <v>16673</v>
      </c>
      <c r="B2865" s="4" t="s">
        <v>13945</v>
      </c>
      <c r="C2865" s="4" t="s">
        <v>11121</v>
      </c>
      <c r="D2865" s="10">
        <v>1.592165551E9</v>
      </c>
      <c r="E2865" s="25">
        <v>0.60484254</v>
      </c>
      <c r="G2865" s="25"/>
    </row>
    <row r="2866">
      <c r="A2866" s="4" t="s">
        <v>16674</v>
      </c>
      <c r="B2866" s="4" t="s">
        <v>16675</v>
      </c>
      <c r="C2866" s="4" t="s">
        <v>5101</v>
      </c>
      <c r="D2866" s="10">
        <v>1.591900137E9</v>
      </c>
      <c r="E2866" s="25">
        <v>0.60482943</v>
      </c>
      <c r="G2866" s="25"/>
    </row>
    <row r="2867">
      <c r="A2867" s="4" t="s">
        <v>16676</v>
      </c>
      <c r="B2867" s="4" t="s">
        <v>1790</v>
      </c>
      <c r="C2867" s="4" t="s">
        <v>5385</v>
      </c>
      <c r="D2867" s="10">
        <v>1.592943738E9</v>
      </c>
      <c r="E2867" s="25">
        <v>0.6048085</v>
      </c>
      <c r="G2867" s="25"/>
    </row>
    <row r="2868">
      <c r="A2868" s="4" t="s">
        <v>16677</v>
      </c>
      <c r="B2868" s="4" t="s">
        <v>4826</v>
      </c>
      <c r="C2868" s="4" t="s">
        <v>6134</v>
      </c>
      <c r="D2868" s="10">
        <v>1.591655646E9</v>
      </c>
      <c r="E2868" s="25">
        <v>0.6047972</v>
      </c>
      <c r="G2868" s="25"/>
    </row>
    <row r="2869">
      <c r="A2869" s="4" t="s">
        <v>16678</v>
      </c>
      <c r="B2869" s="4" t="s">
        <v>1790</v>
      </c>
      <c r="C2869" s="4" t="s">
        <v>3606</v>
      </c>
      <c r="D2869" s="10">
        <v>1.591424606E9</v>
      </c>
      <c r="E2869" s="25">
        <v>0.6047968</v>
      </c>
      <c r="G2869" s="25"/>
    </row>
    <row r="2870">
      <c r="A2870" s="22" t="s">
        <v>16679</v>
      </c>
      <c r="B2870" s="4" t="s">
        <v>16680</v>
      </c>
      <c r="C2870" s="4" t="s">
        <v>9017</v>
      </c>
      <c r="D2870" s="10">
        <v>1.591443233E9</v>
      </c>
      <c r="E2870" s="25">
        <v>0.6047857</v>
      </c>
      <c r="G2870" s="25"/>
    </row>
    <row r="2871">
      <c r="A2871" s="4" t="s">
        <v>16681</v>
      </c>
      <c r="B2871" s="4" t="s">
        <v>13098</v>
      </c>
      <c r="C2871" s="4" t="s">
        <v>5735</v>
      </c>
      <c r="D2871" s="10">
        <v>1.592001163E9</v>
      </c>
      <c r="E2871" s="25">
        <v>0.60478044</v>
      </c>
      <c r="G2871" s="25"/>
    </row>
    <row r="2872">
      <c r="A2872" s="22" t="s">
        <v>16682</v>
      </c>
      <c r="B2872" s="4" t="s">
        <v>6034</v>
      </c>
      <c r="C2872" s="4" t="s">
        <v>9254</v>
      </c>
      <c r="D2872" s="10">
        <v>1.592706138E9</v>
      </c>
      <c r="E2872" s="25">
        <v>0.604771</v>
      </c>
      <c r="G2872" s="25"/>
    </row>
    <row r="2873">
      <c r="A2873" s="22" t="s">
        <v>16683</v>
      </c>
      <c r="B2873" s="4" t="s">
        <v>15610</v>
      </c>
      <c r="C2873" s="4" t="s">
        <v>10151</v>
      </c>
      <c r="D2873" s="10">
        <v>1.59297499E9</v>
      </c>
      <c r="E2873" s="25">
        <v>0.6047703</v>
      </c>
      <c r="G2873" s="25"/>
    </row>
    <row r="2874">
      <c r="A2874" s="22" t="s">
        <v>16684</v>
      </c>
      <c r="B2874" s="4" t="s">
        <v>13862</v>
      </c>
      <c r="C2874" s="4" t="s">
        <v>38</v>
      </c>
      <c r="D2874" s="10">
        <v>1.591890243E9</v>
      </c>
      <c r="E2874" s="25">
        <v>0.6047605</v>
      </c>
      <c r="G2874" s="25"/>
    </row>
    <row r="2875">
      <c r="A2875" s="22" t="s">
        <v>16685</v>
      </c>
      <c r="B2875" s="4" t="s">
        <v>13601</v>
      </c>
      <c r="C2875" s="4" t="s">
        <v>1451</v>
      </c>
      <c r="D2875" s="10">
        <v>1.591251926E9</v>
      </c>
      <c r="E2875" s="25">
        <v>0.6047581</v>
      </c>
      <c r="G2875" s="25"/>
    </row>
    <row r="2876">
      <c r="A2876" s="4" t="s">
        <v>16686</v>
      </c>
      <c r="B2876" s="4" t="s">
        <v>13773</v>
      </c>
      <c r="C2876" s="4" t="s">
        <v>9866</v>
      </c>
      <c r="D2876" s="10">
        <v>1.59277324E9</v>
      </c>
      <c r="E2876" s="25">
        <v>0.6047502</v>
      </c>
      <c r="G2876" s="25"/>
    </row>
    <row r="2877">
      <c r="A2877" s="22" t="s">
        <v>16687</v>
      </c>
      <c r="B2877" s="4" t="s">
        <v>13987</v>
      </c>
      <c r="C2877" s="4" t="s">
        <v>528</v>
      </c>
      <c r="D2877" s="10">
        <v>1.592178816E9</v>
      </c>
      <c r="E2877" s="25">
        <v>0.60474455</v>
      </c>
      <c r="G2877" s="25"/>
    </row>
    <row r="2878">
      <c r="A2878" s="4" t="s">
        <v>16688</v>
      </c>
      <c r="B2878" s="4" t="s">
        <v>16689</v>
      </c>
      <c r="C2878" s="4" t="s">
        <v>7898</v>
      </c>
      <c r="D2878" s="10">
        <v>1.592396709E9</v>
      </c>
      <c r="E2878" s="25">
        <v>0.60472727</v>
      </c>
      <c r="G2878" s="25"/>
    </row>
    <row r="2879">
      <c r="A2879" s="22" t="s">
        <v>16690</v>
      </c>
      <c r="B2879" s="4" t="s">
        <v>13343</v>
      </c>
      <c r="C2879" s="4" t="s">
        <v>2266</v>
      </c>
      <c r="D2879" s="10">
        <v>1.591655148E9</v>
      </c>
      <c r="E2879" s="25">
        <v>0.60471636</v>
      </c>
      <c r="G2879" s="25"/>
    </row>
    <row r="2880">
      <c r="A2880" s="4" t="s">
        <v>16691</v>
      </c>
      <c r="B2880" s="4" t="s">
        <v>16692</v>
      </c>
      <c r="C2880" s="4" t="s">
        <v>6767</v>
      </c>
      <c r="D2880" s="10">
        <v>1.591385567E9</v>
      </c>
      <c r="E2880" s="25">
        <v>0.604702</v>
      </c>
      <c r="G2880" s="25"/>
    </row>
    <row r="2881">
      <c r="A2881" s="22" t="s">
        <v>16693</v>
      </c>
      <c r="B2881" s="4" t="s">
        <v>2645</v>
      </c>
      <c r="C2881" s="4" t="s">
        <v>2095</v>
      </c>
      <c r="D2881" s="10">
        <v>1.592093881E9</v>
      </c>
      <c r="E2881" s="25">
        <v>0.60467464</v>
      </c>
      <c r="G2881" s="25"/>
    </row>
    <row r="2882">
      <c r="A2882" s="4" t="s">
        <v>16694</v>
      </c>
      <c r="B2882" s="4" t="s">
        <v>10061</v>
      </c>
      <c r="C2882" s="4" t="s">
        <v>1662</v>
      </c>
      <c r="D2882" s="10">
        <v>1.592185419E9</v>
      </c>
      <c r="E2882" s="25">
        <v>0.6046644</v>
      </c>
      <c r="G2882" s="25"/>
    </row>
    <row r="2883">
      <c r="A2883" s="4" t="s">
        <v>16695</v>
      </c>
      <c r="B2883" s="4" t="s">
        <v>13098</v>
      </c>
      <c r="C2883" s="4" t="s">
        <v>6383</v>
      </c>
      <c r="D2883" s="10">
        <v>1.591270447E9</v>
      </c>
      <c r="E2883" s="25">
        <v>0.6046643</v>
      </c>
      <c r="G2883" s="25"/>
    </row>
    <row r="2884">
      <c r="A2884" s="4" t="s">
        <v>16696</v>
      </c>
      <c r="B2884" s="4" t="s">
        <v>862</v>
      </c>
      <c r="C2884" s="4" t="s">
        <v>9458</v>
      </c>
      <c r="D2884" s="10">
        <v>1.592530541E9</v>
      </c>
      <c r="E2884" s="25">
        <v>0.6046622</v>
      </c>
      <c r="G2884" s="25"/>
    </row>
    <row r="2885">
      <c r="A2885" s="4" t="s">
        <v>16697</v>
      </c>
      <c r="B2885" s="4" t="s">
        <v>16698</v>
      </c>
      <c r="C2885" s="4" t="s">
        <v>8152</v>
      </c>
      <c r="D2885" s="10">
        <v>1.592438785E9</v>
      </c>
      <c r="E2885" s="25">
        <v>0.6046582</v>
      </c>
      <c r="G2885" s="25"/>
    </row>
    <row r="2886">
      <c r="A2886" s="4" t="s">
        <v>16699</v>
      </c>
      <c r="B2886" s="4" t="s">
        <v>16700</v>
      </c>
      <c r="C2886" s="4" t="s">
        <v>7626</v>
      </c>
      <c r="D2886" s="10">
        <v>1.5925273E9</v>
      </c>
      <c r="E2886" s="25">
        <v>0.6046129</v>
      </c>
      <c r="G2886" s="25"/>
    </row>
    <row r="2887">
      <c r="A2887" s="4" t="s">
        <v>16701</v>
      </c>
      <c r="B2887" s="4" t="s">
        <v>2989</v>
      </c>
      <c r="C2887" s="4" t="s">
        <v>1290</v>
      </c>
      <c r="D2887" s="10">
        <v>1.592081044E9</v>
      </c>
      <c r="E2887" s="25">
        <v>0.6046091</v>
      </c>
      <c r="G2887" s="25"/>
    </row>
    <row r="2888">
      <c r="A2888" s="4" t="s">
        <v>16702</v>
      </c>
      <c r="B2888" s="4" t="s">
        <v>16703</v>
      </c>
      <c r="C2888" s="4" t="s">
        <v>11323</v>
      </c>
      <c r="D2888" s="10">
        <v>1.591899972E9</v>
      </c>
      <c r="E2888" s="25">
        <v>0.6046086</v>
      </c>
      <c r="G2888" s="25"/>
    </row>
    <row r="2889">
      <c r="A2889" s="4" t="s">
        <v>16704</v>
      </c>
      <c r="B2889" s="4" t="s">
        <v>16705</v>
      </c>
      <c r="C2889" s="4" t="s">
        <v>545</v>
      </c>
      <c r="D2889" s="10">
        <v>1.593057451E9</v>
      </c>
      <c r="E2889" s="25">
        <v>0.6046081</v>
      </c>
      <c r="G2889" s="25"/>
    </row>
    <row r="2890">
      <c r="A2890" s="22" t="s">
        <v>16706</v>
      </c>
      <c r="B2890" s="4" t="s">
        <v>5018</v>
      </c>
      <c r="C2890" s="4" t="s">
        <v>5266</v>
      </c>
      <c r="D2890" s="10">
        <v>1.591219427E9</v>
      </c>
      <c r="E2890" s="25">
        <v>0.6045983</v>
      </c>
      <c r="G2890" s="25"/>
    </row>
    <row r="2891">
      <c r="A2891" s="4" t="s">
        <v>16707</v>
      </c>
      <c r="B2891" s="4" t="s">
        <v>14425</v>
      </c>
      <c r="C2891" s="4" t="s">
        <v>6379</v>
      </c>
      <c r="D2891" s="10">
        <v>1.591869099E9</v>
      </c>
      <c r="E2891" s="25">
        <v>0.60459083</v>
      </c>
      <c r="G2891" s="25"/>
    </row>
    <row r="2892">
      <c r="A2892" s="22" t="s">
        <v>16708</v>
      </c>
      <c r="B2892" s="4" t="s">
        <v>11549</v>
      </c>
      <c r="C2892" s="4" t="s">
        <v>12058</v>
      </c>
      <c r="D2892" s="10">
        <v>1.591933583E9</v>
      </c>
      <c r="E2892" s="25">
        <v>0.604546</v>
      </c>
      <c r="G2892" s="25"/>
    </row>
    <row r="2893">
      <c r="A2893" s="4" t="s">
        <v>16709</v>
      </c>
      <c r="B2893" s="4" t="s">
        <v>14446</v>
      </c>
      <c r="C2893" s="4" t="s">
        <v>4652</v>
      </c>
      <c r="D2893" s="10">
        <v>1.593187081E9</v>
      </c>
      <c r="E2893" s="25">
        <v>0.6045453</v>
      </c>
      <c r="G2893" s="25"/>
    </row>
    <row r="2894">
      <c r="A2894" s="4" t="s">
        <v>16710</v>
      </c>
      <c r="B2894" s="4" t="s">
        <v>16711</v>
      </c>
      <c r="C2894" s="4" t="s">
        <v>4030</v>
      </c>
      <c r="D2894" s="10">
        <v>1.591667343E9</v>
      </c>
      <c r="E2894" s="25">
        <v>0.60453564</v>
      </c>
      <c r="G2894" s="25"/>
    </row>
    <row r="2895">
      <c r="A2895" s="4" t="s">
        <v>16712</v>
      </c>
      <c r="B2895" s="4" t="s">
        <v>16713</v>
      </c>
      <c r="C2895" s="4" t="s">
        <v>8442</v>
      </c>
      <c r="D2895" s="10">
        <v>1.593225099E9</v>
      </c>
      <c r="E2895" s="25">
        <v>0.6045184</v>
      </c>
      <c r="G2895" s="25"/>
    </row>
    <row r="2896">
      <c r="A2896" s="4" t="s">
        <v>16714</v>
      </c>
      <c r="B2896" s="4" t="s">
        <v>16031</v>
      </c>
      <c r="C2896" s="4" t="s">
        <v>11311</v>
      </c>
      <c r="D2896" s="10">
        <v>1.591974072E9</v>
      </c>
      <c r="E2896" s="25">
        <v>0.60449976</v>
      </c>
      <c r="G2896" s="25"/>
    </row>
    <row r="2897">
      <c r="A2897" s="4" t="s">
        <v>16715</v>
      </c>
      <c r="B2897" s="4" t="s">
        <v>2848</v>
      </c>
      <c r="C2897" s="4" t="s">
        <v>9399</v>
      </c>
      <c r="D2897" s="10">
        <v>1.592503685E9</v>
      </c>
      <c r="E2897" s="25">
        <v>0.60439</v>
      </c>
      <c r="G2897" s="25"/>
    </row>
    <row r="2898">
      <c r="A2898" s="4" t="s">
        <v>16716</v>
      </c>
      <c r="B2898" s="4" t="s">
        <v>3469</v>
      </c>
      <c r="C2898" s="4" t="s">
        <v>2351</v>
      </c>
      <c r="D2898" s="10">
        <v>1.593538405E9</v>
      </c>
      <c r="E2898" s="25">
        <v>0.6042717</v>
      </c>
      <c r="G2898" s="25"/>
    </row>
    <row r="2899">
      <c r="A2899" s="22" t="s">
        <v>16717</v>
      </c>
      <c r="B2899" s="4" t="s">
        <v>14290</v>
      </c>
      <c r="C2899" s="4" t="s">
        <v>6919</v>
      </c>
      <c r="D2899" s="10">
        <v>1.591112678E9</v>
      </c>
      <c r="E2899" s="25">
        <v>0.6042563</v>
      </c>
      <c r="G2899" s="25"/>
    </row>
    <row r="2900">
      <c r="A2900" s="4" t="s">
        <v>16718</v>
      </c>
      <c r="B2900" s="4" t="s">
        <v>4088</v>
      </c>
      <c r="C2900" s="4" t="s">
        <v>1658</v>
      </c>
      <c r="D2900" s="10">
        <v>1.593417702E9</v>
      </c>
      <c r="E2900" s="25">
        <v>0.6035068</v>
      </c>
      <c r="G2900" s="25"/>
    </row>
    <row r="2901">
      <c r="A2901" s="22" t="s">
        <v>16719</v>
      </c>
      <c r="B2901" s="4" t="s">
        <v>4671</v>
      </c>
      <c r="C2901" s="4" t="s">
        <v>5506</v>
      </c>
      <c r="D2901" s="10">
        <v>1.592320467E9</v>
      </c>
      <c r="E2901" s="25">
        <v>0.60134715</v>
      </c>
      <c r="G2901" s="25"/>
    </row>
    <row r="2902">
      <c r="A2902" s="4" t="s">
        <v>16720</v>
      </c>
      <c r="B2902" s="4" t="s">
        <v>14542</v>
      </c>
      <c r="C2902" s="4" t="s">
        <v>2733</v>
      </c>
      <c r="D2902" s="10">
        <v>1.593413213E9</v>
      </c>
      <c r="E2902" s="25">
        <v>0.60131913</v>
      </c>
      <c r="G2902" s="25"/>
    </row>
    <row r="2903">
      <c r="A2903" s="4" t="s">
        <v>16721</v>
      </c>
      <c r="B2903" s="4" t="s">
        <v>3108</v>
      </c>
      <c r="C2903" s="4" t="s">
        <v>790</v>
      </c>
      <c r="D2903" s="10">
        <v>1.592431482E9</v>
      </c>
      <c r="E2903" s="25">
        <v>0.60107636</v>
      </c>
      <c r="G2903" s="25"/>
    </row>
    <row r="2904">
      <c r="A2904" s="4" t="s">
        <v>16722</v>
      </c>
      <c r="B2904" s="4" t="s">
        <v>14427</v>
      </c>
      <c r="C2904" s="4" t="s">
        <v>12437</v>
      </c>
      <c r="D2904" s="10">
        <v>1.591678755E9</v>
      </c>
      <c r="E2904" s="25">
        <v>0.60058296</v>
      </c>
      <c r="G2904" s="25"/>
    </row>
    <row r="2905">
      <c r="A2905" s="4" t="s">
        <v>16723</v>
      </c>
      <c r="B2905" s="4" t="s">
        <v>16724</v>
      </c>
      <c r="C2905" s="4" t="s">
        <v>2071</v>
      </c>
      <c r="D2905" s="10">
        <v>1.592780686E9</v>
      </c>
      <c r="E2905" s="25">
        <v>0.6003495</v>
      </c>
      <c r="G2905" s="25"/>
    </row>
    <row r="2906">
      <c r="A2906" s="4" t="s">
        <v>16725</v>
      </c>
      <c r="B2906" s="4" t="s">
        <v>939</v>
      </c>
      <c r="C2906" s="4" t="s">
        <v>12216</v>
      </c>
      <c r="D2906" s="10">
        <v>1.592148428E9</v>
      </c>
      <c r="E2906" s="25">
        <v>0.5997968</v>
      </c>
      <c r="G2906" s="25"/>
    </row>
    <row r="2907">
      <c r="A2907" s="22" t="s">
        <v>16726</v>
      </c>
      <c r="B2907" s="4" t="s">
        <v>14756</v>
      </c>
      <c r="C2907" s="4" t="s">
        <v>9827</v>
      </c>
      <c r="D2907" s="10">
        <v>1.591562534E9</v>
      </c>
      <c r="E2907" s="25">
        <v>0.59930784</v>
      </c>
      <c r="G2907" s="25"/>
    </row>
    <row r="2908">
      <c r="A2908" s="4" t="s">
        <v>16727</v>
      </c>
      <c r="B2908" s="4" t="s">
        <v>13214</v>
      </c>
      <c r="C2908" s="4" t="s">
        <v>7056</v>
      </c>
      <c r="D2908" s="10">
        <v>1.591327143E9</v>
      </c>
      <c r="E2908" s="25">
        <v>0.59929395</v>
      </c>
      <c r="G2908" s="25"/>
    </row>
    <row r="2909">
      <c r="A2909" s="4" t="s">
        <v>16728</v>
      </c>
      <c r="B2909" s="4" t="s">
        <v>13677</v>
      </c>
      <c r="C2909" s="4" t="s">
        <v>9296</v>
      </c>
      <c r="D2909" s="10">
        <v>1.592583184E9</v>
      </c>
      <c r="E2909" s="25">
        <v>0.5992106</v>
      </c>
      <c r="G2909" s="25"/>
    </row>
    <row r="2910">
      <c r="A2910" s="4" t="s">
        <v>16729</v>
      </c>
      <c r="B2910" s="4" t="s">
        <v>16730</v>
      </c>
      <c r="C2910" s="4" t="s">
        <v>830</v>
      </c>
      <c r="D2910" s="10">
        <v>1.591744205E9</v>
      </c>
      <c r="E2910" s="25">
        <v>0.5991991</v>
      </c>
      <c r="G2910" s="25"/>
    </row>
    <row r="2911">
      <c r="A2911" s="4" t="s">
        <v>16731</v>
      </c>
      <c r="B2911" s="4" t="s">
        <v>16732</v>
      </c>
      <c r="C2911" s="4" t="s">
        <v>1699</v>
      </c>
      <c r="D2911" s="10">
        <v>1.592187835E9</v>
      </c>
      <c r="E2911" s="25">
        <v>0.5991057</v>
      </c>
      <c r="G2911" s="25"/>
    </row>
    <row r="2912">
      <c r="A2912" s="4" t="s">
        <v>16733</v>
      </c>
      <c r="B2912" s="4" t="s">
        <v>919</v>
      </c>
      <c r="C2912" s="4" t="s">
        <v>10728</v>
      </c>
      <c r="D2912" s="10">
        <v>1.591084516E9</v>
      </c>
      <c r="E2912" s="25">
        <v>0.59902275</v>
      </c>
      <c r="G2912" s="25"/>
    </row>
    <row r="2913">
      <c r="A2913" s="4" t="s">
        <v>16734</v>
      </c>
      <c r="B2913" s="4" t="s">
        <v>13784</v>
      </c>
      <c r="C2913" s="4" t="s">
        <v>7902</v>
      </c>
      <c r="D2913" s="10">
        <v>1.591316361E9</v>
      </c>
      <c r="E2913" s="25">
        <v>0.598732</v>
      </c>
      <c r="G2913" s="25"/>
    </row>
    <row r="2914">
      <c r="A2914" s="4" t="s">
        <v>16735</v>
      </c>
      <c r="B2914" s="4" t="s">
        <v>13458</v>
      </c>
      <c r="C2914" s="4" t="s">
        <v>5176</v>
      </c>
      <c r="D2914" s="10">
        <v>1.592343802E9</v>
      </c>
      <c r="E2914" s="25">
        <v>0.5986161</v>
      </c>
      <c r="G2914" s="25"/>
    </row>
    <row r="2915">
      <c r="A2915" s="4" t="s">
        <v>16736</v>
      </c>
      <c r="B2915" s="4" t="s">
        <v>13492</v>
      </c>
      <c r="C2915" s="4" t="s">
        <v>6944</v>
      </c>
      <c r="D2915" s="10">
        <v>1.591662412E9</v>
      </c>
      <c r="E2915" s="25">
        <v>0.5985568</v>
      </c>
      <c r="G2915" s="25"/>
    </row>
    <row r="2916">
      <c r="A2916" s="4" t="s">
        <v>16737</v>
      </c>
      <c r="B2916" s="4" t="s">
        <v>16738</v>
      </c>
      <c r="C2916" s="4" t="s">
        <v>4914</v>
      </c>
      <c r="D2916" s="10">
        <v>1.592277336E9</v>
      </c>
      <c r="E2916" s="25">
        <v>0.5979899</v>
      </c>
      <c r="G2916" s="25"/>
    </row>
    <row r="2917">
      <c r="A2917" s="4" t="s">
        <v>16739</v>
      </c>
      <c r="B2917" s="4" t="s">
        <v>13230</v>
      </c>
      <c r="C2917" s="4" t="s">
        <v>9005</v>
      </c>
      <c r="D2917" s="10">
        <v>1.591960497E9</v>
      </c>
      <c r="E2917" s="25">
        <v>0.5974169</v>
      </c>
      <c r="G2917" s="25"/>
    </row>
    <row r="2918">
      <c r="A2918" s="22" t="s">
        <v>16740</v>
      </c>
      <c r="B2918" s="4" t="s">
        <v>12250</v>
      </c>
      <c r="C2918" s="4" t="s">
        <v>3118</v>
      </c>
      <c r="D2918" s="10">
        <v>1.591917865E9</v>
      </c>
      <c r="E2918" s="25">
        <v>0.5973791</v>
      </c>
      <c r="G2918" s="25"/>
    </row>
    <row r="2919">
      <c r="A2919" s="4" t="s">
        <v>16741</v>
      </c>
      <c r="B2919" s="4" t="s">
        <v>13311</v>
      </c>
      <c r="C2919" s="4" t="s">
        <v>794</v>
      </c>
      <c r="D2919" s="10">
        <v>1.592795307E9</v>
      </c>
      <c r="E2919" s="25">
        <v>0.59733266</v>
      </c>
      <c r="G2919" s="25"/>
    </row>
    <row r="2920">
      <c r="A2920" s="4" t="s">
        <v>16742</v>
      </c>
      <c r="B2920" s="4" t="s">
        <v>1619</v>
      </c>
      <c r="C2920" s="4" t="s">
        <v>4315</v>
      </c>
      <c r="D2920" s="10">
        <v>1.592194376E9</v>
      </c>
      <c r="E2920" s="25">
        <v>0.59690976</v>
      </c>
      <c r="G2920" s="25"/>
    </row>
    <row r="2921">
      <c r="A2921" s="22" t="s">
        <v>16743</v>
      </c>
      <c r="B2921" s="4" t="s">
        <v>7379</v>
      </c>
      <c r="C2921" s="4" t="s">
        <v>7382</v>
      </c>
      <c r="D2921" s="10">
        <v>1.592569206E9</v>
      </c>
      <c r="E2921" s="25">
        <v>0.5965006</v>
      </c>
      <c r="G2921" s="25"/>
    </row>
    <row r="2922">
      <c r="A2922" s="22" t="s">
        <v>16744</v>
      </c>
      <c r="B2922" s="4" t="s">
        <v>13987</v>
      </c>
      <c r="C2922" s="4" t="s">
        <v>3678</v>
      </c>
      <c r="D2922" s="10">
        <v>1.592055492E9</v>
      </c>
      <c r="E2922" s="25">
        <v>0.59627146</v>
      </c>
      <c r="G2922" s="25"/>
    </row>
    <row r="2923">
      <c r="A2923" s="22" t="s">
        <v>16745</v>
      </c>
      <c r="B2923" s="4" t="s">
        <v>16746</v>
      </c>
      <c r="C2923" s="4" t="s">
        <v>4495</v>
      </c>
      <c r="D2923" s="10">
        <v>1.591713184E9</v>
      </c>
      <c r="E2923" s="25">
        <v>0.59519506</v>
      </c>
      <c r="G2923" s="25"/>
    </row>
    <row r="2924">
      <c r="A2924" s="4" t="s">
        <v>16747</v>
      </c>
      <c r="B2924" s="4" t="s">
        <v>13314</v>
      </c>
      <c r="C2924" s="4" t="s">
        <v>4476</v>
      </c>
      <c r="D2924" s="10">
        <v>1.593396784E9</v>
      </c>
      <c r="E2924" s="25">
        <v>0.5951867</v>
      </c>
      <c r="G2924" s="25"/>
    </row>
    <row r="2925">
      <c r="A2925" s="4" t="s">
        <v>16748</v>
      </c>
      <c r="B2925" s="4" t="s">
        <v>930</v>
      </c>
      <c r="C2925" s="4" t="s">
        <v>4673</v>
      </c>
      <c r="D2925" s="10">
        <v>1.593450901E9</v>
      </c>
      <c r="E2925" s="25">
        <v>0.5951361</v>
      </c>
      <c r="G2925" s="25"/>
    </row>
    <row r="2926">
      <c r="A2926" s="4" t="s">
        <v>16749</v>
      </c>
      <c r="B2926" s="4" t="s">
        <v>14958</v>
      </c>
      <c r="C2926" s="4" t="s">
        <v>7626</v>
      </c>
      <c r="D2926" s="10">
        <v>1.592523796E9</v>
      </c>
      <c r="E2926" s="25">
        <v>0.5950784</v>
      </c>
      <c r="G2926" s="25"/>
    </row>
    <row r="2927">
      <c r="A2927" s="22" t="s">
        <v>16750</v>
      </c>
      <c r="B2927" s="4" t="s">
        <v>11549</v>
      </c>
      <c r="C2927" s="4" t="s">
        <v>1986</v>
      </c>
      <c r="D2927" s="10">
        <v>1.593146634E9</v>
      </c>
      <c r="E2927" s="25">
        <v>0.59445465</v>
      </c>
      <c r="G2927" s="25"/>
    </row>
    <row r="2928">
      <c r="A2928" s="22" t="s">
        <v>16751</v>
      </c>
      <c r="B2928" s="4" t="s">
        <v>14804</v>
      </c>
      <c r="C2928" s="4" t="s">
        <v>5772</v>
      </c>
      <c r="D2928" s="10">
        <v>1.591213202E9</v>
      </c>
      <c r="E2928" s="25">
        <v>0.59434456</v>
      </c>
      <c r="G2928" s="25"/>
    </row>
    <row r="2929">
      <c r="A2929" s="22" t="s">
        <v>16752</v>
      </c>
      <c r="B2929" s="4" t="s">
        <v>13695</v>
      </c>
      <c r="C2929" s="4" t="s">
        <v>9219</v>
      </c>
      <c r="D2929" s="10">
        <v>1.591974797E9</v>
      </c>
      <c r="E2929" s="25">
        <v>0.594319</v>
      </c>
      <c r="G2929" s="25"/>
    </row>
    <row r="2930">
      <c r="A2930" s="22" t="s">
        <v>16753</v>
      </c>
      <c r="B2930" s="4" t="s">
        <v>13230</v>
      </c>
      <c r="C2930" s="4" t="s">
        <v>2211</v>
      </c>
      <c r="D2930" s="10">
        <v>1.593447734E9</v>
      </c>
      <c r="E2930" s="25">
        <v>0.5943167</v>
      </c>
      <c r="G2930" s="25"/>
    </row>
    <row r="2931">
      <c r="A2931" s="22" t="s">
        <v>16754</v>
      </c>
      <c r="B2931" s="4" t="s">
        <v>14446</v>
      </c>
      <c r="C2931" s="4" t="s">
        <v>11138</v>
      </c>
      <c r="D2931" s="10">
        <v>1.591374647E9</v>
      </c>
      <c r="E2931" s="25">
        <v>0.5941652</v>
      </c>
      <c r="G2931" s="25"/>
    </row>
    <row r="2932">
      <c r="A2932" s="4" t="s">
        <v>16755</v>
      </c>
      <c r="B2932" s="4" t="s">
        <v>13230</v>
      </c>
      <c r="C2932" s="4" t="s">
        <v>9418</v>
      </c>
      <c r="D2932" s="10">
        <v>1.59169974E9</v>
      </c>
      <c r="E2932" s="25">
        <v>0.5941633</v>
      </c>
      <c r="G2932" s="25"/>
    </row>
    <row r="2933">
      <c r="A2933" s="22" t="s">
        <v>16756</v>
      </c>
      <c r="B2933" s="4" t="s">
        <v>13689</v>
      </c>
      <c r="C2933" s="4" t="s">
        <v>293</v>
      </c>
      <c r="D2933" s="10">
        <v>1.591112581E9</v>
      </c>
      <c r="E2933" s="25">
        <v>0.5938992</v>
      </c>
      <c r="G2933" s="25"/>
    </row>
    <row r="2934">
      <c r="A2934" s="22" t="s">
        <v>16757</v>
      </c>
      <c r="B2934" s="4" t="s">
        <v>930</v>
      </c>
      <c r="C2934" s="4" t="s">
        <v>2112</v>
      </c>
      <c r="D2934" s="10">
        <v>1.593044253E9</v>
      </c>
      <c r="E2934" s="25">
        <v>0.59375656</v>
      </c>
      <c r="G2934" s="25"/>
    </row>
    <row r="2935">
      <c r="A2935" s="22" t="s">
        <v>16758</v>
      </c>
      <c r="B2935" s="4" t="s">
        <v>3143</v>
      </c>
      <c r="C2935" s="4" t="s">
        <v>4308</v>
      </c>
      <c r="D2935" s="10">
        <v>1.593007465E9</v>
      </c>
      <c r="E2935" s="25">
        <v>0.59350085</v>
      </c>
      <c r="G2935" s="25"/>
    </row>
    <row r="2936">
      <c r="A2936" s="4" t="s">
        <v>16759</v>
      </c>
      <c r="B2936" s="4" t="s">
        <v>6479</v>
      </c>
      <c r="C2936" s="4" t="s">
        <v>6095</v>
      </c>
      <c r="D2936" s="10">
        <v>1.591293381E9</v>
      </c>
      <c r="E2936" s="25">
        <v>0.5923183</v>
      </c>
      <c r="G2936" s="25"/>
    </row>
    <row r="2937">
      <c r="A2937" s="4" t="s">
        <v>16760</v>
      </c>
      <c r="B2937" s="4" t="s">
        <v>13492</v>
      </c>
      <c r="C2937" s="4" t="s">
        <v>6888</v>
      </c>
      <c r="D2937" s="10">
        <v>1.591662081E9</v>
      </c>
      <c r="E2937" s="25">
        <v>0.5918828</v>
      </c>
      <c r="G2937" s="25"/>
    </row>
    <row r="2938">
      <c r="A2938" s="4" t="s">
        <v>16761</v>
      </c>
      <c r="B2938" s="4" t="s">
        <v>13964</v>
      </c>
      <c r="C2938" s="4" t="s">
        <v>1290</v>
      </c>
      <c r="D2938" s="10">
        <v>1.592082492E9</v>
      </c>
      <c r="E2938" s="25">
        <v>0.591825</v>
      </c>
      <c r="G2938" s="25"/>
    </row>
    <row r="2939">
      <c r="A2939" s="22" t="s">
        <v>16762</v>
      </c>
      <c r="B2939" s="4" t="s">
        <v>1327</v>
      </c>
      <c r="C2939" s="4" t="s">
        <v>6351</v>
      </c>
      <c r="D2939" s="10">
        <v>1.591671353E9</v>
      </c>
      <c r="E2939" s="25">
        <v>0.5915446</v>
      </c>
      <c r="G2939" s="25"/>
    </row>
    <row r="2940">
      <c r="A2940" s="22" t="s">
        <v>16763</v>
      </c>
      <c r="B2940" s="4" t="s">
        <v>16764</v>
      </c>
      <c r="C2940" s="4" t="s">
        <v>11619</v>
      </c>
      <c r="D2940" s="10">
        <v>1.592772143E9</v>
      </c>
      <c r="E2940" s="25">
        <v>0.591406</v>
      </c>
      <c r="G2940" s="25"/>
    </row>
    <row r="2941">
      <c r="A2941" s="22" t="s">
        <v>16765</v>
      </c>
      <c r="B2941" s="4" t="s">
        <v>16766</v>
      </c>
      <c r="C2941" s="4" t="s">
        <v>3865</v>
      </c>
      <c r="D2941" s="10">
        <v>1.592424432E9</v>
      </c>
      <c r="E2941" s="25">
        <v>0.59111124</v>
      </c>
      <c r="G2941" s="25"/>
    </row>
    <row r="2942">
      <c r="A2942" s="22" t="s">
        <v>16767</v>
      </c>
      <c r="B2942" s="4" t="s">
        <v>16768</v>
      </c>
      <c r="C2942" s="4" t="s">
        <v>6134</v>
      </c>
      <c r="D2942" s="10">
        <v>1.591709955E9</v>
      </c>
      <c r="E2942" s="25">
        <v>0.5910188</v>
      </c>
      <c r="G2942" s="25"/>
    </row>
    <row r="2943">
      <c r="A2943" s="4" t="s">
        <v>16769</v>
      </c>
      <c r="B2943" s="4" t="s">
        <v>13455</v>
      </c>
      <c r="C2943" s="4" t="s">
        <v>841</v>
      </c>
      <c r="D2943" s="10">
        <v>1.593036304E9</v>
      </c>
      <c r="E2943" s="25">
        <v>0.59091365</v>
      </c>
      <c r="G2943" s="25"/>
    </row>
    <row r="2944">
      <c r="A2944" s="22" t="s">
        <v>16770</v>
      </c>
      <c r="B2944" s="4" t="s">
        <v>11591</v>
      </c>
      <c r="C2944" s="4" t="s">
        <v>6547</v>
      </c>
      <c r="D2944" s="10">
        <v>1.591978616E9</v>
      </c>
      <c r="E2944" s="25">
        <v>0.59087163</v>
      </c>
      <c r="G2944" s="25"/>
    </row>
    <row r="2945">
      <c r="A2945" s="4" t="s">
        <v>16771</v>
      </c>
      <c r="B2945" s="4" t="s">
        <v>13458</v>
      </c>
      <c r="C2945" s="4" t="s">
        <v>8506</v>
      </c>
      <c r="D2945" s="10">
        <v>1.592666852E9</v>
      </c>
      <c r="E2945" s="25">
        <v>0.59077644</v>
      </c>
      <c r="G2945" s="25"/>
    </row>
    <row r="2946">
      <c r="A2946" s="4" t="s">
        <v>16772</v>
      </c>
      <c r="B2946" s="4" t="s">
        <v>13919</v>
      </c>
      <c r="C2946" s="4" t="s">
        <v>9140</v>
      </c>
      <c r="D2946" s="10">
        <v>1.59272796E9</v>
      </c>
      <c r="E2946" s="25">
        <v>0.59063774</v>
      </c>
      <c r="G2946" s="25"/>
    </row>
    <row r="2947">
      <c r="A2947" s="4" t="s">
        <v>16773</v>
      </c>
      <c r="B2947" s="4" t="s">
        <v>16774</v>
      </c>
      <c r="C2947" s="4" t="s">
        <v>10006</v>
      </c>
      <c r="D2947" s="10">
        <v>1.591424277E9</v>
      </c>
      <c r="E2947" s="25">
        <v>0.5905132</v>
      </c>
      <c r="G2947" s="25"/>
    </row>
    <row r="2948">
      <c r="A2948" s="4" t="s">
        <v>16775</v>
      </c>
      <c r="B2948" s="4" t="s">
        <v>14907</v>
      </c>
      <c r="C2948" s="4" t="s">
        <v>2935</v>
      </c>
      <c r="D2948" s="10">
        <v>1.593189852E9</v>
      </c>
      <c r="E2948" s="25">
        <v>0.5904518</v>
      </c>
      <c r="G2948" s="25"/>
    </row>
    <row r="2949">
      <c r="A2949" s="4" t="s">
        <v>16776</v>
      </c>
      <c r="B2949" s="4" t="s">
        <v>1818</v>
      </c>
      <c r="C2949" s="4" t="s">
        <v>9269</v>
      </c>
      <c r="D2949" s="10">
        <v>1.593184122E9</v>
      </c>
      <c r="E2949" s="25">
        <v>0.5903383</v>
      </c>
      <c r="G2949" s="25"/>
    </row>
    <row r="2950">
      <c r="A2950" s="4" t="s">
        <v>16777</v>
      </c>
      <c r="B2950" s="4" t="s">
        <v>6354</v>
      </c>
      <c r="C2950" s="4" t="s">
        <v>11235</v>
      </c>
      <c r="D2950" s="10">
        <v>1.59233481E9</v>
      </c>
      <c r="E2950" s="25">
        <v>0.58980346</v>
      </c>
      <c r="G2950" s="25"/>
    </row>
    <row r="2951">
      <c r="A2951" s="22" t="s">
        <v>16778</v>
      </c>
      <c r="B2951" s="4" t="s">
        <v>15083</v>
      </c>
      <c r="C2951" s="4" t="s">
        <v>4308</v>
      </c>
      <c r="D2951" s="10">
        <v>1.592960095E9</v>
      </c>
      <c r="E2951" s="25">
        <v>0.5896765</v>
      </c>
      <c r="G2951" s="25"/>
    </row>
    <row r="2952">
      <c r="A2952" s="4" t="s">
        <v>16779</v>
      </c>
      <c r="B2952" s="4" t="s">
        <v>13362</v>
      </c>
      <c r="C2952" s="4" t="s">
        <v>830</v>
      </c>
      <c r="D2952" s="10">
        <v>1.591729379E9</v>
      </c>
      <c r="E2952" s="25">
        <v>0.5894369</v>
      </c>
      <c r="G2952" s="25"/>
    </row>
    <row r="2953">
      <c r="A2953" s="22" t="s">
        <v>16780</v>
      </c>
      <c r="B2953" s="4" t="s">
        <v>16781</v>
      </c>
      <c r="C2953" s="4" t="s">
        <v>2913</v>
      </c>
      <c r="D2953" s="10">
        <v>1.591474631E9</v>
      </c>
      <c r="E2953" s="25">
        <v>0.58903676</v>
      </c>
      <c r="G2953" s="25"/>
    </row>
    <row r="2954">
      <c r="A2954" s="22" t="s">
        <v>16782</v>
      </c>
      <c r="B2954" s="4" t="s">
        <v>2065</v>
      </c>
      <c r="C2954" s="4" t="s">
        <v>2502</v>
      </c>
      <c r="D2954" s="10">
        <v>1.592578205E9</v>
      </c>
      <c r="E2954" s="25">
        <v>0.5888516</v>
      </c>
      <c r="G2954" s="25"/>
    </row>
    <row r="2955">
      <c r="A2955" s="4" t="s">
        <v>16783</v>
      </c>
      <c r="B2955" s="4" t="s">
        <v>886</v>
      </c>
      <c r="C2955" s="4" t="s">
        <v>2462</v>
      </c>
      <c r="D2955" s="10">
        <v>1.592699159E9</v>
      </c>
      <c r="E2955" s="25">
        <v>0.58882207</v>
      </c>
      <c r="G2955" s="25"/>
    </row>
    <row r="2956">
      <c r="A2956" s="22" t="s">
        <v>16784</v>
      </c>
      <c r="B2956" s="4" t="s">
        <v>1067</v>
      </c>
      <c r="C2956" s="4" t="s">
        <v>3425</v>
      </c>
      <c r="D2956" s="10">
        <v>1.592403132E9</v>
      </c>
      <c r="E2956" s="25">
        <v>0.58865327</v>
      </c>
      <c r="G2956" s="25"/>
    </row>
    <row r="2957">
      <c r="A2957" s="22" t="s">
        <v>16785</v>
      </c>
      <c r="B2957" s="4" t="s">
        <v>14022</v>
      </c>
      <c r="C2957" s="4" t="s">
        <v>1393</v>
      </c>
      <c r="D2957" s="10">
        <v>1.592787606E9</v>
      </c>
      <c r="E2957" s="25">
        <v>0.58772695</v>
      </c>
      <c r="G2957" s="25"/>
    </row>
    <row r="2958">
      <c r="A2958" s="4" t="s">
        <v>16786</v>
      </c>
      <c r="B2958" s="4" t="s">
        <v>1281</v>
      </c>
      <c r="C2958" s="4" t="s">
        <v>4625</v>
      </c>
      <c r="D2958" s="10">
        <v>1.591240569E9</v>
      </c>
      <c r="E2958" s="25">
        <v>0.5876557</v>
      </c>
      <c r="G2958" s="25"/>
    </row>
    <row r="2959">
      <c r="A2959" s="22" t="s">
        <v>16787</v>
      </c>
      <c r="B2959" s="4" t="s">
        <v>3031</v>
      </c>
      <c r="C2959" s="4" t="s">
        <v>9219</v>
      </c>
      <c r="D2959" s="10">
        <v>1.591973348E9</v>
      </c>
      <c r="E2959" s="25">
        <v>0.5876557</v>
      </c>
      <c r="G2959" s="25"/>
    </row>
    <row r="2960">
      <c r="A2960" s="4" t="s">
        <v>16788</v>
      </c>
      <c r="B2960" s="4" t="s">
        <v>1057</v>
      </c>
      <c r="C2960" s="4" t="s">
        <v>8093</v>
      </c>
      <c r="D2960" s="10">
        <v>1.593532175E9</v>
      </c>
      <c r="E2960" s="25">
        <v>0.5876557</v>
      </c>
      <c r="G2960" s="25"/>
    </row>
    <row r="2961">
      <c r="A2961" s="22" t="s">
        <v>16789</v>
      </c>
      <c r="B2961" s="4" t="s">
        <v>3684</v>
      </c>
      <c r="C2961" s="4" t="s">
        <v>10331</v>
      </c>
      <c r="D2961" s="10">
        <v>1.591992617E9</v>
      </c>
      <c r="E2961" s="25">
        <v>0.5876557</v>
      </c>
      <c r="G2961" s="25"/>
    </row>
    <row r="2962">
      <c r="A2962" s="4" t="s">
        <v>16790</v>
      </c>
      <c r="B2962" s="4" t="s">
        <v>14998</v>
      </c>
      <c r="C2962" s="4" t="s">
        <v>4753</v>
      </c>
      <c r="D2962" s="10">
        <v>1.59166507E9</v>
      </c>
      <c r="E2962" s="25">
        <v>0.5876557</v>
      </c>
      <c r="G2962" s="25"/>
    </row>
    <row r="2963">
      <c r="A2963" s="22" t="s">
        <v>16791</v>
      </c>
      <c r="B2963" s="4" t="s">
        <v>14446</v>
      </c>
      <c r="C2963" s="4" t="s">
        <v>6767</v>
      </c>
      <c r="D2963" s="10">
        <v>1.591373979E9</v>
      </c>
      <c r="E2963" s="25">
        <v>0.5876557</v>
      </c>
      <c r="G2963" s="25"/>
    </row>
    <row r="2964">
      <c r="A2964" s="4" t="s">
        <v>16792</v>
      </c>
      <c r="B2964" s="4" t="s">
        <v>13395</v>
      </c>
      <c r="C2964" s="4" t="s">
        <v>2466</v>
      </c>
      <c r="D2964" s="10">
        <v>1.591923791E9</v>
      </c>
      <c r="E2964" s="25">
        <v>0.5876557</v>
      </c>
      <c r="G2964" s="25"/>
    </row>
    <row r="2965">
      <c r="A2965" s="4" t="s">
        <v>16793</v>
      </c>
      <c r="B2965" s="4" t="s">
        <v>3947</v>
      </c>
      <c r="C2965" s="4" t="s">
        <v>5874</v>
      </c>
      <c r="D2965" s="10">
        <v>1.591104539E9</v>
      </c>
      <c r="E2965" s="25">
        <v>0.5876557</v>
      </c>
      <c r="G2965" s="25"/>
    </row>
    <row r="2966">
      <c r="A2966" s="22" t="s">
        <v>16794</v>
      </c>
      <c r="B2966" s="4" t="s">
        <v>16033</v>
      </c>
      <c r="C2966" s="4" t="s">
        <v>495</v>
      </c>
      <c r="D2966" s="10">
        <v>1.592756069E9</v>
      </c>
      <c r="E2966" s="25">
        <v>0.5876557</v>
      </c>
      <c r="G2966" s="25"/>
    </row>
    <row r="2967">
      <c r="A2967" s="4" t="s">
        <v>16795</v>
      </c>
      <c r="B2967" s="4" t="s">
        <v>13333</v>
      </c>
      <c r="C2967" s="4" t="s">
        <v>7822</v>
      </c>
      <c r="D2967" s="10">
        <v>1.593314366E9</v>
      </c>
      <c r="E2967" s="25">
        <v>0.5876557</v>
      </c>
      <c r="G2967" s="25"/>
    </row>
    <row r="2968">
      <c r="A2968" s="4" t="s">
        <v>16796</v>
      </c>
      <c r="B2968" s="4" t="s">
        <v>15670</v>
      </c>
      <c r="C2968" s="4" t="s">
        <v>3798</v>
      </c>
      <c r="D2968" s="10">
        <v>1.592096121E9</v>
      </c>
      <c r="E2968" s="25">
        <v>0.5876557</v>
      </c>
      <c r="G2968" s="25"/>
    </row>
    <row r="2969">
      <c r="A2969" s="4" t="s">
        <v>16797</v>
      </c>
      <c r="B2969" s="4" t="s">
        <v>13139</v>
      </c>
      <c r="C2969" s="4" t="s">
        <v>9386</v>
      </c>
      <c r="D2969" s="10">
        <v>1.592243437E9</v>
      </c>
      <c r="E2969" s="25">
        <v>0.5876557</v>
      </c>
      <c r="G2969" s="25"/>
    </row>
    <row r="2970">
      <c r="A2970" s="4" t="s">
        <v>16798</v>
      </c>
      <c r="B2970" s="4" t="s">
        <v>13228</v>
      </c>
      <c r="C2970" s="4" t="s">
        <v>4753</v>
      </c>
      <c r="D2970" s="10">
        <v>1.591651393E9</v>
      </c>
      <c r="E2970" s="25">
        <v>0.5876557</v>
      </c>
      <c r="G2970" s="25"/>
    </row>
    <row r="2971">
      <c r="A2971" s="4" t="s">
        <v>16799</v>
      </c>
      <c r="B2971" s="4" t="s">
        <v>904</v>
      </c>
      <c r="C2971" s="4" t="s">
        <v>8771</v>
      </c>
      <c r="D2971" s="10">
        <v>1.593304355E9</v>
      </c>
      <c r="E2971" s="25">
        <v>0.5876557</v>
      </c>
      <c r="G2971" s="25"/>
    </row>
    <row r="2972">
      <c r="A2972" s="4" t="s">
        <v>16800</v>
      </c>
      <c r="B2972" s="4" t="s">
        <v>16801</v>
      </c>
      <c r="C2972" s="4" t="s">
        <v>4935</v>
      </c>
      <c r="D2972" s="10">
        <v>1.591824078E9</v>
      </c>
      <c r="E2972" s="25">
        <v>0.5876557</v>
      </c>
      <c r="G2972" s="25"/>
    </row>
    <row r="2973">
      <c r="A2973" s="22" t="s">
        <v>16802</v>
      </c>
      <c r="B2973" s="4" t="s">
        <v>16803</v>
      </c>
      <c r="C2973" s="4" t="s">
        <v>1645</v>
      </c>
      <c r="D2973" s="10">
        <v>1.591213183E9</v>
      </c>
      <c r="E2973" s="25">
        <v>0.5876557</v>
      </c>
      <c r="G2973" s="25"/>
    </row>
    <row r="2974">
      <c r="A2974" s="22" t="s">
        <v>16804</v>
      </c>
      <c r="B2974" s="4" t="s">
        <v>13509</v>
      </c>
      <c r="C2974" s="4" t="s">
        <v>7880</v>
      </c>
      <c r="D2974" s="10">
        <v>1.5920141E9</v>
      </c>
      <c r="E2974" s="25">
        <v>0.5876557</v>
      </c>
      <c r="G2974" s="25"/>
    </row>
    <row r="2975">
      <c r="A2975" s="4" t="s">
        <v>16805</v>
      </c>
      <c r="B2975" s="4" t="s">
        <v>13280</v>
      </c>
      <c r="C2975" s="4" t="s">
        <v>10824</v>
      </c>
      <c r="D2975" s="10">
        <v>1.593281443E9</v>
      </c>
      <c r="E2975" s="25">
        <v>0.5876557</v>
      </c>
      <c r="G2975" s="25"/>
    </row>
    <row r="2976">
      <c r="A2976" s="4" t="s">
        <v>16806</v>
      </c>
      <c r="B2976" s="4" t="s">
        <v>1619</v>
      </c>
      <c r="C2976" s="4" t="s">
        <v>12584</v>
      </c>
      <c r="D2976" s="10">
        <v>1.593111525E9</v>
      </c>
      <c r="E2976" s="25">
        <v>0.5876557</v>
      </c>
      <c r="G2976" s="25"/>
    </row>
    <row r="2977">
      <c r="A2977" s="4" t="s">
        <v>16807</v>
      </c>
      <c r="B2977" s="4" t="s">
        <v>16808</v>
      </c>
      <c r="C2977" s="4" t="s">
        <v>7403</v>
      </c>
      <c r="D2977" s="10">
        <v>1.591384963E9</v>
      </c>
      <c r="E2977" s="25">
        <v>0.5876557</v>
      </c>
      <c r="G2977" s="25"/>
    </row>
    <row r="2978">
      <c r="A2978" s="22" t="s">
        <v>16809</v>
      </c>
      <c r="B2978" s="4" t="s">
        <v>3143</v>
      </c>
      <c r="C2978" s="4" t="s">
        <v>11611</v>
      </c>
      <c r="D2978" s="10">
        <v>1.591011759E9</v>
      </c>
      <c r="E2978" s="25">
        <v>0.5876557</v>
      </c>
      <c r="G2978" s="25"/>
    </row>
    <row r="2979">
      <c r="A2979" s="4" t="s">
        <v>16810</v>
      </c>
      <c r="B2979" s="4" t="s">
        <v>16811</v>
      </c>
      <c r="C2979" s="4" t="s">
        <v>3541</v>
      </c>
      <c r="D2979" s="10">
        <v>1.592542607E9</v>
      </c>
      <c r="E2979" s="25">
        <v>0.5876557</v>
      </c>
      <c r="G2979" s="25"/>
    </row>
    <row r="2980">
      <c r="A2980" s="4" t="s">
        <v>16812</v>
      </c>
      <c r="B2980" s="4" t="s">
        <v>1619</v>
      </c>
      <c r="C2980" s="4" t="s">
        <v>5389</v>
      </c>
      <c r="D2980" s="10">
        <v>1.593025786E9</v>
      </c>
      <c r="E2980" s="25">
        <v>0.5876557</v>
      </c>
      <c r="G2980" s="25"/>
    </row>
    <row r="2981">
      <c r="A2981" s="4" t="s">
        <v>16813</v>
      </c>
      <c r="B2981" s="4" t="s">
        <v>13341</v>
      </c>
      <c r="C2981" s="4" t="s">
        <v>8093</v>
      </c>
      <c r="D2981" s="10">
        <v>1.593522806E9</v>
      </c>
      <c r="E2981" s="25">
        <v>0.5876557</v>
      </c>
      <c r="G2981" s="25"/>
    </row>
    <row r="2982">
      <c r="A2982" s="22" t="s">
        <v>16814</v>
      </c>
      <c r="B2982" s="4" t="s">
        <v>862</v>
      </c>
      <c r="C2982" s="4" t="s">
        <v>10512</v>
      </c>
      <c r="D2982" s="10">
        <v>1.592674264E9</v>
      </c>
      <c r="E2982" s="25">
        <v>0.5876557</v>
      </c>
      <c r="G2982" s="25"/>
    </row>
    <row r="2983">
      <c r="A2983" s="4" t="s">
        <v>16815</v>
      </c>
      <c r="B2983" s="4" t="s">
        <v>14890</v>
      </c>
      <c r="C2983" s="4" t="s">
        <v>4122</v>
      </c>
      <c r="D2983" s="10">
        <v>1.591100401E9</v>
      </c>
      <c r="E2983" s="25">
        <v>0.5876557</v>
      </c>
      <c r="G2983" s="25"/>
    </row>
    <row r="2984">
      <c r="A2984" s="4" t="s">
        <v>16816</v>
      </c>
      <c r="B2984" s="4" t="s">
        <v>13509</v>
      </c>
      <c r="C2984" s="4" t="s">
        <v>9498</v>
      </c>
      <c r="D2984" s="10">
        <v>1.591815784E9</v>
      </c>
      <c r="E2984" s="25">
        <v>0.5876557</v>
      </c>
      <c r="G2984" s="25"/>
    </row>
    <row r="2985">
      <c r="A2985" s="4" t="s">
        <v>16817</v>
      </c>
      <c r="B2985" s="4" t="s">
        <v>14107</v>
      </c>
      <c r="C2985" s="4" t="s">
        <v>6145</v>
      </c>
      <c r="D2985" s="10">
        <v>1.593183905E9</v>
      </c>
      <c r="E2985" s="25">
        <v>0.5876557</v>
      </c>
      <c r="G2985" s="25"/>
    </row>
    <row r="2986">
      <c r="A2986" s="4" t="s">
        <v>16818</v>
      </c>
      <c r="B2986" s="4" t="s">
        <v>13755</v>
      </c>
      <c r="C2986" s="4" t="s">
        <v>5473</v>
      </c>
      <c r="D2986" s="10">
        <v>1.593010683E9</v>
      </c>
      <c r="E2986" s="25">
        <v>0.5876557</v>
      </c>
      <c r="G2986" s="25"/>
    </row>
    <row r="2987">
      <c r="A2987" s="4" t="s">
        <v>16819</v>
      </c>
      <c r="B2987" s="4" t="s">
        <v>2593</v>
      </c>
      <c r="C2987" s="4" t="s">
        <v>4792</v>
      </c>
      <c r="D2987" s="10">
        <v>1.591110022E9</v>
      </c>
      <c r="E2987" s="25">
        <v>0.5876557</v>
      </c>
      <c r="G2987" s="25"/>
    </row>
    <row r="2988">
      <c r="A2988" s="4" t="s">
        <v>16820</v>
      </c>
      <c r="B2988" s="4" t="s">
        <v>9231</v>
      </c>
      <c r="C2988" s="4" t="s">
        <v>1982</v>
      </c>
      <c r="D2988" s="10">
        <v>1.591148902E9</v>
      </c>
      <c r="E2988" s="25">
        <v>0.5876557</v>
      </c>
      <c r="G2988" s="25"/>
    </row>
    <row r="2989">
      <c r="A2989" s="22" t="s">
        <v>16821</v>
      </c>
      <c r="B2989" s="4" t="s">
        <v>13813</v>
      </c>
      <c r="C2989" s="4" t="s">
        <v>9390</v>
      </c>
      <c r="D2989" s="10">
        <v>1.593097713E9</v>
      </c>
      <c r="E2989" s="25">
        <v>0.5876557</v>
      </c>
      <c r="G2989" s="25"/>
    </row>
    <row r="2990">
      <c r="A2990" s="4" t="s">
        <v>16822</v>
      </c>
      <c r="B2990" s="4" t="s">
        <v>15124</v>
      </c>
      <c r="C2990" s="4" t="s">
        <v>3819</v>
      </c>
      <c r="D2990" s="10">
        <v>1.591830432E9</v>
      </c>
      <c r="E2990" s="25">
        <v>0.5876557</v>
      </c>
      <c r="G2990" s="25"/>
    </row>
    <row r="2991">
      <c r="A2991" s="4" t="s">
        <v>16823</v>
      </c>
      <c r="B2991" s="4" t="s">
        <v>5765</v>
      </c>
      <c r="C2991" s="4" t="s">
        <v>3865</v>
      </c>
      <c r="D2991" s="10">
        <v>1.592413225E9</v>
      </c>
      <c r="E2991" s="25">
        <v>0.5876557</v>
      </c>
      <c r="G2991" s="25"/>
    </row>
    <row r="2992">
      <c r="A2992" s="4" t="s">
        <v>16824</v>
      </c>
      <c r="B2992" s="4" t="s">
        <v>930</v>
      </c>
      <c r="C2992" s="4" t="s">
        <v>11192</v>
      </c>
      <c r="D2992" s="10">
        <v>1.591981332E9</v>
      </c>
      <c r="E2992" s="25">
        <v>0.5876557</v>
      </c>
      <c r="G2992" s="25"/>
    </row>
    <row r="2993">
      <c r="A2993" s="4" t="s">
        <v>16825</v>
      </c>
      <c r="B2993" s="4" t="s">
        <v>15141</v>
      </c>
      <c r="C2993" s="4" t="s">
        <v>1874</v>
      </c>
      <c r="D2993" s="10">
        <v>1.592888155E9</v>
      </c>
      <c r="E2993" s="25">
        <v>0.5876557</v>
      </c>
      <c r="G2993" s="25"/>
    </row>
    <row r="2994">
      <c r="A2994" s="4" t="s">
        <v>16826</v>
      </c>
      <c r="B2994" s="4" t="s">
        <v>14656</v>
      </c>
      <c r="C2994" s="4" t="s">
        <v>4935</v>
      </c>
      <c r="D2994" s="10">
        <v>1.591847414E9</v>
      </c>
      <c r="E2994" s="25">
        <v>0.5876557</v>
      </c>
      <c r="G2994" s="25"/>
    </row>
    <row r="2995">
      <c r="A2995" s="22" t="s">
        <v>16827</v>
      </c>
      <c r="B2995" s="4" t="s">
        <v>872</v>
      </c>
      <c r="C2995" s="4" t="s">
        <v>8089</v>
      </c>
      <c r="D2995" s="10">
        <v>1.591054936E9</v>
      </c>
      <c r="E2995" s="25">
        <v>0.5876557</v>
      </c>
      <c r="G2995" s="25"/>
    </row>
    <row r="2996">
      <c r="A2996" s="4" t="s">
        <v>16828</v>
      </c>
      <c r="B2996" s="4" t="s">
        <v>951</v>
      </c>
      <c r="C2996" s="4" t="s">
        <v>11315</v>
      </c>
      <c r="D2996" s="10">
        <v>1.593429969E9</v>
      </c>
      <c r="E2996" s="25">
        <v>0.5876557</v>
      </c>
      <c r="G2996" s="25"/>
    </row>
    <row r="2997">
      <c r="A2997" s="4" t="s">
        <v>16829</v>
      </c>
      <c r="B2997" s="4" t="s">
        <v>13214</v>
      </c>
      <c r="C2997" s="4" t="s">
        <v>4753</v>
      </c>
      <c r="D2997" s="10">
        <v>1.591660428E9</v>
      </c>
      <c r="E2997" s="25">
        <v>0.5876557</v>
      </c>
      <c r="G2997" s="25"/>
    </row>
    <row r="2998">
      <c r="A2998" s="4" t="s">
        <v>16830</v>
      </c>
      <c r="B2998" s="4" t="s">
        <v>1220</v>
      </c>
      <c r="C2998" s="4" t="s">
        <v>10119</v>
      </c>
      <c r="D2998" s="10">
        <v>1.593244211E9</v>
      </c>
      <c r="E2998" s="25">
        <v>0.5876557</v>
      </c>
      <c r="G2998" s="25"/>
    </row>
    <row r="2999">
      <c r="A2999" s="4" t="s">
        <v>16831</v>
      </c>
      <c r="B2999" s="4" t="s">
        <v>939</v>
      </c>
      <c r="C2999" s="4" t="s">
        <v>11970</v>
      </c>
      <c r="D2999" s="10">
        <v>1.591554764E9</v>
      </c>
      <c r="E2999" s="25">
        <v>0.5876557</v>
      </c>
      <c r="G2999" s="25"/>
    </row>
    <row r="3000">
      <c r="A3000" s="4" t="s">
        <v>16832</v>
      </c>
      <c r="B3000" s="4" t="s">
        <v>14427</v>
      </c>
      <c r="C3000" s="4" t="s">
        <v>6083</v>
      </c>
      <c r="D3000" s="10">
        <v>1.592714081E9</v>
      </c>
      <c r="E3000" s="25">
        <v>0.5876557</v>
      </c>
      <c r="G3000" s="25"/>
    </row>
    <row r="3001">
      <c r="A3001" s="4" t="s">
        <v>16833</v>
      </c>
      <c r="B3001" s="4" t="s">
        <v>13188</v>
      </c>
      <c r="C3001" s="4" t="s">
        <v>147</v>
      </c>
      <c r="D3001" s="10">
        <v>1.593456753E9</v>
      </c>
      <c r="E3001" s="25">
        <v>0.5876557</v>
      </c>
      <c r="G3001" s="25"/>
    </row>
    <row r="3002">
      <c r="A3002" s="22" t="s">
        <v>16834</v>
      </c>
      <c r="B3002" s="4" t="s">
        <v>13889</v>
      </c>
      <c r="C3002" s="4" t="s">
        <v>11365</v>
      </c>
      <c r="D3002" s="10">
        <v>1.591824363E9</v>
      </c>
      <c r="E3002" s="25">
        <v>0.5876557</v>
      </c>
      <c r="G3002" s="25"/>
    </row>
    <row r="3003">
      <c r="A3003" s="4" t="s">
        <v>16835</v>
      </c>
      <c r="B3003" s="4" t="s">
        <v>3858</v>
      </c>
      <c r="C3003" s="4" t="s">
        <v>5101</v>
      </c>
      <c r="D3003" s="10">
        <v>1.59188836E9</v>
      </c>
      <c r="E3003" s="25">
        <v>0.5876557</v>
      </c>
      <c r="G3003" s="25"/>
    </row>
    <row r="3004">
      <c r="A3004" s="22" t="s">
        <v>16836</v>
      </c>
      <c r="B3004" s="4" t="s">
        <v>12250</v>
      </c>
      <c r="C3004" s="4" t="s">
        <v>9780</v>
      </c>
      <c r="D3004" s="10">
        <v>1.592862151E9</v>
      </c>
      <c r="E3004" s="25">
        <v>0.5876557</v>
      </c>
      <c r="G3004" s="25"/>
    </row>
    <row r="3005">
      <c r="A3005" s="4" t="s">
        <v>16837</v>
      </c>
      <c r="B3005" s="4" t="s">
        <v>2598</v>
      </c>
      <c r="C3005" s="4" t="s">
        <v>11519</v>
      </c>
      <c r="D3005" s="10">
        <v>1.593369181E9</v>
      </c>
      <c r="E3005" s="25">
        <v>0.5876557</v>
      </c>
      <c r="G3005" s="25"/>
    </row>
    <row r="3006">
      <c r="A3006" s="22" t="s">
        <v>16838</v>
      </c>
      <c r="B3006" s="4" t="s">
        <v>15339</v>
      </c>
      <c r="C3006" s="4" t="s">
        <v>11069</v>
      </c>
      <c r="D3006" s="10">
        <v>1.591388433E9</v>
      </c>
      <c r="E3006" s="25">
        <v>0.5876557</v>
      </c>
      <c r="G3006" s="25"/>
    </row>
    <row r="3007">
      <c r="A3007" s="4" t="s">
        <v>16839</v>
      </c>
      <c r="B3007" s="4" t="s">
        <v>13098</v>
      </c>
      <c r="C3007" s="4" t="s">
        <v>5711</v>
      </c>
      <c r="D3007" s="10">
        <v>1.591223339E9</v>
      </c>
      <c r="E3007" s="25">
        <v>0.5876557</v>
      </c>
      <c r="G3007" s="25"/>
    </row>
    <row r="3008">
      <c r="A3008" s="4" t="s">
        <v>16840</v>
      </c>
      <c r="B3008" s="4" t="s">
        <v>16705</v>
      </c>
      <c r="C3008" s="4" t="s">
        <v>11252</v>
      </c>
      <c r="D3008" s="10">
        <v>1.593201697E9</v>
      </c>
      <c r="E3008" s="25">
        <v>0.5876557</v>
      </c>
      <c r="G3008" s="25"/>
    </row>
    <row r="3009">
      <c r="A3009" s="22" t="s">
        <v>16841</v>
      </c>
      <c r="B3009" s="4" t="s">
        <v>13601</v>
      </c>
      <c r="C3009" s="4" t="s">
        <v>7544</v>
      </c>
      <c r="D3009" s="10">
        <v>1.591471464E9</v>
      </c>
      <c r="E3009" s="25">
        <v>0.5876557</v>
      </c>
      <c r="G3009" s="25"/>
    </row>
    <row r="3010">
      <c r="A3010" s="4" t="s">
        <v>16842</v>
      </c>
      <c r="B3010" s="4" t="s">
        <v>2567</v>
      </c>
      <c r="C3010" s="4" t="s">
        <v>9153</v>
      </c>
      <c r="D3010" s="10">
        <v>1.592007564E9</v>
      </c>
      <c r="E3010" s="25">
        <v>0.5876557</v>
      </c>
      <c r="G3010" s="25"/>
    </row>
    <row r="3011">
      <c r="A3011" s="22" t="s">
        <v>16843</v>
      </c>
      <c r="B3011" s="4" t="s">
        <v>13395</v>
      </c>
      <c r="C3011" s="4" t="s">
        <v>2587</v>
      </c>
      <c r="D3011" s="10">
        <v>1.591400523E9</v>
      </c>
      <c r="E3011" s="25">
        <v>0.5876557</v>
      </c>
      <c r="G3011" s="25"/>
    </row>
    <row r="3012">
      <c r="A3012" s="4" t="s">
        <v>16844</v>
      </c>
      <c r="B3012" s="4" t="s">
        <v>13270</v>
      </c>
      <c r="C3012" s="4" t="s">
        <v>9874</v>
      </c>
      <c r="D3012" s="10">
        <v>1.592146874E9</v>
      </c>
      <c r="E3012" s="25">
        <v>0.5876557</v>
      </c>
      <c r="G3012" s="25"/>
    </row>
    <row r="3013">
      <c r="A3013" s="4" t="s">
        <v>16845</v>
      </c>
      <c r="B3013" s="4" t="s">
        <v>6020</v>
      </c>
      <c r="C3013" s="4" t="s">
        <v>11642</v>
      </c>
      <c r="D3013" s="10">
        <v>1.592615082E9</v>
      </c>
      <c r="E3013" s="25">
        <v>0.5876557</v>
      </c>
      <c r="G3013" s="25"/>
    </row>
    <row r="3014">
      <c r="A3014" s="22" t="s">
        <v>16846</v>
      </c>
      <c r="B3014" s="4" t="s">
        <v>16847</v>
      </c>
      <c r="C3014" s="4" t="s">
        <v>5130</v>
      </c>
      <c r="D3014" s="10">
        <v>1.592506158E9</v>
      </c>
      <c r="E3014" s="25">
        <v>0.5876557</v>
      </c>
      <c r="G3014" s="25"/>
    </row>
    <row r="3015">
      <c r="A3015" s="22" t="s">
        <v>16848</v>
      </c>
      <c r="B3015" s="4" t="s">
        <v>5559</v>
      </c>
      <c r="C3015" s="4" t="s">
        <v>4960</v>
      </c>
      <c r="D3015" s="10">
        <v>1.591119789E9</v>
      </c>
      <c r="E3015" s="25">
        <v>0.5876557</v>
      </c>
      <c r="G3015" s="25"/>
    </row>
    <row r="3016">
      <c r="A3016" s="4" t="s">
        <v>16849</v>
      </c>
      <c r="B3016" s="4" t="s">
        <v>11591</v>
      </c>
      <c r="C3016" s="4" t="s">
        <v>5853</v>
      </c>
      <c r="D3016" s="10">
        <v>1.592356518E9</v>
      </c>
      <c r="E3016" s="25">
        <v>0.5876557</v>
      </c>
      <c r="G3016" s="25"/>
    </row>
    <row r="3017">
      <c r="A3017" s="22" t="s">
        <v>16850</v>
      </c>
      <c r="B3017" s="4" t="s">
        <v>14606</v>
      </c>
      <c r="C3017" s="4" t="s">
        <v>2560</v>
      </c>
      <c r="D3017" s="10">
        <v>1.592893729E9</v>
      </c>
      <c r="E3017" s="25">
        <v>0.5876557</v>
      </c>
      <c r="G3017" s="25"/>
    </row>
    <row r="3018">
      <c r="A3018" s="22" t="s">
        <v>16851</v>
      </c>
      <c r="B3018" s="4" t="s">
        <v>13230</v>
      </c>
      <c r="C3018" s="4" t="s">
        <v>2717</v>
      </c>
      <c r="D3018" s="10">
        <v>1.591524756E9</v>
      </c>
      <c r="E3018" s="25">
        <v>0.5876557</v>
      </c>
      <c r="G3018" s="25"/>
    </row>
    <row r="3019">
      <c r="A3019" s="22" t="s">
        <v>16852</v>
      </c>
      <c r="B3019" s="4" t="s">
        <v>11591</v>
      </c>
      <c r="C3019" s="4" t="s">
        <v>12026</v>
      </c>
      <c r="D3019" s="10">
        <v>1.592319803E9</v>
      </c>
      <c r="E3019" s="25">
        <v>0.5876557</v>
      </c>
      <c r="G3019" s="25"/>
    </row>
    <row r="3020">
      <c r="A3020" s="4" t="s">
        <v>16853</v>
      </c>
      <c r="B3020" s="4" t="s">
        <v>13945</v>
      </c>
      <c r="C3020" s="4" t="s">
        <v>3893</v>
      </c>
      <c r="D3020" s="10">
        <v>1.592759829E9</v>
      </c>
      <c r="E3020" s="25">
        <v>0.5876557</v>
      </c>
      <c r="G3020" s="25"/>
    </row>
    <row r="3021">
      <c r="A3021" s="4" t="s">
        <v>16854</v>
      </c>
      <c r="B3021" s="4" t="s">
        <v>13166</v>
      </c>
      <c r="C3021" s="4" t="s">
        <v>3587</v>
      </c>
      <c r="D3021" s="10">
        <v>1.592438807E9</v>
      </c>
      <c r="E3021" s="25">
        <v>0.5876557</v>
      </c>
      <c r="G3021" s="25"/>
    </row>
    <row r="3022">
      <c r="A3022" s="22" t="s">
        <v>16855</v>
      </c>
      <c r="B3022" s="4" t="s">
        <v>939</v>
      </c>
      <c r="C3022" s="4" t="s">
        <v>2157</v>
      </c>
      <c r="D3022" s="10">
        <v>1.592599116E9</v>
      </c>
      <c r="E3022" s="25">
        <v>0.5876557</v>
      </c>
      <c r="G3022" s="25"/>
    </row>
    <row r="3023">
      <c r="A3023" s="22" t="s">
        <v>16856</v>
      </c>
      <c r="B3023" s="4" t="s">
        <v>16857</v>
      </c>
      <c r="C3023" s="4" t="s">
        <v>1451</v>
      </c>
      <c r="D3023" s="10">
        <v>1.591231755E9</v>
      </c>
      <c r="E3023" s="25">
        <v>0.5876557</v>
      </c>
      <c r="G3023" s="25"/>
    </row>
    <row r="3024">
      <c r="A3024" s="4" t="s">
        <v>16858</v>
      </c>
      <c r="B3024" s="4" t="s">
        <v>16859</v>
      </c>
      <c r="C3024" s="4" t="s">
        <v>647</v>
      </c>
      <c r="D3024" s="10">
        <v>1.591961806E9</v>
      </c>
      <c r="E3024" s="25">
        <v>0.5876557</v>
      </c>
      <c r="G3024" s="25"/>
    </row>
    <row r="3025">
      <c r="A3025" s="22" t="s">
        <v>16860</v>
      </c>
      <c r="B3025" s="4" t="s">
        <v>2921</v>
      </c>
      <c r="C3025" s="4" t="s">
        <v>1194</v>
      </c>
      <c r="D3025" s="10">
        <v>1.591931958E9</v>
      </c>
      <c r="E3025" s="25">
        <v>0.5876557</v>
      </c>
      <c r="G3025" s="25"/>
    </row>
    <row r="3026">
      <c r="A3026" s="22" t="s">
        <v>16861</v>
      </c>
      <c r="B3026" s="4" t="s">
        <v>10061</v>
      </c>
      <c r="C3026" s="4" t="s">
        <v>10936</v>
      </c>
      <c r="D3026" s="10">
        <v>1.592432452E9</v>
      </c>
      <c r="E3026" s="25">
        <v>0.5876557</v>
      </c>
      <c r="G3026" s="25"/>
    </row>
    <row r="3027">
      <c r="A3027" s="4" t="s">
        <v>16862</v>
      </c>
      <c r="B3027" s="4" t="s">
        <v>16766</v>
      </c>
      <c r="C3027" s="4" t="s">
        <v>5515</v>
      </c>
      <c r="D3027" s="10">
        <v>1.592573726E9</v>
      </c>
      <c r="E3027" s="25">
        <v>0.5876557</v>
      </c>
      <c r="G3027" s="25"/>
    </row>
    <row r="3028">
      <c r="A3028" s="22" t="s">
        <v>16863</v>
      </c>
      <c r="B3028" s="4" t="s">
        <v>1790</v>
      </c>
      <c r="C3028" s="4" t="s">
        <v>11580</v>
      </c>
      <c r="D3028" s="10">
        <v>1.591304221E9</v>
      </c>
      <c r="E3028" s="25">
        <v>0.5876557</v>
      </c>
      <c r="G3028" s="25"/>
    </row>
    <row r="3029">
      <c r="A3029" s="22" t="s">
        <v>16864</v>
      </c>
      <c r="B3029" s="4" t="s">
        <v>6282</v>
      </c>
      <c r="C3029" s="4" t="s">
        <v>11512</v>
      </c>
      <c r="D3029" s="10">
        <v>1.593004462E9</v>
      </c>
      <c r="E3029" s="25">
        <v>0.5876557</v>
      </c>
      <c r="G3029" s="25"/>
    </row>
    <row r="3030">
      <c r="A3030" s="22" t="s">
        <v>16865</v>
      </c>
      <c r="B3030" s="4" t="s">
        <v>15541</v>
      </c>
      <c r="C3030" s="4" t="s">
        <v>7282</v>
      </c>
      <c r="D3030" s="10">
        <v>1.592884151E9</v>
      </c>
      <c r="E3030" s="25">
        <v>0.5876557</v>
      </c>
      <c r="G3030" s="25"/>
    </row>
    <row r="3031">
      <c r="A3031" s="4" t="s">
        <v>16866</v>
      </c>
      <c r="B3031" s="4" t="s">
        <v>13968</v>
      </c>
      <c r="C3031" s="4" t="s">
        <v>12343</v>
      </c>
      <c r="D3031" s="10">
        <v>1.591668009E9</v>
      </c>
      <c r="E3031" s="25">
        <v>0.5876557</v>
      </c>
      <c r="G3031" s="25"/>
    </row>
    <row r="3032">
      <c r="A3032" s="4" t="s">
        <v>16867</v>
      </c>
      <c r="B3032" s="4" t="s">
        <v>8142</v>
      </c>
      <c r="C3032" s="4" t="s">
        <v>11619</v>
      </c>
      <c r="D3032" s="10">
        <v>1.592768331E9</v>
      </c>
      <c r="E3032" s="25">
        <v>0.5876557</v>
      </c>
      <c r="G3032" s="25"/>
    </row>
    <row r="3033">
      <c r="A3033" s="4" t="s">
        <v>16868</v>
      </c>
      <c r="B3033" s="4" t="s">
        <v>16869</v>
      </c>
      <c r="C3033" s="4" t="s">
        <v>359</v>
      </c>
      <c r="D3033" s="10">
        <v>1.591410833E9</v>
      </c>
      <c r="E3033" s="25">
        <v>0.5876557</v>
      </c>
      <c r="G3033" s="25"/>
    </row>
    <row r="3034">
      <c r="A3034" s="4" t="s">
        <v>16870</v>
      </c>
      <c r="B3034" s="4" t="s">
        <v>13314</v>
      </c>
      <c r="C3034" s="4" t="s">
        <v>2527</v>
      </c>
      <c r="D3034" s="10">
        <v>1.592887196E9</v>
      </c>
      <c r="E3034" s="25">
        <v>0.58764184</v>
      </c>
      <c r="G3034" s="25"/>
    </row>
    <row r="3035">
      <c r="A3035" s="22" t="s">
        <v>16871</v>
      </c>
      <c r="B3035" s="4" t="s">
        <v>1871</v>
      </c>
      <c r="C3035" s="4" t="s">
        <v>7109</v>
      </c>
      <c r="D3035" s="10">
        <v>1.592240118E9</v>
      </c>
      <c r="E3035" s="25">
        <v>0.5876218</v>
      </c>
      <c r="G3035" s="25"/>
    </row>
    <row r="3036">
      <c r="A3036" s="4" t="s">
        <v>16872</v>
      </c>
      <c r="B3036" s="4" t="s">
        <v>2636</v>
      </c>
      <c r="C3036" s="4" t="s">
        <v>1851</v>
      </c>
      <c r="D3036" s="10">
        <v>1.591387959E9</v>
      </c>
      <c r="E3036" s="25">
        <v>0.58760047</v>
      </c>
      <c r="G3036" s="25"/>
    </row>
    <row r="3037">
      <c r="A3037" s="4" t="s">
        <v>16873</v>
      </c>
      <c r="B3037" s="4" t="s">
        <v>13217</v>
      </c>
      <c r="C3037" s="4" t="s">
        <v>2266</v>
      </c>
      <c r="D3037" s="10">
        <v>1.591590814E9</v>
      </c>
      <c r="E3037" s="25">
        <v>0.58754545</v>
      </c>
      <c r="G3037" s="25"/>
    </row>
    <row r="3038">
      <c r="A3038" s="4" t="s">
        <v>16874</v>
      </c>
      <c r="B3038" s="4" t="s">
        <v>3053</v>
      </c>
      <c r="C3038" s="4" t="s">
        <v>4495</v>
      </c>
      <c r="D3038" s="10">
        <v>1.591719201E9</v>
      </c>
      <c r="E3038" s="25">
        <v>0.5872469</v>
      </c>
      <c r="G3038" s="25"/>
    </row>
    <row r="3039">
      <c r="A3039" s="4" t="s">
        <v>16875</v>
      </c>
      <c r="B3039" s="4" t="s">
        <v>16876</v>
      </c>
      <c r="C3039" s="4" t="s">
        <v>916</v>
      </c>
      <c r="D3039" s="10">
        <v>1.591217985E9</v>
      </c>
      <c r="E3039" s="25">
        <v>0.5855134</v>
      </c>
      <c r="G3039" s="25"/>
    </row>
    <row r="3040">
      <c r="A3040" s="4" t="s">
        <v>16877</v>
      </c>
      <c r="B3040" s="4" t="s">
        <v>16878</v>
      </c>
      <c r="C3040" s="4" t="s">
        <v>9827</v>
      </c>
      <c r="D3040" s="10">
        <v>1.591566235E9</v>
      </c>
      <c r="E3040" s="25">
        <v>0.585424</v>
      </c>
      <c r="G3040" s="25"/>
    </row>
    <row r="3041">
      <c r="A3041" s="22" t="s">
        <v>16879</v>
      </c>
      <c r="B3041" s="4" t="s">
        <v>2567</v>
      </c>
      <c r="C3041" s="4" t="s">
        <v>11693</v>
      </c>
      <c r="D3041" s="10">
        <v>1.593298351E9</v>
      </c>
      <c r="E3041" s="25">
        <v>0.58508205</v>
      </c>
      <c r="G3041" s="25"/>
    </row>
    <row r="3042">
      <c r="A3042" s="4" t="s">
        <v>16880</v>
      </c>
      <c r="B3042" s="4" t="s">
        <v>1057</v>
      </c>
      <c r="C3042" s="4" t="s">
        <v>5447</v>
      </c>
      <c r="D3042" s="10">
        <v>1.591719897E9</v>
      </c>
      <c r="E3042" s="25">
        <v>0.58492935</v>
      </c>
      <c r="G3042" s="25"/>
    </row>
    <row r="3043">
      <c r="A3043" s="4" t="s">
        <v>16881</v>
      </c>
      <c r="B3043" s="4" t="s">
        <v>16145</v>
      </c>
      <c r="C3043" s="4" t="s">
        <v>9241</v>
      </c>
      <c r="D3043" s="10">
        <v>1.592662727E9</v>
      </c>
      <c r="E3043" s="25">
        <v>0.5849257</v>
      </c>
      <c r="G3043" s="25"/>
    </row>
    <row r="3044">
      <c r="A3044" s="4" t="s">
        <v>16882</v>
      </c>
      <c r="B3044" s="4" t="s">
        <v>8744</v>
      </c>
      <c r="C3044" s="4" t="s">
        <v>3001</v>
      </c>
      <c r="D3044" s="10">
        <v>1.593532466E9</v>
      </c>
      <c r="E3044" s="25">
        <v>0.58402467</v>
      </c>
      <c r="G3044" s="25"/>
    </row>
    <row r="3045">
      <c r="A3045" s="22" t="s">
        <v>16883</v>
      </c>
      <c r="B3045" s="4" t="s">
        <v>4826</v>
      </c>
      <c r="C3045" s="4" t="s">
        <v>12372</v>
      </c>
      <c r="D3045" s="10">
        <v>1.591256353E9</v>
      </c>
      <c r="E3045" s="25">
        <v>0.5835804</v>
      </c>
      <c r="G3045" s="25"/>
    </row>
    <row r="3046">
      <c r="A3046" s="4" t="s">
        <v>16884</v>
      </c>
      <c r="B3046" s="4" t="s">
        <v>16885</v>
      </c>
      <c r="C3046" s="4" t="s">
        <v>11676</v>
      </c>
      <c r="D3046" s="10">
        <v>1.591736334E9</v>
      </c>
      <c r="E3046" s="25">
        <v>0.58352286</v>
      </c>
      <c r="G3046" s="25"/>
    </row>
    <row r="3047">
      <c r="A3047" s="4" t="s">
        <v>16886</v>
      </c>
      <c r="B3047" s="4" t="s">
        <v>1067</v>
      </c>
      <c r="C3047" s="4" t="s">
        <v>5995</v>
      </c>
      <c r="D3047" s="10">
        <v>1.591456603E9</v>
      </c>
      <c r="E3047" s="25">
        <v>0.5827212</v>
      </c>
      <c r="G3047" s="25"/>
    </row>
    <row r="3048">
      <c r="A3048" s="4" t="s">
        <v>16887</v>
      </c>
      <c r="B3048" s="4" t="s">
        <v>14087</v>
      </c>
      <c r="C3048" s="4" t="s">
        <v>8656</v>
      </c>
      <c r="D3048" s="10">
        <v>1.592566541E9</v>
      </c>
      <c r="E3048" s="25">
        <v>0.5827021</v>
      </c>
      <c r="G3048" s="25"/>
    </row>
    <row r="3049">
      <c r="A3049" s="22" t="s">
        <v>16888</v>
      </c>
      <c r="B3049" s="4" t="s">
        <v>16889</v>
      </c>
      <c r="C3049" s="4" t="s">
        <v>545</v>
      </c>
      <c r="D3049" s="10">
        <v>1.593060743E9</v>
      </c>
      <c r="E3049" s="25">
        <v>0.58263636</v>
      </c>
      <c r="G3049" s="25"/>
    </row>
    <row r="3050">
      <c r="A3050" s="4" t="s">
        <v>16890</v>
      </c>
      <c r="B3050" s="4" t="s">
        <v>8489</v>
      </c>
      <c r="C3050" s="4" t="s">
        <v>12026</v>
      </c>
      <c r="D3050" s="10">
        <v>1.592305284E9</v>
      </c>
      <c r="E3050" s="25">
        <v>0.5824211</v>
      </c>
      <c r="G3050" s="25"/>
    </row>
    <row r="3051">
      <c r="A3051" s="22" t="s">
        <v>16891</v>
      </c>
      <c r="B3051" s="4" t="s">
        <v>1327</v>
      </c>
      <c r="C3051" s="4" t="s">
        <v>6712</v>
      </c>
      <c r="D3051" s="10">
        <v>1.591885086E9</v>
      </c>
      <c r="E3051" s="25">
        <v>0.5818936</v>
      </c>
      <c r="G3051" s="25"/>
    </row>
    <row r="3052">
      <c r="A3052" s="4" t="s">
        <v>16892</v>
      </c>
      <c r="B3052" s="4" t="s">
        <v>15273</v>
      </c>
      <c r="C3052" s="4" t="s">
        <v>7109</v>
      </c>
      <c r="D3052" s="10">
        <v>1.592230731E9</v>
      </c>
      <c r="E3052" s="25">
        <v>0.58123606</v>
      </c>
      <c r="G3052" s="25"/>
    </row>
    <row r="3053">
      <c r="A3053" s="4" t="s">
        <v>16893</v>
      </c>
      <c r="B3053" s="4" t="s">
        <v>13663</v>
      </c>
      <c r="C3053" s="4" t="s">
        <v>12283</v>
      </c>
      <c r="D3053" s="10">
        <v>1.592873441E9</v>
      </c>
      <c r="E3053" s="25">
        <v>0.5807984</v>
      </c>
      <c r="G3053" s="25"/>
    </row>
    <row r="3054">
      <c r="A3054" s="22" t="s">
        <v>16894</v>
      </c>
      <c r="B3054" s="4" t="s">
        <v>930</v>
      </c>
      <c r="C3054" s="4" t="s">
        <v>2963</v>
      </c>
      <c r="D3054" s="10">
        <v>1.591291041E9</v>
      </c>
      <c r="E3054" s="25">
        <v>0.5807949</v>
      </c>
      <c r="G3054" s="25"/>
    </row>
    <row r="3055">
      <c r="A3055" s="4" t="s">
        <v>16895</v>
      </c>
      <c r="B3055" s="4" t="s">
        <v>15124</v>
      </c>
      <c r="C3055" s="4" t="s">
        <v>5919</v>
      </c>
      <c r="D3055" s="10">
        <v>1.591615909E9</v>
      </c>
      <c r="E3055" s="25">
        <v>0.58032715</v>
      </c>
      <c r="G3055" s="25"/>
    </row>
    <row r="3056">
      <c r="A3056" s="22" t="s">
        <v>16896</v>
      </c>
      <c r="B3056" s="4" t="s">
        <v>3526</v>
      </c>
      <c r="C3056" s="4" t="s">
        <v>9199</v>
      </c>
      <c r="D3056" s="10">
        <v>1.591912328E9</v>
      </c>
      <c r="E3056" s="25">
        <v>0.5801126</v>
      </c>
      <c r="G3056" s="25"/>
    </row>
    <row r="3057">
      <c r="A3057" s="4" t="s">
        <v>16897</v>
      </c>
      <c r="B3057" s="4" t="s">
        <v>16898</v>
      </c>
      <c r="C3057" s="4" t="s">
        <v>11825</v>
      </c>
      <c r="D3057" s="10">
        <v>1.592759298E9</v>
      </c>
      <c r="E3057" s="25">
        <v>0.57997096</v>
      </c>
      <c r="G3057" s="25"/>
    </row>
    <row r="3058">
      <c r="A3058" s="4" t="s">
        <v>16899</v>
      </c>
      <c r="B3058" s="4" t="s">
        <v>13098</v>
      </c>
      <c r="C3058" s="4" t="s">
        <v>773</v>
      </c>
      <c r="D3058" s="10">
        <v>1.59110956E9</v>
      </c>
      <c r="E3058" s="25">
        <v>0.5798096</v>
      </c>
      <c r="G3058" s="25"/>
    </row>
    <row r="3059">
      <c r="A3059" s="22" t="s">
        <v>16900</v>
      </c>
      <c r="B3059" s="4" t="s">
        <v>13526</v>
      </c>
      <c r="C3059" s="4" t="s">
        <v>6861</v>
      </c>
      <c r="D3059" s="10">
        <v>1.592862306E9</v>
      </c>
      <c r="E3059" s="25">
        <v>0.5797143</v>
      </c>
      <c r="G3059" s="25"/>
    </row>
    <row r="3060">
      <c r="A3060" s="22" t="s">
        <v>16901</v>
      </c>
      <c r="B3060" s="4" t="s">
        <v>14506</v>
      </c>
      <c r="C3060" s="4" t="s">
        <v>4460</v>
      </c>
      <c r="D3060" s="10">
        <v>1.592952469E9</v>
      </c>
      <c r="E3060" s="25">
        <v>0.5791183</v>
      </c>
      <c r="G3060" s="25"/>
    </row>
    <row r="3061">
      <c r="A3061" s="4" t="s">
        <v>16902</v>
      </c>
      <c r="B3061" s="4" t="s">
        <v>16903</v>
      </c>
      <c r="C3061" s="4" t="s">
        <v>12469</v>
      </c>
      <c r="D3061" s="10">
        <v>1.591883957E9</v>
      </c>
      <c r="E3061" s="25">
        <v>0.57901907</v>
      </c>
      <c r="G3061" s="25"/>
    </row>
    <row r="3062">
      <c r="A3062" s="4" t="s">
        <v>16904</v>
      </c>
      <c r="B3062" s="4" t="s">
        <v>11083</v>
      </c>
      <c r="C3062" s="4" t="s">
        <v>1480</v>
      </c>
      <c r="D3062" s="10">
        <v>1.592483934E9</v>
      </c>
      <c r="E3062" s="25">
        <v>0.578227</v>
      </c>
      <c r="G3062" s="25"/>
    </row>
    <row r="3063">
      <c r="A3063" s="22" t="s">
        <v>16905</v>
      </c>
      <c r="B3063" s="4" t="s">
        <v>14634</v>
      </c>
      <c r="C3063" s="4" t="s">
        <v>63</v>
      </c>
      <c r="D3063" s="10">
        <v>1.592071279E9</v>
      </c>
      <c r="E3063" s="25">
        <v>0.57814634</v>
      </c>
      <c r="G3063" s="25"/>
    </row>
    <row r="3064">
      <c r="A3064" s="4" t="s">
        <v>16906</v>
      </c>
      <c r="B3064" s="4" t="s">
        <v>1057</v>
      </c>
      <c r="C3064" s="4" t="s">
        <v>12437</v>
      </c>
      <c r="D3064" s="10">
        <v>1.591715964E9</v>
      </c>
      <c r="E3064" s="25">
        <v>0.57753575</v>
      </c>
      <c r="G3064" s="25"/>
    </row>
    <row r="3065">
      <c r="A3065" s="4" t="s">
        <v>16907</v>
      </c>
      <c r="B3065" s="4" t="s">
        <v>16908</v>
      </c>
      <c r="C3065" s="4" t="s">
        <v>7876</v>
      </c>
      <c r="D3065" s="10">
        <v>1.591788269E9</v>
      </c>
      <c r="E3065" s="25">
        <v>0.57719904</v>
      </c>
      <c r="G3065" s="25"/>
    </row>
    <row r="3066">
      <c r="A3066" s="4" t="s">
        <v>16909</v>
      </c>
      <c r="B3066" s="4" t="s">
        <v>13819</v>
      </c>
      <c r="C3066" s="4" t="s">
        <v>9891</v>
      </c>
      <c r="D3066" s="10">
        <v>1.592020471E9</v>
      </c>
      <c r="E3066" s="25">
        <v>0.57715243</v>
      </c>
      <c r="G3066" s="25"/>
    </row>
    <row r="3067">
      <c r="A3067" s="4" t="s">
        <v>16910</v>
      </c>
      <c r="B3067" s="4" t="s">
        <v>13806</v>
      </c>
      <c r="C3067" s="4" t="s">
        <v>2282</v>
      </c>
      <c r="D3067" s="10">
        <v>1.592703252E9</v>
      </c>
      <c r="E3067" s="25">
        <v>0.57671595</v>
      </c>
      <c r="G3067" s="25"/>
    </row>
    <row r="3068">
      <c r="A3068" s="22" t="s">
        <v>16911</v>
      </c>
      <c r="B3068" s="4" t="s">
        <v>16912</v>
      </c>
      <c r="C3068" s="4" t="s">
        <v>8179</v>
      </c>
      <c r="D3068" s="10">
        <v>1.593477115E9</v>
      </c>
      <c r="E3068" s="25">
        <v>0.5766754</v>
      </c>
      <c r="G3068" s="25"/>
    </row>
    <row r="3069">
      <c r="A3069" s="4" t="s">
        <v>16913</v>
      </c>
      <c r="B3069" s="4" t="s">
        <v>16914</v>
      </c>
      <c r="C3069" s="4" t="s">
        <v>3206</v>
      </c>
      <c r="D3069" s="10">
        <v>1.591071313E9</v>
      </c>
      <c r="E3069" s="25">
        <v>0.5763119</v>
      </c>
      <c r="G3069" s="25"/>
    </row>
    <row r="3070">
      <c r="A3070" s="4" t="s">
        <v>16915</v>
      </c>
      <c r="B3070" s="4" t="s">
        <v>16916</v>
      </c>
      <c r="C3070" s="4" t="s">
        <v>6606</v>
      </c>
      <c r="D3070" s="10">
        <v>1.592393027E9</v>
      </c>
      <c r="E3070" s="25">
        <v>0.5760984</v>
      </c>
      <c r="G3070" s="25"/>
    </row>
    <row r="3071">
      <c r="A3071" s="22" t="s">
        <v>16917</v>
      </c>
      <c r="B3071" s="4" t="s">
        <v>13155</v>
      </c>
      <c r="C3071" s="4" t="s">
        <v>712</v>
      </c>
      <c r="D3071" s="10">
        <v>1.591193129E9</v>
      </c>
      <c r="E3071" s="25">
        <v>0.57608443</v>
      </c>
      <c r="G3071" s="25"/>
    </row>
    <row r="3072">
      <c r="A3072" s="4" t="s">
        <v>16918</v>
      </c>
      <c r="B3072" s="4" t="s">
        <v>16919</v>
      </c>
      <c r="C3072" s="4" t="s">
        <v>8359</v>
      </c>
      <c r="D3072" s="10">
        <v>1.592411725E9</v>
      </c>
      <c r="E3072" s="25">
        <v>0.5760783</v>
      </c>
      <c r="G3072" s="25"/>
    </row>
    <row r="3073">
      <c r="A3073" s="4" t="s">
        <v>16920</v>
      </c>
      <c r="B3073" s="4" t="s">
        <v>12250</v>
      </c>
      <c r="C3073" s="4" t="s">
        <v>12429</v>
      </c>
      <c r="D3073" s="10">
        <v>1.592600458E9</v>
      </c>
      <c r="E3073" s="25">
        <v>0.57605857</v>
      </c>
      <c r="G3073" s="25"/>
    </row>
    <row r="3074">
      <c r="A3074" s="22" t="s">
        <v>16921</v>
      </c>
      <c r="B3074" s="4" t="s">
        <v>13205</v>
      </c>
      <c r="C3074" s="4" t="s">
        <v>2140</v>
      </c>
      <c r="D3074" s="10">
        <v>1.592319537E9</v>
      </c>
      <c r="E3074" s="25">
        <v>0.5755219</v>
      </c>
      <c r="G3074" s="25"/>
    </row>
    <row r="3075">
      <c r="A3075" s="22" t="s">
        <v>16922</v>
      </c>
      <c r="B3075" s="4" t="s">
        <v>16923</v>
      </c>
      <c r="C3075" s="4" t="s">
        <v>8526</v>
      </c>
      <c r="D3075" s="10">
        <v>1.591967267E9</v>
      </c>
      <c r="E3075" s="25">
        <v>0.5752203</v>
      </c>
      <c r="G3075" s="25"/>
    </row>
    <row r="3076">
      <c r="A3076" s="4" t="s">
        <v>16924</v>
      </c>
      <c r="B3076" s="4" t="s">
        <v>14185</v>
      </c>
      <c r="C3076" s="4" t="s">
        <v>830</v>
      </c>
      <c r="D3076" s="10">
        <v>1.591738521E9</v>
      </c>
      <c r="E3076" s="25">
        <v>0.5741414</v>
      </c>
      <c r="G3076" s="25"/>
    </row>
    <row r="3077">
      <c r="A3077" s="22" t="s">
        <v>16925</v>
      </c>
      <c r="B3077" s="4" t="s">
        <v>13537</v>
      </c>
      <c r="C3077" s="4" t="s">
        <v>11142</v>
      </c>
      <c r="D3077" s="10">
        <v>1.593153603E9</v>
      </c>
      <c r="E3077" s="25">
        <v>0.57401705</v>
      </c>
      <c r="G3077" s="25"/>
    </row>
    <row r="3078">
      <c r="A3078" s="4" t="s">
        <v>16926</v>
      </c>
      <c r="B3078" s="4" t="s">
        <v>13964</v>
      </c>
      <c r="C3078" s="4" t="s">
        <v>9153</v>
      </c>
      <c r="D3078" s="10">
        <v>1.591980168E9</v>
      </c>
      <c r="E3078" s="25">
        <v>0.57369685</v>
      </c>
      <c r="G3078" s="25"/>
    </row>
    <row r="3079">
      <c r="A3079" s="4" t="s">
        <v>16927</v>
      </c>
      <c r="B3079" s="4" t="s">
        <v>16876</v>
      </c>
      <c r="C3079" s="4" t="s">
        <v>4390</v>
      </c>
      <c r="D3079" s="10">
        <v>1.591399612E9</v>
      </c>
      <c r="E3079" s="25">
        <v>0.573202</v>
      </c>
      <c r="G3079" s="25"/>
    </row>
    <row r="3080">
      <c r="A3080" s="22" t="s">
        <v>16928</v>
      </c>
      <c r="B3080" s="4" t="s">
        <v>13601</v>
      </c>
      <c r="C3080" s="4" t="s">
        <v>11673</v>
      </c>
      <c r="D3080" s="10">
        <v>1.592015658E9</v>
      </c>
      <c r="E3080" s="25">
        <v>0.57319796</v>
      </c>
      <c r="G3080" s="25"/>
    </row>
    <row r="3081">
      <c r="A3081" s="4" t="s">
        <v>16929</v>
      </c>
      <c r="B3081" s="4" t="s">
        <v>6282</v>
      </c>
      <c r="C3081" s="4" t="s">
        <v>4804</v>
      </c>
      <c r="D3081" s="10">
        <v>1.592674739E9</v>
      </c>
      <c r="E3081" s="25">
        <v>0.5729897</v>
      </c>
      <c r="G3081" s="25"/>
    </row>
    <row r="3082">
      <c r="A3082" s="4" t="s">
        <v>16930</v>
      </c>
      <c r="B3082" s="4" t="s">
        <v>2549</v>
      </c>
      <c r="C3082" s="4" t="s">
        <v>1381</v>
      </c>
      <c r="D3082" s="10">
        <v>1.591170304E9</v>
      </c>
      <c r="E3082" s="25">
        <v>0.57117444</v>
      </c>
      <c r="G3082" s="25"/>
    </row>
    <row r="3083">
      <c r="A3083" s="4" t="s">
        <v>16931</v>
      </c>
      <c r="B3083" s="4" t="s">
        <v>1790</v>
      </c>
      <c r="C3083" s="4" t="s">
        <v>440</v>
      </c>
      <c r="D3083" s="10">
        <v>1.591919617E9</v>
      </c>
      <c r="E3083" s="25">
        <v>0.570977</v>
      </c>
      <c r="G3083" s="25"/>
    </row>
    <row r="3084">
      <c r="A3084" s="4" t="s">
        <v>16932</v>
      </c>
      <c r="B3084" s="4" t="s">
        <v>15178</v>
      </c>
      <c r="C3084" s="4" t="s">
        <v>2071</v>
      </c>
      <c r="D3084" s="10">
        <v>1.592789872E9</v>
      </c>
      <c r="E3084" s="25">
        <v>0.5709676</v>
      </c>
      <c r="G3084" s="25"/>
    </row>
    <row r="3085">
      <c r="A3085" s="4" t="s">
        <v>16933</v>
      </c>
      <c r="B3085" s="4" t="s">
        <v>2750</v>
      </c>
      <c r="C3085" s="4" t="s">
        <v>9910</v>
      </c>
      <c r="D3085" s="10">
        <v>1.592145685E9</v>
      </c>
      <c r="E3085" s="25">
        <v>0.5708013</v>
      </c>
      <c r="G3085" s="25"/>
    </row>
    <row r="3086">
      <c r="A3086" s="22" t="s">
        <v>16934</v>
      </c>
      <c r="B3086" s="4" t="s">
        <v>13452</v>
      </c>
      <c r="C3086" s="4" t="s">
        <v>1524</v>
      </c>
      <c r="D3086" s="10">
        <v>1.591886497E9</v>
      </c>
      <c r="E3086" s="25">
        <v>0.57074106</v>
      </c>
      <c r="G3086" s="25"/>
    </row>
    <row r="3087">
      <c r="A3087" s="4" t="s">
        <v>16935</v>
      </c>
      <c r="B3087" s="4" t="s">
        <v>13492</v>
      </c>
      <c r="C3087" s="4" t="s">
        <v>7330</v>
      </c>
      <c r="D3087" s="10">
        <v>1.591487494E9</v>
      </c>
      <c r="E3087" s="25">
        <v>0.57024133</v>
      </c>
      <c r="G3087" s="25"/>
    </row>
    <row r="3088">
      <c r="A3088" s="4" t="s">
        <v>16936</v>
      </c>
      <c r="B3088" s="4" t="s">
        <v>13936</v>
      </c>
      <c r="C3088" s="4" t="s">
        <v>2342</v>
      </c>
      <c r="D3088" s="10">
        <v>1.592619192E9</v>
      </c>
      <c r="E3088" s="25">
        <v>0.5688571</v>
      </c>
      <c r="G3088" s="25"/>
    </row>
    <row r="3089">
      <c r="A3089" s="4" t="s">
        <v>16937</v>
      </c>
      <c r="B3089" s="4" t="s">
        <v>16938</v>
      </c>
      <c r="C3089" s="4" t="s">
        <v>5407</v>
      </c>
      <c r="D3089" s="10">
        <v>1.59175491E9</v>
      </c>
      <c r="E3089" s="25">
        <v>0.5685953</v>
      </c>
      <c r="G3089" s="25"/>
    </row>
    <row r="3090">
      <c r="A3090" s="4" t="s">
        <v>16939</v>
      </c>
      <c r="B3090" s="4" t="s">
        <v>1425</v>
      </c>
      <c r="C3090" s="4" t="s">
        <v>4164</v>
      </c>
      <c r="D3090" s="10">
        <v>1.593092862E9</v>
      </c>
      <c r="E3090" s="25">
        <v>0.5683588</v>
      </c>
      <c r="G3090" s="25"/>
    </row>
    <row r="3091">
      <c r="A3091" s="22" t="s">
        <v>16940</v>
      </c>
      <c r="B3091" s="4" t="s">
        <v>3947</v>
      </c>
      <c r="C3091" s="4" t="s">
        <v>8596</v>
      </c>
      <c r="D3091" s="10">
        <v>1.592836853E9</v>
      </c>
      <c r="E3091" s="25">
        <v>0.56755304</v>
      </c>
      <c r="G3091" s="25"/>
    </row>
    <row r="3092">
      <c r="A3092" s="4" t="s">
        <v>16941</v>
      </c>
      <c r="B3092" s="4" t="s">
        <v>1187</v>
      </c>
      <c r="C3092" s="4" t="s">
        <v>7391</v>
      </c>
      <c r="D3092" s="10">
        <v>1.591377435E9</v>
      </c>
      <c r="E3092" s="25">
        <v>0.5674104</v>
      </c>
      <c r="G3092" s="25"/>
    </row>
    <row r="3093">
      <c r="A3093" s="4" t="s">
        <v>16942</v>
      </c>
      <c r="B3093" s="4" t="s">
        <v>7379</v>
      </c>
      <c r="C3093" s="4" t="s">
        <v>10893</v>
      </c>
      <c r="D3093" s="10">
        <v>1.592752133E9</v>
      </c>
      <c r="E3093" s="25">
        <v>0.56736046</v>
      </c>
      <c r="G3093" s="25"/>
    </row>
    <row r="3094">
      <c r="A3094" s="22" t="s">
        <v>16943</v>
      </c>
      <c r="B3094" s="4" t="s">
        <v>3404</v>
      </c>
      <c r="C3094" s="4" t="s">
        <v>11054</v>
      </c>
      <c r="D3094" s="10">
        <v>1.591052557E9</v>
      </c>
      <c r="E3094" s="25">
        <v>0.56633973</v>
      </c>
      <c r="G3094" s="25"/>
    </row>
    <row r="3095">
      <c r="A3095" s="4" t="s">
        <v>16944</v>
      </c>
      <c r="B3095" s="4" t="s">
        <v>14903</v>
      </c>
      <c r="C3095" s="4" t="s">
        <v>6618</v>
      </c>
      <c r="D3095" s="10">
        <v>1.591528722E9</v>
      </c>
      <c r="E3095" s="25">
        <v>0.56616473</v>
      </c>
      <c r="G3095" s="25"/>
    </row>
    <row r="3096">
      <c r="A3096" s="4" t="s">
        <v>16945</v>
      </c>
      <c r="B3096" s="4" t="s">
        <v>16705</v>
      </c>
      <c r="C3096" s="4" t="s">
        <v>970</v>
      </c>
      <c r="D3096" s="10">
        <v>1.593148355E9</v>
      </c>
      <c r="E3096" s="25">
        <v>0.5655033</v>
      </c>
      <c r="G3096" s="25"/>
    </row>
    <row r="3097">
      <c r="A3097" s="22" t="s">
        <v>16946</v>
      </c>
      <c r="B3097" s="4" t="s">
        <v>16947</v>
      </c>
      <c r="C3097" s="4" t="s">
        <v>1613</v>
      </c>
      <c r="D3097" s="10">
        <v>1.592758589E9</v>
      </c>
      <c r="E3097" s="25">
        <v>0.5654541</v>
      </c>
      <c r="G3097" s="25"/>
    </row>
    <row r="3098">
      <c r="A3098" s="4" t="s">
        <v>16948</v>
      </c>
      <c r="B3098" s="4" t="s">
        <v>13710</v>
      </c>
      <c r="C3098" s="4" t="s">
        <v>5407</v>
      </c>
      <c r="D3098" s="10">
        <v>1.591627322E9</v>
      </c>
      <c r="E3098" s="25">
        <v>0.564694</v>
      </c>
      <c r="G3098" s="25"/>
    </row>
    <row r="3099">
      <c r="A3099" s="4" t="s">
        <v>16949</v>
      </c>
      <c r="B3099" s="4" t="s">
        <v>1041</v>
      </c>
      <c r="C3099" s="4" t="s">
        <v>2466</v>
      </c>
      <c r="D3099" s="10">
        <v>1.59190488E9</v>
      </c>
      <c r="E3099" s="25">
        <v>0.5643188</v>
      </c>
      <c r="G3099" s="25"/>
    </row>
    <row r="3100">
      <c r="A3100" s="4" t="s">
        <v>16950</v>
      </c>
      <c r="B3100" s="4" t="s">
        <v>14572</v>
      </c>
      <c r="C3100" s="4" t="s">
        <v>5706</v>
      </c>
      <c r="D3100" s="10">
        <v>1.591219958E9</v>
      </c>
      <c r="E3100" s="25">
        <v>0.5641964</v>
      </c>
      <c r="G3100" s="25"/>
    </row>
    <row r="3101">
      <c r="A3101" s="4" t="s">
        <v>16951</v>
      </c>
      <c r="B3101" s="4" t="s">
        <v>13487</v>
      </c>
      <c r="C3101" s="4" t="s">
        <v>8993</v>
      </c>
      <c r="D3101" s="10">
        <v>1.593014022E9</v>
      </c>
      <c r="E3101" s="25">
        <v>0.5640102</v>
      </c>
      <c r="G3101" s="25"/>
    </row>
    <row r="3102">
      <c r="A3102" s="4" t="s">
        <v>16952</v>
      </c>
      <c r="B3102" s="4" t="s">
        <v>1619</v>
      </c>
      <c r="C3102" s="4" t="s">
        <v>4960</v>
      </c>
      <c r="D3102" s="10">
        <v>1.591119279E9</v>
      </c>
      <c r="E3102" s="25">
        <v>0.56395173</v>
      </c>
      <c r="G3102" s="25"/>
    </row>
    <row r="3103">
      <c r="A3103" s="4" t="s">
        <v>16953</v>
      </c>
      <c r="B3103" s="4" t="s">
        <v>14656</v>
      </c>
      <c r="C3103" s="4" t="s">
        <v>2085</v>
      </c>
      <c r="D3103" s="10">
        <v>1.592685428E9</v>
      </c>
      <c r="E3103" s="25">
        <v>0.5636465</v>
      </c>
      <c r="G3103" s="25"/>
    </row>
    <row r="3104">
      <c r="A3104" s="22" t="s">
        <v>16954</v>
      </c>
      <c r="B3104" s="4" t="s">
        <v>6034</v>
      </c>
      <c r="C3104" s="4" t="s">
        <v>4686</v>
      </c>
      <c r="D3104" s="10">
        <v>1.592408886E9</v>
      </c>
      <c r="E3104" s="25">
        <v>0.5635219</v>
      </c>
      <c r="G3104" s="25"/>
    </row>
    <row r="3105">
      <c r="A3105" s="4" t="s">
        <v>16955</v>
      </c>
      <c r="B3105" s="4" t="s">
        <v>7208</v>
      </c>
      <c r="C3105" s="4" t="s">
        <v>7210</v>
      </c>
      <c r="D3105" s="10">
        <v>1.59226076E9</v>
      </c>
      <c r="E3105" s="25">
        <v>0.56305605</v>
      </c>
      <c r="G3105" s="25"/>
    </row>
    <row r="3106">
      <c r="A3106" s="4" t="s">
        <v>16956</v>
      </c>
      <c r="B3106" s="4" t="s">
        <v>13139</v>
      </c>
      <c r="C3106" s="4" t="s">
        <v>2733</v>
      </c>
      <c r="D3106" s="10">
        <v>1.593491235E9</v>
      </c>
      <c r="E3106" s="25">
        <v>0.5629808</v>
      </c>
      <c r="G3106" s="25"/>
    </row>
    <row r="3107">
      <c r="A3107" s="4" t="s">
        <v>16957</v>
      </c>
      <c r="B3107" s="4" t="s">
        <v>4137</v>
      </c>
      <c r="C3107" s="4" t="s">
        <v>512</v>
      </c>
      <c r="D3107" s="10">
        <v>1.59140181E9</v>
      </c>
      <c r="E3107" s="25">
        <v>0.5628887</v>
      </c>
      <c r="G3107" s="25"/>
    </row>
    <row r="3108">
      <c r="A3108" s="4" t="s">
        <v>16958</v>
      </c>
      <c r="B3108" s="4" t="s">
        <v>13542</v>
      </c>
      <c r="C3108" s="4" t="s">
        <v>3865</v>
      </c>
      <c r="D3108" s="10">
        <v>1.592411404E9</v>
      </c>
      <c r="E3108" s="25">
        <v>0.5628853</v>
      </c>
      <c r="G3108" s="25"/>
    </row>
    <row r="3109">
      <c r="A3109" s="4" t="s">
        <v>16959</v>
      </c>
      <c r="B3109" s="4" t="s">
        <v>13230</v>
      </c>
      <c r="C3109" s="4" t="s">
        <v>3462</v>
      </c>
      <c r="D3109" s="10">
        <v>1.591119821E9</v>
      </c>
      <c r="E3109" s="25">
        <v>0.5628283</v>
      </c>
      <c r="G3109" s="25"/>
    </row>
    <row r="3110">
      <c r="A3110" s="4" t="s">
        <v>16960</v>
      </c>
      <c r="B3110" s="4" t="s">
        <v>15124</v>
      </c>
      <c r="C3110" s="4" t="s">
        <v>2507</v>
      </c>
      <c r="D3110" s="10">
        <v>1.591277955E9</v>
      </c>
      <c r="E3110" s="25">
        <v>0.56281185</v>
      </c>
      <c r="G3110" s="25"/>
    </row>
    <row r="3111">
      <c r="A3111" s="22" t="s">
        <v>16961</v>
      </c>
      <c r="B3111" s="4" t="s">
        <v>11591</v>
      </c>
      <c r="C3111" s="4" t="s">
        <v>3321</v>
      </c>
      <c r="D3111" s="10">
        <v>1.592931997E9</v>
      </c>
      <c r="E3111" s="25">
        <v>0.56273687</v>
      </c>
      <c r="G3111" s="25"/>
    </row>
    <row r="3112">
      <c r="A3112" s="4" t="s">
        <v>16962</v>
      </c>
      <c r="B3112" s="4" t="s">
        <v>3294</v>
      </c>
      <c r="C3112" s="4" t="s">
        <v>638</v>
      </c>
      <c r="D3112" s="10">
        <v>1.591679805E9</v>
      </c>
      <c r="E3112" s="25">
        <v>0.5627325</v>
      </c>
      <c r="G3112" s="25"/>
    </row>
    <row r="3113">
      <c r="A3113" s="4" t="s">
        <v>16963</v>
      </c>
      <c r="B3113" s="4" t="s">
        <v>14107</v>
      </c>
      <c r="C3113" s="4" t="s">
        <v>5331</v>
      </c>
      <c r="D3113" s="10">
        <v>1.59146053E9</v>
      </c>
      <c r="E3113" s="25">
        <v>0.56252885</v>
      </c>
      <c r="G3113" s="25"/>
    </row>
    <row r="3114">
      <c r="A3114" s="4" t="s">
        <v>16964</v>
      </c>
      <c r="B3114" s="4" t="s">
        <v>2795</v>
      </c>
      <c r="C3114" s="4" t="s">
        <v>9590</v>
      </c>
      <c r="D3114" s="10">
        <v>1.591279865E9</v>
      </c>
      <c r="E3114" s="25">
        <v>0.56237715</v>
      </c>
      <c r="G3114" s="25"/>
    </row>
    <row r="3115">
      <c r="A3115" s="4" t="s">
        <v>16965</v>
      </c>
      <c r="B3115" s="4" t="s">
        <v>16966</v>
      </c>
      <c r="C3115" s="4" t="s">
        <v>12366</v>
      </c>
      <c r="D3115" s="10">
        <v>1.592090397E9</v>
      </c>
      <c r="E3115" s="25">
        <v>0.5623039</v>
      </c>
      <c r="G3115" s="25"/>
    </row>
    <row r="3116">
      <c r="A3116" s="4" t="s">
        <v>16967</v>
      </c>
      <c r="B3116" s="4" t="s">
        <v>13718</v>
      </c>
      <c r="C3116" s="4" t="s">
        <v>2967</v>
      </c>
      <c r="D3116" s="10">
        <v>1.591163266E9</v>
      </c>
      <c r="E3116" s="25">
        <v>0.562201</v>
      </c>
      <c r="G3116" s="25"/>
    </row>
    <row r="3117">
      <c r="A3117" s="22" t="s">
        <v>16968</v>
      </c>
      <c r="B3117" s="4" t="s">
        <v>2146</v>
      </c>
      <c r="C3117" s="4" t="s">
        <v>1802</v>
      </c>
      <c r="D3117" s="10">
        <v>1.593446641E9</v>
      </c>
      <c r="E3117" s="25">
        <v>0.56214243</v>
      </c>
      <c r="G3117" s="25"/>
    </row>
    <row r="3118">
      <c r="A3118" s="4" t="s">
        <v>16969</v>
      </c>
      <c r="B3118" s="4" t="s">
        <v>3294</v>
      </c>
      <c r="C3118" s="4" t="s">
        <v>3640</v>
      </c>
      <c r="D3118" s="10">
        <v>1.592090124E9</v>
      </c>
      <c r="E3118" s="25">
        <v>0.56193787</v>
      </c>
      <c r="G3118" s="25"/>
    </row>
    <row r="3119">
      <c r="A3119" s="4" t="s">
        <v>16970</v>
      </c>
      <c r="B3119" s="4" t="s">
        <v>16971</v>
      </c>
      <c r="C3119" s="4" t="s">
        <v>9418</v>
      </c>
      <c r="D3119" s="10">
        <v>1.591680394E9</v>
      </c>
      <c r="E3119" s="25">
        <v>0.561897</v>
      </c>
      <c r="G3119" s="25"/>
    </row>
    <row r="3120">
      <c r="A3120" s="4" t="s">
        <v>16972</v>
      </c>
      <c r="B3120" s="4" t="s">
        <v>16973</v>
      </c>
      <c r="C3120" s="4" t="s">
        <v>6221</v>
      </c>
      <c r="D3120" s="10">
        <v>1.593352712E9</v>
      </c>
      <c r="E3120" s="25">
        <v>0.5618808</v>
      </c>
      <c r="G3120" s="25"/>
    </row>
    <row r="3121">
      <c r="A3121" s="22" t="s">
        <v>16974</v>
      </c>
      <c r="B3121" s="4" t="s">
        <v>5264</v>
      </c>
      <c r="C3121" s="4" t="s">
        <v>5947</v>
      </c>
      <c r="D3121" s="10">
        <v>1.592602626E9</v>
      </c>
      <c r="E3121" s="25">
        <v>0.56178355</v>
      </c>
      <c r="G3121" s="25"/>
    </row>
    <row r="3122">
      <c r="A3122" s="4" t="s">
        <v>16975</v>
      </c>
      <c r="B3122" s="4" t="s">
        <v>13784</v>
      </c>
      <c r="C3122" s="4" t="s">
        <v>116</v>
      </c>
      <c r="D3122" s="10">
        <v>1.591748869E9</v>
      </c>
      <c r="E3122" s="25">
        <v>0.56172746</v>
      </c>
      <c r="G3122" s="25"/>
    </row>
    <row r="3123">
      <c r="A3123" s="22" t="s">
        <v>16976</v>
      </c>
      <c r="B3123" s="4" t="s">
        <v>14166</v>
      </c>
      <c r="C3123" s="4" t="s">
        <v>9783</v>
      </c>
      <c r="D3123" s="10">
        <v>1.592675174E9</v>
      </c>
      <c r="E3123" s="25">
        <v>0.56159</v>
      </c>
      <c r="G3123" s="25"/>
    </row>
    <row r="3124">
      <c r="A3124" s="4" t="s">
        <v>16977</v>
      </c>
      <c r="B3124" s="4" t="s">
        <v>13098</v>
      </c>
      <c r="C3124" s="4" t="s">
        <v>3206</v>
      </c>
      <c r="D3124" s="10">
        <v>1.591096647E9</v>
      </c>
      <c r="E3124" s="25">
        <v>0.5612473</v>
      </c>
      <c r="G3124" s="25"/>
    </row>
    <row r="3125">
      <c r="A3125" s="4" t="s">
        <v>16978</v>
      </c>
      <c r="B3125" s="4" t="s">
        <v>16979</v>
      </c>
      <c r="C3125" s="4" t="s">
        <v>3798</v>
      </c>
      <c r="D3125" s="10">
        <v>1.592095492E9</v>
      </c>
      <c r="E3125" s="25">
        <v>0.5610418</v>
      </c>
      <c r="G3125" s="25"/>
    </row>
    <row r="3126">
      <c r="A3126" s="4" t="s">
        <v>16980</v>
      </c>
      <c r="B3126" s="4" t="s">
        <v>939</v>
      </c>
      <c r="C3126" s="4" t="s">
        <v>9399</v>
      </c>
      <c r="D3126" s="10">
        <v>1.592511124E9</v>
      </c>
      <c r="E3126" s="25">
        <v>0.5610365</v>
      </c>
      <c r="G3126" s="25"/>
    </row>
    <row r="3127">
      <c r="A3127" s="4" t="s">
        <v>16981</v>
      </c>
      <c r="B3127" s="4" t="s">
        <v>4375</v>
      </c>
      <c r="C3127" s="4" t="s">
        <v>9720</v>
      </c>
      <c r="D3127" s="10">
        <v>1.591718711E9</v>
      </c>
      <c r="E3127" s="25">
        <v>0.5609942</v>
      </c>
      <c r="G3127" s="25"/>
    </row>
    <row r="3128">
      <c r="A3128" s="22" t="s">
        <v>16982</v>
      </c>
      <c r="B3128" s="4" t="s">
        <v>11083</v>
      </c>
      <c r="C3128" s="4" t="s">
        <v>4058</v>
      </c>
      <c r="D3128" s="10">
        <v>1.59232289E9</v>
      </c>
      <c r="E3128" s="25">
        <v>0.5609086</v>
      </c>
      <c r="G3128" s="25"/>
    </row>
    <row r="3129">
      <c r="A3129" s="22" t="s">
        <v>16983</v>
      </c>
      <c r="B3129" s="4" t="s">
        <v>13601</v>
      </c>
      <c r="C3129" s="4" t="s">
        <v>8159</v>
      </c>
      <c r="D3129" s="10">
        <v>1.591900918E9</v>
      </c>
      <c r="E3129" s="25">
        <v>0.5609073</v>
      </c>
      <c r="G3129" s="25"/>
    </row>
    <row r="3130">
      <c r="A3130" s="4" t="s">
        <v>16984</v>
      </c>
      <c r="B3130" s="4" t="s">
        <v>16985</v>
      </c>
      <c r="C3130" s="4" t="s">
        <v>10241</v>
      </c>
      <c r="D3130" s="10">
        <v>1.591075117E9</v>
      </c>
      <c r="E3130" s="25">
        <v>0.5607648</v>
      </c>
      <c r="G3130" s="25"/>
    </row>
    <row r="3131">
      <c r="A3131" s="22" t="s">
        <v>16986</v>
      </c>
      <c r="B3131" s="4" t="s">
        <v>16987</v>
      </c>
      <c r="C3131" s="4" t="s">
        <v>2392</v>
      </c>
      <c r="D3131" s="10">
        <v>1.59261982E9</v>
      </c>
      <c r="E3131" s="25">
        <v>0.560548</v>
      </c>
      <c r="G3131" s="25"/>
    </row>
    <row r="3132">
      <c r="A3132" s="4" t="s">
        <v>16988</v>
      </c>
      <c r="B3132" s="4" t="s">
        <v>2989</v>
      </c>
      <c r="C3132" s="4" t="s">
        <v>4202</v>
      </c>
      <c r="D3132" s="10">
        <v>1.59257654E9</v>
      </c>
      <c r="E3132" s="25">
        <v>0.56052357</v>
      </c>
      <c r="G3132" s="25"/>
    </row>
    <row r="3133">
      <c r="A3133" s="4" t="s">
        <v>16989</v>
      </c>
      <c r="B3133" s="4" t="s">
        <v>973</v>
      </c>
      <c r="C3133" s="4" t="s">
        <v>1460</v>
      </c>
      <c r="D3133" s="10">
        <v>1.591557454E9</v>
      </c>
      <c r="E3133" s="25">
        <v>0.56052345</v>
      </c>
      <c r="G3133" s="25"/>
    </row>
    <row r="3134">
      <c r="A3134" s="4" t="s">
        <v>16990</v>
      </c>
      <c r="B3134" s="4" t="s">
        <v>15819</v>
      </c>
      <c r="C3134" s="4" t="s">
        <v>5515</v>
      </c>
      <c r="D3134" s="10">
        <v>1.592571511E9</v>
      </c>
      <c r="E3134" s="25">
        <v>0.5604509</v>
      </c>
      <c r="G3134" s="25"/>
    </row>
    <row r="3135">
      <c r="A3135" s="4" t="s">
        <v>16991</v>
      </c>
      <c r="B3135" s="4" t="s">
        <v>3947</v>
      </c>
      <c r="C3135" s="4" t="s">
        <v>7300</v>
      </c>
      <c r="D3135" s="10">
        <v>1.593462256E9</v>
      </c>
      <c r="E3135" s="25">
        <v>0.5603439</v>
      </c>
      <c r="G3135" s="25"/>
    </row>
    <row r="3136">
      <c r="A3136" s="4" t="s">
        <v>16992</v>
      </c>
      <c r="B3136" s="4" t="s">
        <v>15046</v>
      </c>
      <c r="C3136" s="4" t="s">
        <v>4588</v>
      </c>
      <c r="D3136" s="10">
        <v>1.593047157E9</v>
      </c>
      <c r="E3136" s="25">
        <v>0.5602967</v>
      </c>
      <c r="G3136" s="25"/>
    </row>
    <row r="3137">
      <c r="A3137" s="4" t="s">
        <v>16993</v>
      </c>
      <c r="B3137" s="4" t="s">
        <v>14656</v>
      </c>
      <c r="C3137" s="4" t="s">
        <v>2982</v>
      </c>
      <c r="D3137" s="10">
        <v>1.592917525E9</v>
      </c>
      <c r="E3137" s="25">
        <v>0.5600751</v>
      </c>
      <c r="G3137" s="25"/>
    </row>
    <row r="3138">
      <c r="A3138" s="22" t="s">
        <v>16994</v>
      </c>
      <c r="B3138" s="4" t="s">
        <v>7123</v>
      </c>
      <c r="C3138" s="4" t="s">
        <v>9183</v>
      </c>
      <c r="D3138" s="10">
        <v>1.593532096E9</v>
      </c>
      <c r="E3138" s="25">
        <v>0.5600338</v>
      </c>
      <c r="G3138" s="25"/>
    </row>
    <row r="3139">
      <c r="A3139" s="4" t="s">
        <v>16995</v>
      </c>
      <c r="B3139" s="4" t="s">
        <v>13230</v>
      </c>
      <c r="C3139" s="4" t="s">
        <v>11496</v>
      </c>
      <c r="D3139" s="10">
        <v>1.591205115E9</v>
      </c>
      <c r="E3139" s="25">
        <v>0.55998707</v>
      </c>
      <c r="G3139" s="25"/>
    </row>
    <row r="3140">
      <c r="A3140" s="22" t="s">
        <v>16996</v>
      </c>
      <c r="B3140" s="4" t="s">
        <v>3070</v>
      </c>
      <c r="C3140" s="4" t="s">
        <v>7056</v>
      </c>
      <c r="D3140" s="10">
        <v>1.591325554E9</v>
      </c>
      <c r="E3140" s="25">
        <v>0.5599267</v>
      </c>
      <c r="G3140" s="25"/>
    </row>
    <row r="3141">
      <c r="A3141" s="4" t="s">
        <v>16997</v>
      </c>
      <c r="B3141" s="4" t="s">
        <v>6354</v>
      </c>
      <c r="C3141" s="4" t="s">
        <v>2090</v>
      </c>
      <c r="D3141" s="10">
        <v>1.59311065E9</v>
      </c>
      <c r="E3141" s="25">
        <v>0.55980504</v>
      </c>
      <c r="G3141" s="25"/>
    </row>
    <row r="3142">
      <c r="A3142" s="22" t="s">
        <v>16998</v>
      </c>
      <c r="B3142" s="4" t="s">
        <v>13689</v>
      </c>
      <c r="C3142" s="4" t="s">
        <v>2527</v>
      </c>
      <c r="D3142" s="10">
        <v>1.592868594E9</v>
      </c>
      <c r="E3142" s="25">
        <v>0.55962074</v>
      </c>
      <c r="G3142" s="25"/>
    </row>
    <row r="3143">
      <c r="A3143" s="22" t="s">
        <v>16999</v>
      </c>
      <c r="B3143" s="4" t="s">
        <v>14636</v>
      </c>
      <c r="C3143" s="4" t="s">
        <v>8156</v>
      </c>
      <c r="D3143" s="10">
        <v>1.592659919E9</v>
      </c>
      <c r="E3143" s="25">
        <v>0.55958563</v>
      </c>
      <c r="G3143" s="25"/>
    </row>
    <row r="3144">
      <c r="A3144" s="4" t="s">
        <v>17000</v>
      </c>
      <c r="B3144" s="4" t="s">
        <v>978</v>
      </c>
      <c r="C3144" s="4" t="s">
        <v>4507</v>
      </c>
      <c r="D3144" s="10">
        <v>1.592624482E9</v>
      </c>
      <c r="E3144" s="25">
        <v>0.5594931</v>
      </c>
      <c r="G3144" s="25"/>
    </row>
    <row r="3145">
      <c r="A3145" s="4" t="s">
        <v>17001</v>
      </c>
      <c r="B3145" s="4" t="s">
        <v>13343</v>
      </c>
      <c r="C3145" s="4" t="s">
        <v>8530</v>
      </c>
      <c r="D3145" s="10">
        <v>1.593187798E9</v>
      </c>
      <c r="E3145" s="25">
        <v>0.5594445</v>
      </c>
      <c r="G3145" s="25"/>
    </row>
    <row r="3146">
      <c r="A3146" s="4" t="s">
        <v>17002</v>
      </c>
      <c r="B3146" s="4" t="s">
        <v>11013</v>
      </c>
      <c r="C3146" s="4" t="s">
        <v>11015</v>
      </c>
      <c r="D3146" s="10">
        <v>1.591941461E9</v>
      </c>
      <c r="E3146" s="25">
        <v>0.5593958</v>
      </c>
      <c r="G3146" s="25"/>
    </row>
    <row r="3147">
      <c r="A3147" s="22" t="s">
        <v>17003</v>
      </c>
      <c r="B3147" s="4" t="s">
        <v>17004</v>
      </c>
      <c r="C3147" s="4" t="s">
        <v>3652</v>
      </c>
      <c r="D3147" s="10">
        <v>1.591051548E9</v>
      </c>
      <c r="E3147" s="25">
        <v>0.55936515</v>
      </c>
      <c r="G3147" s="25"/>
    </row>
    <row r="3148">
      <c r="A3148" s="4" t="s">
        <v>17005</v>
      </c>
      <c r="B3148" s="4" t="s">
        <v>14218</v>
      </c>
      <c r="C3148" s="4" t="s">
        <v>6387</v>
      </c>
      <c r="D3148" s="10">
        <v>1.591392429E9</v>
      </c>
      <c r="E3148" s="25">
        <v>0.5591879</v>
      </c>
      <c r="G3148" s="25"/>
    </row>
    <row r="3149">
      <c r="A3149" s="22" t="s">
        <v>17006</v>
      </c>
      <c r="B3149" s="4" t="s">
        <v>13455</v>
      </c>
      <c r="C3149" s="4" t="s">
        <v>38</v>
      </c>
      <c r="D3149" s="10">
        <v>1.591896052E9</v>
      </c>
      <c r="E3149" s="25">
        <v>0.5591369</v>
      </c>
      <c r="G3149" s="25"/>
    </row>
    <row r="3150">
      <c r="A3150" s="4" t="s">
        <v>17007</v>
      </c>
      <c r="B3150" s="4" t="s">
        <v>3886</v>
      </c>
      <c r="C3150" s="4" t="s">
        <v>1825</v>
      </c>
      <c r="D3150" s="10">
        <v>1.593438406E9</v>
      </c>
      <c r="E3150" s="25">
        <v>0.55894065</v>
      </c>
      <c r="G3150" s="25"/>
    </row>
    <row r="3151">
      <c r="A3151" s="4" t="s">
        <v>17008</v>
      </c>
      <c r="B3151" s="4" t="s">
        <v>17009</v>
      </c>
      <c r="C3151" s="4" t="s">
        <v>11468</v>
      </c>
      <c r="D3151" s="10">
        <v>1.593262529E9</v>
      </c>
      <c r="E3151" s="25">
        <v>0.5588752</v>
      </c>
      <c r="G3151" s="25"/>
    </row>
    <row r="3152">
      <c r="A3152" s="22" t="s">
        <v>17010</v>
      </c>
      <c r="B3152" s="4" t="s">
        <v>15204</v>
      </c>
      <c r="C3152" s="4" t="s">
        <v>10817</v>
      </c>
      <c r="D3152" s="10">
        <v>1.592068823E9</v>
      </c>
      <c r="E3152" s="25">
        <v>0.5588339</v>
      </c>
      <c r="G3152" s="25"/>
    </row>
    <row r="3153">
      <c r="A3153" s="4" t="s">
        <v>17011</v>
      </c>
      <c r="B3153" s="4" t="s">
        <v>1156</v>
      </c>
      <c r="C3153" s="4" t="s">
        <v>528</v>
      </c>
      <c r="D3153" s="10">
        <v>1.592176577E9</v>
      </c>
      <c r="E3153" s="25">
        <v>0.5587158</v>
      </c>
      <c r="G3153" s="25"/>
    </row>
    <row r="3154">
      <c r="A3154" s="4" t="s">
        <v>17012</v>
      </c>
      <c r="B3154" s="4" t="s">
        <v>14279</v>
      </c>
      <c r="C3154" s="4" t="s">
        <v>1004</v>
      </c>
      <c r="D3154" s="10">
        <v>1.593142755E9</v>
      </c>
      <c r="E3154" s="25">
        <v>0.5584958</v>
      </c>
      <c r="G3154" s="25"/>
    </row>
    <row r="3155">
      <c r="A3155" s="22" t="s">
        <v>17013</v>
      </c>
      <c r="B3155" s="4" t="s">
        <v>13455</v>
      </c>
      <c r="C3155" s="4" t="s">
        <v>11650</v>
      </c>
      <c r="D3155" s="10">
        <v>1.591988566E9</v>
      </c>
      <c r="E3155" s="25">
        <v>0.55844164</v>
      </c>
      <c r="G3155" s="25"/>
    </row>
    <row r="3156">
      <c r="A3156" s="22" t="s">
        <v>17014</v>
      </c>
      <c r="B3156" s="4" t="s">
        <v>17015</v>
      </c>
      <c r="C3156" s="4" t="s">
        <v>2300</v>
      </c>
      <c r="D3156" s="10">
        <v>1.591236019E9</v>
      </c>
      <c r="E3156" s="25">
        <v>0.558387</v>
      </c>
      <c r="G3156" s="25"/>
    </row>
    <row r="3157">
      <c r="A3157" s="4" t="s">
        <v>17016</v>
      </c>
      <c r="B3157" s="4" t="s">
        <v>17017</v>
      </c>
      <c r="C3157" s="4" t="s">
        <v>4879</v>
      </c>
      <c r="D3157" s="10">
        <v>1.593347775E9</v>
      </c>
      <c r="E3157" s="25">
        <v>0.5582481</v>
      </c>
      <c r="G3157" s="25"/>
    </row>
    <row r="3158">
      <c r="A3158" s="4" t="s">
        <v>17018</v>
      </c>
      <c r="B3158" s="4" t="s">
        <v>4826</v>
      </c>
      <c r="C3158" s="4" t="s">
        <v>6668</v>
      </c>
      <c r="D3158" s="10">
        <v>1.592271263E9</v>
      </c>
      <c r="E3158" s="25">
        <v>0.5581954</v>
      </c>
      <c r="G3158" s="25"/>
    </row>
    <row r="3159">
      <c r="A3159" s="4" t="s">
        <v>17019</v>
      </c>
      <c r="B3159" s="4" t="s">
        <v>13155</v>
      </c>
      <c r="C3159" s="4" t="s">
        <v>2620</v>
      </c>
      <c r="D3159" s="10">
        <v>1.59270865E9</v>
      </c>
      <c r="E3159" s="25">
        <v>0.5581114</v>
      </c>
      <c r="G3159" s="25"/>
    </row>
    <row r="3160">
      <c r="A3160" s="4" t="s">
        <v>17020</v>
      </c>
      <c r="B3160" s="4" t="s">
        <v>1790</v>
      </c>
      <c r="C3160" s="4" t="s">
        <v>116</v>
      </c>
      <c r="D3160" s="10">
        <v>1.591750644E9</v>
      </c>
      <c r="E3160" s="25">
        <v>0.55805933</v>
      </c>
      <c r="G3160" s="25"/>
    </row>
    <row r="3161">
      <c r="A3161" s="4" t="s">
        <v>17021</v>
      </c>
      <c r="B3161" s="4" t="s">
        <v>14218</v>
      </c>
      <c r="C3161" s="4" t="s">
        <v>11208</v>
      </c>
      <c r="D3161" s="10">
        <v>1.592612079E9</v>
      </c>
      <c r="E3161" s="25">
        <v>0.5580138</v>
      </c>
      <c r="G3161" s="25"/>
    </row>
    <row r="3162">
      <c r="A3162" s="4" t="s">
        <v>17022</v>
      </c>
      <c r="B3162" s="4" t="s">
        <v>13098</v>
      </c>
      <c r="C3162" s="4" t="s">
        <v>1792</v>
      </c>
      <c r="D3162" s="10">
        <v>1.591031625E9</v>
      </c>
      <c r="E3162" s="25">
        <v>0.55794495</v>
      </c>
      <c r="G3162" s="25"/>
    </row>
    <row r="3163">
      <c r="A3163" s="4" t="s">
        <v>17023</v>
      </c>
      <c r="B3163" s="4" t="s">
        <v>13819</v>
      </c>
      <c r="C3163" s="4" t="s">
        <v>1300</v>
      </c>
      <c r="D3163" s="10">
        <v>1.592544526E9</v>
      </c>
      <c r="E3163" s="25">
        <v>0.557907</v>
      </c>
      <c r="G3163" s="25"/>
    </row>
    <row r="3164">
      <c r="A3164" s="22" t="s">
        <v>17024</v>
      </c>
      <c r="B3164" s="4" t="s">
        <v>17025</v>
      </c>
      <c r="C3164" s="4" t="s">
        <v>3529</v>
      </c>
      <c r="D3164" s="10">
        <v>1.591544826E9</v>
      </c>
      <c r="E3164" s="25">
        <v>0.55765194</v>
      </c>
      <c r="G3164" s="25"/>
    </row>
    <row r="3165">
      <c r="A3165" s="4" t="s">
        <v>17026</v>
      </c>
      <c r="B3165" s="4" t="s">
        <v>13311</v>
      </c>
      <c r="C3165" s="4" t="s">
        <v>7735</v>
      </c>
      <c r="D3165" s="10">
        <v>1.592284989E9</v>
      </c>
      <c r="E3165" s="25">
        <v>0.5575247</v>
      </c>
      <c r="G3165" s="25"/>
    </row>
    <row r="3166">
      <c r="A3166" s="4" t="s">
        <v>17027</v>
      </c>
      <c r="B3166" s="4" t="s">
        <v>5400</v>
      </c>
      <c r="C3166" s="4" t="s">
        <v>488</v>
      </c>
      <c r="D3166" s="10">
        <v>1.592958515E9</v>
      </c>
      <c r="E3166" s="25">
        <v>0.55752385</v>
      </c>
      <c r="G3166" s="25"/>
    </row>
    <row r="3167">
      <c r="A3167" s="22" t="s">
        <v>17028</v>
      </c>
      <c r="B3167" s="4" t="s">
        <v>8489</v>
      </c>
      <c r="C3167" s="4" t="s">
        <v>8573</v>
      </c>
      <c r="D3167" s="10">
        <v>1.592849995E9</v>
      </c>
      <c r="E3167" s="25">
        <v>0.5574386</v>
      </c>
      <c r="G3167" s="25"/>
    </row>
    <row r="3168">
      <c r="A3168" s="4" t="s">
        <v>17029</v>
      </c>
      <c r="B3168" s="4" t="s">
        <v>3053</v>
      </c>
      <c r="C3168" s="4" t="s">
        <v>63</v>
      </c>
      <c r="D3168" s="10">
        <v>1.592068885E9</v>
      </c>
      <c r="E3168" s="25">
        <v>0.55736935</v>
      </c>
      <c r="G3168" s="25"/>
    </row>
    <row r="3169">
      <c r="A3169" s="4" t="s">
        <v>17030</v>
      </c>
      <c r="B3169" s="4" t="s">
        <v>14533</v>
      </c>
      <c r="C3169" s="4" t="s">
        <v>2124</v>
      </c>
      <c r="D3169" s="10">
        <v>1.593083901E9</v>
      </c>
      <c r="E3169" s="25">
        <v>0.5573519</v>
      </c>
      <c r="G3169" s="25"/>
    </row>
    <row r="3170">
      <c r="A3170" s="22" t="s">
        <v>17031</v>
      </c>
      <c r="B3170" s="4" t="s">
        <v>13129</v>
      </c>
      <c r="C3170" s="4" t="s">
        <v>1851</v>
      </c>
      <c r="D3170" s="10">
        <v>1.591463262E9</v>
      </c>
      <c r="E3170" s="25">
        <v>0.55727</v>
      </c>
      <c r="G3170" s="25"/>
    </row>
    <row r="3171">
      <c r="A3171" s="22" t="s">
        <v>17032</v>
      </c>
      <c r="B3171" s="4" t="s">
        <v>13455</v>
      </c>
      <c r="C3171" s="4" t="s">
        <v>901</v>
      </c>
      <c r="D3171" s="10">
        <v>1.591972869E9</v>
      </c>
      <c r="E3171" s="25">
        <v>0.55718255</v>
      </c>
      <c r="G3171" s="25"/>
    </row>
    <row r="3172">
      <c r="A3172" s="4" t="s">
        <v>17033</v>
      </c>
      <c r="B3172" s="4" t="s">
        <v>16127</v>
      </c>
      <c r="C3172" s="4" t="s">
        <v>7223</v>
      </c>
      <c r="D3172" s="10">
        <v>1.591662371E9</v>
      </c>
      <c r="E3172" s="25">
        <v>0.5571003</v>
      </c>
      <c r="G3172" s="25"/>
    </row>
    <row r="3173">
      <c r="A3173" s="4" t="s">
        <v>17034</v>
      </c>
      <c r="B3173" s="4" t="s">
        <v>13098</v>
      </c>
      <c r="C3173" s="4" t="s">
        <v>4515</v>
      </c>
      <c r="D3173" s="10">
        <v>1.592846417E9</v>
      </c>
      <c r="E3173" s="25">
        <v>0.5570945</v>
      </c>
      <c r="G3173" s="25"/>
    </row>
    <row r="3174">
      <c r="A3174" s="4" t="s">
        <v>17035</v>
      </c>
      <c r="B3174" s="4" t="s">
        <v>14055</v>
      </c>
      <c r="C3174" s="4" t="s">
        <v>7069</v>
      </c>
      <c r="D3174" s="10">
        <v>1.591339042E9</v>
      </c>
      <c r="E3174" s="25">
        <v>0.55708164</v>
      </c>
      <c r="G3174" s="25"/>
    </row>
    <row r="3175">
      <c r="A3175" s="4" t="s">
        <v>17036</v>
      </c>
      <c r="B3175" s="4" t="s">
        <v>3858</v>
      </c>
      <c r="C3175" s="4" t="s">
        <v>9858</v>
      </c>
      <c r="D3175" s="10">
        <v>1.593183935E9</v>
      </c>
      <c r="E3175" s="25">
        <v>0.55707306</v>
      </c>
      <c r="G3175" s="25"/>
    </row>
    <row r="3176">
      <c r="A3176" s="4" t="s">
        <v>17037</v>
      </c>
      <c r="B3176" s="4" t="s">
        <v>15742</v>
      </c>
      <c r="C3176" s="4" t="s">
        <v>3541</v>
      </c>
      <c r="D3176" s="10">
        <v>1.592584879E9</v>
      </c>
      <c r="E3176" s="25">
        <v>0.5569768</v>
      </c>
      <c r="G3176" s="25"/>
    </row>
    <row r="3177">
      <c r="A3177" s="4" t="s">
        <v>17038</v>
      </c>
      <c r="B3177" s="4" t="s">
        <v>13784</v>
      </c>
      <c r="C3177" s="4" t="s">
        <v>4749</v>
      </c>
      <c r="D3177" s="10">
        <v>1.591432997E9</v>
      </c>
      <c r="E3177" s="25">
        <v>0.5569416</v>
      </c>
      <c r="G3177" s="25"/>
    </row>
    <row r="3178">
      <c r="A3178" s="4" t="s">
        <v>17039</v>
      </c>
      <c r="B3178" s="4" t="s">
        <v>4137</v>
      </c>
      <c r="C3178" s="4" t="s">
        <v>2099</v>
      </c>
      <c r="D3178" s="10">
        <v>1.591137287E9</v>
      </c>
      <c r="E3178" s="25">
        <v>0.5569017</v>
      </c>
      <c r="G3178" s="25"/>
    </row>
    <row r="3179">
      <c r="A3179" s="4" t="s">
        <v>17040</v>
      </c>
      <c r="B3179" s="4" t="s">
        <v>13945</v>
      </c>
      <c r="C3179" s="4" t="s">
        <v>415</v>
      </c>
      <c r="D3179" s="10">
        <v>1.591578116E9</v>
      </c>
      <c r="E3179" s="25">
        <v>0.55689406</v>
      </c>
      <c r="G3179" s="25"/>
    </row>
    <row r="3180">
      <c r="A3180" s="22" t="s">
        <v>17041</v>
      </c>
      <c r="B3180" s="4" t="s">
        <v>2795</v>
      </c>
      <c r="C3180" s="4" t="s">
        <v>5127</v>
      </c>
      <c r="D3180" s="10">
        <v>1.591279061E9</v>
      </c>
      <c r="E3180" s="25">
        <v>0.556893</v>
      </c>
      <c r="G3180" s="25"/>
    </row>
    <row r="3181">
      <c r="A3181" s="4" t="s">
        <v>17042</v>
      </c>
      <c r="B3181" s="4" t="s">
        <v>17043</v>
      </c>
      <c r="C3181" s="4" t="s">
        <v>5373</v>
      </c>
      <c r="D3181" s="10">
        <v>1.592048336E9</v>
      </c>
      <c r="E3181" s="25">
        <v>0.55682224</v>
      </c>
      <c r="G3181" s="25"/>
    </row>
    <row r="3182">
      <c r="A3182" s="4" t="s">
        <v>17044</v>
      </c>
      <c r="B3182" s="4" t="s">
        <v>13677</v>
      </c>
      <c r="C3182" s="4" t="s">
        <v>1300</v>
      </c>
      <c r="D3182" s="10">
        <v>1.592578072E9</v>
      </c>
      <c r="E3182" s="25">
        <v>0.55680764</v>
      </c>
      <c r="G3182" s="25"/>
    </row>
    <row r="3183">
      <c r="A3183" s="4" t="s">
        <v>17045</v>
      </c>
      <c r="B3183" s="4" t="s">
        <v>13098</v>
      </c>
      <c r="C3183" s="4" t="s">
        <v>444</v>
      </c>
      <c r="D3183" s="10">
        <v>1.59136083E9</v>
      </c>
      <c r="E3183" s="25">
        <v>0.5567936</v>
      </c>
      <c r="G3183" s="25"/>
    </row>
    <row r="3184">
      <c r="A3184" s="22" t="s">
        <v>17046</v>
      </c>
      <c r="B3184" s="4" t="s">
        <v>1790</v>
      </c>
      <c r="C3184" s="4" t="s">
        <v>4247</v>
      </c>
      <c r="D3184" s="10">
        <v>1.59354072E9</v>
      </c>
      <c r="E3184" s="25">
        <v>0.556732</v>
      </c>
      <c r="G3184" s="25"/>
    </row>
    <row r="3185">
      <c r="A3185" s="4" t="s">
        <v>17047</v>
      </c>
      <c r="B3185" s="4" t="s">
        <v>13311</v>
      </c>
      <c r="C3185" s="4" t="s">
        <v>849</v>
      </c>
      <c r="D3185" s="10">
        <v>1.592940429E9</v>
      </c>
      <c r="E3185" s="25">
        <v>0.55672</v>
      </c>
      <c r="G3185" s="25"/>
    </row>
    <row r="3186">
      <c r="A3186" s="4" t="s">
        <v>17048</v>
      </c>
      <c r="B3186" s="4" t="s">
        <v>6318</v>
      </c>
      <c r="C3186" s="4" t="s">
        <v>4492</v>
      </c>
      <c r="D3186" s="10">
        <v>1.591147702E9</v>
      </c>
      <c r="E3186" s="25">
        <v>0.55670136</v>
      </c>
      <c r="G3186" s="25"/>
    </row>
    <row r="3187">
      <c r="A3187" s="4" t="s">
        <v>17049</v>
      </c>
      <c r="B3187" s="4" t="s">
        <v>16373</v>
      </c>
      <c r="C3187" s="4" t="s">
        <v>3193</v>
      </c>
      <c r="D3187" s="10">
        <v>1.592441265E9</v>
      </c>
      <c r="E3187" s="25">
        <v>0.55663705</v>
      </c>
      <c r="G3187" s="25"/>
    </row>
    <row r="3188">
      <c r="A3188" s="22" t="s">
        <v>17050</v>
      </c>
      <c r="B3188" s="4" t="s">
        <v>13230</v>
      </c>
      <c r="C3188" s="4" t="s">
        <v>12158</v>
      </c>
      <c r="D3188" s="10">
        <v>1.592220428E9</v>
      </c>
      <c r="E3188" s="25">
        <v>0.5565449</v>
      </c>
      <c r="G3188" s="25"/>
    </row>
    <row r="3189">
      <c r="A3189" s="4" t="s">
        <v>17051</v>
      </c>
      <c r="B3189" s="4" t="s">
        <v>1619</v>
      </c>
      <c r="C3189" s="4" t="s">
        <v>5681</v>
      </c>
      <c r="D3189" s="10">
        <v>1.592852708E9</v>
      </c>
      <c r="E3189" s="25">
        <v>0.5565285</v>
      </c>
      <c r="G3189" s="25"/>
    </row>
    <row r="3190">
      <c r="A3190" s="4" t="s">
        <v>17052</v>
      </c>
      <c r="B3190" s="4" t="s">
        <v>17053</v>
      </c>
      <c r="C3190" s="4" t="s">
        <v>3656</v>
      </c>
      <c r="D3190" s="10">
        <v>1.592435885E9</v>
      </c>
      <c r="E3190" s="25">
        <v>0.55636764</v>
      </c>
      <c r="G3190" s="25"/>
    </row>
    <row r="3191">
      <c r="A3191" s="22" t="s">
        <v>17054</v>
      </c>
      <c r="B3191" s="4" t="s">
        <v>2065</v>
      </c>
      <c r="C3191" s="4" t="s">
        <v>2450</v>
      </c>
      <c r="D3191" s="10">
        <v>1.591364778E9</v>
      </c>
      <c r="E3191" s="25">
        <v>0.55634314</v>
      </c>
      <c r="G3191" s="25"/>
    </row>
    <row r="3192">
      <c r="A3192" s="22" t="s">
        <v>17055</v>
      </c>
      <c r="B3192" s="4" t="s">
        <v>11083</v>
      </c>
      <c r="C3192" s="4" t="s">
        <v>2748</v>
      </c>
      <c r="D3192" s="10">
        <v>1.592180719E9</v>
      </c>
      <c r="E3192" s="25">
        <v>0.55629224</v>
      </c>
      <c r="G3192" s="25"/>
    </row>
    <row r="3193">
      <c r="A3193" s="4" t="s">
        <v>17056</v>
      </c>
      <c r="B3193" s="4" t="s">
        <v>2030</v>
      </c>
      <c r="C3193" s="4" t="s">
        <v>1982</v>
      </c>
      <c r="D3193" s="10">
        <v>1.591141138E9</v>
      </c>
      <c r="E3193" s="25">
        <v>0.5562115</v>
      </c>
      <c r="G3193" s="25"/>
    </row>
    <row r="3194">
      <c r="A3194" s="4" t="s">
        <v>17057</v>
      </c>
      <c r="B3194" s="4" t="s">
        <v>17058</v>
      </c>
      <c r="C3194" s="4" t="s">
        <v>4495</v>
      </c>
      <c r="D3194" s="10">
        <v>1.59170886E9</v>
      </c>
      <c r="E3194" s="25">
        <v>0.55610466</v>
      </c>
      <c r="G3194" s="25"/>
    </row>
    <row r="3195">
      <c r="A3195" s="22" t="s">
        <v>17059</v>
      </c>
      <c r="B3195" s="4" t="s">
        <v>15545</v>
      </c>
      <c r="C3195" s="4" t="s">
        <v>6196</v>
      </c>
      <c r="D3195" s="10">
        <v>1.591110793E9</v>
      </c>
      <c r="E3195" s="25">
        <v>0.5559681</v>
      </c>
      <c r="G3195" s="25"/>
    </row>
    <row r="3196">
      <c r="A3196" s="4" t="s">
        <v>17060</v>
      </c>
      <c r="B3196" s="4" t="s">
        <v>1790</v>
      </c>
      <c r="C3196" s="4" t="s">
        <v>6523</v>
      </c>
      <c r="D3196" s="10">
        <v>1.591720943E9</v>
      </c>
      <c r="E3196" s="25">
        <v>0.55572736</v>
      </c>
      <c r="G3196" s="25"/>
    </row>
    <row r="3197">
      <c r="A3197" s="4" t="s">
        <v>17061</v>
      </c>
      <c r="B3197" s="4" t="s">
        <v>17062</v>
      </c>
      <c r="C3197" s="4" t="s">
        <v>1895</v>
      </c>
      <c r="D3197" s="10">
        <v>1.59310352E9</v>
      </c>
      <c r="E3197" s="25">
        <v>0.5557157</v>
      </c>
      <c r="G3197" s="25"/>
    </row>
    <row r="3198">
      <c r="A3198" s="22" t="s">
        <v>17063</v>
      </c>
      <c r="B3198" s="4" t="s">
        <v>9342</v>
      </c>
      <c r="C3198" s="4" t="s">
        <v>3798</v>
      </c>
      <c r="D3198" s="10">
        <v>1.592076045E9</v>
      </c>
      <c r="E3198" s="25">
        <v>0.5556888</v>
      </c>
      <c r="G3198" s="25"/>
    </row>
    <row r="3199">
      <c r="A3199" s="4" t="s">
        <v>17064</v>
      </c>
      <c r="B3199" s="4" t="s">
        <v>17065</v>
      </c>
      <c r="C3199" s="4" t="s">
        <v>1406</v>
      </c>
      <c r="D3199" s="10">
        <v>1.593451833E9</v>
      </c>
      <c r="E3199" s="25">
        <v>0.5556445</v>
      </c>
      <c r="G3199" s="25"/>
    </row>
    <row r="3200">
      <c r="A3200" s="4" t="s">
        <v>17066</v>
      </c>
      <c r="B3200" s="4" t="s">
        <v>5114</v>
      </c>
      <c r="C3200" s="4" t="s">
        <v>5692</v>
      </c>
      <c r="D3200" s="10">
        <v>1.593493541E9</v>
      </c>
      <c r="E3200" s="25">
        <v>0.55559945</v>
      </c>
      <c r="G3200" s="25"/>
    </row>
    <row r="3201">
      <c r="A3201" s="4" t="s">
        <v>17067</v>
      </c>
      <c r="B3201" s="4" t="s">
        <v>13987</v>
      </c>
      <c r="C3201" s="4" t="s">
        <v>2315</v>
      </c>
      <c r="D3201" s="10">
        <v>1.591766418E9</v>
      </c>
      <c r="E3201" s="25">
        <v>0.55549157</v>
      </c>
      <c r="G3201" s="25"/>
    </row>
    <row r="3202">
      <c r="A3202" s="4" t="s">
        <v>17068</v>
      </c>
      <c r="B3202" s="4" t="s">
        <v>17069</v>
      </c>
      <c r="C3202" s="4" t="s">
        <v>2450</v>
      </c>
      <c r="D3202" s="10">
        <v>1.59131063E9</v>
      </c>
      <c r="E3202" s="25">
        <v>0.5554696</v>
      </c>
      <c r="G3202" s="25"/>
    </row>
    <row r="3203">
      <c r="A3203" s="4" t="s">
        <v>17070</v>
      </c>
      <c r="B3203" s="4" t="s">
        <v>13868</v>
      </c>
      <c r="C3203" s="4" t="s">
        <v>1532</v>
      </c>
      <c r="D3203" s="10">
        <v>1.593305292E9</v>
      </c>
      <c r="E3203" s="25">
        <v>0.5554413</v>
      </c>
      <c r="G3203" s="25"/>
    </row>
    <row r="3204">
      <c r="A3204" s="4" t="s">
        <v>17071</v>
      </c>
      <c r="B3204" s="4" t="s">
        <v>14656</v>
      </c>
      <c r="C3204" s="4" t="s">
        <v>4308</v>
      </c>
      <c r="D3204" s="10">
        <v>1.592961145E9</v>
      </c>
      <c r="E3204" s="25">
        <v>0.55527014</v>
      </c>
      <c r="G3204" s="25"/>
    </row>
    <row r="3205">
      <c r="A3205" s="4" t="s">
        <v>17072</v>
      </c>
      <c r="B3205" s="4" t="s">
        <v>13366</v>
      </c>
      <c r="C3205" s="4" t="s">
        <v>11112</v>
      </c>
      <c r="D3205" s="10">
        <v>1.592360647E9</v>
      </c>
      <c r="E3205" s="25">
        <v>0.5551124</v>
      </c>
      <c r="G3205" s="25"/>
    </row>
    <row r="3206">
      <c r="A3206" s="4" t="s">
        <v>17073</v>
      </c>
      <c r="B3206" s="4" t="s">
        <v>3294</v>
      </c>
      <c r="C3206" s="4" t="s">
        <v>11519</v>
      </c>
      <c r="D3206" s="10">
        <v>1.593371138E9</v>
      </c>
      <c r="E3206" s="25">
        <v>0.55500644</v>
      </c>
      <c r="G3206" s="25"/>
    </row>
    <row r="3207">
      <c r="A3207" s="22" t="s">
        <v>17074</v>
      </c>
      <c r="B3207" s="4" t="s">
        <v>886</v>
      </c>
      <c r="C3207" s="4" t="s">
        <v>8093</v>
      </c>
      <c r="D3207" s="10">
        <v>1.593523449E9</v>
      </c>
      <c r="E3207" s="25">
        <v>0.55494606</v>
      </c>
      <c r="G3207" s="25"/>
    </row>
    <row r="3208">
      <c r="A3208" s="4" t="s">
        <v>17075</v>
      </c>
      <c r="B3208" s="4" t="s">
        <v>4846</v>
      </c>
      <c r="C3208" s="4" t="s">
        <v>10241</v>
      </c>
      <c r="D3208" s="10">
        <v>1.59107962E9</v>
      </c>
      <c r="E3208" s="25">
        <v>0.55459195</v>
      </c>
      <c r="G3208" s="25"/>
    </row>
    <row r="3209">
      <c r="A3209" s="22" t="s">
        <v>17076</v>
      </c>
      <c r="B3209" s="4" t="s">
        <v>1790</v>
      </c>
      <c r="C3209" s="4" t="s">
        <v>5311</v>
      </c>
      <c r="D3209" s="10">
        <v>1.591632304E9</v>
      </c>
      <c r="E3209" s="25">
        <v>0.55443835</v>
      </c>
      <c r="G3209" s="25"/>
    </row>
    <row r="3210">
      <c r="A3210" s="4" t="s">
        <v>17077</v>
      </c>
      <c r="B3210" s="4" t="s">
        <v>2284</v>
      </c>
      <c r="C3210" s="4" t="s">
        <v>2396</v>
      </c>
      <c r="D3210" s="10">
        <v>1.592113928E9</v>
      </c>
      <c r="E3210" s="25">
        <v>0.554427</v>
      </c>
      <c r="G3210" s="25"/>
    </row>
    <row r="3211">
      <c r="A3211" s="4" t="s">
        <v>17078</v>
      </c>
      <c r="B3211" s="4" t="s">
        <v>14087</v>
      </c>
      <c r="C3211" s="4" t="s">
        <v>3814</v>
      </c>
      <c r="D3211" s="10">
        <v>1.591209255E9</v>
      </c>
      <c r="E3211" s="25">
        <v>0.55434453</v>
      </c>
      <c r="G3211" s="25"/>
    </row>
    <row r="3212">
      <c r="A3212" s="4" t="s">
        <v>17079</v>
      </c>
      <c r="B3212" s="4" t="s">
        <v>862</v>
      </c>
      <c r="C3212" s="4" t="s">
        <v>2662</v>
      </c>
      <c r="D3212" s="10">
        <v>1.592531357E9</v>
      </c>
      <c r="E3212" s="25">
        <v>0.5543375</v>
      </c>
      <c r="G3212" s="25"/>
    </row>
    <row r="3213">
      <c r="A3213" s="4" t="s">
        <v>17080</v>
      </c>
      <c r="B3213" s="4" t="s">
        <v>17081</v>
      </c>
      <c r="C3213" s="4" t="s">
        <v>10665</v>
      </c>
      <c r="D3213" s="10">
        <v>1.593246687E9</v>
      </c>
      <c r="E3213" s="25">
        <v>0.55432886</v>
      </c>
      <c r="G3213" s="25"/>
    </row>
    <row r="3214">
      <c r="A3214" s="22" t="s">
        <v>17082</v>
      </c>
      <c r="B3214" s="4" t="s">
        <v>13987</v>
      </c>
      <c r="C3214" s="4" t="s">
        <v>2342</v>
      </c>
      <c r="D3214" s="10">
        <v>1.592626251E9</v>
      </c>
      <c r="E3214" s="25">
        <v>0.55422634</v>
      </c>
      <c r="G3214" s="25"/>
    </row>
    <row r="3215">
      <c r="A3215" s="4" t="s">
        <v>17083</v>
      </c>
      <c r="B3215" s="4" t="s">
        <v>939</v>
      </c>
      <c r="C3215" s="4" t="s">
        <v>6630</v>
      </c>
      <c r="D3215" s="10">
        <v>1.59159708E9</v>
      </c>
      <c r="E3215" s="25">
        <v>0.5540762</v>
      </c>
      <c r="G3215" s="25"/>
    </row>
    <row r="3216">
      <c r="A3216" s="4" t="s">
        <v>17084</v>
      </c>
      <c r="B3216" s="4" t="s">
        <v>17085</v>
      </c>
      <c r="C3216" s="4" t="s">
        <v>1535</v>
      </c>
      <c r="D3216" s="10">
        <v>1.591591705E9</v>
      </c>
      <c r="E3216" s="25">
        <v>0.5539847</v>
      </c>
      <c r="G3216" s="25"/>
    </row>
    <row r="3217">
      <c r="A3217" s="4" t="s">
        <v>17086</v>
      </c>
      <c r="B3217" s="4" t="s">
        <v>14107</v>
      </c>
      <c r="C3217" s="4" t="s">
        <v>2242</v>
      </c>
      <c r="D3217" s="10">
        <v>1.591456494E9</v>
      </c>
      <c r="E3217" s="25">
        <v>0.5538872</v>
      </c>
      <c r="G3217" s="25"/>
    </row>
    <row r="3218">
      <c r="A3218" s="22" t="s">
        <v>17087</v>
      </c>
      <c r="B3218" s="4" t="s">
        <v>2065</v>
      </c>
      <c r="C3218" s="4" t="s">
        <v>5543</v>
      </c>
      <c r="D3218" s="10">
        <v>1.592645511E9</v>
      </c>
      <c r="E3218" s="25">
        <v>0.55382484</v>
      </c>
      <c r="G3218" s="25"/>
    </row>
    <row r="3219">
      <c r="A3219" s="4" t="s">
        <v>17088</v>
      </c>
      <c r="B3219" s="4" t="s">
        <v>1619</v>
      </c>
      <c r="C3219" s="4" t="s">
        <v>1792</v>
      </c>
      <c r="D3219" s="10">
        <v>1.591031518E9</v>
      </c>
      <c r="E3219" s="25">
        <v>0.5537213</v>
      </c>
      <c r="G3219" s="25"/>
    </row>
    <row r="3220">
      <c r="A3220" s="4" t="s">
        <v>17089</v>
      </c>
      <c r="B3220" s="4" t="s">
        <v>2335</v>
      </c>
      <c r="C3220" s="4" t="s">
        <v>1241</v>
      </c>
      <c r="D3220" s="10">
        <v>1.591556183E9</v>
      </c>
      <c r="E3220" s="25">
        <v>0.55361146</v>
      </c>
      <c r="G3220" s="25"/>
    </row>
    <row r="3221">
      <c r="A3221" s="4" t="s">
        <v>17090</v>
      </c>
      <c r="B3221" s="4" t="s">
        <v>13663</v>
      </c>
      <c r="C3221" s="4" t="s">
        <v>5080</v>
      </c>
      <c r="D3221" s="10">
        <v>1.592086058E9</v>
      </c>
      <c r="E3221" s="25">
        <v>0.55356497</v>
      </c>
      <c r="G3221" s="25"/>
    </row>
    <row r="3222">
      <c r="A3222" s="4" t="s">
        <v>17091</v>
      </c>
      <c r="B3222" s="4" t="s">
        <v>16768</v>
      </c>
      <c r="C3222" s="4" t="s">
        <v>11464</v>
      </c>
      <c r="D3222" s="10">
        <v>1.591710087E9</v>
      </c>
      <c r="E3222" s="25">
        <v>0.5535163</v>
      </c>
      <c r="G3222" s="25"/>
    </row>
    <row r="3223">
      <c r="A3223" s="22" t="s">
        <v>17092</v>
      </c>
      <c r="B3223" s="4" t="s">
        <v>13945</v>
      </c>
      <c r="C3223" s="4" t="s">
        <v>6687</v>
      </c>
      <c r="D3223" s="10">
        <v>1.591816839E9</v>
      </c>
      <c r="E3223" s="25">
        <v>0.5534672</v>
      </c>
      <c r="G3223" s="25"/>
    </row>
    <row r="3224">
      <c r="A3224" s="4" t="s">
        <v>17093</v>
      </c>
      <c r="B3224" s="4" t="s">
        <v>13813</v>
      </c>
      <c r="C3224" s="4" t="s">
        <v>1385</v>
      </c>
      <c r="D3224" s="10">
        <v>1.59309786E9</v>
      </c>
      <c r="E3224" s="25">
        <v>0.5532997</v>
      </c>
      <c r="G3224" s="25"/>
    </row>
    <row r="3225">
      <c r="A3225" s="4" t="s">
        <v>17094</v>
      </c>
      <c r="B3225" s="4" t="s">
        <v>7379</v>
      </c>
      <c r="C3225" s="4" t="s">
        <v>2620</v>
      </c>
      <c r="D3225" s="10">
        <v>1.592710372E9</v>
      </c>
      <c r="E3225" s="25">
        <v>0.55321795</v>
      </c>
      <c r="G3225" s="25"/>
    </row>
    <row r="3226">
      <c r="A3226" s="4" t="s">
        <v>17095</v>
      </c>
      <c r="B3226" s="4" t="s">
        <v>17096</v>
      </c>
      <c r="C3226" s="4" t="s">
        <v>11121</v>
      </c>
      <c r="D3226" s="10">
        <v>1.592180991E9</v>
      </c>
      <c r="E3226" s="25">
        <v>0.55314404</v>
      </c>
      <c r="G3226" s="25"/>
    </row>
    <row r="3227">
      <c r="A3227" s="4" t="s">
        <v>17097</v>
      </c>
      <c r="B3227" s="4" t="s">
        <v>8489</v>
      </c>
      <c r="C3227" s="4" t="s">
        <v>9332</v>
      </c>
      <c r="D3227" s="10">
        <v>1.592958976E9</v>
      </c>
      <c r="E3227" s="25">
        <v>0.55303276</v>
      </c>
      <c r="G3227" s="25"/>
    </row>
    <row r="3228">
      <c r="A3228" s="4" t="s">
        <v>17098</v>
      </c>
      <c r="B3228" s="4" t="s">
        <v>7379</v>
      </c>
      <c r="C3228" s="4" t="s">
        <v>8593</v>
      </c>
      <c r="D3228" s="10">
        <v>1.592024579E9</v>
      </c>
      <c r="E3228" s="25">
        <v>0.55298984</v>
      </c>
      <c r="G3228" s="25"/>
    </row>
    <row r="3229">
      <c r="A3229" s="4" t="s">
        <v>17099</v>
      </c>
      <c r="B3229" s="4" t="s">
        <v>13207</v>
      </c>
      <c r="C3229" s="4" t="s">
        <v>9005</v>
      </c>
      <c r="D3229" s="10">
        <v>1.591937879E9</v>
      </c>
      <c r="E3229" s="25">
        <v>0.55295366</v>
      </c>
      <c r="G3229" s="25"/>
    </row>
    <row r="3230">
      <c r="A3230" s="4" t="s">
        <v>17100</v>
      </c>
      <c r="B3230" s="4" t="s">
        <v>14078</v>
      </c>
      <c r="C3230" s="4" t="s">
        <v>11471</v>
      </c>
      <c r="D3230" s="10">
        <v>1.591626042E9</v>
      </c>
      <c r="E3230" s="25">
        <v>0.55294317</v>
      </c>
      <c r="G3230" s="25"/>
    </row>
    <row r="3231">
      <c r="A3231" s="4" t="s">
        <v>17101</v>
      </c>
      <c r="B3231" s="4" t="s">
        <v>13230</v>
      </c>
      <c r="C3231" s="4" t="s">
        <v>6486</v>
      </c>
      <c r="D3231" s="10">
        <v>1.593447836E9</v>
      </c>
      <c r="E3231" s="25">
        <v>0.55290264</v>
      </c>
      <c r="G3231" s="25"/>
    </row>
    <row r="3232">
      <c r="A3232" s="4" t="s">
        <v>17102</v>
      </c>
      <c r="B3232" s="4" t="s">
        <v>14533</v>
      </c>
      <c r="C3232" s="4" t="s">
        <v>1300</v>
      </c>
      <c r="D3232" s="10">
        <v>1.592570098E9</v>
      </c>
      <c r="E3232" s="25">
        <v>0.5528426</v>
      </c>
      <c r="G3232" s="25"/>
    </row>
    <row r="3233">
      <c r="A3233" s="4" t="s">
        <v>17103</v>
      </c>
      <c r="B3233" s="4" t="s">
        <v>7252</v>
      </c>
      <c r="C3233" s="4" t="s">
        <v>6196</v>
      </c>
      <c r="D3233" s="10">
        <v>1.591136572E9</v>
      </c>
      <c r="E3233" s="25">
        <v>0.5527195</v>
      </c>
      <c r="G3233" s="25"/>
    </row>
    <row r="3234">
      <c r="A3234" s="4" t="s">
        <v>17104</v>
      </c>
      <c r="B3234" s="4" t="s">
        <v>930</v>
      </c>
      <c r="C3234" s="4" t="s">
        <v>9866</v>
      </c>
      <c r="D3234" s="10">
        <v>1.592629425E9</v>
      </c>
      <c r="E3234" s="25">
        <v>0.5526607</v>
      </c>
      <c r="G3234" s="25"/>
    </row>
    <row r="3235">
      <c r="A3235" s="22" t="s">
        <v>17105</v>
      </c>
      <c r="B3235" s="4" t="s">
        <v>13723</v>
      </c>
      <c r="C3235" s="4" t="s">
        <v>8456</v>
      </c>
      <c r="D3235" s="10">
        <v>1.591890579E9</v>
      </c>
      <c r="E3235" s="25">
        <v>0.5526564</v>
      </c>
      <c r="G3235" s="25"/>
    </row>
    <row r="3236">
      <c r="A3236" s="4" t="s">
        <v>17106</v>
      </c>
      <c r="B3236" s="4" t="s">
        <v>973</v>
      </c>
      <c r="C3236" s="4" t="s">
        <v>5092</v>
      </c>
      <c r="D3236" s="10">
        <v>1.592423166E9</v>
      </c>
      <c r="E3236" s="25">
        <v>0.5525547</v>
      </c>
      <c r="G3236" s="25"/>
    </row>
    <row r="3237">
      <c r="A3237" s="4" t="s">
        <v>17107</v>
      </c>
      <c r="B3237" s="4" t="s">
        <v>15178</v>
      </c>
      <c r="C3237" s="4" t="s">
        <v>2717</v>
      </c>
      <c r="D3237" s="10">
        <v>1.591503785E9</v>
      </c>
      <c r="E3237" s="25">
        <v>0.5524261</v>
      </c>
      <c r="G3237" s="25"/>
    </row>
    <row r="3238">
      <c r="A3238" s="4" t="s">
        <v>17108</v>
      </c>
      <c r="B3238" s="4" t="s">
        <v>1619</v>
      </c>
      <c r="C3238" s="4" t="s">
        <v>7026</v>
      </c>
      <c r="D3238" s="10">
        <v>1.593025525E9</v>
      </c>
      <c r="E3238" s="25">
        <v>0.5522621</v>
      </c>
      <c r="G3238" s="25"/>
    </row>
    <row r="3239">
      <c r="A3239" s="22" t="s">
        <v>17109</v>
      </c>
      <c r="B3239" s="4" t="s">
        <v>14916</v>
      </c>
      <c r="C3239" s="4" t="s">
        <v>161</v>
      </c>
      <c r="D3239" s="10">
        <v>1.591923345E9</v>
      </c>
      <c r="E3239" s="25">
        <v>0.55222183</v>
      </c>
      <c r="G3239" s="25"/>
    </row>
    <row r="3240">
      <c r="A3240" s="22" t="s">
        <v>17110</v>
      </c>
      <c r="B3240" s="4" t="s">
        <v>13601</v>
      </c>
      <c r="C3240" s="4" t="s">
        <v>3681</v>
      </c>
      <c r="D3240" s="10">
        <v>1.592886936E9</v>
      </c>
      <c r="E3240" s="25">
        <v>0.5521093</v>
      </c>
      <c r="G3240" s="25"/>
    </row>
    <row r="3241">
      <c r="A3241" s="22" t="s">
        <v>17111</v>
      </c>
      <c r="B3241" s="4" t="s">
        <v>17112</v>
      </c>
      <c r="C3241" s="4" t="s">
        <v>2963</v>
      </c>
      <c r="D3241" s="10">
        <v>1.591275486E9</v>
      </c>
      <c r="E3241" s="25">
        <v>0.55201644</v>
      </c>
      <c r="G3241" s="25"/>
    </row>
    <row r="3242">
      <c r="A3242" s="4" t="s">
        <v>17113</v>
      </c>
      <c r="B3242" s="4" t="s">
        <v>11591</v>
      </c>
      <c r="C3242" s="4" t="s">
        <v>8959</v>
      </c>
      <c r="D3242" s="10">
        <v>1.591500184E9</v>
      </c>
      <c r="E3242" s="25">
        <v>0.55193454</v>
      </c>
      <c r="G3242" s="25"/>
    </row>
    <row r="3243">
      <c r="A3243" s="4" t="s">
        <v>17114</v>
      </c>
      <c r="B3243" s="4" t="s">
        <v>1715</v>
      </c>
      <c r="C3243" s="4" t="s">
        <v>712</v>
      </c>
      <c r="D3243" s="10">
        <v>1.59121624E9</v>
      </c>
      <c r="E3243" s="25">
        <v>0.55159146</v>
      </c>
      <c r="G3243" s="25"/>
    </row>
    <row r="3244">
      <c r="A3244" s="22" t="s">
        <v>17115</v>
      </c>
      <c r="B3244" s="4" t="s">
        <v>2312</v>
      </c>
      <c r="C3244" s="4" t="s">
        <v>9378</v>
      </c>
      <c r="D3244" s="10">
        <v>1.593329303E9</v>
      </c>
      <c r="E3244" s="25">
        <v>0.5515716</v>
      </c>
      <c r="G3244" s="25"/>
    </row>
    <row r="3245">
      <c r="A3245" s="4" t="s">
        <v>17116</v>
      </c>
      <c r="B3245" s="4" t="s">
        <v>13616</v>
      </c>
      <c r="C3245" s="4" t="s">
        <v>6944</v>
      </c>
      <c r="D3245" s="10">
        <v>1.591666902E9</v>
      </c>
      <c r="E3245" s="25">
        <v>0.5515608</v>
      </c>
      <c r="G3245" s="25"/>
    </row>
    <row r="3246">
      <c r="A3246" s="22" t="s">
        <v>17117</v>
      </c>
      <c r="B3246" s="4" t="s">
        <v>17118</v>
      </c>
      <c r="C3246" s="4" t="s">
        <v>1241</v>
      </c>
      <c r="D3246" s="10">
        <v>1.591557462E9</v>
      </c>
      <c r="E3246" s="25">
        <v>0.55149025</v>
      </c>
      <c r="G3246" s="25"/>
    </row>
    <row r="3247">
      <c r="A3247" s="4" t="s">
        <v>17119</v>
      </c>
      <c r="B3247" s="4" t="s">
        <v>13198</v>
      </c>
      <c r="C3247" s="4" t="s">
        <v>2939</v>
      </c>
      <c r="D3247" s="10">
        <v>1.592503153E9</v>
      </c>
      <c r="E3247" s="25">
        <v>0.5509899</v>
      </c>
      <c r="G3247" s="25"/>
    </row>
    <row r="3248">
      <c r="A3248" s="4" t="s">
        <v>17120</v>
      </c>
      <c r="B3248" s="4" t="s">
        <v>16464</v>
      </c>
      <c r="C3248" s="4" t="s">
        <v>5572</v>
      </c>
      <c r="D3248" s="10">
        <v>1.59246778E9</v>
      </c>
      <c r="E3248" s="25">
        <v>0.5506527</v>
      </c>
      <c r="G3248" s="25"/>
    </row>
    <row r="3249">
      <c r="A3249" s="22" t="s">
        <v>17121</v>
      </c>
      <c r="B3249" s="4" t="s">
        <v>1327</v>
      </c>
      <c r="C3249" s="4" t="s">
        <v>5488</v>
      </c>
      <c r="D3249" s="10">
        <v>1.591643577E9</v>
      </c>
      <c r="E3249" s="25">
        <v>0.5503553</v>
      </c>
      <c r="G3249" s="25"/>
    </row>
    <row r="3250">
      <c r="A3250" s="4" t="s">
        <v>17122</v>
      </c>
      <c r="B3250" s="4" t="s">
        <v>13376</v>
      </c>
      <c r="C3250" s="4" t="s">
        <v>3180</v>
      </c>
      <c r="D3250" s="10">
        <v>1.59235205E9</v>
      </c>
      <c r="E3250" s="25">
        <v>0.55007803</v>
      </c>
      <c r="G3250" s="25"/>
    </row>
    <row r="3251">
      <c r="A3251" s="22" t="s">
        <v>17123</v>
      </c>
      <c r="B3251" s="4" t="s">
        <v>13715</v>
      </c>
      <c r="C3251" s="4" t="s">
        <v>1352</v>
      </c>
      <c r="D3251" s="10">
        <v>1.593399891E9</v>
      </c>
      <c r="E3251" s="25">
        <v>0.55006963</v>
      </c>
      <c r="G3251" s="25"/>
    </row>
    <row r="3252">
      <c r="A3252" s="4" t="s">
        <v>17124</v>
      </c>
      <c r="B3252" s="4" t="s">
        <v>14793</v>
      </c>
      <c r="C3252" s="4" t="s">
        <v>293</v>
      </c>
      <c r="D3252" s="10">
        <v>1.591111044E9</v>
      </c>
      <c r="E3252" s="25">
        <v>0.550065</v>
      </c>
      <c r="G3252" s="25"/>
    </row>
    <row r="3253">
      <c r="A3253" s="4" t="s">
        <v>17125</v>
      </c>
      <c r="B3253" s="4" t="s">
        <v>13718</v>
      </c>
      <c r="C3253" s="4" t="s">
        <v>4770</v>
      </c>
      <c r="D3253" s="10">
        <v>1.591106888E9</v>
      </c>
      <c r="E3253" s="25">
        <v>0.54996496</v>
      </c>
      <c r="G3253" s="25"/>
    </row>
    <row r="3254">
      <c r="A3254" s="4" t="s">
        <v>17126</v>
      </c>
      <c r="B3254" s="4" t="s">
        <v>17127</v>
      </c>
      <c r="C3254" s="4" t="s">
        <v>6134</v>
      </c>
      <c r="D3254" s="10">
        <v>1.59165929E9</v>
      </c>
      <c r="E3254" s="25">
        <v>0.54972476</v>
      </c>
      <c r="G3254" s="25"/>
    </row>
    <row r="3255">
      <c r="A3255" s="4" t="s">
        <v>17128</v>
      </c>
      <c r="B3255" s="4" t="s">
        <v>13784</v>
      </c>
      <c r="C3255" s="4" t="s">
        <v>2638</v>
      </c>
      <c r="D3255" s="10">
        <v>1.591433219E9</v>
      </c>
      <c r="E3255" s="25">
        <v>0.5496979</v>
      </c>
      <c r="G3255" s="25"/>
    </row>
    <row r="3256">
      <c r="A3256" s="4" t="s">
        <v>17129</v>
      </c>
      <c r="B3256" s="4" t="s">
        <v>16088</v>
      </c>
      <c r="C3256" s="4" t="s">
        <v>5982</v>
      </c>
      <c r="D3256" s="10">
        <v>1.591188327E9</v>
      </c>
      <c r="E3256" s="25">
        <v>0.5494394</v>
      </c>
      <c r="G3256" s="25"/>
    </row>
    <row r="3257">
      <c r="A3257" s="4" t="s">
        <v>17130</v>
      </c>
      <c r="B3257" s="4" t="s">
        <v>2750</v>
      </c>
      <c r="C3257" s="4" t="s">
        <v>4319</v>
      </c>
      <c r="D3257" s="10">
        <v>1.591022012E9</v>
      </c>
      <c r="E3257" s="25">
        <v>0.5493986</v>
      </c>
      <c r="G3257" s="25"/>
    </row>
    <row r="3258">
      <c r="A3258" s="4" t="s">
        <v>17131</v>
      </c>
      <c r="B3258" s="4" t="s">
        <v>13487</v>
      </c>
      <c r="C3258" s="4" t="s">
        <v>3636</v>
      </c>
      <c r="D3258" s="10">
        <v>1.593036783E9</v>
      </c>
      <c r="E3258" s="25">
        <v>0.54907644</v>
      </c>
      <c r="G3258" s="25"/>
    </row>
    <row r="3259">
      <c r="A3259" s="4" t="s">
        <v>17132</v>
      </c>
      <c r="B3259" s="4" t="s">
        <v>13784</v>
      </c>
      <c r="C3259" s="4" t="s">
        <v>2224</v>
      </c>
      <c r="D3259" s="10">
        <v>1.591743414E9</v>
      </c>
      <c r="E3259" s="25">
        <v>0.5489489</v>
      </c>
      <c r="G3259" s="25"/>
    </row>
    <row r="3260">
      <c r="A3260" s="4" t="s">
        <v>17133</v>
      </c>
      <c r="B3260" s="4" t="s">
        <v>5941</v>
      </c>
      <c r="C3260" s="4" t="s">
        <v>3478</v>
      </c>
      <c r="D3260" s="10">
        <v>1.591743994E9</v>
      </c>
      <c r="E3260" s="25">
        <v>0.54889494</v>
      </c>
      <c r="G3260" s="25"/>
    </row>
    <row r="3261">
      <c r="A3261" s="4" t="s">
        <v>17134</v>
      </c>
      <c r="B3261" s="4" t="s">
        <v>7123</v>
      </c>
      <c r="C3261" s="4" t="s">
        <v>1756</v>
      </c>
      <c r="D3261" s="10">
        <v>1.593098452E9</v>
      </c>
      <c r="E3261" s="25">
        <v>0.5488495</v>
      </c>
      <c r="G3261" s="25"/>
    </row>
    <row r="3262">
      <c r="A3262" s="4" t="s">
        <v>17135</v>
      </c>
      <c r="B3262" s="4" t="s">
        <v>14055</v>
      </c>
      <c r="C3262" s="4" t="s">
        <v>8376</v>
      </c>
      <c r="D3262" s="10">
        <v>1.591245087E9</v>
      </c>
      <c r="E3262" s="25">
        <v>0.54864806</v>
      </c>
      <c r="G3262" s="25"/>
    </row>
    <row r="3263">
      <c r="A3263" s="4" t="s">
        <v>17136</v>
      </c>
      <c r="B3263" s="4" t="s">
        <v>6354</v>
      </c>
      <c r="C3263" s="4" t="s">
        <v>1970</v>
      </c>
      <c r="D3263" s="10">
        <v>1.593110454E9</v>
      </c>
      <c r="E3263" s="25">
        <v>0.54753137</v>
      </c>
      <c r="G3263" s="25"/>
    </row>
    <row r="3264">
      <c r="A3264" s="4" t="s">
        <v>17137</v>
      </c>
      <c r="B3264" s="4" t="s">
        <v>17138</v>
      </c>
      <c r="C3264" s="4" t="s">
        <v>2605</v>
      </c>
      <c r="D3264" s="10">
        <v>1.592559699E9</v>
      </c>
      <c r="E3264" s="25">
        <v>0.54752004</v>
      </c>
      <c r="G3264" s="25"/>
    </row>
    <row r="3265">
      <c r="A3265" s="4" t="s">
        <v>17139</v>
      </c>
      <c r="B3265" s="4" t="s">
        <v>13650</v>
      </c>
      <c r="C3265" s="4" t="s">
        <v>5439</v>
      </c>
      <c r="D3265" s="10">
        <v>1.592545695E9</v>
      </c>
      <c r="E3265" s="25">
        <v>0.5470531</v>
      </c>
      <c r="G3265" s="25"/>
    </row>
    <row r="3266">
      <c r="A3266" s="22" t="s">
        <v>17140</v>
      </c>
      <c r="B3266" s="4" t="s">
        <v>2921</v>
      </c>
      <c r="C3266" s="4" t="s">
        <v>2743</v>
      </c>
      <c r="D3266" s="10">
        <v>1.591317958E9</v>
      </c>
      <c r="E3266" s="25">
        <v>0.5467474</v>
      </c>
      <c r="G3266" s="25"/>
    </row>
    <row r="3267">
      <c r="A3267" s="22" t="s">
        <v>17141</v>
      </c>
      <c r="B3267" s="4" t="s">
        <v>13311</v>
      </c>
      <c r="C3267" s="4" t="s">
        <v>5074</v>
      </c>
      <c r="D3267" s="10">
        <v>1.591052485E9</v>
      </c>
      <c r="E3267" s="25">
        <v>0.54674053</v>
      </c>
      <c r="G3267" s="25"/>
    </row>
    <row r="3268">
      <c r="A3268" s="4" t="s">
        <v>17142</v>
      </c>
      <c r="B3268" s="4" t="s">
        <v>9562</v>
      </c>
      <c r="C3268" s="4" t="s">
        <v>5524</v>
      </c>
      <c r="D3268" s="10">
        <v>1.593168972E9</v>
      </c>
      <c r="E3268" s="25">
        <v>0.5463565</v>
      </c>
      <c r="G3268" s="25"/>
    </row>
    <row r="3269">
      <c r="A3269" s="4" t="s">
        <v>17143</v>
      </c>
      <c r="B3269" s="4" t="s">
        <v>8489</v>
      </c>
      <c r="C3269" s="4" t="s">
        <v>5605</v>
      </c>
      <c r="D3269" s="10">
        <v>1.592246185E9</v>
      </c>
      <c r="E3269" s="25">
        <v>0.5462364</v>
      </c>
      <c r="G3269" s="25"/>
    </row>
    <row r="3270">
      <c r="A3270" s="4" t="s">
        <v>17144</v>
      </c>
      <c r="B3270" s="4" t="s">
        <v>13689</v>
      </c>
      <c r="C3270" s="4" t="s">
        <v>2466</v>
      </c>
      <c r="D3270" s="10">
        <v>1.591914005E9</v>
      </c>
      <c r="E3270" s="25">
        <v>0.5461588</v>
      </c>
      <c r="G3270" s="25"/>
    </row>
    <row r="3271">
      <c r="A3271" s="22" t="s">
        <v>17145</v>
      </c>
      <c r="B3271" s="4" t="s">
        <v>17146</v>
      </c>
      <c r="C3271" s="4" t="s">
        <v>3652</v>
      </c>
      <c r="D3271" s="10">
        <v>1.591038481E9</v>
      </c>
      <c r="E3271" s="25">
        <v>0.5461322</v>
      </c>
      <c r="G3271" s="25"/>
    </row>
    <row r="3272">
      <c r="A3272" s="4" t="s">
        <v>17147</v>
      </c>
      <c r="B3272" s="4" t="s">
        <v>13280</v>
      </c>
      <c r="C3272" s="4" t="s">
        <v>5842</v>
      </c>
      <c r="D3272" s="10">
        <v>1.592240681E9</v>
      </c>
      <c r="E3272" s="25">
        <v>0.5457471</v>
      </c>
      <c r="G3272" s="25"/>
    </row>
    <row r="3273">
      <c r="A3273" s="22" t="s">
        <v>17148</v>
      </c>
      <c r="B3273" s="4" t="s">
        <v>13715</v>
      </c>
      <c r="C3273" s="4" t="s">
        <v>2383</v>
      </c>
      <c r="D3273" s="10">
        <v>1.593094147E9</v>
      </c>
      <c r="E3273" s="25">
        <v>0.545533</v>
      </c>
      <c r="G3273" s="25"/>
    </row>
    <row r="3274">
      <c r="A3274" s="4" t="s">
        <v>17149</v>
      </c>
      <c r="B3274" s="4" t="s">
        <v>16766</v>
      </c>
      <c r="C3274" s="4" t="s">
        <v>7403</v>
      </c>
      <c r="D3274" s="10">
        <v>1.591392412E9</v>
      </c>
      <c r="E3274" s="25">
        <v>0.54552937</v>
      </c>
      <c r="G3274" s="25"/>
    </row>
    <row r="3275">
      <c r="A3275" s="22" t="s">
        <v>17150</v>
      </c>
      <c r="B3275" s="4" t="s">
        <v>1790</v>
      </c>
      <c r="C3275" s="4" t="s">
        <v>5755</v>
      </c>
      <c r="D3275" s="10">
        <v>1.591981738E9</v>
      </c>
      <c r="E3275" s="25">
        <v>0.545317</v>
      </c>
      <c r="G3275" s="25"/>
    </row>
    <row r="3276">
      <c r="A3276" s="22" t="s">
        <v>17151</v>
      </c>
      <c r="B3276" s="4" t="s">
        <v>13395</v>
      </c>
      <c r="C3276" s="4" t="s">
        <v>10130</v>
      </c>
      <c r="D3276" s="10">
        <v>1.591488925E9</v>
      </c>
      <c r="E3276" s="25">
        <v>0.5450946</v>
      </c>
      <c r="G3276" s="25"/>
    </row>
    <row r="3277">
      <c r="A3277" s="4" t="s">
        <v>17152</v>
      </c>
      <c r="B3277" s="4" t="s">
        <v>13806</v>
      </c>
      <c r="C3277" s="4" t="s">
        <v>10233</v>
      </c>
      <c r="D3277" s="10">
        <v>1.592196039E9</v>
      </c>
      <c r="E3277" s="25">
        <v>0.5448582</v>
      </c>
      <c r="G3277" s="25"/>
    </row>
    <row r="3278">
      <c r="A3278" s="22" t="s">
        <v>17153</v>
      </c>
      <c r="B3278" s="4" t="s">
        <v>1989</v>
      </c>
      <c r="C3278" s="4" t="s">
        <v>5731</v>
      </c>
      <c r="D3278" s="10">
        <v>1.593476442E9</v>
      </c>
      <c r="E3278" s="25">
        <v>0.54481333</v>
      </c>
      <c r="G3278" s="25"/>
    </row>
    <row r="3279">
      <c r="A3279" s="22" t="s">
        <v>17154</v>
      </c>
      <c r="B3279" s="4" t="s">
        <v>17155</v>
      </c>
      <c r="C3279" s="4" t="s">
        <v>4247</v>
      </c>
      <c r="D3279" s="10">
        <v>1.593523999E9</v>
      </c>
      <c r="E3279" s="25">
        <v>0.5446554</v>
      </c>
      <c r="G3279" s="25"/>
    </row>
    <row r="3280">
      <c r="A3280" s="4" t="s">
        <v>17156</v>
      </c>
      <c r="B3280" s="4" t="s">
        <v>10639</v>
      </c>
      <c r="C3280" s="4" t="s">
        <v>10748</v>
      </c>
      <c r="D3280" s="10">
        <v>1.591971552E9</v>
      </c>
      <c r="E3280" s="25">
        <v>0.54436576</v>
      </c>
      <c r="G3280" s="25"/>
    </row>
    <row r="3281">
      <c r="A3281" s="4" t="s">
        <v>17157</v>
      </c>
      <c r="B3281" s="4" t="s">
        <v>15742</v>
      </c>
      <c r="C3281" s="4" t="s">
        <v>4308</v>
      </c>
      <c r="D3281" s="10">
        <v>1.592963983E9</v>
      </c>
      <c r="E3281" s="25">
        <v>0.5441861</v>
      </c>
      <c r="G3281" s="25"/>
    </row>
    <row r="3282">
      <c r="A3282" s="4" t="s">
        <v>17158</v>
      </c>
      <c r="B3282" s="4" t="s">
        <v>13098</v>
      </c>
      <c r="C3282" s="4" t="s">
        <v>5143</v>
      </c>
      <c r="D3282" s="10">
        <v>1.591362383E9</v>
      </c>
      <c r="E3282" s="25">
        <v>0.54413104</v>
      </c>
      <c r="G3282" s="25"/>
    </row>
    <row r="3283">
      <c r="A3283" s="4" t="s">
        <v>17159</v>
      </c>
      <c r="B3283" s="4" t="s">
        <v>4555</v>
      </c>
      <c r="C3283" s="4" t="s">
        <v>4557</v>
      </c>
      <c r="D3283" s="10">
        <v>1.591411195E9</v>
      </c>
      <c r="E3283" s="25">
        <v>0.543545</v>
      </c>
      <c r="G3283" s="25"/>
    </row>
    <row r="3284">
      <c r="A3284" s="4" t="s">
        <v>17160</v>
      </c>
      <c r="B3284" s="4" t="s">
        <v>14542</v>
      </c>
      <c r="C3284" s="4" t="s">
        <v>2166</v>
      </c>
      <c r="D3284" s="10">
        <v>1.59266104E9</v>
      </c>
      <c r="E3284" s="25">
        <v>0.54333144</v>
      </c>
      <c r="G3284" s="25"/>
    </row>
    <row r="3285">
      <c r="A3285" s="4" t="s">
        <v>17161</v>
      </c>
      <c r="B3285" s="4" t="s">
        <v>2030</v>
      </c>
      <c r="C3285" s="4" t="s">
        <v>3966</v>
      </c>
      <c r="D3285" s="10">
        <v>1.593623964E9</v>
      </c>
      <c r="E3285" s="25">
        <v>0.54330575</v>
      </c>
      <c r="G3285" s="25"/>
    </row>
    <row r="3286">
      <c r="A3286" s="4" t="s">
        <v>17162</v>
      </c>
      <c r="B3286" s="4" t="s">
        <v>1790</v>
      </c>
      <c r="C3286" s="4" t="s">
        <v>6815</v>
      </c>
      <c r="D3286" s="10">
        <v>1.592463112E9</v>
      </c>
      <c r="E3286" s="25">
        <v>0.54323846</v>
      </c>
      <c r="G3286" s="25"/>
    </row>
    <row r="3287">
      <c r="A3287" s="22" t="s">
        <v>17163</v>
      </c>
      <c r="B3287" s="4" t="s">
        <v>1790</v>
      </c>
      <c r="C3287" s="4" t="s">
        <v>4519</v>
      </c>
      <c r="D3287" s="10">
        <v>1.591133729E9</v>
      </c>
      <c r="E3287" s="25">
        <v>0.54284877</v>
      </c>
      <c r="G3287" s="25"/>
    </row>
    <row r="3288">
      <c r="A3288" s="4" t="s">
        <v>17164</v>
      </c>
      <c r="B3288" s="4" t="s">
        <v>13425</v>
      </c>
      <c r="C3288" s="4" t="s">
        <v>1970</v>
      </c>
      <c r="D3288" s="10">
        <v>1.593092552E9</v>
      </c>
      <c r="E3288" s="25">
        <v>0.5425484</v>
      </c>
      <c r="G3288" s="25"/>
    </row>
    <row r="3289">
      <c r="A3289" s="4" t="s">
        <v>17165</v>
      </c>
      <c r="B3289" s="4" t="s">
        <v>14107</v>
      </c>
      <c r="C3289" s="4" t="s">
        <v>6452</v>
      </c>
      <c r="D3289" s="10">
        <v>1.5925901E9</v>
      </c>
      <c r="E3289" s="25">
        <v>0.5421521</v>
      </c>
      <c r="G3289" s="25"/>
    </row>
    <row r="3290">
      <c r="A3290" s="22" t="s">
        <v>17166</v>
      </c>
      <c r="B3290" s="4" t="s">
        <v>1790</v>
      </c>
      <c r="C3290" s="4" t="s">
        <v>8278</v>
      </c>
      <c r="D3290" s="10">
        <v>1.593541489E9</v>
      </c>
      <c r="E3290" s="25">
        <v>0.54201806</v>
      </c>
      <c r="G3290" s="25"/>
    </row>
    <row r="3291">
      <c r="A3291" s="4" t="s">
        <v>17167</v>
      </c>
      <c r="B3291" s="4" t="s">
        <v>17168</v>
      </c>
      <c r="C3291" s="4" t="s">
        <v>3136</v>
      </c>
      <c r="D3291" s="10">
        <v>1.593482458E9</v>
      </c>
      <c r="E3291" s="25">
        <v>0.54177785</v>
      </c>
      <c r="G3291" s="25"/>
    </row>
    <row r="3292">
      <c r="A3292" s="4" t="s">
        <v>17169</v>
      </c>
      <c r="B3292" s="4" t="s">
        <v>1051</v>
      </c>
      <c r="C3292" s="4" t="s">
        <v>845</v>
      </c>
      <c r="D3292" s="10">
        <v>1.59223045E9</v>
      </c>
      <c r="E3292" s="25">
        <v>0.5415063</v>
      </c>
      <c r="G3292" s="25"/>
    </row>
    <row r="3293">
      <c r="A3293" s="22" t="s">
        <v>17170</v>
      </c>
      <c r="B3293" s="4" t="s">
        <v>13713</v>
      </c>
      <c r="C3293" s="4" t="s">
        <v>5915</v>
      </c>
      <c r="D3293" s="10">
        <v>1.591296023E9</v>
      </c>
      <c r="E3293" s="25">
        <v>0.5413944</v>
      </c>
      <c r="G3293" s="25"/>
    </row>
    <row r="3294">
      <c r="A3294" s="4" t="s">
        <v>17171</v>
      </c>
      <c r="B3294" s="4" t="s">
        <v>17172</v>
      </c>
      <c r="C3294" s="4" t="s">
        <v>8456</v>
      </c>
      <c r="D3294" s="10">
        <v>1.591935551E9</v>
      </c>
      <c r="E3294" s="25">
        <v>0.54129374</v>
      </c>
      <c r="G3294" s="25"/>
    </row>
    <row r="3295">
      <c r="A3295" s="4" t="s">
        <v>17173</v>
      </c>
      <c r="B3295" s="4" t="s">
        <v>16078</v>
      </c>
      <c r="C3295" s="4" t="s">
        <v>6606</v>
      </c>
      <c r="D3295" s="10">
        <v>1.592347526E9</v>
      </c>
      <c r="E3295" s="25">
        <v>0.54046106</v>
      </c>
      <c r="G3295" s="25"/>
    </row>
    <row r="3296">
      <c r="A3296" s="4" t="s">
        <v>17174</v>
      </c>
      <c r="B3296" s="4" t="s">
        <v>6282</v>
      </c>
      <c r="C3296" s="4" t="s">
        <v>7725</v>
      </c>
      <c r="D3296" s="10">
        <v>1.59322606E9</v>
      </c>
      <c r="E3296" s="25">
        <v>0.5404029</v>
      </c>
      <c r="G3296" s="25"/>
    </row>
    <row r="3297">
      <c r="A3297" s="4" t="s">
        <v>17175</v>
      </c>
      <c r="B3297" s="4" t="s">
        <v>5400</v>
      </c>
      <c r="C3297" s="4" t="s">
        <v>8584</v>
      </c>
      <c r="D3297" s="10">
        <v>1.59282671E9</v>
      </c>
      <c r="E3297" s="25">
        <v>0.5401827</v>
      </c>
      <c r="G3297" s="25"/>
    </row>
    <row r="3298">
      <c r="A3298" s="4" t="s">
        <v>17176</v>
      </c>
      <c r="B3298" s="4" t="s">
        <v>17177</v>
      </c>
      <c r="C3298" s="4" t="s">
        <v>6379</v>
      </c>
      <c r="D3298" s="10">
        <v>1.591850676E9</v>
      </c>
      <c r="E3298" s="25">
        <v>0.53928363</v>
      </c>
      <c r="G3298" s="25"/>
    </row>
    <row r="3299">
      <c r="A3299" s="4" t="s">
        <v>17178</v>
      </c>
      <c r="B3299" s="4" t="s">
        <v>7252</v>
      </c>
      <c r="C3299" s="4" t="s">
        <v>1592</v>
      </c>
      <c r="D3299" s="10">
        <v>1.591244359E9</v>
      </c>
      <c r="E3299" s="25">
        <v>0.5390946</v>
      </c>
      <c r="G3299" s="25"/>
    </row>
    <row r="3300">
      <c r="A3300" s="4" t="s">
        <v>17179</v>
      </c>
      <c r="B3300" s="4" t="s">
        <v>17180</v>
      </c>
      <c r="C3300" s="4" t="s">
        <v>7506</v>
      </c>
      <c r="D3300" s="10">
        <v>1.591529904E9</v>
      </c>
      <c r="E3300" s="25">
        <v>0.53901124</v>
      </c>
      <c r="G3300" s="25"/>
    </row>
    <row r="3301">
      <c r="A3301" s="22" t="s">
        <v>17181</v>
      </c>
      <c r="B3301" s="4" t="s">
        <v>17182</v>
      </c>
      <c r="C3301" s="4" t="s">
        <v>1153</v>
      </c>
      <c r="D3301" s="10">
        <v>1.591548748E9</v>
      </c>
      <c r="E3301" s="25">
        <v>0.5389137</v>
      </c>
      <c r="G3301" s="25"/>
    </row>
    <row r="3302">
      <c r="A3302" s="4" t="s">
        <v>17183</v>
      </c>
      <c r="B3302" s="4" t="s">
        <v>2065</v>
      </c>
      <c r="C3302" s="4" t="s">
        <v>2733</v>
      </c>
      <c r="D3302" s="10">
        <v>1.593374692E9</v>
      </c>
      <c r="E3302" s="25">
        <v>0.53862035</v>
      </c>
      <c r="G3302" s="25"/>
    </row>
    <row r="3303">
      <c r="A3303" s="22" t="s">
        <v>17184</v>
      </c>
      <c r="B3303" s="4" t="s">
        <v>2303</v>
      </c>
      <c r="C3303" s="4" t="s">
        <v>11994</v>
      </c>
      <c r="D3303" s="10">
        <v>1.593177324E9</v>
      </c>
      <c r="E3303" s="25">
        <v>0.5382195</v>
      </c>
      <c r="G3303" s="25"/>
    </row>
    <row r="3304">
      <c r="A3304" s="22" t="s">
        <v>17185</v>
      </c>
      <c r="B3304" s="4" t="s">
        <v>930</v>
      </c>
      <c r="C3304" s="4" t="s">
        <v>12452</v>
      </c>
      <c r="D3304" s="10">
        <v>1.593232896E9</v>
      </c>
      <c r="E3304" s="25">
        <v>0.53806067</v>
      </c>
      <c r="G3304" s="25"/>
    </row>
    <row r="3305">
      <c r="A3305" s="22" t="s">
        <v>17186</v>
      </c>
      <c r="B3305" s="4" t="s">
        <v>7123</v>
      </c>
      <c r="C3305" s="4" t="s">
        <v>5011</v>
      </c>
      <c r="D3305" s="10">
        <v>1.592058758E9</v>
      </c>
      <c r="E3305" s="25">
        <v>0.53776705</v>
      </c>
      <c r="G3305" s="25"/>
    </row>
    <row r="3306">
      <c r="A3306" s="22" t="s">
        <v>17187</v>
      </c>
      <c r="B3306" s="4" t="s">
        <v>2146</v>
      </c>
      <c r="C3306" s="4" t="s">
        <v>2974</v>
      </c>
      <c r="D3306" s="10">
        <v>1.592484229E9</v>
      </c>
      <c r="E3306" s="25">
        <v>0.53768855</v>
      </c>
      <c r="G3306" s="25"/>
    </row>
    <row r="3307">
      <c r="A3307" s="22" t="s">
        <v>17188</v>
      </c>
      <c r="B3307" s="4" t="s">
        <v>11591</v>
      </c>
      <c r="C3307" s="4" t="s">
        <v>11112</v>
      </c>
      <c r="D3307" s="10">
        <v>1.59232722E9</v>
      </c>
      <c r="E3307" s="25">
        <v>0.5376508</v>
      </c>
      <c r="G3307" s="25"/>
    </row>
    <row r="3308">
      <c r="A3308" s="4" t="s">
        <v>17189</v>
      </c>
      <c r="B3308" s="4" t="s">
        <v>7289</v>
      </c>
      <c r="C3308" s="4" t="s">
        <v>6461</v>
      </c>
      <c r="D3308" s="10">
        <v>1.591054557E9</v>
      </c>
      <c r="E3308" s="25">
        <v>0.53764725</v>
      </c>
      <c r="G3308" s="25"/>
    </row>
    <row r="3309">
      <c r="A3309" s="4" t="s">
        <v>17190</v>
      </c>
      <c r="B3309" s="4" t="s">
        <v>16348</v>
      </c>
      <c r="C3309" s="4" t="s">
        <v>12516</v>
      </c>
      <c r="D3309" s="10">
        <v>1.591460108E9</v>
      </c>
      <c r="E3309" s="25">
        <v>0.537548</v>
      </c>
      <c r="G3309" s="25"/>
    </row>
    <row r="3310">
      <c r="A3310" s="4" t="s">
        <v>17191</v>
      </c>
      <c r="B3310" s="4" t="s">
        <v>13166</v>
      </c>
      <c r="C3310" s="4" t="s">
        <v>880</v>
      </c>
      <c r="D3310" s="10">
        <v>1.592160125E9</v>
      </c>
      <c r="E3310" s="25">
        <v>0.5374016</v>
      </c>
      <c r="G3310" s="25"/>
    </row>
    <row r="3311">
      <c r="A3311" s="4" t="s">
        <v>17192</v>
      </c>
      <c r="B3311" s="4" t="s">
        <v>15488</v>
      </c>
      <c r="C3311" s="4" t="s">
        <v>5743</v>
      </c>
      <c r="D3311" s="10">
        <v>1.591118855E9</v>
      </c>
      <c r="E3311" s="25">
        <v>0.5373542</v>
      </c>
      <c r="G3311" s="25"/>
    </row>
    <row r="3312">
      <c r="A3312" s="22" t="s">
        <v>17193</v>
      </c>
      <c r="B3312" s="4" t="s">
        <v>3673</v>
      </c>
      <c r="C3312" s="4" t="s">
        <v>1116</v>
      </c>
      <c r="D3312" s="10">
        <v>1.591579041E9</v>
      </c>
      <c r="E3312" s="25">
        <v>0.5370136</v>
      </c>
      <c r="G3312" s="25"/>
    </row>
    <row r="3313">
      <c r="A3313" s="4" t="s">
        <v>17194</v>
      </c>
      <c r="B3313" s="4" t="s">
        <v>13106</v>
      </c>
      <c r="C3313" s="4" t="s">
        <v>147</v>
      </c>
      <c r="D3313" s="10">
        <v>1.593445411E9</v>
      </c>
      <c r="E3313" s="25">
        <v>0.53682745</v>
      </c>
      <c r="G3313" s="25"/>
    </row>
    <row r="3314">
      <c r="A3314" s="4" t="s">
        <v>17195</v>
      </c>
      <c r="B3314" s="4" t="s">
        <v>14433</v>
      </c>
      <c r="C3314" s="4" t="s">
        <v>4831</v>
      </c>
      <c r="D3314" s="10">
        <v>1.592002369E9</v>
      </c>
      <c r="E3314" s="25">
        <v>0.5366093</v>
      </c>
      <c r="G3314" s="25"/>
    </row>
    <row r="3315">
      <c r="A3315" s="22" t="s">
        <v>17196</v>
      </c>
      <c r="B3315" s="4" t="s">
        <v>10314</v>
      </c>
      <c r="C3315" s="4" t="s">
        <v>3346</v>
      </c>
      <c r="D3315" s="10">
        <v>1.592642954E9</v>
      </c>
      <c r="E3315" s="25">
        <v>0.5365069</v>
      </c>
      <c r="G3315" s="25"/>
    </row>
    <row r="3316">
      <c r="A3316" s="4" t="s">
        <v>17197</v>
      </c>
      <c r="B3316" s="4" t="s">
        <v>17198</v>
      </c>
      <c r="C3316" s="4" t="s">
        <v>10224</v>
      </c>
      <c r="D3316" s="10">
        <v>1.592659689E9</v>
      </c>
      <c r="E3316" s="25">
        <v>0.53625786</v>
      </c>
      <c r="G3316" s="25"/>
    </row>
    <row r="3317">
      <c r="A3317" s="22" t="s">
        <v>17199</v>
      </c>
      <c r="B3317" s="4" t="s">
        <v>12250</v>
      </c>
      <c r="C3317" s="4" t="s">
        <v>1562</v>
      </c>
      <c r="D3317" s="10">
        <v>1.59182448E9</v>
      </c>
      <c r="E3317" s="25">
        <v>0.5361045</v>
      </c>
      <c r="G3317" s="25"/>
    </row>
    <row r="3318">
      <c r="A3318" s="22" t="s">
        <v>17200</v>
      </c>
      <c r="B3318" s="4" t="s">
        <v>1790</v>
      </c>
      <c r="C3318" s="4" t="s">
        <v>5890</v>
      </c>
      <c r="D3318" s="10">
        <v>1.591212104E9</v>
      </c>
      <c r="E3318" s="25">
        <v>0.53558725</v>
      </c>
      <c r="G3318" s="25"/>
    </row>
    <row r="3319">
      <c r="A3319" s="4" t="s">
        <v>17201</v>
      </c>
      <c r="B3319" s="4" t="s">
        <v>17202</v>
      </c>
      <c r="C3319" s="4" t="s">
        <v>63</v>
      </c>
      <c r="D3319" s="10">
        <v>1.592060413E9</v>
      </c>
      <c r="E3319" s="25">
        <v>0.5353597</v>
      </c>
      <c r="G3319" s="25"/>
    </row>
    <row r="3320">
      <c r="A3320" s="22" t="s">
        <v>17203</v>
      </c>
      <c r="B3320" s="4" t="s">
        <v>1619</v>
      </c>
      <c r="C3320" s="4" t="s">
        <v>2202</v>
      </c>
      <c r="D3320" s="10">
        <v>1.591190405E9</v>
      </c>
      <c r="E3320" s="25">
        <v>0.53532606</v>
      </c>
      <c r="G3320" s="25"/>
    </row>
    <row r="3321">
      <c r="A3321" s="22" t="s">
        <v>17204</v>
      </c>
      <c r="B3321" s="4" t="s">
        <v>14220</v>
      </c>
      <c r="C3321" s="4" t="s">
        <v>5112</v>
      </c>
      <c r="D3321" s="10">
        <v>1.592142275E9</v>
      </c>
      <c r="E3321" s="25">
        <v>0.53490317</v>
      </c>
      <c r="G3321" s="25"/>
    </row>
    <row r="3322">
      <c r="A3322" s="4" t="s">
        <v>17205</v>
      </c>
      <c r="B3322" s="4" t="s">
        <v>1327</v>
      </c>
      <c r="C3322" s="4" t="s">
        <v>7497</v>
      </c>
      <c r="D3322" s="10">
        <v>1.591709147E9</v>
      </c>
      <c r="E3322" s="25">
        <v>0.53490317</v>
      </c>
      <c r="G3322" s="25"/>
    </row>
    <row r="3323">
      <c r="A3323" s="4" t="s">
        <v>17206</v>
      </c>
      <c r="B3323" s="4" t="s">
        <v>14533</v>
      </c>
      <c r="C3323" s="4" t="s">
        <v>8271</v>
      </c>
      <c r="D3323" s="10">
        <v>1.592061026E9</v>
      </c>
      <c r="E3323" s="25">
        <v>0.53490317</v>
      </c>
      <c r="G3323" s="25"/>
    </row>
    <row r="3324">
      <c r="A3324" s="4" t="s">
        <v>17207</v>
      </c>
      <c r="B3324" s="4" t="s">
        <v>14834</v>
      </c>
      <c r="C3324" s="4" t="s">
        <v>3678</v>
      </c>
      <c r="D3324" s="10">
        <v>1.592005861E9</v>
      </c>
      <c r="E3324" s="25">
        <v>0.53490317</v>
      </c>
      <c r="G3324" s="25"/>
    </row>
    <row r="3325">
      <c r="A3325" s="22" t="s">
        <v>17208</v>
      </c>
      <c r="B3325" s="4" t="s">
        <v>1790</v>
      </c>
      <c r="C3325" s="4" t="s">
        <v>4960</v>
      </c>
      <c r="D3325" s="10">
        <v>1.591121848E9</v>
      </c>
      <c r="E3325" s="25">
        <v>0.53490317</v>
      </c>
      <c r="G3325" s="25"/>
    </row>
    <row r="3326">
      <c r="A3326" s="22" t="s">
        <v>17209</v>
      </c>
      <c r="B3326" s="4" t="s">
        <v>930</v>
      </c>
      <c r="C3326" s="4" t="s">
        <v>7574</v>
      </c>
      <c r="D3326" s="10">
        <v>1.59173065E9</v>
      </c>
      <c r="E3326" s="25">
        <v>0.53490317</v>
      </c>
      <c r="G3326" s="25"/>
    </row>
    <row r="3327">
      <c r="A3327" s="22" t="s">
        <v>17210</v>
      </c>
      <c r="B3327" s="4" t="s">
        <v>13376</v>
      </c>
      <c r="C3327" s="4" t="s">
        <v>3239</v>
      </c>
      <c r="D3327" s="10">
        <v>1.591375882E9</v>
      </c>
      <c r="E3327" s="25">
        <v>0.53490317</v>
      </c>
      <c r="G3327" s="25"/>
    </row>
    <row r="3328">
      <c r="A3328" s="22" t="s">
        <v>17211</v>
      </c>
      <c r="B3328" s="4" t="s">
        <v>1790</v>
      </c>
      <c r="C3328" s="4" t="s">
        <v>3136</v>
      </c>
      <c r="D3328" s="10">
        <v>1.593540168E9</v>
      </c>
      <c r="E3328" s="25">
        <v>0.53490317</v>
      </c>
      <c r="G3328" s="25"/>
    </row>
    <row r="3329">
      <c r="A3329" s="22" t="s">
        <v>17212</v>
      </c>
      <c r="B3329" s="4" t="s">
        <v>1018</v>
      </c>
      <c r="C3329" s="4" t="s">
        <v>1974</v>
      </c>
      <c r="D3329" s="10">
        <v>1.593369792E9</v>
      </c>
      <c r="E3329" s="25">
        <v>0.53490317</v>
      </c>
      <c r="G3329" s="25"/>
    </row>
    <row r="3330">
      <c r="A3330" s="4" t="s">
        <v>17213</v>
      </c>
      <c r="B3330" s="4" t="s">
        <v>13155</v>
      </c>
      <c r="C3330" s="4" t="s">
        <v>684</v>
      </c>
      <c r="D3330" s="10">
        <v>1.591207279E9</v>
      </c>
      <c r="E3330" s="25">
        <v>0.53490317</v>
      </c>
      <c r="G3330" s="25"/>
    </row>
    <row r="3331">
      <c r="A3331" s="4" t="s">
        <v>17214</v>
      </c>
      <c r="B3331" s="4" t="s">
        <v>14572</v>
      </c>
      <c r="C3331" s="4" t="s">
        <v>2466</v>
      </c>
      <c r="D3331" s="10">
        <v>1.591911008E9</v>
      </c>
      <c r="E3331" s="25">
        <v>0.53490317</v>
      </c>
      <c r="G3331" s="25"/>
    </row>
    <row r="3332">
      <c r="A3332" s="4" t="s">
        <v>17215</v>
      </c>
      <c r="B3332" s="4" t="s">
        <v>17216</v>
      </c>
      <c r="C3332" s="4" t="s">
        <v>3760</v>
      </c>
      <c r="D3332" s="10">
        <v>1.593306294E9</v>
      </c>
      <c r="E3332" s="25">
        <v>0.53490317</v>
      </c>
      <c r="G3332" s="25"/>
    </row>
    <row r="3333">
      <c r="A3333" s="4" t="s">
        <v>17217</v>
      </c>
      <c r="B3333" s="4" t="s">
        <v>1327</v>
      </c>
      <c r="C3333" s="4" t="s">
        <v>3265</v>
      </c>
      <c r="D3333" s="10">
        <v>1.592509167E9</v>
      </c>
      <c r="E3333" s="25">
        <v>0.53490317</v>
      </c>
      <c r="G3333" s="25"/>
    </row>
    <row r="3334">
      <c r="A3334" s="4" t="s">
        <v>17218</v>
      </c>
      <c r="B3334" s="4" t="s">
        <v>13230</v>
      </c>
      <c r="C3334" s="4" t="s">
        <v>4901</v>
      </c>
      <c r="D3334" s="10">
        <v>1.591441186E9</v>
      </c>
      <c r="E3334" s="25">
        <v>0.53490317</v>
      </c>
      <c r="G3334" s="25"/>
    </row>
    <row r="3335">
      <c r="A3335" s="22" t="s">
        <v>17219</v>
      </c>
      <c r="B3335" s="4" t="s">
        <v>13601</v>
      </c>
      <c r="C3335" s="4" t="s">
        <v>1936</v>
      </c>
      <c r="D3335" s="10">
        <v>1.59157873E9</v>
      </c>
      <c r="E3335" s="25">
        <v>0.53490317</v>
      </c>
      <c r="G3335" s="25"/>
    </row>
    <row r="3336">
      <c r="A3336" s="4" t="s">
        <v>17220</v>
      </c>
      <c r="B3336" s="4" t="s">
        <v>9012</v>
      </c>
      <c r="C3336" s="4" t="s">
        <v>2868</v>
      </c>
      <c r="D3336" s="10">
        <v>1.593274917E9</v>
      </c>
      <c r="E3336" s="25">
        <v>0.53490317</v>
      </c>
      <c r="G3336" s="25"/>
    </row>
    <row r="3337">
      <c r="A3337" s="4" t="s">
        <v>17221</v>
      </c>
      <c r="B3337" s="4" t="s">
        <v>17222</v>
      </c>
      <c r="C3337" s="4" t="s">
        <v>4611</v>
      </c>
      <c r="D3337" s="10">
        <v>1.592413527E9</v>
      </c>
      <c r="E3337" s="25">
        <v>0.53490317</v>
      </c>
      <c r="G3337" s="25"/>
    </row>
    <row r="3338">
      <c r="A3338" s="4" t="s">
        <v>17223</v>
      </c>
      <c r="B3338" s="4" t="s">
        <v>17198</v>
      </c>
      <c r="C3338" s="4" t="s">
        <v>9285</v>
      </c>
      <c r="D3338" s="10">
        <v>1.593451239E9</v>
      </c>
      <c r="E3338" s="25">
        <v>0.53490317</v>
      </c>
      <c r="G3338" s="25"/>
    </row>
    <row r="3339">
      <c r="A3339" s="4" t="s">
        <v>17224</v>
      </c>
      <c r="B3339" s="4" t="s">
        <v>13155</v>
      </c>
      <c r="C3339" s="4" t="s">
        <v>6944</v>
      </c>
      <c r="D3339" s="10">
        <v>1.591698136E9</v>
      </c>
      <c r="E3339" s="25">
        <v>0.53490317</v>
      </c>
      <c r="G3339" s="25"/>
    </row>
    <row r="3340">
      <c r="A3340" s="4" t="s">
        <v>17225</v>
      </c>
      <c r="B3340" s="4" t="s">
        <v>17226</v>
      </c>
      <c r="C3340" s="4" t="s">
        <v>11600</v>
      </c>
      <c r="D3340" s="10">
        <v>1.592148151E9</v>
      </c>
      <c r="E3340" s="25">
        <v>0.53490317</v>
      </c>
      <c r="G3340" s="25"/>
    </row>
    <row r="3341">
      <c r="A3341" s="4" t="s">
        <v>17227</v>
      </c>
      <c r="B3341" s="4" t="s">
        <v>14166</v>
      </c>
      <c r="C3341" s="4" t="s">
        <v>10854</v>
      </c>
      <c r="D3341" s="10">
        <v>1.591607698E9</v>
      </c>
      <c r="E3341" s="25">
        <v>0.53490317</v>
      </c>
      <c r="G3341" s="25"/>
    </row>
    <row r="3342">
      <c r="A3342" s="4" t="s">
        <v>17228</v>
      </c>
      <c r="B3342" s="4" t="s">
        <v>15790</v>
      </c>
      <c r="C3342" s="4" t="s">
        <v>10425</v>
      </c>
      <c r="D3342" s="10">
        <v>1.59234686E9</v>
      </c>
      <c r="E3342" s="25">
        <v>0.53490317</v>
      </c>
      <c r="G3342" s="25"/>
    </row>
    <row r="3343">
      <c r="A3343" s="4" t="s">
        <v>17229</v>
      </c>
      <c r="B3343" s="4" t="s">
        <v>11591</v>
      </c>
      <c r="C3343" s="4" t="s">
        <v>8081</v>
      </c>
      <c r="D3343" s="10">
        <v>1.591056537E9</v>
      </c>
      <c r="E3343" s="25">
        <v>0.53490317</v>
      </c>
      <c r="G3343" s="25"/>
    </row>
    <row r="3344">
      <c r="A3344" s="22" t="s">
        <v>17230</v>
      </c>
      <c r="B3344" s="4" t="s">
        <v>13910</v>
      </c>
      <c r="C3344" s="4" t="s">
        <v>750</v>
      </c>
      <c r="D3344" s="10">
        <v>1.591153747E9</v>
      </c>
      <c r="E3344" s="25">
        <v>0.53490317</v>
      </c>
      <c r="G3344" s="25"/>
    </row>
    <row r="3345">
      <c r="A3345" s="4" t="s">
        <v>17231</v>
      </c>
      <c r="B3345" s="4" t="s">
        <v>16513</v>
      </c>
      <c r="C3345" s="4" t="s">
        <v>1878</v>
      </c>
      <c r="D3345" s="10">
        <v>1.59258332E9</v>
      </c>
      <c r="E3345" s="25">
        <v>0.53490317</v>
      </c>
      <c r="G3345" s="25"/>
    </row>
    <row r="3346">
      <c r="A3346" s="22" t="s">
        <v>17232</v>
      </c>
      <c r="B3346" s="4" t="s">
        <v>15715</v>
      </c>
      <c r="C3346" s="4" t="s">
        <v>3790</v>
      </c>
      <c r="D3346" s="10">
        <v>1.593375562E9</v>
      </c>
      <c r="E3346" s="25">
        <v>0.53490317</v>
      </c>
      <c r="G3346" s="25"/>
    </row>
    <row r="3347">
      <c r="A3347" s="4" t="s">
        <v>17233</v>
      </c>
      <c r="B3347" s="4" t="s">
        <v>17234</v>
      </c>
      <c r="C3347" s="4" t="s">
        <v>10893</v>
      </c>
      <c r="D3347" s="10">
        <v>1.592781949E9</v>
      </c>
      <c r="E3347" s="25">
        <v>0.53490317</v>
      </c>
      <c r="G3347" s="25"/>
    </row>
    <row r="3348">
      <c r="A3348" s="4" t="s">
        <v>17235</v>
      </c>
      <c r="B3348" s="4" t="s">
        <v>3259</v>
      </c>
      <c r="C3348" s="4" t="s">
        <v>183</v>
      </c>
      <c r="D3348" s="10">
        <v>1.593398132E9</v>
      </c>
      <c r="E3348" s="25">
        <v>0.53490317</v>
      </c>
      <c r="G3348" s="25"/>
    </row>
    <row r="3349">
      <c r="A3349" s="4" t="s">
        <v>17236</v>
      </c>
      <c r="B3349" s="4" t="s">
        <v>17237</v>
      </c>
      <c r="C3349" s="4" t="s">
        <v>2974</v>
      </c>
      <c r="D3349" s="10">
        <v>1.592501222E9</v>
      </c>
      <c r="E3349" s="25">
        <v>0.53490317</v>
      </c>
      <c r="G3349" s="25"/>
    </row>
    <row r="3350">
      <c r="A3350" s="4" t="s">
        <v>17238</v>
      </c>
      <c r="B3350" s="4" t="s">
        <v>13851</v>
      </c>
      <c r="C3350" s="4" t="s">
        <v>3851</v>
      </c>
      <c r="D3350" s="10">
        <v>1.591141514E9</v>
      </c>
      <c r="E3350" s="25">
        <v>0.53490317</v>
      </c>
      <c r="G3350" s="25"/>
    </row>
    <row r="3351">
      <c r="A3351" s="4" t="s">
        <v>17239</v>
      </c>
      <c r="B3351" s="4" t="s">
        <v>17240</v>
      </c>
      <c r="C3351" s="4" t="s">
        <v>7282</v>
      </c>
      <c r="D3351" s="10">
        <v>1.592883406E9</v>
      </c>
      <c r="E3351" s="25">
        <v>0.53490317</v>
      </c>
      <c r="G3351" s="25"/>
    </row>
    <row r="3352">
      <c r="A3352" s="4" t="s">
        <v>17241</v>
      </c>
      <c r="B3352" s="4" t="s">
        <v>5583</v>
      </c>
      <c r="C3352" s="4" t="s">
        <v>220</v>
      </c>
      <c r="D3352" s="10">
        <v>1.592698484E9</v>
      </c>
      <c r="E3352" s="25">
        <v>0.53490317</v>
      </c>
      <c r="G3352" s="25"/>
    </row>
    <row r="3353">
      <c r="A3353" s="4" t="s">
        <v>17242</v>
      </c>
      <c r="B3353" s="4" t="s">
        <v>6521</v>
      </c>
      <c r="C3353" s="4" t="s">
        <v>9827</v>
      </c>
      <c r="D3353" s="10">
        <v>1.591563382E9</v>
      </c>
      <c r="E3353" s="25">
        <v>0.53490317</v>
      </c>
      <c r="G3353" s="25"/>
    </row>
    <row r="3354">
      <c r="A3354" s="22" t="s">
        <v>17243</v>
      </c>
      <c r="B3354" s="4" t="s">
        <v>13289</v>
      </c>
      <c r="C3354" s="4" t="s">
        <v>3851</v>
      </c>
      <c r="D3354" s="10">
        <v>1.591186846E9</v>
      </c>
      <c r="E3354" s="25">
        <v>0.53490317</v>
      </c>
      <c r="G3354" s="25"/>
    </row>
    <row r="3355">
      <c r="A3355" s="22" t="s">
        <v>17244</v>
      </c>
      <c r="B3355" s="4" t="s">
        <v>14087</v>
      </c>
      <c r="C3355" s="4" t="s">
        <v>9357</v>
      </c>
      <c r="D3355" s="10">
        <v>1.592491094E9</v>
      </c>
      <c r="E3355" s="25">
        <v>0.53490317</v>
      </c>
      <c r="G3355" s="25"/>
    </row>
    <row r="3356">
      <c r="A3356" s="4" t="s">
        <v>17245</v>
      </c>
      <c r="B3356" s="4" t="s">
        <v>15715</v>
      </c>
      <c r="C3356" s="4" t="s">
        <v>12421</v>
      </c>
      <c r="D3356" s="10">
        <v>1.591793084E9</v>
      </c>
      <c r="E3356" s="25">
        <v>0.53490317</v>
      </c>
      <c r="G3356" s="25"/>
    </row>
    <row r="3357">
      <c r="A3357" s="4" t="s">
        <v>17246</v>
      </c>
      <c r="B3357" s="4" t="s">
        <v>3858</v>
      </c>
      <c r="C3357" s="4" t="s">
        <v>2680</v>
      </c>
      <c r="D3357" s="10">
        <v>1.592455151E9</v>
      </c>
      <c r="E3357" s="25">
        <v>0.53490317</v>
      </c>
      <c r="G3357" s="25"/>
    </row>
    <row r="3358">
      <c r="A3358" s="4" t="s">
        <v>17247</v>
      </c>
      <c r="B3358" s="4" t="s">
        <v>13784</v>
      </c>
      <c r="C3358" s="4" t="s">
        <v>9502</v>
      </c>
      <c r="D3358" s="10">
        <v>1.592519453E9</v>
      </c>
      <c r="E3358" s="25">
        <v>0.53490317</v>
      </c>
      <c r="G3358" s="25"/>
    </row>
    <row r="3359">
      <c r="A3359" s="22" t="s">
        <v>17248</v>
      </c>
      <c r="B3359" s="4" t="s">
        <v>2146</v>
      </c>
      <c r="C3359" s="4" t="s">
        <v>11496</v>
      </c>
      <c r="D3359" s="10">
        <v>1.591199408E9</v>
      </c>
      <c r="E3359" s="25">
        <v>0.53490317</v>
      </c>
      <c r="G3359" s="25"/>
    </row>
    <row r="3360">
      <c r="A3360" s="22" t="s">
        <v>17249</v>
      </c>
      <c r="B3360" s="4" t="s">
        <v>6282</v>
      </c>
      <c r="C3360" s="4" t="s">
        <v>1909</v>
      </c>
      <c r="D3360" s="10">
        <v>1.591897922E9</v>
      </c>
      <c r="E3360" s="25">
        <v>0.53490317</v>
      </c>
      <c r="G3360" s="25"/>
    </row>
    <row r="3361">
      <c r="A3361" s="4" t="s">
        <v>17250</v>
      </c>
      <c r="B3361" s="4" t="s">
        <v>17251</v>
      </c>
      <c r="C3361" s="4" t="s">
        <v>3163</v>
      </c>
      <c r="D3361" s="10">
        <v>1.592749666E9</v>
      </c>
      <c r="E3361" s="25">
        <v>0.53490317</v>
      </c>
      <c r="G3361" s="25"/>
    </row>
    <row r="3362">
      <c r="A3362" s="22" t="s">
        <v>17252</v>
      </c>
      <c r="B3362" s="4" t="s">
        <v>17253</v>
      </c>
      <c r="C3362" s="4" t="s">
        <v>822</v>
      </c>
      <c r="D3362" s="10">
        <v>1.59185997E9</v>
      </c>
      <c r="E3362" s="25">
        <v>0.53490317</v>
      </c>
      <c r="G3362" s="25"/>
    </row>
    <row r="3363">
      <c r="A3363" s="4" t="s">
        <v>17254</v>
      </c>
      <c r="B3363" s="4" t="s">
        <v>3200</v>
      </c>
      <c r="C3363" s="4" t="s">
        <v>367</v>
      </c>
      <c r="D3363" s="10">
        <v>1.591757939E9</v>
      </c>
      <c r="E3363" s="25">
        <v>0.53490317</v>
      </c>
      <c r="G3363" s="25"/>
    </row>
    <row r="3364">
      <c r="A3364" s="22" t="s">
        <v>17255</v>
      </c>
      <c r="B3364" s="4" t="s">
        <v>6354</v>
      </c>
      <c r="C3364" s="4" t="s">
        <v>2453</v>
      </c>
      <c r="D3364" s="10">
        <v>1.591188869E9</v>
      </c>
      <c r="E3364" s="25">
        <v>0.53490317</v>
      </c>
      <c r="G3364" s="25"/>
    </row>
    <row r="3365">
      <c r="A3365" s="4" t="s">
        <v>17256</v>
      </c>
      <c r="B3365" s="4" t="s">
        <v>15507</v>
      </c>
      <c r="C3365" s="4" t="s">
        <v>12584</v>
      </c>
      <c r="D3365" s="10">
        <v>1.593104265E9</v>
      </c>
      <c r="E3365" s="25">
        <v>0.53490317</v>
      </c>
      <c r="G3365" s="25"/>
    </row>
    <row r="3366">
      <c r="A3366" s="4" t="s">
        <v>17257</v>
      </c>
      <c r="B3366" s="4" t="s">
        <v>16033</v>
      </c>
      <c r="C3366" s="4" t="s">
        <v>8615</v>
      </c>
      <c r="D3366" s="10">
        <v>1.59284264E9</v>
      </c>
      <c r="E3366" s="25">
        <v>0.53490317</v>
      </c>
      <c r="G3366" s="25"/>
    </row>
    <row r="3367">
      <c r="A3367" s="4" t="s">
        <v>17258</v>
      </c>
      <c r="B3367" s="4" t="s">
        <v>16464</v>
      </c>
      <c r="C3367" s="4" t="s">
        <v>5524</v>
      </c>
      <c r="D3367" s="10">
        <v>1.593180448E9</v>
      </c>
      <c r="E3367" s="25">
        <v>0.53490317</v>
      </c>
      <c r="G3367" s="25"/>
    </row>
    <row r="3368">
      <c r="A3368" s="4" t="s">
        <v>17259</v>
      </c>
      <c r="B3368" s="4" t="s">
        <v>17260</v>
      </c>
      <c r="C3368" s="4" t="s">
        <v>6076</v>
      </c>
      <c r="D3368" s="10">
        <v>1.59252426E9</v>
      </c>
      <c r="E3368" s="25">
        <v>0.53490317</v>
      </c>
      <c r="G3368" s="25"/>
    </row>
    <row r="3369">
      <c r="A3369" s="4" t="s">
        <v>17261</v>
      </c>
      <c r="B3369" s="4" t="s">
        <v>3294</v>
      </c>
      <c r="C3369" s="4" t="s">
        <v>10063</v>
      </c>
      <c r="D3369" s="10">
        <v>1.59222229E9</v>
      </c>
      <c r="E3369" s="25">
        <v>0.53490317</v>
      </c>
      <c r="G3369" s="25"/>
    </row>
    <row r="3370">
      <c r="A3370" s="4" t="s">
        <v>17262</v>
      </c>
      <c r="B3370" s="4" t="s">
        <v>15928</v>
      </c>
      <c r="C3370" s="4" t="s">
        <v>5331</v>
      </c>
      <c r="D3370" s="10">
        <v>1.591369836E9</v>
      </c>
      <c r="E3370" s="25">
        <v>0.53490317</v>
      </c>
      <c r="G3370" s="25"/>
    </row>
    <row r="3371">
      <c r="A3371" s="4" t="s">
        <v>17263</v>
      </c>
      <c r="B3371" s="4" t="s">
        <v>13819</v>
      </c>
      <c r="C3371" s="4" t="s">
        <v>7796</v>
      </c>
      <c r="D3371" s="10">
        <v>1.591796756E9</v>
      </c>
      <c r="E3371" s="25">
        <v>0.53490317</v>
      </c>
      <c r="G3371" s="25"/>
    </row>
    <row r="3372">
      <c r="A3372" s="4" t="s">
        <v>17264</v>
      </c>
      <c r="B3372" s="4" t="s">
        <v>13380</v>
      </c>
      <c r="C3372" s="4" t="s">
        <v>10999</v>
      </c>
      <c r="D3372" s="10">
        <v>1.591050385E9</v>
      </c>
      <c r="E3372" s="25">
        <v>0.53490317</v>
      </c>
      <c r="G3372" s="25"/>
    </row>
    <row r="3373">
      <c r="A3373" s="4" t="s">
        <v>17265</v>
      </c>
      <c r="B3373" s="4" t="s">
        <v>17266</v>
      </c>
      <c r="C3373" s="4" t="s">
        <v>6196</v>
      </c>
      <c r="D3373" s="10">
        <v>1.591117138E9</v>
      </c>
      <c r="E3373" s="25">
        <v>0.53490317</v>
      </c>
      <c r="G3373" s="25"/>
    </row>
    <row r="3374">
      <c r="A3374" s="4" t="s">
        <v>17267</v>
      </c>
      <c r="B3374" s="4" t="s">
        <v>17268</v>
      </c>
      <c r="C3374" s="4" t="s">
        <v>3149</v>
      </c>
      <c r="D3374" s="10">
        <v>1.592178635E9</v>
      </c>
      <c r="E3374" s="25">
        <v>0.53490317</v>
      </c>
      <c r="G3374" s="25"/>
    </row>
    <row r="3375">
      <c r="A3375" s="4" t="s">
        <v>17269</v>
      </c>
      <c r="B3375" s="4" t="s">
        <v>1619</v>
      </c>
      <c r="C3375" s="4" t="s">
        <v>7510</v>
      </c>
      <c r="D3375" s="10">
        <v>1.593542452E9</v>
      </c>
      <c r="E3375" s="25">
        <v>0.53490317</v>
      </c>
      <c r="G3375" s="25"/>
    </row>
    <row r="3376">
      <c r="A3376" s="22" t="s">
        <v>17270</v>
      </c>
      <c r="B3376" s="4" t="s">
        <v>2146</v>
      </c>
      <c r="C3376" s="4" t="s">
        <v>6523</v>
      </c>
      <c r="D3376" s="10">
        <v>1.591741537E9</v>
      </c>
      <c r="E3376" s="25">
        <v>0.53490317</v>
      </c>
      <c r="G3376" s="25"/>
    </row>
    <row r="3377">
      <c r="A3377" s="4" t="s">
        <v>17271</v>
      </c>
      <c r="B3377" s="4" t="s">
        <v>2146</v>
      </c>
      <c r="C3377" s="4" t="s">
        <v>3193</v>
      </c>
      <c r="D3377" s="10">
        <v>1.592437674E9</v>
      </c>
      <c r="E3377" s="25">
        <v>0.53490317</v>
      </c>
      <c r="G3377" s="25"/>
    </row>
    <row r="3378">
      <c r="A3378" s="4" t="s">
        <v>17272</v>
      </c>
      <c r="B3378" s="4" t="s">
        <v>1327</v>
      </c>
      <c r="C3378" s="4" t="s">
        <v>6840</v>
      </c>
      <c r="D3378" s="10">
        <v>1.593484048E9</v>
      </c>
      <c r="E3378" s="25">
        <v>0.53490317</v>
      </c>
      <c r="G3378" s="25"/>
    </row>
    <row r="3379">
      <c r="A3379" s="4" t="s">
        <v>17273</v>
      </c>
      <c r="B3379" s="4" t="s">
        <v>3053</v>
      </c>
      <c r="C3379" s="4" t="s">
        <v>725</v>
      </c>
      <c r="D3379" s="10">
        <v>1.592701857E9</v>
      </c>
      <c r="E3379" s="25">
        <v>0.53490317</v>
      </c>
      <c r="G3379" s="25"/>
    </row>
    <row r="3380">
      <c r="A3380" s="4" t="s">
        <v>17274</v>
      </c>
      <c r="B3380" s="4" t="s">
        <v>15715</v>
      </c>
      <c r="C3380" s="4" t="s">
        <v>8325</v>
      </c>
      <c r="D3380" s="10">
        <v>1.592885254E9</v>
      </c>
      <c r="E3380" s="25">
        <v>0.53490317</v>
      </c>
      <c r="G3380" s="25"/>
    </row>
    <row r="3381">
      <c r="A3381" s="22" t="s">
        <v>17275</v>
      </c>
      <c r="B3381" s="4" t="s">
        <v>17276</v>
      </c>
      <c r="C3381" s="4" t="s">
        <v>11931</v>
      </c>
      <c r="D3381" s="10">
        <v>1.592504557E9</v>
      </c>
      <c r="E3381" s="25">
        <v>0.53490317</v>
      </c>
      <c r="G3381" s="25"/>
    </row>
    <row r="3382">
      <c r="A3382" s="4" t="s">
        <v>17277</v>
      </c>
      <c r="B3382" s="4" t="s">
        <v>17062</v>
      </c>
      <c r="C3382" s="4" t="s">
        <v>6437</v>
      </c>
      <c r="D3382" s="10">
        <v>1.592917058E9</v>
      </c>
      <c r="E3382" s="25">
        <v>0.53490317</v>
      </c>
      <c r="G3382" s="25"/>
    </row>
    <row r="3383">
      <c r="A3383" s="4" t="s">
        <v>17278</v>
      </c>
      <c r="B3383" s="4" t="s">
        <v>9090</v>
      </c>
      <c r="C3383" s="4" t="s">
        <v>1662</v>
      </c>
      <c r="D3383" s="10">
        <v>1.592186162E9</v>
      </c>
      <c r="E3383" s="25">
        <v>0.53490317</v>
      </c>
      <c r="G3383" s="25"/>
    </row>
    <row r="3384">
      <c r="A3384" s="4" t="s">
        <v>17279</v>
      </c>
      <c r="B3384" s="4" t="s">
        <v>3294</v>
      </c>
      <c r="C3384" s="4" t="s">
        <v>4299</v>
      </c>
      <c r="D3384" s="10">
        <v>1.593539697E9</v>
      </c>
      <c r="E3384" s="25">
        <v>0.53490317</v>
      </c>
      <c r="G3384" s="25"/>
    </row>
    <row r="3385">
      <c r="A3385" s="4" t="s">
        <v>17280</v>
      </c>
      <c r="B3385" s="4" t="s">
        <v>13098</v>
      </c>
      <c r="C3385" s="4" t="s">
        <v>10974</v>
      </c>
      <c r="D3385" s="10">
        <v>1.591028171E9</v>
      </c>
      <c r="E3385" s="25">
        <v>0.53490317</v>
      </c>
      <c r="G3385" s="25"/>
    </row>
    <row r="3386">
      <c r="A3386" s="4" t="s">
        <v>17281</v>
      </c>
      <c r="B3386" s="4" t="s">
        <v>16513</v>
      </c>
      <c r="C3386" s="4" t="s">
        <v>7018</v>
      </c>
      <c r="D3386" s="10">
        <v>1.592307788E9</v>
      </c>
      <c r="E3386" s="25">
        <v>0.53490317</v>
      </c>
      <c r="G3386" s="25"/>
    </row>
    <row r="3387">
      <c r="A3387" s="4" t="s">
        <v>17282</v>
      </c>
      <c r="B3387" s="4" t="s">
        <v>14107</v>
      </c>
      <c r="C3387" s="4" t="s">
        <v>680</v>
      </c>
      <c r="D3387" s="10">
        <v>1.591461608E9</v>
      </c>
      <c r="E3387" s="25">
        <v>0.53490317</v>
      </c>
      <c r="G3387" s="25"/>
    </row>
    <row r="3388">
      <c r="A3388" s="4" t="s">
        <v>17283</v>
      </c>
      <c r="B3388" s="4" t="s">
        <v>16464</v>
      </c>
      <c r="C3388" s="4" t="s">
        <v>6585</v>
      </c>
      <c r="D3388" s="10">
        <v>1.592937952E9</v>
      </c>
      <c r="E3388" s="25">
        <v>0.53490317</v>
      </c>
      <c r="G3388" s="25"/>
    </row>
    <row r="3389">
      <c r="A3389" s="22" t="s">
        <v>17284</v>
      </c>
      <c r="B3389" s="4" t="s">
        <v>17268</v>
      </c>
      <c r="C3389" s="4" t="s">
        <v>9378</v>
      </c>
      <c r="D3389" s="10">
        <v>1.593322757E9</v>
      </c>
      <c r="E3389" s="25">
        <v>0.53490317</v>
      </c>
      <c r="G3389" s="25"/>
    </row>
    <row r="3390">
      <c r="A3390" s="22" t="s">
        <v>17285</v>
      </c>
      <c r="B3390" s="4" t="s">
        <v>13311</v>
      </c>
      <c r="C3390" s="4" t="s">
        <v>63</v>
      </c>
      <c r="D3390" s="10">
        <v>1.592069423E9</v>
      </c>
      <c r="E3390" s="25">
        <v>0.53490317</v>
      </c>
      <c r="G3390" s="25"/>
    </row>
    <row r="3391">
      <c r="A3391" s="4" t="s">
        <v>17286</v>
      </c>
      <c r="B3391" s="4" t="s">
        <v>1041</v>
      </c>
      <c r="C3391" s="4" t="s">
        <v>6668</v>
      </c>
      <c r="D3391" s="10">
        <v>1.59227091E9</v>
      </c>
      <c r="E3391" s="25">
        <v>0.53490317</v>
      </c>
      <c r="G3391" s="25"/>
    </row>
    <row r="3392">
      <c r="A3392" s="4" t="s">
        <v>17287</v>
      </c>
      <c r="B3392" s="4" t="s">
        <v>13689</v>
      </c>
      <c r="C3392" s="4" t="s">
        <v>9994</v>
      </c>
      <c r="D3392" s="10">
        <v>1.593081179E9</v>
      </c>
      <c r="E3392" s="25">
        <v>0.53490317</v>
      </c>
      <c r="G3392" s="25"/>
    </row>
    <row r="3393">
      <c r="A3393" s="4" t="s">
        <v>17288</v>
      </c>
      <c r="B3393" s="4" t="s">
        <v>17289</v>
      </c>
      <c r="C3393" s="4" t="s">
        <v>12382</v>
      </c>
      <c r="D3393" s="10">
        <v>1.591042884E9</v>
      </c>
      <c r="E3393" s="25">
        <v>0.53490317</v>
      </c>
      <c r="G3393" s="25"/>
    </row>
    <row r="3394">
      <c r="A3394" s="4" t="s">
        <v>17290</v>
      </c>
      <c r="B3394" s="4" t="s">
        <v>2030</v>
      </c>
      <c r="C3394" s="4" t="s">
        <v>12402</v>
      </c>
      <c r="D3394" s="10">
        <v>1.591458705E9</v>
      </c>
      <c r="E3394" s="25">
        <v>0.53490317</v>
      </c>
      <c r="G3394" s="25"/>
    </row>
    <row r="3395">
      <c r="A3395" s="27" t="s">
        <v>17291</v>
      </c>
      <c r="B3395" s="4" t="s">
        <v>17292</v>
      </c>
      <c r="C3395" s="4" t="s">
        <v>3136</v>
      </c>
      <c r="D3395" s="10">
        <v>1.593497245E9</v>
      </c>
      <c r="E3395" s="25">
        <v>0.53490317</v>
      </c>
      <c r="G3395" s="25"/>
    </row>
    <row r="3396">
      <c r="A3396" s="4" t="s">
        <v>17293</v>
      </c>
      <c r="B3396" s="4" t="s">
        <v>13098</v>
      </c>
      <c r="C3396" s="4" t="s">
        <v>7523</v>
      </c>
      <c r="D3396" s="10">
        <v>1.592430528E9</v>
      </c>
      <c r="E3396" s="25">
        <v>0.53490317</v>
      </c>
      <c r="G3396" s="25"/>
    </row>
    <row r="3397">
      <c r="A3397" s="4" t="s">
        <v>17294</v>
      </c>
      <c r="B3397" s="4" t="s">
        <v>9090</v>
      </c>
      <c r="C3397" s="4" t="s">
        <v>7947</v>
      </c>
      <c r="D3397" s="10">
        <v>1.592535331E9</v>
      </c>
      <c r="E3397" s="25">
        <v>0.53490317</v>
      </c>
      <c r="G3397" s="25"/>
    </row>
    <row r="3398">
      <c r="A3398" s="4" t="s">
        <v>17295</v>
      </c>
      <c r="B3398" s="4" t="s">
        <v>2284</v>
      </c>
      <c r="C3398" s="4" t="s">
        <v>9074</v>
      </c>
      <c r="D3398" s="10">
        <v>1.592378676E9</v>
      </c>
      <c r="E3398" s="25">
        <v>0.53490317</v>
      </c>
      <c r="G3398" s="25"/>
    </row>
    <row r="3399">
      <c r="A3399" s="22" t="s">
        <v>17296</v>
      </c>
      <c r="B3399" s="4" t="s">
        <v>1790</v>
      </c>
      <c r="C3399" s="4" t="s">
        <v>5456</v>
      </c>
      <c r="D3399" s="10">
        <v>1.591393125E9</v>
      </c>
      <c r="E3399" s="25">
        <v>0.53490317</v>
      </c>
      <c r="G3399" s="25"/>
    </row>
    <row r="3400">
      <c r="A3400" s="4" t="s">
        <v>17297</v>
      </c>
      <c r="B3400" s="4" t="s">
        <v>15965</v>
      </c>
      <c r="C3400" s="4" t="s">
        <v>38</v>
      </c>
      <c r="D3400" s="10">
        <v>1.591917936E9</v>
      </c>
      <c r="E3400" s="25">
        <v>0.53490317</v>
      </c>
      <c r="G3400" s="25"/>
    </row>
    <row r="3401">
      <c r="A3401" s="4" t="s">
        <v>17298</v>
      </c>
      <c r="B3401" s="4" t="s">
        <v>15742</v>
      </c>
      <c r="C3401" s="4" t="s">
        <v>2112</v>
      </c>
      <c r="D3401" s="10">
        <v>1.59304983E9</v>
      </c>
      <c r="E3401" s="25">
        <v>0.53490317</v>
      </c>
      <c r="G3401" s="25"/>
    </row>
    <row r="3402">
      <c r="A3402" s="4" t="s">
        <v>17299</v>
      </c>
      <c r="B3402" s="4" t="s">
        <v>17300</v>
      </c>
      <c r="C3402" s="4" t="s">
        <v>2300</v>
      </c>
      <c r="D3402" s="10">
        <v>1.591109116E9</v>
      </c>
      <c r="E3402" s="25">
        <v>0.53490317</v>
      </c>
      <c r="G3402" s="25"/>
    </row>
    <row r="3403">
      <c r="A3403" s="4" t="s">
        <v>17301</v>
      </c>
      <c r="B3403" s="4" t="s">
        <v>9342</v>
      </c>
      <c r="C3403" s="4" t="s">
        <v>3149</v>
      </c>
      <c r="D3403" s="10">
        <v>1.592165897E9</v>
      </c>
      <c r="E3403" s="25">
        <v>0.53490317</v>
      </c>
      <c r="G3403" s="25"/>
    </row>
    <row r="3404">
      <c r="A3404" s="4" t="s">
        <v>17302</v>
      </c>
      <c r="B3404" s="4" t="s">
        <v>13366</v>
      </c>
      <c r="C3404" s="4" t="s">
        <v>8653</v>
      </c>
      <c r="D3404" s="10">
        <v>1.591588939E9</v>
      </c>
      <c r="E3404" s="25">
        <v>0.53490317</v>
      </c>
      <c r="G3404" s="25"/>
    </row>
    <row r="3405">
      <c r="A3405" s="4" t="s">
        <v>17303</v>
      </c>
      <c r="B3405" s="4" t="s">
        <v>3947</v>
      </c>
      <c r="C3405" s="4" t="s">
        <v>1613</v>
      </c>
      <c r="D3405" s="10">
        <v>1.592789359E9</v>
      </c>
      <c r="E3405" s="25">
        <v>0.53490317</v>
      </c>
      <c r="G3405" s="25"/>
    </row>
    <row r="3406">
      <c r="A3406" s="22" t="s">
        <v>17304</v>
      </c>
      <c r="B3406" s="4" t="s">
        <v>13194</v>
      </c>
      <c r="C3406" s="4" t="s">
        <v>9424</v>
      </c>
      <c r="D3406" s="10">
        <v>1.593091349E9</v>
      </c>
      <c r="E3406" s="25">
        <v>0.53490317</v>
      </c>
      <c r="G3406" s="25"/>
    </row>
    <row r="3407">
      <c r="A3407" s="22" t="s">
        <v>17305</v>
      </c>
      <c r="B3407" s="4" t="s">
        <v>15303</v>
      </c>
      <c r="C3407" s="4" t="s">
        <v>2569</v>
      </c>
      <c r="D3407" s="10">
        <v>1.592044797E9</v>
      </c>
      <c r="E3407" s="25">
        <v>0.53490317</v>
      </c>
      <c r="G3407" s="25"/>
    </row>
    <row r="3408">
      <c r="A3408" s="22" t="s">
        <v>17306</v>
      </c>
      <c r="B3408" s="4" t="s">
        <v>14916</v>
      </c>
      <c r="C3408" s="4" t="s">
        <v>10282</v>
      </c>
      <c r="D3408" s="10">
        <v>1.591839681E9</v>
      </c>
      <c r="E3408" s="25">
        <v>0.53490317</v>
      </c>
      <c r="G3408" s="25"/>
    </row>
    <row r="3409">
      <c r="A3409" s="4" t="s">
        <v>17307</v>
      </c>
      <c r="B3409" s="4" t="s">
        <v>6282</v>
      </c>
      <c r="C3409" s="4" t="s">
        <v>1842</v>
      </c>
      <c r="D3409" s="10">
        <v>1.593021449E9</v>
      </c>
      <c r="E3409" s="25">
        <v>0.53490317</v>
      </c>
      <c r="G3409" s="25"/>
    </row>
    <row r="3410">
      <c r="A3410" s="22" t="s">
        <v>17308</v>
      </c>
      <c r="B3410" s="4" t="s">
        <v>1181</v>
      </c>
      <c r="C3410" s="4" t="s">
        <v>1184</v>
      </c>
      <c r="D3410" s="10">
        <v>1.592661953E9</v>
      </c>
      <c r="E3410" s="25">
        <v>0.53490317</v>
      </c>
      <c r="G3410" s="25"/>
    </row>
    <row r="3411">
      <c r="A3411" s="4" t="s">
        <v>17309</v>
      </c>
      <c r="B3411" s="4" t="s">
        <v>17310</v>
      </c>
      <c r="C3411" s="4" t="s">
        <v>4207</v>
      </c>
      <c r="D3411" s="10">
        <v>1.592189928E9</v>
      </c>
      <c r="E3411" s="25">
        <v>0.5348472</v>
      </c>
      <c r="G3411" s="25"/>
    </row>
    <row r="3412">
      <c r="A3412" s="22" t="s">
        <v>17311</v>
      </c>
      <c r="B3412" s="4" t="s">
        <v>3947</v>
      </c>
      <c r="C3412" s="4" t="s">
        <v>10995</v>
      </c>
      <c r="D3412" s="10">
        <v>1.592172557E9</v>
      </c>
      <c r="E3412" s="25">
        <v>0.53471</v>
      </c>
      <c r="G3412" s="25"/>
    </row>
    <row r="3413">
      <c r="A3413" s="22" t="s">
        <v>17312</v>
      </c>
      <c r="B3413" s="4" t="s">
        <v>17313</v>
      </c>
      <c r="C3413" s="4" t="s">
        <v>770</v>
      </c>
      <c r="D3413" s="10">
        <v>1.592239342E9</v>
      </c>
      <c r="E3413" s="25">
        <v>0.5346611</v>
      </c>
      <c r="G3413" s="25"/>
    </row>
    <row r="3414">
      <c r="A3414" s="22" t="s">
        <v>17314</v>
      </c>
      <c r="B3414" s="4" t="s">
        <v>2146</v>
      </c>
      <c r="C3414" s="4" t="s">
        <v>1189</v>
      </c>
      <c r="D3414" s="10">
        <v>1.591847047E9</v>
      </c>
      <c r="E3414" s="25">
        <v>0.53416955</v>
      </c>
      <c r="G3414" s="25"/>
    </row>
    <row r="3415">
      <c r="A3415" s="4" t="s">
        <v>17315</v>
      </c>
      <c r="B3415" s="4" t="s">
        <v>17081</v>
      </c>
      <c r="C3415" s="4" t="s">
        <v>9607</v>
      </c>
      <c r="D3415" s="10">
        <v>1.593509302E9</v>
      </c>
      <c r="E3415" s="25">
        <v>0.53415483</v>
      </c>
      <c r="G3415" s="25"/>
    </row>
    <row r="3416">
      <c r="A3416" s="4" t="s">
        <v>17316</v>
      </c>
      <c r="B3416" s="4" t="s">
        <v>1619</v>
      </c>
      <c r="C3416" s="4" t="s">
        <v>5739</v>
      </c>
      <c r="D3416" s="10">
        <v>1.593480215E9</v>
      </c>
      <c r="E3416" s="25">
        <v>0.5341042</v>
      </c>
      <c r="G3416" s="25"/>
    </row>
    <row r="3417">
      <c r="A3417" s="22" t="s">
        <v>17317</v>
      </c>
      <c r="B3417" s="4" t="s">
        <v>17318</v>
      </c>
      <c r="C3417" s="4" t="s">
        <v>8106</v>
      </c>
      <c r="D3417" s="10">
        <v>1.591946386E9</v>
      </c>
      <c r="E3417" s="25">
        <v>0.53350157</v>
      </c>
      <c r="G3417" s="25"/>
    </row>
    <row r="3418">
      <c r="A3418" s="4" t="s">
        <v>17319</v>
      </c>
      <c r="B3418" s="4" t="s">
        <v>14034</v>
      </c>
      <c r="C3418" s="4" t="s">
        <v>12465</v>
      </c>
      <c r="D3418" s="10">
        <v>1.59353531E9</v>
      </c>
      <c r="E3418" s="25">
        <v>0.5332842</v>
      </c>
      <c r="G3418" s="25"/>
    </row>
    <row r="3419">
      <c r="A3419" s="4" t="s">
        <v>17320</v>
      </c>
      <c r="B3419" s="4" t="s">
        <v>17321</v>
      </c>
      <c r="C3419" s="4" t="s">
        <v>12584</v>
      </c>
      <c r="D3419" s="10">
        <v>1.593104959E9</v>
      </c>
      <c r="E3419" s="25">
        <v>0.5331766</v>
      </c>
      <c r="G3419" s="25"/>
    </row>
    <row r="3420">
      <c r="A3420" s="4" t="s">
        <v>17322</v>
      </c>
      <c r="B3420" s="4" t="s">
        <v>1619</v>
      </c>
      <c r="C3420" s="4" t="s">
        <v>7485</v>
      </c>
      <c r="D3420" s="10">
        <v>1.592260321E9</v>
      </c>
      <c r="E3420" s="25">
        <v>0.53281623</v>
      </c>
      <c r="G3420" s="25"/>
    </row>
    <row r="3421">
      <c r="A3421" s="22" t="s">
        <v>17323</v>
      </c>
      <c r="B3421" s="4" t="s">
        <v>11199</v>
      </c>
      <c r="C3421" s="4" t="s">
        <v>12465</v>
      </c>
      <c r="D3421" s="10">
        <v>1.593640021E9</v>
      </c>
      <c r="E3421" s="25">
        <v>0.5324769</v>
      </c>
      <c r="G3421" s="25"/>
    </row>
    <row r="3422">
      <c r="A3422" s="22" t="s">
        <v>17324</v>
      </c>
      <c r="B3422" s="4" t="s">
        <v>15541</v>
      </c>
      <c r="C3422" s="4" t="s">
        <v>7531</v>
      </c>
      <c r="D3422" s="10">
        <v>1.592332872E9</v>
      </c>
      <c r="E3422" s="25">
        <v>0.53239423</v>
      </c>
      <c r="G3422" s="25"/>
    </row>
    <row r="3423">
      <c r="A3423" s="22" t="s">
        <v>17325</v>
      </c>
      <c r="B3423" s="4" t="s">
        <v>15252</v>
      </c>
      <c r="C3423" s="4" t="s">
        <v>6196</v>
      </c>
      <c r="D3423" s="10">
        <v>1.591120193E9</v>
      </c>
      <c r="E3423" s="25">
        <v>0.5323851</v>
      </c>
      <c r="G3423" s="25"/>
    </row>
    <row r="3424">
      <c r="A3424" s="4" t="s">
        <v>17326</v>
      </c>
      <c r="B3424" s="4" t="s">
        <v>2030</v>
      </c>
      <c r="C3424" s="4" t="s">
        <v>4319</v>
      </c>
      <c r="D3424" s="10">
        <v>1.591035252E9</v>
      </c>
      <c r="E3424" s="25">
        <v>0.5322678</v>
      </c>
      <c r="G3424" s="25"/>
    </row>
    <row r="3425">
      <c r="A3425" s="4" t="s">
        <v>17327</v>
      </c>
      <c r="B3425" s="4" t="s">
        <v>15728</v>
      </c>
      <c r="C3425" s="4" t="s">
        <v>4110</v>
      </c>
      <c r="D3425" s="10">
        <v>1.593094262E9</v>
      </c>
      <c r="E3425" s="25">
        <v>0.5320177</v>
      </c>
      <c r="G3425" s="25"/>
    </row>
    <row r="3426">
      <c r="A3426" s="4" t="s">
        <v>17328</v>
      </c>
      <c r="B3426" s="4" t="s">
        <v>13862</v>
      </c>
      <c r="C3426" s="4" t="s">
        <v>5995</v>
      </c>
      <c r="D3426" s="10">
        <v>1.591477469E9</v>
      </c>
      <c r="E3426" s="25">
        <v>0.5318674</v>
      </c>
      <c r="G3426" s="25"/>
    </row>
    <row r="3427">
      <c r="A3427" s="22" t="s">
        <v>17329</v>
      </c>
      <c r="B3427" s="4" t="s">
        <v>1327</v>
      </c>
      <c r="C3427" s="4" t="s">
        <v>4766</v>
      </c>
      <c r="D3427" s="10">
        <v>1.592483484E9</v>
      </c>
      <c r="E3427" s="25">
        <v>0.5309165</v>
      </c>
      <c r="G3427" s="25"/>
    </row>
    <row r="3428">
      <c r="A3428" s="22" t="s">
        <v>17330</v>
      </c>
      <c r="B3428" s="4" t="s">
        <v>2335</v>
      </c>
      <c r="C3428" s="4" t="s">
        <v>11864</v>
      </c>
      <c r="D3428" s="10">
        <v>1.59122101E9</v>
      </c>
      <c r="E3428" s="25">
        <v>0.53051394</v>
      </c>
      <c r="G3428" s="25"/>
    </row>
    <row r="3429">
      <c r="A3429" s="4" t="s">
        <v>17331</v>
      </c>
      <c r="B3429" s="4" t="s">
        <v>15124</v>
      </c>
      <c r="C3429" s="4" t="s">
        <v>5127</v>
      </c>
      <c r="D3429" s="10">
        <v>1.591275035E9</v>
      </c>
      <c r="E3429" s="25">
        <v>0.53032327</v>
      </c>
      <c r="G3429" s="25"/>
    </row>
    <row r="3430">
      <c r="A3430" s="22" t="s">
        <v>17332</v>
      </c>
      <c r="B3430" s="4" t="s">
        <v>2750</v>
      </c>
      <c r="C3430" s="4" t="s">
        <v>6618</v>
      </c>
      <c r="D3430" s="10">
        <v>1.591536443E9</v>
      </c>
      <c r="E3430" s="25">
        <v>0.5299723</v>
      </c>
      <c r="G3430" s="25"/>
    </row>
    <row r="3431">
      <c r="A3431" s="4" t="s">
        <v>17333</v>
      </c>
      <c r="B3431" s="4" t="s">
        <v>13395</v>
      </c>
      <c r="C3431" s="4" t="s">
        <v>1532</v>
      </c>
      <c r="D3431" s="10">
        <v>1.59330652E9</v>
      </c>
      <c r="E3431" s="25">
        <v>0.52977777</v>
      </c>
      <c r="G3431" s="25"/>
    </row>
    <row r="3432">
      <c r="A3432" s="4" t="s">
        <v>17334</v>
      </c>
      <c r="B3432" s="4" t="s">
        <v>14656</v>
      </c>
      <c r="C3432" s="4" t="s">
        <v>1300</v>
      </c>
      <c r="D3432" s="10">
        <v>1.592585383E9</v>
      </c>
      <c r="E3432" s="25">
        <v>0.52966833</v>
      </c>
      <c r="G3432" s="25"/>
    </row>
    <row r="3433">
      <c r="A3433" s="22" t="s">
        <v>17335</v>
      </c>
      <c r="B3433" s="4" t="s">
        <v>13987</v>
      </c>
      <c r="C3433" s="4" t="s">
        <v>7822</v>
      </c>
      <c r="D3433" s="10">
        <v>1.593344306E9</v>
      </c>
      <c r="E3433" s="25">
        <v>0.52956754</v>
      </c>
      <c r="G3433" s="25"/>
    </row>
    <row r="3434">
      <c r="A3434" s="4" t="s">
        <v>17336</v>
      </c>
      <c r="B3434" s="4" t="s">
        <v>978</v>
      </c>
      <c r="C3434" s="4" t="s">
        <v>12200</v>
      </c>
      <c r="D3434" s="10">
        <v>1.592394678E9</v>
      </c>
      <c r="E3434" s="25">
        <v>0.52956086</v>
      </c>
      <c r="G3434" s="25"/>
    </row>
    <row r="3435">
      <c r="A3435" s="22" t="s">
        <v>17337</v>
      </c>
      <c r="B3435" s="4" t="s">
        <v>1257</v>
      </c>
      <c r="C3435" s="4" t="s">
        <v>4927</v>
      </c>
      <c r="D3435" s="10">
        <v>1.591752287E9</v>
      </c>
      <c r="E3435" s="25">
        <v>0.5292669</v>
      </c>
      <c r="G3435" s="25"/>
    </row>
    <row r="3436">
      <c r="A3436" s="22" t="s">
        <v>17338</v>
      </c>
      <c r="B3436" s="4" t="s">
        <v>1619</v>
      </c>
      <c r="C3436" s="4" t="s">
        <v>1460</v>
      </c>
      <c r="D3436" s="10">
        <v>1.591546973E9</v>
      </c>
      <c r="E3436" s="25">
        <v>0.5289017</v>
      </c>
      <c r="G3436" s="25"/>
    </row>
    <row r="3437">
      <c r="A3437" s="4" t="s">
        <v>17339</v>
      </c>
      <c r="B3437" s="4" t="s">
        <v>17340</v>
      </c>
      <c r="C3437" s="4" t="s">
        <v>9363</v>
      </c>
      <c r="D3437" s="10">
        <v>1.591729427E9</v>
      </c>
      <c r="E3437" s="25">
        <v>0.52888316</v>
      </c>
      <c r="G3437" s="25"/>
    </row>
    <row r="3438">
      <c r="A3438" s="4" t="s">
        <v>17341</v>
      </c>
      <c r="B3438" s="4" t="s">
        <v>17342</v>
      </c>
      <c r="C3438" s="4" t="s">
        <v>8783</v>
      </c>
      <c r="D3438" s="10">
        <v>1.592689165E9</v>
      </c>
      <c r="E3438" s="25">
        <v>0.528688</v>
      </c>
      <c r="G3438" s="25"/>
    </row>
    <row r="3439">
      <c r="A3439" s="22" t="s">
        <v>17343</v>
      </c>
      <c r="B3439" s="4" t="s">
        <v>13311</v>
      </c>
      <c r="C3439" s="4" t="s">
        <v>4012</v>
      </c>
      <c r="D3439" s="10">
        <v>1.593200125E9</v>
      </c>
      <c r="E3439" s="25">
        <v>0.52840936</v>
      </c>
      <c r="G3439" s="25"/>
    </row>
    <row r="3440">
      <c r="A3440" s="4" t="s">
        <v>17344</v>
      </c>
      <c r="B3440" s="4" t="s">
        <v>17345</v>
      </c>
      <c r="C3440" s="4" t="s">
        <v>2963</v>
      </c>
      <c r="D3440" s="10">
        <v>1.591287075E9</v>
      </c>
      <c r="E3440" s="25">
        <v>0.5282806</v>
      </c>
      <c r="G3440" s="25"/>
    </row>
    <row r="3441">
      <c r="A3441" s="4" t="s">
        <v>17346</v>
      </c>
      <c r="B3441" s="4" t="s">
        <v>13260</v>
      </c>
      <c r="C3441" s="4" t="s">
        <v>11627</v>
      </c>
      <c r="D3441" s="10">
        <v>1.592757076E9</v>
      </c>
      <c r="E3441" s="25">
        <v>0.5277943</v>
      </c>
      <c r="G3441" s="25"/>
    </row>
    <row r="3442">
      <c r="A3442" s="4" t="s">
        <v>17347</v>
      </c>
      <c r="B3442" s="4" t="s">
        <v>17348</v>
      </c>
      <c r="C3442" s="4" t="s">
        <v>4652</v>
      </c>
      <c r="D3442" s="10">
        <v>1.593203942E9</v>
      </c>
      <c r="E3442" s="25">
        <v>0.5276087</v>
      </c>
      <c r="G3442" s="25"/>
    </row>
    <row r="3443">
      <c r="A3443" s="4" t="s">
        <v>17349</v>
      </c>
      <c r="B3443" s="4" t="s">
        <v>8235</v>
      </c>
      <c r="C3443" s="4" t="s">
        <v>7109</v>
      </c>
      <c r="D3443" s="10">
        <v>1.592239698E9</v>
      </c>
      <c r="E3443" s="25">
        <v>0.527482</v>
      </c>
      <c r="G3443" s="25"/>
    </row>
    <row r="3444">
      <c r="A3444" s="4" t="s">
        <v>17350</v>
      </c>
      <c r="B3444" s="4" t="s">
        <v>15180</v>
      </c>
      <c r="C3444" s="4" t="s">
        <v>7007</v>
      </c>
      <c r="D3444" s="10">
        <v>1.592423766E9</v>
      </c>
      <c r="E3444" s="25">
        <v>0.5270825</v>
      </c>
      <c r="G3444" s="25"/>
    </row>
    <row r="3445">
      <c r="A3445" s="4" t="s">
        <v>17351</v>
      </c>
      <c r="B3445" s="4" t="s">
        <v>1619</v>
      </c>
      <c r="C3445" s="4" t="s">
        <v>9599</v>
      </c>
      <c r="D3445" s="10">
        <v>1.593022698E9</v>
      </c>
      <c r="E3445" s="25">
        <v>0.5269024</v>
      </c>
      <c r="G3445" s="25"/>
    </row>
    <row r="3446">
      <c r="A3446" s="22" t="s">
        <v>17352</v>
      </c>
      <c r="B3446" s="4" t="s">
        <v>3404</v>
      </c>
      <c r="C3446" s="4" t="s">
        <v>8227</v>
      </c>
      <c r="D3446" s="10">
        <v>1.591112152E9</v>
      </c>
      <c r="E3446" s="25">
        <v>0.526772</v>
      </c>
      <c r="G3446" s="25"/>
    </row>
    <row r="3447">
      <c r="A3447" s="22" t="s">
        <v>17353</v>
      </c>
      <c r="B3447" s="4" t="s">
        <v>7333</v>
      </c>
      <c r="C3447" s="4" t="s">
        <v>6510</v>
      </c>
      <c r="D3447" s="10">
        <v>1.59122961E9</v>
      </c>
      <c r="E3447" s="25">
        <v>0.5267438</v>
      </c>
      <c r="G3447" s="25"/>
    </row>
    <row r="3448">
      <c r="A3448" s="4" t="s">
        <v>17354</v>
      </c>
      <c r="B3448" s="4" t="s">
        <v>4980</v>
      </c>
      <c r="C3448" s="4" t="s">
        <v>6150</v>
      </c>
      <c r="D3448" s="10">
        <v>1.591530094E9</v>
      </c>
      <c r="E3448" s="25">
        <v>0.5266511</v>
      </c>
      <c r="G3448" s="25"/>
    </row>
    <row r="3449">
      <c r="A3449" s="4" t="s">
        <v>17355</v>
      </c>
      <c r="B3449" s="4" t="s">
        <v>1067</v>
      </c>
      <c r="C3449" s="4" t="s">
        <v>830</v>
      </c>
      <c r="D3449" s="10">
        <v>1.591731587E9</v>
      </c>
      <c r="E3449" s="25">
        <v>0.5264817</v>
      </c>
      <c r="G3449" s="25"/>
    </row>
    <row r="3450">
      <c r="A3450" s="4" t="s">
        <v>17356</v>
      </c>
      <c r="B3450" s="4" t="s">
        <v>1619</v>
      </c>
      <c r="C3450" s="4" t="s">
        <v>5236</v>
      </c>
      <c r="D3450" s="10">
        <v>1.592438099E9</v>
      </c>
      <c r="E3450" s="25">
        <v>0.52647376</v>
      </c>
      <c r="G3450" s="25"/>
    </row>
    <row r="3451">
      <c r="A3451" s="4" t="s">
        <v>17357</v>
      </c>
      <c r="B3451" s="4" t="s">
        <v>6354</v>
      </c>
      <c r="C3451" s="4" t="s">
        <v>10355</v>
      </c>
      <c r="D3451" s="10">
        <v>1.591482236E9</v>
      </c>
      <c r="E3451" s="25">
        <v>0.5259836</v>
      </c>
      <c r="G3451" s="25"/>
    </row>
    <row r="3452">
      <c r="A3452" s="22" t="s">
        <v>17358</v>
      </c>
      <c r="B3452" s="4" t="s">
        <v>17359</v>
      </c>
      <c r="C3452" s="4" t="s">
        <v>1524</v>
      </c>
      <c r="D3452" s="10">
        <v>1.591834623E9</v>
      </c>
      <c r="E3452" s="25">
        <v>0.525959</v>
      </c>
      <c r="G3452" s="25"/>
    </row>
    <row r="3453">
      <c r="A3453" s="4" t="s">
        <v>17360</v>
      </c>
      <c r="B3453" s="4" t="s">
        <v>1220</v>
      </c>
      <c r="C3453" s="4" t="s">
        <v>2519</v>
      </c>
      <c r="D3453" s="10">
        <v>1.593134908E9</v>
      </c>
      <c r="E3453" s="25">
        <v>0.5259366</v>
      </c>
      <c r="G3453" s="25"/>
    </row>
    <row r="3454">
      <c r="A3454" s="22" t="s">
        <v>17361</v>
      </c>
      <c r="B3454" s="4" t="s">
        <v>17362</v>
      </c>
      <c r="C3454" s="4" t="s">
        <v>9950</v>
      </c>
      <c r="D3454" s="10">
        <v>1.59121891E9</v>
      </c>
      <c r="E3454" s="25">
        <v>0.5257436</v>
      </c>
      <c r="G3454" s="25"/>
    </row>
    <row r="3455">
      <c r="A3455" s="22" t="s">
        <v>17363</v>
      </c>
      <c r="B3455" s="4" t="s">
        <v>17364</v>
      </c>
      <c r="C3455" s="4" t="s">
        <v>2963</v>
      </c>
      <c r="D3455" s="10">
        <v>1.591320483E9</v>
      </c>
      <c r="E3455" s="25">
        <v>0.5256631</v>
      </c>
      <c r="G3455" s="25"/>
    </row>
    <row r="3456">
      <c r="A3456" s="4" t="s">
        <v>17365</v>
      </c>
      <c r="B3456" s="4" t="s">
        <v>15124</v>
      </c>
      <c r="C3456" s="4" t="s">
        <v>3490</v>
      </c>
      <c r="D3456" s="10">
        <v>1.591475249E9</v>
      </c>
      <c r="E3456" s="25">
        <v>0.5255431</v>
      </c>
      <c r="G3456" s="25"/>
    </row>
    <row r="3457">
      <c r="A3457" s="22" t="s">
        <v>17366</v>
      </c>
      <c r="B3457" s="4" t="s">
        <v>2040</v>
      </c>
      <c r="C3457" s="4" t="s">
        <v>7180</v>
      </c>
      <c r="D3457" s="10">
        <v>1.591418471E9</v>
      </c>
      <c r="E3457" s="25">
        <v>0.52550924</v>
      </c>
      <c r="G3457" s="25"/>
    </row>
    <row r="3458">
      <c r="A3458" s="4" t="s">
        <v>17367</v>
      </c>
      <c r="B3458" s="4" t="s">
        <v>3698</v>
      </c>
      <c r="C3458" s="4" t="s">
        <v>3145</v>
      </c>
      <c r="D3458" s="10">
        <v>1.591811492E9</v>
      </c>
      <c r="E3458" s="25">
        <v>0.52502817</v>
      </c>
      <c r="G3458" s="25"/>
    </row>
    <row r="3459">
      <c r="A3459" s="4" t="s">
        <v>17368</v>
      </c>
      <c r="B3459" s="4" t="s">
        <v>13176</v>
      </c>
      <c r="C3459" s="4" t="s">
        <v>1494</v>
      </c>
      <c r="D3459" s="10">
        <v>1.593185423E9</v>
      </c>
      <c r="E3459" s="25">
        <v>0.52488667</v>
      </c>
      <c r="G3459" s="25"/>
    </row>
    <row r="3460">
      <c r="A3460" s="4" t="s">
        <v>17369</v>
      </c>
      <c r="B3460" s="4" t="s">
        <v>14907</v>
      </c>
      <c r="C3460" s="4" t="s">
        <v>9411</v>
      </c>
      <c r="D3460" s="10">
        <v>1.592957488E9</v>
      </c>
      <c r="E3460" s="25">
        <v>0.5248246</v>
      </c>
      <c r="G3460" s="25"/>
    </row>
    <row r="3461">
      <c r="A3461" s="4" t="s">
        <v>17370</v>
      </c>
      <c r="B3461" s="4" t="s">
        <v>7379</v>
      </c>
      <c r="C3461" s="4" t="s">
        <v>10565</v>
      </c>
      <c r="D3461" s="10">
        <v>1.591371177E9</v>
      </c>
      <c r="E3461" s="25">
        <v>0.52482206</v>
      </c>
      <c r="G3461" s="25"/>
    </row>
    <row r="3462">
      <c r="A3462" s="22" t="s">
        <v>17371</v>
      </c>
      <c r="B3462" s="4" t="s">
        <v>2040</v>
      </c>
      <c r="C3462" s="4" t="s">
        <v>1460</v>
      </c>
      <c r="D3462" s="10">
        <v>1.591622923E9</v>
      </c>
      <c r="E3462" s="25">
        <v>0.52463275</v>
      </c>
      <c r="G3462" s="25"/>
    </row>
    <row r="3463">
      <c r="A3463" s="22" t="s">
        <v>17372</v>
      </c>
      <c r="B3463" s="4" t="s">
        <v>15028</v>
      </c>
      <c r="C3463" s="4" t="s">
        <v>4963</v>
      </c>
      <c r="D3463" s="10">
        <v>1.591183292E9</v>
      </c>
      <c r="E3463" s="25">
        <v>0.5245396</v>
      </c>
      <c r="G3463" s="25"/>
    </row>
    <row r="3464">
      <c r="A3464" s="4" t="s">
        <v>17373</v>
      </c>
      <c r="B3464" s="4" t="s">
        <v>13129</v>
      </c>
      <c r="C3464" s="4" t="s">
        <v>9961</v>
      </c>
      <c r="D3464" s="10">
        <v>1.592261933E9</v>
      </c>
      <c r="E3464" s="25">
        <v>0.52445656</v>
      </c>
      <c r="G3464" s="25"/>
    </row>
    <row r="3465">
      <c r="A3465" s="4" t="s">
        <v>17374</v>
      </c>
      <c r="B3465" s="4" t="s">
        <v>17375</v>
      </c>
      <c r="C3465" s="4" t="s">
        <v>575</v>
      </c>
      <c r="D3465" s="10">
        <v>1.592880068E9</v>
      </c>
      <c r="E3465" s="25">
        <v>0.5244162</v>
      </c>
      <c r="G3465" s="25"/>
    </row>
    <row r="3466">
      <c r="A3466" s="4" t="s">
        <v>17376</v>
      </c>
      <c r="B3466" s="4" t="s">
        <v>17096</v>
      </c>
      <c r="C3466" s="4" t="s">
        <v>8640</v>
      </c>
      <c r="D3466" s="10">
        <v>1.592326403E9</v>
      </c>
      <c r="E3466" s="25">
        <v>0.52421933</v>
      </c>
      <c r="G3466" s="25"/>
    </row>
    <row r="3467">
      <c r="A3467" s="4" t="s">
        <v>17377</v>
      </c>
      <c r="B3467" s="4" t="s">
        <v>939</v>
      </c>
      <c r="C3467" s="4" t="s">
        <v>4548</v>
      </c>
      <c r="D3467" s="10">
        <v>1.591388998E9</v>
      </c>
      <c r="E3467" s="25">
        <v>0.5238209</v>
      </c>
      <c r="G3467" s="25"/>
    </row>
    <row r="3468">
      <c r="A3468" s="4" t="s">
        <v>17378</v>
      </c>
      <c r="B3468" s="4" t="s">
        <v>13695</v>
      </c>
      <c r="C3468" s="4" t="s">
        <v>1982</v>
      </c>
      <c r="D3468" s="10">
        <v>1.591157955E9</v>
      </c>
      <c r="E3468" s="25">
        <v>0.5237849</v>
      </c>
      <c r="G3468" s="25"/>
    </row>
    <row r="3469">
      <c r="A3469" s="22" t="s">
        <v>17379</v>
      </c>
      <c r="B3469" s="4" t="s">
        <v>17380</v>
      </c>
      <c r="C3469" s="4" t="s">
        <v>5772</v>
      </c>
      <c r="D3469" s="10">
        <v>1.591317637E9</v>
      </c>
      <c r="E3469" s="25">
        <v>0.523024</v>
      </c>
      <c r="G3469" s="25"/>
    </row>
    <row r="3470">
      <c r="A3470" s="22" t="s">
        <v>17381</v>
      </c>
      <c r="B3470" s="4" t="s">
        <v>16348</v>
      </c>
      <c r="C3470" s="4" t="s">
        <v>11761</v>
      </c>
      <c r="D3470" s="10">
        <v>1.591458681E9</v>
      </c>
      <c r="E3470" s="25">
        <v>0.5228931</v>
      </c>
      <c r="G3470" s="25"/>
    </row>
    <row r="3471">
      <c r="A3471" s="4" t="s">
        <v>17382</v>
      </c>
      <c r="B3471" s="4" t="s">
        <v>11591</v>
      </c>
      <c r="C3471" s="4" t="s">
        <v>12191</v>
      </c>
      <c r="D3471" s="10">
        <v>1.591137585E9</v>
      </c>
      <c r="E3471" s="25">
        <v>0.52287775</v>
      </c>
      <c r="G3471" s="25"/>
    </row>
    <row r="3472">
      <c r="A3472" s="22" t="s">
        <v>17383</v>
      </c>
      <c r="B3472" s="4" t="s">
        <v>1790</v>
      </c>
      <c r="C3472" s="4" t="s">
        <v>6456</v>
      </c>
      <c r="D3472" s="10">
        <v>1.592957317E9</v>
      </c>
      <c r="E3472" s="25">
        <v>0.5227276</v>
      </c>
      <c r="G3472" s="25"/>
    </row>
    <row r="3473">
      <c r="A3473" s="4" t="s">
        <v>17384</v>
      </c>
      <c r="B3473" s="4" t="s">
        <v>14107</v>
      </c>
      <c r="C3473" s="4" t="s">
        <v>6430</v>
      </c>
      <c r="D3473" s="10">
        <v>1.591461116E9</v>
      </c>
      <c r="E3473" s="25">
        <v>0.52240276</v>
      </c>
      <c r="G3473" s="25"/>
    </row>
    <row r="3474">
      <c r="A3474" s="4" t="s">
        <v>17385</v>
      </c>
      <c r="B3474" s="4" t="s">
        <v>13509</v>
      </c>
      <c r="C3474" s="4" t="s">
        <v>4804</v>
      </c>
      <c r="D3474" s="10">
        <v>1.592696463E9</v>
      </c>
      <c r="E3474" s="25">
        <v>0.522099</v>
      </c>
      <c r="G3474" s="25"/>
    </row>
    <row r="3475">
      <c r="A3475" s="4" t="s">
        <v>17386</v>
      </c>
      <c r="B3475" s="4" t="s">
        <v>939</v>
      </c>
      <c r="C3475" s="4" t="s">
        <v>7880</v>
      </c>
      <c r="D3475" s="10">
        <v>1.591996914E9</v>
      </c>
      <c r="E3475" s="25">
        <v>0.5219569</v>
      </c>
      <c r="G3475" s="25"/>
    </row>
    <row r="3476">
      <c r="A3476" s="4" t="s">
        <v>17387</v>
      </c>
      <c r="B3476" s="4" t="s">
        <v>17388</v>
      </c>
      <c r="C3476" s="4" t="s">
        <v>8081</v>
      </c>
      <c r="D3476" s="10">
        <v>1.591053507E9</v>
      </c>
      <c r="E3476" s="25">
        <v>0.5218249</v>
      </c>
      <c r="G3476" s="25"/>
    </row>
    <row r="3477">
      <c r="A3477" s="22" t="s">
        <v>17389</v>
      </c>
      <c r="B3477" s="4" t="s">
        <v>8328</v>
      </c>
      <c r="C3477" s="4" t="s">
        <v>7386</v>
      </c>
      <c r="D3477" s="10">
        <v>1.592593268E9</v>
      </c>
      <c r="E3477" s="25">
        <v>0.5216198</v>
      </c>
      <c r="G3477" s="25"/>
    </row>
    <row r="3478">
      <c r="A3478" s="4" t="s">
        <v>17390</v>
      </c>
      <c r="B3478" s="4" t="s">
        <v>1281</v>
      </c>
      <c r="C3478" s="4" t="s">
        <v>280</v>
      </c>
      <c r="D3478" s="10">
        <v>1.592658129E9</v>
      </c>
      <c r="E3478" s="25">
        <v>0.5213928</v>
      </c>
      <c r="G3478" s="25"/>
    </row>
    <row r="3479">
      <c r="A3479" s="4" t="s">
        <v>17391</v>
      </c>
      <c r="B3479" s="4" t="s">
        <v>13135</v>
      </c>
      <c r="C3479" s="4" t="s">
        <v>3715</v>
      </c>
      <c r="D3479" s="10">
        <v>1.591588081E9</v>
      </c>
      <c r="E3479" s="25">
        <v>0.5211797</v>
      </c>
      <c r="G3479" s="25"/>
    </row>
    <row r="3480">
      <c r="A3480" s="22" t="s">
        <v>17392</v>
      </c>
      <c r="B3480" s="4" t="s">
        <v>13144</v>
      </c>
      <c r="C3480" s="4" t="s">
        <v>4695</v>
      </c>
      <c r="D3480" s="10">
        <v>1.5929762E9</v>
      </c>
      <c r="E3480" s="25">
        <v>0.52059543</v>
      </c>
      <c r="G3480" s="25"/>
    </row>
    <row r="3481">
      <c r="A3481" s="4" t="s">
        <v>17393</v>
      </c>
      <c r="B3481" s="4" t="s">
        <v>10931</v>
      </c>
      <c r="C3481" s="4" t="s">
        <v>2931</v>
      </c>
      <c r="D3481" s="10">
        <v>1.591475079E9</v>
      </c>
      <c r="E3481" s="25">
        <v>0.5202191</v>
      </c>
      <c r="G3481" s="25"/>
    </row>
    <row r="3482">
      <c r="A3482" s="22" t="s">
        <v>17394</v>
      </c>
      <c r="B3482" s="4" t="s">
        <v>15715</v>
      </c>
      <c r="C3482" s="4" t="s">
        <v>3016</v>
      </c>
      <c r="D3482" s="10">
        <v>1.592694147E9</v>
      </c>
      <c r="E3482" s="25">
        <v>0.52005297</v>
      </c>
      <c r="G3482" s="25"/>
    </row>
    <row r="3483">
      <c r="A3483" s="4" t="s">
        <v>17395</v>
      </c>
      <c r="B3483" s="4" t="s">
        <v>4375</v>
      </c>
      <c r="C3483" s="4" t="s">
        <v>5524</v>
      </c>
      <c r="D3483" s="10">
        <v>1.59317133E9</v>
      </c>
      <c r="E3483" s="25">
        <v>0.5194463</v>
      </c>
      <c r="G3483" s="25"/>
    </row>
    <row r="3484">
      <c r="A3484" s="22" t="s">
        <v>17396</v>
      </c>
      <c r="B3484" s="4" t="s">
        <v>5583</v>
      </c>
      <c r="C3484" s="4" t="s">
        <v>8686</v>
      </c>
      <c r="D3484" s="10">
        <v>1.591029938E9</v>
      </c>
      <c r="E3484" s="25">
        <v>0.5193557</v>
      </c>
      <c r="G3484" s="25"/>
    </row>
    <row r="3485">
      <c r="A3485" s="4" t="s">
        <v>17397</v>
      </c>
      <c r="B3485" s="26">
        <v>1.2346E13</v>
      </c>
      <c r="C3485" s="4" t="s">
        <v>5092</v>
      </c>
      <c r="D3485" s="10">
        <v>1.59242279E9</v>
      </c>
      <c r="E3485" s="25">
        <v>0.5193437</v>
      </c>
      <c r="G3485" s="25"/>
    </row>
    <row r="3486">
      <c r="A3486" s="22" t="s">
        <v>17398</v>
      </c>
      <c r="B3486" s="4" t="s">
        <v>13455</v>
      </c>
      <c r="C3486" s="4" t="s">
        <v>2315</v>
      </c>
      <c r="D3486" s="10">
        <v>1.591704945E9</v>
      </c>
      <c r="E3486" s="25">
        <v>0.51778424</v>
      </c>
      <c r="G3486" s="25"/>
    </row>
    <row r="3487">
      <c r="A3487" s="22" t="s">
        <v>17399</v>
      </c>
      <c r="B3487" s="4" t="s">
        <v>14812</v>
      </c>
      <c r="C3487" s="4" t="s">
        <v>4323</v>
      </c>
      <c r="D3487" s="10">
        <v>1.591978115E9</v>
      </c>
      <c r="E3487" s="25">
        <v>0.5175829</v>
      </c>
      <c r="G3487" s="25"/>
    </row>
    <row r="3488">
      <c r="A3488" s="4" t="s">
        <v>17400</v>
      </c>
      <c r="B3488" s="4" t="s">
        <v>17401</v>
      </c>
      <c r="C3488" s="4" t="s">
        <v>11252</v>
      </c>
      <c r="D3488" s="10">
        <v>1.593203153E9</v>
      </c>
      <c r="E3488" s="25">
        <v>0.5175581</v>
      </c>
      <c r="G3488" s="25"/>
    </row>
    <row r="3489">
      <c r="A3489" s="4" t="s">
        <v>17402</v>
      </c>
      <c r="B3489" s="4" t="s">
        <v>939</v>
      </c>
      <c r="C3489" s="4" t="s">
        <v>2360</v>
      </c>
      <c r="D3489" s="10">
        <v>1.5927518E9</v>
      </c>
      <c r="E3489" s="25">
        <v>0.51728505</v>
      </c>
      <c r="G3489" s="25"/>
    </row>
    <row r="3490">
      <c r="A3490" s="4" t="s">
        <v>17403</v>
      </c>
      <c r="B3490" s="4" t="s">
        <v>13135</v>
      </c>
      <c r="C3490" s="4" t="s">
        <v>5767</v>
      </c>
      <c r="D3490" s="10">
        <v>1.592586464E9</v>
      </c>
      <c r="E3490" s="25">
        <v>0.51683146</v>
      </c>
      <c r="G3490" s="25"/>
    </row>
    <row r="3491">
      <c r="A3491" s="4" t="s">
        <v>17404</v>
      </c>
      <c r="B3491" s="4" t="s">
        <v>17405</v>
      </c>
      <c r="C3491" s="4" t="s">
        <v>46</v>
      </c>
      <c r="D3491" s="10">
        <v>1.59128653E9</v>
      </c>
      <c r="E3491" s="25">
        <v>0.51658654</v>
      </c>
      <c r="G3491" s="25"/>
    </row>
    <row r="3492">
      <c r="A3492" s="22" t="s">
        <v>17406</v>
      </c>
      <c r="B3492" s="4" t="s">
        <v>13155</v>
      </c>
      <c r="C3492" s="4" t="s">
        <v>1524</v>
      </c>
      <c r="D3492" s="10">
        <v>1.591815209E9</v>
      </c>
      <c r="E3492" s="25">
        <v>0.51647687</v>
      </c>
      <c r="G3492" s="25"/>
    </row>
    <row r="3493">
      <c r="A3493" s="22" t="s">
        <v>17407</v>
      </c>
      <c r="B3493" s="4" t="s">
        <v>2030</v>
      </c>
      <c r="C3493" s="4" t="s">
        <v>7867</v>
      </c>
      <c r="D3493" s="10">
        <v>1.591372674E9</v>
      </c>
      <c r="E3493" s="25">
        <v>0.5163165</v>
      </c>
      <c r="G3493" s="25"/>
    </row>
    <row r="3494">
      <c r="A3494" s="22" t="s">
        <v>17408</v>
      </c>
      <c r="B3494" s="4" t="s">
        <v>17409</v>
      </c>
      <c r="C3494" s="4" t="s">
        <v>11600</v>
      </c>
      <c r="D3494" s="10">
        <v>1.592224568E9</v>
      </c>
      <c r="E3494" s="25">
        <v>0.51626986</v>
      </c>
      <c r="G3494" s="25"/>
    </row>
    <row r="3495">
      <c r="A3495" s="22" t="s">
        <v>17410</v>
      </c>
      <c r="B3495" s="4" t="s">
        <v>1327</v>
      </c>
      <c r="C3495" s="4" t="s">
        <v>830</v>
      </c>
      <c r="D3495" s="10">
        <v>1.59174179E9</v>
      </c>
      <c r="E3495" s="25">
        <v>0.5160541</v>
      </c>
      <c r="G3495" s="25"/>
    </row>
    <row r="3496">
      <c r="A3496" s="4" t="s">
        <v>17411</v>
      </c>
      <c r="B3496" s="4" t="s">
        <v>13945</v>
      </c>
      <c r="C3496" s="4" t="s">
        <v>8494</v>
      </c>
      <c r="D3496" s="10">
        <v>1.593213473E9</v>
      </c>
      <c r="E3496" s="25">
        <v>0.5157807</v>
      </c>
      <c r="G3496" s="25"/>
    </row>
    <row r="3497">
      <c r="A3497" s="4" t="s">
        <v>17412</v>
      </c>
      <c r="B3497" s="4" t="s">
        <v>13710</v>
      </c>
      <c r="C3497" s="4" t="s">
        <v>424</v>
      </c>
      <c r="D3497" s="10">
        <v>1.591660647E9</v>
      </c>
      <c r="E3497" s="25">
        <v>0.51569134</v>
      </c>
      <c r="G3497" s="25"/>
    </row>
    <row r="3498">
      <c r="A3498" s="4" t="s">
        <v>17413</v>
      </c>
      <c r="B3498" s="4" t="s">
        <v>4846</v>
      </c>
      <c r="C3498" s="4" t="s">
        <v>5506</v>
      </c>
      <c r="D3498" s="10">
        <v>1.592322033E9</v>
      </c>
      <c r="E3498" s="25">
        <v>0.5154597</v>
      </c>
      <c r="G3498" s="25"/>
    </row>
    <row r="3499">
      <c r="A3499" s="4" t="s">
        <v>17414</v>
      </c>
      <c r="B3499" s="4" t="s">
        <v>1790</v>
      </c>
      <c r="C3499" s="4" t="s">
        <v>3012</v>
      </c>
      <c r="D3499" s="10">
        <v>1.591290741E9</v>
      </c>
      <c r="E3499" s="25">
        <v>0.5154597</v>
      </c>
      <c r="G3499" s="25"/>
    </row>
    <row r="3500">
      <c r="A3500" s="22" t="s">
        <v>17415</v>
      </c>
      <c r="B3500" s="4" t="s">
        <v>2017</v>
      </c>
      <c r="C3500" s="4" t="s">
        <v>4303</v>
      </c>
      <c r="D3500" s="10">
        <v>1.59303344E9</v>
      </c>
      <c r="E3500" s="25">
        <v>0.5154597</v>
      </c>
      <c r="G3500" s="25"/>
    </row>
    <row r="3501">
      <c r="A3501" s="22" t="s">
        <v>17416</v>
      </c>
      <c r="B3501" s="4" t="s">
        <v>8496</v>
      </c>
      <c r="C3501" s="4" t="s">
        <v>11054</v>
      </c>
      <c r="D3501" s="10">
        <v>1.591049928E9</v>
      </c>
      <c r="E3501" s="25">
        <v>0.5154597</v>
      </c>
      <c r="G3501" s="25"/>
    </row>
    <row r="3502">
      <c r="A3502" s="22" t="s">
        <v>17417</v>
      </c>
      <c r="B3502" s="4" t="s">
        <v>4826</v>
      </c>
      <c r="C3502" s="4" t="s">
        <v>1621</v>
      </c>
      <c r="D3502" s="10">
        <v>1.591148412E9</v>
      </c>
      <c r="E3502" s="25">
        <v>0.5154597</v>
      </c>
      <c r="G3502" s="25"/>
    </row>
    <row r="3503">
      <c r="A3503" s="4" t="s">
        <v>17418</v>
      </c>
      <c r="B3503" s="4" t="s">
        <v>2065</v>
      </c>
      <c r="C3503" s="4" t="s">
        <v>2360</v>
      </c>
      <c r="D3503" s="10">
        <v>1.592702623E9</v>
      </c>
      <c r="E3503" s="25">
        <v>0.5154597</v>
      </c>
      <c r="G3503" s="25"/>
    </row>
    <row r="3504">
      <c r="A3504" s="22" t="s">
        <v>17419</v>
      </c>
      <c r="B3504" s="4" t="s">
        <v>2065</v>
      </c>
      <c r="C3504" s="4" t="s">
        <v>6456</v>
      </c>
      <c r="D3504" s="10">
        <v>1.592959342E9</v>
      </c>
      <c r="E3504" s="25">
        <v>0.5154597</v>
      </c>
      <c r="G3504" s="25"/>
    </row>
    <row r="3505">
      <c r="A3505" s="22" t="s">
        <v>17420</v>
      </c>
      <c r="B3505" s="4" t="s">
        <v>17421</v>
      </c>
      <c r="C3505" s="4" t="s">
        <v>1398</v>
      </c>
      <c r="D3505" s="10">
        <v>1.592108639E9</v>
      </c>
      <c r="E3505" s="25">
        <v>0.5154597</v>
      </c>
      <c r="G3505" s="25"/>
    </row>
    <row r="3506">
      <c r="A3506" s="4" t="s">
        <v>17422</v>
      </c>
      <c r="B3506" s="4" t="s">
        <v>13098</v>
      </c>
      <c r="C3506" s="4" t="s">
        <v>4898</v>
      </c>
      <c r="D3506" s="10">
        <v>1.591360686E9</v>
      </c>
      <c r="E3506" s="25">
        <v>0.5154597</v>
      </c>
      <c r="G3506" s="25"/>
    </row>
    <row r="3507">
      <c r="A3507" s="22" t="s">
        <v>17423</v>
      </c>
      <c r="B3507" s="4" t="s">
        <v>3423</v>
      </c>
      <c r="C3507" s="4" t="s">
        <v>4390</v>
      </c>
      <c r="D3507" s="10">
        <v>1.591383856E9</v>
      </c>
      <c r="E3507" s="25">
        <v>0.5154597</v>
      </c>
      <c r="G3507" s="25"/>
    </row>
    <row r="3508">
      <c r="A3508" s="4" t="s">
        <v>17424</v>
      </c>
      <c r="B3508" s="4" t="s">
        <v>15124</v>
      </c>
      <c r="C3508" s="4" t="s">
        <v>4016</v>
      </c>
      <c r="D3508" s="10">
        <v>1.591637928E9</v>
      </c>
      <c r="E3508" s="25">
        <v>0.5154597</v>
      </c>
      <c r="G3508" s="25"/>
    </row>
    <row r="3509">
      <c r="A3509" s="22" t="s">
        <v>17425</v>
      </c>
      <c r="B3509" s="4" t="s">
        <v>13139</v>
      </c>
      <c r="C3509" s="4" t="s">
        <v>2411</v>
      </c>
      <c r="D3509" s="10">
        <v>1.592066652E9</v>
      </c>
      <c r="E3509" s="25">
        <v>0.5154597</v>
      </c>
      <c r="G3509" s="25"/>
    </row>
    <row r="3510">
      <c r="A3510" s="4" t="s">
        <v>17426</v>
      </c>
      <c r="B3510" s="4" t="s">
        <v>1327</v>
      </c>
      <c r="C3510" s="4" t="s">
        <v>1446</v>
      </c>
      <c r="D3510" s="10">
        <v>1.592834876E9</v>
      </c>
      <c r="E3510" s="25">
        <v>0.5154597</v>
      </c>
      <c r="G3510" s="25"/>
    </row>
    <row r="3511">
      <c r="A3511" s="4" t="s">
        <v>17427</v>
      </c>
      <c r="B3511" s="4" t="s">
        <v>1041</v>
      </c>
      <c r="C3511" s="4" t="s">
        <v>1300</v>
      </c>
      <c r="D3511" s="10">
        <v>1.5925379E9</v>
      </c>
      <c r="E3511" s="25">
        <v>0.5154597</v>
      </c>
      <c r="G3511" s="25"/>
    </row>
    <row r="3512">
      <c r="A3512" s="4" t="s">
        <v>17428</v>
      </c>
      <c r="B3512" s="4" t="s">
        <v>6354</v>
      </c>
      <c r="C3512" s="4" t="s">
        <v>4299</v>
      </c>
      <c r="D3512" s="10">
        <v>1.593606105E9</v>
      </c>
      <c r="E3512" s="25">
        <v>0.5154597</v>
      </c>
      <c r="G3512" s="25"/>
    </row>
    <row r="3513">
      <c r="A3513" s="4" t="s">
        <v>17429</v>
      </c>
      <c r="B3513" s="4" t="s">
        <v>4001</v>
      </c>
      <c r="C3513" s="4" t="s">
        <v>545</v>
      </c>
      <c r="D3513" s="10">
        <v>1.593057186E9</v>
      </c>
      <c r="E3513" s="25">
        <v>0.5154597</v>
      </c>
      <c r="G3513" s="25"/>
    </row>
    <row r="3514">
      <c r="A3514" s="4" t="s">
        <v>17430</v>
      </c>
      <c r="B3514" s="4" t="s">
        <v>15715</v>
      </c>
      <c r="C3514" s="4" t="s">
        <v>8081</v>
      </c>
      <c r="D3514" s="10">
        <v>1.591052056E9</v>
      </c>
      <c r="E3514" s="25">
        <v>0.5154597</v>
      </c>
      <c r="G3514" s="25"/>
    </row>
    <row r="3515">
      <c r="A3515" s="4" t="s">
        <v>17431</v>
      </c>
      <c r="B3515" s="4" t="s">
        <v>17432</v>
      </c>
      <c r="C3515" s="4" t="s">
        <v>9199</v>
      </c>
      <c r="D3515" s="10">
        <v>1.591889888E9</v>
      </c>
      <c r="E3515" s="25">
        <v>0.5154597</v>
      </c>
      <c r="G3515" s="25"/>
    </row>
    <row r="3516">
      <c r="A3516" s="4" t="s">
        <v>17433</v>
      </c>
      <c r="B3516" s="4" t="s">
        <v>14116</v>
      </c>
      <c r="C3516" s="4" t="s">
        <v>11700</v>
      </c>
      <c r="D3516" s="10">
        <v>1.593112877E9</v>
      </c>
      <c r="E3516" s="25">
        <v>0.5154597</v>
      </c>
      <c r="G3516" s="25"/>
    </row>
    <row r="3517">
      <c r="A3517" s="4" t="s">
        <v>17433</v>
      </c>
      <c r="B3517" s="4" t="s">
        <v>14116</v>
      </c>
      <c r="C3517" s="4" t="s">
        <v>1970</v>
      </c>
      <c r="D3517" s="10">
        <v>1.593112746E9</v>
      </c>
      <c r="E3517" s="25">
        <v>0.5154597</v>
      </c>
      <c r="G3517" s="25"/>
    </row>
    <row r="3518">
      <c r="A3518" s="4" t="s">
        <v>17434</v>
      </c>
      <c r="B3518" s="4" t="s">
        <v>17435</v>
      </c>
      <c r="C3518" s="4" t="s">
        <v>10665</v>
      </c>
      <c r="D3518" s="10">
        <v>1.593210475E9</v>
      </c>
      <c r="E3518" s="25">
        <v>0.5154597</v>
      </c>
      <c r="G3518" s="25"/>
    </row>
    <row r="3519">
      <c r="A3519" s="4" t="s">
        <v>17436</v>
      </c>
      <c r="B3519" s="4" t="s">
        <v>14916</v>
      </c>
      <c r="C3519" s="4" t="s">
        <v>5621</v>
      </c>
      <c r="D3519" s="10">
        <v>1.591847663E9</v>
      </c>
      <c r="E3519" s="25">
        <v>0.5154597</v>
      </c>
      <c r="G3519" s="25"/>
    </row>
    <row r="3520">
      <c r="A3520" s="4" t="s">
        <v>17437</v>
      </c>
      <c r="B3520" s="4" t="s">
        <v>17438</v>
      </c>
      <c r="C3520" s="4" t="s">
        <v>6307</v>
      </c>
      <c r="D3520" s="10">
        <v>1.591500118E9</v>
      </c>
      <c r="E3520" s="25">
        <v>0.5154597</v>
      </c>
      <c r="G3520" s="25"/>
    </row>
    <row r="3521">
      <c r="A3521" s="4" t="s">
        <v>17439</v>
      </c>
      <c r="B3521" s="4" t="s">
        <v>17251</v>
      </c>
      <c r="C3521" s="4" t="s">
        <v>5755</v>
      </c>
      <c r="D3521" s="10">
        <v>1.591978166E9</v>
      </c>
      <c r="E3521" s="25">
        <v>0.5154597</v>
      </c>
      <c r="G3521" s="25"/>
    </row>
    <row r="3522">
      <c r="A3522" s="4" t="s">
        <v>17440</v>
      </c>
      <c r="B3522" s="4" t="s">
        <v>13098</v>
      </c>
      <c r="C3522" s="4" t="s">
        <v>4951</v>
      </c>
      <c r="D3522" s="10">
        <v>1.592339255E9</v>
      </c>
      <c r="E3522" s="25">
        <v>0.5154597</v>
      </c>
      <c r="G3522" s="25"/>
    </row>
    <row r="3523">
      <c r="A3523" s="4" t="s">
        <v>17441</v>
      </c>
      <c r="B3523" s="4" t="s">
        <v>2636</v>
      </c>
      <c r="C3523" s="4" t="s">
        <v>6269</v>
      </c>
      <c r="D3523" s="10">
        <v>1.591238308E9</v>
      </c>
      <c r="E3523" s="25">
        <v>0.5154597</v>
      </c>
      <c r="G3523" s="25"/>
    </row>
    <row r="3524">
      <c r="A3524" s="4" t="s">
        <v>17442</v>
      </c>
      <c r="B3524" s="4" t="s">
        <v>13333</v>
      </c>
      <c r="C3524" s="4" t="s">
        <v>12259</v>
      </c>
      <c r="D3524" s="10">
        <v>1.591549398E9</v>
      </c>
      <c r="E3524" s="25">
        <v>0.5154597</v>
      </c>
      <c r="G3524" s="25"/>
    </row>
    <row r="3525">
      <c r="A3525" s="4" t="s">
        <v>17443</v>
      </c>
      <c r="B3525" s="4" t="s">
        <v>17444</v>
      </c>
      <c r="C3525" s="4" t="s">
        <v>12023</v>
      </c>
      <c r="D3525" s="10">
        <v>1.593180245E9</v>
      </c>
      <c r="E3525" s="25">
        <v>0.5154597</v>
      </c>
      <c r="G3525" s="25"/>
    </row>
    <row r="3526">
      <c r="A3526" s="22" t="s">
        <v>17445</v>
      </c>
      <c r="B3526" s="4" t="s">
        <v>14002</v>
      </c>
      <c r="C3526" s="4" t="s">
        <v>916</v>
      </c>
      <c r="D3526" s="10">
        <v>1.591250668E9</v>
      </c>
      <c r="E3526" s="25">
        <v>0.5154597</v>
      </c>
      <c r="G3526" s="25"/>
    </row>
    <row r="3527">
      <c r="A3527" s="4" t="s">
        <v>17446</v>
      </c>
      <c r="B3527" s="4" t="s">
        <v>17447</v>
      </c>
      <c r="C3527" s="4" t="s">
        <v>8874</v>
      </c>
      <c r="D3527" s="10">
        <v>1.593524337E9</v>
      </c>
      <c r="E3527" s="25">
        <v>0.5154597</v>
      </c>
      <c r="G3527" s="25"/>
    </row>
    <row r="3528">
      <c r="A3528" s="4" t="s">
        <v>17448</v>
      </c>
      <c r="B3528" s="4" t="s">
        <v>13919</v>
      </c>
      <c r="C3528" s="4" t="s">
        <v>8569</v>
      </c>
      <c r="D3528" s="10">
        <v>1.592516757E9</v>
      </c>
      <c r="E3528" s="25">
        <v>0.5154597</v>
      </c>
      <c r="G3528" s="25"/>
    </row>
    <row r="3529">
      <c r="A3529" s="22" t="s">
        <v>17449</v>
      </c>
      <c r="B3529" s="4" t="s">
        <v>1215</v>
      </c>
      <c r="C3529" s="4" t="s">
        <v>3786</v>
      </c>
      <c r="D3529" s="10">
        <v>1.591455767E9</v>
      </c>
      <c r="E3529" s="25">
        <v>0.5154597</v>
      </c>
      <c r="G3529" s="25"/>
    </row>
    <row r="3530">
      <c r="A3530" s="4" t="s">
        <v>17450</v>
      </c>
      <c r="B3530" s="4" t="s">
        <v>1067</v>
      </c>
      <c r="C3530" s="4" t="s">
        <v>4901</v>
      </c>
      <c r="D3530" s="10">
        <v>1.591396893E9</v>
      </c>
      <c r="E3530" s="25">
        <v>0.5154597</v>
      </c>
      <c r="G3530" s="25"/>
    </row>
    <row r="3531">
      <c r="A3531" s="22" t="s">
        <v>17451</v>
      </c>
      <c r="B3531" s="4" t="s">
        <v>2146</v>
      </c>
      <c r="C3531" s="4" t="s">
        <v>4617</v>
      </c>
      <c r="D3531" s="10">
        <v>1.592536742E9</v>
      </c>
      <c r="E3531" s="25">
        <v>0.5154597</v>
      </c>
      <c r="G3531" s="25"/>
    </row>
    <row r="3532">
      <c r="A3532" s="22" t="s">
        <v>17452</v>
      </c>
      <c r="B3532" s="4" t="s">
        <v>13601</v>
      </c>
      <c r="C3532" s="4" t="s">
        <v>3445</v>
      </c>
      <c r="D3532" s="10">
        <v>1.591502875E9</v>
      </c>
      <c r="E3532" s="25">
        <v>0.5154597</v>
      </c>
      <c r="G3532" s="25"/>
    </row>
    <row r="3533">
      <c r="A3533" s="4" t="s">
        <v>17453</v>
      </c>
      <c r="B3533" s="4" t="s">
        <v>5471</v>
      </c>
      <c r="C3533" s="4" t="s">
        <v>6815</v>
      </c>
      <c r="D3533" s="10">
        <v>1.592456867E9</v>
      </c>
      <c r="E3533" s="25">
        <v>0.5154597</v>
      </c>
      <c r="G3533" s="25"/>
    </row>
    <row r="3534">
      <c r="A3534" s="4" t="s">
        <v>17454</v>
      </c>
      <c r="B3534" s="4" t="s">
        <v>3673</v>
      </c>
      <c r="C3534" s="4" t="s">
        <v>1451</v>
      </c>
      <c r="D3534" s="10">
        <v>1.591233091E9</v>
      </c>
      <c r="E3534" s="25">
        <v>0.5154597</v>
      </c>
      <c r="G3534" s="25"/>
    </row>
    <row r="3535">
      <c r="A3535" s="22" t="s">
        <v>17455</v>
      </c>
      <c r="B3535" s="4" t="s">
        <v>6636</v>
      </c>
      <c r="C3535" s="4" t="s">
        <v>7638</v>
      </c>
      <c r="D3535" s="10">
        <v>1.592441403E9</v>
      </c>
      <c r="E3535" s="25">
        <v>0.5154597</v>
      </c>
      <c r="G3535" s="25"/>
    </row>
    <row r="3536">
      <c r="A3536" s="22" t="s">
        <v>17456</v>
      </c>
      <c r="B3536" s="4" t="s">
        <v>16889</v>
      </c>
      <c r="C3536" s="4" t="s">
        <v>8453</v>
      </c>
      <c r="D3536" s="10">
        <v>1.592078739E9</v>
      </c>
      <c r="E3536" s="25">
        <v>0.5154597</v>
      </c>
      <c r="G3536" s="25"/>
    </row>
    <row r="3537">
      <c r="A3537" s="22" t="s">
        <v>17457</v>
      </c>
      <c r="B3537" s="4" t="s">
        <v>14634</v>
      </c>
      <c r="C3537" s="4" t="s">
        <v>956</v>
      </c>
      <c r="D3537" s="10">
        <v>1.591513044E9</v>
      </c>
      <c r="E3537" s="25">
        <v>0.5154597</v>
      </c>
      <c r="G3537" s="25"/>
    </row>
    <row r="3538">
      <c r="A3538" s="4" t="s">
        <v>17458</v>
      </c>
      <c r="B3538" s="4" t="s">
        <v>2164</v>
      </c>
      <c r="C3538" s="4" t="s">
        <v>10527</v>
      </c>
      <c r="D3538" s="10">
        <v>1.593092971E9</v>
      </c>
      <c r="E3538" s="25">
        <v>0.5154597</v>
      </c>
      <c r="G3538" s="25"/>
    </row>
    <row r="3539">
      <c r="A3539" s="4" t="s">
        <v>17459</v>
      </c>
      <c r="B3539" s="4" t="s">
        <v>17460</v>
      </c>
      <c r="C3539" s="4" t="s">
        <v>7626</v>
      </c>
      <c r="D3539" s="10">
        <v>1.592547226E9</v>
      </c>
      <c r="E3539" s="25">
        <v>0.5154597</v>
      </c>
      <c r="G3539" s="25"/>
    </row>
    <row r="3540">
      <c r="A3540" s="22" t="s">
        <v>17461</v>
      </c>
      <c r="B3540" s="4" t="s">
        <v>1790</v>
      </c>
      <c r="C3540" s="4" t="s">
        <v>3256</v>
      </c>
      <c r="D3540" s="10">
        <v>1.591981325E9</v>
      </c>
      <c r="E3540" s="25">
        <v>0.5154597</v>
      </c>
      <c r="G3540" s="25"/>
    </row>
    <row r="3541">
      <c r="A3541" s="22" t="s">
        <v>17462</v>
      </c>
      <c r="B3541" s="4" t="s">
        <v>13458</v>
      </c>
      <c r="C3541" s="4" t="s">
        <v>3028</v>
      </c>
      <c r="D3541" s="10">
        <v>1.592357051E9</v>
      </c>
      <c r="E3541" s="25">
        <v>0.5154597</v>
      </c>
      <c r="G3541" s="25"/>
    </row>
    <row r="3542">
      <c r="A3542" s="4" t="s">
        <v>17463</v>
      </c>
      <c r="B3542" s="4" t="s">
        <v>6282</v>
      </c>
      <c r="C3542" s="4" t="s">
        <v>9399</v>
      </c>
      <c r="D3542" s="10">
        <v>1.592501847E9</v>
      </c>
      <c r="E3542" s="25">
        <v>0.5154597</v>
      </c>
      <c r="G3542" s="25"/>
    </row>
    <row r="3543">
      <c r="A3543" s="22" t="s">
        <v>17464</v>
      </c>
      <c r="B3543" s="4" t="s">
        <v>1287</v>
      </c>
      <c r="C3543" s="4" t="s">
        <v>5373</v>
      </c>
      <c r="D3543" s="10">
        <v>1.592078086E9</v>
      </c>
      <c r="E3543" s="25">
        <v>0.5154597</v>
      </c>
      <c r="G3543" s="25"/>
    </row>
    <row r="3544">
      <c r="A3544" s="22" t="s">
        <v>17465</v>
      </c>
      <c r="B3544" s="4" t="s">
        <v>17222</v>
      </c>
      <c r="C3544" s="4" t="s">
        <v>233</v>
      </c>
      <c r="D3544" s="10">
        <v>1.593261926E9</v>
      </c>
      <c r="E3544" s="25">
        <v>0.5154597</v>
      </c>
      <c r="G3544" s="25"/>
    </row>
    <row r="3545">
      <c r="A3545" s="4" t="s">
        <v>17466</v>
      </c>
      <c r="B3545" s="4" t="s">
        <v>14522</v>
      </c>
      <c r="C3545" s="4" t="s">
        <v>830</v>
      </c>
      <c r="D3545" s="10">
        <v>1.591740804E9</v>
      </c>
      <c r="E3545" s="25">
        <v>0.5154597</v>
      </c>
      <c r="G3545" s="25"/>
    </row>
    <row r="3546">
      <c r="A3546" s="4" t="s">
        <v>17467</v>
      </c>
      <c r="B3546" s="4" t="s">
        <v>17468</v>
      </c>
      <c r="C3546" s="4" t="s">
        <v>575</v>
      </c>
      <c r="D3546" s="10">
        <v>1.592875706E9</v>
      </c>
      <c r="E3546" s="25">
        <v>0.5154597</v>
      </c>
      <c r="G3546" s="25"/>
    </row>
    <row r="3547">
      <c r="A3547" s="22" t="s">
        <v>17469</v>
      </c>
      <c r="B3547" s="4" t="s">
        <v>1113</v>
      </c>
      <c r="C3547" s="4" t="s">
        <v>1116</v>
      </c>
      <c r="D3547" s="10">
        <v>1.591537468E9</v>
      </c>
      <c r="E3547" s="25">
        <v>0.5154597</v>
      </c>
      <c r="G3547" s="25"/>
    </row>
    <row r="3548">
      <c r="A3548" s="22" t="s">
        <v>17470</v>
      </c>
      <c r="B3548" s="4" t="s">
        <v>7865</v>
      </c>
      <c r="C3548" s="4" t="s">
        <v>3790</v>
      </c>
      <c r="D3548" s="10">
        <v>1.593375384E9</v>
      </c>
      <c r="E3548" s="25">
        <v>0.5154597</v>
      </c>
      <c r="G3548" s="25"/>
    </row>
    <row r="3549">
      <c r="A3549" s="4" t="s">
        <v>17471</v>
      </c>
      <c r="B3549" s="4" t="s">
        <v>4826</v>
      </c>
      <c r="C3549" s="4" t="s">
        <v>3549</v>
      </c>
      <c r="D3549" s="10">
        <v>1.591639148E9</v>
      </c>
      <c r="E3549" s="25">
        <v>0.5154597</v>
      </c>
      <c r="G3549" s="25"/>
    </row>
    <row r="3550">
      <c r="A3550" s="4" t="s">
        <v>17472</v>
      </c>
      <c r="B3550" s="4" t="s">
        <v>17473</v>
      </c>
      <c r="C3550" s="4" t="s">
        <v>6130</v>
      </c>
      <c r="D3550" s="10">
        <v>1.593501648E9</v>
      </c>
      <c r="E3550" s="25">
        <v>0.5154597</v>
      </c>
      <c r="G3550" s="25"/>
    </row>
    <row r="3551">
      <c r="A3551" s="22" t="s">
        <v>17474</v>
      </c>
      <c r="B3551" s="4" t="s">
        <v>17475</v>
      </c>
      <c r="C3551" s="4" t="s">
        <v>6187</v>
      </c>
      <c r="D3551" s="10">
        <v>1.592571738E9</v>
      </c>
      <c r="E3551" s="25">
        <v>0.5154597</v>
      </c>
      <c r="G3551" s="25"/>
    </row>
    <row r="3552">
      <c r="A3552" s="4" t="s">
        <v>17476</v>
      </c>
      <c r="B3552" s="4" t="s">
        <v>8489</v>
      </c>
      <c r="C3552" s="4" t="s">
        <v>8494</v>
      </c>
      <c r="D3552" s="10">
        <v>1.593213455E9</v>
      </c>
      <c r="E3552" s="25">
        <v>0.5154597</v>
      </c>
      <c r="G3552" s="25"/>
    </row>
    <row r="3553">
      <c r="A3553" s="22" t="s">
        <v>17477</v>
      </c>
      <c r="B3553" s="4" t="s">
        <v>2303</v>
      </c>
      <c r="C3553" s="4" t="s">
        <v>8977</v>
      </c>
      <c r="D3553" s="10">
        <v>1.592146059E9</v>
      </c>
      <c r="E3553" s="25">
        <v>0.5154597</v>
      </c>
      <c r="G3553" s="25"/>
    </row>
    <row r="3554">
      <c r="A3554" s="4" t="s">
        <v>17478</v>
      </c>
      <c r="B3554" s="4" t="s">
        <v>13188</v>
      </c>
      <c r="C3554" s="4" t="s">
        <v>3860</v>
      </c>
      <c r="D3554" s="10">
        <v>1.592942362E9</v>
      </c>
      <c r="E3554" s="25">
        <v>0.5154597</v>
      </c>
      <c r="G3554" s="25"/>
    </row>
    <row r="3555">
      <c r="A3555" s="4" t="s">
        <v>17479</v>
      </c>
      <c r="B3555" s="4" t="s">
        <v>17480</v>
      </c>
      <c r="C3555" s="4" t="s">
        <v>5515</v>
      </c>
      <c r="D3555" s="10">
        <v>1.59260046E9</v>
      </c>
      <c r="E3555" s="25">
        <v>0.5154597</v>
      </c>
      <c r="G3555" s="25"/>
    </row>
    <row r="3556">
      <c r="A3556" s="4" t="s">
        <v>17481</v>
      </c>
      <c r="B3556" s="4" t="s">
        <v>11591</v>
      </c>
      <c r="C3556" s="4" t="s">
        <v>7867</v>
      </c>
      <c r="D3556" s="10">
        <v>1.591300166E9</v>
      </c>
      <c r="E3556" s="25">
        <v>0.5154597</v>
      </c>
      <c r="G3556" s="25"/>
    </row>
    <row r="3557">
      <c r="A3557" s="22" t="s">
        <v>17482</v>
      </c>
      <c r="B3557" s="4" t="s">
        <v>17483</v>
      </c>
      <c r="C3557" s="4" t="s">
        <v>665</v>
      </c>
      <c r="D3557" s="10">
        <v>1.5914786E9</v>
      </c>
      <c r="E3557" s="25">
        <v>0.5154597</v>
      </c>
      <c r="G3557" s="25"/>
    </row>
    <row r="3558">
      <c r="A3558" s="4" t="s">
        <v>17484</v>
      </c>
      <c r="B3558" s="4" t="s">
        <v>14506</v>
      </c>
      <c r="C3558" s="4" t="s">
        <v>4217</v>
      </c>
      <c r="D3558" s="10">
        <v>1.593524552E9</v>
      </c>
      <c r="E3558" s="25">
        <v>0.5154597</v>
      </c>
      <c r="G3558" s="25"/>
    </row>
    <row r="3559">
      <c r="A3559" s="22" t="s">
        <v>17485</v>
      </c>
      <c r="B3559" s="4" t="s">
        <v>3404</v>
      </c>
      <c r="C3559" s="4" t="s">
        <v>927</v>
      </c>
      <c r="D3559" s="10">
        <v>1.591166239E9</v>
      </c>
      <c r="E3559" s="25">
        <v>0.5154597</v>
      </c>
      <c r="G3559" s="25"/>
    </row>
    <row r="3560">
      <c r="A3560" s="4" t="s">
        <v>17486</v>
      </c>
      <c r="B3560" s="4" t="s">
        <v>17487</v>
      </c>
      <c r="C3560" s="4" t="s">
        <v>4611</v>
      </c>
      <c r="D3560" s="10">
        <v>1.592589302E9</v>
      </c>
      <c r="E3560" s="25">
        <v>0.5154597</v>
      </c>
      <c r="G3560" s="25"/>
    </row>
    <row r="3561">
      <c r="A3561" s="4" t="s">
        <v>17488</v>
      </c>
      <c r="B3561" s="4" t="s">
        <v>17489</v>
      </c>
      <c r="C3561" s="4" t="s">
        <v>8156</v>
      </c>
      <c r="D3561" s="10">
        <v>1.592649462E9</v>
      </c>
      <c r="E3561" s="25">
        <v>0.5154597</v>
      </c>
      <c r="G3561" s="25"/>
    </row>
    <row r="3562">
      <c r="A3562" s="22" t="s">
        <v>17490</v>
      </c>
      <c r="B3562" s="4" t="s">
        <v>930</v>
      </c>
      <c r="C3562" s="4" t="s">
        <v>11496</v>
      </c>
      <c r="D3562" s="10">
        <v>1.591211131E9</v>
      </c>
      <c r="E3562" s="25">
        <v>0.5154597</v>
      </c>
      <c r="G3562" s="25"/>
    </row>
    <row r="3563">
      <c r="A3563" s="22" t="s">
        <v>17491</v>
      </c>
      <c r="B3563" s="4" t="s">
        <v>2795</v>
      </c>
      <c r="C3563" s="4" t="s">
        <v>3545</v>
      </c>
      <c r="D3563" s="10">
        <v>1.591973685E9</v>
      </c>
      <c r="E3563" s="25">
        <v>0.5154597</v>
      </c>
      <c r="G3563" s="25"/>
    </row>
    <row r="3564">
      <c r="A3564" s="4" t="s">
        <v>17492</v>
      </c>
      <c r="B3564" s="4" t="s">
        <v>1327</v>
      </c>
      <c r="C3564" s="4" t="s">
        <v>7614</v>
      </c>
      <c r="D3564" s="10">
        <v>1.592936409E9</v>
      </c>
      <c r="E3564" s="25">
        <v>0.5154597</v>
      </c>
      <c r="G3564" s="25"/>
    </row>
    <row r="3565">
      <c r="A3565" s="4" t="s">
        <v>17493</v>
      </c>
      <c r="B3565" s="4" t="s">
        <v>7865</v>
      </c>
      <c r="C3565" s="4" t="s">
        <v>2733</v>
      </c>
      <c r="D3565" s="10">
        <v>1.59337534E9</v>
      </c>
      <c r="E3565" s="25">
        <v>0.5154597</v>
      </c>
      <c r="G3565" s="25"/>
    </row>
    <row r="3566">
      <c r="A3566" s="4" t="s">
        <v>17494</v>
      </c>
      <c r="B3566" s="4" t="s">
        <v>13098</v>
      </c>
      <c r="C3566" s="4" t="s">
        <v>8066</v>
      </c>
      <c r="D3566" s="10">
        <v>1.592081618E9</v>
      </c>
      <c r="E3566" s="25">
        <v>0.5154597</v>
      </c>
      <c r="G3566" s="25"/>
    </row>
    <row r="3567">
      <c r="A3567" s="4" t="s">
        <v>17495</v>
      </c>
      <c r="B3567" s="4" t="s">
        <v>13987</v>
      </c>
      <c r="C3567" s="4" t="s">
        <v>488</v>
      </c>
      <c r="D3567" s="10">
        <v>1.592952662E9</v>
      </c>
      <c r="E3567" s="25">
        <v>0.5154597</v>
      </c>
      <c r="G3567" s="25"/>
    </row>
    <row r="3568">
      <c r="A3568" s="4" t="s">
        <v>17496</v>
      </c>
      <c r="B3568" s="4" t="s">
        <v>13194</v>
      </c>
      <c r="C3568" s="4" t="s">
        <v>3974</v>
      </c>
      <c r="D3568" s="10">
        <v>1.591915521E9</v>
      </c>
      <c r="E3568" s="25">
        <v>0.5154597</v>
      </c>
      <c r="G3568" s="25"/>
    </row>
    <row r="3569">
      <c r="A3569" s="22" t="s">
        <v>17497</v>
      </c>
      <c r="B3569" s="4" t="s">
        <v>13950</v>
      </c>
      <c r="C3569" s="4" t="s">
        <v>10126</v>
      </c>
      <c r="D3569" s="10">
        <v>1.592320781E9</v>
      </c>
      <c r="E3569" s="25">
        <v>0.5154597</v>
      </c>
      <c r="G3569" s="25"/>
    </row>
    <row r="3570">
      <c r="A3570" s="22" t="s">
        <v>17498</v>
      </c>
      <c r="B3570" s="4" t="s">
        <v>1327</v>
      </c>
      <c r="C3570" s="4" t="s">
        <v>2342</v>
      </c>
      <c r="D3570" s="10">
        <v>1.592605388E9</v>
      </c>
      <c r="E3570" s="25">
        <v>0.5154597</v>
      </c>
      <c r="G3570" s="25"/>
    </row>
    <row r="3571">
      <c r="A3571" s="22" t="s">
        <v>17499</v>
      </c>
      <c r="B3571" s="4" t="s">
        <v>3456</v>
      </c>
      <c r="C3571" s="4" t="s">
        <v>5547</v>
      </c>
      <c r="D3571" s="10">
        <v>1.591298232E9</v>
      </c>
      <c r="E3571" s="25">
        <v>0.5154597</v>
      </c>
      <c r="G3571" s="25"/>
    </row>
    <row r="3572">
      <c r="A3572" s="4" t="s">
        <v>17500</v>
      </c>
      <c r="B3572" s="4" t="s">
        <v>5765</v>
      </c>
      <c r="C3572" s="4" t="s">
        <v>6174</v>
      </c>
      <c r="D3572" s="10">
        <v>1.592568122E9</v>
      </c>
      <c r="E3572" s="25">
        <v>0.5154597</v>
      </c>
      <c r="G3572" s="25"/>
    </row>
    <row r="3573">
      <c r="A3573" s="4" t="s">
        <v>17501</v>
      </c>
      <c r="B3573" s="4" t="s">
        <v>13098</v>
      </c>
      <c r="C3573" s="4" t="s">
        <v>3218</v>
      </c>
      <c r="D3573" s="10">
        <v>1.59222044E9</v>
      </c>
      <c r="E3573" s="25">
        <v>0.5154597</v>
      </c>
      <c r="G3573" s="25"/>
    </row>
    <row r="3574">
      <c r="A3574" s="4" t="s">
        <v>17502</v>
      </c>
      <c r="B3574" s="4" t="s">
        <v>1041</v>
      </c>
      <c r="C3574" s="4" t="s">
        <v>3819</v>
      </c>
      <c r="D3574" s="10">
        <v>1.591803647E9</v>
      </c>
      <c r="E3574" s="25">
        <v>0.5154597</v>
      </c>
      <c r="G3574" s="25"/>
    </row>
    <row r="3575">
      <c r="A3575" s="22" t="s">
        <v>17503</v>
      </c>
      <c r="B3575" s="4" t="s">
        <v>11591</v>
      </c>
      <c r="C3575" s="4" t="s">
        <v>4600</v>
      </c>
      <c r="D3575" s="10">
        <v>1.592066459E9</v>
      </c>
      <c r="E3575" s="25">
        <v>0.5154597</v>
      </c>
      <c r="G3575" s="25"/>
    </row>
    <row r="3576">
      <c r="A3576" s="4" t="s">
        <v>17504</v>
      </c>
      <c r="B3576" s="4" t="s">
        <v>17505</v>
      </c>
      <c r="C3576" s="4" t="s">
        <v>156</v>
      </c>
      <c r="D3576" s="10">
        <v>1.593208933E9</v>
      </c>
      <c r="E3576" s="25">
        <v>0.5154597</v>
      </c>
      <c r="G3576" s="25"/>
    </row>
    <row r="3577">
      <c r="A3577" s="4" t="s">
        <v>17506</v>
      </c>
      <c r="B3577" s="4" t="s">
        <v>16711</v>
      </c>
      <c r="C3577" s="4" t="s">
        <v>9894</v>
      </c>
      <c r="D3577" s="10">
        <v>1.591928214E9</v>
      </c>
      <c r="E3577" s="25">
        <v>0.5154597</v>
      </c>
      <c r="G3577" s="25"/>
    </row>
    <row r="3578">
      <c r="A3578" s="4" t="s">
        <v>17507</v>
      </c>
      <c r="B3578" s="4" t="s">
        <v>14185</v>
      </c>
      <c r="C3578" s="4" t="s">
        <v>4319</v>
      </c>
      <c r="D3578" s="10">
        <v>1.591063891E9</v>
      </c>
      <c r="E3578" s="25">
        <v>0.5154597</v>
      </c>
      <c r="G3578" s="25"/>
    </row>
    <row r="3579">
      <c r="A3579" s="4" t="s">
        <v>17508</v>
      </c>
      <c r="B3579" s="4" t="s">
        <v>3285</v>
      </c>
      <c r="C3579" s="4" t="s">
        <v>10078</v>
      </c>
      <c r="D3579" s="10">
        <v>1.591974013E9</v>
      </c>
      <c r="E3579" s="25">
        <v>0.5154597</v>
      </c>
      <c r="G3579" s="25"/>
    </row>
    <row r="3580">
      <c r="A3580" s="22" t="s">
        <v>17509</v>
      </c>
      <c r="B3580" s="4" t="s">
        <v>13851</v>
      </c>
      <c r="C3580" s="4" t="s">
        <v>10817</v>
      </c>
      <c r="D3580" s="10">
        <v>1.592023717E9</v>
      </c>
      <c r="E3580" s="25">
        <v>0.5154597</v>
      </c>
      <c r="G3580" s="25"/>
    </row>
    <row r="3581">
      <c r="A3581" s="4" t="s">
        <v>17510</v>
      </c>
      <c r="B3581" s="4" t="s">
        <v>17511</v>
      </c>
      <c r="C3581" s="4" t="s">
        <v>11654</v>
      </c>
      <c r="D3581" s="10">
        <v>1.591114184E9</v>
      </c>
      <c r="E3581" s="25">
        <v>0.5154597</v>
      </c>
      <c r="G3581" s="25"/>
    </row>
    <row r="3582">
      <c r="A3582" s="4" t="s">
        <v>17512</v>
      </c>
      <c r="B3582" s="4" t="s">
        <v>13819</v>
      </c>
      <c r="C3582" s="4" t="s">
        <v>2974</v>
      </c>
      <c r="D3582" s="10">
        <v>1.59244598E9</v>
      </c>
      <c r="E3582" s="25">
        <v>0.5154597</v>
      </c>
      <c r="G3582" s="25"/>
    </row>
    <row r="3583">
      <c r="A3583" s="4" t="s">
        <v>17513</v>
      </c>
      <c r="B3583" s="4" t="s">
        <v>6282</v>
      </c>
      <c r="C3583" s="4" t="s">
        <v>10067</v>
      </c>
      <c r="D3583" s="10">
        <v>1.592151275E9</v>
      </c>
      <c r="E3583" s="25">
        <v>0.5154597</v>
      </c>
      <c r="G3583" s="25"/>
    </row>
    <row r="3584">
      <c r="A3584" s="4" t="s">
        <v>17514</v>
      </c>
      <c r="B3584" s="4" t="s">
        <v>17515</v>
      </c>
      <c r="C3584" s="4" t="s">
        <v>8573</v>
      </c>
      <c r="D3584" s="10">
        <v>1.593202994E9</v>
      </c>
      <c r="E3584" s="25">
        <v>0.51534796</v>
      </c>
      <c r="G3584" s="25"/>
    </row>
    <row r="3585">
      <c r="A3585" s="4" t="s">
        <v>17516</v>
      </c>
      <c r="B3585" s="4" t="s">
        <v>13964</v>
      </c>
      <c r="C3585" s="4" t="s">
        <v>339</v>
      </c>
      <c r="D3585" s="10">
        <v>1.591980264E9</v>
      </c>
      <c r="E3585" s="25">
        <v>0.51475</v>
      </c>
      <c r="G3585" s="25"/>
    </row>
    <row r="3586">
      <c r="A3586" s="4" t="s">
        <v>17517</v>
      </c>
      <c r="B3586" s="4" t="s">
        <v>1057</v>
      </c>
      <c r="C3586" s="4" t="s">
        <v>773</v>
      </c>
      <c r="D3586" s="10">
        <v>1.591149632E9</v>
      </c>
      <c r="E3586" s="25">
        <v>0.5146384</v>
      </c>
      <c r="G3586" s="25"/>
    </row>
    <row r="3587">
      <c r="A3587" s="4" t="s">
        <v>17518</v>
      </c>
      <c r="B3587" s="4" t="s">
        <v>17519</v>
      </c>
      <c r="C3587" s="4" t="s">
        <v>901</v>
      </c>
      <c r="D3587" s="10">
        <v>1.591935829E9</v>
      </c>
      <c r="E3587" s="25">
        <v>0.5128148</v>
      </c>
      <c r="G3587" s="25"/>
    </row>
    <row r="3588">
      <c r="A3588" s="4" t="s">
        <v>17520</v>
      </c>
      <c r="B3588" s="4" t="s">
        <v>1542</v>
      </c>
      <c r="C3588" s="4" t="s">
        <v>4581</v>
      </c>
      <c r="D3588" s="10">
        <v>1.592027324E9</v>
      </c>
      <c r="E3588" s="25">
        <v>0.5124809</v>
      </c>
      <c r="G3588" s="25"/>
    </row>
    <row r="3589">
      <c r="A3589" s="22" t="s">
        <v>17521</v>
      </c>
      <c r="B3589" s="4" t="s">
        <v>3526</v>
      </c>
      <c r="C3589" s="4" t="s">
        <v>2426</v>
      </c>
      <c r="D3589" s="10">
        <v>1.592005038E9</v>
      </c>
      <c r="E3589" s="25">
        <v>0.51232976</v>
      </c>
      <c r="G3589" s="25"/>
    </row>
    <row r="3590">
      <c r="A3590" s="4" t="s">
        <v>17522</v>
      </c>
      <c r="B3590" s="4" t="s">
        <v>17523</v>
      </c>
      <c r="C3590" s="4" t="s">
        <v>4879</v>
      </c>
      <c r="D3590" s="10">
        <v>1.593306967E9</v>
      </c>
      <c r="E3590" s="25">
        <v>0.5121795</v>
      </c>
      <c r="G3590" s="25"/>
    </row>
    <row r="3591">
      <c r="A3591" s="4" t="s">
        <v>17524</v>
      </c>
      <c r="B3591" s="4" t="s">
        <v>14107</v>
      </c>
      <c r="C3591" s="4" t="s">
        <v>1909</v>
      </c>
      <c r="D3591" s="10">
        <v>1.591908766E9</v>
      </c>
      <c r="E3591" s="25">
        <v>0.5119144</v>
      </c>
      <c r="G3591" s="25"/>
    </row>
    <row r="3592">
      <c r="A3592" s="22" t="s">
        <v>17525</v>
      </c>
      <c r="B3592" s="4" t="s">
        <v>11083</v>
      </c>
      <c r="C3592" s="4" t="s">
        <v>2408</v>
      </c>
      <c r="D3592" s="10">
        <v>1.591738412E9</v>
      </c>
      <c r="E3592" s="25">
        <v>0.51154184</v>
      </c>
      <c r="G3592" s="25"/>
    </row>
    <row r="3593">
      <c r="A3593" s="4" t="s">
        <v>17526</v>
      </c>
      <c r="B3593" s="4" t="s">
        <v>1067</v>
      </c>
      <c r="C3593" s="4" t="s">
        <v>9505</v>
      </c>
      <c r="D3593" s="10">
        <v>1.591153028E9</v>
      </c>
      <c r="E3593" s="25">
        <v>0.5109861</v>
      </c>
      <c r="G3593" s="25"/>
    </row>
    <row r="3594">
      <c r="A3594" s="22" t="s">
        <v>17527</v>
      </c>
      <c r="B3594" s="4" t="s">
        <v>15715</v>
      </c>
      <c r="C3594" s="4" t="s">
        <v>2177</v>
      </c>
      <c r="D3594" s="10">
        <v>1.59319021E9</v>
      </c>
      <c r="E3594" s="25">
        <v>0.51079583</v>
      </c>
      <c r="G3594" s="25"/>
    </row>
    <row r="3595">
      <c r="A3595" s="22" t="s">
        <v>17528</v>
      </c>
      <c r="B3595" s="4" t="s">
        <v>1041</v>
      </c>
      <c r="C3595" s="4" t="s">
        <v>7466</v>
      </c>
      <c r="D3595" s="10">
        <v>1.592439392E9</v>
      </c>
      <c r="E3595" s="25">
        <v>0.510403</v>
      </c>
      <c r="G3595" s="25"/>
    </row>
    <row r="3596">
      <c r="A3596" s="4" t="s">
        <v>17529</v>
      </c>
      <c r="B3596" s="4" t="s">
        <v>13174</v>
      </c>
      <c r="C3596" s="4" t="s">
        <v>9478</v>
      </c>
      <c r="D3596" s="10">
        <v>1.591113186E9</v>
      </c>
      <c r="E3596" s="25">
        <v>0.51016694</v>
      </c>
      <c r="G3596" s="25"/>
    </row>
    <row r="3597">
      <c r="A3597" s="4" t="s">
        <v>17530</v>
      </c>
      <c r="B3597" s="4" t="s">
        <v>6282</v>
      </c>
      <c r="C3597" s="4" t="s">
        <v>2085</v>
      </c>
      <c r="D3597" s="10">
        <v>1.592664193E9</v>
      </c>
      <c r="E3597" s="25">
        <v>0.50996256</v>
      </c>
      <c r="G3597" s="25"/>
    </row>
    <row r="3598">
      <c r="A3598" s="4" t="s">
        <v>17531</v>
      </c>
      <c r="B3598" s="4" t="s">
        <v>13643</v>
      </c>
      <c r="C3598" s="4" t="s">
        <v>4030</v>
      </c>
      <c r="D3598" s="10">
        <v>1.591668563E9</v>
      </c>
      <c r="E3598" s="25">
        <v>0.50992984</v>
      </c>
      <c r="G3598" s="25"/>
    </row>
    <row r="3599">
      <c r="A3599" s="22" t="s">
        <v>17532</v>
      </c>
      <c r="B3599" s="4" t="s">
        <v>17533</v>
      </c>
      <c r="C3599" s="4" t="s">
        <v>2143</v>
      </c>
      <c r="D3599" s="10">
        <v>1.591819369E9</v>
      </c>
      <c r="E3599" s="25">
        <v>0.5098827</v>
      </c>
      <c r="G3599" s="25"/>
    </row>
    <row r="3600">
      <c r="A3600" s="22" t="s">
        <v>17534</v>
      </c>
      <c r="B3600" s="4" t="s">
        <v>13695</v>
      </c>
      <c r="C3600" s="4" t="s">
        <v>2931</v>
      </c>
      <c r="D3600" s="10">
        <v>1.591431997E9</v>
      </c>
      <c r="E3600" s="25">
        <v>0.5098217</v>
      </c>
      <c r="G3600" s="25"/>
    </row>
    <row r="3601">
      <c r="A3601" s="4" t="s">
        <v>17535</v>
      </c>
      <c r="B3601" s="4" t="s">
        <v>14903</v>
      </c>
      <c r="C3601" s="4" t="s">
        <v>2450</v>
      </c>
      <c r="D3601" s="10">
        <v>1.591300339E9</v>
      </c>
      <c r="E3601" s="25">
        <v>0.5097872</v>
      </c>
      <c r="G3601" s="25"/>
    </row>
    <row r="3602">
      <c r="A3602" s="4" t="s">
        <v>17536</v>
      </c>
      <c r="B3602" s="4" t="s">
        <v>5337</v>
      </c>
      <c r="C3602" s="4" t="s">
        <v>11580</v>
      </c>
      <c r="D3602" s="10">
        <v>1.591309953E9</v>
      </c>
      <c r="E3602" s="25">
        <v>0.5097063</v>
      </c>
      <c r="G3602" s="25"/>
    </row>
    <row r="3603">
      <c r="A3603" s="4" t="s">
        <v>17537</v>
      </c>
      <c r="B3603" s="4" t="s">
        <v>7307</v>
      </c>
      <c r="C3603" s="4" t="s">
        <v>3632</v>
      </c>
      <c r="D3603" s="10">
        <v>1.591225473E9</v>
      </c>
      <c r="E3603" s="25">
        <v>0.509312</v>
      </c>
      <c r="G3603" s="25"/>
    </row>
    <row r="3604">
      <c r="A3604" s="4" t="s">
        <v>17538</v>
      </c>
      <c r="B3604" s="4" t="s">
        <v>17539</v>
      </c>
      <c r="C3604" s="4" t="s">
        <v>9498</v>
      </c>
      <c r="D3604" s="10">
        <v>1.591821145E9</v>
      </c>
      <c r="E3604" s="25">
        <v>0.5091777</v>
      </c>
      <c r="G3604" s="25"/>
    </row>
    <row r="3605">
      <c r="A3605" s="4" t="s">
        <v>17540</v>
      </c>
      <c r="B3605" s="4" t="s">
        <v>1327</v>
      </c>
      <c r="C3605" s="4" t="s">
        <v>3329</v>
      </c>
      <c r="D3605" s="10">
        <v>1.592436508E9</v>
      </c>
      <c r="E3605" s="25">
        <v>0.5091631</v>
      </c>
      <c r="G3605" s="25"/>
    </row>
    <row r="3606">
      <c r="A3606" s="4" t="s">
        <v>17541</v>
      </c>
      <c r="B3606" s="4" t="s">
        <v>2030</v>
      </c>
      <c r="C3606" s="4" t="s">
        <v>38</v>
      </c>
      <c r="D3606" s="10">
        <v>1.591893266E9</v>
      </c>
      <c r="E3606" s="25">
        <v>0.50870824</v>
      </c>
      <c r="G3606" s="25"/>
    </row>
    <row r="3607">
      <c r="A3607" s="4" t="s">
        <v>17542</v>
      </c>
      <c r="B3607" s="4" t="s">
        <v>13333</v>
      </c>
      <c r="C3607" s="4" t="s">
        <v>738</v>
      </c>
      <c r="D3607" s="10">
        <v>1.591502688E9</v>
      </c>
      <c r="E3607" s="25">
        <v>0.50842047</v>
      </c>
      <c r="G3607" s="25"/>
    </row>
    <row r="3608">
      <c r="A3608" s="4" t="s">
        <v>17543</v>
      </c>
      <c r="B3608" s="4" t="s">
        <v>13098</v>
      </c>
      <c r="C3608" s="4" t="s">
        <v>4906</v>
      </c>
      <c r="D3608" s="10">
        <v>1.592484316E9</v>
      </c>
      <c r="E3608" s="25">
        <v>0.5078071</v>
      </c>
      <c r="G3608" s="25"/>
    </row>
    <row r="3609">
      <c r="A3609" s="4" t="s">
        <v>17544</v>
      </c>
      <c r="B3609" s="4" t="s">
        <v>1790</v>
      </c>
      <c r="C3609" s="4" t="s">
        <v>2329</v>
      </c>
      <c r="D3609" s="10">
        <v>1.591721143E9</v>
      </c>
      <c r="E3609" s="25">
        <v>0.5073513</v>
      </c>
      <c r="G3609" s="25"/>
    </row>
    <row r="3610">
      <c r="A3610" s="22" t="s">
        <v>17545</v>
      </c>
      <c r="B3610" s="4" t="s">
        <v>1790</v>
      </c>
      <c r="C3610" s="4" t="s">
        <v>5845</v>
      </c>
      <c r="D3610" s="10">
        <v>1.591124282E9</v>
      </c>
      <c r="E3610" s="25">
        <v>0.50652355</v>
      </c>
      <c r="G3610" s="25"/>
    </row>
    <row r="3611">
      <c r="A3611" s="4" t="s">
        <v>17546</v>
      </c>
      <c r="B3611" s="4" t="s">
        <v>17547</v>
      </c>
      <c r="C3611" s="4" t="s">
        <v>5328</v>
      </c>
      <c r="D3611" s="10">
        <v>1.591320533E9</v>
      </c>
      <c r="E3611" s="25">
        <v>0.506297</v>
      </c>
      <c r="G3611" s="25"/>
    </row>
    <row r="3612">
      <c r="A3612" s="4" t="s">
        <v>17548</v>
      </c>
      <c r="B3612" s="4" t="s">
        <v>8489</v>
      </c>
      <c r="C3612" s="4" t="s">
        <v>5473</v>
      </c>
      <c r="D3612" s="10">
        <v>1.593031678E9</v>
      </c>
      <c r="E3612" s="25">
        <v>0.50619024</v>
      </c>
      <c r="G3612" s="25"/>
    </row>
    <row r="3613">
      <c r="A3613" s="4" t="s">
        <v>17549</v>
      </c>
      <c r="B3613" s="4" t="s">
        <v>14656</v>
      </c>
      <c r="C3613" s="4" t="s">
        <v>11439</v>
      </c>
      <c r="D3613" s="10">
        <v>1.593138432E9</v>
      </c>
      <c r="E3613" s="25">
        <v>0.50590205</v>
      </c>
      <c r="G3613" s="25"/>
    </row>
    <row r="3614">
      <c r="A3614" s="4" t="s">
        <v>17550</v>
      </c>
      <c r="B3614" s="4" t="s">
        <v>13663</v>
      </c>
      <c r="C3614" s="4" t="s">
        <v>12366</v>
      </c>
      <c r="D3614" s="10">
        <v>1.592068269E9</v>
      </c>
      <c r="E3614" s="25">
        <v>0.50580823</v>
      </c>
      <c r="G3614" s="25"/>
    </row>
    <row r="3615">
      <c r="A3615" s="4" t="s">
        <v>17551</v>
      </c>
      <c r="B3615" s="4" t="s">
        <v>886</v>
      </c>
      <c r="C3615" s="4" t="s">
        <v>1744</v>
      </c>
      <c r="D3615" s="10">
        <v>1.592232334E9</v>
      </c>
      <c r="E3615" s="25">
        <v>0.5055397</v>
      </c>
      <c r="G3615" s="25"/>
    </row>
    <row r="3616">
      <c r="A3616" s="4" t="s">
        <v>17552</v>
      </c>
      <c r="B3616" s="4" t="s">
        <v>886</v>
      </c>
      <c r="C3616" s="4" t="s">
        <v>11356</v>
      </c>
      <c r="D3616" s="10">
        <v>1.591646348E9</v>
      </c>
      <c r="E3616" s="25">
        <v>0.5054801</v>
      </c>
      <c r="G3616" s="25"/>
    </row>
    <row r="3617">
      <c r="A3617" s="4" t="s">
        <v>17553</v>
      </c>
      <c r="B3617" s="4" t="s">
        <v>13784</v>
      </c>
      <c r="C3617" s="4" t="s">
        <v>6292</v>
      </c>
      <c r="D3617" s="10">
        <v>1.592890738E9</v>
      </c>
      <c r="E3617" s="25">
        <v>0.504697</v>
      </c>
      <c r="G3617" s="25"/>
    </row>
    <row r="3618">
      <c r="A3618" s="4" t="s">
        <v>17554</v>
      </c>
      <c r="B3618" s="4" t="s">
        <v>886</v>
      </c>
      <c r="C3618" s="4" t="s">
        <v>1806</v>
      </c>
      <c r="D3618" s="10">
        <v>1.591819719E9</v>
      </c>
      <c r="E3618" s="25">
        <v>0.50447655</v>
      </c>
      <c r="G3618" s="25"/>
    </row>
    <row r="3619">
      <c r="A3619" s="22" t="s">
        <v>17555</v>
      </c>
      <c r="B3619" s="4" t="s">
        <v>2335</v>
      </c>
      <c r="C3619" s="4" t="s">
        <v>9827</v>
      </c>
      <c r="D3619" s="10">
        <v>1.591564041E9</v>
      </c>
      <c r="E3619" s="25">
        <v>0.504308</v>
      </c>
      <c r="G3619" s="25"/>
    </row>
    <row r="3620">
      <c r="A3620" s="4" t="s">
        <v>17556</v>
      </c>
      <c r="B3620" s="4" t="s">
        <v>17557</v>
      </c>
      <c r="C3620" s="4" t="s">
        <v>4319</v>
      </c>
      <c r="D3620" s="10">
        <v>1.591031865E9</v>
      </c>
      <c r="E3620" s="25">
        <v>0.5042112</v>
      </c>
      <c r="G3620" s="25"/>
    </row>
    <row r="3621">
      <c r="A3621" s="22" t="s">
        <v>17558</v>
      </c>
      <c r="B3621" s="4" t="s">
        <v>16246</v>
      </c>
      <c r="C3621" s="4" t="s">
        <v>4299</v>
      </c>
      <c r="D3621" s="10">
        <v>1.593551862E9</v>
      </c>
      <c r="E3621" s="25">
        <v>0.5035114</v>
      </c>
      <c r="G3621" s="25"/>
    </row>
    <row r="3622">
      <c r="A3622" s="22" t="s">
        <v>17559</v>
      </c>
      <c r="B3622" s="4" t="s">
        <v>1327</v>
      </c>
      <c r="C3622" s="4" t="s">
        <v>5842</v>
      </c>
      <c r="D3622" s="10">
        <v>1.592243793E9</v>
      </c>
      <c r="E3622" s="25">
        <v>0.50294274</v>
      </c>
      <c r="G3622" s="25"/>
    </row>
    <row r="3623">
      <c r="A3623" s="4" t="s">
        <v>17560</v>
      </c>
      <c r="B3623" s="4" t="s">
        <v>13319</v>
      </c>
      <c r="C3623" s="4" t="s">
        <v>6994</v>
      </c>
      <c r="D3623" s="10">
        <v>1.59104817E9</v>
      </c>
      <c r="E3623" s="25">
        <v>0.5025743</v>
      </c>
      <c r="G3623" s="25"/>
    </row>
    <row r="3624">
      <c r="A3624" s="4" t="s">
        <v>17561</v>
      </c>
      <c r="B3624" s="4" t="s">
        <v>1210</v>
      </c>
      <c r="C3624" s="4" t="s">
        <v>2329</v>
      </c>
      <c r="D3624" s="10">
        <v>1.59170492E9</v>
      </c>
      <c r="E3624" s="25">
        <v>0.5023044</v>
      </c>
      <c r="G3624" s="25"/>
    </row>
    <row r="3625">
      <c r="A3625" s="4" t="s">
        <v>17562</v>
      </c>
      <c r="B3625" s="4" t="s">
        <v>930</v>
      </c>
      <c r="C3625" s="4" t="s">
        <v>11970</v>
      </c>
      <c r="D3625" s="10">
        <v>1.591551926E9</v>
      </c>
      <c r="E3625" s="25">
        <v>0.502299</v>
      </c>
      <c r="G3625" s="25"/>
    </row>
    <row r="3626">
      <c r="A3626" s="4" t="s">
        <v>17563</v>
      </c>
      <c r="B3626" s="4" t="s">
        <v>17564</v>
      </c>
      <c r="C3626" s="4" t="s">
        <v>2743</v>
      </c>
      <c r="D3626" s="10">
        <v>1.591323381E9</v>
      </c>
      <c r="E3626" s="25">
        <v>0.5016531</v>
      </c>
      <c r="G3626" s="25"/>
    </row>
    <row r="3627">
      <c r="A3627" s="4" t="s">
        <v>17565</v>
      </c>
      <c r="B3627" s="4" t="s">
        <v>2861</v>
      </c>
      <c r="C3627" s="4" t="s">
        <v>3354</v>
      </c>
      <c r="D3627" s="10">
        <v>1.591761898E9</v>
      </c>
      <c r="E3627" s="25">
        <v>0.501538</v>
      </c>
      <c r="G3627" s="25"/>
    </row>
    <row r="3628">
      <c r="A3628" s="22" t="s">
        <v>17566</v>
      </c>
      <c r="B3628" s="4" t="s">
        <v>8727</v>
      </c>
      <c r="C3628" s="4" t="s">
        <v>993</v>
      </c>
      <c r="D3628" s="10">
        <v>1.591713805E9</v>
      </c>
      <c r="E3628" s="25">
        <v>0.5014537</v>
      </c>
      <c r="G3628" s="25"/>
    </row>
    <row r="3629">
      <c r="A3629" s="22" t="s">
        <v>17567</v>
      </c>
      <c r="B3629" s="4" t="s">
        <v>2030</v>
      </c>
      <c r="C3629" s="4" t="s">
        <v>1895</v>
      </c>
      <c r="D3629" s="10">
        <v>1.593115503E9</v>
      </c>
      <c r="E3629" s="25">
        <v>0.50136006</v>
      </c>
      <c r="G3629" s="25"/>
    </row>
    <row r="3630">
      <c r="A3630" s="4" t="s">
        <v>17568</v>
      </c>
      <c r="B3630" s="10">
        <v>2015071.0</v>
      </c>
      <c r="C3630" s="4" t="s">
        <v>9128</v>
      </c>
      <c r="D3630" s="10">
        <v>1.591364393E9</v>
      </c>
      <c r="E3630" s="25">
        <v>0.50131637</v>
      </c>
      <c r="G3630" s="25"/>
    </row>
    <row r="3631">
      <c r="A3631" s="4" t="s">
        <v>17569</v>
      </c>
      <c r="B3631" s="4" t="s">
        <v>14107</v>
      </c>
      <c r="C3631" s="4" t="s">
        <v>4823</v>
      </c>
      <c r="D3631" s="10">
        <v>1.593027873E9</v>
      </c>
      <c r="E3631" s="25">
        <v>0.50122637</v>
      </c>
      <c r="G3631" s="25"/>
    </row>
    <row r="3632">
      <c r="A3632" s="22" t="s">
        <v>17570</v>
      </c>
      <c r="B3632" s="4" t="s">
        <v>11334</v>
      </c>
      <c r="C3632" s="4" t="s">
        <v>2620</v>
      </c>
      <c r="D3632" s="10">
        <v>1.592768621E9</v>
      </c>
      <c r="E3632" s="25">
        <v>0.5009625</v>
      </c>
      <c r="G3632" s="25"/>
    </row>
    <row r="3633">
      <c r="A3633" s="4" t="s">
        <v>17571</v>
      </c>
      <c r="B3633" s="4" t="s">
        <v>16732</v>
      </c>
      <c r="C3633" s="4" t="s">
        <v>12058</v>
      </c>
      <c r="D3633" s="10">
        <v>1.591940647E9</v>
      </c>
      <c r="E3633" s="25">
        <v>0.50074947</v>
      </c>
      <c r="G3633" s="25"/>
    </row>
    <row r="3634">
      <c r="A3634" s="4" t="s">
        <v>17572</v>
      </c>
      <c r="B3634" s="4" t="s">
        <v>13280</v>
      </c>
      <c r="C3634" s="4" t="s">
        <v>1914</v>
      </c>
      <c r="D3634" s="10">
        <v>1.59128569E9</v>
      </c>
      <c r="E3634" s="25">
        <v>0.5006463</v>
      </c>
      <c r="G3634" s="25"/>
    </row>
    <row r="3635">
      <c r="A3635" s="4" t="s">
        <v>17573</v>
      </c>
      <c r="B3635" s="4" t="s">
        <v>5337</v>
      </c>
      <c r="C3635" s="4" t="s">
        <v>4857</v>
      </c>
      <c r="D3635" s="10">
        <v>1.591115904E9</v>
      </c>
      <c r="E3635" s="25">
        <v>0.50057685</v>
      </c>
      <c r="G3635" s="25"/>
    </row>
    <row r="3636">
      <c r="A3636" s="22" t="s">
        <v>17574</v>
      </c>
      <c r="B3636" s="4" t="s">
        <v>3776</v>
      </c>
      <c r="C3636" s="4" t="s">
        <v>5127</v>
      </c>
      <c r="D3636" s="10">
        <v>1.591315782E9</v>
      </c>
      <c r="E3636" s="25">
        <v>0.5005727</v>
      </c>
      <c r="G3636" s="25"/>
    </row>
    <row r="3637">
      <c r="A3637" s="4" t="s">
        <v>17575</v>
      </c>
      <c r="B3637" s="4" t="s">
        <v>14656</v>
      </c>
      <c r="C3637" s="4" t="s">
        <v>1756</v>
      </c>
      <c r="D3637" s="10">
        <v>1.593095346E9</v>
      </c>
      <c r="E3637" s="25">
        <v>0.50032824</v>
      </c>
      <c r="G3637" s="25"/>
    </row>
    <row r="3638">
      <c r="A3638" s="4" t="s">
        <v>17576</v>
      </c>
      <c r="B3638" s="4" t="s">
        <v>13395</v>
      </c>
      <c r="C3638" s="4" t="s">
        <v>4401</v>
      </c>
      <c r="D3638" s="10">
        <v>1.591486155E9</v>
      </c>
      <c r="E3638" s="25">
        <v>0.49982893</v>
      </c>
      <c r="G3638" s="25"/>
    </row>
    <row r="3639">
      <c r="A3639" s="22" t="s">
        <v>17577</v>
      </c>
      <c r="B3639" s="4" t="s">
        <v>14211</v>
      </c>
      <c r="C3639" s="4" t="s">
        <v>2166</v>
      </c>
      <c r="D3639" s="10">
        <v>1.592709262E9</v>
      </c>
      <c r="E3639" s="25">
        <v>0.49960458</v>
      </c>
      <c r="G3639" s="25"/>
    </row>
    <row r="3640">
      <c r="A3640" s="22" t="s">
        <v>17578</v>
      </c>
      <c r="B3640" s="4" t="s">
        <v>2146</v>
      </c>
      <c r="C3640" s="4" t="s">
        <v>1357</v>
      </c>
      <c r="D3640" s="10">
        <v>1.593272222E9</v>
      </c>
      <c r="E3640" s="25">
        <v>0.49951702</v>
      </c>
      <c r="G3640" s="25"/>
    </row>
    <row r="3641">
      <c r="A3641" s="4" t="s">
        <v>17579</v>
      </c>
      <c r="B3641" s="4" t="s">
        <v>17580</v>
      </c>
      <c r="C3641" s="4" t="s">
        <v>8179</v>
      </c>
      <c r="D3641" s="10">
        <v>1.593476865E9</v>
      </c>
      <c r="E3641" s="25">
        <v>0.49939486</v>
      </c>
      <c r="G3641" s="25"/>
    </row>
    <row r="3642">
      <c r="A3642" s="4" t="s">
        <v>17581</v>
      </c>
      <c r="B3642" s="4" t="s">
        <v>17582</v>
      </c>
      <c r="C3642" s="4" t="s">
        <v>1982</v>
      </c>
      <c r="D3642" s="10">
        <v>1.591160782E9</v>
      </c>
      <c r="E3642" s="25">
        <v>0.49921256</v>
      </c>
      <c r="G3642" s="25"/>
    </row>
    <row r="3643">
      <c r="A3643" s="22" t="s">
        <v>17583</v>
      </c>
      <c r="B3643" s="4" t="s">
        <v>2065</v>
      </c>
      <c r="C3643" s="4" t="s">
        <v>4757</v>
      </c>
      <c r="D3643" s="10">
        <v>1.592823118E9</v>
      </c>
      <c r="E3643" s="25">
        <v>0.49909154</v>
      </c>
      <c r="G3643" s="25"/>
    </row>
    <row r="3644">
      <c r="A3644" s="4" t="s">
        <v>17584</v>
      </c>
      <c r="B3644" s="4" t="s">
        <v>17585</v>
      </c>
      <c r="C3644" s="4" t="s">
        <v>9332</v>
      </c>
      <c r="D3644" s="10">
        <v>1.593013207E9</v>
      </c>
      <c r="E3644" s="25">
        <v>0.4987139</v>
      </c>
      <c r="G3644" s="25"/>
    </row>
    <row r="3645">
      <c r="A3645" s="4" t="s">
        <v>17586</v>
      </c>
      <c r="B3645" s="4" t="s">
        <v>15715</v>
      </c>
      <c r="C3645" s="4" t="s">
        <v>5054</v>
      </c>
      <c r="D3645" s="10">
        <v>1.591206892E9</v>
      </c>
      <c r="E3645" s="25">
        <v>0.49865216</v>
      </c>
      <c r="G3645" s="25"/>
    </row>
    <row r="3646">
      <c r="A3646" s="4" t="s">
        <v>17587</v>
      </c>
      <c r="B3646" s="4" t="s">
        <v>1619</v>
      </c>
      <c r="C3646" s="4" t="s">
        <v>6204</v>
      </c>
      <c r="D3646" s="10">
        <v>1.591752153E9</v>
      </c>
      <c r="E3646" s="25">
        <v>0.49848792</v>
      </c>
      <c r="G3646" s="25"/>
    </row>
    <row r="3647">
      <c r="A3647" s="4" t="s">
        <v>17588</v>
      </c>
      <c r="B3647" s="4" t="s">
        <v>13106</v>
      </c>
      <c r="C3647" s="4" t="s">
        <v>9040</v>
      </c>
      <c r="D3647" s="10">
        <v>1.592060116E9</v>
      </c>
      <c r="E3647" s="25">
        <v>0.4983932</v>
      </c>
      <c r="G3647" s="25"/>
    </row>
    <row r="3648">
      <c r="A3648" s="22" t="s">
        <v>17589</v>
      </c>
      <c r="B3648" s="4" t="s">
        <v>7477</v>
      </c>
      <c r="C3648" s="4" t="s">
        <v>4607</v>
      </c>
      <c r="D3648" s="10">
        <v>1.591546283E9</v>
      </c>
      <c r="E3648" s="25">
        <v>0.4979221</v>
      </c>
      <c r="G3648" s="25"/>
    </row>
    <row r="3649">
      <c r="A3649" s="4" t="s">
        <v>17590</v>
      </c>
      <c r="B3649" s="4" t="s">
        <v>17591</v>
      </c>
      <c r="C3649" s="4" t="s">
        <v>2426</v>
      </c>
      <c r="D3649" s="10">
        <v>1.591986284E9</v>
      </c>
      <c r="E3649" s="25">
        <v>0.49765995</v>
      </c>
      <c r="G3649" s="25"/>
    </row>
    <row r="3650">
      <c r="A3650" s="4" t="s">
        <v>17592</v>
      </c>
      <c r="B3650" s="4" t="s">
        <v>17593</v>
      </c>
      <c r="C3650" s="4" t="s">
        <v>1589</v>
      </c>
      <c r="D3650" s="10">
        <v>1.591721086E9</v>
      </c>
      <c r="E3650" s="25">
        <v>0.4972013</v>
      </c>
      <c r="G3650" s="25"/>
    </row>
    <row r="3651">
      <c r="A3651" s="4" t="s">
        <v>17594</v>
      </c>
      <c r="B3651" s="4" t="s">
        <v>16705</v>
      </c>
      <c r="C3651" s="4" t="s">
        <v>191</v>
      </c>
      <c r="D3651" s="10">
        <v>1.593058188E9</v>
      </c>
      <c r="E3651" s="25">
        <v>0.49719757</v>
      </c>
      <c r="G3651" s="25"/>
    </row>
    <row r="3652">
      <c r="A3652" s="4" t="s">
        <v>17595</v>
      </c>
      <c r="B3652" s="4" t="s">
        <v>13964</v>
      </c>
      <c r="C3652" s="4" t="s">
        <v>2850</v>
      </c>
      <c r="D3652" s="10">
        <v>1.593371594E9</v>
      </c>
      <c r="E3652" s="25">
        <v>0.49655494</v>
      </c>
      <c r="G3652" s="25"/>
    </row>
    <row r="3653">
      <c r="A3653" s="22" t="s">
        <v>17596</v>
      </c>
      <c r="B3653" s="4" t="s">
        <v>17597</v>
      </c>
      <c r="C3653" s="4" t="s">
        <v>10884</v>
      </c>
      <c r="D3653" s="10">
        <v>1.593349449E9</v>
      </c>
      <c r="E3653" s="25">
        <v>0.4964932</v>
      </c>
      <c r="G3653" s="25"/>
    </row>
    <row r="3654">
      <c r="A3654" s="22" t="s">
        <v>17598</v>
      </c>
      <c r="B3654" s="4" t="s">
        <v>13544</v>
      </c>
      <c r="C3654" s="4" t="s">
        <v>8152</v>
      </c>
      <c r="D3654" s="10">
        <v>1.592426197E9</v>
      </c>
      <c r="E3654" s="25">
        <v>0.49628824</v>
      </c>
      <c r="G3654" s="25"/>
    </row>
    <row r="3655">
      <c r="A3655" s="4" t="s">
        <v>17599</v>
      </c>
      <c r="B3655" s="4" t="s">
        <v>13098</v>
      </c>
      <c r="C3655" s="4" t="s">
        <v>3798</v>
      </c>
      <c r="D3655" s="10">
        <v>1.592084132E9</v>
      </c>
      <c r="E3655" s="25">
        <v>0.49612424</v>
      </c>
      <c r="G3655" s="25"/>
    </row>
    <row r="3656">
      <c r="A3656" s="22" t="s">
        <v>17600</v>
      </c>
      <c r="B3656" s="4" t="s">
        <v>17601</v>
      </c>
      <c r="C3656" s="4" t="s">
        <v>11252</v>
      </c>
      <c r="D3656" s="10">
        <v>1.593210336E9</v>
      </c>
      <c r="E3656" s="25">
        <v>0.49610654</v>
      </c>
      <c r="G3656" s="25"/>
    </row>
    <row r="3657">
      <c r="A3657" s="4" t="s">
        <v>17602</v>
      </c>
      <c r="B3657" s="4" t="s">
        <v>973</v>
      </c>
      <c r="C3657" s="4" t="s">
        <v>9128</v>
      </c>
      <c r="D3657" s="10">
        <v>1.591364335E9</v>
      </c>
      <c r="E3657" s="25">
        <v>0.49602222</v>
      </c>
      <c r="G3657" s="25"/>
    </row>
    <row r="3658">
      <c r="A3658" s="4" t="s">
        <v>17603</v>
      </c>
      <c r="B3658" s="4" t="s">
        <v>13106</v>
      </c>
      <c r="C3658" s="4" t="s">
        <v>999</v>
      </c>
      <c r="D3658" s="10">
        <v>1.593200013E9</v>
      </c>
      <c r="E3658" s="25">
        <v>0.49562398</v>
      </c>
      <c r="G3658" s="25"/>
    </row>
    <row r="3659">
      <c r="A3659" s="4" t="s">
        <v>17604</v>
      </c>
      <c r="B3659" s="4" t="s">
        <v>1619</v>
      </c>
      <c r="C3659" s="4" t="s">
        <v>7622</v>
      </c>
      <c r="D3659" s="10">
        <v>1.592863405E9</v>
      </c>
      <c r="E3659" s="25">
        <v>0.49559355</v>
      </c>
      <c r="G3659" s="25"/>
    </row>
    <row r="3660">
      <c r="A3660" s="4" t="s">
        <v>17605</v>
      </c>
      <c r="B3660" s="4" t="s">
        <v>3947</v>
      </c>
      <c r="C3660" s="4" t="s">
        <v>10952</v>
      </c>
      <c r="D3660" s="10">
        <v>1.592625061E9</v>
      </c>
      <c r="E3660" s="25">
        <v>0.4955588</v>
      </c>
      <c r="G3660" s="25"/>
    </row>
    <row r="3661">
      <c r="A3661" s="4" t="s">
        <v>17606</v>
      </c>
      <c r="B3661" s="4" t="s">
        <v>886</v>
      </c>
      <c r="C3661" s="4" t="s">
        <v>10527</v>
      </c>
      <c r="D3661" s="10">
        <v>1.59309935E9</v>
      </c>
      <c r="E3661" s="25">
        <v>0.4954838</v>
      </c>
      <c r="G3661" s="25"/>
    </row>
    <row r="3662">
      <c r="A3662" s="4" t="s">
        <v>17607</v>
      </c>
      <c r="B3662" s="4" t="s">
        <v>13135</v>
      </c>
      <c r="C3662" s="4" t="s">
        <v>5334</v>
      </c>
      <c r="D3662" s="10">
        <v>1.591245515E9</v>
      </c>
      <c r="E3662" s="25">
        <v>0.49548295</v>
      </c>
      <c r="G3662" s="25"/>
    </row>
    <row r="3663">
      <c r="A3663" s="22" t="s">
        <v>17608</v>
      </c>
      <c r="B3663" s="4" t="s">
        <v>2146</v>
      </c>
      <c r="C3663" s="4" t="s">
        <v>11673</v>
      </c>
      <c r="D3663" s="10">
        <v>1.592025667E9</v>
      </c>
      <c r="E3663" s="25">
        <v>0.49544436</v>
      </c>
      <c r="G3663" s="25"/>
    </row>
    <row r="3664">
      <c r="A3664" s="4" t="s">
        <v>17609</v>
      </c>
      <c r="B3664" s="4" t="s">
        <v>17610</v>
      </c>
      <c r="C3664" s="4" t="s">
        <v>9296</v>
      </c>
      <c r="D3664" s="10">
        <v>1.592585044E9</v>
      </c>
      <c r="E3664" s="25">
        <v>0.49541333</v>
      </c>
      <c r="G3664" s="25"/>
    </row>
    <row r="3665">
      <c r="A3665" s="4" t="s">
        <v>17611</v>
      </c>
      <c r="B3665" s="4" t="s">
        <v>1067</v>
      </c>
      <c r="C3665" s="4" t="s">
        <v>1241</v>
      </c>
      <c r="D3665" s="10">
        <v>1.591554478E9</v>
      </c>
      <c r="E3665" s="25">
        <v>0.4953179</v>
      </c>
      <c r="G3665" s="25"/>
    </row>
    <row r="3666">
      <c r="A3666" s="4" t="s">
        <v>17612</v>
      </c>
      <c r="B3666" s="4" t="s">
        <v>17081</v>
      </c>
      <c r="C3666" s="4" t="s">
        <v>2935</v>
      </c>
      <c r="D3666" s="10">
        <v>1.593246948E9</v>
      </c>
      <c r="E3666" s="25">
        <v>0.49528238</v>
      </c>
      <c r="G3666" s="25"/>
    </row>
    <row r="3667">
      <c r="A3667" s="22" t="s">
        <v>17613</v>
      </c>
      <c r="B3667" s="4" t="s">
        <v>14427</v>
      </c>
      <c r="C3667" s="4" t="s">
        <v>6360</v>
      </c>
      <c r="D3667" s="10">
        <v>1.591219179E9</v>
      </c>
      <c r="E3667" s="25">
        <v>0.4952322</v>
      </c>
      <c r="G3667" s="25"/>
    </row>
    <row r="3668">
      <c r="A3668" s="22" t="s">
        <v>17614</v>
      </c>
      <c r="B3668" s="4" t="s">
        <v>930</v>
      </c>
      <c r="C3668" s="4" t="s">
        <v>3558</v>
      </c>
      <c r="D3668" s="10">
        <v>1.592506689E9</v>
      </c>
      <c r="E3668" s="25">
        <v>0.49519005</v>
      </c>
      <c r="G3668" s="25"/>
    </row>
    <row r="3669">
      <c r="A3669" s="4" t="s">
        <v>17615</v>
      </c>
      <c r="B3669" s="4" t="s">
        <v>3947</v>
      </c>
      <c r="C3669" s="4" t="s">
        <v>247</v>
      </c>
      <c r="D3669" s="10">
        <v>1.59191117E9</v>
      </c>
      <c r="E3669" s="25">
        <v>0.49456057</v>
      </c>
      <c r="G3669" s="25"/>
    </row>
    <row r="3670">
      <c r="A3670" s="4" t="s">
        <v>17616</v>
      </c>
      <c r="B3670" s="4" t="s">
        <v>1253</v>
      </c>
      <c r="C3670" s="4" t="s">
        <v>5283</v>
      </c>
      <c r="D3670" s="10">
        <v>1.592867264E9</v>
      </c>
      <c r="E3670" s="25">
        <v>0.49427631</v>
      </c>
      <c r="G3670" s="25"/>
    </row>
    <row r="3671">
      <c r="A3671" s="22" t="s">
        <v>17617</v>
      </c>
      <c r="B3671" s="4" t="s">
        <v>2795</v>
      </c>
      <c r="C3671" s="4" t="s">
        <v>9702</v>
      </c>
      <c r="D3671" s="10">
        <v>1.591278545E9</v>
      </c>
      <c r="E3671" s="25">
        <v>0.49409184</v>
      </c>
      <c r="G3671" s="25"/>
    </row>
    <row r="3672">
      <c r="A3672" s="22" t="s">
        <v>17618</v>
      </c>
      <c r="B3672" s="4" t="s">
        <v>17619</v>
      </c>
      <c r="C3672" s="4" t="s">
        <v>2761</v>
      </c>
      <c r="D3672" s="10">
        <v>1.593049687E9</v>
      </c>
      <c r="E3672" s="25">
        <v>0.4938797</v>
      </c>
      <c r="G3672" s="25"/>
    </row>
    <row r="3673">
      <c r="A3673" s="4" t="s">
        <v>17620</v>
      </c>
      <c r="B3673" s="4" t="s">
        <v>1619</v>
      </c>
      <c r="C3673" s="4" t="s">
        <v>1314</v>
      </c>
      <c r="D3673" s="10">
        <v>1.591242791E9</v>
      </c>
      <c r="E3673" s="25">
        <v>0.4936622</v>
      </c>
      <c r="G3673" s="25"/>
    </row>
    <row r="3674">
      <c r="A3674" s="4" t="s">
        <v>17621</v>
      </c>
      <c r="B3674" s="4" t="s">
        <v>17622</v>
      </c>
      <c r="C3674" s="4" t="s">
        <v>532</v>
      </c>
      <c r="D3674" s="10">
        <v>1.593025678E9</v>
      </c>
      <c r="E3674" s="25">
        <v>0.4936262</v>
      </c>
      <c r="G3674" s="25"/>
    </row>
    <row r="3675">
      <c r="A3675" s="4" t="s">
        <v>17623</v>
      </c>
      <c r="B3675" s="4" t="s">
        <v>3858</v>
      </c>
      <c r="C3675" s="4" t="s">
        <v>2450</v>
      </c>
      <c r="D3675" s="10">
        <v>1.591295802E9</v>
      </c>
      <c r="E3675" s="25">
        <v>0.4934772</v>
      </c>
      <c r="G3675" s="25"/>
    </row>
    <row r="3676">
      <c r="A3676" s="22" t="s">
        <v>17624</v>
      </c>
      <c r="B3676" s="4" t="s">
        <v>1790</v>
      </c>
      <c r="C3676" s="4" t="s">
        <v>6994</v>
      </c>
      <c r="D3676" s="10">
        <v>1.591026717E9</v>
      </c>
      <c r="E3676" s="25">
        <v>0.49345362</v>
      </c>
      <c r="G3676" s="25"/>
    </row>
    <row r="3677">
      <c r="A3677" s="4" t="s">
        <v>17625</v>
      </c>
      <c r="B3677" s="4" t="s">
        <v>17626</v>
      </c>
      <c r="C3677" s="4" t="s">
        <v>7180</v>
      </c>
      <c r="D3677" s="10">
        <v>1.591411798E9</v>
      </c>
      <c r="E3677" s="25">
        <v>0.49334723</v>
      </c>
      <c r="G3677" s="25"/>
    </row>
    <row r="3678">
      <c r="A3678" s="4" t="s">
        <v>17627</v>
      </c>
      <c r="B3678" s="4" t="s">
        <v>930</v>
      </c>
      <c r="C3678" s="4" t="s">
        <v>4699</v>
      </c>
      <c r="D3678" s="10">
        <v>1.592010289E9</v>
      </c>
      <c r="E3678" s="25">
        <v>0.49329436</v>
      </c>
      <c r="G3678" s="25"/>
    </row>
    <row r="3679">
      <c r="A3679" s="22" t="s">
        <v>17628</v>
      </c>
      <c r="B3679" s="4" t="s">
        <v>16680</v>
      </c>
      <c r="C3679" s="4" t="s">
        <v>773</v>
      </c>
      <c r="D3679" s="10">
        <v>1.591130143E9</v>
      </c>
      <c r="E3679" s="25">
        <v>0.49303788</v>
      </c>
      <c r="G3679" s="25"/>
    </row>
    <row r="3680">
      <c r="A3680" s="4" t="s">
        <v>17629</v>
      </c>
      <c r="B3680" s="4" t="s">
        <v>13509</v>
      </c>
      <c r="C3680" s="4" t="s">
        <v>1886</v>
      </c>
      <c r="D3680" s="10">
        <v>1.592079421E9</v>
      </c>
      <c r="E3680" s="25">
        <v>0.49298704</v>
      </c>
      <c r="G3680" s="25"/>
    </row>
    <row r="3681">
      <c r="A3681" s="4" t="s">
        <v>17630</v>
      </c>
      <c r="B3681" s="4" t="s">
        <v>16421</v>
      </c>
      <c r="C3681" s="4" t="s">
        <v>1020</v>
      </c>
      <c r="D3681" s="10">
        <v>1.591242395E9</v>
      </c>
      <c r="E3681" s="25">
        <v>0.49288294</v>
      </c>
      <c r="G3681" s="25"/>
    </row>
    <row r="3682">
      <c r="A3682" s="4" t="s">
        <v>17631</v>
      </c>
      <c r="B3682" s="4" t="s">
        <v>13366</v>
      </c>
      <c r="C3682" s="4" t="s">
        <v>3129</v>
      </c>
      <c r="D3682" s="10">
        <v>1.592454894E9</v>
      </c>
      <c r="E3682" s="25">
        <v>0.49286753</v>
      </c>
      <c r="G3682" s="25"/>
    </row>
    <row r="3683">
      <c r="A3683" s="22" t="s">
        <v>17632</v>
      </c>
      <c r="B3683" s="4" t="s">
        <v>17633</v>
      </c>
      <c r="C3683" s="4" t="s">
        <v>2411</v>
      </c>
      <c r="D3683" s="10">
        <v>1.592004688E9</v>
      </c>
      <c r="E3683" s="25">
        <v>0.49286172</v>
      </c>
      <c r="G3683" s="25"/>
    </row>
    <row r="3684">
      <c r="A3684" s="4" t="s">
        <v>17634</v>
      </c>
      <c r="B3684" s="4" t="s">
        <v>13280</v>
      </c>
      <c r="C3684" s="4" t="s">
        <v>6061</v>
      </c>
      <c r="D3684" s="10">
        <v>1.59321088E9</v>
      </c>
      <c r="E3684" s="25">
        <v>0.49273756</v>
      </c>
      <c r="G3684" s="25"/>
    </row>
    <row r="3685">
      <c r="A3685" s="22" t="s">
        <v>17635</v>
      </c>
      <c r="B3685" s="4" t="s">
        <v>6354</v>
      </c>
      <c r="C3685" s="4" t="s">
        <v>6606</v>
      </c>
      <c r="D3685" s="10">
        <v>1.592363589E9</v>
      </c>
      <c r="E3685" s="25">
        <v>0.49261507</v>
      </c>
      <c r="G3685" s="25"/>
    </row>
    <row r="3686">
      <c r="A3686" s="4" t="s">
        <v>17636</v>
      </c>
      <c r="B3686" s="4" t="s">
        <v>16467</v>
      </c>
      <c r="C3686" s="4" t="s">
        <v>7598</v>
      </c>
      <c r="D3686" s="10">
        <v>1.592160088E9</v>
      </c>
      <c r="E3686" s="25">
        <v>0.4925909</v>
      </c>
      <c r="G3686" s="25"/>
    </row>
    <row r="3687">
      <c r="A3687" s="22" t="s">
        <v>17637</v>
      </c>
      <c r="B3687" s="4" t="s">
        <v>1790</v>
      </c>
      <c r="C3687" s="4" t="s">
        <v>6076</v>
      </c>
      <c r="D3687" s="10">
        <v>1.592529338E9</v>
      </c>
      <c r="E3687" s="25">
        <v>0.49244443</v>
      </c>
      <c r="G3687" s="25"/>
    </row>
    <row r="3688">
      <c r="A3688" s="4" t="s">
        <v>17638</v>
      </c>
      <c r="B3688" s="4" t="s">
        <v>17639</v>
      </c>
      <c r="C3688" s="4" t="s">
        <v>2939</v>
      </c>
      <c r="D3688" s="10">
        <v>1.592538819E9</v>
      </c>
      <c r="E3688" s="25">
        <v>0.4923102</v>
      </c>
      <c r="G3688" s="25"/>
    </row>
    <row r="3689">
      <c r="A3689" s="4" t="s">
        <v>17640</v>
      </c>
      <c r="B3689" s="4" t="s">
        <v>8727</v>
      </c>
      <c r="C3689" s="4" t="s">
        <v>1357</v>
      </c>
      <c r="D3689" s="10">
        <v>1.593270096E9</v>
      </c>
      <c r="E3689" s="25">
        <v>0.4923081</v>
      </c>
      <c r="G3689" s="25"/>
    </row>
    <row r="3690">
      <c r="A3690" s="22" t="s">
        <v>17641</v>
      </c>
      <c r="B3690" s="4" t="s">
        <v>930</v>
      </c>
      <c r="C3690" s="4" t="s">
        <v>3059</v>
      </c>
      <c r="D3690" s="10">
        <v>1.592950574E9</v>
      </c>
      <c r="E3690" s="25">
        <v>0.492267</v>
      </c>
      <c r="G3690" s="25"/>
    </row>
    <row r="3691">
      <c r="A3691" s="4" t="s">
        <v>17642</v>
      </c>
      <c r="B3691" s="4" t="s">
        <v>17643</v>
      </c>
      <c r="C3691" s="4" t="s">
        <v>12347</v>
      </c>
      <c r="D3691" s="10">
        <v>1.592101449E9</v>
      </c>
      <c r="E3691" s="25">
        <v>0.49225366</v>
      </c>
      <c r="G3691" s="25"/>
    </row>
    <row r="3692">
      <c r="A3692" s="4" t="s">
        <v>17644</v>
      </c>
      <c r="B3692" s="4" t="s">
        <v>17645</v>
      </c>
      <c r="C3692" s="4" t="s">
        <v>2939</v>
      </c>
      <c r="D3692" s="10">
        <v>1.592516482E9</v>
      </c>
      <c r="E3692" s="25">
        <v>0.49209872</v>
      </c>
      <c r="G3692" s="25"/>
    </row>
    <row r="3693">
      <c r="A3693" s="4" t="s">
        <v>17646</v>
      </c>
      <c r="B3693" s="4" t="s">
        <v>886</v>
      </c>
      <c r="C3693" s="4" t="s">
        <v>3145</v>
      </c>
      <c r="D3693" s="10">
        <v>1.591807354E9</v>
      </c>
      <c r="E3693" s="25">
        <v>0.4920125</v>
      </c>
      <c r="G3693" s="25"/>
    </row>
    <row r="3694">
      <c r="A3694" s="4" t="s">
        <v>17647</v>
      </c>
      <c r="B3694" s="4" t="s">
        <v>13425</v>
      </c>
      <c r="C3694" s="4" t="s">
        <v>1589</v>
      </c>
      <c r="D3694" s="10">
        <v>1.591722423E9</v>
      </c>
      <c r="E3694" s="25">
        <v>0.49197695</v>
      </c>
      <c r="G3694" s="25"/>
    </row>
    <row r="3695">
      <c r="A3695" s="22" t="s">
        <v>17648</v>
      </c>
      <c r="B3695" s="4" t="s">
        <v>15715</v>
      </c>
      <c r="C3695" s="4" t="s">
        <v>2967</v>
      </c>
      <c r="D3695" s="10">
        <v>1.591161791E9</v>
      </c>
      <c r="E3695" s="25">
        <v>0.49189937</v>
      </c>
      <c r="G3695" s="25"/>
    </row>
    <row r="3696">
      <c r="A3696" s="22" t="s">
        <v>17649</v>
      </c>
      <c r="B3696" s="4" t="s">
        <v>2040</v>
      </c>
      <c r="C3696" s="4" t="s">
        <v>3819</v>
      </c>
      <c r="D3696" s="10">
        <v>1.591810471E9</v>
      </c>
      <c r="E3696" s="25">
        <v>0.49183455</v>
      </c>
      <c r="G3696" s="25"/>
    </row>
    <row r="3697">
      <c r="A3697" s="22" t="s">
        <v>17650</v>
      </c>
      <c r="B3697" s="4" t="s">
        <v>930</v>
      </c>
      <c r="C3697" s="4" t="s">
        <v>3028</v>
      </c>
      <c r="D3697" s="10">
        <v>1.592347591E9</v>
      </c>
      <c r="E3697" s="25">
        <v>0.49171698</v>
      </c>
      <c r="G3697" s="25"/>
    </row>
    <row r="3698">
      <c r="A3698" s="4" t="s">
        <v>17651</v>
      </c>
      <c r="B3698" s="4" t="s">
        <v>17652</v>
      </c>
      <c r="C3698" s="4" t="s">
        <v>6068</v>
      </c>
      <c r="D3698" s="10">
        <v>1.592777243E9</v>
      </c>
      <c r="E3698" s="25">
        <v>0.49171647</v>
      </c>
      <c r="G3698" s="25"/>
    </row>
    <row r="3699">
      <c r="A3699" s="22" t="s">
        <v>17653</v>
      </c>
      <c r="B3699" s="4" t="s">
        <v>15083</v>
      </c>
      <c r="C3699" s="4" t="s">
        <v>1783</v>
      </c>
      <c r="D3699" s="10">
        <v>1.591662036E9</v>
      </c>
      <c r="E3699" s="25">
        <v>0.49168482</v>
      </c>
      <c r="G3699" s="25"/>
    </row>
    <row r="3700">
      <c r="A3700" s="22" t="s">
        <v>17654</v>
      </c>
      <c r="B3700" s="4" t="s">
        <v>10039</v>
      </c>
      <c r="C3700" s="4" t="s">
        <v>1949</v>
      </c>
      <c r="D3700" s="10">
        <v>1.591126206E9</v>
      </c>
      <c r="E3700" s="25">
        <v>0.49134657</v>
      </c>
      <c r="G3700" s="25"/>
    </row>
    <row r="3701">
      <c r="A3701" s="4" t="s">
        <v>17655</v>
      </c>
      <c r="B3701" s="4" t="s">
        <v>1893</v>
      </c>
      <c r="C3701" s="4" t="s">
        <v>2868</v>
      </c>
      <c r="D3701" s="10">
        <v>1.593266709E9</v>
      </c>
      <c r="E3701" s="25">
        <v>0.49134368</v>
      </c>
      <c r="G3701" s="25"/>
    </row>
    <row r="3702">
      <c r="A3702" s="4" t="s">
        <v>17656</v>
      </c>
      <c r="B3702" s="4" t="s">
        <v>3259</v>
      </c>
      <c r="C3702" s="4" t="s">
        <v>2085</v>
      </c>
      <c r="D3702" s="10">
        <v>1.592679904E9</v>
      </c>
      <c r="E3702" s="25">
        <v>0.49120194</v>
      </c>
      <c r="G3702" s="25"/>
    </row>
    <row r="3703">
      <c r="A3703" s="22" t="s">
        <v>17657</v>
      </c>
      <c r="B3703" s="4" t="s">
        <v>1327</v>
      </c>
      <c r="C3703" s="4" t="s">
        <v>4030</v>
      </c>
      <c r="D3703" s="10">
        <v>1.591666128E9</v>
      </c>
      <c r="E3703" s="25">
        <v>0.49117646</v>
      </c>
      <c r="G3703" s="25"/>
    </row>
    <row r="3704">
      <c r="A3704" s="4" t="s">
        <v>17658</v>
      </c>
      <c r="B3704" s="4" t="s">
        <v>14634</v>
      </c>
      <c r="C3704" s="4" t="s">
        <v>3149</v>
      </c>
      <c r="D3704" s="10">
        <v>1.592189037E9</v>
      </c>
      <c r="E3704" s="25">
        <v>0.49111402</v>
      </c>
      <c r="G3704" s="25"/>
    </row>
    <row r="3705">
      <c r="A3705" s="22" t="s">
        <v>17659</v>
      </c>
      <c r="B3705" s="4" t="s">
        <v>945</v>
      </c>
      <c r="C3705" s="4" t="s">
        <v>2173</v>
      </c>
      <c r="D3705" s="10">
        <v>1.593389179E9</v>
      </c>
      <c r="E3705" s="25">
        <v>0.49101293</v>
      </c>
      <c r="G3705" s="25"/>
    </row>
    <row r="3706">
      <c r="A3706" s="22" t="s">
        <v>17660</v>
      </c>
      <c r="B3706" s="4" t="s">
        <v>13601</v>
      </c>
      <c r="C3706" s="4" t="s">
        <v>8926</v>
      </c>
      <c r="D3706" s="10">
        <v>1.591649011E9</v>
      </c>
      <c r="E3706" s="25">
        <v>0.49101177</v>
      </c>
      <c r="G3706" s="25"/>
    </row>
    <row r="3707">
      <c r="A3707" s="4" t="s">
        <v>17661</v>
      </c>
      <c r="B3707" s="4" t="s">
        <v>16375</v>
      </c>
      <c r="C3707" s="4" t="s">
        <v>4423</v>
      </c>
      <c r="D3707" s="10">
        <v>1.591550403E9</v>
      </c>
      <c r="E3707" s="25">
        <v>0.49092647</v>
      </c>
      <c r="G3707" s="25"/>
    </row>
    <row r="3708">
      <c r="A3708" s="22" t="s">
        <v>17662</v>
      </c>
      <c r="B3708" s="4" t="s">
        <v>13601</v>
      </c>
      <c r="C3708" s="4" t="s">
        <v>8170</v>
      </c>
      <c r="D3708" s="10">
        <v>1.592248555E9</v>
      </c>
      <c r="E3708" s="25">
        <v>0.49084428</v>
      </c>
      <c r="G3708" s="25"/>
    </row>
    <row r="3709">
      <c r="A3709" s="4" t="s">
        <v>17663</v>
      </c>
      <c r="B3709" s="26">
        <v>1.2346E13</v>
      </c>
      <c r="C3709" s="4" t="s">
        <v>8906</v>
      </c>
      <c r="D3709" s="10">
        <v>1.593007446E9</v>
      </c>
      <c r="E3709" s="25">
        <v>0.49082446</v>
      </c>
      <c r="G3709" s="25"/>
    </row>
    <row r="3710">
      <c r="A3710" s="4" t="s">
        <v>17664</v>
      </c>
      <c r="B3710" s="4" t="s">
        <v>17665</v>
      </c>
      <c r="C3710" s="4" t="s">
        <v>2797</v>
      </c>
      <c r="D3710" s="10">
        <v>1.59223931E9</v>
      </c>
      <c r="E3710" s="25">
        <v>0.49080965</v>
      </c>
      <c r="G3710" s="25"/>
    </row>
    <row r="3711">
      <c r="A3711" s="4" t="s">
        <v>17666</v>
      </c>
      <c r="B3711" s="4" t="s">
        <v>973</v>
      </c>
      <c r="C3711" s="4" t="s">
        <v>11576</v>
      </c>
      <c r="D3711" s="10">
        <v>1.591118388E9</v>
      </c>
      <c r="E3711" s="25">
        <v>0.490794</v>
      </c>
      <c r="G3711" s="25"/>
    </row>
    <row r="3712">
      <c r="A3712" s="4" t="s">
        <v>17667</v>
      </c>
      <c r="B3712" s="4" t="s">
        <v>14283</v>
      </c>
      <c r="C3712" s="4" t="s">
        <v>46</v>
      </c>
      <c r="D3712" s="10">
        <v>1.591292484E9</v>
      </c>
      <c r="E3712" s="25">
        <v>0.49075532</v>
      </c>
      <c r="G3712" s="25"/>
    </row>
    <row r="3713">
      <c r="A3713" s="4" t="s">
        <v>17668</v>
      </c>
      <c r="B3713" s="4" t="s">
        <v>1187</v>
      </c>
      <c r="C3713" s="4" t="s">
        <v>8298</v>
      </c>
      <c r="D3713" s="10">
        <v>1.591360434E9</v>
      </c>
      <c r="E3713" s="25">
        <v>0.4906501</v>
      </c>
      <c r="G3713" s="25"/>
    </row>
    <row r="3714">
      <c r="A3714" s="22" t="s">
        <v>17669</v>
      </c>
      <c r="B3714" s="4" t="s">
        <v>17670</v>
      </c>
      <c r="C3714" s="4" t="s">
        <v>3901</v>
      </c>
      <c r="D3714" s="10">
        <v>1.591645203E9</v>
      </c>
      <c r="E3714" s="25">
        <v>0.49051133</v>
      </c>
      <c r="G3714" s="25"/>
    </row>
    <row r="3715">
      <c r="A3715" s="4" t="s">
        <v>17671</v>
      </c>
      <c r="B3715" s="4" t="s">
        <v>17672</v>
      </c>
      <c r="C3715" s="4" t="s">
        <v>2717</v>
      </c>
      <c r="D3715" s="10">
        <v>1.591528184E9</v>
      </c>
      <c r="E3715" s="25">
        <v>0.49037033</v>
      </c>
      <c r="G3715" s="25"/>
    </row>
    <row r="3716">
      <c r="A3716" s="22" t="s">
        <v>17673</v>
      </c>
      <c r="B3716" s="4" t="s">
        <v>9663</v>
      </c>
      <c r="C3716" s="4" t="s">
        <v>2048</v>
      </c>
      <c r="D3716" s="10">
        <v>1.593518821E9</v>
      </c>
      <c r="E3716" s="25">
        <v>0.4900988</v>
      </c>
      <c r="G3716" s="25"/>
    </row>
    <row r="3717">
      <c r="A3717" s="4" t="s">
        <v>17674</v>
      </c>
      <c r="B3717" s="4" t="s">
        <v>1187</v>
      </c>
      <c r="C3717" s="4" t="s">
        <v>6792</v>
      </c>
      <c r="D3717" s="10">
        <v>1.593138298E9</v>
      </c>
      <c r="E3717" s="25">
        <v>0.49009675</v>
      </c>
      <c r="G3717" s="25"/>
    </row>
    <row r="3718">
      <c r="A3718" s="4" t="s">
        <v>17675</v>
      </c>
      <c r="B3718" s="4" t="s">
        <v>7641</v>
      </c>
      <c r="C3718" s="4" t="s">
        <v>3855</v>
      </c>
      <c r="D3718" s="10">
        <v>1.592815023E9</v>
      </c>
      <c r="E3718" s="25">
        <v>0.4900036</v>
      </c>
      <c r="G3718" s="25"/>
    </row>
    <row r="3719">
      <c r="A3719" s="4" t="s">
        <v>17676</v>
      </c>
      <c r="B3719" s="4" t="s">
        <v>17677</v>
      </c>
      <c r="C3719" s="4" t="s">
        <v>6036</v>
      </c>
      <c r="D3719" s="10">
        <v>1.592078852E9</v>
      </c>
      <c r="E3719" s="25">
        <v>0.4899918</v>
      </c>
      <c r="G3719" s="25"/>
    </row>
    <row r="3720">
      <c r="A3720" s="4" t="s">
        <v>17678</v>
      </c>
      <c r="B3720" s="4" t="s">
        <v>13230</v>
      </c>
      <c r="C3720" s="4" t="s">
        <v>5903</v>
      </c>
      <c r="D3720" s="10">
        <v>1.59213443E9</v>
      </c>
      <c r="E3720" s="25">
        <v>0.48988464</v>
      </c>
      <c r="G3720" s="25"/>
    </row>
    <row r="3721">
      <c r="A3721" s="4" t="s">
        <v>17679</v>
      </c>
      <c r="B3721" s="4" t="s">
        <v>1619</v>
      </c>
      <c r="C3721" s="4" t="s">
        <v>8584</v>
      </c>
      <c r="D3721" s="10">
        <v>1.592824641E9</v>
      </c>
      <c r="E3721" s="25">
        <v>0.48973855</v>
      </c>
      <c r="G3721" s="25"/>
    </row>
    <row r="3722">
      <c r="A3722" s="22" t="s">
        <v>17680</v>
      </c>
      <c r="B3722" s="4" t="s">
        <v>3947</v>
      </c>
      <c r="C3722" s="4" t="s">
        <v>5805</v>
      </c>
      <c r="D3722" s="10">
        <v>1.592863597E9</v>
      </c>
      <c r="E3722" s="25">
        <v>0.48969042</v>
      </c>
      <c r="G3722" s="25"/>
    </row>
    <row r="3723">
      <c r="A3723" s="4" t="s">
        <v>17681</v>
      </c>
      <c r="B3723" s="4" t="s">
        <v>8489</v>
      </c>
      <c r="C3723" s="4" t="s">
        <v>999</v>
      </c>
      <c r="D3723" s="10">
        <v>1.593183726E9</v>
      </c>
      <c r="E3723" s="25">
        <v>0.48953062</v>
      </c>
      <c r="G3723" s="25"/>
    </row>
    <row r="3724">
      <c r="A3724" s="22" t="s">
        <v>17682</v>
      </c>
      <c r="B3724" s="4" t="s">
        <v>15715</v>
      </c>
      <c r="C3724" s="4" t="s">
        <v>4161</v>
      </c>
      <c r="D3724" s="10">
        <v>1.591712148E9</v>
      </c>
      <c r="E3724" s="25">
        <v>0.4893729</v>
      </c>
      <c r="G3724" s="25"/>
    </row>
    <row r="3725">
      <c r="A3725" s="22" t="s">
        <v>17683</v>
      </c>
      <c r="B3725" s="4" t="s">
        <v>17547</v>
      </c>
      <c r="C3725" s="4" t="s">
        <v>10565</v>
      </c>
      <c r="D3725" s="10">
        <v>1.591410962E9</v>
      </c>
      <c r="E3725" s="25">
        <v>0.4892867</v>
      </c>
      <c r="G3725" s="25"/>
    </row>
    <row r="3726">
      <c r="A3726" s="4" t="s">
        <v>17684</v>
      </c>
      <c r="B3726" s="4" t="s">
        <v>17685</v>
      </c>
      <c r="C3726" s="4" t="s">
        <v>2143</v>
      </c>
      <c r="D3726" s="10">
        <v>1.591828254E9</v>
      </c>
      <c r="E3726" s="25">
        <v>0.4892744</v>
      </c>
      <c r="G3726" s="25"/>
    </row>
    <row r="3727">
      <c r="A3727" s="4" t="s">
        <v>17686</v>
      </c>
      <c r="B3727" s="4" t="s">
        <v>15545</v>
      </c>
      <c r="C3727" s="4" t="s">
        <v>4118</v>
      </c>
      <c r="D3727" s="10">
        <v>1.591568437E9</v>
      </c>
      <c r="E3727" s="25">
        <v>0.48902375</v>
      </c>
      <c r="G3727" s="25"/>
    </row>
    <row r="3728">
      <c r="A3728" s="22" t="s">
        <v>17687</v>
      </c>
      <c r="B3728" s="4" t="s">
        <v>17688</v>
      </c>
      <c r="C3728" s="4" t="s">
        <v>4951</v>
      </c>
      <c r="D3728" s="10">
        <v>1.592342762E9</v>
      </c>
      <c r="E3728" s="25">
        <v>0.48888603</v>
      </c>
      <c r="G3728" s="25"/>
    </row>
    <row r="3729">
      <c r="A3729" s="22" t="s">
        <v>17689</v>
      </c>
      <c r="B3729" s="4" t="s">
        <v>7379</v>
      </c>
      <c r="C3729" s="4" t="s">
        <v>11718</v>
      </c>
      <c r="D3729" s="10">
        <v>1.59343832E9</v>
      </c>
      <c r="E3729" s="25">
        <v>0.48876828</v>
      </c>
      <c r="G3729" s="25"/>
    </row>
    <row r="3730">
      <c r="A3730" s="22" t="s">
        <v>17690</v>
      </c>
      <c r="B3730" s="4" t="s">
        <v>13155</v>
      </c>
      <c r="C3730" s="4" t="s">
        <v>7148</v>
      </c>
      <c r="D3730" s="10">
        <v>1.591020762E9</v>
      </c>
      <c r="E3730" s="25">
        <v>0.4887531</v>
      </c>
      <c r="G3730" s="25"/>
    </row>
    <row r="3731">
      <c r="A3731" s="4" t="s">
        <v>17691</v>
      </c>
      <c r="B3731" s="4" t="s">
        <v>14542</v>
      </c>
      <c r="C3731" s="4" t="s">
        <v>3819</v>
      </c>
      <c r="D3731" s="10">
        <v>1.59181836E9</v>
      </c>
      <c r="E3731" s="25">
        <v>0.48873606</v>
      </c>
      <c r="G3731" s="25"/>
    </row>
    <row r="3732">
      <c r="A3732" s="22" t="s">
        <v>17692</v>
      </c>
      <c r="B3732" s="4" t="s">
        <v>13689</v>
      </c>
      <c r="C3732" s="4" t="s">
        <v>8955</v>
      </c>
      <c r="D3732" s="10">
        <v>1.591739894E9</v>
      </c>
      <c r="E3732" s="25">
        <v>0.4883126</v>
      </c>
      <c r="G3732" s="25"/>
    </row>
    <row r="3733">
      <c r="A3733" s="22" t="s">
        <v>17693</v>
      </c>
      <c r="B3733" s="4" t="s">
        <v>1257</v>
      </c>
      <c r="C3733" s="4" t="s">
        <v>3549</v>
      </c>
      <c r="D3733" s="10">
        <v>1.591644213E9</v>
      </c>
      <c r="E3733" s="25">
        <v>0.48819345</v>
      </c>
      <c r="G3733" s="25"/>
    </row>
    <row r="3734">
      <c r="A3734" s="22" t="s">
        <v>17694</v>
      </c>
      <c r="B3734" s="4" t="s">
        <v>16145</v>
      </c>
      <c r="C3734" s="4" t="s">
        <v>6296</v>
      </c>
      <c r="D3734" s="10">
        <v>1.592267013E9</v>
      </c>
      <c r="E3734" s="25">
        <v>0.48817518</v>
      </c>
      <c r="G3734" s="25"/>
    </row>
    <row r="3735">
      <c r="A3735" s="22" t="s">
        <v>17695</v>
      </c>
      <c r="B3735" s="4" t="s">
        <v>1327</v>
      </c>
      <c r="C3735" s="4" t="s">
        <v>770</v>
      </c>
      <c r="D3735" s="10">
        <v>1.592245909E9</v>
      </c>
      <c r="E3735" s="25">
        <v>0.4881486</v>
      </c>
      <c r="G3735" s="25"/>
    </row>
    <row r="3736">
      <c r="A3736" s="4" t="s">
        <v>17696</v>
      </c>
      <c r="B3736" s="4" t="s">
        <v>5471</v>
      </c>
      <c r="C3736" s="4" t="s">
        <v>7961</v>
      </c>
      <c r="D3736" s="10">
        <v>1.592275536E9</v>
      </c>
      <c r="E3736" s="25">
        <v>0.48808318</v>
      </c>
      <c r="G3736" s="25"/>
    </row>
    <row r="3737">
      <c r="A3737" s="22" t="s">
        <v>17697</v>
      </c>
      <c r="B3737" s="4" t="s">
        <v>14916</v>
      </c>
      <c r="C3737" s="4" t="s">
        <v>7411</v>
      </c>
      <c r="D3737" s="10">
        <v>1.591731342E9</v>
      </c>
      <c r="E3737" s="25">
        <v>0.48798302</v>
      </c>
      <c r="G3737" s="25"/>
    </row>
    <row r="3738">
      <c r="A3738" s="22" t="s">
        <v>17698</v>
      </c>
      <c r="B3738" s="4" t="s">
        <v>13333</v>
      </c>
      <c r="C3738" s="4" t="s">
        <v>5119</v>
      </c>
      <c r="D3738" s="10">
        <v>1.593087326E9</v>
      </c>
      <c r="E3738" s="25">
        <v>0.48795202</v>
      </c>
      <c r="G3738" s="25"/>
    </row>
    <row r="3739">
      <c r="A3739" s="22" t="s">
        <v>17699</v>
      </c>
      <c r="B3739" s="4" t="s">
        <v>13689</v>
      </c>
      <c r="C3739" s="4" t="s">
        <v>1460</v>
      </c>
      <c r="D3739" s="10">
        <v>1.591565534E9</v>
      </c>
      <c r="E3739" s="25">
        <v>0.4879099</v>
      </c>
      <c r="G3739" s="25"/>
    </row>
    <row r="3740">
      <c r="A3740" s="4" t="s">
        <v>17700</v>
      </c>
      <c r="B3740" s="4" t="s">
        <v>16513</v>
      </c>
      <c r="C3740" s="4" t="s">
        <v>1300</v>
      </c>
      <c r="D3740" s="10">
        <v>1.592565104E9</v>
      </c>
      <c r="E3740" s="25">
        <v>0.48774868</v>
      </c>
      <c r="G3740" s="25"/>
    </row>
    <row r="3741">
      <c r="A3741" s="22" t="s">
        <v>17701</v>
      </c>
      <c r="B3741" s="4" t="s">
        <v>17702</v>
      </c>
      <c r="C3741" s="4" t="s">
        <v>2650</v>
      </c>
      <c r="D3741" s="10">
        <v>1.592429783E9</v>
      </c>
      <c r="E3741" s="25">
        <v>0.48756373</v>
      </c>
      <c r="G3741" s="25"/>
    </row>
    <row r="3742">
      <c r="A3742" s="4" t="s">
        <v>17703</v>
      </c>
      <c r="B3742" s="4" t="s">
        <v>10300</v>
      </c>
      <c r="C3742" s="4" t="s">
        <v>11299</v>
      </c>
      <c r="D3742" s="10">
        <v>1.593115387E9</v>
      </c>
      <c r="E3742" s="25">
        <v>0.4871765</v>
      </c>
      <c r="G3742" s="25"/>
    </row>
    <row r="3743">
      <c r="A3743" s="4" t="s">
        <v>17704</v>
      </c>
      <c r="B3743" s="4" t="s">
        <v>13102</v>
      </c>
      <c r="C3743" s="4" t="s">
        <v>7356</v>
      </c>
      <c r="D3743" s="10">
        <v>1.59330942E9</v>
      </c>
      <c r="E3743" s="25">
        <v>0.48709175</v>
      </c>
      <c r="G3743" s="25"/>
    </row>
    <row r="3744">
      <c r="A3744" s="4" t="s">
        <v>17705</v>
      </c>
      <c r="B3744" s="4" t="s">
        <v>17706</v>
      </c>
      <c r="C3744" s="4" t="s">
        <v>8354</v>
      </c>
      <c r="D3744" s="10">
        <v>1.591444838E9</v>
      </c>
      <c r="E3744" s="25">
        <v>0.48708513</v>
      </c>
      <c r="G3744" s="25"/>
    </row>
    <row r="3745">
      <c r="A3745" s="22" t="s">
        <v>17707</v>
      </c>
      <c r="B3745" s="4" t="s">
        <v>15178</v>
      </c>
      <c r="C3745" s="4" t="s">
        <v>8993</v>
      </c>
      <c r="D3745" s="10">
        <v>1.592953453E9</v>
      </c>
      <c r="E3745" s="25">
        <v>0.4870715</v>
      </c>
      <c r="G3745" s="25"/>
    </row>
    <row r="3746">
      <c r="A3746" s="4" t="s">
        <v>17708</v>
      </c>
      <c r="B3746" s="4" t="s">
        <v>13314</v>
      </c>
      <c r="C3746" s="4" t="s">
        <v>12097</v>
      </c>
      <c r="D3746" s="10">
        <v>1.593407934E9</v>
      </c>
      <c r="E3746" s="25">
        <v>0.48679042</v>
      </c>
      <c r="G3746" s="25"/>
    </row>
    <row r="3747">
      <c r="A3747" s="22" t="s">
        <v>17709</v>
      </c>
      <c r="B3747" s="4" t="s">
        <v>4949</v>
      </c>
      <c r="C3747" s="4" t="s">
        <v>4951</v>
      </c>
      <c r="D3747" s="10">
        <v>1.592330909E9</v>
      </c>
      <c r="E3747" s="25">
        <v>0.4867196</v>
      </c>
      <c r="G3747" s="25"/>
    </row>
    <row r="3748">
      <c r="A3748" s="4" t="s">
        <v>17710</v>
      </c>
      <c r="B3748" s="4" t="s">
        <v>13205</v>
      </c>
      <c r="C3748" s="4" t="s">
        <v>3226</v>
      </c>
      <c r="D3748" s="10">
        <v>1.591311068E9</v>
      </c>
      <c r="E3748" s="25">
        <v>0.48667213</v>
      </c>
      <c r="G3748" s="25"/>
    </row>
    <row r="3749">
      <c r="A3749" s="4" t="s">
        <v>17711</v>
      </c>
      <c r="B3749" s="4" t="s">
        <v>15070</v>
      </c>
      <c r="C3749" s="4" t="s">
        <v>7403</v>
      </c>
      <c r="D3749" s="10">
        <v>1.59137308E9</v>
      </c>
      <c r="E3749" s="25">
        <v>0.48657346</v>
      </c>
      <c r="G3749" s="25"/>
    </row>
    <row r="3750">
      <c r="A3750" s="22" t="s">
        <v>17712</v>
      </c>
      <c r="B3750" s="4" t="s">
        <v>13945</v>
      </c>
      <c r="C3750" s="4" t="s">
        <v>2740</v>
      </c>
      <c r="D3750" s="10">
        <v>1.591632994E9</v>
      </c>
      <c r="E3750" s="25">
        <v>0.4865483</v>
      </c>
      <c r="G3750" s="25"/>
    </row>
    <row r="3751">
      <c r="A3751" s="4" t="s">
        <v>17713</v>
      </c>
      <c r="B3751" s="4" t="s">
        <v>930</v>
      </c>
      <c r="C3751" s="4" t="s">
        <v>5572</v>
      </c>
      <c r="D3751" s="10">
        <v>1.592434731E9</v>
      </c>
      <c r="E3751" s="25">
        <v>0.4861182</v>
      </c>
      <c r="G3751" s="25"/>
    </row>
    <row r="3752">
      <c r="A3752" s="4" t="s">
        <v>17714</v>
      </c>
      <c r="B3752" s="4" t="s">
        <v>17715</v>
      </c>
      <c r="C3752" s="4" t="s">
        <v>2743</v>
      </c>
      <c r="D3752" s="10">
        <v>1.591845476E9</v>
      </c>
      <c r="E3752" s="25">
        <v>0.4858481</v>
      </c>
      <c r="G3752" s="25"/>
    </row>
    <row r="3753">
      <c r="A3753" s="4" t="s">
        <v>17716</v>
      </c>
      <c r="B3753" s="4" t="s">
        <v>17438</v>
      </c>
      <c r="C3753" s="4" t="s">
        <v>8285</v>
      </c>
      <c r="D3753" s="10">
        <v>1.591856968E9</v>
      </c>
      <c r="E3753" s="25">
        <v>0.48580638</v>
      </c>
      <c r="G3753" s="25"/>
    </row>
    <row r="3754">
      <c r="A3754" s="22" t="s">
        <v>17717</v>
      </c>
      <c r="B3754" s="4" t="s">
        <v>1113</v>
      </c>
      <c r="C3754" s="4" t="s">
        <v>4796</v>
      </c>
      <c r="D3754" s="10">
        <v>1.592336344E9</v>
      </c>
      <c r="E3754" s="25">
        <v>0.4858063</v>
      </c>
      <c r="G3754" s="25"/>
    </row>
    <row r="3755">
      <c r="A3755" s="22" t="s">
        <v>17718</v>
      </c>
      <c r="B3755" s="4" t="s">
        <v>17719</v>
      </c>
      <c r="C3755" s="4" t="s">
        <v>975</v>
      </c>
      <c r="D3755" s="10">
        <v>1.591670847E9</v>
      </c>
      <c r="E3755" s="25">
        <v>0.4858026</v>
      </c>
      <c r="G3755" s="25"/>
    </row>
    <row r="3756">
      <c r="A3756" s="4" t="s">
        <v>17720</v>
      </c>
      <c r="B3756" s="4" t="s">
        <v>925</v>
      </c>
      <c r="C3756" s="4" t="s">
        <v>3291</v>
      </c>
      <c r="D3756" s="10">
        <v>1.59158967E9</v>
      </c>
      <c r="E3756" s="25">
        <v>0.48566496</v>
      </c>
      <c r="G3756" s="25"/>
    </row>
    <row r="3757">
      <c r="A3757" s="4" t="s">
        <v>17721</v>
      </c>
      <c r="B3757" s="4" t="s">
        <v>17722</v>
      </c>
      <c r="C3757" s="4" t="s">
        <v>7081</v>
      </c>
      <c r="D3757" s="10">
        <v>1.593487039E9</v>
      </c>
      <c r="E3757" s="25">
        <v>0.48555973</v>
      </c>
      <c r="G3757" s="25"/>
    </row>
    <row r="3758">
      <c r="A3758" s="22" t="s">
        <v>17723</v>
      </c>
      <c r="B3758" s="4" t="s">
        <v>15902</v>
      </c>
      <c r="C3758" s="4" t="s">
        <v>3106</v>
      </c>
      <c r="D3758" s="10">
        <v>1.592143969E9</v>
      </c>
      <c r="E3758" s="25">
        <v>0.48462555</v>
      </c>
      <c r="G3758" s="25"/>
    </row>
    <row r="3759">
      <c r="A3759" s="4" t="s">
        <v>17724</v>
      </c>
      <c r="B3759" s="4" t="s">
        <v>14185</v>
      </c>
      <c r="C3759" s="4" t="s">
        <v>9128</v>
      </c>
      <c r="D3759" s="10">
        <v>1.591364405E9</v>
      </c>
      <c r="E3759" s="25">
        <v>0.48460034</v>
      </c>
      <c r="G3759" s="25"/>
    </row>
    <row r="3760">
      <c r="A3760" s="4" t="s">
        <v>17725</v>
      </c>
      <c r="B3760" s="4" t="s">
        <v>17726</v>
      </c>
      <c r="C3760" s="4" t="s">
        <v>2337</v>
      </c>
      <c r="D3760" s="10">
        <v>1.591206358E9</v>
      </c>
      <c r="E3760" s="25">
        <v>0.48386943</v>
      </c>
      <c r="G3760" s="25"/>
    </row>
    <row r="3761">
      <c r="A3761" s="4" t="s">
        <v>17727</v>
      </c>
      <c r="B3761" s="4" t="s">
        <v>1790</v>
      </c>
      <c r="C3761" s="4" t="s">
        <v>10293</v>
      </c>
      <c r="D3761" s="10">
        <v>1.591762332E9</v>
      </c>
      <c r="E3761" s="25">
        <v>0.48354247</v>
      </c>
      <c r="G3761" s="25"/>
    </row>
    <row r="3762">
      <c r="A3762" s="22" t="s">
        <v>17728</v>
      </c>
      <c r="B3762" s="4" t="s">
        <v>7928</v>
      </c>
      <c r="C3762" s="4" t="s">
        <v>2418</v>
      </c>
      <c r="D3762" s="10">
        <v>1.592808047E9</v>
      </c>
      <c r="E3762" s="25">
        <v>0.4835262</v>
      </c>
      <c r="G3762" s="25"/>
    </row>
    <row r="3763">
      <c r="A3763" s="22" t="s">
        <v>17729</v>
      </c>
      <c r="B3763" s="4" t="s">
        <v>17730</v>
      </c>
      <c r="C3763" s="4" t="s">
        <v>2426</v>
      </c>
      <c r="D3763" s="10">
        <v>1.591992257E9</v>
      </c>
      <c r="E3763" s="25">
        <v>0.48344958</v>
      </c>
      <c r="G3763" s="25"/>
    </row>
    <row r="3764">
      <c r="A3764" s="22" t="s">
        <v>17731</v>
      </c>
      <c r="B3764" s="4" t="s">
        <v>13135</v>
      </c>
      <c r="C3764" s="4" t="s">
        <v>12208</v>
      </c>
      <c r="D3764" s="10">
        <v>1.593048547E9</v>
      </c>
      <c r="E3764" s="25">
        <v>0.48340744</v>
      </c>
      <c r="G3764" s="25"/>
    </row>
    <row r="3765">
      <c r="A3765" s="4" t="s">
        <v>17732</v>
      </c>
      <c r="B3765" s="4" t="s">
        <v>13784</v>
      </c>
      <c r="C3765" s="4" t="s">
        <v>2880</v>
      </c>
      <c r="D3765" s="10">
        <v>1.591824534E9</v>
      </c>
      <c r="E3765" s="25">
        <v>0.48295015</v>
      </c>
      <c r="G3765" s="25"/>
    </row>
    <row r="3766">
      <c r="A3766" s="4" t="s">
        <v>17733</v>
      </c>
      <c r="B3766" s="4" t="s">
        <v>13230</v>
      </c>
      <c r="C3766" s="4" t="s">
        <v>2037</v>
      </c>
      <c r="D3766" s="10">
        <v>1.591872427E9</v>
      </c>
      <c r="E3766" s="25">
        <v>0.48293608</v>
      </c>
      <c r="G3766" s="25"/>
    </row>
    <row r="3767">
      <c r="A3767" s="4" t="s">
        <v>17734</v>
      </c>
      <c r="B3767" s="4" t="s">
        <v>3294</v>
      </c>
      <c r="C3767" s="4" t="s">
        <v>12183</v>
      </c>
      <c r="D3767" s="10">
        <v>1.593535477E9</v>
      </c>
      <c r="E3767" s="25">
        <v>0.48285457</v>
      </c>
      <c r="G3767" s="25"/>
    </row>
    <row r="3768">
      <c r="A3768" s="22" t="s">
        <v>17735</v>
      </c>
      <c r="B3768" s="4" t="s">
        <v>13194</v>
      </c>
      <c r="C3768" s="4" t="s">
        <v>9783</v>
      </c>
      <c r="D3768" s="10">
        <v>1.592664036E9</v>
      </c>
      <c r="E3768" s="25">
        <v>0.4823077</v>
      </c>
      <c r="G3768" s="25"/>
    </row>
    <row r="3769">
      <c r="A3769" s="4" t="s">
        <v>17736</v>
      </c>
      <c r="B3769" s="4" t="s">
        <v>12337</v>
      </c>
      <c r="C3769" s="4" t="s">
        <v>3243</v>
      </c>
      <c r="D3769" s="10">
        <v>1.591301714E9</v>
      </c>
      <c r="E3769" s="25">
        <v>0.4819856</v>
      </c>
      <c r="G3769" s="25"/>
    </row>
    <row r="3770">
      <c r="A3770" s="22" t="s">
        <v>17737</v>
      </c>
      <c r="B3770" s="4" t="s">
        <v>13563</v>
      </c>
      <c r="C3770" s="4" t="s">
        <v>4960</v>
      </c>
      <c r="D3770" s="10">
        <v>1.591147277E9</v>
      </c>
      <c r="E3770" s="25">
        <v>0.48144284</v>
      </c>
      <c r="G3770" s="25"/>
    </row>
    <row r="3771">
      <c r="A3771" s="22" t="s">
        <v>17738</v>
      </c>
      <c r="B3771" s="4" t="s">
        <v>13689</v>
      </c>
      <c r="C3771" s="4" t="s">
        <v>2564</v>
      </c>
      <c r="D3771" s="10">
        <v>1.59286874E9</v>
      </c>
      <c r="E3771" s="25">
        <v>0.48131624</v>
      </c>
      <c r="G3771" s="25"/>
    </row>
    <row r="3772">
      <c r="A3772" s="4" t="s">
        <v>17739</v>
      </c>
      <c r="B3772" s="4" t="s">
        <v>15070</v>
      </c>
      <c r="C3772" s="4" t="s">
        <v>6539</v>
      </c>
      <c r="D3772" s="10">
        <v>1.591366318E9</v>
      </c>
      <c r="E3772" s="25">
        <v>0.4812636</v>
      </c>
      <c r="G3772" s="25"/>
    </row>
    <row r="3773">
      <c r="A3773" s="4" t="s">
        <v>17740</v>
      </c>
      <c r="B3773" s="4" t="s">
        <v>2750</v>
      </c>
      <c r="C3773" s="4" t="s">
        <v>9021</v>
      </c>
      <c r="D3773" s="10">
        <v>1.591804359E9</v>
      </c>
      <c r="E3773" s="25">
        <v>0.48093984</v>
      </c>
      <c r="G3773" s="25"/>
    </row>
    <row r="3774">
      <c r="A3774" s="4" t="s">
        <v>17741</v>
      </c>
      <c r="B3774" s="4" t="s">
        <v>2989</v>
      </c>
      <c r="C3774" s="4" t="s">
        <v>156</v>
      </c>
      <c r="D3774" s="10">
        <v>1.593221701E9</v>
      </c>
      <c r="E3774" s="25">
        <v>0.48090798</v>
      </c>
      <c r="G3774" s="25"/>
    </row>
    <row r="3775">
      <c r="A3775" s="4" t="s">
        <v>17742</v>
      </c>
      <c r="B3775" s="4" t="s">
        <v>13135</v>
      </c>
      <c r="C3775" s="4" t="s">
        <v>8392</v>
      </c>
      <c r="D3775" s="10">
        <v>1.59302363E9</v>
      </c>
      <c r="E3775" s="25">
        <v>0.48088175</v>
      </c>
      <c r="G3775" s="25"/>
    </row>
    <row r="3776">
      <c r="A3776" s="22" t="s">
        <v>17743</v>
      </c>
      <c r="B3776" s="4" t="s">
        <v>1683</v>
      </c>
      <c r="C3776" s="4" t="s">
        <v>1685</v>
      </c>
      <c r="D3776" s="10">
        <v>1.592486027E9</v>
      </c>
      <c r="E3776" s="25">
        <v>0.48068377</v>
      </c>
      <c r="G3776" s="25"/>
    </row>
    <row r="3777">
      <c r="A3777" s="4" t="s">
        <v>17744</v>
      </c>
      <c r="B3777" s="4" t="s">
        <v>17251</v>
      </c>
      <c r="C3777" s="4" t="s">
        <v>1851</v>
      </c>
      <c r="D3777" s="10">
        <v>1.591400272E9</v>
      </c>
      <c r="E3777" s="25">
        <v>0.48039833</v>
      </c>
      <c r="G3777" s="25"/>
    </row>
    <row r="3778">
      <c r="A3778" s="4" t="s">
        <v>17745</v>
      </c>
      <c r="B3778" s="4" t="s">
        <v>14107</v>
      </c>
      <c r="C3778" s="4" t="s">
        <v>10706</v>
      </c>
      <c r="D3778" s="10">
        <v>1.593028046E9</v>
      </c>
      <c r="E3778" s="25">
        <v>0.48021823</v>
      </c>
      <c r="G3778" s="25"/>
    </row>
    <row r="3779">
      <c r="A3779" s="4" t="s">
        <v>17746</v>
      </c>
      <c r="B3779" s="4" t="s">
        <v>16680</v>
      </c>
      <c r="C3779" s="4" t="s">
        <v>7906</v>
      </c>
      <c r="D3779" s="10">
        <v>1.591566492E9</v>
      </c>
      <c r="E3779" s="25">
        <v>0.47972494</v>
      </c>
      <c r="G3779" s="25"/>
    </row>
    <row r="3780">
      <c r="A3780" s="4" t="s">
        <v>17747</v>
      </c>
      <c r="B3780" s="4" t="s">
        <v>2750</v>
      </c>
      <c r="C3780" s="4" t="s">
        <v>8599</v>
      </c>
      <c r="D3780" s="10">
        <v>1.591392742E9</v>
      </c>
      <c r="E3780" s="25">
        <v>0.479421</v>
      </c>
      <c r="G3780" s="25"/>
    </row>
    <row r="3781">
      <c r="A3781" s="4" t="s">
        <v>17748</v>
      </c>
      <c r="B3781" s="4" t="s">
        <v>16808</v>
      </c>
      <c r="C3781" s="4" t="s">
        <v>2743</v>
      </c>
      <c r="D3781" s="10">
        <v>1.591310668E9</v>
      </c>
      <c r="E3781" s="25">
        <v>0.47893444</v>
      </c>
      <c r="G3781" s="25"/>
    </row>
    <row r="3782">
      <c r="A3782" s="22" t="s">
        <v>17749</v>
      </c>
      <c r="B3782" s="4" t="s">
        <v>6034</v>
      </c>
      <c r="C3782" s="4" t="s">
        <v>10512</v>
      </c>
      <c r="D3782" s="10">
        <v>1.592690969E9</v>
      </c>
      <c r="E3782" s="25">
        <v>0.47833484</v>
      </c>
      <c r="G3782" s="25"/>
    </row>
    <row r="3783">
      <c r="A3783" s="4" t="s">
        <v>17750</v>
      </c>
      <c r="B3783" s="4" t="s">
        <v>8489</v>
      </c>
      <c r="C3783" s="4" t="s">
        <v>9969</v>
      </c>
      <c r="D3783" s="10">
        <v>1.593454602E9</v>
      </c>
      <c r="E3783" s="25">
        <v>0.4782067</v>
      </c>
      <c r="G3783" s="25"/>
    </row>
    <row r="3784">
      <c r="A3784" s="22" t="s">
        <v>17751</v>
      </c>
      <c r="B3784" s="4" t="s">
        <v>1327</v>
      </c>
      <c r="C3784" s="4" t="s">
        <v>11901</v>
      </c>
      <c r="D3784" s="10">
        <v>1.592831036E9</v>
      </c>
      <c r="E3784" s="25">
        <v>0.47817147</v>
      </c>
      <c r="G3784" s="25"/>
    </row>
    <row r="3785">
      <c r="A3785" s="4" t="s">
        <v>17752</v>
      </c>
      <c r="B3785" s="4" t="s">
        <v>1041</v>
      </c>
      <c r="C3785" s="4" t="s">
        <v>4753</v>
      </c>
      <c r="D3785" s="10">
        <v>1.591635791E9</v>
      </c>
      <c r="E3785" s="25">
        <v>0.47816733</v>
      </c>
      <c r="G3785" s="25"/>
    </row>
    <row r="3786">
      <c r="A3786" s="22" t="s">
        <v>17753</v>
      </c>
      <c r="B3786" s="4" t="s">
        <v>13230</v>
      </c>
      <c r="C3786" s="4" t="s">
        <v>2821</v>
      </c>
      <c r="D3786" s="10">
        <v>1.592771208E9</v>
      </c>
      <c r="E3786" s="25">
        <v>0.47802746</v>
      </c>
      <c r="G3786" s="25"/>
    </row>
    <row r="3787">
      <c r="A3787" s="22" t="s">
        <v>17754</v>
      </c>
      <c r="B3787" s="4" t="s">
        <v>13537</v>
      </c>
      <c r="C3787" s="4" t="s">
        <v>12452</v>
      </c>
      <c r="D3787" s="10">
        <v>1.593273082E9</v>
      </c>
      <c r="E3787" s="25">
        <v>0.4779124</v>
      </c>
      <c r="G3787" s="25"/>
    </row>
    <row r="3788">
      <c r="A3788" s="4" t="s">
        <v>17755</v>
      </c>
      <c r="B3788" s="4" t="s">
        <v>17756</v>
      </c>
      <c r="C3788" s="4" t="s">
        <v>4629</v>
      </c>
      <c r="D3788" s="10">
        <v>1.59345669E9</v>
      </c>
      <c r="E3788" s="25">
        <v>0.4776852</v>
      </c>
      <c r="G3788" s="25"/>
    </row>
    <row r="3789">
      <c r="A3789" s="22" t="s">
        <v>17757</v>
      </c>
      <c r="B3789" s="4" t="s">
        <v>1619</v>
      </c>
      <c r="C3789" s="4" t="s">
        <v>3893</v>
      </c>
      <c r="D3789" s="10">
        <v>1.592758079E9</v>
      </c>
      <c r="E3789" s="25">
        <v>0.47745672</v>
      </c>
      <c r="G3789" s="25"/>
    </row>
    <row r="3790">
      <c r="A3790" s="4" t="s">
        <v>17758</v>
      </c>
      <c r="B3790" s="4" t="s">
        <v>1595</v>
      </c>
      <c r="C3790" s="4" t="s">
        <v>3782</v>
      </c>
      <c r="D3790" s="10">
        <v>1.592268154E9</v>
      </c>
      <c r="E3790" s="25">
        <v>0.47744852</v>
      </c>
      <c r="G3790" s="25"/>
    </row>
    <row r="3791">
      <c r="A3791" s="4" t="s">
        <v>17759</v>
      </c>
      <c r="B3791" s="4" t="s">
        <v>14903</v>
      </c>
      <c r="C3791" s="4" t="s">
        <v>1034</v>
      </c>
      <c r="D3791" s="10">
        <v>1.591808839E9</v>
      </c>
      <c r="E3791" s="25">
        <v>0.47705045</v>
      </c>
      <c r="G3791" s="25"/>
    </row>
    <row r="3792">
      <c r="A3792" s="22" t="s">
        <v>17760</v>
      </c>
      <c r="B3792" s="4" t="s">
        <v>17761</v>
      </c>
      <c r="C3792" s="4" t="s">
        <v>507</v>
      </c>
      <c r="D3792" s="10">
        <v>1.593127877E9</v>
      </c>
      <c r="E3792" s="25">
        <v>0.47700167</v>
      </c>
      <c r="G3792" s="25"/>
    </row>
    <row r="3793">
      <c r="A3793" s="4" t="s">
        <v>17762</v>
      </c>
      <c r="B3793" s="4" t="s">
        <v>16010</v>
      </c>
      <c r="C3793" s="4" t="s">
        <v>11168</v>
      </c>
      <c r="D3793" s="10">
        <v>1.593550282E9</v>
      </c>
      <c r="E3793" s="25">
        <v>0.47676215</v>
      </c>
      <c r="G3793" s="25"/>
    </row>
    <row r="3794">
      <c r="A3794" s="22" t="s">
        <v>17763</v>
      </c>
      <c r="B3794" s="4" t="s">
        <v>16746</v>
      </c>
      <c r="C3794" s="4" t="s">
        <v>191</v>
      </c>
      <c r="D3794" s="10">
        <v>1.593092894E9</v>
      </c>
      <c r="E3794" s="25">
        <v>0.47644475</v>
      </c>
      <c r="G3794" s="25"/>
    </row>
    <row r="3795">
      <c r="A3795" s="22" t="s">
        <v>17764</v>
      </c>
      <c r="B3795" s="4" t="s">
        <v>3404</v>
      </c>
      <c r="C3795" s="4" t="s">
        <v>5547</v>
      </c>
      <c r="D3795" s="10">
        <v>1.591297611E9</v>
      </c>
      <c r="E3795" s="25">
        <v>0.47638795</v>
      </c>
      <c r="G3795" s="25"/>
    </row>
    <row r="3796">
      <c r="A3796" s="4" t="s">
        <v>17765</v>
      </c>
      <c r="B3796" s="4" t="s">
        <v>978</v>
      </c>
      <c r="C3796" s="4" t="s">
        <v>11061</v>
      </c>
      <c r="D3796" s="10">
        <v>1.592999348E9</v>
      </c>
      <c r="E3796" s="25">
        <v>0.47631982</v>
      </c>
      <c r="G3796" s="25"/>
    </row>
    <row r="3797">
      <c r="A3797" s="22" t="s">
        <v>17766</v>
      </c>
      <c r="B3797" s="4" t="s">
        <v>14446</v>
      </c>
      <c r="C3797" s="4" t="s">
        <v>12469</v>
      </c>
      <c r="D3797" s="10">
        <v>1.591907132E9</v>
      </c>
      <c r="E3797" s="25">
        <v>0.47625276</v>
      </c>
      <c r="G3797" s="25"/>
    </row>
    <row r="3798">
      <c r="A3798" s="4" t="s">
        <v>17767</v>
      </c>
      <c r="B3798" s="4" t="s">
        <v>1542</v>
      </c>
      <c r="C3798" s="4" t="s">
        <v>5424</v>
      </c>
      <c r="D3798" s="10">
        <v>1.591769098E9</v>
      </c>
      <c r="E3798" s="25">
        <v>0.4761976</v>
      </c>
      <c r="G3798" s="25"/>
    </row>
    <row r="3799">
      <c r="A3799" s="22" t="s">
        <v>17768</v>
      </c>
      <c r="B3799" s="4" t="s">
        <v>17626</v>
      </c>
      <c r="C3799" s="4" t="s">
        <v>6955</v>
      </c>
      <c r="D3799" s="10">
        <v>1.591296498E9</v>
      </c>
      <c r="E3799" s="25">
        <v>0.47545573</v>
      </c>
      <c r="G3799" s="25"/>
    </row>
    <row r="3800">
      <c r="A3800" s="22" t="s">
        <v>17769</v>
      </c>
      <c r="B3800" s="4" t="s">
        <v>5570</v>
      </c>
      <c r="C3800" s="4" t="s">
        <v>10130</v>
      </c>
      <c r="D3800" s="10">
        <v>1.591497684E9</v>
      </c>
      <c r="E3800" s="25">
        <v>0.47491488</v>
      </c>
      <c r="G3800" s="25"/>
    </row>
    <row r="3801">
      <c r="A3801" s="4" t="s">
        <v>17770</v>
      </c>
      <c r="B3801" s="4" t="s">
        <v>13230</v>
      </c>
      <c r="C3801" s="4" t="s">
        <v>1385</v>
      </c>
      <c r="D3801" s="10">
        <v>1.593082629E9</v>
      </c>
      <c r="E3801" s="25">
        <v>0.474571</v>
      </c>
      <c r="G3801" s="25"/>
    </row>
    <row r="3802">
      <c r="A3802" s="4" t="s">
        <v>17771</v>
      </c>
      <c r="B3802" s="4" t="s">
        <v>13819</v>
      </c>
      <c r="C3802" s="4" t="s">
        <v>11619</v>
      </c>
      <c r="D3802" s="10">
        <v>1.592765879E9</v>
      </c>
      <c r="E3802" s="25">
        <v>0.47442827</v>
      </c>
      <c r="G3802" s="25"/>
    </row>
    <row r="3803">
      <c r="A3803" s="22" t="s">
        <v>17772</v>
      </c>
      <c r="B3803" s="4" t="s">
        <v>13601</v>
      </c>
      <c r="C3803" s="4" t="s">
        <v>6158</v>
      </c>
      <c r="D3803" s="10">
        <v>1.592327825E9</v>
      </c>
      <c r="E3803" s="25">
        <v>0.47435835</v>
      </c>
      <c r="G3803" s="25"/>
    </row>
    <row r="3804">
      <c r="A3804" s="4" t="s">
        <v>17773</v>
      </c>
      <c r="B3804" s="4" t="s">
        <v>2164</v>
      </c>
      <c r="C3804" s="4" t="s">
        <v>3129</v>
      </c>
      <c r="D3804" s="10">
        <v>1.592445132E9</v>
      </c>
      <c r="E3804" s="25">
        <v>0.47387516</v>
      </c>
      <c r="G3804" s="25"/>
    </row>
    <row r="3805">
      <c r="A3805" s="4" t="s">
        <v>17774</v>
      </c>
      <c r="B3805" s="4" t="s">
        <v>14903</v>
      </c>
      <c r="C3805" s="4" t="s">
        <v>8593</v>
      </c>
      <c r="D3805" s="10">
        <v>1.591997729E9</v>
      </c>
      <c r="E3805" s="25">
        <v>0.47325072</v>
      </c>
      <c r="G3805" s="25"/>
    </row>
    <row r="3806">
      <c r="A3806" s="4" t="s">
        <v>17775</v>
      </c>
      <c r="B3806" s="4" t="s">
        <v>1327</v>
      </c>
      <c r="C3806" s="4" t="s">
        <v>1944</v>
      </c>
      <c r="D3806" s="10">
        <v>1.592914612E9</v>
      </c>
      <c r="E3806" s="25">
        <v>0.47293893</v>
      </c>
      <c r="G3806" s="25"/>
    </row>
    <row r="3807">
      <c r="A3807" s="22" t="s">
        <v>17776</v>
      </c>
      <c r="B3807" s="4" t="s">
        <v>930</v>
      </c>
      <c r="C3807" s="4" t="s">
        <v>7792</v>
      </c>
      <c r="D3807" s="10">
        <v>1.592457249E9</v>
      </c>
      <c r="E3807" s="25">
        <v>0.47290134</v>
      </c>
      <c r="G3807" s="25"/>
    </row>
    <row r="3808">
      <c r="A3808" s="22" t="s">
        <v>17777</v>
      </c>
      <c r="B3808" s="4" t="s">
        <v>17778</v>
      </c>
      <c r="C3808" s="4" t="s">
        <v>12191</v>
      </c>
      <c r="D3808" s="10">
        <v>1.591136463E9</v>
      </c>
      <c r="E3808" s="25">
        <v>0.4727112</v>
      </c>
      <c r="G3808" s="25"/>
    </row>
    <row r="3809">
      <c r="A3809" s="4" t="s">
        <v>17779</v>
      </c>
      <c r="B3809" s="4" t="s">
        <v>13311</v>
      </c>
      <c r="C3809" s="4" t="s">
        <v>4319</v>
      </c>
      <c r="D3809" s="10">
        <v>1.591030457E9</v>
      </c>
      <c r="E3809" s="25">
        <v>0.4726802</v>
      </c>
      <c r="G3809" s="25"/>
    </row>
    <row r="3810">
      <c r="A3810" s="4" t="s">
        <v>17780</v>
      </c>
      <c r="B3810" s="4" t="s">
        <v>2567</v>
      </c>
      <c r="C3810" s="4" t="s">
        <v>5551</v>
      </c>
      <c r="D3810" s="10">
        <v>1.591113929E9</v>
      </c>
      <c r="E3810" s="25">
        <v>0.47238484</v>
      </c>
      <c r="G3810" s="25"/>
    </row>
    <row r="3811">
      <c r="A3811" s="22" t="s">
        <v>17781</v>
      </c>
      <c r="B3811" s="4" t="s">
        <v>2065</v>
      </c>
      <c r="C3811" s="4" t="s">
        <v>2834</v>
      </c>
      <c r="D3811" s="10">
        <v>1.592594343E9</v>
      </c>
      <c r="E3811" s="25">
        <v>0.4722713</v>
      </c>
      <c r="G3811" s="25"/>
    </row>
    <row r="3812">
      <c r="A3812" s="22" t="s">
        <v>17782</v>
      </c>
      <c r="B3812" s="4" t="s">
        <v>13970</v>
      </c>
      <c r="C3812" s="4" t="s">
        <v>9395</v>
      </c>
      <c r="D3812" s="10">
        <v>1.593481853E9</v>
      </c>
      <c r="E3812" s="25">
        <v>0.47224548</v>
      </c>
      <c r="G3812" s="25"/>
    </row>
    <row r="3813">
      <c r="A3813" s="4" t="s">
        <v>17783</v>
      </c>
      <c r="B3813" s="4" t="s">
        <v>13098</v>
      </c>
      <c r="C3813" s="4" t="s">
        <v>7044</v>
      </c>
      <c r="D3813" s="10">
        <v>1.592928796E9</v>
      </c>
      <c r="E3813" s="25">
        <v>0.47220206</v>
      </c>
      <c r="G3813" s="25"/>
    </row>
    <row r="3814">
      <c r="A3814" s="22" t="s">
        <v>17784</v>
      </c>
      <c r="B3814" s="4" t="s">
        <v>16616</v>
      </c>
      <c r="C3814" s="4" t="s">
        <v>1406</v>
      </c>
      <c r="D3814" s="10">
        <v>1.593445702E9</v>
      </c>
      <c r="E3814" s="25">
        <v>0.47204584</v>
      </c>
      <c r="G3814" s="25"/>
    </row>
    <row r="3815">
      <c r="A3815" s="4" t="s">
        <v>17785</v>
      </c>
      <c r="B3815" s="4" t="s">
        <v>930</v>
      </c>
      <c r="C3815" s="4" t="s">
        <v>6083</v>
      </c>
      <c r="D3815" s="10">
        <v>1.592718361E9</v>
      </c>
      <c r="E3815" s="25">
        <v>0.47200838</v>
      </c>
      <c r="G3815" s="25"/>
    </row>
    <row r="3816">
      <c r="A3816" s="4" t="s">
        <v>17786</v>
      </c>
      <c r="B3816" s="4" t="s">
        <v>15083</v>
      </c>
      <c r="C3816" s="4" t="s">
        <v>6064</v>
      </c>
      <c r="D3816" s="10">
        <v>1.593037518E9</v>
      </c>
      <c r="E3816" s="25">
        <v>0.47167572</v>
      </c>
      <c r="G3816" s="25"/>
    </row>
    <row r="3817">
      <c r="A3817" s="4" t="s">
        <v>17787</v>
      </c>
      <c r="B3817" s="4" t="s">
        <v>14656</v>
      </c>
      <c r="C3817" s="4" t="s">
        <v>1189</v>
      </c>
      <c r="D3817" s="10">
        <v>1.591818165E9</v>
      </c>
      <c r="E3817" s="25">
        <v>0.47163215</v>
      </c>
      <c r="G3817" s="25"/>
    </row>
    <row r="3818">
      <c r="A3818" s="22" t="s">
        <v>17788</v>
      </c>
      <c r="B3818" s="4" t="s">
        <v>13945</v>
      </c>
      <c r="C3818" s="4" t="s">
        <v>2647</v>
      </c>
      <c r="D3818" s="10">
        <v>1.592109974E9</v>
      </c>
      <c r="E3818" s="25">
        <v>0.47162887</v>
      </c>
      <c r="G3818" s="25"/>
    </row>
    <row r="3819">
      <c r="A3819" s="4" t="s">
        <v>17789</v>
      </c>
      <c r="B3819" s="4" t="s">
        <v>7289</v>
      </c>
      <c r="C3819" s="4" t="s">
        <v>5849</v>
      </c>
      <c r="D3819" s="10">
        <v>1.591375984E9</v>
      </c>
      <c r="E3819" s="25">
        <v>0.47129127</v>
      </c>
      <c r="G3819" s="25"/>
    </row>
    <row r="3820">
      <c r="A3820" s="4" t="s">
        <v>17790</v>
      </c>
      <c r="B3820" s="4" t="s">
        <v>17062</v>
      </c>
      <c r="C3820" s="4" t="s">
        <v>6712</v>
      </c>
      <c r="D3820" s="10">
        <v>1.591884469E9</v>
      </c>
      <c r="E3820" s="25">
        <v>0.47126132</v>
      </c>
      <c r="G3820" s="25"/>
    </row>
    <row r="3821">
      <c r="A3821" s="4" t="s">
        <v>17791</v>
      </c>
      <c r="B3821" s="26">
        <v>1.2346E13</v>
      </c>
      <c r="C3821" s="4" t="s">
        <v>10448</v>
      </c>
      <c r="D3821" s="10">
        <v>1.592051244E9</v>
      </c>
      <c r="E3821" s="25">
        <v>0.47106743</v>
      </c>
      <c r="G3821" s="25"/>
    </row>
    <row r="3822">
      <c r="A3822" s="22" t="s">
        <v>17792</v>
      </c>
      <c r="B3822" s="4" t="s">
        <v>13155</v>
      </c>
      <c r="C3822" s="4" t="s">
        <v>9332</v>
      </c>
      <c r="D3822" s="10">
        <v>1.592953203E9</v>
      </c>
      <c r="E3822" s="25">
        <v>0.47062722</v>
      </c>
      <c r="G3822" s="25"/>
    </row>
    <row r="3823">
      <c r="A3823" s="22" t="s">
        <v>17793</v>
      </c>
      <c r="B3823" s="4" t="s">
        <v>930</v>
      </c>
      <c r="C3823" s="4" t="s">
        <v>4299</v>
      </c>
      <c r="D3823" s="10">
        <v>1.593540404E9</v>
      </c>
      <c r="E3823" s="25">
        <v>0.47059292</v>
      </c>
      <c r="G3823" s="25"/>
    </row>
    <row r="3824">
      <c r="A3824" s="4" t="s">
        <v>17794</v>
      </c>
      <c r="B3824" s="4" t="s">
        <v>1041</v>
      </c>
      <c r="C3824" s="4" t="s">
        <v>2537</v>
      </c>
      <c r="D3824" s="10">
        <v>1.593438247E9</v>
      </c>
      <c r="E3824" s="25">
        <v>0.47055483</v>
      </c>
      <c r="G3824" s="25"/>
    </row>
    <row r="3825">
      <c r="A3825" s="4" t="s">
        <v>17795</v>
      </c>
      <c r="B3825" s="4" t="s">
        <v>17726</v>
      </c>
      <c r="C3825" s="4" t="s">
        <v>11576</v>
      </c>
      <c r="D3825" s="10">
        <v>1.59118295E9</v>
      </c>
      <c r="E3825" s="25">
        <v>0.4704897</v>
      </c>
      <c r="G3825" s="25"/>
    </row>
    <row r="3826">
      <c r="A3826" s="4" t="s">
        <v>17796</v>
      </c>
      <c r="B3826" s="4" t="s">
        <v>16513</v>
      </c>
      <c r="C3826" s="4" t="s">
        <v>2620</v>
      </c>
      <c r="D3826" s="10">
        <v>1.592729757E9</v>
      </c>
      <c r="E3826" s="25">
        <v>0.4701183</v>
      </c>
      <c r="G3826" s="25"/>
    </row>
    <row r="3827">
      <c r="A3827" s="22" t="s">
        <v>17797</v>
      </c>
      <c r="B3827" s="4" t="s">
        <v>3886</v>
      </c>
      <c r="C3827" s="4" t="s">
        <v>7282</v>
      </c>
      <c r="D3827" s="10">
        <v>1.592936992E9</v>
      </c>
      <c r="E3827" s="25">
        <v>0.47002646</v>
      </c>
      <c r="G3827" s="25"/>
    </row>
    <row r="3828">
      <c r="A3828" s="4" t="s">
        <v>17798</v>
      </c>
      <c r="B3828" s="4" t="s">
        <v>17591</v>
      </c>
      <c r="C3828" s="4" t="s">
        <v>5283</v>
      </c>
      <c r="D3828" s="10">
        <v>1.592849046E9</v>
      </c>
      <c r="E3828" s="25">
        <v>0.4699783</v>
      </c>
      <c r="G3828" s="25"/>
    </row>
    <row r="3829">
      <c r="A3829" s="22" t="s">
        <v>17799</v>
      </c>
      <c r="B3829" s="4" t="s">
        <v>13544</v>
      </c>
      <c r="C3829" s="4" t="s">
        <v>1480</v>
      </c>
      <c r="D3829" s="10">
        <v>1.59242271E9</v>
      </c>
      <c r="E3829" s="25">
        <v>0.46985397</v>
      </c>
      <c r="G3829" s="25"/>
    </row>
    <row r="3830">
      <c r="A3830" s="4" t="s">
        <v>17800</v>
      </c>
      <c r="B3830" s="4" t="s">
        <v>13784</v>
      </c>
      <c r="C3830" s="4" t="s">
        <v>3597</v>
      </c>
      <c r="D3830" s="10">
        <v>1.592890536E9</v>
      </c>
      <c r="E3830" s="25">
        <v>0.4697169</v>
      </c>
      <c r="G3830" s="25"/>
    </row>
    <row r="3831">
      <c r="A3831" s="22" t="s">
        <v>17801</v>
      </c>
      <c r="B3831" s="4" t="s">
        <v>930</v>
      </c>
      <c r="C3831" s="4" t="s">
        <v>12421</v>
      </c>
      <c r="D3831" s="10">
        <v>1.591767211E9</v>
      </c>
      <c r="E3831" s="25">
        <v>0.46955982</v>
      </c>
      <c r="G3831" s="25"/>
    </row>
    <row r="3832">
      <c r="A3832" s="4" t="s">
        <v>17802</v>
      </c>
      <c r="B3832" s="4" t="s">
        <v>5714</v>
      </c>
      <c r="C3832" s="4" t="s">
        <v>9300</v>
      </c>
      <c r="D3832" s="10">
        <v>1.591284656E9</v>
      </c>
      <c r="E3832" s="25">
        <v>0.46946594</v>
      </c>
      <c r="G3832" s="25"/>
    </row>
    <row r="3833">
      <c r="A3833" s="4" t="s">
        <v>17803</v>
      </c>
      <c r="B3833" s="4" t="s">
        <v>16348</v>
      </c>
      <c r="C3833" s="4" t="s">
        <v>4523</v>
      </c>
      <c r="D3833" s="10">
        <v>1.591458498E9</v>
      </c>
      <c r="E3833" s="25">
        <v>0.46942353</v>
      </c>
      <c r="G3833" s="25"/>
    </row>
    <row r="3834">
      <c r="A3834" s="4" t="s">
        <v>17804</v>
      </c>
      <c r="B3834" s="4" t="s">
        <v>886</v>
      </c>
      <c r="C3834" s="4" t="s">
        <v>5225</v>
      </c>
      <c r="D3834" s="10">
        <v>1.592947123E9</v>
      </c>
      <c r="E3834" s="25">
        <v>0.4693598</v>
      </c>
      <c r="G3834" s="25"/>
    </row>
    <row r="3835">
      <c r="A3835" s="4" t="s">
        <v>17805</v>
      </c>
      <c r="B3835" s="4" t="s">
        <v>14589</v>
      </c>
      <c r="C3835" s="4" t="s">
        <v>1717</v>
      </c>
      <c r="D3835" s="10">
        <v>1.59162495E9</v>
      </c>
      <c r="E3835" s="25">
        <v>0.4693484</v>
      </c>
      <c r="G3835" s="25"/>
    </row>
    <row r="3836">
      <c r="A3836" s="4" t="s">
        <v>17806</v>
      </c>
      <c r="B3836" s="4" t="s">
        <v>886</v>
      </c>
      <c r="C3836" s="4" t="s">
        <v>1815</v>
      </c>
      <c r="D3836" s="10">
        <v>1.592336544E9</v>
      </c>
      <c r="E3836" s="25">
        <v>0.46921647</v>
      </c>
      <c r="G3836" s="25"/>
    </row>
    <row r="3837">
      <c r="A3837" s="4" t="s">
        <v>17807</v>
      </c>
      <c r="B3837" s="4" t="s">
        <v>13643</v>
      </c>
      <c r="C3837" s="4" t="s">
        <v>4495</v>
      </c>
      <c r="D3837" s="10">
        <v>1.591673792E9</v>
      </c>
      <c r="E3837" s="25">
        <v>0.46918705</v>
      </c>
      <c r="G3837" s="25"/>
    </row>
    <row r="3838">
      <c r="A3838" s="4" t="s">
        <v>17808</v>
      </c>
      <c r="B3838" s="4" t="s">
        <v>1176</v>
      </c>
      <c r="C3838" s="4" t="s">
        <v>2067</v>
      </c>
      <c r="D3838" s="10">
        <v>1.593201395E9</v>
      </c>
      <c r="E3838" s="25">
        <v>0.4691022</v>
      </c>
      <c r="G3838" s="25"/>
    </row>
    <row r="3839">
      <c r="A3839" s="4" t="s">
        <v>17809</v>
      </c>
      <c r="B3839" s="4" t="s">
        <v>13987</v>
      </c>
      <c r="C3839" s="4" t="s">
        <v>6606</v>
      </c>
      <c r="D3839" s="10">
        <v>1.592355055E9</v>
      </c>
      <c r="E3839" s="25">
        <v>0.4690992</v>
      </c>
      <c r="G3839" s="25"/>
    </row>
    <row r="3840">
      <c r="A3840" s="4" t="s">
        <v>17810</v>
      </c>
      <c r="B3840" s="4" t="s">
        <v>2146</v>
      </c>
      <c r="C3840" s="4" t="s">
        <v>2967</v>
      </c>
      <c r="D3840" s="10">
        <v>1.591180784E9</v>
      </c>
      <c r="E3840" s="25">
        <v>0.46884257</v>
      </c>
      <c r="G3840" s="25"/>
    </row>
    <row r="3841">
      <c r="A3841" s="4" t="s">
        <v>17811</v>
      </c>
      <c r="B3841" s="4" t="s">
        <v>1619</v>
      </c>
      <c r="C3841" s="4" t="s">
        <v>3218</v>
      </c>
      <c r="D3841" s="10">
        <v>1.592224607E9</v>
      </c>
      <c r="E3841" s="25">
        <v>0.46824297</v>
      </c>
      <c r="G3841" s="25"/>
    </row>
    <row r="3842">
      <c r="A3842" s="22" t="s">
        <v>17812</v>
      </c>
      <c r="B3842" s="4" t="s">
        <v>1067</v>
      </c>
      <c r="C3842" s="4" t="s">
        <v>9731</v>
      </c>
      <c r="D3842" s="10">
        <v>1.592519277E9</v>
      </c>
      <c r="E3842" s="25">
        <v>0.46819973</v>
      </c>
      <c r="G3842" s="25"/>
    </row>
    <row r="3843">
      <c r="A3843" s="4" t="s">
        <v>17813</v>
      </c>
      <c r="B3843" s="4" t="s">
        <v>17814</v>
      </c>
      <c r="C3843" s="4" t="s">
        <v>2527</v>
      </c>
      <c r="D3843" s="10">
        <v>1.593041871E9</v>
      </c>
      <c r="E3843" s="25">
        <v>0.46813208</v>
      </c>
      <c r="G3843" s="25"/>
    </row>
    <row r="3844">
      <c r="A3844" s="4" t="s">
        <v>17815</v>
      </c>
      <c r="B3844" s="4" t="s">
        <v>16689</v>
      </c>
      <c r="C3844" s="4" t="s">
        <v>2523</v>
      </c>
      <c r="D3844" s="10">
        <v>1.592594173E9</v>
      </c>
      <c r="E3844" s="25">
        <v>0.4680085</v>
      </c>
      <c r="G3844" s="25"/>
    </row>
    <row r="3845">
      <c r="A3845" s="4" t="s">
        <v>17816</v>
      </c>
      <c r="B3845" s="4" t="s">
        <v>15303</v>
      </c>
      <c r="C3845" s="4" t="s">
        <v>10991</v>
      </c>
      <c r="D3845" s="10">
        <v>1.592870961E9</v>
      </c>
      <c r="E3845" s="25">
        <v>0.4679617</v>
      </c>
      <c r="G3845" s="25"/>
    </row>
    <row r="3846">
      <c r="A3846" s="4" t="s">
        <v>17817</v>
      </c>
      <c r="B3846" s="4" t="s">
        <v>14879</v>
      </c>
      <c r="C3846" s="4" t="s">
        <v>11252</v>
      </c>
      <c r="D3846" s="10">
        <v>1.593223069E9</v>
      </c>
      <c r="E3846" s="25">
        <v>0.4677421</v>
      </c>
      <c r="G3846" s="25"/>
    </row>
    <row r="3847">
      <c r="A3847" s="22" t="s">
        <v>17818</v>
      </c>
      <c r="B3847" s="4" t="s">
        <v>15105</v>
      </c>
      <c r="C3847" s="4" t="s">
        <v>12561</v>
      </c>
      <c r="D3847" s="10">
        <v>1.591758086E9</v>
      </c>
      <c r="E3847" s="25">
        <v>0.46761757</v>
      </c>
      <c r="G3847" s="25"/>
    </row>
    <row r="3848">
      <c r="A3848" s="4" t="s">
        <v>17819</v>
      </c>
      <c r="B3848" s="4" t="s">
        <v>13689</v>
      </c>
      <c r="C3848" s="4" t="s">
        <v>9128</v>
      </c>
      <c r="D3848" s="10">
        <v>1.591367865E9</v>
      </c>
      <c r="E3848" s="25">
        <v>0.46752784</v>
      </c>
      <c r="G3848" s="25"/>
    </row>
    <row r="3849">
      <c r="A3849" s="22" t="s">
        <v>17820</v>
      </c>
      <c r="B3849" s="4" t="s">
        <v>1327</v>
      </c>
      <c r="C3849" s="4" t="s">
        <v>11105</v>
      </c>
      <c r="D3849" s="10">
        <v>1.591205094E9</v>
      </c>
      <c r="E3849" s="25">
        <v>0.4674932</v>
      </c>
      <c r="G3849" s="25"/>
    </row>
    <row r="3850">
      <c r="A3850" s="22" t="s">
        <v>17820</v>
      </c>
      <c r="B3850" s="4" t="s">
        <v>1327</v>
      </c>
      <c r="C3850" s="4" t="s">
        <v>4367</v>
      </c>
      <c r="D3850" s="10">
        <v>1.591214412E9</v>
      </c>
      <c r="E3850" s="25">
        <v>0.4674931</v>
      </c>
      <c r="G3850" s="25"/>
    </row>
    <row r="3851">
      <c r="A3851" s="22" t="s">
        <v>17821</v>
      </c>
      <c r="B3851" s="4" t="s">
        <v>13246</v>
      </c>
      <c r="C3851" s="4" t="s">
        <v>11811</v>
      </c>
      <c r="D3851" s="10">
        <v>1.591944546E9</v>
      </c>
      <c r="E3851" s="25">
        <v>0.46709287</v>
      </c>
      <c r="G3851" s="25"/>
    </row>
    <row r="3852">
      <c r="A3852" s="22" t="s">
        <v>17822</v>
      </c>
      <c r="B3852" s="4" t="s">
        <v>6282</v>
      </c>
      <c r="C3852" s="4" t="s">
        <v>2411</v>
      </c>
      <c r="D3852" s="10">
        <v>1.592002756E9</v>
      </c>
      <c r="E3852" s="25">
        <v>0.46705174</v>
      </c>
      <c r="G3852" s="25"/>
    </row>
    <row r="3853">
      <c r="A3853" s="4" t="s">
        <v>17823</v>
      </c>
      <c r="B3853" s="4" t="s">
        <v>17824</v>
      </c>
      <c r="C3853" s="4" t="s">
        <v>7418</v>
      </c>
      <c r="D3853" s="10">
        <v>1.591964939E9</v>
      </c>
      <c r="E3853" s="25">
        <v>0.46701986</v>
      </c>
      <c r="G3853" s="25"/>
    </row>
    <row r="3854">
      <c r="A3854" s="4" t="s">
        <v>17825</v>
      </c>
      <c r="B3854" s="4" t="s">
        <v>6282</v>
      </c>
      <c r="C3854" s="4" t="s">
        <v>10448</v>
      </c>
      <c r="D3854" s="10">
        <v>1.592054773E9</v>
      </c>
      <c r="E3854" s="25">
        <v>0.46701747</v>
      </c>
      <c r="G3854" s="25"/>
    </row>
    <row r="3855">
      <c r="A3855" s="22" t="s">
        <v>17826</v>
      </c>
      <c r="B3855" s="4" t="s">
        <v>17827</v>
      </c>
      <c r="C3855" s="4" t="s">
        <v>11970</v>
      </c>
      <c r="D3855" s="10">
        <v>1.591562728E9</v>
      </c>
      <c r="E3855" s="25">
        <v>0.46696368</v>
      </c>
      <c r="G3855" s="25"/>
    </row>
    <row r="3856">
      <c r="A3856" s="4" t="s">
        <v>17828</v>
      </c>
      <c r="B3856" s="4" t="s">
        <v>17829</v>
      </c>
      <c r="C3856" s="4" t="s">
        <v>8918</v>
      </c>
      <c r="D3856" s="10">
        <v>1.592032553E9</v>
      </c>
      <c r="E3856" s="25">
        <v>0.46678507</v>
      </c>
      <c r="G3856" s="25"/>
    </row>
    <row r="3857">
      <c r="A3857" s="4" t="s">
        <v>17830</v>
      </c>
      <c r="B3857" s="4" t="s">
        <v>14073</v>
      </c>
      <c r="C3857" s="4" t="s">
        <v>3587</v>
      </c>
      <c r="D3857" s="10">
        <v>1.592513606E9</v>
      </c>
      <c r="E3857" s="25">
        <v>0.4667469</v>
      </c>
      <c r="G3857" s="25"/>
    </row>
    <row r="3858">
      <c r="A3858" s="4" t="s">
        <v>17831</v>
      </c>
      <c r="B3858" s="4" t="s">
        <v>17832</v>
      </c>
      <c r="C3858" s="4" t="s">
        <v>830</v>
      </c>
      <c r="D3858" s="10">
        <v>1.59173261E9</v>
      </c>
      <c r="E3858" s="25">
        <v>0.4665498</v>
      </c>
      <c r="G3858" s="25"/>
    </row>
    <row r="3859">
      <c r="A3859" s="22" t="s">
        <v>17833</v>
      </c>
      <c r="B3859" s="4" t="s">
        <v>930</v>
      </c>
      <c r="C3859" s="4" t="s">
        <v>3879</v>
      </c>
      <c r="D3859" s="10">
        <v>1.593062516E9</v>
      </c>
      <c r="E3859" s="25">
        <v>0.46654743</v>
      </c>
      <c r="G3859" s="25"/>
    </row>
    <row r="3860">
      <c r="A3860" s="22" t="s">
        <v>17834</v>
      </c>
      <c r="B3860" s="4" t="s">
        <v>11591</v>
      </c>
      <c r="C3860" s="4" t="s">
        <v>2090</v>
      </c>
      <c r="D3860" s="10">
        <v>1.593142115E9</v>
      </c>
      <c r="E3860" s="25">
        <v>0.46627125</v>
      </c>
      <c r="G3860" s="25"/>
    </row>
    <row r="3861">
      <c r="A3861" s="4" t="s">
        <v>17835</v>
      </c>
      <c r="B3861" s="4" t="s">
        <v>1215</v>
      </c>
      <c r="C3861" s="4" t="s">
        <v>2595</v>
      </c>
      <c r="D3861" s="10">
        <v>1.591488048E9</v>
      </c>
      <c r="E3861" s="25">
        <v>0.46624455</v>
      </c>
      <c r="G3861" s="25"/>
    </row>
    <row r="3862">
      <c r="A3862" s="4" t="s">
        <v>17836</v>
      </c>
      <c r="B3862" s="4" t="s">
        <v>17837</v>
      </c>
      <c r="C3862" s="4" t="s">
        <v>5101</v>
      </c>
      <c r="D3862" s="10">
        <v>1.591896484E9</v>
      </c>
      <c r="E3862" s="25">
        <v>0.4662398</v>
      </c>
      <c r="G3862" s="25"/>
    </row>
    <row r="3863">
      <c r="A3863" s="4" t="s">
        <v>17838</v>
      </c>
      <c r="B3863" s="4" t="s">
        <v>13425</v>
      </c>
      <c r="C3863" s="4" t="s">
        <v>1437</v>
      </c>
      <c r="D3863" s="10">
        <v>1.591129719E9</v>
      </c>
      <c r="E3863" s="25">
        <v>0.46593106</v>
      </c>
      <c r="G3863" s="25"/>
    </row>
    <row r="3864">
      <c r="A3864" s="4" t="s">
        <v>17839</v>
      </c>
      <c r="B3864" s="4" t="s">
        <v>14542</v>
      </c>
      <c r="C3864" s="4" t="s">
        <v>2148</v>
      </c>
      <c r="D3864" s="10">
        <v>1.59146269E9</v>
      </c>
      <c r="E3864" s="25">
        <v>0.46592063</v>
      </c>
      <c r="G3864" s="25"/>
    </row>
    <row r="3865">
      <c r="A3865" s="4" t="s">
        <v>17840</v>
      </c>
      <c r="B3865" s="4" t="s">
        <v>17841</v>
      </c>
      <c r="C3865" s="4" t="s">
        <v>8093</v>
      </c>
      <c r="D3865" s="10">
        <v>1.593541845E9</v>
      </c>
      <c r="E3865" s="25">
        <v>0.46563402</v>
      </c>
      <c r="G3865" s="25"/>
    </row>
    <row r="3866">
      <c r="A3866" s="4" t="s">
        <v>17842</v>
      </c>
      <c r="B3866" s="4" t="s">
        <v>1619</v>
      </c>
      <c r="C3866" s="4" t="s">
        <v>1666</v>
      </c>
      <c r="D3866" s="10">
        <v>1.5928248E9</v>
      </c>
      <c r="E3866" s="25">
        <v>0.46541482</v>
      </c>
      <c r="G3866" s="25"/>
    </row>
    <row r="3867">
      <c r="A3867" s="4" t="s">
        <v>17843</v>
      </c>
      <c r="B3867" s="4" t="s">
        <v>15615</v>
      </c>
      <c r="C3867" s="4" t="s">
        <v>5899</v>
      </c>
      <c r="D3867" s="10">
        <v>1.59120004E9</v>
      </c>
      <c r="E3867" s="25">
        <v>0.46531916</v>
      </c>
      <c r="G3867" s="25"/>
    </row>
    <row r="3868">
      <c r="A3868" s="4" t="s">
        <v>17844</v>
      </c>
      <c r="B3868" s="4" t="s">
        <v>3259</v>
      </c>
      <c r="C3868" s="4" t="s">
        <v>10956</v>
      </c>
      <c r="D3868" s="10">
        <v>1.591039869E9</v>
      </c>
      <c r="E3868" s="25">
        <v>0.465299</v>
      </c>
      <c r="G3868" s="25"/>
    </row>
    <row r="3869">
      <c r="A3869" s="4" t="s">
        <v>17845</v>
      </c>
      <c r="B3869" s="4" t="s">
        <v>16471</v>
      </c>
      <c r="C3869" s="4" t="s">
        <v>1694</v>
      </c>
      <c r="D3869" s="10">
        <v>1.591277034E9</v>
      </c>
      <c r="E3869" s="25">
        <v>0.46526256</v>
      </c>
      <c r="G3869" s="25"/>
    </row>
    <row r="3870">
      <c r="A3870" s="4" t="s">
        <v>17846</v>
      </c>
      <c r="B3870" s="4" t="s">
        <v>13599</v>
      </c>
      <c r="C3870" s="4" t="s">
        <v>6606</v>
      </c>
      <c r="D3870" s="10">
        <v>1.592352736E9</v>
      </c>
      <c r="E3870" s="25">
        <v>0.46519667</v>
      </c>
      <c r="G3870" s="25"/>
    </row>
    <row r="3871">
      <c r="A3871" s="22" t="s">
        <v>17847</v>
      </c>
      <c r="B3871" s="4" t="s">
        <v>930</v>
      </c>
      <c r="C3871" s="4" t="s">
        <v>1662</v>
      </c>
      <c r="D3871" s="10">
        <v>1.592189707E9</v>
      </c>
      <c r="E3871" s="25">
        <v>0.4651593</v>
      </c>
      <c r="G3871" s="25"/>
    </row>
    <row r="3872">
      <c r="A3872" s="22" t="s">
        <v>17848</v>
      </c>
      <c r="B3872" s="4" t="s">
        <v>13601</v>
      </c>
      <c r="C3872" s="4" t="s">
        <v>10961</v>
      </c>
      <c r="D3872" s="10">
        <v>1.591741703E9</v>
      </c>
      <c r="E3872" s="25">
        <v>0.4649252</v>
      </c>
      <c r="G3872" s="25"/>
    </row>
    <row r="3873">
      <c r="A3873" s="4" t="s">
        <v>17849</v>
      </c>
      <c r="B3873" s="4" t="s">
        <v>2481</v>
      </c>
      <c r="C3873" s="4" t="s">
        <v>2676</v>
      </c>
      <c r="D3873" s="10">
        <v>1.592857763E9</v>
      </c>
      <c r="E3873" s="25">
        <v>0.4649101</v>
      </c>
      <c r="G3873" s="25"/>
    </row>
    <row r="3874">
      <c r="A3874" s="4" t="s">
        <v>17850</v>
      </c>
      <c r="B3874" s="4" t="s">
        <v>17851</v>
      </c>
      <c r="C3874" s="4" t="s">
        <v>12058</v>
      </c>
      <c r="D3874" s="10">
        <v>1.591940788E9</v>
      </c>
      <c r="E3874" s="25">
        <v>0.4648322</v>
      </c>
      <c r="G3874" s="25"/>
    </row>
    <row r="3875">
      <c r="A3875" s="22" t="s">
        <v>17852</v>
      </c>
      <c r="B3875" s="4" t="s">
        <v>8496</v>
      </c>
      <c r="C3875" s="4" t="s">
        <v>11825</v>
      </c>
      <c r="D3875" s="10">
        <v>1.592760007E9</v>
      </c>
      <c r="E3875" s="25">
        <v>0.46451357</v>
      </c>
      <c r="G3875" s="25"/>
    </row>
    <row r="3876">
      <c r="A3876" s="22" t="s">
        <v>17853</v>
      </c>
      <c r="B3876" s="4" t="s">
        <v>17321</v>
      </c>
      <c r="C3876" s="4" t="s">
        <v>1406</v>
      </c>
      <c r="D3876" s="10">
        <v>1.593441345E9</v>
      </c>
      <c r="E3876" s="25">
        <v>0.4644954</v>
      </c>
      <c r="G3876" s="25"/>
    </row>
    <row r="3877">
      <c r="A3877" s="4" t="s">
        <v>17854</v>
      </c>
      <c r="B3877" s="4" t="s">
        <v>13366</v>
      </c>
      <c r="C3877" s="4" t="s">
        <v>5192</v>
      </c>
      <c r="D3877" s="10">
        <v>1.592255018E9</v>
      </c>
      <c r="E3877" s="25">
        <v>0.46442515</v>
      </c>
      <c r="G3877" s="25"/>
    </row>
    <row r="3878">
      <c r="A3878" s="4" t="s">
        <v>17855</v>
      </c>
      <c r="B3878" s="4" t="s">
        <v>5714</v>
      </c>
      <c r="C3878" s="4" t="s">
        <v>8245</v>
      </c>
      <c r="D3878" s="10">
        <v>1.591106327E9</v>
      </c>
      <c r="E3878" s="25">
        <v>0.46415535</v>
      </c>
      <c r="G3878" s="25"/>
    </row>
    <row r="3879">
      <c r="A3879" s="4" t="s">
        <v>17856</v>
      </c>
      <c r="B3879" s="4" t="s">
        <v>17857</v>
      </c>
      <c r="C3879" s="4" t="s">
        <v>4753</v>
      </c>
      <c r="D3879" s="10">
        <v>1.591649538E9</v>
      </c>
      <c r="E3879" s="25">
        <v>0.46401164</v>
      </c>
      <c r="G3879" s="25"/>
    </row>
    <row r="3880">
      <c r="A3880" s="4" t="s">
        <v>17858</v>
      </c>
      <c r="B3880" s="4" t="s">
        <v>1327</v>
      </c>
      <c r="C3880" s="4" t="s">
        <v>2019</v>
      </c>
      <c r="D3880" s="10">
        <v>1.592924406E9</v>
      </c>
      <c r="E3880" s="25">
        <v>0.4637588</v>
      </c>
      <c r="G3880" s="25"/>
    </row>
    <row r="3881">
      <c r="A3881" s="22" t="s">
        <v>17859</v>
      </c>
      <c r="B3881" s="4" t="s">
        <v>14533</v>
      </c>
      <c r="C3881" s="4" t="s">
        <v>363</v>
      </c>
      <c r="D3881" s="10">
        <v>1.592396258E9</v>
      </c>
      <c r="E3881" s="25">
        <v>0.46356264</v>
      </c>
      <c r="G3881" s="25"/>
    </row>
    <row r="3882">
      <c r="A3882" s="22" t="s">
        <v>17860</v>
      </c>
      <c r="B3882" s="4" t="s">
        <v>17861</v>
      </c>
      <c r="C3882" s="4" t="s">
        <v>2542</v>
      </c>
      <c r="D3882" s="10">
        <v>1.592793125E9</v>
      </c>
      <c r="E3882" s="25">
        <v>0.46355325</v>
      </c>
      <c r="G3882" s="25"/>
    </row>
    <row r="3883">
      <c r="A3883" s="4" t="s">
        <v>17862</v>
      </c>
      <c r="B3883" s="4" t="s">
        <v>1790</v>
      </c>
      <c r="C3883" s="4" t="s">
        <v>1241</v>
      </c>
      <c r="D3883" s="10">
        <v>1.591594599E9</v>
      </c>
      <c r="E3883" s="25">
        <v>0.46350497</v>
      </c>
      <c r="G3883" s="25"/>
    </row>
    <row r="3884">
      <c r="A3884" s="22" t="s">
        <v>17863</v>
      </c>
      <c r="B3884" s="4" t="s">
        <v>16145</v>
      </c>
      <c r="C3884" s="4" t="s">
        <v>2392</v>
      </c>
      <c r="D3884" s="10">
        <v>1.592620632E9</v>
      </c>
      <c r="E3884" s="25">
        <v>0.4634143</v>
      </c>
      <c r="G3884" s="25"/>
    </row>
    <row r="3885">
      <c r="A3885" s="4" t="s">
        <v>17864</v>
      </c>
      <c r="B3885" s="4" t="s">
        <v>9448</v>
      </c>
      <c r="C3885" s="4" t="s">
        <v>2982</v>
      </c>
      <c r="D3885" s="10">
        <v>1.592871463E9</v>
      </c>
      <c r="E3885" s="25">
        <v>0.4633883</v>
      </c>
      <c r="G3885" s="25"/>
    </row>
    <row r="3886">
      <c r="A3886" s="22" t="s">
        <v>17865</v>
      </c>
      <c r="B3886" s="4" t="s">
        <v>15715</v>
      </c>
      <c r="C3886" s="4" t="s">
        <v>137</v>
      </c>
      <c r="D3886" s="10">
        <v>1.591298563E9</v>
      </c>
      <c r="E3886" s="25">
        <v>0.46312127</v>
      </c>
      <c r="G3886" s="25"/>
    </row>
    <row r="3887">
      <c r="A3887" s="4" t="s">
        <v>17866</v>
      </c>
      <c r="B3887" s="4" t="s">
        <v>1057</v>
      </c>
      <c r="C3887" s="4" t="s">
        <v>359</v>
      </c>
      <c r="D3887" s="10">
        <v>1.59146153E9</v>
      </c>
      <c r="E3887" s="25">
        <v>0.46294564</v>
      </c>
      <c r="G3887" s="25"/>
    </row>
    <row r="3888">
      <c r="A3888" s="4" t="s">
        <v>17867</v>
      </c>
      <c r="B3888" s="4" t="s">
        <v>13806</v>
      </c>
      <c r="C3888" s="4" t="s">
        <v>6221</v>
      </c>
      <c r="D3888" s="10">
        <v>1.59336173E9</v>
      </c>
      <c r="E3888" s="25">
        <v>0.46279013</v>
      </c>
      <c r="G3888" s="25"/>
    </row>
    <row r="3889">
      <c r="A3889" s="4" t="s">
        <v>17868</v>
      </c>
      <c r="B3889" s="4" t="s">
        <v>1067</v>
      </c>
      <c r="C3889" s="4" t="s">
        <v>5331</v>
      </c>
      <c r="D3889" s="10">
        <v>1.591339601E9</v>
      </c>
      <c r="E3889" s="25">
        <v>0.4627846</v>
      </c>
      <c r="G3889" s="25"/>
    </row>
    <row r="3890">
      <c r="A3890" s="4" t="s">
        <v>17869</v>
      </c>
      <c r="B3890" s="4" t="s">
        <v>13234</v>
      </c>
      <c r="C3890" s="4" t="s">
        <v>10657</v>
      </c>
      <c r="D3890" s="10">
        <v>1.592596109E9</v>
      </c>
      <c r="E3890" s="25">
        <v>0.46267843</v>
      </c>
      <c r="G3890" s="25"/>
    </row>
    <row r="3891">
      <c r="A3891" s="22" t="s">
        <v>17870</v>
      </c>
      <c r="B3891" s="4" t="s">
        <v>1327</v>
      </c>
      <c r="C3891" s="4" t="s">
        <v>4839</v>
      </c>
      <c r="D3891" s="10">
        <v>1.591634932E9</v>
      </c>
      <c r="E3891" s="25">
        <v>0.46251076</v>
      </c>
      <c r="G3891" s="25"/>
    </row>
    <row r="3892">
      <c r="A3892" s="4" t="s">
        <v>17871</v>
      </c>
      <c r="B3892" s="4" t="s">
        <v>13492</v>
      </c>
      <c r="C3892" s="4" t="s">
        <v>7223</v>
      </c>
      <c r="D3892" s="10">
        <v>1.591661165E9</v>
      </c>
      <c r="E3892" s="25">
        <v>0.4624191</v>
      </c>
      <c r="G3892" s="25"/>
    </row>
    <row r="3893">
      <c r="A3893" s="4" t="s">
        <v>17872</v>
      </c>
      <c r="B3893" s="4" t="s">
        <v>13309</v>
      </c>
      <c r="C3893" s="4" t="s">
        <v>999</v>
      </c>
      <c r="D3893" s="10">
        <v>1.59318265E9</v>
      </c>
      <c r="E3893" s="25">
        <v>0.46238554</v>
      </c>
      <c r="G3893" s="25"/>
    </row>
    <row r="3894">
      <c r="A3894" s="4" t="s">
        <v>17873</v>
      </c>
      <c r="B3894" s="4" t="s">
        <v>1790</v>
      </c>
      <c r="C3894" s="4" t="s">
        <v>10778</v>
      </c>
      <c r="D3894" s="10">
        <v>1.591903334E9</v>
      </c>
      <c r="E3894" s="25">
        <v>0.46235913</v>
      </c>
      <c r="G3894" s="25"/>
    </row>
    <row r="3895">
      <c r="A3895" s="4" t="s">
        <v>17874</v>
      </c>
      <c r="B3895" s="4" t="s">
        <v>973</v>
      </c>
      <c r="C3895" s="4" t="s">
        <v>2266</v>
      </c>
      <c r="D3895" s="10">
        <v>1.59162801E9</v>
      </c>
      <c r="E3895" s="25">
        <v>0.46231052</v>
      </c>
      <c r="G3895" s="25"/>
    </row>
    <row r="3896">
      <c r="A3896" s="4" t="s">
        <v>17875</v>
      </c>
      <c r="B3896" s="4" t="s">
        <v>1041</v>
      </c>
      <c r="C3896" s="4" t="s">
        <v>1851</v>
      </c>
      <c r="D3896" s="10">
        <v>1.591393319E9</v>
      </c>
      <c r="E3896" s="25">
        <v>0.4622817</v>
      </c>
      <c r="G3896" s="25"/>
    </row>
    <row r="3897">
      <c r="A3897" s="4" t="s">
        <v>17876</v>
      </c>
      <c r="B3897" s="4" t="s">
        <v>3947</v>
      </c>
      <c r="C3897" s="4" t="s">
        <v>327</v>
      </c>
      <c r="D3897" s="10">
        <v>1.591045966E9</v>
      </c>
      <c r="E3897" s="25">
        <v>0.46228027</v>
      </c>
      <c r="G3897" s="25"/>
    </row>
    <row r="3898">
      <c r="A3898" s="4" t="s">
        <v>17877</v>
      </c>
      <c r="B3898" s="4" t="s">
        <v>13246</v>
      </c>
      <c r="C3898" s="4" t="s">
        <v>6233</v>
      </c>
      <c r="D3898" s="10">
        <v>1.592487749E9</v>
      </c>
      <c r="E3898" s="25">
        <v>0.4620684</v>
      </c>
      <c r="G3898" s="25"/>
    </row>
    <row r="3899">
      <c r="A3899" s="22" t="s">
        <v>17878</v>
      </c>
      <c r="B3899" s="4" t="s">
        <v>1546</v>
      </c>
      <c r="C3899" s="4" t="s">
        <v>7180</v>
      </c>
      <c r="D3899" s="10">
        <v>1.591427052E9</v>
      </c>
      <c r="E3899" s="25">
        <v>0.46196753</v>
      </c>
      <c r="G3899" s="25"/>
    </row>
    <row r="3900">
      <c r="A3900" s="22" t="s">
        <v>17879</v>
      </c>
      <c r="B3900" s="4" t="s">
        <v>13601</v>
      </c>
      <c r="C3900" s="4" t="s">
        <v>11192</v>
      </c>
      <c r="D3900" s="10">
        <v>1.591976203E9</v>
      </c>
      <c r="E3900" s="25">
        <v>0.46186253</v>
      </c>
      <c r="G3900" s="25"/>
    </row>
    <row r="3901">
      <c r="A3901" s="22" t="s">
        <v>17880</v>
      </c>
      <c r="B3901" s="4" t="s">
        <v>930</v>
      </c>
      <c r="C3901" s="4" t="s">
        <v>3602</v>
      </c>
      <c r="D3901" s="10">
        <v>1.59237539E9</v>
      </c>
      <c r="E3901" s="25">
        <v>0.46183255</v>
      </c>
      <c r="G3901" s="25"/>
    </row>
    <row r="3902">
      <c r="A3902" s="4" t="s">
        <v>17881</v>
      </c>
      <c r="B3902" s="4" t="s">
        <v>2795</v>
      </c>
      <c r="C3902" s="4" t="s">
        <v>9269</v>
      </c>
      <c r="D3902" s="10">
        <v>1.593186166E9</v>
      </c>
      <c r="E3902" s="25">
        <v>0.4617093</v>
      </c>
      <c r="G3902" s="25"/>
    </row>
    <row r="3903">
      <c r="A3903" s="4" t="s">
        <v>17882</v>
      </c>
      <c r="B3903" s="4" t="s">
        <v>13806</v>
      </c>
      <c r="C3903" s="4" t="s">
        <v>7570</v>
      </c>
      <c r="D3903" s="10">
        <v>1.591451914E9</v>
      </c>
      <c r="E3903" s="25">
        <v>0.46139255</v>
      </c>
      <c r="G3903" s="25"/>
    </row>
    <row r="3904">
      <c r="A3904" s="4" t="s">
        <v>17883</v>
      </c>
      <c r="B3904" s="4" t="s">
        <v>1619</v>
      </c>
      <c r="C3904" s="4" t="s">
        <v>2782</v>
      </c>
      <c r="D3904" s="10">
        <v>1.591751745E9</v>
      </c>
      <c r="E3904" s="25">
        <v>0.46119675</v>
      </c>
      <c r="G3904" s="25"/>
    </row>
    <row r="3905">
      <c r="A3905" s="4" t="s">
        <v>17884</v>
      </c>
      <c r="B3905" s="4" t="s">
        <v>13689</v>
      </c>
      <c r="C3905" s="4" t="s">
        <v>4757</v>
      </c>
      <c r="D3905" s="10">
        <v>1.592838992E9</v>
      </c>
      <c r="E3905" s="25">
        <v>0.46119165</v>
      </c>
      <c r="G3905" s="25"/>
    </row>
    <row r="3906">
      <c r="A3906" s="4" t="s">
        <v>17885</v>
      </c>
      <c r="B3906" s="4" t="s">
        <v>17886</v>
      </c>
      <c r="C3906" s="4" t="s">
        <v>4753</v>
      </c>
      <c r="D3906" s="10">
        <v>1.591660304E9</v>
      </c>
      <c r="E3906" s="25">
        <v>0.4611571</v>
      </c>
      <c r="G3906" s="25"/>
    </row>
    <row r="3907">
      <c r="A3907" s="4" t="s">
        <v>17887</v>
      </c>
      <c r="B3907" s="4" t="s">
        <v>17888</v>
      </c>
      <c r="C3907" s="4" t="s">
        <v>970</v>
      </c>
      <c r="D3907" s="10">
        <v>1.593142097E9</v>
      </c>
      <c r="E3907" s="25">
        <v>0.46101254</v>
      </c>
      <c r="G3907" s="25"/>
    </row>
    <row r="3908">
      <c r="A3908" s="4" t="s">
        <v>17889</v>
      </c>
      <c r="B3908" s="4" t="s">
        <v>17890</v>
      </c>
      <c r="C3908" s="4" t="s">
        <v>5899</v>
      </c>
      <c r="D3908" s="10">
        <v>1.591202218E9</v>
      </c>
      <c r="E3908" s="25">
        <v>0.4607381</v>
      </c>
      <c r="G3908" s="25"/>
    </row>
    <row r="3909">
      <c r="A3909" s="22" t="s">
        <v>17891</v>
      </c>
      <c r="B3909" s="4" t="s">
        <v>12250</v>
      </c>
      <c r="C3909" s="4" t="s">
        <v>1756</v>
      </c>
      <c r="D3909" s="10">
        <v>1.593085361E9</v>
      </c>
      <c r="E3909" s="25">
        <v>0.46072516</v>
      </c>
      <c r="G3909" s="25"/>
    </row>
    <row r="3910">
      <c r="A3910" s="22" t="s">
        <v>17892</v>
      </c>
      <c r="B3910" s="4" t="s">
        <v>13601</v>
      </c>
      <c r="C3910" s="4" t="s">
        <v>8156</v>
      </c>
      <c r="D3910" s="10">
        <v>1.59262728E9</v>
      </c>
      <c r="E3910" s="25">
        <v>0.46068278</v>
      </c>
      <c r="G3910" s="25"/>
    </row>
    <row r="3911">
      <c r="A3911" s="4" t="s">
        <v>17893</v>
      </c>
      <c r="B3911" s="4" t="s">
        <v>2896</v>
      </c>
      <c r="C3911" s="4" t="s">
        <v>6174</v>
      </c>
      <c r="D3911" s="10">
        <v>1.592587462E9</v>
      </c>
      <c r="E3911" s="25">
        <v>0.46066293</v>
      </c>
      <c r="G3911" s="25"/>
    </row>
    <row r="3912">
      <c r="A3912" s="4" t="s">
        <v>17894</v>
      </c>
      <c r="B3912" s="4" t="s">
        <v>15162</v>
      </c>
      <c r="C3912" s="4" t="s">
        <v>11864</v>
      </c>
      <c r="D3912" s="10">
        <v>1.591231677E9</v>
      </c>
      <c r="E3912" s="25">
        <v>0.46058437</v>
      </c>
      <c r="G3912" s="25"/>
    </row>
    <row r="3913">
      <c r="A3913" s="4" t="s">
        <v>17895</v>
      </c>
      <c r="B3913" s="4" t="s">
        <v>7123</v>
      </c>
      <c r="C3913" s="4" t="s">
        <v>2090</v>
      </c>
      <c r="D3913" s="10">
        <v>1.593099108E9</v>
      </c>
      <c r="E3913" s="25">
        <v>0.46058372</v>
      </c>
      <c r="G3913" s="25"/>
    </row>
    <row r="3914">
      <c r="A3914" s="4" t="s">
        <v>17896</v>
      </c>
      <c r="B3914" s="4" t="s">
        <v>15083</v>
      </c>
      <c r="C3914" s="4" t="s">
        <v>6158</v>
      </c>
      <c r="D3914" s="10">
        <v>1.592316445E9</v>
      </c>
      <c r="E3914" s="25">
        <v>0.46051523</v>
      </c>
      <c r="G3914" s="25"/>
    </row>
    <row r="3915">
      <c r="A3915" s="4" t="s">
        <v>17897</v>
      </c>
      <c r="B3915" s="4" t="s">
        <v>2989</v>
      </c>
      <c r="C3915" s="4" t="s">
        <v>12445</v>
      </c>
      <c r="D3915" s="10">
        <v>1.592574962E9</v>
      </c>
      <c r="E3915" s="25">
        <v>0.46033812</v>
      </c>
      <c r="G3915" s="25"/>
    </row>
    <row r="3916">
      <c r="A3916" s="4" t="s">
        <v>17898</v>
      </c>
      <c r="B3916" s="4" t="s">
        <v>13098</v>
      </c>
      <c r="C3916" s="4" t="s">
        <v>1250</v>
      </c>
      <c r="D3916" s="10">
        <v>1.591154268E9</v>
      </c>
      <c r="E3916" s="25">
        <v>0.46015987</v>
      </c>
      <c r="G3916" s="25"/>
    </row>
    <row r="3917">
      <c r="A3917" s="22" t="s">
        <v>17899</v>
      </c>
      <c r="B3917" s="4" t="s">
        <v>6636</v>
      </c>
      <c r="C3917" s="4" t="s">
        <v>4737</v>
      </c>
      <c r="D3917" s="10">
        <v>1.592448223E9</v>
      </c>
      <c r="E3917" s="25">
        <v>0.4600414</v>
      </c>
      <c r="G3917" s="25"/>
    </row>
    <row r="3918">
      <c r="A3918" s="4" t="s">
        <v>17900</v>
      </c>
      <c r="B3918" s="4" t="s">
        <v>14756</v>
      </c>
      <c r="C3918" s="4" t="s">
        <v>8543</v>
      </c>
      <c r="D3918" s="10">
        <v>1.591252164E9</v>
      </c>
      <c r="E3918" s="25">
        <v>0.45997033</v>
      </c>
      <c r="G3918" s="25"/>
    </row>
    <row r="3919">
      <c r="A3919" s="4" t="s">
        <v>17901</v>
      </c>
      <c r="B3919" s="4" t="s">
        <v>3053</v>
      </c>
      <c r="C3919" s="4" t="s">
        <v>11512</v>
      </c>
      <c r="D3919" s="10">
        <v>1.593027064E9</v>
      </c>
      <c r="E3919" s="25">
        <v>0.45993719</v>
      </c>
      <c r="G3919" s="25"/>
    </row>
    <row r="3920">
      <c r="A3920" s="4" t="s">
        <v>17902</v>
      </c>
      <c r="B3920" s="4" t="s">
        <v>13155</v>
      </c>
      <c r="C3920" s="4" t="s">
        <v>9281</v>
      </c>
      <c r="D3920" s="10">
        <v>1.593645442E9</v>
      </c>
      <c r="E3920" s="25">
        <v>0.45981982</v>
      </c>
      <c r="G3920" s="25"/>
    </row>
    <row r="3921">
      <c r="A3921" s="22" t="s">
        <v>17903</v>
      </c>
      <c r="B3921" s="4" t="s">
        <v>872</v>
      </c>
      <c r="C3921" s="4" t="s">
        <v>4186</v>
      </c>
      <c r="D3921" s="10">
        <v>1.591175098E9</v>
      </c>
      <c r="E3921" s="25">
        <v>0.45934388</v>
      </c>
      <c r="G3921" s="25"/>
    </row>
    <row r="3922">
      <c r="A3922" s="4" t="s">
        <v>17904</v>
      </c>
      <c r="B3922" s="4" t="s">
        <v>1041</v>
      </c>
      <c r="C3922" s="4" t="s">
        <v>7925</v>
      </c>
      <c r="D3922" s="10">
        <v>1.591904625E9</v>
      </c>
      <c r="E3922" s="25">
        <v>0.45929077</v>
      </c>
      <c r="G3922" s="25"/>
    </row>
    <row r="3923">
      <c r="A3923" s="22" t="s">
        <v>17905</v>
      </c>
      <c r="B3923" s="4" t="s">
        <v>13395</v>
      </c>
      <c r="C3923" s="4" t="s">
        <v>830</v>
      </c>
      <c r="D3923" s="10">
        <v>1.591744683E9</v>
      </c>
      <c r="E3923" s="25">
        <v>0.45923084</v>
      </c>
      <c r="G3923" s="25"/>
    </row>
    <row r="3924">
      <c r="A3924" s="4" t="s">
        <v>17906</v>
      </c>
      <c r="B3924" s="4" t="s">
        <v>16803</v>
      </c>
      <c r="C3924" s="4" t="s">
        <v>1621</v>
      </c>
      <c r="D3924" s="10">
        <v>1.591141148E9</v>
      </c>
      <c r="E3924" s="25">
        <v>0.45918384</v>
      </c>
      <c r="G3924" s="25"/>
    </row>
    <row r="3925">
      <c r="A3925" s="4" t="s">
        <v>17907</v>
      </c>
      <c r="B3925" s="4" t="s">
        <v>14656</v>
      </c>
      <c r="C3925" s="4" t="s">
        <v>1923</v>
      </c>
      <c r="D3925" s="10">
        <v>1.59309499E9</v>
      </c>
      <c r="E3925" s="25">
        <v>0.45917267</v>
      </c>
      <c r="G3925" s="25"/>
    </row>
    <row r="3926">
      <c r="A3926" s="4" t="s">
        <v>17908</v>
      </c>
      <c r="B3926" s="4" t="s">
        <v>13806</v>
      </c>
      <c r="C3926" s="4" t="s">
        <v>2939</v>
      </c>
      <c r="D3926" s="10">
        <v>1.5925296E9</v>
      </c>
      <c r="E3926" s="25">
        <v>0.45848006</v>
      </c>
      <c r="G3926" s="25"/>
    </row>
    <row r="3927">
      <c r="A3927" s="22" t="s">
        <v>17909</v>
      </c>
      <c r="B3927" s="4" t="s">
        <v>1253</v>
      </c>
      <c r="C3927" s="4" t="s">
        <v>1075</v>
      </c>
      <c r="D3927" s="10">
        <v>1.592056437E9</v>
      </c>
      <c r="E3927" s="25">
        <v>0.4584141</v>
      </c>
      <c r="G3927" s="25"/>
    </row>
    <row r="3928">
      <c r="A3928" s="22" t="s">
        <v>17910</v>
      </c>
      <c r="B3928" s="4" t="s">
        <v>7424</v>
      </c>
      <c r="C3928" s="4" t="s">
        <v>2625</v>
      </c>
      <c r="D3928" s="10">
        <v>1.591381892E9</v>
      </c>
      <c r="E3928" s="25">
        <v>0.45837831</v>
      </c>
      <c r="G3928" s="25"/>
    </row>
    <row r="3929">
      <c r="A3929" s="4" t="s">
        <v>17911</v>
      </c>
      <c r="B3929" s="4" t="s">
        <v>13806</v>
      </c>
      <c r="C3929" s="4" t="s">
        <v>5217</v>
      </c>
      <c r="D3929" s="10">
        <v>1.591841955E9</v>
      </c>
      <c r="E3929" s="25">
        <v>0.45827264</v>
      </c>
      <c r="G3929" s="25"/>
    </row>
    <row r="3930">
      <c r="A3930" s="22" t="s">
        <v>17912</v>
      </c>
      <c r="B3930" s="4" t="s">
        <v>17913</v>
      </c>
      <c r="C3930" s="4" t="s">
        <v>2143</v>
      </c>
      <c r="D3930" s="10">
        <v>1.59183345E9</v>
      </c>
      <c r="E3930" s="25">
        <v>0.4581953</v>
      </c>
      <c r="G3930" s="25"/>
    </row>
    <row r="3931">
      <c r="A3931" s="22" t="s">
        <v>17914</v>
      </c>
      <c r="B3931" s="4" t="s">
        <v>14618</v>
      </c>
      <c r="C3931" s="4" t="s">
        <v>5878</v>
      </c>
      <c r="D3931" s="10">
        <v>1.591238688E9</v>
      </c>
      <c r="E3931" s="25">
        <v>0.45812014</v>
      </c>
      <c r="G3931" s="25"/>
    </row>
    <row r="3932">
      <c r="A3932" s="22" t="s">
        <v>17915</v>
      </c>
      <c r="B3932" s="4" t="s">
        <v>16766</v>
      </c>
      <c r="C3932" s="4" t="s">
        <v>1914</v>
      </c>
      <c r="D3932" s="10">
        <v>1.591291519E9</v>
      </c>
      <c r="E3932" s="25">
        <v>0.45794326</v>
      </c>
      <c r="G3932" s="25"/>
    </row>
    <row r="3933">
      <c r="A3933" s="22" t="s">
        <v>17916</v>
      </c>
      <c r="B3933" s="4" t="s">
        <v>1790</v>
      </c>
      <c r="C3933" s="4" t="s">
        <v>8926</v>
      </c>
      <c r="D3933" s="10">
        <v>1.591639854E9</v>
      </c>
      <c r="E3933" s="25">
        <v>0.45787662</v>
      </c>
      <c r="G3933" s="25"/>
    </row>
    <row r="3934">
      <c r="A3934" s="22" t="s">
        <v>17917</v>
      </c>
      <c r="B3934" s="4" t="s">
        <v>1790</v>
      </c>
      <c r="C3934" s="4" t="s">
        <v>10316</v>
      </c>
      <c r="D3934" s="10">
        <v>1.592953726E9</v>
      </c>
      <c r="E3934" s="25">
        <v>0.457858</v>
      </c>
      <c r="G3934" s="25"/>
    </row>
    <row r="3935">
      <c r="A3935" s="4" t="s">
        <v>17918</v>
      </c>
      <c r="B3935" s="4" t="s">
        <v>17919</v>
      </c>
      <c r="C3935" s="4" t="s">
        <v>665</v>
      </c>
      <c r="D3935" s="10">
        <v>1.591473374E9</v>
      </c>
      <c r="E3935" s="25">
        <v>0.45782176</v>
      </c>
      <c r="G3935" s="25"/>
    </row>
    <row r="3936">
      <c r="A3936" s="4" t="s">
        <v>17920</v>
      </c>
      <c r="B3936" s="4" t="s">
        <v>951</v>
      </c>
      <c r="C3936" s="4" t="s">
        <v>7373</v>
      </c>
      <c r="D3936" s="10">
        <v>1.593091171E9</v>
      </c>
      <c r="E3936" s="25">
        <v>0.45735273</v>
      </c>
      <c r="G3936" s="25"/>
    </row>
    <row r="3937">
      <c r="A3937" s="4" t="s">
        <v>17921</v>
      </c>
      <c r="B3937" s="4" t="s">
        <v>5471</v>
      </c>
      <c r="C3937" s="4" t="s">
        <v>3790</v>
      </c>
      <c r="D3937" s="10">
        <v>1.59338063E9</v>
      </c>
      <c r="E3937" s="25">
        <v>0.4573495</v>
      </c>
      <c r="G3937" s="25"/>
    </row>
    <row r="3938">
      <c r="A3938" s="22" t="s">
        <v>17922</v>
      </c>
      <c r="B3938" s="4" t="s">
        <v>1790</v>
      </c>
      <c r="C3938" s="4" t="s">
        <v>12465</v>
      </c>
      <c r="D3938" s="10">
        <v>1.593535376E9</v>
      </c>
      <c r="E3938" s="25">
        <v>0.4572382</v>
      </c>
      <c r="G3938" s="25"/>
    </row>
    <row r="3939">
      <c r="A3939" s="4" t="s">
        <v>17923</v>
      </c>
      <c r="B3939" s="4" t="s">
        <v>15715</v>
      </c>
      <c r="C3939" s="4" t="s">
        <v>1774</v>
      </c>
      <c r="D3939" s="10">
        <v>1.591113093E9</v>
      </c>
      <c r="E3939" s="25">
        <v>0.4569577</v>
      </c>
      <c r="G3939" s="25"/>
    </row>
    <row r="3940">
      <c r="A3940" s="4" t="s">
        <v>17924</v>
      </c>
      <c r="B3940" s="4" t="s">
        <v>13098</v>
      </c>
      <c r="C3940" s="4" t="s">
        <v>11852</v>
      </c>
      <c r="D3940" s="10">
        <v>1.591369396E9</v>
      </c>
      <c r="E3940" s="25">
        <v>0.45660838</v>
      </c>
      <c r="G3940" s="25"/>
    </row>
    <row r="3941">
      <c r="A3941" s="4" t="s">
        <v>17925</v>
      </c>
      <c r="B3941" s="4" t="s">
        <v>14576</v>
      </c>
      <c r="C3941" s="4" t="s">
        <v>461</v>
      </c>
      <c r="D3941" s="10">
        <v>1.593444395E9</v>
      </c>
      <c r="E3941" s="25">
        <v>0.45653614</v>
      </c>
      <c r="G3941" s="25"/>
    </row>
    <row r="3942">
      <c r="A3942" s="22" t="s">
        <v>17926</v>
      </c>
      <c r="B3942" s="4" t="s">
        <v>886</v>
      </c>
      <c r="C3942" s="4" t="s">
        <v>8482</v>
      </c>
      <c r="D3942" s="10">
        <v>1.59278038E9</v>
      </c>
      <c r="E3942" s="25">
        <v>0.456491</v>
      </c>
      <c r="G3942" s="25"/>
    </row>
    <row r="3943">
      <c r="A3943" s="4" t="s">
        <v>17927</v>
      </c>
      <c r="B3943" s="4" t="s">
        <v>17928</v>
      </c>
      <c r="C3943" s="4" t="s">
        <v>2478</v>
      </c>
      <c r="D3943" s="10">
        <v>1.591308801E9</v>
      </c>
      <c r="E3943" s="25">
        <v>0.45586535</v>
      </c>
      <c r="G3943" s="25"/>
    </row>
    <row r="3944">
      <c r="A3944" s="4" t="s">
        <v>17929</v>
      </c>
      <c r="B3944" s="4" t="s">
        <v>13230</v>
      </c>
      <c r="C3944" s="4" t="s">
        <v>6823</v>
      </c>
      <c r="D3944" s="10">
        <v>1.593039199E9</v>
      </c>
      <c r="E3944" s="25">
        <v>0.45571446</v>
      </c>
      <c r="G3944" s="25"/>
    </row>
    <row r="3945">
      <c r="A3945" s="22" t="s">
        <v>17930</v>
      </c>
      <c r="B3945" s="4" t="s">
        <v>1492</v>
      </c>
      <c r="C3945" s="4" t="s">
        <v>532</v>
      </c>
      <c r="D3945" s="10">
        <v>1.592950266E9</v>
      </c>
      <c r="E3945" s="25">
        <v>0.45569763</v>
      </c>
      <c r="G3945" s="25"/>
    </row>
    <row r="3946">
      <c r="A3946" s="22" t="s">
        <v>17931</v>
      </c>
      <c r="B3946" s="4" t="s">
        <v>4614</v>
      </c>
      <c r="C3946" s="4" t="s">
        <v>11168</v>
      </c>
      <c r="D3946" s="10">
        <v>1.5935546E9</v>
      </c>
      <c r="E3946" s="25">
        <v>0.45532402</v>
      </c>
      <c r="G3946" s="25"/>
    </row>
    <row r="3947">
      <c r="A3947" s="4" t="s">
        <v>17932</v>
      </c>
      <c r="B3947" s="4" t="s">
        <v>13155</v>
      </c>
      <c r="C3947" s="4" t="s">
        <v>3827</v>
      </c>
      <c r="D3947" s="10">
        <v>1.591219987E9</v>
      </c>
      <c r="E3947" s="25">
        <v>0.45531288</v>
      </c>
      <c r="G3947" s="25"/>
    </row>
    <row r="3948">
      <c r="A3948" s="22" t="s">
        <v>17933</v>
      </c>
      <c r="B3948" s="4" t="s">
        <v>3108</v>
      </c>
      <c r="C3948" s="4" t="s">
        <v>6396</v>
      </c>
      <c r="D3948" s="10">
        <v>1.591884133E9</v>
      </c>
      <c r="E3948" s="25">
        <v>0.45462415</v>
      </c>
      <c r="G3948" s="25"/>
    </row>
    <row r="3949">
      <c r="A3949" s="4" t="s">
        <v>17934</v>
      </c>
      <c r="B3949" s="4" t="s">
        <v>17935</v>
      </c>
      <c r="C3949" s="4" t="s">
        <v>8506</v>
      </c>
      <c r="D3949" s="10">
        <v>1.592636964E9</v>
      </c>
      <c r="E3949" s="25">
        <v>0.45415333</v>
      </c>
      <c r="G3949" s="25"/>
    </row>
    <row r="3950">
      <c r="A3950" s="22" t="s">
        <v>17936</v>
      </c>
      <c r="B3950" s="4" t="s">
        <v>17937</v>
      </c>
      <c r="C3950" s="4" t="s">
        <v>11603</v>
      </c>
      <c r="D3950" s="10">
        <v>1.593461969E9</v>
      </c>
      <c r="E3950" s="25">
        <v>0.4540972</v>
      </c>
      <c r="G3950" s="25"/>
    </row>
    <row r="3951">
      <c r="A3951" s="4" t="s">
        <v>17938</v>
      </c>
      <c r="B3951" s="4" t="s">
        <v>10639</v>
      </c>
      <c r="C3951" s="4" t="s">
        <v>1414</v>
      </c>
      <c r="D3951" s="10">
        <v>1.593368823E9</v>
      </c>
      <c r="E3951" s="25">
        <v>0.4536649</v>
      </c>
      <c r="G3951" s="25"/>
    </row>
    <row r="3952">
      <c r="A3952" s="22" t="s">
        <v>17939</v>
      </c>
      <c r="B3952" s="4" t="s">
        <v>6636</v>
      </c>
      <c r="C3952" s="4" t="s">
        <v>5097</v>
      </c>
      <c r="D3952" s="10">
        <v>1.592407958E9</v>
      </c>
      <c r="E3952" s="25">
        <v>0.45354658</v>
      </c>
      <c r="G3952" s="25"/>
    </row>
    <row r="3953">
      <c r="A3953" s="4" t="s">
        <v>17940</v>
      </c>
      <c r="B3953" s="4" t="s">
        <v>3947</v>
      </c>
      <c r="C3953" s="4" t="s">
        <v>6912</v>
      </c>
      <c r="D3953" s="10">
        <v>1.59314797E9</v>
      </c>
      <c r="E3953" s="25">
        <v>0.4533309</v>
      </c>
      <c r="G3953" s="25"/>
    </row>
    <row r="3954">
      <c r="A3954" s="4" t="s">
        <v>17941</v>
      </c>
      <c r="B3954" s="4" t="s">
        <v>17942</v>
      </c>
      <c r="C3954" s="4" t="s">
        <v>9450</v>
      </c>
      <c r="D3954" s="10">
        <v>1.593524183E9</v>
      </c>
      <c r="E3954" s="25">
        <v>0.45331833</v>
      </c>
      <c r="G3954" s="25"/>
    </row>
    <row r="3955">
      <c r="A3955" s="4" t="s">
        <v>17943</v>
      </c>
      <c r="B3955" s="4" t="s">
        <v>8489</v>
      </c>
      <c r="C3955" s="4" t="s">
        <v>4012</v>
      </c>
      <c r="D3955" s="10">
        <v>1.593188293E9</v>
      </c>
      <c r="E3955" s="25">
        <v>0.45329067</v>
      </c>
      <c r="G3955" s="25"/>
    </row>
    <row r="3956">
      <c r="A3956" s="4" t="s">
        <v>17944</v>
      </c>
      <c r="B3956" s="4" t="s">
        <v>4297</v>
      </c>
      <c r="C3956" s="4" t="s">
        <v>4299</v>
      </c>
      <c r="D3956" s="10">
        <v>1.593538154E9</v>
      </c>
      <c r="E3956" s="25">
        <v>0.4532212</v>
      </c>
      <c r="G3956" s="25"/>
    </row>
    <row r="3957">
      <c r="A3957" s="22" t="s">
        <v>17945</v>
      </c>
      <c r="B3957" s="4" t="s">
        <v>862</v>
      </c>
      <c r="C3957" s="4" t="s">
        <v>7825</v>
      </c>
      <c r="D3957" s="10">
        <v>1.591329667E9</v>
      </c>
      <c r="E3957" s="25">
        <v>0.4529772</v>
      </c>
      <c r="G3957" s="25"/>
    </row>
    <row r="3958">
      <c r="A3958" s="4" t="s">
        <v>17946</v>
      </c>
      <c r="B3958" s="4" t="s">
        <v>3673</v>
      </c>
      <c r="C3958" s="4" t="s">
        <v>3872</v>
      </c>
      <c r="D3958" s="10">
        <v>1.591465707E9</v>
      </c>
      <c r="E3958" s="25">
        <v>0.45296913</v>
      </c>
      <c r="G3958" s="25"/>
    </row>
    <row r="3959">
      <c r="A3959" s="4" t="s">
        <v>17947</v>
      </c>
      <c r="B3959" s="4" t="s">
        <v>13487</v>
      </c>
      <c r="C3959" s="4" t="s">
        <v>8993</v>
      </c>
      <c r="D3959" s="10">
        <v>1.593014933E9</v>
      </c>
      <c r="E3959" s="25">
        <v>0.45284826</v>
      </c>
      <c r="G3959" s="25"/>
    </row>
    <row r="3960">
      <c r="A3960" s="4" t="s">
        <v>17948</v>
      </c>
      <c r="B3960" s="4" t="s">
        <v>6282</v>
      </c>
      <c r="C3960" s="4" t="s">
        <v>4243</v>
      </c>
      <c r="D3960" s="10">
        <v>1.59305033E9</v>
      </c>
      <c r="E3960" s="25">
        <v>0.45266297</v>
      </c>
      <c r="G3960" s="25"/>
    </row>
    <row r="3961">
      <c r="A3961" s="4" t="s">
        <v>17949</v>
      </c>
      <c r="B3961" s="4" t="s">
        <v>14107</v>
      </c>
      <c r="C3961" s="4" t="s">
        <v>8148</v>
      </c>
      <c r="D3961" s="10">
        <v>1.593027013E9</v>
      </c>
      <c r="E3961" s="25">
        <v>0.45265546</v>
      </c>
      <c r="G3961" s="25"/>
    </row>
    <row r="3962">
      <c r="A3962" s="4" t="s">
        <v>17950</v>
      </c>
      <c r="B3962" s="4" t="s">
        <v>13487</v>
      </c>
      <c r="C3962" s="4" t="s">
        <v>11252</v>
      </c>
      <c r="D3962" s="10">
        <v>1.593215447E9</v>
      </c>
      <c r="E3962" s="25">
        <v>0.4525231</v>
      </c>
      <c r="G3962" s="25"/>
    </row>
    <row r="3963">
      <c r="A3963" s="4" t="s">
        <v>17951</v>
      </c>
      <c r="B3963" s="4" t="s">
        <v>13118</v>
      </c>
      <c r="C3963" s="4" t="s">
        <v>9953</v>
      </c>
      <c r="D3963" s="10">
        <v>1.59110098E9</v>
      </c>
      <c r="E3963" s="25">
        <v>0.45234817</v>
      </c>
      <c r="G3963" s="25"/>
    </row>
    <row r="3964">
      <c r="A3964" s="22" t="s">
        <v>17952</v>
      </c>
      <c r="B3964" s="4" t="s">
        <v>3947</v>
      </c>
      <c r="C3964" s="4" t="s">
        <v>7399</v>
      </c>
      <c r="D3964" s="10">
        <v>1.592927439E9</v>
      </c>
      <c r="E3964" s="25">
        <v>0.4522816</v>
      </c>
      <c r="G3964" s="25"/>
    </row>
    <row r="3965">
      <c r="A3965" s="22" t="s">
        <v>17953</v>
      </c>
      <c r="B3965" s="4" t="s">
        <v>8489</v>
      </c>
      <c r="C3965" s="4" t="s">
        <v>10674</v>
      </c>
      <c r="D3965" s="10">
        <v>1.593517437E9</v>
      </c>
      <c r="E3965" s="25">
        <v>0.45224673</v>
      </c>
      <c r="G3965" s="25"/>
    </row>
    <row r="3966">
      <c r="A3966" s="4" t="s">
        <v>17954</v>
      </c>
      <c r="B3966" s="4" t="s">
        <v>8714</v>
      </c>
      <c r="C3966" s="4" t="s">
        <v>11365</v>
      </c>
      <c r="D3966" s="10">
        <v>1.591872871E9</v>
      </c>
      <c r="E3966" s="25">
        <v>0.4518418</v>
      </c>
      <c r="G3966" s="25"/>
    </row>
    <row r="3967">
      <c r="A3967" s="22" t="s">
        <v>17955</v>
      </c>
      <c r="B3967" s="4" t="s">
        <v>16348</v>
      </c>
      <c r="C3967" s="4" t="s">
        <v>625</v>
      </c>
      <c r="D3967" s="10">
        <v>1.591459759E9</v>
      </c>
      <c r="E3967" s="25">
        <v>0.45154178</v>
      </c>
      <c r="G3967" s="25"/>
    </row>
    <row r="3968">
      <c r="A3968" s="4" t="s">
        <v>17956</v>
      </c>
      <c r="B3968" s="4" t="s">
        <v>14058</v>
      </c>
      <c r="C3968" s="4" t="s">
        <v>2129</v>
      </c>
      <c r="D3968" s="10">
        <v>1.592143748E9</v>
      </c>
      <c r="E3968" s="25">
        <v>0.45148998</v>
      </c>
      <c r="G3968" s="25"/>
    </row>
    <row r="3969">
      <c r="A3969" s="22" t="s">
        <v>17957</v>
      </c>
      <c r="B3969" s="4" t="s">
        <v>13395</v>
      </c>
      <c r="C3969" s="4" t="s">
        <v>4319</v>
      </c>
      <c r="D3969" s="10">
        <v>1.591058946E9</v>
      </c>
      <c r="E3969" s="25">
        <v>0.45128453</v>
      </c>
      <c r="G3969" s="25"/>
    </row>
    <row r="3970">
      <c r="A3970" s="22" t="s">
        <v>17958</v>
      </c>
      <c r="B3970" s="4" t="s">
        <v>17959</v>
      </c>
      <c r="C3970" s="4" t="s">
        <v>6951</v>
      </c>
      <c r="D3970" s="10">
        <v>1.593119228E9</v>
      </c>
      <c r="E3970" s="25">
        <v>0.45100507</v>
      </c>
      <c r="G3970" s="25"/>
    </row>
    <row r="3971">
      <c r="A3971" s="22" t="s">
        <v>17960</v>
      </c>
      <c r="B3971" s="4" t="s">
        <v>4826</v>
      </c>
      <c r="C3971" s="4" t="s">
        <v>4331</v>
      </c>
      <c r="D3971" s="10">
        <v>1.591655479E9</v>
      </c>
      <c r="E3971" s="25">
        <v>0.4507628</v>
      </c>
      <c r="G3971" s="25"/>
    </row>
    <row r="3972">
      <c r="A3972" s="22" t="s">
        <v>17961</v>
      </c>
      <c r="B3972" s="4" t="s">
        <v>13230</v>
      </c>
      <c r="C3972" s="4" t="s">
        <v>6621</v>
      </c>
      <c r="D3972" s="10">
        <v>1.591806573E9</v>
      </c>
      <c r="E3972" s="25">
        <v>0.4506461</v>
      </c>
      <c r="G3972" s="25"/>
    </row>
    <row r="3973">
      <c r="A3973" s="4" t="s">
        <v>17962</v>
      </c>
      <c r="B3973" s="4" t="s">
        <v>3104</v>
      </c>
      <c r="C3973" s="4" t="s">
        <v>5042</v>
      </c>
      <c r="D3973" s="10">
        <v>1.591475764E9</v>
      </c>
      <c r="E3973" s="25">
        <v>0.45013475</v>
      </c>
      <c r="G3973" s="25"/>
    </row>
    <row r="3974">
      <c r="A3974" s="4" t="s">
        <v>17963</v>
      </c>
      <c r="B3974" s="4" t="s">
        <v>1619</v>
      </c>
      <c r="C3974" s="4" t="s">
        <v>4906</v>
      </c>
      <c r="D3974" s="10">
        <v>1.592485643E9</v>
      </c>
      <c r="E3974" s="25">
        <v>0.44934908</v>
      </c>
      <c r="G3974" s="25"/>
    </row>
    <row r="3975">
      <c r="A3975" s="22" t="s">
        <v>17964</v>
      </c>
      <c r="B3975" s="4" t="s">
        <v>2030</v>
      </c>
      <c r="C3975" s="4" t="s">
        <v>7817</v>
      </c>
      <c r="D3975" s="10">
        <v>1.591727592E9</v>
      </c>
      <c r="E3975" s="25">
        <v>0.44908252</v>
      </c>
      <c r="G3975" s="25"/>
    </row>
    <row r="3976">
      <c r="A3976" s="22" t="s">
        <v>17965</v>
      </c>
      <c r="B3976" s="4" t="s">
        <v>13910</v>
      </c>
      <c r="C3976" s="4" t="s">
        <v>4611</v>
      </c>
      <c r="D3976" s="10">
        <v>1.592405977E9</v>
      </c>
      <c r="E3976" s="25">
        <v>0.44907406</v>
      </c>
      <c r="G3976" s="25"/>
    </row>
    <row r="3977">
      <c r="A3977" s="4" t="s">
        <v>17966</v>
      </c>
      <c r="B3977" s="4" t="s">
        <v>4375</v>
      </c>
      <c r="C3977" s="4" t="s">
        <v>5058</v>
      </c>
      <c r="D3977" s="10">
        <v>1.593454733E9</v>
      </c>
      <c r="E3977" s="25">
        <v>0.44882727</v>
      </c>
      <c r="G3977" s="25"/>
    </row>
    <row r="3978">
      <c r="A3978" s="22" t="s">
        <v>17967</v>
      </c>
      <c r="B3978" s="4" t="s">
        <v>2065</v>
      </c>
      <c r="C3978" s="4" t="s">
        <v>999</v>
      </c>
      <c r="D3978" s="10">
        <v>1.593183406E9</v>
      </c>
      <c r="E3978" s="25">
        <v>0.44882286</v>
      </c>
      <c r="G3978" s="25"/>
    </row>
    <row r="3979">
      <c r="A3979" s="22" t="s">
        <v>17968</v>
      </c>
      <c r="B3979" s="4" t="s">
        <v>13194</v>
      </c>
      <c r="C3979" s="4" t="s">
        <v>318</v>
      </c>
      <c r="D3979" s="10">
        <v>1.591040213E9</v>
      </c>
      <c r="E3979" s="25">
        <v>0.44863045</v>
      </c>
      <c r="G3979" s="25"/>
    </row>
    <row r="3980">
      <c r="A3980" s="4" t="s">
        <v>17969</v>
      </c>
      <c r="B3980" s="4" t="s">
        <v>11199</v>
      </c>
      <c r="C3980" s="4" t="s">
        <v>9614</v>
      </c>
      <c r="D3980" s="10">
        <v>1.592389198E9</v>
      </c>
      <c r="E3980" s="25">
        <v>0.44844666</v>
      </c>
      <c r="G3980" s="25"/>
    </row>
    <row r="3981">
      <c r="A3981" s="22" t="s">
        <v>17970</v>
      </c>
      <c r="B3981" s="4" t="s">
        <v>13455</v>
      </c>
      <c r="C3981" s="4" t="s">
        <v>1878</v>
      </c>
      <c r="D3981" s="10">
        <v>1.592604611E9</v>
      </c>
      <c r="E3981" s="25">
        <v>0.44843516</v>
      </c>
      <c r="G3981" s="25"/>
    </row>
    <row r="3982">
      <c r="A3982" s="4" t="s">
        <v>17971</v>
      </c>
      <c r="B3982" s="4" t="s">
        <v>15488</v>
      </c>
      <c r="C3982" s="4" t="s">
        <v>11192</v>
      </c>
      <c r="D3982" s="10">
        <v>1.592000303E9</v>
      </c>
      <c r="E3982" s="25">
        <v>0.44821605</v>
      </c>
      <c r="G3982" s="25"/>
    </row>
    <row r="3983">
      <c r="A3983" s="4" t="s">
        <v>17972</v>
      </c>
      <c r="B3983" s="4" t="s">
        <v>17973</v>
      </c>
      <c r="C3983" s="4" t="s">
        <v>9522</v>
      </c>
      <c r="D3983" s="10">
        <v>1.591841267E9</v>
      </c>
      <c r="E3983" s="25">
        <v>0.44807568</v>
      </c>
      <c r="G3983" s="25"/>
    </row>
    <row r="3984">
      <c r="A3984" s="4" t="s">
        <v>17974</v>
      </c>
      <c r="B3984" s="4" t="s">
        <v>1619</v>
      </c>
      <c r="C3984" s="4" t="s">
        <v>1142</v>
      </c>
      <c r="D3984" s="10">
        <v>1.592420863E9</v>
      </c>
      <c r="E3984" s="25">
        <v>0.4480579</v>
      </c>
      <c r="G3984" s="25"/>
    </row>
    <row r="3985">
      <c r="A3985" s="4" t="s">
        <v>17975</v>
      </c>
      <c r="B3985" s="4" t="s">
        <v>17935</v>
      </c>
      <c r="C3985" s="4" t="s">
        <v>897</v>
      </c>
      <c r="D3985" s="10">
        <v>1.592637108E9</v>
      </c>
      <c r="E3985" s="25">
        <v>0.44802207</v>
      </c>
      <c r="G3985" s="25"/>
    </row>
    <row r="3986">
      <c r="A3986" s="4" t="s">
        <v>17976</v>
      </c>
      <c r="B3986" s="4" t="s">
        <v>2030</v>
      </c>
      <c r="C3986" s="4" t="s">
        <v>2871</v>
      </c>
      <c r="D3986" s="10">
        <v>1.591235342E9</v>
      </c>
      <c r="E3986" s="25">
        <v>0.44791546</v>
      </c>
      <c r="G3986" s="25"/>
    </row>
    <row r="3987">
      <c r="A3987" s="22" t="s">
        <v>17977</v>
      </c>
      <c r="B3987" s="4" t="s">
        <v>12250</v>
      </c>
      <c r="C3987" s="4" t="s">
        <v>4323</v>
      </c>
      <c r="D3987" s="10">
        <v>1.592004677E9</v>
      </c>
      <c r="E3987" s="25">
        <v>0.4478885</v>
      </c>
      <c r="G3987" s="25"/>
    </row>
    <row r="3988">
      <c r="A3988" s="4" t="s">
        <v>17978</v>
      </c>
      <c r="B3988" s="4" t="s">
        <v>1619</v>
      </c>
      <c r="C3988" s="4" t="s">
        <v>11740</v>
      </c>
      <c r="D3988" s="10">
        <v>1.591224137E9</v>
      </c>
      <c r="E3988" s="25">
        <v>0.44779417</v>
      </c>
      <c r="G3988" s="25"/>
    </row>
    <row r="3989">
      <c r="A3989" s="22" t="s">
        <v>17979</v>
      </c>
      <c r="B3989" s="4" t="s">
        <v>3294</v>
      </c>
      <c r="C3989" s="4" t="s">
        <v>8333</v>
      </c>
      <c r="D3989" s="10">
        <v>1.593437752E9</v>
      </c>
      <c r="E3989" s="25">
        <v>0.44772175</v>
      </c>
      <c r="G3989" s="25"/>
    </row>
    <row r="3990">
      <c r="A3990" s="22" t="s">
        <v>17980</v>
      </c>
      <c r="B3990" s="4" t="s">
        <v>872</v>
      </c>
      <c r="C3990" s="4" t="s">
        <v>8263</v>
      </c>
      <c r="D3990" s="10">
        <v>1.591647033E9</v>
      </c>
      <c r="E3990" s="25">
        <v>0.44769567</v>
      </c>
      <c r="G3990" s="25"/>
    </row>
    <row r="3991">
      <c r="A3991" s="4" t="s">
        <v>17981</v>
      </c>
      <c r="B3991" s="4" t="s">
        <v>17982</v>
      </c>
      <c r="C3991" s="4" t="s">
        <v>6606</v>
      </c>
      <c r="D3991" s="10">
        <v>1.592353234E9</v>
      </c>
      <c r="E3991" s="25">
        <v>0.44768995</v>
      </c>
      <c r="G3991" s="25"/>
    </row>
    <row r="3992">
      <c r="A3992" s="4" t="s">
        <v>17983</v>
      </c>
      <c r="B3992" s="4" t="s">
        <v>13118</v>
      </c>
      <c r="C3992" s="4" t="s">
        <v>4573</v>
      </c>
      <c r="D3992" s="10">
        <v>1.591790731E9</v>
      </c>
      <c r="E3992" s="25">
        <v>0.44768482</v>
      </c>
      <c r="G3992" s="25"/>
    </row>
    <row r="3993">
      <c r="A3993" s="22" t="s">
        <v>17984</v>
      </c>
      <c r="B3993" s="4" t="s">
        <v>14087</v>
      </c>
      <c r="C3993" s="4" t="s">
        <v>5870</v>
      </c>
      <c r="D3993" s="10">
        <v>1.591304025E9</v>
      </c>
      <c r="E3993" s="25">
        <v>0.4476272</v>
      </c>
      <c r="G3993" s="25"/>
    </row>
    <row r="3994">
      <c r="A3994" s="4" t="s">
        <v>17985</v>
      </c>
      <c r="B3994" s="4" t="s">
        <v>14656</v>
      </c>
      <c r="C3994" s="4" t="s">
        <v>5092</v>
      </c>
      <c r="D3994" s="10">
        <v>1.592446997E9</v>
      </c>
      <c r="E3994" s="25">
        <v>0.44755304</v>
      </c>
      <c r="G3994" s="25"/>
    </row>
    <row r="3995">
      <c r="A3995" s="4" t="s">
        <v>17986</v>
      </c>
      <c r="B3995" s="4" t="s">
        <v>3360</v>
      </c>
      <c r="C3995" s="4" t="s">
        <v>2913</v>
      </c>
      <c r="D3995" s="10">
        <v>1.591474295E9</v>
      </c>
      <c r="E3995" s="25">
        <v>0.44754833</v>
      </c>
      <c r="G3995" s="25"/>
    </row>
    <row r="3996">
      <c r="A3996" s="4" t="s">
        <v>17987</v>
      </c>
      <c r="B3996" s="4" t="s">
        <v>11083</v>
      </c>
      <c r="C3996" s="4" t="s">
        <v>7930</v>
      </c>
      <c r="D3996" s="10">
        <v>1.592832394E9</v>
      </c>
      <c r="E3996" s="25">
        <v>0.44753993</v>
      </c>
      <c r="G3996" s="25"/>
    </row>
    <row r="3997">
      <c r="A3997" s="22" t="s">
        <v>17988</v>
      </c>
      <c r="B3997" s="4" t="s">
        <v>10931</v>
      </c>
      <c r="C3997" s="4" t="s">
        <v>99</v>
      </c>
      <c r="D3997" s="10">
        <v>1.592413958E9</v>
      </c>
      <c r="E3997" s="25">
        <v>0.44744557</v>
      </c>
      <c r="G3997" s="25"/>
    </row>
    <row r="3998">
      <c r="A3998" s="4" t="s">
        <v>17989</v>
      </c>
      <c r="B3998" s="4" t="s">
        <v>17990</v>
      </c>
      <c r="C3998" s="4" t="s">
        <v>1851</v>
      </c>
      <c r="D3998" s="10">
        <v>1.591388301E9</v>
      </c>
      <c r="E3998" s="25">
        <v>0.4473093</v>
      </c>
      <c r="G3998" s="25"/>
    </row>
    <row r="3999">
      <c r="A3999" s="4" t="s">
        <v>17991</v>
      </c>
      <c r="B3999" s="4" t="s">
        <v>17992</v>
      </c>
      <c r="C3999" s="4" t="s">
        <v>4030</v>
      </c>
      <c r="D3999" s="10">
        <v>1.591677756E9</v>
      </c>
      <c r="E3999" s="25">
        <v>0.44730738</v>
      </c>
      <c r="G3999" s="25"/>
    </row>
    <row r="4000">
      <c r="A4000" s="4" t="s">
        <v>17993</v>
      </c>
      <c r="B4000" s="4" t="s">
        <v>1067</v>
      </c>
      <c r="C4000" s="4" t="s">
        <v>11830</v>
      </c>
      <c r="D4000" s="10">
        <v>1.592351034E9</v>
      </c>
      <c r="E4000" s="25">
        <v>0.4471246</v>
      </c>
      <c r="G4000" s="25"/>
    </row>
    <row r="4001">
      <c r="A4001" s="4" t="s">
        <v>17994</v>
      </c>
      <c r="B4001" s="4" t="s">
        <v>2567</v>
      </c>
      <c r="C4001" s="4" t="s">
        <v>2717</v>
      </c>
      <c r="D4001" s="10">
        <v>1.591501471E9</v>
      </c>
      <c r="E4001" s="25">
        <v>0.4470123</v>
      </c>
      <c r="G4001" s="25"/>
    </row>
    <row r="4002">
      <c r="A4002" s="4" t="s">
        <v>17995</v>
      </c>
      <c r="B4002" s="4" t="s">
        <v>17996</v>
      </c>
      <c r="C4002" s="4" t="s">
        <v>2143</v>
      </c>
      <c r="D4002" s="10">
        <v>1.591822447E9</v>
      </c>
      <c r="E4002" s="25">
        <v>0.44697493</v>
      </c>
      <c r="G4002" s="25"/>
    </row>
    <row r="4003">
      <c r="A4003" s="4" t="s">
        <v>17997</v>
      </c>
      <c r="B4003" s="4" t="s">
        <v>15252</v>
      </c>
      <c r="C4003" s="4" t="s">
        <v>5899</v>
      </c>
      <c r="D4003" s="10">
        <v>1.591196096E9</v>
      </c>
      <c r="E4003" s="25">
        <v>0.44664964</v>
      </c>
      <c r="G4003" s="25"/>
    </row>
    <row r="4004">
      <c r="A4004" s="4" t="s">
        <v>17998</v>
      </c>
      <c r="B4004" s="4" t="s">
        <v>1067</v>
      </c>
      <c r="C4004" s="4" t="s">
        <v>2931</v>
      </c>
      <c r="D4004" s="10">
        <v>1.591429502E9</v>
      </c>
      <c r="E4004" s="25">
        <v>0.4465765</v>
      </c>
      <c r="G4004" s="25"/>
    </row>
    <row r="4005">
      <c r="A4005" s="4" t="s">
        <v>17999</v>
      </c>
      <c r="B4005" s="4" t="s">
        <v>1327</v>
      </c>
      <c r="C4005" s="4" t="s">
        <v>10706</v>
      </c>
      <c r="D4005" s="10">
        <v>1.592914533E9</v>
      </c>
      <c r="E4005" s="25">
        <v>0.4465709</v>
      </c>
      <c r="G4005" s="25"/>
    </row>
    <row r="4006">
      <c r="A4006" s="4" t="s">
        <v>18000</v>
      </c>
      <c r="B4006" s="4" t="s">
        <v>14533</v>
      </c>
      <c r="C4006" s="4" t="s">
        <v>10331</v>
      </c>
      <c r="D4006" s="10">
        <v>1.591988831E9</v>
      </c>
      <c r="E4006" s="25">
        <v>0.4465118</v>
      </c>
      <c r="G4006" s="25"/>
    </row>
    <row r="4007">
      <c r="A4007" s="4" t="s">
        <v>18001</v>
      </c>
      <c r="B4007" s="4" t="s">
        <v>3143</v>
      </c>
      <c r="C4007" s="4" t="s">
        <v>10355</v>
      </c>
      <c r="D4007" s="10">
        <v>1.59146646E9</v>
      </c>
      <c r="E4007" s="25">
        <v>0.44648814</v>
      </c>
      <c r="G4007" s="25"/>
    </row>
    <row r="4008">
      <c r="A4008" s="4" t="s">
        <v>18002</v>
      </c>
      <c r="B4008" s="4" t="s">
        <v>1253</v>
      </c>
      <c r="C4008" s="4" t="s">
        <v>5995</v>
      </c>
      <c r="D4008" s="10">
        <v>1.591457716E9</v>
      </c>
      <c r="E4008" s="25">
        <v>0.44646555</v>
      </c>
      <c r="G4008" s="25"/>
    </row>
    <row r="4009">
      <c r="A4009" s="4" t="s">
        <v>18003</v>
      </c>
      <c r="B4009" s="4" t="s">
        <v>10471</v>
      </c>
      <c r="C4009" s="4" t="s">
        <v>6225</v>
      </c>
      <c r="D4009" s="10">
        <v>1.593462586E9</v>
      </c>
      <c r="E4009" s="25">
        <v>0.4464266</v>
      </c>
      <c r="G4009" s="25"/>
    </row>
    <row r="4010">
      <c r="A4010" s="4" t="s">
        <v>18004</v>
      </c>
      <c r="B4010" s="4" t="s">
        <v>14107</v>
      </c>
      <c r="C4010" s="4" t="s">
        <v>10179</v>
      </c>
      <c r="D4010" s="10">
        <v>1.59302998E9</v>
      </c>
      <c r="E4010" s="25">
        <v>0.44642478</v>
      </c>
      <c r="G4010" s="25"/>
    </row>
    <row r="4011">
      <c r="A4011" s="22" t="s">
        <v>18005</v>
      </c>
      <c r="B4011" s="4" t="s">
        <v>18006</v>
      </c>
      <c r="C4011" s="4" t="s">
        <v>2913</v>
      </c>
      <c r="D4011" s="10">
        <v>1.591600143E9</v>
      </c>
      <c r="E4011" s="25">
        <v>0.44638285</v>
      </c>
      <c r="G4011" s="25"/>
    </row>
    <row r="4012">
      <c r="A4012" s="22" t="s">
        <v>18007</v>
      </c>
      <c r="B4012" s="4" t="s">
        <v>13910</v>
      </c>
      <c r="C4012" s="4" t="s">
        <v>7411</v>
      </c>
      <c r="D4012" s="10">
        <v>1.591738999E9</v>
      </c>
      <c r="E4012" s="25">
        <v>0.44633618</v>
      </c>
      <c r="G4012" s="25"/>
    </row>
    <row r="4013">
      <c r="A4013" s="4" t="s">
        <v>18008</v>
      </c>
      <c r="B4013" s="4" t="s">
        <v>7226</v>
      </c>
      <c r="C4013" s="4" t="s">
        <v>11559</v>
      </c>
      <c r="D4013" s="10">
        <v>1.591253833E9</v>
      </c>
      <c r="E4013" s="25">
        <v>0.4463125</v>
      </c>
      <c r="G4013" s="25"/>
    </row>
    <row r="4014">
      <c r="A4014" s="4" t="s">
        <v>18009</v>
      </c>
      <c r="B4014" s="4" t="s">
        <v>17062</v>
      </c>
      <c r="C4014" s="4" t="s">
        <v>5127</v>
      </c>
      <c r="D4014" s="10">
        <v>1.591284563E9</v>
      </c>
      <c r="E4014" s="25">
        <v>0.446233</v>
      </c>
      <c r="G4014" s="25"/>
    </row>
    <row r="4015">
      <c r="A4015" s="4" t="s">
        <v>18010</v>
      </c>
      <c r="B4015" s="4" t="s">
        <v>10061</v>
      </c>
      <c r="C4015" s="4" t="s">
        <v>3786</v>
      </c>
      <c r="D4015" s="10">
        <v>1.591417435E9</v>
      </c>
      <c r="E4015" s="25">
        <v>0.44623116</v>
      </c>
      <c r="G4015" s="25"/>
    </row>
    <row r="4016">
      <c r="A4016" s="4" t="s">
        <v>18011</v>
      </c>
      <c r="B4016" s="4" t="s">
        <v>18012</v>
      </c>
      <c r="C4016" s="4" t="s">
        <v>8242</v>
      </c>
      <c r="D4016" s="10">
        <v>1.593382249E9</v>
      </c>
      <c r="E4016" s="25">
        <v>0.44620034</v>
      </c>
      <c r="G4016" s="25"/>
    </row>
    <row r="4017">
      <c r="A4017" s="4" t="s">
        <v>18013</v>
      </c>
      <c r="B4017" s="4" t="s">
        <v>13915</v>
      </c>
      <c r="C4017" s="4" t="s">
        <v>975</v>
      </c>
      <c r="D4017" s="10">
        <v>1.591646304E9</v>
      </c>
      <c r="E4017" s="25">
        <v>0.44619054</v>
      </c>
      <c r="G4017" s="25"/>
    </row>
    <row r="4018">
      <c r="A4018" s="4" t="s">
        <v>18014</v>
      </c>
      <c r="B4018" s="4" t="s">
        <v>2030</v>
      </c>
      <c r="C4018" s="4" t="s">
        <v>4770</v>
      </c>
      <c r="D4018" s="10">
        <v>1.591116211E9</v>
      </c>
      <c r="E4018" s="25">
        <v>0.4461826</v>
      </c>
      <c r="G4018" s="25"/>
    </row>
    <row r="4019">
      <c r="A4019" s="22" t="s">
        <v>18015</v>
      </c>
      <c r="B4019" s="4" t="s">
        <v>13311</v>
      </c>
      <c r="C4019" s="4" t="s">
        <v>1093</v>
      </c>
      <c r="D4019" s="10">
        <v>1.592848046E9</v>
      </c>
      <c r="E4019" s="25">
        <v>0.44616988</v>
      </c>
      <c r="G4019" s="25"/>
    </row>
    <row r="4020">
      <c r="A4020" s="4" t="s">
        <v>18016</v>
      </c>
      <c r="B4020" s="4" t="s">
        <v>18017</v>
      </c>
      <c r="C4020" s="4" t="s">
        <v>6577</v>
      </c>
      <c r="D4020" s="10">
        <v>1.591493397E9</v>
      </c>
      <c r="E4020" s="25">
        <v>0.4461181</v>
      </c>
      <c r="G4020" s="25"/>
    </row>
    <row r="4021">
      <c r="A4021" s="4" t="s">
        <v>18018</v>
      </c>
      <c r="B4021" s="4" t="s">
        <v>18019</v>
      </c>
      <c r="C4021" s="4" t="s">
        <v>11168</v>
      </c>
      <c r="D4021" s="10">
        <v>1.593597538E9</v>
      </c>
      <c r="E4021" s="25">
        <v>0.44609982</v>
      </c>
      <c r="G4021" s="25"/>
    </row>
    <row r="4022">
      <c r="A4022" s="4" t="s">
        <v>18020</v>
      </c>
      <c r="B4022" s="4" t="s">
        <v>13260</v>
      </c>
      <c r="C4022" s="4" t="s">
        <v>3851</v>
      </c>
      <c r="D4022" s="10">
        <v>1.591204907E9</v>
      </c>
      <c r="E4022" s="25">
        <v>0.4460784</v>
      </c>
      <c r="G4022" s="25"/>
    </row>
    <row r="4023">
      <c r="A4023" s="4" t="s">
        <v>18021</v>
      </c>
      <c r="B4023" s="4" t="s">
        <v>13362</v>
      </c>
      <c r="C4023" s="4" t="s">
        <v>7339</v>
      </c>
      <c r="D4023" s="10">
        <v>1.592837556E9</v>
      </c>
      <c r="E4023" s="25">
        <v>0.4460722</v>
      </c>
      <c r="G4023" s="25"/>
    </row>
    <row r="4024">
      <c r="A4024" s="4" t="s">
        <v>18022</v>
      </c>
      <c r="B4024" s="4" t="s">
        <v>1619</v>
      </c>
      <c r="C4024" s="4" t="s">
        <v>2620</v>
      </c>
      <c r="D4024" s="10">
        <v>1.592737393E9</v>
      </c>
      <c r="E4024" s="25">
        <v>0.44599155</v>
      </c>
      <c r="G4024" s="25"/>
    </row>
    <row r="4025">
      <c r="A4025" s="4" t="s">
        <v>18023</v>
      </c>
      <c r="B4025" s="4" t="s">
        <v>2030</v>
      </c>
      <c r="C4025" s="4" t="s">
        <v>1662</v>
      </c>
      <c r="D4025" s="10">
        <v>1.59220251E9</v>
      </c>
      <c r="E4025" s="25">
        <v>0.4459603</v>
      </c>
      <c r="G4025" s="25"/>
    </row>
    <row r="4026">
      <c r="A4026" s="4" t="s">
        <v>18024</v>
      </c>
      <c r="B4026" s="4" t="s">
        <v>15866</v>
      </c>
      <c r="C4026" s="4" t="s">
        <v>2337</v>
      </c>
      <c r="D4026" s="10">
        <v>1.591141679E9</v>
      </c>
      <c r="E4026" s="25">
        <v>0.44595826</v>
      </c>
      <c r="G4026" s="25"/>
    </row>
    <row r="4027">
      <c r="A4027" s="22" t="s">
        <v>18025</v>
      </c>
      <c r="B4027" s="4" t="s">
        <v>3456</v>
      </c>
      <c r="C4027" s="4" t="s">
        <v>4548</v>
      </c>
      <c r="D4027" s="10">
        <v>1.591390367E9</v>
      </c>
      <c r="E4027" s="25">
        <v>0.44592467</v>
      </c>
      <c r="G4027" s="25"/>
    </row>
    <row r="4028">
      <c r="A4028" s="22" t="s">
        <v>18026</v>
      </c>
      <c r="B4028" s="4" t="s">
        <v>18027</v>
      </c>
      <c r="C4028" s="4" t="s">
        <v>12520</v>
      </c>
      <c r="D4028" s="10">
        <v>1.592718822E9</v>
      </c>
      <c r="E4028" s="25">
        <v>0.44588628</v>
      </c>
      <c r="G4028" s="25"/>
    </row>
    <row r="4029">
      <c r="A4029" s="4" t="s">
        <v>18028</v>
      </c>
      <c r="B4029" s="4" t="s">
        <v>14907</v>
      </c>
      <c r="C4029" s="4" t="s">
        <v>8863</v>
      </c>
      <c r="D4029" s="10">
        <v>1.593232949E9</v>
      </c>
      <c r="E4029" s="25">
        <v>0.44584075</v>
      </c>
      <c r="G4029" s="25"/>
    </row>
    <row r="4030">
      <c r="A4030" s="22" t="s">
        <v>18029</v>
      </c>
      <c r="B4030" s="4" t="s">
        <v>14352</v>
      </c>
      <c r="C4030" s="4" t="s">
        <v>4699</v>
      </c>
      <c r="D4030" s="10">
        <v>1.592011871E9</v>
      </c>
      <c r="E4030" s="25">
        <v>0.44573912</v>
      </c>
      <c r="G4030" s="25"/>
    </row>
    <row r="4031">
      <c r="A4031" s="4" t="s">
        <v>18030</v>
      </c>
      <c r="B4031" s="4" t="s">
        <v>12337</v>
      </c>
      <c r="C4031" s="4" t="s">
        <v>6307</v>
      </c>
      <c r="D4031" s="10">
        <v>1.591534789E9</v>
      </c>
      <c r="E4031" s="25">
        <v>0.44573134</v>
      </c>
      <c r="G4031" s="25"/>
    </row>
    <row r="4032">
      <c r="A4032" s="22" t="s">
        <v>18031</v>
      </c>
      <c r="B4032" s="4" t="s">
        <v>1790</v>
      </c>
      <c r="C4032" s="4" t="s">
        <v>1905</v>
      </c>
      <c r="D4032" s="10">
        <v>1.59128957E9</v>
      </c>
      <c r="E4032" s="25">
        <v>0.44571105</v>
      </c>
      <c r="G4032" s="25"/>
    </row>
    <row r="4033">
      <c r="A4033" s="4" t="s">
        <v>18032</v>
      </c>
      <c r="B4033" s="4" t="s">
        <v>13395</v>
      </c>
      <c r="C4033" s="4" t="s">
        <v>5731</v>
      </c>
      <c r="D4033" s="10">
        <v>1.59347585E9</v>
      </c>
      <c r="E4033" s="25">
        <v>0.44571096</v>
      </c>
      <c r="G4033" s="25"/>
    </row>
    <row r="4034">
      <c r="A4034" s="4" t="s">
        <v>18033</v>
      </c>
      <c r="B4034" s="4" t="s">
        <v>18034</v>
      </c>
      <c r="C4034" s="4" t="s">
        <v>7506</v>
      </c>
      <c r="D4034" s="10">
        <v>1.59149216E9</v>
      </c>
      <c r="E4034" s="25">
        <v>0.44564754</v>
      </c>
      <c r="G4034" s="25"/>
    </row>
    <row r="4035">
      <c r="A4035" s="4" t="s">
        <v>18035</v>
      </c>
      <c r="B4035" s="4" t="s">
        <v>862</v>
      </c>
      <c r="C4035" s="4" t="s">
        <v>10504</v>
      </c>
      <c r="D4035" s="10">
        <v>1.592166292E9</v>
      </c>
      <c r="E4035" s="25">
        <v>0.445647</v>
      </c>
      <c r="G4035" s="25"/>
    </row>
    <row r="4036">
      <c r="A4036" s="4" t="s">
        <v>18036</v>
      </c>
      <c r="B4036" s="4" t="s">
        <v>18037</v>
      </c>
      <c r="C4036" s="4" t="s">
        <v>3213</v>
      </c>
      <c r="D4036" s="10">
        <v>1.592981647E9</v>
      </c>
      <c r="E4036" s="25">
        <v>0.44560808</v>
      </c>
      <c r="G4036" s="25"/>
    </row>
    <row r="4037">
      <c r="A4037" s="22" t="s">
        <v>18038</v>
      </c>
      <c r="B4037" s="4" t="s">
        <v>15650</v>
      </c>
      <c r="C4037" s="4" t="s">
        <v>2112</v>
      </c>
      <c r="D4037" s="10">
        <v>1.593086518E9</v>
      </c>
      <c r="E4037" s="25">
        <v>0.44555277</v>
      </c>
      <c r="G4037" s="25"/>
    </row>
    <row r="4038">
      <c r="A4038" s="22" t="s">
        <v>18039</v>
      </c>
      <c r="B4038" s="4" t="s">
        <v>13817</v>
      </c>
      <c r="C4038" s="4" t="s">
        <v>415</v>
      </c>
      <c r="D4038" s="10">
        <v>1.591585861E9</v>
      </c>
      <c r="E4038" s="25">
        <v>0.4455291</v>
      </c>
      <c r="G4038" s="25"/>
    </row>
    <row r="4039">
      <c r="A4039" s="22" t="s">
        <v>18040</v>
      </c>
      <c r="B4039" s="4" t="s">
        <v>2030</v>
      </c>
      <c r="C4039" s="4" t="s">
        <v>2953</v>
      </c>
      <c r="D4039" s="10">
        <v>1.592408057E9</v>
      </c>
      <c r="E4039" s="25">
        <v>0.44544786</v>
      </c>
      <c r="G4039" s="25"/>
    </row>
    <row r="4040">
      <c r="A4040" s="4" t="s">
        <v>18041</v>
      </c>
      <c r="B4040" s="4" t="s">
        <v>18042</v>
      </c>
      <c r="C4040" s="4" t="s">
        <v>2143</v>
      </c>
      <c r="D4040" s="10">
        <v>1.591816836E9</v>
      </c>
      <c r="E4040" s="25">
        <v>0.44542435</v>
      </c>
      <c r="G4040" s="25"/>
    </row>
    <row r="4041">
      <c r="A4041" s="4" t="s">
        <v>18043</v>
      </c>
      <c r="B4041" s="4" t="s">
        <v>16738</v>
      </c>
      <c r="C4041" s="4" t="s">
        <v>6792</v>
      </c>
      <c r="D4041" s="10">
        <v>1.593138216E9</v>
      </c>
      <c r="E4041" s="25">
        <v>0.44534948</v>
      </c>
      <c r="G4041" s="25"/>
    </row>
    <row r="4042">
      <c r="A4042" s="22" t="s">
        <v>18044</v>
      </c>
      <c r="B4042" s="4" t="s">
        <v>6034</v>
      </c>
      <c r="C4042" s="4" t="s">
        <v>6130</v>
      </c>
      <c r="D4042" s="10">
        <v>1.59348045E9</v>
      </c>
      <c r="E4042" s="25">
        <v>0.44530252</v>
      </c>
      <c r="G4042" s="25"/>
    </row>
    <row r="4043">
      <c r="A4043" s="4" t="s">
        <v>18045</v>
      </c>
      <c r="B4043" s="4" t="s">
        <v>14656</v>
      </c>
      <c r="C4043" s="4" t="s">
        <v>10213</v>
      </c>
      <c r="D4043" s="10">
        <v>1.592854189E9</v>
      </c>
      <c r="E4043" s="25">
        <v>0.44515973</v>
      </c>
      <c r="G4043" s="25"/>
    </row>
    <row r="4044">
      <c r="A4044" s="4" t="s">
        <v>18046</v>
      </c>
      <c r="B4044" s="4" t="s">
        <v>15717</v>
      </c>
      <c r="C4044" s="4" t="s">
        <v>5515</v>
      </c>
      <c r="D4044" s="10">
        <v>1.592577697E9</v>
      </c>
      <c r="E4044" s="25">
        <v>0.44496918</v>
      </c>
      <c r="G4044" s="25"/>
    </row>
    <row r="4045">
      <c r="A4045" s="4" t="s">
        <v>18047</v>
      </c>
      <c r="B4045" s="4" t="s">
        <v>13819</v>
      </c>
      <c r="C4045" s="4" t="s">
        <v>4761</v>
      </c>
      <c r="D4045" s="10">
        <v>1.593228701E9</v>
      </c>
      <c r="E4045" s="25">
        <v>0.44496506</v>
      </c>
      <c r="G4045" s="25"/>
    </row>
    <row r="4046">
      <c r="A4046" s="4" t="s">
        <v>18048</v>
      </c>
      <c r="B4046" s="26">
        <v>1.2346E13</v>
      </c>
      <c r="C4046" s="4" t="s">
        <v>12085</v>
      </c>
      <c r="D4046" s="10">
        <v>1.593026959E9</v>
      </c>
      <c r="E4046" s="25">
        <v>0.44490877</v>
      </c>
      <c r="G4046" s="25"/>
    </row>
    <row r="4047">
      <c r="A4047" s="4" t="s">
        <v>18049</v>
      </c>
      <c r="B4047" s="4" t="s">
        <v>5337</v>
      </c>
      <c r="C4047" s="4" t="s">
        <v>7201</v>
      </c>
      <c r="D4047" s="10">
        <v>1.591684246E9</v>
      </c>
      <c r="E4047" s="25">
        <v>0.44489816</v>
      </c>
      <c r="G4047" s="25"/>
    </row>
    <row r="4048">
      <c r="A4048" s="22" t="s">
        <v>18050</v>
      </c>
      <c r="B4048" s="4" t="s">
        <v>6354</v>
      </c>
      <c r="C4048" s="4" t="s">
        <v>7561</v>
      </c>
      <c r="D4048" s="10">
        <v>1.591325482E9</v>
      </c>
      <c r="E4048" s="25">
        <v>0.4448162</v>
      </c>
      <c r="G4048" s="25"/>
    </row>
    <row r="4049">
      <c r="A4049" s="4" t="s">
        <v>18051</v>
      </c>
      <c r="B4049" s="4" t="s">
        <v>15853</v>
      </c>
      <c r="C4049" s="4" t="s">
        <v>3986</v>
      </c>
      <c r="D4049" s="10">
        <v>1.592094145E9</v>
      </c>
      <c r="E4049" s="25">
        <v>0.44475314</v>
      </c>
      <c r="G4049" s="25"/>
    </row>
    <row r="4050">
      <c r="A4050" s="4" t="s">
        <v>18052</v>
      </c>
      <c r="B4050" s="4" t="s">
        <v>14645</v>
      </c>
      <c r="C4050" s="4" t="s">
        <v>9803</v>
      </c>
      <c r="D4050" s="10">
        <v>1.591884571E9</v>
      </c>
      <c r="E4050" s="25">
        <v>0.44468784</v>
      </c>
      <c r="G4050" s="25"/>
    </row>
    <row r="4051">
      <c r="A4051" s="4" t="s">
        <v>18053</v>
      </c>
      <c r="B4051" s="4" t="s">
        <v>13862</v>
      </c>
      <c r="C4051" s="4" t="s">
        <v>5287</v>
      </c>
      <c r="D4051" s="10">
        <v>1.592016582E9</v>
      </c>
      <c r="E4051" s="25">
        <v>0.444663</v>
      </c>
      <c r="G4051" s="25"/>
    </row>
    <row r="4052">
      <c r="A4052" s="4" t="s">
        <v>18054</v>
      </c>
      <c r="B4052" s="4" t="s">
        <v>13452</v>
      </c>
      <c r="C4052" s="4" t="s">
        <v>5543</v>
      </c>
      <c r="D4052" s="10">
        <v>1.59261806E9</v>
      </c>
      <c r="E4052" s="25">
        <v>0.44460458</v>
      </c>
      <c r="G4052" s="25"/>
    </row>
    <row r="4053">
      <c r="A4053" s="4" t="s">
        <v>18055</v>
      </c>
      <c r="B4053" s="4" t="s">
        <v>11591</v>
      </c>
      <c r="C4053" s="4" t="s">
        <v>12010</v>
      </c>
      <c r="D4053" s="10">
        <v>1.592001103E9</v>
      </c>
      <c r="E4053" s="25">
        <v>0.44457325</v>
      </c>
      <c r="G4053" s="25"/>
    </row>
    <row r="4054">
      <c r="A4054" s="22" t="s">
        <v>18056</v>
      </c>
      <c r="B4054" s="4" t="s">
        <v>6034</v>
      </c>
      <c r="C4054" s="4" t="s">
        <v>7743</v>
      </c>
      <c r="D4054" s="10">
        <v>1.591287694E9</v>
      </c>
      <c r="E4054" s="25">
        <v>0.44454843</v>
      </c>
      <c r="G4054" s="25"/>
    </row>
    <row r="4055">
      <c r="A4055" s="4" t="s">
        <v>18057</v>
      </c>
      <c r="B4055" s="4" t="s">
        <v>13098</v>
      </c>
      <c r="C4055" s="4" t="s">
        <v>8408</v>
      </c>
      <c r="D4055" s="10">
        <v>1.591268726E9</v>
      </c>
      <c r="E4055" s="25">
        <v>0.44445544</v>
      </c>
      <c r="G4055" s="25"/>
    </row>
    <row r="4056">
      <c r="A4056" s="4" t="s">
        <v>18058</v>
      </c>
      <c r="B4056" s="4" t="s">
        <v>13102</v>
      </c>
      <c r="C4056" s="4" t="s">
        <v>6250</v>
      </c>
      <c r="D4056" s="10">
        <v>1.592667505E9</v>
      </c>
      <c r="E4056" s="25">
        <v>0.44434252</v>
      </c>
      <c r="G4056" s="25"/>
    </row>
    <row r="4057">
      <c r="A4057" s="22" t="s">
        <v>18059</v>
      </c>
      <c r="B4057" s="4" t="s">
        <v>6282</v>
      </c>
      <c r="C4057" s="4" t="s">
        <v>2569</v>
      </c>
      <c r="D4057" s="10">
        <v>1.592013838E9</v>
      </c>
      <c r="E4057" s="25">
        <v>0.44433564</v>
      </c>
      <c r="G4057" s="25"/>
    </row>
    <row r="4058">
      <c r="A4058" s="4" t="s">
        <v>18060</v>
      </c>
      <c r="B4058" s="4" t="s">
        <v>15578</v>
      </c>
      <c r="C4058" s="4" t="s">
        <v>5650</v>
      </c>
      <c r="D4058" s="10">
        <v>1.591791473E9</v>
      </c>
      <c r="E4058" s="25">
        <v>0.4442996</v>
      </c>
      <c r="G4058" s="25"/>
    </row>
    <row r="4059">
      <c r="A4059" s="22" t="s">
        <v>18061</v>
      </c>
      <c r="B4059" s="4" t="s">
        <v>930</v>
      </c>
      <c r="C4059" s="4" t="s">
        <v>4737</v>
      </c>
      <c r="D4059" s="10">
        <v>1.592448238E9</v>
      </c>
      <c r="E4059" s="25">
        <v>0.4440992</v>
      </c>
      <c r="G4059" s="25"/>
    </row>
    <row r="4060">
      <c r="A4060" s="4" t="s">
        <v>18062</v>
      </c>
      <c r="B4060" s="4" t="s">
        <v>2030</v>
      </c>
      <c r="C4060" s="4" t="s">
        <v>12195</v>
      </c>
      <c r="D4060" s="10">
        <v>1.592941464E9</v>
      </c>
      <c r="E4060" s="25">
        <v>0.44407803</v>
      </c>
      <c r="G4060" s="25"/>
    </row>
    <row r="4061">
      <c r="A4061" s="4" t="s">
        <v>18063</v>
      </c>
      <c r="B4061" s="4" t="s">
        <v>7123</v>
      </c>
      <c r="C4061" s="4" t="s">
        <v>7808</v>
      </c>
      <c r="D4061" s="10">
        <v>1.593446505E9</v>
      </c>
      <c r="E4061" s="25">
        <v>0.44406816</v>
      </c>
      <c r="G4061" s="25"/>
    </row>
    <row r="4062">
      <c r="A4062" s="4" t="s">
        <v>18064</v>
      </c>
      <c r="B4062" s="4" t="s">
        <v>2848</v>
      </c>
      <c r="C4062" s="4" t="s">
        <v>5739</v>
      </c>
      <c r="D4062" s="10">
        <v>1.593471859E9</v>
      </c>
      <c r="E4062" s="25">
        <v>0.44394496</v>
      </c>
      <c r="G4062" s="25"/>
    </row>
    <row r="4063">
      <c r="A4063" s="4" t="s">
        <v>18065</v>
      </c>
      <c r="B4063" s="4" t="s">
        <v>13380</v>
      </c>
      <c r="C4063" s="4" t="s">
        <v>7548</v>
      </c>
      <c r="D4063" s="10">
        <v>1.591564125E9</v>
      </c>
      <c r="E4063" s="25">
        <v>0.44390783</v>
      </c>
      <c r="G4063" s="25"/>
    </row>
    <row r="4064">
      <c r="A4064" s="4" t="s">
        <v>18066</v>
      </c>
      <c r="B4064" s="4" t="s">
        <v>6034</v>
      </c>
      <c r="C4064" s="4" t="s">
        <v>716</v>
      </c>
      <c r="D4064" s="10">
        <v>1.591929674E9</v>
      </c>
      <c r="E4064" s="25">
        <v>0.4438943</v>
      </c>
      <c r="G4064" s="25"/>
    </row>
    <row r="4065">
      <c r="A4065" s="22" t="s">
        <v>18067</v>
      </c>
      <c r="B4065" s="4" t="s">
        <v>17959</v>
      </c>
      <c r="C4065" s="4" t="s">
        <v>7614</v>
      </c>
      <c r="D4065" s="10">
        <v>1.592944166E9</v>
      </c>
      <c r="E4065" s="25">
        <v>0.44386902</v>
      </c>
      <c r="G4065" s="25"/>
    </row>
    <row r="4066">
      <c r="A4066" s="4" t="s">
        <v>18068</v>
      </c>
      <c r="B4066" s="4" t="s">
        <v>2989</v>
      </c>
      <c r="C4066" s="4" t="s">
        <v>4030</v>
      </c>
      <c r="D4066" s="10">
        <v>1.591710745E9</v>
      </c>
      <c r="E4066" s="25">
        <v>0.44384074</v>
      </c>
      <c r="G4066" s="25"/>
    </row>
    <row r="4067">
      <c r="A4067" s="4" t="s">
        <v>18069</v>
      </c>
      <c r="B4067" s="4" t="s">
        <v>14145</v>
      </c>
      <c r="C4067" s="4" t="s">
        <v>2792</v>
      </c>
      <c r="D4067" s="10">
        <v>1.591315163E9</v>
      </c>
      <c r="E4067" s="25">
        <v>0.44367212</v>
      </c>
      <c r="G4067" s="25"/>
    </row>
    <row r="4068">
      <c r="A4068" s="4" t="s">
        <v>18070</v>
      </c>
      <c r="B4068" s="4" t="s">
        <v>14688</v>
      </c>
      <c r="C4068" s="4" t="s">
        <v>4495</v>
      </c>
      <c r="D4068" s="10">
        <v>1.591681775E9</v>
      </c>
      <c r="E4068" s="25">
        <v>0.4436076</v>
      </c>
      <c r="G4068" s="25"/>
    </row>
    <row r="4069">
      <c r="A4069" s="22" t="s">
        <v>18071</v>
      </c>
      <c r="B4069" s="4" t="s">
        <v>13230</v>
      </c>
      <c r="C4069" s="4" t="s">
        <v>12437</v>
      </c>
      <c r="D4069" s="10">
        <v>1.591699546E9</v>
      </c>
      <c r="E4069" s="25">
        <v>0.4434905</v>
      </c>
      <c r="G4069" s="25"/>
    </row>
    <row r="4070">
      <c r="A4070" s="4" t="s">
        <v>18072</v>
      </c>
      <c r="B4070" s="4" t="s">
        <v>18073</v>
      </c>
      <c r="C4070" s="4" t="s">
        <v>2426</v>
      </c>
      <c r="D4070" s="10">
        <v>1.592008152E9</v>
      </c>
      <c r="E4070" s="25">
        <v>0.44344863</v>
      </c>
      <c r="G4070" s="25"/>
    </row>
    <row r="4071">
      <c r="A4071" s="4" t="s">
        <v>18074</v>
      </c>
      <c r="B4071" s="4" t="s">
        <v>4786</v>
      </c>
      <c r="C4071" s="4" t="s">
        <v>3346</v>
      </c>
      <c r="D4071" s="10">
        <v>1.592599294E9</v>
      </c>
      <c r="E4071" s="25">
        <v>0.44337052</v>
      </c>
      <c r="G4071" s="25"/>
    </row>
    <row r="4072">
      <c r="A4072" s="22" t="s">
        <v>18075</v>
      </c>
      <c r="B4072" s="4" t="s">
        <v>1257</v>
      </c>
      <c r="C4072" s="4" t="s">
        <v>999</v>
      </c>
      <c r="D4072" s="10">
        <v>1.593185848E9</v>
      </c>
      <c r="E4072" s="25">
        <v>0.44325003</v>
      </c>
      <c r="G4072" s="25"/>
    </row>
    <row r="4073">
      <c r="A4073" s="22" t="s">
        <v>18076</v>
      </c>
      <c r="B4073" s="4" t="s">
        <v>17310</v>
      </c>
      <c r="C4073" s="4" t="s">
        <v>3636</v>
      </c>
      <c r="D4073" s="10">
        <v>1.592971625E9</v>
      </c>
      <c r="E4073" s="25">
        <v>0.44313797</v>
      </c>
      <c r="G4073" s="25"/>
    </row>
    <row r="4074">
      <c r="A4074" s="4" t="s">
        <v>18077</v>
      </c>
      <c r="B4074" s="4" t="s">
        <v>14034</v>
      </c>
      <c r="C4074" s="4" t="s">
        <v>5515</v>
      </c>
      <c r="D4074" s="10">
        <v>1.592543148E9</v>
      </c>
      <c r="E4074" s="25">
        <v>0.44306603</v>
      </c>
      <c r="G4074" s="25"/>
    </row>
    <row r="4075">
      <c r="A4075" s="4" t="s">
        <v>18078</v>
      </c>
      <c r="B4075" s="4" t="s">
        <v>16010</v>
      </c>
      <c r="C4075" s="4" t="s">
        <v>8179</v>
      </c>
      <c r="D4075" s="10">
        <v>1.593478898E9</v>
      </c>
      <c r="E4075" s="25">
        <v>0.44302318</v>
      </c>
      <c r="G4075" s="25"/>
    </row>
    <row r="4076">
      <c r="A4076" s="4" t="s">
        <v>18079</v>
      </c>
      <c r="B4076" s="4" t="s">
        <v>13230</v>
      </c>
      <c r="C4076" s="4" t="s">
        <v>7026</v>
      </c>
      <c r="D4076" s="10">
        <v>1.592997091E9</v>
      </c>
      <c r="E4076" s="25">
        <v>0.44301808</v>
      </c>
      <c r="G4076" s="25"/>
    </row>
    <row r="4077">
      <c r="A4077" s="22" t="s">
        <v>18080</v>
      </c>
      <c r="B4077" s="4" t="s">
        <v>14444</v>
      </c>
      <c r="C4077" s="4" t="s">
        <v>827</v>
      </c>
      <c r="D4077" s="10">
        <v>1.592067543E9</v>
      </c>
      <c r="E4077" s="25">
        <v>0.4429616</v>
      </c>
      <c r="G4077" s="25"/>
    </row>
    <row r="4078">
      <c r="A4078" s="22" t="s">
        <v>18081</v>
      </c>
      <c r="B4078" s="4" t="s">
        <v>2989</v>
      </c>
      <c r="C4078" s="4" t="s">
        <v>4753</v>
      </c>
      <c r="D4078" s="10">
        <v>1.591643133E9</v>
      </c>
      <c r="E4078" s="25">
        <v>0.44292766</v>
      </c>
      <c r="G4078" s="25"/>
    </row>
    <row r="4079">
      <c r="A4079" s="4" t="s">
        <v>18082</v>
      </c>
      <c r="B4079" s="4" t="s">
        <v>18083</v>
      </c>
      <c r="C4079" s="4" t="s">
        <v>8242</v>
      </c>
      <c r="D4079" s="10">
        <v>1.593377857E9</v>
      </c>
      <c r="E4079" s="25">
        <v>0.4429163</v>
      </c>
      <c r="G4079" s="25"/>
    </row>
    <row r="4080">
      <c r="A4080" s="22" t="s">
        <v>18084</v>
      </c>
      <c r="B4080" s="4" t="s">
        <v>13601</v>
      </c>
      <c r="C4080" s="4" t="s">
        <v>7259</v>
      </c>
      <c r="D4080" s="10">
        <v>1.591557335E9</v>
      </c>
      <c r="E4080" s="25">
        <v>0.44285223</v>
      </c>
      <c r="G4080" s="25"/>
    </row>
    <row r="4081">
      <c r="A4081" s="4" t="s">
        <v>18085</v>
      </c>
      <c r="B4081" s="4" t="s">
        <v>973</v>
      </c>
      <c r="C4081" s="4" t="s">
        <v>5845</v>
      </c>
      <c r="D4081" s="10">
        <v>1.591143129E9</v>
      </c>
      <c r="E4081" s="25">
        <v>0.4428254</v>
      </c>
      <c r="G4081" s="25"/>
    </row>
    <row r="4082">
      <c r="A4082" s="4" t="s">
        <v>18086</v>
      </c>
      <c r="B4082" s="4" t="s">
        <v>18087</v>
      </c>
      <c r="C4082" s="4" t="s">
        <v>1986</v>
      </c>
      <c r="D4082" s="10">
        <v>1.593133862E9</v>
      </c>
      <c r="E4082" s="25">
        <v>0.44269842</v>
      </c>
      <c r="G4082" s="25"/>
    </row>
    <row r="4083">
      <c r="A4083" s="4" t="s">
        <v>18088</v>
      </c>
      <c r="B4083" s="4" t="s">
        <v>14924</v>
      </c>
      <c r="C4083" s="4" t="s">
        <v>5767</v>
      </c>
      <c r="D4083" s="10">
        <v>1.592581496E9</v>
      </c>
      <c r="E4083" s="25">
        <v>0.44262508</v>
      </c>
      <c r="G4083" s="25"/>
    </row>
    <row r="4084">
      <c r="A4084" s="22" t="s">
        <v>18089</v>
      </c>
      <c r="B4084" s="4" t="s">
        <v>14975</v>
      </c>
      <c r="C4084" s="4" t="s">
        <v>3149</v>
      </c>
      <c r="D4084" s="10">
        <v>1.592161646E9</v>
      </c>
      <c r="E4084" s="25">
        <v>0.442558</v>
      </c>
      <c r="G4084" s="25"/>
    </row>
    <row r="4085">
      <c r="A4085" s="4" t="s">
        <v>18090</v>
      </c>
      <c r="B4085" s="4" t="s">
        <v>13098</v>
      </c>
      <c r="C4085" s="4" t="s">
        <v>6535</v>
      </c>
      <c r="D4085" s="10">
        <v>1.59113153E9</v>
      </c>
      <c r="E4085" s="25">
        <v>0.4424142</v>
      </c>
      <c r="G4085" s="25"/>
    </row>
    <row r="4086">
      <c r="A4086" s="22" t="s">
        <v>18091</v>
      </c>
      <c r="B4086" s="4" t="s">
        <v>11591</v>
      </c>
      <c r="C4086" s="4" t="s">
        <v>2658</v>
      </c>
      <c r="D4086" s="10">
        <v>1.591840154E9</v>
      </c>
      <c r="E4086" s="25">
        <v>0.4421097</v>
      </c>
      <c r="G4086" s="25"/>
    </row>
    <row r="4087">
      <c r="A4087" s="22" t="s">
        <v>18092</v>
      </c>
      <c r="B4087" s="4" t="s">
        <v>14533</v>
      </c>
      <c r="C4087" s="4" t="s">
        <v>4164</v>
      </c>
      <c r="D4087" s="10">
        <v>1.593096392E9</v>
      </c>
      <c r="E4087" s="25">
        <v>0.44205144</v>
      </c>
      <c r="G4087" s="25"/>
    </row>
    <row r="4088">
      <c r="A4088" s="4" t="s">
        <v>18093</v>
      </c>
      <c r="B4088" s="4" t="s">
        <v>13851</v>
      </c>
      <c r="C4088" s="4" t="s">
        <v>5650</v>
      </c>
      <c r="D4088" s="10">
        <v>1.591791372E9</v>
      </c>
      <c r="E4088" s="25">
        <v>0.4420455</v>
      </c>
      <c r="G4088" s="25"/>
    </row>
    <row r="4089">
      <c r="A4089" s="22" t="s">
        <v>18094</v>
      </c>
      <c r="B4089" s="4" t="s">
        <v>14444</v>
      </c>
      <c r="C4089" s="4" t="s">
        <v>3782</v>
      </c>
      <c r="D4089" s="10">
        <v>1.592258025E9</v>
      </c>
      <c r="E4089" s="25">
        <v>0.44203028</v>
      </c>
      <c r="G4089" s="25"/>
    </row>
    <row r="4090">
      <c r="A4090" s="22" t="s">
        <v>18095</v>
      </c>
      <c r="B4090" s="4" t="s">
        <v>2093</v>
      </c>
      <c r="C4090" s="4" t="s">
        <v>1909</v>
      </c>
      <c r="D4090" s="10">
        <v>1.591928955E9</v>
      </c>
      <c r="E4090" s="25">
        <v>0.4420284</v>
      </c>
      <c r="G4090" s="25"/>
    </row>
    <row r="4091">
      <c r="A4091" s="4" t="s">
        <v>18096</v>
      </c>
      <c r="B4091" s="4" t="s">
        <v>1253</v>
      </c>
      <c r="C4091" s="4" t="s">
        <v>11365</v>
      </c>
      <c r="D4091" s="10">
        <v>1.591828004E9</v>
      </c>
      <c r="E4091" s="25">
        <v>0.442009</v>
      </c>
      <c r="G4091" s="25"/>
    </row>
    <row r="4092">
      <c r="A4092" s="22" t="s">
        <v>18097</v>
      </c>
      <c r="B4092" s="4" t="s">
        <v>2040</v>
      </c>
      <c r="C4092" s="4" t="s">
        <v>5411</v>
      </c>
      <c r="D4092" s="10">
        <v>1.59170689E9</v>
      </c>
      <c r="E4092" s="25">
        <v>0.44196776</v>
      </c>
      <c r="G4092" s="25"/>
    </row>
    <row r="4093">
      <c r="A4093" s="22" t="s">
        <v>18098</v>
      </c>
      <c r="B4093" s="4" t="s">
        <v>16502</v>
      </c>
      <c r="C4093" s="4" t="s">
        <v>6767</v>
      </c>
      <c r="D4093" s="10">
        <v>1.591387758E9</v>
      </c>
      <c r="E4093" s="25">
        <v>0.44195634</v>
      </c>
      <c r="G4093" s="25"/>
    </row>
    <row r="4094">
      <c r="A4094" s="22" t="s">
        <v>18099</v>
      </c>
      <c r="B4094" s="4" t="s">
        <v>13695</v>
      </c>
      <c r="C4094" s="4" t="s">
        <v>2620</v>
      </c>
      <c r="D4094" s="10">
        <v>1.592720699E9</v>
      </c>
      <c r="E4094" s="25">
        <v>0.44186822</v>
      </c>
      <c r="G4094" s="25"/>
    </row>
    <row r="4095">
      <c r="A4095" s="22" t="s">
        <v>18100</v>
      </c>
      <c r="B4095" s="4" t="s">
        <v>5765</v>
      </c>
      <c r="C4095" s="4" t="s">
        <v>8656</v>
      </c>
      <c r="D4095" s="10">
        <v>1.592568285E9</v>
      </c>
      <c r="E4095" s="25">
        <v>0.4417704</v>
      </c>
      <c r="G4095" s="25"/>
    </row>
    <row r="4096">
      <c r="A4096" s="4" t="s">
        <v>18101</v>
      </c>
      <c r="B4096" s="4" t="s">
        <v>11591</v>
      </c>
      <c r="C4096" s="4" t="s">
        <v>6403</v>
      </c>
      <c r="D4096" s="10">
        <v>1.591278682E9</v>
      </c>
      <c r="E4096" s="25">
        <v>0.44142884</v>
      </c>
      <c r="G4096" s="25"/>
    </row>
    <row r="4097">
      <c r="A4097" s="4" t="s">
        <v>18102</v>
      </c>
      <c r="B4097" s="4" t="s">
        <v>2030</v>
      </c>
      <c r="C4097" s="4" t="s">
        <v>4699</v>
      </c>
      <c r="D4097" s="10">
        <v>1.592081061E9</v>
      </c>
      <c r="E4097" s="25">
        <v>0.4413162</v>
      </c>
      <c r="G4097" s="25"/>
    </row>
    <row r="4098">
      <c r="A4098" s="4" t="s">
        <v>18103</v>
      </c>
      <c r="B4098" s="4" t="s">
        <v>15070</v>
      </c>
      <c r="C4098" s="4" t="s">
        <v>3226</v>
      </c>
      <c r="D4098" s="10">
        <v>1.59136698E9</v>
      </c>
      <c r="E4098" s="25">
        <v>0.44128627</v>
      </c>
      <c r="G4098" s="25"/>
    </row>
    <row r="4099">
      <c r="A4099" s="4" t="s">
        <v>18104</v>
      </c>
      <c r="B4099" s="4" t="s">
        <v>13314</v>
      </c>
      <c r="C4099" s="4" t="s">
        <v>4879</v>
      </c>
      <c r="D4099" s="10">
        <v>1.593310321E9</v>
      </c>
      <c r="E4099" s="25">
        <v>0.44117528</v>
      </c>
      <c r="G4099" s="25"/>
    </row>
    <row r="4100">
      <c r="A4100" s="4" t="s">
        <v>18105</v>
      </c>
      <c r="B4100" s="4" t="s">
        <v>13098</v>
      </c>
      <c r="C4100" s="4" t="s">
        <v>8518</v>
      </c>
      <c r="D4100" s="10">
        <v>1.591368499E9</v>
      </c>
      <c r="E4100" s="25">
        <v>0.44110504</v>
      </c>
      <c r="G4100" s="25"/>
    </row>
    <row r="4101">
      <c r="A4101" s="4" t="s">
        <v>18106</v>
      </c>
      <c r="B4101" s="4" t="s">
        <v>2598</v>
      </c>
      <c r="C4101" s="4" t="s">
        <v>12412</v>
      </c>
      <c r="D4101" s="10">
        <v>1.591143279E9</v>
      </c>
      <c r="E4101" s="25">
        <v>0.4410326</v>
      </c>
      <c r="G4101" s="25"/>
    </row>
    <row r="4102">
      <c r="A4102" s="22" t="s">
        <v>18107</v>
      </c>
      <c r="B4102" s="4" t="s">
        <v>1327</v>
      </c>
      <c r="C4102" s="4" t="s">
        <v>6000</v>
      </c>
      <c r="D4102" s="10">
        <v>1.591796821E9</v>
      </c>
      <c r="E4102" s="25">
        <v>0.4407214</v>
      </c>
      <c r="G4102" s="25"/>
    </row>
    <row r="4103">
      <c r="A4103" s="22" t="s">
        <v>18108</v>
      </c>
      <c r="B4103" s="4" t="s">
        <v>6034</v>
      </c>
      <c r="C4103" s="4" t="s">
        <v>6560</v>
      </c>
      <c r="D4103" s="10">
        <v>1.592525591E9</v>
      </c>
      <c r="E4103" s="25">
        <v>0.44061485</v>
      </c>
      <c r="G4103" s="25"/>
    </row>
    <row r="4104">
      <c r="A4104" s="22" t="s">
        <v>18109</v>
      </c>
      <c r="B4104" s="4" t="s">
        <v>18110</v>
      </c>
      <c r="C4104" s="4" t="s">
        <v>6126</v>
      </c>
      <c r="D4104" s="10">
        <v>1.592835461E9</v>
      </c>
      <c r="E4104" s="25">
        <v>0.44058293</v>
      </c>
      <c r="G4104" s="25"/>
    </row>
    <row r="4105">
      <c r="A4105" s="4" t="s">
        <v>18111</v>
      </c>
      <c r="B4105" s="4" t="s">
        <v>15545</v>
      </c>
      <c r="C4105" s="4" t="s">
        <v>11361</v>
      </c>
      <c r="D4105" s="10">
        <v>1.591284323E9</v>
      </c>
      <c r="E4105" s="25">
        <v>0.44005823</v>
      </c>
      <c r="G4105" s="25"/>
    </row>
    <row r="4106">
      <c r="A4106" s="4" t="s">
        <v>18112</v>
      </c>
      <c r="B4106" s="4" t="s">
        <v>1113</v>
      </c>
      <c r="C4106" s="4" t="s">
        <v>4935</v>
      </c>
      <c r="D4106" s="10">
        <v>1.591826518E9</v>
      </c>
      <c r="E4106" s="25">
        <v>0.4400461</v>
      </c>
      <c r="G4106" s="25"/>
    </row>
    <row r="4107">
      <c r="A4107" s="22" t="s">
        <v>18113</v>
      </c>
      <c r="B4107" s="4" t="s">
        <v>930</v>
      </c>
      <c r="C4107" s="4" t="s">
        <v>11142</v>
      </c>
      <c r="D4107" s="10">
        <v>1.593151043E9</v>
      </c>
      <c r="E4107" s="25">
        <v>0.440025</v>
      </c>
      <c r="G4107" s="25"/>
    </row>
    <row r="4108">
      <c r="A4108" s="4" t="s">
        <v>18114</v>
      </c>
      <c r="B4108" s="4" t="s">
        <v>13643</v>
      </c>
      <c r="C4108" s="4" t="s">
        <v>545</v>
      </c>
      <c r="D4108" s="10">
        <v>1.593041246E9</v>
      </c>
      <c r="E4108" s="25">
        <v>0.43999398</v>
      </c>
      <c r="G4108" s="25"/>
    </row>
    <row r="4109">
      <c r="A4109" s="4" t="s">
        <v>18115</v>
      </c>
      <c r="B4109" s="4" t="s">
        <v>1474</v>
      </c>
      <c r="C4109" s="4" t="s">
        <v>2519</v>
      </c>
      <c r="D4109" s="10">
        <v>1.593165845E9</v>
      </c>
      <c r="E4109" s="25">
        <v>0.4399816</v>
      </c>
      <c r="G4109" s="25"/>
    </row>
    <row r="4110">
      <c r="A4110" s="4" t="s">
        <v>18116</v>
      </c>
      <c r="B4110" s="4" t="s">
        <v>13333</v>
      </c>
      <c r="C4110" s="4" t="s">
        <v>9917</v>
      </c>
      <c r="D4110" s="10">
        <v>1.592492655E9</v>
      </c>
      <c r="E4110" s="25">
        <v>0.4398065</v>
      </c>
      <c r="G4110" s="25"/>
    </row>
    <row r="4111">
      <c r="A4111" s="4" t="s">
        <v>18117</v>
      </c>
      <c r="B4111" s="4" t="s">
        <v>17688</v>
      </c>
      <c r="C4111" s="4" t="s">
        <v>11226</v>
      </c>
      <c r="D4111" s="10">
        <v>1.593413022E9</v>
      </c>
      <c r="E4111" s="25">
        <v>0.4397011</v>
      </c>
      <c r="G4111" s="25"/>
    </row>
    <row r="4112">
      <c r="A4112" s="22" t="s">
        <v>18118</v>
      </c>
      <c r="B4112" s="4" t="s">
        <v>13945</v>
      </c>
      <c r="C4112" s="4" t="s">
        <v>3321</v>
      </c>
      <c r="D4112" s="10">
        <v>1.592977972E9</v>
      </c>
      <c r="E4112" s="25">
        <v>0.43964112</v>
      </c>
      <c r="G4112" s="25"/>
    </row>
    <row r="4113">
      <c r="A4113" s="4" t="s">
        <v>18119</v>
      </c>
      <c r="B4113" s="4" t="s">
        <v>10197</v>
      </c>
      <c r="C4113" s="4" t="s">
        <v>2470</v>
      </c>
      <c r="D4113" s="10">
        <v>1.59323365E9</v>
      </c>
      <c r="E4113" s="25">
        <v>0.43959245</v>
      </c>
      <c r="G4113" s="25"/>
    </row>
    <row r="4114">
      <c r="A4114" s="4" t="s">
        <v>18120</v>
      </c>
      <c r="B4114" s="4" t="s">
        <v>14166</v>
      </c>
      <c r="C4114" s="4" t="s">
        <v>7259</v>
      </c>
      <c r="D4114" s="10">
        <v>1.591568575E9</v>
      </c>
      <c r="E4114" s="25">
        <v>0.4395895</v>
      </c>
      <c r="G4114" s="25"/>
    </row>
    <row r="4115">
      <c r="A4115" s="4" t="s">
        <v>18121</v>
      </c>
      <c r="B4115" s="4" t="s">
        <v>13964</v>
      </c>
      <c r="C4115" s="4" t="s">
        <v>6935</v>
      </c>
      <c r="D4115" s="10">
        <v>1.591800344E9</v>
      </c>
      <c r="E4115" s="25">
        <v>0.43955314</v>
      </c>
      <c r="G4115" s="25"/>
    </row>
    <row r="4116">
      <c r="A4116" s="4" t="s">
        <v>18122</v>
      </c>
      <c r="B4116" s="4" t="s">
        <v>18123</v>
      </c>
      <c r="C4116" s="4" t="s">
        <v>3636</v>
      </c>
      <c r="D4116" s="10">
        <v>1.592958108E9</v>
      </c>
      <c r="E4116" s="25">
        <v>0.43952233</v>
      </c>
      <c r="G4116" s="25"/>
    </row>
    <row r="4117">
      <c r="A4117" s="22" t="s">
        <v>18124</v>
      </c>
      <c r="B4117" s="4" t="s">
        <v>14497</v>
      </c>
      <c r="C4117" s="4" t="s">
        <v>725</v>
      </c>
      <c r="D4117" s="10">
        <v>1.592695409E9</v>
      </c>
      <c r="E4117" s="25">
        <v>0.4392295</v>
      </c>
      <c r="G4117" s="25"/>
    </row>
    <row r="4118">
      <c r="A4118" s="4" t="s">
        <v>18125</v>
      </c>
      <c r="B4118" s="4" t="s">
        <v>13366</v>
      </c>
      <c r="C4118" s="4" t="s">
        <v>7077</v>
      </c>
      <c r="D4118" s="10">
        <v>1.592967355E9</v>
      </c>
      <c r="E4118" s="25">
        <v>0.43916604</v>
      </c>
      <c r="G4118" s="25"/>
    </row>
    <row r="4119">
      <c r="A4119" s="4" t="s">
        <v>18126</v>
      </c>
      <c r="B4119" s="4" t="s">
        <v>1327</v>
      </c>
      <c r="C4119" s="4" t="s">
        <v>5240</v>
      </c>
      <c r="D4119" s="10">
        <v>1.591099078E9</v>
      </c>
      <c r="E4119" s="25">
        <v>0.43887368</v>
      </c>
      <c r="G4119" s="25"/>
    </row>
    <row r="4120">
      <c r="A4120" s="22" t="s">
        <v>18127</v>
      </c>
      <c r="B4120" s="4" t="s">
        <v>930</v>
      </c>
      <c r="C4120" s="4" t="s">
        <v>4935</v>
      </c>
      <c r="D4120" s="10">
        <v>1.591812164E9</v>
      </c>
      <c r="E4120" s="25">
        <v>0.43858248</v>
      </c>
      <c r="G4120" s="25"/>
    </row>
    <row r="4121">
      <c r="A4121" s="4" t="s">
        <v>18128</v>
      </c>
      <c r="B4121" s="4" t="s">
        <v>15631</v>
      </c>
      <c r="C4121" s="4" t="s">
        <v>7506</v>
      </c>
      <c r="D4121" s="10">
        <v>1.591532307E9</v>
      </c>
      <c r="E4121" s="25">
        <v>0.43798366</v>
      </c>
      <c r="G4121" s="25"/>
    </row>
    <row r="4122">
      <c r="A4122" s="4" t="s">
        <v>18129</v>
      </c>
      <c r="B4122" s="4" t="s">
        <v>11013</v>
      </c>
      <c r="C4122" s="4" t="s">
        <v>375</v>
      </c>
      <c r="D4122" s="10">
        <v>1.591589631E9</v>
      </c>
      <c r="E4122" s="25">
        <v>0.43797797</v>
      </c>
      <c r="G4122" s="25"/>
    </row>
    <row r="4123">
      <c r="A4123" s="4" t="s">
        <v>18130</v>
      </c>
      <c r="B4123" s="4" t="s">
        <v>17253</v>
      </c>
      <c r="C4123" s="4" t="s">
        <v>9627</v>
      </c>
      <c r="D4123" s="10">
        <v>1.591859149E9</v>
      </c>
      <c r="E4123" s="25">
        <v>0.43787053</v>
      </c>
      <c r="G4123" s="25"/>
    </row>
    <row r="4124">
      <c r="A4124" s="22" t="s">
        <v>18131</v>
      </c>
      <c r="B4124" s="4" t="s">
        <v>4075</v>
      </c>
      <c r="C4124" s="4" t="s">
        <v>999</v>
      </c>
      <c r="D4124" s="10">
        <v>1.59319275E9</v>
      </c>
      <c r="E4124" s="25">
        <v>0.43784046</v>
      </c>
      <c r="G4124" s="25"/>
    </row>
    <row r="4125">
      <c r="A4125" s="4" t="s">
        <v>18132</v>
      </c>
      <c r="B4125" s="4" t="s">
        <v>13168</v>
      </c>
      <c r="C4125" s="4" t="s">
        <v>7506</v>
      </c>
      <c r="D4125" s="10">
        <v>1.591492207E9</v>
      </c>
      <c r="E4125" s="25">
        <v>0.4374038</v>
      </c>
      <c r="G4125" s="25"/>
    </row>
    <row r="4126">
      <c r="A4126" s="4" t="s">
        <v>18133</v>
      </c>
      <c r="B4126" s="4" t="s">
        <v>13806</v>
      </c>
      <c r="C4126" s="4" t="s">
        <v>38</v>
      </c>
      <c r="D4126" s="10">
        <v>1.591894055E9</v>
      </c>
      <c r="E4126" s="25">
        <v>0.436944</v>
      </c>
      <c r="G4126" s="25"/>
    </row>
    <row r="4127">
      <c r="A4127" s="4" t="s">
        <v>18134</v>
      </c>
      <c r="B4127" s="4" t="s">
        <v>11591</v>
      </c>
      <c r="C4127" s="4" t="s">
        <v>9215</v>
      </c>
      <c r="D4127" s="10">
        <v>1.591732454E9</v>
      </c>
      <c r="E4127" s="25">
        <v>0.43671873</v>
      </c>
      <c r="G4127" s="25"/>
    </row>
    <row r="4128">
      <c r="A4128" s="4" t="s">
        <v>18135</v>
      </c>
      <c r="B4128" s="4" t="s">
        <v>2030</v>
      </c>
      <c r="C4128" s="4" t="s">
        <v>5210</v>
      </c>
      <c r="D4128" s="10">
        <v>1.592073337E9</v>
      </c>
      <c r="E4128" s="25">
        <v>0.4364556</v>
      </c>
      <c r="G4128" s="25"/>
    </row>
    <row r="4129">
      <c r="A4129" s="22" t="s">
        <v>18136</v>
      </c>
      <c r="B4129" s="4" t="s">
        <v>1790</v>
      </c>
      <c r="C4129" s="4" t="s">
        <v>12191</v>
      </c>
      <c r="D4129" s="10">
        <v>1.591136868E9</v>
      </c>
      <c r="E4129" s="25">
        <v>0.43622565</v>
      </c>
      <c r="G4129" s="25"/>
    </row>
    <row r="4130">
      <c r="A4130" s="4" t="s">
        <v>18137</v>
      </c>
      <c r="B4130" s="4" t="s">
        <v>13813</v>
      </c>
      <c r="C4130" s="4" t="s">
        <v>5650</v>
      </c>
      <c r="D4130" s="10">
        <v>1.591793731E9</v>
      </c>
      <c r="E4130" s="25">
        <v>0.4357026</v>
      </c>
      <c r="G4130" s="25"/>
    </row>
    <row r="4131">
      <c r="A4131" s="22" t="s">
        <v>18138</v>
      </c>
      <c r="B4131" s="4" t="s">
        <v>13987</v>
      </c>
      <c r="C4131" s="4" t="s">
        <v>2519</v>
      </c>
      <c r="D4131" s="10">
        <v>1.59315825E9</v>
      </c>
      <c r="E4131" s="25">
        <v>0.4356973</v>
      </c>
      <c r="G4131" s="25"/>
    </row>
    <row r="4132">
      <c r="A4132" s="22" t="s">
        <v>18139</v>
      </c>
      <c r="B4132" s="4" t="s">
        <v>1327</v>
      </c>
      <c r="C4132" s="4" t="s">
        <v>1918</v>
      </c>
      <c r="D4132" s="10">
        <v>1.593036961E9</v>
      </c>
      <c r="E4132" s="25">
        <v>0.4355316</v>
      </c>
      <c r="G4132" s="25"/>
    </row>
    <row r="4133">
      <c r="A4133" s="4" t="s">
        <v>18140</v>
      </c>
      <c r="B4133" s="4" t="s">
        <v>18141</v>
      </c>
      <c r="C4133" s="4" t="s">
        <v>9827</v>
      </c>
      <c r="D4133" s="10">
        <v>1.591574294E9</v>
      </c>
      <c r="E4133" s="25">
        <v>0.43495846</v>
      </c>
      <c r="G4133" s="25"/>
    </row>
    <row r="4134">
      <c r="A4134" s="22" t="s">
        <v>18142</v>
      </c>
      <c r="B4134" s="4" t="s">
        <v>1327</v>
      </c>
      <c r="C4134" s="4" t="s">
        <v>5192</v>
      </c>
      <c r="D4134" s="10">
        <v>1.592227407E9</v>
      </c>
      <c r="E4134" s="25">
        <v>0.4348321</v>
      </c>
      <c r="G4134" s="25"/>
    </row>
    <row r="4135">
      <c r="A4135" s="4" t="s">
        <v>18143</v>
      </c>
      <c r="B4135" s="4" t="s">
        <v>13806</v>
      </c>
      <c r="C4135" s="4" t="s">
        <v>1699</v>
      </c>
      <c r="D4135" s="10">
        <v>1.592183375E9</v>
      </c>
      <c r="E4135" s="25">
        <v>0.4347168</v>
      </c>
      <c r="G4135" s="25"/>
    </row>
    <row r="4136">
      <c r="A4136" s="4" t="s">
        <v>18144</v>
      </c>
      <c r="B4136" s="4" t="s">
        <v>973</v>
      </c>
      <c r="C4136" s="4" t="s">
        <v>6523</v>
      </c>
      <c r="D4136" s="10">
        <v>1.591714265E9</v>
      </c>
      <c r="E4136" s="25">
        <v>0.4346853</v>
      </c>
      <c r="G4136" s="25"/>
    </row>
    <row r="4137">
      <c r="A4137" s="4" t="s">
        <v>18145</v>
      </c>
      <c r="B4137" s="4" t="s">
        <v>2567</v>
      </c>
      <c r="C4137" s="4" t="s">
        <v>12480</v>
      </c>
      <c r="D4137" s="10">
        <v>1.593299544E9</v>
      </c>
      <c r="E4137" s="25">
        <v>0.4346544</v>
      </c>
      <c r="G4137" s="25"/>
    </row>
    <row r="4138">
      <c r="A4138" s="4" t="s">
        <v>18146</v>
      </c>
      <c r="B4138" s="4" t="s">
        <v>2040</v>
      </c>
      <c r="C4138" s="4" t="s">
        <v>1909</v>
      </c>
      <c r="D4138" s="10">
        <v>1.591936283E9</v>
      </c>
      <c r="E4138" s="25">
        <v>0.43465048</v>
      </c>
      <c r="G4138" s="25"/>
    </row>
    <row r="4139">
      <c r="A4139" s="22" t="s">
        <v>18147</v>
      </c>
      <c r="B4139" s="4" t="s">
        <v>1790</v>
      </c>
      <c r="C4139" s="4" t="s">
        <v>9656</v>
      </c>
      <c r="D4139" s="10">
        <v>1.591391664E9</v>
      </c>
      <c r="E4139" s="25">
        <v>0.4345474</v>
      </c>
      <c r="G4139" s="25"/>
    </row>
    <row r="4140">
      <c r="A4140" s="22" t="s">
        <v>18148</v>
      </c>
      <c r="B4140" s="4" t="s">
        <v>8235</v>
      </c>
      <c r="C4140" s="4" t="s">
        <v>3869</v>
      </c>
      <c r="D4140" s="10">
        <v>1.592061765E9</v>
      </c>
      <c r="E4140" s="25">
        <v>0.43437687</v>
      </c>
      <c r="G4140" s="25"/>
    </row>
    <row r="4141">
      <c r="A4141" s="4" t="s">
        <v>18149</v>
      </c>
      <c r="B4141" s="4" t="s">
        <v>13710</v>
      </c>
      <c r="C4141" s="4" t="s">
        <v>5210</v>
      </c>
      <c r="D4141" s="10">
        <v>1.592105338E9</v>
      </c>
      <c r="E4141" s="25">
        <v>0.43425614</v>
      </c>
      <c r="G4141" s="25"/>
    </row>
    <row r="4142">
      <c r="A4142" s="22" t="s">
        <v>18150</v>
      </c>
      <c r="B4142" s="4" t="s">
        <v>15124</v>
      </c>
      <c r="C4142" s="4" t="s">
        <v>12230</v>
      </c>
      <c r="D4142" s="10">
        <v>1.591281513E9</v>
      </c>
      <c r="E4142" s="25">
        <v>0.4341153</v>
      </c>
      <c r="G4142" s="25"/>
    </row>
    <row r="4143">
      <c r="A4143" s="4" t="s">
        <v>18151</v>
      </c>
      <c r="B4143" s="4" t="s">
        <v>3285</v>
      </c>
      <c r="C4143" s="4" t="s">
        <v>8093</v>
      </c>
      <c r="D4143" s="10">
        <v>1.593522587E9</v>
      </c>
      <c r="E4143" s="25">
        <v>0.43382812</v>
      </c>
      <c r="G4143" s="25"/>
    </row>
    <row r="4144">
      <c r="A4144" s="22" t="s">
        <v>18152</v>
      </c>
      <c r="B4144" s="4" t="s">
        <v>2093</v>
      </c>
      <c r="C4144" s="4" t="s">
        <v>830</v>
      </c>
      <c r="D4144" s="10">
        <v>1.591754383E9</v>
      </c>
      <c r="E4144" s="25">
        <v>0.4336877</v>
      </c>
      <c r="G4144" s="25"/>
    </row>
    <row r="4145">
      <c r="A4145" s="4" t="s">
        <v>18153</v>
      </c>
      <c r="B4145" s="4" t="s">
        <v>15124</v>
      </c>
      <c r="C4145" s="4" t="s">
        <v>3798</v>
      </c>
      <c r="D4145" s="10">
        <v>1.592074318E9</v>
      </c>
      <c r="E4145" s="25">
        <v>0.43361259</v>
      </c>
      <c r="G4145" s="25"/>
    </row>
    <row r="4146">
      <c r="A4146" s="4" t="s">
        <v>18154</v>
      </c>
      <c r="B4146" s="4" t="s">
        <v>16145</v>
      </c>
      <c r="C4146" s="4" t="s">
        <v>9827</v>
      </c>
      <c r="D4146" s="10">
        <v>1.591619148E9</v>
      </c>
      <c r="E4146" s="25">
        <v>0.43350247</v>
      </c>
      <c r="G4146" s="25"/>
    </row>
    <row r="4147">
      <c r="A4147" s="4" t="s">
        <v>18155</v>
      </c>
      <c r="B4147" s="4" t="s">
        <v>13333</v>
      </c>
      <c r="C4147" s="4" t="s">
        <v>5625</v>
      </c>
      <c r="D4147" s="10">
        <v>1.591280981E9</v>
      </c>
      <c r="E4147" s="25">
        <v>0.43293056</v>
      </c>
      <c r="G4147" s="25"/>
    </row>
    <row r="4148">
      <c r="A4148" s="22" t="s">
        <v>18156</v>
      </c>
      <c r="B4148" s="4" t="s">
        <v>8489</v>
      </c>
      <c r="C4148" s="4" t="s">
        <v>10778</v>
      </c>
      <c r="D4148" s="10">
        <v>1.591885553E9</v>
      </c>
      <c r="E4148" s="25">
        <v>0.4329249</v>
      </c>
      <c r="G4148" s="25"/>
    </row>
    <row r="4149">
      <c r="A4149" s="4" t="s">
        <v>18157</v>
      </c>
      <c r="B4149" s="4" t="s">
        <v>5036</v>
      </c>
      <c r="C4149" s="4" t="s">
        <v>5955</v>
      </c>
      <c r="D4149" s="10">
        <v>1.59153887E9</v>
      </c>
      <c r="E4149" s="25">
        <v>0.43227458</v>
      </c>
      <c r="G4149" s="25"/>
    </row>
    <row r="4150">
      <c r="A4150" s="22" t="s">
        <v>18158</v>
      </c>
      <c r="B4150" s="4" t="s">
        <v>14817</v>
      </c>
      <c r="C4150" s="4" t="s">
        <v>1774</v>
      </c>
      <c r="D4150" s="10">
        <v>1.59110981E9</v>
      </c>
      <c r="E4150" s="25">
        <v>0.43217376</v>
      </c>
      <c r="G4150" s="25"/>
    </row>
    <row r="4151">
      <c r="A4151" s="22" t="s">
        <v>18159</v>
      </c>
      <c r="B4151" s="4" t="s">
        <v>13376</v>
      </c>
      <c r="C4151" s="4" t="s">
        <v>5139</v>
      </c>
      <c r="D4151" s="10">
        <v>1.591464037E9</v>
      </c>
      <c r="E4151" s="25">
        <v>0.43174472</v>
      </c>
      <c r="G4151" s="25"/>
    </row>
    <row r="4152">
      <c r="A4152" s="4" t="s">
        <v>18160</v>
      </c>
      <c r="B4152" s="4" t="s">
        <v>1170</v>
      </c>
      <c r="C4152" s="4" t="s">
        <v>7876</v>
      </c>
      <c r="D4152" s="10">
        <v>1.591720368E9</v>
      </c>
      <c r="E4152" s="25">
        <v>0.4315521</v>
      </c>
      <c r="G4152" s="25"/>
    </row>
    <row r="4153">
      <c r="A4153" s="4" t="s">
        <v>18161</v>
      </c>
      <c r="B4153" s="4" t="s">
        <v>10061</v>
      </c>
      <c r="C4153" s="4" t="s">
        <v>3883</v>
      </c>
      <c r="D4153" s="10">
        <v>1.591406779E9</v>
      </c>
      <c r="E4153" s="25">
        <v>0.4315506</v>
      </c>
      <c r="G4153" s="25"/>
    </row>
    <row r="4154">
      <c r="A4154" s="22" t="s">
        <v>18162</v>
      </c>
      <c r="B4154" s="4" t="s">
        <v>2030</v>
      </c>
      <c r="C4154" s="4" t="s">
        <v>8918</v>
      </c>
      <c r="D4154" s="10">
        <v>1.591977046E9</v>
      </c>
      <c r="E4154" s="25">
        <v>0.43154353</v>
      </c>
      <c r="G4154" s="25"/>
    </row>
    <row r="4155">
      <c r="A4155" s="22" t="s">
        <v>18163</v>
      </c>
      <c r="B4155" s="4" t="s">
        <v>2491</v>
      </c>
      <c r="C4155" s="4" t="s">
        <v>5331</v>
      </c>
      <c r="D4155" s="10">
        <v>1.591311173E9</v>
      </c>
      <c r="E4155" s="25">
        <v>0.4313017</v>
      </c>
      <c r="G4155" s="25"/>
    </row>
    <row r="4156">
      <c r="A4156" s="4" t="s">
        <v>18164</v>
      </c>
      <c r="B4156" s="4" t="s">
        <v>16064</v>
      </c>
      <c r="C4156" s="4" t="s">
        <v>4319</v>
      </c>
      <c r="D4156" s="10">
        <v>1.591050278E9</v>
      </c>
      <c r="E4156" s="25">
        <v>0.43128377</v>
      </c>
      <c r="G4156" s="25"/>
    </row>
    <row r="4157">
      <c r="A4157" s="22" t="s">
        <v>18165</v>
      </c>
      <c r="B4157" s="4" t="s">
        <v>13246</v>
      </c>
      <c r="C4157" s="4" t="s">
        <v>10207</v>
      </c>
      <c r="D4157" s="10">
        <v>1.593213456E9</v>
      </c>
      <c r="E4157" s="25">
        <v>0.43123597</v>
      </c>
      <c r="G4157" s="25"/>
    </row>
    <row r="4158">
      <c r="A4158" s="4" t="s">
        <v>18166</v>
      </c>
      <c r="B4158" s="4" t="s">
        <v>13155</v>
      </c>
      <c r="C4158" s="4" t="s">
        <v>8506</v>
      </c>
      <c r="D4158" s="10">
        <v>1.592694735E9</v>
      </c>
      <c r="E4158" s="25">
        <v>0.43098956</v>
      </c>
      <c r="G4158" s="25"/>
    </row>
    <row r="4159">
      <c r="A4159" s="4" t="s">
        <v>18167</v>
      </c>
      <c r="B4159" s="4" t="s">
        <v>18168</v>
      </c>
      <c r="C4159" s="4" t="s">
        <v>12319</v>
      </c>
      <c r="D4159" s="10">
        <v>1.591131542E9</v>
      </c>
      <c r="E4159" s="25">
        <v>0.43097594</v>
      </c>
      <c r="G4159" s="25"/>
    </row>
    <row r="4160">
      <c r="A4160" s="22" t="s">
        <v>18169</v>
      </c>
      <c r="B4160" s="4" t="s">
        <v>11591</v>
      </c>
      <c r="C4160" s="4" t="s">
        <v>9925</v>
      </c>
      <c r="D4160" s="10">
        <v>1.593362227E9</v>
      </c>
      <c r="E4160" s="25">
        <v>0.4308891</v>
      </c>
      <c r="G4160" s="25"/>
    </row>
    <row r="4161">
      <c r="A4161" s="4" t="s">
        <v>18170</v>
      </c>
      <c r="B4161" s="4" t="s">
        <v>14812</v>
      </c>
      <c r="C4161" s="4" t="s">
        <v>8449</v>
      </c>
      <c r="D4161" s="10">
        <v>1.592934475E9</v>
      </c>
      <c r="E4161" s="25">
        <v>0.4305412</v>
      </c>
      <c r="G4161" s="25"/>
    </row>
    <row r="4162">
      <c r="A4162" s="22" t="s">
        <v>18171</v>
      </c>
      <c r="B4162" s="4" t="s">
        <v>930</v>
      </c>
      <c r="C4162" s="4" t="s">
        <v>7136</v>
      </c>
      <c r="D4162" s="10">
        <v>1.591825595E9</v>
      </c>
      <c r="E4162" s="25">
        <v>0.43046448</v>
      </c>
      <c r="G4162" s="25"/>
    </row>
    <row r="4163">
      <c r="A4163" s="4" t="s">
        <v>18172</v>
      </c>
      <c r="B4163" s="26">
        <v>1.2346E13</v>
      </c>
      <c r="C4163" s="4" t="s">
        <v>4617</v>
      </c>
      <c r="D4163" s="10">
        <v>1.592534403E9</v>
      </c>
      <c r="E4163" s="25">
        <v>0.4303698</v>
      </c>
      <c r="G4163" s="25"/>
    </row>
    <row r="4164">
      <c r="A4164" s="4" t="s">
        <v>18173</v>
      </c>
      <c r="B4164" s="4" t="s">
        <v>6282</v>
      </c>
      <c r="C4164" s="4" t="s">
        <v>8886</v>
      </c>
      <c r="D4164" s="10">
        <v>1.592960527E9</v>
      </c>
      <c r="E4164" s="25">
        <v>0.43002814</v>
      </c>
      <c r="G4164" s="25"/>
    </row>
    <row r="4165">
      <c r="A4165" s="4" t="s">
        <v>18174</v>
      </c>
      <c r="B4165" s="4" t="s">
        <v>1697</v>
      </c>
      <c r="C4165" s="4" t="s">
        <v>3133</v>
      </c>
      <c r="D4165" s="10">
        <v>1.591072905E9</v>
      </c>
      <c r="E4165" s="25">
        <v>0.4298562</v>
      </c>
      <c r="G4165" s="25"/>
    </row>
    <row r="4166">
      <c r="A4166" s="4" t="s">
        <v>18175</v>
      </c>
      <c r="B4166" s="4" t="s">
        <v>13784</v>
      </c>
      <c r="C4166" s="4" t="s">
        <v>3628</v>
      </c>
      <c r="D4166" s="10">
        <v>1.592459615E9</v>
      </c>
      <c r="E4166" s="25">
        <v>0.42959148</v>
      </c>
      <c r="G4166" s="25"/>
    </row>
    <row r="4167">
      <c r="A4167" s="4" t="s">
        <v>18176</v>
      </c>
      <c r="B4167" s="4" t="s">
        <v>13544</v>
      </c>
      <c r="C4167" s="4" t="s">
        <v>7531</v>
      </c>
      <c r="D4167" s="10">
        <v>1.592326513E9</v>
      </c>
      <c r="E4167" s="25">
        <v>0.42954195</v>
      </c>
      <c r="G4167" s="25"/>
    </row>
    <row r="4168">
      <c r="A4168" s="22" t="s">
        <v>18177</v>
      </c>
      <c r="B4168" s="4" t="s">
        <v>13118</v>
      </c>
      <c r="C4168" s="4" t="s">
        <v>2342</v>
      </c>
      <c r="D4168" s="10">
        <v>1.592618097E9</v>
      </c>
      <c r="E4168" s="25">
        <v>0.4292001</v>
      </c>
      <c r="G4168" s="25"/>
    </row>
    <row r="4169">
      <c r="A4169" s="22" t="s">
        <v>18178</v>
      </c>
      <c r="B4169" s="4" t="s">
        <v>930</v>
      </c>
      <c r="C4169" s="4" t="s">
        <v>7163</v>
      </c>
      <c r="D4169" s="10">
        <v>1.591770676E9</v>
      </c>
      <c r="E4169" s="25">
        <v>0.42913577</v>
      </c>
      <c r="G4169" s="25"/>
    </row>
    <row r="4170">
      <c r="A4170" s="22" t="s">
        <v>18179</v>
      </c>
      <c r="B4170" s="4" t="s">
        <v>7333</v>
      </c>
      <c r="C4170" s="4" t="s">
        <v>9843</v>
      </c>
      <c r="D4170" s="10">
        <v>1.591111397E9</v>
      </c>
      <c r="E4170" s="25">
        <v>0.42901486</v>
      </c>
      <c r="G4170" s="25"/>
    </row>
    <row r="4171">
      <c r="A4171" s="4" t="s">
        <v>18180</v>
      </c>
      <c r="B4171" s="4" t="s">
        <v>14780</v>
      </c>
      <c r="C4171" s="4" t="s">
        <v>1158</v>
      </c>
      <c r="D4171" s="10">
        <v>1.592604366E9</v>
      </c>
      <c r="E4171" s="25">
        <v>0.42890644</v>
      </c>
      <c r="G4171" s="25"/>
    </row>
    <row r="4172">
      <c r="A4172" s="4" t="s">
        <v>18181</v>
      </c>
      <c r="B4172" s="4" t="s">
        <v>6282</v>
      </c>
      <c r="C4172" s="4" t="s">
        <v>7382</v>
      </c>
      <c r="D4172" s="10">
        <v>1.592573002E9</v>
      </c>
      <c r="E4172" s="25">
        <v>0.4287932</v>
      </c>
      <c r="G4172" s="25"/>
    </row>
    <row r="4173">
      <c r="A4173" s="4" t="s">
        <v>18182</v>
      </c>
      <c r="B4173" s="4" t="s">
        <v>17778</v>
      </c>
      <c r="C4173" s="4" t="s">
        <v>2438</v>
      </c>
      <c r="D4173" s="10">
        <v>1.591820139E9</v>
      </c>
      <c r="E4173" s="25">
        <v>0.4287824</v>
      </c>
      <c r="G4173" s="25"/>
    </row>
    <row r="4174">
      <c r="A4174" s="22" t="s">
        <v>18183</v>
      </c>
      <c r="B4174" s="4" t="s">
        <v>13230</v>
      </c>
      <c r="C4174" s="4" t="s">
        <v>6888</v>
      </c>
      <c r="D4174" s="10">
        <v>1.591666722E9</v>
      </c>
      <c r="E4174" s="25">
        <v>0.4287774</v>
      </c>
      <c r="G4174" s="25"/>
    </row>
    <row r="4175">
      <c r="A4175" s="4" t="s">
        <v>18184</v>
      </c>
      <c r="B4175" s="4" t="s">
        <v>17081</v>
      </c>
      <c r="C4175" s="4" t="s">
        <v>7725</v>
      </c>
      <c r="D4175" s="10">
        <v>1.593246832E9</v>
      </c>
      <c r="E4175" s="25">
        <v>0.42858872</v>
      </c>
      <c r="G4175" s="25"/>
    </row>
    <row r="4176">
      <c r="A4176" s="4" t="s">
        <v>18185</v>
      </c>
      <c r="B4176" s="4" t="s">
        <v>18186</v>
      </c>
      <c r="C4176" s="4" t="s">
        <v>916</v>
      </c>
      <c r="D4176" s="10">
        <v>1.59121745E9</v>
      </c>
      <c r="E4176" s="25">
        <v>0.428368</v>
      </c>
      <c r="G4176" s="25"/>
    </row>
    <row r="4177">
      <c r="A4177" s="4" t="s">
        <v>18187</v>
      </c>
      <c r="B4177" s="4" t="s">
        <v>6318</v>
      </c>
      <c r="C4177" s="4" t="s">
        <v>2085</v>
      </c>
      <c r="D4177" s="10">
        <v>1.592693555E9</v>
      </c>
      <c r="E4177" s="25">
        <v>0.42824915</v>
      </c>
      <c r="G4177" s="25"/>
    </row>
    <row r="4178">
      <c r="A4178" s="4" t="s">
        <v>18188</v>
      </c>
      <c r="B4178" s="4" t="s">
        <v>1619</v>
      </c>
      <c r="C4178" s="4" t="s">
        <v>11340</v>
      </c>
      <c r="D4178" s="10">
        <v>1.591482007E9</v>
      </c>
      <c r="E4178" s="25">
        <v>0.42823428</v>
      </c>
      <c r="G4178" s="25"/>
    </row>
    <row r="4179">
      <c r="A4179" s="4" t="s">
        <v>18189</v>
      </c>
      <c r="B4179" s="4" t="s">
        <v>5086</v>
      </c>
      <c r="C4179" s="4" t="s">
        <v>5995</v>
      </c>
      <c r="D4179" s="10">
        <v>1.591461995E9</v>
      </c>
      <c r="E4179" s="25">
        <v>0.42807323</v>
      </c>
      <c r="G4179" s="25"/>
    </row>
    <row r="4180">
      <c r="A4180" s="22" t="s">
        <v>18190</v>
      </c>
      <c r="B4180" s="4" t="s">
        <v>13246</v>
      </c>
      <c r="C4180" s="4" t="s">
        <v>11365</v>
      </c>
      <c r="D4180" s="10">
        <v>1.591827838E9</v>
      </c>
      <c r="E4180" s="25">
        <v>0.42794588</v>
      </c>
      <c r="G4180" s="25"/>
    </row>
    <row r="4181">
      <c r="A4181" s="22" t="s">
        <v>18191</v>
      </c>
      <c r="B4181" s="4" t="s">
        <v>13689</v>
      </c>
      <c r="C4181" s="4" t="s">
        <v>7506</v>
      </c>
      <c r="D4181" s="10">
        <v>1.591493645E9</v>
      </c>
      <c r="E4181" s="25">
        <v>0.42764854</v>
      </c>
      <c r="G4181" s="25"/>
    </row>
    <row r="4182">
      <c r="A4182" s="4" t="s">
        <v>18192</v>
      </c>
      <c r="B4182" s="4" t="s">
        <v>14328</v>
      </c>
      <c r="C4182" s="4" t="s">
        <v>2792</v>
      </c>
      <c r="D4182" s="10">
        <v>1.591319304E9</v>
      </c>
      <c r="E4182" s="25">
        <v>0.427272</v>
      </c>
      <c r="G4182" s="25"/>
    </row>
    <row r="4183">
      <c r="A4183" s="4" t="s">
        <v>18193</v>
      </c>
      <c r="B4183" s="4" t="s">
        <v>13194</v>
      </c>
      <c r="C4183" s="4" t="s">
        <v>371</v>
      </c>
      <c r="D4183" s="10">
        <v>1.593453528E9</v>
      </c>
      <c r="E4183" s="25">
        <v>0.427173</v>
      </c>
      <c r="G4183" s="25"/>
    </row>
    <row r="4184">
      <c r="A4184" s="22" t="s">
        <v>18194</v>
      </c>
      <c r="B4184" s="4" t="s">
        <v>18195</v>
      </c>
      <c r="C4184" s="4" t="s">
        <v>12588</v>
      </c>
      <c r="D4184" s="10">
        <v>1.59352896E9</v>
      </c>
      <c r="E4184" s="25">
        <v>0.42712212</v>
      </c>
      <c r="G4184" s="25"/>
    </row>
    <row r="4185">
      <c r="A4185" s="22" t="s">
        <v>18196</v>
      </c>
      <c r="B4185" s="4" t="s">
        <v>13563</v>
      </c>
      <c r="C4185" s="4" t="s">
        <v>2782</v>
      </c>
      <c r="D4185" s="10">
        <v>1.591805613E9</v>
      </c>
      <c r="E4185" s="25">
        <v>0.42696258</v>
      </c>
      <c r="G4185" s="25"/>
    </row>
    <row r="4186">
      <c r="A4186" s="4" t="s">
        <v>18197</v>
      </c>
      <c r="B4186" s="4" t="s">
        <v>14793</v>
      </c>
      <c r="C4186" s="4" t="s">
        <v>1406</v>
      </c>
      <c r="D4186" s="10">
        <v>1.593450699E9</v>
      </c>
      <c r="E4186" s="25">
        <v>0.4267558</v>
      </c>
      <c r="G4186" s="25"/>
    </row>
    <row r="4187">
      <c r="A4187" s="4" t="s">
        <v>18198</v>
      </c>
      <c r="B4187" s="4" t="s">
        <v>1128</v>
      </c>
      <c r="C4187" s="4" t="s">
        <v>11704</v>
      </c>
      <c r="D4187" s="10">
        <v>1.591333454E9</v>
      </c>
      <c r="E4187" s="25">
        <v>0.42629567</v>
      </c>
      <c r="G4187" s="25"/>
    </row>
    <row r="4188">
      <c r="A4188" s="4" t="s">
        <v>18199</v>
      </c>
      <c r="B4188" s="4" t="s">
        <v>5684</v>
      </c>
      <c r="C4188" s="4" t="s">
        <v>4139</v>
      </c>
      <c r="D4188" s="10">
        <v>1.591456238E9</v>
      </c>
      <c r="E4188" s="25">
        <v>0.42588925</v>
      </c>
      <c r="G4188" s="25"/>
    </row>
    <row r="4189">
      <c r="A4189" s="4" t="s">
        <v>18200</v>
      </c>
      <c r="B4189" s="4" t="s">
        <v>1790</v>
      </c>
      <c r="C4189" s="4" t="s">
        <v>6649</v>
      </c>
      <c r="D4189" s="10">
        <v>1.593556283E9</v>
      </c>
      <c r="E4189" s="25">
        <v>0.42571288</v>
      </c>
      <c r="G4189" s="25"/>
    </row>
    <row r="4190">
      <c r="A4190" s="4" t="s">
        <v>18201</v>
      </c>
      <c r="B4190" s="4" t="s">
        <v>13314</v>
      </c>
      <c r="C4190" s="4" t="s">
        <v>5283</v>
      </c>
      <c r="D4190" s="10">
        <v>1.592862587E9</v>
      </c>
      <c r="E4190" s="25">
        <v>0.425596</v>
      </c>
      <c r="G4190" s="25"/>
    </row>
    <row r="4191">
      <c r="A4191" s="4" t="s">
        <v>18202</v>
      </c>
      <c r="B4191" s="4" t="s">
        <v>18203</v>
      </c>
      <c r="C4191" s="4" t="s">
        <v>2963</v>
      </c>
      <c r="D4191" s="10">
        <v>1.591278104E9</v>
      </c>
      <c r="E4191" s="25">
        <v>0.424758</v>
      </c>
      <c r="G4191" s="25"/>
    </row>
    <row r="4192">
      <c r="A4192" s="4" t="s">
        <v>18204</v>
      </c>
      <c r="B4192" s="4" t="s">
        <v>11013</v>
      </c>
      <c r="C4192" s="4" t="s">
        <v>5952</v>
      </c>
      <c r="D4192" s="10">
        <v>1.592134337E9</v>
      </c>
      <c r="E4192" s="25">
        <v>0.42474708</v>
      </c>
      <c r="G4192" s="25"/>
    </row>
    <row r="4193">
      <c r="A4193" s="4" t="s">
        <v>18205</v>
      </c>
      <c r="B4193" s="4" t="s">
        <v>4375</v>
      </c>
      <c r="C4193" s="4" t="s">
        <v>6183</v>
      </c>
      <c r="D4193" s="10">
        <v>1.592412518E9</v>
      </c>
      <c r="E4193" s="25">
        <v>0.4247095</v>
      </c>
      <c r="G4193" s="25"/>
    </row>
    <row r="4194">
      <c r="A4194" s="4" t="s">
        <v>18206</v>
      </c>
      <c r="B4194" s="4" t="s">
        <v>13135</v>
      </c>
      <c r="C4194" s="4" t="s">
        <v>224</v>
      </c>
      <c r="D4194" s="10">
        <v>1.592703641E9</v>
      </c>
      <c r="E4194" s="25">
        <v>0.42450857</v>
      </c>
      <c r="G4194" s="25"/>
    </row>
    <row r="4195">
      <c r="A4195" s="22" t="s">
        <v>18207</v>
      </c>
      <c r="B4195" s="4" t="s">
        <v>6354</v>
      </c>
      <c r="C4195" s="4" t="s">
        <v>4055</v>
      </c>
      <c r="D4195" s="10">
        <v>1.592045707E9</v>
      </c>
      <c r="E4195" s="25">
        <v>0.42406845</v>
      </c>
      <c r="G4195" s="25"/>
    </row>
    <row r="4196">
      <c r="A4196" s="4" t="s">
        <v>18208</v>
      </c>
      <c r="B4196" s="4" t="s">
        <v>13492</v>
      </c>
      <c r="C4196" s="4" t="s">
        <v>9517</v>
      </c>
      <c r="D4196" s="10">
        <v>1.591141382E9</v>
      </c>
      <c r="E4196" s="25">
        <v>0.42372897</v>
      </c>
      <c r="G4196" s="25"/>
    </row>
    <row r="4197">
      <c r="A4197" s="4" t="s">
        <v>18209</v>
      </c>
      <c r="B4197" s="4" t="s">
        <v>18210</v>
      </c>
      <c r="C4197" s="4" t="s">
        <v>4139</v>
      </c>
      <c r="D4197" s="10">
        <v>1.591467923E9</v>
      </c>
      <c r="E4197" s="25">
        <v>0.4233538</v>
      </c>
      <c r="G4197" s="25"/>
    </row>
    <row r="4198">
      <c r="A4198" s="4" t="s">
        <v>18211</v>
      </c>
      <c r="B4198" s="4" t="s">
        <v>18212</v>
      </c>
      <c r="C4198" s="4" t="s">
        <v>11576</v>
      </c>
      <c r="D4198" s="10">
        <v>1.591120678E9</v>
      </c>
      <c r="E4198" s="25">
        <v>0.42274266</v>
      </c>
      <c r="G4198" s="25"/>
    </row>
    <row r="4199">
      <c r="A4199" s="22" t="s">
        <v>18213</v>
      </c>
      <c r="B4199" s="4" t="s">
        <v>18214</v>
      </c>
      <c r="C4199" s="4" t="s">
        <v>1241</v>
      </c>
      <c r="D4199" s="10">
        <v>1.591562571E9</v>
      </c>
      <c r="E4199" s="25">
        <v>0.42262957</v>
      </c>
      <c r="G4199" s="25"/>
    </row>
    <row r="4200">
      <c r="A4200" s="4" t="s">
        <v>18215</v>
      </c>
      <c r="B4200" s="4" t="s">
        <v>13366</v>
      </c>
      <c r="C4200" s="4" t="s">
        <v>7232</v>
      </c>
      <c r="D4200" s="10">
        <v>1.591852894E9</v>
      </c>
      <c r="E4200" s="25">
        <v>0.4225827</v>
      </c>
      <c r="G4200" s="25"/>
    </row>
    <row r="4201">
      <c r="A4201" s="22" t="s">
        <v>18216</v>
      </c>
      <c r="B4201" s="4" t="s">
        <v>18217</v>
      </c>
      <c r="C4201" s="4" t="s">
        <v>1406</v>
      </c>
      <c r="D4201" s="10">
        <v>1.593441552E9</v>
      </c>
      <c r="E4201" s="25">
        <v>0.42254072</v>
      </c>
      <c r="G4201" s="25"/>
    </row>
    <row r="4202">
      <c r="A4202" s="4" t="s">
        <v>18218</v>
      </c>
      <c r="B4202" s="4" t="s">
        <v>13166</v>
      </c>
      <c r="C4202" s="4" t="s">
        <v>11673</v>
      </c>
      <c r="D4202" s="10">
        <v>1.592014907E9</v>
      </c>
      <c r="E4202" s="25">
        <v>0.4221393</v>
      </c>
      <c r="G4202" s="25"/>
    </row>
    <row r="4203">
      <c r="A4203" s="22" t="s">
        <v>18219</v>
      </c>
      <c r="B4203" s="4" t="s">
        <v>18220</v>
      </c>
      <c r="C4203" s="4" t="s">
        <v>8242</v>
      </c>
      <c r="D4203" s="10">
        <v>1.593370648E9</v>
      </c>
      <c r="E4203" s="25">
        <v>0.42209175</v>
      </c>
      <c r="G4203" s="25"/>
    </row>
    <row r="4204">
      <c r="A4204" s="4" t="s">
        <v>18221</v>
      </c>
      <c r="B4204" s="4" t="s">
        <v>1619</v>
      </c>
      <c r="C4204" s="4" t="s">
        <v>3935</v>
      </c>
      <c r="D4204" s="10">
        <v>1.593542959E9</v>
      </c>
      <c r="E4204" s="25">
        <v>0.42203525</v>
      </c>
      <c r="G4204" s="25"/>
    </row>
    <row r="4205">
      <c r="A4205" s="4" t="s">
        <v>18222</v>
      </c>
      <c r="B4205" s="4" t="s">
        <v>13784</v>
      </c>
      <c r="C4205" s="4" t="s">
        <v>6560</v>
      </c>
      <c r="D4205" s="10">
        <v>1.592519181E9</v>
      </c>
      <c r="E4205" s="25">
        <v>0.42156416</v>
      </c>
      <c r="G4205" s="25"/>
    </row>
    <row r="4206">
      <c r="A4206" s="4" t="s">
        <v>18223</v>
      </c>
      <c r="B4206" s="4" t="s">
        <v>13868</v>
      </c>
      <c r="C4206" s="4" t="s">
        <v>4943</v>
      </c>
      <c r="D4206" s="10">
        <v>1.593298973E9</v>
      </c>
      <c r="E4206" s="25">
        <v>0.42154613</v>
      </c>
      <c r="G4206" s="25"/>
    </row>
    <row r="4207">
      <c r="A4207" s="4" t="s">
        <v>18224</v>
      </c>
      <c r="B4207" s="4" t="s">
        <v>13135</v>
      </c>
      <c r="C4207" s="4" t="s">
        <v>11496</v>
      </c>
      <c r="D4207" s="10">
        <v>1.591198899E9</v>
      </c>
      <c r="E4207" s="25">
        <v>0.42153987</v>
      </c>
      <c r="G4207" s="25"/>
    </row>
    <row r="4208">
      <c r="A4208" s="22" t="s">
        <v>18225</v>
      </c>
      <c r="B4208" s="4" t="s">
        <v>3294</v>
      </c>
      <c r="C4208" s="4" t="s">
        <v>11484</v>
      </c>
      <c r="D4208" s="10">
        <v>1.591680639E9</v>
      </c>
      <c r="E4208" s="25">
        <v>0.42148066</v>
      </c>
      <c r="G4208" s="25"/>
    </row>
    <row r="4209">
      <c r="A4209" s="22" t="s">
        <v>18226</v>
      </c>
      <c r="B4209" s="4" t="s">
        <v>930</v>
      </c>
      <c r="C4209" s="4" t="s">
        <v>3541</v>
      </c>
      <c r="D4209" s="10">
        <v>1.592541942E9</v>
      </c>
      <c r="E4209" s="25">
        <v>0.421463</v>
      </c>
      <c r="G4209" s="25"/>
    </row>
    <row r="4210">
      <c r="A4210" s="4" t="s">
        <v>18227</v>
      </c>
      <c r="B4210" s="4" t="s">
        <v>14022</v>
      </c>
      <c r="C4210" s="4" t="s">
        <v>8636</v>
      </c>
      <c r="D4210" s="10">
        <v>1.591578051E9</v>
      </c>
      <c r="E4210" s="25">
        <v>0.42131415</v>
      </c>
      <c r="G4210" s="25"/>
    </row>
    <row r="4211">
      <c r="A4211" s="4" t="s">
        <v>18228</v>
      </c>
      <c r="B4211" s="4" t="s">
        <v>14220</v>
      </c>
      <c r="C4211" s="4" t="s">
        <v>1432</v>
      </c>
      <c r="D4211" s="10">
        <v>1.592397783E9</v>
      </c>
      <c r="E4211" s="25">
        <v>0.4212045</v>
      </c>
      <c r="G4211" s="25"/>
    </row>
    <row r="4212">
      <c r="A4212" s="4" t="s">
        <v>18229</v>
      </c>
      <c r="B4212" s="4" t="s">
        <v>15124</v>
      </c>
      <c r="C4212" s="4" t="s">
        <v>9128</v>
      </c>
      <c r="D4212" s="10">
        <v>1.591354849E9</v>
      </c>
      <c r="E4212" s="25">
        <v>0.42112687</v>
      </c>
      <c r="G4212" s="25"/>
    </row>
    <row r="4213">
      <c r="A4213" s="22" t="s">
        <v>18230</v>
      </c>
      <c r="B4213" s="4" t="s">
        <v>2065</v>
      </c>
      <c r="C4213" s="4" t="s">
        <v>4062</v>
      </c>
      <c r="D4213" s="10">
        <v>1.592929067E9</v>
      </c>
      <c r="E4213" s="25">
        <v>0.42089242</v>
      </c>
      <c r="G4213" s="25"/>
    </row>
    <row r="4214">
      <c r="A4214" s="4" t="s">
        <v>18231</v>
      </c>
      <c r="B4214" s="4" t="s">
        <v>15376</v>
      </c>
      <c r="C4214" s="4" t="s">
        <v>4691</v>
      </c>
      <c r="D4214" s="10">
        <v>1.591935036E9</v>
      </c>
      <c r="E4214" s="25">
        <v>0.42076734</v>
      </c>
      <c r="G4214" s="25"/>
    </row>
    <row r="4215">
      <c r="A4215" s="22" t="s">
        <v>18232</v>
      </c>
      <c r="B4215" s="4" t="s">
        <v>930</v>
      </c>
      <c r="C4215" s="4" t="s">
        <v>11222</v>
      </c>
      <c r="D4215" s="10">
        <v>1.592892764E9</v>
      </c>
      <c r="E4215" s="25">
        <v>0.42069748</v>
      </c>
      <c r="G4215" s="25"/>
    </row>
    <row r="4216">
      <c r="A4216" s="4" t="s">
        <v>18233</v>
      </c>
      <c r="B4216" s="4" t="s">
        <v>11591</v>
      </c>
      <c r="C4216" s="4" t="s">
        <v>11600</v>
      </c>
      <c r="D4216" s="10">
        <v>1.592154147E9</v>
      </c>
      <c r="E4216" s="25">
        <v>0.42052397</v>
      </c>
      <c r="G4216" s="25"/>
    </row>
    <row r="4217">
      <c r="A4217" s="4" t="s">
        <v>18234</v>
      </c>
      <c r="B4217" s="4" t="s">
        <v>6282</v>
      </c>
      <c r="C4217" s="4" t="s">
        <v>2537</v>
      </c>
      <c r="D4217" s="10">
        <v>1.593392072E9</v>
      </c>
      <c r="E4217" s="25">
        <v>0.42027926</v>
      </c>
      <c r="G4217" s="25"/>
    </row>
    <row r="4218">
      <c r="A4218" s="22" t="s">
        <v>18235</v>
      </c>
      <c r="B4218" s="4" t="s">
        <v>13950</v>
      </c>
      <c r="C4218" s="4" t="s">
        <v>2587</v>
      </c>
      <c r="D4218" s="10">
        <v>1.591393355E9</v>
      </c>
      <c r="E4218" s="25">
        <v>0.4202395</v>
      </c>
      <c r="G4218" s="25"/>
    </row>
    <row r="4219">
      <c r="A4219" s="4" t="s">
        <v>18236</v>
      </c>
      <c r="B4219" s="4" t="s">
        <v>13945</v>
      </c>
      <c r="C4219" s="4" t="s">
        <v>6138</v>
      </c>
      <c r="D4219" s="10">
        <v>1.593226331E9</v>
      </c>
      <c r="E4219" s="25">
        <v>0.41982576</v>
      </c>
      <c r="G4219" s="25"/>
    </row>
    <row r="4220">
      <c r="A4220" s="22" t="s">
        <v>18237</v>
      </c>
      <c r="B4220" s="4" t="s">
        <v>2146</v>
      </c>
      <c r="C4220" s="4" t="s">
        <v>3247</v>
      </c>
      <c r="D4220" s="10">
        <v>1.592087775E9</v>
      </c>
      <c r="E4220" s="25">
        <v>0.41937155</v>
      </c>
      <c r="G4220" s="25"/>
    </row>
    <row r="4221">
      <c r="A4221" s="4" t="s">
        <v>18238</v>
      </c>
      <c r="B4221" s="4" t="s">
        <v>1790</v>
      </c>
      <c r="C4221" s="4" t="s">
        <v>1562</v>
      </c>
      <c r="D4221" s="10">
        <v>1.591811795E9</v>
      </c>
      <c r="E4221" s="25">
        <v>0.41913423</v>
      </c>
      <c r="G4221" s="25"/>
    </row>
    <row r="4222">
      <c r="A4222" s="4" t="s">
        <v>18239</v>
      </c>
      <c r="B4222" s="4" t="s">
        <v>1327</v>
      </c>
      <c r="C4222" s="4" t="s">
        <v>11192</v>
      </c>
      <c r="D4222" s="10">
        <v>1.591968966E9</v>
      </c>
      <c r="E4222" s="25">
        <v>0.4191147</v>
      </c>
      <c r="G4222" s="25"/>
    </row>
    <row r="4223">
      <c r="A4223" s="4" t="s">
        <v>18240</v>
      </c>
      <c r="B4223" s="4" t="s">
        <v>1253</v>
      </c>
      <c r="C4223" s="4" t="s">
        <v>4055</v>
      </c>
      <c r="D4223" s="10">
        <v>1.592054997E9</v>
      </c>
      <c r="E4223" s="25">
        <v>0.41909307</v>
      </c>
      <c r="G4223" s="25"/>
    </row>
    <row r="4224">
      <c r="A4224" s="22" t="s">
        <v>18241</v>
      </c>
      <c r="B4224" s="4" t="s">
        <v>15795</v>
      </c>
      <c r="C4224" s="4" t="s">
        <v>8573</v>
      </c>
      <c r="D4224" s="10">
        <v>1.592861246E9</v>
      </c>
      <c r="E4224" s="25">
        <v>0.41878816</v>
      </c>
      <c r="G4224" s="25"/>
    </row>
    <row r="4225">
      <c r="A4225" s="4" t="s">
        <v>18242</v>
      </c>
      <c r="B4225" s="4" t="s">
        <v>6663</v>
      </c>
      <c r="C4225" s="4" t="s">
        <v>2527</v>
      </c>
      <c r="D4225" s="10">
        <v>1.592888411E9</v>
      </c>
      <c r="E4225" s="25">
        <v>0.41856664</v>
      </c>
      <c r="G4225" s="25"/>
    </row>
    <row r="4226">
      <c r="A4226" s="4" t="s">
        <v>18243</v>
      </c>
      <c r="B4226" s="4" t="s">
        <v>13102</v>
      </c>
      <c r="C4226" s="4" t="s">
        <v>3798</v>
      </c>
      <c r="D4226" s="10">
        <v>1.592077496E9</v>
      </c>
      <c r="E4226" s="25">
        <v>0.41848397</v>
      </c>
      <c r="G4226" s="25"/>
    </row>
    <row r="4227">
      <c r="A4227" s="4" t="s">
        <v>18244</v>
      </c>
      <c r="B4227" s="4" t="s">
        <v>18245</v>
      </c>
      <c r="C4227" s="4" t="s">
        <v>684</v>
      </c>
      <c r="D4227" s="10">
        <v>1.591148011E9</v>
      </c>
      <c r="E4227" s="25">
        <v>0.41796494</v>
      </c>
      <c r="G4227" s="25"/>
    </row>
    <row r="4228">
      <c r="A4228" s="4" t="s">
        <v>18246</v>
      </c>
      <c r="B4228" s="4" t="s">
        <v>6354</v>
      </c>
      <c r="C4228" s="4" t="s">
        <v>5515</v>
      </c>
      <c r="D4228" s="10">
        <v>1.592587928E9</v>
      </c>
      <c r="E4228" s="25">
        <v>0.41764784</v>
      </c>
      <c r="G4228" s="25"/>
    </row>
    <row r="4229">
      <c r="A4229" s="22" t="s">
        <v>18247</v>
      </c>
      <c r="B4229" s="4" t="s">
        <v>18248</v>
      </c>
      <c r="C4229" s="4" t="s">
        <v>1406</v>
      </c>
      <c r="D4229" s="10">
        <v>1.593450361E9</v>
      </c>
      <c r="E4229" s="25">
        <v>0.41758585</v>
      </c>
      <c r="G4229" s="25"/>
    </row>
    <row r="4230">
      <c r="A4230" s="4" t="s">
        <v>18249</v>
      </c>
      <c r="B4230" s="4" t="s">
        <v>13244</v>
      </c>
      <c r="C4230" s="4" t="s">
        <v>8093</v>
      </c>
      <c r="D4230" s="10">
        <v>1.593521081E9</v>
      </c>
      <c r="E4230" s="25">
        <v>0.4175853</v>
      </c>
      <c r="G4230" s="25"/>
    </row>
    <row r="4231">
      <c r="A4231" s="4" t="s">
        <v>18250</v>
      </c>
      <c r="B4231" s="4" t="s">
        <v>18251</v>
      </c>
      <c r="C4231" s="4" t="s">
        <v>11619</v>
      </c>
      <c r="D4231" s="10">
        <v>1.592810907E9</v>
      </c>
      <c r="E4231" s="25">
        <v>0.4175446</v>
      </c>
      <c r="G4231" s="25"/>
    </row>
    <row r="4232">
      <c r="A4232" s="4" t="s">
        <v>18252</v>
      </c>
      <c r="B4232" s="4" t="s">
        <v>13851</v>
      </c>
      <c r="C4232" s="4" t="s">
        <v>8615</v>
      </c>
      <c r="D4232" s="10">
        <v>1.592826624E9</v>
      </c>
      <c r="E4232" s="25">
        <v>0.41744098</v>
      </c>
      <c r="G4232" s="25"/>
    </row>
    <row r="4233">
      <c r="A4233" s="4" t="s">
        <v>18253</v>
      </c>
      <c r="B4233" s="4" t="s">
        <v>13443</v>
      </c>
      <c r="C4233" s="4" t="s">
        <v>5421</v>
      </c>
      <c r="D4233" s="10">
        <v>1.592014982E9</v>
      </c>
      <c r="E4233" s="25">
        <v>0.4162952</v>
      </c>
      <c r="G4233" s="25"/>
    </row>
    <row r="4234">
      <c r="A4234" s="22" t="s">
        <v>18254</v>
      </c>
      <c r="B4234" s="4" t="s">
        <v>8235</v>
      </c>
      <c r="C4234" s="4" t="s">
        <v>665</v>
      </c>
      <c r="D4234" s="10">
        <v>1.591460014E9</v>
      </c>
      <c r="E4234" s="25">
        <v>0.4155986</v>
      </c>
      <c r="G4234" s="25"/>
    </row>
    <row r="4235">
      <c r="A4235" s="22" t="s">
        <v>18255</v>
      </c>
      <c r="B4235" s="4" t="s">
        <v>930</v>
      </c>
      <c r="C4235" s="4" t="s">
        <v>10151</v>
      </c>
      <c r="D4235" s="10">
        <v>1.592968812E9</v>
      </c>
      <c r="E4235" s="25">
        <v>0.41558263</v>
      </c>
      <c r="G4235" s="25"/>
    </row>
    <row r="4236">
      <c r="A4236" s="4" t="s">
        <v>18256</v>
      </c>
      <c r="B4236" s="4" t="s">
        <v>13366</v>
      </c>
      <c r="C4236" s="4" t="s">
        <v>10248</v>
      </c>
      <c r="D4236" s="10">
        <v>1.592258891E9</v>
      </c>
      <c r="E4236" s="25">
        <v>0.41553625</v>
      </c>
      <c r="G4236" s="25"/>
    </row>
    <row r="4237">
      <c r="A4237" s="4" t="s">
        <v>18257</v>
      </c>
      <c r="B4237" s="4" t="s">
        <v>18258</v>
      </c>
      <c r="C4237" s="4" t="s">
        <v>10685</v>
      </c>
      <c r="D4237" s="10">
        <v>1.591395427E9</v>
      </c>
      <c r="E4237" s="25">
        <v>0.41548026</v>
      </c>
      <c r="G4237" s="25"/>
    </row>
    <row r="4238">
      <c r="A4238" s="22" t="s">
        <v>18259</v>
      </c>
      <c r="B4238" s="4" t="s">
        <v>13689</v>
      </c>
      <c r="C4238" s="4" t="s">
        <v>8636</v>
      </c>
      <c r="D4238" s="10">
        <v>1.591573674E9</v>
      </c>
      <c r="E4238" s="25">
        <v>0.41480255</v>
      </c>
      <c r="G4238" s="25"/>
    </row>
    <row r="4239">
      <c r="A4239" s="4" t="s">
        <v>18260</v>
      </c>
      <c r="B4239" s="4" t="s">
        <v>11591</v>
      </c>
      <c r="C4239" s="4" t="s">
        <v>4030</v>
      </c>
      <c r="D4239" s="10">
        <v>1.591665486E9</v>
      </c>
      <c r="E4239" s="25">
        <v>0.41425854</v>
      </c>
      <c r="G4239" s="25"/>
    </row>
    <row r="4240">
      <c r="A4240" s="4" t="s">
        <v>18261</v>
      </c>
      <c r="B4240" s="4" t="s">
        <v>14656</v>
      </c>
      <c r="C4240" s="4" t="s">
        <v>2974</v>
      </c>
      <c r="D4240" s="10">
        <v>1.592446199E9</v>
      </c>
      <c r="E4240" s="25">
        <v>0.41403368</v>
      </c>
      <c r="G4240" s="25"/>
    </row>
    <row r="4241">
      <c r="A4241" s="22" t="s">
        <v>18262</v>
      </c>
      <c r="B4241" s="4" t="s">
        <v>16738</v>
      </c>
      <c r="C4241" s="4" t="s">
        <v>864</v>
      </c>
      <c r="D4241" s="10">
        <v>1.59261201E9</v>
      </c>
      <c r="E4241" s="25">
        <v>0.41391647</v>
      </c>
      <c r="G4241" s="25"/>
    </row>
    <row r="4242">
      <c r="A4242" s="4" t="s">
        <v>18263</v>
      </c>
      <c r="B4242" s="4" t="s">
        <v>5471</v>
      </c>
      <c r="C4242" s="4" t="s">
        <v>2600</v>
      </c>
      <c r="D4242" s="10">
        <v>1.593396216E9</v>
      </c>
      <c r="E4242" s="25">
        <v>0.41380683</v>
      </c>
      <c r="G4242" s="25"/>
    </row>
    <row r="4243">
      <c r="A4243" s="4" t="s">
        <v>18264</v>
      </c>
      <c r="B4243" s="4" t="s">
        <v>13492</v>
      </c>
      <c r="C4243" s="4" t="s">
        <v>9399</v>
      </c>
      <c r="D4243" s="10">
        <v>1.592523544E9</v>
      </c>
      <c r="E4243" s="25">
        <v>0.41364247</v>
      </c>
      <c r="G4243" s="25"/>
    </row>
    <row r="4244">
      <c r="A4244" s="4" t="s">
        <v>18265</v>
      </c>
      <c r="B4244" s="4" t="s">
        <v>15273</v>
      </c>
      <c r="C4244" s="4" t="s">
        <v>11365</v>
      </c>
      <c r="D4244" s="10">
        <v>1.5918362E9</v>
      </c>
      <c r="E4244" s="25">
        <v>0.41361642</v>
      </c>
      <c r="G4244" s="25"/>
    </row>
    <row r="4245">
      <c r="A4245" s="22" t="s">
        <v>18266</v>
      </c>
      <c r="B4245" s="4" t="s">
        <v>15715</v>
      </c>
      <c r="C4245" s="4" t="s">
        <v>2935</v>
      </c>
      <c r="D4245" s="10">
        <v>1.59319204E9</v>
      </c>
      <c r="E4245" s="25">
        <v>0.41354096</v>
      </c>
      <c r="G4245" s="25"/>
    </row>
    <row r="4246">
      <c r="A4246" s="4" t="s">
        <v>18267</v>
      </c>
      <c r="B4246" s="4" t="s">
        <v>13106</v>
      </c>
      <c r="C4246" s="4" t="s">
        <v>4139</v>
      </c>
      <c r="D4246" s="10">
        <v>1.591449539E9</v>
      </c>
      <c r="E4246" s="25">
        <v>0.4130854</v>
      </c>
      <c r="G4246" s="25"/>
    </row>
    <row r="4247">
      <c r="A4247" s="4" t="s">
        <v>18268</v>
      </c>
      <c r="B4247" s="4" t="s">
        <v>17890</v>
      </c>
      <c r="C4247" s="4" t="s">
        <v>4792</v>
      </c>
      <c r="D4247" s="10">
        <v>1.591074391E9</v>
      </c>
      <c r="E4247" s="25">
        <v>0.4128497</v>
      </c>
      <c r="G4247" s="25"/>
    </row>
    <row r="4248">
      <c r="A4248" s="4" t="s">
        <v>18269</v>
      </c>
      <c r="B4248" s="4" t="s">
        <v>18270</v>
      </c>
      <c r="C4248" s="4" t="s">
        <v>4960</v>
      </c>
      <c r="D4248" s="10">
        <v>1.591134265E9</v>
      </c>
      <c r="E4248" s="25">
        <v>0.41251782</v>
      </c>
      <c r="G4248" s="25"/>
    </row>
    <row r="4249">
      <c r="A4249" s="4" t="s">
        <v>18271</v>
      </c>
      <c r="B4249" s="4" t="s">
        <v>1893</v>
      </c>
      <c r="C4249" s="4" t="s">
        <v>897</v>
      </c>
      <c r="D4249" s="10">
        <v>1.592622358E9</v>
      </c>
      <c r="E4249" s="25">
        <v>0.4125148</v>
      </c>
      <c r="G4249" s="25"/>
    </row>
    <row r="4250">
      <c r="A4250" s="4" t="s">
        <v>18272</v>
      </c>
      <c r="B4250" s="4" t="s">
        <v>1619</v>
      </c>
      <c r="C4250" s="4" t="s">
        <v>301</v>
      </c>
      <c r="D4250" s="10">
        <v>1.592758779E9</v>
      </c>
      <c r="E4250" s="25">
        <v>0.41239378</v>
      </c>
      <c r="G4250" s="25"/>
    </row>
    <row r="4251">
      <c r="A4251" s="22" t="s">
        <v>18273</v>
      </c>
      <c r="B4251" s="4" t="s">
        <v>14975</v>
      </c>
      <c r="C4251" s="4" t="s">
        <v>3080</v>
      </c>
      <c r="D4251" s="10">
        <v>1.592938282E9</v>
      </c>
      <c r="E4251" s="25">
        <v>0.41227758</v>
      </c>
      <c r="G4251" s="25"/>
    </row>
    <row r="4252">
      <c r="A4252" s="4" t="s">
        <v>18274</v>
      </c>
      <c r="B4252" s="4" t="s">
        <v>16513</v>
      </c>
      <c r="C4252" s="4" t="s">
        <v>5506</v>
      </c>
      <c r="D4252" s="10">
        <v>1.592287673E9</v>
      </c>
      <c r="E4252" s="25">
        <v>0.41219932</v>
      </c>
      <c r="G4252" s="25"/>
    </row>
    <row r="4253">
      <c r="A4253" s="22" t="s">
        <v>18275</v>
      </c>
      <c r="B4253" s="4" t="s">
        <v>8489</v>
      </c>
      <c r="C4253" s="4" t="s">
        <v>2600</v>
      </c>
      <c r="D4253" s="10">
        <v>1.593435864E9</v>
      </c>
      <c r="E4253" s="25">
        <v>0.41203126</v>
      </c>
      <c r="G4253" s="25"/>
    </row>
    <row r="4254">
      <c r="A4254" s="4" t="s">
        <v>18276</v>
      </c>
      <c r="B4254" s="4" t="s">
        <v>13135</v>
      </c>
      <c r="C4254" s="4" t="s">
        <v>9599</v>
      </c>
      <c r="D4254" s="10">
        <v>1.593024014E9</v>
      </c>
      <c r="E4254" s="25">
        <v>0.4118126</v>
      </c>
      <c r="G4254" s="25"/>
    </row>
    <row r="4255">
      <c r="A4255" s="4" t="s">
        <v>18277</v>
      </c>
      <c r="B4255" s="4" t="s">
        <v>2795</v>
      </c>
      <c r="C4255" s="4" t="s">
        <v>11811</v>
      </c>
      <c r="D4255" s="10">
        <v>1.591973908E9</v>
      </c>
      <c r="E4255" s="25">
        <v>0.41120493</v>
      </c>
      <c r="G4255" s="25"/>
    </row>
    <row r="4256">
      <c r="A4256" s="4" t="s">
        <v>18278</v>
      </c>
      <c r="B4256" s="4" t="s">
        <v>13537</v>
      </c>
      <c r="C4256" s="4" t="s">
        <v>5092</v>
      </c>
      <c r="D4256" s="10">
        <v>1.592435003E9</v>
      </c>
      <c r="E4256" s="25">
        <v>0.41096076</v>
      </c>
      <c r="G4256" s="25"/>
    </row>
    <row r="4257">
      <c r="A4257" s="22" t="s">
        <v>18279</v>
      </c>
      <c r="B4257" s="4" t="s">
        <v>13695</v>
      </c>
      <c r="C4257" s="4" t="s">
        <v>5210</v>
      </c>
      <c r="D4257" s="10">
        <v>1.592074244E9</v>
      </c>
      <c r="E4257" s="25">
        <v>0.41083062</v>
      </c>
      <c r="G4257" s="25"/>
    </row>
    <row r="4258">
      <c r="A4258" s="4" t="s">
        <v>18280</v>
      </c>
      <c r="B4258" s="4" t="s">
        <v>1715</v>
      </c>
      <c r="C4258" s="4" t="s">
        <v>1020</v>
      </c>
      <c r="D4258" s="10">
        <v>1.591211545E9</v>
      </c>
      <c r="E4258" s="25">
        <v>0.41066265</v>
      </c>
      <c r="G4258" s="25"/>
    </row>
    <row r="4259">
      <c r="A4259" s="4" t="s">
        <v>18281</v>
      </c>
      <c r="B4259" s="4" t="s">
        <v>17937</v>
      </c>
      <c r="C4259" s="4" t="s">
        <v>980</v>
      </c>
      <c r="D4259" s="10">
        <v>1.593040527E9</v>
      </c>
      <c r="E4259" s="25">
        <v>0.4102986</v>
      </c>
      <c r="G4259" s="25"/>
    </row>
    <row r="4260">
      <c r="A4260" s="22" t="s">
        <v>18282</v>
      </c>
      <c r="B4260" s="4" t="s">
        <v>2065</v>
      </c>
      <c r="C4260" s="4" t="s">
        <v>470</v>
      </c>
      <c r="D4260" s="10">
        <v>1.593444278E9</v>
      </c>
      <c r="E4260" s="25">
        <v>0.41025835</v>
      </c>
      <c r="G4260" s="25"/>
    </row>
    <row r="4261">
      <c r="A4261" s="4" t="s">
        <v>18283</v>
      </c>
      <c r="B4261" s="4" t="s">
        <v>18284</v>
      </c>
      <c r="C4261" s="4" t="s">
        <v>1460</v>
      </c>
      <c r="D4261" s="10">
        <v>1.591571648E9</v>
      </c>
      <c r="E4261" s="25">
        <v>0.41020674</v>
      </c>
      <c r="G4261" s="25"/>
    </row>
    <row r="4262">
      <c r="A4262" s="4" t="s">
        <v>18285</v>
      </c>
      <c r="B4262" s="4" t="s">
        <v>10314</v>
      </c>
      <c r="C4262" s="4" t="s">
        <v>7626</v>
      </c>
      <c r="D4262" s="10">
        <v>1.592516812E9</v>
      </c>
      <c r="E4262" s="25">
        <v>0.41017458</v>
      </c>
      <c r="G4262" s="25"/>
    </row>
    <row r="4263">
      <c r="A4263" s="4" t="s">
        <v>18286</v>
      </c>
      <c r="B4263" s="4" t="s">
        <v>12337</v>
      </c>
      <c r="C4263" s="4" t="s">
        <v>2450</v>
      </c>
      <c r="D4263" s="10">
        <v>1.591300346E9</v>
      </c>
      <c r="E4263" s="25">
        <v>0.41001725</v>
      </c>
      <c r="G4263" s="25"/>
    </row>
    <row r="4264">
      <c r="A4264" s="4" t="s">
        <v>18287</v>
      </c>
      <c r="B4264" s="4" t="s">
        <v>15124</v>
      </c>
      <c r="C4264" s="4" t="s">
        <v>11852</v>
      </c>
      <c r="D4264" s="10">
        <v>1.591364282E9</v>
      </c>
      <c r="E4264" s="25">
        <v>0.4098694</v>
      </c>
      <c r="G4264" s="25"/>
    </row>
    <row r="4265">
      <c r="A4265" s="4" t="s">
        <v>18288</v>
      </c>
      <c r="B4265" s="4" t="s">
        <v>16088</v>
      </c>
      <c r="C4265" s="4" t="s">
        <v>4792</v>
      </c>
      <c r="D4265" s="10">
        <v>1.591097673E9</v>
      </c>
      <c r="E4265" s="25">
        <v>0.40979853</v>
      </c>
      <c r="G4265" s="25"/>
    </row>
    <row r="4266">
      <c r="A4266" s="4" t="s">
        <v>18289</v>
      </c>
      <c r="B4266" s="4" t="s">
        <v>2335</v>
      </c>
      <c r="C4266" s="4" t="s">
        <v>10415</v>
      </c>
      <c r="D4266" s="10">
        <v>1.591503714E9</v>
      </c>
      <c r="E4266" s="25">
        <v>0.40962896</v>
      </c>
      <c r="G4266" s="25"/>
    </row>
    <row r="4267">
      <c r="A4267" s="4" t="s">
        <v>18290</v>
      </c>
      <c r="B4267" s="4" t="s">
        <v>16275</v>
      </c>
      <c r="C4267" s="4" t="s">
        <v>849</v>
      </c>
      <c r="D4267" s="10">
        <v>1.592916891E9</v>
      </c>
      <c r="E4267" s="25">
        <v>0.4094598</v>
      </c>
      <c r="G4267" s="25"/>
    </row>
    <row r="4268">
      <c r="A4268" s="4" t="s">
        <v>18291</v>
      </c>
      <c r="B4268" s="4" t="s">
        <v>18292</v>
      </c>
      <c r="C4268" s="4" t="s">
        <v>6654</v>
      </c>
      <c r="D4268" s="10">
        <v>1.591121111E9</v>
      </c>
      <c r="E4268" s="25">
        <v>0.40906343</v>
      </c>
      <c r="G4268" s="25"/>
    </row>
    <row r="4269">
      <c r="A4269" s="4" t="s">
        <v>18293</v>
      </c>
      <c r="B4269" s="4" t="s">
        <v>18294</v>
      </c>
      <c r="C4269" s="4" t="s">
        <v>5899</v>
      </c>
      <c r="D4269" s="10">
        <v>1.591204708E9</v>
      </c>
      <c r="E4269" s="25">
        <v>0.40897638</v>
      </c>
      <c r="G4269" s="25"/>
    </row>
    <row r="4270">
      <c r="A4270" s="22" t="s">
        <v>18295</v>
      </c>
      <c r="B4270" s="4" t="s">
        <v>13945</v>
      </c>
      <c r="C4270" s="4" t="s">
        <v>9332</v>
      </c>
      <c r="D4270" s="10">
        <v>1.592966921E9</v>
      </c>
      <c r="E4270" s="25">
        <v>0.40848386</v>
      </c>
      <c r="G4270" s="25"/>
    </row>
    <row r="4271">
      <c r="A4271" s="22" t="s">
        <v>18296</v>
      </c>
      <c r="B4271" s="4" t="s">
        <v>14975</v>
      </c>
      <c r="C4271" s="4" t="s">
        <v>8510</v>
      </c>
      <c r="D4271" s="10">
        <v>1.591919064E9</v>
      </c>
      <c r="E4271" s="25">
        <v>0.40801704</v>
      </c>
      <c r="G4271" s="25"/>
    </row>
    <row r="4272">
      <c r="A4272" s="4" t="s">
        <v>18297</v>
      </c>
      <c r="B4272" s="4" t="s">
        <v>14296</v>
      </c>
      <c r="C4272" s="4" t="s">
        <v>1385</v>
      </c>
      <c r="D4272" s="10">
        <v>1.59306175E9</v>
      </c>
      <c r="E4272" s="25">
        <v>0.40798745</v>
      </c>
      <c r="G4272" s="25"/>
    </row>
    <row r="4273">
      <c r="A4273" s="4" t="s">
        <v>18298</v>
      </c>
      <c r="B4273" s="4" t="s">
        <v>14482</v>
      </c>
      <c r="C4273" s="4" t="s">
        <v>9399</v>
      </c>
      <c r="D4273" s="10">
        <v>1.592549894E9</v>
      </c>
      <c r="E4273" s="25">
        <v>0.40769672</v>
      </c>
      <c r="G4273" s="25"/>
    </row>
    <row r="4274">
      <c r="A4274" s="4" t="s">
        <v>18299</v>
      </c>
      <c r="B4274" s="4" t="s">
        <v>6318</v>
      </c>
      <c r="C4274" s="4" t="s">
        <v>191</v>
      </c>
      <c r="D4274" s="10">
        <v>1.593125568E9</v>
      </c>
      <c r="E4274" s="25">
        <v>0.40754116</v>
      </c>
      <c r="G4274" s="25"/>
    </row>
    <row r="4275">
      <c r="A4275" s="22" t="s">
        <v>18300</v>
      </c>
      <c r="B4275" s="4" t="s">
        <v>15715</v>
      </c>
      <c r="C4275" s="4" t="s">
        <v>5510</v>
      </c>
      <c r="D4275" s="10">
        <v>1.592948909E9</v>
      </c>
      <c r="E4275" s="25">
        <v>0.40736958</v>
      </c>
      <c r="G4275" s="25"/>
    </row>
    <row r="4276">
      <c r="A4276" s="4" t="s">
        <v>18301</v>
      </c>
      <c r="B4276" s="4" t="s">
        <v>14022</v>
      </c>
      <c r="C4276" s="4" t="s">
        <v>6466</v>
      </c>
      <c r="D4276" s="10">
        <v>1.593394832E9</v>
      </c>
      <c r="E4276" s="25">
        <v>0.4068935</v>
      </c>
      <c r="G4276" s="25"/>
    </row>
    <row r="4277">
      <c r="A4277" s="22" t="s">
        <v>18302</v>
      </c>
      <c r="B4277" s="4" t="s">
        <v>1862</v>
      </c>
      <c r="C4277" s="4" t="s">
        <v>10175</v>
      </c>
      <c r="D4277" s="10">
        <v>1.592959578E9</v>
      </c>
      <c r="E4277" s="25">
        <v>0.40670595</v>
      </c>
      <c r="G4277" s="25"/>
    </row>
    <row r="4278">
      <c r="A4278" s="22" t="s">
        <v>18303</v>
      </c>
      <c r="B4278" s="4" t="s">
        <v>930</v>
      </c>
      <c r="C4278" s="4" t="s">
        <v>8152</v>
      </c>
      <c r="D4278" s="10">
        <v>1.592417265E9</v>
      </c>
      <c r="E4278" s="25">
        <v>0.4066504</v>
      </c>
      <c r="G4278" s="25"/>
    </row>
    <row r="4279">
      <c r="A4279" s="22" t="s">
        <v>18304</v>
      </c>
      <c r="B4279" s="4" t="s">
        <v>13455</v>
      </c>
      <c r="C4279" s="4" t="s">
        <v>916</v>
      </c>
      <c r="D4279" s="10">
        <v>1.591237921E9</v>
      </c>
      <c r="E4279" s="25">
        <v>0.40609246</v>
      </c>
      <c r="G4279" s="25"/>
    </row>
    <row r="4280">
      <c r="A4280" s="4" t="s">
        <v>18305</v>
      </c>
      <c r="B4280" s="4" t="s">
        <v>13529</v>
      </c>
      <c r="C4280" s="4" t="s">
        <v>293</v>
      </c>
      <c r="D4280" s="10">
        <v>1.591106412E9</v>
      </c>
      <c r="E4280" s="25">
        <v>0.40575406</v>
      </c>
      <c r="G4280" s="25"/>
    </row>
    <row r="4281">
      <c r="A4281" s="4" t="s">
        <v>18306</v>
      </c>
      <c r="B4281" s="4" t="s">
        <v>13333</v>
      </c>
      <c r="C4281" s="4" t="s">
        <v>11168</v>
      </c>
      <c r="D4281" s="10">
        <v>1.593549797E9</v>
      </c>
      <c r="E4281" s="25">
        <v>0.40566042</v>
      </c>
      <c r="G4281" s="25"/>
    </row>
    <row r="4282">
      <c r="A4282" s="22" t="s">
        <v>18307</v>
      </c>
      <c r="B4282" s="4" t="s">
        <v>1619</v>
      </c>
      <c r="C4282" s="4" t="s">
        <v>3239</v>
      </c>
      <c r="D4282" s="10">
        <v>1.591367708E9</v>
      </c>
      <c r="E4282" s="25">
        <v>0.4054717</v>
      </c>
      <c r="G4282" s="25"/>
    </row>
    <row r="4283">
      <c r="A4283" s="4" t="s">
        <v>18308</v>
      </c>
      <c r="B4283" s="4" t="s">
        <v>18309</v>
      </c>
      <c r="C4283" s="4" t="s">
        <v>11619</v>
      </c>
      <c r="D4283" s="10">
        <v>1.592766465E9</v>
      </c>
      <c r="E4283" s="25">
        <v>0.40500358</v>
      </c>
      <c r="G4283" s="25"/>
    </row>
    <row r="4284">
      <c r="A4284" s="4" t="s">
        <v>18310</v>
      </c>
      <c r="B4284" s="4" t="s">
        <v>15795</v>
      </c>
      <c r="C4284" s="4" t="s">
        <v>428</v>
      </c>
      <c r="D4284" s="10">
        <v>1.591310226E9</v>
      </c>
      <c r="E4284" s="25">
        <v>0.40493616</v>
      </c>
      <c r="G4284" s="25"/>
    </row>
    <row r="4285">
      <c r="A4285" s="22" t="s">
        <v>18311</v>
      </c>
      <c r="B4285" s="4" t="s">
        <v>13738</v>
      </c>
      <c r="C4285" s="4" t="s">
        <v>545</v>
      </c>
      <c r="D4285" s="10">
        <v>1.593107428E9</v>
      </c>
      <c r="E4285" s="25">
        <v>0.40492803</v>
      </c>
      <c r="G4285" s="25"/>
    </row>
    <row r="4286">
      <c r="A4286" s="4" t="s">
        <v>18312</v>
      </c>
      <c r="B4286" s="4" t="s">
        <v>18313</v>
      </c>
      <c r="C4286" s="4" t="s">
        <v>11019</v>
      </c>
      <c r="D4286" s="10">
        <v>1.593408888E9</v>
      </c>
      <c r="E4286" s="25">
        <v>0.40490687</v>
      </c>
      <c r="G4286" s="25"/>
    </row>
    <row r="4287">
      <c r="A4287" s="4" t="s">
        <v>18314</v>
      </c>
      <c r="B4287" s="4" t="s">
        <v>16703</v>
      </c>
      <c r="C4287" s="4" t="s">
        <v>5407</v>
      </c>
      <c r="D4287" s="10">
        <v>1.591626272E9</v>
      </c>
      <c r="E4287" s="25">
        <v>0.40482306</v>
      </c>
      <c r="G4287" s="25"/>
    </row>
    <row r="4288">
      <c r="A4288" s="22" t="s">
        <v>18315</v>
      </c>
      <c r="B4288" s="4" t="s">
        <v>7379</v>
      </c>
      <c r="C4288" s="4" t="s">
        <v>12465</v>
      </c>
      <c r="D4288" s="10">
        <v>1.593537771E9</v>
      </c>
      <c r="E4288" s="25">
        <v>0.40451044</v>
      </c>
      <c r="G4288" s="25"/>
    </row>
    <row r="4289">
      <c r="A4289" s="22" t="s">
        <v>18316</v>
      </c>
      <c r="B4289" s="4" t="s">
        <v>6034</v>
      </c>
      <c r="C4289" s="4" t="s">
        <v>6570</v>
      </c>
      <c r="D4289" s="10">
        <v>1.592071892E9</v>
      </c>
      <c r="E4289" s="25">
        <v>0.40435705</v>
      </c>
      <c r="G4289" s="25"/>
    </row>
    <row r="4290">
      <c r="A4290" s="4" t="s">
        <v>18317</v>
      </c>
      <c r="B4290" s="4" t="s">
        <v>8319</v>
      </c>
      <c r="C4290" s="4" t="s">
        <v>1694</v>
      </c>
      <c r="D4290" s="10">
        <v>1.591273151E9</v>
      </c>
      <c r="E4290" s="25">
        <v>0.4042557</v>
      </c>
      <c r="G4290" s="25"/>
    </row>
    <row r="4291">
      <c r="A4291" s="22" t="s">
        <v>18318</v>
      </c>
      <c r="B4291" s="4" t="s">
        <v>2030</v>
      </c>
      <c r="C4291" s="4" t="s">
        <v>2733</v>
      </c>
      <c r="D4291" s="10">
        <v>1.593403052E9</v>
      </c>
      <c r="E4291" s="25">
        <v>0.40395698</v>
      </c>
      <c r="G4291" s="25"/>
    </row>
    <row r="4292">
      <c r="A4292" s="4" t="s">
        <v>18319</v>
      </c>
      <c r="B4292" s="4" t="s">
        <v>13945</v>
      </c>
      <c r="C4292" s="4" t="s">
        <v>4562</v>
      </c>
      <c r="D4292" s="10">
        <v>1.592530797E9</v>
      </c>
      <c r="E4292" s="25">
        <v>0.40390676</v>
      </c>
      <c r="G4292" s="25"/>
    </row>
    <row r="4293">
      <c r="A4293" s="4" t="s">
        <v>18320</v>
      </c>
      <c r="B4293" s="4" t="s">
        <v>13710</v>
      </c>
      <c r="C4293" s="4" t="s">
        <v>6815</v>
      </c>
      <c r="D4293" s="10">
        <v>1.592455504E9</v>
      </c>
      <c r="E4293" s="25">
        <v>0.40390548</v>
      </c>
      <c r="G4293" s="25"/>
    </row>
    <row r="4294">
      <c r="A4294" s="4" t="s">
        <v>18321</v>
      </c>
      <c r="B4294" s="4" t="s">
        <v>14656</v>
      </c>
      <c r="C4294" s="4" t="s">
        <v>10715</v>
      </c>
      <c r="D4294" s="10">
        <v>1.5931407E9</v>
      </c>
      <c r="E4294" s="25">
        <v>0.4034476</v>
      </c>
      <c r="G4294" s="25"/>
    </row>
    <row r="4295">
      <c r="A4295" s="4" t="s">
        <v>18322</v>
      </c>
      <c r="B4295" s="4" t="s">
        <v>13135</v>
      </c>
      <c r="C4295" s="4" t="s">
        <v>1815</v>
      </c>
      <c r="D4295" s="10">
        <v>1.592326796E9</v>
      </c>
      <c r="E4295" s="25">
        <v>0.4033968</v>
      </c>
      <c r="G4295" s="25"/>
    </row>
    <row r="4296">
      <c r="A4296" s="4" t="s">
        <v>18323</v>
      </c>
      <c r="B4296" s="4" t="s">
        <v>4375</v>
      </c>
      <c r="C4296" s="4" t="s">
        <v>9128</v>
      </c>
      <c r="D4296" s="10">
        <v>1.591362508E9</v>
      </c>
      <c r="E4296" s="25">
        <v>0.40339556</v>
      </c>
      <c r="G4296" s="25"/>
    </row>
    <row r="4297">
      <c r="A4297" s="22" t="s">
        <v>18324</v>
      </c>
      <c r="B4297" s="4" t="s">
        <v>7059</v>
      </c>
      <c r="C4297" s="4" t="s">
        <v>8667</v>
      </c>
      <c r="D4297" s="10">
        <v>1.591675835E9</v>
      </c>
      <c r="E4297" s="25">
        <v>0.40338928</v>
      </c>
      <c r="G4297" s="25"/>
    </row>
    <row r="4298">
      <c r="A4298" s="22" t="s">
        <v>18325</v>
      </c>
      <c r="B4298" s="4" t="s">
        <v>11591</v>
      </c>
      <c r="C4298" s="4" t="s">
        <v>5127</v>
      </c>
      <c r="D4298" s="10">
        <v>1.591281297E9</v>
      </c>
      <c r="E4298" s="25">
        <v>0.40338752</v>
      </c>
      <c r="G4298" s="25"/>
    </row>
    <row r="4299">
      <c r="A4299" s="22" t="s">
        <v>18326</v>
      </c>
      <c r="B4299" s="4" t="s">
        <v>13713</v>
      </c>
      <c r="C4299" s="4" t="s">
        <v>2693</v>
      </c>
      <c r="D4299" s="10">
        <v>1.591300145E9</v>
      </c>
      <c r="E4299" s="25">
        <v>0.40338415</v>
      </c>
      <c r="G4299" s="25"/>
    </row>
    <row r="4300">
      <c r="A4300" s="22" t="s">
        <v>18327</v>
      </c>
      <c r="B4300" s="4" t="s">
        <v>14352</v>
      </c>
      <c r="C4300" s="4" t="s">
        <v>4823</v>
      </c>
      <c r="D4300" s="10">
        <v>1.592948413E9</v>
      </c>
      <c r="E4300" s="25">
        <v>0.40338323</v>
      </c>
      <c r="G4300" s="25"/>
    </row>
    <row r="4301">
      <c r="A4301" s="4" t="s">
        <v>18328</v>
      </c>
      <c r="B4301" s="4" t="s">
        <v>14185</v>
      </c>
      <c r="C4301" s="4" t="s">
        <v>12382</v>
      </c>
      <c r="D4301" s="10">
        <v>1.591047449E9</v>
      </c>
      <c r="E4301" s="25">
        <v>0.40338114</v>
      </c>
      <c r="G4301" s="25"/>
    </row>
    <row r="4302">
      <c r="A4302" s="22" t="s">
        <v>18329</v>
      </c>
      <c r="B4302" s="4" t="s">
        <v>2146</v>
      </c>
      <c r="C4302" s="4" t="s">
        <v>5572</v>
      </c>
      <c r="D4302" s="10">
        <v>1.592434047E9</v>
      </c>
      <c r="E4302" s="25">
        <v>0.40337512</v>
      </c>
      <c r="G4302" s="25"/>
    </row>
    <row r="4303">
      <c r="A4303" s="4" t="s">
        <v>18330</v>
      </c>
      <c r="B4303" s="4" t="s">
        <v>13563</v>
      </c>
      <c r="C4303" s="4" t="s">
        <v>11673</v>
      </c>
      <c r="D4303" s="10">
        <v>1.592026643E9</v>
      </c>
      <c r="E4303" s="25">
        <v>0.40337402</v>
      </c>
      <c r="G4303" s="25"/>
    </row>
    <row r="4304">
      <c r="A4304" s="4" t="s">
        <v>18331</v>
      </c>
      <c r="B4304" s="4" t="s">
        <v>2989</v>
      </c>
      <c r="C4304" s="4" t="s">
        <v>10036</v>
      </c>
      <c r="D4304" s="10">
        <v>1.593536872E9</v>
      </c>
      <c r="E4304" s="25">
        <v>0.40336642</v>
      </c>
      <c r="G4304" s="25"/>
    </row>
    <row r="4305">
      <c r="A4305" s="4" t="s">
        <v>18332</v>
      </c>
      <c r="B4305" s="4" t="s">
        <v>9663</v>
      </c>
      <c r="C4305" s="4" t="s">
        <v>1519</v>
      </c>
      <c r="D4305" s="10">
        <v>1.592538987E9</v>
      </c>
      <c r="E4305" s="25">
        <v>0.4033644</v>
      </c>
      <c r="G4305" s="25"/>
    </row>
    <row r="4306">
      <c r="A4306" s="4" t="s">
        <v>18333</v>
      </c>
      <c r="B4306" s="4" t="s">
        <v>14531</v>
      </c>
      <c r="C4306" s="4" t="s">
        <v>2315</v>
      </c>
      <c r="D4306" s="10">
        <v>1.591693857E9</v>
      </c>
      <c r="E4306" s="25">
        <v>0.40335977</v>
      </c>
      <c r="G4306" s="25"/>
    </row>
    <row r="4307">
      <c r="A4307" s="4" t="s">
        <v>18334</v>
      </c>
      <c r="B4307" s="4" t="s">
        <v>13762</v>
      </c>
      <c r="C4307" s="4" t="s">
        <v>191</v>
      </c>
      <c r="D4307" s="10">
        <v>1.593072484E9</v>
      </c>
      <c r="E4307" s="25">
        <v>0.40335524</v>
      </c>
      <c r="G4307" s="25"/>
    </row>
    <row r="4308">
      <c r="A4308" s="22" t="s">
        <v>18335</v>
      </c>
      <c r="B4308" s="4" t="s">
        <v>930</v>
      </c>
      <c r="C4308" s="4" t="s">
        <v>4724</v>
      </c>
      <c r="D4308" s="10">
        <v>1.59312153E9</v>
      </c>
      <c r="E4308" s="25">
        <v>0.40335268</v>
      </c>
      <c r="G4308" s="25"/>
    </row>
    <row r="4309">
      <c r="A4309" s="4" t="s">
        <v>18336</v>
      </c>
      <c r="B4309" s="4" t="s">
        <v>8319</v>
      </c>
      <c r="C4309" s="4" t="s">
        <v>5943</v>
      </c>
      <c r="D4309" s="10">
        <v>1.591200937E9</v>
      </c>
      <c r="E4309" s="25">
        <v>0.40335166</v>
      </c>
      <c r="G4309" s="25"/>
    </row>
    <row r="4310">
      <c r="A4310" s="4" t="s">
        <v>18337</v>
      </c>
      <c r="B4310" s="4" t="s">
        <v>13689</v>
      </c>
      <c r="C4310" s="4" t="s">
        <v>3462</v>
      </c>
      <c r="D4310" s="10">
        <v>1.591112619E9</v>
      </c>
      <c r="E4310" s="25">
        <v>0.40334696</v>
      </c>
      <c r="G4310" s="25"/>
    </row>
    <row r="4311">
      <c r="A4311" s="4" t="s">
        <v>18338</v>
      </c>
      <c r="B4311" s="4" t="s">
        <v>2284</v>
      </c>
      <c r="C4311" s="4" t="s">
        <v>2971</v>
      </c>
      <c r="D4311" s="10">
        <v>1.591462431E9</v>
      </c>
      <c r="E4311" s="25">
        <v>0.40334567</v>
      </c>
      <c r="G4311" s="25"/>
    </row>
    <row r="4312">
      <c r="A4312" s="22" t="s">
        <v>18339</v>
      </c>
      <c r="B4312" s="4" t="s">
        <v>18340</v>
      </c>
      <c r="C4312" s="4" t="s">
        <v>4180</v>
      </c>
      <c r="D4312" s="10">
        <v>1.59117927E9</v>
      </c>
      <c r="E4312" s="25">
        <v>0.40334067</v>
      </c>
      <c r="G4312" s="25"/>
    </row>
    <row r="4313">
      <c r="A4313" s="4" t="s">
        <v>18341</v>
      </c>
      <c r="B4313" s="4" t="s">
        <v>1715</v>
      </c>
      <c r="C4313" s="4" t="s">
        <v>1093</v>
      </c>
      <c r="D4313" s="10">
        <v>1.592844822E9</v>
      </c>
      <c r="E4313" s="25">
        <v>0.40333906</v>
      </c>
      <c r="G4313" s="25"/>
    </row>
    <row r="4314">
      <c r="A4314" s="4" t="s">
        <v>18342</v>
      </c>
      <c r="B4314" s="4" t="s">
        <v>13950</v>
      </c>
      <c r="C4314" s="4" t="s">
        <v>5468</v>
      </c>
      <c r="D4314" s="10">
        <v>1.59137843E9</v>
      </c>
      <c r="E4314" s="25">
        <v>0.4033388</v>
      </c>
      <c r="G4314" s="25"/>
    </row>
    <row r="4315">
      <c r="A4315" s="4" t="s">
        <v>18343</v>
      </c>
      <c r="B4315" s="4" t="s">
        <v>1281</v>
      </c>
      <c r="C4315" s="4" t="s">
        <v>9304</v>
      </c>
      <c r="D4315" s="10">
        <v>1.591929888E9</v>
      </c>
      <c r="E4315" s="25">
        <v>0.40332165</v>
      </c>
      <c r="G4315" s="25"/>
    </row>
    <row r="4316">
      <c r="A4316" s="4" t="s">
        <v>18344</v>
      </c>
      <c r="B4316" s="4" t="s">
        <v>18345</v>
      </c>
      <c r="C4316" s="4" t="s">
        <v>4588</v>
      </c>
      <c r="D4316" s="10">
        <v>1.593093605E9</v>
      </c>
      <c r="E4316" s="25">
        <v>0.40332136</v>
      </c>
      <c r="G4316" s="25"/>
    </row>
    <row r="4317">
      <c r="A4317" s="4" t="s">
        <v>18346</v>
      </c>
      <c r="B4317" s="4" t="s">
        <v>1187</v>
      </c>
      <c r="C4317" s="4" t="s">
        <v>11030</v>
      </c>
      <c r="D4317" s="10">
        <v>1.591985438E9</v>
      </c>
      <c r="E4317" s="25">
        <v>0.403315</v>
      </c>
      <c r="G4317" s="25"/>
    </row>
    <row r="4318">
      <c r="A4318" s="4" t="s">
        <v>18347</v>
      </c>
      <c r="B4318" s="4" t="s">
        <v>13773</v>
      </c>
      <c r="C4318" s="4" t="s">
        <v>187</v>
      </c>
      <c r="D4318" s="10">
        <v>1.593089715E9</v>
      </c>
      <c r="E4318" s="25">
        <v>0.40331277</v>
      </c>
      <c r="G4318" s="25"/>
    </row>
    <row r="4319">
      <c r="A4319" s="22" t="s">
        <v>18348</v>
      </c>
      <c r="B4319" s="4" t="s">
        <v>11591</v>
      </c>
      <c r="C4319" s="4" t="s">
        <v>5650</v>
      </c>
      <c r="D4319" s="10">
        <v>1.591799975E9</v>
      </c>
      <c r="E4319" s="25">
        <v>0.40331236</v>
      </c>
      <c r="G4319" s="25"/>
    </row>
    <row r="4320">
      <c r="A4320" s="4" t="s">
        <v>18349</v>
      </c>
      <c r="B4320" s="4" t="s">
        <v>1215</v>
      </c>
      <c r="C4320" s="4" t="s">
        <v>2733</v>
      </c>
      <c r="D4320" s="10">
        <v>1.593380544E9</v>
      </c>
      <c r="E4320" s="25">
        <v>0.4033115</v>
      </c>
      <c r="G4320" s="25"/>
    </row>
    <row r="4321">
      <c r="A4321" s="4" t="s">
        <v>18350</v>
      </c>
      <c r="B4321" s="4" t="s">
        <v>18351</v>
      </c>
      <c r="C4321" s="4" t="s">
        <v>916</v>
      </c>
      <c r="D4321" s="10">
        <v>1.591270554E9</v>
      </c>
      <c r="E4321" s="25">
        <v>0.4033107</v>
      </c>
      <c r="G4321" s="25"/>
    </row>
    <row r="4322">
      <c r="A4322" s="4" t="s">
        <v>18352</v>
      </c>
      <c r="B4322" s="4" t="s">
        <v>6282</v>
      </c>
      <c r="C4322" s="4" t="s">
        <v>10163</v>
      </c>
      <c r="D4322" s="10">
        <v>1.593122754E9</v>
      </c>
      <c r="E4322" s="25">
        <v>0.4033101</v>
      </c>
      <c r="G4322" s="25"/>
    </row>
    <row r="4323">
      <c r="A4323" s="4" t="s">
        <v>18353</v>
      </c>
      <c r="B4323" s="4" t="s">
        <v>930</v>
      </c>
      <c r="C4323" s="4" t="s">
        <v>4348</v>
      </c>
      <c r="D4323" s="10">
        <v>1.591206017E9</v>
      </c>
      <c r="E4323" s="25">
        <v>0.40330783</v>
      </c>
      <c r="G4323" s="25"/>
    </row>
    <row r="4324">
      <c r="A4324" s="4" t="s">
        <v>18354</v>
      </c>
      <c r="B4324" s="4" t="s">
        <v>14572</v>
      </c>
      <c r="C4324" s="4" t="s">
        <v>2325</v>
      </c>
      <c r="D4324" s="10">
        <v>1.592610756E9</v>
      </c>
      <c r="E4324" s="25">
        <v>0.40330574</v>
      </c>
      <c r="G4324" s="25"/>
    </row>
    <row r="4325">
      <c r="A4325" s="4" t="s">
        <v>18355</v>
      </c>
      <c r="B4325" s="4" t="s">
        <v>13135</v>
      </c>
      <c r="C4325" s="4" t="s">
        <v>10086</v>
      </c>
      <c r="D4325" s="10">
        <v>1.591310079E9</v>
      </c>
      <c r="E4325" s="25">
        <v>0.4033035</v>
      </c>
      <c r="G4325" s="25"/>
    </row>
    <row r="4326">
      <c r="A4326" s="4" t="s">
        <v>18356</v>
      </c>
      <c r="B4326" s="4" t="s">
        <v>16461</v>
      </c>
      <c r="C4326" s="4" t="s">
        <v>6407</v>
      </c>
      <c r="D4326" s="10">
        <v>1.593359231E9</v>
      </c>
      <c r="E4326" s="25">
        <v>0.40330133</v>
      </c>
      <c r="G4326" s="25"/>
    </row>
    <row r="4327">
      <c r="A4327" s="4" t="s">
        <v>18357</v>
      </c>
      <c r="B4327" s="4" t="s">
        <v>18358</v>
      </c>
      <c r="C4327" s="4" t="s">
        <v>3760</v>
      </c>
      <c r="D4327" s="10">
        <v>1.59329577E9</v>
      </c>
      <c r="E4327" s="25">
        <v>0.40329883</v>
      </c>
      <c r="G4327" s="25"/>
    </row>
    <row r="4328">
      <c r="A4328" s="4" t="s">
        <v>18359</v>
      </c>
      <c r="B4328" s="4" t="s">
        <v>13616</v>
      </c>
      <c r="C4328" s="4" t="s">
        <v>8232</v>
      </c>
      <c r="D4328" s="10">
        <v>1.592235504E9</v>
      </c>
      <c r="E4328" s="25">
        <v>0.403291</v>
      </c>
      <c r="G4328" s="25"/>
    </row>
    <row r="4329">
      <c r="A4329" s="22" t="s">
        <v>18360</v>
      </c>
      <c r="B4329" s="4" t="s">
        <v>15902</v>
      </c>
      <c r="C4329" s="4" t="s">
        <v>2095</v>
      </c>
      <c r="D4329" s="10">
        <v>1.592105179E9</v>
      </c>
      <c r="E4329" s="25">
        <v>0.403291</v>
      </c>
      <c r="G4329" s="25"/>
    </row>
    <row r="4330">
      <c r="A4330" s="22" t="s">
        <v>18361</v>
      </c>
      <c r="B4330" s="4" t="s">
        <v>15028</v>
      </c>
      <c r="C4330" s="4" t="s">
        <v>8183</v>
      </c>
      <c r="D4330" s="10">
        <v>1.591069586E9</v>
      </c>
      <c r="E4330" s="25">
        <v>0.40328795</v>
      </c>
      <c r="G4330" s="25"/>
    </row>
    <row r="4331">
      <c r="A4331" s="22" t="s">
        <v>18362</v>
      </c>
      <c r="B4331" s="4" t="s">
        <v>13230</v>
      </c>
      <c r="C4331" s="4" t="s">
        <v>1575</v>
      </c>
      <c r="D4331" s="10">
        <v>1.591528462E9</v>
      </c>
      <c r="E4331" s="25">
        <v>0.40327844</v>
      </c>
      <c r="G4331" s="25"/>
    </row>
    <row r="4332">
      <c r="A4332" s="4" t="s">
        <v>18363</v>
      </c>
      <c r="B4332" s="4" t="s">
        <v>13098</v>
      </c>
      <c r="C4332" s="4" t="s">
        <v>10241</v>
      </c>
      <c r="D4332" s="10">
        <v>1.591063652E9</v>
      </c>
      <c r="E4332" s="25">
        <v>0.40327588</v>
      </c>
      <c r="G4332" s="25"/>
    </row>
    <row r="4333">
      <c r="A4333" s="4" t="s">
        <v>18364</v>
      </c>
      <c r="B4333" s="4" t="s">
        <v>7928</v>
      </c>
      <c r="C4333" s="4" t="s">
        <v>11654</v>
      </c>
      <c r="D4333" s="10">
        <v>1.591118661E9</v>
      </c>
      <c r="E4333" s="25">
        <v>0.40327358</v>
      </c>
      <c r="G4333" s="25"/>
    </row>
    <row r="4334">
      <c r="A4334" s="22" t="s">
        <v>18365</v>
      </c>
      <c r="B4334" s="4" t="s">
        <v>13194</v>
      </c>
      <c r="C4334" s="4" t="s">
        <v>5066</v>
      </c>
      <c r="D4334" s="10">
        <v>1.592690966E9</v>
      </c>
      <c r="E4334" s="25">
        <v>0.40327343</v>
      </c>
      <c r="G4334" s="25"/>
    </row>
    <row r="4335">
      <c r="A4335" s="22" t="s">
        <v>18366</v>
      </c>
      <c r="B4335" s="4" t="s">
        <v>15279</v>
      </c>
      <c r="C4335" s="4" t="s">
        <v>5152</v>
      </c>
      <c r="D4335" s="10">
        <v>1.591207666E9</v>
      </c>
      <c r="E4335" s="25">
        <v>0.40327296</v>
      </c>
      <c r="G4335" s="25"/>
    </row>
    <row r="4336">
      <c r="A4336" s="4" t="s">
        <v>18367</v>
      </c>
      <c r="B4336" s="4" t="s">
        <v>13366</v>
      </c>
      <c r="C4336" s="4" t="s">
        <v>916</v>
      </c>
      <c r="D4336" s="10">
        <v>1.591233E9</v>
      </c>
      <c r="E4336" s="25">
        <v>0.40326878</v>
      </c>
      <c r="G4336" s="25"/>
    </row>
    <row r="4337">
      <c r="A4337" s="4" t="s">
        <v>18368</v>
      </c>
      <c r="B4337" s="4" t="s">
        <v>951</v>
      </c>
      <c r="C4337" s="4" t="s">
        <v>3471</v>
      </c>
      <c r="D4337" s="10">
        <v>1.593343437E9</v>
      </c>
      <c r="E4337" s="25">
        <v>0.40326688</v>
      </c>
      <c r="G4337" s="25"/>
    </row>
    <row r="4338">
      <c r="A4338" s="4" t="s">
        <v>18369</v>
      </c>
      <c r="B4338" s="4" t="s">
        <v>15083</v>
      </c>
      <c r="C4338" s="4" t="s">
        <v>5240</v>
      </c>
      <c r="D4338" s="10">
        <v>1.591076315E9</v>
      </c>
      <c r="E4338" s="25">
        <v>0.4032633</v>
      </c>
      <c r="G4338" s="25"/>
    </row>
    <row r="4339">
      <c r="A4339" s="4" t="s">
        <v>18370</v>
      </c>
      <c r="B4339" s="4" t="s">
        <v>18371</v>
      </c>
      <c r="C4339" s="4" t="s">
        <v>9140</v>
      </c>
      <c r="D4339" s="10">
        <v>1.592682419E9</v>
      </c>
      <c r="E4339" s="25">
        <v>0.40326118</v>
      </c>
      <c r="G4339" s="25"/>
    </row>
    <row r="4340">
      <c r="A4340" s="4" t="s">
        <v>18372</v>
      </c>
      <c r="B4340" s="4" t="s">
        <v>2040</v>
      </c>
      <c r="C4340" s="4" t="s">
        <v>11496</v>
      </c>
      <c r="D4340" s="10">
        <v>1.591198615E9</v>
      </c>
      <c r="E4340" s="25">
        <v>0.4032582</v>
      </c>
      <c r="G4340" s="25"/>
    </row>
    <row r="4341">
      <c r="A4341" s="4" t="s">
        <v>18373</v>
      </c>
      <c r="B4341" s="4" t="s">
        <v>1619</v>
      </c>
      <c r="C4341" s="4" t="s">
        <v>5130</v>
      </c>
      <c r="D4341" s="10">
        <v>1.59250399E9</v>
      </c>
      <c r="E4341" s="25">
        <v>0.40325361</v>
      </c>
      <c r="G4341" s="25"/>
    </row>
    <row r="4342">
      <c r="A4342" s="4" t="s">
        <v>18374</v>
      </c>
      <c r="B4342" s="4" t="s">
        <v>13155</v>
      </c>
      <c r="C4342" s="4" t="s">
        <v>8316</v>
      </c>
      <c r="D4342" s="10">
        <v>1.592486942E9</v>
      </c>
      <c r="E4342" s="25">
        <v>0.4032532</v>
      </c>
      <c r="G4342" s="25"/>
    </row>
    <row r="4343">
      <c r="A4343" s="4" t="s">
        <v>18375</v>
      </c>
      <c r="B4343" s="4" t="s">
        <v>18376</v>
      </c>
      <c r="C4343" s="4" t="s">
        <v>1774</v>
      </c>
      <c r="D4343" s="10">
        <v>1.59110159E9</v>
      </c>
      <c r="E4343" s="25">
        <v>0.40325192</v>
      </c>
      <c r="G4343" s="25"/>
    </row>
    <row r="4344">
      <c r="A4344" s="22" t="s">
        <v>18377</v>
      </c>
      <c r="B4344" s="4" t="s">
        <v>930</v>
      </c>
      <c r="C4344" s="4" t="s">
        <v>3865</v>
      </c>
      <c r="D4344" s="10">
        <v>1.592416878E9</v>
      </c>
      <c r="E4344" s="25">
        <v>0.4032487</v>
      </c>
      <c r="G4344" s="25"/>
    </row>
    <row r="4345">
      <c r="A4345" s="4" t="s">
        <v>18378</v>
      </c>
      <c r="B4345" s="4" t="s">
        <v>2065</v>
      </c>
      <c r="C4345" s="4" t="s">
        <v>5515</v>
      </c>
      <c r="D4345" s="10">
        <v>1.592584344E9</v>
      </c>
      <c r="E4345" s="25">
        <v>0.40324432</v>
      </c>
      <c r="G4345" s="25"/>
    </row>
    <row r="4346">
      <c r="A4346" s="4" t="s">
        <v>18379</v>
      </c>
      <c r="B4346" s="4" t="s">
        <v>15298</v>
      </c>
      <c r="C4346" s="4" t="s">
        <v>5303</v>
      </c>
      <c r="D4346" s="10">
        <v>1.591116634E9</v>
      </c>
      <c r="E4346" s="25">
        <v>0.40324304</v>
      </c>
      <c r="G4346" s="25"/>
    </row>
    <row r="4347">
      <c r="A4347" s="22" t="s">
        <v>18380</v>
      </c>
      <c r="B4347" s="4" t="s">
        <v>18381</v>
      </c>
      <c r="C4347" s="4" t="s">
        <v>280</v>
      </c>
      <c r="D4347" s="10">
        <v>1.592586483E9</v>
      </c>
      <c r="E4347" s="25">
        <v>0.40323722</v>
      </c>
      <c r="G4347" s="25"/>
    </row>
    <row r="4348">
      <c r="A4348" s="4" t="s">
        <v>18382</v>
      </c>
      <c r="B4348" s="4" t="s">
        <v>1253</v>
      </c>
      <c r="C4348" s="4" t="s">
        <v>1352</v>
      </c>
      <c r="D4348" s="10">
        <v>1.593404053E9</v>
      </c>
      <c r="E4348" s="25">
        <v>0.40322426</v>
      </c>
      <c r="G4348" s="25"/>
    </row>
    <row r="4349">
      <c r="A4349" s="4" t="s">
        <v>18383</v>
      </c>
      <c r="B4349" s="4" t="s">
        <v>2040</v>
      </c>
      <c r="C4349" s="4" t="s">
        <v>11365</v>
      </c>
      <c r="D4349" s="10">
        <v>1.591826065E9</v>
      </c>
      <c r="E4349" s="25">
        <v>0.4032194</v>
      </c>
      <c r="G4349" s="25"/>
    </row>
    <row r="4350">
      <c r="A4350" s="4" t="s">
        <v>18384</v>
      </c>
      <c r="B4350" s="4" t="s">
        <v>13230</v>
      </c>
      <c r="C4350" s="4" t="s">
        <v>11704</v>
      </c>
      <c r="D4350" s="10">
        <v>1.591368356E9</v>
      </c>
      <c r="E4350" s="25">
        <v>0.4032145</v>
      </c>
      <c r="G4350" s="25"/>
    </row>
    <row r="4351">
      <c r="A4351" s="4" t="s">
        <v>18385</v>
      </c>
      <c r="B4351" s="4" t="s">
        <v>11199</v>
      </c>
      <c r="C4351" s="4" t="s">
        <v>2620</v>
      </c>
      <c r="D4351" s="10">
        <v>1.592756069E9</v>
      </c>
      <c r="E4351" s="25">
        <v>0.40320092</v>
      </c>
      <c r="G4351" s="25"/>
    </row>
    <row r="4352">
      <c r="A4352" s="22" t="s">
        <v>18386</v>
      </c>
      <c r="B4352" s="4" t="s">
        <v>4706</v>
      </c>
      <c r="C4352" s="4" t="s">
        <v>1851</v>
      </c>
      <c r="D4352" s="10">
        <v>1.591395209E9</v>
      </c>
      <c r="E4352" s="25">
        <v>0.4032008</v>
      </c>
      <c r="G4352" s="25"/>
    </row>
    <row r="4353">
      <c r="A4353" s="4" t="s">
        <v>18387</v>
      </c>
      <c r="B4353" s="4" t="s">
        <v>18388</v>
      </c>
      <c r="C4353" s="4" t="s">
        <v>9352</v>
      </c>
      <c r="D4353" s="10">
        <v>1.592316508E9</v>
      </c>
      <c r="E4353" s="25">
        <v>0.4032007</v>
      </c>
      <c r="G4353" s="25"/>
    </row>
    <row r="4354">
      <c r="A4354" s="22" t="s">
        <v>18389</v>
      </c>
      <c r="B4354" s="4" t="s">
        <v>9663</v>
      </c>
      <c r="C4354" s="4" t="s">
        <v>6909</v>
      </c>
      <c r="D4354" s="10">
        <v>1.591456538E9</v>
      </c>
      <c r="E4354" s="25">
        <v>0.4031994</v>
      </c>
      <c r="G4354" s="25"/>
    </row>
    <row r="4355">
      <c r="A4355" s="22" t="s">
        <v>18390</v>
      </c>
      <c r="B4355" s="4" t="s">
        <v>18391</v>
      </c>
      <c r="C4355" s="4" t="s">
        <v>8106</v>
      </c>
      <c r="D4355" s="10">
        <v>1.591947767E9</v>
      </c>
      <c r="E4355" s="25">
        <v>0.40319937</v>
      </c>
      <c r="G4355" s="25"/>
    </row>
    <row r="4356">
      <c r="A4356" s="4" t="s">
        <v>18392</v>
      </c>
      <c r="B4356" s="4" t="s">
        <v>7424</v>
      </c>
      <c r="C4356" s="4" t="s">
        <v>4879</v>
      </c>
      <c r="D4356" s="10">
        <v>1.593323533E9</v>
      </c>
      <c r="E4356" s="25">
        <v>0.40319598</v>
      </c>
      <c r="G4356" s="25"/>
    </row>
    <row r="4357">
      <c r="A4357" s="4" t="s">
        <v>18393</v>
      </c>
      <c r="B4357" s="4" t="s">
        <v>18394</v>
      </c>
      <c r="C4357" s="4" t="s">
        <v>1507</v>
      </c>
      <c r="D4357" s="10">
        <v>1.591324549E9</v>
      </c>
      <c r="E4357" s="25">
        <v>0.40319473</v>
      </c>
      <c r="G4357" s="25"/>
    </row>
    <row r="4358">
      <c r="A4358" s="4" t="s">
        <v>18395</v>
      </c>
      <c r="B4358" s="4" t="s">
        <v>13436</v>
      </c>
      <c r="C4358" s="4" t="s">
        <v>4186</v>
      </c>
      <c r="D4358" s="10">
        <v>1.591177385E9</v>
      </c>
      <c r="E4358" s="25">
        <v>0.40319404</v>
      </c>
      <c r="G4358" s="25"/>
    </row>
    <row r="4359">
      <c r="A4359" s="22" t="s">
        <v>18396</v>
      </c>
      <c r="B4359" s="4" t="s">
        <v>3947</v>
      </c>
      <c r="C4359" s="4" t="s">
        <v>371</v>
      </c>
      <c r="D4359" s="10">
        <v>1.593455359E9</v>
      </c>
      <c r="E4359" s="25">
        <v>0.40319288</v>
      </c>
      <c r="G4359" s="25"/>
    </row>
    <row r="4360">
      <c r="A4360" s="22" t="s">
        <v>18397</v>
      </c>
      <c r="B4360" s="4" t="s">
        <v>13311</v>
      </c>
      <c r="C4360" s="4" t="s">
        <v>4931</v>
      </c>
      <c r="D4360" s="10">
        <v>1.59253409E9</v>
      </c>
      <c r="E4360" s="25">
        <v>0.4031917</v>
      </c>
      <c r="G4360" s="25"/>
    </row>
    <row r="4361">
      <c r="A4361" s="4" t="s">
        <v>18398</v>
      </c>
      <c r="B4361" s="4" t="s">
        <v>8319</v>
      </c>
      <c r="C4361" s="4" t="s">
        <v>10248</v>
      </c>
      <c r="D4361" s="10">
        <v>1.592263752E9</v>
      </c>
      <c r="E4361" s="25">
        <v>0.40319148</v>
      </c>
      <c r="G4361" s="25"/>
    </row>
    <row r="4362">
      <c r="A4362" s="22" t="s">
        <v>18399</v>
      </c>
      <c r="B4362" s="4" t="s">
        <v>2795</v>
      </c>
      <c r="C4362" s="4" t="s">
        <v>2609</v>
      </c>
      <c r="D4362" s="10">
        <v>1.591285695E9</v>
      </c>
      <c r="E4362" s="25">
        <v>0.4031861</v>
      </c>
      <c r="G4362" s="25"/>
    </row>
    <row r="4363">
      <c r="A4363" s="22" t="s">
        <v>18400</v>
      </c>
      <c r="B4363" s="4" t="s">
        <v>1790</v>
      </c>
      <c r="C4363" s="4" t="s">
        <v>1107</v>
      </c>
      <c r="D4363" s="10">
        <v>1.593013404E9</v>
      </c>
      <c r="E4363" s="25">
        <v>0.4031853</v>
      </c>
      <c r="G4363" s="25"/>
    </row>
    <row r="4364">
      <c r="A4364" s="4" t="s">
        <v>18401</v>
      </c>
      <c r="B4364" s="4" t="s">
        <v>14107</v>
      </c>
      <c r="C4364" s="4" t="s">
        <v>2638</v>
      </c>
      <c r="D4364" s="10">
        <v>1.591459189E9</v>
      </c>
      <c r="E4364" s="25">
        <v>0.4031849</v>
      </c>
      <c r="G4364" s="25"/>
    </row>
    <row r="4365">
      <c r="A4365" s="4" t="s">
        <v>18402</v>
      </c>
      <c r="B4365" s="4" t="s">
        <v>18403</v>
      </c>
      <c r="C4365" s="4" t="s">
        <v>2913</v>
      </c>
      <c r="D4365" s="10">
        <v>1.591476765E9</v>
      </c>
      <c r="E4365" s="25">
        <v>0.40317994</v>
      </c>
      <c r="G4365" s="25"/>
    </row>
    <row r="4366">
      <c r="A4366" s="4" t="s">
        <v>18404</v>
      </c>
      <c r="B4366" s="4" t="s">
        <v>15588</v>
      </c>
      <c r="C4366" s="4" t="s">
        <v>11603</v>
      </c>
      <c r="D4366" s="10">
        <v>1.593520421E9</v>
      </c>
      <c r="E4366" s="25">
        <v>0.4031799</v>
      </c>
      <c r="G4366" s="25"/>
    </row>
    <row r="4367">
      <c r="A4367" s="22" t="s">
        <v>18405</v>
      </c>
      <c r="B4367" s="4" t="s">
        <v>2065</v>
      </c>
      <c r="C4367" s="4" t="s">
        <v>7850</v>
      </c>
      <c r="D4367" s="10">
        <v>1.593046241E9</v>
      </c>
      <c r="E4367" s="25">
        <v>0.40317884</v>
      </c>
      <c r="G4367" s="25"/>
    </row>
    <row r="4368">
      <c r="A4368" s="22" t="s">
        <v>18406</v>
      </c>
      <c r="B4368" s="4" t="s">
        <v>2795</v>
      </c>
      <c r="C4368" s="4" t="s">
        <v>1764</v>
      </c>
      <c r="D4368" s="10">
        <v>1.59215304E9</v>
      </c>
      <c r="E4368" s="25">
        <v>0.40317142</v>
      </c>
      <c r="G4368" s="25"/>
    </row>
    <row r="4369">
      <c r="A4369" s="4" t="s">
        <v>18407</v>
      </c>
      <c r="B4369" s="4" t="s">
        <v>15046</v>
      </c>
      <c r="C4369" s="4" t="s">
        <v>1571</v>
      </c>
      <c r="D4369" s="10">
        <v>1.592996293E9</v>
      </c>
      <c r="E4369" s="25">
        <v>0.4031665</v>
      </c>
      <c r="G4369" s="25"/>
    </row>
    <row r="4370">
      <c r="A4370" s="4" t="s">
        <v>18408</v>
      </c>
      <c r="B4370" s="4" t="s">
        <v>5765</v>
      </c>
      <c r="C4370" s="4" t="s">
        <v>12596</v>
      </c>
      <c r="D4370" s="10">
        <v>1.592317334E9</v>
      </c>
      <c r="E4370" s="25">
        <v>0.40316278</v>
      </c>
      <c r="G4370" s="25"/>
    </row>
    <row r="4371">
      <c r="A4371" s="4" t="s">
        <v>18409</v>
      </c>
      <c r="B4371" s="4" t="s">
        <v>17890</v>
      </c>
      <c r="C4371" s="4" t="s">
        <v>1982</v>
      </c>
      <c r="D4371" s="10">
        <v>1.591141087E9</v>
      </c>
      <c r="E4371" s="25">
        <v>0.40316126</v>
      </c>
      <c r="G4371" s="25"/>
    </row>
    <row r="4372">
      <c r="A4372" s="22" t="s">
        <v>18410</v>
      </c>
      <c r="B4372" s="4" t="s">
        <v>1542</v>
      </c>
      <c r="C4372" s="4" t="s">
        <v>10961</v>
      </c>
      <c r="D4372" s="10">
        <v>1.591726663E9</v>
      </c>
      <c r="E4372" s="25">
        <v>0.4031575</v>
      </c>
      <c r="G4372" s="25"/>
    </row>
    <row r="4373">
      <c r="A4373" s="4" t="s">
        <v>18411</v>
      </c>
      <c r="B4373" s="4" t="s">
        <v>13919</v>
      </c>
      <c r="C4373" s="4" t="s">
        <v>11603</v>
      </c>
      <c r="D4373" s="10">
        <v>1.593498224E9</v>
      </c>
      <c r="E4373" s="25">
        <v>0.40315235</v>
      </c>
      <c r="G4373" s="25"/>
    </row>
    <row r="4374">
      <c r="A4374" s="22" t="s">
        <v>18412</v>
      </c>
      <c r="B4374" s="4" t="s">
        <v>15610</v>
      </c>
      <c r="C4374" s="4" t="s">
        <v>8656</v>
      </c>
      <c r="D4374" s="10">
        <v>1.59256226E9</v>
      </c>
      <c r="E4374" s="25">
        <v>0.4031497</v>
      </c>
      <c r="G4374" s="25"/>
    </row>
    <row r="4375">
      <c r="A4375" s="4" t="s">
        <v>18413</v>
      </c>
      <c r="B4375" s="4" t="s">
        <v>930</v>
      </c>
      <c r="C4375" s="4" t="s">
        <v>3974</v>
      </c>
      <c r="D4375" s="10">
        <v>1.59191154E9</v>
      </c>
      <c r="E4375" s="25">
        <v>0.4031474</v>
      </c>
      <c r="G4375" s="25"/>
    </row>
    <row r="4376">
      <c r="A4376" s="4" t="s">
        <v>18414</v>
      </c>
      <c r="B4376" s="4" t="s">
        <v>13144</v>
      </c>
      <c r="C4376" s="4" t="s">
        <v>4012</v>
      </c>
      <c r="D4376" s="10">
        <v>1.593185271E9</v>
      </c>
      <c r="E4376" s="25">
        <v>0.4031414</v>
      </c>
      <c r="G4376" s="25"/>
    </row>
    <row r="4377">
      <c r="A4377" s="22" t="s">
        <v>18415</v>
      </c>
      <c r="B4377" s="4" t="s">
        <v>930</v>
      </c>
      <c r="C4377" s="4" t="s">
        <v>147</v>
      </c>
      <c r="D4377" s="10">
        <v>1.593484301E9</v>
      </c>
      <c r="E4377" s="25">
        <v>0.40312696</v>
      </c>
      <c r="G4377" s="25"/>
    </row>
    <row r="4378">
      <c r="A4378" s="4" t="s">
        <v>18416</v>
      </c>
      <c r="B4378" s="4" t="s">
        <v>11591</v>
      </c>
      <c r="C4378" s="4" t="s">
        <v>10448</v>
      </c>
      <c r="D4378" s="10">
        <v>1.592066493E9</v>
      </c>
      <c r="E4378" s="25">
        <v>0.40312597</v>
      </c>
      <c r="G4378" s="25"/>
    </row>
    <row r="4379">
      <c r="A4379" s="4" t="s">
        <v>18417</v>
      </c>
      <c r="B4379" s="4" t="s">
        <v>5018</v>
      </c>
      <c r="C4379" s="4" t="s">
        <v>3016</v>
      </c>
      <c r="D4379" s="10">
        <v>1.592710277E9</v>
      </c>
      <c r="E4379" s="25">
        <v>0.40312573</v>
      </c>
      <c r="G4379" s="25"/>
    </row>
    <row r="4380">
      <c r="A4380" s="4" t="s">
        <v>18418</v>
      </c>
      <c r="B4380" s="4" t="s">
        <v>886</v>
      </c>
      <c r="C4380" s="4" t="s">
        <v>10151</v>
      </c>
      <c r="D4380" s="10">
        <v>1.59295935E9</v>
      </c>
      <c r="E4380" s="25">
        <v>0.40312248</v>
      </c>
      <c r="G4380" s="25"/>
    </row>
    <row r="4381">
      <c r="A4381" s="4" t="s">
        <v>18419</v>
      </c>
      <c r="B4381" s="4" t="s">
        <v>18420</v>
      </c>
      <c r="C4381" s="4" t="s">
        <v>8506</v>
      </c>
      <c r="D4381" s="10">
        <v>1.592639178E9</v>
      </c>
      <c r="E4381" s="25">
        <v>0.4031223</v>
      </c>
      <c r="G4381" s="25"/>
    </row>
    <row r="4382">
      <c r="A4382" s="4" t="s">
        <v>18421</v>
      </c>
      <c r="B4382" s="4" t="s">
        <v>16594</v>
      </c>
      <c r="C4382" s="4" t="s">
        <v>9308</v>
      </c>
      <c r="D4382" s="10">
        <v>1.592275995E9</v>
      </c>
      <c r="E4382" s="25">
        <v>0.40311944</v>
      </c>
      <c r="G4382" s="25"/>
    </row>
    <row r="4383">
      <c r="A4383" s="4" t="s">
        <v>18422</v>
      </c>
      <c r="B4383" s="4" t="s">
        <v>14656</v>
      </c>
      <c r="C4383" s="4" t="s">
        <v>5506</v>
      </c>
      <c r="D4383" s="10">
        <v>1.592315674E9</v>
      </c>
      <c r="E4383" s="25">
        <v>0.4031159</v>
      </c>
      <c r="G4383" s="25"/>
    </row>
    <row r="4384">
      <c r="A4384" s="22" t="s">
        <v>18423</v>
      </c>
      <c r="B4384" s="4" t="s">
        <v>1683</v>
      </c>
      <c r="C4384" s="4" t="s">
        <v>5743</v>
      </c>
      <c r="D4384" s="10">
        <v>1.591108973E9</v>
      </c>
      <c r="E4384" s="25">
        <v>0.40310556</v>
      </c>
      <c r="G4384" s="25"/>
    </row>
    <row r="4385">
      <c r="A4385" s="4" t="s">
        <v>18424</v>
      </c>
      <c r="B4385" s="4" t="s">
        <v>1359</v>
      </c>
      <c r="C4385" s="4" t="s">
        <v>4715</v>
      </c>
      <c r="D4385" s="10">
        <v>1.592488575E9</v>
      </c>
      <c r="E4385" s="25">
        <v>0.40309832</v>
      </c>
      <c r="G4385" s="25"/>
    </row>
    <row r="4386">
      <c r="A4386" s="4" t="s">
        <v>18425</v>
      </c>
      <c r="B4386" s="4" t="s">
        <v>13433</v>
      </c>
      <c r="C4386" s="4" t="s">
        <v>12604</v>
      </c>
      <c r="D4386" s="10">
        <v>1.591670753E9</v>
      </c>
      <c r="E4386" s="25">
        <v>0.40309784</v>
      </c>
      <c r="G4386" s="25"/>
    </row>
    <row r="4387">
      <c r="A4387" s="4" t="s">
        <v>18426</v>
      </c>
      <c r="B4387" s="4" t="s">
        <v>18427</v>
      </c>
      <c r="C4387" s="4" t="s">
        <v>1613</v>
      </c>
      <c r="D4387" s="10">
        <v>1.592758527E9</v>
      </c>
      <c r="E4387" s="25">
        <v>0.40309647</v>
      </c>
      <c r="G4387" s="25"/>
    </row>
    <row r="4388">
      <c r="A4388" s="4" t="s">
        <v>18428</v>
      </c>
      <c r="B4388" s="4" t="s">
        <v>13458</v>
      </c>
      <c r="C4388" s="4" t="s">
        <v>12272</v>
      </c>
      <c r="D4388" s="10">
        <v>1.592578647E9</v>
      </c>
      <c r="E4388" s="25">
        <v>0.4030949</v>
      </c>
      <c r="G4388" s="25"/>
    </row>
    <row r="4389">
      <c r="A4389" s="22" t="s">
        <v>18429</v>
      </c>
      <c r="B4389" s="4" t="s">
        <v>13689</v>
      </c>
      <c r="C4389" s="4" t="s">
        <v>3210</v>
      </c>
      <c r="D4389" s="10">
        <v>1.592986672E9</v>
      </c>
      <c r="E4389" s="25">
        <v>0.40309435</v>
      </c>
      <c r="G4389" s="25"/>
    </row>
    <row r="4390">
      <c r="A4390" s="4" t="s">
        <v>18430</v>
      </c>
      <c r="B4390" s="4" t="s">
        <v>18431</v>
      </c>
      <c r="C4390" s="4" t="s">
        <v>2519</v>
      </c>
      <c r="D4390" s="10">
        <v>1.593137483E9</v>
      </c>
      <c r="E4390" s="25">
        <v>0.40309402</v>
      </c>
      <c r="G4390" s="25"/>
    </row>
    <row r="4391">
      <c r="A4391" s="22" t="s">
        <v>18432</v>
      </c>
      <c r="B4391" s="4" t="s">
        <v>13601</v>
      </c>
      <c r="C4391" s="4" t="s">
        <v>11619</v>
      </c>
      <c r="D4391" s="10">
        <v>1.592788082E9</v>
      </c>
      <c r="E4391" s="25">
        <v>0.40309358</v>
      </c>
      <c r="G4391" s="25"/>
    </row>
    <row r="4392">
      <c r="A4392" s="4" t="s">
        <v>18433</v>
      </c>
      <c r="B4392" s="4" t="s">
        <v>13333</v>
      </c>
      <c r="C4392" s="4" t="s">
        <v>5311</v>
      </c>
      <c r="D4392" s="10">
        <v>1.591617969E9</v>
      </c>
      <c r="E4392" s="25">
        <v>0.4030934</v>
      </c>
      <c r="G4392" s="25"/>
    </row>
    <row r="4393">
      <c r="A4393" s="22" t="s">
        <v>18434</v>
      </c>
      <c r="B4393" s="4" t="s">
        <v>1257</v>
      </c>
      <c r="C4393" s="4" t="s">
        <v>3695</v>
      </c>
      <c r="D4393" s="10">
        <v>1.592595642E9</v>
      </c>
      <c r="E4393" s="25">
        <v>0.40308976</v>
      </c>
      <c r="G4393" s="25"/>
    </row>
    <row r="4394">
      <c r="A4394" s="22" t="s">
        <v>18435</v>
      </c>
      <c r="B4394" s="4" t="s">
        <v>17172</v>
      </c>
      <c r="C4394" s="4" t="s">
        <v>8456</v>
      </c>
      <c r="D4394" s="10">
        <v>1.591940715E9</v>
      </c>
      <c r="E4394" s="25">
        <v>0.40308842</v>
      </c>
      <c r="G4394" s="25"/>
    </row>
    <row r="4395">
      <c r="A4395" s="4" t="s">
        <v>18436</v>
      </c>
      <c r="B4395" s="4" t="s">
        <v>14703</v>
      </c>
      <c r="C4395" s="4" t="s">
        <v>3149</v>
      </c>
      <c r="D4395" s="10">
        <v>1.592162942E9</v>
      </c>
      <c r="E4395" s="25">
        <v>0.40295386</v>
      </c>
      <c r="G4395" s="25"/>
    </row>
    <row r="4396">
      <c r="A4396" s="4" t="s">
        <v>18437</v>
      </c>
      <c r="B4396" s="4" t="s">
        <v>17888</v>
      </c>
      <c r="C4396" s="4" t="s">
        <v>6452</v>
      </c>
      <c r="D4396" s="10">
        <v>1.592356483E9</v>
      </c>
      <c r="E4396" s="25">
        <v>0.40265188</v>
      </c>
      <c r="G4396" s="25"/>
    </row>
    <row r="4397">
      <c r="A4397" s="22" t="s">
        <v>18438</v>
      </c>
      <c r="B4397" s="4" t="s">
        <v>18439</v>
      </c>
      <c r="C4397" s="4" t="s">
        <v>4175</v>
      </c>
      <c r="D4397" s="10">
        <v>1.592324981E9</v>
      </c>
      <c r="E4397" s="25">
        <v>0.40227902</v>
      </c>
      <c r="G4397" s="25"/>
    </row>
    <row r="4398">
      <c r="A4398" s="4" t="s">
        <v>18440</v>
      </c>
      <c r="B4398" s="4" t="s">
        <v>13715</v>
      </c>
      <c r="C4398" s="4" t="s">
        <v>7804</v>
      </c>
      <c r="D4398" s="10">
        <v>1.591099634E9</v>
      </c>
      <c r="E4398" s="25">
        <v>0.40216756</v>
      </c>
      <c r="G4398" s="25"/>
    </row>
    <row r="4399">
      <c r="A4399" s="22" t="s">
        <v>18441</v>
      </c>
      <c r="B4399" s="4" t="s">
        <v>18442</v>
      </c>
      <c r="C4399" s="4" t="s">
        <v>4118</v>
      </c>
      <c r="D4399" s="10">
        <v>1.591584723E9</v>
      </c>
      <c r="E4399" s="25">
        <v>0.40204182</v>
      </c>
      <c r="G4399" s="25"/>
    </row>
    <row r="4400">
      <c r="A4400" s="22" t="s">
        <v>18443</v>
      </c>
      <c r="B4400" s="4" t="s">
        <v>18444</v>
      </c>
      <c r="C4400" s="4" t="s">
        <v>2774</v>
      </c>
      <c r="D4400" s="10">
        <v>1.591905403E9</v>
      </c>
      <c r="E4400" s="25">
        <v>0.40182734</v>
      </c>
      <c r="G4400" s="25"/>
    </row>
    <row r="4401">
      <c r="A4401" s="4" t="s">
        <v>18445</v>
      </c>
      <c r="B4401" s="4" t="s">
        <v>2636</v>
      </c>
      <c r="C4401" s="4" t="s">
        <v>7403</v>
      </c>
      <c r="D4401" s="10">
        <v>1.591370449E9</v>
      </c>
      <c r="E4401" s="25">
        <v>0.4016017</v>
      </c>
      <c r="G4401" s="25"/>
    </row>
    <row r="4402">
      <c r="A4402" s="4" t="s">
        <v>18446</v>
      </c>
      <c r="B4402" s="4" t="s">
        <v>18447</v>
      </c>
      <c r="C4402" s="4" t="s">
        <v>5311</v>
      </c>
      <c r="D4402" s="10">
        <v>1.591630667E9</v>
      </c>
      <c r="E4402" s="25">
        <v>0.4015676</v>
      </c>
      <c r="G4402" s="25"/>
    </row>
    <row r="4403">
      <c r="A4403" s="4" t="s">
        <v>18448</v>
      </c>
      <c r="B4403" s="4" t="s">
        <v>2030</v>
      </c>
      <c r="C4403" s="4" t="s">
        <v>4186</v>
      </c>
      <c r="D4403" s="10">
        <v>1.591203512E9</v>
      </c>
      <c r="E4403" s="25">
        <v>0.4011003</v>
      </c>
      <c r="G4403" s="25"/>
    </row>
    <row r="4404">
      <c r="A4404" s="4" t="s">
        <v>18449</v>
      </c>
      <c r="B4404" s="4" t="s">
        <v>6282</v>
      </c>
      <c r="C4404" s="4" t="s">
        <v>5794</v>
      </c>
      <c r="D4404" s="10">
        <v>1.592533991E9</v>
      </c>
      <c r="E4404" s="25">
        <v>0.40084428</v>
      </c>
      <c r="G4404" s="25"/>
    </row>
    <row r="4405">
      <c r="A4405" s="4" t="s">
        <v>18450</v>
      </c>
      <c r="B4405" s="4" t="s">
        <v>17112</v>
      </c>
      <c r="C4405" s="4" t="s">
        <v>5311</v>
      </c>
      <c r="D4405" s="10">
        <v>1.591641796E9</v>
      </c>
      <c r="E4405" s="25">
        <v>0.4006692</v>
      </c>
      <c r="G4405" s="25"/>
    </row>
    <row r="4406">
      <c r="A4406" s="4" t="s">
        <v>18451</v>
      </c>
      <c r="B4406" s="4" t="s">
        <v>1215</v>
      </c>
      <c r="C4406" s="4" t="s">
        <v>5515</v>
      </c>
      <c r="D4406" s="10">
        <v>1.592543759E9</v>
      </c>
      <c r="E4406" s="25">
        <v>0.4006367</v>
      </c>
      <c r="G4406" s="25"/>
    </row>
    <row r="4407">
      <c r="A4407" s="4" t="s">
        <v>18452</v>
      </c>
      <c r="B4407" s="4" t="s">
        <v>6034</v>
      </c>
      <c r="C4407" s="4" t="s">
        <v>6823</v>
      </c>
      <c r="D4407" s="10">
        <v>1.593020891E9</v>
      </c>
      <c r="E4407" s="25">
        <v>0.40051377</v>
      </c>
      <c r="G4407" s="25"/>
    </row>
    <row r="4408">
      <c r="A4408" s="4" t="s">
        <v>18453</v>
      </c>
      <c r="B4408" s="4" t="s">
        <v>15742</v>
      </c>
      <c r="C4408" s="4" t="s">
        <v>1771</v>
      </c>
      <c r="D4408" s="10">
        <v>1.593108429E9</v>
      </c>
      <c r="E4408" s="25">
        <v>0.40051126</v>
      </c>
      <c r="G4408" s="25"/>
    </row>
    <row r="4409">
      <c r="A4409" s="4" t="s">
        <v>18454</v>
      </c>
      <c r="B4409" s="4" t="s">
        <v>18455</v>
      </c>
      <c r="C4409" s="4" t="s">
        <v>54</v>
      </c>
      <c r="D4409" s="10">
        <v>1.591660808E9</v>
      </c>
      <c r="E4409" s="25">
        <v>0.4004938</v>
      </c>
      <c r="G4409" s="25"/>
    </row>
    <row r="4410">
      <c r="A4410" s="4" t="s">
        <v>18456</v>
      </c>
      <c r="B4410" s="4" t="s">
        <v>13819</v>
      </c>
      <c r="C4410" s="4" t="s">
        <v>3265</v>
      </c>
      <c r="D4410" s="10">
        <v>1.592516344E9</v>
      </c>
      <c r="E4410" s="25">
        <v>0.40033787</v>
      </c>
      <c r="G4410" s="25"/>
    </row>
    <row r="4411">
      <c r="A4411" s="4" t="s">
        <v>18457</v>
      </c>
      <c r="B4411" s="4" t="s">
        <v>13098</v>
      </c>
      <c r="C4411" s="4" t="s">
        <v>2383</v>
      </c>
      <c r="D4411" s="10">
        <v>1.593088586E9</v>
      </c>
      <c r="E4411" s="25">
        <v>0.40024483</v>
      </c>
      <c r="G4411" s="25"/>
    </row>
    <row r="4412">
      <c r="A4412" s="22" t="s">
        <v>18458</v>
      </c>
      <c r="B4412" s="4" t="s">
        <v>14706</v>
      </c>
      <c r="C4412" s="4" t="s">
        <v>4960</v>
      </c>
      <c r="D4412" s="10">
        <v>1.591123553E9</v>
      </c>
      <c r="E4412" s="25">
        <v>0.4001625</v>
      </c>
      <c r="G4412" s="25"/>
    </row>
    <row r="4413">
      <c r="A4413" s="22" t="s">
        <v>18459</v>
      </c>
      <c r="B4413" s="4" t="s">
        <v>13601</v>
      </c>
      <c r="C4413" s="4" t="s">
        <v>2982</v>
      </c>
      <c r="D4413" s="10">
        <v>1.592884179E9</v>
      </c>
      <c r="E4413" s="25">
        <v>0.4001258</v>
      </c>
      <c r="G4413" s="25"/>
    </row>
    <row r="4414">
      <c r="A4414" s="22" t="s">
        <v>18460</v>
      </c>
      <c r="B4414" s="4" t="s">
        <v>12250</v>
      </c>
      <c r="C4414" s="4" t="s">
        <v>3247</v>
      </c>
      <c r="D4414" s="10">
        <v>1.592163556E9</v>
      </c>
      <c r="E4414" s="25">
        <v>0.39994165</v>
      </c>
      <c r="G4414" s="25"/>
    </row>
    <row r="4415">
      <c r="A4415" s="22" t="s">
        <v>18461</v>
      </c>
      <c r="B4415" s="4" t="s">
        <v>13135</v>
      </c>
      <c r="C4415" s="4" t="s">
        <v>4673</v>
      </c>
      <c r="D4415" s="10">
        <v>1.593436407E9</v>
      </c>
      <c r="E4415" s="25">
        <v>0.39992154</v>
      </c>
      <c r="G4415" s="25"/>
    </row>
    <row r="4416">
      <c r="A4416" s="4" t="s">
        <v>18462</v>
      </c>
      <c r="B4416" s="4" t="s">
        <v>2189</v>
      </c>
      <c r="C4416" s="4" t="s">
        <v>1756</v>
      </c>
      <c r="D4416" s="10">
        <v>1.59309163E9</v>
      </c>
      <c r="E4416" s="25">
        <v>0.39977548</v>
      </c>
      <c r="G4416" s="25"/>
    </row>
    <row r="4417">
      <c r="A4417" s="4" t="s">
        <v>18463</v>
      </c>
      <c r="B4417" s="4" t="s">
        <v>13663</v>
      </c>
      <c r="C4417" s="4" t="s">
        <v>3681</v>
      </c>
      <c r="D4417" s="10">
        <v>1.592914253E9</v>
      </c>
      <c r="E4417" s="25">
        <v>0.3996172</v>
      </c>
      <c r="G4417" s="25"/>
    </row>
    <row r="4418">
      <c r="A4418" s="22" t="s">
        <v>18464</v>
      </c>
      <c r="B4418" s="4" t="s">
        <v>13689</v>
      </c>
      <c r="C4418" s="4" t="s">
        <v>4951</v>
      </c>
      <c r="D4418" s="10">
        <v>1.592351242E9</v>
      </c>
      <c r="E4418" s="25">
        <v>0.3993268</v>
      </c>
      <c r="G4418" s="25"/>
    </row>
    <row r="4419">
      <c r="A4419" s="4" t="s">
        <v>18465</v>
      </c>
      <c r="B4419" s="4" t="s">
        <v>16705</v>
      </c>
      <c r="C4419" s="4" t="s">
        <v>11600</v>
      </c>
      <c r="D4419" s="10">
        <v>1.592158057E9</v>
      </c>
      <c r="E4419" s="25">
        <v>0.39923334</v>
      </c>
      <c r="G4419" s="25"/>
    </row>
    <row r="4420">
      <c r="A4420" s="4" t="s">
        <v>18466</v>
      </c>
      <c r="B4420" s="4" t="s">
        <v>13492</v>
      </c>
      <c r="C4420" s="4" t="s">
        <v>607</v>
      </c>
      <c r="D4420" s="10">
        <v>1.592766676E9</v>
      </c>
      <c r="E4420" s="25">
        <v>0.39885354</v>
      </c>
      <c r="G4420" s="25"/>
    </row>
    <row r="4421">
      <c r="A4421" s="4" t="s">
        <v>18467</v>
      </c>
      <c r="B4421" s="4" t="s">
        <v>18468</v>
      </c>
      <c r="C4421" s="4" t="s">
        <v>7531</v>
      </c>
      <c r="D4421" s="10">
        <v>1.592344033E9</v>
      </c>
      <c r="E4421" s="25">
        <v>0.3985536</v>
      </c>
      <c r="G4421" s="25"/>
    </row>
    <row r="4422">
      <c r="A4422" s="4" t="s">
        <v>18469</v>
      </c>
      <c r="B4422" s="4" t="s">
        <v>13964</v>
      </c>
      <c r="C4422" s="4" t="s">
        <v>10748</v>
      </c>
      <c r="D4422" s="10">
        <v>1.591972573E9</v>
      </c>
      <c r="E4422" s="25">
        <v>0.39812505</v>
      </c>
      <c r="G4422" s="25"/>
    </row>
    <row r="4423">
      <c r="A4423" s="4" t="s">
        <v>18470</v>
      </c>
      <c r="B4423" s="4" t="s">
        <v>5337</v>
      </c>
      <c r="C4423" s="4" t="s">
        <v>2369</v>
      </c>
      <c r="D4423" s="10">
        <v>1.591131101E9</v>
      </c>
      <c r="E4423" s="25">
        <v>0.3978481</v>
      </c>
      <c r="G4423" s="25"/>
    </row>
    <row r="4424">
      <c r="A4424" s="4" t="s">
        <v>18471</v>
      </c>
      <c r="B4424" s="4" t="s">
        <v>930</v>
      </c>
      <c r="C4424" s="4" t="s">
        <v>3819</v>
      </c>
      <c r="D4424" s="10">
        <v>1.591824765E9</v>
      </c>
      <c r="E4424" s="25">
        <v>0.39770204</v>
      </c>
      <c r="G4424" s="25"/>
    </row>
    <row r="4425">
      <c r="A4425" s="22" t="s">
        <v>18472</v>
      </c>
      <c r="B4425" s="4" t="s">
        <v>1327</v>
      </c>
      <c r="C4425" s="4" t="s">
        <v>7296</v>
      </c>
      <c r="D4425" s="10">
        <v>1.593004885E9</v>
      </c>
      <c r="E4425" s="25">
        <v>0.3974915</v>
      </c>
      <c r="G4425" s="25"/>
    </row>
    <row r="4426">
      <c r="A4426" s="22" t="s">
        <v>18473</v>
      </c>
      <c r="B4426" s="4" t="s">
        <v>18474</v>
      </c>
      <c r="C4426" s="4" t="s">
        <v>12449</v>
      </c>
      <c r="D4426" s="10">
        <v>1.591456071E9</v>
      </c>
      <c r="E4426" s="25">
        <v>0.39708272</v>
      </c>
      <c r="G4426" s="25"/>
    </row>
    <row r="4427">
      <c r="A4427" s="22" t="s">
        <v>18475</v>
      </c>
      <c r="B4427" s="4" t="s">
        <v>16616</v>
      </c>
      <c r="C4427" s="4" t="s">
        <v>545</v>
      </c>
      <c r="D4427" s="10">
        <v>1.593043182E9</v>
      </c>
      <c r="E4427" s="25">
        <v>0.39690188</v>
      </c>
      <c r="G4427" s="25"/>
    </row>
    <row r="4428">
      <c r="A4428" s="4" t="s">
        <v>18476</v>
      </c>
      <c r="B4428" s="4" t="s">
        <v>13260</v>
      </c>
      <c r="C4428" s="4" t="s">
        <v>4960</v>
      </c>
      <c r="D4428" s="10">
        <v>1.591204584E9</v>
      </c>
      <c r="E4428" s="25">
        <v>0.3967754</v>
      </c>
      <c r="G4428" s="25"/>
    </row>
    <row r="4429">
      <c r="A4429" s="4" t="s">
        <v>18477</v>
      </c>
      <c r="B4429" s="4" t="s">
        <v>13492</v>
      </c>
      <c r="C4429" s="4" t="s">
        <v>10464</v>
      </c>
      <c r="D4429" s="10">
        <v>1.591140398E9</v>
      </c>
      <c r="E4429" s="25">
        <v>0.3966216</v>
      </c>
      <c r="G4429" s="25"/>
    </row>
    <row r="4430">
      <c r="A4430" s="4" t="s">
        <v>18478</v>
      </c>
      <c r="B4430" s="4" t="s">
        <v>4938</v>
      </c>
      <c r="C4430" s="4" t="s">
        <v>3218</v>
      </c>
      <c r="D4430" s="10">
        <v>1.592260457E9</v>
      </c>
      <c r="E4430" s="25">
        <v>0.39658242</v>
      </c>
      <c r="G4430" s="25"/>
    </row>
    <row r="4431">
      <c r="A4431" s="4" t="s">
        <v>18479</v>
      </c>
      <c r="B4431" s="4" t="s">
        <v>18442</v>
      </c>
      <c r="C4431" s="4" t="s">
        <v>8081</v>
      </c>
      <c r="D4431" s="10">
        <v>1.591076025E9</v>
      </c>
      <c r="E4431" s="25">
        <v>0.39654514</v>
      </c>
      <c r="G4431" s="25"/>
    </row>
    <row r="4432">
      <c r="A4432" s="4" t="s">
        <v>18480</v>
      </c>
      <c r="B4432" s="4" t="s">
        <v>13166</v>
      </c>
      <c r="C4432" s="4" t="s">
        <v>6076</v>
      </c>
      <c r="D4432" s="10">
        <v>1.592527162E9</v>
      </c>
      <c r="E4432" s="25">
        <v>0.39644137</v>
      </c>
      <c r="G4432" s="25"/>
    </row>
    <row r="4433">
      <c r="A4433" s="4" t="s">
        <v>18481</v>
      </c>
      <c r="B4433" s="4" t="s">
        <v>11591</v>
      </c>
      <c r="C4433" s="4" t="s">
        <v>1524</v>
      </c>
      <c r="D4433" s="10">
        <v>1.591815699E9</v>
      </c>
      <c r="E4433" s="25">
        <v>0.39582527</v>
      </c>
      <c r="G4433" s="25"/>
    </row>
    <row r="4434">
      <c r="A4434" s="4" t="s">
        <v>18482</v>
      </c>
      <c r="B4434" s="4" t="s">
        <v>1862</v>
      </c>
      <c r="C4434" s="4" t="s">
        <v>2383</v>
      </c>
      <c r="D4434" s="10">
        <v>1.593139223E9</v>
      </c>
      <c r="E4434" s="25">
        <v>0.39549822</v>
      </c>
      <c r="G4434" s="25"/>
    </row>
    <row r="4435">
      <c r="A4435" s="4" t="s">
        <v>18483</v>
      </c>
      <c r="B4435" s="4" t="s">
        <v>15578</v>
      </c>
      <c r="C4435" s="4" t="s">
        <v>9199</v>
      </c>
      <c r="D4435" s="10">
        <v>1.591901301E9</v>
      </c>
      <c r="E4435" s="25">
        <v>0.39542258</v>
      </c>
      <c r="G4435" s="25"/>
    </row>
    <row r="4436">
      <c r="A4436" s="4" t="s">
        <v>18484</v>
      </c>
      <c r="B4436" s="4" t="s">
        <v>3886</v>
      </c>
      <c r="C4436" s="4" t="s">
        <v>10649</v>
      </c>
      <c r="D4436" s="10">
        <v>1.593439337E9</v>
      </c>
      <c r="E4436" s="25">
        <v>0.39536807</v>
      </c>
      <c r="G4436" s="25"/>
    </row>
    <row r="4437">
      <c r="A4437" s="22" t="s">
        <v>18485</v>
      </c>
      <c r="B4437" s="4" t="s">
        <v>13185</v>
      </c>
      <c r="C4437" s="4" t="s">
        <v>2650</v>
      </c>
      <c r="D4437" s="10">
        <v>1.592401274E9</v>
      </c>
      <c r="E4437" s="25">
        <v>0.39536512</v>
      </c>
      <c r="G4437" s="25"/>
    </row>
    <row r="4438">
      <c r="A4438" s="22" t="s">
        <v>18486</v>
      </c>
      <c r="B4438" s="4" t="s">
        <v>13695</v>
      </c>
      <c r="C4438" s="4" t="s">
        <v>3897</v>
      </c>
      <c r="D4438" s="10">
        <v>1.592511885E9</v>
      </c>
      <c r="E4438" s="25">
        <v>0.39531806</v>
      </c>
      <c r="G4438" s="25"/>
    </row>
    <row r="4439">
      <c r="A4439" s="4" t="s">
        <v>18487</v>
      </c>
      <c r="B4439" s="4" t="s">
        <v>5400</v>
      </c>
      <c r="C4439" s="4" t="s">
        <v>9219</v>
      </c>
      <c r="D4439" s="10">
        <v>1.591964027E9</v>
      </c>
      <c r="E4439" s="25">
        <v>0.39526346</v>
      </c>
      <c r="G4439" s="25"/>
    </row>
    <row r="4440">
      <c r="A4440" s="4" t="s">
        <v>18488</v>
      </c>
      <c r="B4440" s="4" t="s">
        <v>3947</v>
      </c>
      <c r="C4440" s="4" t="s">
        <v>5130</v>
      </c>
      <c r="D4440" s="10">
        <v>1.592510174E9</v>
      </c>
      <c r="E4440" s="25">
        <v>0.3952536</v>
      </c>
      <c r="G4440" s="25"/>
    </row>
    <row r="4441">
      <c r="A4441" s="4" t="s">
        <v>18489</v>
      </c>
      <c r="B4441" s="4" t="s">
        <v>4846</v>
      </c>
      <c r="C4441" s="4" t="s">
        <v>5995</v>
      </c>
      <c r="D4441" s="10">
        <v>1.591456455E9</v>
      </c>
      <c r="E4441" s="25">
        <v>0.39510038</v>
      </c>
      <c r="G4441" s="25"/>
    </row>
    <row r="4442">
      <c r="A4442" s="22" t="s">
        <v>18490</v>
      </c>
      <c r="B4442" s="4" t="s">
        <v>13700</v>
      </c>
      <c r="C4442" s="4" t="s">
        <v>179</v>
      </c>
      <c r="D4442" s="10">
        <v>1.592331946E9</v>
      </c>
      <c r="E4442" s="25">
        <v>0.39501634</v>
      </c>
      <c r="G4442" s="25"/>
    </row>
    <row r="4443">
      <c r="A4443" s="4" t="s">
        <v>18491</v>
      </c>
      <c r="B4443" s="4" t="s">
        <v>1113</v>
      </c>
      <c r="C4443" s="4" t="s">
        <v>2850</v>
      </c>
      <c r="D4443" s="10">
        <v>1.593376406E9</v>
      </c>
      <c r="E4443" s="25">
        <v>0.39492148</v>
      </c>
      <c r="G4443" s="25"/>
    </row>
    <row r="4444">
      <c r="A4444" s="4" t="s">
        <v>18492</v>
      </c>
      <c r="B4444" s="4" t="s">
        <v>3947</v>
      </c>
      <c r="C4444" s="4" t="s">
        <v>11168</v>
      </c>
      <c r="D4444" s="10">
        <v>1.593549707E9</v>
      </c>
      <c r="E4444" s="25">
        <v>0.394748</v>
      </c>
      <c r="G4444" s="25"/>
    </row>
    <row r="4445">
      <c r="A4445" s="4" t="s">
        <v>18493</v>
      </c>
      <c r="B4445" s="4" t="s">
        <v>13784</v>
      </c>
      <c r="C4445" s="4" t="s">
        <v>3020</v>
      </c>
      <c r="D4445" s="10">
        <v>1.591316523E9</v>
      </c>
      <c r="E4445" s="25">
        <v>0.39433685</v>
      </c>
      <c r="G4445" s="25"/>
    </row>
    <row r="4446">
      <c r="A4446" s="4" t="s">
        <v>18494</v>
      </c>
      <c r="B4446" s="4" t="s">
        <v>7865</v>
      </c>
      <c r="C4446" s="4" t="s">
        <v>6221</v>
      </c>
      <c r="D4446" s="10">
        <v>1.593372464E9</v>
      </c>
      <c r="E4446" s="25">
        <v>0.39352033</v>
      </c>
      <c r="G4446" s="25"/>
    </row>
    <row r="4447">
      <c r="A4447" s="4" t="s">
        <v>18495</v>
      </c>
      <c r="B4447" s="4" t="s">
        <v>12245</v>
      </c>
      <c r="C4447" s="4" t="s">
        <v>3953</v>
      </c>
      <c r="D4447" s="10">
        <v>1.593094519E9</v>
      </c>
      <c r="E4447" s="25">
        <v>0.3933124</v>
      </c>
      <c r="G4447" s="25"/>
    </row>
    <row r="4448">
      <c r="A4448" s="22" t="s">
        <v>18496</v>
      </c>
      <c r="B4448" s="4" t="s">
        <v>3294</v>
      </c>
      <c r="C4448" s="4" t="s">
        <v>1914</v>
      </c>
      <c r="D4448" s="10">
        <v>1.591289284E9</v>
      </c>
      <c r="E4448" s="25">
        <v>0.39330488</v>
      </c>
      <c r="G4448" s="25"/>
    </row>
    <row r="4449">
      <c r="A4449" s="4" t="s">
        <v>18497</v>
      </c>
      <c r="B4449" s="4" t="s">
        <v>13135</v>
      </c>
      <c r="C4449" s="4" t="s">
        <v>12604</v>
      </c>
      <c r="D4449" s="10">
        <v>1.591668663E9</v>
      </c>
      <c r="E4449" s="25">
        <v>0.3932699</v>
      </c>
      <c r="G4449" s="25"/>
    </row>
    <row r="4450">
      <c r="A4450" s="4" t="s">
        <v>18498</v>
      </c>
      <c r="B4450" s="4" t="s">
        <v>14446</v>
      </c>
      <c r="C4450" s="4" t="s">
        <v>7531</v>
      </c>
      <c r="D4450" s="10">
        <v>1.592323037E9</v>
      </c>
      <c r="E4450" s="25">
        <v>0.39322966</v>
      </c>
      <c r="G4450" s="25"/>
    </row>
    <row r="4451">
      <c r="A4451" s="4" t="s">
        <v>18499</v>
      </c>
      <c r="B4451" s="4" t="s">
        <v>15273</v>
      </c>
      <c r="C4451" s="4" t="s">
        <v>11365</v>
      </c>
      <c r="D4451" s="10">
        <v>1.591836098E9</v>
      </c>
      <c r="E4451" s="25">
        <v>0.3930517</v>
      </c>
      <c r="G4451" s="25"/>
    </row>
    <row r="4452">
      <c r="A4452" s="22" t="s">
        <v>18500</v>
      </c>
      <c r="B4452" s="4" t="s">
        <v>15083</v>
      </c>
      <c r="C4452" s="4" t="s">
        <v>2247</v>
      </c>
      <c r="D4452" s="10">
        <v>1.591513262E9</v>
      </c>
      <c r="E4452" s="25">
        <v>0.39291212</v>
      </c>
      <c r="G4452" s="25"/>
    </row>
    <row r="4453">
      <c r="A4453" s="22" t="s">
        <v>18501</v>
      </c>
      <c r="B4453" s="4" t="s">
        <v>13098</v>
      </c>
      <c r="C4453" s="4" t="s">
        <v>7228</v>
      </c>
      <c r="D4453" s="10">
        <v>1.591268083E9</v>
      </c>
      <c r="E4453" s="25">
        <v>0.39288163</v>
      </c>
      <c r="G4453" s="25"/>
    </row>
    <row r="4454">
      <c r="A4454" s="22" t="s">
        <v>18502</v>
      </c>
      <c r="B4454" s="4" t="s">
        <v>8235</v>
      </c>
      <c r="C4454" s="4" t="s">
        <v>10253</v>
      </c>
      <c r="D4454" s="10">
        <v>1.591442617E9</v>
      </c>
      <c r="E4454" s="25">
        <v>0.39249167</v>
      </c>
      <c r="G4454" s="25"/>
    </row>
    <row r="4455">
      <c r="A4455" s="4" t="s">
        <v>18503</v>
      </c>
      <c r="B4455" s="4" t="s">
        <v>18504</v>
      </c>
      <c r="C4455" s="4" t="s">
        <v>2971</v>
      </c>
      <c r="D4455" s="10">
        <v>1.591461598E9</v>
      </c>
      <c r="E4455" s="25">
        <v>0.3924905</v>
      </c>
      <c r="G4455" s="25"/>
    </row>
    <row r="4456">
      <c r="A4456" s="4" t="s">
        <v>18505</v>
      </c>
      <c r="B4456" s="4" t="s">
        <v>6318</v>
      </c>
      <c r="C4456" s="4" t="s">
        <v>444</v>
      </c>
      <c r="D4456" s="10">
        <v>1.591336589E9</v>
      </c>
      <c r="E4456" s="25">
        <v>0.39113</v>
      </c>
      <c r="G4456" s="25"/>
    </row>
    <row r="4457">
      <c r="A4457" s="22" t="s">
        <v>18506</v>
      </c>
      <c r="B4457" s="4" t="s">
        <v>14533</v>
      </c>
      <c r="C4457" s="4" t="s">
        <v>395</v>
      </c>
      <c r="D4457" s="10">
        <v>1.591621075E9</v>
      </c>
      <c r="E4457" s="25">
        <v>0.3911054</v>
      </c>
      <c r="G4457" s="25"/>
    </row>
    <row r="4458">
      <c r="A4458" s="4" t="s">
        <v>18507</v>
      </c>
      <c r="B4458" s="4" t="s">
        <v>2030</v>
      </c>
      <c r="C4458" s="4" t="s">
        <v>4960</v>
      </c>
      <c r="D4458" s="10">
        <v>1.591124933E9</v>
      </c>
      <c r="E4458" s="25">
        <v>0.39079052</v>
      </c>
      <c r="G4458" s="25"/>
    </row>
    <row r="4459">
      <c r="A4459" s="4" t="s">
        <v>18508</v>
      </c>
      <c r="B4459" s="4" t="s">
        <v>15273</v>
      </c>
      <c r="C4459" s="4" t="s">
        <v>845</v>
      </c>
      <c r="D4459" s="10">
        <v>1.592231166E9</v>
      </c>
      <c r="E4459" s="25">
        <v>0.3907584</v>
      </c>
      <c r="G4459" s="25"/>
    </row>
    <row r="4460">
      <c r="A4460" s="22" t="s">
        <v>18509</v>
      </c>
      <c r="B4460" s="4" t="s">
        <v>18510</v>
      </c>
      <c r="C4460" s="4" t="s">
        <v>10961</v>
      </c>
      <c r="D4460" s="10">
        <v>1.595136958E9</v>
      </c>
      <c r="E4460" s="25">
        <v>0.39071023</v>
      </c>
      <c r="G4460" s="25"/>
    </row>
    <row r="4461">
      <c r="A4461" s="4" t="s">
        <v>18511</v>
      </c>
      <c r="B4461" s="4" t="s">
        <v>13118</v>
      </c>
      <c r="C4461" s="4" t="s">
        <v>10210</v>
      </c>
      <c r="D4461" s="10">
        <v>1.592051792E9</v>
      </c>
      <c r="E4461" s="25">
        <v>0.39067155</v>
      </c>
      <c r="G4461" s="25"/>
    </row>
    <row r="4462">
      <c r="A4462" s="4" t="s">
        <v>18512</v>
      </c>
      <c r="B4462" s="4" t="s">
        <v>13106</v>
      </c>
      <c r="C4462" s="4" t="s">
        <v>1851</v>
      </c>
      <c r="D4462" s="10">
        <v>1.59144769E9</v>
      </c>
      <c r="E4462" s="25">
        <v>0.3906619</v>
      </c>
      <c r="G4462" s="25"/>
    </row>
    <row r="4463">
      <c r="A4463" s="22" t="s">
        <v>18513</v>
      </c>
      <c r="B4463" s="4" t="s">
        <v>15279</v>
      </c>
      <c r="C4463" s="4" t="s">
        <v>5283</v>
      </c>
      <c r="D4463" s="10">
        <v>1.59284381E9</v>
      </c>
      <c r="E4463" s="25">
        <v>0.39032748</v>
      </c>
      <c r="G4463" s="25"/>
    </row>
    <row r="4464">
      <c r="A4464" s="4" t="s">
        <v>18514</v>
      </c>
      <c r="B4464" s="4" t="s">
        <v>1057</v>
      </c>
      <c r="C4464" s="4" t="s">
        <v>1357</v>
      </c>
      <c r="D4464" s="10">
        <v>1.593272407E9</v>
      </c>
      <c r="E4464" s="25">
        <v>0.3900557</v>
      </c>
      <c r="G4464" s="25"/>
    </row>
    <row r="4465">
      <c r="A4465" s="4" t="s">
        <v>18515</v>
      </c>
      <c r="B4465" s="4" t="s">
        <v>13851</v>
      </c>
      <c r="C4465" s="4" t="s">
        <v>6657</v>
      </c>
      <c r="D4465" s="10">
        <v>1.59318444E9</v>
      </c>
      <c r="E4465" s="25">
        <v>0.39000598</v>
      </c>
      <c r="G4465" s="25"/>
    </row>
    <row r="4466">
      <c r="A4466" s="4" t="s">
        <v>18516</v>
      </c>
      <c r="B4466" s="4" t="s">
        <v>1067</v>
      </c>
      <c r="C4466" s="4" t="s">
        <v>2782</v>
      </c>
      <c r="D4466" s="10">
        <v>1.591811175E9</v>
      </c>
      <c r="E4466" s="25">
        <v>0.38994417</v>
      </c>
      <c r="G4466" s="25"/>
    </row>
    <row r="4467">
      <c r="A4467" s="22" t="s">
        <v>18517</v>
      </c>
      <c r="B4467" s="4" t="s">
        <v>3294</v>
      </c>
      <c r="C4467" s="4" t="s">
        <v>2812</v>
      </c>
      <c r="D4467" s="10">
        <v>1.592523362E9</v>
      </c>
      <c r="E4467" s="25">
        <v>0.38991565</v>
      </c>
      <c r="G4467" s="25"/>
    </row>
    <row r="4468">
      <c r="A4468" s="4" t="s">
        <v>18518</v>
      </c>
      <c r="B4468" s="4" t="s">
        <v>16711</v>
      </c>
      <c r="C4468" s="4" t="s">
        <v>1389</v>
      </c>
      <c r="D4468" s="10">
        <v>1.591279467E9</v>
      </c>
      <c r="E4468" s="25">
        <v>0.3897419</v>
      </c>
      <c r="G4468" s="25"/>
    </row>
    <row r="4469">
      <c r="A4469" s="4" t="s">
        <v>18519</v>
      </c>
      <c r="B4469" s="4" t="s">
        <v>15853</v>
      </c>
      <c r="C4469" s="4" t="s">
        <v>1300</v>
      </c>
      <c r="D4469" s="10">
        <v>1.592538055E9</v>
      </c>
      <c r="E4469" s="25">
        <v>0.38934967</v>
      </c>
      <c r="G4469" s="25"/>
    </row>
    <row r="4470">
      <c r="A4470" s="4" t="s">
        <v>18520</v>
      </c>
      <c r="B4470" s="4" t="s">
        <v>13458</v>
      </c>
      <c r="C4470" s="4" t="s">
        <v>5515</v>
      </c>
      <c r="D4470" s="10">
        <v>1.592549212E9</v>
      </c>
      <c r="E4470" s="25">
        <v>0.38913605</v>
      </c>
      <c r="G4470" s="25"/>
    </row>
    <row r="4471">
      <c r="A4471" s="4" t="s">
        <v>18521</v>
      </c>
      <c r="B4471" s="4" t="s">
        <v>1057</v>
      </c>
      <c r="C4471" s="4" t="s">
        <v>2825</v>
      </c>
      <c r="D4471" s="10">
        <v>1.591149412E9</v>
      </c>
      <c r="E4471" s="25">
        <v>0.3885823</v>
      </c>
      <c r="G4471" s="25"/>
    </row>
    <row r="4472">
      <c r="A4472" s="4" t="s">
        <v>18522</v>
      </c>
      <c r="B4472" s="4" t="s">
        <v>18523</v>
      </c>
      <c r="C4472" s="4" t="s">
        <v>147</v>
      </c>
      <c r="D4472" s="10">
        <v>1.593454088E9</v>
      </c>
      <c r="E4472" s="25">
        <v>0.38826555</v>
      </c>
      <c r="G4472" s="25"/>
    </row>
    <row r="4473">
      <c r="A4473" s="4" t="s">
        <v>18524</v>
      </c>
      <c r="B4473" s="4" t="s">
        <v>3108</v>
      </c>
      <c r="C4473" s="4" t="s">
        <v>10460</v>
      </c>
      <c r="D4473" s="10">
        <v>1.591084974E9</v>
      </c>
      <c r="E4473" s="25">
        <v>0.38803345</v>
      </c>
      <c r="G4473" s="25"/>
    </row>
    <row r="4474">
      <c r="A4474" s="4" t="s">
        <v>18525</v>
      </c>
      <c r="B4474" s="4" t="s">
        <v>13537</v>
      </c>
      <c r="C4474" s="4" t="s">
        <v>7373</v>
      </c>
      <c r="D4474" s="10">
        <v>1.593022541E9</v>
      </c>
      <c r="E4474" s="25">
        <v>0.38785622</v>
      </c>
      <c r="G4474" s="25"/>
    </row>
    <row r="4475">
      <c r="A4475" s="4" t="s">
        <v>18526</v>
      </c>
      <c r="B4475" s="4" t="s">
        <v>11652</v>
      </c>
      <c r="C4475" s="4" t="s">
        <v>3865</v>
      </c>
      <c r="D4475" s="10">
        <v>1.592442921E9</v>
      </c>
      <c r="E4475" s="25">
        <v>0.38739237</v>
      </c>
      <c r="G4475" s="25"/>
    </row>
    <row r="4476">
      <c r="A4476" s="4" t="s">
        <v>18527</v>
      </c>
      <c r="B4476" s="4" t="s">
        <v>7059</v>
      </c>
      <c r="C4476" s="4" t="s">
        <v>5083</v>
      </c>
      <c r="D4476" s="10">
        <v>1.593455448E9</v>
      </c>
      <c r="E4476" s="25">
        <v>0.38720676</v>
      </c>
      <c r="G4476" s="25"/>
    </row>
    <row r="4477">
      <c r="A4477" s="4" t="s">
        <v>18528</v>
      </c>
      <c r="B4477" s="4" t="s">
        <v>13098</v>
      </c>
      <c r="C4477" s="4" t="s">
        <v>2273</v>
      </c>
      <c r="D4477" s="10">
        <v>1.592846695E9</v>
      </c>
      <c r="E4477" s="25">
        <v>0.38715595</v>
      </c>
      <c r="G4477" s="25"/>
    </row>
    <row r="4478">
      <c r="A4478" s="4" t="s">
        <v>18529</v>
      </c>
      <c r="B4478" s="4" t="s">
        <v>4826</v>
      </c>
      <c r="C4478" s="4" t="s">
        <v>8132</v>
      </c>
      <c r="D4478" s="10">
        <v>1.592203346E9</v>
      </c>
      <c r="E4478" s="25">
        <v>0.387051</v>
      </c>
      <c r="G4478" s="25"/>
    </row>
    <row r="4479">
      <c r="A4479" s="4" t="s">
        <v>18530</v>
      </c>
      <c r="B4479" s="4" t="s">
        <v>16607</v>
      </c>
      <c r="C4479" s="4" t="s">
        <v>355</v>
      </c>
      <c r="D4479" s="10">
        <v>1.593404523E9</v>
      </c>
      <c r="E4479" s="25">
        <v>0.3870434</v>
      </c>
      <c r="G4479" s="25"/>
    </row>
    <row r="4480">
      <c r="A4480" s="4" t="s">
        <v>18531</v>
      </c>
      <c r="B4480" s="4" t="s">
        <v>3143</v>
      </c>
      <c r="C4480" s="4" t="s">
        <v>2569</v>
      </c>
      <c r="D4480" s="10">
        <v>1.592010872E9</v>
      </c>
      <c r="E4480" s="25">
        <v>0.38685238</v>
      </c>
      <c r="G4480" s="25"/>
    </row>
    <row r="4481">
      <c r="A4481" s="4" t="s">
        <v>18532</v>
      </c>
      <c r="B4481" s="4" t="s">
        <v>2636</v>
      </c>
      <c r="C4481" s="4" t="s">
        <v>2148</v>
      </c>
      <c r="D4481" s="10">
        <v>1.591457798E9</v>
      </c>
      <c r="E4481" s="25">
        <v>0.3868263</v>
      </c>
      <c r="G4481" s="25"/>
    </row>
    <row r="4482">
      <c r="A4482" s="22" t="s">
        <v>18533</v>
      </c>
      <c r="B4482" s="4" t="s">
        <v>14446</v>
      </c>
      <c r="C4482" s="4" t="s">
        <v>10398</v>
      </c>
      <c r="D4482" s="10">
        <v>1.591209696E9</v>
      </c>
      <c r="E4482" s="25">
        <v>0.38681248</v>
      </c>
      <c r="G4482" s="25"/>
    </row>
    <row r="4483">
      <c r="A4483" s="22" t="s">
        <v>18534</v>
      </c>
      <c r="B4483" s="4" t="s">
        <v>3858</v>
      </c>
      <c r="C4483" s="4" t="s">
        <v>7236</v>
      </c>
      <c r="D4483" s="10">
        <v>1.592245878E9</v>
      </c>
      <c r="E4483" s="25">
        <v>0.38592812</v>
      </c>
      <c r="G4483" s="25"/>
    </row>
    <row r="4484">
      <c r="A4484" s="4" t="s">
        <v>18535</v>
      </c>
      <c r="B4484" s="4" t="s">
        <v>1041</v>
      </c>
      <c r="C4484" s="4" t="s">
        <v>3587</v>
      </c>
      <c r="D4484" s="10">
        <v>1.592436733E9</v>
      </c>
      <c r="E4484" s="25">
        <v>0.38582653</v>
      </c>
      <c r="G4484" s="25"/>
    </row>
    <row r="4485">
      <c r="A4485" s="22" t="s">
        <v>18536</v>
      </c>
      <c r="B4485" s="4" t="s">
        <v>18537</v>
      </c>
      <c r="C4485" s="4" t="s">
        <v>9478</v>
      </c>
      <c r="D4485" s="10">
        <v>1.591103756E9</v>
      </c>
      <c r="E4485" s="25">
        <v>0.3857953</v>
      </c>
      <c r="G4485" s="25"/>
    </row>
    <row r="4486">
      <c r="A4486" s="4" t="s">
        <v>18538</v>
      </c>
      <c r="B4486" s="4" t="s">
        <v>2040</v>
      </c>
      <c r="C4486" s="4" t="s">
        <v>6456</v>
      </c>
      <c r="D4486" s="10">
        <v>1.592965802E9</v>
      </c>
      <c r="E4486" s="25">
        <v>0.38544682</v>
      </c>
      <c r="G4486" s="25"/>
    </row>
    <row r="4487">
      <c r="A4487" s="22" t="s">
        <v>18539</v>
      </c>
      <c r="B4487" s="4" t="s">
        <v>13889</v>
      </c>
      <c r="C4487" s="4" t="s">
        <v>3819</v>
      </c>
      <c r="D4487" s="10">
        <v>1.591818655E9</v>
      </c>
      <c r="E4487" s="25">
        <v>0.38501534</v>
      </c>
      <c r="G4487" s="25"/>
    </row>
    <row r="4488">
      <c r="A4488" s="4" t="s">
        <v>18540</v>
      </c>
      <c r="B4488" s="4" t="s">
        <v>13492</v>
      </c>
      <c r="C4488" s="4" t="s">
        <v>1398</v>
      </c>
      <c r="D4488" s="10">
        <v>1.592091492E9</v>
      </c>
      <c r="E4488" s="25">
        <v>0.38485202</v>
      </c>
      <c r="G4488" s="25"/>
    </row>
    <row r="4489">
      <c r="A4489" s="4" t="s">
        <v>18541</v>
      </c>
      <c r="B4489" s="4" t="s">
        <v>3404</v>
      </c>
      <c r="C4489" s="4" t="s">
        <v>10241</v>
      </c>
      <c r="D4489" s="10">
        <v>1.591071982E9</v>
      </c>
      <c r="E4489" s="25">
        <v>0.38473204</v>
      </c>
      <c r="G4489" s="25"/>
    </row>
    <row r="4490">
      <c r="A4490" s="22" t="s">
        <v>18542</v>
      </c>
      <c r="B4490" s="4" t="s">
        <v>1790</v>
      </c>
      <c r="C4490" s="4" t="s">
        <v>2931</v>
      </c>
      <c r="D4490" s="10">
        <v>1.591463511E9</v>
      </c>
      <c r="E4490" s="25">
        <v>0.38447598</v>
      </c>
      <c r="G4490" s="25"/>
    </row>
    <row r="4491">
      <c r="A4491" s="4" t="s">
        <v>18543</v>
      </c>
      <c r="B4491" s="4" t="s">
        <v>17778</v>
      </c>
      <c r="C4491" s="4" t="s">
        <v>4016</v>
      </c>
      <c r="D4491" s="10">
        <v>1.59163794E9</v>
      </c>
      <c r="E4491" s="25">
        <v>0.3844102</v>
      </c>
      <c r="G4491" s="25"/>
    </row>
    <row r="4492">
      <c r="A4492" s="4" t="s">
        <v>18544</v>
      </c>
      <c r="B4492" s="4" t="s">
        <v>1790</v>
      </c>
      <c r="C4492" s="4" t="s">
        <v>7780</v>
      </c>
      <c r="D4492" s="10">
        <v>1.59243136E9</v>
      </c>
      <c r="E4492" s="25">
        <v>0.38367435</v>
      </c>
      <c r="G4492" s="25"/>
    </row>
    <row r="4493">
      <c r="A4493" s="4" t="s">
        <v>18545</v>
      </c>
      <c r="B4493" s="4" t="s">
        <v>18546</v>
      </c>
      <c r="C4493" s="4" t="s">
        <v>1905</v>
      </c>
      <c r="D4493" s="10">
        <v>1.591294468E9</v>
      </c>
      <c r="E4493" s="25">
        <v>0.38348615</v>
      </c>
      <c r="G4493" s="25"/>
    </row>
    <row r="4494">
      <c r="A4494" s="4" t="s">
        <v>18547</v>
      </c>
      <c r="B4494" s="4" t="s">
        <v>3294</v>
      </c>
      <c r="C4494" s="4" t="s">
        <v>6166</v>
      </c>
      <c r="D4494" s="10">
        <v>1.59271626E9</v>
      </c>
      <c r="E4494" s="25">
        <v>0.38333794</v>
      </c>
      <c r="G4494" s="25"/>
    </row>
    <row r="4495">
      <c r="A4495" s="4" t="s">
        <v>18548</v>
      </c>
      <c r="B4495" s="4" t="s">
        <v>13868</v>
      </c>
      <c r="C4495" s="4" t="s">
        <v>8530</v>
      </c>
      <c r="D4495" s="10">
        <v>1.593301041E9</v>
      </c>
      <c r="E4495" s="25">
        <v>0.38333097</v>
      </c>
      <c r="G4495" s="25"/>
    </row>
    <row r="4496">
      <c r="A4496" s="22" t="s">
        <v>18549</v>
      </c>
      <c r="B4496" s="4" t="s">
        <v>15083</v>
      </c>
      <c r="C4496" s="4" t="s">
        <v>5952</v>
      </c>
      <c r="D4496" s="10">
        <v>1.592103196E9</v>
      </c>
      <c r="E4496" s="25">
        <v>0.38276333</v>
      </c>
      <c r="G4496" s="25"/>
    </row>
    <row r="4497">
      <c r="A4497" s="22" t="s">
        <v>18550</v>
      </c>
      <c r="B4497" s="4" t="s">
        <v>13910</v>
      </c>
      <c r="C4497" s="4" t="s">
        <v>8573</v>
      </c>
      <c r="D4497" s="10">
        <v>1.592856345E9</v>
      </c>
      <c r="E4497" s="25">
        <v>0.38275877</v>
      </c>
      <c r="G4497" s="25"/>
    </row>
    <row r="4498">
      <c r="A4498" s="4" t="s">
        <v>18551</v>
      </c>
      <c r="B4498" s="4" t="s">
        <v>2078</v>
      </c>
      <c r="C4498" s="4" t="s">
        <v>9371</v>
      </c>
      <c r="D4498" s="10">
        <v>1.59165232E9</v>
      </c>
      <c r="E4498" s="25">
        <v>0.38271847</v>
      </c>
      <c r="G4498" s="25"/>
    </row>
    <row r="4499">
      <c r="A4499" s="4" t="s">
        <v>18552</v>
      </c>
      <c r="B4499" s="4" t="s">
        <v>2989</v>
      </c>
      <c r="C4499" s="4" t="s">
        <v>2996</v>
      </c>
      <c r="D4499" s="10">
        <v>1.591299213E9</v>
      </c>
      <c r="E4499" s="25">
        <v>0.3824589</v>
      </c>
      <c r="G4499" s="25"/>
    </row>
    <row r="4500">
      <c r="A4500" s="4" t="s">
        <v>18553</v>
      </c>
      <c r="B4500" s="4" t="s">
        <v>11591</v>
      </c>
      <c r="C4500" s="4" t="s">
        <v>12226</v>
      </c>
      <c r="D4500" s="10">
        <v>1.592873755E9</v>
      </c>
      <c r="E4500" s="25">
        <v>0.3824561</v>
      </c>
      <c r="G4500" s="25"/>
    </row>
    <row r="4501">
      <c r="A4501" s="4" t="s">
        <v>18554</v>
      </c>
      <c r="B4501" s="4" t="s">
        <v>3070</v>
      </c>
      <c r="C4501" s="4" t="s">
        <v>7784</v>
      </c>
      <c r="D4501" s="10">
        <v>1.591124367E9</v>
      </c>
      <c r="E4501" s="25">
        <v>0.38241088</v>
      </c>
      <c r="G4501" s="25"/>
    </row>
    <row r="4502">
      <c r="A4502" s="4" t="s">
        <v>18555</v>
      </c>
      <c r="B4502" s="4" t="s">
        <v>9545</v>
      </c>
      <c r="C4502" s="4" t="s">
        <v>5221</v>
      </c>
      <c r="D4502" s="10">
        <v>1.591642752E9</v>
      </c>
      <c r="E4502" s="25">
        <v>0.38232815</v>
      </c>
      <c r="G4502" s="25"/>
    </row>
    <row r="4503">
      <c r="A4503" s="4" t="s">
        <v>18556</v>
      </c>
      <c r="B4503" s="4" t="s">
        <v>1057</v>
      </c>
      <c r="C4503" s="4" t="s">
        <v>8187</v>
      </c>
      <c r="D4503" s="10">
        <v>1.592946822E9</v>
      </c>
      <c r="E4503" s="25">
        <v>0.38230798</v>
      </c>
      <c r="G4503" s="25"/>
    </row>
    <row r="4504">
      <c r="A4504" s="4" t="s">
        <v>18557</v>
      </c>
      <c r="B4504" s="4" t="s">
        <v>13280</v>
      </c>
      <c r="C4504" s="4" t="s">
        <v>4134</v>
      </c>
      <c r="D4504" s="10">
        <v>1.59183824E9</v>
      </c>
      <c r="E4504" s="25">
        <v>0.38221002</v>
      </c>
      <c r="G4504" s="25"/>
    </row>
    <row r="4505">
      <c r="A4505" s="4" t="s">
        <v>18558</v>
      </c>
      <c r="B4505" s="4" t="s">
        <v>18559</v>
      </c>
      <c r="C4505" s="4" t="s">
        <v>12382</v>
      </c>
      <c r="D4505" s="10">
        <v>1.591051246E9</v>
      </c>
      <c r="E4505" s="25">
        <v>0.38211942</v>
      </c>
      <c r="G4505" s="25"/>
    </row>
    <row r="4506">
      <c r="A4506" s="4" t="s">
        <v>18560</v>
      </c>
      <c r="B4506" s="4" t="s">
        <v>1619</v>
      </c>
      <c r="C4506" s="4" t="s">
        <v>6183</v>
      </c>
      <c r="D4506" s="10">
        <v>1.592414899E9</v>
      </c>
      <c r="E4506" s="25">
        <v>0.38205796</v>
      </c>
      <c r="G4506" s="25"/>
    </row>
    <row r="4507">
      <c r="A4507" s="4" t="s">
        <v>18561</v>
      </c>
      <c r="B4507" s="4" t="s">
        <v>13425</v>
      </c>
      <c r="C4507" s="4" t="s">
        <v>4484</v>
      </c>
      <c r="D4507" s="10">
        <v>1.592951401E9</v>
      </c>
      <c r="E4507" s="25">
        <v>0.3817301</v>
      </c>
      <c r="G4507" s="25"/>
    </row>
    <row r="4508">
      <c r="A4508" s="4" t="s">
        <v>18562</v>
      </c>
      <c r="B4508" s="4" t="s">
        <v>3143</v>
      </c>
      <c r="C4508" s="4" t="s">
        <v>2737</v>
      </c>
      <c r="D4508" s="10">
        <v>1.59204954E9</v>
      </c>
      <c r="E4508" s="25">
        <v>0.3812914</v>
      </c>
      <c r="G4508" s="25"/>
    </row>
    <row r="4509">
      <c r="A4509" s="22" t="s">
        <v>18563</v>
      </c>
      <c r="B4509" s="4" t="s">
        <v>15650</v>
      </c>
      <c r="C4509" s="4" t="s">
        <v>4831</v>
      </c>
      <c r="D4509" s="10">
        <v>1.592052545E9</v>
      </c>
      <c r="E4509" s="25">
        <v>0.381172</v>
      </c>
      <c r="G4509" s="25"/>
    </row>
    <row r="4510">
      <c r="A4510" s="4" t="s">
        <v>18564</v>
      </c>
      <c r="B4510" s="4" t="s">
        <v>3947</v>
      </c>
      <c r="C4510" s="4" t="s">
        <v>2356</v>
      </c>
      <c r="D4510" s="10">
        <v>1.591028596E9</v>
      </c>
      <c r="E4510" s="25">
        <v>0.3809916</v>
      </c>
      <c r="G4510" s="25"/>
    </row>
    <row r="4511">
      <c r="A4511" s="4" t="s">
        <v>18565</v>
      </c>
      <c r="B4511" s="4" t="s">
        <v>13945</v>
      </c>
      <c r="C4511" s="4" t="s">
        <v>901</v>
      </c>
      <c r="D4511" s="10">
        <v>1.591933594E9</v>
      </c>
      <c r="E4511" s="25">
        <v>0.38071316</v>
      </c>
      <c r="G4511" s="25"/>
    </row>
    <row r="4512">
      <c r="A4512" s="4" t="s">
        <v>18566</v>
      </c>
      <c r="B4512" s="4" t="s">
        <v>14636</v>
      </c>
      <c r="C4512" s="4" t="s">
        <v>2642</v>
      </c>
      <c r="D4512" s="10">
        <v>1.592293284E9</v>
      </c>
      <c r="E4512" s="25">
        <v>0.380554</v>
      </c>
      <c r="G4512" s="25"/>
    </row>
    <row r="4513">
      <c r="A4513" s="4" t="s">
        <v>18567</v>
      </c>
      <c r="B4513" s="4" t="s">
        <v>13194</v>
      </c>
      <c r="C4513" s="4" t="s">
        <v>2453</v>
      </c>
      <c r="D4513" s="10">
        <v>1.591146427E9</v>
      </c>
      <c r="E4513" s="25">
        <v>0.3805389</v>
      </c>
      <c r="G4513" s="25"/>
    </row>
    <row r="4514">
      <c r="A4514" s="4" t="s">
        <v>18568</v>
      </c>
      <c r="B4514" s="4" t="s">
        <v>886</v>
      </c>
      <c r="C4514" s="4" t="s">
        <v>999</v>
      </c>
      <c r="D4514" s="10">
        <v>1.593187755E9</v>
      </c>
      <c r="E4514" s="25">
        <v>0.38007948</v>
      </c>
      <c r="G4514" s="25"/>
    </row>
    <row r="4515">
      <c r="A4515" s="22" t="s">
        <v>18569</v>
      </c>
      <c r="B4515" s="4" t="s">
        <v>5337</v>
      </c>
      <c r="C4515" s="4" t="s">
        <v>5283</v>
      </c>
      <c r="D4515" s="10">
        <v>1.592833227E9</v>
      </c>
      <c r="E4515" s="25">
        <v>0.3796477</v>
      </c>
      <c r="G4515" s="25"/>
    </row>
    <row r="4516">
      <c r="A4516" s="22" t="s">
        <v>18570</v>
      </c>
      <c r="B4516" s="4" t="s">
        <v>6636</v>
      </c>
      <c r="C4516" s="4" t="s">
        <v>3628</v>
      </c>
      <c r="D4516" s="10">
        <v>1.592445851E9</v>
      </c>
      <c r="E4516" s="25">
        <v>0.37942052</v>
      </c>
      <c r="G4516" s="25"/>
    </row>
    <row r="4517">
      <c r="A4517" s="4" t="s">
        <v>18571</v>
      </c>
      <c r="B4517" s="4" t="s">
        <v>18572</v>
      </c>
      <c r="C4517" s="4" t="s">
        <v>684</v>
      </c>
      <c r="D4517" s="10">
        <v>1.591152524E9</v>
      </c>
      <c r="E4517" s="25">
        <v>0.3792794</v>
      </c>
      <c r="G4517" s="25"/>
    </row>
    <row r="4518">
      <c r="A4518" s="4" t="s">
        <v>18573</v>
      </c>
      <c r="B4518" s="4" t="s">
        <v>13230</v>
      </c>
      <c r="C4518" s="4" t="s">
        <v>11226</v>
      </c>
      <c r="D4518" s="10">
        <v>1.593429448E9</v>
      </c>
      <c r="E4518" s="25">
        <v>0.37914762</v>
      </c>
      <c r="G4518" s="25"/>
    </row>
    <row r="4519">
      <c r="A4519" s="22" t="s">
        <v>18574</v>
      </c>
      <c r="B4519" s="4" t="s">
        <v>15742</v>
      </c>
      <c r="C4519" s="4" t="s">
        <v>9579</v>
      </c>
      <c r="D4519" s="10">
        <v>1.593190767E9</v>
      </c>
      <c r="E4519" s="25">
        <v>0.37897643</v>
      </c>
      <c r="G4519" s="25"/>
    </row>
    <row r="4520">
      <c r="A4520" s="22" t="s">
        <v>18575</v>
      </c>
      <c r="B4520" s="4" t="s">
        <v>4220</v>
      </c>
      <c r="C4520" s="4" t="s">
        <v>2023</v>
      </c>
      <c r="D4520" s="10">
        <v>1.591882424E9</v>
      </c>
      <c r="E4520" s="25">
        <v>0.37880045</v>
      </c>
      <c r="G4520" s="25"/>
    </row>
    <row r="4521">
      <c r="A4521" s="22" t="s">
        <v>18576</v>
      </c>
      <c r="B4521" s="4" t="s">
        <v>13230</v>
      </c>
      <c r="C4521" s="4" t="s">
        <v>1300</v>
      </c>
      <c r="D4521" s="10">
        <v>1.592564337E9</v>
      </c>
      <c r="E4521" s="25">
        <v>0.37872842</v>
      </c>
      <c r="G4521" s="25"/>
    </row>
    <row r="4522">
      <c r="A4522" s="4" t="s">
        <v>18577</v>
      </c>
      <c r="B4522" s="4" t="s">
        <v>1253</v>
      </c>
      <c r="C4522" s="4" t="s">
        <v>8993</v>
      </c>
      <c r="D4522" s="10">
        <v>1.592953729E9</v>
      </c>
      <c r="E4522" s="25">
        <v>0.3786773</v>
      </c>
      <c r="G4522" s="25"/>
    </row>
    <row r="4523">
      <c r="A4523" s="4" t="s">
        <v>18578</v>
      </c>
      <c r="B4523" s="4" t="s">
        <v>5559</v>
      </c>
      <c r="C4523" s="4" t="s">
        <v>1886</v>
      </c>
      <c r="D4523" s="10">
        <v>1.592074007E9</v>
      </c>
      <c r="E4523" s="25">
        <v>0.37833855</v>
      </c>
      <c r="G4523" s="25"/>
    </row>
    <row r="4524">
      <c r="A4524" s="4" t="s">
        <v>18579</v>
      </c>
      <c r="B4524" s="4" t="s">
        <v>13987</v>
      </c>
      <c r="C4524" s="4" t="s">
        <v>5176</v>
      </c>
      <c r="D4524" s="10">
        <v>1.592354267E9</v>
      </c>
      <c r="E4524" s="25">
        <v>0.37826848</v>
      </c>
      <c r="G4524" s="25"/>
    </row>
    <row r="4525">
      <c r="A4525" s="4" t="s">
        <v>18580</v>
      </c>
      <c r="B4525" s="4" t="s">
        <v>14107</v>
      </c>
      <c r="C4525" s="4" t="s">
        <v>9522</v>
      </c>
      <c r="D4525" s="10">
        <v>1.591912981E9</v>
      </c>
      <c r="E4525" s="25">
        <v>0.3779234</v>
      </c>
      <c r="G4525" s="25"/>
    </row>
    <row r="4526">
      <c r="A4526" s="4" t="s">
        <v>18581</v>
      </c>
      <c r="B4526" s="4" t="s">
        <v>13425</v>
      </c>
      <c r="C4526" s="4" t="s">
        <v>859</v>
      </c>
      <c r="D4526" s="10">
        <v>1.591111494E9</v>
      </c>
      <c r="E4526" s="25">
        <v>0.37779772</v>
      </c>
      <c r="G4526" s="25"/>
    </row>
    <row r="4527">
      <c r="A4527" s="4" t="s">
        <v>18582</v>
      </c>
      <c r="B4527" s="4" t="s">
        <v>6034</v>
      </c>
      <c r="C4527" s="4" t="s">
        <v>156</v>
      </c>
      <c r="D4527" s="10">
        <v>1.593209968E9</v>
      </c>
      <c r="E4527" s="25">
        <v>0.37764508</v>
      </c>
      <c r="G4527" s="25"/>
    </row>
    <row r="4528">
      <c r="A4528" s="4" t="s">
        <v>18583</v>
      </c>
      <c r="B4528" s="4" t="s">
        <v>1187</v>
      </c>
      <c r="C4528" s="4" t="s">
        <v>3106</v>
      </c>
      <c r="D4528" s="10">
        <v>1.592153206E9</v>
      </c>
      <c r="E4528" s="25">
        <v>0.37755987</v>
      </c>
      <c r="G4528" s="25"/>
    </row>
    <row r="4529">
      <c r="A4529" s="4" t="s">
        <v>18584</v>
      </c>
      <c r="B4529" s="4" t="s">
        <v>15783</v>
      </c>
      <c r="C4529" s="4" t="s">
        <v>4390</v>
      </c>
      <c r="D4529" s="10">
        <v>1.591400227E9</v>
      </c>
      <c r="E4529" s="25">
        <v>0.37752682</v>
      </c>
      <c r="G4529" s="25"/>
    </row>
    <row r="4530">
      <c r="A4530" s="4" t="s">
        <v>18585</v>
      </c>
      <c r="B4530" s="4" t="s">
        <v>4137</v>
      </c>
      <c r="C4530" s="4" t="s">
        <v>3425</v>
      </c>
      <c r="D4530" s="10">
        <v>1.592396914E9</v>
      </c>
      <c r="E4530" s="25">
        <v>0.3774088</v>
      </c>
      <c r="G4530" s="25"/>
    </row>
    <row r="4531">
      <c r="A4531" s="4" t="s">
        <v>18586</v>
      </c>
      <c r="B4531" s="4" t="s">
        <v>15374</v>
      </c>
      <c r="C4531" s="4" t="s">
        <v>1093</v>
      </c>
      <c r="D4531" s="10">
        <v>1.59283719E9</v>
      </c>
      <c r="E4531" s="25">
        <v>0.37738827</v>
      </c>
      <c r="G4531" s="25"/>
    </row>
    <row r="4532">
      <c r="A4532" s="4" t="s">
        <v>18587</v>
      </c>
      <c r="B4532" s="4" t="s">
        <v>13987</v>
      </c>
      <c r="C4532" s="4" t="s">
        <v>3541</v>
      </c>
      <c r="D4532" s="10">
        <v>1.592586484E9</v>
      </c>
      <c r="E4532" s="25">
        <v>0.37738118</v>
      </c>
      <c r="G4532" s="25"/>
    </row>
    <row r="4533">
      <c r="A4533" s="4" t="s">
        <v>18588</v>
      </c>
      <c r="B4533" s="4" t="s">
        <v>16081</v>
      </c>
      <c r="C4533" s="4" t="s">
        <v>1864</v>
      </c>
      <c r="D4533" s="10">
        <v>1.592537028E9</v>
      </c>
      <c r="E4533" s="25">
        <v>0.37735236</v>
      </c>
      <c r="G4533" s="25"/>
    </row>
    <row r="4534">
      <c r="A4534" s="4" t="s">
        <v>18589</v>
      </c>
      <c r="B4534" s="4" t="s">
        <v>16266</v>
      </c>
      <c r="C4534" s="4" t="s">
        <v>2898</v>
      </c>
      <c r="D4534" s="10">
        <v>1.591064311E9</v>
      </c>
      <c r="E4534" s="25">
        <v>0.37731215</v>
      </c>
      <c r="G4534" s="25"/>
    </row>
    <row r="4535">
      <c r="A4535" s="4" t="s">
        <v>18590</v>
      </c>
      <c r="B4535" s="4" t="s">
        <v>14793</v>
      </c>
      <c r="C4535" s="4" t="s">
        <v>9140</v>
      </c>
      <c r="D4535" s="10">
        <v>1.592690311E9</v>
      </c>
      <c r="E4535" s="25">
        <v>0.3772792</v>
      </c>
      <c r="G4535" s="25"/>
    </row>
    <row r="4536">
      <c r="A4536" s="22" t="s">
        <v>18591</v>
      </c>
      <c r="B4536" s="4" t="s">
        <v>1067</v>
      </c>
      <c r="C4536" s="4" t="s">
        <v>9005</v>
      </c>
      <c r="D4536" s="10">
        <v>1.591940263E9</v>
      </c>
      <c r="E4536" s="25">
        <v>0.37716562</v>
      </c>
      <c r="G4536" s="25"/>
    </row>
    <row r="4537">
      <c r="A4537" s="4" t="s">
        <v>18592</v>
      </c>
      <c r="B4537" s="4" t="s">
        <v>6636</v>
      </c>
      <c r="C4537" s="4" t="s">
        <v>6191</v>
      </c>
      <c r="D4537" s="10">
        <v>1.592321445E9</v>
      </c>
      <c r="E4537" s="25">
        <v>0.3769939</v>
      </c>
      <c r="G4537" s="25"/>
    </row>
    <row r="4538">
      <c r="A4538" s="4" t="s">
        <v>18593</v>
      </c>
      <c r="B4538" s="4" t="s">
        <v>1225</v>
      </c>
      <c r="C4538" s="4" t="s">
        <v>1231</v>
      </c>
      <c r="D4538" s="10">
        <v>1.59140498E9</v>
      </c>
      <c r="E4538" s="25">
        <v>0.37697995</v>
      </c>
      <c r="G4538" s="25"/>
    </row>
    <row r="4539">
      <c r="A4539" s="4" t="s">
        <v>18594</v>
      </c>
      <c r="B4539" s="4" t="s">
        <v>1790</v>
      </c>
      <c r="C4539" s="4" t="s">
        <v>5261</v>
      </c>
      <c r="D4539" s="10">
        <v>1.591124003E9</v>
      </c>
      <c r="E4539" s="25">
        <v>0.37694228</v>
      </c>
      <c r="G4539" s="25"/>
    </row>
    <row r="4540">
      <c r="A4540" s="22" t="s">
        <v>18595</v>
      </c>
      <c r="B4540" s="4" t="s">
        <v>14756</v>
      </c>
      <c r="C4540" s="4" t="s">
        <v>1406</v>
      </c>
      <c r="D4540" s="10">
        <v>1.593446397E9</v>
      </c>
      <c r="E4540" s="25">
        <v>0.37689736</v>
      </c>
      <c r="G4540" s="25"/>
    </row>
    <row r="4541">
      <c r="A4541" s="4" t="s">
        <v>18596</v>
      </c>
      <c r="B4541" s="4" t="s">
        <v>13738</v>
      </c>
      <c r="C4541" s="4" t="s">
        <v>6815</v>
      </c>
      <c r="D4541" s="10">
        <v>1.592463705E9</v>
      </c>
      <c r="E4541" s="25">
        <v>0.37681386</v>
      </c>
      <c r="G4541" s="25"/>
    </row>
    <row r="4542">
      <c r="A4542" s="4" t="s">
        <v>18597</v>
      </c>
      <c r="B4542" s="4" t="s">
        <v>11334</v>
      </c>
      <c r="C4542" s="4" t="s">
        <v>5886</v>
      </c>
      <c r="D4542" s="10">
        <v>1.592875258E9</v>
      </c>
      <c r="E4542" s="25">
        <v>0.37673795</v>
      </c>
      <c r="G4542" s="25"/>
    </row>
    <row r="4543">
      <c r="A4543" s="22" t="s">
        <v>18598</v>
      </c>
      <c r="B4543" s="4" t="s">
        <v>15720</v>
      </c>
      <c r="C4543" s="4" t="s">
        <v>2717</v>
      </c>
      <c r="D4543" s="10">
        <v>1.59153395E9</v>
      </c>
      <c r="E4543" s="25">
        <v>0.376408</v>
      </c>
      <c r="G4543" s="25"/>
    </row>
    <row r="4544">
      <c r="A4544" s="22" t="s">
        <v>18599</v>
      </c>
      <c r="B4544" s="4" t="s">
        <v>18600</v>
      </c>
      <c r="C4544" s="4" t="s">
        <v>5101</v>
      </c>
      <c r="D4544" s="10">
        <v>1.591891725E9</v>
      </c>
      <c r="E4544" s="25">
        <v>0.37639004</v>
      </c>
      <c r="G4544" s="25"/>
    </row>
    <row r="4545">
      <c r="A4545" s="4" t="s">
        <v>18601</v>
      </c>
      <c r="B4545" s="4" t="s">
        <v>2636</v>
      </c>
      <c r="C4545" s="4" t="s">
        <v>6150</v>
      </c>
      <c r="D4545" s="10">
        <v>1.591470673E9</v>
      </c>
      <c r="E4545" s="25">
        <v>0.37630793</v>
      </c>
      <c r="G4545" s="25"/>
    </row>
    <row r="4546">
      <c r="A4546" s="22" t="s">
        <v>18602</v>
      </c>
      <c r="B4546" s="4" t="s">
        <v>13194</v>
      </c>
      <c r="C4546" s="4" t="s">
        <v>7696</v>
      </c>
      <c r="D4546" s="10">
        <v>1.592940045E9</v>
      </c>
      <c r="E4546" s="25">
        <v>0.3762634</v>
      </c>
      <c r="G4546" s="25"/>
    </row>
    <row r="4547">
      <c r="A4547" s="4" t="s">
        <v>18603</v>
      </c>
      <c r="B4547" s="4" t="s">
        <v>2146</v>
      </c>
      <c r="C4547" s="4" t="s">
        <v>1441</v>
      </c>
      <c r="D4547" s="10">
        <v>1.592098586E9</v>
      </c>
      <c r="E4547" s="25">
        <v>0.37615347</v>
      </c>
      <c r="G4547" s="25"/>
    </row>
    <row r="4548">
      <c r="A4548" s="22" t="s">
        <v>18604</v>
      </c>
      <c r="B4548" s="4" t="s">
        <v>17222</v>
      </c>
      <c r="C4548" s="4" t="s">
        <v>5101</v>
      </c>
      <c r="D4548" s="10">
        <v>1.59189356E9</v>
      </c>
      <c r="E4548" s="25">
        <v>0.37604055</v>
      </c>
      <c r="G4548" s="25"/>
    </row>
    <row r="4549">
      <c r="A4549" s="4" t="s">
        <v>18605</v>
      </c>
      <c r="B4549" s="4" t="s">
        <v>6521</v>
      </c>
      <c r="C4549" s="4" t="s">
        <v>3445</v>
      </c>
      <c r="D4549" s="10">
        <v>1.591479524E9</v>
      </c>
      <c r="E4549" s="25">
        <v>0.37596077</v>
      </c>
      <c r="G4549" s="25"/>
    </row>
    <row r="4550">
      <c r="A4550" s="4" t="s">
        <v>18606</v>
      </c>
      <c r="B4550" s="4" t="s">
        <v>14955</v>
      </c>
      <c r="C4550" s="4" t="s">
        <v>10901</v>
      </c>
      <c r="D4550" s="10">
        <v>1.593196005E9</v>
      </c>
      <c r="E4550" s="25">
        <v>0.3759232</v>
      </c>
      <c r="G4550" s="25"/>
    </row>
    <row r="4551">
      <c r="A4551" s="4" t="s">
        <v>18607</v>
      </c>
      <c r="B4551" s="4" t="s">
        <v>18608</v>
      </c>
      <c r="C4551" s="4" t="s">
        <v>5899</v>
      </c>
      <c r="D4551" s="10">
        <v>1.591203599E9</v>
      </c>
      <c r="E4551" s="25">
        <v>0.37574285</v>
      </c>
      <c r="G4551" s="25"/>
    </row>
    <row r="4552">
      <c r="A4552" s="4" t="s">
        <v>18609</v>
      </c>
      <c r="B4552" s="4" t="s">
        <v>11334</v>
      </c>
      <c r="C4552" s="4" t="s">
        <v>12226</v>
      </c>
      <c r="D4552" s="10">
        <v>1.592871865E9</v>
      </c>
      <c r="E4552" s="25">
        <v>0.37573344</v>
      </c>
      <c r="G4552" s="25"/>
    </row>
    <row r="4553">
      <c r="A4553" s="4" t="s">
        <v>18610</v>
      </c>
      <c r="B4553" s="4" t="s">
        <v>14218</v>
      </c>
      <c r="C4553" s="4" t="s">
        <v>4319</v>
      </c>
      <c r="D4553" s="10">
        <v>1.591025896E9</v>
      </c>
      <c r="E4553" s="25">
        <v>0.3756477</v>
      </c>
      <c r="G4553" s="25"/>
    </row>
    <row r="4554">
      <c r="A4554" s="4" t="s">
        <v>18611</v>
      </c>
      <c r="B4554" s="4" t="s">
        <v>1790</v>
      </c>
      <c r="C4554" s="4" t="s">
        <v>6784</v>
      </c>
      <c r="D4554" s="10">
        <v>1.59124315E9</v>
      </c>
      <c r="E4554" s="25">
        <v>0.37558657</v>
      </c>
      <c r="G4554" s="25"/>
    </row>
    <row r="4555">
      <c r="A4555" s="22" t="s">
        <v>18612</v>
      </c>
      <c r="B4555" s="4" t="s">
        <v>15715</v>
      </c>
      <c r="C4555" s="4" t="s">
        <v>8102</v>
      </c>
      <c r="D4555" s="10">
        <v>1.592405064E9</v>
      </c>
      <c r="E4555" s="25">
        <v>0.37551457</v>
      </c>
      <c r="G4555" s="25"/>
    </row>
    <row r="4556">
      <c r="A4556" s="4" t="s">
        <v>18613</v>
      </c>
      <c r="B4556" s="4" t="s">
        <v>13784</v>
      </c>
      <c r="C4556" s="4" t="s">
        <v>2642</v>
      </c>
      <c r="D4556" s="10">
        <v>1.592272817E9</v>
      </c>
      <c r="E4556" s="25">
        <v>0.37513053</v>
      </c>
      <c r="G4556" s="25"/>
    </row>
    <row r="4557">
      <c r="A4557" s="4" t="s">
        <v>18614</v>
      </c>
      <c r="B4557" s="4" t="s">
        <v>5559</v>
      </c>
      <c r="C4557" s="4" t="s">
        <v>5097</v>
      </c>
      <c r="D4557" s="10">
        <v>1.592405933E9</v>
      </c>
      <c r="E4557" s="25">
        <v>0.37505302</v>
      </c>
      <c r="G4557" s="25"/>
    </row>
    <row r="4558">
      <c r="A4558" s="4" t="s">
        <v>18615</v>
      </c>
      <c r="B4558" s="4" t="s">
        <v>18616</v>
      </c>
      <c r="C4558" s="4" t="s">
        <v>5266</v>
      </c>
      <c r="D4558" s="10">
        <v>1.591254979E9</v>
      </c>
      <c r="E4558" s="25">
        <v>0.37499687</v>
      </c>
      <c r="G4558" s="25"/>
    </row>
    <row r="4559">
      <c r="A4559" s="4" t="s">
        <v>18617</v>
      </c>
      <c r="B4559" s="4" t="s">
        <v>13663</v>
      </c>
      <c r="C4559" s="4" t="s">
        <v>1694</v>
      </c>
      <c r="D4559" s="10">
        <v>1.59124744E9</v>
      </c>
      <c r="E4559" s="25">
        <v>0.37492716</v>
      </c>
      <c r="G4559" s="25"/>
    </row>
    <row r="4560">
      <c r="A4560" s="22" t="s">
        <v>18618</v>
      </c>
      <c r="B4560" s="4" t="s">
        <v>13987</v>
      </c>
      <c r="C4560" s="4" t="s">
        <v>4390</v>
      </c>
      <c r="D4560" s="10">
        <v>1.591422703E9</v>
      </c>
      <c r="E4560" s="25">
        <v>0.3749162</v>
      </c>
      <c r="G4560" s="25"/>
    </row>
    <row r="4561">
      <c r="A4561" s="4" t="s">
        <v>18619</v>
      </c>
      <c r="B4561" s="4" t="s">
        <v>14107</v>
      </c>
      <c r="C4561" s="4" t="s">
        <v>3636</v>
      </c>
      <c r="D4561" s="10">
        <v>1.593026475E9</v>
      </c>
      <c r="E4561" s="25">
        <v>0.37472555</v>
      </c>
      <c r="G4561" s="25"/>
    </row>
    <row r="4562">
      <c r="A4562" s="4" t="s">
        <v>18620</v>
      </c>
      <c r="B4562" s="4" t="s">
        <v>14228</v>
      </c>
      <c r="C4562" s="4" t="s">
        <v>7561</v>
      </c>
      <c r="D4562" s="10">
        <v>1.591381985E9</v>
      </c>
      <c r="E4562" s="25">
        <v>0.37467065</v>
      </c>
      <c r="G4562" s="25"/>
    </row>
    <row r="4563">
      <c r="A4563" s="22" t="s">
        <v>18621</v>
      </c>
      <c r="B4563" s="4" t="s">
        <v>6282</v>
      </c>
      <c r="C4563" s="4" t="s">
        <v>9780</v>
      </c>
      <c r="D4563" s="10">
        <v>1.592860647E9</v>
      </c>
      <c r="E4563" s="25">
        <v>0.37459877</v>
      </c>
      <c r="G4563" s="25"/>
    </row>
    <row r="4564">
      <c r="A4564" s="4" t="s">
        <v>18622</v>
      </c>
      <c r="B4564" s="4" t="s">
        <v>13129</v>
      </c>
      <c r="C4564" s="4" t="s">
        <v>6174</v>
      </c>
      <c r="D4564" s="10">
        <v>1.59260955E9</v>
      </c>
      <c r="E4564" s="25">
        <v>0.37451276</v>
      </c>
      <c r="G4564" s="25"/>
    </row>
    <row r="4565">
      <c r="A4565" s="4" t="s">
        <v>18623</v>
      </c>
      <c r="B4565" s="4" t="s">
        <v>886</v>
      </c>
      <c r="C4565" s="4" t="s">
        <v>12362</v>
      </c>
      <c r="D4565" s="10">
        <v>1.592497977E9</v>
      </c>
      <c r="E4565" s="25">
        <v>0.37435886</v>
      </c>
      <c r="G4565" s="25"/>
    </row>
    <row r="4566">
      <c r="A4566" s="4" t="s">
        <v>18624</v>
      </c>
      <c r="B4566" s="4" t="s">
        <v>15273</v>
      </c>
      <c r="C4566" s="4" t="s">
        <v>845</v>
      </c>
      <c r="D4566" s="10">
        <v>1.592230295E9</v>
      </c>
      <c r="E4566" s="25">
        <v>0.37416896</v>
      </c>
      <c r="G4566" s="25"/>
    </row>
    <row r="4567">
      <c r="A4567" s="4" t="s">
        <v>18625</v>
      </c>
      <c r="B4567" s="4" t="s">
        <v>2146</v>
      </c>
      <c r="C4567" s="4" t="s">
        <v>7052</v>
      </c>
      <c r="D4567" s="10">
        <v>1.592277914E9</v>
      </c>
      <c r="E4567" s="25">
        <v>0.37407812</v>
      </c>
      <c r="G4567" s="25"/>
    </row>
    <row r="4568">
      <c r="A4568" s="4" t="s">
        <v>18626</v>
      </c>
      <c r="B4568" s="4" t="s">
        <v>1327</v>
      </c>
      <c r="C4568" s="4" t="s">
        <v>6000</v>
      </c>
      <c r="D4568" s="10">
        <v>1.591878348E9</v>
      </c>
      <c r="E4568" s="25">
        <v>0.37389427</v>
      </c>
      <c r="G4568" s="25"/>
    </row>
    <row r="4569">
      <c r="A4569" s="4" t="s">
        <v>18627</v>
      </c>
      <c r="B4569" s="4" t="s">
        <v>13826</v>
      </c>
      <c r="C4569" s="4" t="s">
        <v>179</v>
      </c>
      <c r="D4569" s="10">
        <v>1.592330478E9</v>
      </c>
      <c r="E4569" s="25">
        <v>0.37387598</v>
      </c>
      <c r="G4569" s="25"/>
    </row>
    <row r="4570">
      <c r="A4570" s="4" t="s">
        <v>18628</v>
      </c>
      <c r="B4570" s="4" t="s">
        <v>10639</v>
      </c>
      <c r="C4570" s="4" t="s">
        <v>8758</v>
      </c>
      <c r="D4570" s="10">
        <v>1.592927264E9</v>
      </c>
      <c r="E4570" s="25">
        <v>0.37385815</v>
      </c>
      <c r="G4570" s="25"/>
    </row>
    <row r="4571">
      <c r="A4571" s="4" t="s">
        <v>18629</v>
      </c>
      <c r="B4571" s="4" t="s">
        <v>18630</v>
      </c>
      <c r="C4571" s="4" t="s">
        <v>10338</v>
      </c>
      <c r="D4571" s="10">
        <v>1.591633636E9</v>
      </c>
      <c r="E4571" s="25">
        <v>0.37384558</v>
      </c>
      <c r="G4571" s="25"/>
    </row>
    <row r="4572">
      <c r="A4572" s="22" t="s">
        <v>18631</v>
      </c>
      <c r="B4572" s="4" t="s">
        <v>13851</v>
      </c>
      <c r="C4572" s="4" t="s">
        <v>4086</v>
      </c>
      <c r="D4572" s="10">
        <v>1.591482459E9</v>
      </c>
      <c r="E4572" s="25">
        <v>0.37374166</v>
      </c>
      <c r="G4572" s="25"/>
    </row>
    <row r="4573">
      <c r="A4573" s="4" t="s">
        <v>18632</v>
      </c>
      <c r="B4573" s="4" t="s">
        <v>14812</v>
      </c>
      <c r="C4573" s="4" t="s">
        <v>6649</v>
      </c>
      <c r="D4573" s="10">
        <v>1.593610944E9</v>
      </c>
      <c r="E4573" s="25">
        <v>0.37344202</v>
      </c>
      <c r="G4573" s="25"/>
    </row>
    <row r="4574">
      <c r="A4574" s="4" t="s">
        <v>18633</v>
      </c>
      <c r="B4574" s="4" t="s">
        <v>13230</v>
      </c>
      <c r="C4574" s="4" t="s">
        <v>5331</v>
      </c>
      <c r="D4574" s="10">
        <v>1.591356081E9</v>
      </c>
      <c r="E4574" s="25">
        <v>0.3734399</v>
      </c>
      <c r="G4574" s="25"/>
    </row>
    <row r="4575">
      <c r="A4575" s="4" t="s">
        <v>18634</v>
      </c>
      <c r="B4575" s="26">
        <v>1.2346E13</v>
      </c>
      <c r="C4575" s="4" t="s">
        <v>4648</v>
      </c>
      <c r="D4575" s="10">
        <v>1.592414003E9</v>
      </c>
      <c r="E4575" s="25">
        <v>0.37317845</v>
      </c>
      <c r="G4575" s="25"/>
    </row>
    <row r="4576">
      <c r="A4576" s="4" t="s">
        <v>18635</v>
      </c>
      <c r="B4576" s="4" t="s">
        <v>18636</v>
      </c>
      <c r="C4576" s="4" t="s">
        <v>10893</v>
      </c>
      <c r="D4576" s="10">
        <v>1.592761432E9</v>
      </c>
      <c r="E4576" s="25">
        <v>0.37311706</v>
      </c>
      <c r="G4576" s="25"/>
    </row>
    <row r="4577">
      <c r="A4577" s="4" t="s">
        <v>18637</v>
      </c>
      <c r="B4577" s="4" t="s">
        <v>5559</v>
      </c>
      <c r="C4577" s="4" t="s">
        <v>7040</v>
      </c>
      <c r="D4577" s="10">
        <v>1.591479892E9</v>
      </c>
      <c r="E4577" s="25">
        <v>0.37286073</v>
      </c>
      <c r="G4577" s="25"/>
    </row>
    <row r="4578">
      <c r="A4578" s="4" t="s">
        <v>18638</v>
      </c>
      <c r="B4578" s="4" t="s">
        <v>8319</v>
      </c>
      <c r="C4578" s="4" t="s">
        <v>7069</v>
      </c>
      <c r="D4578" s="10">
        <v>1.591273291E9</v>
      </c>
      <c r="E4578" s="25">
        <v>0.3728575</v>
      </c>
      <c r="G4578" s="25"/>
    </row>
    <row r="4579">
      <c r="A4579" s="4" t="s">
        <v>18639</v>
      </c>
      <c r="B4579" s="4" t="s">
        <v>14251</v>
      </c>
      <c r="C4579" s="4" t="s">
        <v>5515</v>
      </c>
      <c r="D4579" s="10">
        <v>1.592571318E9</v>
      </c>
      <c r="E4579" s="25">
        <v>0.37270126</v>
      </c>
      <c r="G4579" s="25"/>
    </row>
    <row r="4580">
      <c r="A4580" s="22" t="s">
        <v>18640</v>
      </c>
      <c r="B4580" s="4" t="s">
        <v>13311</v>
      </c>
      <c r="C4580" s="4" t="s">
        <v>318</v>
      </c>
      <c r="D4580" s="10">
        <v>1.591050922E9</v>
      </c>
      <c r="E4580" s="25">
        <v>0.3726679</v>
      </c>
      <c r="G4580" s="25"/>
    </row>
    <row r="4581">
      <c r="A4581" s="4" t="s">
        <v>18641</v>
      </c>
      <c r="B4581" s="4" t="s">
        <v>13314</v>
      </c>
      <c r="C4581" s="4" t="s">
        <v>975</v>
      </c>
      <c r="D4581" s="10">
        <v>1.591644311E9</v>
      </c>
      <c r="E4581" s="25">
        <v>0.37263474</v>
      </c>
      <c r="G4581" s="25"/>
    </row>
    <row r="4582">
      <c r="A4582" s="4" t="s">
        <v>18642</v>
      </c>
      <c r="B4582" s="4" t="s">
        <v>13289</v>
      </c>
      <c r="C4582" s="4" t="s">
        <v>1914</v>
      </c>
      <c r="D4582" s="10">
        <v>1.591291767E9</v>
      </c>
      <c r="E4582" s="25">
        <v>0.3725778</v>
      </c>
      <c r="G4582" s="25"/>
    </row>
    <row r="4583">
      <c r="A4583" s="4" t="s">
        <v>18643</v>
      </c>
      <c r="B4583" s="4" t="s">
        <v>13098</v>
      </c>
      <c r="C4583" s="4" t="s">
        <v>10728</v>
      </c>
      <c r="D4583" s="10">
        <v>1.591067895E9</v>
      </c>
      <c r="E4583" s="25">
        <v>0.37223706</v>
      </c>
      <c r="G4583" s="25"/>
    </row>
    <row r="4584">
      <c r="A4584" s="22" t="s">
        <v>18644</v>
      </c>
      <c r="B4584" s="4" t="s">
        <v>1057</v>
      </c>
      <c r="C4584" s="4" t="s">
        <v>528</v>
      </c>
      <c r="D4584" s="10">
        <v>1.592191037E9</v>
      </c>
      <c r="E4584" s="25">
        <v>0.3722292</v>
      </c>
      <c r="G4584" s="25"/>
    </row>
    <row r="4585">
      <c r="A4585" s="4" t="s">
        <v>18645</v>
      </c>
      <c r="B4585" s="4" t="s">
        <v>12337</v>
      </c>
      <c r="C4585" s="4" t="s">
        <v>1422</v>
      </c>
      <c r="D4585" s="10">
        <v>1.591327819E9</v>
      </c>
      <c r="E4585" s="25">
        <v>0.37205562</v>
      </c>
      <c r="G4585" s="25"/>
    </row>
    <row r="4586">
      <c r="A4586" s="22" t="s">
        <v>18646</v>
      </c>
      <c r="B4586" s="4" t="s">
        <v>930</v>
      </c>
      <c r="C4586" s="4" t="s">
        <v>11252</v>
      </c>
      <c r="D4586" s="10">
        <v>1.593275382E9</v>
      </c>
      <c r="E4586" s="25">
        <v>0.37187028</v>
      </c>
      <c r="G4586" s="25"/>
    </row>
    <row r="4587">
      <c r="A4587" s="4" t="s">
        <v>18647</v>
      </c>
      <c r="B4587" s="4" t="s">
        <v>2083</v>
      </c>
      <c r="C4587" s="4" t="s">
        <v>9953</v>
      </c>
      <c r="D4587" s="10">
        <v>1.591077062E9</v>
      </c>
      <c r="E4587" s="25">
        <v>0.37154144</v>
      </c>
      <c r="G4587" s="25"/>
    </row>
    <row r="4588">
      <c r="A4588" s="4" t="s">
        <v>18648</v>
      </c>
      <c r="B4588" s="4" t="s">
        <v>2284</v>
      </c>
      <c r="C4588" s="4" t="s">
        <v>7825</v>
      </c>
      <c r="D4588" s="10">
        <v>1.591356986E9</v>
      </c>
      <c r="E4588" s="25">
        <v>0.37150964</v>
      </c>
      <c r="G4588" s="25"/>
    </row>
    <row r="4589">
      <c r="A4589" s="4" t="s">
        <v>18649</v>
      </c>
      <c r="B4589" s="4" t="s">
        <v>18650</v>
      </c>
      <c r="C4589" s="4" t="s">
        <v>5101</v>
      </c>
      <c r="D4589" s="10">
        <v>1.591895352E9</v>
      </c>
      <c r="E4589" s="25">
        <v>0.37143764</v>
      </c>
      <c r="G4589" s="25"/>
    </row>
    <row r="4590">
      <c r="A4590" s="22" t="s">
        <v>18651</v>
      </c>
      <c r="B4590" s="4" t="s">
        <v>18652</v>
      </c>
      <c r="C4590" s="4" t="s">
        <v>4488</v>
      </c>
      <c r="D4590" s="10">
        <v>1.593464508E9</v>
      </c>
      <c r="E4590" s="25">
        <v>0.37136564</v>
      </c>
      <c r="G4590" s="25"/>
    </row>
    <row r="4591">
      <c r="A4591" s="4" t="s">
        <v>18653</v>
      </c>
      <c r="B4591" s="4" t="s">
        <v>13108</v>
      </c>
      <c r="C4591" s="4" t="s">
        <v>1414</v>
      </c>
      <c r="D4591" s="10">
        <v>1.593372203E9</v>
      </c>
      <c r="E4591" s="25">
        <v>0.37120736</v>
      </c>
      <c r="G4591" s="25"/>
    </row>
    <row r="4592">
      <c r="A4592" s="4" t="s">
        <v>18654</v>
      </c>
      <c r="B4592" s="4" t="s">
        <v>10639</v>
      </c>
      <c r="C4592" s="4" t="s">
        <v>11252</v>
      </c>
      <c r="D4592" s="10">
        <v>1.593210162E9</v>
      </c>
      <c r="E4592" s="25">
        <v>0.37098172</v>
      </c>
      <c r="G4592" s="25"/>
    </row>
    <row r="4593">
      <c r="A4593" s="4" t="s">
        <v>18655</v>
      </c>
      <c r="B4593" s="4" t="s">
        <v>14589</v>
      </c>
      <c r="C4593" s="4" t="s">
        <v>46</v>
      </c>
      <c r="D4593" s="10">
        <v>1.591295361E9</v>
      </c>
      <c r="E4593" s="25">
        <v>0.3709788</v>
      </c>
      <c r="G4593" s="25"/>
    </row>
    <row r="4594">
      <c r="A4594" s="22" t="s">
        <v>18656</v>
      </c>
      <c r="B4594" s="4" t="s">
        <v>1790</v>
      </c>
      <c r="C4594" s="4" t="s">
        <v>8649</v>
      </c>
      <c r="D4594" s="10">
        <v>1.591026559E9</v>
      </c>
      <c r="E4594" s="25">
        <v>0.3706173</v>
      </c>
      <c r="G4594" s="25"/>
    </row>
    <row r="4595">
      <c r="A4595" s="22" t="s">
        <v>18657</v>
      </c>
      <c r="B4595" s="4" t="s">
        <v>13601</v>
      </c>
      <c r="C4595" s="4" t="s">
        <v>849</v>
      </c>
      <c r="D4595" s="10">
        <v>1.592936418E9</v>
      </c>
      <c r="E4595" s="25">
        <v>0.37033635</v>
      </c>
      <c r="G4595" s="25"/>
    </row>
    <row r="4596">
      <c r="A4596" s="4" t="s">
        <v>18658</v>
      </c>
      <c r="B4596" s="4" t="s">
        <v>1140</v>
      </c>
      <c r="C4596" s="4" t="s">
        <v>10884</v>
      </c>
      <c r="D4596" s="10">
        <v>1.593312019E9</v>
      </c>
      <c r="E4596" s="25">
        <v>0.37025383</v>
      </c>
      <c r="G4596" s="25"/>
    </row>
    <row r="4597">
      <c r="A4597" s="4" t="s">
        <v>18659</v>
      </c>
      <c r="B4597" s="4" t="s">
        <v>5086</v>
      </c>
      <c r="C4597" s="4" t="s">
        <v>7692</v>
      </c>
      <c r="D4597" s="10">
        <v>1.591368882E9</v>
      </c>
      <c r="E4597" s="25">
        <v>0.370163</v>
      </c>
      <c r="G4597" s="25"/>
    </row>
    <row r="4598">
      <c r="A4598" s="4" t="s">
        <v>18660</v>
      </c>
      <c r="B4598" s="4" t="s">
        <v>7389</v>
      </c>
      <c r="C4598" s="4" t="s">
        <v>11188</v>
      </c>
      <c r="D4598" s="10">
        <v>1.591755373E9</v>
      </c>
      <c r="E4598" s="25">
        <v>0.3700839</v>
      </c>
      <c r="G4598" s="25"/>
    </row>
    <row r="4599">
      <c r="A4599" s="4" t="s">
        <v>18661</v>
      </c>
      <c r="B4599" s="4" t="s">
        <v>2030</v>
      </c>
      <c r="C4599" s="4" t="s">
        <v>9241</v>
      </c>
      <c r="D4599" s="10">
        <v>1.592701789E9</v>
      </c>
      <c r="E4599" s="25">
        <v>0.36992377</v>
      </c>
      <c r="G4599" s="25"/>
    </row>
    <row r="4600">
      <c r="A4600" s="4" t="s">
        <v>18662</v>
      </c>
      <c r="B4600" s="4" t="s">
        <v>18663</v>
      </c>
      <c r="C4600" s="4" t="s">
        <v>3624</v>
      </c>
      <c r="D4600" s="10">
        <v>1.593292214E9</v>
      </c>
      <c r="E4600" s="25">
        <v>0.36966664</v>
      </c>
      <c r="G4600" s="25"/>
    </row>
    <row r="4601">
      <c r="A4601" s="22" t="s">
        <v>18664</v>
      </c>
      <c r="B4601" s="4" t="s">
        <v>1327</v>
      </c>
      <c r="C4601" s="4" t="s">
        <v>5943</v>
      </c>
      <c r="D4601" s="10">
        <v>1.591199569E9</v>
      </c>
      <c r="E4601" s="25">
        <v>0.3696566</v>
      </c>
      <c r="G4601" s="25"/>
    </row>
    <row r="4602">
      <c r="A4602" s="4" t="s">
        <v>18665</v>
      </c>
      <c r="B4602" s="4" t="s">
        <v>13828</v>
      </c>
      <c r="C4602" s="4" t="s">
        <v>9827</v>
      </c>
      <c r="D4602" s="10">
        <v>1.591570656E9</v>
      </c>
      <c r="E4602" s="25">
        <v>0.36932835</v>
      </c>
      <c r="G4602" s="25"/>
    </row>
    <row r="4603">
      <c r="A4603" s="22" t="s">
        <v>18666</v>
      </c>
      <c r="B4603" s="4" t="s">
        <v>13762</v>
      </c>
      <c r="C4603" s="4" t="s">
        <v>8839</v>
      </c>
      <c r="D4603" s="10">
        <v>1.592350039E9</v>
      </c>
      <c r="E4603" s="25">
        <v>0.3692267</v>
      </c>
      <c r="G4603" s="25"/>
    </row>
    <row r="4604">
      <c r="A4604" s="22" t="s">
        <v>18667</v>
      </c>
      <c r="B4604" s="4" t="s">
        <v>16275</v>
      </c>
      <c r="C4604" s="4" t="s">
        <v>6241</v>
      </c>
      <c r="D4604" s="10">
        <v>1.592793035E9</v>
      </c>
      <c r="E4604" s="25">
        <v>0.36919028</v>
      </c>
      <c r="G4604" s="25"/>
    </row>
    <row r="4605">
      <c r="A4605" s="4" t="s">
        <v>18668</v>
      </c>
      <c r="B4605" s="4" t="s">
        <v>7289</v>
      </c>
      <c r="C4605" s="4" t="s">
        <v>3239</v>
      </c>
      <c r="D4605" s="10">
        <v>1.59141125E9</v>
      </c>
      <c r="E4605" s="25">
        <v>0.36873803</v>
      </c>
      <c r="G4605" s="25"/>
    </row>
    <row r="4606">
      <c r="A4606" s="4" t="s">
        <v>18669</v>
      </c>
      <c r="B4606" s="4" t="s">
        <v>3108</v>
      </c>
      <c r="C4606" s="4" t="s">
        <v>2600</v>
      </c>
      <c r="D4606" s="10">
        <v>1.593394892E9</v>
      </c>
      <c r="E4606" s="25">
        <v>0.36838937</v>
      </c>
      <c r="G4606" s="25"/>
    </row>
    <row r="4607">
      <c r="A4607" s="4" t="s">
        <v>18670</v>
      </c>
      <c r="B4607" s="4" t="s">
        <v>18671</v>
      </c>
      <c r="C4607" s="4" t="s">
        <v>5720</v>
      </c>
      <c r="D4607" s="10">
        <v>1.591714492E9</v>
      </c>
      <c r="E4607" s="25">
        <v>0.36795288</v>
      </c>
      <c r="G4607" s="25"/>
    </row>
    <row r="4608">
      <c r="A4608" s="4" t="s">
        <v>18672</v>
      </c>
      <c r="B4608" s="4" t="s">
        <v>3104</v>
      </c>
      <c r="C4608" s="4" t="s">
        <v>7011</v>
      </c>
      <c r="D4608" s="10">
        <v>1.591259131E9</v>
      </c>
      <c r="E4608" s="25">
        <v>0.36750084</v>
      </c>
      <c r="G4608" s="25"/>
    </row>
    <row r="4609">
      <c r="A4609" s="22" t="s">
        <v>18673</v>
      </c>
      <c r="B4609" s="4" t="s">
        <v>18248</v>
      </c>
      <c r="C4609" s="4" t="s">
        <v>1402</v>
      </c>
      <c r="D4609" s="10">
        <v>1.592745738E9</v>
      </c>
      <c r="E4609" s="25">
        <v>0.3673602</v>
      </c>
      <c r="G4609" s="25"/>
    </row>
    <row r="4610">
      <c r="A4610" s="4" t="s">
        <v>18674</v>
      </c>
      <c r="B4610" s="4" t="s">
        <v>13250</v>
      </c>
      <c r="C4610" s="4" t="s">
        <v>11496</v>
      </c>
      <c r="D4610" s="10">
        <v>1.591230214E9</v>
      </c>
      <c r="E4610" s="25">
        <v>0.36718094</v>
      </c>
      <c r="G4610" s="25"/>
    </row>
    <row r="4611">
      <c r="A4611" s="4" t="s">
        <v>18675</v>
      </c>
      <c r="B4611" s="4" t="s">
        <v>13333</v>
      </c>
      <c r="C4611" s="4" t="s">
        <v>9096</v>
      </c>
      <c r="D4611" s="10">
        <v>1.593517231E9</v>
      </c>
      <c r="E4611" s="25">
        <v>0.36697158</v>
      </c>
      <c r="G4611" s="25"/>
    </row>
    <row r="4612">
      <c r="A4612" s="4" t="s">
        <v>18676</v>
      </c>
      <c r="B4612" s="4" t="s">
        <v>978</v>
      </c>
      <c r="C4612" s="4" t="s">
        <v>8947</v>
      </c>
      <c r="D4612" s="10">
        <v>1.592624064E9</v>
      </c>
      <c r="E4612" s="25">
        <v>0.36684266</v>
      </c>
      <c r="G4612" s="25"/>
    </row>
    <row r="4613">
      <c r="A4613" s="4" t="s">
        <v>18677</v>
      </c>
      <c r="B4613" s="4" t="s">
        <v>886</v>
      </c>
      <c r="C4613" s="4" t="s">
        <v>11567</v>
      </c>
      <c r="D4613" s="10">
        <v>1.591216769E9</v>
      </c>
      <c r="E4613" s="25">
        <v>0.3667635</v>
      </c>
      <c r="G4613" s="25"/>
    </row>
    <row r="4614">
      <c r="A4614" s="4" t="s">
        <v>18678</v>
      </c>
      <c r="B4614" s="4" t="s">
        <v>7333</v>
      </c>
      <c r="C4614" s="4" t="s">
        <v>4435</v>
      </c>
      <c r="D4614" s="10">
        <v>1.591133538E9</v>
      </c>
      <c r="E4614" s="25">
        <v>0.36674115</v>
      </c>
      <c r="G4614" s="25"/>
    </row>
    <row r="4615">
      <c r="A4615" s="4" t="s">
        <v>18679</v>
      </c>
      <c r="B4615" s="4" t="s">
        <v>978</v>
      </c>
      <c r="C4615" s="4" t="s">
        <v>7898</v>
      </c>
      <c r="D4615" s="10">
        <v>1.592394552E9</v>
      </c>
      <c r="E4615" s="25">
        <v>0.3665051</v>
      </c>
      <c r="G4615" s="25"/>
    </row>
    <row r="4616">
      <c r="A4616" s="22" t="s">
        <v>18680</v>
      </c>
      <c r="B4616" s="4" t="s">
        <v>1327</v>
      </c>
      <c r="C4616" s="4" t="s">
        <v>11580</v>
      </c>
      <c r="D4616" s="10">
        <v>1.591307114E9</v>
      </c>
      <c r="E4616" s="25">
        <v>0.36603397</v>
      </c>
      <c r="G4616" s="25"/>
    </row>
    <row r="4617">
      <c r="A4617" s="4" t="s">
        <v>18681</v>
      </c>
      <c r="B4617" s="4" t="s">
        <v>14139</v>
      </c>
      <c r="C4617" s="4" t="s">
        <v>7128</v>
      </c>
      <c r="D4617" s="10">
        <v>1.591190956E9</v>
      </c>
      <c r="E4617" s="25">
        <v>0.3660118</v>
      </c>
      <c r="G4617" s="25"/>
    </row>
    <row r="4618">
      <c r="A4618" s="22" t="s">
        <v>18682</v>
      </c>
      <c r="B4618" s="4" t="s">
        <v>930</v>
      </c>
      <c r="C4618" s="4" t="s">
        <v>4963</v>
      </c>
      <c r="D4618" s="10">
        <v>1.591139009E9</v>
      </c>
      <c r="E4618" s="25">
        <v>0.36595392</v>
      </c>
      <c r="G4618" s="25"/>
    </row>
    <row r="4619">
      <c r="A4619" s="4" t="s">
        <v>18683</v>
      </c>
      <c r="B4619" s="4" t="s">
        <v>2284</v>
      </c>
      <c r="C4619" s="4" t="s">
        <v>12501</v>
      </c>
      <c r="D4619" s="10">
        <v>1.59279996E9</v>
      </c>
      <c r="E4619" s="25">
        <v>0.36591756</v>
      </c>
      <c r="G4619" s="25"/>
    </row>
    <row r="4620">
      <c r="A4620" s="4" t="s">
        <v>18684</v>
      </c>
      <c r="B4620" s="4" t="s">
        <v>13135</v>
      </c>
      <c r="C4620" s="4" t="s">
        <v>7189</v>
      </c>
      <c r="D4620" s="10">
        <v>1.591479465E9</v>
      </c>
      <c r="E4620" s="25">
        <v>0.36589</v>
      </c>
      <c r="G4620" s="25"/>
    </row>
    <row r="4621">
      <c r="A4621" s="4" t="s">
        <v>18685</v>
      </c>
      <c r="B4621" s="4" t="s">
        <v>15178</v>
      </c>
      <c r="C4621" s="4" t="s">
        <v>8543</v>
      </c>
      <c r="D4621" s="10">
        <v>1.59124656E9</v>
      </c>
      <c r="E4621" s="25">
        <v>0.36521995</v>
      </c>
      <c r="G4621" s="25"/>
    </row>
    <row r="4622">
      <c r="A4622" s="22" t="s">
        <v>18686</v>
      </c>
      <c r="B4622" s="4" t="s">
        <v>939</v>
      </c>
      <c r="C4622" s="4" t="s">
        <v>7784</v>
      </c>
      <c r="D4622" s="10">
        <v>1.591132117E9</v>
      </c>
      <c r="E4622" s="25">
        <v>0.36521095</v>
      </c>
      <c r="G4622" s="25"/>
    </row>
    <row r="4623">
      <c r="A4623" s="22" t="s">
        <v>18687</v>
      </c>
      <c r="B4623" s="4" t="s">
        <v>1790</v>
      </c>
      <c r="C4623" s="4" t="s">
        <v>11496</v>
      </c>
      <c r="D4623" s="10">
        <v>1.591194974E9</v>
      </c>
      <c r="E4623" s="25">
        <v>0.3651516</v>
      </c>
      <c r="G4623" s="25"/>
    </row>
    <row r="4624">
      <c r="A4624" s="4" t="s">
        <v>18688</v>
      </c>
      <c r="B4624" s="4" t="s">
        <v>14656</v>
      </c>
      <c r="C4624" s="4" t="s">
        <v>4809</v>
      </c>
      <c r="D4624" s="10">
        <v>1.592594057E9</v>
      </c>
      <c r="E4624" s="25">
        <v>0.36507812</v>
      </c>
      <c r="G4624" s="25"/>
    </row>
    <row r="4625">
      <c r="A4625" s="4" t="s">
        <v>18689</v>
      </c>
      <c r="B4625" s="4" t="s">
        <v>1619</v>
      </c>
      <c r="C4625" s="4" t="s">
        <v>7466</v>
      </c>
      <c r="D4625" s="10">
        <v>1.592442592E9</v>
      </c>
      <c r="E4625" s="25">
        <v>0.36459076</v>
      </c>
      <c r="G4625" s="25"/>
    </row>
    <row r="4626">
      <c r="A4626" s="22" t="s">
        <v>18690</v>
      </c>
      <c r="B4626" s="4" t="s">
        <v>18691</v>
      </c>
      <c r="C4626" s="4" t="s">
        <v>2595</v>
      </c>
      <c r="D4626" s="10">
        <v>1.591504159E9</v>
      </c>
      <c r="E4626" s="25">
        <v>0.36409816</v>
      </c>
      <c r="G4626" s="25"/>
    </row>
    <row r="4627">
      <c r="A4627" s="4" t="s">
        <v>18692</v>
      </c>
      <c r="B4627" s="4" t="s">
        <v>16610</v>
      </c>
      <c r="C4627" s="4" t="s">
        <v>4390</v>
      </c>
      <c r="D4627" s="10">
        <v>1.591369066E9</v>
      </c>
      <c r="E4627" s="25">
        <v>0.3640102</v>
      </c>
      <c r="G4627" s="25"/>
    </row>
    <row r="4628">
      <c r="A4628" s="4" t="s">
        <v>18693</v>
      </c>
      <c r="B4628" s="4" t="s">
        <v>13544</v>
      </c>
      <c r="C4628" s="4" t="s">
        <v>5130</v>
      </c>
      <c r="D4628" s="10">
        <v>1.592508151E9</v>
      </c>
      <c r="E4628" s="25">
        <v>0.3639352</v>
      </c>
      <c r="G4628" s="25"/>
    </row>
    <row r="4629">
      <c r="A4629" s="4" t="s">
        <v>18694</v>
      </c>
      <c r="B4629" s="26">
        <v>1.2346E13</v>
      </c>
      <c r="C4629" s="4" t="s">
        <v>11112</v>
      </c>
      <c r="D4629" s="10">
        <v>1.592407499E9</v>
      </c>
      <c r="E4629" s="25">
        <v>0.36378136</v>
      </c>
      <c r="G4629" s="25"/>
    </row>
    <row r="4630">
      <c r="A4630" s="4" t="s">
        <v>18695</v>
      </c>
      <c r="B4630" s="4" t="s">
        <v>3526</v>
      </c>
      <c r="C4630" s="4" t="s">
        <v>116</v>
      </c>
      <c r="D4630" s="10">
        <v>1.591821907E9</v>
      </c>
      <c r="E4630" s="25">
        <v>0.36360767</v>
      </c>
      <c r="G4630" s="25"/>
    </row>
    <row r="4631">
      <c r="A4631" s="4" t="s">
        <v>18696</v>
      </c>
      <c r="B4631" s="4" t="s">
        <v>17321</v>
      </c>
      <c r="C4631" s="4" t="s">
        <v>4720</v>
      </c>
      <c r="D4631" s="10">
        <v>1.591818633E9</v>
      </c>
      <c r="E4631" s="25">
        <v>0.36359066</v>
      </c>
      <c r="G4631" s="25"/>
    </row>
    <row r="4632">
      <c r="A4632" s="4" t="s">
        <v>18697</v>
      </c>
      <c r="B4632" s="4" t="s">
        <v>1067</v>
      </c>
      <c r="C4632" s="4" t="s">
        <v>3265</v>
      </c>
      <c r="D4632" s="10">
        <v>1.592510573E9</v>
      </c>
      <c r="E4632" s="25">
        <v>0.36357126</v>
      </c>
      <c r="G4632" s="25"/>
    </row>
    <row r="4633">
      <c r="A4633" s="4" t="s">
        <v>18698</v>
      </c>
      <c r="B4633" s="4" t="s">
        <v>18699</v>
      </c>
      <c r="C4633" s="4" t="s">
        <v>5739</v>
      </c>
      <c r="D4633" s="10">
        <v>1.593474026E9</v>
      </c>
      <c r="E4633" s="25">
        <v>0.36345094</v>
      </c>
      <c r="G4633" s="25"/>
    </row>
    <row r="4634">
      <c r="A4634" s="22" t="s">
        <v>18700</v>
      </c>
      <c r="B4634" s="4" t="s">
        <v>14756</v>
      </c>
      <c r="C4634" s="4" t="s">
        <v>1300</v>
      </c>
      <c r="D4634" s="10">
        <v>1.592549328E9</v>
      </c>
      <c r="E4634" s="25">
        <v>0.3633826</v>
      </c>
      <c r="G4634" s="25"/>
    </row>
    <row r="4635">
      <c r="A4635" s="4" t="s">
        <v>18701</v>
      </c>
      <c r="B4635" s="4" t="s">
        <v>13819</v>
      </c>
      <c r="C4635" s="4" t="s">
        <v>9040</v>
      </c>
      <c r="D4635" s="10">
        <v>1.592022066E9</v>
      </c>
      <c r="E4635" s="25">
        <v>0.36331674</v>
      </c>
      <c r="G4635" s="25"/>
    </row>
    <row r="4636">
      <c r="A4636" s="4" t="s">
        <v>18702</v>
      </c>
      <c r="B4636" s="4" t="s">
        <v>15715</v>
      </c>
      <c r="C4636" s="4" t="s">
        <v>4783</v>
      </c>
      <c r="D4636" s="10">
        <v>1.59129434E9</v>
      </c>
      <c r="E4636" s="25">
        <v>0.36322513</v>
      </c>
      <c r="G4636" s="25"/>
    </row>
    <row r="4637">
      <c r="A4637" s="4" t="s">
        <v>18703</v>
      </c>
      <c r="B4637" s="4" t="s">
        <v>14780</v>
      </c>
      <c r="C4637" s="4" t="s">
        <v>7266</v>
      </c>
      <c r="D4637" s="10">
        <v>1.59260586E9</v>
      </c>
      <c r="E4637" s="25">
        <v>0.3631899</v>
      </c>
      <c r="G4637" s="25"/>
    </row>
    <row r="4638">
      <c r="A4638" s="4" t="s">
        <v>18704</v>
      </c>
      <c r="B4638" s="4" t="s">
        <v>930</v>
      </c>
      <c r="C4638" s="4" t="s">
        <v>3149</v>
      </c>
      <c r="D4638" s="10">
        <v>1.592163184E9</v>
      </c>
      <c r="E4638" s="25">
        <v>0.36316305</v>
      </c>
      <c r="G4638" s="25"/>
    </row>
    <row r="4639">
      <c r="A4639" s="4" t="s">
        <v>18705</v>
      </c>
      <c r="B4639" s="4" t="s">
        <v>13135</v>
      </c>
      <c r="C4639" s="4" t="s">
        <v>5411</v>
      </c>
      <c r="D4639" s="10">
        <v>1.591633651E9</v>
      </c>
      <c r="E4639" s="25">
        <v>0.36304396</v>
      </c>
      <c r="G4639" s="25"/>
    </row>
    <row r="4640">
      <c r="A4640" s="4" t="s">
        <v>18706</v>
      </c>
      <c r="B4640" s="4" t="s">
        <v>14780</v>
      </c>
      <c r="C4640" s="4" t="s">
        <v>7490</v>
      </c>
      <c r="D4640" s="10">
        <v>1.593284346E9</v>
      </c>
      <c r="E4640" s="25">
        <v>0.3626048</v>
      </c>
      <c r="G4640" s="25"/>
    </row>
    <row r="4641">
      <c r="A4641" s="4" t="s">
        <v>18707</v>
      </c>
      <c r="B4641" s="4" t="s">
        <v>1790</v>
      </c>
      <c r="C4641" s="4" t="s">
        <v>7359</v>
      </c>
      <c r="D4641" s="10">
        <v>1.59113748E9</v>
      </c>
      <c r="E4641" s="25">
        <v>0.36257902</v>
      </c>
      <c r="G4641" s="25"/>
    </row>
    <row r="4642">
      <c r="A4642" s="4" t="s">
        <v>18708</v>
      </c>
      <c r="B4642" s="4" t="s">
        <v>16513</v>
      </c>
      <c r="C4642" s="4" t="s">
        <v>2342</v>
      </c>
      <c r="D4642" s="10">
        <v>1.592594831E9</v>
      </c>
      <c r="E4642" s="25">
        <v>0.36255953</v>
      </c>
      <c r="G4642" s="25"/>
    </row>
    <row r="4643">
      <c r="A4643" s="4" t="s">
        <v>18709</v>
      </c>
      <c r="B4643" s="4" t="s">
        <v>1425</v>
      </c>
      <c r="C4643" s="4" t="s">
        <v>5655</v>
      </c>
      <c r="D4643" s="10">
        <v>1.591155382E9</v>
      </c>
      <c r="E4643" s="25">
        <v>0.3625344</v>
      </c>
      <c r="G4643" s="25"/>
    </row>
    <row r="4644">
      <c r="A4644" s="22" t="s">
        <v>18710</v>
      </c>
      <c r="B4644" s="4" t="s">
        <v>2030</v>
      </c>
      <c r="C4644" s="4" t="s">
        <v>11496</v>
      </c>
      <c r="D4644" s="10">
        <v>1.59120243E9</v>
      </c>
      <c r="E4644" s="25">
        <v>0.36225998</v>
      </c>
      <c r="G4644" s="25"/>
    </row>
    <row r="4645">
      <c r="A4645" s="4" t="s">
        <v>18711</v>
      </c>
      <c r="B4645" s="4" t="s">
        <v>13968</v>
      </c>
      <c r="C4645" s="4" t="s">
        <v>3695</v>
      </c>
      <c r="D4645" s="10">
        <v>1.592587587E9</v>
      </c>
      <c r="E4645" s="25">
        <v>0.3620566</v>
      </c>
      <c r="G4645" s="25"/>
    </row>
    <row r="4646">
      <c r="A4646" s="4" t="s">
        <v>18712</v>
      </c>
      <c r="B4646" s="4" t="s">
        <v>3259</v>
      </c>
      <c r="C4646" s="4" t="s">
        <v>11740</v>
      </c>
      <c r="D4646" s="10">
        <v>1.591233375E9</v>
      </c>
      <c r="E4646" s="25">
        <v>0.36192572</v>
      </c>
      <c r="G4646" s="25"/>
    </row>
    <row r="4647">
      <c r="A4647" s="4" t="s">
        <v>18713</v>
      </c>
      <c r="B4647" s="4" t="s">
        <v>13098</v>
      </c>
      <c r="C4647" s="4" t="s">
        <v>1625</v>
      </c>
      <c r="D4647" s="10">
        <v>1.592431552E9</v>
      </c>
      <c r="E4647" s="25">
        <v>0.36177486</v>
      </c>
      <c r="G4647" s="25"/>
    </row>
    <row r="4648">
      <c r="A4648" s="22" t="s">
        <v>18714</v>
      </c>
      <c r="B4648" s="4" t="s">
        <v>1257</v>
      </c>
      <c r="C4648" s="4" t="s">
        <v>9199</v>
      </c>
      <c r="D4648" s="10">
        <v>1.591893762E9</v>
      </c>
      <c r="E4648" s="25">
        <v>0.3617515</v>
      </c>
      <c r="G4648" s="25"/>
    </row>
    <row r="4649">
      <c r="A4649" s="22" t="s">
        <v>18715</v>
      </c>
      <c r="B4649" s="4" t="s">
        <v>16246</v>
      </c>
      <c r="C4649" s="4" t="s">
        <v>6225</v>
      </c>
      <c r="D4649" s="10">
        <v>1.593471334E9</v>
      </c>
      <c r="E4649" s="25">
        <v>0.36162114</v>
      </c>
      <c r="G4649" s="25"/>
    </row>
    <row r="4650">
      <c r="A4650" s="4" t="s">
        <v>18716</v>
      </c>
      <c r="B4650" s="4" t="s">
        <v>18717</v>
      </c>
      <c r="C4650" s="4" t="s">
        <v>6792</v>
      </c>
      <c r="D4650" s="10">
        <v>1.593133237E9</v>
      </c>
      <c r="E4650" s="25">
        <v>0.36157966</v>
      </c>
      <c r="G4650" s="25"/>
    </row>
    <row r="4651">
      <c r="A4651" s="4" t="s">
        <v>18718</v>
      </c>
      <c r="B4651" s="4" t="s">
        <v>18719</v>
      </c>
      <c r="C4651" s="4" t="s">
        <v>734</v>
      </c>
      <c r="D4651" s="10">
        <v>1.592357779E9</v>
      </c>
      <c r="E4651" s="25">
        <v>0.36138266</v>
      </c>
      <c r="G4651" s="25"/>
    </row>
    <row r="4652">
      <c r="A4652" s="22" t="s">
        <v>18720</v>
      </c>
      <c r="B4652" s="4" t="s">
        <v>15298</v>
      </c>
      <c r="C4652" s="4" t="s">
        <v>6134</v>
      </c>
      <c r="D4652" s="10">
        <v>1.591706006E9</v>
      </c>
      <c r="E4652" s="25">
        <v>0.36120936</v>
      </c>
      <c r="G4652" s="25"/>
    </row>
    <row r="4653">
      <c r="A4653" s="22" t="s">
        <v>18721</v>
      </c>
      <c r="B4653" s="4" t="s">
        <v>1790</v>
      </c>
      <c r="C4653" s="4" t="s">
        <v>165</v>
      </c>
      <c r="D4653" s="10">
        <v>1.591121463E9</v>
      </c>
      <c r="E4653" s="25">
        <v>0.36116505</v>
      </c>
      <c r="G4653" s="25"/>
    </row>
    <row r="4654">
      <c r="A4654" s="22" t="s">
        <v>18722</v>
      </c>
      <c r="B4654" s="4" t="s">
        <v>2065</v>
      </c>
      <c r="C4654" s="4" t="s">
        <v>503</v>
      </c>
      <c r="D4654" s="10">
        <v>1.593366009E9</v>
      </c>
      <c r="E4654" s="25">
        <v>0.36113408</v>
      </c>
      <c r="G4654" s="25"/>
    </row>
    <row r="4655">
      <c r="A4655" s="4" t="s">
        <v>18723</v>
      </c>
      <c r="B4655" s="4" t="s">
        <v>14531</v>
      </c>
      <c r="C4655" s="4" t="s">
        <v>7232</v>
      </c>
      <c r="D4655" s="10">
        <v>1.5918325E9</v>
      </c>
      <c r="E4655" s="25">
        <v>0.36062905</v>
      </c>
      <c r="G4655" s="25"/>
    </row>
    <row r="4656">
      <c r="A4656" s="4" t="s">
        <v>18724</v>
      </c>
      <c r="B4656" s="4" t="s">
        <v>15162</v>
      </c>
      <c r="C4656" s="4" t="s">
        <v>4492</v>
      </c>
      <c r="D4656" s="10">
        <v>1.591151196E9</v>
      </c>
      <c r="E4656" s="25">
        <v>0.36061925</v>
      </c>
      <c r="G4656" s="25"/>
    </row>
    <row r="4657">
      <c r="A4657" s="4" t="s">
        <v>18725</v>
      </c>
      <c r="B4657" s="4" t="s">
        <v>16513</v>
      </c>
      <c r="C4657" s="4" t="s">
        <v>1662</v>
      </c>
      <c r="D4657" s="10">
        <v>1.592219106E9</v>
      </c>
      <c r="E4657" s="25">
        <v>0.36041403</v>
      </c>
      <c r="G4657" s="25"/>
    </row>
    <row r="4658">
      <c r="A4658" s="4" t="s">
        <v>18726</v>
      </c>
      <c r="B4658" s="4" t="s">
        <v>18727</v>
      </c>
      <c r="C4658" s="4" t="s">
        <v>7282</v>
      </c>
      <c r="D4658" s="10">
        <v>1.593098101E9</v>
      </c>
      <c r="E4658" s="25">
        <v>0.36039978</v>
      </c>
      <c r="G4658" s="25"/>
    </row>
    <row r="4659">
      <c r="A4659" s="4" t="s">
        <v>18728</v>
      </c>
      <c r="B4659" s="4" t="s">
        <v>14087</v>
      </c>
      <c r="C4659" s="4" t="s">
        <v>4030</v>
      </c>
      <c r="D4659" s="10">
        <v>1.591810297E9</v>
      </c>
      <c r="E4659" s="25">
        <v>0.36037818</v>
      </c>
      <c r="G4659" s="25"/>
    </row>
    <row r="4660">
      <c r="A4660" s="22" t="s">
        <v>18729</v>
      </c>
      <c r="B4660" s="4" t="s">
        <v>13098</v>
      </c>
      <c r="C4660" s="4" t="s">
        <v>10327</v>
      </c>
      <c r="D4660" s="10">
        <v>1.592913665E9</v>
      </c>
      <c r="E4660" s="25">
        <v>0.36036888</v>
      </c>
      <c r="G4660" s="25"/>
    </row>
    <row r="4661">
      <c r="A4661" s="4" t="s">
        <v>18730</v>
      </c>
      <c r="B4661" s="4" t="s">
        <v>16242</v>
      </c>
      <c r="C4661" s="4" t="s">
        <v>4715</v>
      </c>
      <c r="D4661" s="10">
        <v>1.592527208E9</v>
      </c>
      <c r="E4661" s="25">
        <v>0.36030716</v>
      </c>
      <c r="G4661" s="25"/>
    </row>
    <row r="4662">
      <c r="A4662" s="4" t="s">
        <v>18731</v>
      </c>
      <c r="B4662" s="4" t="s">
        <v>14531</v>
      </c>
      <c r="C4662" s="4" t="s">
        <v>7313</v>
      </c>
      <c r="D4662" s="10">
        <v>1.591832359E9</v>
      </c>
      <c r="E4662" s="25">
        <v>0.36024076</v>
      </c>
      <c r="G4662" s="25"/>
    </row>
    <row r="4663">
      <c r="A4663" s="4" t="s">
        <v>18732</v>
      </c>
      <c r="B4663" s="4" t="s">
        <v>13260</v>
      </c>
      <c r="C4663" s="4" t="s">
        <v>4931</v>
      </c>
      <c r="D4663" s="10">
        <v>1.592538612E9</v>
      </c>
      <c r="E4663" s="25">
        <v>0.3602247</v>
      </c>
      <c r="G4663" s="25"/>
    </row>
    <row r="4664">
      <c r="A4664" s="4" t="s">
        <v>18733</v>
      </c>
      <c r="B4664" s="4" t="s">
        <v>8489</v>
      </c>
      <c r="C4664" s="4" t="s">
        <v>2850</v>
      </c>
      <c r="D4664" s="10">
        <v>1.593367094E9</v>
      </c>
      <c r="E4664" s="25">
        <v>0.36022392</v>
      </c>
      <c r="G4664" s="25"/>
    </row>
    <row r="4665">
      <c r="A4665" s="4" t="s">
        <v>18734</v>
      </c>
      <c r="B4665" s="4" t="s">
        <v>13689</v>
      </c>
      <c r="C4665" s="4" t="s">
        <v>7148</v>
      </c>
      <c r="D4665" s="10">
        <v>1.591030614E9</v>
      </c>
      <c r="E4665" s="25">
        <v>0.3602088</v>
      </c>
      <c r="G4665" s="25"/>
    </row>
    <row r="4666">
      <c r="A4666" s="4" t="s">
        <v>18735</v>
      </c>
      <c r="B4666" s="4" t="s">
        <v>18736</v>
      </c>
      <c r="C4666" s="4" t="s">
        <v>8768</v>
      </c>
      <c r="D4666" s="10">
        <v>1.593261487E9</v>
      </c>
      <c r="E4666" s="25">
        <v>0.35994306</v>
      </c>
      <c r="G4666" s="25"/>
    </row>
    <row r="4667">
      <c r="A4667" s="4" t="s">
        <v>18737</v>
      </c>
      <c r="B4667" s="4" t="s">
        <v>13798</v>
      </c>
      <c r="C4667" s="4" t="s">
        <v>7007</v>
      </c>
      <c r="D4667" s="10">
        <v>1.592472408E9</v>
      </c>
      <c r="E4667" s="25">
        <v>0.3598601</v>
      </c>
      <c r="G4667" s="25"/>
    </row>
    <row r="4668">
      <c r="A4668" s="4" t="s">
        <v>18738</v>
      </c>
      <c r="B4668" s="4" t="s">
        <v>18739</v>
      </c>
      <c r="C4668" s="4" t="s">
        <v>7052</v>
      </c>
      <c r="D4668" s="10">
        <v>1.592268366E9</v>
      </c>
      <c r="E4668" s="25">
        <v>0.3596468</v>
      </c>
      <c r="G4668" s="25"/>
    </row>
    <row r="4669">
      <c r="A4669" s="4" t="s">
        <v>18740</v>
      </c>
      <c r="B4669" s="4" t="s">
        <v>13673</v>
      </c>
      <c r="C4669" s="4" t="s">
        <v>363</v>
      </c>
      <c r="D4669" s="10">
        <v>1.592398741E9</v>
      </c>
      <c r="E4669" s="25">
        <v>0.3594844</v>
      </c>
      <c r="G4669" s="25"/>
    </row>
    <row r="4670">
      <c r="A4670" s="4" t="s">
        <v>18741</v>
      </c>
      <c r="B4670" s="4" t="s">
        <v>1327</v>
      </c>
      <c r="C4670" s="4" t="s">
        <v>3507</v>
      </c>
      <c r="D4670" s="10">
        <v>1.59213408E9</v>
      </c>
      <c r="E4670" s="25">
        <v>0.35946384</v>
      </c>
      <c r="G4670" s="25"/>
    </row>
    <row r="4671">
      <c r="A4671" s="4" t="s">
        <v>18742</v>
      </c>
      <c r="B4671" s="4" t="s">
        <v>17919</v>
      </c>
      <c r="C4671" s="4" t="s">
        <v>6691</v>
      </c>
      <c r="D4671" s="10">
        <v>1.593534411E9</v>
      </c>
      <c r="E4671" s="25">
        <v>0.35945228</v>
      </c>
      <c r="G4671" s="25"/>
    </row>
    <row r="4672">
      <c r="A4672" s="4" t="s">
        <v>18743</v>
      </c>
      <c r="B4672" s="4" t="s">
        <v>13945</v>
      </c>
      <c r="C4672" s="4" t="s">
        <v>3986</v>
      </c>
      <c r="D4672" s="10">
        <v>1.592092629E9</v>
      </c>
      <c r="E4672" s="25">
        <v>0.35944605</v>
      </c>
      <c r="G4672" s="25"/>
    </row>
    <row r="4673">
      <c r="A4673" s="4" t="s">
        <v>18744</v>
      </c>
      <c r="B4673" s="4" t="s">
        <v>7123</v>
      </c>
      <c r="C4673" s="4" t="s">
        <v>8202</v>
      </c>
      <c r="D4673" s="10">
        <v>1.591210399E9</v>
      </c>
      <c r="E4673" s="25">
        <v>0.35938382</v>
      </c>
      <c r="G4673" s="25"/>
    </row>
    <row r="4674">
      <c r="A4674" s="4" t="s">
        <v>18745</v>
      </c>
      <c r="B4674" s="4" t="s">
        <v>13868</v>
      </c>
      <c r="C4674" s="4" t="s">
        <v>12023</v>
      </c>
      <c r="D4674" s="10">
        <v>1.593301294E9</v>
      </c>
      <c r="E4674" s="25">
        <v>0.35919052</v>
      </c>
      <c r="G4674" s="25"/>
    </row>
    <row r="4675">
      <c r="A4675" s="4" t="s">
        <v>18746</v>
      </c>
      <c r="B4675" s="4" t="s">
        <v>13851</v>
      </c>
      <c r="C4675" s="4" t="s">
        <v>5029</v>
      </c>
      <c r="D4675" s="10">
        <v>1.593054148E9</v>
      </c>
      <c r="E4675" s="25">
        <v>0.35912883</v>
      </c>
      <c r="G4675" s="25"/>
    </row>
    <row r="4676">
      <c r="A4676" s="22" t="s">
        <v>18747</v>
      </c>
      <c r="B4676" s="4" t="s">
        <v>14002</v>
      </c>
      <c r="C4676" s="4" t="s">
        <v>4792</v>
      </c>
      <c r="D4676" s="10">
        <v>1.591095327E9</v>
      </c>
      <c r="E4676" s="25">
        <v>0.35898077</v>
      </c>
      <c r="G4676" s="25"/>
    </row>
    <row r="4677">
      <c r="A4677" s="4" t="s">
        <v>18748</v>
      </c>
      <c r="B4677" s="4" t="s">
        <v>886</v>
      </c>
      <c r="C4677" s="4" t="s">
        <v>220</v>
      </c>
      <c r="D4677" s="10">
        <v>1.592847009E9</v>
      </c>
      <c r="E4677" s="25">
        <v>0.35859793</v>
      </c>
      <c r="G4677" s="25"/>
    </row>
    <row r="4678">
      <c r="A4678" s="4" t="s">
        <v>18749</v>
      </c>
      <c r="B4678" s="4" t="s">
        <v>4826</v>
      </c>
      <c r="C4678" s="4" t="s">
        <v>3675</v>
      </c>
      <c r="D4678" s="10">
        <v>1.592032047E9</v>
      </c>
      <c r="E4678" s="25">
        <v>0.35857517</v>
      </c>
      <c r="G4678" s="25"/>
    </row>
    <row r="4679">
      <c r="A4679" s="4" t="s">
        <v>18750</v>
      </c>
      <c r="B4679" s="4" t="s">
        <v>13784</v>
      </c>
      <c r="C4679" s="4" t="s">
        <v>11435</v>
      </c>
      <c r="D4679" s="10">
        <v>1.59147688E9</v>
      </c>
      <c r="E4679" s="25">
        <v>0.35849455</v>
      </c>
      <c r="G4679" s="25"/>
    </row>
    <row r="4680">
      <c r="A4680" s="22" t="s">
        <v>18751</v>
      </c>
      <c r="B4680" s="4" t="s">
        <v>18752</v>
      </c>
      <c r="C4680" s="4" t="s">
        <v>5955</v>
      </c>
      <c r="D4680" s="10">
        <v>1.591506555E9</v>
      </c>
      <c r="E4680" s="25">
        <v>0.35842583</v>
      </c>
      <c r="G4680" s="25"/>
    </row>
    <row r="4681">
      <c r="A4681" s="22" t="s">
        <v>18753</v>
      </c>
      <c r="B4681" s="4" t="s">
        <v>18217</v>
      </c>
      <c r="C4681" s="4" t="s">
        <v>3051</v>
      </c>
      <c r="D4681" s="10">
        <v>1.592803992E9</v>
      </c>
      <c r="E4681" s="25">
        <v>0.35840538</v>
      </c>
      <c r="G4681" s="25"/>
    </row>
    <row r="4682">
      <c r="A4682" s="4" t="s">
        <v>18754</v>
      </c>
      <c r="B4682" s="4" t="s">
        <v>13135</v>
      </c>
      <c r="C4682" s="4" t="s">
        <v>7449</v>
      </c>
      <c r="D4682" s="10">
        <v>1.593371584E9</v>
      </c>
      <c r="E4682" s="25">
        <v>0.35833907</v>
      </c>
      <c r="G4682" s="25"/>
    </row>
    <row r="4683">
      <c r="A4683" s="22" t="s">
        <v>18755</v>
      </c>
      <c r="B4683" s="4" t="s">
        <v>6034</v>
      </c>
      <c r="C4683" s="4" t="s">
        <v>147</v>
      </c>
      <c r="D4683" s="10">
        <v>1.593453442E9</v>
      </c>
      <c r="E4683" s="25">
        <v>0.35830322</v>
      </c>
      <c r="G4683" s="25"/>
    </row>
    <row r="4684">
      <c r="A4684" s="22" t="s">
        <v>18756</v>
      </c>
      <c r="B4684" s="4" t="s">
        <v>18757</v>
      </c>
      <c r="C4684" s="4" t="s">
        <v>1451</v>
      </c>
      <c r="D4684" s="10">
        <v>1.591248942E9</v>
      </c>
      <c r="E4684" s="25">
        <v>0.3582297</v>
      </c>
      <c r="G4684" s="25"/>
    </row>
    <row r="4685">
      <c r="A4685" s="4" t="s">
        <v>18758</v>
      </c>
      <c r="B4685" s="4" t="s">
        <v>18759</v>
      </c>
      <c r="C4685" s="4" t="s">
        <v>8156</v>
      </c>
      <c r="D4685" s="10">
        <v>1.592630148E9</v>
      </c>
      <c r="E4685" s="25">
        <v>0.35802254</v>
      </c>
      <c r="G4685" s="25"/>
    </row>
    <row r="4686">
      <c r="A4686" s="22" t="s">
        <v>18760</v>
      </c>
      <c r="B4686" s="4" t="s">
        <v>1790</v>
      </c>
      <c r="C4686" s="4" t="s">
        <v>9677</v>
      </c>
      <c r="D4686" s="10">
        <v>1.591511573E9</v>
      </c>
      <c r="E4686" s="25">
        <v>0.3579591</v>
      </c>
      <c r="G4686" s="25"/>
    </row>
    <row r="4687">
      <c r="A4687" s="4" t="s">
        <v>18761</v>
      </c>
      <c r="B4687" s="4" t="s">
        <v>1619</v>
      </c>
      <c r="C4687" s="4" t="s">
        <v>6535</v>
      </c>
      <c r="D4687" s="10">
        <v>1.591130336E9</v>
      </c>
      <c r="E4687" s="25">
        <v>0.35792133</v>
      </c>
      <c r="G4687" s="25"/>
    </row>
    <row r="4688">
      <c r="A4688" s="4" t="s">
        <v>18762</v>
      </c>
      <c r="B4688" s="4" t="s">
        <v>13964</v>
      </c>
      <c r="C4688" s="4" t="s">
        <v>2202</v>
      </c>
      <c r="D4688" s="10">
        <v>1.59121471E9</v>
      </c>
      <c r="E4688" s="25">
        <v>0.35784394</v>
      </c>
      <c r="G4688" s="25"/>
    </row>
    <row r="4689">
      <c r="A4689" s="22" t="s">
        <v>18763</v>
      </c>
      <c r="B4689" s="4" t="s">
        <v>16766</v>
      </c>
      <c r="C4689" s="4" t="s">
        <v>2740</v>
      </c>
      <c r="D4689" s="10">
        <v>1.591666112E9</v>
      </c>
      <c r="E4689" s="25">
        <v>0.35767642</v>
      </c>
      <c r="G4689" s="25"/>
    </row>
    <row r="4690">
      <c r="A4690" s="4" t="s">
        <v>18764</v>
      </c>
      <c r="B4690" s="4" t="s">
        <v>1067</v>
      </c>
      <c r="C4690" s="4" t="s">
        <v>5995</v>
      </c>
      <c r="D4690" s="10">
        <v>1.591466506E9</v>
      </c>
      <c r="E4690" s="25">
        <v>0.3576271</v>
      </c>
      <c r="G4690" s="25"/>
    </row>
    <row r="4691">
      <c r="A4691" s="4" t="s">
        <v>18765</v>
      </c>
      <c r="B4691" s="26">
        <v>1.2346E13</v>
      </c>
      <c r="C4691" s="4" t="s">
        <v>1471</v>
      </c>
      <c r="D4691" s="10">
        <v>1.592274088E9</v>
      </c>
      <c r="E4691" s="25">
        <v>0.35754597</v>
      </c>
      <c r="G4691" s="25"/>
    </row>
    <row r="4692">
      <c r="A4692" s="4" t="s">
        <v>18766</v>
      </c>
      <c r="B4692" s="4" t="s">
        <v>14228</v>
      </c>
      <c r="C4692" s="4" t="s">
        <v>7403</v>
      </c>
      <c r="D4692" s="10">
        <v>1.591378992E9</v>
      </c>
      <c r="E4692" s="25">
        <v>0.35744813</v>
      </c>
      <c r="G4692" s="25"/>
    </row>
    <row r="4693">
      <c r="A4693" s="4" t="s">
        <v>18767</v>
      </c>
      <c r="B4693" s="4" t="s">
        <v>18768</v>
      </c>
      <c r="C4693" s="4" t="s">
        <v>8827</v>
      </c>
      <c r="D4693" s="10">
        <v>1.591758869E9</v>
      </c>
      <c r="E4693" s="25">
        <v>0.35741952</v>
      </c>
      <c r="G4693" s="25"/>
    </row>
    <row r="4694">
      <c r="A4694" s="4" t="s">
        <v>18769</v>
      </c>
      <c r="B4694" s="4" t="s">
        <v>13689</v>
      </c>
      <c r="C4694" s="4" t="s">
        <v>750</v>
      </c>
      <c r="D4694" s="10">
        <v>1.591194196E9</v>
      </c>
      <c r="E4694" s="25">
        <v>0.35730857</v>
      </c>
      <c r="G4694" s="25"/>
    </row>
    <row r="4695">
      <c r="A4695" s="4" t="s">
        <v>18770</v>
      </c>
      <c r="B4695" s="4" t="s">
        <v>2065</v>
      </c>
      <c r="C4695" s="4" t="s">
        <v>11669</v>
      </c>
      <c r="D4695" s="10">
        <v>1.593132439E9</v>
      </c>
      <c r="E4695" s="25">
        <v>0.35712036</v>
      </c>
      <c r="G4695" s="25"/>
    </row>
    <row r="4696">
      <c r="A4696" s="22" t="s">
        <v>18771</v>
      </c>
      <c r="B4696" s="4" t="s">
        <v>18772</v>
      </c>
      <c r="C4696" s="4" t="s">
        <v>5772</v>
      </c>
      <c r="D4696" s="10">
        <v>1.591224341E9</v>
      </c>
      <c r="E4696" s="25">
        <v>0.35709634</v>
      </c>
      <c r="G4696" s="25"/>
    </row>
    <row r="4697">
      <c r="A4697" s="4" t="s">
        <v>18773</v>
      </c>
      <c r="B4697" s="4" t="s">
        <v>13910</v>
      </c>
      <c r="C4697" s="4" t="s">
        <v>5119</v>
      </c>
      <c r="D4697" s="10">
        <v>1.593065875E9</v>
      </c>
      <c r="E4697" s="25">
        <v>0.35698873</v>
      </c>
      <c r="G4697" s="25"/>
    </row>
    <row r="4698">
      <c r="A4698" s="22" t="s">
        <v>18774</v>
      </c>
      <c r="B4698" s="4" t="s">
        <v>11591</v>
      </c>
      <c r="C4698" s="4" t="s">
        <v>1771</v>
      </c>
      <c r="D4698" s="10">
        <v>1.593137932E9</v>
      </c>
      <c r="E4698" s="25">
        <v>0.35696453</v>
      </c>
      <c r="G4698" s="25"/>
    </row>
    <row r="4699">
      <c r="A4699" s="4" t="s">
        <v>18775</v>
      </c>
      <c r="B4699" s="4" t="s">
        <v>14107</v>
      </c>
      <c r="C4699" s="4" t="s">
        <v>5515</v>
      </c>
      <c r="D4699" s="10">
        <v>1.592587277E9</v>
      </c>
      <c r="E4699" s="25">
        <v>0.3566842</v>
      </c>
      <c r="G4699" s="25"/>
    </row>
    <row r="4700">
      <c r="A4700" s="4" t="s">
        <v>18776</v>
      </c>
      <c r="B4700" s="4" t="s">
        <v>5714</v>
      </c>
      <c r="C4700" s="4" t="s">
        <v>9118</v>
      </c>
      <c r="D4700" s="10">
        <v>1.591060738E9</v>
      </c>
      <c r="E4700" s="25">
        <v>0.35667783</v>
      </c>
      <c r="G4700" s="25"/>
    </row>
    <row r="4701">
      <c r="A4701" s="22" t="s">
        <v>18777</v>
      </c>
      <c r="B4701" s="4" t="s">
        <v>1790</v>
      </c>
      <c r="C4701" s="4" t="s">
        <v>9595</v>
      </c>
      <c r="D4701" s="10">
        <v>1.591762416E9</v>
      </c>
      <c r="E4701" s="25">
        <v>0.35667473</v>
      </c>
      <c r="G4701" s="25"/>
    </row>
    <row r="4702">
      <c r="A4702" s="22" t="s">
        <v>18778</v>
      </c>
      <c r="B4702" s="4" t="s">
        <v>13945</v>
      </c>
      <c r="C4702" s="4" t="s">
        <v>7356</v>
      </c>
      <c r="D4702" s="10">
        <v>1.593302304E9</v>
      </c>
      <c r="E4702" s="25">
        <v>0.35667086</v>
      </c>
      <c r="G4702" s="25"/>
    </row>
    <row r="4703">
      <c r="A4703" s="22" t="s">
        <v>18779</v>
      </c>
      <c r="B4703" s="4" t="s">
        <v>15715</v>
      </c>
      <c r="C4703" s="4" t="s">
        <v>5506</v>
      </c>
      <c r="D4703" s="10">
        <v>1.592351328E9</v>
      </c>
      <c r="E4703" s="25">
        <v>0.35665777</v>
      </c>
      <c r="G4703" s="25"/>
    </row>
    <row r="4704">
      <c r="A4704" s="4" t="s">
        <v>18780</v>
      </c>
      <c r="B4704" s="4" t="s">
        <v>930</v>
      </c>
      <c r="C4704" s="4" t="s">
        <v>5978</v>
      </c>
      <c r="D4704" s="10">
        <v>1.592457039E9</v>
      </c>
      <c r="E4704" s="25">
        <v>0.3566089</v>
      </c>
      <c r="G4704" s="25"/>
    </row>
    <row r="4705">
      <c r="A4705" s="4" t="s">
        <v>18781</v>
      </c>
      <c r="B4705" s="4" t="s">
        <v>13794</v>
      </c>
      <c r="C4705" s="4" t="s">
        <v>5524</v>
      </c>
      <c r="D4705" s="10">
        <v>1.593185049E9</v>
      </c>
      <c r="E4705" s="25">
        <v>0.35649383</v>
      </c>
      <c r="G4705" s="25"/>
    </row>
    <row r="4706">
      <c r="A4706" s="4" t="s">
        <v>18782</v>
      </c>
      <c r="B4706" s="4" t="s">
        <v>18783</v>
      </c>
      <c r="C4706" s="4" t="s">
        <v>7282</v>
      </c>
      <c r="D4706" s="10">
        <v>1.592919552E9</v>
      </c>
      <c r="E4706" s="25">
        <v>0.35630748</v>
      </c>
      <c r="G4706" s="25"/>
    </row>
    <row r="4707">
      <c r="A4707" s="4" t="s">
        <v>18784</v>
      </c>
      <c r="B4707" s="4" t="s">
        <v>6636</v>
      </c>
      <c r="C4707" s="4" t="s">
        <v>8839</v>
      </c>
      <c r="D4707" s="10">
        <v>1.592363129E9</v>
      </c>
      <c r="E4707" s="25">
        <v>0.35627475</v>
      </c>
      <c r="G4707" s="25"/>
    </row>
    <row r="4708">
      <c r="A4708" s="4" t="s">
        <v>18785</v>
      </c>
      <c r="B4708" s="4" t="s">
        <v>13643</v>
      </c>
      <c r="C4708" s="4" t="s">
        <v>7626</v>
      </c>
      <c r="D4708" s="10">
        <v>1.592518547E9</v>
      </c>
      <c r="E4708" s="25">
        <v>0.3561398</v>
      </c>
      <c r="G4708" s="25"/>
    </row>
    <row r="4709">
      <c r="A4709" s="4" t="s">
        <v>18786</v>
      </c>
      <c r="B4709" s="4" t="s">
        <v>4375</v>
      </c>
      <c r="C4709" s="4" t="s">
        <v>966</v>
      </c>
      <c r="D4709" s="10">
        <v>1.592150865E9</v>
      </c>
      <c r="E4709" s="25">
        <v>0.3560727</v>
      </c>
      <c r="G4709" s="25"/>
    </row>
    <row r="4710">
      <c r="A4710" s="4" t="s">
        <v>18787</v>
      </c>
      <c r="B4710" s="4" t="s">
        <v>5114</v>
      </c>
      <c r="C4710" s="4" t="s">
        <v>156</v>
      </c>
      <c r="D4710" s="10">
        <v>1.593505424E9</v>
      </c>
      <c r="E4710" s="25">
        <v>0.3560348</v>
      </c>
      <c r="G4710" s="25"/>
    </row>
    <row r="4711">
      <c r="A4711" s="4" t="s">
        <v>18788</v>
      </c>
      <c r="B4711" s="4" t="s">
        <v>16451</v>
      </c>
      <c r="C4711" s="4" t="s">
        <v>11796</v>
      </c>
      <c r="D4711" s="10">
        <v>1.591727861E9</v>
      </c>
      <c r="E4711" s="25">
        <v>0.35602084</v>
      </c>
      <c r="G4711" s="25"/>
    </row>
    <row r="4712">
      <c r="A4712" s="4" t="s">
        <v>18789</v>
      </c>
      <c r="B4712" s="4" t="s">
        <v>8489</v>
      </c>
      <c r="C4712" s="4" t="s">
        <v>11796</v>
      </c>
      <c r="D4712" s="10">
        <v>1.591731054E9</v>
      </c>
      <c r="E4712" s="25">
        <v>0.35594907</v>
      </c>
      <c r="G4712" s="25"/>
    </row>
    <row r="4713">
      <c r="A4713" s="4" t="s">
        <v>18790</v>
      </c>
      <c r="B4713" s="4" t="s">
        <v>6282</v>
      </c>
      <c r="C4713" s="4" t="s">
        <v>9815</v>
      </c>
      <c r="D4713" s="10">
        <v>1.593050222E9</v>
      </c>
      <c r="E4713" s="25">
        <v>0.35554466</v>
      </c>
      <c r="G4713" s="25"/>
    </row>
    <row r="4714">
      <c r="A4714" s="4" t="s">
        <v>18791</v>
      </c>
      <c r="B4714" s="4" t="s">
        <v>17062</v>
      </c>
      <c r="C4714" s="4" t="s">
        <v>770</v>
      </c>
      <c r="D4714" s="10">
        <v>1.592233317E9</v>
      </c>
      <c r="E4714" s="25">
        <v>0.35552114</v>
      </c>
      <c r="G4714" s="25"/>
    </row>
    <row r="4715">
      <c r="A4715" s="4" t="s">
        <v>18792</v>
      </c>
      <c r="B4715" s="4" t="s">
        <v>13155</v>
      </c>
      <c r="C4715" s="4" t="s">
        <v>892</v>
      </c>
      <c r="D4715" s="10">
        <v>1.591153941E9</v>
      </c>
      <c r="E4715" s="25">
        <v>0.3554417</v>
      </c>
      <c r="G4715" s="25"/>
    </row>
    <row r="4716">
      <c r="A4716" s="4" t="s">
        <v>18793</v>
      </c>
      <c r="B4716" s="4" t="s">
        <v>7379</v>
      </c>
      <c r="C4716" s="4" t="s">
        <v>293</v>
      </c>
      <c r="D4716" s="10">
        <v>1.591106033E9</v>
      </c>
      <c r="E4716" s="25">
        <v>0.35537332</v>
      </c>
      <c r="G4716" s="25"/>
    </row>
    <row r="4717">
      <c r="A4717" s="4" t="s">
        <v>18794</v>
      </c>
      <c r="B4717" s="4" t="s">
        <v>18795</v>
      </c>
      <c r="C4717" s="4" t="s">
        <v>7282</v>
      </c>
      <c r="D4717" s="10">
        <v>1.593011408E9</v>
      </c>
      <c r="E4717" s="25">
        <v>0.35533535</v>
      </c>
      <c r="G4717" s="25"/>
    </row>
    <row r="4718">
      <c r="A4718" s="4" t="s">
        <v>18796</v>
      </c>
      <c r="B4718" s="4" t="s">
        <v>13868</v>
      </c>
      <c r="C4718" s="4" t="s">
        <v>4283</v>
      </c>
      <c r="D4718" s="10">
        <v>1.593497439E9</v>
      </c>
      <c r="E4718" s="25">
        <v>0.35519078</v>
      </c>
      <c r="G4718" s="25"/>
    </row>
    <row r="4719">
      <c r="A4719" s="4" t="s">
        <v>18797</v>
      </c>
      <c r="B4719" s="4" t="s">
        <v>6521</v>
      </c>
      <c r="C4719" s="4" t="s">
        <v>3145</v>
      </c>
      <c r="D4719" s="10">
        <v>1.591815842E9</v>
      </c>
      <c r="E4719" s="25">
        <v>0.3550855</v>
      </c>
      <c r="G4719" s="25"/>
    </row>
    <row r="4720">
      <c r="A4720" s="4" t="s">
        <v>18798</v>
      </c>
      <c r="B4720" s="4" t="s">
        <v>6282</v>
      </c>
      <c r="C4720" s="4" t="s">
        <v>3037</v>
      </c>
      <c r="D4720" s="10">
        <v>1.592140033E9</v>
      </c>
      <c r="E4720" s="25">
        <v>0.3549268</v>
      </c>
      <c r="G4720" s="25"/>
    </row>
    <row r="4721">
      <c r="A4721" s="22" t="s">
        <v>18799</v>
      </c>
      <c r="B4721" s="4" t="s">
        <v>18800</v>
      </c>
      <c r="C4721" s="4" t="s">
        <v>3136</v>
      </c>
      <c r="D4721" s="10">
        <v>1.593475833E9</v>
      </c>
      <c r="E4721" s="25">
        <v>0.35477203</v>
      </c>
      <c r="G4721" s="25"/>
    </row>
    <row r="4722">
      <c r="A4722" s="4" t="s">
        <v>18801</v>
      </c>
      <c r="B4722" s="4" t="s">
        <v>5714</v>
      </c>
      <c r="C4722" s="4" t="s">
        <v>9614</v>
      </c>
      <c r="D4722" s="10">
        <v>1.592362519E9</v>
      </c>
      <c r="E4722" s="25">
        <v>0.3546183</v>
      </c>
      <c r="G4722" s="25"/>
    </row>
    <row r="4723">
      <c r="A4723" s="4" t="s">
        <v>18802</v>
      </c>
      <c r="B4723" s="4" t="s">
        <v>6636</v>
      </c>
      <c r="C4723" s="4" t="s">
        <v>5536</v>
      </c>
      <c r="D4723" s="10">
        <v>1.592446381E9</v>
      </c>
      <c r="E4723" s="25">
        <v>0.35438496</v>
      </c>
      <c r="G4723" s="25"/>
    </row>
    <row r="4724">
      <c r="A4724" s="4" t="s">
        <v>18803</v>
      </c>
      <c r="B4724" s="4" t="s">
        <v>13188</v>
      </c>
      <c r="C4724" s="4" t="s">
        <v>10373</v>
      </c>
      <c r="D4724" s="10">
        <v>1.593124223E9</v>
      </c>
      <c r="E4724" s="25">
        <v>0.35421938</v>
      </c>
      <c r="G4724" s="25"/>
    </row>
    <row r="4725">
      <c r="A4725" s="4" t="s">
        <v>18804</v>
      </c>
      <c r="B4725" s="4" t="s">
        <v>18805</v>
      </c>
      <c r="C4725" s="4" t="s">
        <v>5899</v>
      </c>
      <c r="D4725" s="10">
        <v>1.591203444E9</v>
      </c>
      <c r="E4725" s="25">
        <v>0.35417008</v>
      </c>
      <c r="G4725" s="25"/>
    </row>
    <row r="4726">
      <c r="A4726" s="22" t="s">
        <v>18806</v>
      </c>
      <c r="B4726" s="4" t="s">
        <v>18807</v>
      </c>
      <c r="C4726" s="4" t="s">
        <v>999</v>
      </c>
      <c r="D4726" s="10">
        <v>1.593196116E9</v>
      </c>
      <c r="E4726" s="25">
        <v>0.3541394</v>
      </c>
      <c r="G4726" s="25"/>
    </row>
    <row r="4727">
      <c r="A4727" s="4" t="s">
        <v>18808</v>
      </c>
      <c r="B4727" s="4" t="s">
        <v>15928</v>
      </c>
      <c r="C4727" s="4" t="s">
        <v>4291</v>
      </c>
      <c r="D4727" s="10">
        <v>1.591370261E9</v>
      </c>
      <c r="E4727" s="25">
        <v>0.35389552</v>
      </c>
      <c r="G4727" s="25"/>
    </row>
    <row r="4728">
      <c r="A4728" s="4" t="s">
        <v>18809</v>
      </c>
      <c r="B4728" s="4" t="s">
        <v>15728</v>
      </c>
      <c r="C4728" s="4" t="s">
        <v>1717</v>
      </c>
      <c r="D4728" s="10">
        <v>1.591620641E9</v>
      </c>
      <c r="E4728" s="25">
        <v>0.35387045</v>
      </c>
      <c r="G4728" s="25"/>
    </row>
    <row r="4729">
      <c r="A4729" s="4" t="s">
        <v>18810</v>
      </c>
      <c r="B4729" s="4" t="s">
        <v>8319</v>
      </c>
      <c r="C4729" s="4" t="s">
        <v>11212</v>
      </c>
      <c r="D4729" s="10">
        <v>1.593543479E9</v>
      </c>
      <c r="E4729" s="25">
        <v>0.35382396</v>
      </c>
      <c r="G4729" s="25"/>
    </row>
    <row r="4730">
      <c r="A4730" s="4" t="s">
        <v>18811</v>
      </c>
      <c r="B4730" s="4" t="s">
        <v>10939</v>
      </c>
      <c r="C4730" s="4" t="s">
        <v>9096</v>
      </c>
      <c r="D4730" s="10">
        <v>1.593466844E9</v>
      </c>
      <c r="E4730" s="25">
        <v>0.35363618</v>
      </c>
      <c r="G4730" s="25"/>
    </row>
    <row r="4731">
      <c r="A4731" s="22" t="s">
        <v>18812</v>
      </c>
      <c r="B4731" s="4" t="s">
        <v>15795</v>
      </c>
      <c r="C4731" s="4" t="s">
        <v>6585</v>
      </c>
      <c r="D4731" s="10">
        <v>1.592924865E9</v>
      </c>
      <c r="E4731" s="25">
        <v>0.35345212</v>
      </c>
      <c r="G4731" s="25"/>
    </row>
    <row r="4732">
      <c r="A4732" s="4" t="s">
        <v>18813</v>
      </c>
      <c r="B4732" s="4" t="s">
        <v>18814</v>
      </c>
      <c r="C4732" s="4" t="s">
        <v>6535</v>
      </c>
      <c r="D4732" s="10">
        <v>1.591141916E9</v>
      </c>
      <c r="E4732" s="25">
        <v>0.35333192</v>
      </c>
      <c r="G4732" s="25"/>
    </row>
    <row r="4733">
      <c r="A4733" s="4" t="s">
        <v>18815</v>
      </c>
      <c r="B4733" s="4" t="s">
        <v>2065</v>
      </c>
      <c r="C4733" s="4" t="s">
        <v>9357</v>
      </c>
      <c r="D4733" s="10">
        <v>1.592495204E9</v>
      </c>
      <c r="E4733" s="25">
        <v>0.3533088</v>
      </c>
      <c r="G4733" s="25"/>
    </row>
    <row r="4734">
      <c r="A4734" s="22" t="s">
        <v>18816</v>
      </c>
      <c r="B4734" s="4" t="s">
        <v>7928</v>
      </c>
      <c r="C4734" s="4" t="s">
        <v>1150</v>
      </c>
      <c r="D4734" s="10">
        <v>1.591147897E9</v>
      </c>
      <c r="E4734" s="25">
        <v>0.35323143</v>
      </c>
      <c r="G4734" s="25"/>
    </row>
    <row r="4735">
      <c r="A4735" s="22" t="s">
        <v>18817</v>
      </c>
      <c r="B4735" s="4" t="s">
        <v>11199</v>
      </c>
      <c r="C4735" s="4" t="s">
        <v>4390</v>
      </c>
      <c r="D4735" s="10">
        <v>1.591384801E9</v>
      </c>
      <c r="E4735" s="25">
        <v>0.35313535</v>
      </c>
      <c r="G4735" s="25"/>
    </row>
    <row r="4736">
      <c r="A4736" s="22" t="s">
        <v>18818</v>
      </c>
      <c r="B4736" s="4" t="s">
        <v>14924</v>
      </c>
      <c r="C4736" s="4" t="s">
        <v>5767</v>
      </c>
      <c r="D4736" s="10">
        <v>1.592596128E9</v>
      </c>
      <c r="E4736" s="25">
        <v>0.3531075</v>
      </c>
      <c r="G4736" s="25"/>
    </row>
    <row r="4737">
      <c r="A4737" s="22" t="s">
        <v>18819</v>
      </c>
      <c r="B4737" s="4" t="s">
        <v>15866</v>
      </c>
      <c r="C4737" s="4" t="s">
        <v>1810</v>
      </c>
      <c r="D4737" s="10">
        <v>1.593640254E9</v>
      </c>
      <c r="E4737" s="25">
        <v>0.35295093</v>
      </c>
      <c r="G4737" s="25"/>
    </row>
    <row r="4738">
      <c r="A4738" s="4" t="s">
        <v>18820</v>
      </c>
      <c r="B4738" s="4" t="s">
        <v>13311</v>
      </c>
      <c r="C4738" s="4" t="s">
        <v>7574</v>
      </c>
      <c r="D4738" s="10">
        <v>1.591741627E9</v>
      </c>
      <c r="E4738" s="25">
        <v>0.3528316</v>
      </c>
      <c r="G4738" s="25"/>
    </row>
    <row r="4739">
      <c r="A4739" s="4" t="s">
        <v>18821</v>
      </c>
      <c r="B4739" s="4" t="s">
        <v>13188</v>
      </c>
      <c r="C4739" s="4" t="s">
        <v>4460</v>
      </c>
      <c r="D4739" s="10">
        <v>1.592941693E9</v>
      </c>
      <c r="E4739" s="25">
        <v>0.35278034</v>
      </c>
      <c r="G4739" s="25"/>
    </row>
    <row r="4740">
      <c r="A4740" s="22" t="s">
        <v>18822</v>
      </c>
      <c r="B4740" s="4" t="s">
        <v>3294</v>
      </c>
      <c r="C4740" s="4" t="s">
        <v>7614</v>
      </c>
      <c r="D4740" s="10">
        <v>1.592940744E9</v>
      </c>
      <c r="E4740" s="25">
        <v>0.35277092</v>
      </c>
      <c r="G4740" s="25"/>
    </row>
    <row r="4741">
      <c r="A4741" s="22" t="s">
        <v>18823</v>
      </c>
      <c r="B4741" s="4" t="s">
        <v>1327</v>
      </c>
      <c r="C4741" s="4" t="s">
        <v>8506</v>
      </c>
      <c r="D4741" s="10">
        <v>1.592652781E9</v>
      </c>
      <c r="E4741" s="25">
        <v>0.35244828</v>
      </c>
      <c r="G4741" s="25"/>
    </row>
    <row r="4742">
      <c r="A4742" s="4" t="s">
        <v>18824</v>
      </c>
      <c r="B4742" s="4" t="s">
        <v>10061</v>
      </c>
      <c r="C4742" s="4" t="s">
        <v>8783</v>
      </c>
      <c r="D4742" s="10">
        <v>1.592683354E9</v>
      </c>
      <c r="E4742" s="25">
        <v>0.35229972</v>
      </c>
      <c r="G4742" s="25"/>
    </row>
    <row r="4743">
      <c r="A4743" s="22" t="s">
        <v>18825</v>
      </c>
      <c r="B4743" s="4" t="s">
        <v>1587</v>
      </c>
      <c r="C4743" s="4" t="s">
        <v>830</v>
      </c>
      <c r="D4743" s="10">
        <v>1.591730354E9</v>
      </c>
      <c r="E4743" s="25">
        <v>0.3522036</v>
      </c>
      <c r="G4743" s="25"/>
    </row>
    <row r="4744">
      <c r="A4744" s="4" t="s">
        <v>18826</v>
      </c>
      <c r="B4744" s="4" t="s">
        <v>9355</v>
      </c>
      <c r="C4744" s="4" t="s">
        <v>9684</v>
      </c>
      <c r="D4744" s="10">
        <v>1.592512918E9</v>
      </c>
      <c r="E4744" s="25">
        <v>0.3521146</v>
      </c>
      <c r="G4744" s="25"/>
    </row>
    <row r="4745">
      <c r="A4745" s="22" t="s">
        <v>18827</v>
      </c>
      <c r="B4745" s="4" t="s">
        <v>1287</v>
      </c>
      <c r="C4745" s="4" t="s">
        <v>10067</v>
      </c>
      <c r="D4745" s="10">
        <v>1.592152851E9</v>
      </c>
      <c r="E4745" s="25">
        <v>0.35201824</v>
      </c>
      <c r="G4745" s="25"/>
    </row>
    <row r="4746">
      <c r="A4746" s="4" t="s">
        <v>18828</v>
      </c>
      <c r="B4746" s="4" t="s">
        <v>14139</v>
      </c>
      <c r="C4746" s="4" t="s">
        <v>11054</v>
      </c>
      <c r="D4746" s="10">
        <v>1.591041268E9</v>
      </c>
      <c r="E4746" s="25">
        <v>0.35184056</v>
      </c>
      <c r="G4746" s="25"/>
    </row>
    <row r="4747">
      <c r="A4747" s="4" t="s">
        <v>18829</v>
      </c>
      <c r="B4747" s="4" t="s">
        <v>13945</v>
      </c>
      <c r="C4747" s="4" t="s">
        <v>6888</v>
      </c>
      <c r="D4747" s="10">
        <v>1.591658892E9</v>
      </c>
      <c r="E4747" s="25">
        <v>0.35168955</v>
      </c>
      <c r="G4747" s="25"/>
    </row>
    <row r="4748">
      <c r="A4748" s="22" t="s">
        <v>18830</v>
      </c>
      <c r="B4748" s="4" t="s">
        <v>8489</v>
      </c>
      <c r="C4748" s="4" t="s">
        <v>7876</v>
      </c>
      <c r="D4748" s="10">
        <v>1.591805409E9</v>
      </c>
      <c r="E4748" s="25">
        <v>0.35166758</v>
      </c>
      <c r="G4748" s="25"/>
    </row>
    <row r="4749">
      <c r="A4749" s="4" t="s">
        <v>18831</v>
      </c>
      <c r="B4749" s="4" t="s">
        <v>8945</v>
      </c>
      <c r="C4749" s="4" t="s">
        <v>2821</v>
      </c>
      <c r="D4749" s="10">
        <v>1.592682674E9</v>
      </c>
      <c r="E4749" s="25">
        <v>0.3516372</v>
      </c>
      <c r="G4749" s="25"/>
    </row>
    <row r="4750">
      <c r="A4750" s="4" t="s">
        <v>18832</v>
      </c>
      <c r="B4750" s="4" t="s">
        <v>13910</v>
      </c>
      <c r="C4750" s="4" t="s">
        <v>2197</v>
      </c>
      <c r="D4750" s="10">
        <v>1.59115508E9</v>
      </c>
      <c r="E4750" s="25">
        <v>0.3515348</v>
      </c>
      <c r="G4750" s="25"/>
    </row>
    <row r="4751">
      <c r="A4751" s="4" t="s">
        <v>18833</v>
      </c>
      <c r="B4751" s="4" t="s">
        <v>13509</v>
      </c>
      <c r="C4751" s="4" t="s">
        <v>1290</v>
      </c>
      <c r="D4751" s="10">
        <v>1.592079273E9</v>
      </c>
      <c r="E4751" s="25">
        <v>0.3514352</v>
      </c>
      <c r="G4751" s="25"/>
    </row>
    <row r="4752">
      <c r="A4752" s="4" t="s">
        <v>18834</v>
      </c>
      <c r="B4752" s="4" t="s">
        <v>8727</v>
      </c>
      <c r="C4752" s="4" t="s">
        <v>10948</v>
      </c>
      <c r="D4752" s="10">
        <v>1.59153578E9</v>
      </c>
      <c r="E4752" s="25">
        <v>0.35137713</v>
      </c>
      <c r="G4752" s="25"/>
    </row>
    <row r="4753">
      <c r="A4753" s="4" t="s">
        <v>18835</v>
      </c>
      <c r="B4753" s="4" t="s">
        <v>18836</v>
      </c>
      <c r="C4753" s="4" t="s">
        <v>1385</v>
      </c>
      <c r="D4753" s="10">
        <v>1.593089772E9</v>
      </c>
      <c r="E4753" s="25">
        <v>0.35136938</v>
      </c>
      <c r="G4753" s="25"/>
    </row>
    <row r="4754">
      <c r="A4754" s="22" t="s">
        <v>18837</v>
      </c>
      <c r="B4754" s="4" t="s">
        <v>4826</v>
      </c>
      <c r="C4754" s="4" t="s">
        <v>2488</v>
      </c>
      <c r="D4754" s="10">
        <v>1.592226243E9</v>
      </c>
      <c r="E4754" s="25">
        <v>0.35130253</v>
      </c>
      <c r="G4754" s="25"/>
    </row>
    <row r="4755">
      <c r="A4755" s="22" t="s">
        <v>18838</v>
      </c>
      <c r="B4755" s="4" t="s">
        <v>2750</v>
      </c>
      <c r="C4755" s="4" t="s">
        <v>9529</v>
      </c>
      <c r="D4755" s="10">
        <v>1.591300599E9</v>
      </c>
      <c r="E4755" s="25">
        <v>0.35112834</v>
      </c>
      <c r="G4755" s="25"/>
    </row>
    <row r="4756">
      <c r="A4756" s="22" t="s">
        <v>18839</v>
      </c>
      <c r="B4756" s="4" t="s">
        <v>1790</v>
      </c>
      <c r="C4756" s="4" t="s">
        <v>11740</v>
      </c>
      <c r="D4756" s="10">
        <v>1.591229959E9</v>
      </c>
      <c r="E4756" s="25">
        <v>0.35100222</v>
      </c>
      <c r="G4756" s="25"/>
    </row>
    <row r="4757">
      <c r="A4757" s="4" t="s">
        <v>18840</v>
      </c>
      <c r="B4757" s="4" t="s">
        <v>14615</v>
      </c>
      <c r="C4757" s="4" t="s">
        <v>8392</v>
      </c>
      <c r="D4757" s="10">
        <v>1.593040409E9</v>
      </c>
      <c r="E4757" s="25">
        <v>0.35075945</v>
      </c>
      <c r="G4757" s="25"/>
    </row>
    <row r="4758">
      <c r="A4758" s="22" t="s">
        <v>18841</v>
      </c>
      <c r="B4758" s="4" t="s">
        <v>18842</v>
      </c>
      <c r="C4758" s="4" t="s">
        <v>2963</v>
      </c>
      <c r="D4758" s="10">
        <v>1.591295634E9</v>
      </c>
      <c r="E4758" s="25">
        <v>0.35072157</v>
      </c>
      <c r="G4758" s="25"/>
    </row>
    <row r="4759">
      <c r="A4759" s="4" t="s">
        <v>18843</v>
      </c>
      <c r="B4759" s="4" t="s">
        <v>3673</v>
      </c>
      <c r="C4759" s="4" t="s">
        <v>7022</v>
      </c>
      <c r="D4759" s="10">
        <v>1.591931429E9</v>
      </c>
      <c r="E4759" s="25">
        <v>0.35071275</v>
      </c>
      <c r="G4759" s="25"/>
    </row>
    <row r="4760">
      <c r="A4760" s="4" t="s">
        <v>18844</v>
      </c>
      <c r="B4760" s="4" t="s">
        <v>2848</v>
      </c>
      <c r="C4760" s="4" t="s">
        <v>5236</v>
      </c>
      <c r="D4760" s="10">
        <v>1.592441525E9</v>
      </c>
      <c r="E4760" s="25">
        <v>0.35065237</v>
      </c>
      <c r="G4760" s="25"/>
    </row>
    <row r="4761">
      <c r="A4761" s="4" t="s">
        <v>18845</v>
      </c>
      <c r="B4761" s="4" t="s">
        <v>14472</v>
      </c>
      <c r="C4761" s="4" t="s">
        <v>5955</v>
      </c>
      <c r="D4761" s="10">
        <v>1.591510048E9</v>
      </c>
      <c r="E4761" s="25">
        <v>0.35042208</v>
      </c>
      <c r="G4761" s="25"/>
    </row>
    <row r="4762">
      <c r="A4762" s="4" t="s">
        <v>18846</v>
      </c>
      <c r="B4762" s="4" t="s">
        <v>13376</v>
      </c>
      <c r="C4762" s="4" t="s">
        <v>3125</v>
      </c>
      <c r="D4762" s="10">
        <v>1.593622201E9</v>
      </c>
      <c r="E4762" s="25">
        <v>0.3502826</v>
      </c>
      <c r="G4762" s="25"/>
    </row>
    <row r="4763">
      <c r="A4763" s="22" t="s">
        <v>18847</v>
      </c>
      <c r="B4763" s="4" t="s">
        <v>8727</v>
      </c>
      <c r="C4763" s="4" t="s">
        <v>770</v>
      </c>
      <c r="D4763" s="10">
        <v>1.592237176E9</v>
      </c>
      <c r="E4763" s="25">
        <v>0.35028127</v>
      </c>
      <c r="G4763" s="25"/>
    </row>
    <row r="4764">
      <c r="A4764" s="22" t="s">
        <v>18848</v>
      </c>
      <c r="B4764" s="4" t="s">
        <v>9489</v>
      </c>
      <c r="C4764" s="4" t="s">
        <v>3129</v>
      </c>
      <c r="D4764" s="10">
        <v>1.592440421E9</v>
      </c>
      <c r="E4764" s="25">
        <v>0.35017696</v>
      </c>
      <c r="G4764" s="25"/>
    </row>
    <row r="4765">
      <c r="A4765" s="22" t="s">
        <v>18849</v>
      </c>
      <c r="B4765" s="4" t="s">
        <v>930</v>
      </c>
      <c r="C4765" s="4" t="s">
        <v>12216</v>
      </c>
      <c r="D4765" s="10">
        <v>1.592160725E9</v>
      </c>
      <c r="E4765" s="25">
        <v>0.349991</v>
      </c>
      <c r="G4765" s="25"/>
    </row>
    <row r="4766">
      <c r="A4766" s="4" t="s">
        <v>18850</v>
      </c>
      <c r="B4766" s="4" t="s">
        <v>1595</v>
      </c>
      <c r="C4766" s="4" t="s">
        <v>11615</v>
      </c>
      <c r="D4766" s="10">
        <v>1.591553351E9</v>
      </c>
      <c r="E4766" s="25">
        <v>0.34987873</v>
      </c>
      <c r="G4766" s="25"/>
    </row>
    <row r="4767">
      <c r="A4767" s="4" t="s">
        <v>18851</v>
      </c>
      <c r="B4767" s="4" t="s">
        <v>8235</v>
      </c>
      <c r="C4767" s="4" t="s">
        <v>11496</v>
      </c>
      <c r="D4767" s="10">
        <v>1.591198651E9</v>
      </c>
      <c r="E4767" s="25">
        <v>0.3498388</v>
      </c>
      <c r="G4767" s="25"/>
    </row>
    <row r="4768">
      <c r="A4768" s="22" t="s">
        <v>18852</v>
      </c>
      <c r="B4768" s="4" t="s">
        <v>8727</v>
      </c>
      <c r="C4768" s="4" t="s">
        <v>11117</v>
      </c>
      <c r="D4768" s="10">
        <v>1.593089201E9</v>
      </c>
      <c r="E4768" s="25">
        <v>0.34981275</v>
      </c>
      <c r="G4768" s="25"/>
    </row>
    <row r="4769">
      <c r="A4769" s="22" t="s">
        <v>18853</v>
      </c>
      <c r="B4769" s="4" t="s">
        <v>14427</v>
      </c>
      <c r="C4769" s="4" t="s">
        <v>8758</v>
      </c>
      <c r="D4769" s="10">
        <v>1.59294094E9</v>
      </c>
      <c r="E4769" s="25">
        <v>0.3496697</v>
      </c>
      <c r="G4769" s="25"/>
    </row>
    <row r="4770">
      <c r="A4770" s="4" t="s">
        <v>18854</v>
      </c>
      <c r="B4770" s="4" t="s">
        <v>13098</v>
      </c>
      <c r="C4770" s="4" t="s">
        <v>4995</v>
      </c>
      <c r="D4770" s="10">
        <v>1.592928209E9</v>
      </c>
      <c r="E4770" s="25">
        <v>0.34966666</v>
      </c>
      <c r="G4770" s="25"/>
    </row>
    <row r="4771">
      <c r="A4771" s="4" t="s">
        <v>18855</v>
      </c>
      <c r="B4771" s="4" t="s">
        <v>13393</v>
      </c>
      <c r="C4771" s="4" t="s">
        <v>5780</v>
      </c>
      <c r="D4771" s="10">
        <v>1.591204658E9</v>
      </c>
      <c r="E4771" s="25">
        <v>0.34946206</v>
      </c>
      <c r="G4771" s="25"/>
    </row>
    <row r="4772">
      <c r="A4772" s="4" t="s">
        <v>18856</v>
      </c>
      <c r="B4772" s="4" t="s">
        <v>3259</v>
      </c>
      <c r="C4772" s="4" t="s">
        <v>9132</v>
      </c>
      <c r="D4772" s="10">
        <v>1.591645264E9</v>
      </c>
      <c r="E4772" s="25">
        <v>0.34943017</v>
      </c>
      <c r="G4772" s="25"/>
    </row>
    <row r="4773">
      <c r="A4773" s="22" t="s">
        <v>18857</v>
      </c>
      <c r="B4773" s="4" t="s">
        <v>1327</v>
      </c>
      <c r="C4773" s="4" t="s">
        <v>5943</v>
      </c>
      <c r="D4773" s="10">
        <v>1.591216245E9</v>
      </c>
      <c r="E4773" s="25">
        <v>0.3493757</v>
      </c>
      <c r="G4773" s="25"/>
    </row>
    <row r="4774">
      <c r="A4774" s="4" t="s">
        <v>18858</v>
      </c>
      <c r="B4774" s="4" t="s">
        <v>15742</v>
      </c>
      <c r="C4774" s="4" t="s">
        <v>1666</v>
      </c>
      <c r="D4774" s="10">
        <v>1.592804089E9</v>
      </c>
      <c r="E4774" s="25">
        <v>0.34920833</v>
      </c>
      <c r="G4774" s="25"/>
    </row>
    <row r="4775">
      <c r="A4775" s="4" t="s">
        <v>18859</v>
      </c>
      <c r="B4775" s="4" t="s">
        <v>18860</v>
      </c>
      <c r="C4775" s="4" t="s">
        <v>4303</v>
      </c>
      <c r="D4775" s="10">
        <v>1.59310502E9</v>
      </c>
      <c r="E4775" s="25">
        <v>0.34919253</v>
      </c>
      <c r="G4775" s="25"/>
    </row>
    <row r="4776">
      <c r="A4776" s="4" t="s">
        <v>18861</v>
      </c>
      <c r="B4776" s="4" t="s">
        <v>13509</v>
      </c>
      <c r="C4776" s="4" t="s">
        <v>34</v>
      </c>
      <c r="D4776" s="10">
        <v>1.59275532E9</v>
      </c>
      <c r="E4776" s="25">
        <v>0.3490987</v>
      </c>
      <c r="G4776" s="25"/>
    </row>
    <row r="4777">
      <c r="A4777" s="4" t="s">
        <v>18862</v>
      </c>
      <c r="B4777" s="4" t="s">
        <v>16808</v>
      </c>
      <c r="C4777" s="4" t="s">
        <v>371</v>
      </c>
      <c r="D4777" s="10">
        <v>1.593466887E9</v>
      </c>
      <c r="E4777" s="25">
        <v>0.34907863</v>
      </c>
      <c r="G4777" s="25"/>
    </row>
    <row r="4778">
      <c r="A4778" s="22" t="s">
        <v>18863</v>
      </c>
      <c r="B4778" s="4" t="s">
        <v>18864</v>
      </c>
      <c r="C4778" s="4" t="s">
        <v>3883</v>
      </c>
      <c r="D4778" s="10">
        <v>1.591357999E9</v>
      </c>
      <c r="E4778" s="25">
        <v>0.34886903</v>
      </c>
      <c r="G4778" s="25"/>
    </row>
    <row r="4779">
      <c r="A4779" s="4" t="s">
        <v>18865</v>
      </c>
      <c r="B4779" s="4" t="s">
        <v>1051</v>
      </c>
      <c r="C4779" s="4" t="s">
        <v>6130</v>
      </c>
      <c r="D4779" s="10">
        <v>1.593480278E9</v>
      </c>
      <c r="E4779" s="25">
        <v>0.3488217</v>
      </c>
      <c r="G4779" s="25"/>
    </row>
    <row r="4780">
      <c r="A4780" s="22" t="s">
        <v>18866</v>
      </c>
      <c r="B4780" s="4" t="s">
        <v>18867</v>
      </c>
      <c r="C4780" s="4" t="s">
        <v>4673</v>
      </c>
      <c r="D4780" s="10">
        <v>1.59344691E9</v>
      </c>
      <c r="E4780" s="25">
        <v>0.3488071</v>
      </c>
      <c r="G4780" s="25"/>
    </row>
    <row r="4781">
      <c r="A4781" s="4" t="s">
        <v>18868</v>
      </c>
      <c r="B4781" s="4" t="s">
        <v>14659</v>
      </c>
      <c r="C4781" s="4" t="s">
        <v>4990</v>
      </c>
      <c r="D4781" s="10">
        <v>1.591919789E9</v>
      </c>
      <c r="E4781" s="25">
        <v>0.34839815</v>
      </c>
      <c r="G4781" s="25"/>
    </row>
    <row r="4782">
      <c r="A4782" s="4" t="s">
        <v>18869</v>
      </c>
      <c r="B4782" s="4" t="s">
        <v>11591</v>
      </c>
      <c r="C4782" s="4" t="s">
        <v>6606</v>
      </c>
      <c r="D4782" s="10">
        <v>1.592342161E9</v>
      </c>
      <c r="E4782" s="25">
        <v>0.34826565</v>
      </c>
      <c r="G4782" s="25"/>
    </row>
    <row r="4783">
      <c r="A4783" s="4" t="s">
        <v>18870</v>
      </c>
      <c r="B4783" s="4" t="s">
        <v>2636</v>
      </c>
      <c r="C4783" s="4" t="s">
        <v>2625</v>
      </c>
      <c r="D4783" s="10">
        <v>1.591375892E9</v>
      </c>
      <c r="E4783" s="25">
        <v>0.3480809</v>
      </c>
      <c r="G4783" s="25"/>
    </row>
    <row r="4784">
      <c r="A4784" s="4" t="s">
        <v>18871</v>
      </c>
      <c r="B4784" s="4" t="s">
        <v>3143</v>
      </c>
      <c r="C4784" s="4" t="s">
        <v>1580</v>
      </c>
      <c r="D4784" s="10">
        <v>1.591703088E9</v>
      </c>
      <c r="E4784" s="25">
        <v>0.34789172</v>
      </c>
      <c r="G4784" s="25"/>
    </row>
    <row r="4785">
      <c r="A4785" s="4" t="s">
        <v>18872</v>
      </c>
      <c r="B4785" s="4" t="s">
        <v>2848</v>
      </c>
      <c r="C4785" s="4" t="s">
        <v>12509</v>
      </c>
      <c r="D4785" s="10">
        <v>1.592598234E9</v>
      </c>
      <c r="E4785" s="25">
        <v>0.34767258</v>
      </c>
      <c r="G4785" s="25"/>
    </row>
    <row r="4786">
      <c r="A4786" s="22" t="s">
        <v>18873</v>
      </c>
      <c r="B4786" s="4" t="s">
        <v>14611</v>
      </c>
      <c r="C4786" s="4" t="s">
        <v>11693</v>
      </c>
      <c r="D4786" s="10">
        <v>1.593311655E9</v>
      </c>
      <c r="E4786" s="25">
        <v>0.34742945</v>
      </c>
      <c r="G4786" s="25"/>
    </row>
    <row r="4787">
      <c r="A4787" s="4" t="s">
        <v>18874</v>
      </c>
      <c r="B4787" s="4" t="s">
        <v>7865</v>
      </c>
      <c r="C4787" s="4" t="s">
        <v>6307</v>
      </c>
      <c r="D4787" s="10">
        <v>1.591557863E9</v>
      </c>
      <c r="E4787" s="25">
        <v>0.34742782</v>
      </c>
      <c r="G4787" s="25"/>
    </row>
    <row r="4788">
      <c r="A4788" s="4" t="s">
        <v>18875</v>
      </c>
      <c r="B4788" s="4" t="s">
        <v>18876</v>
      </c>
      <c r="C4788" s="4" t="s">
        <v>7796</v>
      </c>
      <c r="D4788" s="10">
        <v>1.591799111E9</v>
      </c>
      <c r="E4788" s="25">
        <v>0.3472186</v>
      </c>
      <c r="G4788" s="25"/>
    </row>
    <row r="4789">
      <c r="A4789" s="4" t="s">
        <v>18877</v>
      </c>
      <c r="B4789" s="4" t="s">
        <v>10639</v>
      </c>
      <c r="C4789" s="4" t="s">
        <v>10817</v>
      </c>
      <c r="D4789" s="10">
        <v>1.59203155E9</v>
      </c>
      <c r="E4789" s="25">
        <v>0.3471639</v>
      </c>
      <c r="G4789" s="25"/>
    </row>
    <row r="4790">
      <c r="A4790" s="4" t="s">
        <v>18878</v>
      </c>
      <c r="B4790" s="4" t="s">
        <v>18879</v>
      </c>
      <c r="C4790" s="4" t="s">
        <v>6720</v>
      </c>
      <c r="D4790" s="10">
        <v>1.594011496E9</v>
      </c>
      <c r="E4790" s="25">
        <v>0.34713426</v>
      </c>
      <c r="G4790" s="25"/>
    </row>
    <row r="4791">
      <c r="A4791" s="22" t="s">
        <v>18880</v>
      </c>
      <c r="B4791" s="4" t="s">
        <v>13901</v>
      </c>
      <c r="C4791" s="4" t="s">
        <v>4336</v>
      </c>
      <c r="D4791" s="10">
        <v>1.593518038E9</v>
      </c>
      <c r="E4791" s="25">
        <v>0.34698576</v>
      </c>
      <c r="G4791" s="25"/>
    </row>
    <row r="4792">
      <c r="A4792" s="4" t="s">
        <v>18881</v>
      </c>
      <c r="B4792" s="4" t="s">
        <v>16680</v>
      </c>
      <c r="C4792" s="4" t="s">
        <v>1621</v>
      </c>
      <c r="D4792" s="10">
        <v>1.59112996E9</v>
      </c>
      <c r="E4792" s="25">
        <v>0.34697887</v>
      </c>
      <c r="G4792" s="25"/>
    </row>
    <row r="4793">
      <c r="A4793" s="4" t="s">
        <v>18882</v>
      </c>
      <c r="B4793" s="4" t="s">
        <v>1715</v>
      </c>
      <c r="C4793" s="4" t="s">
        <v>1532</v>
      </c>
      <c r="D4793" s="10">
        <v>1.593307545E9</v>
      </c>
      <c r="E4793" s="25">
        <v>0.346964</v>
      </c>
      <c r="G4793" s="25"/>
    </row>
    <row r="4794">
      <c r="A4794" s="22" t="s">
        <v>18883</v>
      </c>
      <c r="B4794" s="4" t="s">
        <v>18884</v>
      </c>
      <c r="C4794" s="4" t="s">
        <v>5772</v>
      </c>
      <c r="D4794" s="10">
        <v>1.591285957E9</v>
      </c>
      <c r="E4794" s="25">
        <v>0.34695756</v>
      </c>
      <c r="G4794" s="25"/>
    </row>
    <row r="4795">
      <c r="A4795" s="4" t="s">
        <v>18885</v>
      </c>
      <c r="B4795" s="4" t="s">
        <v>11591</v>
      </c>
      <c r="C4795" s="4" t="s">
        <v>2095</v>
      </c>
      <c r="D4795" s="10">
        <v>1.592068749E9</v>
      </c>
      <c r="E4795" s="25">
        <v>0.34684473</v>
      </c>
      <c r="G4795" s="25"/>
    </row>
    <row r="4796">
      <c r="A4796" s="22" t="s">
        <v>18886</v>
      </c>
      <c r="B4796" s="4" t="s">
        <v>13945</v>
      </c>
      <c r="C4796" s="4" t="s">
        <v>7548</v>
      </c>
      <c r="D4796" s="10">
        <v>1.591568828E9</v>
      </c>
      <c r="E4796" s="25">
        <v>0.3468435</v>
      </c>
      <c r="G4796" s="25"/>
    </row>
    <row r="4797">
      <c r="A4797" s="22" t="s">
        <v>18887</v>
      </c>
      <c r="B4797" s="4" t="s">
        <v>13458</v>
      </c>
      <c r="C4797" s="4" t="s">
        <v>7506</v>
      </c>
      <c r="D4797" s="10">
        <v>1.591497169E9</v>
      </c>
      <c r="E4797" s="25">
        <v>0.34673247</v>
      </c>
      <c r="G4797" s="25"/>
    </row>
    <row r="4798">
      <c r="A4798" s="4" t="s">
        <v>18888</v>
      </c>
      <c r="B4798" s="4" t="s">
        <v>4375</v>
      </c>
      <c r="C4798" s="4" t="s">
        <v>5236</v>
      </c>
      <c r="D4798" s="10">
        <v>1.592438382E9</v>
      </c>
      <c r="E4798" s="25">
        <v>0.34669903</v>
      </c>
      <c r="G4798" s="25"/>
    </row>
    <row r="4799">
      <c r="A4799" s="22" t="s">
        <v>18889</v>
      </c>
      <c r="B4799" s="4" t="s">
        <v>18890</v>
      </c>
      <c r="C4799" s="4" t="s">
        <v>5772</v>
      </c>
      <c r="D4799" s="10">
        <v>1.591287625E9</v>
      </c>
      <c r="E4799" s="25">
        <v>0.3465662</v>
      </c>
      <c r="G4799" s="25"/>
    </row>
    <row r="4800">
      <c r="A4800" s="4" t="s">
        <v>18891</v>
      </c>
      <c r="B4800" s="4" t="s">
        <v>2284</v>
      </c>
      <c r="C4800" s="4" t="s">
        <v>8518</v>
      </c>
      <c r="D4800" s="10">
        <v>1.591370496E9</v>
      </c>
      <c r="E4800" s="25">
        <v>0.34628594</v>
      </c>
      <c r="G4800" s="25"/>
    </row>
    <row r="4801">
      <c r="A4801" s="22" t="s">
        <v>18892</v>
      </c>
      <c r="B4801" s="4" t="s">
        <v>1790</v>
      </c>
      <c r="C4801" s="4" t="s">
        <v>6804</v>
      </c>
      <c r="D4801" s="10">
        <v>1.591121379E9</v>
      </c>
      <c r="E4801" s="25">
        <v>0.34594595</v>
      </c>
      <c r="G4801" s="25"/>
    </row>
    <row r="4802">
      <c r="A4802" s="4" t="s">
        <v>18893</v>
      </c>
      <c r="B4802" s="4" t="s">
        <v>13155</v>
      </c>
      <c r="C4802" s="4" t="s">
        <v>3865</v>
      </c>
      <c r="D4802" s="10">
        <v>1.592422891E9</v>
      </c>
      <c r="E4802" s="25">
        <v>0.3459031</v>
      </c>
      <c r="G4802" s="25"/>
    </row>
    <row r="4803">
      <c r="A4803" s="4" t="s">
        <v>18894</v>
      </c>
      <c r="B4803" s="4" t="s">
        <v>1619</v>
      </c>
      <c r="C4803" s="4" t="s">
        <v>7403</v>
      </c>
      <c r="D4803" s="10">
        <v>1.591374093E9</v>
      </c>
      <c r="E4803" s="25">
        <v>0.345584</v>
      </c>
      <c r="G4803" s="25"/>
    </row>
    <row r="4804">
      <c r="A4804" s="4" t="s">
        <v>18895</v>
      </c>
      <c r="B4804" s="4" t="s">
        <v>14656</v>
      </c>
      <c r="C4804" s="4" t="s">
        <v>11662</v>
      </c>
      <c r="D4804" s="10">
        <v>1.592508652E9</v>
      </c>
      <c r="E4804" s="25">
        <v>0.34554198</v>
      </c>
      <c r="G4804" s="25"/>
    </row>
    <row r="4805">
      <c r="A4805" s="4" t="s">
        <v>18896</v>
      </c>
      <c r="B4805" s="4" t="s">
        <v>14506</v>
      </c>
      <c r="C4805" s="4" t="s">
        <v>3855</v>
      </c>
      <c r="D4805" s="10">
        <v>1.592788625E9</v>
      </c>
      <c r="E4805" s="25">
        <v>0.34539574</v>
      </c>
      <c r="G4805" s="25"/>
    </row>
    <row r="4806">
      <c r="A4806" s="22" t="s">
        <v>18897</v>
      </c>
      <c r="B4806" s="4" t="s">
        <v>7333</v>
      </c>
      <c r="C4806" s="4" t="s">
        <v>5547</v>
      </c>
      <c r="D4806" s="10">
        <v>1.591276642E9</v>
      </c>
      <c r="E4806" s="25">
        <v>0.34533647</v>
      </c>
      <c r="G4806" s="25"/>
    </row>
    <row r="4807">
      <c r="A4807" s="4" t="s">
        <v>18898</v>
      </c>
      <c r="B4807" s="4" t="s">
        <v>8489</v>
      </c>
      <c r="C4807" s="4" t="s">
        <v>1093</v>
      </c>
      <c r="D4807" s="10">
        <v>1.59283565E9</v>
      </c>
      <c r="E4807" s="25">
        <v>0.34491587</v>
      </c>
      <c r="G4807" s="25"/>
    </row>
    <row r="4808">
      <c r="A4808" s="22" t="s">
        <v>18899</v>
      </c>
      <c r="B4808" s="4" t="s">
        <v>14211</v>
      </c>
      <c r="C4808" s="4" t="s">
        <v>1015</v>
      </c>
      <c r="D4808" s="10">
        <v>1.591185847E9</v>
      </c>
      <c r="E4808" s="25">
        <v>0.344897</v>
      </c>
      <c r="G4808" s="25"/>
    </row>
    <row r="4809">
      <c r="A4809" s="4" t="s">
        <v>18900</v>
      </c>
      <c r="B4809" s="4" t="s">
        <v>13098</v>
      </c>
      <c r="C4809" s="4" t="s">
        <v>2453</v>
      </c>
      <c r="D4809" s="10">
        <v>1.591149128E9</v>
      </c>
      <c r="E4809" s="25">
        <v>0.3445826</v>
      </c>
      <c r="G4809" s="25"/>
    </row>
    <row r="4810">
      <c r="A4810" s="4" t="s">
        <v>18901</v>
      </c>
      <c r="B4810" s="4" t="s">
        <v>886</v>
      </c>
      <c r="C4810" s="4" t="s">
        <v>10706</v>
      </c>
      <c r="D4810" s="10">
        <v>1.592923322E9</v>
      </c>
      <c r="E4810" s="25">
        <v>0.34427685</v>
      </c>
      <c r="G4810" s="25"/>
    </row>
    <row r="4811">
      <c r="A4811" s="4" t="s">
        <v>18902</v>
      </c>
      <c r="B4811" s="4" t="s">
        <v>17096</v>
      </c>
      <c r="C4811" s="4" t="s">
        <v>7942</v>
      </c>
      <c r="D4811" s="10">
        <v>1.593196183E9</v>
      </c>
      <c r="E4811" s="25">
        <v>0.3441653</v>
      </c>
      <c r="G4811" s="25"/>
    </row>
    <row r="4812">
      <c r="A4812" s="4" t="s">
        <v>18903</v>
      </c>
      <c r="B4812" s="4" t="s">
        <v>2989</v>
      </c>
      <c r="C4812" s="4" t="s">
        <v>2797</v>
      </c>
      <c r="D4812" s="10">
        <v>1.592239718E9</v>
      </c>
      <c r="E4812" s="25">
        <v>0.3440891</v>
      </c>
      <c r="G4812" s="25"/>
    </row>
    <row r="4813">
      <c r="A4813" s="4" t="s">
        <v>18904</v>
      </c>
      <c r="B4813" s="4" t="s">
        <v>2750</v>
      </c>
      <c r="C4813" s="4" t="s">
        <v>6490</v>
      </c>
      <c r="D4813" s="10">
        <v>1.591448789E9</v>
      </c>
      <c r="E4813" s="25">
        <v>0.34397686</v>
      </c>
      <c r="G4813" s="25"/>
    </row>
    <row r="4814">
      <c r="A4814" s="4" t="s">
        <v>18905</v>
      </c>
      <c r="B4814" s="4" t="s">
        <v>18906</v>
      </c>
      <c r="C4814" s="4" t="s">
        <v>2717</v>
      </c>
      <c r="D4814" s="10">
        <v>1.591526088E9</v>
      </c>
      <c r="E4814" s="25">
        <v>0.34393975</v>
      </c>
      <c r="G4814" s="25"/>
    </row>
    <row r="4815">
      <c r="A4815" s="4" t="s">
        <v>18907</v>
      </c>
      <c r="B4815" s="4" t="s">
        <v>1619</v>
      </c>
      <c r="C4815" s="4" t="s">
        <v>5127</v>
      </c>
      <c r="D4815" s="10">
        <v>1.591275051E9</v>
      </c>
      <c r="E4815" s="25">
        <v>0.34372693</v>
      </c>
      <c r="G4815" s="25"/>
    </row>
    <row r="4816">
      <c r="A4816" s="4" t="s">
        <v>18908</v>
      </c>
      <c r="B4816" s="4" t="s">
        <v>18909</v>
      </c>
      <c r="C4816" s="4" t="s">
        <v>802</v>
      </c>
      <c r="D4816" s="10">
        <v>1.5934591E9</v>
      </c>
      <c r="E4816" s="25">
        <v>0.34359673</v>
      </c>
      <c r="G4816" s="25"/>
    </row>
    <row r="4817">
      <c r="A4817" s="4" t="s">
        <v>18910</v>
      </c>
      <c r="B4817" s="4" t="s">
        <v>1619</v>
      </c>
      <c r="C4817" s="4" t="s">
        <v>1571</v>
      </c>
      <c r="D4817" s="10">
        <v>1.592863134E9</v>
      </c>
      <c r="E4817" s="25">
        <v>0.34347364</v>
      </c>
      <c r="G4817" s="25"/>
    </row>
    <row r="4818">
      <c r="A4818" s="22" t="s">
        <v>18911</v>
      </c>
      <c r="B4818" s="4" t="s">
        <v>12250</v>
      </c>
      <c r="C4818" s="4" t="s">
        <v>10681</v>
      </c>
      <c r="D4818" s="10">
        <v>1.59302079E9</v>
      </c>
      <c r="E4818" s="25">
        <v>0.34282207</v>
      </c>
      <c r="G4818" s="25"/>
    </row>
    <row r="4819">
      <c r="A4819" s="4" t="s">
        <v>18912</v>
      </c>
      <c r="B4819" s="4" t="s">
        <v>14139</v>
      </c>
      <c r="C4819" s="4" t="s">
        <v>1905</v>
      </c>
      <c r="D4819" s="10">
        <v>1.591281491E9</v>
      </c>
      <c r="E4819" s="25">
        <v>0.3427342</v>
      </c>
      <c r="G4819" s="25"/>
    </row>
    <row r="4820">
      <c r="A4820" s="4" t="s">
        <v>18913</v>
      </c>
      <c r="B4820" s="4" t="s">
        <v>14013</v>
      </c>
      <c r="C4820" s="4" t="s">
        <v>2438</v>
      </c>
      <c r="D4820" s="10">
        <v>1.591812965E9</v>
      </c>
      <c r="E4820" s="25">
        <v>0.3423499</v>
      </c>
      <c r="G4820" s="25"/>
    </row>
    <row r="4821">
      <c r="A4821" s="4" t="s">
        <v>18914</v>
      </c>
      <c r="B4821" s="4" t="s">
        <v>1619</v>
      </c>
      <c r="C4821" s="4" t="s">
        <v>2116</v>
      </c>
      <c r="D4821" s="10">
        <v>1.592017202E9</v>
      </c>
      <c r="E4821" s="25">
        <v>0.34223717</v>
      </c>
      <c r="G4821" s="25"/>
    </row>
    <row r="4822">
      <c r="A4822" s="4" t="s">
        <v>18915</v>
      </c>
      <c r="B4822" s="4" t="s">
        <v>13492</v>
      </c>
      <c r="C4822" s="4" t="s">
        <v>6535</v>
      </c>
      <c r="D4822" s="10">
        <v>1.591141494E9</v>
      </c>
      <c r="E4822" s="25">
        <v>0.3422121</v>
      </c>
      <c r="G4822" s="25"/>
    </row>
    <row r="4823">
      <c r="A4823" s="22" t="s">
        <v>18916</v>
      </c>
      <c r="B4823" s="4" t="s">
        <v>1327</v>
      </c>
      <c r="C4823" s="4" t="s">
        <v>10961</v>
      </c>
      <c r="D4823" s="10">
        <v>1.591723179E9</v>
      </c>
      <c r="E4823" s="25">
        <v>0.3416824</v>
      </c>
      <c r="G4823" s="25"/>
    </row>
    <row r="4824">
      <c r="A4824" s="4" t="s">
        <v>18917</v>
      </c>
      <c r="B4824" s="4" t="s">
        <v>1715</v>
      </c>
      <c r="C4824" s="4" t="s">
        <v>3914</v>
      </c>
      <c r="D4824" s="10">
        <v>1.591488611E9</v>
      </c>
      <c r="E4824" s="25">
        <v>0.3415928</v>
      </c>
      <c r="G4824" s="25"/>
    </row>
    <row r="4825">
      <c r="A4825" s="4" t="s">
        <v>18918</v>
      </c>
      <c r="B4825" s="4" t="s">
        <v>13806</v>
      </c>
      <c r="C4825" s="4" t="s">
        <v>371</v>
      </c>
      <c r="D4825" s="10">
        <v>1.593456637E9</v>
      </c>
      <c r="E4825" s="25">
        <v>0.34159034</v>
      </c>
      <c r="G4825" s="25"/>
    </row>
    <row r="4826">
      <c r="A4826" s="22" t="s">
        <v>18919</v>
      </c>
      <c r="B4826" s="4" t="s">
        <v>13689</v>
      </c>
      <c r="C4826" s="4" t="s">
        <v>9261</v>
      </c>
      <c r="D4826" s="10">
        <v>1.593440037E9</v>
      </c>
      <c r="E4826" s="25">
        <v>0.3414719</v>
      </c>
      <c r="G4826" s="25"/>
    </row>
    <row r="4827">
      <c r="A4827" s="4" t="s">
        <v>18920</v>
      </c>
      <c r="B4827" s="4" t="s">
        <v>5559</v>
      </c>
      <c r="C4827" s="4" t="s">
        <v>2782</v>
      </c>
      <c r="D4827" s="10">
        <v>1.591745484E9</v>
      </c>
      <c r="E4827" s="25">
        <v>0.34140787</v>
      </c>
      <c r="G4827" s="25"/>
    </row>
    <row r="4828">
      <c r="A4828" s="4" t="s">
        <v>18921</v>
      </c>
      <c r="B4828" s="4" t="s">
        <v>930</v>
      </c>
      <c r="C4828" s="4" t="s">
        <v>10846</v>
      </c>
      <c r="D4828" s="10">
        <v>1.592457123E9</v>
      </c>
      <c r="E4828" s="25">
        <v>0.34136474</v>
      </c>
      <c r="G4828" s="25"/>
    </row>
    <row r="4829">
      <c r="A4829" s="4" t="s">
        <v>18922</v>
      </c>
      <c r="B4829" s="4" t="s">
        <v>4375</v>
      </c>
      <c r="C4829" s="4" t="s">
        <v>7614</v>
      </c>
      <c r="D4829" s="10">
        <v>1.592924225E9</v>
      </c>
      <c r="E4829" s="25">
        <v>0.34135517</v>
      </c>
      <c r="G4829" s="25"/>
    </row>
    <row r="4830">
      <c r="A4830" s="4" t="s">
        <v>18923</v>
      </c>
      <c r="B4830" s="4" t="s">
        <v>4786</v>
      </c>
      <c r="C4830" s="4" t="s">
        <v>474</v>
      </c>
      <c r="D4830" s="10">
        <v>1.592704675E9</v>
      </c>
      <c r="E4830" s="25">
        <v>0.34125718</v>
      </c>
      <c r="G4830" s="25"/>
    </row>
    <row r="4831">
      <c r="A4831" s="22" t="s">
        <v>18924</v>
      </c>
      <c r="B4831" s="4" t="s">
        <v>1790</v>
      </c>
      <c r="C4831" s="4" t="s">
        <v>10464</v>
      </c>
      <c r="D4831" s="10">
        <v>1.591136986E9</v>
      </c>
      <c r="E4831" s="25">
        <v>0.3408762</v>
      </c>
      <c r="G4831" s="25"/>
    </row>
    <row r="4832">
      <c r="A4832" s="4" t="s">
        <v>18925</v>
      </c>
      <c r="B4832" s="4" t="s">
        <v>18926</v>
      </c>
      <c r="C4832" s="4" t="s">
        <v>2650</v>
      </c>
      <c r="D4832" s="10">
        <v>1.592376807E9</v>
      </c>
      <c r="E4832" s="25">
        <v>0.34083316</v>
      </c>
      <c r="G4832" s="25"/>
    </row>
    <row r="4833">
      <c r="A4833" s="4" t="s">
        <v>18927</v>
      </c>
      <c r="B4833" s="4" t="s">
        <v>18928</v>
      </c>
      <c r="C4833" s="4" t="s">
        <v>6000</v>
      </c>
      <c r="D4833" s="10">
        <v>1.591832132E9</v>
      </c>
      <c r="E4833" s="25">
        <v>0.34074146</v>
      </c>
      <c r="G4833" s="25"/>
    </row>
    <row r="4834">
      <c r="A4834" s="4" t="s">
        <v>18929</v>
      </c>
      <c r="B4834" s="4" t="s">
        <v>13752</v>
      </c>
      <c r="C4834" s="4" t="s">
        <v>3243</v>
      </c>
      <c r="D4834" s="10">
        <v>1.591300795E9</v>
      </c>
      <c r="E4834" s="25">
        <v>0.3404912</v>
      </c>
      <c r="G4834" s="25"/>
    </row>
    <row r="4835">
      <c r="A4835" s="22" t="s">
        <v>18930</v>
      </c>
      <c r="B4835" s="4" t="s">
        <v>1790</v>
      </c>
      <c r="C4835" s="4" t="s">
        <v>2971</v>
      </c>
      <c r="D4835" s="10">
        <v>1.591462961E9</v>
      </c>
      <c r="E4835" s="25">
        <v>0.3404699</v>
      </c>
      <c r="G4835" s="25"/>
    </row>
    <row r="4836">
      <c r="A4836" s="4" t="s">
        <v>18931</v>
      </c>
      <c r="B4836" s="4" t="s">
        <v>18932</v>
      </c>
      <c r="C4836" s="4" t="s">
        <v>11252</v>
      </c>
      <c r="D4836" s="10">
        <v>1.593202555E9</v>
      </c>
      <c r="E4836" s="25">
        <v>0.34039405</v>
      </c>
      <c r="G4836" s="25"/>
    </row>
    <row r="4837">
      <c r="A4837" s="4" t="s">
        <v>18933</v>
      </c>
      <c r="B4837" s="4" t="s">
        <v>18934</v>
      </c>
      <c r="C4837" s="4" t="s">
        <v>7395</v>
      </c>
      <c r="D4837" s="10">
        <v>1.593605599E9</v>
      </c>
      <c r="E4837" s="25">
        <v>0.3403562</v>
      </c>
      <c r="G4837" s="25"/>
    </row>
    <row r="4838">
      <c r="A4838" s="4" t="s">
        <v>18935</v>
      </c>
      <c r="B4838" s="26">
        <v>1.2346E13</v>
      </c>
      <c r="C4838" s="4" t="s">
        <v>7296</v>
      </c>
      <c r="D4838" s="10">
        <v>1.593005485E9</v>
      </c>
      <c r="E4838" s="25">
        <v>0.3401402</v>
      </c>
      <c r="G4838" s="25"/>
    </row>
    <row r="4839">
      <c r="A4839" s="4" t="s">
        <v>18936</v>
      </c>
      <c r="B4839" s="4" t="s">
        <v>9090</v>
      </c>
      <c r="C4839" s="4" t="s">
        <v>11728</v>
      </c>
      <c r="D4839" s="10">
        <v>1.591463113E9</v>
      </c>
      <c r="E4839" s="25">
        <v>0.33983487</v>
      </c>
      <c r="G4839" s="25"/>
    </row>
    <row r="4840">
      <c r="A4840" s="4" t="s">
        <v>18937</v>
      </c>
      <c r="B4840" s="4" t="s">
        <v>14107</v>
      </c>
      <c r="C4840" s="4" t="s">
        <v>8159</v>
      </c>
      <c r="D4840" s="10">
        <v>1.591908838E9</v>
      </c>
      <c r="E4840" s="25">
        <v>0.33981606</v>
      </c>
      <c r="G4840" s="25"/>
    </row>
    <row r="4841">
      <c r="A4841" s="22" t="s">
        <v>18938</v>
      </c>
      <c r="B4841" s="4" t="s">
        <v>13689</v>
      </c>
      <c r="C4841" s="4" t="s">
        <v>2085</v>
      </c>
      <c r="D4841" s="10">
        <v>1.59267876E9</v>
      </c>
      <c r="E4841" s="25">
        <v>0.33973575</v>
      </c>
      <c r="G4841" s="25"/>
    </row>
    <row r="4842">
      <c r="A4842" s="4" t="s">
        <v>18939</v>
      </c>
      <c r="B4842" s="4" t="s">
        <v>5583</v>
      </c>
      <c r="C4842" s="4" t="s">
        <v>1393</v>
      </c>
      <c r="D4842" s="10">
        <v>1.592775808E9</v>
      </c>
      <c r="E4842" s="25">
        <v>0.3394769</v>
      </c>
      <c r="G4842" s="25"/>
    </row>
    <row r="4843">
      <c r="A4843" s="4" t="s">
        <v>18940</v>
      </c>
      <c r="B4843" s="4" t="s">
        <v>1790</v>
      </c>
      <c r="C4843" s="4" t="s">
        <v>5866</v>
      </c>
      <c r="D4843" s="10">
        <v>1.591126139E9</v>
      </c>
      <c r="E4843" s="25">
        <v>0.33944914</v>
      </c>
      <c r="G4843" s="25"/>
    </row>
    <row r="4844">
      <c r="A4844" s="4" t="s">
        <v>18941</v>
      </c>
      <c r="B4844" s="4" t="s">
        <v>18942</v>
      </c>
      <c r="C4844" s="4" t="s">
        <v>10915</v>
      </c>
      <c r="D4844" s="10">
        <v>1.591971847E9</v>
      </c>
      <c r="E4844" s="25">
        <v>0.3394279</v>
      </c>
      <c r="G4844" s="25"/>
    </row>
    <row r="4845">
      <c r="A4845" s="4" t="s">
        <v>18943</v>
      </c>
      <c r="B4845" s="4" t="s">
        <v>17756</v>
      </c>
      <c r="C4845" s="4" t="s">
        <v>8179</v>
      </c>
      <c r="D4845" s="10">
        <v>1.593457064E9</v>
      </c>
      <c r="E4845" s="25">
        <v>0.3394153</v>
      </c>
      <c r="G4845" s="25"/>
    </row>
    <row r="4846">
      <c r="A4846" s="4" t="s">
        <v>18944</v>
      </c>
      <c r="B4846" s="4" t="s">
        <v>14220</v>
      </c>
      <c r="C4846" s="4" t="s">
        <v>11600</v>
      </c>
      <c r="D4846" s="10">
        <v>1.592141003E9</v>
      </c>
      <c r="E4846" s="25">
        <v>0.33939222</v>
      </c>
      <c r="G4846" s="25"/>
    </row>
    <row r="4847">
      <c r="A4847" s="22" t="s">
        <v>18945</v>
      </c>
      <c r="B4847" s="4" t="s">
        <v>930</v>
      </c>
      <c r="C4847" s="4" t="s">
        <v>5524</v>
      </c>
      <c r="D4847" s="10">
        <v>1.593191687E9</v>
      </c>
      <c r="E4847" s="25">
        <v>0.33936843</v>
      </c>
      <c r="G4847" s="25"/>
    </row>
    <row r="4848">
      <c r="A4848" s="22" t="s">
        <v>18946</v>
      </c>
      <c r="B4848" s="4" t="s">
        <v>13455</v>
      </c>
      <c r="C4848" s="4" t="s">
        <v>3247</v>
      </c>
      <c r="D4848" s="10">
        <v>1.592080322E9</v>
      </c>
      <c r="E4848" s="25">
        <v>0.3392123</v>
      </c>
      <c r="G4848" s="25"/>
    </row>
    <row r="4849">
      <c r="A4849" s="4" t="s">
        <v>18947</v>
      </c>
      <c r="B4849" s="4" t="s">
        <v>15728</v>
      </c>
      <c r="C4849" s="4" t="s">
        <v>10904</v>
      </c>
      <c r="D4849" s="10">
        <v>1.591797186E9</v>
      </c>
      <c r="E4849" s="25">
        <v>0.33916372</v>
      </c>
      <c r="G4849" s="25"/>
    </row>
    <row r="4850">
      <c r="A4850" s="22" t="s">
        <v>18948</v>
      </c>
      <c r="B4850" s="4" t="s">
        <v>1018</v>
      </c>
      <c r="C4850" s="4" t="s">
        <v>1020</v>
      </c>
      <c r="D4850" s="10">
        <v>1.591201813E9</v>
      </c>
      <c r="E4850" s="25">
        <v>0.3390095</v>
      </c>
      <c r="G4850" s="25"/>
    </row>
    <row r="4851">
      <c r="A4851" s="4" t="s">
        <v>18949</v>
      </c>
      <c r="B4851" s="4" t="s">
        <v>6521</v>
      </c>
      <c r="C4851" s="4" t="s">
        <v>11939</v>
      </c>
      <c r="D4851" s="10">
        <v>1.59199643E9</v>
      </c>
      <c r="E4851" s="25">
        <v>0.33899978</v>
      </c>
      <c r="G4851" s="25"/>
    </row>
    <row r="4852">
      <c r="A4852" s="4" t="s">
        <v>18950</v>
      </c>
      <c r="B4852" s="4" t="s">
        <v>17180</v>
      </c>
      <c r="C4852" s="4" t="s">
        <v>8959</v>
      </c>
      <c r="D4852" s="10">
        <v>1.591531657E9</v>
      </c>
      <c r="E4852" s="25">
        <v>0.33840463</v>
      </c>
      <c r="G4852" s="25"/>
    </row>
    <row r="4853">
      <c r="A4853" s="22" t="s">
        <v>18951</v>
      </c>
      <c r="B4853" s="4" t="s">
        <v>11591</v>
      </c>
      <c r="C4853" s="4" t="s">
        <v>6036</v>
      </c>
      <c r="D4853" s="10">
        <v>1.592072366E9</v>
      </c>
      <c r="E4853" s="25">
        <v>0.33807042</v>
      </c>
      <c r="G4853" s="25"/>
    </row>
    <row r="4854">
      <c r="A4854" s="4" t="s">
        <v>18952</v>
      </c>
      <c r="B4854" s="4" t="s">
        <v>13492</v>
      </c>
      <c r="C4854" s="4" t="s">
        <v>1153</v>
      </c>
      <c r="D4854" s="10">
        <v>1.591536329E9</v>
      </c>
      <c r="E4854" s="25">
        <v>0.3380418</v>
      </c>
      <c r="G4854" s="25"/>
    </row>
    <row r="4855">
      <c r="A4855" s="4" t="s">
        <v>18953</v>
      </c>
      <c r="B4855" s="4" t="s">
        <v>2284</v>
      </c>
      <c r="C4855" s="4" t="s">
        <v>3418</v>
      </c>
      <c r="D4855" s="10">
        <v>1.591023955E9</v>
      </c>
      <c r="E4855" s="25">
        <v>0.33794573</v>
      </c>
      <c r="G4855" s="25"/>
    </row>
    <row r="4856">
      <c r="A4856" s="22" t="s">
        <v>18954</v>
      </c>
      <c r="B4856" s="4" t="s">
        <v>18955</v>
      </c>
      <c r="C4856" s="4" t="s">
        <v>2365</v>
      </c>
      <c r="D4856" s="10">
        <v>1.592374538E9</v>
      </c>
      <c r="E4856" s="25">
        <v>0.33731788</v>
      </c>
      <c r="G4856" s="25"/>
    </row>
    <row r="4857">
      <c r="A4857" s="4" t="s">
        <v>18956</v>
      </c>
      <c r="B4857" s="4" t="s">
        <v>18957</v>
      </c>
      <c r="C4857" s="4" t="s">
        <v>5874</v>
      </c>
      <c r="D4857" s="10">
        <v>1.591115953E9</v>
      </c>
      <c r="E4857" s="25">
        <v>0.33707356</v>
      </c>
      <c r="G4857" s="25"/>
    </row>
    <row r="4858">
      <c r="A4858" s="4" t="s">
        <v>18958</v>
      </c>
      <c r="B4858" s="4" t="s">
        <v>18959</v>
      </c>
      <c r="C4858" s="4" t="s">
        <v>2837</v>
      </c>
      <c r="D4858" s="10">
        <v>1.592685843E9</v>
      </c>
      <c r="E4858" s="25">
        <v>0.33685657</v>
      </c>
      <c r="G4858" s="25"/>
    </row>
    <row r="4859">
      <c r="A4859" s="4" t="s">
        <v>18960</v>
      </c>
      <c r="B4859" s="4" t="s">
        <v>2481</v>
      </c>
      <c r="C4859" s="4" t="s">
        <v>10948</v>
      </c>
      <c r="D4859" s="10">
        <v>1.591544229E9</v>
      </c>
      <c r="E4859" s="25">
        <v>0.33671156</v>
      </c>
      <c r="G4859" s="25"/>
    </row>
    <row r="4860">
      <c r="A4860" s="4" t="s">
        <v>18961</v>
      </c>
      <c r="B4860" s="4" t="s">
        <v>13509</v>
      </c>
      <c r="C4860" s="4" t="s">
        <v>424</v>
      </c>
      <c r="D4860" s="10">
        <v>1.591675974E9</v>
      </c>
      <c r="E4860" s="25">
        <v>0.33669722</v>
      </c>
      <c r="G4860" s="25"/>
    </row>
    <row r="4861">
      <c r="A4861" s="4" t="s">
        <v>18962</v>
      </c>
      <c r="B4861" s="4" t="s">
        <v>13851</v>
      </c>
      <c r="C4861" s="4" t="s">
        <v>11376</v>
      </c>
      <c r="D4861" s="10">
        <v>1.591077287E9</v>
      </c>
      <c r="E4861" s="25">
        <v>0.33669454</v>
      </c>
      <c r="G4861" s="25"/>
    </row>
    <row r="4862">
      <c r="A4862" s="22" t="s">
        <v>18963</v>
      </c>
      <c r="B4862" s="4" t="s">
        <v>15650</v>
      </c>
      <c r="C4862" s="4" t="s">
        <v>5184</v>
      </c>
      <c r="D4862" s="10">
        <v>1.592855535E9</v>
      </c>
      <c r="E4862" s="25">
        <v>0.33658502</v>
      </c>
      <c r="G4862" s="25"/>
    </row>
    <row r="4863">
      <c r="A4863" s="22" t="s">
        <v>18964</v>
      </c>
      <c r="B4863" s="4" t="s">
        <v>13246</v>
      </c>
      <c r="C4863" s="4" t="s">
        <v>7262</v>
      </c>
      <c r="D4863" s="10">
        <v>1.592351974E9</v>
      </c>
      <c r="E4863" s="25">
        <v>0.33650067</v>
      </c>
      <c r="G4863" s="25"/>
    </row>
    <row r="4864">
      <c r="A4864" s="4" t="s">
        <v>18965</v>
      </c>
      <c r="B4864" s="4" t="s">
        <v>16692</v>
      </c>
      <c r="C4864" s="4" t="s">
        <v>3827</v>
      </c>
      <c r="D4864" s="10">
        <v>1.591216093E9</v>
      </c>
      <c r="E4864" s="25">
        <v>0.33647785</v>
      </c>
      <c r="G4864" s="25"/>
    </row>
    <row r="4865">
      <c r="A4865" s="4" t="s">
        <v>18966</v>
      </c>
      <c r="B4865" s="4" t="s">
        <v>6440</v>
      </c>
      <c r="C4865" s="4" t="s">
        <v>1075</v>
      </c>
      <c r="D4865" s="10">
        <v>1.592066165E9</v>
      </c>
      <c r="E4865" s="25">
        <v>0.3363594</v>
      </c>
      <c r="G4865" s="25"/>
    </row>
    <row r="4866">
      <c r="A4866" s="4" t="s">
        <v>18967</v>
      </c>
      <c r="B4866" s="4" t="s">
        <v>14656</v>
      </c>
      <c r="C4866" s="4" t="s">
        <v>9780</v>
      </c>
      <c r="D4866" s="10">
        <v>1.592872997E9</v>
      </c>
      <c r="E4866" s="25">
        <v>0.33623633</v>
      </c>
      <c r="G4866" s="25"/>
    </row>
    <row r="4867">
      <c r="A4867" s="4" t="s">
        <v>18968</v>
      </c>
      <c r="B4867" s="4" t="s">
        <v>14151</v>
      </c>
      <c r="C4867" s="4" t="s">
        <v>9261</v>
      </c>
      <c r="D4867" s="10">
        <v>1.593437446E9</v>
      </c>
      <c r="E4867" s="25">
        <v>0.3361312</v>
      </c>
      <c r="G4867" s="25"/>
    </row>
    <row r="4868">
      <c r="A4868" s="4" t="s">
        <v>18969</v>
      </c>
      <c r="B4868" s="4" t="s">
        <v>18970</v>
      </c>
      <c r="C4868" s="4" t="s">
        <v>11226</v>
      </c>
      <c r="D4868" s="10">
        <v>1.593420372E9</v>
      </c>
      <c r="E4868" s="25">
        <v>0.3360187</v>
      </c>
      <c r="G4868" s="25"/>
    </row>
    <row r="4869">
      <c r="A4869" s="4" t="s">
        <v>18971</v>
      </c>
      <c r="B4869" s="4" t="s">
        <v>18972</v>
      </c>
      <c r="C4869" s="4" t="s">
        <v>810</v>
      </c>
      <c r="D4869" s="10">
        <v>1.592692679E9</v>
      </c>
      <c r="E4869" s="25">
        <v>0.3359317</v>
      </c>
      <c r="G4869" s="25"/>
    </row>
    <row r="4870">
      <c r="A4870" s="4" t="s">
        <v>18973</v>
      </c>
      <c r="B4870" s="4" t="s">
        <v>18974</v>
      </c>
      <c r="C4870" s="4" t="s">
        <v>7136</v>
      </c>
      <c r="D4870" s="10">
        <v>1.591850552E9</v>
      </c>
      <c r="E4870" s="25">
        <v>0.33556542</v>
      </c>
      <c r="G4870" s="25"/>
    </row>
    <row r="4871">
      <c r="A4871" s="4" t="s">
        <v>18975</v>
      </c>
      <c r="B4871" s="4" t="s">
        <v>18976</v>
      </c>
      <c r="C4871" s="4" t="s">
        <v>3149</v>
      </c>
      <c r="D4871" s="10">
        <v>1.59218112E9</v>
      </c>
      <c r="E4871" s="25">
        <v>0.33506256</v>
      </c>
      <c r="G4871" s="25"/>
    </row>
    <row r="4872">
      <c r="A4872" s="4" t="s">
        <v>18977</v>
      </c>
      <c r="B4872" s="4" t="s">
        <v>13710</v>
      </c>
      <c r="C4872" s="4" t="s">
        <v>8827</v>
      </c>
      <c r="D4872" s="10">
        <v>1.591757606E9</v>
      </c>
      <c r="E4872" s="25">
        <v>0.33506244</v>
      </c>
      <c r="G4872" s="25"/>
    </row>
    <row r="4873">
      <c r="A4873" s="4" t="s">
        <v>18978</v>
      </c>
      <c r="B4873" s="4" t="s">
        <v>13819</v>
      </c>
      <c r="C4873" s="4" t="s">
        <v>10933</v>
      </c>
      <c r="D4873" s="10">
        <v>1.593228347E9</v>
      </c>
      <c r="E4873" s="25">
        <v>0.33402362</v>
      </c>
      <c r="G4873" s="25"/>
    </row>
    <row r="4874">
      <c r="A4874" s="4" t="s">
        <v>18979</v>
      </c>
      <c r="B4874" s="4" t="s">
        <v>6354</v>
      </c>
      <c r="C4874" s="4" t="s">
        <v>2577</v>
      </c>
      <c r="D4874" s="10">
        <v>1.59314012E9</v>
      </c>
      <c r="E4874" s="25">
        <v>0.3339127</v>
      </c>
      <c r="G4874" s="25"/>
    </row>
    <row r="4875">
      <c r="A4875" s="4" t="s">
        <v>18980</v>
      </c>
      <c r="B4875" s="4" t="s">
        <v>13135</v>
      </c>
      <c r="C4875" s="4" t="s">
        <v>3748</v>
      </c>
      <c r="D4875" s="10">
        <v>1.593023309E9</v>
      </c>
      <c r="E4875" s="25">
        <v>0.33382782</v>
      </c>
      <c r="G4875" s="25"/>
    </row>
    <row r="4876">
      <c r="A4876" s="22" t="s">
        <v>18981</v>
      </c>
      <c r="B4876" s="4" t="s">
        <v>13376</v>
      </c>
      <c r="C4876" s="4" t="s">
        <v>1909</v>
      </c>
      <c r="D4876" s="10">
        <v>1.591905483E9</v>
      </c>
      <c r="E4876" s="25">
        <v>0.3337965</v>
      </c>
      <c r="G4876" s="25"/>
    </row>
    <row r="4877">
      <c r="A4877" s="4" t="s">
        <v>18982</v>
      </c>
      <c r="B4877" s="4" t="s">
        <v>13098</v>
      </c>
      <c r="C4877" s="4" t="s">
        <v>11231</v>
      </c>
      <c r="D4877" s="10">
        <v>1.593088726E9</v>
      </c>
      <c r="E4877" s="25">
        <v>0.33348846</v>
      </c>
      <c r="G4877" s="25"/>
    </row>
    <row r="4878">
      <c r="A4878" s="4" t="s">
        <v>18983</v>
      </c>
      <c r="B4878" s="4" t="s">
        <v>15728</v>
      </c>
      <c r="C4878" s="4" t="s">
        <v>10653</v>
      </c>
      <c r="D4878" s="10">
        <v>1.591882853E9</v>
      </c>
      <c r="E4878" s="25">
        <v>0.33313605</v>
      </c>
      <c r="G4878" s="25"/>
    </row>
    <row r="4879">
      <c r="A4879" s="4" t="s">
        <v>18984</v>
      </c>
      <c r="B4879" s="4" t="s">
        <v>16469</v>
      </c>
      <c r="C4879" s="4" t="s">
        <v>849</v>
      </c>
      <c r="D4879" s="10">
        <v>1.59289201E9</v>
      </c>
      <c r="E4879" s="25">
        <v>0.3330769</v>
      </c>
      <c r="G4879" s="25"/>
    </row>
    <row r="4880">
      <c r="A4880" s="4" t="s">
        <v>18985</v>
      </c>
      <c r="B4880" s="4" t="s">
        <v>13755</v>
      </c>
      <c r="C4880" s="4" t="s">
        <v>4495</v>
      </c>
      <c r="D4880" s="10">
        <v>1.591673391E9</v>
      </c>
      <c r="E4880" s="25">
        <v>0.33307302</v>
      </c>
      <c r="G4880" s="25"/>
    </row>
    <row r="4881">
      <c r="A4881" s="4" t="s">
        <v>18986</v>
      </c>
      <c r="B4881" s="4" t="s">
        <v>15615</v>
      </c>
      <c r="C4881" s="4" t="s">
        <v>4753</v>
      </c>
      <c r="D4881" s="10">
        <v>1.591656803E9</v>
      </c>
      <c r="E4881" s="25">
        <v>0.33286965</v>
      </c>
      <c r="G4881" s="25"/>
    </row>
    <row r="4882">
      <c r="A4882" s="22" t="s">
        <v>18987</v>
      </c>
      <c r="B4882" s="4" t="s">
        <v>14444</v>
      </c>
      <c r="C4882" s="4" t="s">
        <v>2797</v>
      </c>
      <c r="D4882" s="10">
        <v>1.592248238E9</v>
      </c>
      <c r="E4882" s="25">
        <v>0.3327586</v>
      </c>
      <c r="G4882" s="25"/>
    </row>
    <row r="4883">
      <c r="A4883" s="4" t="s">
        <v>18988</v>
      </c>
      <c r="B4883" s="4" t="s">
        <v>18989</v>
      </c>
      <c r="C4883" s="4" t="s">
        <v>4139</v>
      </c>
      <c r="D4883" s="10">
        <v>1.591459656E9</v>
      </c>
      <c r="E4883" s="25">
        <v>0.3326665</v>
      </c>
      <c r="G4883" s="25"/>
    </row>
    <row r="4884">
      <c r="A4884" s="22" t="s">
        <v>18990</v>
      </c>
      <c r="B4884" s="4" t="s">
        <v>18991</v>
      </c>
      <c r="C4884" s="4" t="s">
        <v>1621</v>
      </c>
      <c r="D4884" s="10">
        <v>1.591120891E9</v>
      </c>
      <c r="E4884" s="25">
        <v>0.33265817</v>
      </c>
      <c r="G4884" s="25"/>
    </row>
    <row r="4885">
      <c r="A4885" s="22" t="s">
        <v>18992</v>
      </c>
      <c r="B4885" s="4" t="s">
        <v>15295</v>
      </c>
      <c r="C4885" s="4" t="s">
        <v>9386</v>
      </c>
      <c r="D4885" s="10">
        <v>1.592238184E9</v>
      </c>
      <c r="E4885" s="25">
        <v>0.3321106</v>
      </c>
      <c r="G4885" s="25"/>
    </row>
    <row r="4886">
      <c r="A4886" s="4" t="s">
        <v>18993</v>
      </c>
      <c r="B4886" s="4" t="s">
        <v>11549</v>
      </c>
      <c r="C4886" s="4" t="s">
        <v>2850</v>
      </c>
      <c r="D4886" s="10">
        <v>1.593379183E9</v>
      </c>
      <c r="E4886" s="25">
        <v>0.33175012</v>
      </c>
      <c r="G4886" s="25"/>
    </row>
    <row r="4887">
      <c r="A4887" s="22" t="s">
        <v>18994</v>
      </c>
      <c r="B4887" s="4" t="s">
        <v>2065</v>
      </c>
      <c r="C4887" s="4" t="s">
        <v>9005</v>
      </c>
      <c r="D4887" s="10">
        <v>1.591948549E9</v>
      </c>
      <c r="E4887" s="25">
        <v>0.33140862</v>
      </c>
      <c r="G4887" s="25"/>
    </row>
    <row r="4888">
      <c r="A4888" s="4" t="s">
        <v>18995</v>
      </c>
      <c r="B4888" s="4" t="s">
        <v>13230</v>
      </c>
      <c r="C4888" s="4" t="s">
        <v>9308</v>
      </c>
      <c r="D4888" s="10">
        <v>1.592248937E9</v>
      </c>
      <c r="E4888" s="25">
        <v>0.33138308</v>
      </c>
      <c r="G4888" s="25"/>
    </row>
    <row r="4889">
      <c r="A4889" s="4" t="s">
        <v>18996</v>
      </c>
      <c r="B4889" s="4" t="s">
        <v>973</v>
      </c>
      <c r="C4889" s="4" t="s">
        <v>3851</v>
      </c>
      <c r="D4889" s="10">
        <v>1.591150629E9</v>
      </c>
      <c r="E4889" s="25">
        <v>0.33134973</v>
      </c>
      <c r="G4889" s="25"/>
    </row>
    <row r="4890">
      <c r="A4890" s="4" t="s">
        <v>18997</v>
      </c>
      <c r="B4890" s="4" t="s">
        <v>4375</v>
      </c>
      <c r="C4890" s="4" t="s">
        <v>8017</v>
      </c>
      <c r="D4890" s="10">
        <v>1.591051063E9</v>
      </c>
      <c r="E4890" s="25">
        <v>0.3310589</v>
      </c>
      <c r="G4890" s="25"/>
    </row>
    <row r="4891">
      <c r="A4891" s="4" t="s">
        <v>18998</v>
      </c>
      <c r="B4891" s="4" t="s">
        <v>5400</v>
      </c>
      <c r="C4891" s="4" t="s">
        <v>2351</v>
      </c>
      <c r="D4891" s="10">
        <v>1.59353984E9</v>
      </c>
      <c r="E4891" s="25">
        <v>0.33083576</v>
      </c>
      <c r="G4891" s="25"/>
    </row>
    <row r="4892">
      <c r="A4892" s="4" t="s">
        <v>18999</v>
      </c>
      <c r="B4892" s="10">
        <v>1.9830602E7</v>
      </c>
      <c r="C4892" s="4" t="s">
        <v>2181</v>
      </c>
      <c r="D4892" s="10">
        <v>1.591444094E9</v>
      </c>
      <c r="E4892" s="25">
        <v>0.3307158</v>
      </c>
      <c r="G4892" s="25"/>
    </row>
    <row r="4893">
      <c r="A4893" s="4" t="s">
        <v>19000</v>
      </c>
      <c r="B4893" s="4" t="s">
        <v>14533</v>
      </c>
      <c r="C4893" s="4" t="s">
        <v>583</v>
      </c>
      <c r="D4893" s="10">
        <v>1.591708143E9</v>
      </c>
      <c r="E4893" s="25">
        <v>0.33050266</v>
      </c>
      <c r="G4893" s="25"/>
    </row>
    <row r="4894">
      <c r="A4894" s="22" t="s">
        <v>19001</v>
      </c>
      <c r="B4894" s="4" t="s">
        <v>8235</v>
      </c>
      <c r="C4894" s="4" t="s">
        <v>8237</v>
      </c>
      <c r="D4894" s="10">
        <v>1.59149805E9</v>
      </c>
      <c r="E4894" s="25">
        <v>0.33047956</v>
      </c>
      <c r="G4894" s="25"/>
    </row>
    <row r="4895">
      <c r="A4895" s="4" t="s">
        <v>19002</v>
      </c>
      <c r="B4895" s="4" t="s">
        <v>19003</v>
      </c>
      <c r="C4895" s="4" t="s">
        <v>6311</v>
      </c>
      <c r="D4895" s="10">
        <v>1.591655501E9</v>
      </c>
      <c r="E4895" s="25">
        <v>0.33043954</v>
      </c>
      <c r="G4895" s="25"/>
    </row>
    <row r="4896">
      <c r="A4896" s="22" t="s">
        <v>19004</v>
      </c>
      <c r="B4896" s="4" t="s">
        <v>6034</v>
      </c>
      <c r="C4896" s="4" t="s">
        <v>9363</v>
      </c>
      <c r="D4896" s="10">
        <v>1.591715975E9</v>
      </c>
      <c r="E4896" s="25">
        <v>0.33029494</v>
      </c>
      <c r="G4896" s="25"/>
    </row>
    <row r="4897">
      <c r="A4897" s="4" t="s">
        <v>19005</v>
      </c>
      <c r="B4897" s="4" t="s">
        <v>17857</v>
      </c>
      <c r="C4897" s="4" t="s">
        <v>9607</v>
      </c>
      <c r="D4897" s="10">
        <v>1.593477971E9</v>
      </c>
      <c r="E4897" s="25">
        <v>0.33006752</v>
      </c>
      <c r="G4897" s="25"/>
    </row>
    <row r="4898">
      <c r="A4898" s="4" t="s">
        <v>19006</v>
      </c>
      <c r="B4898" s="4" t="s">
        <v>13118</v>
      </c>
      <c r="C4898" s="4" t="s">
        <v>8074</v>
      </c>
      <c r="D4898" s="10">
        <v>1.593175554E9</v>
      </c>
      <c r="E4898" s="25">
        <v>0.33001623</v>
      </c>
      <c r="G4898" s="25"/>
    </row>
    <row r="4899">
      <c r="A4899" s="4" t="s">
        <v>19007</v>
      </c>
      <c r="B4899" s="4" t="s">
        <v>15408</v>
      </c>
      <c r="C4899" s="4" t="s">
        <v>8242</v>
      </c>
      <c r="D4899" s="10">
        <v>1.593366208E9</v>
      </c>
      <c r="E4899" s="25">
        <v>0.32947332</v>
      </c>
      <c r="G4899" s="25"/>
    </row>
    <row r="4900">
      <c r="A4900" s="22" t="s">
        <v>19008</v>
      </c>
      <c r="B4900" s="4" t="s">
        <v>930</v>
      </c>
      <c r="C4900" s="4" t="s">
        <v>11168</v>
      </c>
      <c r="D4900" s="10">
        <v>1.593553349E9</v>
      </c>
      <c r="E4900" s="25">
        <v>0.32934815</v>
      </c>
      <c r="G4900" s="25"/>
    </row>
    <row r="4901">
      <c r="A4901" s="4" t="s">
        <v>19009</v>
      </c>
      <c r="B4901" s="4" t="s">
        <v>1619</v>
      </c>
      <c r="C4901" s="4" t="s">
        <v>12259</v>
      </c>
      <c r="D4901" s="10">
        <v>1.591550952E9</v>
      </c>
      <c r="E4901" s="25">
        <v>0.32932383</v>
      </c>
      <c r="G4901" s="25"/>
    </row>
    <row r="4902">
      <c r="A4902" s="4" t="s">
        <v>19010</v>
      </c>
      <c r="B4902" s="4" t="s">
        <v>7979</v>
      </c>
      <c r="C4902" s="4" t="s">
        <v>12382</v>
      </c>
      <c r="D4902" s="10">
        <v>1.59102093E9</v>
      </c>
      <c r="E4902" s="25">
        <v>0.3293009</v>
      </c>
      <c r="G4902" s="25"/>
    </row>
    <row r="4903">
      <c r="A4903" s="4" t="s">
        <v>19011</v>
      </c>
      <c r="B4903" s="4" t="s">
        <v>9456</v>
      </c>
      <c r="C4903" s="4" t="s">
        <v>9731</v>
      </c>
      <c r="D4903" s="10">
        <v>1.592515395E9</v>
      </c>
      <c r="E4903" s="25">
        <v>0.3293001</v>
      </c>
      <c r="G4903" s="25"/>
    </row>
    <row r="4904">
      <c r="A4904" s="4" t="s">
        <v>19012</v>
      </c>
      <c r="B4904" s="4" t="s">
        <v>13689</v>
      </c>
      <c r="C4904" s="4" t="s">
        <v>5217</v>
      </c>
      <c r="D4904" s="10">
        <v>1.591850262E9</v>
      </c>
      <c r="E4904" s="25">
        <v>0.3292732</v>
      </c>
      <c r="G4904" s="25"/>
    </row>
    <row r="4905">
      <c r="A4905" s="22" t="s">
        <v>19013</v>
      </c>
      <c r="B4905" s="4" t="s">
        <v>11591</v>
      </c>
      <c r="C4905" s="4" t="s">
        <v>3133</v>
      </c>
      <c r="D4905" s="10">
        <v>1.591058796E9</v>
      </c>
      <c r="E4905" s="25">
        <v>0.32924274</v>
      </c>
      <c r="G4905" s="25"/>
    </row>
    <row r="4906">
      <c r="A4906" s="4" t="s">
        <v>19014</v>
      </c>
      <c r="B4906" s="4" t="s">
        <v>886</v>
      </c>
      <c r="C4906" s="4" t="s">
        <v>2177</v>
      </c>
      <c r="D4906" s="10">
        <v>1.593188872E9</v>
      </c>
      <c r="E4906" s="25">
        <v>0.32880223</v>
      </c>
      <c r="G4906" s="25"/>
    </row>
    <row r="4907">
      <c r="A4907" s="4" t="s">
        <v>19015</v>
      </c>
      <c r="B4907" s="4" t="s">
        <v>19016</v>
      </c>
      <c r="C4907" s="4" t="s">
        <v>2527</v>
      </c>
      <c r="D4907" s="10">
        <v>1.592866309E9</v>
      </c>
      <c r="E4907" s="25">
        <v>0.32854992</v>
      </c>
      <c r="G4907" s="25"/>
    </row>
    <row r="4908">
      <c r="A4908" s="4" t="s">
        <v>19017</v>
      </c>
      <c r="B4908" s="4" t="s">
        <v>3886</v>
      </c>
      <c r="C4908" s="4" t="s">
        <v>4488</v>
      </c>
      <c r="D4908" s="10">
        <v>1.593439761E9</v>
      </c>
      <c r="E4908" s="25">
        <v>0.3285065</v>
      </c>
      <c r="G4908" s="25"/>
    </row>
    <row r="4909">
      <c r="A4909" s="4" t="s">
        <v>19018</v>
      </c>
      <c r="B4909" s="4" t="s">
        <v>13203</v>
      </c>
      <c r="C4909" s="4" t="s">
        <v>9925</v>
      </c>
      <c r="D4909" s="10">
        <v>1.593383755E9</v>
      </c>
      <c r="E4909" s="25">
        <v>0.32849047</v>
      </c>
      <c r="G4909" s="25"/>
    </row>
    <row r="4910">
      <c r="A4910" s="22" t="s">
        <v>19019</v>
      </c>
      <c r="B4910" s="4" t="s">
        <v>7690</v>
      </c>
      <c r="C4910" s="4" t="s">
        <v>3652</v>
      </c>
      <c r="D4910" s="10">
        <v>1.591021414E9</v>
      </c>
      <c r="E4910" s="25">
        <v>0.3282936</v>
      </c>
      <c r="G4910" s="25"/>
    </row>
    <row r="4911">
      <c r="A4911" s="4" t="s">
        <v>19020</v>
      </c>
      <c r="B4911" s="4" t="s">
        <v>19021</v>
      </c>
      <c r="C4911" s="4" t="s">
        <v>5162</v>
      </c>
      <c r="D4911" s="10">
        <v>1.593030512E9</v>
      </c>
      <c r="E4911" s="25">
        <v>0.32743275</v>
      </c>
      <c r="G4911" s="25"/>
    </row>
    <row r="4912">
      <c r="A4912" s="4" t="s">
        <v>19022</v>
      </c>
      <c r="B4912" s="4" t="s">
        <v>15178</v>
      </c>
      <c r="C4912" s="4" t="s">
        <v>4198</v>
      </c>
      <c r="D4912" s="10">
        <v>1.592174371E9</v>
      </c>
      <c r="E4912" s="25">
        <v>0.32741565</v>
      </c>
      <c r="G4912" s="25"/>
    </row>
    <row r="4913">
      <c r="A4913" s="4" t="s">
        <v>19023</v>
      </c>
      <c r="B4913" s="4" t="s">
        <v>6282</v>
      </c>
      <c r="C4913" s="4" t="s">
        <v>3897</v>
      </c>
      <c r="D4913" s="10">
        <v>1.592498632E9</v>
      </c>
      <c r="E4913" s="25">
        <v>0.32727402</v>
      </c>
      <c r="G4913" s="25"/>
    </row>
    <row r="4914">
      <c r="A4914" s="22" t="s">
        <v>19024</v>
      </c>
      <c r="B4914" s="4" t="s">
        <v>13194</v>
      </c>
      <c r="C4914" s="4" t="s">
        <v>12018</v>
      </c>
      <c r="D4914" s="10">
        <v>1.591374928E9</v>
      </c>
      <c r="E4914" s="25">
        <v>0.32725954</v>
      </c>
      <c r="G4914" s="25"/>
    </row>
    <row r="4915">
      <c r="A4915" s="4" t="s">
        <v>19025</v>
      </c>
      <c r="B4915" s="4" t="s">
        <v>1619</v>
      </c>
      <c r="C4915" s="4" t="s">
        <v>1900</v>
      </c>
      <c r="D4915" s="10">
        <v>1.591446928E9</v>
      </c>
      <c r="E4915" s="25">
        <v>0.32724035</v>
      </c>
      <c r="G4915" s="25"/>
    </row>
    <row r="4916">
      <c r="A4916" s="22" t="s">
        <v>19026</v>
      </c>
      <c r="B4916" s="4" t="s">
        <v>13230</v>
      </c>
      <c r="C4916" s="4" t="s">
        <v>9894</v>
      </c>
      <c r="D4916" s="10">
        <v>1.591960394E9</v>
      </c>
      <c r="E4916" s="25">
        <v>0.3271913</v>
      </c>
      <c r="G4916" s="25"/>
    </row>
    <row r="4917">
      <c r="A4917" s="22" t="s">
        <v>19027</v>
      </c>
      <c r="B4917" s="4" t="s">
        <v>12250</v>
      </c>
      <c r="C4917" s="4" t="s">
        <v>5767</v>
      </c>
      <c r="D4917" s="10">
        <v>1.592588359E9</v>
      </c>
      <c r="E4917" s="25">
        <v>0.3269247</v>
      </c>
      <c r="G4917" s="25"/>
    </row>
    <row r="4918">
      <c r="A4918" s="4" t="s">
        <v>19028</v>
      </c>
      <c r="B4918" s="4" t="s">
        <v>19029</v>
      </c>
      <c r="C4918" s="4" t="s">
        <v>2143</v>
      </c>
      <c r="D4918" s="10">
        <v>1.591831966E9</v>
      </c>
      <c r="E4918" s="25">
        <v>0.3268597</v>
      </c>
      <c r="G4918" s="25"/>
    </row>
    <row r="4919">
      <c r="A4919" s="4" t="s">
        <v>19030</v>
      </c>
      <c r="B4919" s="4" t="s">
        <v>6521</v>
      </c>
      <c r="C4919" s="4" t="s">
        <v>1324</v>
      </c>
      <c r="D4919" s="10">
        <v>1.591799191E9</v>
      </c>
      <c r="E4919" s="25">
        <v>0.32665497</v>
      </c>
      <c r="G4919" s="25"/>
    </row>
    <row r="4920">
      <c r="A4920" s="4" t="s">
        <v>19031</v>
      </c>
      <c r="B4920" s="4" t="s">
        <v>13485</v>
      </c>
      <c r="C4920" s="4" t="s">
        <v>1890</v>
      </c>
      <c r="D4920" s="10">
        <v>1.593614096E9</v>
      </c>
      <c r="E4920" s="25">
        <v>0.3266199</v>
      </c>
      <c r="G4920" s="25"/>
    </row>
    <row r="4921">
      <c r="A4921" s="4" t="s">
        <v>19032</v>
      </c>
      <c r="B4921" s="4" t="s">
        <v>13463</v>
      </c>
      <c r="C4921" s="4" t="s">
        <v>5728</v>
      </c>
      <c r="D4921" s="10">
        <v>1.591386046E9</v>
      </c>
      <c r="E4921" s="25">
        <v>0.32648194</v>
      </c>
      <c r="G4921" s="25"/>
    </row>
    <row r="4922">
      <c r="A4922" s="4" t="s">
        <v>19033</v>
      </c>
      <c r="B4922" s="4" t="s">
        <v>1253</v>
      </c>
      <c r="C4922" s="4" t="s">
        <v>4951</v>
      </c>
      <c r="D4922" s="10">
        <v>1.592348898E9</v>
      </c>
      <c r="E4922" s="25">
        <v>0.32645056</v>
      </c>
      <c r="G4922" s="25"/>
    </row>
    <row r="4923">
      <c r="A4923" s="4" t="s">
        <v>19034</v>
      </c>
      <c r="B4923" s="4" t="s">
        <v>14444</v>
      </c>
      <c r="C4923" s="4" t="s">
        <v>10833</v>
      </c>
      <c r="D4923" s="10">
        <v>1.592326254E9</v>
      </c>
      <c r="E4923" s="25">
        <v>0.3261522</v>
      </c>
      <c r="G4923" s="25"/>
    </row>
    <row r="4924">
      <c r="A4924" s="22" t="s">
        <v>19035</v>
      </c>
      <c r="B4924" s="4" t="s">
        <v>2284</v>
      </c>
      <c r="C4924" s="4" t="s">
        <v>5331</v>
      </c>
      <c r="D4924" s="10">
        <v>1.591311446E9</v>
      </c>
      <c r="E4924" s="25">
        <v>0.32614347</v>
      </c>
      <c r="G4924" s="25"/>
    </row>
    <row r="4925">
      <c r="A4925" s="4" t="s">
        <v>19036</v>
      </c>
      <c r="B4925" s="4" t="s">
        <v>19037</v>
      </c>
      <c r="C4925" s="4" t="s">
        <v>3202</v>
      </c>
      <c r="D4925" s="10">
        <v>1.591305246E9</v>
      </c>
      <c r="E4925" s="25">
        <v>0.3261402</v>
      </c>
      <c r="G4925" s="25"/>
    </row>
    <row r="4926">
      <c r="A4926" s="4" t="s">
        <v>19038</v>
      </c>
      <c r="B4926" s="4" t="s">
        <v>13773</v>
      </c>
      <c r="C4926" s="4" t="s">
        <v>495</v>
      </c>
      <c r="D4926" s="10">
        <v>1.592772747E9</v>
      </c>
      <c r="E4926" s="25">
        <v>0.3255224</v>
      </c>
      <c r="G4926" s="25"/>
    </row>
    <row r="4927">
      <c r="A4927" s="22" t="s">
        <v>19039</v>
      </c>
      <c r="B4927" s="4" t="s">
        <v>15083</v>
      </c>
      <c r="C4927" s="4" t="s">
        <v>7804</v>
      </c>
      <c r="D4927" s="10">
        <v>1.591076777E9</v>
      </c>
      <c r="E4927" s="25">
        <v>0.32546192</v>
      </c>
      <c r="G4927" s="25"/>
    </row>
    <row r="4928">
      <c r="A4928" s="4" t="s">
        <v>19040</v>
      </c>
      <c r="B4928" s="4" t="s">
        <v>19041</v>
      </c>
      <c r="C4928" s="4" t="s">
        <v>2143</v>
      </c>
      <c r="D4928" s="10">
        <v>1.591816224E9</v>
      </c>
      <c r="E4928" s="25">
        <v>0.32543987</v>
      </c>
      <c r="G4928" s="25"/>
    </row>
    <row r="4929">
      <c r="A4929" s="4" t="s">
        <v>19042</v>
      </c>
      <c r="B4929" s="4" t="s">
        <v>13366</v>
      </c>
      <c r="C4929" s="4" t="s">
        <v>6915</v>
      </c>
      <c r="D4929" s="10">
        <v>1.593029725E9</v>
      </c>
      <c r="E4929" s="25">
        <v>0.3253978</v>
      </c>
      <c r="G4929" s="25"/>
    </row>
    <row r="4930">
      <c r="A4930" s="4" t="s">
        <v>19043</v>
      </c>
      <c r="B4930" s="4" t="s">
        <v>14022</v>
      </c>
      <c r="C4930" s="4" t="s">
        <v>9925</v>
      </c>
      <c r="D4930" s="10">
        <v>1.593372595E9</v>
      </c>
      <c r="E4930" s="25">
        <v>0.32534415</v>
      </c>
      <c r="G4930" s="25"/>
    </row>
    <row r="4931">
      <c r="A4931" s="22" t="s">
        <v>19044</v>
      </c>
      <c r="B4931" s="4" t="s">
        <v>2040</v>
      </c>
      <c r="C4931" s="4" t="s">
        <v>1851</v>
      </c>
      <c r="D4931" s="10">
        <v>1.591454728E9</v>
      </c>
      <c r="E4931" s="25">
        <v>0.3250177</v>
      </c>
      <c r="G4931" s="25"/>
    </row>
    <row r="4932">
      <c r="A4932" s="4" t="s">
        <v>19045</v>
      </c>
      <c r="B4932" s="4" t="s">
        <v>4375</v>
      </c>
      <c r="C4932" s="4" t="s">
        <v>680</v>
      </c>
      <c r="D4932" s="10">
        <v>1.591289405E9</v>
      </c>
      <c r="E4932" s="25">
        <v>0.32497388</v>
      </c>
      <c r="G4932" s="25"/>
    </row>
    <row r="4933">
      <c r="A4933" s="4" t="s">
        <v>19046</v>
      </c>
      <c r="B4933" s="4" t="s">
        <v>13977</v>
      </c>
      <c r="C4933" s="4" t="s">
        <v>6221</v>
      </c>
      <c r="D4933" s="10">
        <v>1.593365084E9</v>
      </c>
      <c r="E4933" s="25">
        <v>0.3244761</v>
      </c>
      <c r="G4933" s="25"/>
    </row>
    <row r="4934">
      <c r="A4934" s="4" t="s">
        <v>19047</v>
      </c>
      <c r="B4934" s="4" t="s">
        <v>2030</v>
      </c>
      <c r="C4934" s="4" t="s">
        <v>1774</v>
      </c>
      <c r="D4934" s="10">
        <v>1.591116403E9</v>
      </c>
      <c r="E4934" s="25">
        <v>0.32441163</v>
      </c>
      <c r="G4934" s="25"/>
    </row>
    <row r="4935">
      <c r="A4935" s="22" t="s">
        <v>19048</v>
      </c>
      <c r="B4935" s="4" t="s">
        <v>930</v>
      </c>
      <c r="C4935" s="4" t="s">
        <v>2986</v>
      </c>
      <c r="D4935" s="10">
        <v>1.592592269E9</v>
      </c>
      <c r="E4935" s="25">
        <v>0.32410276</v>
      </c>
      <c r="G4935" s="25"/>
    </row>
    <row r="4936">
      <c r="A4936" s="4" t="s">
        <v>19049</v>
      </c>
      <c r="B4936" s="4" t="s">
        <v>8489</v>
      </c>
      <c r="C4936" s="4" t="s">
        <v>2090</v>
      </c>
      <c r="D4936" s="10">
        <v>1.593089316E9</v>
      </c>
      <c r="E4936" s="25">
        <v>0.3240351</v>
      </c>
      <c r="G4936" s="25"/>
    </row>
    <row r="4937">
      <c r="A4937" s="4" t="s">
        <v>19050</v>
      </c>
      <c r="B4937" s="4" t="s">
        <v>1041</v>
      </c>
      <c r="C4937" s="4" t="s">
        <v>5101</v>
      </c>
      <c r="D4937" s="10">
        <v>1.591886352E9</v>
      </c>
      <c r="E4937" s="25">
        <v>0.32403347</v>
      </c>
      <c r="G4937" s="25"/>
    </row>
    <row r="4938">
      <c r="A4938" s="22" t="s">
        <v>19051</v>
      </c>
      <c r="B4938" s="4" t="s">
        <v>6318</v>
      </c>
      <c r="C4938" s="4" t="s">
        <v>12216</v>
      </c>
      <c r="D4938" s="10">
        <v>1.592177231E9</v>
      </c>
      <c r="E4938" s="25">
        <v>0.32401747</v>
      </c>
      <c r="G4938" s="25"/>
    </row>
    <row r="4939">
      <c r="A4939" s="4" t="s">
        <v>19052</v>
      </c>
      <c r="B4939" s="4" t="s">
        <v>16300</v>
      </c>
      <c r="C4939" s="4" t="s">
        <v>3265</v>
      </c>
      <c r="D4939" s="10">
        <v>1.592522611E9</v>
      </c>
      <c r="E4939" s="25">
        <v>0.32385686</v>
      </c>
      <c r="G4939" s="25"/>
    </row>
    <row r="4940">
      <c r="A4940" s="22" t="s">
        <v>19053</v>
      </c>
      <c r="B4940" s="4" t="s">
        <v>4826</v>
      </c>
      <c r="C4940" s="4" t="s">
        <v>4507</v>
      </c>
      <c r="D4940" s="10">
        <v>1.5926121E9</v>
      </c>
      <c r="E4940" s="25">
        <v>0.32376713</v>
      </c>
      <c r="G4940" s="25"/>
    </row>
    <row r="4941">
      <c r="A4941" s="4" t="s">
        <v>19054</v>
      </c>
      <c r="B4941" s="4" t="s">
        <v>16859</v>
      </c>
      <c r="C4941" s="4" t="s">
        <v>11015</v>
      </c>
      <c r="D4941" s="10">
        <v>1.591962469E9</v>
      </c>
      <c r="E4941" s="25">
        <v>0.32370773</v>
      </c>
      <c r="G4941" s="25"/>
    </row>
    <row r="4942">
      <c r="A4942" s="22" t="s">
        <v>19055</v>
      </c>
      <c r="B4942" s="4" t="s">
        <v>19056</v>
      </c>
      <c r="C4942" s="4" t="s">
        <v>7531</v>
      </c>
      <c r="D4942" s="10">
        <v>1.592340855E9</v>
      </c>
      <c r="E4942" s="25">
        <v>0.32351512</v>
      </c>
      <c r="G4942" s="25"/>
    </row>
    <row r="4943">
      <c r="A4943" s="4" t="s">
        <v>19057</v>
      </c>
      <c r="B4943" s="4" t="s">
        <v>3947</v>
      </c>
      <c r="C4943" s="4" t="s">
        <v>9281</v>
      </c>
      <c r="D4943" s="10">
        <v>1.593542357E9</v>
      </c>
      <c r="E4943" s="25">
        <v>0.32338962</v>
      </c>
      <c r="G4943" s="25"/>
    </row>
    <row r="4944">
      <c r="A4944" s="4" t="s">
        <v>19058</v>
      </c>
      <c r="B4944" s="4" t="s">
        <v>19059</v>
      </c>
      <c r="C4944" s="4" t="s">
        <v>2733</v>
      </c>
      <c r="D4944" s="10">
        <v>1.593381312E9</v>
      </c>
      <c r="E4944" s="25">
        <v>0.32332876</v>
      </c>
      <c r="G4944" s="25"/>
    </row>
    <row r="4945">
      <c r="A4945" s="22" t="s">
        <v>19060</v>
      </c>
      <c r="B4945" s="4" t="s">
        <v>9355</v>
      </c>
      <c r="C4945" s="4" t="s">
        <v>5236</v>
      </c>
      <c r="D4945" s="10">
        <v>1.59243973E9</v>
      </c>
      <c r="E4945" s="25">
        <v>0.32328483</v>
      </c>
      <c r="G4945" s="25"/>
    </row>
    <row r="4946">
      <c r="A4946" s="4" t="s">
        <v>19061</v>
      </c>
      <c r="B4946" s="4" t="s">
        <v>1057</v>
      </c>
      <c r="C4946" s="4" t="s">
        <v>1900</v>
      </c>
      <c r="D4946" s="10">
        <v>1.591425642E9</v>
      </c>
      <c r="E4946" s="25">
        <v>0.3229485</v>
      </c>
      <c r="G4946" s="25"/>
    </row>
    <row r="4947">
      <c r="A4947" s="4" t="s">
        <v>19062</v>
      </c>
      <c r="B4947" s="4" t="s">
        <v>19063</v>
      </c>
      <c r="C4947" s="4" t="s">
        <v>3193</v>
      </c>
      <c r="D4947" s="10">
        <v>1.592435234E9</v>
      </c>
      <c r="E4947" s="25">
        <v>0.32291603</v>
      </c>
      <c r="G4947" s="25"/>
    </row>
    <row r="4948">
      <c r="A4948" s="4" t="s">
        <v>19064</v>
      </c>
      <c r="B4948" s="4" t="s">
        <v>2065</v>
      </c>
      <c r="C4948" s="4" t="s">
        <v>12023</v>
      </c>
      <c r="D4948" s="10">
        <v>1.593140802E9</v>
      </c>
      <c r="E4948" s="25">
        <v>0.32289538</v>
      </c>
      <c r="G4948" s="25"/>
    </row>
    <row r="4949">
      <c r="A4949" s="4" t="s">
        <v>19065</v>
      </c>
      <c r="B4949" s="4" t="s">
        <v>15866</v>
      </c>
      <c r="C4949" s="4" t="s">
        <v>7011</v>
      </c>
      <c r="D4949" s="10">
        <v>1.591312563E9</v>
      </c>
      <c r="E4949" s="25">
        <v>0.32285616</v>
      </c>
      <c r="G4949" s="25"/>
    </row>
    <row r="4950">
      <c r="A4950" s="4" t="s">
        <v>19066</v>
      </c>
      <c r="B4950" s="4" t="s">
        <v>6272</v>
      </c>
      <c r="C4950" s="4" t="s">
        <v>5572</v>
      </c>
      <c r="D4950" s="10">
        <v>1.592436467E9</v>
      </c>
      <c r="E4950" s="25">
        <v>0.32255998</v>
      </c>
      <c r="G4950" s="25"/>
    </row>
    <row r="4951">
      <c r="A4951" s="4" t="s">
        <v>19067</v>
      </c>
      <c r="B4951" s="4" t="s">
        <v>13098</v>
      </c>
      <c r="C4951" s="4" t="s">
        <v>10878</v>
      </c>
      <c r="D4951" s="10">
        <v>1.591187531E9</v>
      </c>
      <c r="E4951" s="25">
        <v>0.32253456</v>
      </c>
      <c r="G4951" s="25"/>
    </row>
    <row r="4952">
      <c r="A4952" s="4" t="s">
        <v>19068</v>
      </c>
      <c r="B4952" s="4" t="s">
        <v>3294</v>
      </c>
      <c r="C4952" s="4" t="s">
        <v>12058</v>
      </c>
      <c r="D4952" s="10">
        <v>1.591966209E9</v>
      </c>
      <c r="E4952" s="25">
        <v>0.32246304</v>
      </c>
      <c r="G4952" s="25"/>
    </row>
    <row r="4953">
      <c r="A4953" s="4" t="s">
        <v>19069</v>
      </c>
      <c r="B4953" s="4" t="s">
        <v>930</v>
      </c>
      <c r="C4953" s="4" t="s">
        <v>3213</v>
      </c>
      <c r="D4953" s="10">
        <v>1.59296456E9</v>
      </c>
      <c r="E4953" s="25">
        <v>0.32241505</v>
      </c>
      <c r="G4953" s="25"/>
    </row>
    <row r="4954">
      <c r="A4954" s="4" t="s">
        <v>19070</v>
      </c>
      <c r="B4954" s="4" t="s">
        <v>2567</v>
      </c>
      <c r="C4954" s="4" t="s">
        <v>10552</v>
      </c>
      <c r="D4954" s="10">
        <v>1.592498934E9</v>
      </c>
      <c r="E4954" s="25">
        <v>0.32235456</v>
      </c>
      <c r="G4954" s="25"/>
    </row>
    <row r="4955">
      <c r="A4955" s="4" t="s">
        <v>19071</v>
      </c>
      <c r="B4955" s="4" t="s">
        <v>13492</v>
      </c>
      <c r="C4955" s="4" t="s">
        <v>8653</v>
      </c>
      <c r="D4955" s="10">
        <v>1.591558992E9</v>
      </c>
      <c r="E4955" s="25">
        <v>0.32233483</v>
      </c>
      <c r="G4955" s="25"/>
    </row>
    <row r="4956">
      <c r="A4956" s="4" t="s">
        <v>19072</v>
      </c>
      <c r="B4956" s="4" t="s">
        <v>18736</v>
      </c>
      <c r="C4956" s="4" t="s">
        <v>5588</v>
      </c>
      <c r="D4956" s="10">
        <v>1.592688656E9</v>
      </c>
      <c r="E4956" s="25">
        <v>0.32231274</v>
      </c>
      <c r="G4956" s="25"/>
    </row>
    <row r="4957">
      <c r="A4957" s="22" t="s">
        <v>19073</v>
      </c>
      <c r="B4957" s="4" t="s">
        <v>13784</v>
      </c>
      <c r="C4957" s="4" t="s">
        <v>7056</v>
      </c>
      <c r="D4957" s="10">
        <v>1.591313638E9</v>
      </c>
      <c r="E4957" s="25">
        <v>0.3222848</v>
      </c>
      <c r="G4957" s="25"/>
    </row>
    <row r="4958">
      <c r="A4958" s="4" t="s">
        <v>19074</v>
      </c>
      <c r="B4958" s="4" t="s">
        <v>13506</v>
      </c>
      <c r="C4958" s="4" t="s">
        <v>34</v>
      </c>
      <c r="D4958" s="10">
        <v>1.592755167E9</v>
      </c>
      <c r="E4958" s="25">
        <v>0.32218233</v>
      </c>
      <c r="G4958" s="25"/>
    </row>
    <row r="4959">
      <c r="A4959" s="22" t="s">
        <v>19075</v>
      </c>
      <c r="B4959" s="4" t="s">
        <v>13738</v>
      </c>
      <c r="C4959" s="4" t="s">
        <v>11252</v>
      </c>
      <c r="D4959" s="10">
        <v>1.593213819E9</v>
      </c>
      <c r="E4959" s="25">
        <v>0.3221456</v>
      </c>
      <c r="G4959" s="25"/>
    </row>
    <row r="4960">
      <c r="A4960" s="4" t="s">
        <v>19076</v>
      </c>
      <c r="B4960" s="4" t="s">
        <v>13098</v>
      </c>
      <c r="C4960" s="4" t="s">
        <v>2523</v>
      </c>
      <c r="D4960" s="10">
        <v>1.592605491E9</v>
      </c>
      <c r="E4960" s="25">
        <v>0.32190973</v>
      </c>
      <c r="G4960" s="25"/>
    </row>
    <row r="4961">
      <c r="A4961" s="4" t="s">
        <v>19077</v>
      </c>
      <c r="B4961" s="4" t="s">
        <v>3776</v>
      </c>
      <c r="C4961" s="4" t="s">
        <v>2743</v>
      </c>
      <c r="D4961" s="10">
        <v>1.591317905E9</v>
      </c>
      <c r="E4961" s="25">
        <v>0.3217824</v>
      </c>
      <c r="G4961" s="25"/>
    </row>
    <row r="4962">
      <c r="A4962" s="4" t="s">
        <v>19078</v>
      </c>
      <c r="B4962" s="4" t="s">
        <v>15124</v>
      </c>
      <c r="C4962" s="4" t="s">
        <v>12421</v>
      </c>
      <c r="D4962" s="10">
        <v>1.59179266E9</v>
      </c>
      <c r="E4962" s="25">
        <v>0.3216573</v>
      </c>
      <c r="G4962" s="25"/>
    </row>
    <row r="4963">
      <c r="A4963" s="4" t="s">
        <v>19079</v>
      </c>
      <c r="B4963" s="4" t="s">
        <v>19080</v>
      </c>
      <c r="C4963" s="4" t="s">
        <v>11638</v>
      </c>
      <c r="D4963" s="10">
        <v>1.591794135E9</v>
      </c>
      <c r="E4963" s="25">
        <v>0.32160085</v>
      </c>
      <c r="G4963" s="25"/>
    </row>
    <row r="4964">
      <c r="A4964" s="4" t="s">
        <v>19081</v>
      </c>
      <c r="B4964" s="4" t="s">
        <v>13311</v>
      </c>
      <c r="C4964" s="4" t="s">
        <v>38</v>
      </c>
      <c r="D4964" s="10">
        <v>1.591902602E9</v>
      </c>
      <c r="E4964" s="25">
        <v>0.32150102</v>
      </c>
      <c r="G4964" s="25"/>
    </row>
    <row r="4965">
      <c r="A4965" s="4" t="s">
        <v>19082</v>
      </c>
      <c r="B4965" s="4" t="s">
        <v>8727</v>
      </c>
      <c r="C4965" s="4" t="s">
        <v>1290</v>
      </c>
      <c r="D4965" s="10">
        <v>1.592127701E9</v>
      </c>
      <c r="E4965" s="25">
        <v>0.32131946</v>
      </c>
      <c r="G4965" s="25"/>
    </row>
    <row r="4966">
      <c r="A4966" s="4" t="s">
        <v>19083</v>
      </c>
      <c r="B4966" s="4" t="s">
        <v>2312</v>
      </c>
      <c r="C4966" s="4" t="s">
        <v>7531</v>
      </c>
      <c r="D4966" s="10">
        <v>1.59232737E9</v>
      </c>
      <c r="E4966" s="25">
        <v>0.32123002</v>
      </c>
      <c r="G4966" s="25"/>
    </row>
    <row r="4967">
      <c r="A4967" s="22" t="s">
        <v>19084</v>
      </c>
      <c r="B4967" s="4" t="s">
        <v>1281</v>
      </c>
      <c r="C4967" s="4" t="s">
        <v>5862</v>
      </c>
      <c r="D4967" s="10">
        <v>1.593095566E9</v>
      </c>
      <c r="E4967" s="25">
        <v>0.32119232</v>
      </c>
      <c r="G4967" s="25"/>
    </row>
    <row r="4968">
      <c r="A4968" s="4" t="s">
        <v>19085</v>
      </c>
      <c r="B4968" s="4" t="s">
        <v>19086</v>
      </c>
      <c r="C4968" s="4" t="s">
        <v>12480</v>
      </c>
      <c r="D4968" s="10">
        <v>1.593247644E9</v>
      </c>
      <c r="E4968" s="25">
        <v>0.32087588</v>
      </c>
      <c r="G4968" s="25"/>
    </row>
    <row r="4969">
      <c r="A4969" s="4" t="s">
        <v>19087</v>
      </c>
      <c r="B4969" s="4" t="s">
        <v>19088</v>
      </c>
      <c r="C4969" s="4" t="s">
        <v>12089</v>
      </c>
      <c r="D4969" s="10">
        <v>1.591216176E9</v>
      </c>
      <c r="E4969" s="25">
        <v>0.32085666</v>
      </c>
      <c r="G4969" s="25"/>
    </row>
    <row r="4970">
      <c r="A4970" s="4" t="s">
        <v>19089</v>
      </c>
      <c r="B4970" s="4" t="s">
        <v>19090</v>
      </c>
      <c r="C4970" s="4" t="s">
        <v>5746</v>
      </c>
      <c r="D4970" s="10">
        <v>1.592522913E9</v>
      </c>
      <c r="E4970" s="25">
        <v>0.3202691</v>
      </c>
      <c r="G4970" s="25"/>
    </row>
    <row r="4971">
      <c r="A4971" s="22" t="s">
        <v>19091</v>
      </c>
      <c r="B4971" s="4" t="s">
        <v>15670</v>
      </c>
      <c r="C4971" s="4" t="s">
        <v>46</v>
      </c>
      <c r="D4971" s="10">
        <v>1.591568204E9</v>
      </c>
      <c r="E4971" s="25">
        <v>0.32012677</v>
      </c>
      <c r="G4971" s="25"/>
    </row>
    <row r="4972">
      <c r="A4972" s="4" t="s">
        <v>19092</v>
      </c>
      <c r="B4972" s="4" t="s">
        <v>17937</v>
      </c>
      <c r="C4972" s="4" t="s">
        <v>6683</v>
      </c>
      <c r="D4972" s="10">
        <v>1.592169386E9</v>
      </c>
      <c r="E4972" s="25">
        <v>0.32009345</v>
      </c>
      <c r="G4972" s="25"/>
    </row>
    <row r="4973">
      <c r="A4973" s="22" t="s">
        <v>19093</v>
      </c>
      <c r="B4973" s="4" t="s">
        <v>14228</v>
      </c>
      <c r="C4973" s="4" t="s">
        <v>6430</v>
      </c>
      <c r="D4973" s="10">
        <v>1.591381184E9</v>
      </c>
      <c r="E4973" s="25">
        <v>0.32007286</v>
      </c>
      <c r="G4973" s="25"/>
    </row>
    <row r="4974">
      <c r="A4974" s="4" t="s">
        <v>19094</v>
      </c>
      <c r="B4974" s="4" t="s">
        <v>13492</v>
      </c>
      <c r="C4974" s="4" t="s">
        <v>673</v>
      </c>
      <c r="D4974" s="10">
        <v>1.591396593E9</v>
      </c>
      <c r="E4974" s="25">
        <v>0.31972188</v>
      </c>
      <c r="G4974" s="25"/>
    </row>
    <row r="4975">
      <c r="A4975" s="22" t="s">
        <v>19095</v>
      </c>
      <c r="B4975" s="4" t="s">
        <v>1790</v>
      </c>
      <c r="C4975" s="4" t="s">
        <v>4122</v>
      </c>
      <c r="D4975" s="10">
        <v>1.591142709E9</v>
      </c>
      <c r="E4975" s="25">
        <v>0.31947565</v>
      </c>
      <c r="G4975" s="25"/>
    </row>
    <row r="4976">
      <c r="A4976" s="4" t="s">
        <v>19096</v>
      </c>
      <c r="B4976" s="4" t="s">
        <v>13663</v>
      </c>
      <c r="C4976" s="4" t="s">
        <v>7048</v>
      </c>
      <c r="D4976" s="10">
        <v>1.591530057E9</v>
      </c>
      <c r="E4976" s="25">
        <v>0.3194742</v>
      </c>
      <c r="G4976" s="25"/>
    </row>
    <row r="4977">
      <c r="A4977" s="22" t="s">
        <v>19097</v>
      </c>
      <c r="B4977" s="4" t="s">
        <v>13246</v>
      </c>
      <c r="C4977" s="4" t="s">
        <v>11580</v>
      </c>
      <c r="D4977" s="10">
        <v>1.591307824E9</v>
      </c>
      <c r="E4977" s="25">
        <v>0.3192895</v>
      </c>
      <c r="G4977" s="25"/>
    </row>
    <row r="4978">
      <c r="A4978" s="4" t="s">
        <v>19098</v>
      </c>
      <c r="B4978" s="4" t="s">
        <v>19099</v>
      </c>
      <c r="C4978" s="4" t="s">
        <v>8227</v>
      </c>
      <c r="D4978" s="10">
        <v>1.591111591E9</v>
      </c>
      <c r="E4978" s="25">
        <v>0.31914976</v>
      </c>
      <c r="G4978" s="25"/>
    </row>
    <row r="4979">
      <c r="A4979" s="4" t="s">
        <v>19100</v>
      </c>
      <c r="B4979" s="4" t="s">
        <v>19101</v>
      </c>
      <c r="C4979" s="4" t="s">
        <v>3798</v>
      </c>
      <c r="D4979" s="10">
        <v>1.59210001E9</v>
      </c>
      <c r="E4979" s="25">
        <v>0.31909585</v>
      </c>
      <c r="G4979" s="25"/>
    </row>
    <row r="4980">
      <c r="A4980" s="4" t="s">
        <v>19102</v>
      </c>
      <c r="B4980" s="4" t="s">
        <v>17761</v>
      </c>
      <c r="C4980" s="4" t="s">
        <v>7490</v>
      </c>
      <c r="D4980" s="10">
        <v>1.593274673E9</v>
      </c>
      <c r="E4980" s="25">
        <v>0.31893107</v>
      </c>
      <c r="G4980" s="25"/>
    </row>
    <row r="4981">
      <c r="A4981" s="4" t="s">
        <v>19103</v>
      </c>
      <c r="B4981" s="4" t="s">
        <v>15742</v>
      </c>
      <c r="C4981" s="4" t="s">
        <v>4956</v>
      </c>
      <c r="D4981" s="10">
        <v>1.592588916E9</v>
      </c>
      <c r="E4981" s="25">
        <v>0.31882665</v>
      </c>
      <c r="G4981" s="25"/>
    </row>
    <row r="4982">
      <c r="A4982" s="4" t="s">
        <v>19104</v>
      </c>
      <c r="B4982" s="4" t="s">
        <v>17405</v>
      </c>
      <c r="C4982" s="4" t="s">
        <v>10248</v>
      </c>
      <c r="D4982" s="10">
        <v>1.592279259E9</v>
      </c>
      <c r="E4982" s="25">
        <v>0.31878835</v>
      </c>
      <c r="G4982" s="25"/>
    </row>
    <row r="4983">
      <c r="A4983" s="4" t="s">
        <v>19105</v>
      </c>
      <c r="B4983" s="4" t="s">
        <v>16081</v>
      </c>
      <c r="C4983" s="4" t="s">
        <v>4363</v>
      </c>
      <c r="D4983" s="10">
        <v>1.592495469E9</v>
      </c>
      <c r="E4983" s="25">
        <v>0.3186874</v>
      </c>
      <c r="G4983" s="25"/>
    </row>
    <row r="4984">
      <c r="A4984" s="4" t="s">
        <v>19106</v>
      </c>
      <c r="B4984" s="4" t="s">
        <v>13578</v>
      </c>
      <c r="C4984" s="4" t="s">
        <v>2085</v>
      </c>
      <c r="D4984" s="10">
        <v>1.5926762E9</v>
      </c>
      <c r="E4984" s="25">
        <v>0.31843612</v>
      </c>
      <c r="G4984" s="25"/>
    </row>
    <row r="4985">
      <c r="A4985" s="4" t="s">
        <v>19107</v>
      </c>
      <c r="B4985" s="4" t="s">
        <v>13135</v>
      </c>
      <c r="C4985" s="4" t="s">
        <v>10748</v>
      </c>
      <c r="D4985" s="10">
        <v>1.591933638E9</v>
      </c>
      <c r="E4985" s="25">
        <v>0.31840017</v>
      </c>
      <c r="G4985" s="25"/>
    </row>
    <row r="4986">
      <c r="A4986" s="4" t="s">
        <v>19108</v>
      </c>
      <c r="B4986" s="4" t="s">
        <v>886</v>
      </c>
      <c r="C4986" s="4" t="s">
        <v>9237</v>
      </c>
      <c r="D4986" s="10">
        <v>1.593202379E9</v>
      </c>
      <c r="E4986" s="25">
        <v>0.31839684</v>
      </c>
      <c r="G4986" s="25"/>
    </row>
    <row r="4987">
      <c r="A4987" s="22" t="s">
        <v>19109</v>
      </c>
      <c r="B4987" s="4" t="s">
        <v>2795</v>
      </c>
      <c r="C4987" s="4" t="s">
        <v>1756</v>
      </c>
      <c r="D4987" s="10">
        <v>1.593102509E9</v>
      </c>
      <c r="E4987" s="25">
        <v>0.3183308</v>
      </c>
      <c r="G4987" s="25"/>
    </row>
    <row r="4988">
      <c r="A4988" s="4" t="s">
        <v>19110</v>
      </c>
      <c r="B4988" s="4" t="s">
        <v>13194</v>
      </c>
      <c r="C4988" s="4" t="s">
        <v>247</v>
      </c>
      <c r="D4988" s="10">
        <v>1.591906661E9</v>
      </c>
      <c r="E4988" s="25">
        <v>0.31831348</v>
      </c>
      <c r="G4988" s="25"/>
    </row>
    <row r="4989">
      <c r="A4989" s="22" t="s">
        <v>19111</v>
      </c>
      <c r="B4989" s="4" t="s">
        <v>13230</v>
      </c>
      <c r="C4989" s="4" t="s">
        <v>3425</v>
      </c>
      <c r="D4989" s="10">
        <v>1.592391966E9</v>
      </c>
      <c r="E4989" s="25">
        <v>0.31800994</v>
      </c>
      <c r="G4989" s="25"/>
    </row>
    <row r="4990">
      <c r="A4990" s="4" t="s">
        <v>19112</v>
      </c>
      <c r="B4990" s="4" t="s">
        <v>14734</v>
      </c>
      <c r="C4990" s="4" t="s">
        <v>10952</v>
      </c>
      <c r="D4990" s="10">
        <v>1.592664664E9</v>
      </c>
      <c r="E4990" s="25">
        <v>0.31795806</v>
      </c>
      <c r="G4990" s="25"/>
    </row>
    <row r="4991">
      <c r="A4991" s="22" t="s">
        <v>19113</v>
      </c>
      <c r="B4991" s="4" t="s">
        <v>886</v>
      </c>
      <c r="C4991" s="4" t="s">
        <v>9357</v>
      </c>
      <c r="D4991" s="10">
        <v>1.592495605E9</v>
      </c>
      <c r="E4991" s="25">
        <v>0.3179193</v>
      </c>
      <c r="G4991" s="25"/>
    </row>
    <row r="4992">
      <c r="A4992" s="22" t="s">
        <v>19114</v>
      </c>
      <c r="B4992" s="4" t="s">
        <v>6282</v>
      </c>
      <c r="C4992" s="4" t="s">
        <v>5188</v>
      </c>
      <c r="D4992" s="10">
        <v>1.592480065E9</v>
      </c>
      <c r="E4992" s="25">
        <v>0.31790212</v>
      </c>
      <c r="G4992" s="25"/>
    </row>
    <row r="4993">
      <c r="A4993" s="4" t="s">
        <v>19115</v>
      </c>
      <c r="B4993" s="4" t="s">
        <v>1057</v>
      </c>
      <c r="C4993" s="4" t="s">
        <v>8278</v>
      </c>
      <c r="D4993" s="10">
        <v>1.593553635E9</v>
      </c>
      <c r="E4993" s="25">
        <v>0.3175729</v>
      </c>
      <c r="G4993" s="25"/>
    </row>
    <row r="4994">
      <c r="A4994" s="4" t="s">
        <v>19116</v>
      </c>
      <c r="B4994" s="4" t="s">
        <v>13108</v>
      </c>
      <c r="C4994" s="4" t="s">
        <v>10836</v>
      </c>
      <c r="D4994" s="10">
        <v>1.592003205E9</v>
      </c>
      <c r="E4994" s="25">
        <v>0.31728408</v>
      </c>
      <c r="G4994" s="25"/>
    </row>
    <row r="4995">
      <c r="A4995" s="4" t="s">
        <v>19117</v>
      </c>
      <c r="B4995" s="4" t="s">
        <v>13333</v>
      </c>
      <c r="C4995" s="4" t="s">
        <v>2095</v>
      </c>
      <c r="D4995" s="10">
        <v>1.592069022E9</v>
      </c>
      <c r="E4995" s="25">
        <v>0.31708896</v>
      </c>
      <c r="G4995" s="25"/>
    </row>
    <row r="4996">
      <c r="A4996" s="4" t="s">
        <v>19118</v>
      </c>
      <c r="B4996" s="4" t="s">
        <v>2030</v>
      </c>
      <c r="C4996" s="4" t="s">
        <v>1592</v>
      </c>
      <c r="D4996" s="10">
        <v>1.591235586E9</v>
      </c>
      <c r="E4996" s="25">
        <v>0.31706062</v>
      </c>
      <c r="G4996" s="25"/>
    </row>
    <row r="4997">
      <c r="A4997" s="4" t="s">
        <v>19119</v>
      </c>
      <c r="B4997" s="4" t="s">
        <v>15643</v>
      </c>
      <c r="C4997" s="4" t="s">
        <v>9128</v>
      </c>
      <c r="D4997" s="10">
        <v>1.591355325E9</v>
      </c>
      <c r="E4997" s="25">
        <v>0.31689885</v>
      </c>
      <c r="G4997" s="25"/>
    </row>
    <row r="4998">
      <c r="A4998" s="4" t="s">
        <v>19120</v>
      </c>
      <c r="B4998" s="4" t="s">
        <v>3259</v>
      </c>
      <c r="C4998" s="4" t="s">
        <v>1342</v>
      </c>
      <c r="D4998" s="10">
        <v>1.592942803E9</v>
      </c>
      <c r="E4998" s="25">
        <v>0.31686246</v>
      </c>
      <c r="G4998" s="25"/>
    </row>
    <row r="4999">
      <c r="A4999" s="22" t="s">
        <v>19121</v>
      </c>
      <c r="B4999" s="4" t="s">
        <v>2065</v>
      </c>
      <c r="C4999" s="4" t="s">
        <v>3549</v>
      </c>
      <c r="D4999" s="10">
        <v>1.591636762E9</v>
      </c>
      <c r="E4999" s="25">
        <v>0.31676236</v>
      </c>
      <c r="G4999" s="25"/>
    </row>
    <row r="5000">
      <c r="A5000" s="4" t="s">
        <v>19122</v>
      </c>
      <c r="B5000" s="4" t="s">
        <v>7379</v>
      </c>
      <c r="C5000" s="4" t="s">
        <v>4016</v>
      </c>
      <c r="D5000" s="10">
        <v>1.591666418E9</v>
      </c>
      <c r="E5000" s="25">
        <v>0.3166768</v>
      </c>
      <c r="G5000" s="25"/>
    </row>
    <row r="5001">
      <c r="A5001" s="4" t="s">
        <v>19123</v>
      </c>
      <c r="B5001" s="4" t="s">
        <v>4453</v>
      </c>
      <c r="C5001" s="4" t="s">
        <v>7403</v>
      </c>
      <c r="D5001" s="10">
        <v>1.591386163E9</v>
      </c>
      <c r="E5001" s="25">
        <v>0.31647065</v>
      </c>
      <c r="G5001" s="25"/>
    </row>
    <row r="5002">
      <c r="A5002" s="4" t="s">
        <v>19124</v>
      </c>
      <c r="B5002" s="4" t="s">
        <v>19125</v>
      </c>
      <c r="C5002" s="4" t="s">
        <v>7022</v>
      </c>
      <c r="D5002" s="10">
        <v>1.591931525E9</v>
      </c>
      <c r="E5002" s="25">
        <v>0.3163804</v>
      </c>
      <c r="G5002" s="25"/>
    </row>
    <row r="5003">
      <c r="A5003" s="4" t="s">
        <v>19126</v>
      </c>
      <c r="B5003" s="4" t="s">
        <v>16010</v>
      </c>
      <c r="C5003" s="4" t="s">
        <v>545</v>
      </c>
      <c r="D5003" s="10">
        <v>1.593117445E9</v>
      </c>
      <c r="E5003" s="25">
        <v>0.31631255</v>
      </c>
      <c r="G5003" s="25"/>
    </row>
    <row r="5004">
      <c r="A5004" s="22" t="s">
        <v>19127</v>
      </c>
      <c r="B5004" s="4" t="s">
        <v>15541</v>
      </c>
      <c r="C5004" s="4" t="s">
        <v>11226</v>
      </c>
      <c r="D5004" s="10">
        <v>1.59341211E9</v>
      </c>
      <c r="E5004" s="25">
        <v>0.3162459</v>
      </c>
      <c r="G5004" s="25"/>
    </row>
    <row r="5005">
      <c r="A5005" s="4" t="s">
        <v>19128</v>
      </c>
      <c r="B5005" s="4" t="s">
        <v>19129</v>
      </c>
      <c r="C5005" s="4" t="s">
        <v>3478</v>
      </c>
      <c r="D5005" s="10">
        <v>1.591744606E9</v>
      </c>
      <c r="E5005" s="25">
        <v>0.31566393</v>
      </c>
      <c r="G5005" s="25"/>
    </row>
    <row r="5006">
      <c r="A5006" s="4" t="s">
        <v>19130</v>
      </c>
      <c r="B5006" s="4" t="s">
        <v>13663</v>
      </c>
      <c r="C5006" s="4" t="s">
        <v>7274</v>
      </c>
      <c r="D5006" s="10">
        <v>1.591580764E9</v>
      </c>
      <c r="E5006" s="25">
        <v>0.31563702</v>
      </c>
      <c r="G5006" s="25"/>
    </row>
    <row r="5007">
      <c r="A5007" s="4" t="s">
        <v>19131</v>
      </c>
      <c r="B5007" s="4" t="s">
        <v>3947</v>
      </c>
      <c r="C5007" s="4" t="s">
        <v>11252</v>
      </c>
      <c r="D5007" s="10">
        <v>1.593204418E9</v>
      </c>
      <c r="E5007" s="25">
        <v>0.3156193</v>
      </c>
      <c r="G5007" s="25"/>
    </row>
    <row r="5008">
      <c r="A5008" s="4" t="s">
        <v>19132</v>
      </c>
      <c r="B5008" s="4" t="s">
        <v>13526</v>
      </c>
      <c r="C5008" s="4" t="s">
        <v>10706</v>
      </c>
      <c r="D5008" s="10">
        <v>1.59292754E9</v>
      </c>
      <c r="E5008" s="25">
        <v>0.31555352</v>
      </c>
      <c r="G5008" s="25"/>
    </row>
    <row r="5009">
      <c r="A5009" s="4" t="s">
        <v>19133</v>
      </c>
      <c r="B5009" s="4" t="s">
        <v>6354</v>
      </c>
      <c r="C5009" s="4" t="s">
        <v>5283</v>
      </c>
      <c r="D5009" s="10">
        <v>1.592876669E9</v>
      </c>
      <c r="E5009" s="25">
        <v>0.3153545</v>
      </c>
      <c r="G5009" s="25"/>
    </row>
    <row r="5010">
      <c r="A5010" s="22" t="s">
        <v>19134</v>
      </c>
      <c r="B5010" s="4" t="s">
        <v>1790</v>
      </c>
      <c r="C5010" s="4" t="s">
        <v>9348</v>
      </c>
      <c r="D5010" s="10">
        <v>1.592021691E9</v>
      </c>
      <c r="E5010" s="25">
        <v>0.31521362</v>
      </c>
      <c r="G5010" s="25"/>
    </row>
    <row r="5011">
      <c r="A5011" s="4" t="s">
        <v>19135</v>
      </c>
      <c r="B5011" s="4" t="s">
        <v>13376</v>
      </c>
      <c r="C5011" s="4" t="s">
        <v>2166</v>
      </c>
      <c r="D5011" s="10">
        <v>1.592623555E9</v>
      </c>
      <c r="E5011" s="25">
        <v>0.31499124</v>
      </c>
      <c r="G5011" s="25"/>
    </row>
    <row r="5012">
      <c r="A5012" s="4" t="s">
        <v>19136</v>
      </c>
      <c r="B5012" s="4" t="s">
        <v>17857</v>
      </c>
      <c r="C5012" s="4" t="s">
        <v>5515</v>
      </c>
      <c r="D5012" s="10">
        <v>1.59257073E9</v>
      </c>
      <c r="E5012" s="25">
        <v>0.31498948</v>
      </c>
      <c r="G5012" s="25"/>
    </row>
    <row r="5013">
      <c r="A5013" s="4" t="s">
        <v>19137</v>
      </c>
      <c r="B5013" s="4" t="s">
        <v>19138</v>
      </c>
      <c r="C5013" s="4" t="s">
        <v>725</v>
      </c>
      <c r="D5013" s="10">
        <v>1.592721445E9</v>
      </c>
      <c r="E5013" s="25">
        <v>0.31466857</v>
      </c>
      <c r="G5013" s="25"/>
    </row>
    <row r="5014">
      <c r="A5014" s="4" t="s">
        <v>19139</v>
      </c>
      <c r="B5014" s="4" t="s">
        <v>1041</v>
      </c>
      <c r="C5014" s="4" t="s">
        <v>1406</v>
      </c>
      <c r="D5014" s="10">
        <v>1.593444654E9</v>
      </c>
      <c r="E5014" s="25">
        <v>0.31463695</v>
      </c>
      <c r="G5014" s="25"/>
    </row>
    <row r="5015">
      <c r="A5015" s="22" t="s">
        <v>19140</v>
      </c>
      <c r="B5015" s="4" t="s">
        <v>1327</v>
      </c>
      <c r="C5015" s="4" t="s">
        <v>11058</v>
      </c>
      <c r="D5015" s="10">
        <v>1.591978132E9</v>
      </c>
      <c r="E5015" s="25">
        <v>0.31428432</v>
      </c>
      <c r="G5015" s="25"/>
    </row>
    <row r="5016">
      <c r="A5016" s="22" t="s">
        <v>19141</v>
      </c>
      <c r="B5016" s="4" t="s">
        <v>19142</v>
      </c>
      <c r="C5016" s="4" t="s">
        <v>975</v>
      </c>
      <c r="D5016" s="10">
        <v>1.591636685E9</v>
      </c>
      <c r="E5016" s="25">
        <v>0.31398976</v>
      </c>
      <c r="G5016" s="25"/>
    </row>
    <row r="5017">
      <c r="A5017" s="22" t="s">
        <v>19143</v>
      </c>
      <c r="B5017" s="4" t="s">
        <v>15046</v>
      </c>
      <c r="C5017" s="4" t="s">
        <v>212</v>
      </c>
      <c r="D5017" s="10">
        <v>1.593196266E9</v>
      </c>
      <c r="E5017" s="25">
        <v>0.3139245</v>
      </c>
      <c r="G5017" s="25"/>
    </row>
    <row r="5018">
      <c r="A5018" s="22" t="s">
        <v>19144</v>
      </c>
      <c r="B5018" s="4" t="s">
        <v>19145</v>
      </c>
      <c r="C5018" s="4" t="s">
        <v>402</v>
      </c>
      <c r="D5018" s="10">
        <v>1.591056133E9</v>
      </c>
      <c r="E5018" s="25">
        <v>0.31391087</v>
      </c>
      <c r="G5018" s="25"/>
    </row>
    <row r="5019">
      <c r="A5019" s="4" t="s">
        <v>19146</v>
      </c>
      <c r="B5019" s="4" t="s">
        <v>13393</v>
      </c>
      <c r="C5019" s="4" t="s">
        <v>4792</v>
      </c>
      <c r="D5019" s="10">
        <v>1.591079594E9</v>
      </c>
      <c r="E5019" s="25">
        <v>0.313773</v>
      </c>
      <c r="G5019" s="25"/>
    </row>
    <row r="5020">
      <c r="A5020" s="4" t="s">
        <v>19147</v>
      </c>
      <c r="B5020" s="4" t="s">
        <v>17672</v>
      </c>
      <c r="C5020" s="4" t="s">
        <v>4792</v>
      </c>
      <c r="D5020" s="10">
        <v>1.5911062E9</v>
      </c>
      <c r="E5020" s="25">
        <v>0.31369862</v>
      </c>
      <c r="G5020" s="25"/>
    </row>
    <row r="5021">
      <c r="A5021" s="22" t="s">
        <v>19148</v>
      </c>
      <c r="B5021" s="4" t="s">
        <v>16738</v>
      </c>
      <c r="C5021" s="4" t="s">
        <v>8033</v>
      </c>
      <c r="D5021" s="10">
        <v>1.592623029E9</v>
      </c>
      <c r="E5021" s="25">
        <v>0.31362313</v>
      </c>
      <c r="G5021" s="25"/>
    </row>
    <row r="5022">
      <c r="A5022" s="22" t="s">
        <v>19149</v>
      </c>
      <c r="B5022" s="4" t="s">
        <v>19150</v>
      </c>
      <c r="C5022" s="4" t="s">
        <v>8316</v>
      </c>
      <c r="D5022" s="10">
        <v>1.592485299E9</v>
      </c>
      <c r="E5022" s="25">
        <v>0.31355843</v>
      </c>
      <c r="G5022" s="25"/>
    </row>
    <row r="5023">
      <c r="A5023" s="22" t="s">
        <v>19151</v>
      </c>
      <c r="B5023" s="4" t="s">
        <v>19152</v>
      </c>
      <c r="C5023" s="4" t="s">
        <v>4879</v>
      </c>
      <c r="D5023" s="10">
        <v>1.593337732E9</v>
      </c>
      <c r="E5023" s="25">
        <v>0.31352022</v>
      </c>
      <c r="G5023" s="25"/>
    </row>
    <row r="5024">
      <c r="A5024" s="22" t="s">
        <v>19153</v>
      </c>
      <c r="B5024" s="4" t="s">
        <v>11199</v>
      </c>
      <c r="C5024" s="4" t="s">
        <v>8456</v>
      </c>
      <c r="D5024" s="10">
        <v>1.591895724E9</v>
      </c>
      <c r="E5024" s="25">
        <v>0.3135107</v>
      </c>
      <c r="G5024" s="25"/>
    </row>
    <row r="5025">
      <c r="A5025" s="22" t="s">
        <v>19154</v>
      </c>
      <c r="B5025" s="4" t="s">
        <v>2065</v>
      </c>
      <c r="C5025" s="4" t="s">
        <v>12465</v>
      </c>
      <c r="D5025" s="10">
        <v>1.593545223E9</v>
      </c>
      <c r="E5025" s="25">
        <v>0.31333932</v>
      </c>
      <c r="G5025" s="25"/>
    </row>
    <row r="5026">
      <c r="A5026" s="4" t="s">
        <v>19155</v>
      </c>
      <c r="B5026" s="4" t="s">
        <v>13798</v>
      </c>
      <c r="C5026" s="4" t="s">
        <v>11931</v>
      </c>
      <c r="D5026" s="10">
        <v>1.592468517E9</v>
      </c>
      <c r="E5026" s="25">
        <v>0.31321597</v>
      </c>
      <c r="G5026" s="25"/>
    </row>
    <row r="5027">
      <c r="A5027" s="4" t="s">
        <v>19156</v>
      </c>
      <c r="B5027" s="4" t="s">
        <v>19157</v>
      </c>
      <c r="C5027" s="4" t="s">
        <v>11600</v>
      </c>
      <c r="D5027" s="10">
        <v>1.592151205E9</v>
      </c>
      <c r="E5027" s="25">
        <v>0.31319824</v>
      </c>
      <c r="G5027" s="25"/>
    </row>
    <row r="5028">
      <c r="A5028" s="4" t="s">
        <v>19158</v>
      </c>
      <c r="B5028" s="4" t="s">
        <v>19159</v>
      </c>
      <c r="C5028" s="4" t="s">
        <v>6221</v>
      </c>
      <c r="D5028" s="10">
        <v>1.593330407E9</v>
      </c>
      <c r="E5028" s="25">
        <v>0.31299856</v>
      </c>
      <c r="G5028" s="25"/>
    </row>
    <row r="5029">
      <c r="A5029" s="4" t="s">
        <v>19160</v>
      </c>
      <c r="B5029" s="4" t="s">
        <v>19161</v>
      </c>
      <c r="C5029" s="4" t="s">
        <v>10929</v>
      </c>
      <c r="D5029" s="10">
        <v>1.59209334E9</v>
      </c>
      <c r="E5029" s="25">
        <v>0.31297445</v>
      </c>
      <c r="G5029" s="25"/>
    </row>
    <row r="5030">
      <c r="A5030" s="4" t="s">
        <v>19162</v>
      </c>
      <c r="B5030" s="4" t="s">
        <v>13135</v>
      </c>
      <c r="C5030" s="4" t="s">
        <v>7232</v>
      </c>
      <c r="D5030" s="10">
        <v>1.591848294E9</v>
      </c>
      <c r="E5030" s="25">
        <v>0.31297395</v>
      </c>
      <c r="G5030" s="25"/>
    </row>
    <row r="5031">
      <c r="A5031" s="4" t="s">
        <v>19163</v>
      </c>
      <c r="B5031" s="4" t="s">
        <v>10639</v>
      </c>
      <c r="C5031" s="4" t="s">
        <v>2266</v>
      </c>
      <c r="D5031" s="10">
        <v>1.59159279E9</v>
      </c>
      <c r="E5031" s="25">
        <v>0.31285346</v>
      </c>
      <c r="G5031" s="25"/>
    </row>
    <row r="5032">
      <c r="A5032" s="22" t="s">
        <v>19164</v>
      </c>
      <c r="B5032" s="4" t="s">
        <v>19165</v>
      </c>
      <c r="C5032" s="4" t="s">
        <v>10248</v>
      </c>
      <c r="D5032" s="10">
        <v>1.592265598E9</v>
      </c>
      <c r="E5032" s="25">
        <v>0.31264985</v>
      </c>
      <c r="G5032" s="25"/>
    </row>
    <row r="5033">
      <c r="A5033" s="4" t="s">
        <v>19166</v>
      </c>
      <c r="B5033" s="4" t="s">
        <v>15578</v>
      </c>
      <c r="C5033" s="4" t="s">
        <v>10512</v>
      </c>
      <c r="D5033" s="10">
        <v>1.592682226E9</v>
      </c>
      <c r="E5033" s="25">
        <v>0.31259966</v>
      </c>
      <c r="G5033" s="25"/>
    </row>
    <row r="5034">
      <c r="A5034" s="22" t="s">
        <v>19167</v>
      </c>
      <c r="B5034" s="4" t="s">
        <v>2146</v>
      </c>
      <c r="C5034" s="4" t="s">
        <v>6083</v>
      </c>
      <c r="D5034" s="10">
        <v>1.592761414E9</v>
      </c>
      <c r="E5034" s="25">
        <v>0.31253362</v>
      </c>
      <c r="G5034" s="25"/>
    </row>
    <row r="5035">
      <c r="A5035" s="4" t="s">
        <v>19168</v>
      </c>
      <c r="B5035" s="4" t="s">
        <v>13492</v>
      </c>
      <c r="C5035" s="4" t="s">
        <v>12568</v>
      </c>
      <c r="D5035" s="10">
        <v>1.593282203E9</v>
      </c>
      <c r="E5035" s="25">
        <v>0.3124776</v>
      </c>
      <c r="G5035" s="25"/>
    </row>
    <row r="5036">
      <c r="A5036" s="22" t="s">
        <v>19169</v>
      </c>
      <c r="B5036" s="4" t="s">
        <v>3609</v>
      </c>
      <c r="C5036" s="4" t="s">
        <v>766</v>
      </c>
      <c r="D5036" s="10">
        <v>1.592251567E9</v>
      </c>
      <c r="E5036" s="25">
        <v>0.31214666</v>
      </c>
      <c r="G5036" s="25"/>
    </row>
    <row r="5037">
      <c r="A5037" s="4" t="s">
        <v>19170</v>
      </c>
      <c r="B5037" s="4" t="s">
        <v>19171</v>
      </c>
      <c r="C5037" s="4" t="s">
        <v>2266</v>
      </c>
      <c r="D5037" s="10">
        <v>1.591591307E9</v>
      </c>
      <c r="E5037" s="25">
        <v>0.31208038</v>
      </c>
      <c r="G5037" s="25"/>
    </row>
    <row r="5038">
      <c r="A5038" s="22" t="s">
        <v>19172</v>
      </c>
      <c r="B5038" s="4" t="s">
        <v>4826</v>
      </c>
      <c r="C5038" s="4" t="s">
        <v>6320</v>
      </c>
      <c r="D5038" s="10">
        <v>1.591848212E9</v>
      </c>
      <c r="E5038" s="25">
        <v>0.31179038</v>
      </c>
      <c r="G5038" s="25"/>
    </row>
    <row r="5039">
      <c r="A5039" s="22" t="s">
        <v>19173</v>
      </c>
      <c r="B5039" s="4" t="s">
        <v>2861</v>
      </c>
      <c r="C5039" s="4" t="s">
        <v>1451</v>
      </c>
      <c r="D5039" s="10">
        <v>1.591237422E9</v>
      </c>
      <c r="E5039" s="25">
        <v>0.31166843</v>
      </c>
      <c r="G5039" s="25"/>
    </row>
    <row r="5040">
      <c r="A5040" s="4" t="s">
        <v>19174</v>
      </c>
      <c r="B5040" s="4" t="s">
        <v>19175</v>
      </c>
      <c r="C5040" s="4" t="s">
        <v>6076</v>
      </c>
      <c r="D5040" s="10">
        <v>1.592525569E9</v>
      </c>
      <c r="E5040" s="25">
        <v>0.31162393</v>
      </c>
      <c r="G5040" s="25"/>
    </row>
    <row r="5041">
      <c r="A5041" s="4" t="s">
        <v>19176</v>
      </c>
      <c r="B5041" s="4" t="s">
        <v>13289</v>
      </c>
      <c r="C5041" s="4" t="s">
        <v>5780</v>
      </c>
      <c r="D5041" s="10">
        <v>1.591187468E9</v>
      </c>
      <c r="E5041" s="25">
        <v>0.31156677</v>
      </c>
      <c r="G5041" s="25"/>
    </row>
    <row r="5042">
      <c r="A5042" s="4" t="s">
        <v>19177</v>
      </c>
      <c r="B5042" s="4" t="s">
        <v>14022</v>
      </c>
      <c r="C5042" s="4" t="s">
        <v>5116</v>
      </c>
      <c r="D5042" s="10">
        <v>1.593490448E9</v>
      </c>
      <c r="E5042" s="25">
        <v>0.31136006</v>
      </c>
      <c r="G5042" s="25"/>
    </row>
    <row r="5043">
      <c r="A5043" s="4" t="s">
        <v>19178</v>
      </c>
      <c r="B5043" s="4" t="s">
        <v>19179</v>
      </c>
      <c r="C5043" s="4" t="s">
        <v>2085</v>
      </c>
      <c r="D5043" s="10">
        <v>1.592671638E9</v>
      </c>
      <c r="E5043" s="25">
        <v>0.31128526</v>
      </c>
      <c r="G5043" s="25"/>
    </row>
    <row r="5044">
      <c r="A5044" s="4" t="s">
        <v>19180</v>
      </c>
      <c r="B5044" s="26">
        <v>1.2346E13</v>
      </c>
      <c r="C5044" s="4" t="s">
        <v>1918</v>
      </c>
      <c r="D5044" s="10">
        <v>1.593044482E9</v>
      </c>
      <c r="E5044" s="25">
        <v>0.31122702</v>
      </c>
      <c r="G5044" s="25"/>
    </row>
    <row r="5045">
      <c r="A5045" s="4" t="s">
        <v>19181</v>
      </c>
      <c r="B5045" s="4" t="s">
        <v>3143</v>
      </c>
      <c r="C5045" s="4" t="s">
        <v>5728</v>
      </c>
      <c r="D5045" s="10">
        <v>1.591364314E9</v>
      </c>
      <c r="E5045" s="25">
        <v>0.31121063</v>
      </c>
      <c r="G5045" s="25"/>
    </row>
    <row r="5046">
      <c r="A5046" s="22" t="s">
        <v>19182</v>
      </c>
      <c r="B5046" s="4" t="s">
        <v>14087</v>
      </c>
      <c r="C5046" s="4" t="s">
        <v>2748</v>
      </c>
      <c r="D5046" s="10">
        <v>1.592176485E9</v>
      </c>
      <c r="E5046" s="25">
        <v>0.31108636</v>
      </c>
      <c r="G5046" s="25"/>
    </row>
    <row r="5047">
      <c r="A5047" s="4" t="s">
        <v>19183</v>
      </c>
      <c r="B5047" s="4" t="s">
        <v>13901</v>
      </c>
      <c r="C5047" s="4" t="s">
        <v>1446</v>
      </c>
      <c r="D5047" s="10">
        <v>1.59283685E9</v>
      </c>
      <c r="E5047" s="25">
        <v>0.31095582</v>
      </c>
      <c r="G5047" s="25"/>
    </row>
    <row r="5048">
      <c r="A5048" s="22" t="s">
        <v>19184</v>
      </c>
      <c r="B5048" s="4" t="s">
        <v>13945</v>
      </c>
      <c r="C5048" s="4" t="s">
        <v>395</v>
      </c>
      <c r="D5048" s="10">
        <v>1.591584197E9</v>
      </c>
      <c r="E5048" s="25">
        <v>0.31089434</v>
      </c>
      <c r="G5048" s="25"/>
    </row>
    <row r="5049">
      <c r="A5049" s="4" t="s">
        <v>19185</v>
      </c>
      <c r="B5049" s="4" t="s">
        <v>14729</v>
      </c>
      <c r="C5049" s="4" t="s">
        <v>503</v>
      </c>
      <c r="D5049" s="10">
        <v>1.593362412E9</v>
      </c>
      <c r="E5049" s="25">
        <v>0.31089434</v>
      </c>
      <c r="G5049" s="25"/>
    </row>
    <row r="5050">
      <c r="A5050" s="4" t="s">
        <v>19186</v>
      </c>
      <c r="B5050" s="4" t="s">
        <v>5264</v>
      </c>
      <c r="C5050" s="4" t="s">
        <v>7947</v>
      </c>
      <c r="D5050" s="10">
        <v>1.592514212E9</v>
      </c>
      <c r="E5050" s="25">
        <v>0.31089434</v>
      </c>
      <c r="G5050" s="25"/>
    </row>
    <row r="5051">
      <c r="A5051" s="22" t="s">
        <v>19187</v>
      </c>
      <c r="B5051" s="4" t="s">
        <v>11591</v>
      </c>
      <c r="C5051" s="4" t="s">
        <v>6250</v>
      </c>
      <c r="D5051" s="10">
        <v>1.592685826E9</v>
      </c>
      <c r="E5051" s="25">
        <v>0.31089434</v>
      </c>
      <c r="G5051" s="25"/>
    </row>
    <row r="5052">
      <c r="A5052" s="22" t="s">
        <v>19188</v>
      </c>
      <c r="B5052" s="4" t="s">
        <v>13945</v>
      </c>
      <c r="C5052" s="4" t="s">
        <v>11650</v>
      </c>
      <c r="D5052" s="10">
        <v>1.591992537E9</v>
      </c>
      <c r="E5052" s="25">
        <v>0.31089434</v>
      </c>
      <c r="G5052" s="25"/>
    </row>
    <row r="5053">
      <c r="A5053" s="22" t="s">
        <v>19189</v>
      </c>
      <c r="B5053" s="4" t="s">
        <v>14446</v>
      </c>
      <c r="C5053" s="4" t="s">
        <v>11311</v>
      </c>
      <c r="D5053" s="10">
        <v>1.591974129E9</v>
      </c>
      <c r="E5053" s="25">
        <v>0.31089434</v>
      </c>
      <c r="G5053" s="25"/>
    </row>
    <row r="5054">
      <c r="A5054" s="22" t="s">
        <v>19190</v>
      </c>
      <c r="B5054" s="4" t="s">
        <v>13155</v>
      </c>
      <c r="C5054" s="4" t="s">
        <v>5328</v>
      </c>
      <c r="D5054" s="10">
        <v>1.591302397E9</v>
      </c>
      <c r="E5054" s="25">
        <v>0.31089434</v>
      </c>
      <c r="G5054" s="25"/>
    </row>
    <row r="5055">
      <c r="A5055" s="22" t="s">
        <v>19191</v>
      </c>
      <c r="B5055" s="4" t="s">
        <v>6282</v>
      </c>
      <c r="C5055" s="4" t="s">
        <v>5279</v>
      </c>
      <c r="D5055" s="10">
        <v>1.592678129E9</v>
      </c>
      <c r="E5055" s="25">
        <v>0.31089434</v>
      </c>
      <c r="G5055" s="25"/>
    </row>
    <row r="5056">
      <c r="A5056" s="22" t="s">
        <v>19192</v>
      </c>
      <c r="B5056" s="4" t="s">
        <v>1790</v>
      </c>
      <c r="C5056" s="4" t="s">
        <v>8285</v>
      </c>
      <c r="D5056" s="10">
        <v>1.591812153E9</v>
      </c>
      <c r="E5056" s="25">
        <v>0.31089434</v>
      </c>
      <c r="G5056" s="25"/>
    </row>
    <row r="5057">
      <c r="A5057" s="22" t="s">
        <v>19193</v>
      </c>
      <c r="B5057" s="4" t="s">
        <v>13198</v>
      </c>
      <c r="C5057" s="4" t="s">
        <v>5427</v>
      </c>
      <c r="D5057" s="10">
        <v>1.592361242E9</v>
      </c>
      <c r="E5057" s="25">
        <v>0.31089434</v>
      </c>
      <c r="G5057" s="25"/>
    </row>
    <row r="5058">
      <c r="A5058" s="4" t="s">
        <v>19194</v>
      </c>
      <c r="B5058" s="4" t="s">
        <v>1790</v>
      </c>
      <c r="C5058" s="4" t="s">
        <v>1580</v>
      </c>
      <c r="D5058" s="10">
        <v>1.591754788E9</v>
      </c>
      <c r="E5058" s="25">
        <v>0.31089434</v>
      </c>
      <c r="G5058" s="25"/>
    </row>
    <row r="5059">
      <c r="A5059" s="22" t="s">
        <v>19195</v>
      </c>
      <c r="B5059" s="4" t="s">
        <v>2030</v>
      </c>
      <c r="C5059" s="4" t="s">
        <v>652</v>
      </c>
      <c r="D5059" s="10">
        <v>1.593360688E9</v>
      </c>
      <c r="E5059" s="25">
        <v>0.31089434</v>
      </c>
      <c r="G5059" s="25"/>
    </row>
    <row r="5060">
      <c r="A5060" s="22" t="s">
        <v>19196</v>
      </c>
      <c r="B5060" s="4" t="s">
        <v>19197</v>
      </c>
      <c r="C5060" s="4" t="s">
        <v>2807</v>
      </c>
      <c r="D5060" s="10">
        <v>1.593605582E9</v>
      </c>
      <c r="E5060" s="25">
        <v>0.31089434</v>
      </c>
      <c r="G5060" s="25"/>
    </row>
    <row r="5061">
      <c r="A5061" s="4" t="s">
        <v>19198</v>
      </c>
      <c r="B5061" s="4" t="s">
        <v>6282</v>
      </c>
      <c r="C5061" s="4" t="s">
        <v>11600</v>
      </c>
      <c r="D5061" s="10">
        <v>1.592143367E9</v>
      </c>
      <c r="E5061" s="25">
        <v>0.31089434</v>
      </c>
      <c r="G5061" s="25"/>
    </row>
    <row r="5062">
      <c r="A5062" s="4" t="s">
        <v>19199</v>
      </c>
      <c r="B5062" s="4" t="s">
        <v>3237</v>
      </c>
      <c r="C5062" s="4" t="s">
        <v>3239</v>
      </c>
      <c r="D5062" s="10">
        <v>1.591365751E9</v>
      </c>
      <c r="E5062" s="25">
        <v>0.31089434</v>
      </c>
      <c r="G5062" s="25"/>
    </row>
    <row r="5063">
      <c r="A5063" s="4" t="s">
        <v>19200</v>
      </c>
      <c r="B5063" s="4" t="s">
        <v>13139</v>
      </c>
      <c r="C5063" s="4" t="s">
        <v>191</v>
      </c>
      <c r="D5063" s="10">
        <v>1.59309373E9</v>
      </c>
      <c r="E5063" s="25">
        <v>0.31089434</v>
      </c>
      <c r="G5063" s="25"/>
    </row>
    <row r="5064">
      <c r="A5064" s="4" t="s">
        <v>19201</v>
      </c>
      <c r="B5064" s="26">
        <v>1.2346E13</v>
      </c>
      <c r="C5064" s="4" t="s">
        <v>9065</v>
      </c>
      <c r="D5064" s="10">
        <v>1.592258632E9</v>
      </c>
      <c r="E5064" s="25">
        <v>0.31089434</v>
      </c>
      <c r="G5064" s="25"/>
    </row>
    <row r="5065">
      <c r="A5065" s="4" t="s">
        <v>19202</v>
      </c>
      <c r="B5065" s="4" t="s">
        <v>2164</v>
      </c>
      <c r="C5065" s="4" t="s">
        <v>6523</v>
      </c>
      <c r="D5065" s="10">
        <v>1.59173129E9</v>
      </c>
      <c r="E5065" s="25">
        <v>0.31089434</v>
      </c>
      <c r="G5065" s="25"/>
    </row>
    <row r="5066">
      <c r="A5066" s="4" t="s">
        <v>19203</v>
      </c>
      <c r="B5066" s="4" t="s">
        <v>1327</v>
      </c>
      <c r="C5066" s="4" t="s">
        <v>3265</v>
      </c>
      <c r="D5066" s="10">
        <v>1.592510215E9</v>
      </c>
      <c r="E5066" s="25">
        <v>0.31089434</v>
      </c>
      <c r="G5066" s="25"/>
    </row>
    <row r="5067">
      <c r="A5067" s="22" t="s">
        <v>19204</v>
      </c>
      <c r="B5067" s="4" t="s">
        <v>15715</v>
      </c>
      <c r="C5067" s="4" t="s">
        <v>4016</v>
      </c>
      <c r="D5067" s="10">
        <v>1.591638619E9</v>
      </c>
      <c r="E5067" s="25">
        <v>0.31089434</v>
      </c>
      <c r="G5067" s="25"/>
    </row>
    <row r="5068">
      <c r="A5068" s="4" t="s">
        <v>19205</v>
      </c>
      <c r="B5068" s="4" t="s">
        <v>13139</v>
      </c>
      <c r="C5068" s="4" t="s">
        <v>2948</v>
      </c>
      <c r="D5068" s="10">
        <v>1.593634338E9</v>
      </c>
      <c r="E5068" s="25">
        <v>0.31089434</v>
      </c>
      <c r="G5068" s="25"/>
    </row>
    <row r="5069">
      <c r="A5069" s="4" t="s">
        <v>19206</v>
      </c>
      <c r="B5069" s="4" t="s">
        <v>13695</v>
      </c>
      <c r="C5069" s="4" t="s">
        <v>11496</v>
      </c>
      <c r="D5069" s="10">
        <v>1.591215986E9</v>
      </c>
      <c r="E5069" s="25">
        <v>0.31089434</v>
      </c>
      <c r="G5069" s="25"/>
    </row>
    <row r="5070">
      <c r="A5070" s="4" t="s">
        <v>19207</v>
      </c>
      <c r="B5070" s="4" t="s">
        <v>1327</v>
      </c>
      <c r="C5070" s="4" t="s">
        <v>2502</v>
      </c>
      <c r="D5070" s="10">
        <v>1.5925749E9</v>
      </c>
      <c r="E5070" s="25">
        <v>0.31089434</v>
      </c>
      <c r="G5070" s="25"/>
    </row>
    <row r="5071">
      <c r="A5071" s="4" t="s">
        <v>19208</v>
      </c>
      <c r="B5071" s="4" t="s">
        <v>14576</v>
      </c>
      <c r="C5071" s="4" t="s">
        <v>5515</v>
      </c>
      <c r="D5071" s="10">
        <v>1.592566888E9</v>
      </c>
      <c r="E5071" s="25">
        <v>0.31089434</v>
      </c>
      <c r="G5071" s="25"/>
    </row>
    <row r="5072">
      <c r="A5072" s="4" t="s">
        <v>19209</v>
      </c>
      <c r="B5072" s="4" t="s">
        <v>16088</v>
      </c>
      <c r="C5072" s="4" t="s">
        <v>10147</v>
      </c>
      <c r="D5072" s="10">
        <v>1.593420745E9</v>
      </c>
      <c r="E5072" s="25">
        <v>0.31089434</v>
      </c>
      <c r="G5072" s="25"/>
    </row>
    <row r="5073">
      <c r="A5073" s="4" t="s">
        <v>19210</v>
      </c>
      <c r="B5073" s="4" t="s">
        <v>13168</v>
      </c>
      <c r="C5073" s="4" t="s">
        <v>9308</v>
      </c>
      <c r="D5073" s="10">
        <v>1.592240463E9</v>
      </c>
      <c r="E5073" s="25">
        <v>0.31089434</v>
      </c>
      <c r="G5073" s="25"/>
    </row>
    <row r="5074">
      <c r="A5074" s="4" t="s">
        <v>19211</v>
      </c>
      <c r="B5074" s="4" t="s">
        <v>1619</v>
      </c>
      <c r="C5074" s="4" t="s">
        <v>3998</v>
      </c>
      <c r="D5074" s="10">
        <v>1.591109344E9</v>
      </c>
      <c r="E5074" s="25">
        <v>0.31089434</v>
      </c>
      <c r="G5074" s="25"/>
    </row>
    <row r="5075">
      <c r="A5075" s="4" t="s">
        <v>19212</v>
      </c>
      <c r="B5075" s="4" t="s">
        <v>6282</v>
      </c>
      <c r="C5075" s="4" t="s">
        <v>3321</v>
      </c>
      <c r="D5075" s="10">
        <v>1.592919966E9</v>
      </c>
      <c r="E5075" s="25">
        <v>0.31089434</v>
      </c>
      <c r="G5075" s="25"/>
    </row>
    <row r="5076">
      <c r="A5076" s="4" t="s">
        <v>19213</v>
      </c>
      <c r="B5076" s="4" t="s">
        <v>13139</v>
      </c>
      <c r="C5076" s="4" t="s">
        <v>6852</v>
      </c>
      <c r="D5076" s="10">
        <v>1.59305136E9</v>
      </c>
      <c r="E5076" s="25">
        <v>0.31089434</v>
      </c>
      <c r="G5076" s="25"/>
    </row>
    <row r="5077">
      <c r="A5077" s="4" t="s">
        <v>19214</v>
      </c>
      <c r="B5077" s="4" t="s">
        <v>13819</v>
      </c>
      <c r="C5077" s="4" t="s">
        <v>6233</v>
      </c>
      <c r="D5077" s="10">
        <v>1.592515728E9</v>
      </c>
      <c r="E5077" s="25">
        <v>0.31089434</v>
      </c>
      <c r="G5077" s="25"/>
    </row>
    <row r="5078">
      <c r="A5078" s="4" t="s">
        <v>19215</v>
      </c>
      <c r="B5078" s="4" t="s">
        <v>13828</v>
      </c>
      <c r="C5078" s="4" t="s">
        <v>2342</v>
      </c>
      <c r="D5078" s="10">
        <v>1.592601137E9</v>
      </c>
      <c r="E5078" s="25">
        <v>0.31089434</v>
      </c>
      <c r="G5078" s="25"/>
    </row>
    <row r="5079">
      <c r="A5079" s="4" t="s">
        <v>19216</v>
      </c>
      <c r="B5079" s="4" t="s">
        <v>17726</v>
      </c>
      <c r="C5079" s="4" t="s">
        <v>2430</v>
      </c>
      <c r="D5079" s="10">
        <v>1.591206891E9</v>
      </c>
      <c r="E5079" s="25">
        <v>0.31089434</v>
      </c>
      <c r="G5079" s="25"/>
    </row>
    <row r="5080">
      <c r="A5080" s="4" t="s">
        <v>19217</v>
      </c>
      <c r="B5080" s="4" t="s">
        <v>10197</v>
      </c>
      <c r="C5080" s="4" t="s">
        <v>4720</v>
      </c>
      <c r="D5080" s="10">
        <v>1.591805488E9</v>
      </c>
      <c r="E5080" s="25">
        <v>0.31089434</v>
      </c>
      <c r="G5080" s="25"/>
    </row>
    <row r="5081">
      <c r="A5081" s="22" t="s">
        <v>19218</v>
      </c>
      <c r="B5081" s="4" t="s">
        <v>19219</v>
      </c>
      <c r="C5081" s="4" t="s">
        <v>5506</v>
      </c>
      <c r="D5081" s="10">
        <v>1.592309128E9</v>
      </c>
      <c r="E5081" s="25">
        <v>0.31089434</v>
      </c>
      <c r="G5081" s="25"/>
    </row>
    <row r="5082">
      <c r="A5082" s="4" t="s">
        <v>19220</v>
      </c>
      <c r="B5082" s="4" t="s">
        <v>16711</v>
      </c>
      <c r="C5082" s="4" t="s">
        <v>10527</v>
      </c>
      <c r="D5082" s="10">
        <v>1.593109135E9</v>
      </c>
      <c r="E5082" s="25">
        <v>0.31089434</v>
      </c>
      <c r="G5082" s="25"/>
    </row>
    <row r="5083">
      <c r="A5083" s="4" t="s">
        <v>19221</v>
      </c>
      <c r="B5083" s="4" t="s">
        <v>18442</v>
      </c>
      <c r="C5083" s="4" t="s">
        <v>5947</v>
      </c>
      <c r="D5083" s="10">
        <v>1.592610802E9</v>
      </c>
      <c r="E5083" s="25">
        <v>0.31089434</v>
      </c>
      <c r="G5083" s="25"/>
    </row>
    <row r="5084">
      <c r="A5084" s="4" t="s">
        <v>19222</v>
      </c>
      <c r="B5084" s="4" t="s">
        <v>19223</v>
      </c>
      <c r="C5084" s="4" t="s">
        <v>2099</v>
      </c>
      <c r="D5084" s="10">
        <v>1.59115009E9</v>
      </c>
      <c r="E5084" s="25">
        <v>0.31089434</v>
      </c>
      <c r="G5084" s="25"/>
    </row>
    <row r="5085">
      <c r="A5085" s="4" t="s">
        <v>19224</v>
      </c>
      <c r="B5085" s="4" t="s">
        <v>14955</v>
      </c>
      <c r="C5085" s="4" t="s">
        <v>1539</v>
      </c>
      <c r="D5085" s="10">
        <v>1.591109E9</v>
      </c>
      <c r="E5085" s="25">
        <v>0.31089434</v>
      </c>
      <c r="G5085" s="25"/>
    </row>
    <row r="5086">
      <c r="A5086" s="4" t="s">
        <v>19225</v>
      </c>
      <c r="B5086" s="4" t="s">
        <v>3143</v>
      </c>
      <c r="C5086" s="4" t="s">
        <v>6241</v>
      </c>
      <c r="D5086" s="10">
        <v>1.592780094E9</v>
      </c>
      <c r="E5086" s="25">
        <v>0.31089434</v>
      </c>
      <c r="G5086" s="25"/>
    </row>
    <row r="5087">
      <c r="A5087" s="22" t="s">
        <v>19226</v>
      </c>
      <c r="B5087" s="4" t="s">
        <v>17665</v>
      </c>
      <c r="C5087" s="4" t="s">
        <v>4202</v>
      </c>
      <c r="D5087" s="10">
        <v>1.592552981E9</v>
      </c>
      <c r="E5087" s="25">
        <v>0.31089434</v>
      </c>
      <c r="G5087" s="25"/>
    </row>
    <row r="5088">
      <c r="A5088" s="22" t="s">
        <v>19227</v>
      </c>
      <c r="B5088" s="4" t="s">
        <v>19228</v>
      </c>
      <c r="C5088" s="4" t="s">
        <v>236</v>
      </c>
      <c r="D5088" s="10">
        <v>1.591386247E9</v>
      </c>
      <c r="E5088" s="25">
        <v>0.31089434</v>
      </c>
      <c r="G5088" s="25"/>
    </row>
    <row r="5089">
      <c r="A5089" s="22" t="s">
        <v>19229</v>
      </c>
      <c r="B5089" s="4" t="s">
        <v>930</v>
      </c>
      <c r="C5089" s="4" t="s">
        <v>6158</v>
      </c>
      <c r="D5089" s="10">
        <v>1.592331431E9</v>
      </c>
      <c r="E5089" s="25">
        <v>0.31089434</v>
      </c>
      <c r="G5089" s="25"/>
    </row>
    <row r="5090">
      <c r="A5090" s="22" t="s">
        <v>19230</v>
      </c>
      <c r="B5090" s="4" t="s">
        <v>930</v>
      </c>
      <c r="C5090" s="4" t="s">
        <v>6844</v>
      </c>
      <c r="D5090" s="10">
        <v>1.591579249E9</v>
      </c>
      <c r="E5090" s="25">
        <v>0.31089434</v>
      </c>
      <c r="G5090" s="25"/>
    </row>
    <row r="5091">
      <c r="A5091" s="4" t="s">
        <v>19231</v>
      </c>
      <c r="B5091" s="4" t="s">
        <v>14145</v>
      </c>
      <c r="C5091" s="4" t="s">
        <v>10086</v>
      </c>
      <c r="D5091" s="10">
        <v>1.591315841E9</v>
      </c>
      <c r="E5091" s="25">
        <v>0.31089434</v>
      </c>
      <c r="G5091" s="25"/>
    </row>
    <row r="5092">
      <c r="A5092" s="4" t="s">
        <v>19232</v>
      </c>
      <c r="B5092" s="4" t="s">
        <v>19233</v>
      </c>
      <c r="C5092" s="4" t="s">
        <v>6951</v>
      </c>
      <c r="D5092" s="10">
        <v>1.593894993E9</v>
      </c>
      <c r="E5092" s="25">
        <v>0.31089434</v>
      </c>
      <c r="G5092" s="25"/>
    </row>
    <row r="5093">
      <c r="A5093" s="4" t="s">
        <v>19234</v>
      </c>
      <c r="B5093" s="4" t="s">
        <v>6445</v>
      </c>
      <c r="C5093" s="4" t="s">
        <v>4096</v>
      </c>
      <c r="D5093" s="10">
        <v>1.591235912E9</v>
      </c>
      <c r="E5093" s="25">
        <v>0.31089434</v>
      </c>
      <c r="G5093" s="25"/>
    </row>
    <row r="5094">
      <c r="A5094" s="22" t="s">
        <v>19235</v>
      </c>
      <c r="B5094" s="4" t="s">
        <v>12250</v>
      </c>
      <c r="C5094" s="4" t="s">
        <v>4062</v>
      </c>
      <c r="D5094" s="10">
        <v>1.593021183E9</v>
      </c>
      <c r="E5094" s="25">
        <v>0.31089434</v>
      </c>
      <c r="G5094" s="25"/>
    </row>
    <row r="5095">
      <c r="A5095" s="22" t="s">
        <v>19236</v>
      </c>
      <c r="B5095" s="4" t="s">
        <v>11083</v>
      </c>
      <c r="C5095" s="4" t="s">
        <v>9052</v>
      </c>
      <c r="D5095" s="10">
        <v>1.591328617E9</v>
      </c>
      <c r="E5095" s="25">
        <v>0.31089434</v>
      </c>
      <c r="G5095" s="25"/>
    </row>
    <row r="5096">
      <c r="A5096" s="22" t="s">
        <v>19237</v>
      </c>
      <c r="B5096" s="4" t="s">
        <v>7333</v>
      </c>
      <c r="C5096" s="4" t="s">
        <v>5743</v>
      </c>
      <c r="D5096" s="10">
        <v>1.59110325E9</v>
      </c>
      <c r="E5096" s="25">
        <v>0.31089434</v>
      </c>
      <c r="G5096" s="25"/>
    </row>
    <row r="5097">
      <c r="A5097" s="4" t="s">
        <v>19238</v>
      </c>
      <c r="B5097" s="4" t="s">
        <v>14114</v>
      </c>
      <c r="C5097" s="4" t="s">
        <v>8033</v>
      </c>
      <c r="D5097" s="10">
        <v>1.592621644E9</v>
      </c>
      <c r="E5097" s="25">
        <v>0.31089434</v>
      </c>
      <c r="G5097" s="25"/>
    </row>
    <row r="5098">
      <c r="A5098" s="4" t="s">
        <v>19239</v>
      </c>
      <c r="B5098" s="4" t="s">
        <v>14533</v>
      </c>
      <c r="C5098" s="4" t="s">
        <v>63</v>
      </c>
      <c r="D5098" s="10">
        <v>1.592060177E9</v>
      </c>
      <c r="E5098" s="25">
        <v>0.31089434</v>
      </c>
      <c r="G5098" s="25"/>
    </row>
    <row r="5099">
      <c r="A5099" s="22" t="s">
        <v>19240</v>
      </c>
      <c r="B5099" s="4" t="s">
        <v>12250</v>
      </c>
      <c r="C5099" s="4" t="s">
        <v>7077</v>
      </c>
      <c r="D5099" s="10">
        <v>1.593021464E9</v>
      </c>
      <c r="E5099" s="25">
        <v>0.31089434</v>
      </c>
      <c r="G5099" s="25"/>
    </row>
    <row r="5100">
      <c r="A5100" s="4" t="s">
        <v>19241</v>
      </c>
      <c r="B5100" s="4" t="s">
        <v>2491</v>
      </c>
      <c r="C5100" s="4" t="s">
        <v>3226</v>
      </c>
      <c r="D5100" s="10">
        <v>1.591312781E9</v>
      </c>
      <c r="E5100" s="25">
        <v>0.31089434</v>
      </c>
      <c r="G5100" s="25"/>
    </row>
    <row r="5101">
      <c r="A5101" s="4" t="s">
        <v>19242</v>
      </c>
      <c r="B5101" s="4" t="s">
        <v>16738</v>
      </c>
      <c r="C5101" s="4" t="s">
        <v>5982</v>
      </c>
      <c r="D5101" s="10">
        <v>1.591151118E9</v>
      </c>
      <c r="E5101" s="25">
        <v>0.31089434</v>
      </c>
      <c r="G5101" s="25"/>
    </row>
    <row r="5102">
      <c r="A5102" s="22" t="s">
        <v>19243</v>
      </c>
      <c r="B5102" s="4" t="s">
        <v>1327</v>
      </c>
      <c r="C5102" s="4" t="s">
        <v>1830</v>
      </c>
      <c r="D5102" s="10">
        <v>1.593546082E9</v>
      </c>
      <c r="E5102" s="25">
        <v>0.31089434</v>
      </c>
      <c r="G5102" s="25"/>
    </row>
    <row r="5103">
      <c r="A5103" s="22" t="s">
        <v>19244</v>
      </c>
      <c r="B5103" s="4" t="s">
        <v>2065</v>
      </c>
      <c r="C5103" s="4" t="s">
        <v>6905</v>
      </c>
      <c r="D5103" s="10">
        <v>1.592359175E9</v>
      </c>
      <c r="E5103" s="25">
        <v>0.31089434</v>
      </c>
      <c r="G5103" s="25"/>
    </row>
    <row r="5104">
      <c r="A5104" s="22" t="s">
        <v>19245</v>
      </c>
      <c r="B5104" s="4" t="s">
        <v>3858</v>
      </c>
      <c r="C5104" s="4" t="s">
        <v>5311</v>
      </c>
      <c r="D5104" s="10">
        <v>1.591631878E9</v>
      </c>
      <c r="E5104" s="25">
        <v>0.31089434</v>
      </c>
      <c r="G5104" s="25"/>
    </row>
    <row r="5105">
      <c r="A5105" s="4" t="s">
        <v>19246</v>
      </c>
      <c r="B5105" s="4" t="s">
        <v>13246</v>
      </c>
      <c r="C5105" s="4" t="s">
        <v>11619</v>
      </c>
      <c r="D5105" s="10">
        <v>1.592762329E9</v>
      </c>
      <c r="E5105" s="25">
        <v>0.31089434</v>
      </c>
      <c r="G5105" s="25"/>
    </row>
    <row r="5106">
      <c r="A5106" s="22" t="s">
        <v>19247</v>
      </c>
      <c r="B5106" s="4" t="s">
        <v>939</v>
      </c>
      <c r="C5106" s="4" t="s">
        <v>6994</v>
      </c>
      <c r="D5106" s="10">
        <v>1.591026876E9</v>
      </c>
      <c r="E5106" s="25">
        <v>0.31089434</v>
      </c>
      <c r="G5106" s="25"/>
    </row>
    <row r="5107">
      <c r="A5107" s="4" t="s">
        <v>19248</v>
      </c>
      <c r="B5107" s="4" t="s">
        <v>16703</v>
      </c>
      <c r="C5107" s="4" t="s">
        <v>3176</v>
      </c>
      <c r="D5107" s="10">
        <v>1.591710223E9</v>
      </c>
      <c r="E5107" s="25">
        <v>0.31089434</v>
      </c>
      <c r="G5107" s="25"/>
    </row>
    <row r="5108">
      <c r="A5108" s="4" t="s">
        <v>19249</v>
      </c>
      <c r="B5108" s="4" t="s">
        <v>13260</v>
      </c>
      <c r="C5108" s="4" t="s">
        <v>11627</v>
      </c>
      <c r="D5108" s="10">
        <v>1.592787204E9</v>
      </c>
      <c r="E5108" s="25">
        <v>0.31089434</v>
      </c>
      <c r="G5108" s="25"/>
    </row>
    <row r="5109">
      <c r="A5109" s="4" t="s">
        <v>19250</v>
      </c>
      <c r="B5109" s="4" t="s">
        <v>2505</v>
      </c>
      <c r="C5109" s="4" t="s">
        <v>4879</v>
      </c>
      <c r="D5109" s="10">
        <v>1.593312671E9</v>
      </c>
      <c r="E5109" s="25">
        <v>0.31089434</v>
      </c>
      <c r="G5109" s="25"/>
    </row>
    <row r="5110">
      <c r="A5110" s="4" t="s">
        <v>19251</v>
      </c>
      <c r="B5110" s="4" t="s">
        <v>6282</v>
      </c>
      <c r="C5110" s="4" t="s">
        <v>1466</v>
      </c>
      <c r="D5110" s="10">
        <v>1.591893144E9</v>
      </c>
      <c r="E5110" s="25">
        <v>0.31089434</v>
      </c>
      <c r="G5110" s="25"/>
    </row>
    <row r="5111">
      <c r="A5111" s="4" t="s">
        <v>19252</v>
      </c>
      <c r="B5111" s="4" t="s">
        <v>1057</v>
      </c>
      <c r="C5111" s="4" t="s">
        <v>9607</v>
      </c>
      <c r="D5111" s="10">
        <v>1.593474652E9</v>
      </c>
      <c r="E5111" s="25">
        <v>0.31089434</v>
      </c>
      <c r="G5111" s="25"/>
    </row>
    <row r="5112">
      <c r="A5112" s="4" t="s">
        <v>19253</v>
      </c>
      <c r="B5112" s="4" t="s">
        <v>13663</v>
      </c>
      <c r="C5112" s="4" t="s">
        <v>5805</v>
      </c>
      <c r="D5112" s="10">
        <v>1.592873668E9</v>
      </c>
      <c r="E5112" s="25">
        <v>0.31089434</v>
      </c>
      <c r="G5112" s="25"/>
    </row>
    <row r="5113">
      <c r="A5113" s="22" t="s">
        <v>19254</v>
      </c>
      <c r="B5113" s="4" t="s">
        <v>15715</v>
      </c>
      <c r="C5113" s="4" t="s">
        <v>2515</v>
      </c>
      <c r="D5113" s="10">
        <v>1.59319058E9</v>
      </c>
      <c r="E5113" s="25">
        <v>0.31089434</v>
      </c>
      <c r="G5113" s="25"/>
    </row>
    <row r="5114">
      <c r="A5114" s="4" t="s">
        <v>19255</v>
      </c>
      <c r="B5114" s="4" t="s">
        <v>3294</v>
      </c>
      <c r="C5114" s="4" t="s">
        <v>4432</v>
      </c>
      <c r="D5114" s="10">
        <v>1.592350615E9</v>
      </c>
      <c r="E5114" s="25">
        <v>0.31089434</v>
      </c>
      <c r="G5114" s="25"/>
    </row>
    <row r="5115">
      <c r="A5115" s="22" t="s">
        <v>19256</v>
      </c>
      <c r="B5115" s="4" t="s">
        <v>19219</v>
      </c>
      <c r="C5115" s="4" t="s">
        <v>5772</v>
      </c>
      <c r="D5115" s="10">
        <v>1.591196226E9</v>
      </c>
      <c r="E5115" s="25">
        <v>0.31089434</v>
      </c>
      <c r="G5115" s="25"/>
    </row>
    <row r="5116">
      <c r="A5116" s="22" t="s">
        <v>19257</v>
      </c>
      <c r="B5116" s="4" t="s">
        <v>12250</v>
      </c>
      <c r="C5116" s="4" t="s">
        <v>5003</v>
      </c>
      <c r="D5116" s="10">
        <v>1.592601354E9</v>
      </c>
      <c r="E5116" s="25">
        <v>0.31089434</v>
      </c>
      <c r="G5116" s="25"/>
    </row>
    <row r="5117">
      <c r="A5117" s="22" t="s">
        <v>19258</v>
      </c>
      <c r="B5117" s="4" t="s">
        <v>14790</v>
      </c>
      <c r="C5117" s="4" t="s">
        <v>2537</v>
      </c>
      <c r="D5117" s="10">
        <v>1.593837746E9</v>
      </c>
      <c r="E5117" s="25">
        <v>0.31089434</v>
      </c>
      <c r="G5117" s="25"/>
    </row>
    <row r="5118">
      <c r="A5118" s="4" t="s">
        <v>19259</v>
      </c>
      <c r="B5118" s="4" t="s">
        <v>18932</v>
      </c>
      <c r="C5118" s="4" t="s">
        <v>545</v>
      </c>
      <c r="D5118" s="10">
        <v>1.593038674E9</v>
      </c>
      <c r="E5118" s="25">
        <v>0.31089434</v>
      </c>
      <c r="G5118" s="25"/>
    </row>
    <row r="5119">
      <c r="A5119" s="4" t="s">
        <v>19260</v>
      </c>
      <c r="B5119" s="4" t="s">
        <v>13813</v>
      </c>
      <c r="C5119" s="4" t="s">
        <v>1357</v>
      </c>
      <c r="D5119" s="10">
        <v>1.593263443E9</v>
      </c>
      <c r="E5119" s="25">
        <v>0.31089434</v>
      </c>
      <c r="G5119" s="25"/>
    </row>
    <row r="5120">
      <c r="A5120" s="4" t="s">
        <v>19261</v>
      </c>
      <c r="B5120" s="4" t="s">
        <v>13098</v>
      </c>
      <c r="C5120" s="4" t="s">
        <v>7482</v>
      </c>
      <c r="D5120" s="10">
        <v>1.592480257E9</v>
      </c>
      <c r="E5120" s="25">
        <v>0.31089434</v>
      </c>
      <c r="G5120" s="25"/>
    </row>
    <row r="5121">
      <c r="A5121" s="22" t="s">
        <v>19262</v>
      </c>
      <c r="B5121" s="4" t="s">
        <v>15279</v>
      </c>
      <c r="C5121" s="4" t="s">
        <v>12449</v>
      </c>
      <c r="D5121" s="10">
        <v>1.591391259E9</v>
      </c>
      <c r="E5121" s="25">
        <v>0.31089434</v>
      </c>
      <c r="G5121" s="25"/>
    </row>
    <row r="5122">
      <c r="A5122" s="4" t="s">
        <v>19263</v>
      </c>
      <c r="B5122" s="4" t="s">
        <v>13135</v>
      </c>
      <c r="C5122" s="4" t="s">
        <v>6687</v>
      </c>
      <c r="D5122" s="10">
        <v>1.591813215E9</v>
      </c>
      <c r="E5122" s="25">
        <v>0.31089434</v>
      </c>
      <c r="G5122" s="25"/>
    </row>
    <row r="5123">
      <c r="A5123" s="4" t="s">
        <v>19264</v>
      </c>
      <c r="B5123" s="4" t="s">
        <v>13945</v>
      </c>
      <c r="C5123" s="4" t="s">
        <v>5510</v>
      </c>
      <c r="D5123" s="10">
        <v>1.592968791E9</v>
      </c>
      <c r="E5123" s="25">
        <v>0.31089434</v>
      </c>
      <c r="G5123" s="25"/>
    </row>
    <row r="5124">
      <c r="A5124" s="22" t="s">
        <v>19265</v>
      </c>
      <c r="B5124" s="4" t="s">
        <v>1327</v>
      </c>
      <c r="C5124" s="4" t="s">
        <v>4460</v>
      </c>
      <c r="D5124" s="10">
        <v>1.592933444E9</v>
      </c>
      <c r="E5124" s="25">
        <v>0.31089434</v>
      </c>
      <c r="G5124" s="25"/>
    </row>
    <row r="5125">
      <c r="A5125" s="4" t="s">
        <v>19266</v>
      </c>
      <c r="B5125" s="4" t="s">
        <v>13405</v>
      </c>
      <c r="C5125" s="4" t="s">
        <v>4960</v>
      </c>
      <c r="D5125" s="10">
        <v>1.591119443E9</v>
      </c>
      <c r="E5125" s="25">
        <v>0.31089434</v>
      </c>
      <c r="G5125" s="25"/>
    </row>
    <row r="5126">
      <c r="A5126" s="4" t="s">
        <v>19267</v>
      </c>
      <c r="B5126" s="4" t="s">
        <v>930</v>
      </c>
      <c r="C5126" s="4" t="s">
        <v>1414</v>
      </c>
      <c r="D5126" s="10">
        <v>1.593377489E9</v>
      </c>
      <c r="E5126" s="25">
        <v>0.31089434</v>
      </c>
      <c r="G5126" s="25"/>
    </row>
    <row r="5127">
      <c r="A5127" s="22" t="s">
        <v>19268</v>
      </c>
      <c r="B5127" s="4" t="s">
        <v>6282</v>
      </c>
      <c r="C5127" s="4" t="s">
        <v>11365</v>
      </c>
      <c r="D5127" s="10">
        <v>1.591831921E9</v>
      </c>
      <c r="E5127" s="25">
        <v>0.31089434</v>
      </c>
      <c r="G5127" s="25"/>
    </row>
    <row r="5128">
      <c r="A5128" s="4" t="s">
        <v>19269</v>
      </c>
      <c r="B5128" s="4" t="s">
        <v>872</v>
      </c>
      <c r="C5128" s="4" t="s">
        <v>2058</v>
      </c>
      <c r="D5128" s="10">
        <v>1.592693633E9</v>
      </c>
      <c r="E5128" s="25">
        <v>0.31089434</v>
      </c>
      <c r="G5128" s="25"/>
    </row>
    <row r="5129">
      <c r="A5129" s="4" t="s">
        <v>19270</v>
      </c>
      <c r="B5129" s="4" t="s">
        <v>14222</v>
      </c>
      <c r="C5129" s="4" t="s">
        <v>11226</v>
      </c>
      <c r="D5129" s="10">
        <v>1.59341904E9</v>
      </c>
      <c r="E5129" s="25">
        <v>0.31089434</v>
      </c>
      <c r="G5129" s="25"/>
    </row>
    <row r="5130">
      <c r="A5130" s="4" t="s">
        <v>19271</v>
      </c>
      <c r="B5130" s="4" t="s">
        <v>10931</v>
      </c>
      <c r="C5130" s="4" t="s">
        <v>4495</v>
      </c>
      <c r="D5130" s="10">
        <v>1.591692102E9</v>
      </c>
      <c r="E5130" s="25">
        <v>0.31089434</v>
      </c>
      <c r="G5130" s="25"/>
    </row>
    <row r="5131">
      <c r="A5131" s="4" t="s">
        <v>19272</v>
      </c>
      <c r="B5131" s="4" t="s">
        <v>8727</v>
      </c>
      <c r="C5131" s="4" t="s">
        <v>12347</v>
      </c>
      <c r="D5131" s="10">
        <v>1.592128493E9</v>
      </c>
      <c r="E5131" s="25">
        <v>0.31089434</v>
      </c>
      <c r="G5131" s="25"/>
    </row>
    <row r="5132">
      <c r="A5132" s="4" t="s">
        <v>19273</v>
      </c>
      <c r="B5132" s="4" t="s">
        <v>1619</v>
      </c>
      <c r="C5132" s="4" t="s">
        <v>11277</v>
      </c>
      <c r="D5132" s="10">
        <v>1.593025901E9</v>
      </c>
      <c r="E5132" s="25">
        <v>0.31089434</v>
      </c>
      <c r="G5132" s="25"/>
    </row>
    <row r="5133">
      <c r="A5133" s="22" t="s">
        <v>19274</v>
      </c>
      <c r="B5133" s="4" t="s">
        <v>12250</v>
      </c>
      <c r="C5133" s="4" t="s">
        <v>11168</v>
      </c>
      <c r="D5133" s="10">
        <v>1.593547141E9</v>
      </c>
      <c r="E5133" s="25">
        <v>0.31089434</v>
      </c>
      <c r="G5133" s="25"/>
    </row>
    <row r="5134">
      <c r="A5134" s="22" t="s">
        <v>19275</v>
      </c>
      <c r="B5134" s="4" t="s">
        <v>17633</v>
      </c>
      <c r="C5134" s="4" t="s">
        <v>1043</v>
      </c>
      <c r="D5134" s="10">
        <v>1.592596688E9</v>
      </c>
      <c r="E5134" s="25">
        <v>0.31089434</v>
      </c>
      <c r="G5134" s="25"/>
    </row>
    <row r="5135">
      <c r="A5135" s="4" t="s">
        <v>19276</v>
      </c>
      <c r="B5135" s="4" t="s">
        <v>19277</v>
      </c>
      <c r="C5135" s="4" t="s">
        <v>9261</v>
      </c>
      <c r="D5135" s="10">
        <v>1.59344154E9</v>
      </c>
      <c r="E5135" s="25">
        <v>0.31089434</v>
      </c>
      <c r="G5135" s="25"/>
    </row>
    <row r="5136">
      <c r="A5136" s="4" t="s">
        <v>19278</v>
      </c>
      <c r="B5136" s="4" t="s">
        <v>19279</v>
      </c>
      <c r="C5136" s="4" t="s">
        <v>985</v>
      </c>
      <c r="D5136" s="10">
        <v>1.593355017E9</v>
      </c>
      <c r="E5136" s="25">
        <v>0.31089434</v>
      </c>
      <c r="G5136" s="25"/>
    </row>
    <row r="5137">
      <c r="A5137" s="4" t="s">
        <v>19280</v>
      </c>
      <c r="B5137" s="4" t="s">
        <v>16421</v>
      </c>
      <c r="C5137" s="4" t="s">
        <v>293</v>
      </c>
      <c r="D5137" s="10">
        <v>1.591120759E9</v>
      </c>
      <c r="E5137" s="25">
        <v>0.31089434</v>
      </c>
      <c r="G5137" s="25"/>
    </row>
    <row r="5138">
      <c r="A5138" s="4" t="s">
        <v>19281</v>
      </c>
      <c r="B5138" s="4" t="s">
        <v>1619</v>
      </c>
      <c r="C5138" s="4" t="s">
        <v>7880</v>
      </c>
      <c r="D5138" s="10">
        <v>1.592052974E9</v>
      </c>
      <c r="E5138" s="25">
        <v>0.31089434</v>
      </c>
      <c r="G5138" s="25"/>
    </row>
    <row r="5139">
      <c r="A5139" s="4" t="s">
        <v>19282</v>
      </c>
      <c r="B5139" s="4" t="s">
        <v>8489</v>
      </c>
      <c r="C5139" s="4" t="s">
        <v>12588</v>
      </c>
      <c r="D5139" s="10">
        <v>1.593516559E9</v>
      </c>
      <c r="E5139" s="25">
        <v>0.31089434</v>
      </c>
      <c r="G5139" s="25"/>
    </row>
    <row r="5140">
      <c r="A5140" s="4" t="s">
        <v>19283</v>
      </c>
      <c r="B5140" s="4" t="s">
        <v>14245</v>
      </c>
      <c r="C5140" s="4" t="s">
        <v>5447</v>
      </c>
      <c r="D5140" s="10">
        <v>1.591713508E9</v>
      </c>
      <c r="E5140" s="25">
        <v>0.31089434</v>
      </c>
      <c r="G5140" s="25"/>
    </row>
    <row r="5141">
      <c r="A5141" s="4" t="s">
        <v>19284</v>
      </c>
      <c r="B5141" s="4" t="s">
        <v>17665</v>
      </c>
      <c r="C5141" s="4" t="s">
        <v>7466</v>
      </c>
      <c r="D5141" s="10">
        <v>1.59246598E9</v>
      </c>
      <c r="E5141" s="25">
        <v>0.31089434</v>
      </c>
      <c r="G5141" s="25"/>
    </row>
    <row r="5142">
      <c r="A5142" s="22" t="s">
        <v>19285</v>
      </c>
      <c r="B5142" s="4" t="s">
        <v>9912</v>
      </c>
      <c r="C5142" s="4" t="s">
        <v>9914</v>
      </c>
      <c r="D5142" s="10">
        <v>1.593098021E9</v>
      </c>
      <c r="E5142" s="25">
        <v>0.31089434</v>
      </c>
      <c r="G5142" s="25"/>
    </row>
    <row r="5143">
      <c r="A5143" s="4" t="s">
        <v>19286</v>
      </c>
      <c r="B5143" s="4" t="s">
        <v>14427</v>
      </c>
      <c r="C5143" s="4" t="s">
        <v>1264</v>
      </c>
      <c r="D5143" s="10">
        <v>1.593136417E9</v>
      </c>
      <c r="E5143" s="25">
        <v>0.31089434</v>
      </c>
      <c r="G5143" s="25"/>
    </row>
    <row r="5144">
      <c r="A5144" s="4" t="s">
        <v>19287</v>
      </c>
      <c r="B5144" s="4" t="s">
        <v>14572</v>
      </c>
      <c r="C5144" s="4" t="s">
        <v>6284</v>
      </c>
      <c r="D5144" s="10">
        <v>1.59258152E9</v>
      </c>
      <c r="E5144" s="25">
        <v>0.31089434</v>
      </c>
      <c r="G5144" s="25"/>
    </row>
    <row r="5145">
      <c r="A5145" s="4" t="s">
        <v>19288</v>
      </c>
      <c r="B5145" s="4" t="s">
        <v>3031</v>
      </c>
      <c r="C5145" s="4" t="s">
        <v>5506</v>
      </c>
      <c r="D5145" s="10">
        <v>1.592320577E9</v>
      </c>
      <c r="E5145" s="25">
        <v>0.31089434</v>
      </c>
      <c r="G5145" s="25"/>
    </row>
    <row r="5146">
      <c r="A5146" s="22" t="s">
        <v>19289</v>
      </c>
      <c r="B5146" s="4" t="s">
        <v>13723</v>
      </c>
      <c r="C5146" s="4" t="s">
        <v>7531</v>
      </c>
      <c r="D5146" s="10">
        <v>1.592327823E9</v>
      </c>
      <c r="E5146" s="25">
        <v>0.31089434</v>
      </c>
      <c r="G5146" s="25"/>
    </row>
    <row r="5147">
      <c r="A5147" s="4" t="s">
        <v>19290</v>
      </c>
      <c r="B5147" s="4" t="s">
        <v>9342</v>
      </c>
      <c r="C5147" s="4" t="s">
        <v>2650</v>
      </c>
      <c r="D5147" s="10">
        <v>1.592362726E9</v>
      </c>
      <c r="E5147" s="25">
        <v>0.31089434</v>
      </c>
      <c r="G5147" s="25"/>
    </row>
    <row r="5148">
      <c r="A5148" s="4" t="s">
        <v>19291</v>
      </c>
      <c r="B5148" s="4" t="s">
        <v>19292</v>
      </c>
      <c r="C5148" s="4" t="s">
        <v>7109</v>
      </c>
      <c r="D5148" s="10">
        <v>1.592250736E9</v>
      </c>
      <c r="E5148" s="25">
        <v>0.31089434</v>
      </c>
      <c r="G5148" s="25"/>
    </row>
    <row r="5149">
      <c r="A5149" s="4" t="s">
        <v>19293</v>
      </c>
      <c r="B5149" s="4" t="s">
        <v>14533</v>
      </c>
      <c r="C5149" s="4" t="s">
        <v>4600</v>
      </c>
      <c r="D5149" s="10">
        <v>1.592059839E9</v>
      </c>
      <c r="E5149" s="25">
        <v>0.31089434</v>
      </c>
      <c r="G5149" s="25"/>
    </row>
    <row r="5150">
      <c r="A5150" s="22" t="s">
        <v>19294</v>
      </c>
      <c r="B5150" s="4" t="s">
        <v>13230</v>
      </c>
      <c r="C5150" s="4" t="s">
        <v>1406</v>
      </c>
      <c r="D5150" s="10">
        <v>1.593446801E9</v>
      </c>
      <c r="E5150" s="25">
        <v>0.31089434</v>
      </c>
      <c r="G5150" s="25"/>
    </row>
    <row r="5151">
      <c r="A5151" s="22" t="s">
        <v>19295</v>
      </c>
      <c r="B5151" s="4" t="s">
        <v>13601</v>
      </c>
      <c r="C5151" s="4" t="s">
        <v>3636</v>
      </c>
      <c r="D5151" s="10">
        <v>1.592958518E9</v>
      </c>
      <c r="E5151" s="25">
        <v>0.31089434</v>
      </c>
      <c r="G5151" s="25"/>
    </row>
    <row r="5152">
      <c r="A5152" s="22" t="s">
        <v>19296</v>
      </c>
      <c r="B5152" s="4" t="s">
        <v>1067</v>
      </c>
      <c r="C5152" s="4" t="s">
        <v>6134</v>
      </c>
      <c r="D5152" s="10">
        <v>1.591660421E9</v>
      </c>
      <c r="E5152" s="25">
        <v>0.31089434</v>
      </c>
      <c r="G5152" s="25"/>
    </row>
    <row r="5153">
      <c r="A5153" s="22" t="s">
        <v>19297</v>
      </c>
      <c r="B5153" s="4" t="s">
        <v>6034</v>
      </c>
      <c r="C5153" s="4" t="s">
        <v>5101</v>
      </c>
      <c r="D5153" s="10">
        <v>1.591891091E9</v>
      </c>
      <c r="E5153" s="25">
        <v>0.31089434</v>
      </c>
      <c r="G5153" s="25"/>
    </row>
    <row r="5154">
      <c r="A5154" s="22" t="s">
        <v>19298</v>
      </c>
      <c r="B5154" s="4" t="s">
        <v>8489</v>
      </c>
      <c r="C5154" s="4" t="s">
        <v>6720</v>
      </c>
      <c r="D5154" s="10">
        <v>1.593466171E9</v>
      </c>
      <c r="E5154" s="25">
        <v>0.31089434</v>
      </c>
      <c r="G5154" s="25"/>
    </row>
    <row r="5155">
      <c r="A5155" s="4" t="s">
        <v>19299</v>
      </c>
      <c r="B5155" s="4" t="s">
        <v>1790</v>
      </c>
      <c r="C5155" s="4" t="s">
        <v>9382</v>
      </c>
      <c r="D5155" s="10">
        <v>1.591727304E9</v>
      </c>
      <c r="E5155" s="25">
        <v>0.31089434</v>
      </c>
      <c r="G5155" s="25"/>
    </row>
    <row r="5156">
      <c r="A5156" s="4" t="s">
        <v>19300</v>
      </c>
      <c r="B5156" s="4" t="s">
        <v>1790</v>
      </c>
      <c r="C5156" s="4" t="s">
        <v>4906</v>
      </c>
      <c r="D5156" s="10">
        <v>1.59250051E9</v>
      </c>
      <c r="E5156" s="25">
        <v>0.31089434</v>
      </c>
      <c r="G5156" s="25"/>
    </row>
    <row r="5157">
      <c r="A5157" s="4" t="s">
        <v>19301</v>
      </c>
      <c r="B5157" s="4" t="s">
        <v>1327</v>
      </c>
      <c r="C5157" s="4" t="s">
        <v>1338</v>
      </c>
      <c r="D5157" s="10">
        <v>1.591098363E9</v>
      </c>
      <c r="E5157" s="25">
        <v>0.31089434</v>
      </c>
      <c r="G5157" s="25"/>
    </row>
    <row r="5158">
      <c r="A5158" s="4" t="s">
        <v>19302</v>
      </c>
      <c r="B5158" s="4" t="s">
        <v>14022</v>
      </c>
      <c r="C5158" s="4" t="s">
        <v>10897</v>
      </c>
      <c r="D5158" s="10">
        <v>1.59284717E9</v>
      </c>
      <c r="E5158" s="25">
        <v>0.31089434</v>
      </c>
      <c r="G5158" s="25"/>
    </row>
    <row r="5159">
      <c r="A5159" s="4" t="s">
        <v>19303</v>
      </c>
      <c r="B5159" s="4" t="s">
        <v>13106</v>
      </c>
      <c r="C5159" s="4" t="s">
        <v>4012</v>
      </c>
      <c r="D5159" s="10">
        <v>1.593245149E9</v>
      </c>
      <c r="E5159" s="25">
        <v>0.31089434</v>
      </c>
      <c r="G5159" s="25"/>
    </row>
    <row r="5160">
      <c r="A5160" s="4" t="s">
        <v>19304</v>
      </c>
      <c r="B5160" s="10">
        <v>1.9830602E7</v>
      </c>
      <c r="C5160" s="4" t="s">
        <v>975</v>
      </c>
      <c r="D5160" s="10">
        <v>1.591652148E9</v>
      </c>
      <c r="E5160" s="25">
        <v>0.31089434</v>
      </c>
      <c r="G5160" s="25"/>
    </row>
    <row r="5161">
      <c r="A5161" s="4" t="s">
        <v>19305</v>
      </c>
      <c r="B5161" s="4" t="s">
        <v>19306</v>
      </c>
      <c r="C5161" s="4" t="s">
        <v>545</v>
      </c>
      <c r="D5161" s="10">
        <v>1.59303299E9</v>
      </c>
      <c r="E5161" s="25">
        <v>0.31089434</v>
      </c>
      <c r="G5161" s="25"/>
    </row>
    <row r="5162">
      <c r="A5162" s="22" t="s">
        <v>19307</v>
      </c>
      <c r="B5162" s="4" t="s">
        <v>5400</v>
      </c>
      <c r="C5162" s="4" t="s">
        <v>6552</v>
      </c>
      <c r="D5162" s="10">
        <v>1.591615771E9</v>
      </c>
      <c r="E5162" s="25">
        <v>0.31089434</v>
      </c>
      <c r="G5162" s="25"/>
    </row>
    <row r="5163">
      <c r="A5163" s="4" t="s">
        <v>19308</v>
      </c>
      <c r="B5163" s="4" t="s">
        <v>2056</v>
      </c>
      <c r="C5163" s="4" t="s">
        <v>2547</v>
      </c>
      <c r="D5163" s="10">
        <v>1.591319352E9</v>
      </c>
      <c r="E5163" s="25">
        <v>0.31089434</v>
      </c>
      <c r="G5163" s="25"/>
    </row>
    <row r="5164">
      <c r="A5164" s="22" t="s">
        <v>19309</v>
      </c>
      <c r="B5164" s="4" t="s">
        <v>19310</v>
      </c>
      <c r="C5164" s="4" t="s">
        <v>6068</v>
      </c>
      <c r="D5164" s="10">
        <v>1.594074127E9</v>
      </c>
      <c r="E5164" s="25">
        <v>0.31089434</v>
      </c>
      <c r="G5164" s="25"/>
    </row>
    <row r="5165">
      <c r="A5165" s="4" t="s">
        <v>19311</v>
      </c>
      <c r="B5165" s="4" t="s">
        <v>872</v>
      </c>
      <c r="C5165" s="4" t="s">
        <v>7052</v>
      </c>
      <c r="D5165" s="10">
        <v>1.592298089E9</v>
      </c>
      <c r="E5165" s="25">
        <v>0.31089434</v>
      </c>
      <c r="G5165" s="25"/>
    </row>
    <row r="5166">
      <c r="A5166" s="4" t="s">
        <v>19312</v>
      </c>
      <c r="B5166" s="4" t="s">
        <v>1057</v>
      </c>
      <c r="C5166" s="4" t="s">
        <v>516</v>
      </c>
      <c r="D5166" s="10">
        <v>1.591460806E9</v>
      </c>
      <c r="E5166" s="25">
        <v>0.31089434</v>
      </c>
      <c r="G5166" s="25"/>
    </row>
    <row r="5167">
      <c r="A5167" s="4" t="s">
        <v>19313</v>
      </c>
      <c r="B5167" s="4" t="s">
        <v>14073</v>
      </c>
      <c r="C5167" s="4" t="s">
        <v>6705</v>
      </c>
      <c r="D5167" s="10">
        <v>1.592513641E9</v>
      </c>
      <c r="E5167" s="25">
        <v>0.31089434</v>
      </c>
      <c r="G5167" s="25"/>
    </row>
    <row r="5168">
      <c r="A5168" s="22" t="s">
        <v>19314</v>
      </c>
      <c r="B5168" s="4" t="s">
        <v>16738</v>
      </c>
      <c r="C5168" s="4" t="s">
        <v>9153</v>
      </c>
      <c r="D5168" s="10">
        <v>1.592006707E9</v>
      </c>
      <c r="E5168" s="25">
        <v>0.31089434</v>
      </c>
      <c r="G5168" s="25"/>
    </row>
    <row r="5169">
      <c r="A5169" s="4" t="s">
        <v>19315</v>
      </c>
      <c r="B5169" s="4" t="s">
        <v>3104</v>
      </c>
      <c r="C5169" s="4" t="s">
        <v>12058</v>
      </c>
      <c r="D5169" s="10">
        <v>1.591925389E9</v>
      </c>
      <c r="E5169" s="25">
        <v>0.31089434</v>
      </c>
      <c r="G5169" s="25"/>
    </row>
    <row r="5170">
      <c r="A5170" s="4" t="s">
        <v>19316</v>
      </c>
      <c r="B5170" s="4" t="s">
        <v>13710</v>
      </c>
      <c r="C5170" s="4" t="s">
        <v>2871</v>
      </c>
      <c r="D5170" s="10">
        <v>1.591230554E9</v>
      </c>
      <c r="E5170" s="25">
        <v>0.31089434</v>
      </c>
      <c r="G5170" s="25"/>
    </row>
    <row r="5171">
      <c r="A5171" s="4" t="s">
        <v>19317</v>
      </c>
      <c r="B5171" s="4" t="s">
        <v>19318</v>
      </c>
      <c r="C5171" s="4" t="s">
        <v>4460</v>
      </c>
      <c r="D5171" s="10">
        <v>1.592937547E9</v>
      </c>
      <c r="E5171" s="25">
        <v>0.31089434</v>
      </c>
      <c r="G5171" s="25"/>
    </row>
    <row r="5172">
      <c r="A5172" s="4" t="s">
        <v>19319</v>
      </c>
      <c r="B5172" s="4" t="s">
        <v>13482</v>
      </c>
      <c r="C5172" s="4" t="s">
        <v>5515</v>
      </c>
      <c r="D5172" s="10">
        <v>1.592615245E9</v>
      </c>
      <c r="E5172" s="25">
        <v>0.31089434</v>
      </c>
      <c r="G5172" s="25"/>
    </row>
    <row r="5173">
      <c r="A5173" s="4" t="s">
        <v>19320</v>
      </c>
      <c r="B5173" s="4" t="s">
        <v>13366</v>
      </c>
      <c r="C5173" s="4" t="s">
        <v>11252</v>
      </c>
      <c r="D5173" s="10">
        <v>1.593217247E9</v>
      </c>
      <c r="E5173" s="25">
        <v>0.31089434</v>
      </c>
      <c r="G5173" s="25"/>
    </row>
    <row r="5174">
      <c r="A5174" s="4" t="s">
        <v>19321</v>
      </c>
      <c r="B5174" s="4" t="s">
        <v>19322</v>
      </c>
      <c r="C5174" s="4" t="s">
        <v>3503</v>
      </c>
      <c r="D5174" s="10">
        <v>1.593537121E9</v>
      </c>
      <c r="E5174" s="25">
        <v>0.31089434</v>
      </c>
      <c r="G5174" s="25"/>
    </row>
    <row r="5175">
      <c r="A5175" s="22" t="s">
        <v>19323</v>
      </c>
      <c r="B5175" s="4" t="s">
        <v>13118</v>
      </c>
      <c r="C5175" s="4" t="s">
        <v>6284</v>
      </c>
      <c r="D5175" s="10">
        <v>1.592582527E9</v>
      </c>
      <c r="E5175" s="25">
        <v>0.31089434</v>
      </c>
      <c r="G5175" s="25"/>
    </row>
    <row r="5176">
      <c r="A5176" s="4" t="s">
        <v>19324</v>
      </c>
      <c r="B5176" s="4" t="s">
        <v>13293</v>
      </c>
      <c r="C5176" s="4" t="s">
        <v>11757</v>
      </c>
      <c r="D5176" s="10">
        <v>1.591543892E9</v>
      </c>
      <c r="E5176" s="25">
        <v>0.31089434</v>
      </c>
      <c r="G5176" s="25"/>
    </row>
    <row r="5177">
      <c r="A5177" s="4" t="s">
        <v>19325</v>
      </c>
      <c r="B5177" s="4" t="s">
        <v>6282</v>
      </c>
      <c r="C5177" s="4" t="s">
        <v>8584</v>
      </c>
      <c r="D5177" s="10">
        <v>1.592828282E9</v>
      </c>
      <c r="E5177" s="25">
        <v>0.31089434</v>
      </c>
      <c r="G5177" s="25"/>
    </row>
    <row r="5178">
      <c r="A5178" s="22" t="s">
        <v>19326</v>
      </c>
      <c r="B5178" s="4" t="s">
        <v>13689</v>
      </c>
      <c r="C5178" s="4" t="s">
        <v>8429</v>
      </c>
      <c r="D5178" s="10">
        <v>1.592604711E9</v>
      </c>
      <c r="E5178" s="25">
        <v>0.31089434</v>
      </c>
      <c r="G5178" s="25"/>
    </row>
    <row r="5179">
      <c r="A5179" s="4" t="s">
        <v>19327</v>
      </c>
      <c r="B5179" s="4" t="s">
        <v>3646</v>
      </c>
      <c r="C5179" s="4" t="s">
        <v>1406</v>
      </c>
      <c r="D5179" s="10">
        <v>1.593444165E9</v>
      </c>
      <c r="E5179" s="25">
        <v>0.31089434</v>
      </c>
      <c r="G5179" s="25"/>
    </row>
    <row r="5180">
      <c r="A5180" s="4" t="s">
        <v>19328</v>
      </c>
      <c r="B5180" s="4" t="s">
        <v>10061</v>
      </c>
      <c r="C5180" s="4" t="s">
        <v>1992</v>
      </c>
      <c r="D5180" s="10">
        <v>1.592712292E9</v>
      </c>
      <c r="E5180" s="25">
        <v>0.31089434</v>
      </c>
      <c r="G5180" s="25"/>
    </row>
    <row r="5181">
      <c r="A5181" s="22" t="s">
        <v>19329</v>
      </c>
      <c r="B5181" s="4" t="s">
        <v>13715</v>
      </c>
      <c r="C5181" s="4" t="s">
        <v>3180</v>
      </c>
      <c r="D5181" s="10">
        <v>1.592334192E9</v>
      </c>
      <c r="E5181" s="25">
        <v>0.31089434</v>
      </c>
      <c r="G5181" s="25"/>
    </row>
    <row r="5182">
      <c r="A5182" s="4" t="s">
        <v>19330</v>
      </c>
      <c r="B5182" s="4" t="s">
        <v>13945</v>
      </c>
      <c r="C5182" s="4" t="s">
        <v>10677</v>
      </c>
      <c r="D5182" s="10">
        <v>1.59194817E9</v>
      </c>
      <c r="E5182" s="25">
        <v>0.31089434</v>
      </c>
      <c r="G5182" s="25"/>
    </row>
    <row r="5183">
      <c r="A5183" s="4" t="s">
        <v>19331</v>
      </c>
      <c r="B5183" s="4" t="s">
        <v>1790</v>
      </c>
      <c r="C5183" s="4" t="s">
        <v>5221</v>
      </c>
      <c r="D5183" s="10">
        <v>1.59163661E9</v>
      </c>
      <c r="E5183" s="25">
        <v>0.31089434</v>
      </c>
      <c r="G5183" s="25"/>
    </row>
    <row r="5184">
      <c r="A5184" s="4" t="s">
        <v>19332</v>
      </c>
      <c r="B5184" s="4" t="s">
        <v>19333</v>
      </c>
      <c r="C5184" s="4" t="s">
        <v>3184</v>
      </c>
      <c r="D5184" s="10">
        <v>1.593194016E9</v>
      </c>
      <c r="E5184" s="25">
        <v>0.31089434</v>
      </c>
      <c r="G5184" s="25"/>
    </row>
    <row r="5185">
      <c r="A5185" s="4" t="s">
        <v>19334</v>
      </c>
      <c r="B5185" s="4" t="s">
        <v>16738</v>
      </c>
      <c r="C5185" s="4" t="s">
        <v>3986</v>
      </c>
      <c r="D5185" s="10">
        <v>1.592108313E9</v>
      </c>
      <c r="E5185" s="25">
        <v>0.31089434</v>
      </c>
      <c r="G5185" s="25"/>
    </row>
    <row r="5186">
      <c r="A5186" s="4" t="s">
        <v>19335</v>
      </c>
      <c r="B5186" s="4" t="s">
        <v>13230</v>
      </c>
      <c r="C5186" s="4" t="s">
        <v>615</v>
      </c>
      <c r="D5186" s="10">
        <v>1.593166578E9</v>
      </c>
      <c r="E5186" s="25">
        <v>0.31089434</v>
      </c>
      <c r="G5186" s="25"/>
    </row>
    <row r="5187">
      <c r="A5187" s="4" t="s">
        <v>19336</v>
      </c>
      <c r="B5187" s="4" t="s">
        <v>14879</v>
      </c>
      <c r="C5187" s="4" t="s">
        <v>2450</v>
      </c>
      <c r="D5187" s="10">
        <v>1.591309526E9</v>
      </c>
      <c r="E5187" s="25">
        <v>0.31089434</v>
      </c>
      <c r="G5187" s="25"/>
    </row>
    <row r="5188">
      <c r="A5188" s="4" t="s">
        <v>19337</v>
      </c>
      <c r="B5188" s="4" t="s">
        <v>16039</v>
      </c>
      <c r="C5188" s="4" t="s">
        <v>5524</v>
      </c>
      <c r="D5188" s="10">
        <v>1.593220299E9</v>
      </c>
      <c r="E5188" s="25">
        <v>0.31089434</v>
      </c>
      <c r="G5188" s="25"/>
    </row>
    <row r="5189">
      <c r="A5189" s="22" t="s">
        <v>19338</v>
      </c>
      <c r="B5189" s="4" t="s">
        <v>6282</v>
      </c>
      <c r="C5189" s="4" t="s">
        <v>7598</v>
      </c>
      <c r="D5189" s="10">
        <v>1.592145682E9</v>
      </c>
      <c r="E5189" s="25">
        <v>0.31089434</v>
      </c>
      <c r="G5189" s="25"/>
    </row>
    <row r="5190">
      <c r="A5190" s="22" t="s">
        <v>19339</v>
      </c>
      <c r="B5190" s="4" t="s">
        <v>13748</v>
      </c>
      <c r="C5190" s="4" t="s">
        <v>8993</v>
      </c>
      <c r="D5190" s="10">
        <v>1.59294696E9</v>
      </c>
      <c r="E5190" s="25">
        <v>0.31089434</v>
      </c>
      <c r="G5190" s="25"/>
    </row>
    <row r="5191">
      <c r="A5191" s="22" t="s">
        <v>19340</v>
      </c>
      <c r="B5191" s="4" t="s">
        <v>16189</v>
      </c>
      <c r="C5191" s="4" t="s">
        <v>7910</v>
      </c>
      <c r="D5191" s="10">
        <v>1.591715732E9</v>
      </c>
      <c r="E5191" s="25">
        <v>0.31089434</v>
      </c>
      <c r="G5191" s="25"/>
    </row>
    <row r="5192">
      <c r="A5192" s="4" t="s">
        <v>19341</v>
      </c>
      <c r="B5192" s="4" t="s">
        <v>13188</v>
      </c>
      <c r="C5192" s="4" t="s">
        <v>3125</v>
      </c>
      <c r="D5192" s="10">
        <v>1.593546921E9</v>
      </c>
      <c r="E5192" s="25">
        <v>0.31089434</v>
      </c>
      <c r="G5192" s="25"/>
    </row>
    <row r="5193">
      <c r="A5193" s="4" t="s">
        <v>19342</v>
      </c>
      <c r="B5193" s="4" t="s">
        <v>8489</v>
      </c>
      <c r="C5193" s="4" t="s">
        <v>12161</v>
      </c>
      <c r="D5193" s="10">
        <v>1.593371258E9</v>
      </c>
      <c r="E5193" s="25">
        <v>0.31089434</v>
      </c>
      <c r="G5193" s="25"/>
    </row>
    <row r="5194">
      <c r="A5194" s="4" t="s">
        <v>19343</v>
      </c>
      <c r="B5194" s="10">
        <v>1.9830602E7</v>
      </c>
      <c r="C5194" s="4" t="s">
        <v>11913</v>
      </c>
      <c r="D5194" s="10">
        <v>1.591411424E9</v>
      </c>
      <c r="E5194" s="25">
        <v>0.31089434</v>
      </c>
      <c r="G5194" s="25"/>
    </row>
    <row r="5195">
      <c r="A5195" s="4" t="s">
        <v>19344</v>
      </c>
      <c r="B5195" s="4" t="s">
        <v>1492</v>
      </c>
      <c r="C5195" s="4" t="s">
        <v>6134</v>
      </c>
      <c r="D5195" s="10">
        <v>1.591679553E9</v>
      </c>
      <c r="E5195" s="25">
        <v>0.31089434</v>
      </c>
      <c r="G5195" s="25"/>
    </row>
    <row r="5196">
      <c r="A5196" s="4" t="s">
        <v>19345</v>
      </c>
      <c r="B5196" s="4" t="s">
        <v>8489</v>
      </c>
      <c r="C5196" s="4" t="s">
        <v>1978</v>
      </c>
      <c r="D5196" s="10">
        <v>1.592835767E9</v>
      </c>
      <c r="E5196" s="25">
        <v>0.31089434</v>
      </c>
      <c r="G5196" s="25"/>
    </row>
    <row r="5197">
      <c r="A5197" s="4" t="s">
        <v>19346</v>
      </c>
      <c r="B5197" s="4" t="s">
        <v>19175</v>
      </c>
      <c r="C5197" s="4" t="s">
        <v>532</v>
      </c>
      <c r="D5197" s="10">
        <v>1.59296851E9</v>
      </c>
      <c r="E5197" s="25">
        <v>0.31089434</v>
      </c>
      <c r="G5197" s="25"/>
    </row>
    <row r="5198">
      <c r="A5198" s="22" t="s">
        <v>19347</v>
      </c>
      <c r="B5198" s="4" t="s">
        <v>19348</v>
      </c>
      <c r="C5198" s="4" t="s">
        <v>6829</v>
      </c>
      <c r="D5198" s="10">
        <v>1.592174693E9</v>
      </c>
      <c r="E5198" s="25">
        <v>0.31089434</v>
      </c>
      <c r="G5198" s="25"/>
    </row>
    <row r="5199">
      <c r="A5199" s="22" t="s">
        <v>19349</v>
      </c>
      <c r="B5199" s="4" t="s">
        <v>11755</v>
      </c>
      <c r="C5199" s="4" t="s">
        <v>1962</v>
      </c>
      <c r="D5199" s="10">
        <v>1.591418572E9</v>
      </c>
      <c r="E5199" s="25">
        <v>0.3107082</v>
      </c>
      <c r="G5199" s="25"/>
    </row>
    <row r="5200">
      <c r="A5200" s="4" t="s">
        <v>19350</v>
      </c>
      <c r="B5200" s="4" t="s">
        <v>7252</v>
      </c>
      <c r="C5200" s="4" t="s">
        <v>9017</v>
      </c>
      <c r="D5200" s="10">
        <v>1.591453114E9</v>
      </c>
      <c r="E5200" s="25">
        <v>0.31066653</v>
      </c>
      <c r="G5200" s="25"/>
    </row>
    <row r="5201">
      <c r="A5201" s="4" t="s">
        <v>19351</v>
      </c>
      <c r="B5201" s="4" t="s">
        <v>3143</v>
      </c>
      <c r="C5201" s="4" t="s">
        <v>3145</v>
      </c>
      <c r="D5201" s="10">
        <v>1.591801816E9</v>
      </c>
      <c r="E5201" s="25">
        <v>0.31066334</v>
      </c>
      <c r="G5201" s="25"/>
    </row>
    <row r="5202">
      <c r="A5202" s="4" t="s">
        <v>19352</v>
      </c>
      <c r="B5202" s="4" t="s">
        <v>19353</v>
      </c>
      <c r="C5202" s="4" t="s">
        <v>6490</v>
      </c>
      <c r="D5202" s="10">
        <v>1.591472319E9</v>
      </c>
      <c r="E5202" s="25">
        <v>0.31051612</v>
      </c>
      <c r="G5202" s="25"/>
    </row>
    <row r="5203">
      <c r="A5203" s="4" t="s">
        <v>19354</v>
      </c>
      <c r="B5203" s="4" t="s">
        <v>12048</v>
      </c>
      <c r="C5203" s="4" t="s">
        <v>12050</v>
      </c>
      <c r="D5203" s="10">
        <v>1.591830572E9</v>
      </c>
      <c r="E5203" s="25">
        <v>0.3104164</v>
      </c>
      <c r="G5203" s="25"/>
    </row>
    <row r="5204">
      <c r="A5204" s="22" t="s">
        <v>19355</v>
      </c>
      <c r="B5204" s="4" t="s">
        <v>1327</v>
      </c>
      <c r="C5204" s="4" t="s">
        <v>2202</v>
      </c>
      <c r="D5204" s="10">
        <v>1.59118934E9</v>
      </c>
      <c r="E5204" s="25">
        <v>0.30981576</v>
      </c>
      <c r="G5204" s="25"/>
    </row>
    <row r="5205">
      <c r="A5205" s="4" t="s">
        <v>19356</v>
      </c>
      <c r="B5205" s="4" t="s">
        <v>19357</v>
      </c>
      <c r="C5205" s="4" t="s">
        <v>4770</v>
      </c>
      <c r="D5205" s="10">
        <v>1.591158794E9</v>
      </c>
      <c r="E5205" s="25">
        <v>0.30940327</v>
      </c>
      <c r="G5205" s="25"/>
    </row>
    <row r="5206">
      <c r="A5206" s="4" t="s">
        <v>19358</v>
      </c>
      <c r="B5206" s="4" t="s">
        <v>919</v>
      </c>
      <c r="C5206" s="4" t="s">
        <v>2537</v>
      </c>
      <c r="D5206" s="10">
        <v>1.593410756E9</v>
      </c>
      <c r="E5206" s="25">
        <v>0.30916956</v>
      </c>
      <c r="G5206" s="25"/>
    </row>
    <row r="5207">
      <c r="A5207" s="4" t="s">
        <v>19359</v>
      </c>
      <c r="B5207" s="4" t="s">
        <v>7289</v>
      </c>
      <c r="C5207" s="4" t="s">
        <v>7422</v>
      </c>
      <c r="D5207" s="10">
        <v>1.591305327E9</v>
      </c>
      <c r="E5207" s="25">
        <v>0.30911285</v>
      </c>
      <c r="G5207" s="25"/>
    </row>
    <row r="5208">
      <c r="A5208" s="4" t="s">
        <v>19360</v>
      </c>
      <c r="B5208" s="4" t="s">
        <v>3053</v>
      </c>
      <c r="C5208" s="4" t="s">
        <v>5411</v>
      </c>
      <c r="D5208" s="10">
        <v>1.591658107E9</v>
      </c>
      <c r="E5208" s="25">
        <v>0.3086535</v>
      </c>
      <c r="G5208" s="25"/>
    </row>
    <row r="5209">
      <c r="A5209" s="4" t="s">
        <v>19361</v>
      </c>
      <c r="B5209" s="4" t="s">
        <v>17062</v>
      </c>
      <c r="C5209" s="4" t="s">
        <v>11124</v>
      </c>
      <c r="D5209" s="10">
        <v>1.591715849E9</v>
      </c>
      <c r="E5209" s="25">
        <v>0.30845216</v>
      </c>
      <c r="G5209" s="25"/>
    </row>
    <row r="5210">
      <c r="A5210" s="22" t="s">
        <v>19362</v>
      </c>
      <c r="B5210" s="4" t="s">
        <v>2146</v>
      </c>
      <c r="C5210" s="4" t="s">
        <v>12366</v>
      </c>
      <c r="D5210" s="10">
        <v>1.592063997E9</v>
      </c>
      <c r="E5210" s="25">
        <v>0.3081622</v>
      </c>
      <c r="G5210" s="25"/>
    </row>
    <row r="5211">
      <c r="A5211" s="22" t="s">
        <v>19363</v>
      </c>
      <c r="B5211" s="4" t="s">
        <v>19175</v>
      </c>
      <c r="C5211" s="4" t="s">
        <v>3865</v>
      </c>
      <c r="D5211" s="10">
        <v>1.592443512E9</v>
      </c>
      <c r="E5211" s="25">
        <v>0.30787843</v>
      </c>
      <c r="G5211" s="25"/>
    </row>
    <row r="5212">
      <c r="A5212" s="4" t="s">
        <v>19364</v>
      </c>
      <c r="B5212" s="4" t="s">
        <v>13230</v>
      </c>
      <c r="C5212" s="4" t="s">
        <v>790</v>
      </c>
      <c r="D5212" s="10">
        <v>1.5924781E9</v>
      </c>
      <c r="E5212" s="25">
        <v>0.30782318</v>
      </c>
      <c r="G5212" s="25"/>
    </row>
    <row r="5213">
      <c r="A5213" s="22" t="s">
        <v>19365</v>
      </c>
      <c r="B5213" s="4" t="s">
        <v>14866</v>
      </c>
      <c r="C5213" s="4" t="s">
        <v>2880</v>
      </c>
      <c r="D5213" s="10">
        <v>1.591826393E9</v>
      </c>
      <c r="E5213" s="25">
        <v>0.30770814</v>
      </c>
      <c r="G5213" s="25"/>
    </row>
    <row r="5214">
      <c r="A5214" s="22" t="s">
        <v>19366</v>
      </c>
      <c r="B5214" s="4" t="s">
        <v>13458</v>
      </c>
      <c r="C5214" s="4" t="s">
        <v>6296</v>
      </c>
      <c r="D5214" s="10">
        <v>1.592332845E9</v>
      </c>
      <c r="E5214" s="25">
        <v>0.3075165</v>
      </c>
      <c r="G5214" s="25"/>
    </row>
    <row r="5215">
      <c r="A5215" s="4" t="s">
        <v>19367</v>
      </c>
      <c r="B5215" s="4" t="s">
        <v>14055</v>
      </c>
      <c r="C5215" s="4" t="s">
        <v>8543</v>
      </c>
      <c r="D5215" s="10">
        <v>1.591338431E9</v>
      </c>
      <c r="E5215" s="25">
        <v>0.30722624</v>
      </c>
      <c r="G5215" s="25"/>
    </row>
    <row r="5216">
      <c r="A5216" s="22" t="s">
        <v>19368</v>
      </c>
      <c r="B5216" s="4" t="s">
        <v>15902</v>
      </c>
      <c r="C5216" s="4" t="s">
        <v>2913</v>
      </c>
      <c r="D5216" s="10">
        <v>1.591486363E9</v>
      </c>
      <c r="E5216" s="25">
        <v>0.30708814</v>
      </c>
      <c r="G5216" s="25"/>
    </row>
    <row r="5217">
      <c r="A5217" s="4" t="s">
        <v>19369</v>
      </c>
      <c r="B5217" s="4" t="s">
        <v>5714</v>
      </c>
      <c r="C5217" s="4" t="s">
        <v>6657</v>
      </c>
      <c r="D5217" s="10">
        <v>1.593290466E9</v>
      </c>
      <c r="E5217" s="25">
        <v>0.30698177</v>
      </c>
      <c r="G5217" s="25"/>
    </row>
    <row r="5218">
      <c r="A5218" s="4" t="s">
        <v>19370</v>
      </c>
      <c r="B5218" s="4" t="s">
        <v>17081</v>
      </c>
      <c r="C5218" s="4" t="s">
        <v>5105</v>
      </c>
      <c r="D5218" s="10">
        <v>1.593246777E9</v>
      </c>
      <c r="E5218" s="25">
        <v>0.3068999</v>
      </c>
      <c r="G5218" s="25"/>
    </row>
    <row r="5219">
      <c r="A5219" s="4" t="s">
        <v>19371</v>
      </c>
      <c r="B5219" s="4" t="s">
        <v>951</v>
      </c>
      <c r="C5219" s="4" t="s">
        <v>10887</v>
      </c>
      <c r="D5219" s="10">
        <v>1.593343348E9</v>
      </c>
      <c r="E5219" s="25">
        <v>0.30653772</v>
      </c>
      <c r="G5219" s="25"/>
    </row>
    <row r="5220">
      <c r="A5220" s="22" t="s">
        <v>19372</v>
      </c>
      <c r="B5220" s="4" t="s">
        <v>19373</v>
      </c>
      <c r="C5220" s="4" t="s">
        <v>7411</v>
      </c>
      <c r="D5220" s="10">
        <v>1.591744728E9</v>
      </c>
      <c r="E5220" s="25">
        <v>0.3064678</v>
      </c>
      <c r="G5220" s="25"/>
    </row>
    <row r="5221">
      <c r="A5221" s="22" t="s">
        <v>19374</v>
      </c>
      <c r="B5221" s="4" t="s">
        <v>1542</v>
      </c>
      <c r="C5221" s="4" t="s">
        <v>2569</v>
      </c>
      <c r="D5221" s="10">
        <v>1.592027102E9</v>
      </c>
      <c r="E5221" s="25">
        <v>0.30624747</v>
      </c>
      <c r="G5221" s="25"/>
    </row>
    <row r="5222">
      <c r="A5222" s="22" t="s">
        <v>19375</v>
      </c>
      <c r="B5222" s="4" t="s">
        <v>4220</v>
      </c>
      <c r="C5222" s="4" t="s">
        <v>6057</v>
      </c>
      <c r="D5222" s="10">
        <v>1.593461815E9</v>
      </c>
      <c r="E5222" s="25">
        <v>0.30618772</v>
      </c>
      <c r="G5222" s="25"/>
    </row>
    <row r="5223">
      <c r="A5223" s="4" t="s">
        <v>19376</v>
      </c>
      <c r="B5223" s="4" t="s">
        <v>1128</v>
      </c>
      <c r="C5223" s="4" t="s">
        <v>7825</v>
      </c>
      <c r="D5223" s="10">
        <v>1.591337964E9</v>
      </c>
      <c r="E5223" s="25">
        <v>0.30604875</v>
      </c>
      <c r="G5223" s="25"/>
    </row>
    <row r="5224">
      <c r="A5224" s="4" t="s">
        <v>19377</v>
      </c>
      <c r="B5224" s="4" t="s">
        <v>17851</v>
      </c>
      <c r="C5224" s="4" t="s">
        <v>7026</v>
      </c>
      <c r="D5224" s="10">
        <v>1.593011045E9</v>
      </c>
      <c r="E5224" s="25">
        <v>0.3057137</v>
      </c>
      <c r="G5224" s="25"/>
    </row>
    <row r="5225">
      <c r="A5225" s="4" t="s">
        <v>19378</v>
      </c>
      <c r="B5225" s="4" t="s">
        <v>17085</v>
      </c>
      <c r="C5225" s="4" t="s">
        <v>7259</v>
      </c>
      <c r="D5225" s="10">
        <v>1.591591992E9</v>
      </c>
      <c r="E5225" s="25">
        <v>0.30570564</v>
      </c>
      <c r="G5225" s="25"/>
    </row>
    <row r="5226">
      <c r="A5226" s="4" t="s">
        <v>19379</v>
      </c>
      <c r="B5226" s="4" t="s">
        <v>13425</v>
      </c>
      <c r="C5226" s="4" t="s">
        <v>8573</v>
      </c>
      <c r="D5226" s="10">
        <v>1.592849806E9</v>
      </c>
      <c r="E5226" s="25">
        <v>0.30554214</v>
      </c>
      <c r="G5226" s="25"/>
    </row>
    <row r="5227">
      <c r="A5227" s="4" t="s">
        <v>19380</v>
      </c>
      <c r="B5227" s="4" t="s">
        <v>2164</v>
      </c>
      <c r="C5227" s="4" t="s">
        <v>7880</v>
      </c>
      <c r="D5227" s="10">
        <v>1.591999364E9</v>
      </c>
      <c r="E5227" s="25">
        <v>0.3053838</v>
      </c>
      <c r="G5227" s="25"/>
    </row>
    <row r="5228">
      <c r="A5228" s="4" t="s">
        <v>19381</v>
      </c>
      <c r="B5228" s="4" t="s">
        <v>17610</v>
      </c>
      <c r="C5228" s="4" t="s">
        <v>12369</v>
      </c>
      <c r="D5228" s="10">
        <v>1.591621162E9</v>
      </c>
      <c r="E5228" s="25">
        <v>0.30533567</v>
      </c>
      <c r="G5228" s="25"/>
    </row>
    <row r="5229">
      <c r="A5229" s="4" t="s">
        <v>19382</v>
      </c>
      <c r="B5229" s="4" t="s">
        <v>18976</v>
      </c>
      <c r="C5229" s="4" t="s">
        <v>3149</v>
      </c>
      <c r="D5229" s="10">
        <v>1.59219975E9</v>
      </c>
      <c r="E5229" s="25">
        <v>0.30498806</v>
      </c>
      <c r="G5229" s="25"/>
    </row>
    <row r="5230">
      <c r="A5230" s="22" t="s">
        <v>19383</v>
      </c>
      <c r="B5230" s="4" t="s">
        <v>7123</v>
      </c>
      <c r="C5230" s="4" t="s">
        <v>6531</v>
      </c>
      <c r="D5230" s="10">
        <v>1.591625629E9</v>
      </c>
      <c r="E5230" s="25">
        <v>0.30481458</v>
      </c>
      <c r="G5230" s="25"/>
    </row>
    <row r="5231">
      <c r="A5231" s="4" t="s">
        <v>19384</v>
      </c>
      <c r="B5231" s="4" t="s">
        <v>16438</v>
      </c>
      <c r="C5231" s="4" t="s">
        <v>5899</v>
      </c>
      <c r="D5231" s="10">
        <v>1.591221344E9</v>
      </c>
      <c r="E5231" s="25">
        <v>0.30467266</v>
      </c>
      <c r="G5231" s="25"/>
    </row>
    <row r="5232">
      <c r="A5232" s="22" t="s">
        <v>19385</v>
      </c>
      <c r="B5232" s="4" t="s">
        <v>1327</v>
      </c>
      <c r="C5232" s="4" t="s">
        <v>3218</v>
      </c>
      <c r="D5232" s="10">
        <v>1.592219659E9</v>
      </c>
      <c r="E5232" s="25">
        <v>0.3046217</v>
      </c>
      <c r="G5232" s="25"/>
    </row>
    <row r="5233">
      <c r="A5233" s="4" t="s">
        <v>19386</v>
      </c>
      <c r="B5233" s="4" t="s">
        <v>886</v>
      </c>
      <c r="C5233" s="4" t="s">
        <v>1890</v>
      </c>
      <c r="D5233" s="10">
        <v>1.593614006E9</v>
      </c>
      <c r="E5233" s="25">
        <v>0.3045514</v>
      </c>
      <c r="G5233" s="25"/>
    </row>
    <row r="5234">
      <c r="A5234" s="4" t="s">
        <v>19387</v>
      </c>
      <c r="B5234" s="4" t="s">
        <v>18736</v>
      </c>
      <c r="C5234" s="4" t="s">
        <v>11019</v>
      </c>
      <c r="D5234" s="10">
        <v>1.593279521E9</v>
      </c>
      <c r="E5234" s="25">
        <v>0.30414322</v>
      </c>
      <c r="G5234" s="25"/>
    </row>
    <row r="5235">
      <c r="A5235" s="4" t="s">
        <v>19388</v>
      </c>
      <c r="B5235" s="4" t="s">
        <v>13333</v>
      </c>
      <c r="C5235" s="4" t="s">
        <v>4139</v>
      </c>
      <c r="D5235" s="10">
        <v>1.59144594E9</v>
      </c>
      <c r="E5235" s="25">
        <v>0.30405167</v>
      </c>
      <c r="G5235" s="25"/>
    </row>
    <row r="5236">
      <c r="A5236" s="4" t="s">
        <v>19389</v>
      </c>
      <c r="B5236" s="4" t="s">
        <v>13784</v>
      </c>
      <c r="C5236" s="4" t="s">
        <v>2713</v>
      </c>
      <c r="D5236" s="10">
        <v>1.592596799E9</v>
      </c>
      <c r="E5236" s="25">
        <v>0.30348164</v>
      </c>
      <c r="G5236" s="25"/>
    </row>
    <row r="5237">
      <c r="A5237" s="4" t="s">
        <v>19390</v>
      </c>
      <c r="B5237" s="4" t="s">
        <v>1270</v>
      </c>
      <c r="C5237" s="4" t="s">
        <v>5007</v>
      </c>
      <c r="D5237" s="10">
        <v>1.592488409E9</v>
      </c>
      <c r="E5237" s="25">
        <v>0.3032871</v>
      </c>
      <c r="G5237" s="25"/>
    </row>
    <row r="5238">
      <c r="A5238" s="4" t="s">
        <v>19391</v>
      </c>
      <c r="B5238" s="4" t="s">
        <v>1215</v>
      </c>
      <c r="C5238" s="4" t="s">
        <v>5368</v>
      </c>
      <c r="D5238" s="10">
        <v>1.591816961E9</v>
      </c>
      <c r="E5238" s="25">
        <v>0.3032553</v>
      </c>
      <c r="G5238" s="25"/>
    </row>
    <row r="5239">
      <c r="A5239" s="22" t="s">
        <v>19392</v>
      </c>
      <c r="B5239" s="4" t="s">
        <v>930</v>
      </c>
      <c r="C5239" s="4" t="s">
        <v>8263</v>
      </c>
      <c r="D5239" s="10">
        <v>1.591644439E9</v>
      </c>
      <c r="E5239" s="25">
        <v>0.3032392</v>
      </c>
      <c r="G5239" s="25"/>
    </row>
    <row r="5240">
      <c r="A5240" s="4" t="s">
        <v>19393</v>
      </c>
      <c r="B5240" s="4" t="s">
        <v>9617</v>
      </c>
      <c r="C5240" s="4" t="s">
        <v>10053</v>
      </c>
      <c r="D5240" s="10">
        <v>1.592915471E9</v>
      </c>
      <c r="E5240" s="25">
        <v>0.30301085</v>
      </c>
      <c r="G5240" s="25"/>
    </row>
    <row r="5241">
      <c r="A5241" s="4" t="s">
        <v>19394</v>
      </c>
      <c r="B5241" s="4" t="s">
        <v>19395</v>
      </c>
      <c r="C5241" s="4" t="s">
        <v>2743</v>
      </c>
      <c r="D5241" s="10">
        <v>1.591319079E9</v>
      </c>
      <c r="E5241" s="25">
        <v>0.30294725</v>
      </c>
      <c r="G5241" s="25"/>
    </row>
    <row r="5242">
      <c r="A5242" s="22" t="s">
        <v>19396</v>
      </c>
      <c r="B5242" s="4" t="s">
        <v>13794</v>
      </c>
      <c r="C5242" s="4" t="s">
        <v>7403</v>
      </c>
      <c r="D5242" s="10">
        <v>1.591379692E9</v>
      </c>
      <c r="E5242" s="25">
        <v>0.30282855</v>
      </c>
      <c r="G5242" s="25"/>
    </row>
    <row r="5243">
      <c r="A5243" s="4" t="s">
        <v>19397</v>
      </c>
      <c r="B5243" s="4" t="s">
        <v>19398</v>
      </c>
      <c r="C5243" s="4" t="s">
        <v>5376</v>
      </c>
      <c r="D5243" s="10">
        <v>1.591056101E9</v>
      </c>
      <c r="E5243" s="25">
        <v>0.30281788</v>
      </c>
      <c r="G5243" s="25"/>
    </row>
    <row r="5244">
      <c r="A5244" s="4" t="s">
        <v>19399</v>
      </c>
      <c r="B5244" s="4" t="s">
        <v>16857</v>
      </c>
      <c r="C5244" s="4" t="s">
        <v>161</v>
      </c>
      <c r="D5244" s="10">
        <v>1.591956427E9</v>
      </c>
      <c r="E5244" s="25">
        <v>0.30278912</v>
      </c>
      <c r="G5244" s="25"/>
    </row>
    <row r="5245">
      <c r="A5245" s="4" t="s">
        <v>19400</v>
      </c>
      <c r="B5245" s="4" t="s">
        <v>2989</v>
      </c>
      <c r="C5245" s="4" t="s">
        <v>6036</v>
      </c>
      <c r="D5245" s="10">
        <v>1.59207087E9</v>
      </c>
      <c r="E5245" s="25">
        <v>0.30249438</v>
      </c>
      <c r="G5245" s="25"/>
    </row>
    <row r="5246">
      <c r="A5246" s="4" t="s">
        <v>19401</v>
      </c>
      <c r="B5246" s="4" t="s">
        <v>8319</v>
      </c>
      <c r="C5246" s="4" t="s">
        <v>8498</v>
      </c>
      <c r="D5246" s="10">
        <v>1.593543696E9</v>
      </c>
      <c r="E5246" s="25">
        <v>0.3022794</v>
      </c>
      <c r="G5246" s="25"/>
    </row>
    <row r="5247">
      <c r="A5247" s="4" t="s">
        <v>19402</v>
      </c>
      <c r="B5247" s="4" t="s">
        <v>15124</v>
      </c>
      <c r="C5247" s="4" t="s">
        <v>1645</v>
      </c>
      <c r="D5247" s="10">
        <v>1.591207546E9</v>
      </c>
      <c r="E5247" s="25">
        <v>0.30227157</v>
      </c>
      <c r="G5247" s="25"/>
    </row>
    <row r="5248">
      <c r="A5248" s="4" t="s">
        <v>19403</v>
      </c>
      <c r="B5248" s="4" t="s">
        <v>19404</v>
      </c>
      <c r="C5248" s="4" t="s">
        <v>2620</v>
      </c>
      <c r="D5248" s="10">
        <v>1.592746471E9</v>
      </c>
      <c r="E5248" s="25">
        <v>0.3022524</v>
      </c>
      <c r="G5248" s="25"/>
    </row>
    <row r="5249">
      <c r="A5249" s="4" t="s">
        <v>19405</v>
      </c>
      <c r="B5249" s="4" t="s">
        <v>13537</v>
      </c>
      <c r="C5249" s="4" t="s">
        <v>7570</v>
      </c>
      <c r="D5249" s="10">
        <v>1.591240483E9</v>
      </c>
      <c r="E5249" s="25">
        <v>0.30223775</v>
      </c>
      <c r="G5249" s="25"/>
    </row>
    <row r="5250">
      <c r="A5250" s="22" t="s">
        <v>19406</v>
      </c>
      <c r="B5250" s="4" t="s">
        <v>13194</v>
      </c>
      <c r="C5250" s="4" t="s">
        <v>12465</v>
      </c>
      <c r="D5250" s="10">
        <v>1.593534318E9</v>
      </c>
      <c r="E5250" s="25">
        <v>0.3022284</v>
      </c>
      <c r="G5250" s="25"/>
    </row>
    <row r="5251">
      <c r="A5251" s="4" t="s">
        <v>19407</v>
      </c>
      <c r="B5251" s="4" t="s">
        <v>19408</v>
      </c>
      <c r="C5251" s="4" t="s">
        <v>5244</v>
      </c>
      <c r="D5251" s="10">
        <v>1.591377553E9</v>
      </c>
      <c r="E5251" s="25">
        <v>0.30205867</v>
      </c>
      <c r="G5251" s="25"/>
    </row>
    <row r="5252">
      <c r="A5252" s="22" t="s">
        <v>19409</v>
      </c>
      <c r="B5252" s="4" t="s">
        <v>4205</v>
      </c>
      <c r="C5252" s="4" t="s">
        <v>3819</v>
      </c>
      <c r="D5252" s="10">
        <v>1.591811804E9</v>
      </c>
      <c r="E5252" s="25">
        <v>0.30169055</v>
      </c>
      <c r="G5252" s="25"/>
    </row>
    <row r="5253">
      <c r="A5253" s="4" t="s">
        <v>19410</v>
      </c>
      <c r="B5253" s="4" t="s">
        <v>13492</v>
      </c>
      <c r="C5253" s="4" t="s">
        <v>7085</v>
      </c>
      <c r="D5253" s="10">
        <v>1.592793233E9</v>
      </c>
      <c r="E5253" s="25">
        <v>0.30154213</v>
      </c>
      <c r="G5253" s="25"/>
    </row>
    <row r="5254">
      <c r="A5254" s="22" t="s">
        <v>19411</v>
      </c>
      <c r="B5254" s="4" t="s">
        <v>13563</v>
      </c>
      <c r="C5254" s="4" t="s">
        <v>6320</v>
      </c>
      <c r="D5254" s="10">
        <v>1.591882463E9</v>
      </c>
      <c r="E5254" s="25">
        <v>0.30124468</v>
      </c>
      <c r="G5254" s="25"/>
    </row>
    <row r="5255">
      <c r="A5255" s="4" t="s">
        <v>19412</v>
      </c>
      <c r="B5255" s="4" t="s">
        <v>19413</v>
      </c>
      <c r="C5255" s="4" t="s">
        <v>6221</v>
      </c>
      <c r="D5255" s="10">
        <v>1.593348123E9</v>
      </c>
      <c r="E5255" s="25">
        <v>0.30121544</v>
      </c>
      <c r="G5255" s="25"/>
    </row>
    <row r="5256">
      <c r="A5256" s="22" t="s">
        <v>19414</v>
      </c>
      <c r="B5256" s="4" t="s">
        <v>12250</v>
      </c>
      <c r="C5256" s="4" t="s">
        <v>9731</v>
      </c>
      <c r="D5256" s="10">
        <v>1.592523814E9</v>
      </c>
      <c r="E5256" s="25">
        <v>0.3009685</v>
      </c>
      <c r="G5256" s="25"/>
    </row>
    <row r="5257">
      <c r="A5257" s="4" t="s">
        <v>19415</v>
      </c>
      <c r="B5257" s="4" t="s">
        <v>1057</v>
      </c>
      <c r="C5257" s="4" t="s">
        <v>786</v>
      </c>
      <c r="D5257" s="10">
        <v>1.592369484E9</v>
      </c>
      <c r="E5257" s="25">
        <v>0.30092388</v>
      </c>
      <c r="G5257" s="25"/>
    </row>
    <row r="5258">
      <c r="A5258" s="22" t="s">
        <v>19416</v>
      </c>
      <c r="B5258" s="4" t="s">
        <v>16053</v>
      </c>
      <c r="C5258" s="4" t="s">
        <v>5780</v>
      </c>
      <c r="D5258" s="10">
        <v>1.591219324E9</v>
      </c>
      <c r="E5258" s="25">
        <v>0.30077332</v>
      </c>
      <c r="G5258" s="25"/>
    </row>
    <row r="5259">
      <c r="A5259" s="22" t="s">
        <v>19417</v>
      </c>
      <c r="B5259" s="4" t="s">
        <v>5559</v>
      </c>
      <c r="C5259" s="4" t="s">
        <v>9623</v>
      </c>
      <c r="D5259" s="10">
        <v>1.592094616E9</v>
      </c>
      <c r="E5259" s="25">
        <v>0.3006389</v>
      </c>
      <c r="G5259" s="25"/>
    </row>
    <row r="5260">
      <c r="A5260" s="4" t="s">
        <v>19418</v>
      </c>
      <c r="B5260" s="4" t="s">
        <v>6282</v>
      </c>
      <c r="C5260" s="4" t="s">
        <v>9858</v>
      </c>
      <c r="D5260" s="10">
        <v>1.59318468E9</v>
      </c>
      <c r="E5260" s="25">
        <v>0.30058452</v>
      </c>
      <c r="G5260" s="25"/>
    </row>
    <row r="5261">
      <c r="A5261" s="4" t="s">
        <v>19419</v>
      </c>
      <c r="B5261" s="4" t="s">
        <v>8945</v>
      </c>
      <c r="C5261" s="4" t="s">
        <v>8554</v>
      </c>
      <c r="D5261" s="10">
        <v>1.592998325E9</v>
      </c>
      <c r="E5261" s="25">
        <v>0.30039045</v>
      </c>
      <c r="G5261" s="25"/>
    </row>
    <row r="5262">
      <c r="A5262" s="4" t="s">
        <v>19420</v>
      </c>
      <c r="B5262" s="4" t="s">
        <v>2603</v>
      </c>
      <c r="C5262" s="4" t="s">
        <v>8066</v>
      </c>
      <c r="D5262" s="10">
        <v>1.592074713E9</v>
      </c>
      <c r="E5262" s="25">
        <v>0.30037042</v>
      </c>
      <c r="G5262" s="25"/>
    </row>
    <row r="5263">
      <c r="A5263" s="4" t="s">
        <v>19421</v>
      </c>
      <c r="B5263" s="4" t="s">
        <v>9901</v>
      </c>
      <c r="C5263" s="4" t="s">
        <v>11603</v>
      </c>
      <c r="D5263" s="10">
        <v>1.593518152E9</v>
      </c>
      <c r="E5263" s="25">
        <v>0.30026823</v>
      </c>
      <c r="G5263" s="25"/>
    </row>
    <row r="5264">
      <c r="A5264" s="4" t="s">
        <v>19422</v>
      </c>
      <c r="B5264" s="4" t="s">
        <v>8489</v>
      </c>
      <c r="C5264" s="4" t="s">
        <v>10229</v>
      </c>
      <c r="D5264" s="10">
        <v>1.593189825E9</v>
      </c>
      <c r="E5264" s="25">
        <v>0.30016267</v>
      </c>
      <c r="G5264" s="25"/>
    </row>
    <row r="5265">
      <c r="A5265" s="4" t="s">
        <v>19423</v>
      </c>
      <c r="B5265" s="4" t="s">
        <v>13118</v>
      </c>
      <c r="C5265" s="4" t="s">
        <v>11215</v>
      </c>
      <c r="D5265" s="10">
        <v>1.593038617E9</v>
      </c>
      <c r="E5265" s="25">
        <v>0.30014583</v>
      </c>
      <c r="G5265" s="25"/>
    </row>
    <row r="5266">
      <c r="A5266" s="4" t="s">
        <v>19424</v>
      </c>
      <c r="B5266" s="4" t="s">
        <v>19425</v>
      </c>
      <c r="C5266" s="4" t="s">
        <v>1377</v>
      </c>
      <c r="D5266" s="10">
        <v>1.591596983E9</v>
      </c>
      <c r="E5266" s="25">
        <v>0.3000676</v>
      </c>
      <c r="G5266" s="25"/>
    </row>
    <row r="5267">
      <c r="A5267" s="4" t="s">
        <v>19426</v>
      </c>
      <c r="B5267" s="4" t="s">
        <v>13945</v>
      </c>
      <c r="C5267" s="4" t="s">
        <v>2871</v>
      </c>
      <c r="D5267" s="10">
        <v>1.591230105E9</v>
      </c>
      <c r="E5267" s="25">
        <v>0.29995146</v>
      </c>
      <c r="G5267" s="25"/>
    </row>
    <row r="5268">
      <c r="A5268" s="4" t="s">
        <v>19427</v>
      </c>
      <c r="B5268" s="4" t="s">
        <v>16469</v>
      </c>
      <c r="C5268" s="4" t="s">
        <v>4753</v>
      </c>
      <c r="D5268" s="10">
        <v>1.591665886E9</v>
      </c>
      <c r="E5268" s="25">
        <v>0.29977372</v>
      </c>
      <c r="G5268" s="25"/>
    </row>
    <row r="5269">
      <c r="A5269" s="4" t="s">
        <v>19428</v>
      </c>
      <c r="B5269" s="4" t="s">
        <v>19429</v>
      </c>
      <c r="C5269" s="4" t="s">
        <v>5430</v>
      </c>
      <c r="D5269" s="10">
        <v>1.593008234E9</v>
      </c>
      <c r="E5269" s="25">
        <v>0.2995188</v>
      </c>
      <c r="G5269" s="25"/>
    </row>
    <row r="5270">
      <c r="A5270" s="22" t="s">
        <v>19430</v>
      </c>
      <c r="B5270" s="4" t="s">
        <v>6282</v>
      </c>
      <c r="C5270" s="4" t="s">
        <v>6302</v>
      </c>
      <c r="D5270" s="10">
        <v>1.591839216E9</v>
      </c>
      <c r="E5270" s="25">
        <v>0.29948282</v>
      </c>
      <c r="G5270" s="25"/>
    </row>
    <row r="5271">
      <c r="A5271" s="4" t="s">
        <v>19431</v>
      </c>
      <c r="B5271" s="4" t="s">
        <v>862</v>
      </c>
      <c r="C5271" s="4" t="s">
        <v>638</v>
      </c>
      <c r="D5271" s="10">
        <v>1.591681981E9</v>
      </c>
      <c r="E5271" s="25">
        <v>0.29945192</v>
      </c>
      <c r="G5271" s="25"/>
    </row>
    <row r="5272">
      <c r="A5272" s="4" t="s">
        <v>19432</v>
      </c>
      <c r="B5272" s="4" t="s">
        <v>15656</v>
      </c>
      <c r="C5272" s="4" t="s">
        <v>4753</v>
      </c>
      <c r="D5272" s="10">
        <v>1.591660488E9</v>
      </c>
      <c r="E5272" s="25">
        <v>0.29944238</v>
      </c>
      <c r="G5272" s="25"/>
    </row>
    <row r="5273">
      <c r="A5273" s="22" t="s">
        <v>19433</v>
      </c>
      <c r="B5273" s="4" t="s">
        <v>19434</v>
      </c>
      <c r="C5273" s="4" t="s">
        <v>2219</v>
      </c>
      <c r="D5273" s="10">
        <v>1.591876789E9</v>
      </c>
      <c r="E5273" s="25">
        <v>0.29924533</v>
      </c>
      <c r="G5273" s="25"/>
    </row>
    <row r="5274">
      <c r="A5274" s="22" t="s">
        <v>19435</v>
      </c>
      <c r="B5274" s="4" t="s">
        <v>16616</v>
      </c>
      <c r="C5274" s="4" t="s">
        <v>9498</v>
      </c>
      <c r="D5274" s="10">
        <v>1.591861378E9</v>
      </c>
      <c r="E5274" s="25">
        <v>0.29913434</v>
      </c>
      <c r="G5274" s="25"/>
    </row>
    <row r="5275">
      <c r="A5275" s="4" t="s">
        <v>19436</v>
      </c>
      <c r="B5275" s="4" t="s">
        <v>2284</v>
      </c>
      <c r="C5275" s="4" t="s">
        <v>4499</v>
      </c>
      <c r="D5275" s="10">
        <v>1.591981036E9</v>
      </c>
      <c r="E5275" s="25">
        <v>0.29904783</v>
      </c>
      <c r="G5275" s="25"/>
    </row>
    <row r="5276">
      <c r="A5276" s="4" t="s">
        <v>19437</v>
      </c>
      <c r="B5276" s="4" t="s">
        <v>17919</v>
      </c>
      <c r="C5276" s="4" t="s">
        <v>11252</v>
      </c>
      <c r="D5276" s="10">
        <v>1.593223567E9</v>
      </c>
      <c r="E5276" s="25">
        <v>0.2989494</v>
      </c>
      <c r="G5276" s="25"/>
    </row>
    <row r="5277">
      <c r="A5277" s="4" t="s">
        <v>19438</v>
      </c>
      <c r="B5277" s="4" t="s">
        <v>13509</v>
      </c>
      <c r="C5277" s="4" t="s">
        <v>2027</v>
      </c>
      <c r="D5277" s="10">
        <v>1.59176918E9</v>
      </c>
      <c r="E5277" s="25">
        <v>0.29885215</v>
      </c>
      <c r="G5277" s="25"/>
    </row>
    <row r="5278">
      <c r="A5278" s="4" t="s">
        <v>19439</v>
      </c>
      <c r="B5278" s="4" t="s">
        <v>8744</v>
      </c>
      <c r="C5278" s="4" t="s">
        <v>2032</v>
      </c>
      <c r="D5278" s="10">
        <v>1.591655407E9</v>
      </c>
      <c r="E5278" s="25">
        <v>0.2987968</v>
      </c>
      <c r="G5278" s="25"/>
    </row>
    <row r="5279">
      <c r="A5279" s="22" t="s">
        <v>19440</v>
      </c>
      <c r="B5279" s="4" t="s">
        <v>14022</v>
      </c>
      <c r="C5279" s="4" t="s">
        <v>4502</v>
      </c>
      <c r="D5279" s="10">
        <v>1.592970995E9</v>
      </c>
      <c r="E5279" s="25">
        <v>0.29873595</v>
      </c>
      <c r="G5279" s="25"/>
    </row>
    <row r="5280">
      <c r="A5280" s="4" t="s">
        <v>19441</v>
      </c>
      <c r="B5280" s="4" t="s">
        <v>3294</v>
      </c>
      <c r="C5280" s="4" t="s">
        <v>6356</v>
      </c>
      <c r="D5280" s="10">
        <v>1.59168027E9</v>
      </c>
      <c r="E5280" s="25">
        <v>0.29873073</v>
      </c>
      <c r="G5280" s="25"/>
    </row>
    <row r="5281">
      <c r="A5281" s="4" t="s">
        <v>19442</v>
      </c>
      <c r="B5281" s="4" t="s">
        <v>19443</v>
      </c>
      <c r="C5281" s="4" t="s">
        <v>7914</v>
      </c>
      <c r="D5281" s="10">
        <v>1.592512678E9</v>
      </c>
      <c r="E5281" s="25">
        <v>0.29856637</v>
      </c>
      <c r="G5281" s="25"/>
    </row>
    <row r="5282">
      <c r="A5282" s="4" t="s">
        <v>19444</v>
      </c>
      <c r="B5282" s="4" t="s">
        <v>16859</v>
      </c>
      <c r="C5282" s="4" t="s">
        <v>6356</v>
      </c>
      <c r="D5282" s="10">
        <v>1.591702596E9</v>
      </c>
      <c r="E5282" s="25">
        <v>0.29833642</v>
      </c>
      <c r="G5282" s="25"/>
    </row>
    <row r="5283">
      <c r="A5283" s="4" t="s">
        <v>19445</v>
      </c>
      <c r="B5283" s="4" t="s">
        <v>13176</v>
      </c>
      <c r="C5283" s="4" t="s">
        <v>4744</v>
      </c>
      <c r="D5283" s="10">
        <v>1.591033942E9</v>
      </c>
      <c r="E5283" s="25">
        <v>0.29800227</v>
      </c>
      <c r="G5283" s="25"/>
    </row>
    <row r="5284">
      <c r="A5284" s="22" t="s">
        <v>19446</v>
      </c>
      <c r="B5284" s="4" t="s">
        <v>11591</v>
      </c>
      <c r="C5284" s="4" t="s">
        <v>12421</v>
      </c>
      <c r="D5284" s="10">
        <v>1.591748828E9</v>
      </c>
      <c r="E5284" s="25">
        <v>0.29768527</v>
      </c>
      <c r="G5284" s="25"/>
    </row>
    <row r="5285">
      <c r="A5285" s="4" t="s">
        <v>19447</v>
      </c>
      <c r="B5285" s="4" t="s">
        <v>13964</v>
      </c>
      <c r="C5285" s="4" t="s">
        <v>9994</v>
      </c>
      <c r="D5285" s="10">
        <v>1.593094843E9</v>
      </c>
      <c r="E5285" s="25">
        <v>0.29754075</v>
      </c>
      <c r="G5285" s="25"/>
    </row>
    <row r="5286">
      <c r="A5286" s="4" t="s">
        <v>19448</v>
      </c>
      <c r="B5286" s="4" t="s">
        <v>19449</v>
      </c>
      <c r="C5286" s="4" t="s">
        <v>4660</v>
      </c>
      <c r="D5286" s="10">
        <v>1.591655613E9</v>
      </c>
      <c r="E5286" s="25">
        <v>0.29747173</v>
      </c>
      <c r="G5286" s="25"/>
    </row>
    <row r="5287">
      <c r="A5287" s="22" t="s">
        <v>19450</v>
      </c>
      <c r="B5287" s="4" t="s">
        <v>13395</v>
      </c>
      <c r="C5287" s="4" t="s">
        <v>1158</v>
      </c>
      <c r="D5287" s="10">
        <v>1.592612057E9</v>
      </c>
      <c r="E5287" s="25">
        <v>0.29742968</v>
      </c>
      <c r="G5287" s="25"/>
    </row>
    <row r="5288">
      <c r="A5288" s="4" t="s">
        <v>19451</v>
      </c>
      <c r="B5288" s="4" t="s">
        <v>19452</v>
      </c>
      <c r="C5288" s="4" t="s">
        <v>2411</v>
      </c>
      <c r="D5288" s="10">
        <v>1.591999707E9</v>
      </c>
      <c r="E5288" s="25">
        <v>0.2973612</v>
      </c>
      <c r="G5288" s="25"/>
    </row>
    <row r="5289">
      <c r="A5289" s="4" t="s">
        <v>19453</v>
      </c>
      <c r="B5289" s="4" t="s">
        <v>19454</v>
      </c>
      <c r="C5289" s="4" t="s">
        <v>4879</v>
      </c>
      <c r="D5289" s="10">
        <v>1.593317936E9</v>
      </c>
      <c r="E5289" s="25">
        <v>0.29713884</v>
      </c>
      <c r="G5289" s="25"/>
    </row>
    <row r="5290">
      <c r="A5290" s="4" t="s">
        <v>19455</v>
      </c>
      <c r="B5290" s="4" t="s">
        <v>19456</v>
      </c>
      <c r="C5290" s="4" t="s">
        <v>12501</v>
      </c>
      <c r="D5290" s="10">
        <v>1.592843576E9</v>
      </c>
      <c r="E5290" s="25">
        <v>0.29695007</v>
      </c>
      <c r="G5290" s="25"/>
    </row>
    <row r="5291">
      <c r="A5291" s="4" t="s">
        <v>19457</v>
      </c>
      <c r="B5291" s="4" t="s">
        <v>14916</v>
      </c>
      <c r="C5291" s="4" t="s">
        <v>2408</v>
      </c>
      <c r="D5291" s="10">
        <v>1.591736506E9</v>
      </c>
      <c r="E5291" s="25">
        <v>0.29672307</v>
      </c>
      <c r="G5291" s="25"/>
    </row>
    <row r="5292">
      <c r="A5292" s="22" t="s">
        <v>19458</v>
      </c>
      <c r="B5292" s="4" t="s">
        <v>930</v>
      </c>
      <c r="C5292" s="4" t="s">
        <v>3869</v>
      </c>
      <c r="D5292" s="10">
        <v>1.592077483E9</v>
      </c>
      <c r="E5292" s="25">
        <v>0.29646102</v>
      </c>
      <c r="G5292" s="25"/>
    </row>
    <row r="5293">
      <c r="A5293" s="22" t="s">
        <v>19459</v>
      </c>
      <c r="B5293" s="4" t="s">
        <v>13230</v>
      </c>
      <c r="C5293" s="4" t="s">
        <v>8606</v>
      </c>
      <c r="D5293" s="10">
        <v>1.592532862E9</v>
      </c>
      <c r="E5293" s="25">
        <v>0.29620335</v>
      </c>
      <c r="G5293" s="25"/>
    </row>
    <row r="5294">
      <c r="A5294" s="4" t="s">
        <v>19460</v>
      </c>
      <c r="B5294" s="26">
        <v>1.2346E13</v>
      </c>
      <c r="C5294" s="4" t="s">
        <v>3736</v>
      </c>
      <c r="D5294" s="10">
        <v>1.592593211E9</v>
      </c>
      <c r="E5294" s="25">
        <v>0.29615712</v>
      </c>
      <c r="G5294" s="25"/>
    </row>
    <row r="5295">
      <c r="A5295" s="4" t="s">
        <v>19461</v>
      </c>
      <c r="B5295" s="4" t="s">
        <v>13968</v>
      </c>
      <c r="C5295" s="4" t="s">
        <v>9743</v>
      </c>
      <c r="D5295" s="10">
        <v>1.591609071E9</v>
      </c>
      <c r="E5295" s="25">
        <v>0.29609224</v>
      </c>
      <c r="G5295" s="25"/>
    </row>
    <row r="5296">
      <c r="A5296" s="4" t="s">
        <v>19462</v>
      </c>
      <c r="B5296" s="4" t="s">
        <v>14075</v>
      </c>
      <c r="C5296" s="4" t="s">
        <v>3193</v>
      </c>
      <c r="D5296" s="10">
        <v>1.592438044E9</v>
      </c>
      <c r="E5296" s="25">
        <v>0.29603168</v>
      </c>
      <c r="G5296" s="25"/>
    </row>
    <row r="5297">
      <c r="A5297" s="4" t="s">
        <v>19463</v>
      </c>
      <c r="B5297" s="4" t="s">
        <v>1041</v>
      </c>
      <c r="C5297" s="4" t="s">
        <v>5515</v>
      </c>
      <c r="D5297" s="10">
        <v>1.592576799E9</v>
      </c>
      <c r="E5297" s="25">
        <v>0.2958027</v>
      </c>
      <c r="G5297" s="25"/>
    </row>
    <row r="5298">
      <c r="A5298" s="22" t="s">
        <v>19464</v>
      </c>
      <c r="B5298" s="4" t="s">
        <v>7123</v>
      </c>
      <c r="C5298" s="4" t="s">
        <v>4792</v>
      </c>
      <c r="D5298" s="10">
        <v>1.591106579E9</v>
      </c>
      <c r="E5298" s="25">
        <v>0.29559478</v>
      </c>
      <c r="G5298" s="25"/>
    </row>
    <row r="5299">
      <c r="A5299" s="4" t="s">
        <v>19465</v>
      </c>
      <c r="B5299" s="4" t="s">
        <v>19466</v>
      </c>
      <c r="C5299" s="4" t="s">
        <v>3008</v>
      </c>
      <c r="D5299" s="10">
        <v>1.591390385E9</v>
      </c>
      <c r="E5299" s="25">
        <v>0.29551572</v>
      </c>
      <c r="G5299" s="25"/>
    </row>
    <row r="5300">
      <c r="A5300" s="22" t="s">
        <v>19467</v>
      </c>
      <c r="B5300" s="4" t="s">
        <v>930</v>
      </c>
      <c r="C5300" s="4" t="s">
        <v>2027</v>
      </c>
      <c r="D5300" s="10">
        <v>1.591751866E9</v>
      </c>
      <c r="E5300" s="25">
        <v>0.29534802</v>
      </c>
      <c r="G5300" s="25"/>
    </row>
    <row r="5301">
      <c r="A5301" s="22" t="s">
        <v>19468</v>
      </c>
      <c r="B5301" s="4" t="s">
        <v>1327</v>
      </c>
      <c r="C5301" s="4" t="s">
        <v>7898</v>
      </c>
      <c r="D5301" s="10">
        <v>1.592402924E9</v>
      </c>
      <c r="E5301" s="25">
        <v>0.2952559</v>
      </c>
      <c r="G5301" s="25"/>
    </row>
    <row r="5302">
      <c r="A5302" s="4" t="s">
        <v>19469</v>
      </c>
      <c r="B5302" s="4" t="s">
        <v>1619</v>
      </c>
      <c r="C5302" s="4" t="s">
        <v>12476</v>
      </c>
      <c r="D5302" s="10">
        <v>1.59244237E9</v>
      </c>
      <c r="E5302" s="25">
        <v>0.2952543</v>
      </c>
      <c r="G5302" s="25"/>
    </row>
    <row r="5303">
      <c r="A5303" s="4" t="s">
        <v>19470</v>
      </c>
      <c r="B5303" s="26">
        <v>1.2346E13</v>
      </c>
      <c r="C5303" s="4" t="s">
        <v>6183</v>
      </c>
      <c r="D5303" s="10">
        <v>1.592417596E9</v>
      </c>
      <c r="E5303" s="25">
        <v>0.29516244</v>
      </c>
      <c r="G5303" s="25"/>
    </row>
    <row r="5304">
      <c r="A5304" s="4" t="s">
        <v>19471</v>
      </c>
      <c r="B5304" s="4" t="s">
        <v>19472</v>
      </c>
      <c r="C5304" s="4" t="s">
        <v>12101</v>
      </c>
      <c r="D5304" s="10">
        <v>1.591075773E9</v>
      </c>
      <c r="E5304" s="25">
        <v>0.29514736</v>
      </c>
      <c r="G5304" s="25"/>
    </row>
    <row r="5305">
      <c r="A5305" s="4" t="s">
        <v>19473</v>
      </c>
      <c r="B5305" s="4" t="s">
        <v>6663</v>
      </c>
      <c r="C5305" s="4" t="s">
        <v>4879</v>
      </c>
      <c r="D5305" s="10">
        <v>1.593322552E9</v>
      </c>
      <c r="E5305" s="25">
        <v>0.29496148</v>
      </c>
      <c r="G5305" s="25"/>
    </row>
    <row r="5306">
      <c r="A5306" s="4" t="s">
        <v>19474</v>
      </c>
      <c r="B5306" s="4" t="s">
        <v>19475</v>
      </c>
      <c r="C5306" s="4" t="s">
        <v>1909</v>
      </c>
      <c r="D5306" s="10">
        <v>1.591912137E9</v>
      </c>
      <c r="E5306" s="25">
        <v>0.29485872</v>
      </c>
      <c r="G5306" s="25"/>
    </row>
    <row r="5307">
      <c r="A5307" s="22" t="s">
        <v>19476</v>
      </c>
      <c r="B5307" s="4" t="s">
        <v>13455</v>
      </c>
      <c r="C5307" s="4" t="s">
        <v>7796</v>
      </c>
      <c r="D5307" s="10">
        <v>1.591819425E9</v>
      </c>
      <c r="E5307" s="25">
        <v>0.2944967</v>
      </c>
      <c r="G5307" s="25"/>
    </row>
    <row r="5308">
      <c r="A5308" s="22" t="s">
        <v>19477</v>
      </c>
      <c r="B5308" s="4" t="s">
        <v>2065</v>
      </c>
      <c r="C5308" s="4" t="s">
        <v>3129</v>
      </c>
      <c r="D5308" s="10">
        <v>1.592477098E9</v>
      </c>
      <c r="E5308" s="25">
        <v>0.2941138</v>
      </c>
      <c r="G5308" s="25"/>
    </row>
    <row r="5309">
      <c r="A5309" s="22" t="s">
        <v>19478</v>
      </c>
      <c r="B5309" s="4" t="s">
        <v>11591</v>
      </c>
      <c r="C5309" s="4" t="s">
        <v>571</v>
      </c>
      <c r="D5309" s="10">
        <v>1.59345152E9</v>
      </c>
      <c r="E5309" s="25">
        <v>0.29398134</v>
      </c>
      <c r="G5309" s="25"/>
    </row>
    <row r="5310">
      <c r="A5310" s="22" t="s">
        <v>19479</v>
      </c>
      <c r="B5310" s="4" t="s">
        <v>1790</v>
      </c>
      <c r="C5310" s="4" t="s">
        <v>10569</v>
      </c>
      <c r="D5310" s="10">
        <v>1.591033019E9</v>
      </c>
      <c r="E5310" s="25">
        <v>0.29374853</v>
      </c>
      <c r="G5310" s="25"/>
    </row>
    <row r="5311">
      <c r="A5311" s="22" t="s">
        <v>19480</v>
      </c>
      <c r="B5311" s="4" t="s">
        <v>1359</v>
      </c>
      <c r="C5311" s="4" t="s">
        <v>10874</v>
      </c>
      <c r="D5311" s="10">
        <v>1.593123826E9</v>
      </c>
      <c r="E5311" s="25">
        <v>0.29350215</v>
      </c>
      <c r="G5311" s="25"/>
    </row>
    <row r="5312">
      <c r="A5312" s="4" t="s">
        <v>19481</v>
      </c>
      <c r="B5312" s="4" t="s">
        <v>930</v>
      </c>
      <c r="C5312" s="4" t="s">
        <v>6430</v>
      </c>
      <c r="D5312" s="10">
        <v>1.591376628E9</v>
      </c>
      <c r="E5312" s="25">
        <v>0.29343253</v>
      </c>
      <c r="G5312" s="25"/>
    </row>
    <row r="5313">
      <c r="A5313" s="22" t="s">
        <v>19482</v>
      </c>
      <c r="B5313" s="4" t="s">
        <v>13813</v>
      </c>
      <c r="C5313" s="4" t="s">
        <v>6510</v>
      </c>
      <c r="D5313" s="10">
        <v>1.591229168E9</v>
      </c>
      <c r="E5313" s="25">
        <v>0.2931805</v>
      </c>
      <c r="G5313" s="25"/>
    </row>
    <row r="5314">
      <c r="A5314" s="22" t="s">
        <v>19483</v>
      </c>
      <c r="B5314" s="4" t="s">
        <v>13230</v>
      </c>
      <c r="C5314" s="4" t="s">
        <v>5762</v>
      </c>
      <c r="D5314" s="10">
        <v>1.593534616E9</v>
      </c>
      <c r="E5314" s="25">
        <v>0.2931777</v>
      </c>
      <c r="G5314" s="25"/>
    </row>
    <row r="5315">
      <c r="A5315" s="4" t="s">
        <v>19484</v>
      </c>
      <c r="B5315" s="4" t="s">
        <v>19485</v>
      </c>
      <c r="C5315" s="4" t="s">
        <v>4247</v>
      </c>
      <c r="D5315" s="10">
        <v>1.593526118E9</v>
      </c>
      <c r="E5315" s="25">
        <v>0.29296982</v>
      </c>
      <c r="G5315" s="25"/>
    </row>
    <row r="5316">
      <c r="A5316" s="22" t="s">
        <v>19486</v>
      </c>
      <c r="B5316" s="4" t="s">
        <v>13155</v>
      </c>
      <c r="C5316" s="4" t="s">
        <v>6233</v>
      </c>
      <c r="D5316" s="10">
        <v>1.592488495E9</v>
      </c>
      <c r="E5316" s="25">
        <v>0.29293498</v>
      </c>
      <c r="G5316" s="25"/>
    </row>
    <row r="5317">
      <c r="A5317" s="22" t="s">
        <v>19487</v>
      </c>
      <c r="B5317" s="4" t="s">
        <v>19175</v>
      </c>
      <c r="C5317" s="4" t="s">
        <v>5895</v>
      </c>
      <c r="D5317" s="10">
        <v>1.593259898E9</v>
      </c>
      <c r="E5317" s="25">
        <v>0.2929245</v>
      </c>
      <c r="G5317" s="25"/>
    </row>
    <row r="5318">
      <c r="A5318" s="4" t="s">
        <v>19488</v>
      </c>
      <c r="B5318" s="4" t="s">
        <v>19219</v>
      </c>
      <c r="C5318" s="4" t="s">
        <v>4523</v>
      </c>
      <c r="D5318" s="10">
        <v>1.591450282E9</v>
      </c>
      <c r="E5318" s="25">
        <v>0.2926981</v>
      </c>
      <c r="G5318" s="25"/>
    </row>
    <row r="5319">
      <c r="A5319" s="4" t="s">
        <v>19489</v>
      </c>
      <c r="B5319" s="4" t="s">
        <v>10061</v>
      </c>
      <c r="C5319" s="4" t="s">
        <v>7052</v>
      </c>
      <c r="D5319" s="10">
        <v>1.592257401E9</v>
      </c>
      <c r="E5319" s="25">
        <v>0.2926963</v>
      </c>
      <c r="G5319" s="25"/>
    </row>
    <row r="5320">
      <c r="A5320" s="4" t="s">
        <v>19490</v>
      </c>
      <c r="B5320" s="4" t="s">
        <v>13643</v>
      </c>
      <c r="C5320" s="4" t="s">
        <v>11588</v>
      </c>
      <c r="D5320" s="10">
        <v>1.592683483E9</v>
      </c>
      <c r="E5320" s="25">
        <v>0.29263577</v>
      </c>
      <c r="G5320" s="25"/>
    </row>
    <row r="5321">
      <c r="A5321" s="4" t="s">
        <v>19491</v>
      </c>
      <c r="B5321" s="4" t="s">
        <v>18736</v>
      </c>
      <c r="C5321" s="4" t="s">
        <v>980</v>
      </c>
      <c r="D5321" s="10">
        <v>1.593040255E9</v>
      </c>
      <c r="E5321" s="25">
        <v>0.292535</v>
      </c>
      <c r="G5321" s="25"/>
    </row>
    <row r="5322">
      <c r="A5322" s="22" t="s">
        <v>19492</v>
      </c>
      <c r="B5322" s="4" t="s">
        <v>14975</v>
      </c>
      <c r="C5322" s="4" t="s">
        <v>927</v>
      </c>
      <c r="D5322" s="10">
        <v>1.591173727E9</v>
      </c>
      <c r="E5322" s="25">
        <v>0.2924859</v>
      </c>
      <c r="G5322" s="25"/>
    </row>
    <row r="5323">
      <c r="A5323" s="4" t="s">
        <v>19493</v>
      </c>
      <c r="B5323" s="4" t="s">
        <v>13441</v>
      </c>
      <c r="C5323" s="4" t="s">
        <v>754</v>
      </c>
      <c r="D5323" s="10">
        <v>1.59162479E9</v>
      </c>
      <c r="E5323" s="25">
        <v>0.29236585</v>
      </c>
      <c r="G5323" s="25"/>
    </row>
    <row r="5324">
      <c r="A5324" s="4" t="s">
        <v>19494</v>
      </c>
      <c r="B5324" s="4" t="s">
        <v>1041</v>
      </c>
      <c r="C5324" s="4" t="s">
        <v>6737</v>
      </c>
      <c r="D5324" s="10">
        <v>1.59243882E9</v>
      </c>
      <c r="E5324" s="25">
        <v>0.29171315</v>
      </c>
      <c r="G5324" s="25"/>
    </row>
    <row r="5325">
      <c r="A5325" s="4" t="s">
        <v>19495</v>
      </c>
      <c r="B5325" s="4" t="s">
        <v>15853</v>
      </c>
      <c r="C5325" s="4" t="s">
        <v>9399</v>
      </c>
      <c r="D5325" s="10">
        <v>1.592511265E9</v>
      </c>
      <c r="E5325" s="25">
        <v>0.29147246</v>
      </c>
      <c r="G5325" s="25"/>
    </row>
    <row r="5326">
      <c r="A5326" s="4" t="s">
        <v>19496</v>
      </c>
      <c r="B5326" s="4" t="s">
        <v>13129</v>
      </c>
      <c r="C5326" s="4" t="s">
        <v>4960</v>
      </c>
      <c r="D5326" s="10">
        <v>1.591192606E9</v>
      </c>
      <c r="E5326" s="25">
        <v>0.2914184</v>
      </c>
      <c r="G5326" s="25"/>
    </row>
    <row r="5327">
      <c r="A5327" s="4" t="s">
        <v>19497</v>
      </c>
      <c r="B5327" s="4" t="s">
        <v>19498</v>
      </c>
      <c r="C5327" s="4" t="s">
        <v>2099</v>
      </c>
      <c r="D5327" s="10">
        <v>1.591146813E9</v>
      </c>
      <c r="E5327" s="25">
        <v>0.29116267</v>
      </c>
      <c r="G5327" s="25"/>
    </row>
    <row r="5328">
      <c r="A5328" s="4" t="s">
        <v>19499</v>
      </c>
      <c r="B5328" s="4" t="s">
        <v>1359</v>
      </c>
      <c r="C5328" s="4" t="s">
        <v>34</v>
      </c>
      <c r="D5328" s="10">
        <v>1.592752601E9</v>
      </c>
      <c r="E5328" s="25">
        <v>0.2909612</v>
      </c>
      <c r="G5328" s="25"/>
    </row>
    <row r="5329">
      <c r="A5329" s="4" t="s">
        <v>19500</v>
      </c>
      <c r="B5329" s="4" t="s">
        <v>4453</v>
      </c>
      <c r="C5329" s="4" t="s">
        <v>1592</v>
      </c>
      <c r="D5329" s="10">
        <v>1.591274699E9</v>
      </c>
      <c r="E5329" s="25">
        <v>0.2907271</v>
      </c>
      <c r="G5329" s="25"/>
    </row>
    <row r="5330">
      <c r="A5330" s="4" t="s">
        <v>19501</v>
      </c>
      <c r="B5330" s="4" t="s">
        <v>15742</v>
      </c>
      <c r="C5330" s="4" t="s">
        <v>2325</v>
      </c>
      <c r="D5330" s="10">
        <v>1.592607781E9</v>
      </c>
      <c r="E5330" s="25">
        <v>0.29055697</v>
      </c>
      <c r="G5330" s="25"/>
    </row>
    <row r="5331">
      <c r="A5331" s="22" t="s">
        <v>19502</v>
      </c>
      <c r="B5331" s="4" t="s">
        <v>1790</v>
      </c>
      <c r="C5331" s="4" t="s">
        <v>4283</v>
      </c>
      <c r="D5331" s="10">
        <v>1.593465303E9</v>
      </c>
      <c r="E5331" s="25">
        <v>0.29049876</v>
      </c>
      <c r="G5331" s="25"/>
    </row>
    <row r="5332">
      <c r="A5332" s="4" t="s">
        <v>19503</v>
      </c>
      <c r="B5332" s="4" t="s">
        <v>4980</v>
      </c>
      <c r="C5332" s="4" t="s">
        <v>2202</v>
      </c>
      <c r="D5332" s="10">
        <v>1.59119059E9</v>
      </c>
      <c r="E5332" s="25">
        <v>0.29009116</v>
      </c>
      <c r="G5332" s="25"/>
    </row>
    <row r="5333">
      <c r="A5333" s="4" t="s">
        <v>19504</v>
      </c>
      <c r="B5333" s="4" t="s">
        <v>1215</v>
      </c>
      <c r="C5333" s="4" t="s">
        <v>4202</v>
      </c>
      <c r="D5333" s="10">
        <v>1.59252731E9</v>
      </c>
      <c r="E5333" s="25">
        <v>0.28951725</v>
      </c>
      <c r="G5333" s="25"/>
    </row>
    <row r="5334">
      <c r="A5334" s="22" t="s">
        <v>19505</v>
      </c>
      <c r="B5334" s="4" t="s">
        <v>19506</v>
      </c>
      <c r="C5334" s="4" t="s">
        <v>280</v>
      </c>
      <c r="D5334" s="10">
        <v>1.592590337E9</v>
      </c>
      <c r="E5334" s="25">
        <v>0.28937054</v>
      </c>
      <c r="G5334" s="25"/>
    </row>
    <row r="5335">
      <c r="A5335" s="4" t="s">
        <v>19507</v>
      </c>
      <c r="B5335" s="4" t="s">
        <v>19398</v>
      </c>
      <c r="C5335" s="4" t="s">
        <v>830</v>
      </c>
      <c r="D5335" s="10">
        <v>1.591728472E9</v>
      </c>
      <c r="E5335" s="25">
        <v>0.28927562</v>
      </c>
      <c r="G5335" s="25"/>
    </row>
    <row r="5336">
      <c r="A5336" s="4" t="s">
        <v>19508</v>
      </c>
      <c r="B5336" s="4" t="s">
        <v>2567</v>
      </c>
      <c r="C5336" s="4" t="s">
        <v>9445</v>
      </c>
      <c r="D5336" s="10">
        <v>1.592536169E9</v>
      </c>
      <c r="E5336" s="25">
        <v>0.28923735</v>
      </c>
      <c r="G5336" s="25"/>
    </row>
    <row r="5337">
      <c r="A5337" s="4" t="s">
        <v>19509</v>
      </c>
      <c r="B5337" s="4" t="s">
        <v>13441</v>
      </c>
      <c r="C5337" s="4" t="s">
        <v>6284</v>
      </c>
      <c r="D5337" s="10">
        <v>1.592575313E9</v>
      </c>
      <c r="E5337" s="25">
        <v>0.28920907</v>
      </c>
      <c r="G5337" s="25"/>
    </row>
    <row r="5338">
      <c r="A5338" s="4" t="s">
        <v>19510</v>
      </c>
      <c r="B5338" s="4" t="s">
        <v>2575</v>
      </c>
      <c r="C5338" s="4" t="s">
        <v>4456</v>
      </c>
      <c r="D5338" s="10">
        <v>1.592869719E9</v>
      </c>
      <c r="E5338" s="25">
        <v>0.2889095</v>
      </c>
      <c r="G5338" s="25"/>
    </row>
    <row r="5339">
      <c r="A5339" s="22" t="s">
        <v>19511</v>
      </c>
      <c r="B5339" s="4" t="s">
        <v>1057</v>
      </c>
      <c r="C5339" s="4" t="s">
        <v>5210</v>
      </c>
      <c r="D5339" s="10">
        <v>1.592086092E9</v>
      </c>
      <c r="E5339" s="25">
        <v>0.28886834</v>
      </c>
      <c r="G5339" s="25"/>
    </row>
    <row r="5340">
      <c r="A5340" s="4" t="s">
        <v>19512</v>
      </c>
      <c r="B5340" s="4" t="s">
        <v>13328</v>
      </c>
      <c r="C5340" s="4" t="s">
        <v>7972</v>
      </c>
      <c r="D5340" s="10">
        <v>1.592326773E9</v>
      </c>
      <c r="E5340" s="25">
        <v>0.28885874</v>
      </c>
      <c r="G5340" s="25"/>
    </row>
    <row r="5341">
      <c r="A5341" s="4" t="s">
        <v>19513</v>
      </c>
      <c r="B5341" s="4" t="s">
        <v>13270</v>
      </c>
      <c r="C5341" s="4" t="s">
        <v>11121</v>
      </c>
      <c r="D5341" s="10">
        <v>1.592170812E9</v>
      </c>
      <c r="E5341" s="25">
        <v>0.28883606</v>
      </c>
      <c r="G5341" s="25"/>
    </row>
    <row r="5342">
      <c r="A5342" s="4" t="s">
        <v>19514</v>
      </c>
      <c r="B5342" s="4" t="s">
        <v>11591</v>
      </c>
      <c r="C5342" s="4" t="s">
        <v>8242</v>
      </c>
      <c r="D5342" s="10">
        <v>1.593355385E9</v>
      </c>
      <c r="E5342" s="25">
        <v>0.2887726</v>
      </c>
      <c r="G5342" s="25"/>
    </row>
    <row r="5343">
      <c r="A5343" s="4" t="s">
        <v>19515</v>
      </c>
      <c r="B5343" s="4" t="s">
        <v>19003</v>
      </c>
      <c r="C5343" s="4" t="s">
        <v>6944</v>
      </c>
      <c r="D5343" s="10">
        <v>1.591666064E9</v>
      </c>
      <c r="E5343" s="25">
        <v>0.2886597</v>
      </c>
      <c r="G5343" s="25"/>
    </row>
    <row r="5344">
      <c r="A5344" s="4" t="s">
        <v>19516</v>
      </c>
      <c r="B5344" s="4" t="s">
        <v>930</v>
      </c>
      <c r="C5344" s="4" t="s">
        <v>5506</v>
      </c>
      <c r="D5344" s="10">
        <v>1.592324043E9</v>
      </c>
      <c r="E5344" s="25">
        <v>0.2886322</v>
      </c>
      <c r="G5344" s="25"/>
    </row>
    <row r="5345">
      <c r="A5345" s="4" t="s">
        <v>19517</v>
      </c>
      <c r="B5345" s="4" t="s">
        <v>5337</v>
      </c>
      <c r="C5345" s="4" t="s">
        <v>4492</v>
      </c>
      <c r="D5345" s="10">
        <v>1.591115808E9</v>
      </c>
      <c r="E5345" s="25">
        <v>0.28862163</v>
      </c>
      <c r="G5345" s="25"/>
    </row>
    <row r="5346">
      <c r="A5346" s="4" t="s">
        <v>19518</v>
      </c>
      <c r="B5346" s="4" t="s">
        <v>19090</v>
      </c>
      <c r="C5346" s="4" t="s">
        <v>3897</v>
      </c>
      <c r="D5346" s="10">
        <v>1.592518029E9</v>
      </c>
      <c r="E5346" s="25">
        <v>0.28841236</v>
      </c>
      <c r="G5346" s="25"/>
    </row>
    <row r="5347">
      <c r="A5347" s="4" t="s">
        <v>19519</v>
      </c>
      <c r="B5347" s="4" t="s">
        <v>19520</v>
      </c>
      <c r="C5347" s="4" t="s">
        <v>301</v>
      </c>
      <c r="D5347" s="10">
        <v>1.592754876E9</v>
      </c>
      <c r="E5347" s="25">
        <v>0.28788543</v>
      </c>
      <c r="G5347" s="25"/>
    </row>
    <row r="5348">
      <c r="A5348" s="4" t="s">
        <v>19521</v>
      </c>
      <c r="B5348" s="4" t="s">
        <v>19522</v>
      </c>
      <c r="C5348" s="4" t="s">
        <v>10677</v>
      </c>
      <c r="D5348" s="10">
        <v>1.592051071E9</v>
      </c>
      <c r="E5348" s="25">
        <v>0.2878803</v>
      </c>
      <c r="G5348" s="25"/>
    </row>
    <row r="5349">
      <c r="A5349" s="4" t="s">
        <v>19523</v>
      </c>
      <c r="B5349" s="4" t="s">
        <v>15670</v>
      </c>
      <c r="C5349" s="4" t="s">
        <v>46</v>
      </c>
      <c r="D5349" s="10">
        <v>1.591292134E9</v>
      </c>
      <c r="E5349" s="25">
        <v>0.28785858</v>
      </c>
      <c r="G5349" s="25"/>
    </row>
    <row r="5350">
      <c r="A5350" s="4" t="s">
        <v>19524</v>
      </c>
      <c r="B5350" s="4" t="s">
        <v>5714</v>
      </c>
      <c r="C5350" s="4" t="s">
        <v>6134</v>
      </c>
      <c r="D5350" s="10">
        <v>1.59165559E9</v>
      </c>
      <c r="E5350" s="25">
        <v>0.28777233</v>
      </c>
      <c r="G5350" s="25"/>
    </row>
    <row r="5351">
      <c r="A5351" s="4" t="s">
        <v>19525</v>
      </c>
      <c r="B5351" s="4" t="s">
        <v>1893</v>
      </c>
      <c r="C5351" s="4" t="s">
        <v>2090</v>
      </c>
      <c r="D5351" s="10">
        <v>1.593090701E9</v>
      </c>
      <c r="E5351" s="25">
        <v>0.28768206</v>
      </c>
      <c r="G5351" s="25"/>
    </row>
    <row r="5352">
      <c r="A5352" s="4" t="s">
        <v>19526</v>
      </c>
      <c r="B5352" s="4" t="s">
        <v>17251</v>
      </c>
      <c r="C5352" s="4" t="s">
        <v>1592</v>
      </c>
      <c r="D5352" s="10">
        <v>1.591286767E9</v>
      </c>
      <c r="E5352" s="25">
        <v>0.28742656</v>
      </c>
      <c r="G5352" s="25"/>
    </row>
    <row r="5353">
      <c r="A5353" s="4" t="s">
        <v>19527</v>
      </c>
      <c r="B5353" s="4" t="s">
        <v>2989</v>
      </c>
      <c r="C5353" s="4" t="s">
        <v>1189</v>
      </c>
      <c r="D5353" s="10">
        <v>1.591821019E9</v>
      </c>
      <c r="E5353" s="25">
        <v>0.28728366</v>
      </c>
      <c r="G5353" s="25"/>
    </row>
    <row r="5354">
      <c r="A5354" s="4" t="s">
        <v>19528</v>
      </c>
      <c r="B5354" s="4" t="s">
        <v>19529</v>
      </c>
      <c r="C5354" s="4" t="s">
        <v>956</v>
      </c>
      <c r="D5354" s="10">
        <v>1.591515912E9</v>
      </c>
      <c r="E5354" s="25">
        <v>0.28721207</v>
      </c>
      <c r="G5354" s="25"/>
    </row>
    <row r="5355">
      <c r="A5355" s="4" t="s">
        <v>19530</v>
      </c>
      <c r="B5355" s="4" t="s">
        <v>3108</v>
      </c>
      <c r="C5355" s="4" t="s">
        <v>3110</v>
      </c>
      <c r="D5355" s="10">
        <v>1.592488985E9</v>
      </c>
      <c r="E5355" s="25">
        <v>0.28680637</v>
      </c>
      <c r="G5355" s="25"/>
    </row>
    <row r="5356">
      <c r="A5356" s="22" t="s">
        <v>19531</v>
      </c>
      <c r="B5356" s="4" t="s">
        <v>8489</v>
      </c>
      <c r="C5356" s="4" t="s">
        <v>3974</v>
      </c>
      <c r="D5356" s="10">
        <v>1.591911894E9</v>
      </c>
      <c r="E5356" s="25">
        <v>0.28657722</v>
      </c>
      <c r="G5356" s="25"/>
    </row>
    <row r="5357">
      <c r="A5357" s="4" t="s">
        <v>19532</v>
      </c>
      <c r="B5357" s="4" t="s">
        <v>19533</v>
      </c>
      <c r="C5357" s="4" t="s">
        <v>3346</v>
      </c>
      <c r="D5357" s="10">
        <v>1.592630289E9</v>
      </c>
      <c r="E5357" s="25">
        <v>0.286301</v>
      </c>
      <c r="G5357" s="25"/>
    </row>
    <row r="5358">
      <c r="A5358" s="4" t="s">
        <v>19534</v>
      </c>
      <c r="B5358" s="4" t="s">
        <v>17857</v>
      </c>
      <c r="C5358" s="4" t="s">
        <v>70</v>
      </c>
      <c r="D5358" s="10">
        <v>1.592636732E9</v>
      </c>
      <c r="E5358" s="25">
        <v>0.28627583</v>
      </c>
      <c r="G5358" s="25"/>
    </row>
    <row r="5359">
      <c r="A5359" s="22" t="s">
        <v>19535</v>
      </c>
      <c r="B5359" s="4" t="s">
        <v>1790</v>
      </c>
      <c r="C5359" s="4" t="s">
        <v>3265</v>
      </c>
      <c r="D5359" s="10">
        <v>1.592513855E9</v>
      </c>
      <c r="E5359" s="25">
        <v>0.28625244</v>
      </c>
      <c r="G5359" s="25"/>
    </row>
    <row r="5360">
      <c r="A5360" s="4" t="s">
        <v>19536</v>
      </c>
      <c r="B5360" s="4" t="s">
        <v>13987</v>
      </c>
      <c r="C5360" s="4" t="s">
        <v>10674</v>
      </c>
      <c r="D5360" s="10">
        <v>1.592779216E9</v>
      </c>
      <c r="E5360" s="25">
        <v>0.28618893</v>
      </c>
      <c r="G5360" s="25"/>
    </row>
    <row r="5361">
      <c r="A5361" s="22" t="s">
        <v>19537</v>
      </c>
      <c r="B5361" s="4" t="s">
        <v>15610</v>
      </c>
      <c r="C5361" s="4" t="s">
        <v>8070</v>
      </c>
      <c r="D5361" s="10">
        <v>1.591654594E9</v>
      </c>
      <c r="E5361" s="25">
        <v>0.28609258</v>
      </c>
      <c r="G5361" s="25"/>
    </row>
    <row r="5362">
      <c r="A5362" s="22" t="s">
        <v>19538</v>
      </c>
      <c r="B5362" s="4" t="s">
        <v>3143</v>
      </c>
      <c r="C5362" s="4" t="s">
        <v>6490</v>
      </c>
      <c r="D5362" s="10">
        <v>1.591450872E9</v>
      </c>
      <c r="E5362" s="25">
        <v>0.28595665</v>
      </c>
      <c r="G5362" s="25"/>
    </row>
    <row r="5363">
      <c r="A5363" s="4" t="s">
        <v>19539</v>
      </c>
      <c r="B5363" s="4" t="s">
        <v>19540</v>
      </c>
      <c r="C5363" s="4" t="s">
        <v>5101</v>
      </c>
      <c r="D5363" s="10">
        <v>1.591905201E9</v>
      </c>
      <c r="E5363" s="25">
        <v>0.28595066</v>
      </c>
      <c r="G5363" s="25"/>
    </row>
    <row r="5364">
      <c r="A5364" s="4" t="s">
        <v>19541</v>
      </c>
      <c r="B5364" s="4" t="s">
        <v>8744</v>
      </c>
      <c r="C5364" s="4" t="s">
        <v>8737</v>
      </c>
      <c r="D5364" s="10">
        <v>1.59253555E9</v>
      </c>
      <c r="E5364" s="25">
        <v>0.28593183</v>
      </c>
      <c r="G5364" s="25"/>
    </row>
    <row r="5365">
      <c r="A5365" s="22" t="s">
        <v>19542</v>
      </c>
      <c r="B5365" s="4" t="s">
        <v>13230</v>
      </c>
      <c r="C5365" s="4" t="s">
        <v>7109</v>
      </c>
      <c r="D5365" s="10">
        <v>1.592237349E9</v>
      </c>
      <c r="E5365" s="25">
        <v>0.28588304</v>
      </c>
      <c r="G5365" s="25"/>
    </row>
    <row r="5366">
      <c r="A5366" s="4" t="s">
        <v>19543</v>
      </c>
      <c r="B5366" s="4" t="s">
        <v>19544</v>
      </c>
      <c r="C5366" s="4" t="s">
        <v>12382</v>
      </c>
      <c r="D5366" s="10">
        <v>1.591051187E9</v>
      </c>
      <c r="E5366" s="25">
        <v>0.28577524</v>
      </c>
      <c r="G5366" s="25"/>
    </row>
    <row r="5367">
      <c r="A5367" s="4" t="s">
        <v>19545</v>
      </c>
      <c r="B5367" s="4" t="s">
        <v>13425</v>
      </c>
      <c r="C5367" s="4" t="s">
        <v>10451</v>
      </c>
      <c r="D5367" s="10">
        <v>1.592850448E9</v>
      </c>
      <c r="E5367" s="25">
        <v>0.28575242</v>
      </c>
      <c r="G5367" s="25"/>
    </row>
    <row r="5368">
      <c r="A5368" s="22" t="s">
        <v>19546</v>
      </c>
      <c r="B5368" s="4" t="s">
        <v>18455</v>
      </c>
      <c r="C5368" s="4" t="s">
        <v>1300</v>
      </c>
      <c r="D5368" s="10">
        <v>1.59258066E9</v>
      </c>
      <c r="E5368" s="25">
        <v>0.28562683</v>
      </c>
      <c r="G5368" s="25"/>
    </row>
    <row r="5369">
      <c r="A5369" s="22" t="s">
        <v>19547</v>
      </c>
      <c r="B5369" s="4" t="s">
        <v>13230</v>
      </c>
      <c r="C5369" s="4" t="s">
        <v>5283</v>
      </c>
      <c r="D5369" s="10">
        <v>1.592854179E9</v>
      </c>
      <c r="E5369" s="25">
        <v>0.28562137</v>
      </c>
      <c r="G5369" s="25"/>
    </row>
    <row r="5370">
      <c r="A5370" s="4" t="s">
        <v>19548</v>
      </c>
      <c r="B5370" s="4" t="s">
        <v>2549</v>
      </c>
      <c r="C5370" s="4" t="s">
        <v>10995</v>
      </c>
      <c r="D5370" s="10">
        <v>1.592168927E9</v>
      </c>
      <c r="E5370" s="25">
        <v>0.28551686</v>
      </c>
      <c r="G5370" s="25"/>
    </row>
    <row r="5371">
      <c r="A5371" s="4" t="s">
        <v>19549</v>
      </c>
      <c r="B5371" s="4" t="s">
        <v>8319</v>
      </c>
      <c r="C5371" s="4" t="s">
        <v>4243</v>
      </c>
      <c r="D5371" s="10">
        <v>1.593087773E9</v>
      </c>
      <c r="E5371" s="25">
        <v>0.2851231</v>
      </c>
      <c r="G5371" s="25"/>
    </row>
    <row r="5372">
      <c r="A5372" s="4" t="s">
        <v>19550</v>
      </c>
      <c r="B5372" s="4" t="s">
        <v>10061</v>
      </c>
      <c r="C5372" s="4" t="s">
        <v>6083</v>
      </c>
      <c r="D5372" s="10">
        <v>1.592712196E9</v>
      </c>
      <c r="E5372" s="25">
        <v>0.28488547</v>
      </c>
      <c r="G5372" s="25"/>
    </row>
    <row r="5373">
      <c r="A5373" s="4" t="s">
        <v>19551</v>
      </c>
      <c r="B5373" s="4" t="s">
        <v>10931</v>
      </c>
      <c r="C5373" s="4" t="s">
        <v>2590</v>
      </c>
      <c r="D5373" s="10">
        <v>1.591128738E9</v>
      </c>
      <c r="E5373" s="25">
        <v>0.28482795</v>
      </c>
      <c r="G5373" s="25"/>
    </row>
    <row r="5374">
      <c r="A5374" s="4" t="s">
        <v>19552</v>
      </c>
      <c r="B5374" s="4" t="s">
        <v>13784</v>
      </c>
      <c r="C5374" s="4" t="s">
        <v>5853</v>
      </c>
      <c r="D5374" s="10">
        <v>1.592351806E9</v>
      </c>
      <c r="E5374" s="25">
        <v>0.28463405</v>
      </c>
      <c r="G5374" s="25"/>
    </row>
    <row r="5375">
      <c r="A5375" s="4" t="s">
        <v>19553</v>
      </c>
      <c r="B5375" s="4" t="s">
        <v>5714</v>
      </c>
      <c r="C5375" s="4" t="s">
        <v>1377</v>
      </c>
      <c r="D5375" s="10">
        <v>1.591549279E9</v>
      </c>
      <c r="E5375" s="25">
        <v>0.28446817</v>
      </c>
      <c r="G5375" s="25"/>
    </row>
    <row r="5376">
      <c r="A5376" s="4" t="s">
        <v>19554</v>
      </c>
      <c r="B5376" s="4" t="s">
        <v>14055</v>
      </c>
      <c r="C5376" s="4" t="s">
        <v>7506</v>
      </c>
      <c r="D5376" s="10">
        <v>1.591548973E9</v>
      </c>
      <c r="E5376" s="25">
        <v>0.28436565</v>
      </c>
      <c r="G5376" s="25"/>
    </row>
    <row r="5377">
      <c r="A5377" s="4" t="s">
        <v>19555</v>
      </c>
      <c r="B5377" s="4" t="s">
        <v>15715</v>
      </c>
      <c r="C5377" s="4" t="s">
        <v>5411</v>
      </c>
      <c r="D5377" s="10">
        <v>1.59164251E9</v>
      </c>
      <c r="E5377" s="25">
        <v>0.28434467</v>
      </c>
      <c r="G5377" s="25"/>
    </row>
    <row r="5378">
      <c r="A5378" s="22" t="s">
        <v>19556</v>
      </c>
      <c r="B5378" s="4" t="s">
        <v>872</v>
      </c>
      <c r="C5378" s="4" t="s">
        <v>3740</v>
      </c>
      <c r="D5378" s="10">
        <v>1.592540191E9</v>
      </c>
      <c r="E5378" s="25">
        <v>0.28414884</v>
      </c>
      <c r="G5378" s="25"/>
    </row>
    <row r="5379">
      <c r="A5379" s="22" t="s">
        <v>19557</v>
      </c>
      <c r="B5379" s="4" t="s">
        <v>5018</v>
      </c>
      <c r="C5379" s="4" t="s">
        <v>8456</v>
      </c>
      <c r="D5379" s="10">
        <v>1.591899229E9</v>
      </c>
      <c r="E5379" s="25">
        <v>0.2839957</v>
      </c>
      <c r="G5379" s="25"/>
    </row>
    <row r="5380">
      <c r="A5380" s="4" t="s">
        <v>19558</v>
      </c>
      <c r="B5380" s="4" t="s">
        <v>13970</v>
      </c>
      <c r="C5380" s="4" t="s">
        <v>827</v>
      </c>
      <c r="D5380" s="10">
        <v>1.592063096E9</v>
      </c>
      <c r="E5380" s="25">
        <v>0.28388992</v>
      </c>
      <c r="G5380" s="25"/>
    </row>
    <row r="5381">
      <c r="A5381" s="4" t="s">
        <v>19559</v>
      </c>
      <c r="B5381" s="4" t="s">
        <v>19560</v>
      </c>
      <c r="C5381" s="4" t="s">
        <v>10512</v>
      </c>
      <c r="D5381" s="10">
        <v>1.592686715E9</v>
      </c>
      <c r="E5381" s="25">
        <v>0.28383362</v>
      </c>
      <c r="G5381" s="25"/>
    </row>
    <row r="5382">
      <c r="A5382" s="22" t="s">
        <v>19561</v>
      </c>
      <c r="B5382" s="4" t="s">
        <v>13205</v>
      </c>
      <c r="C5382" s="4" t="s">
        <v>7007</v>
      </c>
      <c r="D5382" s="10">
        <v>1.592420099E9</v>
      </c>
      <c r="E5382" s="25">
        <v>0.28370956</v>
      </c>
      <c r="G5382" s="25"/>
    </row>
    <row r="5383">
      <c r="A5383" s="22" t="s">
        <v>19562</v>
      </c>
      <c r="B5383" s="4" t="s">
        <v>1790</v>
      </c>
      <c r="C5383" s="4" t="s">
        <v>647</v>
      </c>
      <c r="D5383" s="10">
        <v>1.59191942E9</v>
      </c>
      <c r="E5383" s="25">
        <v>0.28349042</v>
      </c>
      <c r="G5383" s="25"/>
    </row>
    <row r="5384">
      <c r="A5384" s="4" t="s">
        <v>19563</v>
      </c>
      <c r="B5384" s="4" t="s">
        <v>15877</v>
      </c>
      <c r="C5384" s="4" t="s">
        <v>5772</v>
      </c>
      <c r="D5384" s="10">
        <v>1.591199522E9</v>
      </c>
      <c r="E5384" s="25">
        <v>0.28338763</v>
      </c>
      <c r="G5384" s="25"/>
    </row>
    <row r="5385">
      <c r="A5385" s="4" t="s">
        <v>19564</v>
      </c>
      <c r="B5385" s="4" t="s">
        <v>13098</v>
      </c>
      <c r="C5385" s="4" t="s">
        <v>4499</v>
      </c>
      <c r="D5385" s="10">
        <v>1.592001427E9</v>
      </c>
      <c r="E5385" s="25">
        <v>0.28330326</v>
      </c>
      <c r="G5385" s="25"/>
    </row>
    <row r="5386">
      <c r="A5386" s="22" t="s">
        <v>19565</v>
      </c>
      <c r="B5386" s="4" t="s">
        <v>1790</v>
      </c>
      <c r="C5386" s="4" t="s">
        <v>46</v>
      </c>
      <c r="D5386" s="10">
        <v>1.591289946E9</v>
      </c>
      <c r="E5386" s="25">
        <v>0.2832448</v>
      </c>
      <c r="G5386" s="25"/>
    </row>
    <row r="5387">
      <c r="A5387" s="4" t="s">
        <v>19566</v>
      </c>
      <c r="B5387" s="4" t="s">
        <v>4846</v>
      </c>
      <c r="C5387" s="4" t="s">
        <v>4122</v>
      </c>
      <c r="D5387" s="10">
        <v>1.591079417E9</v>
      </c>
      <c r="E5387" s="25">
        <v>0.28319094</v>
      </c>
      <c r="G5387" s="25"/>
    </row>
    <row r="5388">
      <c r="A5388" s="22" t="s">
        <v>19567</v>
      </c>
      <c r="B5388" s="4" t="s">
        <v>6282</v>
      </c>
      <c r="C5388" s="4" t="s">
        <v>11666</v>
      </c>
      <c r="D5388" s="10">
        <v>1.593486134E9</v>
      </c>
      <c r="E5388" s="25">
        <v>0.28317186</v>
      </c>
      <c r="G5388" s="25"/>
    </row>
    <row r="5389">
      <c r="A5389" s="22" t="s">
        <v>19568</v>
      </c>
      <c r="B5389" s="4" t="s">
        <v>13826</v>
      </c>
      <c r="C5389" s="4" t="s">
        <v>9498</v>
      </c>
      <c r="D5389" s="10">
        <v>1.591826758E9</v>
      </c>
      <c r="E5389" s="25">
        <v>0.28288415</v>
      </c>
      <c r="G5389" s="25"/>
    </row>
    <row r="5390">
      <c r="A5390" s="4" t="s">
        <v>19569</v>
      </c>
      <c r="B5390" s="4" t="s">
        <v>13333</v>
      </c>
      <c r="C5390" s="4" t="s">
        <v>9357</v>
      </c>
      <c r="D5390" s="10">
        <v>1.592492416E9</v>
      </c>
      <c r="E5390" s="25">
        <v>0.28272873</v>
      </c>
      <c r="G5390" s="25"/>
    </row>
    <row r="5391">
      <c r="A5391" s="4" t="s">
        <v>19570</v>
      </c>
      <c r="B5391" s="4" t="s">
        <v>13551</v>
      </c>
      <c r="C5391" s="4" t="s">
        <v>7343</v>
      </c>
      <c r="D5391" s="10">
        <v>1.592422968E9</v>
      </c>
      <c r="E5391" s="25">
        <v>0.28270295</v>
      </c>
      <c r="G5391" s="25"/>
    </row>
    <row r="5392">
      <c r="A5392" s="22" t="s">
        <v>19571</v>
      </c>
      <c r="B5392" s="4" t="s">
        <v>1790</v>
      </c>
      <c r="C5392" s="4" t="s">
        <v>8412</v>
      </c>
      <c r="D5392" s="10">
        <v>1.591025569E9</v>
      </c>
      <c r="E5392" s="25">
        <v>0.28266248</v>
      </c>
      <c r="G5392" s="25"/>
    </row>
    <row r="5393">
      <c r="A5393" s="4" t="s">
        <v>19572</v>
      </c>
      <c r="B5393" s="4" t="s">
        <v>1113</v>
      </c>
      <c r="C5393" s="4" t="s">
        <v>3125</v>
      </c>
      <c r="D5393" s="10">
        <v>1.593625938E9</v>
      </c>
      <c r="E5393" s="25">
        <v>0.28233966</v>
      </c>
      <c r="G5393" s="25"/>
    </row>
    <row r="5394">
      <c r="A5394" s="4" t="s">
        <v>19573</v>
      </c>
      <c r="B5394" s="4" t="s">
        <v>16624</v>
      </c>
      <c r="C5394" s="4" t="s">
        <v>4922</v>
      </c>
      <c r="D5394" s="10">
        <v>1.593530781E9</v>
      </c>
      <c r="E5394" s="25">
        <v>0.2822523</v>
      </c>
      <c r="G5394" s="25"/>
    </row>
    <row r="5395">
      <c r="A5395" s="4" t="s">
        <v>19574</v>
      </c>
      <c r="B5395" s="4" t="s">
        <v>13098</v>
      </c>
      <c r="C5395" s="4" t="s">
        <v>4240</v>
      </c>
      <c r="D5395" s="10">
        <v>1.592307922E9</v>
      </c>
      <c r="E5395" s="25">
        <v>0.2821183</v>
      </c>
      <c r="G5395" s="25"/>
    </row>
    <row r="5396">
      <c r="A5396" s="4" t="s">
        <v>19575</v>
      </c>
      <c r="B5396" s="4" t="s">
        <v>10931</v>
      </c>
      <c r="C5396" s="4" t="s">
        <v>9803</v>
      </c>
      <c r="D5396" s="10">
        <v>1.591862324E9</v>
      </c>
      <c r="E5396" s="25">
        <v>0.28191736</v>
      </c>
      <c r="G5396" s="25"/>
    </row>
    <row r="5397">
      <c r="A5397" s="4" t="s">
        <v>19576</v>
      </c>
      <c r="B5397" s="4" t="s">
        <v>14107</v>
      </c>
      <c r="C5397" s="4" t="s">
        <v>3321</v>
      </c>
      <c r="D5397" s="10">
        <v>1.593028157E9</v>
      </c>
      <c r="E5397" s="25">
        <v>0.28189996</v>
      </c>
      <c r="G5397" s="25"/>
    </row>
    <row r="5398">
      <c r="A5398" s="4" t="s">
        <v>19577</v>
      </c>
      <c r="B5398" s="4" t="s">
        <v>14903</v>
      </c>
      <c r="C5398" s="4" t="s">
        <v>4450</v>
      </c>
      <c r="D5398" s="10">
        <v>1.591927707E9</v>
      </c>
      <c r="E5398" s="25">
        <v>0.28166345</v>
      </c>
      <c r="G5398" s="25"/>
    </row>
    <row r="5399">
      <c r="A5399" s="4" t="s">
        <v>19578</v>
      </c>
      <c r="B5399" s="4" t="s">
        <v>13129</v>
      </c>
      <c r="C5399" s="4" t="s">
        <v>1613</v>
      </c>
      <c r="D5399" s="10">
        <v>1.592705965E9</v>
      </c>
      <c r="E5399" s="25">
        <v>0.28163138</v>
      </c>
      <c r="G5399" s="25"/>
    </row>
    <row r="5400">
      <c r="A5400" s="22" t="s">
        <v>19579</v>
      </c>
      <c r="B5400" s="4" t="s">
        <v>2065</v>
      </c>
      <c r="C5400" s="4" t="s">
        <v>5171</v>
      </c>
      <c r="D5400" s="10">
        <v>1.591645575E9</v>
      </c>
      <c r="E5400" s="25">
        <v>0.28146237</v>
      </c>
      <c r="G5400" s="25"/>
    </row>
    <row r="5401">
      <c r="A5401" s="22" t="s">
        <v>19580</v>
      </c>
      <c r="B5401" s="4" t="s">
        <v>19581</v>
      </c>
      <c r="C5401" s="4" t="s">
        <v>5139</v>
      </c>
      <c r="D5401" s="10">
        <v>1.591470715E9</v>
      </c>
      <c r="E5401" s="25">
        <v>0.28143683</v>
      </c>
      <c r="G5401" s="25"/>
    </row>
    <row r="5402">
      <c r="A5402" s="4" t="s">
        <v>19582</v>
      </c>
      <c r="B5402" s="4" t="s">
        <v>3947</v>
      </c>
      <c r="C5402" s="4" t="s">
        <v>4319</v>
      </c>
      <c r="D5402" s="10">
        <v>1.591029707E9</v>
      </c>
      <c r="E5402" s="25">
        <v>0.28128946</v>
      </c>
      <c r="G5402" s="25"/>
    </row>
    <row r="5403">
      <c r="A5403" s="4" t="s">
        <v>19583</v>
      </c>
      <c r="B5403" s="4" t="s">
        <v>4826</v>
      </c>
      <c r="C5403" s="4" t="s">
        <v>7721</v>
      </c>
      <c r="D5403" s="10">
        <v>1.591654504E9</v>
      </c>
      <c r="E5403" s="25">
        <v>0.2812611</v>
      </c>
      <c r="G5403" s="25"/>
    </row>
    <row r="5404">
      <c r="A5404" s="22" t="s">
        <v>19584</v>
      </c>
      <c r="B5404" s="4" t="s">
        <v>1327</v>
      </c>
      <c r="C5404" s="4" t="s">
        <v>5853</v>
      </c>
      <c r="D5404" s="10">
        <v>1.592406755E9</v>
      </c>
      <c r="E5404" s="25">
        <v>0.28120574</v>
      </c>
      <c r="G5404" s="25"/>
    </row>
    <row r="5405">
      <c r="A5405" s="4" t="s">
        <v>19585</v>
      </c>
      <c r="B5405" s="4" t="s">
        <v>1176</v>
      </c>
      <c r="C5405" s="4" t="s">
        <v>12165</v>
      </c>
      <c r="D5405" s="10">
        <v>1.592176627E9</v>
      </c>
      <c r="E5405" s="25">
        <v>0.2812048</v>
      </c>
      <c r="G5405" s="25"/>
    </row>
    <row r="5406">
      <c r="A5406" s="22" t="s">
        <v>19586</v>
      </c>
      <c r="B5406" s="4" t="s">
        <v>10061</v>
      </c>
      <c r="C5406" s="4" t="s">
        <v>6905</v>
      </c>
      <c r="D5406" s="10">
        <v>1.592343813E9</v>
      </c>
      <c r="E5406" s="25">
        <v>0.2810536</v>
      </c>
      <c r="G5406" s="25"/>
    </row>
    <row r="5407">
      <c r="A5407" s="4" t="s">
        <v>19587</v>
      </c>
      <c r="B5407" s="4" t="s">
        <v>3053</v>
      </c>
      <c r="C5407" s="4" t="s">
        <v>6585</v>
      </c>
      <c r="D5407" s="10">
        <v>1.59293867E9</v>
      </c>
      <c r="E5407" s="25">
        <v>0.28091964</v>
      </c>
      <c r="G5407" s="25"/>
    </row>
    <row r="5408">
      <c r="A5408" s="4" t="s">
        <v>19588</v>
      </c>
      <c r="B5408" s="4" t="s">
        <v>13813</v>
      </c>
      <c r="C5408" s="4" t="s">
        <v>3909</v>
      </c>
      <c r="D5408" s="10">
        <v>1.591315635E9</v>
      </c>
      <c r="E5408" s="25">
        <v>0.28071874</v>
      </c>
      <c r="G5408" s="25"/>
    </row>
    <row r="5409">
      <c r="A5409" s="4" t="s">
        <v>19589</v>
      </c>
      <c r="B5409" s="4" t="s">
        <v>13492</v>
      </c>
      <c r="C5409" s="4" t="s">
        <v>10119</v>
      </c>
      <c r="D5409" s="10">
        <v>1.593271527E9</v>
      </c>
      <c r="E5409" s="25">
        <v>0.28059307</v>
      </c>
      <c r="G5409" s="25"/>
    </row>
    <row r="5410">
      <c r="A5410" s="4" t="s">
        <v>19590</v>
      </c>
      <c r="B5410" s="4" t="s">
        <v>13194</v>
      </c>
      <c r="C5410" s="4" t="s">
        <v>7622</v>
      </c>
      <c r="D5410" s="10">
        <v>1.592865877E9</v>
      </c>
      <c r="E5410" s="25">
        <v>0.28058502</v>
      </c>
      <c r="G5410" s="25"/>
    </row>
    <row r="5411">
      <c r="A5411" s="4" t="s">
        <v>19591</v>
      </c>
      <c r="B5411" s="4" t="s">
        <v>919</v>
      </c>
      <c r="C5411" s="4" t="s">
        <v>1414</v>
      </c>
      <c r="D5411" s="10">
        <v>1.593411179E9</v>
      </c>
      <c r="E5411" s="25">
        <v>0.2805392</v>
      </c>
      <c r="G5411" s="25"/>
    </row>
    <row r="5412">
      <c r="A5412" s="22" t="s">
        <v>19592</v>
      </c>
      <c r="B5412" s="4" t="s">
        <v>16421</v>
      </c>
      <c r="C5412" s="4" t="s">
        <v>11496</v>
      </c>
      <c r="D5412" s="10">
        <v>1.59122598E9</v>
      </c>
      <c r="E5412" s="25">
        <v>0.2805031</v>
      </c>
      <c r="G5412" s="25"/>
    </row>
    <row r="5413">
      <c r="A5413" s="4" t="s">
        <v>19593</v>
      </c>
      <c r="B5413" s="4" t="s">
        <v>7257</v>
      </c>
      <c r="C5413" s="4" t="s">
        <v>6407</v>
      </c>
      <c r="D5413" s="10">
        <v>1.593368759E9</v>
      </c>
      <c r="E5413" s="25">
        <v>0.28048223</v>
      </c>
      <c r="G5413" s="25"/>
    </row>
    <row r="5414">
      <c r="A5414" s="4" t="s">
        <v>19594</v>
      </c>
      <c r="B5414" s="4" t="s">
        <v>19595</v>
      </c>
      <c r="C5414" s="4" t="s">
        <v>9237</v>
      </c>
      <c r="D5414" s="10">
        <v>1.593210762E9</v>
      </c>
      <c r="E5414" s="25">
        <v>0.28032464</v>
      </c>
      <c r="G5414" s="25"/>
    </row>
    <row r="5415">
      <c r="A5415" s="4" t="s">
        <v>19596</v>
      </c>
      <c r="B5415" s="4" t="s">
        <v>2303</v>
      </c>
      <c r="C5415" s="4" t="s">
        <v>11769</v>
      </c>
      <c r="D5415" s="10">
        <v>1.592507435E9</v>
      </c>
      <c r="E5415" s="25">
        <v>0.2802788</v>
      </c>
      <c r="G5415" s="25"/>
    </row>
    <row r="5416">
      <c r="A5416" s="4" t="s">
        <v>19597</v>
      </c>
      <c r="B5416" s="4" t="s">
        <v>13135</v>
      </c>
      <c r="C5416" s="4" t="s">
        <v>2315</v>
      </c>
      <c r="D5416" s="10">
        <v>1.591718895E9</v>
      </c>
      <c r="E5416" s="25">
        <v>0.28007245</v>
      </c>
      <c r="G5416" s="25"/>
    </row>
    <row r="5417">
      <c r="A5417" s="22" t="s">
        <v>19598</v>
      </c>
      <c r="B5417" s="4" t="s">
        <v>19599</v>
      </c>
      <c r="C5417" s="4" t="s">
        <v>11830</v>
      </c>
      <c r="D5417" s="10">
        <v>1.592358103E9</v>
      </c>
      <c r="E5417" s="25">
        <v>0.28004277</v>
      </c>
      <c r="G5417" s="25"/>
    </row>
    <row r="5418">
      <c r="A5418" s="4" t="s">
        <v>19600</v>
      </c>
      <c r="B5418" s="4" t="s">
        <v>15911</v>
      </c>
      <c r="C5418" s="4" t="s">
        <v>8156</v>
      </c>
      <c r="D5418" s="10">
        <v>1.592629607E9</v>
      </c>
      <c r="E5418" s="25">
        <v>0.2798793</v>
      </c>
      <c r="G5418" s="25"/>
    </row>
    <row r="5419">
      <c r="A5419" s="4" t="s">
        <v>19601</v>
      </c>
      <c r="B5419" s="4" t="s">
        <v>14383</v>
      </c>
      <c r="C5419" s="4" t="s">
        <v>7969</v>
      </c>
      <c r="D5419" s="10">
        <v>1.592330938E9</v>
      </c>
      <c r="E5419" s="25">
        <v>0.2793933</v>
      </c>
      <c r="G5419" s="25"/>
    </row>
    <row r="5420">
      <c r="A5420" s="4" t="s">
        <v>19602</v>
      </c>
      <c r="B5420" s="4" t="s">
        <v>3858</v>
      </c>
      <c r="C5420" s="4" t="s">
        <v>1065</v>
      </c>
      <c r="D5420" s="10">
        <v>1.591023322E9</v>
      </c>
      <c r="E5420" s="25">
        <v>0.27903378</v>
      </c>
      <c r="G5420" s="25"/>
    </row>
    <row r="5421">
      <c r="A5421" s="22" t="s">
        <v>19603</v>
      </c>
      <c r="B5421" s="4" t="s">
        <v>13901</v>
      </c>
      <c r="C5421" s="4" t="s">
        <v>2650</v>
      </c>
      <c r="D5421" s="10">
        <v>1.592404374E9</v>
      </c>
      <c r="E5421" s="25">
        <v>0.27901947</v>
      </c>
      <c r="G5421" s="25"/>
    </row>
    <row r="5422">
      <c r="A5422" s="4" t="s">
        <v>19604</v>
      </c>
      <c r="B5422" s="4" t="s">
        <v>14427</v>
      </c>
      <c r="C5422" s="4" t="s">
        <v>4096</v>
      </c>
      <c r="D5422" s="10">
        <v>1.5912187E9</v>
      </c>
      <c r="E5422" s="25">
        <v>0.27894387</v>
      </c>
      <c r="G5422" s="25"/>
    </row>
    <row r="5423">
      <c r="A5423" s="4" t="s">
        <v>19605</v>
      </c>
      <c r="B5423" s="4" t="s">
        <v>13155</v>
      </c>
      <c r="C5423" s="4" t="s">
        <v>3059</v>
      </c>
      <c r="D5423" s="10">
        <v>1.592958708E9</v>
      </c>
      <c r="E5423" s="25">
        <v>0.2789273</v>
      </c>
      <c r="G5423" s="25"/>
    </row>
    <row r="5424">
      <c r="A5424" s="4" t="s">
        <v>19606</v>
      </c>
      <c r="B5424" s="4" t="s">
        <v>13945</v>
      </c>
      <c r="C5424" s="4" t="s">
        <v>9378</v>
      </c>
      <c r="D5424" s="10">
        <v>1.593304919E9</v>
      </c>
      <c r="E5424" s="25">
        <v>0.27857503</v>
      </c>
      <c r="G5424" s="25"/>
    </row>
    <row r="5425">
      <c r="A5425" s="22" t="s">
        <v>19607</v>
      </c>
      <c r="B5425" s="4" t="s">
        <v>2549</v>
      </c>
      <c r="C5425" s="4" t="s">
        <v>50</v>
      </c>
      <c r="D5425" s="10">
        <v>1.59173337E9</v>
      </c>
      <c r="E5425" s="25">
        <v>0.2784411</v>
      </c>
      <c r="G5425" s="25"/>
    </row>
    <row r="5426">
      <c r="A5426" s="4" t="s">
        <v>19608</v>
      </c>
      <c r="B5426" s="4" t="s">
        <v>13280</v>
      </c>
      <c r="C5426" s="4" t="s">
        <v>3865</v>
      </c>
      <c r="D5426" s="10">
        <v>1.592411149E9</v>
      </c>
      <c r="E5426" s="25">
        <v>0.27792212</v>
      </c>
      <c r="G5426" s="25"/>
    </row>
    <row r="5427">
      <c r="A5427" s="4" t="s">
        <v>19609</v>
      </c>
      <c r="B5427" s="4" t="s">
        <v>951</v>
      </c>
      <c r="C5427" s="4" t="s">
        <v>2667</v>
      </c>
      <c r="D5427" s="10">
        <v>1.593342953E9</v>
      </c>
      <c r="E5427" s="25">
        <v>0.2775088</v>
      </c>
      <c r="G5427" s="25"/>
    </row>
    <row r="5428">
      <c r="A5428" s="4" t="s">
        <v>19610</v>
      </c>
      <c r="B5428" s="4" t="s">
        <v>13713</v>
      </c>
      <c r="C5428" s="4" t="s">
        <v>1300</v>
      </c>
      <c r="D5428" s="10">
        <v>1.592578496E9</v>
      </c>
      <c r="E5428" s="25">
        <v>0.2774859</v>
      </c>
      <c r="G5428" s="25"/>
    </row>
    <row r="5429">
      <c r="A5429" s="4" t="s">
        <v>19611</v>
      </c>
      <c r="B5429" s="4" t="s">
        <v>14916</v>
      </c>
      <c r="C5429" s="4" t="s">
        <v>9848</v>
      </c>
      <c r="D5429" s="10">
        <v>1.591731943E9</v>
      </c>
      <c r="E5429" s="25">
        <v>0.27741215</v>
      </c>
      <c r="G5429" s="25"/>
    </row>
    <row r="5430">
      <c r="A5430" s="4" t="s">
        <v>19612</v>
      </c>
      <c r="B5430" s="4" t="s">
        <v>16513</v>
      </c>
      <c r="C5430" s="4" t="s">
        <v>10135</v>
      </c>
      <c r="D5430" s="10">
        <v>1.592594304E9</v>
      </c>
      <c r="E5430" s="25">
        <v>0.2772473</v>
      </c>
      <c r="G5430" s="25"/>
    </row>
    <row r="5431">
      <c r="A5431" s="4" t="s">
        <v>19613</v>
      </c>
      <c r="B5431" s="4" t="s">
        <v>13393</v>
      </c>
      <c r="C5431" s="4" t="s">
        <v>1352</v>
      </c>
      <c r="D5431" s="10">
        <v>1.593382629E9</v>
      </c>
      <c r="E5431" s="25">
        <v>0.2771288</v>
      </c>
      <c r="G5431" s="25"/>
    </row>
    <row r="5432">
      <c r="A5432" s="4" t="s">
        <v>19614</v>
      </c>
      <c r="B5432" s="4" t="s">
        <v>13108</v>
      </c>
      <c r="C5432" s="4" t="s">
        <v>1974</v>
      </c>
      <c r="D5432" s="10">
        <v>1.593370937E9</v>
      </c>
      <c r="E5432" s="25">
        <v>0.2771199</v>
      </c>
      <c r="G5432" s="25"/>
    </row>
    <row r="5433">
      <c r="A5433" s="4" t="s">
        <v>19615</v>
      </c>
      <c r="B5433" s="4" t="s">
        <v>867</v>
      </c>
      <c r="C5433" s="4" t="s">
        <v>11619</v>
      </c>
      <c r="D5433" s="10">
        <v>1.592769236E9</v>
      </c>
      <c r="E5433" s="25">
        <v>0.2770922</v>
      </c>
      <c r="G5433" s="25"/>
    </row>
    <row r="5434">
      <c r="A5434" s="4" t="s">
        <v>19616</v>
      </c>
      <c r="B5434" s="4" t="s">
        <v>18807</v>
      </c>
      <c r="C5434" s="4" t="s">
        <v>11215</v>
      </c>
      <c r="D5434" s="10">
        <v>1.593043131E9</v>
      </c>
      <c r="E5434" s="25">
        <v>0.27696168</v>
      </c>
      <c r="G5434" s="25"/>
    </row>
    <row r="5435">
      <c r="A5435" s="4" t="s">
        <v>19617</v>
      </c>
      <c r="B5435" s="4" t="s">
        <v>13535</v>
      </c>
      <c r="C5435" s="4" t="s">
        <v>9656</v>
      </c>
      <c r="D5435" s="10">
        <v>1.591391645E9</v>
      </c>
      <c r="E5435" s="25">
        <v>0.2769185</v>
      </c>
      <c r="G5435" s="25"/>
    </row>
    <row r="5436">
      <c r="A5436" s="4" t="s">
        <v>19618</v>
      </c>
      <c r="B5436" s="4" t="s">
        <v>13458</v>
      </c>
      <c r="C5436" s="4" t="s">
        <v>6126</v>
      </c>
      <c r="D5436" s="10">
        <v>1.592764104E9</v>
      </c>
      <c r="E5436" s="25">
        <v>0.276899</v>
      </c>
      <c r="G5436" s="25"/>
    </row>
    <row r="5437">
      <c r="A5437" s="4" t="s">
        <v>19619</v>
      </c>
      <c r="B5437" s="4" t="s">
        <v>15252</v>
      </c>
      <c r="C5437" s="4" t="s">
        <v>9614</v>
      </c>
      <c r="D5437" s="10">
        <v>1.592352827E9</v>
      </c>
      <c r="E5437" s="25">
        <v>0.27686813</v>
      </c>
      <c r="G5437" s="25"/>
    </row>
    <row r="5438">
      <c r="A5438" s="4" t="s">
        <v>19620</v>
      </c>
      <c r="B5438" s="4" t="s">
        <v>19621</v>
      </c>
      <c r="C5438" s="4" t="s">
        <v>7140</v>
      </c>
      <c r="D5438" s="10">
        <v>1.593383673E9</v>
      </c>
      <c r="E5438" s="25">
        <v>0.27633324</v>
      </c>
      <c r="G5438" s="25"/>
    </row>
    <row r="5439">
      <c r="A5439" s="22" t="s">
        <v>19622</v>
      </c>
      <c r="B5439" s="4" t="s">
        <v>10866</v>
      </c>
      <c r="C5439" s="4" t="s">
        <v>4960</v>
      </c>
      <c r="D5439" s="10">
        <v>1.591127062E9</v>
      </c>
      <c r="E5439" s="25">
        <v>0.27633187</v>
      </c>
      <c r="G5439" s="25"/>
    </row>
    <row r="5440">
      <c r="A5440" s="4" t="s">
        <v>19623</v>
      </c>
      <c r="B5440" s="4" t="s">
        <v>6282</v>
      </c>
      <c r="C5440" s="4" t="s">
        <v>4951</v>
      </c>
      <c r="D5440" s="10">
        <v>1.592334547E9</v>
      </c>
      <c r="E5440" s="25">
        <v>0.27632698</v>
      </c>
      <c r="G5440" s="25"/>
    </row>
    <row r="5441">
      <c r="A5441" s="22" t="s">
        <v>19624</v>
      </c>
      <c r="B5441" s="4" t="s">
        <v>13551</v>
      </c>
      <c r="C5441" s="4" t="s">
        <v>2005</v>
      </c>
      <c r="D5441" s="10">
        <v>1.592836539E9</v>
      </c>
      <c r="E5441" s="25">
        <v>0.2762041</v>
      </c>
      <c r="G5441" s="25"/>
    </row>
    <row r="5442">
      <c r="A5442" s="22" t="s">
        <v>19625</v>
      </c>
      <c r="B5442" s="4" t="s">
        <v>19626</v>
      </c>
      <c r="C5442" s="4" t="s">
        <v>301</v>
      </c>
      <c r="D5442" s="10">
        <v>1.592759918E9</v>
      </c>
      <c r="E5442" s="25">
        <v>0.2761785</v>
      </c>
      <c r="G5442" s="25"/>
    </row>
    <row r="5443">
      <c r="A5443" s="4" t="s">
        <v>19627</v>
      </c>
      <c r="B5443" s="4" t="s">
        <v>18959</v>
      </c>
      <c r="C5443" s="4" t="s">
        <v>10915</v>
      </c>
      <c r="D5443" s="10">
        <v>1.591937642E9</v>
      </c>
      <c r="E5443" s="25">
        <v>0.27607027</v>
      </c>
      <c r="G5443" s="25"/>
    </row>
    <row r="5444">
      <c r="A5444" s="22" t="s">
        <v>19628</v>
      </c>
      <c r="B5444" s="4" t="s">
        <v>2065</v>
      </c>
      <c r="C5444" s="4" t="s">
        <v>7163</v>
      </c>
      <c r="D5444" s="10">
        <v>1.591782695E9</v>
      </c>
      <c r="E5444" s="25">
        <v>0.27606878</v>
      </c>
      <c r="G5444" s="25"/>
    </row>
    <row r="5445">
      <c r="A5445" s="4" t="s">
        <v>19629</v>
      </c>
      <c r="B5445" s="4" t="s">
        <v>1790</v>
      </c>
      <c r="C5445" s="4" t="s">
        <v>3652</v>
      </c>
      <c r="D5445" s="10">
        <v>1.591025313E9</v>
      </c>
      <c r="E5445" s="25">
        <v>0.27603334</v>
      </c>
      <c r="G5445" s="25"/>
    </row>
    <row r="5446">
      <c r="A5446" s="22" t="s">
        <v>19630</v>
      </c>
      <c r="B5446" s="4" t="s">
        <v>16689</v>
      </c>
      <c r="C5446" s="4" t="s">
        <v>830</v>
      </c>
      <c r="D5446" s="10">
        <v>1.591721613E9</v>
      </c>
      <c r="E5446" s="25">
        <v>0.27600104</v>
      </c>
      <c r="G5446" s="25"/>
    </row>
    <row r="5447">
      <c r="A5447" s="22" t="s">
        <v>19631</v>
      </c>
      <c r="B5447" s="4" t="s">
        <v>13910</v>
      </c>
      <c r="C5447" s="4" t="s">
        <v>5762</v>
      </c>
      <c r="D5447" s="10">
        <v>1.593531809E9</v>
      </c>
      <c r="E5447" s="25">
        <v>0.27558455</v>
      </c>
      <c r="G5447" s="25"/>
    </row>
    <row r="5448">
      <c r="A5448" s="4" t="s">
        <v>19632</v>
      </c>
      <c r="B5448" s="4" t="s">
        <v>2795</v>
      </c>
      <c r="C5448" s="4" t="s">
        <v>5119</v>
      </c>
      <c r="D5448" s="10">
        <v>1.593102728E9</v>
      </c>
      <c r="E5448" s="25">
        <v>0.2752595</v>
      </c>
      <c r="G5448" s="25"/>
    </row>
    <row r="5449">
      <c r="A5449" s="4" t="s">
        <v>19633</v>
      </c>
      <c r="B5449" s="4" t="s">
        <v>15928</v>
      </c>
      <c r="C5449" s="4" t="s">
        <v>289</v>
      </c>
      <c r="D5449" s="10">
        <v>1.593308653E9</v>
      </c>
      <c r="E5449" s="25">
        <v>0.27522784</v>
      </c>
      <c r="G5449" s="25"/>
    </row>
    <row r="5450">
      <c r="A5450" s="4" t="s">
        <v>19634</v>
      </c>
      <c r="B5450" s="4" t="s">
        <v>7333</v>
      </c>
      <c r="C5450" s="4" t="s">
        <v>773</v>
      </c>
      <c r="D5450" s="10">
        <v>1.591110436E9</v>
      </c>
      <c r="E5450" s="25">
        <v>0.2746007</v>
      </c>
      <c r="G5450" s="25"/>
    </row>
    <row r="5451">
      <c r="A5451" s="22" t="s">
        <v>19635</v>
      </c>
      <c r="B5451" s="4" t="s">
        <v>12250</v>
      </c>
      <c r="C5451" s="4" t="s">
        <v>8312</v>
      </c>
      <c r="D5451" s="10">
        <v>1.591781908E9</v>
      </c>
      <c r="E5451" s="25">
        <v>0.27452952</v>
      </c>
      <c r="G5451" s="25"/>
    </row>
    <row r="5452">
      <c r="A5452" s="4" t="s">
        <v>19636</v>
      </c>
      <c r="B5452" s="4" t="s">
        <v>19310</v>
      </c>
      <c r="C5452" s="4" t="s">
        <v>3206</v>
      </c>
      <c r="D5452" s="10">
        <v>1.594199595E9</v>
      </c>
      <c r="E5452" s="25">
        <v>0.27405253</v>
      </c>
      <c r="G5452" s="25"/>
    </row>
    <row r="5453">
      <c r="A5453" s="4" t="s">
        <v>19637</v>
      </c>
      <c r="B5453" s="4" t="s">
        <v>7333</v>
      </c>
      <c r="C5453" s="4" t="s">
        <v>8227</v>
      </c>
      <c r="D5453" s="10">
        <v>1.591113271E9</v>
      </c>
      <c r="E5453" s="25">
        <v>0.27403653</v>
      </c>
      <c r="G5453" s="25"/>
    </row>
    <row r="5454">
      <c r="A5454" s="4" t="s">
        <v>19638</v>
      </c>
      <c r="B5454" s="4" t="s">
        <v>17761</v>
      </c>
      <c r="C5454" s="4" t="s">
        <v>4012</v>
      </c>
      <c r="D5454" s="10">
        <v>1.593199148E9</v>
      </c>
      <c r="E5454" s="25">
        <v>0.2737847</v>
      </c>
      <c r="G5454" s="25"/>
    </row>
    <row r="5455">
      <c r="A5455" s="4" t="s">
        <v>19639</v>
      </c>
      <c r="B5455" s="4" t="s">
        <v>19640</v>
      </c>
      <c r="C5455" s="4" t="s">
        <v>10302</v>
      </c>
      <c r="D5455" s="10">
        <v>1.591308966E9</v>
      </c>
      <c r="E5455" s="25">
        <v>0.27375466</v>
      </c>
      <c r="G5455" s="25"/>
    </row>
    <row r="5456">
      <c r="A5456" s="4" t="s">
        <v>19641</v>
      </c>
      <c r="B5456" s="4" t="s">
        <v>930</v>
      </c>
      <c r="C5456" s="4" t="s">
        <v>4607</v>
      </c>
      <c r="D5456" s="10">
        <v>1.591551819E9</v>
      </c>
      <c r="E5456" s="25">
        <v>0.27369857</v>
      </c>
      <c r="G5456" s="25"/>
    </row>
    <row r="5457">
      <c r="A5457" s="4" t="s">
        <v>19642</v>
      </c>
      <c r="B5457" s="4" t="s">
        <v>14055</v>
      </c>
      <c r="C5457" s="4" t="s">
        <v>9017</v>
      </c>
      <c r="D5457" s="10">
        <v>1.591590979E9</v>
      </c>
      <c r="E5457" s="25">
        <v>0.27361366</v>
      </c>
      <c r="G5457" s="25"/>
    </row>
    <row r="5458">
      <c r="A5458" s="22" t="s">
        <v>19643</v>
      </c>
      <c r="B5458" s="4" t="s">
        <v>13689</v>
      </c>
      <c r="C5458" s="4" t="s">
        <v>8408</v>
      </c>
      <c r="D5458" s="10">
        <v>1.591284707E9</v>
      </c>
      <c r="E5458" s="25">
        <v>0.27346766</v>
      </c>
      <c r="G5458" s="25"/>
    </row>
    <row r="5459">
      <c r="A5459" s="4" t="s">
        <v>19644</v>
      </c>
      <c r="B5459" s="4" t="s">
        <v>14034</v>
      </c>
      <c r="C5459" s="4" t="s">
        <v>6691</v>
      </c>
      <c r="D5459" s="10">
        <v>1.593493272E9</v>
      </c>
      <c r="E5459" s="25">
        <v>0.27340797</v>
      </c>
      <c r="G5459" s="25"/>
    </row>
    <row r="5460">
      <c r="A5460" s="4" t="s">
        <v>19645</v>
      </c>
      <c r="B5460" s="4" t="s">
        <v>6282</v>
      </c>
      <c r="C5460" s="4" t="s">
        <v>3234</v>
      </c>
      <c r="D5460" s="10">
        <v>1.592428534E9</v>
      </c>
      <c r="E5460" s="25">
        <v>0.2733374</v>
      </c>
      <c r="G5460" s="25"/>
    </row>
    <row r="5461">
      <c r="A5461" s="4" t="s">
        <v>19646</v>
      </c>
      <c r="B5461" s="4" t="s">
        <v>3070</v>
      </c>
      <c r="C5461" s="4" t="s">
        <v>10878</v>
      </c>
      <c r="D5461" s="10">
        <v>1.591177667E9</v>
      </c>
      <c r="E5461" s="25">
        <v>0.2732303</v>
      </c>
      <c r="G5461" s="25"/>
    </row>
    <row r="5462">
      <c r="A5462" s="22" t="s">
        <v>19647</v>
      </c>
      <c r="B5462" s="4" t="s">
        <v>1327</v>
      </c>
      <c r="C5462" s="4" t="s">
        <v>7228</v>
      </c>
      <c r="D5462" s="10">
        <v>1.591266817E9</v>
      </c>
      <c r="E5462" s="25">
        <v>0.27319235</v>
      </c>
      <c r="G5462" s="25"/>
    </row>
    <row r="5463">
      <c r="A5463" s="4" t="s">
        <v>19648</v>
      </c>
      <c r="B5463" s="4" t="s">
        <v>1067</v>
      </c>
      <c r="C5463" s="4" t="s">
        <v>1126</v>
      </c>
      <c r="D5463" s="10">
        <v>1.592002852E9</v>
      </c>
      <c r="E5463" s="25">
        <v>0.27305987</v>
      </c>
      <c r="G5463" s="25"/>
    </row>
    <row r="5464">
      <c r="A5464" s="22" t="s">
        <v>19649</v>
      </c>
      <c r="B5464" s="4" t="s">
        <v>13945</v>
      </c>
      <c r="C5464" s="4" t="s">
        <v>8152</v>
      </c>
      <c r="D5464" s="10">
        <v>1.592420912E9</v>
      </c>
      <c r="E5464" s="25">
        <v>0.27301896</v>
      </c>
      <c r="G5464" s="25"/>
    </row>
    <row r="5465">
      <c r="A5465" s="22" t="s">
        <v>19650</v>
      </c>
      <c r="B5465" s="4" t="s">
        <v>12250</v>
      </c>
      <c r="C5465" s="4" t="s">
        <v>5038</v>
      </c>
      <c r="D5465" s="10">
        <v>1.593085492E9</v>
      </c>
      <c r="E5465" s="25">
        <v>0.27280012</v>
      </c>
      <c r="G5465" s="25"/>
    </row>
    <row r="5466">
      <c r="A5466" s="4" t="s">
        <v>19651</v>
      </c>
      <c r="B5466" s="4" t="s">
        <v>3294</v>
      </c>
      <c r="C5466" s="4" t="s">
        <v>8187</v>
      </c>
      <c r="D5466" s="10">
        <v>1.592940059E9</v>
      </c>
      <c r="E5466" s="25">
        <v>0.2726625</v>
      </c>
      <c r="G5466" s="25"/>
    </row>
    <row r="5467">
      <c r="A5467" s="4" t="s">
        <v>19652</v>
      </c>
      <c r="B5467" s="4" t="s">
        <v>15124</v>
      </c>
      <c r="C5467" s="4" t="s">
        <v>11365</v>
      </c>
      <c r="D5467" s="10">
        <v>1.59181972E9</v>
      </c>
      <c r="E5467" s="25">
        <v>0.27254093</v>
      </c>
      <c r="G5467" s="25"/>
    </row>
    <row r="5468">
      <c r="A5468" s="4" t="s">
        <v>19653</v>
      </c>
      <c r="B5468" s="4" t="s">
        <v>2989</v>
      </c>
      <c r="C5468" s="4" t="s">
        <v>1851</v>
      </c>
      <c r="D5468" s="10">
        <v>1.591390862E9</v>
      </c>
      <c r="E5468" s="25">
        <v>0.27228278</v>
      </c>
      <c r="G5468" s="25"/>
    </row>
    <row r="5469">
      <c r="A5469" s="4" t="s">
        <v>19653</v>
      </c>
      <c r="B5469" s="4" t="s">
        <v>2989</v>
      </c>
      <c r="C5469" s="4" t="s">
        <v>8599</v>
      </c>
      <c r="D5469" s="10">
        <v>1.5913906E9</v>
      </c>
      <c r="E5469" s="25">
        <v>0.27228278</v>
      </c>
      <c r="G5469" s="25"/>
    </row>
    <row r="5470">
      <c r="A5470" s="4" t="s">
        <v>19654</v>
      </c>
      <c r="B5470" s="4" t="s">
        <v>14656</v>
      </c>
      <c r="C5470" s="4" t="s">
        <v>3689</v>
      </c>
      <c r="D5470" s="10">
        <v>1.592960411E9</v>
      </c>
      <c r="E5470" s="25">
        <v>0.27226222</v>
      </c>
      <c r="G5470" s="25"/>
    </row>
    <row r="5471">
      <c r="A5471" s="4" t="s">
        <v>19655</v>
      </c>
      <c r="B5471" s="4" t="s">
        <v>15853</v>
      </c>
      <c r="C5471" s="4" t="s">
        <v>395</v>
      </c>
      <c r="D5471" s="10">
        <v>1.591587577E9</v>
      </c>
      <c r="E5471" s="25">
        <v>0.27219337</v>
      </c>
      <c r="G5471" s="25"/>
    </row>
    <row r="5472">
      <c r="A5472" s="22" t="s">
        <v>19656</v>
      </c>
      <c r="B5472" s="4" t="s">
        <v>19657</v>
      </c>
      <c r="C5472" s="4" t="s">
        <v>4207</v>
      </c>
      <c r="D5472" s="10">
        <v>1.592195883E9</v>
      </c>
      <c r="E5472" s="25">
        <v>0.27191836</v>
      </c>
      <c r="G5472" s="25"/>
    </row>
    <row r="5473">
      <c r="A5473" s="22" t="s">
        <v>19658</v>
      </c>
      <c r="B5473" s="4" t="s">
        <v>19659</v>
      </c>
      <c r="C5473" s="4" t="s">
        <v>10752</v>
      </c>
      <c r="D5473" s="10">
        <v>1.591882718E9</v>
      </c>
      <c r="E5473" s="25">
        <v>0.2717877</v>
      </c>
      <c r="G5473" s="25"/>
    </row>
    <row r="5474">
      <c r="A5474" s="4" t="s">
        <v>19660</v>
      </c>
      <c r="B5474" s="4" t="s">
        <v>11591</v>
      </c>
      <c r="C5474" s="4" t="s">
        <v>4340</v>
      </c>
      <c r="D5474" s="10">
        <v>1.592068817E9</v>
      </c>
      <c r="E5474" s="25">
        <v>0.27178055</v>
      </c>
      <c r="G5474" s="25"/>
    </row>
    <row r="5475">
      <c r="A5475" s="4" t="s">
        <v>19661</v>
      </c>
      <c r="B5475" s="4" t="s">
        <v>14958</v>
      </c>
      <c r="C5475" s="4" t="s">
        <v>3274</v>
      </c>
      <c r="D5475" s="10">
        <v>1.591508069E9</v>
      </c>
      <c r="E5475" s="25">
        <v>0.27171063</v>
      </c>
      <c r="G5475" s="25"/>
    </row>
    <row r="5476">
      <c r="A5476" s="22" t="s">
        <v>19662</v>
      </c>
      <c r="B5476" s="4" t="s">
        <v>13601</v>
      </c>
      <c r="C5476" s="4" t="s">
        <v>6665</v>
      </c>
      <c r="D5476" s="10">
        <v>1.592892358E9</v>
      </c>
      <c r="E5476" s="25">
        <v>0.27170223</v>
      </c>
      <c r="G5476" s="25"/>
    </row>
    <row r="5477">
      <c r="A5477" s="4" t="s">
        <v>19663</v>
      </c>
      <c r="B5477" s="4" t="s">
        <v>14533</v>
      </c>
      <c r="C5477" s="4" t="s">
        <v>12382</v>
      </c>
      <c r="D5477" s="10">
        <v>1.591028564E9</v>
      </c>
      <c r="E5477" s="25">
        <v>0.27165267</v>
      </c>
      <c r="G5477" s="25"/>
    </row>
    <row r="5478">
      <c r="A5478" s="4" t="s">
        <v>19664</v>
      </c>
      <c r="B5478" s="4" t="s">
        <v>15124</v>
      </c>
      <c r="C5478" s="4" t="s">
        <v>11650</v>
      </c>
      <c r="D5478" s="10">
        <v>1.591981264E9</v>
      </c>
      <c r="E5478" s="25">
        <v>0.27162072</v>
      </c>
      <c r="G5478" s="25"/>
    </row>
    <row r="5479">
      <c r="A5479" s="4" t="s">
        <v>19665</v>
      </c>
      <c r="B5479" s="4" t="s">
        <v>1619</v>
      </c>
      <c r="C5479" s="4" t="s">
        <v>1338</v>
      </c>
      <c r="D5479" s="10">
        <v>1.591106372E9</v>
      </c>
      <c r="E5479" s="25">
        <v>0.2715273</v>
      </c>
      <c r="G5479" s="25"/>
    </row>
    <row r="5480">
      <c r="A5480" s="4" t="s">
        <v>19666</v>
      </c>
      <c r="B5480" s="4" t="s">
        <v>13260</v>
      </c>
      <c r="C5480" s="4" t="s">
        <v>4180</v>
      </c>
      <c r="D5480" s="10">
        <v>1.591203828E9</v>
      </c>
      <c r="E5480" s="25">
        <v>0.27145416</v>
      </c>
      <c r="G5480" s="25"/>
    </row>
    <row r="5481">
      <c r="A5481" s="4" t="s">
        <v>19667</v>
      </c>
      <c r="B5481" s="4" t="s">
        <v>3143</v>
      </c>
      <c r="C5481" s="4" t="s">
        <v>3678</v>
      </c>
      <c r="D5481" s="10">
        <v>1.592011306E9</v>
      </c>
      <c r="E5481" s="25">
        <v>0.27142525</v>
      </c>
      <c r="G5481" s="25"/>
    </row>
    <row r="5482">
      <c r="A5482" s="22" t="s">
        <v>19668</v>
      </c>
      <c r="B5482" s="4" t="s">
        <v>13689</v>
      </c>
      <c r="C5482" s="4" t="s">
        <v>3736</v>
      </c>
      <c r="D5482" s="10">
        <v>1.592604473E9</v>
      </c>
      <c r="E5482" s="25">
        <v>0.27128482</v>
      </c>
      <c r="G5482" s="25"/>
    </row>
    <row r="5483">
      <c r="A5483" s="4" t="s">
        <v>19669</v>
      </c>
      <c r="B5483" s="4" t="s">
        <v>19670</v>
      </c>
      <c r="C5483" s="4" t="s">
        <v>11252</v>
      </c>
      <c r="D5483" s="10">
        <v>1.593205354E9</v>
      </c>
      <c r="E5483" s="25">
        <v>0.27127874</v>
      </c>
      <c r="G5483" s="25"/>
    </row>
    <row r="5484">
      <c r="A5484" s="4" t="s">
        <v>19671</v>
      </c>
      <c r="B5484" s="4" t="s">
        <v>14903</v>
      </c>
      <c r="C5484" s="4" t="s">
        <v>7784</v>
      </c>
      <c r="D5484" s="10">
        <v>1.591131501E9</v>
      </c>
      <c r="E5484" s="25">
        <v>0.27125758</v>
      </c>
      <c r="G5484" s="25"/>
    </row>
    <row r="5485">
      <c r="A5485" s="4" t="s">
        <v>19672</v>
      </c>
      <c r="B5485" s="4" t="s">
        <v>18141</v>
      </c>
      <c r="C5485" s="4" t="s">
        <v>1532</v>
      </c>
      <c r="D5485" s="10">
        <v>1.59331802E9</v>
      </c>
      <c r="E5485" s="25">
        <v>0.2712471</v>
      </c>
      <c r="G5485" s="25"/>
    </row>
    <row r="5486">
      <c r="A5486" s="22" t="s">
        <v>19673</v>
      </c>
      <c r="B5486" s="4" t="s">
        <v>13395</v>
      </c>
      <c r="C5486" s="4" t="s">
        <v>11836</v>
      </c>
      <c r="D5486" s="10">
        <v>1.591753162E9</v>
      </c>
      <c r="E5486" s="25">
        <v>0.2712112</v>
      </c>
      <c r="G5486" s="25"/>
    </row>
    <row r="5487">
      <c r="A5487" s="22" t="s">
        <v>19674</v>
      </c>
      <c r="B5487" s="4" t="s">
        <v>2848</v>
      </c>
      <c r="C5487" s="4" t="s">
        <v>6229</v>
      </c>
      <c r="D5487" s="10">
        <v>1.59249517E9</v>
      </c>
      <c r="E5487" s="25">
        <v>0.2711696</v>
      </c>
      <c r="G5487" s="25"/>
    </row>
    <row r="5488">
      <c r="A5488" s="4" t="s">
        <v>19675</v>
      </c>
      <c r="B5488" s="4" t="s">
        <v>4689</v>
      </c>
      <c r="C5488" s="4" t="s">
        <v>4299</v>
      </c>
      <c r="D5488" s="10">
        <v>1.593549047E9</v>
      </c>
      <c r="E5488" s="25">
        <v>0.27106676</v>
      </c>
      <c r="G5488" s="25"/>
    </row>
    <row r="5489">
      <c r="A5489" s="4" t="s">
        <v>19676</v>
      </c>
      <c r="B5489" s="4" t="s">
        <v>19677</v>
      </c>
      <c r="C5489" s="4" t="s">
        <v>830</v>
      </c>
      <c r="D5489" s="10">
        <v>1.591739028E9</v>
      </c>
      <c r="E5489" s="25">
        <v>0.2707649</v>
      </c>
      <c r="G5489" s="25"/>
    </row>
    <row r="5490">
      <c r="A5490" s="4" t="s">
        <v>19678</v>
      </c>
      <c r="B5490" s="4" t="s">
        <v>14437</v>
      </c>
      <c r="C5490" s="4" t="s">
        <v>4492</v>
      </c>
      <c r="D5490" s="10">
        <v>1.591116452E9</v>
      </c>
      <c r="E5490" s="25">
        <v>0.27068192</v>
      </c>
      <c r="G5490" s="25"/>
    </row>
    <row r="5491">
      <c r="A5491" s="4" t="s">
        <v>19679</v>
      </c>
      <c r="B5491" s="4" t="s">
        <v>13945</v>
      </c>
      <c r="C5491" s="4" t="s">
        <v>4012</v>
      </c>
      <c r="D5491" s="10">
        <v>1.593201163E9</v>
      </c>
      <c r="E5491" s="25">
        <v>0.27061853</v>
      </c>
      <c r="G5491" s="25"/>
    </row>
    <row r="5492">
      <c r="A5492" s="4" t="s">
        <v>19680</v>
      </c>
      <c r="B5492" s="4" t="s">
        <v>6282</v>
      </c>
      <c r="C5492" s="4" t="s">
        <v>5116</v>
      </c>
      <c r="D5492" s="10">
        <v>1.593485885E9</v>
      </c>
      <c r="E5492" s="25">
        <v>0.27060184</v>
      </c>
      <c r="G5492" s="25"/>
    </row>
    <row r="5493">
      <c r="A5493" s="22" t="s">
        <v>19681</v>
      </c>
      <c r="B5493" s="4" t="s">
        <v>8235</v>
      </c>
      <c r="C5493" s="4" t="s">
        <v>5767</v>
      </c>
      <c r="D5493" s="10">
        <v>1.592579787E9</v>
      </c>
      <c r="E5493" s="25">
        <v>0.27046645</v>
      </c>
      <c r="G5493" s="25"/>
    </row>
    <row r="5494">
      <c r="A5494" s="4" t="s">
        <v>19682</v>
      </c>
      <c r="B5494" s="4" t="s">
        <v>13506</v>
      </c>
      <c r="C5494" s="4" t="s">
        <v>6585</v>
      </c>
      <c r="D5494" s="10">
        <v>1.592947954E9</v>
      </c>
      <c r="E5494" s="25">
        <v>0.27037814</v>
      </c>
      <c r="G5494" s="25"/>
    </row>
    <row r="5495">
      <c r="A5495" s="4" t="s">
        <v>19683</v>
      </c>
      <c r="B5495" s="4" t="s">
        <v>19684</v>
      </c>
      <c r="C5495" s="4" t="s">
        <v>9199</v>
      </c>
      <c r="D5495" s="10">
        <v>1.59188762E9</v>
      </c>
      <c r="E5495" s="25">
        <v>0.27024114</v>
      </c>
      <c r="G5495" s="25"/>
    </row>
    <row r="5496">
      <c r="A5496" s="4" t="s">
        <v>19685</v>
      </c>
      <c r="B5496" s="4" t="s">
        <v>13828</v>
      </c>
      <c r="C5496" s="4" t="s">
        <v>8471</v>
      </c>
      <c r="D5496" s="10">
        <v>1.5935501E9</v>
      </c>
      <c r="E5496" s="25">
        <v>0.27016938</v>
      </c>
      <c r="G5496" s="25"/>
    </row>
    <row r="5497">
      <c r="A5497" s="4" t="s">
        <v>19686</v>
      </c>
      <c r="B5497" s="4" t="s">
        <v>1595</v>
      </c>
      <c r="C5497" s="4" t="s">
        <v>4770</v>
      </c>
      <c r="D5497" s="10">
        <v>1.591111432E9</v>
      </c>
      <c r="E5497" s="25">
        <v>0.27015653</v>
      </c>
      <c r="G5497" s="25"/>
    </row>
    <row r="5498">
      <c r="A5498" s="22" t="s">
        <v>19687</v>
      </c>
      <c r="B5498" s="10">
        <v>1.9830602E7</v>
      </c>
      <c r="C5498" s="4" t="s">
        <v>7934</v>
      </c>
      <c r="D5498" s="10">
        <v>1.593206657E9</v>
      </c>
      <c r="E5498" s="25">
        <v>0.27001345</v>
      </c>
      <c r="G5498" s="25"/>
    </row>
    <row r="5499">
      <c r="A5499" s="4" t="s">
        <v>19688</v>
      </c>
      <c r="B5499" s="4" t="s">
        <v>13333</v>
      </c>
      <c r="C5499" s="4" t="s">
        <v>12135</v>
      </c>
      <c r="D5499" s="10">
        <v>1.591390653E9</v>
      </c>
      <c r="E5499" s="25">
        <v>0.269682</v>
      </c>
      <c r="G5499" s="25"/>
    </row>
    <row r="5500">
      <c r="A5500" s="4" t="s">
        <v>19689</v>
      </c>
      <c r="B5500" s="4" t="s">
        <v>886</v>
      </c>
      <c r="C5500" s="4" t="s">
        <v>7930</v>
      </c>
      <c r="D5500" s="10">
        <v>1.592842744E9</v>
      </c>
      <c r="E5500" s="25">
        <v>0.2694888</v>
      </c>
      <c r="G5500" s="25"/>
    </row>
    <row r="5501">
      <c r="A5501" s="22" t="s">
        <v>19690</v>
      </c>
      <c r="B5501" s="4" t="s">
        <v>930</v>
      </c>
      <c r="C5501" s="4" t="s">
        <v>4207</v>
      </c>
      <c r="D5501" s="10">
        <v>1.592189277E9</v>
      </c>
      <c r="E5501" s="25">
        <v>0.26947248</v>
      </c>
      <c r="G5501" s="25"/>
    </row>
    <row r="5502">
      <c r="A5502" s="4" t="s">
        <v>19691</v>
      </c>
      <c r="B5502" s="4" t="s">
        <v>13773</v>
      </c>
      <c r="C5502" s="4" t="s">
        <v>1414</v>
      </c>
      <c r="D5502" s="10">
        <v>1.593442621E9</v>
      </c>
      <c r="E5502" s="25">
        <v>0.26940793</v>
      </c>
      <c r="G5502" s="25"/>
    </row>
    <row r="5503">
      <c r="A5503" s="4" t="s">
        <v>19692</v>
      </c>
      <c r="B5503" s="4" t="s">
        <v>2636</v>
      </c>
      <c r="C5503" s="4" t="s">
        <v>10594</v>
      </c>
      <c r="D5503" s="10">
        <v>1.59145926E9</v>
      </c>
      <c r="E5503" s="25">
        <v>0.2692567</v>
      </c>
      <c r="G5503" s="25"/>
    </row>
    <row r="5504">
      <c r="A5504" s="4" t="s">
        <v>19693</v>
      </c>
      <c r="B5504" s="4" t="s">
        <v>15615</v>
      </c>
      <c r="C5504" s="4" t="s">
        <v>4901</v>
      </c>
      <c r="D5504" s="10">
        <v>1.59144879E9</v>
      </c>
      <c r="E5504" s="25">
        <v>0.26923358</v>
      </c>
      <c r="G5504" s="25"/>
    </row>
    <row r="5505">
      <c r="A5505" s="4" t="s">
        <v>19694</v>
      </c>
      <c r="B5505" s="4" t="s">
        <v>13176</v>
      </c>
      <c r="C5505" s="4" t="s">
        <v>9195</v>
      </c>
      <c r="D5505" s="10">
        <v>1.591894708E9</v>
      </c>
      <c r="E5505" s="25">
        <v>0.26896042</v>
      </c>
      <c r="G5505" s="25"/>
    </row>
    <row r="5506">
      <c r="A5506" s="22" t="s">
        <v>19695</v>
      </c>
      <c r="B5506" s="4" t="s">
        <v>2921</v>
      </c>
      <c r="C5506" s="4" t="s">
        <v>2095</v>
      </c>
      <c r="D5506" s="10">
        <v>1.592081516E9</v>
      </c>
      <c r="E5506" s="25">
        <v>0.26892233</v>
      </c>
      <c r="G5506" s="25"/>
    </row>
    <row r="5507">
      <c r="A5507" s="22" t="s">
        <v>19696</v>
      </c>
      <c r="B5507" s="4" t="s">
        <v>7379</v>
      </c>
      <c r="C5507" s="4" t="s">
        <v>10491</v>
      </c>
      <c r="D5507" s="10">
        <v>1.592065934E9</v>
      </c>
      <c r="E5507" s="25">
        <v>0.26885512</v>
      </c>
      <c r="G5507" s="25"/>
    </row>
    <row r="5508">
      <c r="A5508" s="4" t="s">
        <v>19697</v>
      </c>
      <c r="B5508" s="4" t="s">
        <v>3070</v>
      </c>
      <c r="C5508" s="4" t="s">
        <v>4180</v>
      </c>
      <c r="D5508" s="10">
        <v>1.591173547E9</v>
      </c>
      <c r="E5508" s="25">
        <v>0.2688072</v>
      </c>
      <c r="G5508" s="25"/>
    </row>
    <row r="5509">
      <c r="A5509" s="4" t="s">
        <v>19698</v>
      </c>
      <c r="B5509" s="4" t="s">
        <v>19395</v>
      </c>
      <c r="C5509" s="4" t="s">
        <v>2037</v>
      </c>
      <c r="D5509" s="10">
        <v>1.591870842E9</v>
      </c>
      <c r="E5509" s="25">
        <v>0.2686928</v>
      </c>
      <c r="G5509" s="25"/>
    </row>
    <row r="5510">
      <c r="A5510" s="4" t="s">
        <v>19699</v>
      </c>
      <c r="B5510" s="4" t="s">
        <v>1067</v>
      </c>
      <c r="C5510" s="4" t="s">
        <v>9702</v>
      </c>
      <c r="D5510" s="10">
        <v>1.591279564E9</v>
      </c>
      <c r="E5510" s="25">
        <v>0.26868165</v>
      </c>
      <c r="G5510" s="25"/>
    </row>
    <row r="5511">
      <c r="A5511" s="4" t="s">
        <v>19700</v>
      </c>
      <c r="B5511" s="4" t="s">
        <v>15223</v>
      </c>
      <c r="C5511" s="4" t="s">
        <v>6269</v>
      </c>
      <c r="D5511" s="10">
        <v>1.591253009E9</v>
      </c>
      <c r="E5511" s="25">
        <v>0.26868063</v>
      </c>
      <c r="G5511" s="25"/>
    </row>
    <row r="5512">
      <c r="A5512" s="4" t="s">
        <v>19701</v>
      </c>
      <c r="B5512" s="4" t="s">
        <v>16438</v>
      </c>
      <c r="C5512" s="4" t="s">
        <v>10179</v>
      </c>
      <c r="D5512" s="10">
        <v>1.592867988E9</v>
      </c>
      <c r="E5512" s="25">
        <v>0.26857612</v>
      </c>
      <c r="G5512" s="25"/>
    </row>
    <row r="5513">
      <c r="A5513" s="22" t="s">
        <v>19702</v>
      </c>
      <c r="B5513" s="4" t="s">
        <v>2065</v>
      </c>
      <c r="C5513" s="4" t="s">
        <v>8596</v>
      </c>
      <c r="D5513" s="10">
        <v>1.592835892E9</v>
      </c>
      <c r="E5513" s="25">
        <v>0.2684307</v>
      </c>
      <c r="G5513" s="25"/>
    </row>
    <row r="5514">
      <c r="A5514" s="22" t="s">
        <v>19703</v>
      </c>
      <c r="B5514" s="4" t="s">
        <v>19704</v>
      </c>
      <c r="C5514" s="4" t="s">
        <v>6994</v>
      </c>
      <c r="D5514" s="10">
        <v>1.591022893E9</v>
      </c>
      <c r="E5514" s="25">
        <v>0.26816654</v>
      </c>
      <c r="G5514" s="25"/>
    </row>
    <row r="5515">
      <c r="A5515" s="4" t="s">
        <v>19705</v>
      </c>
      <c r="B5515" s="4" t="s">
        <v>3053</v>
      </c>
      <c r="C5515" s="4" t="s">
        <v>2103</v>
      </c>
      <c r="D5515" s="10">
        <v>1.59157265E9</v>
      </c>
      <c r="E5515" s="25">
        <v>0.2679475</v>
      </c>
      <c r="G5515" s="25"/>
    </row>
    <row r="5516">
      <c r="A5516" s="4" t="s">
        <v>19706</v>
      </c>
      <c r="B5516" s="4" t="s">
        <v>6521</v>
      </c>
      <c r="C5516" s="4" t="s">
        <v>975</v>
      </c>
      <c r="D5516" s="10">
        <v>1.591635909E9</v>
      </c>
      <c r="E5516" s="25">
        <v>0.26765347</v>
      </c>
      <c r="G5516" s="25"/>
    </row>
    <row r="5517">
      <c r="A5517" s="22" t="s">
        <v>19707</v>
      </c>
      <c r="B5517" s="4" t="s">
        <v>7059</v>
      </c>
      <c r="C5517" s="4" t="s">
        <v>6752</v>
      </c>
      <c r="D5517" s="10">
        <v>1.593453151E9</v>
      </c>
      <c r="E5517" s="25">
        <v>0.26764524</v>
      </c>
      <c r="G5517" s="25"/>
    </row>
    <row r="5518">
      <c r="A5518" s="4" t="s">
        <v>19708</v>
      </c>
      <c r="B5518" s="4" t="s">
        <v>13366</v>
      </c>
      <c r="C5518" s="4" t="s">
        <v>528</v>
      </c>
      <c r="D5518" s="10">
        <v>1.592185297E9</v>
      </c>
      <c r="E5518" s="25">
        <v>0.26764008</v>
      </c>
      <c r="G5518" s="25"/>
    </row>
    <row r="5519">
      <c r="A5519" s="4" t="s">
        <v>19709</v>
      </c>
      <c r="B5519" s="4" t="s">
        <v>3014</v>
      </c>
      <c r="C5519" s="4" t="s">
        <v>9017</v>
      </c>
      <c r="D5519" s="10">
        <v>1.591407059E9</v>
      </c>
      <c r="E5519" s="25">
        <v>0.267588</v>
      </c>
      <c r="G5519" s="25"/>
    </row>
    <row r="5520">
      <c r="A5520" s="22" t="s">
        <v>19710</v>
      </c>
      <c r="B5520" s="4" t="s">
        <v>13395</v>
      </c>
      <c r="C5520" s="4" t="s">
        <v>9065</v>
      </c>
      <c r="D5520" s="10">
        <v>1.592269209E9</v>
      </c>
      <c r="E5520" s="25">
        <v>0.2675878</v>
      </c>
      <c r="G5520" s="25"/>
    </row>
    <row r="5521">
      <c r="A5521" s="4" t="s">
        <v>19711</v>
      </c>
      <c r="B5521" s="4" t="s">
        <v>16594</v>
      </c>
      <c r="C5521" s="4" t="s">
        <v>830</v>
      </c>
      <c r="D5521" s="10">
        <v>1.591733155E9</v>
      </c>
      <c r="E5521" s="25">
        <v>0.26758292</v>
      </c>
      <c r="G5521" s="25"/>
    </row>
    <row r="5522">
      <c r="A5522" s="4" t="s">
        <v>19712</v>
      </c>
      <c r="B5522" s="4" t="s">
        <v>8319</v>
      </c>
      <c r="C5522" s="4" t="s">
        <v>6269</v>
      </c>
      <c r="D5522" s="10">
        <v>1.591273537E9</v>
      </c>
      <c r="E5522" s="25">
        <v>0.26725703</v>
      </c>
      <c r="G5522" s="25"/>
    </row>
    <row r="5523">
      <c r="A5523" s="4" t="s">
        <v>19713</v>
      </c>
      <c r="B5523" s="4" t="s">
        <v>13806</v>
      </c>
      <c r="C5523" s="4" t="s">
        <v>9382</v>
      </c>
      <c r="D5523" s="10">
        <v>1.591762102E9</v>
      </c>
      <c r="E5523" s="25">
        <v>0.26722634</v>
      </c>
      <c r="G5523" s="25"/>
    </row>
    <row r="5524">
      <c r="A5524" s="4" t="s">
        <v>19714</v>
      </c>
      <c r="B5524" s="4" t="s">
        <v>13715</v>
      </c>
      <c r="C5524" s="4" t="s">
        <v>2600</v>
      </c>
      <c r="D5524" s="10">
        <v>1.593441981E9</v>
      </c>
      <c r="E5524" s="25">
        <v>0.2669443</v>
      </c>
      <c r="G5524" s="25"/>
    </row>
    <row r="5525">
      <c r="A5525" s="4" t="s">
        <v>19715</v>
      </c>
      <c r="B5525" s="4" t="s">
        <v>13135</v>
      </c>
      <c r="C5525" s="4" t="s">
        <v>3549</v>
      </c>
      <c r="D5525" s="10">
        <v>1.591664112E9</v>
      </c>
      <c r="E5525" s="25">
        <v>0.2669012</v>
      </c>
      <c r="G5525" s="25"/>
    </row>
    <row r="5526">
      <c r="A5526" s="22" t="s">
        <v>19716</v>
      </c>
      <c r="B5526" s="4" t="s">
        <v>1790</v>
      </c>
      <c r="C5526" s="4" t="s">
        <v>999</v>
      </c>
      <c r="D5526" s="10">
        <v>1.593188994E9</v>
      </c>
      <c r="E5526" s="25">
        <v>0.26664603</v>
      </c>
      <c r="G5526" s="25"/>
    </row>
    <row r="5527">
      <c r="A5527" s="22" t="s">
        <v>19717</v>
      </c>
      <c r="B5527" s="4" t="s">
        <v>15715</v>
      </c>
      <c r="C5527" s="4" t="s">
        <v>8981</v>
      </c>
      <c r="D5527" s="10">
        <v>1.592907153E9</v>
      </c>
      <c r="E5527" s="25">
        <v>0.26651496</v>
      </c>
      <c r="G5527" s="25"/>
    </row>
    <row r="5528">
      <c r="A5528" s="4" t="s">
        <v>19718</v>
      </c>
      <c r="B5528" s="4" t="s">
        <v>1215</v>
      </c>
      <c r="C5528" s="4" t="s">
        <v>5176</v>
      </c>
      <c r="D5528" s="10">
        <v>1.592349413E9</v>
      </c>
      <c r="E5528" s="25">
        <v>0.26637313</v>
      </c>
      <c r="G5528" s="25"/>
    </row>
    <row r="5529">
      <c r="A5529" s="4" t="s">
        <v>19719</v>
      </c>
      <c r="B5529" s="4" t="s">
        <v>13194</v>
      </c>
      <c r="C5529" s="4" t="s">
        <v>11864</v>
      </c>
      <c r="D5529" s="10">
        <v>1.59120508E9</v>
      </c>
      <c r="E5529" s="25">
        <v>0.26611957</v>
      </c>
      <c r="G5529" s="25"/>
    </row>
    <row r="5530">
      <c r="A5530" s="4" t="s">
        <v>19720</v>
      </c>
      <c r="B5530" s="4" t="s">
        <v>2603</v>
      </c>
      <c r="C5530" s="4" t="s">
        <v>2605</v>
      </c>
      <c r="D5530" s="10">
        <v>1.592544623E9</v>
      </c>
      <c r="E5530" s="25">
        <v>0.2660627</v>
      </c>
      <c r="G5530" s="25"/>
    </row>
    <row r="5531">
      <c r="A5531" s="4" t="s">
        <v>19721</v>
      </c>
      <c r="B5531" s="4" t="s">
        <v>1619</v>
      </c>
      <c r="C5531" s="4" t="s">
        <v>3810</v>
      </c>
      <c r="D5531" s="10">
        <v>1.59165343E9</v>
      </c>
      <c r="E5531" s="25">
        <v>0.26600516</v>
      </c>
      <c r="G5531" s="25"/>
    </row>
    <row r="5532">
      <c r="A5532" s="4" t="s">
        <v>19722</v>
      </c>
      <c r="B5532" s="4" t="s">
        <v>19723</v>
      </c>
      <c r="C5532" s="4" t="s">
        <v>2650</v>
      </c>
      <c r="D5532" s="10">
        <v>1.592374773E9</v>
      </c>
      <c r="E5532" s="25">
        <v>0.26599634</v>
      </c>
      <c r="G5532" s="25"/>
    </row>
    <row r="5533">
      <c r="A5533" s="4" t="s">
        <v>19724</v>
      </c>
      <c r="B5533" s="4" t="s">
        <v>4938</v>
      </c>
      <c r="C5533" s="4" t="s">
        <v>10508</v>
      </c>
      <c r="D5533" s="10">
        <v>1.592974424E9</v>
      </c>
      <c r="E5533" s="25">
        <v>0.26598918</v>
      </c>
      <c r="G5533" s="25"/>
    </row>
    <row r="5534">
      <c r="A5534" s="4" t="s">
        <v>19725</v>
      </c>
      <c r="B5534" s="4" t="s">
        <v>1067</v>
      </c>
      <c r="C5534" s="4" t="s">
        <v>6552</v>
      </c>
      <c r="D5534" s="10">
        <v>1.59158495E9</v>
      </c>
      <c r="E5534" s="25">
        <v>0.2658113</v>
      </c>
      <c r="G5534" s="25"/>
    </row>
    <row r="5535">
      <c r="A5535" s="22" t="s">
        <v>19726</v>
      </c>
      <c r="B5535" s="4" t="s">
        <v>6034</v>
      </c>
      <c r="C5535" s="4" t="s">
        <v>2913</v>
      </c>
      <c r="D5535" s="10">
        <v>1.591470496E9</v>
      </c>
      <c r="E5535" s="25">
        <v>0.26576844</v>
      </c>
      <c r="G5535" s="25"/>
    </row>
    <row r="5536">
      <c r="A5536" s="4" t="s">
        <v>19727</v>
      </c>
      <c r="B5536" s="4" t="s">
        <v>13663</v>
      </c>
      <c r="C5536" s="4" t="s">
        <v>1936</v>
      </c>
      <c r="D5536" s="10">
        <v>1.591582206E9</v>
      </c>
      <c r="E5536" s="25">
        <v>0.2656936</v>
      </c>
      <c r="G5536" s="25"/>
    </row>
    <row r="5537">
      <c r="A5537" s="22" t="s">
        <v>19728</v>
      </c>
      <c r="B5537" s="4" t="s">
        <v>4539</v>
      </c>
      <c r="C5537" s="4" t="s">
        <v>8566</v>
      </c>
      <c r="D5537" s="10">
        <v>1.592222501E9</v>
      </c>
      <c r="E5537" s="25">
        <v>0.26556894</v>
      </c>
      <c r="G5537" s="25"/>
    </row>
    <row r="5538">
      <c r="A5538" s="4" t="s">
        <v>19729</v>
      </c>
      <c r="B5538" s="4" t="s">
        <v>19730</v>
      </c>
      <c r="C5538" s="4" t="s">
        <v>3136</v>
      </c>
      <c r="D5538" s="10">
        <v>1.593467517E9</v>
      </c>
      <c r="E5538" s="25">
        <v>0.26534912</v>
      </c>
      <c r="G5538" s="25"/>
    </row>
    <row r="5539">
      <c r="A5539" s="4" t="s">
        <v>19731</v>
      </c>
      <c r="B5539" s="4" t="s">
        <v>19732</v>
      </c>
      <c r="C5539" s="4" t="s">
        <v>2756</v>
      </c>
      <c r="D5539" s="10">
        <v>1.592838568E9</v>
      </c>
      <c r="E5539" s="25">
        <v>0.2652114</v>
      </c>
      <c r="G5539" s="25"/>
    </row>
    <row r="5540">
      <c r="A5540" s="4" t="s">
        <v>19733</v>
      </c>
      <c r="B5540" s="4" t="s">
        <v>13868</v>
      </c>
      <c r="C5540" s="4" t="s">
        <v>7490</v>
      </c>
      <c r="D5540" s="10">
        <v>1.593299807E9</v>
      </c>
      <c r="E5540" s="25">
        <v>0.26519305</v>
      </c>
      <c r="G5540" s="25"/>
    </row>
    <row r="5541">
      <c r="A5541" s="4" t="s">
        <v>19734</v>
      </c>
      <c r="B5541" s="4" t="s">
        <v>19735</v>
      </c>
      <c r="C5541" s="4" t="s">
        <v>3445</v>
      </c>
      <c r="D5541" s="10">
        <v>1.591474216E9</v>
      </c>
      <c r="E5541" s="25">
        <v>0.26512602</v>
      </c>
      <c r="G5541" s="25"/>
    </row>
    <row r="5542">
      <c r="A5542" s="4" t="s">
        <v>19736</v>
      </c>
      <c r="B5542" s="4" t="s">
        <v>5765</v>
      </c>
      <c r="C5542" s="4" t="s">
        <v>12104</v>
      </c>
      <c r="D5542" s="10">
        <v>1.592570848E9</v>
      </c>
      <c r="E5542" s="25">
        <v>0.26504835</v>
      </c>
      <c r="G5542" s="25"/>
    </row>
    <row r="5543">
      <c r="A5543" s="22" t="s">
        <v>19737</v>
      </c>
      <c r="B5543" s="4" t="s">
        <v>12250</v>
      </c>
      <c r="C5543" s="4" t="s">
        <v>5572</v>
      </c>
      <c r="D5543" s="10">
        <v>1.592458295E9</v>
      </c>
      <c r="E5543" s="25">
        <v>0.26504377</v>
      </c>
      <c r="G5543" s="25"/>
    </row>
    <row r="5544">
      <c r="A5544" s="4" t="s">
        <v>19738</v>
      </c>
      <c r="B5544" s="4" t="s">
        <v>19739</v>
      </c>
      <c r="C5544" s="4" t="s">
        <v>2743</v>
      </c>
      <c r="D5544" s="10">
        <v>1.59132199E9</v>
      </c>
      <c r="E5544" s="25">
        <v>0.26500213</v>
      </c>
      <c r="G5544" s="25"/>
    </row>
    <row r="5545">
      <c r="A5545" s="4" t="s">
        <v>19740</v>
      </c>
      <c r="B5545" s="4" t="s">
        <v>13230</v>
      </c>
      <c r="C5545" s="4" t="s">
        <v>11315</v>
      </c>
      <c r="D5545" s="10">
        <v>1.593447775E9</v>
      </c>
      <c r="E5545" s="25">
        <v>0.2646591</v>
      </c>
      <c r="G5545" s="25"/>
    </row>
    <row r="5546">
      <c r="A5546" s="22" t="s">
        <v>19741</v>
      </c>
      <c r="B5546" s="4" t="s">
        <v>12250</v>
      </c>
      <c r="C5546" s="4" t="s">
        <v>4382</v>
      </c>
      <c r="D5546" s="10">
        <v>1.591917368E9</v>
      </c>
      <c r="E5546" s="25">
        <v>0.2645593</v>
      </c>
      <c r="G5546" s="25"/>
    </row>
    <row r="5547">
      <c r="A5547" s="4" t="s">
        <v>19742</v>
      </c>
      <c r="B5547" s="4" t="s">
        <v>15615</v>
      </c>
      <c r="C5547" s="4" t="s">
        <v>849</v>
      </c>
      <c r="D5547" s="10">
        <v>1.593027881E9</v>
      </c>
      <c r="E5547" s="25">
        <v>0.2645544</v>
      </c>
      <c r="G5547" s="25"/>
    </row>
    <row r="5548">
      <c r="A5548" s="4" t="s">
        <v>19743</v>
      </c>
      <c r="B5548" s="4" t="s">
        <v>19744</v>
      </c>
      <c r="C5548" s="4" t="s">
        <v>11496</v>
      </c>
      <c r="D5548" s="10">
        <v>1.592672604E9</v>
      </c>
      <c r="E5548" s="25">
        <v>0.26450762</v>
      </c>
      <c r="G5548" s="25"/>
    </row>
    <row r="5549">
      <c r="A5549" s="4" t="s">
        <v>19745</v>
      </c>
      <c r="B5549" s="4" t="s">
        <v>930</v>
      </c>
      <c r="C5549" s="4" t="s">
        <v>3909</v>
      </c>
      <c r="D5549" s="10">
        <v>1.591321957E9</v>
      </c>
      <c r="E5549" s="25">
        <v>0.2644537</v>
      </c>
      <c r="G5549" s="25"/>
    </row>
    <row r="5550">
      <c r="A5550" s="4" t="s">
        <v>19746</v>
      </c>
      <c r="B5550" s="4" t="s">
        <v>14844</v>
      </c>
      <c r="C5550" s="4" t="s">
        <v>10527</v>
      </c>
      <c r="D5550" s="10">
        <v>1.593123297E9</v>
      </c>
      <c r="E5550" s="25">
        <v>0.2643972</v>
      </c>
      <c r="G5550" s="25"/>
    </row>
    <row r="5551">
      <c r="A5551" s="4" t="s">
        <v>19747</v>
      </c>
      <c r="B5551" s="4" t="s">
        <v>14202</v>
      </c>
      <c r="C5551" s="4" t="s">
        <v>1774</v>
      </c>
      <c r="D5551" s="10">
        <v>1.5911184E9</v>
      </c>
      <c r="E5551" s="25">
        <v>0.26420963</v>
      </c>
      <c r="G5551" s="25"/>
    </row>
    <row r="5552">
      <c r="A5552" s="4" t="s">
        <v>19748</v>
      </c>
      <c r="B5552" s="4" t="s">
        <v>1057</v>
      </c>
      <c r="C5552" s="4" t="s">
        <v>1851</v>
      </c>
      <c r="D5552" s="10">
        <v>1.591392625E9</v>
      </c>
      <c r="E5552" s="25">
        <v>0.26418173</v>
      </c>
      <c r="G5552" s="25"/>
    </row>
    <row r="5553">
      <c r="A5553" s="4" t="s">
        <v>19749</v>
      </c>
      <c r="B5553" s="4" t="s">
        <v>19750</v>
      </c>
      <c r="C5553" s="4" t="s">
        <v>5101</v>
      </c>
      <c r="D5553" s="10">
        <v>1.591898776E9</v>
      </c>
      <c r="E5553" s="25">
        <v>0.26409605</v>
      </c>
      <c r="G5553" s="25"/>
    </row>
    <row r="5554">
      <c r="A5554" s="4" t="s">
        <v>19751</v>
      </c>
      <c r="B5554" s="4" t="s">
        <v>19752</v>
      </c>
      <c r="C5554" s="4" t="s">
        <v>10512</v>
      </c>
      <c r="D5554" s="10">
        <v>1.592727372E9</v>
      </c>
      <c r="E5554" s="25">
        <v>0.26401836</v>
      </c>
      <c r="G5554" s="25"/>
    </row>
    <row r="5555">
      <c r="A5555" s="4" t="s">
        <v>19753</v>
      </c>
      <c r="B5555" s="4" t="s">
        <v>939</v>
      </c>
      <c r="C5555" s="4" t="s">
        <v>2642</v>
      </c>
      <c r="D5555" s="10">
        <v>1.592278095E9</v>
      </c>
      <c r="E5555" s="25">
        <v>0.26397938</v>
      </c>
      <c r="G5555" s="25"/>
    </row>
    <row r="5556">
      <c r="A5556" s="4" t="s">
        <v>19754</v>
      </c>
      <c r="B5556" s="4" t="s">
        <v>10061</v>
      </c>
      <c r="C5556" s="4" t="s">
        <v>2166</v>
      </c>
      <c r="D5556" s="10">
        <v>1.592606059E9</v>
      </c>
      <c r="E5556" s="25">
        <v>0.2639604</v>
      </c>
      <c r="G5556" s="25"/>
    </row>
    <row r="5557">
      <c r="A5557" s="4" t="s">
        <v>19755</v>
      </c>
      <c r="B5557" s="4" t="s">
        <v>14228</v>
      </c>
      <c r="C5557" s="4" t="s">
        <v>6767</v>
      </c>
      <c r="D5557" s="10">
        <v>1.59138479E9</v>
      </c>
      <c r="E5557" s="25">
        <v>0.2638367</v>
      </c>
      <c r="G5557" s="25"/>
    </row>
    <row r="5558">
      <c r="A5558" s="4" t="s">
        <v>19756</v>
      </c>
      <c r="B5558" s="4" t="s">
        <v>16692</v>
      </c>
      <c r="C5558" s="4" t="s">
        <v>2453</v>
      </c>
      <c r="D5558" s="10">
        <v>1.591159018E9</v>
      </c>
      <c r="E5558" s="25">
        <v>0.26381835</v>
      </c>
      <c r="G5558" s="25"/>
    </row>
    <row r="5559">
      <c r="A5559" s="22" t="s">
        <v>19757</v>
      </c>
      <c r="B5559" s="4" t="s">
        <v>930</v>
      </c>
      <c r="C5559" s="4" t="s">
        <v>8914</v>
      </c>
      <c r="D5559" s="10">
        <v>1.59254606E9</v>
      </c>
      <c r="E5559" s="25">
        <v>0.26369807</v>
      </c>
      <c r="G5559" s="25"/>
    </row>
    <row r="5560">
      <c r="A5560" s="4" t="s">
        <v>19758</v>
      </c>
      <c r="B5560" s="4" t="s">
        <v>13098</v>
      </c>
      <c r="C5560" s="4" t="s">
        <v>8514</v>
      </c>
      <c r="D5560" s="10">
        <v>1.592848508E9</v>
      </c>
      <c r="E5560" s="25">
        <v>0.26332656</v>
      </c>
      <c r="G5560" s="25"/>
    </row>
    <row r="5561">
      <c r="A5561" s="4" t="s">
        <v>19759</v>
      </c>
      <c r="B5561" s="4" t="s">
        <v>3200</v>
      </c>
      <c r="C5561" s="4" t="s">
        <v>5307</v>
      </c>
      <c r="D5561" s="10">
        <v>1.591863406E9</v>
      </c>
      <c r="E5561" s="25">
        <v>0.2633224</v>
      </c>
      <c r="G5561" s="25"/>
    </row>
    <row r="5562">
      <c r="A5562" s="4" t="s">
        <v>19760</v>
      </c>
      <c r="B5562" s="4" t="s">
        <v>19761</v>
      </c>
      <c r="C5562" s="4" t="s">
        <v>11673</v>
      </c>
      <c r="D5562" s="10">
        <v>1.592012283E9</v>
      </c>
      <c r="E5562" s="25">
        <v>0.2630765</v>
      </c>
      <c r="G5562" s="25"/>
    </row>
    <row r="5563">
      <c r="A5563" s="4" t="s">
        <v>19762</v>
      </c>
      <c r="B5563" s="4" t="s">
        <v>13551</v>
      </c>
      <c r="C5563" s="4" t="s">
        <v>7197</v>
      </c>
      <c r="D5563" s="10">
        <v>1.593149339E9</v>
      </c>
      <c r="E5563" s="25">
        <v>0.26296398</v>
      </c>
      <c r="G5563" s="25"/>
    </row>
    <row r="5564">
      <c r="A5564" s="4" t="s">
        <v>19763</v>
      </c>
      <c r="B5564" s="4" t="s">
        <v>6282</v>
      </c>
      <c r="C5564" s="4" t="s">
        <v>7120</v>
      </c>
      <c r="D5564" s="10">
        <v>1.593026396E9</v>
      </c>
      <c r="E5564" s="25">
        <v>0.2629367</v>
      </c>
      <c r="G5564" s="25"/>
    </row>
    <row r="5565">
      <c r="A5565" s="4" t="s">
        <v>19764</v>
      </c>
      <c r="B5565" s="4" t="s">
        <v>2146</v>
      </c>
      <c r="C5565" s="4" t="s">
        <v>3226</v>
      </c>
      <c r="D5565" s="10">
        <v>1.591319571E9</v>
      </c>
      <c r="E5565" s="25">
        <v>0.26273784</v>
      </c>
      <c r="G5565" s="25"/>
    </row>
    <row r="5566">
      <c r="A5566" s="22" t="s">
        <v>19765</v>
      </c>
      <c r="B5566" s="4" t="s">
        <v>19766</v>
      </c>
      <c r="C5566" s="4" t="s">
        <v>8183</v>
      </c>
      <c r="D5566" s="10">
        <v>1.5910808E9</v>
      </c>
      <c r="E5566" s="25">
        <v>0.2627131</v>
      </c>
      <c r="G5566" s="25"/>
    </row>
    <row r="5567">
      <c r="A5567" s="4" t="s">
        <v>19767</v>
      </c>
      <c r="B5567" s="4" t="s">
        <v>3294</v>
      </c>
      <c r="C5567" s="4" t="s">
        <v>9631</v>
      </c>
      <c r="D5567" s="10">
        <v>1.592452379E9</v>
      </c>
      <c r="E5567" s="25">
        <v>0.26259458</v>
      </c>
      <c r="G5567" s="25"/>
    </row>
    <row r="5568">
      <c r="A5568" s="4" t="s">
        <v>19768</v>
      </c>
      <c r="B5568" s="4" t="s">
        <v>1871</v>
      </c>
      <c r="C5568" s="4" t="s">
        <v>5303</v>
      </c>
      <c r="D5568" s="10">
        <v>1.591210495E9</v>
      </c>
      <c r="E5568" s="25">
        <v>0.2624327</v>
      </c>
      <c r="G5568" s="25"/>
    </row>
    <row r="5569">
      <c r="A5569" s="22" t="s">
        <v>19769</v>
      </c>
      <c r="B5569" s="4" t="s">
        <v>14884</v>
      </c>
      <c r="C5569" s="4" t="s">
        <v>5515</v>
      </c>
      <c r="D5569" s="10">
        <v>1.592555047E9</v>
      </c>
      <c r="E5569" s="25">
        <v>0.26221985</v>
      </c>
      <c r="G5569" s="25"/>
    </row>
    <row r="5570">
      <c r="A5570" s="4" t="s">
        <v>19770</v>
      </c>
      <c r="B5570" s="4" t="s">
        <v>16316</v>
      </c>
      <c r="C5570" s="4" t="s">
        <v>4340</v>
      </c>
      <c r="D5570" s="10">
        <v>1.592077507E9</v>
      </c>
      <c r="E5570" s="25">
        <v>0.26212704</v>
      </c>
      <c r="G5570" s="25"/>
    </row>
    <row r="5571">
      <c r="A5571" s="4" t="s">
        <v>19771</v>
      </c>
      <c r="B5571" s="4" t="s">
        <v>18313</v>
      </c>
      <c r="C5571" s="4" t="s">
        <v>11315</v>
      </c>
      <c r="D5571" s="10">
        <v>1.59340937E9</v>
      </c>
      <c r="E5571" s="25">
        <v>0.26175606</v>
      </c>
      <c r="G5571" s="25"/>
    </row>
    <row r="5572">
      <c r="A5572" s="4" t="s">
        <v>19772</v>
      </c>
      <c r="B5572" s="4" t="s">
        <v>2989</v>
      </c>
      <c r="C5572" s="4" t="s">
        <v>4390</v>
      </c>
      <c r="D5572" s="10">
        <v>1.591373602E9</v>
      </c>
      <c r="E5572" s="25">
        <v>0.2616825</v>
      </c>
      <c r="G5572" s="25"/>
    </row>
    <row r="5573">
      <c r="A5573" s="22" t="s">
        <v>19773</v>
      </c>
      <c r="B5573" s="4" t="s">
        <v>930</v>
      </c>
      <c r="C5573" s="4" t="s">
        <v>10338</v>
      </c>
      <c r="D5573" s="10">
        <v>1.591638416E9</v>
      </c>
      <c r="E5573" s="25">
        <v>0.26156786</v>
      </c>
      <c r="G5573" s="25"/>
    </row>
    <row r="5574">
      <c r="A5574" s="4" t="s">
        <v>19774</v>
      </c>
      <c r="B5574" s="4" t="s">
        <v>4375</v>
      </c>
      <c r="C5574" s="4" t="s">
        <v>8539</v>
      </c>
      <c r="D5574" s="10">
        <v>1.591920822E9</v>
      </c>
      <c r="E5574" s="25">
        <v>0.26146775</v>
      </c>
      <c r="G5574" s="25"/>
    </row>
    <row r="5575">
      <c r="A5575" s="4" t="s">
        <v>19775</v>
      </c>
      <c r="B5575" s="4" t="s">
        <v>7424</v>
      </c>
      <c r="C5575" s="4" t="s">
        <v>1645</v>
      </c>
      <c r="D5575" s="10">
        <v>1.591222692E9</v>
      </c>
      <c r="E5575" s="25">
        <v>0.2612877</v>
      </c>
      <c r="G5575" s="25"/>
    </row>
    <row r="5576">
      <c r="A5576" s="4" t="s">
        <v>19776</v>
      </c>
      <c r="B5576" s="4" t="s">
        <v>19777</v>
      </c>
      <c r="C5576" s="4" t="s">
        <v>12421</v>
      </c>
      <c r="D5576" s="10">
        <v>1.59177722E9</v>
      </c>
      <c r="E5576" s="25">
        <v>0.2612202</v>
      </c>
      <c r="G5576" s="25"/>
    </row>
    <row r="5577">
      <c r="A5577" s="4" t="s">
        <v>19778</v>
      </c>
      <c r="B5577" s="4" t="s">
        <v>15742</v>
      </c>
      <c r="C5577" s="4" t="s">
        <v>5588</v>
      </c>
      <c r="D5577" s="10">
        <v>1.592697891E9</v>
      </c>
      <c r="E5577" s="25">
        <v>0.26110193</v>
      </c>
      <c r="G5577" s="25"/>
    </row>
    <row r="5578">
      <c r="A5578" s="22" t="s">
        <v>19779</v>
      </c>
      <c r="B5578" s="4" t="s">
        <v>4360</v>
      </c>
      <c r="C5578" s="4" t="s">
        <v>4363</v>
      </c>
      <c r="D5578" s="10">
        <v>1.592491556E9</v>
      </c>
      <c r="E5578" s="25">
        <v>0.2609671</v>
      </c>
      <c r="G5578" s="25"/>
    </row>
    <row r="5579">
      <c r="A5579" s="4" t="s">
        <v>19780</v>
      </c>
      <c r="B5579" s="4" t="s">
        <v>16705</v>
      </c>
      <c r="C5579" s="4" t="s">
        <v>11619</v>
      </c>
      <c r="D5579" s="10">
        <v>1.592762702E9</v>
      </c>
      <c r="E5579" s="25">
        <v>0.26095238</v>
      </c>
      <c r="G5579" s="25"/>
    </row>
    <row r="5580">
      <c r="A5580" s="4" t="s">
        <v>19781</v>
      </c>
      <c r="B5580" s="4" t="s">
        <v>14290</v>
      </c>
      <c r="C5580" s="4" t="s">
        <v>2688</v>
      </c>
      <c r="D5580" s="10">
        <v>1.59261186E9</v>
      </c>
      <c r="E5580" s="25">
        <v>0.26084074</v>
      </c>
      <c r="G5580" s="25"/>
    </row>
    <row r="5581">
      <c r="A5581" s="4" t="s">
        <v>19782</v>
      </c>
      <c r="B5581" s="4" t="s">
        <v>14211</v>
      </c>
      <c r="C5581" s="4" t="s">
        <v>6174</v>
      </c>
      <c r="D5581" s="10">
        <v>1.592585452E9</v>
      </c>
      <c r="E5581" s="25">
        <v>0.26060012</v>
      </c>
      <c r="G5581" s="25"/>
    </row>
    <row r="5582">
      <c r="A5582" s="4" t="s">
        <v>19783</v>
      </c>
      <c r="B5582" s="4" t="s">
        <v>13862</v>
      </c>
      <c r="C5582" s="4" t="s">
        <v>11448</v>
      </c>
      <c r="D5582" s="10">
        <v>1.592105844E9</v>
      </c>
      <c r="E5582" s="25">
        <v>0.2605938</v>
      </c>
      <c r="G5582" s="25"/>
    </row>
    <row r="5583">
      <c r="A5583" s="4" t="s">
        <v>19784</v>
      </c>
      <c r="B5583" s="4" t="s">
        <v>16859</v>
      </c>
      <c r="C5583" s="4" t="s">
        <v>7622</v>
      </c>
      <c r="D5583" s="10">
        <v>1.592912178E9</v>
      </c>
      <c r="E5583" s="25">
        <v>0.26055637</v>
      </c>
      <c r="G5583" s="25"/>
    </row>
    <row r="5584">
      <c r="A5584" s="22" t="s">
        <v>19785</v>
      </c>
      <c r="B5584" s="4" t="s">
        <v>2065</v>
      </c>
      <c r="C5584" s="4" t="s">
        <v>8330</v>
      </c>
      <c r="D5584" s="10">
        <v>1.591550038E9</v>
      </c>
      <c r="E5584" s="25">
        <v>0.26050994</v>
      </c>
      <c r="G5584" s="25"/>
    </row>
    <row r="5585">
      <c r="A5585" s="22" t="s">
        <v>19786</v>
      </c>
      <c r="B5585" s="4" t="s">
        <v>13601</v>
      </c>
      <c r="C5585" s="4" t="s">
        <v>5772</v>
      </c>
      <c r="D5585" s="10">
        <v>1.591209948E9</v>
      </c>
      <c r="E5585" s="25">
        <v>0.26050764</v>
      </c>
      <c r="G5585" s="25"/>
    </row>
    <row r="5586">
      <c r="A5586" s="4" t="s">
        <v>19787</v>
      </c>
      <c r="B5586" s="4" t="s">
        <v>13828</v>
      </c>
      <c r="C5586" s="4" t="s">
        <v>8471</v>
      </c>
      <c r="D5586" s="10">
        <v>1.593532633E9</v>
      </c>
      <c r="E5586" s="25">
        <v>0.26024315</v>
      </c>
      <c r="G5586" s="25"/>
    </row>
    <row r="5587">
      <c r="A5587" s="4" t="s">
        <v>19788</v>
      </c>
      <c r="B5587" s="4" t="s">
        <v>13506</v>
      </c>
      <c r="C5587" s="4" t="s">
        <v>9348</v>
      </c>
      <c r="D5587" s="10">
        <v>1.592012177E9</v>
      </c>
      <c r="E5587" s="25">
        <v>0.25966963</v>
      </c>
      <c r="G5587" s="25"/>
    </row>
    <row r="5588">
      <c r="A5588" s="4" t="s">
        <v>19789</v>
      </c>
      <c r="B5588" s="4" t="s">
        <v>13098</v>
      </c>
      <c r="C5588" s="4" t="s">
        <v>3587</v>
      </c>
      <c r="D5588" s="10">
        <v>1.59243103E9</v>
      </c>
      <c r="E5588" s="25">
        <v>0.25960168</v>
      </c>
      <c r="G5588" s="25"/>
    </row>
    <row r="5589">
      <c r="A5589" s="4" t="s">
        <v>19790</v>
      </c>
      <c r="B5589" s="4" t="s">
        <v>19791</v>
      </c>
      <c r="C5589" s="4" t="s">
        <v>3085</v>
      </c>
      <c r="D5589" s="10">
        <v>1.591299373E9</v>
      </c>
      <c r="E5589" s="25">
        <v>0.2593415</v>
      </c>
      <c r="G5589" s="25"/>
    </row>
    <row r="5590">
      <c r="A5590" s="4" t="s">
        <v>19792</v>
      </c>
      <c r="B5590" s="4" t="s">
        <v>17851</v>
      </c>
      <c r="C5590" s="4" t="s">
        <v>3193</v>
      </c>
      <c r="D5590" s="10">
        <v>1.592452104E9</v>
      </c>
      <c r="E5590" s="25">
        <v>0.25917968</v>
      </c>
      <c r="G5590" s="25"/>
    </row>
    <row r="5591">
      <c r="A5591" s="4" t="s">
        <v>19793</v>
      </c>
      <c r="B5591" s="4" t="s">
        <v>13773</v>
      </c>
      <c r="C5591" s="4" t="s">
        <v>9378</v>
      </c>
      <c r="D5591" s="10">
        <v>1.593444562E9</v>
      </c>
      <c r="E5591" s="25">
        <v>0.25917304</v>
      </c>
      <c r="G5591" s="25"/>
    </row>
    <row r="5592">
      <c r="A5592" s="22" t="s">
        <v>19794</v>
      </c>
      <c r="B5592" s="4" t="s">
        <v>3947</v>
      </c>
      <c r="C5592" s="4" t="s">
        <v>6391</v>
      </c>
      <c r="D5592" s="10">
        <v>1.591667989E9</v>
      </c>
      <c r="E5592" s="25">
        <v>0.25894848</v>
      </c>
      <c r="G5592" s="25"/>
    </row>
    <row r="5593">
      <c r="A5593" s="22" t="s">
        <v>19795</v>
      </c>
      <c r="B5593" s="4" t="s">
        <v>13194</v>
      </c>
      <c r="C5593" s="4" t="s">
        <v>790</v>
      </c>
      <c r="D5593" s="10">
        <v>1.592443518E9</v>
      </c>
      <c r="E5593" s="25">
        <v>0.25866857</v>
      </c>
      <c r="G5593" s="25"/>
    </row>
    <row r="5594">
      <c r="A5594" s="22" t="s">
        <v>19796</v>
      </c>
      <c r="B5594" s="4" t="s">
        <v>19797</v>
      </c>
      <c r="C5594" s="4" t="s">
        <v>11693</v>
      </c>
      <c r="D5594" s="10">
        <v>1.593288793E9</v>
      </c>
      <c r="E5594" s="25">
        <v>0.25847483</v>
      </c>
      <c r="G5594" s="25"/>
    </row>
    <row r="5595">
      <c r="A5595" s="4" t="s">
        <v>19798</v>
      </c>
      <c r="B5595" s="4" t="s">
        <v>14022</v>
      </c>
      <c r="C5595" s="4" t="s">
        <v>5739</v>
      </c>
      <c r="D5595" s="10">
        <v>1.593477432E9</v>
      </c>
      <c r="E5595" s="25">
        <v>0.25832433</v>
      </c>
      <c r="G5595" s="25"/>
    </row>
    <row r="5596">
      <c r="A5596" s="4" t="s">
        <v>19799</v>
      </c>
      <c r="B5596" s="4" t="s">
        <v>19800</v>
      </c>
      <c r="C5596" s="4" t="s">
        <v>2850</v>
      </c>
      <c r="D5596" s="10">
        <v>1.593365414E9</v>
      </c>
      <c r="E5596" s="25">
        <v>0.2583083</v>
      </c>
      <c r="G5596" s="25"/>
    </row>
    <row r="5597">
      <c r="A5597" s="22" t="s">
        <v>19801</v>
      </c>
      <c r="B5597" s="4" t="s">
        <v>19802</v>
      </c>
      <c r="C5597" s="4" t="s">
        <v>665</v>
      </c>
      <c r="D5597" s="10">
        <v>1.591455904E9</v>
      </c>
      <c r="E5597" s="25">
        <v>0.2582897</v>
      </c>
      <c r="G5597" s="25"/>
    </row>
    <row r="5598">
      <c r="A5598" s="22" t="s">
        <v>19803</v>
      </c>
      <c r="B5598" s="4" t="s">
        <v>13773</v>
      </c>
      <c r="C5598" s="4" t="s">
        <v>5236</v>
      </c>
      <c r="D5598" s="10">
        <v>1.592491258E9</v>
      </c>
      <c r="E5598" s="25">
        <v>0.2578943</v>
      </c>
      <c r="G5598" s="25"/>
    </row>
    <row r="5599">
      <c r="A5599" s="22" t="s">
        <v>19804</v>
      </c>
      <c r="B5599" s="4" t="s">
        <v>13889</v>
      </c>
      <c r="C5599" s="4" t="s">
        <v>1936</v>
      </c>
      <c r="D5599" s="10">
        <v>1.591620196E9</v>
      </c>
      <c r="E5599" s="25">
        <v>0.2576621</v>
      </c>
      <c r="G5599" s="25"/>
    </row>
    <row r="5600">
      <c r="A5600" s="4" t="s">
        <v>19805</v>
      </c>
      <c r="B5600" s="4" t="s">
        <v>17483</v>
      </c>
      <c r="C5600" s="4" t="s">
        <v>545</v>
      </c>
      <c r="D5600" s="10">
        <v>1.593038304E9</v>
      </c>
      <c r="E5600" s="25">
        <v>0.25762293</v>
      </c>
      <c r="G5600" s="25"/>
    </row>
    <row r="5601">
      <c r="A5601" s="22" t="s">
        <v>19806</v>
      </c>
      <c r="B5601" s="4" t="s">
        <v>3646</v>
      </c>
      <c r="C5601" s="4" t="s">
        <v>7259</v>
      </c>
      <c r="D5601" s="10">
        <v>1.591583197E9</v>
      </c>
      <c r="E5601" s="25">
        <v>0.25760415</v>
      </c>
      <c r="G5601" s="25"/>
    </row>
    <row r="5602">
      <c r="A5602" s="4" t="s">
        <v>19807</v>
      </c>
      <c r="B5602" s="4" t="s">
        <v>10639</v>
      </c>
      <c r="C5602" s="4" t="s">
        <v>6107</v>
      </c>
      <c r="D5602" s="10">
        <v>1.593460332E9</v>
      </c>
      <c r="E5602" s="25">
        <v>0.2575491</v>
      </c>
      <c r="G5602" s="25"/>
    </row>
    <row r="5603">
      <c r="A5603" s="4" t="s">
        <v>19808</v>
      </c>
      <c r="B5603" s="4" t="s">
        <v>16485</v>
      </c>
      <c r="C5603" s="4" t="s">
        <v>6221</v>
      </c>
      <c r="D5603" s="10">
        <v>1.593383069E9</v>
      </c>
      <c r="E5603" s="25">
        <v>0.25748503</v>
      </c>
      <c r="G5603" s="25"/>
    </row>
    <row r="5604">
      <c r="A5604" s="22" t="s">
        <v>19809</v>
      </c>
      <c r="B5604" s="4" t="s">
        <v>1036</v>
      </c>
      <c r="C5604" s="4" t="s">
        <v>3445</v>
      </c>
      <c r="D5604" s="10">
        <v>1.591477747E9</v>
      </c>
      <c r="E5604" s="25">
        <v>0.25747</v>
      </c>
      <c r="G5604" s="25"/>
    </row>
    <row r="5605">
      <c r="A5605" s="4" t="s">
        <v>19810</v>
      </c>
      <c r="B5605" s="4" t="s">
        <v>1156</v>
      </c>
      <c r="C5605" s="4" t="s">
        <v>7081</v>
      </c>
      <c r="D5605" s="10">
        <v>1.592679105E9</v>
      </c>
      <c r="E5605" s="25">
        <v>0.25744134</v>
      </c>
      <c r="G5605" s="25"/>
    </row>
    <row r="5606">
      <c r="A5606" s="22" t="s">
        <v>19811</v>
      </c>
      <c r="B5606" s="4" t="s">
        <v>3423</v>
      </c>
      <c r="C5606" s="4" t="s">
        <v>4390</v>
      </c>
      <c r="D5606" s="10">
        <v>1.591384209E9</v>
      </c>
      <c r="E5606" s="25">
        <v>0.25741556</v>
      </c>
      <c r="G5606" s="25"/>
    </row>
    <row r="5607">
      <c r="A5607" s="4" t="s">
        <v>19812</v>
      </c>
      <c r="B5607" s="4" t="s">
        <v>15902</v>
      </c>
      <c r="C5607" s="4" t="s">
        <v>191</v>
      </c>
      <c r="D5607" s="10">
        <v>1.593101978E9</v>
      </c>
      <c r="E5607" s="25">
        <v>0.2570665</v>
      </c>
      <c r="G5607" s="25"/>
    </row>
    <row r="5608">
      <c r="A5608" s="4" t="s">
        <v>19813</v>
      </c>
      <c r="B5608" s="4" t="s">
        <v>13135</v>
      </c>
      <c r="C5608" s="4" t="s">
        <v>7679</v>
      </c>
      <c r="D5608" s="10">
        <v>1.591935499E9</v>
      </c>
      <c r="E5608" s="25">
        <v>0.25676537</v>
      </c>
      <c r="G5608" s="25"/>
    </row>
    <row r="5609">
      <c r="A5609" s="4" t="s">
        <v>19814</v>
      </c>
      <c r="B5609" s="4" t="s">
        <v>6282</v>
      </c>
      <c r="C5609" s="4" t="s">
        <v>7457</v>
      </c>
      <c r="D5609" s="10">
        <v>1.591838863E9</v>
      </c>
      <c r="E5609" s="25">
        <v>0.25657818</v>
      </c>
      <c r="G5609" s="25"/>
    </row>
    <row r="5610">
      <c r="A5610" s="4" t="s">
        <v>19815</v>
      </c>
      <c r="B5610" s="4" t="s">
        <v>12172</v>
      </c>
      <c r="C5610" s="4" t="s">
        <v>10933</v>
      </c>
      <c r="D5610" s="10">
        <v>1.593231854E9</v>
      </c>
      <c r="E5610" s="25">
        <v>0.2565548</v>
      </c>
      <c r="G5610" s="25"/>
    </row>
    <row r="5611">
      <c r="A5611" s="4" t="s">
        <v>19816</v>
      </c>
      <c r="B5611" s="4" t="s">
        <v>6282</v>
      </c>
      <c r="C5611" s="4" t="s">
        <v>897</v>
      </c>
      <c r="D5611" s="10">
        <v>1.592660446E9</v>
      </c>
      <c r="E5611" s="25">
        <v>0.25652602</v>
      </c>
      <c r="G5611" s="25"/>
    </row>
    <row r="5612">
      <c r="A5612" s="4" t="s">
        <v>19817</v>
      </c>
      <c r="B5612" s="4" t="s">
        <v>13945</v>
      </c>
      <c r="C5612" s="4" t="s">
        <v>2616</v>
      </c>
      <c r="D5612" s="10">
        <v>1.592661112E9</v>
      </c>
      <c r="E5612" s="25">
        <v>0.25641468</v>
      </c>
      <c r="G5612" s="25"/>
    </row>
    <row r="5613">
      <c r="A5613" s="4" t="s">
        <v>19818</v>
      </c>
      <c r="B5613" s="4" t="s">
        <v>14055</v>
      </c>
      <c r="C5613" s="4" t="s">
        <v>11662</v>
      </c>
      <c r="D5613" s="10">
        <v>1.592539637E9</v>
      </c>
      <c r="E5613" s="25">
        <v>0.2563526</v>
      </c>
      <c r="G5613" s="25"/>
    </row>
    <row r="5614">
      <c r="A5614" s="4" t="s">
        <v>19819</v>
      </c>
      <c r="B5614" s="4" t="s">
        <v>1790</v>
      </c>
      <c r="C5614" s="4" t="s">
        <v>11448</v>
      </c>
      <c r="D5614" s="10">
        <v>1.592088716E9</v>
      </c>
      <c r="E5614" s="25">
        <v>0.25624657</v>
      </c>
      <c r="G5614" s="25"/>
    </row>
    <row r="5615">
      <c r="A5615" s="4" t="s">
        <v>19820</v>
      </c>
      <c r="B5615" s="4" t="s">
        <v>14927</v>
      </c>
      <c r="C5615" s="4" t="s">
        <v>9925</v>
      </c>
      <c r="D5615" s="10">
        <v>1.593361719E9</v>
      </c>
      <c r="E5615" s="25">
        <v>0.25620177</v>
      </c>
      <c r="G5615" s="25"/>
    </row>
    <row r="5616">
      <c r="A5616" s="4" t="s">
        <v>19821</v>
      </c>
      <c r="B5616" s="4" t="s">
        <v>12559</v>
      </c>
      <c r="C5616" s="4" t="s">
        <v>4030</v>
      </c>
      <c r="D5616" s="10">
        <v>1.591677328E9</v>
      </c>
      <c r="E5616" s="25">
        <v>0.25615638</v>
      </c>
      <c r="G5616" s="25"/>
    </row>
    <row r="5617">
      <c r="A5617" s="4" t="s">
        <v>19822</v>
      </c>
      <c r="B5617" s="4" t="s">
        <v>3259</v>
      </c>
      <c r="C5617" s="4" t="s">
        <v>532</v>
      </c>
      <c r="D5617" s="10">
        <v>1.592965981E9</v>
      </c>
      <c r="E5617" s="25">
        <v>0.25604504</v>
      </c>
      <c r="G5617" s="25"/>
    </row>
    <row r="5618">
      <c r="A5618" s="4" t="s">
        <v>19823</v>
      </c>
      <c r="B5618" s="4" t="s">
        <v>1619</v>
      </c>
      <c r="C5618" s="4" t="s">
        <v>6804</v>
      </c>
      <c r="D5618" s="10">
        <v>1.59112433E9</v>
      </c>
      <c r="E5618" s="25">
        <v>0.25599772</v>
      </c>
      <c r="G5618" s="25"/>
    </row>
    <row r="5619">
      <c r="A5619" s="4" t="s">
        <v>19824</v>
      </c>
      <c r="B5619" s="4" t="s">
        <v>1777</v>
      </c>
      <c r="C5619" s="4" t="s">
        <v>3063</v>
      </c>
      <c r="D5619" s="10">
        <v>1.59277095E9</v>
      </c>
      <c r="E5619" s="25">
        <v>0.25588226</v>
      </c>
      <c r="G5619" s="25"/>
    </row>
    <row r="5620">
      <c r="A5620" s="4" t="s">
        <v>19825</v>
      </c>
      <c r="B5620" s="4" t="s">
        <v>13098</v>
      </c>
      <c r="C5620" s="4" t="s">
        <v>4164</v>
      </c>
      <c r="D5620" s="10">
        <v>1.593088424E9</v>
      </c>
      <c r="E5620" s="25">
        <v>0.2558448</v>
      </c>
      <c r="G5620" s="25"/>
    </row>
    <row r="5621">
      <c r="A5621" s="4" t="s">
        <v>19826</v>
      </c>
      <c r="B5621" s="4" t="s">
        <v>2078</v>
      </c>
      <c r="C5621" s="4" t="s">
        <v>2080</v>
      </c>
      <c r="D5621" s="10">
        <v>1.593486309E9</v>
      </c>
      <c r="E5621" s="25">
        <v>0.2557652</v>
      </c>
      <c r="G5621" s="25"/>
    </row>
    <row r="5622">
      <c r="A5622" s="4" t="s">
        <v>19827</v>
      </c>
      <c r="B5622" s="4" t="s">
        <v>19828</v>
      </c>
      <c r="C5622" s="4" t="s">
        <v>11252</v>
      </c>
      <c r="D5622" s="10">
        <v>1.593201976E9</v>
      </c>
      <c r="E5622" s="25">
        <v>0.2557307</v>
      </c>
      <c r="G5622" s="25"/>
    </row>
    <row r="5623">
      <c r="A5623" s="4" t="s">
        <v>19829</v>
      </c>
      <c r="B5623" s="4" t="s">
        <v>5400</v>
      </c>
      <c r="C5623" s="4" t="s">
        <v>8530</v>
      </c>
      <c r="D5623" s="10">
        <v>1.593183462E9</v>
      </c>
      <c r="E5623" s="25">
        <v>0.2556538</v>
      </c>
      <c r="G5623" s="25"/>
    </row>
    <row r="5624">
      <c r="A5624" s="4" t="s">
        <v>19830</v>
      </c>
      <c r="B5624" s="4" t="s">
        <v>14525</v>
      </c>
      <c r="C5624" s="4" t="s">
        <v>3652</v>
      </c>
      <c r="D5624" s="10">
        <v>1.591020488E9</v>
      </c>
      <c r="E5624" s="25">
        <v>0.25534773</v>
      </c>
      <c r="G5624" s="25"/>
    </row>
    <row r="5625">
      <c r="A5625" s="4" t="s">
        <v>19831</v>
      </c>
      <c r="B5625" s="4" t="s">
        <v>3863</v>
      </c>
      <c r="C5625" s="4" t="s">
        <v>3865</v>
      </c>
      <c r="D5625" s="10">
        <v>1.592410074E9</v>
      </c>
      <c r="E5625" s="25">
        <v>0.2553399</v>
      </c>
      <c r="G5625" s="25"/>
    </row>
    <row r="5626">
      <c r="A5626" s="22" t="s">
        <v>19832</v>
      </c>
      <c r="B5626" s="4" t="s">
        <v>5400</v>
      </c>
      <c r="C5626" s="4" t="s">
        <v>2181</v>
      </c>
      <c r="D5626" s="10">
        <v>1.591371969E9</v>
      </c>
      <c r="E5626" s="25">
        <v>0.25533542</v>
      </c>
      <c r="G5626" s="25"/>
    </row>
    <row r="5627">
      <c r="A5627" s="4" t="s">
        <v>19833</v>
      </c>
      <c r="B5627" s="4" t="s">
        <v>13395</v>
      </c>
      <c r="C5627" s="4" t="s">
        <v>6391</v>
      </c>
      <c r="D5627" s="10">
        <v>1.591666405E9</v>
      </c>
      <c r="E5627" s="25">
        <v>0.25516066</v>
      </c>
      <c r="G5627" s="25"/>
    </row>
    <row r="5628">
      <c r="A5628" s="4" t="s">
        <v>19834</v>
      </c>
      <c r="B5628" s="4" t="s">
        <v>19835</v>
      </c>
      <c r="C5628" s="4" t="s">
        <v>1717</v>
      </c>
      <c r="D5628" s="10">
        <v>1.591627949E9</v>
      </c>
      <c r="E5628" s="25">
        <v>0.25508353</v>
      </c>
      <c r="G5628" s="25"/>
    </row>
    <row r="5629">
      <c r="A5629" s="4" t="s">
        <v>19836</v>
      </c>
      <c r="B5629" s="4" t="s">
        <v>14437</v>
      </c>
      <c r="C5629" s="4" t="s">
        <v>7614</v>
      </c>
      <c r="D5629" s="10">
        <v>1.592950117E9</v>
      </c>
      <c r="E5629" s="25">
        <v>0.25499368</v>
      </c>
      <c r="G5629" s="25"/>
    </row>
    <row r="5630">
      <c r="A5630" s="4" t="s">
        <v>19837</v>
      </c>
      <c r="B5630" s="4" t="s">
        <v>13309</v>
      </c>
      <c r="C5630" s="4" t="s">
        <v>4222</v>
      </c>
      <c r="D5630" s="10">
        <v>1.59105441E9</v>
      </c>
      <c r="E5630" s="25">
        <v>0.25488558</v>
      </c>
      <c r="G5630" s="25"/>
    </row>
    <row r="5631">
      <c r="A5631" s="4" t="s">
        <v>19838</v>
      </c>
      <c r="B5631" s="4" t="s">
        <v>1067</v>
      </c>
      <c r="C5631" s="4" t="s">
        <v>7780</v>
      </c>
      <c r="D5631" s="10">
        <v>1.592439892E9</v>
      </c>
      <c r="E5631" s="25">
        <v>0.25482586</v>
      </c>
      <c r="G5631" s="25"/>
    </row>
    <row r="5632">
      <c r="A5632" s="4" t="s">
        <v>19839</v>
      </c>
      <c r="B5632" s="4" t="s">
        <v>4075</v>
      </c>
      <c r="C5632" s="4" t="s">
        <v>2850</v>
      </c>
      <c r="D5632" s="10">
        <v>1.593366801E9</v>
      </c>
      <c r="E5632" s="25">
        <v>0.25478387</v>
      </c>
      <c r="G5632" s="25"/>
    </row>
    <row r="5633">
      <c r="A5633" s="4" t="s">
        <v>19840</v>
      </c>
      <c r="B5633" s="4" t="s">
        <v>19841</v>
      </c>
      <c r="C5633" s="4" t="s">
        <v>1406</v>
      </c>
      <c r="D5633" s="10">
        <v>1.593449521E9</v>
      </c>
      <c r="E5633" s="25">
        <v>0.25474948</v>
      </c>
      <c r="G5633" s="25"/>
    </row>
    <row r="5634">
      <c r="A5634" s="22" t="s">
        <v>19842</v>
      </c>
      <c r="B5634" s="4" t="s">
        <v>11083</v>
      </c>
      <c r="C5634" s="4" t="s">
        <v>7735</v>
      </c>
      <c r="D5634" s="10">
        <v>1.592319288E9</v>
      </c>
      <c r="E5634" s="25">
        <v>0.25458053</v>
      </c>
      <c r="G5634" s="25"/>
    </row>
    <row r="5635">
      <c r="A5635" s="4" t="s">
        <v>19843</v>
      </c>
      <c r="B5635" s="4" t="s">
        <v>13135</v>
      </c>
      <c r="C5635" s="4" t="s">
        <v>3136</v>
      </c>
      <c r="D5635" s="10">
        <v>1.593484758E9</v>
      </c>
      <c r="E5635" s="25">
        <v>0.2545509</v>
      </c>
      <c r="G5635" s="25"/>
    </row>
    <row r="5636">
      <c r="A5636" s="4" t="s">
        <v>19844</v>
      </c>
      <c r="B5636" s="4" t="s">
        <v>11591</v>
      </c>
      <c r="C5636" s="4" t="s">
        <v>2737</v>
      </c>
      <c r="D5636" s="10">
        <v>1.59199822E9</v>
      </c>
      <c r="E5636" s="25">
        <v>0.25454238</v>
      </c>
      <c r="G5636" s="25"/>
    </row>
    <row r="5637">
      <c r="A5637" s="4" t="s">
        <v>19845</v>
      </c>
      <c r="B5637" s="4" t="s">
        <v>13663</v>
      </c>
      <c r="C5637" s="4" t="s">
        <v>6221</v>
      </c>
      <c r="D5637" s="10">
        <v>1.593384798E9</v>
      </c>
      <c r="E5637" s="25">
        <v>0.25438297</v>
      </c>
      <c r="G5637" s="25"/>
    </row>
    <row r="5638">
      <c r="A5638" s="22" t="s">
        <v>19846</v>
      </c>
      <c r="B5638" s="4" t="s">
        <v>11591</v>
      </c>
      <c r="C5638" s="4" t="s">
        <v>11825</v>
      </c>
      <c r="D5638" s="10">
        <v>1.592762819E9</v>
      </c>
      <c r="E5638" s="25">
        <v>0.25424764</v>
      </c>
      <c r="G5638" s="25"/>
    </row>
    <row r="5639">
      <c r="A5639" s="22" t="s">
        <v>19847</v>
      </c>
      <c r="B5639" s="4" t="s">
        <v>1790</v>
      </c>
      <c r="C5639" s="4" t="s">
        <v>5762</v>
      </c>
      <c r="D5639" s="10">
        <v>1.593538007E9</v>
      </c>
      <c r="E5639" s="25">
        <v>0.25401878</v>
      </c>
      <c r="G5639" s="25"/>
    </row>
    <row r="5640">
      <c r="A5640" s="4" t="s">
        <v>19848</v>
      </c>
      <c r="B5640" s="4" t="s">
        <v>1128</v>
      </c>
      <c r="C5640" s="4" t="s">
        <v>9827</v>
      </c>
      <c r="D5640" s="10">
        <v>1.591567341E9</v>
      </c>
      <c r="E5640" s="25">
        <v>0.2540091</v>
      </c>
      <c r="G5640" s="25"/>
    </row>
    <row r="5641">
      <c r="A5641" s="4" t="s">
        <v>19849</v>
      </c>
      <c r="B5641" s="4" t="s">
        <v>13950</v>
      </c>
      <c r="C5641" s="4" t="s">
        <v>11580</v>
      </c>
      <c r="D5641" s="10">
        <v>1.591307007E9</v>
      </c>
      <c r="E5641" s="25">
        <v>0.25347182</v>
      </c>
      <c r="G5641" s="25"/>
    </row>
    <row r="5642">
      <c r="A5642" s="4" t="s">
        <v>19850</v>
      </c>
      <c r="B5642" s="4" t="s">
        <v>930</v>
      </c>
      <c r="C5642" s="4" t="s">
        <v>3962</v>
      </c>
      <c r="D5642" s="10">
        <v>1.59295686E9</v>
      </c>
      <c r="E5642" s="25">
        <v>0.25345653</v>
      </c>
      <c r="G5642" s="25"/>
    </row>
    <row r="5643">
      <c r="A5643" s="22" t="s">
        <v>19851</v>
      </c>
      <c r="B5643" s="4" t="s">
        <v>930</v>
      </c>
      <c r="C5643" s="4" t="s">
        <v>2418</v>
      </c>
      <c r="D5643" s="10">
        <v>1.592806564E9</v>
      </c>
      <c r="E5643" s="25">
        <v>0.25331005</v>
      </c>
      <c r="G5643" s="25"/>
    </row>
    <row r="5644">
      <c r="A5644" s="4" t="s">
        <v>19852</v>
      </c>
      <c r="B5644" s="4" t="s">
        <v>11591</v>
      </c>
      <c r="C5644" s="4" t="s">
        <v>8656</v>
      </c>
      <c r="D5644" s="10">
        <v>1.592582688E9</v>
      </c>
      <c r="E5644" s="25">
        <v>0.25320733</v>
      </c>
      <c r="G5644" s="25"/>
    </row>
    <row r="5645">
      <c r="A5645" s="4" t="s">
        <v>19853</v>
      </c>
      <c r="B5645" s="4" t="s">
        <v>13784</v>
      </c>
      <c r="C5645" s="4" t="s">
        <v>8691</v>
      </c>
      <c r="D5645" s="10">
        <v>1.591477213E9</v>
      </c>
      <c r="E5645" s="25">
        <v>0.25317937</v>
      </c>
      <c r="G5645" s="25"/>
    </row>
    <row r="5646">
      <c r="A5646" s="4" t="s">
        <v>19854</v>
      </c>
      <c r="B5646" s="4" t="s">
        <v>9350</v>
      </c>
      <c r="C5646" s="4" t="s">
        <v>7422</v>
      </c>
      <c r="D5646" s="10">
        <v>1.591298199E9</v>
      </c>
      <c r="E5646" s="25">
        <v>0.25289875</v>
      </c>
      <c r="G5646" s="25"/>
    </row>
    <row r="5647">
      <c r="A5647" s="4" t="s">
        <v>19855</v>
      </c>
      <c r="B5647" s="4" t="s">
        <v>1790</v>
      </c>
      <c r="C5647" s="4" t="s">
        <v>2967</v>
      </c>
      <c r="D5647" s="10">
        <v>1.59115339E9</v>
      </c>
      <c r="E5647" s="25">
        <v>0.2528639</v>
      </c>
      <c r="G5647" s="25"/>
    </row>
    <row r="5648">
      <c r="A5648" s="4" t="s">
        <v>19856</v>
      </c>
      <c r="B5648" s="4" t="s">
        <v>930</v>
      </c>
      <c r="C5648" s="4" t="s">
        <v>6646</v>
      </c>
      <c r="D5648" s="10">
        <v>1.593214138E9</v>
      </c>
      <c r="E5648" s="25">
        <v>0.25265828</v>
      </c>
      <c r="G5648" s="25"/>
    </row>
    <row r="5649">
      <c r="A5649" s="4" t="s">
        <v>19857</v>
      </c>
      <c r="B5649" s="4" t="s">
        <v>16010</v>
      </c>
      <c r="C5649" s="4" t="s">
        <v>4231</v>
      </c>
      <c r="D5649" s="10">
        <v>1.593031244E9</v>
      </c>
      <c r="E5649" s="25">
        <v>0.25258625</v>
      </c>
      <c r="G5649" s="25"/>
    </row>
    <row r="5650">
      <c r="A5650" s="4" t="s">
        <v>19858</v>
      </c>
      <c r="B5650" s="4" t="s">
        <v>13762</v>
      </c>
      <c r="C5650" s="4" t="s">
        <v>3180</v>
      </c>
      <c r="D5650" s="10">
        <v>1.592361927E9</v>
      </c>
      <c r="E5650" s="25">
        <v>0.25220054</v>
      </c>
      <c r="G5650" s="25"/>
    </row>
    <row r="5651">
      <c r="A5651" s="22" t="s">
        <v>19859</v>
      </c>
      <c r="B5651" s="4" t="s">
        <v>15685</v>
      </c>
      <c r="C5651" s="4" t="s">
        <v>5822</v>
      </c>
      <c r="D5651" s="10">
        <v>1.59136878E9</v>
      </c>
      <c r="E5651" s="25">
        <v>0.25192663</v>
      </c>
      <c r="G5651" s="25"/>
    </row>
    <row r="5652">
      <c r="A5652" s="4" t="s">
        <v>19860</v>
      </c>
      <c r="B5652" s="4" t="s">
        <v>13710</v>
      </c>
      <c r="C5652" s="4" t="s">
        <v>6725</v>
      </c>
      <c r="D5652" s="10">
        <v>1.592025568E9</v>
      </c>
      <c r="E5652" s="25">
        <v>0.25179014</v>
      </c>
      <c r="G5652" s="25"/>
    </row>
    <row r="5653">
      <c r="A5653" s="4" t="s">
        <v>19861</v>
      </c>
      <c r="B5653" s="4" t="s">
        <v>13155</v>
      </c>
      <c r="C5653" s="4" t="s">
        <v>4804</v>
      </c>
      <c r="D5653" s="10">
        <v>1.592693919E9</v>
      </c>
      <c r="E5653" s="25">
        <v>0.2516797</v>
      </c>
      <c r="G5653" s="25"/>
    </row>
    <row r="5654">
      <c r="A5654" s="4" t="s">
        <v>19862</v>
      </c>
      <c r="B5654" s="4" t="s">
        <v>14998</v>
      </c>
      <c r="C5654" s="4" t="s">
        <v>9877</v>
      </c>
      <c r="D5654" s="10">
        <v>1.592168816E9</v>
      </c>
      <c r="E5654" s="25">
        <v>0.25150296</v>
      </c>
      <c r="G5654" s="25"/>
    </row>
    <row r="5655">
      <c r="A5655" s="4" t="s">
        <v>19863</v>
      </c>
      <c r="B5655" s="4" t="s">
        <v>8489</v>
      </c>
      <c r="C5655" s="4" t="s">
        <v>3321</v>
      </c>
      <c r="D5655" s="10">
        <v>1.59297109E9</v>
      </c>
      <c r="E5655" s="25">
        <v>0.25135425</v>
      </c>
      <c r="G5655" s="25"/>
    </row>
    <row r="5656">
      <c r="A5656" s="4" t="s">
        <v>19864</v>
      </c>
      <c r="B5656" s="4" t="s">
        <v>14018</v>
      </c>
      <c r="C5656" s="4" t="s">
        <v>4931</v>
      </c>
      <c r="D5656" s="10">
        <v>1.59253295E9</v>
      </c>
      <c r="E5656" s="25">
        <v>0.251318</v>
      </c>
      <c r="G5656" s="25"/>
    </row>
    <row r="5657">
      <c r="A5657" s="4" t="s">
        <v>19865</v>
      </c>
      <c r="B5657" s="4" t="s">
        <v>16071</v>
      </c>
      <c r="C5657" s="4" t="s">
        <v>10512</v>
      </c>
      <c r="D5657" s="10">
        <v>1.592686106E9</v>
      </c>
      <c r="E5657" s="25">
        <v>0.25130978</v>
      </c>
      <c r="G5657" s="25"/>
    </row>
    <row r="5658">
      <c r="A5658" s="4" t="s">
        <v>19866</v>
      </c>
      <c r="B5658" s="4" t="s">
        <v>19867</v>
      </c>
      <c r="C5658" s="4" t="s">
        <v>11252</v>
      </c>
      <c r="D5658" s="10">
        <v>1.593204073E9</v>
      </c>
      <c r="E5658" s="25">
        <v>0.25121203</v>
      </c>
      <c r="G5658" s="25"/>
    </row>
    <row r="5659">
      <c r="A5659" s="4" t="s">
        <v>19868</v>
      </c>
      <c r="B5659" s="4" t="s">
        <v>2989</v>
      </c>
      <c r="C5659" s="4" t="s">
        <v>9371</v>
      </c>
      <c r="D5659" s="10">
        <v>1.591647434E9</v>
      </c>
      <c r="E5659" s="25">
        <v>0.2511242</v>
      </c>
      <c r="G5659" s="25"/>
    </row>
    <row r="5660">
      <c r="A5660" s="4" t="s">
        <v>19869</v>
      </c>
      <c r="B5660" s="4" t="s">
        <v>872</v>
      </c>
      <c r="C5660" s="4" t="s">
        <v>2830</v>
      </c>
      <c r="D5660" s="10">
        <v>1.593232168E9</v>
      </c>
      <c r="E5660" s="25">
        <v>0.25093353</v>
      </c>
      <c r="G5660" s="25"/>
    </row>
    <row r="5661">
      <c r="A5661" s="22" t="s">
        <v>19870</v>
      </c>
      <c r="B5661" s="4" t="s">
        <v>11591</v>
      </c>
      <c r="C5661" s="4" t="s">
        <v>5547</v>
      </c>
      <c r="D5661" s="10">
        <v>1.591279375E9</v>
      </c>
      <c r="E5661" s="25">
        <v>0.25088474</v>
      </c>
      <c r="G5661" s="25"/>
    </row>
    <row r="5662">
      <c r="A5662" s="4" t="s">
        <v>19871</v>
      </c>
      <c r="B5662" s="4" t="s">
        <v>14975</v>
      </c>
      <c r="C5662" s="4" t="s">
        <v>6442</v>
      </c>
      <c r="D5662" s="10">
        <v>1.592847328E9</v>
      </c>
      <c r="E5662" s="25">
        <v>0.25071245</v>
      </c>
      <c r="G5662" s="25"/>
    </row>
    <row r="5663">
      <c r="A5663" s="22" t="s">
        <v>19872</v>
      </c>
      <c r="B5663" s="4" t="s">
        <v>1327</v>
      </c>
      <c r="C5663" s="4" t="s">
        <v>8316</v>
      </c>
      <c r="D5663" s="10">
        <v>1.592491153E9</v>
      </c>
      <c r="E5663" s="25">
        <v>0.2506033</v>
      </c>
      <c r="G5663" s="25"/>
    </row>
    <row r="5664">
      <c r="A5664" s="4" t="s">
        <v>19873</v>
      </c>
      <c r="B5664" s="4" t="s">
        <v>14636</v>
      </c>
      <c r="C5664" s="4" t="s">
        <v>10053</v>
      </c>
      <c r="D5664" s="10">
        <v>1.592914774E9</v>
      </c>
      <c r="E5664" s="25">
        <v>0.2504528</v>
      </c>
      <c r="G5664" s="25"/>
    </row>
    <row r="5665">
      <c r="A5665" s="22" t="s">
        <v>19874</v>
      </c>
      <c r="B5665" s="4" t="s">
        <v>13194</v>
      </c>
      <c r="C5665" s="4" t="s">
        <v>3860</v>
      </c>
      <c r="D5665" s="10">
        <v>1.592934467E9</v>
      </c>
      <c r="E5665" s="25">
        <v>0.25045058</v>
      </c>
      <c r="G5665" s="25"/>
    </row>
    <row r="5666">
      <c r="A5666" s="4" t="s">
        <v>19875</v>
      </c>
      <c r="B5666" s="4" t="s">
        <v>5471</v>
      </c>
      <c r="C5666" s="4" t="s">
        <v>2342</v>
      </c>
      <c r="D5666" s="10">
        <v>1.592599159E9</v>
      </c>
      <c r="E5666" s="25">
        <v>0.2503976</v>
      </c>
      <c r="G5666" s="25"/>
    </row>
    <row r="5667">
      <c r="A5667" s="22" t="s">
        <v>19876</v>
      </c>
      <c r="B5667" s="4" t="s">
        <v>12250</v>
      </c>
      <c r="C5667" s="4" t="s">
        <v>4720</v>
      </c>
      <c r="D5667" s="10">
        <v>1.591824158E9</v>
      </c>
      <c r="E5667" s="25">
        <v>0.25028574</v>
      </c>
      <c r="G5667" s="25"/>
    </row>
    <row r="5668">
      <c r="A5668" s="4" t="s">
        <v>19877</v>
      </c>
      <c r="B5668" s="4" t="s">
        <v>19318</v>
      </c>
      <c r="C5668" s="4" t="s">
        <v>4652</v>
      </c>
      <c r="D5668" s="10">
        <v>1.593149222E9</v>
      </c>
      <c r="E5668" s="25">
        <v>0.25027746</v>
      </c>
      <c r="G5668" s="25"/>
    </row>
    <row r="5669">
      <c r="A5669" s="4" t="s">
        <v>19878</v>
      </c>
      <c r="B5669" s="4" t="s">
        <v>13230</v>
      </c>
      <c r="C5669" s="4" t="s">
        <v>216</v>
      </c>
      <c r="D5669" s="10">
        <v>1.591286993E9</v>
      </c>
      <c r="E5669" s="25">
        <v>0.25027123</v>
      </c>
      <c r="G5669" s="25"/>
    </row>
    <row r="5670">
      <c r="A5670" s="4" t="s">
        <v>19879</v>
      </c>
      <c r="B5670" s="4" t="s">
        <v>5765</v>
      </c>
      <c r="C5670" s="4" t="s">
        <v>11319</v>
      </c>
      <c r="D5670" s="10">
        <v>1.592318013E9</v>
      </c>
      <c r="E5670" s="25">
        <v>0.25005868</v>
      </c>
      <c r="G5670" s="25"/>
    </row>
    <row r="5671">
      <c r="A5671" s="4" t="s">
        <v>19880</v>
      </c>
      <c r="B5671" s="4" t="s">
        <v>13813</v>
      </c>
      <c r="C5671" s="4" t="s">
        <v>6099</v>
      </c>
      <c r="D5671" s="10">
        <v>1.591229279E9</v>
      </c>
      <c r="E5671" s="25">
        <v>0.24996144</v>
      </c>
      <c r="G5671" s="25"/>
    </row>
    <row r="5672">
      <c r="A5672" s="22" t="s">
        <v>19881</v>
      </c>
      <c r="B5672" s="4" t="s">
        <v>16467</v>
      </c>
      <c r="C5672" s="4" t="s">
        <v>2620</v>
      </c>
      <c r="D5672" s="10">
        <v>1.592761404E9</v>
      </c>
      <c r="E5672" s="25">
        <v>0.24982801</v>
      </c>
      <c r="G5672" s="25"/>
    </row>
    <row r="5673">
      <c r="A5673" s="4" t="s">
        <v>19882</v>
      </c>
      <c r="B5673" s="4" t="s">
        <v>1790</v>
      </c>
      <c r="C5673" s="4" t="s">
        <v>2450</v>
      </c>
      <c r="D5673" s="10">
        <v>1.591305109E9</v>
      </c>
      <c r="E5673" s="25">
        <v>0.24966218</v>
      </c>
      <c r="G5673" s="25"/>
    </row>
    <row r="5674">
      <c r="A5674" s="4" t="s">
        <v>19883</v>
      </c>
      <c r="B5674" s="4" t="s">
        <v>17182</v>
      </c>
      <c r="C5674" s="4" t="s">
        <v>2625</v>
      </c>
      <c r="D5674" s="10">
        <v>1.59139541E9</v>
      </c>
      <c r="E5674" s="25">
        <v>0.2496577</v>
      </c>
      <c r="G5674" s="25"/>
    </row>
    <row r="5675">
      <c r="A5675" s="4" t="s">
        <v>19884</v>
      </c>
      <c r="B5675" s="4" t="s">
        <v>2750</v>
      </c>
      <c r="C5675" s="4" t="s">
        <v>8649</v>
      </c>
      <c r="D5675" s="10">
        <v>1.591017892E9</v>
      </c>
      <c r="E5675" s="25">
        <v>0.2494453</v>
      </c>
      <c r="G5675" s="25"/>
    </row>
    <row r="5676">
      <c r="A5676" s="4" t="s">
        <v>19885</v>
      </c>
      <c r="B5676" s="4" t="s">
        <v>19886</v>
      </c>
      <c r="C5676" s="4" t="s">
        <v>532</v>
      </c>
      <c r="D5676" s="10">
        <v>1.592967146E9</v>
      </c>
      <c r="E5676" s="25">
        <v>0.24914846</v>
      </c>
      <c r="G5676" s="25"/>
    </row>
    <row r="5677">
      <c r="A5677" s="4" t="s">
        <v>19887</v>
      </c>
      <c r="B5677" s="4" t="s">
        <v>8235</v>
      </c>
      <c r="C5677" s="4" t="s">
        <v>3523</v>
      </c>
      <c r="D5677" s="10">
        <v>1.592884983E9</v>
      </c>
      <c r="E5677" s="25">
        <v>0.24907821</v>
      </c>
      <c r="G5677" s="25"/>
    </row>
    <row r="5678">
      <c r="A5678" s="4" t="s">
        <v>19888</v>
      </c>
      <c r="B5678" s="4" t="s">
        <v>19889</v>
      </c>
      <c r="C5678" s="4" t="s">
        <v>777</v>
      </c>
      <c r="D5678" s="10">
        <v>1.592331285E9</v>
      </c>
      <c r="E5678" s="25">
        <v>0.24896605</v>
      </c>
      <c r="G5678" s="25"/>
    </row>
    <row r="5679">
      <c r="A5679" s="4" t="s">
        <v>19890</v>
      </c>
      <c r="B5679" s="4" t="s">
        <v>886</v>
      </c>
      <c r="C5679" s="4" t="s">
        <v>7671</v>
      </c>
      <c r="D5679" s="10">
        <v>1.591982159E9</v>
      </c>
      <c r="E5679" s="25">
        <v>0.24886161</v>
      </c>
      <c r="G5679" s="25"/>
    </row>
    <row r="5680">
      <c r="A5680" s="4" t="s">
        <v>19891</v>
      </c>
      <c r="B5680" s="4" t="s">
        <v>13205</v>
      </c>
      <c r="C5680" s="4" t="s">
        <v>7007</v>
      </c>
      <c r="D5680" s="10">
        <v>1.592419759E9</v>
      </c>
      <c r="E5680" s="25">
        <v>0.24886091</v>
      </c>
      <c r="G5680" s="25"/>
    </row>
    <row r="5681">
      <c r="A5681" s="4" t="s">
        <v>19892</v>
      </c>
      <c r="B5681" s="4" t="s">
        <v>14645</v>
      </c>
      <c r="C5681" s="4" t="s">
        <v>11252</v>
      </c>
      <c r="D5681" s="10">
        <v>1.593196535E9</v>
      </c>
      <c r="E5681" s="25">
        <v>0.24885613</v>
      </c>
      <c r="G5681" s="25"/>
    </row>
    <row r="5682">
      <c r="A5682" s="22" t="s">
        <v>19893</v>
      </c>
      <c r="B5682" s="4" t="s">
        <v>7333</v>
      </c>
      <c r="C5682" s="4" t="s">
        <v>10241</v>
      </c>
      <c r="D5682" s="10">
        <v>1.591063217E9</v>
      </c>
      <c r="E5682" s="25">
        <v>0.24876525</v>
      </c>
      <c r="G5682" s="25"/>
    </row>
    <row r="5683">
      <c r="A5683" s="4" t="s">
        <v>19894</v>
      </c>
      <c r="B5683" s="4" t="s">
        <v>8945</v>
      </c>
      <c r="C5683" s="4" t="s">
        <v>2807</v>
      </c>
      <c r="D5683" s="10">
        <v>1.593617424E9</v>
      </c>
      <c r="E5683" s="25">
        <v>0.24865392</v>
      </c>
      <c r="G5683" s="25"/>
    </row>
    <row r="5684">
      <c r="A5684" s="22" t="s">
        <v>19895</v>
      </c>
      <c r="B5684" s="4" t="s">
        <v>13155</v>
      </c>
      <c r="C5684" s="4" t="s">
        <v>3136</v>
      </c>
      <c r="D5684" s="10">
        <v>1.593480873E9</v>
      </c>
      <c r="E5684" s="25">
        <v>0.24863684</v>
      </c>
      <c r="G5684" s="25"/>
    </row>
    <row r="5685">
      <c r="A5685" s="4" t="s">
        <v>19896</v>
      </c>
      <c r="B5685" s="4" t="s">
        <v>14425</v>
      </c>
      <c r="C5685" s="4" t="s">
        <v>2224</v>
      </c>
      <c r="D5685" s="10">
        <v>1.591805892E9</v>
      </c>
      <c r="E5685" s="25">
        <v>0.24858883</v>
      </c>
      <c r="G5685" s="25"/>
    </row>
    <row r="5686">
      <c r="A5686" s="22" t="s">
        <v>19897</v>
      </c>
      <c r="B5686" s="4" t="s">
        <v>15715</v>
      </c>
      <c r="C5686" s="4" t="s">
        <v>4814</v>
      </c>
      <c r="D5686" s="10">
        <v>1.592338921E9</v>
      </c>
      <c r="E5686" s="25">
        <v>0.24826483</v>
      </c>
      <c r="G5686" s="25"/>
    </row>
    <row r="5687">
      <c r="A5687" s="22" t="s">
        <v>19898</v>
      </c>
      <c r="B5687" s="4" t="s">
        <v>14890</v>
      </c>
      <c r="C5687" s="4" t="s">
        <v>4492</v>
      </c>
      <c r="D5687" s="10">
        <v>1.591115504E9</v>
      </c>
      <c r="E5687" s="25">
        <v>0.24820758</v>
      </c>
      <c r="G5687" s="25"/>
    </row>
    <row r="5688">
      <c r="A5688" s="22" t="s">
        <v>19899</v>
      </c>
      <c r="B5688" s="4" t="s">
        <v>930</v>
      </c>
      <c r="C5688" s="4" t="s">
        <v>12034</v>
      </c>
      <c r="D5688" s="10">
        <v>1.591634434E9</v>
      </c>
      <c r="E5688" s="25">
        <v>0.24815784</v>
      </c>
      <c r="G5688" s="25"/>
    </row>
    <row r="5689">
      <c r="A5689" s="4" t="s">
        <v>19900</v>
      </c>
      <c r="B5689" s="4" t="s">
        <v>3143</v>
      </c>
      <c r="C5689" s="4" t="s">
        <v>3106</v>
      </c>
      <c r="D5689" s="10">
        <v>1.592130318E9</v>
      </c>
      <c r="E5689" s="25">
        <v>0.24804741</v>
      </c>
      <c r="G5689" s="25"/>
    </row>
    <row r="5690">
      <c r="A5690" s="22" t="s">
        <v>19901</v>
      </c>
      <c r="B5690" s="4" t="s">
        <v>4360</v>
      </c>
      <c r="C5690" s="4" t="s">
        <v>8156</v>
      </c>
      <c r="D5690" s="10">
        <v>1.59267671E9</v>
      </c>
      <c r="E5690" s="25">
        <v>0.24801257</v>
      </c>
      <c r="G5690" s="25"/>
    </row>
    <row r="5691">
      <c r="A5691" s="4" t="s">
        <v>19902</v>
      </c>
      <c r="B5691" s="4" t="s">
        <v>13230</v>
      </c>
      <c r="C5691" s="4" t="s">
        <v>10253</v>
      </c>
      <c r="D5691" s="10">
        <v>1.591442026E9</v>
      </c>
      <c r="E5691" s="25">
        <v>0.24791086</v>
      </c>
      <c r="G5691" s="25"/>
    </row>
    <row r="5692">
      <c r="A5692" s="4" t="s">
        <v>19903</v>
      </c>
      <c r="B5692" s="4" t="s">
        <v>12559</v>
      </c>
      <c r="C5692" s="4" t="s">
        <v>4792</v>
      </c>
      <c r="D5692" s="10">
        <v>1.59107846E9</v>
      </c>
      <c r="E5692" s="25">
        <v>0.24784946</v>
      </c>
      <c r="G5692" s="25"/>
    </row>
    <row r="5693">
      <c r="A5693" s="22" t="s">
        <v>19904</v>
      </c>
      <c r="B5693" s="4" t="s">
        <v>16766</v>
      </c>
      <c r="C5693" s="4" t="s">
        <v>2408</v>
      </c>
      <c r="D5693" s="10">
        <v>1.591750193E9</v>
      </c>
      <c r="E5693" s="25">
        <v>0.24779578</v>
      </c>
      <c r="G5693" s="25"/>
    </row>
    <row r="5694">
      <c r="A5694" s="4" t="s">
        <v>19905</v>
      </c>
      <c r="B5694" s="4" t="s">
        <v>3014</v>
      </c>
      <c r="C5694" s="4" t="s">
        <v>11576</v>
      </c>
      <c r="D5694" s="10">
        <v>1.591116837E9</v>
      </c>
      <c r="E5694" s="25">
        <v>0.24777642</v>
      </c>
      <c r="G5694" s="25"/>
    </row>
    <row r="5695">
      <c r="A5695" s="22" t="s">
        <v>19906</v>
      </c>
      <c r="B5695" s="4" t="s">
        <v>17523</v>
      </c>
      <c r="C5695" s="4" t="s">
        <v>5915</v>
      </c>
      <c r="D5695" s="10">
        <v>1.591297496E9</v>
      </c>
      <c r="E5695" s="25">
        <v>0.24718213</v>
      </c>
      <c r="G5695" s="25"/>
    </row>
    <row r="5696">
      <c r="A5696" s="4" t="s">
        <v>19907</v>
      </c>
      <c r="B5696" s="4" t="s">
        <v>19908</v>
      </c>
      <c r="C5696" s="4" t="s">
        <v>6221</v>
      </c>
      <c r="D5696" s="10">
        <v>1.59335754E9</v>
      </c>
      <c r="E5696" s="25">
        <v>0.24703164</v>
      </c>
      <c r="G5696" s="25"/>
    </row>
    <row r="5697">
      <c r="A5697" s="4" t="s">
        <v>19909</v>
      </c>
      <c r="B5697" s="4" t="s">
        <v>4297</v>
      </c>
      <c r="C5697" s="4" t="s">
        <v>3478</v>
      </c>
      <c r="D5697" s="10">
        <v>1.59176385E9</v>
      </c>
      <c r="E5697" s="25">
        <v>0.24694444</v>
      </c>
      <c r="G5697" s="25"/>
    </row>
    <row r="5698">
      <c r="A5698" s="4" t="s">
        <v>19910</v>
      </c>
      <c r="B5698" s="4" t="s">
        <v>6318</v>
      </c>
      <c r="C5698" s="4" t="s">
        <v>1126</v>
      </c>
      <c r="D5698" s="10">
        <v>1.592012192E9</v>
      </c>
      <c r="E5698" s="25">
        <v>0.24692127</v>
      </c>
      <c r="G5698" s="25"/>
    </row>
    <row r="5699">
      <c r="A5699" s="4" t="s">
        <v>19911</v>
      </c>
      <c r="B5699" s="4" t="s">
        <v>16485</v>
      </c>
      <c r="C5699" s="4" t="s">
        <v>6767</v>
      </c>
      <c r="D5699" s="10">
        <v>1.591372824E9</v>
      </c>
      <c r="E5699" s="25">
        <v>0.24666695</v>
      </c>
      <c r="G5699" s="25"/>
    </row>
    <row r="5700">
      <c r="A5700" s="4" t="s">
        <v>19912</v>
      </c>
      <c r="B5700" s="4" t="s">
        <v>19913</v>
      </c>
      <c r="C5700" s="4" t="s">
        <v>466</v>
      </c>
      <c r="D5700" s="10">
        <v>1.59249422E9</v>
      </c>
      <c r="E5700" s="25">
        <v>0.24648857</v>
      </c>
      <c r="G5700" s="25"/>
    </row>
    <row r="5701">
      <c r="A5701" s="22" t="s">
        <v>19914</v>
      </c>
      <c r="B5701" s="4" t="s">
        <v>8489</v>
      </c>
      <c r="C5701" s="4" t="s">
        <v>9153</v>
      </c>
      <c r="D5701" s="10">
        <v>1.591980467E9</v>
      </c>
      <c r="E5701" s="25">
        <v>0.2464287</v>
      </c>
      <c r="G5701" s="25"/>
    </row>
    <row r="5702">
      <c r="A5702" s="22" t="s">
        <v>19915</v>
      </c>
      <c r="B5702" s="4" t="s">
        <v>2750</v>
      </c>
      <c r="C5702" s="4" t="s">
        <v>6994</v>
      </c>
      <c r="D5702" s="10">
        <v>1.5910198E9</v>
      </c>
      <c r="E5702" s="25">
        <v>0.24624152</v>
      </c>
      <c r="G5702" s="25"/>
    </row>
    <row r="5703">
      <c r="A5703" s="4" t="s">
        <v>19916</v>
      </c>
      <c r="B5703" s="4" t="s">
        <v>1165</v>
      </c>
      <c r="C5703" s="4" t="s">
        <v>2825</v>
      </c>
      <c r="D5703" s="10">
        <v>1.591134218E9</v>
      </c>
      <c r="E5703" s="25">
        <v>0.24621426</v>
      </c>
      <c r="G5703" s="25"/>
    </row>
    <row r="5704">
      <c r="A5704" s="4" t="s">
        <v>19917</v>
      </c>
      <c r="B5704" s="4" t="s">
        <v>18431</v>
      </c>
      <c r="C5704" s="4" t="s">
        <v>2067</v>
      </c>
      <c r="D5704" s="10">
        <v>1.593161865E9</v>
      </c>
      <c r="E5704" s="25">
        <v>0.24609</v>
      </c>
      <c r="G5704" s="25"/>
    </row>
    <row r="5705">
      <c r="A5705" s="22" t="s">
        <v>19918</v>
      </c>
      <c r="B5705" s="4" t="s">
        <v>15715</v>
      </c>
      <c r="C5705" s="4" t="s">
        <v>3851</v>
      </c>
      <c r="D5705" s="10">
        <v>1.591148919E9</v>
      </c>
      <c r="E5705" s="25">
        <v>0.24594256</v>
      </c>
      <c r="G5705" s="25"/>
    </row>
    <row r="5706">
      <c r="A5706" s="4" t="s">
        <v>19919</v>
      </c>
      <c r="B5706" s="4" t="s">
        <v>862</v>
      </c>
      <c r="C5706" s="4" t="s">
        <v>12208</v>
      </c>
      <c r="D5706" s="10">
        <v>1.593058994E9</v>
      </c>
      <c r="E5706" s="25">
        <v>0.24587347</v>
      </c>
      <c r="G5706" s="25"/>
    </row>
    <row r="5707">
      <c r="A5707" s="4" t="s">
        <v>19920</v>
      </c>
      <c r="B5707" s="4" t="s">
        <v>13393</v>
      </c>
      <c r="C5707" s="4" t="s">
        <v>9128</v>
      </c>
      <c r="D5707" s="10">
        <v>1.591373472E9</v>
      </c>
      <c r="E5707" s="25">
        <v>0.24583194</v>
      </c>
      <c r="G5707" s="25"/>
    </row>
    <row r="5708">
      <c r="A5708" s="4" t="s">
        <v>19921</v>
      </c>
      <c r="B5708" s="4" t="s">
        <v>4220</v>
      </c>
      <c r="C5708" s="4" t="s">
        <v>12319</v>
      </c>
      <c r="D5708" s="10">
        <v>1.591107694E9</v>
      </c>
      <c r="E5708" s="25">
        <v>0.24565144</v>
      </c>
      <c r="G5708" s="25"/>
    </row>
    <row r="5709">
      <c r="A5709" s="4" t="s">
        <v>19922</v>
      </c>
      <c r="B5709" s="4" t="s">
        <v>919</v>
      </c>
      <c r="C5709" s="4" t="s">
        <v>2300</v>
      </c>
      <c r="D5709" s="10">
        <v>1.591087499E9</v>
      </c>
      <c r="E5709" s="25">
        <v>0.24559368</v>
      </c>
      <c r="G5709" s="25"/>
    </row>
    <row r="5710">
      <c r="A5710" s="4" t="s">
        <v>19923</v>
      </c>
      <c r="B5710" s="4" t="s">
        <v>3294</v>
      </c>
      <c r="C5710" s="4" t="s">
        <v>3860</v>
      </c>
      <c r="D5710" s="10">
        <v>1.592940818E9</v>
      </c>
      <c r="E5710" s="25">
        <v>0.24531555</v>
      </c>
      <c r="G5710" s="25"/>
    </row>
    <row r="5711">
      <c r="A5711" s="4" t="s">
        <v>19924</v>
      </c>
      <c r="B5711" s="4" t="s">
        <v>2567</v>
      </c>
      <c r="C5711" s="4" t="s">
        <v>5572</v>
      </c>
      <c r="D5711" s="10">
        <v>1.59242947E9</v>
      </c>
      <c r="E5711" s="25">
        <v>0.24515378</v>
      </c>
      <c r="G5711" s="25"/>
    </row>
    <row r="5712">
      <c r="A5712" s="4" t="s">
        <v>19925</v>
      </c>
      <c r="B5712" s="4" t="s">
        <v>2065</v>
      </c>
      <c r="C5712" s="4" t="s">
        <v>7808</v>
      </c>
      <c r="D5712" s="10">
        <v>1.593456314E9</v>
      </c>
      <c r="E5712" s="25">
        <v>0.24487011</v>
      </c>
      <c r="G5712" s="25"/>
    </row>
    <row r="5713">
      <c r="A5713" s="4" t="s">
        <v>19926</v>
      </c>
      <c r="B5713" s="4" t="s">
        <v>19927</v>
      </c>
      <c r="C5713" s="4" t="s">
        <v>1075</v>
      </c>
      <c r="D5713" s="10">
        <v>1.59207214E9</v>
      </c>
      <c r="E5713" s="25">
        <v>0.24458817</v>
      </c>
      <c r="G5713" s="25"/>
    </row>
    <row r="5714">
      <c r="A5714" s="22" t="s">
        <v>19928</v>
      </c>
      <c r="B5714" s="4" t="s">
        <v>16847</v>
      </c>
      <c r="C5714" s="4" t="s">
        <v>3897</v>
      </c>
      <c r="D5714" s="10">
        <v>1.592506358E9</v>
      </c>
      <c r="E5714" s="25">
        <v>0.2442766</v>
      </c>
      <c r="G5714" s="25"/>
    </row>
    <row r="5715">
      <c r="A5715" s="4" t="s">
        <v>19929</v>
      </c>
      <c r="B5715" s="4" t="s">
        <v>13663</v>
      </c>
      <c r="C5715" s="4" t="s">
        <v>6351</v>
      </c>
      <c r="D5715" s="10">
        <v>1.591669616E9</v>
      </c>
      <c r="E5715" s="25">
        <v>0.2442203</v>
      </c>
      <c r="G5715" s="25"/>
    </row>
    <row r="5716">
      <c r="A5716" s="4" t="s">
        <v>19930</v>
      </c>
      <c r="B5716" s="4" t="s">
        <v>17726</v>
      </c>
      <c r="C5716" s="4" t="s">
        <v>2453</v>
      </c>
      <c r="D5716" s="10">
        <v>1.591183008E9</v>
      </c>
      <c r="E5716" s="25">
        <v>0.24409515</v>
      </c>
      <c r="G5716" s="25"/>
    </row>
    <row r="5717">
      <c r="A5717" s="4" t="s">
        <v>19931</v>
      </c>
      <c r="B5717" s="4" t="s">
        <v>19932</v>
      </c>
      <c r="C5717" s="4" t="s">
        <v>6221</v>
      </c>
      <c r="D5717" s="10">
        <v>1.593333561E9</v>
      </c>
      <c r="E5717" s="25">
        <v>0.24408731</v>
      </c>
      <c r="G5717" s="25"/>
    </row>
    <row r="5718">
      <c r="A5718" s="4" t="s">
        <v>19933</v>
      </c>
      <c r="B5718" s="4" t="s">
        <v>13567</v>
      </c>
      <c r="C5718" s="4" t="s">
        <v>2157</v>
      </c>
      <c r="D5718" s="10">
        <v>1.592603592E9</v>
      </c>
      <c r="E5718" s="25">
        <v>0.24391963</v>
      </c>
      <c r="G5718" s="25"/>
    </row>
    <row r="5719">
      <c r="A5719" s="4" t="s">
        <v>19934</v>
      </c>
      <c r="B5719" s="10">
        <v>1.9830602E7</v>
      </c>
      <c r="C5719" s="4" t="s">
        <v>10119</v>
      </c>
      <c r="D5719" s="10">
        <v>1.593345017E9</v>
      </c>
      <c r="E5719" s="25">
        <v>0.2438462</v>
      </c>
      <c r="G5719" s="25"/>
    </row>
    <row r="5720">
      <c r="A5720" s="22" t="s">
        <v>19935</v>
      </c>
      <c r="B5720" s="4" t="s">
        <v>13230</v>
      </c>
      <c r="C5720" s="4" t="s">
        <v>3883</v>
      </c>
      <c r="D5720" s="10">
        <v>1.59135594E9</v>
      </c>
      <c r="E5720" s="25">
        <v>0.24378791</v>
      </c>
      <c r="G5720" s="25"/>
    </row>
    <row r="5721">
      <c r="A5721" s="4" t="s">
        <v>19936</v>
      </c>
      <c r="B5721" s="4" t="s">
        <v>10866</v>
      </c>
      <c r="C5721" s="4" t="s">
        <v>2300</v>
      </c>
      <c r="D5721" s="10">
        <v>1.591124433E9</v>
      </c>
      <c r="E5721" s="25">
        <v>0.24377428</v>
      </c>
      <c r="G5721" s="25"/>
    </row>
    <row r="5722">
      <c r="A5722" s="22" t="s">
        <v>19937</v>
      </c>
      <c r="B5722" s="4" t="s">
        <v>13813</v>
      </c>
      <c r="C5722" s="4" t="s">
        <v>4792</v>
      </c>
      <c r="D5722" s="10">
        <v>1.591070509E9</v>
      </c>
      <c r="E5722" s="25">
        <v>0.24372944</v>
      </c>
      <c r="G5722" s="25"/>
    </row>
    <row r="5723">
      <c r="A5723" s="22" t="s">
        <v>19938</v>
      </c>
      <c r="B5723" s="4" t="s">
        <v>9663</v>
      </c>
      <c r="C5723" s="4" t="s">
        <v>11821</v>
      </c>
      <c r="D5723" s="10">
        <v>1.591207387E9</v>
      </c>
      <c r="E5723" s="25">
        <v>0.24370958</v>
      </c>
      <c r="G5723" s="25"/>
    </row>
    <row r="5724">
      <c r="A5724" s="22" t="s">
        <v>19939</v>
      </c>
      <c r="B5724" s="4" t="s">
        <v>4671</v>
      </c>
      <c r="C5724" s="4" t="s">
        <v>2537</v>
      </c>
      <c r="D5724" s="10">
        <v>1.593389516E9</v>
      </c>
      <c r="E5724" s="25">
        <v>0.24350463</v>
      </c>
      <c r="G5724" s="25"/>
    </row>
    <row r="5725">
      <c r="A5725" s="4" t="s">
        <v>19940</v>
      </c>
      <c r="B5725" s="4" t="s">
        <v>3143</v>
      </c>
      <c r="C5725" s="4" t="s">
        <v>5105</v>
      </c>
      <c r="D5725" s="10">
        <v>1.593262705E9</v>
      </c>
      <c r="E5725" s="25">
        <v>0.24348164</v>
      </c>
      <c r="G5725" s="25"/>
    </row>
    <row r="5726">
      <c r="A5726" s="22" t="s">
        <v>19941</v>
      </c>
      <c r="B5726" s="4" t="s">
        <v>1327</v>
      </c>
      <c r="C5726" s="4" t="s">
        <v>2756</v>
      </c>
      <c r="D5726" s="10">
        <v>1.592836565E9</v>
      </c>
      <c r="E5726" s="25">
        <v>0.24345419</v>
      </c>
      <c r="G5726" s="25"/>
    </row>
    <row r="5727">
      <c r="A5727" s="4" t="s">
        <v>19942</v>
      </c>
      <c r="B5727" s="4" t="s">
        <v>13333</v>
      </c>
      <c r="C5727" s="4" t="s">
        <v>7466</v>
      </c>
      <c r="D5727" s="10">
        <v>1.592492974E9</v>
      </c>
      <c r="E5727" s="25">
        <v>0.24323128</v>
      </c>
      <c r="G5727" s="25"/>
    </row>
    <row r="5728">
      <c r="A5728" s="22" t="s">
        <v>19943</v>
      </c>
      <c r="B5728" s="4" t="s">
        <v>13280</v>
      </c>
      <c r="C5728" s="4" t="s">
        <v>1093</v>
      </c>
      <c r="D5728" s="10">
        <v>1.592834484E9</v>
      </c>
      <c r="E5728" s="25">
        <v>0.24300544</v>
      </c>
      <c r="G5728" s="25"/>
    </row>
    <row r="5729">
      <c r="A5729" s="4" t="s">
        <v>19944</v>
      </c>
      <c r="B5729" s="4" t="s">
        <v>19945</v>
      </c>
      <c r="C5729" s="4" t="s">
        <v>11638</v>
      </c>
      <c r="D5729" s="10">
        <v>1.591706563E9</v>
      </c>
      <c r="E5729" s="25">
        <v>0.24295245</v>
      </c>
      <c r="G5729" s="25"/>
    </row>
    <row r="5730">
      <c r="A5730" s="4" t="s">
        <v>19946</v>
      </c>
      <c r="B5730" s="4" t="s">
        <v>13221</v>
      </c>
      <c r="C5730" s="4" t="s">
        <v>12132</v>
      </c>
      <c r="D5730" s="10">
        <v>1.591375255E9</v>
      </c>
      <c r="E5730" s="25">
        <v>0.24291003</v>
      </c>
      <c r="G5730" s="25"/>
    </row>
    <row r="5731">
      <c r="A5731" s="22" t="s">
        <v>19947</v>
      </c>
      <c r="B5731" s="4" t="s">
        <v>11199</v>
      </c>
      <c r="C5731" s="4" t="s">
        <v>5767</v>
      </c>
      <c r="D5731" s="10">
        <v>1.592580593E9</v>
      </c>
      <c r="E5731" s="25">
        <v>0.24278495</v>
      </c>
      <c r="G5731" s="25"/>
    </row>
    <row r="5732">
      <c r="A5732" s="4" t="s">
        <v>19948</v>
      </c>
      <c r="B5732" s="4" t="s">
        <v>14907</v>
      </c>
      <c r="C5732" s="4" t="s">
        <v>3471</v>
      </c>
      <c r="D5732" s="10">
        <v>1.593287945E9</v>
      </c>
      <c r="E5732" s="25">
        <v>0.24272566</v>
      </c>
      <c r="G5732" s="25"/>
    </row>
    <row r="5733">
      <c r="A5733" s="4" t="s">
        <v>19949</v>
      </c>
      <c r="B5733" s="4" t="s">
        <v>14780</v>
      </c>
      <c r="C5733" s="4" t="s">
        <v>6577</v>
      </c>
      <c r="D5733" s="10">
        <v>1.59148814E9</v>
      </c>
      <c r="E5733" s="25">
        <v>0.24267547</v>
      </c>
      <c r="G5733" s="25"/>
    </row>
    <row r="5734">
      <c r="A5734" s="4" t="s">
        <v>19950</v>
      </c>
      <c r="B5734" s="4" t="s">
        <v>1057</v>
      </c>
      <c r="C5734" s="4" t="s">
        <v>1632</v>
      </c>
      <c r="D5734" s="10">
        <v>1.591846577E9</v>
      </c>
      <c r="E5734" s="25">
        <v>0.24263974</v>
      </c>
      <c r="G5734" s="25"/>
    </row>
    <row r="5735">
      <c r="A5735" s="4" t="s">
        <v>19951</v>
      </c>
      <c r="B5735" s="4" t="s">
        <v>19952</v>
      </c>
      <c r="C5735" s="4" t="s">
        <v>8222</v>
      </c>
      <c r="D5735" s="10">
        <v>1.592595338E9</v>
      </c>
      <c r="E5735" s="25">
        <v>0.24263033</v>
      </c>
      <c r="G5735" s="25"/>
    </row>
    <row r="5736">
      <c r="A5736" s="4" t="s">
        <v>19953</v>
      </c>
      <c r="B5736" s="4" t="s">
        <v>13718</v>
      </c>
      <c r="C5736" s="4" t="s">
        <v>5279</v>
      </c>
      <c r="D5736" s="10">
        <v>1.592684397E9</v>
      </c>
      <c r="E5736" s="25">
        <v>0.24261709</v>
      </c>
      <c r="G5736" s="25"/>
    </row>
    <row r="5737">
      <c r="A5737" s="4" t="s">
        <v>19954</v>
      </c>
      <c r="B5737" s="4" t="s">
        <v>17081</v>
      </c>
      <c r="C5737" s="4" t="s">
        <v>371</v>
      </c>
      <c r="D5737" s="10">
        <v>1.593508705E9</v>
      </c>
      <c r="E5737" s="25">
        <v>0.2426118</v>
      </c>
      <c r="G5737" s="25"/>
    </row>
    <row r="5738">
      <c r="A5738" s="22" t="s">
        <v>19955</v>
      </c>
      <c r="B5738" s="4" t="s">
        <v>1057</v>
      </c>
      <c r="C5738" s="4" t="s">
        <v>444</v>
      </c>
      <c r="D5738" s="10">
        <v>1.591389207E9</v>
      </c>
      <c r="E5738" s="25">
        <v>0.24259932</v>
      </c>
      <c r="G5738" s="25"/>
    </row>
    <row r="5739">
      <c r="A5739" s="4" t="s">
        <v>19956</v>
      </c>
      <c r="B5739" s="4" t="s">
        <v>13987</v>
      </c>
      <c r="C5739" s="4" t="s">
        <v>4180</v>
      </c>
      <c r="D5739" s="10">
        <v>1.591229172E9</v>
      </c>
      <c r="E5739" s="25">
        <v>0.24257779</v>
      </c>
      <c r="G5739" s="25"/>
    </row>
    <row r="5740">
      <c r="A5740" s="4" t="s">
        <v>19957</v>
      </c>
      <c r="B5740" s="4" t="s">
        <v>13677</v>
      </c>
      <c r="C5740" s="4" t="s">
        <v>1878</v>
      </c>
      <c r="D5740" s="10">
        <v>1.592582676E9</v>
      </c>
      <c r="E5740" s="25">
        <v>0.24251208</v>
      </c>
      <c r="G5740" s="25"/>
    </row>
    <row r="5741">
      <c r="A5741" s="4" t="s">
        <v>19958</v>
      </c>
      <c r="B5741" s="4" t="s">
        <v>930</v>
      </c>
      <c r="C5741" s="4" t="s">
        <v>2383</v>
      </c>
      <c r="D5741" s="10">
        <v>1.593119054E9</v>
      </c>
      <c r="E5741" s="25">
        <v>0.24248622</v>
      </c>
      <c r="G5741" s="25"/>
    </row>
    <row r="5742">
      <c r="A5742" s="4" t="s">
        <v>19959</v>
      </c>
      <c r="B5742" s="4" t="s">
        <v>1715</v>
      </c>
      <c r="C5742" s="4" t="s">
        <v>46</v>
      </c>
      <c r="D5742" s="10">
        <v>1.591283025E9</v>
      </c>
      <c r="E5742" s="25">
        <v>0.24247675</v>
      </c>
      <c r="G5742" s="25"/>
    </row>
    <row r="5743">
      <c r="A5743" s="4" t="s">
        <v>19960</v>
      </c>
      <c r="B5743" s="4" t="s">
        <v>19961</v>
      </c>
      <c r="C5743" s="4" t="s">
        <v>6523</v>
      </c>
      <c r="D5743" s="10">
        <v>1.591780992E9</v>
      </c>
      <c r="E5743" s="25">
        <v>0.24245824</v>
      </c>
      <c r="G5743" s="25"/>
    </row>
    <row r="5744">
      <c r="A5744" s="4" t="s">
        <v>19962</v>
      </c>
      <c r="B5744" s="4" t="s">
        <v>18546</v>
      </c>
      <c r="C5744" s="4" t="s">
        <v>1398</v>
      </c>
      <c r="D5744" s="10">
        <v>1.59209359E9</v>
      </c>
      <c r="E5744" s="25">
        <v>0.2424483</v>
      </c>
      <c r="G5744" s="25"/>
    </row>
    <row r="5745">
      <c r="A5745" s="4" t="s">
        <v>19963</v>
      </c>
      <c r="B5745" s="4" t="s">
        <v>9342</v>
      </c>
      <c r="C5745" s="4" t="s">
        <v>6531</v>
      </c>
      <c r="D5745" s="10">
        <v>1.591593005E9</v>
      </c>
      <c r="E5745" s="25">
        <v>0.2424284</v>
      </c>
      <c r="G5745" s="25"/>
    </row>
    <row r="5746">
      <c r="A5746" s="4" t="s">
        <v>19964</v>
      </c>
      <c r="B5746" s="4" t="s">
        <v>14283</v>
      </c>
      <c r="C5746" s="4" t="s">
        <v>12382</v>
      </c>
      <c r="D5746" s="10">
        <v>1.591030421E9</v>
      </c>
      <c r="E5746" s="25">
        <v>0.24239428</v>
      </c>
      <c r="G5746" s="25"/>
    </row>
    <row r="5747">
      <c r="A5747" s="4" t="s">
        <v>19965</v>
      </c>
      <c r="B5747" s="4" t="s">
        <v>13784</v>
      </c>
      <c r="C5747" s="4" t="s">
        <v>8242</v>
      </c>
      <c r="D5747" s="10">
        <v>1.593361327E9</v>
      </c>
      <c r="E5747" s="25">
        <v>0.24238792</v>
      </c>
      <c r="G5747" s="25"/>
    </row>
    <row r="5748">
      <c r="A5748" s="22" t="s">
        <v>19966</v>
      </c>
      <c r="B5748" s="4" t="s">
        <v>1327</v>
      </c>
      <c r="C5748" s="4" t="s">
        <v>7804</v>
      </c>
      <c r="D5748" s="10">
        <v>1.591098652E9</v>
      </c>
      <c r="E5748" s="25">
        <v>0.24238695</v>
      </c>
      <c r="G5748" s="25"/>
    </row>
    <row r="5749">
      <c r="A5749" s="22" t="s">
        <v>19966</v>
      </c>
      <c r="B5749" s="4" t="s">
        <v>1327</v>
      </c>
      <c r="C5749" s="4" t="s">
        <v>4122</v>
      </c>
      <c r="D5749" s="10">
        <v>1.591099681E9</v>
      </c>
      <c r="E5749" s="25">
        <v>0.24238695</v>
      </c>
      <c r="G5749" s="25"/>
    </row>
    <row r="5750">
      <c r="A5750" s="22" t="s">
        <v>19967</v>
      </c>
      <c r="B5750" s="4" t="s">
        <v>19968</v>
      </c>
      <c r="C5750" s="4" t="s">
        <v>2913</v>
      </c>
      <c r="D5750" s="10">
        <v>1.59165027E9</v>
      </c>
      <c r="E5750" s="25">
        <v>0.242383</v>
      </c>
      <c r="G5750" s="25"/>
    </row>
    <row r="5751">
      <c r="A5751" s="4" t="s">
        <v>19969</v>
      </c>
      <c r="B5751" s="4" t="s">
        <v>886</v>
      </c>
      <c r="C5751" s="4" t="s">
        <v>6174</v>
      </c>
      <c r="D5751" s="10">
        <v>1.592612946E9</v>
      </c>
      <c r="E5751" s="25">
        <v>0.2423728</v>
      </c>
      <c r="G5751" s="25"/>
    </row>
    <row r="5752">
      <c r="A5752" s="4" t="s">
        <v>19970</v>
      </c>
      <c r="B5752" s="4" t="s">
        <v>15046</v>
      </c>
      <c r="C5752" s="4" t="s">
        <v>2807</v>
      </c>
      <c r="D5752" s="10">
        <v>1.593624327E9</v>
      </c>
      <c r="E5752" s="25">
        <v>0.242371</v>
      </c>
      <c r="G5752" s="25"/>
    </row>
    <row r="5753">
      <c r="A5753" s="4" t="s">
        <v>19971</v>
      </c>
      <c r="B5753" s="4" t="s">
        <v>19972</v>
      </c>
      <c r="C5753" s="4" t="s">
        <v>9634</v>
      </c>
      <c r="D5753" s="10">
        <v>1.591987776E9</v>
      </c>
      <c r="E5753" s="25">
        <v>0.2423656</v>
      </c>
      <c r="G5753" s="25"/>
    </row>
    <row r="5754">
      <c r="A5754" s="22" t="s">
        <v>19973</v>
      </c>
      <c r="B5754" s="4" t="s">
        <v>14531</v>
      </c>
      <c r="C5754" s="4" t="s">
        <v>5092</v>
      </c>
      <c r="D5754" s="10">
        <v>1.592421345E9</v>
      </c>
      <c r="E5754" s="25">
        <v>0.2423568</v>
      </c>
      <c r="G5754" s="25"/>
    </row>
    <row r="5755">
      <c r="A5755" s="22" t="s">
        <v>19974</v>
      </c>
      <c r="B5755" s="4" t="s">
        <v>2065</v>
      </c>
      <c r="C5755" s="4" t="s">
        <v>12195</v>
      </c>
      <c r="D5755" s="10">
        <v>1.59292752E9</v>
      </c>
      <c r="E5755" s="25">
        <v>0.24235642</v>
      </c>
      <c r="G5755" s="25"/>
    </row>
    <row r="5756">
      <c r="A5756" s="4" t="s">
        <v>19975</v>
      </c>
      <c r="B5756" s="4" t="s">
        <v>1619</v>
      </c>
      <c r="C5756" s="4" t="s">
        <v>9390</v>
      </c>
      <c r="D5756" s="10">
        <v>1.593124803E9</v>
      </c>
      <c r="E5756" s="25">
        <v>0.24233362</v>
      </c>
      <c r="G5756" s="25"/>
    </row>
    <row r="5757">
      <c r="A5757" s="22" t="s">
        <v>19976</v>
      </c>
      <c r="B5757" s="4" t="s">
        <v>16366</v>
      </c>
      <c r="C5757" s="4" t="s">
        <v>11365</v>
      </c>
      <c r="D5757" s="10">
        <v>1.591875374E9</v>
      </c>
      <c r="E5757" s="25">
        <v>0.24233358</v>
      </c>
      <c r="G5757" s="25"/>
    </row>
    <row r="5758">
      <c r="A5758" s="4" t="s">
        <v>19977</v>
      </c>
      <c r="B5758" s="4" t="s">
        <v>14975</v>
      </c>
      <c r="C5758" s="4" t="s">
        <v>1707</v>
      </c>
      <c r="D5758" s="10">
        <v>1.593276856E9</v>
      </c>
      <c r="E5758" s="25">
        <v>0.2423174</v>
      </c>
      <c r="G5758" s="25"/>
    </row>
    <row r="5759">
      <c r="A5759" s="4" t="s">
        <v>19978</v>
      </c>
      <c r="B5759" s="4" t="s">
        <v>3143</v>
      </c>
      <c r="C5759" s="4" t="s">
        <v>8959</v>
      </c>
      <c r="D5759" s="10">
        <v>1.59152962E9</v>
      </c>
      <c r="E5759" s="25">
        <v>0.2422953</v>
      </c>
      <c r="G5759" s="25"/>
    </row>
    <row r="5760">
      <c r="A5760" s="4" t="s">
        <v>19979</v>
      </c>
      <c r="B5760" s="4" t="s">
        <v>16801</v>
      </c>
      <c r="C5760" s="4" t="s">
        <v>4012</v>
      </c>
      <c r="D5760" s="10">
        <v>1.593193188E9</v>
      </c>
      <c r="E5760" s="25">
        <v>0.24229465</v>
      </c>
      <c r="G5760" s="25"/>
    </row>
    <row r="5761">
      <c r="A5761" s="22" t="s">
        <v>19980</v>
      </c>
      <c r="B5761" s="4" t="s">
        <v>16033</v>
      </c>
      <c r="C5761" s="4" t="s">
        <v>7180</v>
      </c>
      <c r="D5761" s="10">
        <v>1.59139702E9</v>
      </c>
      <c r="E5761" s="25">
        <v>0.24228747</v>
      </c>
      <c r="G5761" s="25"/>
    </row>
    <row r="5762">
      <c r="A5762" s="22" t="s">
        <v>19981</v>
      </c>
      <c r="B5762" s="4" t="s">
        <v>13689</v>
      </c>
      <c r="C5762" s="4" t="s">
        <v>6856</v>
      </c>
      <c r="D5762" s="10">
        <v>1.593105243E9</v>
      </c>
      <c r="E5762" s="25">
        <v>0.24226533</v>
      </c>
      <c r="G5762" s="25"/>
    </row>
    <row r="5763">
      <c r="A5763" s="4" t="s">
        <v>19982</v>
      </c>
      <c r="B5763" s="4" t="s">
        <v>3673</v>
      </c>
      <c r="C5763" s="4" t="s">
        <v>916</v>
      </c>
      <c r="D5763" s="10">
        <v>1.591207032E9</v>
      </c>
      <c r="E5763" s="25">
        <v>0.24224195</v>
      </c>
      <c r="G5763" s="25"/>
    </row>
    <row r="5764">
      <c r="A5764" s="4" t="s">
        <v>19983</v>
      </c>
      <c r="B5764" s="4" t="s">
        <v>14844</v>
      </c>
      <c r="C5764" s="4" t="s">
        <v>9579</v>
      </c>
      <c r="D5764" s="10">
        <v>1.593180929E9</v>
      </c>
      <c r="E5764" s="25">
        <v>0.2421976</v>
      </c>
      <c r="G5764" s="25"/>
    </row>
    <row r="5765">
      <c r="A5765" s="4" t="s">
        <v>19984</v>
      </c>
      <c r="B5765" s="4" t="s">
        <v>5337</v>
      </c>
      <c r="C5765" s="4" t="s">
        <v>3611</v>
      </c>
      <c r="D5765" s="10">
        <v>1.591684188E9</v>
      </c>
      <c r="E5765" s="25">
        <v>0.24218929</v>
      </c>
      <c r="G5765" s="25"/>
    </row>
    <row r="5766">
      <c r="A5766" s="22" t="s">
        <v>19985</v>
      </c>
      <c r="B5766" s="4" t="s">
        <v>14696</v>
      </c>
      <c r="C5766" s="4" t="s">
        <v>5397</v>
      </c>
      <c r="D5766" s="10">
        <v>1.592383031E9</v>
      </c>
      <c r="E5766" s="25">
        <v>0.24215093</v>
      </c>
      <c r="G5766" s="25"/>
    </row>
    <row r="5767">
      <c r="A5767" s="22" t="s">
        <v>19986</v>
      </c>
      <c r="B5767" s="4" t="s">
        <v>13230</v>
      </c>
      <c r="C5767" s="4" t="s">
        <v>11471</v>
      </c>
      <c r="D5767" s="10">
        <v>1.591637438E9</v>
      </c>
      <c r="E5767" s="25">
        <v>0.2421005</v>
      </c>
      <c r="G5767" s="25"/>
    </row>
    <row r="5768">
      <c r="A5768" s="4" t="s">
        <v>19987</v>
      </c>
      <c r="B5768" s="4" t="s">
        <v>13689</v>
      </c>
      <c r="C5768" s="4" t="s">
        <v>7048</v>
      </c>
      <c r="D5768" s="10">
        <v>1.591493741E9</v>
      </c>
      <c r="E5768" s="25">
        <v>0.24210045</v>
      </c>
      <c r="G5768" s="25"/>
    </row>
    <row r="5769">
      <c r="A5769" s="22" t="s">
        <v>19988</v>
      </c>
      <c r="B5769" s="4" t="s">
        <v>11591</v>
      </c>
      <c r="C5769" s="4" t="s">
        <v>262</v>
      </c>
      <c r="D5769" s="10">
        <v>1.592067128E9</v>
      </c>
      <c r="E5769" s="25">
        <v>0.24208897</v>
      </c>
      <c r="G5769" s="25"/>
    </row>
    <row r="5770">
      <c r="A5770" s="22" t="s">
        <v>19989</v>
      </c>
      <c r="B5770" s="4" t="s">
        <v>19466</v>
      </c>
      <c r="C5770" s="4" t="s">
        <v>3831</v>
      </c>
      <c r="D5770" s="10">
        <v>1.591109215E9</v>
      </c>
      <c r="E5770" s="25">
        <v>0.24208543</v>
      </c>
      <c r="G5770" s="25"/>
    </row>
    <row r="5771">
      <c r="A5771" s="4" t="s">
        <v>19990</v>
      </c>
      <c r="B5771" s="4" t="s">
        <v>6282</v>
      </c>
      <c r="C5771" s="4" t="s">
        <v>331</v>
      </c>
      <c r="D5771" s="10">
        <v>1.592964784E9</v>
      </c>
      <c r="E5771" s="25">
        <v>0.24207212</v>
      </c>
      <c r="G5771" s="25"/>
    </row>
    <row r="5772">
      <c r="A5772" s="22" t="s">
        <v>19991</v>
      </c>
      <c r="B5772" s="4" t="s">
        <v>19992</v>
      </c>
      <c r="C5772" s="4" t="s">
        <v>3831</v>
      </c>
      <c r="D5772" s="10">
        <v>1.591077489E9</v>
      </c>
      <c r="E5772" s="25">
        <v>0.24207143</v>
      </c>
      <c r="G5772" s="25"/>
    </row>
    <row r="5773">
      <c r="A5773" s="22" t="s">
        <v>19993</v>
      </c>
      <c r="B5773" s="4" t="s">
        <v>7379</v>
      </c>
      <c r="C5773" s="4" t="s">
        <v>742</v>
      </c>
      <c r="D5773" s="10">
        <v>1.593134968E9</v>
      </c>
      <c r="E5773" s="25">
        <v>0.24204034</v>
      </c>
      <c r="G5773" s="25"/>
    </row>
    <row r="5774">
      <c r="A5774" s="22" t="s">
        <v>19994</v>
      </c>
      <c r="B5774" s="4" t="s">
        <v>15715</v>
      </c>
      <c r="C5774" s="4" t="s">
        <v>8985</v>
      </c>
      <c r="D5774" s="10">
        <v>1.591654904E9</v>
      </c>
      <c r="E5774" s="25">
        <v>0.24201398</v>
      </c>
      <c r="G5774" s="25"/>
    </row>
    <row r="5775">
      <c r="A5775" s="22" t="s">
        <v>19995</v>
      </c>
      <c r="B5775" s="4" t="s">
        <v>13246</v>
      </c>
      <c r="C5775" s="4" t="s">
        <v>2527</v>
      </c>
      <c r="D5775" s="10">
        <v>1.592868987E9</v>
      </c>
      <c r="E5775" s="25">
        <v>0.24200116</v>
      </c>
      <c r="G5775" s="25"/>
    </row>
    <row r="5776">
      <c r="A5776" s="4" t="s">
        <v>19996</v>
      </c>
      <c r="B5776" s="4" t="s">
        <v>14427</v>
      </c>
      <c r="C5776" s="4" t="s">
        <v>9281</v>
      </c>
      <c r="D5776" s="10">
        <v>1.593543693E9</v>
      </c>
      <c r="E5776" s="25">
        <v>0.24199994</v>
      </c>
      <c r="G5776" s="25"/>
    </row>
    <row r="5777">
      <c r="A5777" s="4" t="s">
        <v>19997</v>
      </c>
      <c r="B5777" s="4" t="s">
        <v>15046</v>
      </c>
      <c r="C5777" s="4" t="s">
        <v>5703</v>
      </c>
      <c r="D5777" s="10">
        <v>1.591199817E9</v>
      </c>
      <c r="E5777" s="25">
        <v>0.24199036</v>
      </c>
      <c r="G5777" s="25"/>
    </row>
    <row r="5778">
      <c r="A5778" s="4" t="s">
        <v>19998</v>
      </c>
      <c r="B5778" s="4" t="s">
        <v>13663</v>
      </c>
      <c r="C5778" s="4" t="s">
        <v>7223</v>
      </c>
      <c r="D5778" s="10">
        <v>1.591669509E9</v>
      </c>
      <c r="E5778" s="25">
        <v>0.24198425</v>
      </c>
      <c r="G5778" s="25"/>
    </row>
    <row r="5779">
      <c r="A5779" s="4" t="s">
        <v>19999</v>
      </c>
      <c r="B5779" s="4" t="s">
        <v>15928</v>
      </c>
      <c r="C5779" s="4" t="s">
        <v>1460</v>
      </c>
      <c r="D5779" s="10">
        <v>1.591569826E9</v>
      </c>
      <c r="E5779" s="25">
        <v>0.24198265</v>
      </c>
      <c r="G5779" s="25"/>
    </row>
    <row r="5780">
      <c r="A5780" s="4" t="s">
        <v>20000</v>
      </c>
      <c r="B5780" s="4" t="s">
        <v>6354</v>
      </c>
      <c r="C5780" s="4" t="s">
        <v>6158</v>
      </c>
      <c r="D5780" s="10">
        <v>1.592334483E9</v>
      </c>
      <c r="E5780" s="25">
        <v>0.24196823</v>
      </c>
      <c r="G5780" s="25"/>
    </row>
    <row r="5781">
      <c r="A5781" s="4" t="s">
        <v>20001</v>
      </c>
      <c r="B5781" s="4" t="s">
        <v>6282</v>
      </c>
      <c r="C5781" s="4" t="s">
        <v>1996</v>
      </c>
      <c r="D5781" s="10">
        <v>1.592337945E9</v>
      </c>
      <c r="E5781" s="25">
        <v>0.24195763</v>
      </c>
      <c r="G5781" s="25"/>
    </row>
    <row r="5782">
      <c r="A5782" s="22" t="s">
        <v>20002</v>
      </c>
      <c r="B5782" s="4" t="s">
        <v>1327</v>
      </c>
      <c r="C5782" s="4" t="s">
        <v>8102</v>
      </c>
      <c r="D5782" s="10">
        <v>1.592405263E9</v>
      </c>
      <c r="E5782" s="25">
        <v>0.24195261</v>
      </c>
      <c r="G5782" s="25"/>
    </row>
    <row r="5783">
      <c r="A5783" s="4" t="s">
        <v>20003</v>
      </c>
      <c r="B5783" s="4" t="s">
        <v>13441</v>
      </c>
      <c r="C5783" s="4" t="s">
        <v>6107</v>
      </c>
      <c r="D5783" s="10">
        <v>1.593463194E9</v>
      </c>
      <c r="E5783" s="25">
        <v>0.24194571</v>
      </c>
      <c r="G5783" s="25"/>
    </row>
    <row r="5784">
      <c r="A5784" s="4" t="s">
        <v>20004</v>
      </c>
      <c r="B5784" s="4" t="s">
        <v>20005</v>
      </c>
      <c r="C5784" s="4" t="s">
        <v>38</v>
      </c>
      <c r="D5784" s="10">
        <v>1.591914484E9</v>
      </c>
      <c r="E5784" s="25">
        <v>0.24194422</v>
      </c>
      <c r="G5784" s="25"/>
    </row>
    <row r="5785">
      <c r="A5785" s="4" t="s">
        <v>20006</v>
      </c>
      <c r="B5785" s="4" t="s">
        <v>14656</v>
      </c>
      <c r="C5785" s="4" t="s">
        <v>849</v>
      </c>
      <c r="D5785" s="10">
        <v>1.59291733E9</v>
      </c>
      <c r="E5785" s="25">
        <v>0.2419413</v>
      </c>
      <c r="G5785" s="25"/>
    </row>
    <row r="5786">
      <c r="A5786" s="4" t="s">
        <v>20007</v>
      </c>
      <c r="B5786" s="4" t="s">
        <v>18388</v>
      </c>
      <c r="C5786" s="4" t="s">
        <v>4110</v>
      </c>
      <c r="D5786" s="10">
        <v>1.593186995E9</v>
      </c>
      <c r="E5786" s="25">
        <v>0.24193908</v>
      </c>
      <c r="G5786" s="25"/>
    </row>
    <row r="5787">
      <c r="A5787" s="4" t="s">
        <v>20008</v>
      </c>
      <c r="B5787" s="4" t="s">
        <v>13328</v>
      </c>
      <c r="C5787" s="4" t="s">
        <v>8170</v>
      </c>
      <c r="D5787" s="10">
        <v>1.592263708E9</v>
      </c>
      <c r="E5787" s="25">
        <v>0.24192879</v>
      </c>
      <c r="G5787" s="25"/>
    </row>
    <row r="5788">
      <c r="A5788" s="22" t="s">
        <v>20009</v>
      </c>
      <c r="B5788" s="4" t="s">
        <v>2065</v>
      </c>
      <c r="C5788" s="4" t="s">
        <v>5572</v>
      </c>
      <c r="D5788" s="10">
        <v>1.592437664E9</v>
      </c>
      <c r="E5788" s="25">
        <v>0.24192202</v>
      </c>
      <c r="G5788" s="25"/>
    </row>
    <row r="5789">
      <c r="A5789" s="22" t="s">
        <v>20010</v>
      </c>
      <c r="B5789" s="4" t="s">
        <v>13526</v>
      </c>
      <c r="C5789" s="4" t="s">
        <v>6221</v>
      </c>
      <c r="D5789" s="10">
        <v>1.593352487E9</v>
      </c>
      <c r="E5789" s="25">
        <v>0.24191718</v>
      </c>
      <c r="G5789" s="25"/>
    </row>
    <row r="5790">
      <c r="A5790" s="22" t="s">
        <v>20011</v>
      </c>
      <c r="B5790" s="4" t="s">
        <v>4539</v>
      </c>
      <c r="C5790" s="4" t="s">
        <v>5588</v>
      </c>
      <c r="D5790" s="10">
        <v>1.592688598E9</v>
      </c>
      <c r="E5790" s="25">
        <v>0.24191459</v>
      </c>
      <c r="G5790" s="25"/>
    </row>
    <row r="5791">
      <c r="A5791" s="22" t="s">
        <v>20012</v>
      </c>
      <c r="B5791" s="4" t="s">
        <v>13289</v>
      </c>
      <c r="C5791" s="4" t="s">
        <v>5780</v>
      </c>
      <c r="D5791" s="10">
        <v>1.591197086E9</v>
      </c>
      <c r="E5791" s="25">
        <v>0.24187833</v>
      </c>
      <c r="G5791" s="25"/>
    </row>
    <row r="5792">
      <c r="A5792" s="4" t="s">
        <v>20013</v>
      </c>
      <c r="B5792" s="4" t="s">
        <v>13441</v>
      </c>
      <c r="C5792" s="4" t="s">
        <v>1352</v>
      </c>
      <c r="D5792" s="10">
        <v>1.593414257E9</v>
      </c>
      <c r="E5792" s="25">
        <v>0.24186002</v>
      </c>
      <c r="G5792" s="25"/>
    </row>
    <row r="5793">
      <c r="A5793" s="4" t="s">
        <v>20014</v>
      </c>
      <c r="B5793" s="4" t="s">
        <v>17253</v>
      </c>
      <c r="C5793" s="4" t="s">
        <v>10167</v>
      </c>
      <c r="D5793" s="10">
        <v>1.592029764E9</v>
      </c>
      <c r="E5793" s="25">
        <v>0.24185362</v>
      </c>
      <c r="G5793" s="25"/>
    </row>
    <row r="5794">
      <c r="A5794" s="4" t="s">
        <v>20015</v>
      </c>
      <c r="B5794" s="4" t="s">
        <v>16689</v>
      </c>
      <c r="C5794" s="4" t="s">
        <v>6499</v>
      </c>
      <c r="D5794" s="10">
        <v>1.591120152E9</v>
      </c>
      <c r="E5794" s="25">
        <v>0.24184757</v>
      </c>
      <c r="G5794" s="25"/>
    </row>
    <row r="5795">
      <c r="A5795" s="4" t="s">
        <v>20016</v>
      </c>
      <c r="B5795" s="4" t="s">
        <v>20017</v>
      </c>
      <c r="C5795" s="4" t="s">
        <v>6217</v>
      </c>
      <c r="D5795" s="10">
        <v>1.593150603E9</v>
      </c>
      <c r="E5795" s="25">
        <v>0.24182583</v>
      </c>
      <c r="G5795" s="25"/>
    </row>
    <row r="5796">
      <c r="A5796" s="4" t="s">
        <v>20018</v>
      </c>
      <c r="B5796" s="4" t="s">
        <v>872</v>
      </c>
      <c r="C5796" s="4" t="s">
        <v>5421</v>
      </c>
      <c r="D5796" s="10">
        <v>1.59198552E9</v>
      </c>
      <c r="E5796" s="25">
        <v>0.24180938</v>
      </c>
      <c r="G5796" s="25"/>
    </row>
    <row r="5797">
      <c r="A5797" s="4" t="s">
        <v>20019</v>
      </c>
      <c r="B5797" s="4" t="s">
        <v>930</v>
      </c>
      <c r="C5797" s="4" t="s">
        <v>12101</v>
      </c>
      <c r="D5797" s="10">
        <v>1.591063341E9</v>
      </c>
      <c r="E5797" s="25">
        <v>0.24180408</v>
      </c>
      <c r="G5797" s="25"/>
    </row>
    <row r="5798">
      <c r="A5798" s="4" t="s">
        <v>20020</v>
      </c>
      <c r="B5798" s="4" t="s">
        <v>2989</v>
      </c>
      <c r="C5798" s="4" t="s">
        <v>280</v>
      </c>
      <c r="D5798" s="10">
        <v>1.592589232E9</v>
      </c>
      <c r="E5798" s="25">
        <v>0.2418006</v>
      </c>
      <c r="G5798" s="25"/>
    </row>
    <row r="5799">
      <c r="A5799" s="4" t="s">
        <v>20021</v>
      </c>
      <c r="B5799" s="4" t="s">
        <v>20022</v>
      </c>
      <c r="C5799" s="4" t="s">
        <v>1532</v>
      </c>
      <c r="D5799" s="10">
        <v>1.593352222E9</v>
      </c>
      <c r="E5799" s="25">
        <v>0.24178652</v>
      </c>
      <c r="G5799" s="25"/>
    </row>
    <row r="5800">
      <c r="A5800" s="22" t="s">
        <v>20023</v>
      </c>
      <c r="B5800" s="4" t="s">
        <v>13945</v>
      </c>
      <c r="C5800" s="4" t="s">
        <v>4134</v>
      </c>
      <c r="D5800" s="10">
        <v>1.591836088E9</v>
      </c>
      <c r="E5800" s="25">
        <v>0.24175854</v>
      </c>
      <c r="G5800" s="25"/>
    </row>
    <row r="5801">
      <c r="A5801" s="4" t="s">
        <v>20024</v>
      </c>
      <c r="B5801" s="4" t="s">
        <v>14228</v>
      </c>
      <c r="C5801" s="4" t="s">
        <v>444</v>
      </c>
      <c r="D5801" s="10">
        <v>1.59138146E9</v>
      </c>
      <c r="E5801" s="25">
        <v>0.2417522</v>
      </c>
      <c r="G5801" s="25"/>
    </row>
    <row r="5802">
      <c r="A5802" s="4" t="s">
        <v>20025</v>
      </c>
      <c r="B5802" s="4" t="s">
        <v>9342</v>
      </c>
      <c r="C5802" s="4" t="s">
        <v>975</v>
      </c>
      <c r="D5802" s="10">
        <v>1.591652374E9</v>
      </c>
      <c r="E5802" s="25">
        <v>0.24174595</v>
      </c>
      <c r="G5802" s="25"/>
    </row>
    <row r="5803">
      <c r="A5803" s="4" t="s">
        <v>20026</v>
      </c>
      <c r="B5803" s="4" t="s">
        <v>18970</v>
      </c>
      <c r="C5803" s="4" t="s">
        <v>5524</v>
      </c>
      <c r="D5803" s="10">
        <v>1.593176648E9</v>
      </c>
      <c r="E5803" s="25">
        <v>0.24174534</v>
      </c>
      <c r="G5803" s="25"/>
    </row>
    <row r="5804">
      <c r="A5804" s="22" t="s">
        <v>20027</v>
      </c>
      <c r="B5804" s="4" t="s">
        <v>20028</v>
      </c>
      <c r="C5804" s="4" t="s">
        <v>4198</v>
      </c>
      <c r="D5804" s="10">
        <v>1.592158773E9</v>
      </c>
      <c r="E5804" s="25">
        <v>0.24173592</v>
      </c>
      <c r="G5804" s="25"/>
    </row>
    <row r="5805">
      <c r="A5805" s="4" t="s">
        <v>20029</v>
      </c>
      <c r="B5805" s="4" t="s">
        <v>16338</v>
      </c>
      <c r="C5805" s="4" t="s">
        <v>11311</v>
      </c>
      <c r="D5805" s="10">
        <v>1.59197766E9</v>
      </c>
      <c r="E5805" s="25">
        <v>0.24170849</v>
      </c>
      <c r="G5805" s="25"/>
    </row>
    <row r="5806">
      <c r="A5806" s="4" t="s">
        <v>20030</v>
      </c>
      <c r="B5806" s="4" t="s">
        <v>14812</v>
      </c>
      <c r="C5806" s="4" t="s">
        <v>8467</v>
      </c>
      <c r="D5806" s="10">
        <v>1.591844763E9</v>
      </c>
      <c r="E5806" s="25">
        <v>0.24170616</v>
      </c>
      <c r="G5806" s="25"/>
    </row>
    <row r="5807">
      <c r="A5807" s="4" t="s">
        <v>20031</v>
      </c>
      <c r="B5807" s="4" t="s">
        <v>6282</v>
      </c>
      <c r="C5807" s="4" t="s">
        <v>11662</v>
      </c>
      <c r="D5807" s="10">
        <v>1.592499156E9</v>
      </c>
      <c r="E5807" s="25">
        <v>0.24166903</v>
      </c>
      <c r="G5807" s="25"/>
    </row>
    <row r="5808">
      <c r="A5808" s="22" t="s">
        <v>20032</v>
      </c>
      <c r="B5808" s="4" t="s">
        <v>13135</v>
      </c>
      <c r="C5808" s="4" t="s">
        <v>10460</v>
      </c>
      <c r="D5808" s="10">
        <v>1.591041368E9</v>
      </c>
      <c r="E5808" s="25">
        <v>0.24164473</v>
      </c>
      <c r="G5808" s="25"/>
    </row>
    <row r="5809">
      <c r="A5809" s="4" t="s">
        <v>20033</v>
      </c>
      <c r="B5809" s="4" t="s">
        <v>13230</v>
      </c>
      <c r="C5809" s="4" t="s">
        <v>6994</v>
      </c>
      <c r="D5809" s="10">
        <v>1.591040612E9</v>
      </c>
      <c r="E5809" s="25">
        <v>0.24164371</v>
      </c>
      <c r="G5809" s="25"/>
    </row>
    <row r="5810">
      <c r="A5810" s="4" t="s">
        <v>20034</v>
      </c>
      <c r="B5810" s="4" t="s">
        <v>17591</v>
      </c>
      <c r="C5810" s="4" t="s">
        <v>7403</v>
      </c>
      <c r="D5810" s="10">
        <v>1.591382244E9</v>
      </c>
      <c r="E5810" s="25">
        <v>0.24163982</v>
      </c>
      <c r="G5810" s="25"/>
    </row>
    <row r="5811">
      <c r="A5811" s="4" t="s">
        <v>20035</v>
      </c>
      <c r="B5811" s="4" t="s">
        <v>17069</v>
      </c>
      <c r="C5811" s="4" t="s">
        <v>12120</v>
      </c>
      <c r="D5811" s="10">
        <v>1.591620294E9</v>
      </c>
      <c r="E5811" s="25">
        <v>0.24163663</v>
      </c>
      <c r="G5811" s="25"/>
    </row>
    <row r="5812">
      <c r="A5812" s="4" t="s">
        <v>20036</v>
      </c>
      <c r="B5812" s="4" t="s">
        <v>17405</v>
      </c>
      <c r="C5812" s="4" t="s">
        <v>6808</v>
      </c>
      <c r="D5812" s="10">
        <v>1.591190969E9</v>
      </c>
      <c r="E5812" s="25">
        <v>0.24161775</v>
      </c>
      <c r="G5812" s="25"/>
    </row>
    <row r="5813">
      <c r="A5813" s="4" t="s">
        <v>20037</v>
      </c>
      <c r="B5813" s="4" t="s">
        <v>886</v>
      </c>
      <c r="C5813" s="4" t="s">
        <v>3768</v>
      </c>
      <c r="D5813" s="10">
        <v>1.591642494E9</v>
      </c>
      <c r="E5813" s="25">
        <v>0.24160643</v>
      </c>
      <c r="G5813" s="25"/>
    </row>
    <row r="5814">
      <c r="A5814" s="4" t="s">
        <v>20038</v>
      </c>
      <c r="B5814" s="4" t="s">
        <v>11182</v>
      </c>
      <c r="C5814" s="4" t="s">
        <v>8170</v>
      </c>
      <c r="D5814" s="10">
        <v>1.592266102E9</v>
      </c>
      <c r="E5814" s="25">
        <v>0.24158426</v>
      </c>
      <c r="G5814" s="25"/>
    </row>
    <row r="5815">
      <c r="A5815" s="4" t="s">
        <v>20039</v>
      </c>
      <c r="B5815" s="4" t="s">
        <v>13663</v>
      </c>
      <c r="C5815" s="4" t="s">
        <v>8922</v>
      </c>
      <c r="D5815" s="10">
        <v>1.591585193E9</v>
      </c>
      <c r="E5815" s="25">
        <v>0.2415642</v>
      </c>
      <c r="G5815" s="25"/>
    </row>
    <row r="5816">
      <c r="A5816" s="22" t="s">
        <v>20040</v>
      </c>
      <c r="B5816" s="4" t="s">
        <v>3469</v>
      </c>
      <c r="C5816" s="4" t="s">
        <v>8573</v>
      </c>
      <c r="D5816" s="10">
        <v>1.59285368E9</v>
      </c>
      <c r="E5816" s="25">
        <v>0.24155585</v>
      </c>
      <c r="G5816" s="25"/>
    </row>
    <row r="5817">
      <c r="A5817" s="22" t="s">
        <v>20041</v>
      </c>
      <c r="B5817" s="4" t="s">
        <v>13601</v>
      </c>
      <c r="C5817" s="4" t="s">
        <v>11069</v>
      </c>
      <c r="D5817" s="10">
        <v>1.591401713E9</v>
      </c>
      <c r="E5817" s="25">
        <v>0.2415394</v>
      </c>
      <c r="G5817" s="25"/>
    </row>
    <row r="5818">
      <c r="A5818" s="4" t="s">
        <v>20042</v>
      </c>
      <c r="B5818" s="4" t="s">
        <v>13443</v>
      </c>
      <c r="C5818" s="4" t="s">
        <v>2219</v>
      </c>
      <c r="D5818" s="10">
        <v>1.591808063E9</v>
      </c>
      <c r="E5818" s="25">
        <v>0.2415315</v>
      </c>
      <c r="G5818" s="25"/>
    </row>
    <row r="5819">
      <c r="A5819" s="4" t="s">
        <v>20043</v>
      </c>
      <c r="B5819" s="4" t="s">
        <v>1619</v>
      </c>
      <c r="C5819" s="4" t="s">
        <v>339</v>
      </c>
      <c r="D5819" s="10">
        <v>1.591983733E9</v>
      </c>
      <c r="E5819" s="25">
        <v>0.24150886</v>
      </c>
      <c r="G5819" s="25"/>
    </row>
    <row r="5820">
      <c r="A5820" s="4" t="s">
        <v>20044</v>
      </c>
      <c r="B5820" s="4" t="s">
        <v>4826</v>
      </c>
      <c r="C5820" s="4" t="s">
        <v>4863</v>
      </c>
      <c r="D5820" s="10">
        <v>1.591003821E9</v>
      </c>
      <c r="E5820" s="25">
        <v>0.24150074</v>
      </c>
      <c r="G5820" s="25"/>
    </row>
    <row r="5821">
      <c r="A5821" s="22" t="s">
        <v>20045</v>
      </c>
      <c r="B5821" s="4" t="s">
        <v>1327</v>
      </c>
      <c r="C5821" s="4" t="s">
        <v>3278</v>
      </c>
      <c r="D5821" s="10">
        <v>1.592224783E9</v>
      </c>
      <c r="E5821" s="25">
        <v>0.24149486</v>
      </c>
      <c r="G5821" s="25"/>
    </row>
    <row r="5822">
      <c r="A5822" s="4" t="s">
        <v>20046</v>
      </c>
      <c r="B5822" s="4" t="s">
        <v>16680</v>
      </c>
      <c r="C5822" s="4" t="s">
        <v>8070</v>
      </c>
      <c r="D5822" s="10">
        <v>1.591648395E9</v>
      </c>
      <c r="E5822" s="25">
        <v>0.24147888</v>
      </c>
      <c r="G5822" s="25"/>
    </row>
    <row r="5823">
      <c r="A5823" s="4" t="s">
        <v>20047</v>
      </c>
      <c r="B5823" s="4" t="s">
        <v>14427</v>
      </c>
      <c r="C5823" s="4" t="s">
        <v>528</v>
      </c>
      <c r="D5823" s="10">
        <v>1.592177983E9</v>
      </c>
      <c r="E5823" s="25">
        <v>0.24145475</v>
      </c>
      <c r="G5823" s="25"/>
    </row>
    <row r="5824">
      <c r="A5824" s="4" t="s">
        <v>20048</v>
      </c>
      <c r="B5824" s="4" t="s">
        <v>2030</v>
      </c>
      <c r="C5824" s="4" t="s">
        <v>8456</v>
      </c>
      <c r="D5824" s="10">
        <v>1.591893783E9</v>
      </c>
      <c r="E5824" s="25">
        <v>0.24144892</v>
      </c>
      <c r="G5824" s="25"/>
    </row>
    <row r="5825">
      <c r="A5825" s="22" t="s">
        <v>20049</v>
      </c>
      <c r="B5825" s="4" t="s">
        <v>5400</v>
      </c>
      <c r="C5825" s="4" t="s">
        <v>12465</v>
      </c>
      <c r="D5825" s="10">
        <v>1.593531977E9</v>
      </c>
      <c r="E5825" s="25">
        <v>0.2414302</v>
      </c>
      <c r="G5825" s="25"/>
    </row>
    <row r="5826">
      <c r="A5826" s="4" t="s">
        <v>20050</v>
      </c>
      <c r="B5826" s="4" t="s">
        <v>11013</v>
      </c>
      <c r="C5826" s="4" t="s">
        <v>4843</v>
      </c>
      <c r="D5826" s="10">
        <v>1.592851102E9</v>
      </c>
      <c r="E5826" s="25">
        <v>0.24141641</v>
      </c>
      <c r="G5826" s="25"/>
    </row>
    <row r="5827">
      <c r="A5827" s="4" t="s">
        <v>20051</v>
      </c>
      <c r="B5827" s="4" t="s">
        <v>2636</v>
      </c>
      <c r="C5827" s="4" t="s">
        <v>444</v>
      </c>
      <c r="D5827" s="10">
        <v>1.591325462E9</v>
      </c>
      <c r="E5827" s="25">
        <v>0.24140954</v>
      </c>
      <c r="G5827" s="25"/>
    </row>
    <row r="5828">
      <c r="A5828" s="4" t="s">
        <v>20052</v>
      </c>
      <c r="B5828" s="4" t="s">
        <v>14107</v>
      </c>
      <c r="C5828" s="4" t="s">
        <v>5361</v>
      </c>
      <c r="D5828" s="10">
        <v>1.591912535E9</v>
      </c>
      <c r="E5828" s="25">
        <v>0.24140395</v>
      </c>
      <c r="G5828" s="25"/>
    </row>
    <row r="5829">
      <c r="A5829" s="4" t="s">
        <v>20053</v>
      </c>
      <c r="B5829" s="4" t="s">
        <v>1067</v>
      </c>
      <c r="C5829" s="4" t="s">
        <v>3752</v>
      </c>
      <c r="D5829" s="10">
        <v>1.591486037E9</v>
      </c>
      <c r="E5829" s="25">
        <v>0.24138725</v>
      </c>
      <c r="G5829" s="25"/>
    </row>
    <row r="5830">
      <c r="A5830" s="4" t="s">
        <v>20054</v>
      </c>
      <c r="B5830" s="4" t="s">
        <v>12172</v>
      </c>
      <c r="C5830" s="4" t="s">
        <v>7725</v>
      </c>
      <c r="D5830" s="10">
        <v>1.593231761E9</v>
      </c>
      <c r="E5830" s="25">
        <v>0.24136896</v>
      </c>
      <c r="G5830" s="25"/>
    </row>
    <row r="5831">
      <c r="A5831" s="22" t="s">
        <v>20055</v>
      </c>
      <c r="B5831" s="4" t="s">
        <v>5419</v>
      </c>
      <c r="C5831" s="4" t="s">
        <v>63</v>
      </c>
      <c r="D5831" s="10">
        <v>1.592058162E9</v>
      </c>
      <c r="E5831" s="25">
        <v>0.24134295</v>
      </c>
      <c r="G5831" s="25"/>
    </row>
    <row r="5832">
      <c r="A5832" s="22" t="s">
        <v>20056</v>
      </c>
      <c r="B5832" s="4" t="s">
        <v>930</v>
      </c>
      <c r="C5832" s="4" t="s">
        <v>6456</v>
      </c>
      <c r="D5832" s="10">
        <v>1.592956656E9</v>
      </c>
      <c r="E5832" s="25">
        <v>0.24132518</v>
      </c>
      <c r="G5832" s="25"/>
    </row>
    <row r="5833">
      <c r="A5833" s="4" t="s">
        <v>20057</v>
      </c>
      <c r="B5833" s="4" t="s">
        <v>14114</v>
      </c>
      <c r="C5833" s="4" t="s">
        <v>12460</v>
      </c>
      <c r="D5833" s="10">
        <v>1.591039193E9</v>
      </c>
      <c r="E5833" s="25">
        <v>0.24131832</v>
      </c>
      <c r="G5833" s="25"/>
    </row>
    <row r="5834">
      <c r="A5834" s="22" t="s">
        <v>20058</v>
      </c>
      <c r="B5834" s="4" t="s">
        <v>13970</v>
      </c>
      <c r="C5834" s="4" t="s">
        <v>4569</v>
      </c>
      <c r="D5834" s="10">
        <v>1.5928089E9</v>
      </c>
      <c r="E5834" s="25">
        <v>0.2413068</v>
      </c>
      <c r="G5834" s="25"/>
    </row>
    <row r="5835">
      <c r="A5835" s="22" t="s">
        <v>20059</v>
      </c>
      <c r="B5835" s="4" t="s">
        <v>11591</v>
      </c>
      <c r="C5835" s="4" t="s">
        <v>9065</v>
      </c>
      <c r="D5835" s="10">
        <v>1.592254215E9</v>
      </c>
      <c r="E5835" s="25">
        <v>0.24127924</v>
      </c>
      <c r="G5835" s="25"/>
    </row>
    <row r="5836">
      <c r="A5836" s="22" t="s">
        <v>20060</v>
      </c>
      <c r="B5836" s="4" t="s">
        <v>13230</v>
      </c>
      <c r="C5836" s="4" t="s">
        <v>10573</v>
      </c>
      <c r="D5836" s="10">
        <v>1.592653196E9</v>
      </c>
      <c r="E5836" s="25">
        <v>0.24127437</v>
      </c>
      <c r="G5836" s="25"/>
    </row>
    <row r="5837">
      <c r="A5837" s="4" t="s">
        <v>20061</v>
      </c>
      <c r="B5837" s="4" t="s">
        <v>13697</v>
      </c>
      <c r="C5837" s="4" t="s">
        <v>7282</v>
      </c>
      <c r="D5837" s="10">
        <v>1.592974198E9</v>
      </c>
      <c r="E5837" s="25">
        <v>0.24126914</v>
      </c>
      <c r="G5837" s="25"/>
    </row>
    <row r="5838">
      <c r="A5838" s="4" t="s">
        <v>20062</v>
      </c>
      <c r="B5838" s="4" t="s">
        <v>4375</v>
      </c>
      <c r="C5838" s="4" t="s">
        <v>9767</v>
      </c>
      <c r="D5838" s="10">
        <v>1.591025736E9</v>
      </c>
      <c r="E5838" s="25">
        <v>0.24126443</v>
      </c>
      <c r="G5838" s="25"/>
    </row>
    <row r="5839">
      <c r="A5839" s="4" t="s">
        <v>20063</v>
      </c>
      <c r="B5839" s="4" t="s">
        <v>20064</v>
      </c>
      <c r="C5839" s="4" t="s">
        <v>12501</v>
      </c>
      <c r="D5839" s="10">
        <v>1.592807976E9</v>
      </c>
      <c r="E5839" s="25">
        <v>0.24125904</v>
      </c>
      <c r="G5839" s="25"/>
    </row>
    <row r="5840">
      <c r="A5840" s="22" t="s">
        <v>20065</v>
      </c>
      <c r="B5840" s="4" t="s">
        <v>1790</v>
      </c>
      <c r="C5840" s="4" t="s">
        <v>927</v>
      </c>
      <c r="D5840" s="10">
        <v>1.591157736E9</v>
      </c>
      <c r="E5840" s="25">
        <v>0.24121657</v>
      </c>
      <c r="G5840" s="25"/>
    </row>
    <row r="5841">
      <c r="A5841" s="4" t="s">
        <v>20066</v>
      </c>
      <c r="B5841" s="4" t="s">
        <v>14656</v>
      </c>
      <c r="C5841" s="4" t="s">
        <v>3346</v>
      </c>
      <c r="D5841" s="10">
        <v>1.592620071E9</v>
      </c>
      <c r="E5841" s="25">
        <v>0.24121228</v>
      </c>
      <c r="G5841" s="25"/>
    </row>
    <row r="5842">
      <c r="A5842" s="4" t="s">
        <v>20067</v>
      </c>
      <c r="B5842" s="4" t="s">
        <v>20068</v>
      </c>
      <c r="C5842" s="4" t="s">
        <v>5572</v>
      </c>
      <c r="D5842" s="10">
        <v>1.592532043E9</v>
      </c>
      <c r="E5842" s="25">
        <v>0.2412032</v>
      </c>
      <c r="G5842" s="25"/>
    </row>
    <row r="5843">
      <c r="A5843" s="4" t="s">
        <v>20069</v>
      </c>
      <c r="B5843" s="4" t="s">
        <v>14656</v>
      </c>
      <c r="C5843" s="4" t="s">
        <v>12429</v>
      </c>
      <c r="D5843" s="10">
        <v>1.592591476E9</v>
      </c>
      <c r="E5843" s="25">
        <v>0.24119978</v>
      </c>
      <c r="G5843" s="25"/>
    </row>
    <row r="5844">
      <c r="A5844" s="22" t="s">
        <v>20070</v>
      </c>
      <c r="B5844" s="4" t="s">
        <v>1790</v>
      </c>
      <c r="C5844" s="4" t="s">
        <v>7232</v>
      </c>
      <c r="D5844" s="10">
        <v>1.591823281E9</v>
      </c>
      <c r="E5844" s="25">
        <v>0.24118607</v>
      </c>
      <c r="G5844" s="25"/>
    </row>
    <row r="5845">
      <c r="A5845" s="4" t="s">
        <v>20071</v>
      </c>
      <c r="B5845" s="4" t="s">
        <v>14780</v>
      </c>
      <c r="C5845" s="4" t="s">
        <v>5982</v>
      </c>
      <c r="D5845" s="10">
        <v>1.591181229E9</v>
      </c>
      <c r="E5845" s="25">
        <v>0.24117027</v>
      </c>
      <c r="G5845" s="25"/>
    </row>
    <row r="5846">
      <c r="A5846" s="4" t="s">
        <v>20072</v>
      </c>
      <c r="B5846" s="4" t="s">
        <v>2065</v>
      </c>
      <c r="C5846" s="4" t="s">
        <v>4148</v>
      </c>
      <c r="D5846" s="10">
        <v>1.593463288E9</v>
      </c>
      <c r="E5846" s="25">
        <v>0.24116793</v>
      </c>
      <c r="G5846" s="25"/>
    </row>
    <row r="5847">
      <c r="A5847" s="4" t="s">
        <v>20073</v>
      </c>
      <c r="B5847" s="4" t="s">
        <v>4220</v>
      </c>
      <c r="C5847" s="4" t="s">
        <v>11777</v>
      </c>
      <c r="D5847" s="10">
        <v>1.591051303E9</v>
      </c>
      <c r="E5847" s="25">
        <v>0.2411475</v>
      </c>
      <c r="G5847" s="25"/>
    </row>
    <row r="5848">
      <c r="A5848" s="4" t="s">
        <v>20074</v>
      </c>
      <c r="B5848" s="4" t="s">
        <v>17619</v>
      </c>
      <c r="C5848" s="4" t="s">
        <v>6064</v>
      </c>
      <c r="D5848" s="10">
        <v>1.593045495E9</v>
      </c>
      <c r="E5848" s="25">
        <v>0.24113978</v>
      </c>
      <c r="G5848" s="25"/>
    </row>
    <row r="5849">
      <c r="A5849" s="22" t="s">
        <v>20075</v>
      </c>
      <c r="B5849" s="4" t="s">
        <v>16746</v>
      </c>
      <c r="C5849" s="4" t="s">
        <v>5780</v>
      </c>
      <c r="D5849" s="10">
        <v>1.591197102E9</v>
      </c>
      <c r="E5849" s="25">
        <v>0.24113254</v>
      </c>
      <c r="G5849" s="25"/>
    </row>
    <row r="5850">
      <c r="A5850" s="4" t="s">
        <v>20076</v>
      </c>
      <c r="B5850" s="4" t="s">
        <v>13752</v>
      </c>
      <c r="C5850" s="4" t="s">
        <v>2202</v>
      </c>
      <c r="D5850" s="10">
        <v>1.591194676E9</v>
      </c>
      <c r="E5850" s="25">
        <v>0.2411234</v>
      </c>
      <c r="G5850" s="25"/>
    </row>
    <row r="5851">
      <c r="A5851" s="4" t="s">
        <v>20077</v>
      </c>
      <c r="B5851" s="4" t="s">
        <v>886</v>
      </c>
      <c r="C5851" s="4" t="s">
        <v>10701</v>
      </c>
      <c r="D5851" s="10">
        <v>1.593116861E9</v>
      </c>
      <c r="E5851" s="25">
        <v>0.24112281</v>
      </c>
      <c r="G5851" s="25"/>
    </row>
    <row r="5852">
      <c r="A5852" s="4" t="s">
        <v>20078</v>
      </c>
      <c r="B5852" s="4" t="s">
        <v>14817</v>
      </c>
      <c r="C5852" s="4" t="s">
        <v>5923</v>
      </c>
      <c r="D5852" s="10">
        <v>1.59288354E9</v>
      </c>
      <c r="E5852" s="25">
        <v>0.24111338</v>
      </c>
      <c r="G5852" s="25"/>
    </row>
    <row r="5853">
      <c r="A5853" s="4" t="s">
        <v>20079</v>
      </c>
      <c r="B5853" s="4" t="s">
        <v>6034</v>
      </c>
      <c r="C5853" s="4" t="s">
        <v>7430</v>
      </c>
      <c r="D5853" s="10">
        <v>1.591501657E9</v>
      </c>
      <c r="E5853" s="25">
        <v>0.24110486</v>
      </c>
      <c r="G5853" s="25"/>
    </row>
    <row r="5854">
      <c r="A5854" s="4" t="s">
        <v>20080</v>
      </c>
      <c r="B5854" s="4" t="s">
        <v>6282</v>
      </c>
      <c r="C5854" s="4" t="s">
        <v>10346</v>
      </c>
      <c r="D5854" s="10">
        <v>1.593485951E9</v>
      </c>
      <c r="E5854" s="25">
        <v>0.24109592</v>
      </c>
      <c r="G5854" s="25"/>
    </row>
    <row r="5855">
      <c r="A5855" s="4" t="s">
        <v>20081</v>
      </c>
      <c r="B5855" s="4" t="s">
        <v>15670</v>
      </c>
      <c r="C5855" s="4" t="s">
        <v>38</v>
      </c>
      <c r="D5855" s="10">
        <v>1.591898652E9</v>
      </c>
      <c r="E5855" s="25">
        <v>0.24107644</v>
      </c>
      <c r="G5855" s="25"/>
    </row>
    <row r="5856">
      <c r="A5856" s="4" t="s">
        <v>20082</v>
      </c>
      <c r="B5856" s="4" t="s">
        <v>4826</v>
      </c>
      <c r="C5856" s="4" t="s">
        <v>8550</v>
      </c>
      <c r="D5856" s="10">
        <v>1.591221688E9</v>
      </c>
      <c r="E5856" s="25">
        <v>0.2410625</v>
      </c>
      <c r="G5856" s="25"/>
    </row>
    <row r="5857">
      <c r="A5857" s="4" t="s">
        <v>20083</v>
      </c>
      <c r="B5857" s="4" t="s">
        <v>978</v>
      </c>
      <c r="C5857" s="4" t="s">
        <v>2342</v>
      </c>
      <c r="D5857" s="10">
        <v>1.592625113E9</v>
      </c>
      <c r="E5857" s="25">
        <v>0.24105142</v>
      </c>
      <c r="G5857" s="25"/>
    </row>
    <row r="5858">
      <c r="A5858" s="4" t="s">
        <v>20084</v>
      </c>
      <c r="B5858" s="4" t="s">
        <v>13945</v>
      </c>
      <c r="C5858" s="4" t="s">
        <v>3549</v>
      </c>
      <c r="D5858" s="10">
        <v>1.59164647E9</v>
      </c>
      <c r="E5858" s="25">
        <v>0.24104884</v>
      </c>
      <c r="G5858" s="25"/>
    </row>
    <row r="5859">
      <c r="A5859" s="4" t="s">
        <v>20085</v>
      </c>
      <c r="B5859" s="4" t="s">
        <v>20086</v>
      </c>
      <c r="C5859" s="4" t="s">
        <v>8918</v>
      </c>
      <c r="D5859" s="10">
        <v>1.591990856E9</v>
      </c>
      <c r="E5859" s="25">
        <v>0.24103203</v>
      </c>
      <c r="G5859" s="25"/>
    </row>
    <row r="5860">
      <c r="A5860" s="22" t="s">
        <v>20087</v>
      </c>
      <c r="B5860" s="4" t="s">
        <v>6034</v>
      </c>
      <c r="C5860" s="4" t="s">
        <v>4175</v>
      </c>
      <c r="D5860" s="10">
        <v>1.592322422E9</v>
      </c>
      <c r="E5860" s="25">
        <v>0.24103151</v>
      </c>
      <c r="G5860" s="25"/>
    </row>
    <row r="5861">
      <c r="A5861" s="22" t="s">
        <v>20088</v>
      </c>
      <c r="B5861" s="4" t="s">
        <v>862</v>
      </c>
      <c r="C5861" s="4" t="s">
        <v>11931</v>
      </c>
      <c r="D5861" s="10">
        <v>1.592449976E9</v>
      </c>
      <c r="E5861" s="25">
        <v>0.24102774</v>
      </c>
      <c r="G5861" s="25"/>
    </row>
    <row r="5862">
      <c r="A5862" s="4" t="s">
        <v>20089</v>
      </c>
      <c r="B5862" s="4" t="s">
        <v>13311</v>
      </c>
      <c r="C5862" s="4" t="s">
        <v>8321</v>
      </c>
      <c r="D5862" s="10">
        <v>1.591051328E9</v>
      </c>
      <c r="E5862" s="25">
        <v>0.241008</v>
      </c>
      <c r="G5862" s="25"/>
    </row>
    <row r="5863">
      <c r="A5863" s="22" t="s">
        <v>20090</v>
      </c>
      <c r="B5863" s="4" t="s">
        <v>13205</v>
      </c>
      <c r="C5863" s="4" t="s">
        <v>1653</v>
      </c>
      <c r="D5863" s="10">
        <v>1.593553906E9</v>
      </c>
      <c r="E5863" s="25">
        <v>0.24100497</v>
      </c>
      <c r="G5863" s="25"/>
    </row>
    <row r="5864">
      <c r="A5864" s="4" t="s">
        <v>20091</v>
      </c>
      <c r="B5864" s="4" t="s">
        <v>13280</v>
      </c>
      <c r="C5864" s="4" t="s">
        <v>375</v>
      </c>
      <c r="D5864" s="10">
        <v>1.591575884E9</v>
      </c>
      <c r="E5864" s="25">
        <v>0.24099363</v>
      </c>
      <c r="G5864" s="25"/>
    </row>
    <row r="5865">
      <c r="A5865" s="4" t="s">
        <v>20092</v>
      </c>
      <c r="B5865" s="4" t="s">
        <v>20093</v>
      </c>
      <c r="C5865" s="4" t="s">
        <v>3149</v>
      </c>
      <c r="D5865" s="10">
        <v>1.592163871E9</v>
      </c>
      <c r="E5865" s="25">
        <v>0.24092028</v>
      </c>
      <c r="G5865" s="25"/>
    </row>
    <row r="5866">
      <c r="A5866" s="22" t="s">
        <v>20094</v>
      </c>
      <c r="B5866" s="4" t="s">
        <v>6034</v>
      </c>
      <c r="C5866" s="4" t="s">
        <v>7373</v>
      </c>
      <c r="D5866" s="10">
        <v>1.59302371E9</v>
      </c>
      <c r="E5866" s="25">
        <v>0.2409125</v>
      </c>
      <c r="G5866" s="25"/>
    </row>
    <row r="5867">
      <c r="A5867" s="22" t="s">
        <v>20095</v>
      </c>
      <c r="B5867" s="4" t="s">
        <v>13121</v>
      </c>
      <c r="C5867" s="4" t="s">
        <v>9128</v>
      </c>
      <c r="D5867" s="10">
        <v>1.591390304E9</v>
      </c>
      <c r="E5867" s="25">
        <v>0.24091086</v>
      </c>
      <c r="G5867" s="25"/>
    </row>
    <row r="5868">
      <c r="A5868" s="22" t="s">
        <v>20096</v>
      </c>
      <c r="B5868" s="4" t="s">
        <v>4826</v>
      </c>
      <c r="C5868" s="4" t="s">
        <v>3172</v>
      </c>
      <c r="D5868" s="10">
        <v>1.591130196E9</v>
      </c>
      <c r="E5868" s="25">
        <v>0.24091004</v>
      </c>
      <c r="G5868" s="25"/>
    </row>
    <row r="5869">
      <c r="A5869" s="4" t="s">
        <v>20097</v>
      </c>
      <c r="B5869" s="4" t="s">
        <v>20098</v>
      </c>
      <c r="C5869" s="4" t="s">
        <v>239</v>
      </c>
      <c r="D5869" s="10">
        <v>1.593300974E9</v>
      </c>
      <c r="E5869" s="25">
        <v>0.24090995</v>
      </c>
      <c r="G5869" s="25"/>
    </row>
    <row r="5870">
      <c r="A5870" s="22" t="s">
        <v>20099</v>
      </c>
      <c r="B5870" s="4" t="s">
        <v>13945</v>
      </c>
      <c r="C5870" s="4" t="s">
        <v>466</v>
      </c>
      <c r="D5870" s="10">
        <v>1.592500899E9</v>
      </c>
      <c r="E5870" s="25">
        <v>0.24090901</v>
      </c>
      <c r="G5870" s="25"/>
    </row>
    <row r="5871">
      <c r="A5871" s="4" t="s">
        <v>20100</v>
      </c>
      <c r="B5871" s="4" t="s">
        <v>2078</v>
      </c>
      <c r="C5871" s="4" t="s">
        <v>5816</v>
      </c>
      <c r="D5871" s="10">
        <v>1.593493945E9</v>
      </c>
      <c r="E5871" s="25">
        <v>0.24090585</v>
      </c>
      <c r="G5871" s="25"/>
    </row>
    <row r="5872">
      <c r="A5872" s="22" t="s">
        <v>20101</v>
      </c>
      <c r="B5872" s="4" t="s">
        <v>20102</v>
      </c>
      <c r="C5872" s="4" t="s">
        <v>2450</v>
      </c>
      <c r="D5872" s="10">
        <v>1.591310342E9</v>
      </c>
      <c r="E5872" s="25">
        <v>0.24090299</v>
      </c>
      <c r="G5872" s="25"/>
    </row>
    <row r="5873">
      <c r="A5873" s="4" t="s">
        <v>20103</v>
      </c>
      <c r="B5873" s="4" t="s">
        <v>10639</v>
      </c>
      <c r="C5873" s="4" t="s">
        <v>6076</v>
      </c>
      <c r="D5873" s="10">
        <v>1.592526948E9</v>
      </c>
      <c r="E5873" s="25">
        <v>0.24090068</v>
      </c>
      <c r="G5873" s="25"/>
    </row>
    <row r="5874">
      <c r="A5874" s="4" t="s">
        <v>20104</v>
      </c>
      <c r="B5874" s="4" t="s">
        <v>1327</v>
      </c>
      <c r="C5874" s="4" t="s">
        <v>6150</v>
      </c>
      <c r="D5874" s="10">
        <v>1.591470073E9</v>
      </c>
      <c r="E5874" s="25">
        <v>0.24089128</v>
      </c>
      <c r="G5874" s="25"/>
    </row>
    <row r="5875">
      <c r="A5875" s="22" t="s">
        <v>20105</v>
      </c>
      <c r="B5875" s="4" t="s">
        <v>9355</v>
      </c>
      <c r="C5875" s="4" t="s">
        <v>8242</v>
      </c>
      <c r="D5875" s="10">
        <v>1.59335398E9</v>
      </c>
      <c r="E5875" s="25">
        <v>0.24086237</v>
      </c>
      <c r="G5875" s="25"/>
    </row>
    <row r="5876">
      <c r="A5876" s="4" t="s">
        <v>20106</v>
      </c>
      <c r="B5876" s="4" t="s">
        <v>20107</v>
      </c>
      <c r="C5876" s="4" t="s">
        <v>5456</v>
      </c>
      <c r="D5876" s="10">
        <v>1.59139802E9</v>
      </c>
      <c r="E5876" s="25">
        <v>0.24084052</v>
      </c>
      <c r="G5876" s="25"/>
    </row>
    <row r="5877">
      <c r="A5877" s="4" t="s">
        <v>20108</v>
      </c>
      <c r="B5877" s="4" t="s">
        <v>14283</v>
      </c>
      <c r="C5877" s="4" t="s">
        <v>5767</v>
      </c>
      <c r="D5877" s="10">
        <v>1.592582678E9</v>
      </c>
      <c r="E5877" s="25">
        <v>0.24082112</v>
      </c>
      <c r="G5877" s="25"/>
    </row>
    <row r="5878">
      <c r="A5878" s="22" t="s">
        <v>20109</v>
      </c>
      <c r="B5878" s="4" t="s">
        <v>1220</v>
      </c>
      <c r="C5878" s="4" t="s">
        <v>615</v>
      </c>
      <c r="D5878" s="10">
        <v>1.593149278E9</v>
      </c>
      <c r="E5878" s="25">
        <v>0.24079959</v>
      </c>
      <c r="G5878" s="25"/>
    </row>
    <row r="5879">
      <c r="A5879" s="4" t="s">
        <v>20110</v>
      </c>
      <c r="B5879" s="4" t="s">
        <v>5337</v>
      </c>
      <c r="C5879" s="4" t="s">
        <v>5248</v>
      </c>
      <c r="D5879" s="10">
        <v>1.591050247E9</v>
      </c>
      <c r="E5879" s="25">
        <v>0.24079932</v>
      </c>
      <c r="G5879" s="25"/>
    </row>
    <row r="5880">
      <c r="A5880" s="24" t="s">
        <v>20111</v>
      </c>
      <c r="B5880" s="4" t="s">
        <v>20112</v>
      </c>
      <c r="C5880" s="4" t="s">
        <v>4823</v>
      </c>
      <c r="D5880" s="10">
        <v>1.592944266E9</v>
      </c>
      <c r="E5880" s="25">
        <v>0.24078687</v>
      </c>
      <c r="G5880" s="25"/>
    </row>
    <row r="5881">
      <c r="A5881" s="4" t="s">
        <v>20113</v>
      </c>
      <c r="B5881" s="4" t="s">
        <v>20114</v>
      </c>
      <c r="C5881" s="4" t="s">
        <v>6196</v>
      </c>
      <c r="D5881" s="10">
        <v>1.591125449E9</v>
      </c>
      <c r="E5881" s="25">
        <v>0.24078557</v>
      </c>
      <c r="G5881" s="25"/>
    </row>
    <row r="5882">
      <c r="A5882" s="4" t="s">
        <v>20115</v>
      </c>
      <c r="B5882" s="4" t="s">
        <v>17665</v>
      </c>
      <c r="C5882" s="4" t="s">
        <v>12045</v>
      </c>
      <c r="D5882" s="10">
        <v>1.592552132E9</v>
      </c>
      <c r="E5882" s="25">
        <v>0.24077623</v>
      </c>
      <c r="G5882" s="25"/>
    </row>
    <row r="5883">
      <c r="A5883" s="22" t="s">
        <v>20116</v>
      </c>
      <c r="B5883" s="4" t="s">
        <v>20117</v>
      </c>
      <c r="C5883" s="4" t="s">
        <v>5101</v>
      </c>
      <c r="D5883" s="10">
        <v>1.591888511E9</v>
      </c>
      <c r="E5883" s="25">
        <v>0.24077272</v>
      </c>
      <c r="G5883" s="25"/>
    </row>
    <row r="5884">
      <c r="A5884" s="4" t="s">
        <v>20118</v>
      </c>
      <c r="B5884" s="4" t="s">
        <v>11591</v>
      </c>
      <c r="C5884" s="4" t="s">
        <v>5943</v>
      </c>
      <c r="D5884" s="10">
        <v>1.59122696E9</v>
      </c>
      <c r="E5884" s="25">
        <v>0.24077229</v>
      </c>
      <c r="G5884" s="25"/>
    </row>
    <row r="5885">
      <c r="A5885" s="4" t="s">
        <v>20119</v>
      </c>
      <c r="B5885" s="4" t="s">
        <v>20120</v>
      </c>
      <c r="C5885" s="4" t="s">
        <v>4792</v>
      </c>
      <c r="D5885" s="10">
        <v>1.591078064E9</v>
      </c>
      <c r="E5885" s="25">
        <v>0.24075726</v>
      </c>
      <c r="G5885" s="25"/>
    </row>
    <row r="5886">
      <c r="A5886" s="4" t="s">
        <v>20121</v>
      </c>
      <c r="B5886" s="4" t="s">
        <v>20122</v>
      </c>
      <c r="C5886" s="4" t="s">
        <v>4648</v>
      </c>
      <c r="D5886" s="10">
        <v>1.592405197E9</v>
      </c>
      <c r="E5886" s="25">
        <v>0.24075209</v>
      </c>
      <c r="G5886" s="25"/>
    </row>
    <row r="5887">
      <c r="A5887" s="4" t="s">
        <v>20123</v>
      </c>
      <c r="B5887" s="4" t="s">
        <v>16645</v>
      </c>
      <c r="C5887" s="4" t="s">
        <v>3226</v>
      </c>
      <c r="D5887" s="10">
        <v>1.591312322E9</v>
      </c>
      <c r="E5887" s="25">
        <v>0.2407379</v>
      </c>
      <c r="G5887" s="25"/>
    </row>
    <row r="5888">
      <c r="A5888" s="4" t="s">
        <v>20124</v>
      </c>
      <c r="B5888" s="4" t="s">
        <v>13221</v>
      </c>
      <c r="C5888" s="4" t="s">
        <v>3337</v>
      </c>
      <c r="D5888" s="10">
        <v>1.591529431E9</v>
      </c>
      <c r="E5888" s="25">
        <v>0.2407337</v>
      </c>
      <c r="G5888" s="25"/>
    </row>
    <row r="5889">
      <c r="A5889" s="22" t="s">
        <v>20125</v>
      </c>
      <c r="B5889" s="4" t="s">
        <v>4826</v>
      </c>
      <c r="C5889" s="4" t="s">
        <v>5307</v>
      </c>
      <c r="D5889" s="10">
        <v>1.591853742E9</v>
      </c>
      <c r="E5889" s="25">
        <v>0.24072734</v>
      </c>
      <c r="G5889" s="25"/>
    </row>
    <row r="5890">
      <c r="A5890" s="4" t="s">
        <v>20126</v>
      </c>
      <c r="B5890" s="4" t="s">
        <v>20127</v>
      </c>
      <c r="C5890" s="4" t="s">
        <v>7622</v>
      </c>
      <c r="D5890" s="10">
        <v>1.592904968E9</v>
      </c>
      <c r="E5890" s="25">
        <v>0.2406621</v>
      </c>
      <c r="G5890" s="25"/>
    </row>
    <row r="5891">
      <c r="A5891" s="4" t="s">
        <v>20128</v>
      </c>
      <c r="B5891" s="4" t="s">
        <v>20129</v>
      </c>
      <c r="C5891" s="4" t="s">
        <v>371</v>
      </c>
      <c r="D5891" s="10">
        <v>1.593456577E9</v>
      </c>
      <c r="E5891" s="25">
        <v>0.24063896</v>
      </c>
      <c r="G5891" s="25"/>
    </row>
    <row r="5892">
      <c r="A5892" s="4" t="s">
        <v>20130</v>
      </c>
      <c r="B5892" s="4" t="s">
        <v>1156</v>
      </c>
      <c r="C5892" s="4" t="s">
        <v>4652</v>
      </c>
      <c r="D5892" s="10">
        <v>1.593203784E9</v>
      </c>
      <c r="E5892" s="25">
        <v>0.24063502</v>
      </c>
      <c r="G5892" s="25"/>
    </row>
    <row r="5893">
      <c r="A5893" s="4" t="s">
        <v>20131</v>
      </c>
      <c r="B5893" s="4" t="s">
        <v>6479</v>
      </c>
      <c r="C5893" s="4" t="s">
        <v>7582</v>
      </c>
      <c r="D5893" s="10">
        <v>1.591556291E9</v>
      </c>
      <c r="E5893" s="25">
        <v>0.2406145</v>
      </c>
      <c r="G5893" s="25"/>
    </row>
    <row r="5894">
      <c r="A5894" s="4" t="s">
        <v>20132</v>
      </c>
      <c r="B5894" s="4" t="s">
        <v>20133</v>
      </c>
      <c r="C5894" s="4" t="s">
        <v>7109</v>
      </c>
      <c r="D5894" s="10">
        <v>1.59223933E9</v>
      </c>
      <c r="E5894" s="25">
        <v>0.24061218</v>
      </c>
      <c r="G5894" s="25"/>
    </row>
    <row r="5895">
      <c r="A5895" s="22" t="s">
        <v>20134</v>
      </c>
      <c r="B5895" s="4" t="s">
        <v>20135</v>
      </c>
      <c r="C5895" s="4" t="s">
        <v>12452</v>
      </c>
      <c r="D5895" s="10">
        <v>1.593262903E9</v>
      </c>
      <c r="E5895" s="25">
        <v>0.24060905</v>
      </c>
      <c r="G5895" s="25"/>
    </row>
    <row r="5896">
      <c r="A5896" s="4" t="s">
        <v>20136</v>
      </c>
      <c r="B5896" s="4" t="s">
        <v>20137</v>
      </c>
      <c r="C5896" s="4" t="s">
        <v>7506</v>
      </c>
      <c r="D5896" s="10">
        <v>1.591548801E9</v>
      </c>
      <c r="E5896" s="25">
        <v>0.24060215</v>
      </c>
      <c r="G5896" s="25"/>
    </row>
    <row r="5897">
      <c r="A5897" s="4" t="s">
        <v>20138</v>
      </c>
      <c r="B5897" s="4" t="s">
        <v>20139</v>
      </c>
      <c r="C5897" s="4" t="s">
        <v>4299</v>
      </c>
      <c r="D5897" s="10">
        <v>1.593622802E9</v>
      </c>
      <c r="E5897" s="25">
        <v>0.24060154</v>
      </c>
      <c r="G5897" s="25"/>
    </row>
    <row r="5898">
      <c r="A5898" s="22" t="s">
        <v>20140</v>
      </c>
      <c r="B5898" s="4" t="s">
        <v>13563</v>
      </c>
      <c r="C5898" s="4" t="s">
        <v>5127</v>
      </c>
      <c r="D5898" s="10">
        <v>1.591283178E9</v>
      </c>
      <c r="E5898" s="25">
        <v>0.24060012</v>
      </c>
      <c r="G5898" s="25"/>
    </row>
    <row r="5899">
      <c r="A5899" s="4" t="s">
        <v>20141</v>
      </c>
      <c r="B5899" s="4" t="s">
        <v>16438</v>
      </c>
      <c r="C5899" s="4" t="s">
        <v>3176</v>
      </c>
      <c r="D5899" s="10">
        <v>1.591729143E9</v>
      </c>
      <c r="E5899" s="25">
        <v>0.24059935</v>
      </c>
      <c r="G5899" s="25"/>
    </row>
    <row r="5900">
      <c r="A5900" s="22" t="s">
        <v>20142</v>
      </c>
      <c r="B5900" s="4" t="s">
        <v>2065</v>
      </c>
      <c r="C5900" s="4" t="s">
        <v>2821</v>
      </c>
      <c r="D5900" s="10">
        <v>1.592703445E9</v>
      </c>
      <c r="E5900" s="25">
        <v>0.24054593</v>
      </c>
      <c r="G5900" s="25"/>
    </row>
    <row r="5901">
      <c r="A5901" s="4" t="s">
        <v>20143</v>
      </c>
      <c r="B5901" s="4" t="s">
        <v>20144</v>
      </c>
      <c r="C5901" s="4" t="s">
        <v>9043</v>
      </c>
      <c r="D5901" s="10">
        <v>1.592471394E9</v>
      </c>
      <c r="E5901" s="25">
        <v>0.24052235</v>
      </c>
      <c r="G5901" s="25"/>
    </row>
    <row r="5902">
      <c r="A5902" s="22" t="s">
        <v>20145</v>
      </c>
      <c r="B5902" s="4" t="s">
        <v>1057</v>
      </c>
      <c r="C5902" s="4" t="s">
        <v>1107</v>
      </c>
      <c r="D5902" s="10">
        <v>1.593005472E9</v>
      </c>
      <c r="E5902" s="25">
        <v>0.2405094</v>
      </c>
      <c r="G5902" s="25"/>
    </row>
    <row r="5903">
      <c r="A5903" s="4" t="s">
        <v>20146</v>
      </c>
      <c r="B5903" s="4" t="s">
        <v>20107</v>
      </c>
      <c r="C5903" s="4" t="s">
        <v>5197</v>
      </c>
      <c r="D5903" s="10">
        <v>1.591397781E9</v>
      </c>
      <c r="E5903" s="25">
        <v>0.24050929</v>
      </c>
      <c r="G5903" s="25"/>
    </row>
    <row r="5904">
      <c r="A5904" s="4" t="s">
        <v>20147</v>
      </c>
      <c r="B5904" s="4" t="s">
        <v>13752</v>
      </c>
      <c r="C5904" s="4" t="s">
        <v>6250</v>
      </c>
      <c r="D5904" s="10">
        <v>1.592666265E9</v>
      </c>
      <c r="E5904" s="25">
        <v>0.24049819</v>
      </c>
      <c r="G5904" s="25"/>
    </row>
    <row r="5905">
      <c r="A5905" s="4" t="s">
        <v>20148</v>
      </c>
      <c r="B5905" s="4" t="s">
        <v>17688</v>
      </c>
      <c r="C5905" s="4" t="s">
        <v>2620</v>
      </c>
      <c r="D5905" s="10">
        <v>1.592733855E9</v>
      </c>
      <c r="E5905" s="25">
        <v>0.24048203</v>
      </c>
      <c r="G5905" s="25"/>
    </row>
    <row r="5906">
      <c r="A5906" s="4" t="s">
        <v>20149</v>
      </c>
      <c r="B5906" s="4" t="s">
        <v>2989</v>
      </c>
      <c r="C5906" s="4" t="s">
        <v>5805</v>
      </c>
      <c r="D5906" s="10">
        <v>1.592872293E9</v>
      </c>
      <c r="E5906" s="25">
        <v>0.24046013</v>
      </c>
      <c r="G5906" s="25"/>
    </row>
    <row r="5907">
      <c r="A5907" s="22" t="s">
        <v>20150</v>
      </c>
      <c r="B5907" s="4" t="s">
        <v>930</v>
      </c>
      <c r="C5907" s="4" t="s">
        <v>2723</v>
      </c>
      <c r="D5907" s="10">
        <v>1.591902295E9</v>
      </c>
      <c r="E5907" s="25">
        <v>0.24044755</v>
      </c>
      <c r="G5907" s="25"/>
    </row>
    <row r="5908">
      <c r="A5908" s="4" t="s">
        <v>20151</v>
      </c>
      <c r="B5908" s="4" t="s">
        <v>11591</v>
      </c>
      <c r="C5908" s="4" t="s">
        <v>10833</v>
      </c>
      <c r="D5908" s="10">
        <v>1.592319436E9</v>
      </c>
      <c r="E5908" s="25">
        <v>0.24043812</v>
      </c>
      <c r="G5908" s="25"/>
    </row>
    <row r="5909">
      <c r="A5909" s="4" t="s">
        <v>20152</v>
      </c>
      <c r="B5909" s="4" t="s">
        <v>14634</v>
      </c>
      <c r="C5909" s="4" t="s">
        <v>7506</v>
      </c>
      <c r="D5909" s="10">
        <v>1.591513647E9</v>
      </c>
      <c r="E5909" s="25">
        <v>0.24043344</v>
      </c>
      <c r="G5909" s="25"/>
    </row>
    <row r="5910">
      <c r="A5910" s="4" t="s">
        <v>20153</v>
      </c>
      <c r="B5910" s="4" t="s">
        <v>14087</v>
      </c>
      <c r="C5910" s="4" t="s">
        <v>3558</v>
      </c>
      <c r="D5910" s="10">
        <v>1.592507109E9</v>
      </c>
      <c r="E5910" s="25">
        <v>0.24043071</v>
      </c>
      <c r="G5910" s="25"/>
    </row>
    <row r="5911">
      <c r="A5911" s="22" t="s">
        <v>20154</v>
      </c>
      <c r="B5911" s="4" t="s">
        <v>6282</v>
      </c>
      <c r="C5911" s="4" t="s">
        <v>3375</v>
      </c>
      <c r="D5911" s="10">
        <v>1.592535117E9</v>
      </c>
      <c r="E5911" s="25">
        <v>0.24042524</v>
      </c>
      <c r="G5911" s="25"/>
    </row>
    <row r="5912">
      <c r="A5912" s="4" t="s">
        <v>20155</v>
      </c>
      <c r="B5912" s="4" t="s">
        <v>13425</v>
      </c>
      <c r="C5912" s="4" t="s">
        <v>7278</v>
      </c>
      <c r="D5912" s="10">
        <v>1.591213004E9</v>
      </c>
      <c r="E5912" s="25">
        <v>0.24042398</v>
      </c>
      <c r="G5912" s="25"/>
    </row>
    <row r="5913">
      <c r="A5913" s="4" t="s">
        <v>20156</v>
      </c>
      <c r="B5913" s="4" t="s">
        <v>5714</v>
      </c>
      <c r="C5913" s="4" t="s">
        <v>864</v>
      </c>
      <c r="D5913" s="10">
        <v>1.592664286E9</v>
      </c>
      <c r="E5913" s="25">
        <v>0.2404186</v>
      </c>
      <c r="G5913" s="25"/>
    </row>
    <row r="5914">
      <c r="A5914" s="4" t="s">
        <v>20157</v>
      </c>
      <c r="B5914" s="4" t="s">
        <v>1790</v>
      </c>
      <c r="C5914" s="4" t="s">
        <v>5176</v>
      </c>
      <c r="D5914" s="10">
        <v>1.592341441E9</v>
      </c>
      <c r="E5914" s="25">
        <v>0.24039754</v>
      </c>
      <c r="G5914" s="25"/>
    </row>
    <row r="5915">
      <c r="A5915" s="22" t="s">
        <v>20158</v>
      </c>
      <c r="B5915" s="4" t="s">
        <v>11013</v>
      </c>
      <c r="C5915" s="4" t="s">
        <v>1629</v>
      </c>
      <c r="D5915" s="10">
        <v>1.592076478E9</v>
      </c>
      <c r="E5915" s="25">
        <v>0.24031389</v>
      </c>
      <c r="G5915" s="25"/>
    </row>
    <row r="5916">
      <c r="A5916" s="4" t="s">
        <v>20159</v>
      </c>
      <c r="B5916" s="4" t="s">
        <v>17519</v>
      </c>
      <c r="C5916" s="4" t="s">
        <v>12255</v>
      </c>
      <c r="D5916" s="10">
        <v>1.591835895E9</v>
      </c>
      <c r="E5916" s="25">
        <v>0.24031162</v>
      </c>
      <c r="G5916" s="25"/>
    </row>
    <row r="5917">
      <c r="A5917" s="4" t="s">
        <v>20160</v>
      </c>
      <c r="B5917" s="4" t="s">
        <v>1715</v>
      </c>
      <c r="C5917" s="4" t="s">
        <v>2095</v>
      </c>
      <c r="D5917" s="10">
        <v>1.592072339E9</v>
      </c>
      <c r="E5917" s="25">
        <v>0.2403077</v>
      </c>
      <c r="G5917" s="25"/>
    </row>
    <row r="5918">
      <c r="A5918" s="4" t="s">
        <v>20161</v>
      </c>
      <c r="B5918" s="4" t="s">
        <v>13819</v>
      </c>
      <c r="C5918" s="4" t="s">
        <v>4127</v>
      </c>
      <c r="D5918" s="10">
        <v>1.591644194E9</v>
      </c>
      <c r="E5918" s="25">
        <v>0.24029963</v>
      </c>
      <c r="G5918" s="25"/>
    </row>
    <row r="5919">
      <c r="A5919" s="22" t="s">
        <v>20162</v>
      </c>
      <c r="B5919" s="4" t="s">
        <v>20163</v>
      </c>
      <c r="C5919" s="4" t="s">
        <v>7373</v>
      </c>
      <c r="D5919" s="10">
        <v>1.593038289E9</v>
      </c>
      <c r="E5919" s="25">
        <v>0.24026343</v>
      </c>
      <c r="G5919" s="25"/>
    </row>
    <row r="5920">
      <c r="A5920" s="4" t="s">
        <v>20164</v>
      </c>
      <c r="B5920" s="4" t="s">
        <v>10931</v>
      </c>
      <c r="C5920" s="4" t="s">
        <v>3387</v>
      </c>
      <c r="D5920" s="10">
        <v>1.591992651E9</v>
      </c>
      <c r="E5920" s="25">
        <v>0.2402524</v>
      </c>
      <c r="G5920" s="25"/>
    </row>
    <row r="5921">
      <c r="A5921" s="4" t="s">
        <v>20165</v>
      </c>
      <c r="B5921" s="4" t="s">
        <v>18906</v>
      </c>
      <c r="C5921" s="4" t="s">
        <v>7048</v>
      </c>
      <c r="D5921" s="10">
        <v>1.591526492E9</v>
      </c>
      <c r="E5921" s="25">
        <v>0.240239</v>
      </c>
      <c r="G5921" s="25"/>
    </row>
    <row r="5922">
      <c r="A5922" s="22" t="s">
        <v>20166</v>
      </c>
      <c r="B5922" s="4" t="s">
        <v>17601</v>
      </c>
      <c r="C5922" s="4" t="s">
        <v>147</v>
      </c>
      <c r="D5922" s="10">
        <v>1.593454138E9</v>
      </c>
      <c r="E5922" s="25">
        <v>0.24022923</v>
      </c>
      <c r="G5922" s="25"/>
    </row>
    <row r="5923">
      <c r="A5923" s="4" t="s">
        <v>20167</v>
      </c>
      <c r="B5923" s="4" t="s">
        <v>19454</v>
      </c>
      <c r="C5923" s="4" t="s">
        <v>7804</v>
      </c>
      <c r="D5923" s="10">
        <v>1.591111063E9</v>
      </c>
      <c r="E5923" s="25">
        <v>0.2402245</v>
      </c>
      <c r="G5923" s="25"/>
    </row>
    <row r="5924">
      <c r="A5924" s="4" t="s">
        <v>20168</v>
      </c>
      <c r="B5924" s="4" t="s">
        <v>10061</v>
      </c>
      <c r="C5924" s="4" t="s">
        <v>10362</v>
      </c>
      <c r="D5924" s="10">
        <v>1.592616152E9</v>
      </c>
      <c r="E5924" s="25">
        <v>0.2402211</v>
      </c>
      <c r="G5924" s="25"/>
    </row>
    <row r="5925">
      <c r="A5925" s="22" t="s">
        <v>20169</v>
      </c>
      <c r="B5925" s="4" t="s">
        <v>1790</v>
      </c>
      <c r="C5925" s="4" t="s">
        <v>10661</v>
      </c>
      <c r="D5925" s="10">
        <v>1.591596981E9</v>
      </c>
      <c r="E5925" s="25">
        <v>0.24020748</v>
      </c>
      <c r="G5925" s="25"/>
    </row>
    <row r="5926">
      <c r="A5926" s="4" t="s">
        <v>20170</v>
      </c>
      <c r="B5926" s="4" t="s">
        <v>14211</v>
      </c>
      <c r="C5926" s="4" t="s">
        <v>5572</v>
      </c>
      <c r="D5926" s="10">
        <v>1.592437345E9</v>
      </c>
      <c r="E5926" s="25">
        <v>0.24020275</v>
      </c>
      <c r="G5926" s="25"/>
    </row>
    <row r="5927">
      <c r="A5927" s="22" t="s">
        <v>20171</v>
      </c>
      <c r="B5927" s="4" t="s">
        <v>1790</v>
      </c>
      <c r="C5927" s="4" t="s">
        <v>390</v>
      </c>
      <c r="D5927" s="10">
        <v>1.591592133E9</v>
      </c>
      <c r="E5927" s="25">
        <v>0.2401879</v>
      </c>
      <c r="G5927" s="25"/>
    </row>
    <row r="5928">
      <c r="A5928" s="4" t="s">
        <v>20172</v>
      </c>
      <c r="B5928" s="4" t="s">
        <v>13194</v>
      </c>
      <c r="C5928" s="4" t="s">
        <v>607</v>
      </c>
      <c r="D5928" s="10">
        <v>1.592718985E9</v>
      </c>
      <c r="E5928" s="25">
        <v>0.24017534</v>
      </c>
      <c r="G5928" s="25"/>
    </row>
    <row r="5929">
      <c r="A5929" s="4" t="s">
        <v>20173</v>
      </c>
      <c r="B5929" s="4" t="s">
        <v>13710</v>
      </c>
      <c r="C5929" s="4" t="s">
        <v>7531</v>
      </c>
      <c r="D5929" s="10">
        <v>1.592318015E9</v>
      </c>
      <c r="E5929" s="25">
        <v>0.24016</v>
      </c>
      <c r="G5929" s="25"/>
    </row>
    <row r="5930">
      <c r="A5930" s="22" t="s">
        <v>20174</v>
      </c>
      <c r="B5930" s="10">
        <v>384445.0</v>
      </c>
      <c r="C5930" s="4" t="s">
        <v>1241</v>
      </c>
      <c r="D5930" s="10">
        <v>1.591586547E9</v>
      </c>
      <c r="E5930" s="25">
        <v>0.24013071</v>
      </c>
      <c r="G5930" s="25"/>
    </row>
    <row r="5931">
      <c r="A5931" s="4" t="s">
        <v>20175</v>
      </c>
      <c r="B5931" s="4" t="s">
        <v>20176</v>
      </c>
      <c r="C5931" s="4" t="s">
        <v>1909</v>
      </c>
      <c r="D5931" s="10">
        <v>1.591924025E9</v>
      </c>
      <c r="E5931" s="25">
        <v>0.24012807</v>
      </c>
      <c r="G5931" s="25"/>
    </row>
    <row r="5932">
      <c r="A5932" s="22" t="s">
        <v>20177</v>
      </c>
      <c r="B5932" s="4" t="s">
        <v>4826</v>
      </c>
      <c r="C5932" s="4" t="s">
        <v>4412</v>
      </c>
      <c r="D5932" s="10">
        <v>1.592061059E9</v>
      </c>
      <c r="E5932" s="25">
        <v>0.24012543</v>
      </c>
      <c r="G5932" s="25"/>
    </row>
    <row r="5933">
      <c r="A5933" s="4" t="s">
        <v>20178</v>
      </c>
      <c r="B5933" s="4" t="s">
        <v>16663</v>
      </c>
      <c r="C5933" s="4" t="s">
        <v>11580</v>
      </c>
      <c r="D5933" s="10">
        <v>1.591305105E9</v>
      </c>
      <c r="E5933" s="25">
        <v>0.24012116</v>
      </c>
      <c r="G5933" s="25"/>
    </row>
    <row r="5934">
      <c r="A5934" s="4" t="s">
        <v>20179</v>
      </c>
      <c r="B5934" s="4" t="s">
        <v>3886</v>
      </c>
      <c r="C5934" s="4" t="s">
        <v>1532</v>
      </c>
      <c r="D5934" s="10">
        <v>1.593334524E9</v>
      </c>
      <c r="E5934" s="25">
        <v>0.24011943</v>
      </c>
      <c r="G5934" s="25"/>
    </row>
    <row r="5935">
      <c r="A5935" s="22" t="s">
        <v>20180</v>
      </c>
      <c r="B5935" s="4" t="s">
        <v>6282</v>
      </c>
      <c r="C5935" s="4" t="s">
        <v>2704</v>
      </c>
      <c r="D5935" s="10">
        <v>1.592156063E9</v>
      </c>
      <c r="E5935" s="25">
        <v>0.24009235</v>
      </c>
      <c r="G5935" s="25"/>
    </row>
    <row r="5936">
      <c r="A5936" s="28" t="s">
        <v>20181</v>
      </c>
      <c r="B5936" s="4" t="s">
        <v>13970</v>
      </c>
      <c r="C5936" s="4" t="s">
        <v>2442</v>
      </c>
      <c r="D5936" s="10">
        <v>1.592627432E9</v>
      </c>
      <c r="E5936" s="25">
        <v>0.24008282</v>
      </c>
      <c r="G5936" s="25"/>
    </row>
    <row r="5937">
      <c r="A5937" s="22" t="s">
        <v>20182</v>
      </c>
      <c r="B5937" s="4" t="s">
        <v>13230</v>
      </c>
      <c r="C5937" s="4" t="s">
        <v>4319</v>
      </c>
      <c r="D5937" s="10">
        <v>1.591040822E9</v>
      </c>
      <c r="E5937" s="25">
        <v>0.24008135</v>
      </c>
      <c r="G5937" s="25"/>
    </row>
    <row r="5938">
      <c r="A5938" s="4" t="s">
        <v>20183</v>
      </c>
      <c r="B5938" s="26">
        <v>1.2346E13</v>
      </c>
      <c r="C5938" s="4" t="s">
        <v>4062</v>
      </c>
      <c r="D5938" s="10">
        <v>1.592937093E9</v>
      </c>
      <c r="E5938" s="25">
        <v>0.2400753</v>
      </c>
      <c r="G5938" s="25"/>
    </row>
    <row r="5939">
      <c r="A5939" s="4" t="s">
        <v>20184</v>
      </c>
      <c r="B5939" s="4" t="s">
        <v>20185</v>
      </c>
      <c r="C5939" s="4" t="s">
        <v>6221</v>
      </c>
      <c r="D5939" s="10">
        <v>1.593385979E9</v>
      </c>
      <c r="E5939" s="25">
        <v>0.2400548</v>
      </c>
      <c r="G5939" s="25"/>
    </row>
    <row r="5940">
      <c r="A5940" s="22" t="s">
        <v>20186</v>
      </c>
      <c r="B5940" s="4" t="s">
        <v>939</v>
      </c>
      <c r="C5940" s="4" t="s">
        <v>3106</v>
      </c>
      <c r="D5940" s="10">
        <v>1.592139322E9</v>
      </c>
      <c r="E5940" s="25">
        <v>0.24003972</v>
      </c>
      <c r="G5940" s="25"/>
    </row>
    <row r="5941">
      <c r="A5941" s="4" t="s">
        <v>20187</v>
      </c>
      <c r="B5941" s="4" t="s">
        <v>20188</v>
      </c>
      <c r="C5941" s="4" t="s">
        <v>2868</v>
      </c>
      <c r="D5941" s="10">
        <v>1.593275542E9</v>
      </c>
      <c r="E5941" s="25">
        <v>0.24003793</v>
      </c>
      <c r="G5941" s="25"/>
    </row>
    <row r="5942">
      <c r="A5942" s="4" t="s">
        <v>20189</v>
      </c>
      <c r="B5942" s="4" t="s">
        <v>16438</v>
      </c>
      <c r="C5942" s="4" t="s">
        <v>1414</v>
      </c>
      <c r="D5942" s="10">
        <v>1.593431994E9</v>
      </c>
      <c r="E5942" s="25">
        <v>0.24003458</v>
      </c>
      <c r="G5942" s="25"/>
    </row>
    <row r="5943">
      <c r="A5943" s="4" t="s">
        <v>20190</v>
      </c>
      <c r="B5943" s="4" t="s">
        <v>1057</v>
      </c>
      <c r="C5943" s="4" t="s">
        <v>12050</v>
      </c>
      <c r="D5943" s="10">
        <v>1.591846152E9</v>
      </c>
      <c r="E5943" s="25">
        <v>0.24002956</v>
      </c>
      <c r="G5943" s="25"/>
    </row>
    <row r="5944">
      <c r="A5944" s="4" t="s">
        <v>20191</v>
      </c>
      <c r="B5944" s="4" t="s">
        <v>13098</v>
      </c>
      <c r="C5944" s="4" t="s">
        <v>9458</v>
      </c>
      <c r="D5944" s="10">
        <v>1.592568421E9</v>
      </c>
      <c r="E5944" s="25">
        <v>0.24002433</v>
      </c>
      <c r="G5944" s="25"/>
    </row>
    <row r="5945">
      <c r="A5945" s="22" t="s">
        <v>20192</v>
      </c>
      <c r="B5945" s="4" t="s">
        <v>4826</v>
      </c>
      <c r="C5945" s="4" t="s">
        <v>7446</v>
      </c>
      <c r="D5945" s="10">
        <v>1.592077675E9</v>
      </c>
      <c r="E5945" s="25">
        <v>0.24000074</v>
      </c>
      <c r="G5945" s="25"/>
    </row>
    <row r="5946">
      <c r="A5946" s="22" t="s">
        <v>20193</v>
      </c>
      <c r="B5946" s="4" t="s">
        <v>15083</v>
      </c>
      <c r="C5946" s="4" t="s">
        <v>6338</v>
      </c>
      <c r="D5946" s="10">
        <v>1.591415371E9</v>
      </c>
      <c r="E5946" s="25">
        <v>0.23999667</v>
      </c>
      <c r="G5946" s="25"/>
    </row>
    <row r="5947">
      <c r="A5947" s="22" t="s">
        <v>20194</v>
      </c>
      <c r="B5947" s="4" t="s">
        <v>7865</v>
      </c>
      <c r="C5947" s="4" t="s">
        <v>8420</v>
      </c>
      <c r="D5947" s="10">
        <v>1.59337371E9</v>
      </c>
      <c r="E5947" s="25">
        <v>0.23999096</v>
      </c>
      <c r="G5947" s="25"/>
    </row>
    <row r="5948">
      <c r="A5948" s="4" t="s">
        <v>20195</v>
      </c>
      <c r="B5948" s="4" t="s">
        <v>13098</v>
      </c>
      <c r="C5948" s="4" t="s">
        <v>10460</v>
      </c>
      <c r="D5948" s="10">
        <v>1.591064885E9</v>
      </c>
      <c r="E5948" s="25">
        <v>0.23998964</v>
      </c>
      <c r="G5948" s="25"/>
    </row>
    <row r="5949">
      <c r="A5949" s="4" t="s">
        <v>20196</v>
      </c>
      <c r="B5949" s="4" t="s">
        <v>1057</v>
      </c>
      <c r="C5949" s="4" t="s">
        <v>5221</v>
      </c>
      <c r="D5949" s="10">
        <v>1.591651728E9</v>
      </c>
      <c r="E5949" s="25">
        <v>0.23997845</v>
      </c>
      <c r="G5949" s="25"/>
    </row>
    <row r="5950">
      <c r="A5950" s="4" t="s">
        <v>20197</v>
      </c>
      <c r="B5950" s="4" t="s">
        <v>14211</v>
      </c>
      <c r="C5950" s="4" t="s">
        <v>4592</v>
      </c>
      <c r="D5950" s="10">
        <v>1.593541515E9</v>
      </c>
      <c r="E5950" s="25">
        <v>0.2399372</v>
      </c>
      <c r="G5950" s="25"/>
    </row>
    <row r="5951">
      <c r="A5951" s="4" t="s">
        <v>20198</v>
      </c>
      <c r="B5951" s="4" t="s">
        <v>7252</v>
      </c>
      <c r="C5951" s="4" t="s">
        <v>7430</v>
      </c>
      <c r="D5951" s="10">
        <v>1.591485713E9</v>
      </c>
      <c r="E5951" s="25">
        <v>0.23993242</v>
      </c>
      <c r="G5951" s="25"/>
    </row>
    <row r="5952">
      <c r="A5952" s="4" t="s">
        <v>20199</v>
      </c>
      <c r="B5952" s="4" t="s">
        <v>13710</v>
      </c>
      <c r="C5952" s="4" t="s">
        <v>2782</v>
      </c>
      <c r="D5952" s="10">
        <v>1.591757853E9</v>
      </c>
      <c r="E5952" s="25">
        <v>0.23991771</v>
      </c>
      <c r="G5952" s="25"/>
    </row>
    <row r="5953">
      <c r="A5953" s="22" t="s">
        <v>20200</v>
      </c>
      <c r="B5953" s="4" t="s">
        <v>1327</v>
      </c>
      <c r="C5953" s="4" t="s">
        <v>3256</v>
      </c>
      <c r="D5953" s="10">
        <v>1.59196686E9</v>
      </c>
      <c r="E5953" s="25">
        <v>0.23989858</v>
      </c>
      <c r="G5953" s="25"/>
    </row>
    <row r="5954">
      <c r="A5954" s="4" t="s">
        <v>20201</v>
      </c>
      <c r="B5954" s="4" t="s">
        <v>16298</v>
      </c>
      <c r="C5954" s="4" t="s">
        <v>7189</v>
      </c>
      <c r="D5954" s="10">
        <v>1.591470823E9</v>
      </c>
      <c r="E5954" s="25">
        <v>0.23989587</v>
      </c>
      <c r="G5954" s="25"/>
    </row>
    <row r="5955">
      <c r="A5955" s="4" t="s">
        <v>20202</v>
      </c>
      <c r="B5955" s="4" t="s">
        <v>930</v>
      </c>
      <c r="C5955" s="4" t="s">
        <v>7664</v>
      </c>
      <c r="D5955" s="10">
        <v>1.592004678E9</v>
      </c>
      <c r="E5955" s="25">
        <v>0.23989572</v>
      </c>
      <c r="G5955" s="25"/>
    </row>
    <row r="5956">
      <c r="A5956" s="4" t="s">
        <v>20203</v>
      </c>
      <c r="B5956" s="4" t="s">
        <v>930</v>
      </c>
      <c r="C5956" s="4" t="s">
        <v>1110</v>
      </c>
      <c r="D5956" s="10">
        <v>1.593021666E9</v>
      </c>
      <c r="E5956" s="25">
        <v>0.23987728</v>
      </c>
      <c r="G5956" s="25"/>
    </row>
    <row r="5957">
      <c r="A5957" s="22" t="s">
        <v>20204</v>
      </c>
      <c r="B5957" s="4" t="s">
        <v>930</v>
      </c>
      <c r="C5957" s="4" t="s">
        <v>1246</v>
      </c>
      <c r="D5957" s="10">
        <v>1.592188891E9</v>
      </c>
      <c r="E5957" s="25">
        <v>0.23984408</v>
      </c>
      <c r="G5957" s="25"/>
    </row>
    <row r="5958">
      <c r="A5958" s="4" t="s">
        <v>20205</v>
      </c>
      <c r="B5958" s="4" t="s">
        <v>5337</v>
      </c>
      <c r="C5958" s="4" t="s">
        <v>9320</v>
      </c>
      <c r="D5958" s="10">
        <v>1.591371939E9</v>
      </c>
      <c r="E5958" s="25">
        <v>0.23983885</v>
      </c>
      <c r="G5958" s="25"/>
    </row>
    <row r="5959">
      <c r="A5959" s="4" t="s">
        <v>20206</v>
      </c>
      <c r="B5959" s="4" t="s">
        <v>20207</v>
      </c>
      <c r="C5959" s="4" t="s">
        <v>6919</v>
      </c>
      <c r="D5959" s="10">
        <v>1.591114271E9</v>
      </c>
      <c r="E5959" s="25">
        <v>0.23983268</v>
      </c>
      <c r="G5959" s="25"/>
    </row>
    <row r="5960">
      <c r="A5960" s="22" t="s">
        <v>20208</v>
      </c>
      <c r="B5960" s="4" t="s">
        <v>20209</v>
      </c>
      <c r="C5960" s="4" t="s">
        <v>3865</v>
      </c>
      <c r="D5960" s="10">
        <v>1.59241532E9</v>
      </c>
      <c r="E5960" s="25">
        <v>0.23982528</v>
      </c>
      <c r="G5960" s="25"/>
    </row>
    <row r="5961">
      <c r="A5961" s="4" t="s">
        <v>20210</v>
      </c>
      <c r="B5961" s="4" t="s">
        <v>13098</v>
      </c>
      <c r="C5961" s="4" t="s">
        <v>7159</v>
      </c>
      <c r="D5961" s="10">
        <v>1.592339515E9</v>
      </c>
      <c r="E5961" s="25">
        <v>0.23978941</v>
      </c>
      <c r="G5961" s="25"/>
    </row>
    <row r="5962">
      <c r="A5962" s="4" t="s">
        <v>20211</v>
      </c>
      <c r="B5962" s="4" t="s">
        <v>13529</v>
      </c>
      <c r="C5962" s="4" t="s">
        <v>7804</v>
      </c>
      <c r="D5962" s="10">
        <v>1.591106249E9</v>
      </c>
      <c r="E5962" s="25">
        <v>0.23975924</v>
      </c>
      <c r="G5962" s="25"/>
    </row>
    <row r="5963">
      <c r="A5963" s="22" t="s">
        <v>20212</v>
      </c>
      <c r="B5963" s="4" t="s">
        <v>13376</v>
      </c>
      <c r="C5963" s="4" t="s">
        <v>8456</v>
      </c>
      <c r="D5963" s="10">
        <v>1.591895205E9</v>
      </c>
      <c r="E5963" s="25">
        <v>0.23975876</v>
      </c>
      <c r="G5963" s="25"/>
    </row>
    <row r="5964">
      <c r="A5964" s="4" t="s">
        <v>20213</v>
      </c>
      <c r="B5964" s="4" t="s">
        <v>1215</v>
      </c>
      <c r="C5964" s="4" t="s">
        <v>9427</v>
      </c>
      <c r="D5964" s="10">
        <v>1.591542192E9</v>
      </c>
      <c r="E5964" s="25">
        <v>0.23975712</v>
      </c>
      <c r="G5964" s="25"/>
    </row>
    <row r="5965">
      <c r="A5965" s="4" t="s">
        <v>20214</v>
      </c>
      <c r="B5965" s="4" t="s">
        <v>13366</v>
      </c>
      <c r="C5965" s="4" t="s">
        <v>4708</v>
      </c>
      <c r="D5965" s="10">
        <v>1.591220471E9</v>
      </c>
      <c r="E5965" s="25">
        <v>0.23974618</v>
      </c>
      <c r="G5965" s="25"/>
    </row>
    <row r="5966">
      <c r="A5966" s="4" t="s">
        <v>20215</v>
      </c>
      <c r="B5966" s="4" t="s">
        <v>7379</v>
      </c>
      <c r="C5966" s="4" t="s">
        <v>2967</v>
      </c>
      <c r="D5966" s="10">
        <v>1.591194925E9</v>
      </c>
      <c r="E5966" s="25">
        <v>0.23974574</v>
      </c>
      <c r="G5966" s="25"/>
    </row>
    <row r="5967">
      <c r="A5967" s="4" t="s">
        <v>20216</v>
      </c>
      <c r="B5967" s="4" t="s">
        <v>2750</v>
      </c>
      <c r="C5967" s="4" t="s">
        <v>5411</v>
      </c>
      <c r="D5967" s="10">
        <v>1.591638019E9</v>
      </c>
      <c r="E5967" s="25">
        <v>0.23973662</v>
      </c>
      <c r="G5967" s="25"/>
    </row>
    <row r="5968">
      <c r="A5968" s="4" t="s">
        <v>20217</v>
      </c>
      <c r="B5968" s="4" t="s">
        <v>3053</v>
      </c>
      <c r="C5968" s="4" t="s">
        <v>10338</v>
      </c>
      <c r="D5968" s="10">
        <v>1.591658068E9</v>
      </c>
      <c r="E5968" s="25">
        <v>0.23973389</v>
      </c>
      <c r="G5968" s="25"/>
    </row>
    <row r="5969">
      <c r="A5969" s="22" t="s">
        <v>20218</v>
      </c>
      <c r="B5969" s="4" t="s">
        <v>13738</v>
      </c>
      <c r="C5969" s="4" t="s">
        <v>770</v>
      </c>
      <c r="D5969" s="10">
        <v>1.592239927E9</v>
      </c>
      <c r="E5969" s="25">
        <v>0.23971248</v>
      </c>
      <c r="G5969" s="25"/>
    </row>
    <row r="5970">
      <c r="A5970" s="4" t="s">
        <v>20219</v>
      </c>
      <c r="B5970" s="4" t="s">
        <v>19171</v>
      </c>
      <c r="C5970" s="4" t="s">
        <v>3012</v>
      </c>
      <c r="D5970" s="10">
        <v>1.591284961E9</v>
      </c>
      <c r="E5970" s="25">
        <v>0.23968843</v>
      </c>
      <c r="G5970" s="25"/>
    </row>
    <row r="5971">
      <c r="A5971" s="4" t="s">
        <v>20220</v>
      </c>
      <c r="B5971" s="4" t="s">
        <v>4826</v>
      </c>
      <c r="C5971" s="4" t="s">
        <v>1694</v>
      </c>
      <c r="D5971" s="10">
        <v>1.591221728E9</v>
      </c>
      <c r="E5971" s="25">
        <v>0.23968787</v>
      </c>
      <c r="G5971" s="25"/>
    </row>
    <row r="5972">
      <c r="A5972" s="22" t="s">
        <v>20221</v>
      </c>
      <c r="B5972" s="4" t="s">
        <v>1790</v>
      </c>
      <c r="C5972" s="4" t="s">
        <v>113</v>
      </c>
      <c r="D5972" s="10">
        <v>1.592023147E9</v>
      </c>
      <c r="E5972" s="25">
        <v>0.23967205</v>
      </c>
      <c r="G5972" s="25"/>
    </row>
    <row r="5973">
      <c r="A5973" s="4" t="s">
        <v>20222</v>
      </c>
      <c r="B5973" s="4" t="s">
        <v>1067</v>
      </c>
      <c r="C5973" s="4" t="s">
        <v>293</v>
      </c>
      <c r="D5973" s="10">
        <v>1.591114036E9</v>
      </c>
      <c r="E5973" s="25">
        <v>0.23966765</v>
      </c>
      <c r="G5973" s="25"/>
    </row>
    <row r="5974">
      <c r="A5974" s="4" t="s">
        <v>20223</v>
      </c>
      <c r="B5974" s="4" t="s">
        <v>3053</v>
      </c>
      <c r="C5974" s="4" t="s">
        <v>10854</v>
      </c>
      <c r="D5974" s="10">
        <v>1.591643065E9</v>
      </c>
      <c r="E5974" s="25">
        <v>0.23966007</v>
      </c>
      <c r="G5974" s="25"/>
    </row>
    <row r="5975">
      <c r="A5975" s="22" t="s">
        <v>20224</v>
      </c>
      <c r="B5975" s="4" t="s">
        <v>17234</v>
      </c>
      <c r="C5975" s="4" t="s">
        <v>999</v>
      </c>
      <c r="D5975" s="10">
        <v>1.593224757E9</v>
      </c>
      <c r="E5975" s="25">
        <v>0.23965833</v>
      </c>
      <c r="G5975" s="25"/>
    </row>
    <row r="5976">
      <c r="A5976" s="4" t="s">
        <v>20225</v>
      </c>
      <c r="B5976" s="4" t="s">
        <v>13341</v>
      </c>
      <c r="C5976" s="4" t="s">
        <v>2927</v>
      </c>
      <c r="D5976" s="10">
        <v>1.591822412E9</v>
      </c>
      <c r="E5976" s="25">
        <v>0.23964371</v>
      </c>
      <c r="G5976" s="25"/>
    </row>
    <row r="5977">
      <c r="A5977" s="4" t="s">
        <v>20226</v>
      </c>
      <c r="B5977" s="4" t="s">
        <v>15967</v>
      </c>
      <c r="C5977" s="4" t="s">
        <v>7626</v>
      </c>
      <c r="D5977" s="10">
        <v>1.592529461E9</v>
      </c>
      <c r="E5977" s="25">
        <v>0.23961164</v>
      </c>
      <c r="G5977" s="25"/>
    </row>
    <row r="5978">
      <c r="A5978" s="4" t="s">
        <v>20227</v>
      </c>
      <c r="B5978" s="4" t="s">
        <v>16689</v>
      </c>
      <c r="C5978" s="4" t="s">
        <v>10966</v>
      </c>
      <c r="D5978" s="10">
        <v>1.591544741E9</v>
      </c>
      <c r="E5978" s="25">
        <v>0.23959737</v>
      </c>
      <c r="G5978" s="25"/>
    </row>
    <row r="5979">
      <c r="A5979" s="22" t="s">
        <v>20228</v>
      </c>
      <c r="B5979" s="4" t="s">
        <v>2040</v>
      </c>
      <c r="C5979" s="4" t="s">
        <v>6032</v>
      </c>
      <c r="D5979" s="10">
        <v>1.593412317E9</v>
      </c>
      <c r="E5979" s="25">
        <v>0.23959382</v>
      </c>
      <c r="G5979" s="25"/>
    </row>
    <row r="5980">
      <c r="A5980" s="22" t="s">
        <v>20229</v>
      </c>
      <c r="B5980" s="4" t="s">
        <v>20230</v>
      </c>
      <c r="C5980" s="4" t="s">
        <v>5772</v>
      </c>
      <c r="D5980" s="10">
        <v>1.59155618E9</v>
      </c>
      <c r="E5980" s="25">
        <v>0.23957933</v>
      </c>
      <c r="G5980" s="25"/>
    </row>
    <row r="5981">
      <c r="A5981" s="22" t="s">
        <v>20231</v>
      </c>
      <c r="B5981" s="4" t="s">
        <v>13695</v>
      </c>
      <c r="C5981" s="4" t="s">
        <v>3819</v>
      </c>
      <c r="D5981" s="10">
        <v>1.591805527E9</v>
      </c>
      <c r="E5981" s="25">
        <v>0.23955123</v>
      </c>
      <c r="G5981" s="25"/>
    </row>
    <row r="5982">
      <c r="A5982" s="4" t="s">
        <v>20232</v>
      </c>
      <c r="B5982" s="4" t="s">
        <v>2146</v>
      </c>
      <c r="C5982" s="4" t="s">
        <v>1437</v>
      </c>
      <c r="D5982" s="10">
        <v>1.591182209E9</v>
      </c>
      <c r="E5982" s="25">
        <v>0.23946728</v>
      </c>
      <c r="G5982" s="25"/>
    </row>
    <row r="5983">
      <c r="A5983" s="22" t="s">
        <v>20233</v>
      </c>
      <c r="B5983" s="4" t="s">
        <v>6354</v>
      </c>
      <c r="C5983" s="4" t="s">
        <v>3998</v>
      </c>
      <c r="D5983" s="10">
        <v>1.591143799E9</v>
      </c>
      <c r="E5983" s="25">
        <v>0.2391872</v>
      </c>
      <c r="G5983" s="25"/>
    </row>
    <row r="5984">
      <c r="A5984" s="4" t="s">
        <v>20234</v>
      </c>
      <c r="B5984" s="4" t="s">
        <v>2030</v>
      </c>
      <c r="C5984" s="4" t="s">
        <v>11015</v>
      </c>
      <c r="D5984" s="10">
        <v>1.592000208E9</v>
      </c>
      <c r="E5984" s="25">
        <v>0.23910038</v>
      </c>
      <c r="G5984" s="25"/>
    </row>
    <row r="5985">
      <c r="A5985" s="4" t="s">
        <v>20235</v>
      </c>
      <c r="B5985" s="4" t="s">
        <v>13509</v>
      </c>
      <c r="C5985" s="4" t="s">
        <v>5221</v>
      </c>
      <c r="D5985" s="10">
        <v>1.591640453E9</v>
      </c>
      <c r="E5985" s="25">
        <v>0.23894806</v>
      </c>
      <c r="G5985" s="25"/>
    </row>
    <row r="5986">
      <c r="A5986" s="4" t="s">
        <v>20236</v>
      </c>
      <c r="B5986" s="4" t="s">
        <v>11591</v>
      </c>
      <c r="C5986" s="4" t="s">
        <v>4652</v>
      </c>
      <c r="D5986" s="10">
        <v>1.59315225E9</v>
      </c>
      <c r="E5986" s="25">
        <v>0.2388689</v>
      </c>
      <c r="G5986" s="25"/>
    </row>
    <row r="5987">
      <c r="A5987" s="4" t="s">
        <v>20237</v>
      </c>
      <c r="B5987" s="4" t="s">
        <v>15769</v>
      </c>
      <c r="C5987" s="4" t="s">
        <v>1909</v>
      </c>
      <c r="D5987" s="10">
        <v>1.591894799E9</v>
      </c>
      <c r="E5987" s="25">
        <v>0.23865576</v>
      </c>
      <c r="G5987" s="25"/>
    </row>
    <row r="5988">
      <c r="A5988" s="4" t="s">
        <v>20238</v>
      </c>
      <c r="B5988" s="4" t="s">
        <v>2065</v>
      </c>
      <c r="C5988" s="4" t="s">
        <v>7638</v>
      </c>
      <c r="D5988" s="10">
        <v>1.592478362E9</v>
      </c>
      <c r="E5988" s="25">
        <v>0.23856452</v>
      </c>
      <c r="G5988" s="25"/>
    </row>
    <row r="5989">
      <c r="A5989" s="4" t="s">
        <v>20239</v>
      </c>
      <c r="B5989" s="4" t="s">
        <v>20240</v>
      </c>
      <c r="C5989" s="4" t="s">
        <v>4753</v>
      </c>
      <c r="D5989" s="10">
        <v>1.59163861E9</v>
      </c>
      <c r="E5989" s="25">
        <v>0.23842117</v>
      </c>
      <c r="G5989" s="25"/>
    </row>
    <row r="5990">
      <c r="A5990" s="4" t="s">
        <v>20241</v>
      </c>
      <c r="B5990" s="4" t="s">
        <v>2848</v>
      </c>
      <c r="C5990" s="4" t="s">
        <v>11662</v>
      </c>
      <c r="D5990" s="10">
        <v>1.592503722E9</v>
      </c>
      <c r="E5990" s="25">
        <v>0.2384148</v>
      </c>
      <c r="G5990" s="25"/>
    </row>
    <row r="5991">
      <c r="A5991" s="4" t="s">
        <v>20242</v>
      </c>
      <c r="B5991" s="4" t="s">
        <v>10639</v>
      </c>
      <c r="C5991" s="4" t="s">
        <v>7883</v>
      </c>
      <c r="D5991" s="10">
        <v>1.591507149E9</v>
      </c>
      <c r="E5991" s="25">
        <v>0.23839153</v>
      </c>
      <c r="G5991" s="25"/>
    </row>
    <row r="5992">
      <c r="A5992" s="4" t="s">
        <v>20243</v>
      </c>
      <c r="B5992" s="4" t="s">
        <v>15545</v>
      </c>
      <c r="C5992" s="4" t="s">
        <v>7125</v>
      </c>
      <c r="D5992" s="10">
        <v>1.59164876E9</v>
      </c>
      <c r="E5992" s="25">
        <v>0.23815551</v>
      </c>
      <c r="G5992" s="25"/>
    </row>
    <row r="5993">
      <c r="A5993" s="4" t="s">
        <v>20244</v>
      </c>
      <c r="B5993" s="4" t="s">
        <v>10197</v>
      </c>
      <c r="C5993" s="4" t="s">
        <v>7713</v>
      </c>
      <c r="D5993" s="10">
        <v>1.593464544E9</v>
      </c>
      <c r="E5993" s="25">
        <v>0.23812056</v>
      </c>
      <c r="G5993" s="25"/>
    </row>
    <row r="5994">
      <c r="A5994" s="4" t="s">
        <v>20245</v>
      </c>
      <c r="B5994" s="4" t="s">
        <v>14026</v>
      </c>
      <c r="C5994" s="4" t="s">
        <v>4879</v>
      </c>
      <c r="D5994" s="10">
        <v>1.593350148E9</v>
      </c>
      <c r="E5994" s="25">
        <v>0.2379191</v>
      </c>
      <c r="G5994" s="25"/>
    </row>
    <row r="5995">
      <c r="A5995" s="22" t="s">
        <v>20246</v>
      </c>
      <c r="B5995" s="4" t="s">
        <v>20247</v>
      </c>
      <c r="C5995" s="4" t="s">
        <v>665</v>
      </c>
      <c r="D5995" s="10">
        <v>1.591469988E9</v>
      </c>
      <c r="E5995" s="25">
        <v>0.23776965</v>
      </c>
      <c r="G5995" s="25"/>
    </row>
    <row r="5996">
      <c r="A5996" s="4" t="s">
        <v>20248</v>
      </c>
      <c r="B5996" s="4" t="s">
        <v>872</v>
      </c>
      <c r="C5996" s="4" t="s">
        <v>4172</v>
      </c>
      <c r="D5996" s="10">
        <v>1.593352882E9</v>
      </c>
      <c r="E5996" s="25">
        <v>0.23745252</v>
      </c>
      <c r="G5996" s="25"/>
    </row>
    <row r="5997">
      <c r="A5997" s="4" t="s">
        <v>20249</v>
      </c>
      <c r="B5997" s="4" t="s">
        <v>16889</v>
      </c>
      <c r="C5997" s="4" t="s">
        <v>845</v>
      </c>
      <c r="D5997" s="10">
        <v>1.592281162E9</v>
      </c>
      <c r="E5997" s="25">
        <v>0.23745123</v>
      </c>
      <c r="G5997" s="25"/>
    </row>
    <row r="5998">
      <c r="A5998" s="4" t="s">
        <v>20250</v>
      </c>
      <c r="B5998" s="4" t="s">
        <v>14955</v>
      </c>
      <c r="C5998" s="4" t="s">
        <v>2927</v>
      </c>
      <c r="D5998" s="10">
        <v>1.591866777E9</v>
      </c>
      <c r="E5998" s="25">
        <v>0.23688002</v>
      </c>
      <c r="G5998" s="25"/>
    </row>
    <row r="5999">
      <c r="A5999" s="4" t="s">
        <v>20251</v>
      </c>
      <c r="B5999" s="4" t="s">
        <v>1619</v>
      </c>
      <c r="C5999" s="4" t="s">
        <v>2748</v>
      </c>
      <c r="D5999" s="10">
        <v>1.592171343E9</v>
      </c>
      <c r="E5999" s="25">
        <v>0.2364406</v>
      </c>
      <c r="G5999" s="25"/>
    </row>
    <row r="6000">
      <c r="A6000" s="4" t="s">
        <v>20252</v>
      </c>
      <c r="B6000" s="4" t="s">
        <v>15742</v>
      </c>
      <c r="C6000" s="4" t="s">
        <v>7373</v>
      </c>
      <c r="D6000" s="10">
        <v>1.593020964E9</v>
      </c>
      <c r="E6000" s="25">
        <v>0.2364354</v>
      </c>
      <c r="G6000" s="25"/>
    </row>
    <row r="6001">
      <c r="A6001" s="4" t="s">
        <v>20253</v>
      </c>
      <c r="B6001" s="4" t="s">
        <v>2575</v>
      </c>
      <c r="C6001" s="4" t="s">
        <v>4016</v>
      </c>
      <c r="D6001" s="10">
        <v>1.591671289E9</v>
      </c>
      <c r="E6001" s="25">
        <v>0.23605694</v>
      </c>
      <c r="G6001" s="25"/>
    </row>
    <row r="6002">
      <c r="A6002" s="4" t="s">
        <v>20254</v>
      </c>
      <c r="B6002" s="4" t="s">
        <v>4375</v>
      </c>
      <c r="C6002" s="4" t="s">
        <v>10229</v>
      </c>
      <c r="D6002" s="10">
        <v>1.593189347E9</v>
      </c>
      <c r="E6002" s="25">
        <v>0.23573059</v>
      </c>
      <c r="G6002" s="25"/>
    </row>
    <row r="6003">
      <c r="A6003" s="4" t="s">
        <v>20255</v>
      </c>
      <c r="B6003" s="4" t="s">
        <v>1619</v>
      </c>
      <c r="C6003" s="4" t="s">
        <v>10999</v>
      </c>
      <c r="D6003" s="10">
        <v>1.5910502E9</v>
      </c>
      <c r="E6003" s="25">
        <v>0.2356287</v>
      </c>
      <c r="G6003" s="25"/>
    </row>
    <row r="6004">
      <c r="A6004" s="4" t="s">
        <v>20256</v>
      </c>
      <c r="B6004" s="4" t="s">
        <v>17610</v>
      </c>
      <c r="C6004" s="4" t="s">
        <v>742</v>
      </c>
      <c r="D6004" s="10">
        <v>1.59310893E9</v>
      </c>
      <c r="E6004" s="25">
        <v>0.23540723</v>
      </c>
      <c r="G6004" s="25"/>
    </row>
    <row r="6005">
      <c r="A6005" s="4" t="s">
        <v>20257</v>
      </c>
      <c r="B6005" s="4" t="s">
        <v>20258</v>
      </c>
      <c r="C6005" s="4" t="s">
        <v>10836</v>
      </c>
      <c r="D6005" s="10">
        <v>1.592035076E9</v>
      </c>
      <c r="E6005" s="25">
        <v>0.23533782</v>
      </c>
      <c r="G6005" s="25"/>
    </row>
    <row r="6006">
      <c r="A6006" s="4" t="s">
        <v>20259</v>
      </c>
      <c r="B6006" s="4" t="s">
        <v>14903</v>
      </c>
      <c r="C6006" s="4" t="s">
        <v>7232</v>
      </c>
      <c r="D6006" s="10">
        <v>1.591822495E9</v>
      </c>
      <c r="E6006" s="25">
        <v>0.23504761</v>
      </c>
      <c r="G6006" s="25"/>
    </row>
    <row r="6007">
      <c r="A6007" s="4" t="s">
        <v>20260</v>
      </c>
      <c r="B6007" s="4" t="s">
        <v>4706</v>
      </c>
      <c r="C6007" s="4" t="s">
        <v>2963</v>
      </c>
      <c r="D6007" s="10">
        <v>1.591291764E9</v>
      </c>
      <c r="E6007" s="25">
        <v>0.23483914</v>
      </c>
      <c r="G6007" s="25"/>
    </row>
    <row r="6008">
      <c r="A6008" s="4" t="s">
        <v>20261</v>
      </c>
      <c r="B6008" s="4" t="s">
        <v>6282</v>
      </c>
      <c r="C6008" s="4" t="s">
        <v>9424</v>
      </c>
      <c r="D6008" s="10">
        <v>1.593089365E9</v>
      </c>
      <c r="E6008" s="25">
        <v>0.23481888</v>
      </c>
      <c r="G6008" s="25"/>
    </row>
    <row r="6009">
      <c r="A6009" s="4" t="s">
        <v>20262</v>
      </c>
      <c r="B6009" s="10">
        <v>384445.0</v>
      </c>
      <c r="C6009" s="4" t="s">
        <v>9153</v>
      </c>
      <c r="D6009" s="10">
        <v>1.591984955E9</v>
      </c>
      <c r="E6009" s="25">
        <v>0.23477456</v>
      </c>
      <c r="G6009" s="25"/>
    </row>
    <row r="6010">
      <c r="A6010" s="4" t="s">
        <v>20263</v>
      </c>
      <c r="B6010" s="4" t="s">
        <v>930</v>
      </c>
      <c r="C6010" s="4" t="s">
        <v>7022</v>
      </c>
      <c r="D6010" s="10">
        <v>1.591944058E9</v>
      </c>
      <c r="E6010" s="25">
        <v>0.23459935</v>
      </c>
      <c r="G6010" s="25"/>
    </row>
    <row r="6011">
      <c r="A6011" s="4" t="s">
        <v>20264</v>
      </c>
      <c r="B6011" s="4" t="s">
        <v>3673</v>
      </c>
      <c r="C6011" s="4" t="s">
        <v>1851</v>
      </c>
      <c r="D6011" s="10">
        <v>1.591399079E9</v>
      </c>
      <c r="E6011" s="25">
        <v>0.23433955</v>
      </c>
      <c r="G6011" s="25"/>
    </row>
    <row r="6012">
      <c r="A6012" s="4" t="s">
        <v>20265</v>
      </c>
      <c r="B6012" s="4" t="s">
        <v>1619</v>
      </c>
      <c r="C6012" s="4" t="s">
        <v>11785</v>
      </c>
      <c r="D6012" s="10">
        <v>1.592116204E9</v>
      </c>
      <c r="E6012" s="25">
        <v>0.23418918</v>
      </c>
      <c r="G6012" s="25"/>
    </row>
    <row r="6013">
      <c r="A6013" s="4" t="s">
        <v>20266</v>
      </c>
      <c r="B6013" s="4" t="s">
        <v>15040</v>
      </c>
      <c r="C6013" s="4" t="s">
        <v>11576</v>
      </c>
      <c r="D6013" s="10">
        <v>1.59111583E9</v>
      </c>
      <c r="E6013" s="25">
        <v>0.23413135</v>
      </c>
      <c r="G6013" s="25"/>
    </row>
    <row r="6014">
      <c r="A6014" s="22" t="s">
        <v>20267</v>
      </c>
      <c r="B6014" s="4" t="s">
        <v>1327</v>
      </c>
      <c r="C6014" s="4" t="s">
        <v>12556</v>
      </c>
      <c r="D6014" s="10">
        <v>1.592720564E9</v>
      </c>
      <c r="E6014" s="25">
        <v>0.23404895</v>
      </c>
      <c r="G6014" s="25"/>
    </row>
    <row r="6015">
      <c r="A6015" s="22" t="s">
        <v>20268</v>
      </c>
      <c r="B6015" s="4" t="s">
        <v>872</v>
      </c>
      <c r="C6015" s="4" t="s">
        <v>4935</v>
      </c>
      <c r="D6015" s="10">
        <v>1.591816319E9</v>
      </c>
      <c r="E6015" s="25">
        <v>0.23388246</v>
      </c>
      <c r="G6015" s="25"/>
    </row>
    <row r="6016">
      <c r="A6016" s="22" t="s">
        <v>20269</v>
      </c>
      <c r="B6016" s="4" t="s">
        <v>13901</v>
      </c>
      <c r="C6016" s="4" t="s">
        <v>5130</v>
      </c>
      <c r="D6016" s="10">
        <v>1.592499234E9</v>
      </c>
      <c r="E6016" s="25">
        <v>0.23371051</v>
      </c>
      <c r="G6016" s="25"/>
    </row>
    <row r="6017">
      <c r="A6017" s="4" t="s">
        <v>20270</v>
      </c>
      <c r="B6017" s="4" t="s">
        <v>14838</v>
      </c>
      <c r="C6017" s="4" t="s">
        <v>10752</v>
      </c>
      <c r="D6017" s="10">
        <v>1.591883216E9</v>
      </c>
      <c r="E6017" s="25">
        <v>0.2335452</v>
      </c>
      <c r="G6017" s="25"/>
    </row>
    <row r="6018">
      <c r="A6018" s="22" t="s">
        <v>20271</v>
      </c>
      <c r="B6018" s="4" t="s">
        <v>20272</v>
      </c>
      <c r="C6018" s="4" t="s">
        <v>2913</v>
      </c>
      <c r="D6018" s="10">
        <v>1.591529765E9</v>
      </c>
      <c r="E6018" s="25">
        <v>0.2334767</v>
      </c>
      <c r="G6018" s="25"/>
    </row>
    <row r="6019">
      <c r="A6019" s="4" t="s">
        <v>20273</v>
      </c>
      <c r="B6019" s="4" t="s">
        <v>14903</v>
      </c>
      <c r="C6019" s="4" t="s">
        <v>12259</v>
      </c>
      <c r="D6019" s="10">
        <v>1.591549607E9</v>
      </c>
      <c r="E6019" s="25">
        <v>0.23343459</v>
      </c>
      <c r="G6019" s="25"/>
    </row>
    <row r="6020">
      <c r="A6020" s="4" t="s">
        <v>20274</v>
      </c>
      <c r="B6020" s="4" t="s">
        <v>20275</v>
      </c>
      <c r="C6020" s="4" t="s">
        <v>3213</v>
      </c>
      <c r="D6020" s="10">
        <v>1.593000567E9</v>
      </c>
      <c r="E6020" s="25">
        <v>0.23303157</v>
      </c>
      <c r="G6020" s="25"/>
    </row>
    <row r="6021">
      <c r="A6021" s="4" t="s">
        <v>20276</v>
      </c>
      <c r="B6021" s="4" t="s">
        <v>13155</v>
      </c>
      <c r="C6021" s="4" t="s">
        <v>8649</v>
      </c>
      <c r="D6021" s="10">
        <v>1.591020411E9</v>
      </c>
      <c r="E6021" s="25">
        <v>0.23297542</v>
      </c>
      <c r="G6021" s="25"/>
    </row>
    <row r="6022">
      <c r="A6022" s="4" t="s">
        <v>20277</v>
      </c>
      <c r="B6022" s="4" t="s">
        <v>1619</v>
      </c>
      <c r="C6022" s="4" t="s">
        <v>11435</v>
      </c>
      <c r="D6022" s="10">
        <v>1.591474271E9</v>
      </c>
      <c r="E6022" s="25">
        <v>0.23280828</v>
      </c>
      <c r="G6022" s="25"/>
    </row>
    <row r="6023">
      <c r="A6023" s="4" t="s">
        <v>20278</v>
      </c>
      <c r="B6023" s="4" t="s">
        <v>1619</v>
      </c>
      <c r="C6023" s="4" t="s">
        <v>1936</v>
      </c>
      <c r="D6023" s="10">
        <v>1.591575027E9</v>
      </c>
      <c r="E6023" s="25">
        <v>0.23280478</v>
      </c>
      <c r="G6023" s="25"/>
    </row>
    <row r="6024">
      <c r="A6024" s="4" t="s">
        <v>20279</v>
      </c>
      <c r="B6024" s="4" t="s">
        <v>14838</v>
      </c>
      <c r="C6024" s="4" t="s">
        <v>4977</v>
      </c>
      <c r="D6024" s="10">
        <v>1.59216888E9</v>
      </c>
      <c r="E6024" s="25">
        <v>0.23260619</v>
      </c>
      <c r="G6024" s="25"/>
    </row>
    <row r="6025">
      <c r="A6025" s="4" t="s">
        <v>20280</v>
      </c>
      <c r="B6025" s="4" t="s">
        <v>1790</v>
      </c>
      <c r="C6025" s="4" t="s">
        <v>2032</v>
      </c>
      <c r="D6025" s="10">
        <v>1.591658166E9</v>
      </c>
      <c r="E6025" s="25">
        <v>0.23249882</v>
      </c>
      <c r="G6025" s="25"/>
    </row>
    <row r="6026">
      <c r="A6026" s="4" t="s">
        <v>20281</v>
      </c>
      <c r="B6026" s="4" t="s">
        <v>10639</v>
      </c>
      <c r="C6026" s="4" t="s">
        <v>5923</v>
      </c>
      <c r="D6026" s="10">
        <v>1.592880218E9</v>
      </c>
      <c r="E6026" s="25">
        <v>0.2322554</v>
      </c>
      <c r="G6026" s="25"/>
    </row>
    <row r="6027">
      <c r="A6027" s="4" t="s">
        <v>20282</v>
      </c>
      <c r="B6027" s="4" t="s">
        <v>7289</v>
      </c>
      <c r="C6027" s="4" t="s">
        <v>11538</v>
      </c>
      <c r="D6027" s="10">
        <v>1.591556358E9</v>
      </c>
      <c r="E6027" s="25">
        <v>0.2320624</v>
      </c>
      <c r="G6027" s="25"/>
    </row>
    <row r="6028">
      <c r="A6028" s="4" t="s">
        <v>20283</v>
      </c>
      <c r="B6028" s="4" t="s">
        <v>13135</v>
      </c>
      <c r="C6028" s="4" t="s">
        <v>1290</v>
      </c>
      <c r="D6028" s="10">
        <v>1.592085025E9</v>
      </c>
      <c r="E6028" s="25">
        <v>0.2317393</v>
      </c>
      <c r="G6028" s="25"/>
    </row>
    <row r="6029">
      <c r="A6029" s="4" t="s">
        <v>20284</v>
      </c>
      <c r="B6029" s="4" t="s">
        <v>19171</v>
      </c>
      <c r="C6029" s="4" t="s">
        <v>1909</v>
      </c>
      <c r="D6029" s="10">
        <v>1.591894115E9</v>
      </c>
      <c r="E6029" s="25">
        <v>0.23155175</v>
      </c>
      <c r="G6029" s="25"/>
    </row>
    <row r="6030">
      <c r="A6030" s="22" t="s">
        <v>20285</v>
      </c>
      <c r="B6030" s="4" t="s">
        <v>2065</v>
      </c>
      <c r="C6030" s="4" t="s">
        <v>12161</v>
      </c>
      <c r="D6030" s="10">
        <v>1.593375733E9</v>
      </c>
      <c r="E6030" s="25">
        <v>0.23131105</v>
      </c>
      <c r="G6030" s="25"/>
    </row>
    <row r="6031">
      <c r="A6031" s="4" t="s">
        <v>20286</v>
      </c>
      <c r="B6031" s="4" t="s">
        <v>10639</v>
      </c>
      <c r="C6031" s="4" t="s">
        <v>7098</v>
      </c>
      <c r="D6031" s="10">
        <v>1.592583743E9</v>
      </c>
      <c r="E6031" s="25">
        <v>0.23119071</v>
      </c>
      <c r="G6031" s="25"/>
    </row>
    <row r="6032">
      <c r="A6032" s="22" t="s">
        <v>20287</v>
      </c>
      <c r="B6032" s="4" t="s">
        <v>13194</v>
      </c>
      <c r="C6032" s="4" t="s">
        <v>652</v>
      </c>
      <c r="D6032" s="10">
        <v>1.593362328E9</v>
      </c>
      <c r="E6032" s="25">
        <v>0.23102851</v>
      </c>
      <c r="G6032" s="25"/>
    </row>
    <row r="6033">
      <c r="A6033" s="22" t="s">
        <v>20288</v>
      </c>
      <c r="B6033" s="4" t="s">
        <v>930</v>
      </c>
      <c r="C6033" s="4" t="s">
        <v>5923</v>
      </c>
      <c r="D6033" s="10">
        <v>1.592878143E9</v>
      </c>
      <c r="E6033" s="25">
        <v>0.23097548</v>
      </c>
      <c r="G6033" s="25"/>
    </row>
    <row r="6034">
      <c r="A6034" s="22" t="s">
        <v>20289</v>
      </c>
      <c r="B6034" s="4" t="s">
        <v>20290</v>
      </c>
      <c r="C6034" s="4" t="s">
        <v>7808</v>
      </c>
      <c r="D6034" s="10">
        <v>1.593451761E9</v>
      </c>
      <c r="E6034" s="25">
        <v>0.23083615</v>
      </c>
      <c r="G6034" s="25"/>
    </row>
    <row r="6035">
      <c r="A6035" s="22" t="s">
        <v>20291</v>
      </c>
      <c r="B6035" s="4" t="s">
        <v>20292</v>
      </c>
      <c r="C6035" s="4" t="s">
        <v>7687</v>
      </c>
      <c r="D6035" s="10">
        <v>1.591302954E9</v>
      </c>
      <c r="E6035" s="25">
        <v>0.23032916</v>
      </c>
      <c r="G6035" s="25"/>
    </row>
    <row r="6036">
      <c r="A6036" s="4" t="s">
        <v>20293</v>
      </c>
      <c r="B6036" s="4" t="s">
        <v>13710</v>
      </c>
      <c r="C6036" s="4" t="s">
        <v>6566</v>
      </c>
      <c r="D6036" s="10">
        <v>1.593134716E9</v>
      </c>
      <c r="E6036" s="25">
        <v>0.2301173</v>
      </c>
      <c r="G6036" s="25"/>
    </row>
    <row r="6037">
      <c r="A6037" s="4" t="s">
        <v>20294</v>
      </c>
      <c r="B6037" s="4" t="s">
        <v>5400</v>
      </c>
      <c r="C6037" s="4" t="s">
        <v>7965</v>
      </c>
      <c r="D6037" s="10">
        <v>1.591390231E9</v>
      </c>
      <c r="E6037" s="25">
        <v>0.22987258</v>
      </c>
      <c r="G6037" s="25"/>
    </row>
    <row r="6038">
      <c r="A6038" s="4" t="s">
        <v>20295</v>
      </c>
      <c r="B6038" s="4" t="s">
        <v>13819</v>
      </c>
      <c r="C6038" s="4" t="s">
        <v>9153</v>
      </c>
      <c r="D6038" s="10">
        <v>1.59202284E9</v>
      </c>
      <c r="E6038" s="25">
        <v>0.22974664</v>
      </c>
      <c r="G6038" s="25"/>
    </row>
    <row r="6039">
      <c r="A6039" s="4" t="s">
        <v>20296</v>
      </c>
      <c r="B6039" s="4" t="s">
        <v>17778</v>
      </c>
      <c r="C6039" s="4" t="s">
        <v>10067</v>
      </c>
      <c r="D6039" s="10">
        <v>1.592151152E9</v>
      </c>
      <c r="E6039" s="25">
        <v>0.22963162</v>
      </c>
      <c r="G6039" s="25"/>
    </row>
    <row r="6040">
      <c r="A6040" s="4" t="s">
        <v>20297</v>
      </c>
      <c r="B6040" s="4" t="s">
        <v>8489</v>
      </c>
      <c r="C6040" s="4" t="s">
        <v>3387</v>
      </c>
      <c r="D6040" s="10">
        <v>1.592003522E9</v>
      </c>
      <c r="E6040" s="25">
        <v>0.22927421</v>
      </c>
      <c r="G6040" s="25"/>
    </row>
    <row r="6041">
      <c r="A6041" s="4" t="s">
        <v>20298</v>
      </c>
      <c r="B6041" s="4" t="s">
        <v>13333</v>
      </c>
      <c r="C6041" s="4" t="s">
        <v>786</v>
      </c>
      <c r="D6041" s="10">
        <v>1.592404159E9</v>
      </c>
      <c r="E6041" s="25">
        <v>0.22924355</v>
      </c>
      <c r="G6041" s="25"/>
    </row>
    <row r="6042">
      <c r="A6042" s="4" t="s">
        <v>20299</v>
      </c>
      <c r="B6042" s="4" t="s">
        <v>13544</v>
      </c>
      <c r="C6042" s="4" t="s">
        <v>7531</v>
      </c>
      <c r="D6042" s="10">
        <v>1.59232564E9</v>
      </c>
      <c r="E6042" s="25">
        <v>0.22920637</v>
      </c>
      <c r="G6042" s="25"/>
    </row>
    <row r="6043">
      <c r="A6043" s="4" t="s">
        <v>20300</v>
      </c>
      <c r="B6043" s="4" t="s">
        <v>20005</v>
      </c>
      <c r="C6043" s="4" t="s">
        <v>8596</v>
      </c>
      <c r="D6043" s="10">
        <v>1.592834474E9</v>
      </c>
      <c r="E6043" s="25">
        <v>0.22911072</v>
      </c>
      <c r="G6043" s="25"/>
    </row>
    <row r="6044">
      <c r="A6044" s="22" t="s">
        <v>20301</v>
      </c>
      <c r="B6044" s="4" t="s">
        <v>15866</v>
      </c>
      <c r="C6044" s="4" t="s">
        <v>9525</v>
      </c>
      <c r="D6044" s="10">
        <v>1.593638653E9</v>
      </c>
      <c r="E6044" s="25">
        <v>0.22883102</v>
      </c>
      <c r="G6044" s="25"/>
    </row>
    <row r="6045">
      <c r="A6045" s="4" t="s">
        <v>20302</v>
      </c>
      <c r="B6045" s="4" t="s">
        <v>14645</v>
      </c>
      <c r="C6045" s="4" t="s">
        <v>9517</v>
      </c>
      <c r="D6045" s="10">
        <v>1.59114662E9</v>
      </c>
      <c r="E6045" s="25">
        <v>0.2284436</v>
      </c>
      <c r="G6045" s="25"/>
    </row>
    <row r="6046">
      <c r="A6046" s="4" t="s">
        <v>20303</v>
      </c>
      <c r="B6046" s="4" t="s">
        <v>6521</v>
      </c>
      <c r="C6046" s="4" t="s">
        <v>4770</v>
      </c>
      <c r="D6046" s="10">
        <v>1.591118291E9</v>
      </c>
      <c r="E6046" s="25">
        <v>0.2283742</v>
      </c>
      <c r="G6046" s="25"/>
    </row>
    <row r="6047">
      <c r="A6047" s="4" t="s">
        <v>20304</v>
      </c>
      <c r="B6047" s="4" t="s">
        <v>13663</v>
      </c>
      <c r="C6047" s="4" t="s">
        <v>3234</v>
      </c>
      <c r="D6047" s="10">
        <v>1.592477018E9</v>
      </c>
      <c r="E6047" s="25">
        <v>0.22833143</v>
      </c>
      <c r="G6047" s="25"/>
    </row>
    <row r="6048">
      <c r="A6048" s="22" t="s">
        <v>20305</v>
      </c>
      <c r="B6048" s="4" t="s">
        <v>3899</v>
      </c>
      <c r="C6048" s="4" t="s">
        <v>3901</v>
      </c>
      <c r="D6048" s="10">
        <v>1.591635157E9</v>
      </c>
      <c r="E6048" s="25">
        <v>0.22828555</v>
      </c>
      <c r="G6048" s="25"/>
    </row>
    <row r="6049">
      <c r="A6049" s="22" t="s">
        <v>20306</v>
      </c>
      <c r="B6049" s="4" t="s">
        <v>14211</v>
      </c>
      <c r="C6049" s="4" t="s">
        <v>9074</v>
      </c>
      <c r="D6049" s="10">
        <v>1.592414839E9</v>
      </c>
      <c r="E6049" s="25">
        <v>0.228225</v>
      </c>
      <c r="G6049" s="25"/>
    </row>
    <row r="6050">
      <c r="A6050" s="4" t="s">
        <v>20307</v>
      </c>
      <c r="B6050" s="4" t="s">
        <v>2284</v>
      </c>
      <c r="C6050" s="4" t="s">
        <v>9787</v>
      </c>
      <c r="D6050" s="10">
        <v>1.592195951E9</v>
      </c>
      <c r="E6050" s="25">
        <v>0.22815286</v>
      </c>
      <c r="G6050" s="25"/>
    </row>
    <row r="6051">
      <c r="A6051" s="4" t="s">
        <v>20308</v>
      </c>
      <c r="B6051" s="4" t="s">
        <v>5714</v>
      </c>
      <c r="C6051" s="4" t="s">
        <v>9645</v>
      </c>
      <c r="D6051" s="10">
        <v>1.591487714E9</v>
      </c>
      <c r="E6051" s="25">
        <v>0.22808982</v>
      </c>
      <c r="G6051" s="25"/>
    </row>
    <row r="6052">
      <c r="A6052" s="4" t="s">
        <v>20309</v>
      </c>
      <c r="B6052" s="4" t="s">
        <v>15057</v>
      </c>
      <c r="C6052" s="4" t="s">
        <v>9787</v>
      </c>
      <c r="D6052" s="10">
        <v>1.592227591E9</v>
      </c>
      <c r="E6052" s="25">
        <v>0.22763689</v>
      </c>
      <c r="G6052" s="25"/>
    </row>
    <row r="6053">
      <c r="A6053" s="4" t="s">
        <v>20310</v>
      </c>
      <c r="B6053" s="4" t="s">
        <v>13108</v>
      </c>
      <c r="C6053" s="4" t="s">
        <v>1020</v>
      </c>
      <c r="D6053" s="10">
        <v>1.591201979E9</v>
      </c>
      <c r="E6053" s="25">
        <v>0.2274617</v>
      </c>
      <c r="G6053" s="25"/>
    </row>
    <row r="6054">
      <c r="A6054" s="4" t="s">
        <v>20311</v>
      </c>
      <c r="B6054" s="4" t="s">
        <v>19466</v>
      </c>
      <c r="C6054" s="4" t="s">
        <v>6935</v>
      </c>
      <c r="D6054" s="10">
        <v>1.591806284E9</v>
      </c>
      <c r="E6054" s="25">
        <v>0.2273845</v>
      </c>
      <c r="G6054" s="25"/>
    </row>
    <row r="6055">
      <c r="A6055" s="22" t="s">
        <v>20312</v>
      </c>
      <c r="B6055" s="4" t="s">
        <v>20313</v>
      </c>
      <c r="C6055" s="4" t="s">
        <v>3819</v>
      </c>
      <c r="D6055" s="10">
        <v>1.591810094E9</v>
      </c>
      <c r="E6055" s="25">
        <v>0.22732107</v>
      </c>
      <c r="G6055" s="25"/>
    </row>
    <row r="6056">
      <c r="A6056" s="4" t="s">
        <v>20314</v>
      </c>
      <c r="B6056" s="4" t="s">
        <v>14211</v>
      </c>
      <c r="C6056" s="4" t="s">
        <v>6051</v>
      </c>
      <c r="D6056" s="10">
        <v>1.592709828E9</v>
      </c>
      <c r="E6056" s="25">
        <v>0.22713418</v>
      </c>
      <c r="G6056" s="25"/>
    </row>
    <row r="6057">
      <c r="A6057" s="4" t="s">
        <v>20315</v>
      </c>
      <c r="B6057" s="4" t="s">
        <v>2164</v>
      </c>
      <c r="C6057" s="4" t="s">
        <v>5923</v>
      </c>
      <c r="D6057" s="10">
        <v>1.592918411E9</v>
      </c>
      <c r="E6057" s="25">
        <v>0.227097</v>
      </c>
      <c r="G6057" s="25"/>
    </row>
    <row r="6058">
      <c r="A6058" s="4" t="s">
        <v>20316</v>
      </c>
      <c r="B6058" s="4" t="s">
        <v>9562</v>
      </c>
      <c r="C6058" s="4" t="s">
        <v>5572</v>
      </c>
      <c r="D6058" s="10">
        <v>1.592447001E9</v>
      </c>
      <c r="E6058" s="25">
        <v>0.22707713</v>
      </c>
      <c r="G6058" s="25"/>
    </row>
    <row r="6059">
      <c r="A6059" s="4" t="s">
        <v>20317</v>
      </c>
      <c r="B6059" s="4" t="s">
        <v>886</v>
      </c>
      <c r="C6059" s="4" t="s">
        <v>5184</v>
      </c>
      <c r="D6059" s="10">
        <v>1.592841764E9</v>
      </c>
      <c r="E6059" s="25">
        <v>0.22695027</v>
      </c>
      <c r="G6059" s="25"/>
    </row>
    <row r="6060">
      <c r="A6060" s="4" t="s">
        <v>20318</v>
      </c>
      <c r="B6060" s="4" t="s">
        <v>14022</v>
      </c>
      <c r="C6060" s="4" t="s">
        <v>7622</v>
      </c>
      <c r="D6060" s="10">
        <v>1.592864353E9</v>
      </c>
      <c r="E6060" s="25">
        <v>0.22691154</v>
      </c>
      <c r="G6060" s="25"/>
    </row>
    <row r="6061">
      <c r="A6061" s="4" t="s">
        <v>20319</v>
      </c>
      <c r="B6061" s="4" t="s">
        <v>11013</v>
      </c>
      <c r="C6061" s="4" t="s">
        <v>11673</v>
      </c>
      <c r="D6061" s="10">
        <v>1.592019451E9</v>
      </c>
      <c r="E6061" s="25">
        <v>0.22690466</v>
      </c>
      <c r="G6061" s="25"/>
    </row>
    <row r="6062">
      <c r="A6062" s="4" t="s">
        <v>20320</v>
      </c>
      <c r="B6062" s="4" t="s">
        <v>2189</v>
      </c>
      <c r="C6062" s="4" t="s">
        <v>798</v>
      </c>
      <c r="D6062" s="10">
        <v>1.59302151E9</v>
      </c>
      <c r="E6062" s="25">
        <v>0.2268489</v>
      </c>
      <c r="G6062" s="25"/>
    </row>
    <row r="6063">
      <c r="A6063" s="4" t="s">
        <v>20321</v>
      </c>
      <c r="B6063" s="4" t="s">
        <v>15162</v>
      </c>
      <c r="C6063" s="4" t="s">
        <v>10010</v>
      </c>
      <c r="D6063" s="10">
        <v>1.591577562E9</v>
      </c>
      <c r="E6063" s="25">
        <v>0.22674571</v>
      </c>
      <c r="G6063" s="25"/>
    </row>
    <row r="6064">
      <c r="A6064" s="4" t="s">
        <v>20322</v>
      </c>
      <c r="B6064" s="4" t="s">
        <v>6020</v>
      </c>
      <c r="C6064" s="4" t="s">
        <v>12023</v>
      </c>
      <c r="D6064" s="10">
        <v>1.593147258E9</v>
      </c>
      <c r="E6064" s="25">
        <v>0.22662158</v>
      </c>
      <c r="G6064" s="25"/>
    </row>
    <row r="6065">
      <c r="A6065" s="4" t="s">
        <v>20323</v>
      </c>
      <c r="B6065" s="4" t="s">
        <v>3200</v>
      </c>
      <c r="C6065" s="4" t="s">
        <v>6767</v>
      </c>
      <c r="D6065" s="10">
        <v>1.591369658E9</v>
      </c>
      <c r="E6065" s="25">
        <v>0.22660482</v>
      </c>
      <c r="G6065" s="25"/>
    </row>
    <row r="6066">
      <c r="A6066" s="4" t="s">
        <v>20324</v>
      </c>
      <c r="B6066" s="4" t="s">
        <v>3143</v>
      </c>
      <c r="C6066" s="4" t="s">
        <v>3337</v>
      </c>
      <c r="D6066" s="10">
        <v>1.591528078E9</v>
      </c>
      <c r="E6066" s="25">
        <v>0.22628576</v>
      </c>
      <c r="G6066" s="25"/>
    </row>
    <row r="6067">
      <c r="A6067" s="4" t="s">
        <v>20325</v>
      </c>
      <c r="B6067" s="4" t="s">
        <v>13376</v>
      </c>
      <c r="C6067" s="4" t="s">
        <v>10175</v>
      </c>
      <c r="D6067" s="10">
        <v>1.59295894E9</v>
      </c>
      <c r="E6067" s="25">
        <v>0.22596993</v>
      </c>
      <c r="G6067" s="25"/>
    </row>
    <row r="6068">
      <c r="A6068" s="4" t="s">
        <v>20326</v>
      </c>
      <c r="B6068" s="4" t="s">
        <v>13718</v>
      </c>
      <c r="C6068" s="4" t="s">
        <v>7626</v>
      </c>
      <c r="D6068" s="10">
        <v>1.592515214E9</v>
      </c>
      <c r="E6068" s="25">
        <v>0.22499037</v>
      </c>
      <c r="G6068" s="25"/>
    </row>
    <row r="6069">
      <c r="A6069" s="22" t="s">
        <v>20327</v>
      </c>
      <c r="B6069" s="4" t="s">
        <v>6282</v>
      </c>
      <c r="C6069" s="4" t="s">
        <v>11142</v>
      </c>
      <c r="D6069" s="10">
        <v>1.593176586E9</v>
      </c>
      <c r="E6069" s="25">
        <v>0.22497699</v>
      </c>
      <c r="G6069" s="25"/>
    </row>
    <row r="6070">
      <c r="A6070" s="4" t="s">
        <v>20328</v>
      </c>
      <c r="B6070" s="4" t="s">
        <v>6521</v>
      </c>
      <c r="C6070" s="4" t="s">
        <v>4016</v>
      </c>
      <c r="D6070" s="10">
        <v>1.59164118E9</v>
      </c>
      <c r="E6070" s="25">
        <v>0.22495618</v>
      </c>
      <c r="G6070" s="25"/>
    </row>
    <row r="6071">
      <c r="A6071" s="22" t="s">
        <v>20329</v>
      </c>
      <c r="B6071" s="4" t="s">
        <v>11591</v>
      </c>
      <c r="C6071" s="4" t="s">
        <v>571</v>
      </c>
      <c r="D6071" s="10">
        <v>1.593450279E9</v>
      </c>
      <c r="E6071" s="25">
        <v>0.22491382</v>
      </c>
      <c r="G6071" s="25"/>
    </row>
    <row r="6072">
      <c r="A6072" s="22" t="s">
        <v>20330</v>
      </c>
      <c r="B6072" s="4" t="s">
        <v>2065</v>
      </c>
      <c r="C6072" s="4" t="s">
        <v>8878</v>
      </c>
      <c r="D6072" s="10">
        <v>1.592703002E9</v>
      </c>
      <c r="E6072" s="25">
        <v>0.22482648</v>
      </c>
      <c r="G6072" s="25"/>
    </row>
    <row r="6073">
      <c r="A6073" s="22" t="s">
        <v>20331</v>
      </c>
      <c r="B6073" s="4" t="s">
        <v>15298</v>
      </c>
      <c r="C6073" s="4" t="s">
        <v>63</v>
      </c>
      <c r="D6073" s="10">
        <v>1.592099856E9</v>
      </c>
      <c r="E6073" s="25">
        <v>0.2242528</v>
      </c>
      <c r="G6073" s="25"/>
    </row>
    <row r="6074">
      <c r="A6074" s="22" t="s">
        <v>20332</v>
      </c>
      <c r="B6074" s="4" t="s">
        <v>17778</v>
      </c>
      <c r="C6074" s="4" t="s">
        <v>2740</v>
      </c>
      <c r="D6074" s="10">
        <v>1.591631198E9</v>
      </c>
      <c r="E6074" s="25">
        <v>0.22424956</v>
      </c>
      <c r="G6074" s="25"/>
    </row>
    <row r="6075">
      <c r="A6075" s="4" t="s">
        <v>20333</v>
      </c>
      <c r="B6075" s="4" t="s">
        <v>3294</v>
      </c>
      <c r="C6075" s="4" t="s">
        <v>8814</v>
      </c>
      <c r="D6075" s="10">
        <v>1.593385132E9</v>
      </c>
      <c r="E6075" s="25">
        <v>0.22416365</v>
      </c>
      <c r="G6075" s="25"/>
    </row>
    <row r="6076">
      <c r="A6076" s="4" t="s">
        <v>20334</v>
      </c>
      <c r="B6076" s="4" t="s">
        <v>7379</v>
      </c>
      <c r="C6076" s="4" t="s">
        <v>6083</v>
      </c>
      <c r="D6076" s="10">
        <v>1.592751263E9</v>
      </c>
      <c r="E6076" s="25">
        <v>0.22348171</v>
      </c>
      <c r="G6076" s="25"/>
    </row>
    <row r="6077">
      <c r="A6077" s="4" t="s">
        <v>20335</v>
      </c>
      <c r="B6077" s="4" t="s">
        <v>16467</v>
      </c>
      <c r="C6077" s="4" t="s">
        <v>6797</v>
      </c>
      <c r="D6077" s="10">
        <v>1.592331471E9</v>
      </c>
      <c r="E6077" s="25">
        <v>0.22327559</v>
      </c>
      <c r="G6077" s="25"/>
    </row>
    <row r="6078">
      <c r="A6078" s="4" t="s">
        <v>20336</v>
      </c>
      <c r="B6078" s="4" t="s">
        <v>1790</v>
      </c>
      <c r="C6078" s="4" t="s">
        <v>7664</v>
      </c>
      <c r="D6078" s="10">
        <v>1.592021806E9</v>
      </c>
      <c r="E6078" s="25">
        <v>0.2232514</v>
      </c>
      <c r="G6078" s="25"/>
    </row>
    <row r="6079">
      <c r="A6079" s="22" t="s">
        <v>20337</v>
      </c>
      <c r="B6079" s="4" t="s">
        <v>5583</v>
      </c>
      <c r="C6079" s="4" t="s">
        <v>8285</v>
      </c>
      <c r="D6079" s="10">
        <v>1.591809862E9</v>
      </c>
      <c r="E6079" s="25">
        <v>0.22322671</v>
      </c>
      <c r="G6079" s="25"/>
    </row>
    <row r="6080">
      <c r="A6080" s="4" t="s">
        <v>20338</v>
      </c>
      <c r="B6080" s="4" t="s">
        <v>20339</v>
      </c>
      <c r="C6080" s="4" t="s">
        <v>4753</v>
      </c>
      <c r="D6080" s="10">
        <v>1.591650196E9</v>
      </c>
      <c r="E6080" s="25">
        <v>0.22278027</v>
      </c>
      <c r="G6080" s="25"/>
    </row>
    <row r="6081">
      <c r="A6081" s="22" t="s">
        <v>20340</v>
      </c>
      <c r="B6081" s="4" t="s">
        <v>1257</v>
      </c>
      <c r="C6081" s="4" t="s">
        <v>9357</v>
      </c>
      <c r="D6081" s="10">
        <v>1.59249937E9</v>
      </c>
      <c r="E6081" s="25">
        <v>0.22255595</v>
      </c>
      <c r="G6081" s="25"/>
    </row>
    <row r="6082">
      <c r="A6082" s="22" t="s">
        <v>20341</v>
      </c>
      <c r="B6082" s="4" t="s">
        <v>1790</v>
      </c>
      <c r="C6082" s="4" t="s">
        <v>4823</v>
      </c>
      <c r="D6082" s="10">
        <v>1.59294242E9</v>
      </c>
      <c r="E6082" s="25">
        <v>0.22235334</v>
      </c>
      <c r="G6082" s="25"/>
    </row>
    <row r="6083">
      <c r="A6083" s="22" t="s">
        <v>20342</v>
      </c>
      <c r="B6083" s="4" t="s">
        <v>13376</v>
      </c>
      <c r="C6083" s="4" t="s">
        <v>1264</v>
      </c>
      <c r="D6083" s="10">
        <v>1.593135495E9</v>
      </c>
      <c r="E6083" s="25">
        <v>0.22214578</v>
      </c>
      <c r="G6083" s="25"/>
    </row>
    <row r="6084">
      <c r="A6084" s="4" t="s">
        <v>20343</v>
      </c>
      <c r="B6084" s="4" t="s">
        <v>16801</v>
      </c>
      <c r="C6084" s="4" t="s">
        <v>9269</v>
      </c>
      <c r="D6084" s="10">
        <v>1.59318399E9</v>
      </c>
      <c r="E6084" s="25">
        <v>0.22196993</v>
      </c>
      <c r="G6084" s="25"/>
    </row>
    <row r="6085">
      <c r="A6085" s="4" t="s">
        <v>20344</v>
      </c>
      <c r="B6085" s="4" t="s">
        <v>13819</v>
      </c>
      <c r="C6085" s="4" t="s">
        <v>262</v>
      </c>
      <c r="D6085" s="10">
        <v>1.592059838E9</v>
      </c>
      <c r="E6085" s="25">
        <v>0.22176667</v>
      </c>
      <c r="G6085" s="25"/>
    </row>
    <row r="6086">
      <c r="A6086" s="4" t="s">
        <v>20345</v>
      </c>
      <c r="B6086" s="4" t="s">
        <v>13311</v>
      </c>
      <c r="C6086" s="4" t="s">
        <v>8350</v>
      </c>
      <c r="D6086" s="10">
        <v>1.592372123E9</v>
      </c>
      <c r="E6086" s="25">
        <v>0.22140847</v>
      </c>
      <c r="G6086" s="25"/>
    </row>
    <row r="6087">
      <c r="A6087" s="4" t="s">
        <v>20346</v>
      </c>
      <c r="B6087" s="4" t="s">
        <v>14294</v>
      </c>
      <c r="C6087" s="4" t="s">
        <v>10995</v>
      </c>
      <c r="D6087" s="10">
        <v>1.59219826E9</v>
      </c>
      <c r="E6087" s="25">
        <v>0.22127318</v>
      </c>
      <c r="G6087" s="25"/>
    </row>
    <row r="6088">
      <c r="A6088" s="4" t="s">
        <v>20347</v>
      </c>
      <c r="B6088" s="4" t="s">
        <v>13155</v>
      </c>
      <c r="C6088" s="4" t="s">
        <v>8412</v>
      </c>
      <c r="D6088" s="10">
        <v>1.591025978E9</v>
      </c>
      <c r="E6088" s="25">
        <v>0.22110526</v>
      </c>
      <c r="G6088" s="25"/>
    </row>
    <row r="6089">
      <c r="A6089" s="22" t="s">
        <v>20348</v>
      </c>
      <c r="B6089" s="4" t="s">
        <v>2030</v>
      </c>
      <c r="C6089" s="4" t="s">
        <v>10262</v>
      </c>
      <c r="D6089" s="10">
        <v>1.593361439E9</v>
      </c>
      <c r="E6089" s="25">
        <v>0.22094761</v>
      </c>
      <c r="G6089" s="25"/>
    </row>
    <row r="6090">
      <c r="A6090" s="4" t="s">
        <v>20349</v>
      </c>
      <c r="B6090" s="4" t="s">
        <v>1041</v>
      </c>
      <c r="C6090" s="4" t="s">
        <v>2740</v>
      </c>
      <c r="D6090" s="10">
        <v>1.591635847E9</v>
      </c>
      <c r="E6090" s="25">
        <v>0.22092278</v>
      </c>
      <c r="G6090" s="25"/>
    </row>
    <row r="6091">
      <c r="A6091" s="4" t="s">
        <v>20350</v>
      </c>
      <c r="B6091" s="4" t="s">
        <v>13098</v>
      </c>
      <c r="C6091" s="4" t="s">
        <v>11058</v>
      </c>
      <c r="D6091" s="10">
        <v>1.592001786E9</v>
      </c>
      <c r="E6091" s="25">
        <v>0.22062854</v>
      </c>
      <c r="G6091" s="25"/>
    </row>
    <row r="6092">
      <c r="A6092" s="4" t="s">
        <v>20351</v>
      </c>
      <c r="B6092" s="4" t="s">
        <v>14817</v>
      </c>
      <c r="C6092" s="4" t="s">
        <v>2023</v>
      </c>
      <c r="D6092" s="10">
        <v>1.591888143E9</v>
      </c>
      <c r="E6092" s="25">
        <v>0.22060397</v>
      </c>
      <c r="G6092" s="25"/>
    </row>
    <row r="6093">
      <c r="A6093" s="4" t="s">
        <v>20352</v>
      </c>
      <c r="B6093" s="4" t="s">
        <v>13663</v>
      </c>
      <c r="C6093" s="4" t="s">
        <v>11669</v>
      </c>
      <c r="D6093" s="10">
        <v>1.59314941E9</v>
      </c>
      <c r="E6093" s="25">
        <v>0.22058201</v>
      </c>
      <c r="G6093" s="25"/>
    </row>
    <row r="6094">
      <c r="A6094" s="4" t="s">
        <v>20353</v>
      </c>
      <c r="B6094" s="4" t="s">
        <v>2284</v>
      </c>
      <c r="C6094" s="4" t="s">
        <v>3507</v>
      </c>
      <c r="D6094" s="10">
        <v>1.592123491E9</v>
      </c>
      <c r="E6094" s="25">
        <v>0.22058019</v>
      </c>
      <c r="G6094" s="25"/>
    </row>
    <row r="6095">
      <c r="A6095" s="4" t="s">
        <v>20354</v>
      </c>
      <c r="B6095" s="4" t="s">
        <v>20355</v>
      </c>
      <c r="C6095" s="4" t="s">
        <v>212</v>
      </c>
      <c r="D6095" s="10">
        <v>1.593208544E9</v>
      </c>
      <c r="E6095" s="25">
        <v>0.22023371</v>
      </c>
      <c r="G6095" s="25"/>
    </row>
    <row r="6096">
      <c r="A6096" s="4" t="s">
        <v>20356</v>
      </c>
      <c r="B6096" s="4" t="s">
        <v>9617</v>
      </c>
      <c r="C6096" s="4" t="s">
        <v>4168</v>
      </c>
      <c r="D6096" s="10">
        <v>1.59231767E9</v>
      </c>
      <c r="E6096" s="25">
        <v>0.2202333</v>
      </c>
      <c r="G6096" s="25"/>
    </row>
    <row r="6097">
      <c r="A6097" s="4" t="s">
        <v>20357</v>
      </c>
      <c r="B6097" s="4" t="s">
        <v>20098</v>
      </c>
      <c r="C6097" s="4" t="s">
        <v>11315</v>
      </c>
      <c r="D6097" s="10">
        <v>1.593408784E9</v>
      </c>
      <c r="E6097" s="25">
        <v>0.21980195</v>
      </c>
      <c r="G6097" s="25"/>
    </row>
    <row r="6098">
      <c r="A6098" s="4" t="s">
        <v>20358</v>
      </c>
      <c r="B6098" s="4" t="s">
        <v>13098</v>
      </c>
      <c r="C6098" s="4" t="s">
        <v>5755</v>
      </c>
      <c r="D6098" s="10">
        <v>1.592001892E9</v>
      </c>
      <c r="E6098" s="25">
        <v>0.21969719</v>
      </c>
      <c r="G6098" s="25"/>
    </row>
    <row r="6099">
      <c r="A6099" s="22" t="s">
        <v>20359</v>
      </c>
      <c r="B6099" s="4" t="s">
        <v>11755</v>
      </c>
      <c r="C6099" s="4" t="s">
        <v>9692</v>
      </c>
      <c r="D6099" s="10">
        <v>1.591418348E9</v>
      </c>
      <c r="E6099" s="25">
        <v>0.21947612</v>
      </c>
      <c r="G6099" s="25"/>
    </row>
    <row r="6100">
      <c r="A6100" s="4" t="s">
        <v>20360</v>
      </c>
      <c r="B6100" s="4" t="s">
        <v>886</v>
      </c>
      <c r="C6100" s="4" t="s">
        <v>11361</v>
      </c>
      <c r="D6100" s="10">
        <v>1.591291007E9</v>
      </c>
      <c r="E6100" s="25">
        <v>0.2194691</v>
      </c>
      <c r="G6100" s="25"/>
    </row>
    <row r="6101">
      <c r="A6101" s="4" t="s">
        <v>20361</v>
      </c>
      <c r="B6101" s="4" t="s">
        <v>14409</v>
      </c>
      <c r="C6101" s="4" t="s">
        <v>11673</v>
      </c>
      <c r="D6101" s="10">
        <v>1.592016292E9</v>
      </c>
      <c r="E6101" s="25">
        <v>0.21935955</v>
      </c>
      <c r="G6101" s="25"/>
    </row>
    <row r="6102">
      <c r="A6102" s="4" t="s">
        <v>20362</v>
      </c>
      <c r="B6102" s="4" t="s">
        <v>20363</v>
      </c>
      <c r="C6102" s="4" t="s">
        <v>7466</v>
      </c>
      <c r="D6102" s="10">
        <v>1.592478447E9</v>
      </c>
      <c r="E6102" s="25">
        <v>0.21861874</v>
      </c>
      <c r="G6102" s="25"/>
    </row>
    <row r="6103">
      <c r="A6103" s="4" t="s">
        <v>20364</v>
      </c>
      <c r="B6103" s="4" t="s">
        <v>14546</v>
      </c>
      <c r="C6103" s="4" t="s">
        <v>725</v>
      </c>
      <c r="D6103" s="10">
        <v>1.592743136E9</v>
      </c>
      <c r="E6103" s="25">
        <v>0.21857715</v>
      </c>
      <c r="G6103" s="25"/>
    </row>
    <row r="6104">
      <c r="A6104" s="4" t="s">
        <v>20365</v>
      </c>
      <c r="B6104" s="4" t="s">
        <v>14572</v>
      </c>
      <c r="C6104" s="4" t="s">
        <v>9153</v>
      </c>
      <c r="D6104" s="10">
        <v>1.591981934E9</v>
      </c>
      <c r="E6104" s="25">
        <v>0.21814136</v>
      </c>
      <c r="G6104" s="25"/>
    </row>
    <row r="6105">
      <c r="A6105" s="4" t="s">
        <v>20366</v>
      </c>
      <c r="B6105" s="4" t="s">
        <v>16711</v>
      </c>
      <c r="C6105" s="4" t="s">
        <v>11728</v>
      </c>
      <c r="D6105" s="10">
        <v>1.591410514E9</v>
      </c>
      <c r="E6105" s="25">
        <v>0.21800776</v>
      </c>
      <c r="G6105" s="25"/>
    </row>
    <row r="6106">
      <c r="A6106" s="4" t="s">
        <v>20367</v>
      </c>
      <c r="B6106" s="4" t="s">
        <v>1041</v>
      </c>
      <c r="C6106" s="4" t="s">
        <v>7011</v>
      </c>
      <c r="D6106" s="10">
        <v>1.591248544E9</v>
      </c>
      <c r="E6106" s="25">
        <v>0.21774834</v>
      </c>
      <c r="G6106" s="25"/>
    </row>
    <row r="6107">
      <c r="A6107" s="4" t="s">
        <v>20368</v>
      </c>
      <c r="B6107" s="4" t="s">
        <v>6505</v>
      </c>
      <c r="C6107" s="4" t="s">
        <v>4499</v>
      </c>
      <c r="D6107" s="10">
        <v>1.591988568E9</v>
      </c>
      <c r="E6107" s="25">
        <v>0.21762787</v>
      </c>
      <c r="G6107" s="25"/>
    </row>
    <row r="6108">
      <c r="A6108" s="4" t="s">
        <v>20369</v>
      </c>
      <c r="B6108" s="4" t="s">
        <v>20370</v>
      </c>
      <c r="C6108" s="4" t="s">
        <v>4792</v>
      </c>
      <c r="D6108" s="10">
        <v>1.59111202E9</v>
      </c>
      <c r="E6108" s="25">
        <v>0.21760173</v>
      </c>
      <c r="G6108" s="25"/>
    </row>
    <row r="6109">
      <c r="A6109" s="4" t="s">
        <v>20371</v>
      </c>
      <c r="B6109" s="4" t="s">
        <v>1067</v>
      </c>
      <c r="C6109" s="4" t="s">
        <v>7582</v>
      </c>
      <c r="D6109" s="10">
        <v>1.591556739E9</v>
      </c>
      <c r="E6109" s="25">
        <v>0.21753182</v>
      </c>
      <c r="G6109" s="25"/>
    </row>
    <row r="6110">
      <c r="A6110" s="4" t="s">
        <v>20372</v>
      </c>
      <c r="B6110" s="4" t="s">
        <v>16689</v>
      </c>
      <c r="C6110" s="4" t="s">
        <v>2502</v>
      </c>
      <c r="D6110" s="10">
        <v>1.592574503E9</v>
      </c>
      <c r="E6110" s="25">
        <v>0.21737663</v>
      </c>
      <c r="G6110" s="25"/>
    </row>
    <row r="6111">
      <c r="A6111" s="4" t="s">
        <v>20373</v>
      </c>
      <c r="B6111" s="4" t="s">
        <v>13395</v>
      </c>
      <c r="C6111" s="4" t="s">
        <v>11576</v>
      </c>
      <c r="D6111" s="10">
        <v>1.591144686E9</v>
      </c>
      <c r="E6111" s="25">
        <v>0.217324</v>
      </c>
      <c r="G6111" s="25"/>
    </row>
    <row r="6112">
      <c r="A6112" s="22" t="s">
        <v>20374</v>
      </c>
      <c r="B6112" s="4" t="s">
        <v>930</v>
      </c>
      <c r="C6112" s="4" t="s">
        <v>5307</v>
      </c>
      <c r="D6112" s="10">
        <v>1.591842176E9</v>
      </c>
      <c r="E6112" s="25">
        <v>0.21727474</v>
      </c>
      <c r="G6112" s="25"/>
    </row>
    <row r="6113">
      <c r="A6113" s="4" t="s">
        <v>20375</v>
      </c>
      <c r="B6113" s="4" t="s">
        <v>20376</v>
      </c>
      <c r="C6113" s="4" t="s">
        <v>5543</v>
      </c>
      <c r="D6113" s="10">
        <v>1.592615934E9</v>
      </c>
      <c r="E6113" s="25">
        <v>0.21715179</v>
      </c>
      <c r="G6113" s="25"/>
    </row>
    <row r="6114">
      <c r="A6114" s="4" t="s">
        <v>20377</v>
      </c>
      <c r="B6114" s="4" t="s">
        <v>1619</v>
      </c>
      <c r="C6114" s="4" t="s">
        <v>8115</v>
      </c>
      <c r="D6114" s="10">
        <v>1.592853866E9</v>
      </c>
      <c r="E6114" s="25">
        <v>0.21707797</v>
      </c>
      <c r="G6114" s="25"/>
    </row>
    <row r="6115">
      <c r="A6115" s="4" t="s">
        <v>20378</v>
      </c>
      <c r="B6115" s="4" t="s">
        <v>15928</v>
      </c>
      <c r="C6115" s="4" t="s">
        <v>4444</v>
      </c>
      <c r="D6115" s="10">
        <v>1.593308611E9</v>
      </c>
      <c r="E6115" s="25">
        <v>0.2169883</v>
      </c>
      <c r="G6115" s="25"/>
    </row>
    <row r="6116">
      <c r="A6116" s="22" t="s">
        <v>20379</v>
      </c>
      <c r="B6116" s="4" t="s">
        <v>1281</v>
      </c>
      <c r="C6116" s="4" t="s">
        <v>6047</v>
      </c>
      <c r="D6116" s="10">
        <v>1.593353768E9</v>
      </c>
      <c r="E6116" s="25">
        <v>0.21691461</v>
      </c>
      <c r="G6116" s="25"/>
    </row>
    <row r="6117">
      <c r="A6117" s="22" t="s">
        <v>20380</v>
      </c>
      <c r="B6117" s="4" t="s">
        <v>14211</v>
      </c>
      <c r="C6117" s="4" t="s">
        <v>247</v>
      </c>
      <c r="D6117" s="10">
        <v>1.59190993E9</v>
      </c>
      <c r="E6117" s="25">
        <v>0.21669535</v>
      </c>
      <c r="G6117" s="25"/>
    </row>
    <row r="6118">
      <c r="A6118" s="22" t="s">
        <v>20381</v>
      </c>
      <c r="B6118" s="4" t="s">
        <v>2065</v>
      </c>
      <c r="C6118" s="4" t="s">
        <v>2143</v>
      </c>
      <c r="D6118" s="10">
        <v>1.591818333E9</v>
      </c>
      <c r="E6118" s="25">
        <v>0.21636446</v>
      </c>
      <c r="G6118" s="25"/>
    </row>
    <row r="6119">
      <c r="A6119" s="4" t="s">
        <v>20382</v>
      </c>
      <c r="B6119" s="4" t="s">
        <v>5077</v>
      </c>
      <c r="C6119" s="4" t="s">
        <v>2737</v>
      </c>
      <c r="D6119" s="10">
        <v>1.592004035E9</v>
      </c>
      <c r="E6119" s="25">
        <v>0.21612102</v>
      </c>
      <c r="G6119" s="25"/>
    </row>
    <row r="6120">
      <c r="A6120" s="4" t="s">
        <v>20383</v>
      </c>
      <c r="B6120" s="4" t="s">
        <v>6282</v>
      </c>
      <c r="C6120" s="4" t="s">
        <v>11439</v>
      </c>
      <c r="D6120" s="10">
        <v>1.593113744E9</v>
      </c>
      <c r="E6120" s="25">
        <v>0.21601744</v>
      </c>
      <c r="G6120" s="25"/>
    </row>
    <row r="6121">
      <c r="A6121" s="4" t="s">
        <v>20384</v>
      </c>
      <c r="B6121" s="4" t="s">
        <v>2303</v>
      </c>
      <c r="C6121" s="4" t="s">
        <v>4168</v>
      </c>
      <c r="D6121" s="10">
        <v>1.592254401E9</v>
      </c>
      <c r="E6121" s="25">
        <v>0.21592711</v>
      </c>
      <c r="G6121" s="25"/>
    </row>
    <row r="6122">
      <c r="A6122" s="4" t="s">
        <v>20385</v>
      </c>
      <c r="B6122" s="4" t="s">
        <v>20386</v>
      </c>
      <c r="C6122" s="4" t="s">
        <v>2667</v>
      </c>
      <c r="D6122" s="10">
        <v>1.593288509E9</v>
      </c>
      <c r="E6122" s="25">
        <v>0.21554631</v>
      </c>
      <c r="G6122" s="25"/>
    </row>
    <row r="6123">
      <c r="A6123" s="4" t="s">
        <v>20387</v>
      </c>
      <c r="B6123" s="4" t="s">
        <v>13492</v>
      </c>
      <c r="C6123" s="4" t="s">
        <v>1290</v>
      </c>
      <c r="D6123" s="10">
        <v>1.592091871E9</v>
      </c>
      <c r="E6123" s="25">
        <v>0.21554254</v>
      </c>
      <c r="G6123" s="25"/>
    </row>
    <row r="6124">
      <c r="A6124" s="22" t="s">
        <v>20388</v>
      </c>
      <c r="B6124" s="4" t="s">
        <v>930</v>
      </c>
      <c r="C6124" s="4" t="s">
        <v>2365</v>
      </c>
      <c r="D6124" s="10">
        <v>1.592375507E9</v>
      </c>
      <c r="E6124" s="25">
        <v>0.2153537</v>
      </c>
      <c r="G6124" s="25"/>
    </row>
    <row r="6125">
      <c r="A6125" s="4" t="s">
        <v>20389</v>
      </c>
      <c r="B6125" s="4" t="s">
        <v>13098</v>
      </c>
      <c r="C6125" s="4" t="s">
        <v>10573</v>
      </c>
      <c r="D6125" s="10">
        <v>1.592602999E9</v>
      </c>
      <c r="E6125" s="25">
        <v>0.21526791</v>
      </c>
      <c r="G6125" s="25"/>
    </row>
    <row r="6126">
      <c r="A6126" s="22" t="s">
        <v>20390</v>
      </c>
      <c r="B6126" s="4" t="s">
        <v>1327</v>
      </c>
      <c r="C6126" s="4" t="s">
        <v>5874</v>
      </c>
      <c r="D6126" s="10">
        <v>1.591097318E9</v>
      </c>
      <c r="E6126" s="25">
        <v>0.21510728</v>
      </c>
      <c r="G6126" s="25"/>
    </row>
    <row r="6127">
      <c r="A6127" s="4" t="s">
        <v>20391</v>
      </c>
      <c r="B6127" s="4" t="s">
        <v>2164</v>
      </c>
      <c r="C6127" s="4" t="s">
        <v>1075</v>
      </c>
      <c r="D6127" s="10">
        <v>1.592057475E9</v>
      </c>
      <c r="E6127" s="25">
        <v>0.21501487</v>
      </c>
      <c r="G6127" s="25"/>
    </row>
    <row r="6128">
      <c r="A6128" s="4" t="s">
        <v>20392</v>
      </c>
      <c r="B6128" s="4" t="s">
        <v>2636</v>
      </c>
      <c r="C6128" s="4" t="s">
        <v>1982</v>
      </c>
      <c r="D6128" s="10">
        <v>1.591136098E9</v>
      </c>
      <c r="E6128" s="25">
        <v>0.21501201</v>
      </c>
      <c r="G6128" s="25"/>
    </row>
    <row r="6129">
      <c r="A6129" s="4" t="s">
        <v>20393</v>
      </c>
      <c r="B6129" s="4" t="s">
        <v>1187</v>
      </c>
      <c r="C6129" s="4" t="s">
        <v>12551</v>
      </c>
      <c r="D6129" s="10">
        <v>1.593038667E9</v>
      </c>
      <c r="E6129" s="25">
        <v>0.2149868</v>
      </c>
      <c r="G6129" s="25"/>
    </row>
    <row r="6130">
      <c r="A6130" s="4" t="s">
        <v>20394</v>
      </c>
      <c r="B6130" s="4" t="s">
        <v>15223</v>
      </c>
      <c r="C6130" s="4" t="s">
        <v>4879</v>
      </c>
      <c r="D6130" s="10">
        <v>1.59330512E9</v>
      </c>
      <c r="E6130" s="25">
        <v>0.21492559</v>
      </c>
      <c r="G6130" s="25"/>
    </row>
    <row r="6131">
      <c r="A6131" s="22" t="s">
        <v>20395</v>
      </c>
      <c r="B6131" s="4" t="s">
        <v>14634</v>
      </c>
      <c r="C6131" s="4" t="s">
        <v>6217</v>
      </c>
      <c r="D6131" s="10">
        <v>1.593153393E9</v>
      </c>
      <c r="E6131" s="25">
        <v>0.21486878</v>
      </c>
      <c r="G6131" s="25"/>
    </row>
    <row r="6132">
      <c r="A6132" s="22" t="s">
        <v>20396</v>
      </c>
      <c r="B6132" s="4" t="s">
        <v>3996</v>
      </c>
      <c r="C6132" s="4" t="s">
        <v>8321</v>
      </c>
      <c r="D6132" s="10">
        <v>1.591096922E9</v>
      </c>
      <c r="E6132" s="25">
        <v>0.21484241</v>
      </c>
      <c r="G6132" s="25"/>
    </row>
    <row r="6133">
      <c r="A6133" s="4" t="s">
        <v>20397</v>
      </c>
      <c r="B6133" s="4" t="s">
        <v>20398</v>
      </c>
      <c r="C6133" s="4" t="s">
        <v>9994</v>
      </c>
      <c r="D6133" s="10">
        <v>1.593060707E9</v>
      </c>
      <c r="E6133" s="25">
        <v>0.21481602</v>
      </c>
      <c r="G6133" s="25"/>
    </row>
    <row r="6134">
      <c r="A6134" s="22" t="s">
        <v>20399</v>
      </c>
      <c r="B6134" s="4" t="s">
        <v>20400</v>
      </c>
      <c r="C6134" s="4" t="s">
        <v>2913</v>
      </c>
      <c r="D6134" s="10">
        <v>1.591483959E9</v>
      </c>
      <c r="E6134" s="25">
        <v>0.21470776</v>
      </c>
      <c r="G6134" s="25"/>
    </row>
    <row r="6135">
      <c r="A6135" s="4" t="s">
        <v>20401</v>
      </c>
      <c r="B6135" s="4" t="s">
        <v>15610</v>
      </c>
      <c r="C6135" s="4" t="s">
        <v>1890</v>
      </c>
      <c r="D6135" s="10">
        <v>1.59361205E9</v>
      </c>
      <c r="E6135" s="25">
        <v>0.21463315</v>
      </c>
      <c r="G6135" s="25"/>
    </row>
    <row r="6136">
      <c r="A6136" s="22" t="s">
        <v>20402</v>
      </c>
      <c r="B6136" s="4" t="s">
        <v>18652</v>
      </c>
      <c r="C6136" s="4" t="s">
        <v>6000</v>
      </c>
      <c r="D6136" s="10">
        <v>1.59183077E9</v>
      </c>
      <c r="E6136" s="25">
        <v>0.21434294</v>
      </c>
      <c r="G6136" s="25"/>
    </row>
    <row r="6137">
      <c r="A6137" s="4" t="s">
        <v>20403</v>
      </c>
      <c r="B6137" s="4" t="s">
        <v>951</v>
      </c>
      <c r="C6137" s="4" t="s">
        <v>989</v>
      </c>
      <c r="D6137" s="10">
        <v>1.593343585E9</v>
      </c>
      <c r="E6137" s="25">
        <v>0.21430993</v>
      </c>
      <c r="G6137" s="25"/>
    </row>
    <row r="6138">
      <c r="A6138" s="4" t="s">
        <v>20404</v>
      </c>
      <c r="B6138" s="4" t="s">
        <v>4954</v>
      </c>
      <c r="C6138" s="4" t="s">
        <v>11619</v>
      </c>
      <c r="D6138" s="10">
        <v>1.592761943E9</v>
      </c>
      <c r="E6138" s="25">
        <v>0.21426821</v>
      </c>
      <c r="G6138" s="25"/>
    </row>
    <row r="6139">
      <c r="A6139" s="4" t="s">
        <v>20405</v>
      </c>
      <c r="B6139" s="4" t="s">
        <v>2989</v>
      </c>
      <c r="C6139" s="4" t="s">
        <v>5923</v>
      </c>
      <c r="D6139" s="10">
        <v>1.592924739E9</v>
      </c>
      <c r="E6139" s="25">
        <v>0.2142482</v>
      </c>
      <c r="G6139" s="25"/>
    </row>
    <row r="6140">
      <c r="A6140" s="4" t="s">
        <v>20406</v>
      </c>
      <c r="B6140" s="4" t="s">
        <v>13302</v>
      </c>
      <c r="C6140" s="4" t="s">
        <v>1886</v>
      </c>
      <c r="D6140" s="10">
        <v>1.592136569E9</v>
      </c>
      <c r="E6140" s="25">
        <v>0.21396747</v>
      </c>
      <c r="G6140" s="25"/>
    </row>
    <row r="6141">
      <c r="A6141" s="22" t="s">
        <v>20407</v>
      </c>
      <c r="B6141" s="4" t="s">
        <v>853</v>
      </c>
      <c r="C6141" s="4" t="s">
        <v>7422</v>
      </c>
      <c r="D6141" s="10">
        <v>1.591297157E9</v>
      </c>
      <c r="E6141" s="25">
        <v>0.21393406</v>
      </c>
      <c r="G6141" s="25"/>
    </row>
    <row r="6142">
      <c r="A6142" s="4" t="s">
        <v>20408</v>
      </c>
      <c r="B6142" s="4" t="s">
        <v>14034</v>
      </c>
      <c r="C6142" s="4" t="s">
        <v>34</v>
      </c>
      <c r="D6142" s="10">
        <v>1.592752454E9</v>
      </c>
      <c r="E6142" s="25">
        <v>0.21376407</v>
      </c>
      <c r="G6142" s="25"/>
    </row>
    <row r="6143">
      <c r="A6143" s="4" t="s">
        <v>20409</v>
      </c>
      <c r="B6143" s="4" t="s">
        <v>6282</v>
      </c>
      <c r="C6143" s="4" t="s">
        <v>11994</v>
      </c>
      <c r="D6143" s="10">
        <v>1.593177112E9</v>
      </c>
      <c r="E6143" s="25">
        <v>0.21353637</v>
      </c>
      <c r="G6143" s="25"/>
    </row>
    <row r="6144">
      <c r="A6144" s="4" t="s">
        <v>20410</v>
      </c>
      <c r="B6144" s="4" t="s">
        <v>13129</v>
      </c>
      <c r="C6144" s="4" t="s">
        <v>10824</v>
      </c>
      <c r="D6144" s="10">
        <v>1.593304241E9</v>
      </c>
      <c r="E6144" s="25">
        <v>0.21348672</v>
      </c>
      <c r="G6144" s="25"/>
    </row>
    <row r="6145">
      <c r="A6145" s="4" t="s">
        <v>20411</v>
      </c>
      <c r="B6145" s="4" t="s">
        <v>20412</v>
      </c>
      <c r="C6145" s="4" t="s">
        <v>7339</v>
      </c>
      <c r="D6145" s="10">
        <v>1.592837239E9</v>
      </c>
      <c r="E6145" s="25">
        <v>0.21338561</v>
      </c>
      <c r="G6145" s="25"/>
    </row>
    <row r="6146">
      <c r="A6146" s="4" t="s">
        <v>20413</v>
      </c>
      <c r="B6146" s="4" t="s">
        <v>13366</v>
      </c>
      <c r="C6146" s="4" t="s">
        <v>7582</v>
      </c>
      <c r="D6146" s="10">
        <v>1.591584567E9</v>
      </c>
      <c r="E6146" s="25">
        <v>0.21294749</v>
      </c>
      <c r="G6146" s="25"/>
    </row>
    <row r="6147">
      <c r="A6147" s="4" t="s">
        <v>20414</v>
      </c>
      <c r="B6147" s="4" t="s">
        <v>886</v>
      </c>
      <c r="C6147" s="4" t="s">
        <v>7531</v>
      </c>
      <c r="D6147" s="10">
        <v>1.592315037E9</v>
      </c>
      <c r="E6147" s="25">
        <v>0.2121183</v>
      </c>
      <c r="G6147" s="25"/>
    </row>
    <row r="6148">
      <c r="A6148" s="4" t="s">
        <v>20415</v>
      </c>
      <c r="B6148" s="4" t="s">
        <v>5726</v>
      </c>
      <c r="C6148" s="4" t="s">
        <v>3055</v>
      </c>
      <c r="D6148" s="10">
        <v>1.591838061E9</v>
      </c>
      <c r="E6148" s="25">
        <v>0.21153149</v>
      </c>
      <c r="G6148" s="25"/>
    </row>
    <row r="6149">
      <c r="A6149" s="4" t="s">
        <v>20415</v>
      </c>
      <c r="B6149" s="4" t="s">
        <v>4220</v>
      </c>
      <c r="C6149" s="4" t="s">
        <v>8599</v>
      </c>
      <c r="D6149" s="10">
        <v>1.591392426E9</v>
      </c>
      <c r="E6149" s="25">
        <v>0.21153149</v>
      </c>
      <c r="G6149" s="25"/>
    </row>
    <row r="6150">
      <c r="A6150" s="4" t="s">
        <v>20416</v>
      </c>
      <c r="B6150" s="4" t="s">
        <v>14812</v>
      </c>
      <c r="C6150" s="4" t="s">
        <v>11156</v>
      </c>
      <c r="D6150" s="10">
        <v>1.592189605E9</v>
      </c>
      <c r="E6150" s="25">
        <v>0.21143961</v>
      </c>
      <c r="G6150" s="25"/>
    </row>
    <row r="6151">
      <c r="A6151" s="4" t="s">
        <v>20417</v>
      </c>
      <c r="B6151" s="4" t="s">
        <v>20418</v>
      </c>
      <c r="C6151" s="4" t="s">
        <v>5588</v>
      </c>
      <c r="D6151" s="10">
        <v>1.592768741E9</v>
      </c>
      <c r="E6151" s="25">
        <v>0.21140958</v>
      </c>
      <c r="G6151" s="25"/>
    </row>
    <row r="6152">
      <c r="A6152" s="4" t="s">
        <v>20419</v>
      </c>
      <c r="B6152" s="4" t="s">
        <v>13710</v>
      </c>
      <c r="C6152" s="4" t="s">
        <v>5822</v>
      </c>
      <c r="D6152" s="10">
        <v>1.591327381E9</v>
      </c>
      <c r="E6152" s="25">
        <v>0.21099617</v>
      </c>
      <c r="G6152" s="25"/>
    </row>
    <row r="6153">
      <c r="A6153" s="22" t="s">
        <v>20420</v>
      </c>
      <c r="B6153" s="4" t="s">
        <v>20421</v>
      </c>
      <c r="C6153" s="4" t="s">
        <v>4573</v>
      </c>
      <c r="D6153" s="10">
        <v>1.591745494E9</v>
      </c>
      <c r="E6153" s="25">
        <v>0.21080744</v>
      </c>
      <c r="G6153" s="25"/>
    </row>
    <row r="6154">
      <c r="A6154" s="22" t="s">
        <v>20422</v>
      </c>
      <c r="B6154" s="4" t="s">
        <v>2848</v>
      </c>
      <c r="C6154" s="4" t="s">
        <v>495</v>
      </c>
      <c r="D6154" s="10">
        <v>1.592752204E9</v>
      </c>
      <c r="E6154" s="25">
        <v>0.2104963</v>
      </c>
      <c r="G6154" s="25"/>
    </row>
    <row r="6155">
      <c r="A6155" s="4" t="s">
        <v>20423</v>
      </c>
      <c r="B6155" s="4" t="s">
        <v>13915</v>
      </c>
      <c r="C6155" s="4" t="s">
        <v>9827</v>
      </c>
      <c r="D6155" s="10">
        <v>1.591609452E9</v>
      </c>
      <c r="E6155" s="25">
        <v>0.21045081</v>
      </c>
      <c r="G6155" s="25"/>
    </row>
    <row r="6156">
      <c r="A6156" s="4" t="s">
        <v>20424</v>
      </c>
      <c r="B6156" s="4" t="s">
        <v>930</v>
      </c>
      <c r="C6156" s="4" t="s">
        <v>11893</v>
      </c>
      <c r="D6156" s="10">
        <v>1.591585102E9</v>
      </c>
      <c r="E6156" s="25">
        <v>0.21042053</v>
      </c>
      <c r="G6156" s="25"/>
    </row>
    <row r="6157">
      <c r="A6157" s="4" t="s">
        <v>20425</v>
      </c>
      <c r="B6157" s="4" t="s">
        <v>11591</v>
      </c>
      <c r="C6157" s="4" t="s">
        <v>7418</v>
      </c>
      <c r="D6157" s="10">
        <v>1.591977904E9</v>
      </c>
      <c r="E6157" s="25">
        <v>0.21037076</v>
      </c>
      <c r="G6157" s="25"/>
    </row>
    <row r="6158">
      <c r="A6158" s="22" t="s">
        <v>20426</v>
      </c>
      <c r="B6158" s="4" t="s">
        <v>6034</v>
      </c>
      <c r="C6158" s="4" t="s">
        <v>10053</v>
      </c>
      <c r="D6158" s="10">
        <v>1.59292589E9</v>
      </c>
      <c r="E6158" s="25">
        <v>0.21035191</v>
      </c>
      <c r="G6158" s="25"/>
    </row>
    <row r="6159">
      <c r="A6159" s="4" t="s">
        <v>20427</v>
      </c>
      <c r="B6159" s="4" t="s">
        <v>1862</v>
      </c>
      <c r="C6159" s="4" t="s">
        <v>6915</v>
      </c>
      <c r="D6159" s="10">
        <v>1.592958642E9</v>
      </c>
      <c r="E6159" s="25">
        <v>0.21022728</v>
      </c>
      <c r="G6159" s="25"/>
    </row>
    <row r="6160">
      <c r="A6160" s="4" t="s">
        <v>20428</v>
      </c>
      <c r="B6160" s="4" t="s">
        <v>1999</v>
      </c>
      <c r="C6160" s="4" t="s">
        <v>6654</v>
      </c>
      <c r="D6160" s="10">
        <v>1.591132233E9</v>
      </c>
      <c r="E6160" s="25">
        <v>0.21018815</v>
      </c>
      <c r="G6160" s="25"/>
    </row>
    <row r="6161">
      <c r="A6161" s="4" t="s">
        <v>20429</v>
      </c>
      <c r="B6161" s="4" t="s">
        <v>16711</v>
      </c>
      <c r="C6161" s="4" t="s">
        <v>7891</v>
      </c>
      <c r="D6161" s="10">
        <v>1.591916808E9</v>
      </c>
      <c r="E6161" s="25">
        <v>0.21015072</v>
      </c>
      <c r="G6161" s="25"/>
    </row>
    <row r="6162">
      <c r="A6162" s="4" t="s">
        <v>20430</v>
      </c>
      <c r="B6162" s="4" t="s">
        <v>1715</v>
      </c>
      <c r="C6162" s="4" t="s">
        <v>2720</v>
      </c>
      <c r="D6162" s="10">
        <v>1.592051812E9</v>
      </c>
      <c r="E6162" s="25">
        <v>0.21006313</v>
      </c>
      <c r="G6162" s="25"/>
    </row>
    <row r="6163">
      <c r="A6163" s="4" t="s">
        <v>20431</v>
      </c>
      <c r="B6163" s="4" t="s">
        <v>20432</v>
      </c>
      <c r="C6163" s="4" t="s">
        <v>1284</v>
      </c>
      <c r="D6163" s="10">
        <v>1.592325557E9</v>
      </c>
      <c r="E6163" s="25">
        <v>0.21000762</v>
      </c>
      <c r="G6163" s="25"/>
    </row>
    <row r="6164">
      <c r="A6164" s="22" t="s">
        <v>20433</v>
      </c>
      <c r="B6164" s="4" t="s">
        <v>16535</v>
      </c>
      <c r="C6164" s="4" t="s">
        <v>2931</v>
      </c>
      <c r="D6164" s="10">
        <v>1.591466469E9</v>
      </c>
      <c r="E6164" s="25">
        <v>0.20985791</v>
      </c>
      <c r="G6164" s="25"/>
    </row>
    <row r="6165">
      <c r="A6165" s="22" t="s">
        <v>20434</v>
      </c>
      <c r="B6165" s="4" t="s">
        <v>13695</v>
      </c>
      <c r="C6165" s="4" t="s">
        <v>9360</v>
      </c>
      <c r="D6165" s="10">
        <v>1.591082535E9</v>
      </c>
      <c r="E6165" s="25">
        <v>0.20962955</v>
      </c>
      <c r="G6165" s="25"/>
    </row>
    <row r="6166">
      <c r="A6166" s="4" t="s">
        <v>20435</v>
      </c>
      <c r="B6166" s="4" t="s">
        <v>2567</v>
      </c>
      <c r="C6166" s="4" t="s">
        <v>6103</v>
      </c>
      <c r="D6166" s="10">
        <v>1.591721231E9</v>
      </c>
      <c r="E6166" s="25">
        <v>0.20942576</v>
      </c>
      <c r="G6166" s="25"/>
    </row>
    <row r="6167">
      <c r="A6167" s="4" t="s">
        <v>20436</v>
      </c>
      <c r="B6167" s="4" t="s">
        <v>3294</v>
      </c>
      <c r="C6167" s="4" t="s">
        <v>6875</v>
      </c>
      <c r="D6167" s="10">
        <v>1.591916537E9</v>
      </c>
      <c r="E6167" s="25">
        <v>0.20919858</v>
      </c>
      <c r="G6167" s="25"/>
    </row>
    <row r="6168">
      <c r="A6168" s="22" t="s">
        <v>20437</v>
      </c>
      <c r="B6168" s="4" t="s">
        <v>2065</v>
      </c>
      <c r="C6168" s="4" t="s">
        <v>5424</v>
      </c>
      <c r="D6168" s="10">
        <v>1.591763938E9</v>
      </c>
      <c r="E6168" s="25">
        <v>0.20918325</v>
      </c>
      <c r="G6168" s="25"/>
    </row>
    <row r="6169">
      <c r="A6169" s="4" t="s">
        <v>20438</v>
      </c>
      <c r="B6169" s="4" t="s">
        <v>6282</v>
      </c>
      <c r="C6169" s="4" t="s">
        <v>11693</v>
      </c>
      <c r="D6169" s="10">
        <v>1.593283302E9</v>
      </c>
      <c r="E6169" s="25">
        <v>0.20884274</v>
      </c>
      <c r="G6169" s="25"/>
    </row>
    <row r="6170">
      <c r="A6170" s="4" t="s">
        <v>20439</v>
      </c>
      <c r="B6170" s="4" t="s">
        <v>20440</v>
      </c>
      <c r="C6170" s="4" t="s">
        <v>8250</v>
      </c>
      <c r="D6170" s="10">
        <v>1.592767331E9</v>
      </c>
      <c r="E6170" s="25">
        <v>0.20841943</v>
      </c>
      <c r="G6170" s="25"/>
    </row>
    <row r="6171">
      <c r="A6171" s="4" t="s">
        <v>20441</v>
      </c>
      <c r="B6171" s="4" t="s">
        <v>930</v>
      </c>
      <c r="C6171" s="4" t="s">
        <v>11291</v>
      </c>
      <c r="D6171" s="10">
        <v>1.591421612E9</v>
      </c>
      <c r="E6171" s="25">
        <v>0.2078815</v>
      </c>
      <c r="G6171" s="25"/>
    </row>
    <row r="6172">
      <c r="A6172" s="22" t="s">
        <v>20442</v>
      </c>
      <c r="B6172" s="4" t="s">
        <v>13280</v>
      </c>
      <c r="C6172" s="4" t="s">
        <v>6076</v>
      </c>
      <c r="D6172" s="10">
        <v>1.592529053E9</v>
      </c>
      <c r="E6172" s="25">
        <v>0.20750004</v>
      </c>
      <c r="G6172" s="25"/>
    </row>
    <row r="6173">
      <c r="A6173" s="4" t="s">
        <v>20443</v>
      </c>
      <c r="B6173" s="4" t="s">
        <v>20444</v>
      </c>
      <c r="C6173" s="4" t="s">
        <v>5452</v>
      </c>
      <c r="D6173" s="10">
        <v>1.592963865E9</v>
      </c>
      <c r="E6173" s="25">
        <v>0.20749107</v>
      </c>
      <c r="G6173" s="25"/>
    </row>
    <row r="6174">
      <c r="A6174" s="4" t="s">
        <v>20445</v>
      </c>
      <c r="B6174" s="4" t="s">
        <v>8489</v>
      </c>
      <c r="C6174" s="4" t="s">
        <v>7922</v>
      </c>
      <c r="D6174" s="10">
        <v>1.593318305E9</v>
      </c>
      <c r="E6174" s="25">
        <v>0.20743103</v>
      </c>
      <c r="G6174" s="25"/>
    </row>
    <row r="6175">
      <c r="A6175" s="4" t="s">
        <v>20446</v>
      </c>
      <c r="B6175" s="4" t="s">
        <v>20447</v>
      </c>
      <c r="C6175" s="4" t="s">
        <v>7109</v>
      </c>
      <c r="D6175" s="10">
        <v>1.592233974E9</v>
      </c>
      <c r="E6175" s="25">
        <v>0.2073554</v>
      </c>
      <c r="G6175" s="25"/>
    </row>
    <row r="6176">
      <c r="A6176" s="4" t="s">
        <v>20448</v>
      </c>
      <c r="B6176" s="4" t="s">
        <v>16594</v>
      </c>
      <c r="C6176" s="4" t="s">
        <v>4914</v>
      </c>
      <c r="D6176" s="10">
        <v>1.592271326E9</v>
      </c>
      <c r="E6176" s="25">
        <v>0.20683214</v>
      </c>
      <c r="G6176" s="25"/>
    </row>
    <row r="6177">
      <c r="A6177" s="4" t="s">
        <v>20449</v>
      </c>
      <c r="B6177" s="4" t="s">
        <v>6034</v>
      </c>
      <c r="C6177" s="4" t="s">
        <v>9652</v>
      </c>
      <c r="D6177" s="10">
        <v>1.593389542E9</v>
      </c>
      <c r="E6177" s="25">
        <v>0.20680536</v>
      </c>
      <c r="G6177" s="25"/>
    </row>
    <row r="6178">
      <c r="A6178" s="22" t="s">
        <v>20450</v>
      </c>
      <c r="B6178" s="4" t="s">
        <v>8489</v>
      </c>
      <c r="C6178" s="4" t="s">
        <v>229</v>
      </c>
      <c r="D6178" s="10">
        <v>1.592158598E9</v>
      </c>
      <c r="E6178" s="25">
        <v>0.20645732</v>
      </c>
      <c r="G6178" s="25"/>
    </row>
    <row r="6179">
      <c r="A6179" s="4" t="s">
        <v>20451</v>
      </c>
      <c r="B6179" s="4" t="s">
        <v>14745</v>
      </c>
      <c r="C6179" s="4" t="s">
        <v>3226</v>
      </c>
      <c r="D6179" s="10">
        <v>1.591341682E9</v>
      </c>
      <c r="E6179" s="25">
        <v>0.20617478</v>
      </c>
      <c r="G6179" s="25"/>
    </row>
    <row r="6180">
      <c r="A6180" s="4" t="s">
        <v>20452</v>
      </c>
      <c r="B6180" s="4" t="s">
        <v>13458</v>
      </c>
      <c r="C6180" s="4" t="s">
        <v>5283</v>
      </c>
      <c r="D6180" s="10">
        <v>1.592839118E9</v>
      </c>
      <c r="E6180" s="25">
        <v>0.2059615</v>
      </c>
      <c r="G6180" s="25"/>
    </row>
    <row r="6181">
      <c r="A6181" s="22" t="s">
        <v>20453</v>
      </c>
      <c r="B6181" s="4" t="s">
        <v>2065</v>
      </c>
      <c r="C6181" s="4" t="s">
        <v>10221</v>
      </c>
      <c r="D6181" s="10">
        <v>1.592053874E9</v>
      </c>
      <c r="E6181" s="25">
        <v>0.20587805</v>
      </c>
      <c r="G6181" s="25"/>
    </row>
    <row r="6182">
      <c r="A6182" s="4" t="s">
        <v>20454</v>
      </c>
      <c r="B6182" s="4" t="s">
        <v>973</v>
      </c>
      <c r="C6182" s="4" t="s">
        <v>11054</v>
      </c>
      <c r="D6182" s="10">
        <v>1.591044032E9</v>
      </c>
      <c r="E6182" s="25">
        <v>0.20577733</v>
      </c>
      <c r="G6182" s="25"/>
    </row>
    <row r="6183">
      <c r="A6183" s="22" t="s">
        <v>20455</v>
      </c>
      <c r="B6183" s="4" t="s">
        <v>2040</v>
      </c>
      <c r="C6183" s="4" t="s">
        <v>3628</v>
      </c>
      <c r="D6183" s="10">
        <v>1.592442379E9</v>
      </c>
      <c r="E6183" s="25">
        <v>0.20565607</v>
      </c>
      <c r="G6183" s="25"/>
    </row>
    <row r="6184">
      <c r="A6184" s="4" t="s">
        <v>20456</v>
      </c>
      <c r="B6184" s="4" t="s">
        <v>19454</v>
      </c>
      <c r="C6184" s="4" t="s">
        <v>1909</v>
      </c>
      <c r="D6184" s="10">
        <v>1.591919231E9</v>
      </c>
      <c r="E6184" s="25">
        <v>0.20563033</v>
      </c>
      <c r="G6184" s="25"/>
    </row>
    <row r="6185">
      <c r="A6185" s="4" t="s">
        <v>20457</v>
      </c>
      <c r="B6185" s="4" t="s">
        <v>13108</v>
      </c>
      <c r="C6185" s="4" t="s">
        <v>11307</v>
      </c>
      <c r="D6185" s="10">
        <v>1.591931379E9</v>
      </c>
      <c r="E6185" s="25">
        <v>0.20547476</v>
      </c>
      <c r="G6185" s="25"/>
    </row>
    <row r="6186">
      <c r="A6186" s="4" t="s">
        <v>20458</v>
      </c>
      <c r="B6186" s="4" t="s">
        <v>15396</v>
      </c>
      <c r="C6186" s="4" t="s">
        <v>9378</v>
      </c>
      <c r="D6186" s="10">
        <v>1.593303696E9</v>
      </c>
      <c r="E6186" s="25">
        <v>0.20495164</v>
      </c>
      <c r="G6186" s="25"/>
    </row>
    <row r="6187">
      <c r="A6187" s="4" t="s">
        <v>20459</v>
      </c>
      <c r="B6187" s="4" t="s">
        <v>20460</v>
      </c>
      <c r="C6187" s="4" t="s">
        <v>830</v>
      </c>
      <c r="D6187" s="10">
        <v>1.591741524E9</v>
      </c>
      <c r="E6187" s="25">
        <v>0.20489395</v>
      </c>
      <c r="G6187" s="25"/>
    </row>
    <row r="6188">
      <c r="A6188" s="22" t="s">
        <v>20461</v>
      </c>
      <c r="B6188" s="4" t="s">
        <v>1327</v>
      </c>
      <c r="C6188" s="4" t="s">
        <v>6856</v>
      </c>
      <c r="D6188" s="10">
        <v>1.593102184E9</v>
      </c>
      <c r="E6188" s="25">
        <v>0.2044839</v>
      </c>
      <c r="G6188" s="25"/>
    </row>
    <row r="6189">
      <c r="A6189" s="4" t="s">
        <v>20462</v>
      </c>
      <c r="B6189" s="4" t="s">
        <v>7333</v>
      </c>
      <c r="C6189" s="4" t="s">
        <v>6269</v>
      </c>
      <c r="D6189" s="10">
        <v>1.591240253E9</v>
      </c>
      <c r="E6189" s="25">
        <v>0.2041443</v>
      </c>
      <c r="G6189" s="25"/>
    </row>
    <row r="6190">
      <c r="A6190" s="4" t="s">
        <v>20463</v>
      </c>
      <c r="B6190" s="4" t="s">
        <v>919</v>
      </c>
      <c r="C6190" s="4" t="s">
        <v>5515</v>
      </c>
      <c r="D6190" s="10">
        <v>1.592596739E9</v>
      </c>
      <c r="E6190" s="25">
        <v>0.20412831</v>
      </c>
      <c r="G6190" s="25"/>
    </row>
    <row r="6191">
      <c r="A6191" s="4" t="s">
        <v>20464</v>
      </c>
      <c r="B6191" s="4" t="s">
        <v>14916</v>
      </c>
      <c r="C6191" s="4" t="s">
        <v>5202</v>
      </c>
      <c r="D6191" s="10">
        <v>1.591888732E9</v>
      </c>
      <c r="E6191" s="25">
        <v>0.2040207</v>
      </c>
      <c r="G6191" s="25"/>
    </row>
    <row r="6192">
      <c r="A6192" s="4" t="s">
        <v>20465</v>
      </c>
      <c r="B6192" s="4" t="s">
        <v>20466</v>
      </c>
      <c r="C6192" s="4" t="s">
        <v>5853</v>
      </c>
      <c r="D6192" s="10">
        <v>1.592384804E9</v>
      </c>
      <c r="E6192" s="25">
        <v>0.20312704</v>
      </c>
      <c r="G6192" s="25"/>
    </row>
    <row r="6193">
      <c r="A6193" s="4" t="s">
        <v>20467</v>
      </c>
      <c r="B6193" s="4" t="s">
        <v>13443</v>
      </c>
      <c r="C6193" s="4" t="s">
        <v>125</v>
      </c>
      <c r="D6193" s="10">
        <v>1.592877004E9</v>
      </c>
      <c r="E6193" s="25">
        <v>0.20312484</v>
      </c>
      <c r="G6193" s="25"/>
    </row>
    <row r="6194">
      <c r="A6194" s="4" t="s">
        <v>20468</v>
      </c>
      <c r="B6194" s="4" t="s">
        <v>11083</v>
      </c>
      <c r="C6194" s="4" t="s">
        <v>4315</v>
      </c>
      <c r="D6194" s="10">
        <v>1.592176508E9</v>
      </c>
      <c r="E6194" s="25">
        <v>0.20292312</v>
      </c>
      <c r="G6194" s="25"/>
    </row>
    <row r="6195">
      <c r="A6195" s="4" t="s">
        <v>20469</v>
      </c>
      <c r="B6195" s="4" t="s">
        <v>16680</v>
      </c>
      <c r="C6195" s="4" t="s">
        <v>12259</v>
      </c>
      <c r="D6195" s="10">
        <v>1.591566108E9</v>
      </c>
      <c r="E6195" s="25">
        <v>0.20268476</v>
      </c>
      <c r="G6195" s="25"/>
    </row>
    <row r="6196">
      <c r="A6196" s="4" t="s">
        <v>20470</v>
      </c>
      <c r="B6196" s="4" t="s">
        <v>14656</v>
      </c>
      <c r="C6196" s="4" t="s">
        <v>4495</v>
      </c>
      <c r="D6196" s="10">
        <v>1.591718897E9</v>
      </c>
      <c r="E6196" s="25">
        <v>0.20264694</v>
      </c>
      <c r="G6196" s="25"/>
    </row>
    <row r="6197">
      <c r="A6197" s="4" t="s">
        <v>20471</v>
      </c>
      <c r="B6197" s="4" t="s">
        <v>13333</v>
      </c>
      <c r="C6197" s="4" t="s">
        <v>1418</v>
      </c>
      <c r="D6197" s="10">
        <v>1.591283892E9</v>
      </c>
      <c r="E6197" s="25">
        <v>0.20252061</v>
      </c>
      <c r="G6197" s="25"/>
    </row>
    <row r="6198">
      <c r="A6198" s="22" t="s">
        <v>20472</v>
      </c>
      <c r="B6198" s="4" t="s">
        <v>20473</v>
      </c>
      <c r="C6198" s="4" t="s">
        <v>8156</v>
      </c>
      <c r="D6198" s="10">
        <v>1.592631315E9</v>
      </c>
      <c r="E6198" s="25">
        <v>0.20248215</v>
      </c>
      <c r="G6198" s="25"/>
    </row>
    <row r="6199">
      <c r="A6199" s="22" t="s">
        <v>20474</v>
      </c>
      <c r="B6199" s="4" t="s">
        <v>20475</v>
      </c>
      <c r="C6199" s="4" t="s">
        <v>10512</v>
      </c>
      <c r="D6199" s="10">
        <v>1.592691607E9</v>
      </c>
      <c r="E6199" s="25">
        <v>0.20202297</v>
      </c>
      <c r="G6199" s="25"/>
    </row>
    <row r="6200">
      <c r="A6200" s="4" t="s">
        <v>20476</v>
      </c>
      <c r="B6200" s="4" t="s">
        <v>16689</v>
      </c>
      <c r="C6200" s="4" t="s">
        <v>5101</v>
      </c>
      <c r="D6200" s="10">
        <v>1.591881775E9</v>
      </c>
      <c r="E6200" s="25">
        <v>0.20190795</v>
      </c>
      <c r="G6200" s="25"/>
    </row>
    <row r="6201">
      <c r="A6201" s="4" t="s">
        <v>20477</v>
      </c>
      <c r="B6201" s="4" t="s">
        <v>13813</v>
      </c>
      <c r="C6201" s="4" t="s">
        <v>3689</v>
      </c>
      <c r="D6201" s="10">
        <v>1.592958496E9</v>
      </c>
      <c r="E6201" s="25">
        <v>0.20161682</v>
      </c>
      <c r="G6201" s="25"/>
    </row>
    <row r="6202">
      <c r="A6202" s="4" t="s">
        <v>20478</v>
      </c>
      <c r="B6202" s="4" t="s">
        <v>13868</v>
      </c>
      <c r="C6202" s="4" t="s">
        <v>7725</v>
      </c>
      <c r="D6202" s="10">
        <v>1.593300497E9</v>
      </c>
      <c r="E6202" s="25">
        <v>0.20106654</v>
      </c>
      <c r="G6202" s="25"/>
    </row>
    <row r="6203">
      <c r="A6203" s="4" t="s">
        <v>20479</v>
      </c>
      <c r="B6203" s="26">
        <v>1.2346E13</v>
      </c>
      <c r="C6203" s="4" t="s">
        <v>3503</v>
      </c>
      <c r="D6203" s="10">
        <v>1.593627843E9</v>
      </c>
      <c r="E6203" s="25">
        <v>0.20098168</v>
      </c>
      <c r="G6203" s="25"/>
    </row>
    <row r="6204">
      <c r="A6204" s="4" t="s">
        <v>20480</v>
      </c>
      <c r="B6204" s="4" t="s">
        <v>1790</v>
      </c>
      <c r="C6204" s="4" t="s">
        <v>4139</v>
      </c>
      <c r="D6204" s="10">
        <v>1.591461687E9</v>
      </c>
      <c r="E6204" s="25">
        <v>0.20092319</v>
      </c>
      <c r="G6204" s="25"/>
    </row>
    <row r="6205">
      <c r="A6205" s="4" t="s">
        <v>20481</v>
      </c>
      <c r="B6205" s="4" t="s">
        <v>13458</v>
      </c>
      <c r="C6205" s="4" t="s">
        <v>8471</v>
      </c>
      <c r="D6205" s="10">
        <v>1.593545131E9</v>
      </c>
      <c r="E6205" s="25">
        <v>0.20085509</v>
      </c>
      <c r="G6205" s="25"/>
    </row>
    <row r="6206">
      <c r="A6206" s="4" t="s">
        <v>20482</v>
      </c>
      <c r="B6206" s="4" t="s">
        <v>6282</v>
      </c>
      <c r="C6206" s="4" t="s">
        <v>1571</v>
      </c>
      <c r="D6206" s="10">
        <v>1.592870824E9</v>
      </c>
      <c r="E6206" s="25">
        <v>0.2008417</v>
      </c>
      <c r="G6206" s="25"/>
    </row>
    <row r="6207">
      <c r="A6207" s="22" t="s">
        <v>20483</v>
      </c>
      <c r="B6207" s="4" t="s">
        <v>13155</v>
      </c>
      <c r="C6207" s="4" t="s">
        <v>11836</v>
      </c>
      <c r="D6207" s="10">
        <v>1.591751852E9</v>
      </c>
      <c r="E6207" s="25">
        <v>0.20082077</v>
      </c>
      <c r="G6207" s="25"/>
    </row>
    <row r="6208">
      <c r="A6208" s="22" t="s">
        <v>20484</v>
      </c>
      <c r="B6208" s="4" t="s">
        <v>1790</v>
      </c>
      <c r="C6208" s="4" t="s">
        <v>7992</v>
      </c>
      <c r="D6208" s="10">
        <v>1.59354639E9</v>
      </c>
      <c r="E6208" s="25">
        <v>0.20058085</v>
      </c>
      <c r="G6208" s="25"/>
    </row>
    <row r="6209">
      <c r="A6209" s="4" t="s">
        <v>20485</v>
      </c>
      <c r="B6209" s="4" t="s">
        <v>5086</v>
      </c>
      <c r="C6209" s="4" t="s">
        <v>8471</v>
      </c>
      <c r="D6209" s="10">
        <v>1.593537368E9</v>
      </c>
      <c r="E6209" s="25">
        <v>0.20034145</v>
      </c>
      <c r="G6209" s="25"/>
    </row>
    <row r="6210">
      <c r="A6210" s="4" t="s">
        <v>20485</v>
      </c>
      <c r="B6210" s="4" t="s">
        <v>17405</v>
      </c>
      <c r="C6210" s="4" t="s">
        <v>7373</v>
      </c>
      <c r="D6210" s="10">
        <v>1.593028733E9</v>
      </c>
      <c r="E6210" s="25">
        <v>0.20034145</v>
      </c>
      <c r="G6210" s="25"/>
    </row>
    <row r="6211">
      <c r="A6211" s="4" t="s">
        <v>20486</v>
      </c>
      <c r="B6211" s="4" t="s">
        <v>919</v>
      </c>
      <c r="C6211" s="4" t="s">
        <v>2537</v>
      </c>
      <c r="D6211" s="10">
        <v>1.593410715E9</v>
      </c>
      <c r="E6211" s="25">
        <v>0.19992594</v>
      </c>
      <c r="G6211" s="25"/>
    </row>
    <row r="6212">
      <c r="A6212" s="4" t="s">
        <v>20487</v>
      </c>
      <c r="B6212" s="4" t="s">
        <v>5400</v>
      </c>
      <c r="C6212" s="4" t="s">
        <v>12532</v>
      </c>
      <c r="D6212" s="10">
        <v>1.591700737E9</v>
      </c>
      <c r="E6212" s="25">
        <v>0.1999088</v>
      </c>
      <c r="G6212" s="25"/>
    </row>
    <row r="6213">
      <c r="A6213" s="4" t="s">
        <v>20488</v>
      </c>
      <c r="B6213" s="4" t="s">
        <v>5471</v>
      </c>
      <c r="C6213" s="4" t="s">
        <v>229</v>
      </c>
      <c r="D6213" s="10">
        <v>1.592182298E9</v>
      </c>
      <c r="E6213" s="25">
        <v>0.1998819</v>
      </c>
      <c r="G6213" s="25"/>
    </row>
    <row r="6214">
      <c r="A6214" s="4" t="s">
        <v>20489</v>
      </c>
      <c r="B6214" s="4" t="s">
        <v>13713</v>
      </c>
      <c r="C6214" s="4" t="s">
        <v>10991</v>
      </c>
      <c r="D6214" s="10">
        <v>1.592928725E9</v>
      </c>
      <c r="E6214" s="25">
        <v>0.19987838</v>
      </c>
      <c r="G6214" s="25"/>
    </row>
    <row r="6215">
      <c r="A6215" s="4" t="s">
        <v>20490</v>
      </c>
      <c r="B6215" s="4" t="s">
        <v>13319</v>
      </c>
      <c r="C6215" s="4" t="s">
        <v>3652</v>
      </c>
      <c r="D6215" s="10">
        <v>1.591047234E9</v>
      </c>
      <c r="E6215" s="25">
        <v>0.19987188</v>
      </c>
      <c r="G6215" s="25"/>
    </row>
    <row r="6216">
      <c r="A6216" s="4" t="s">
        <v>20491</v>
      </c>
      <c r="B6216" s="4" t="s">
        <v>14446</v>
      </c>
      <c r="C6216" s="4" t="s">
        <v>5572</v>
      </c>
      <c r="D6216" s="10">
        <v>1.592432893E9</v>
      </c>
      <c r="E6216" s="25">
        <v>0.19977714</v>
      </c>
      <c r="G6216" s="25"/>
    </row>
    <row r="6217">
      <c r="A6217" s="4" t="s">
        <v>20492</v>
      </c>
      <c r="B6217" s="4" t="s">
        <v>20493</v>
      </c>
      <c r="C6217" s="4" t="s">
        <v>4055</v>
      </c>
      <c r="D6217" s="10">
        <v>1.59205454E9</v>
      </c>
      <c r="E6217" s="25">
        <v>0.19963261</v>
      </c>
      <c r="G6217" s="25"/>
    </row>
    <row r="6218">
      <c r="A6218" s="22" t="s">
        <v>20494</v>
      </c>
      <c r="B6218" s="4" t="s">
        <v>1281</v>
      </c>
      <c r="C6218" s="4" t="s">
        <v>10517</v>
      </c>
      <c r="D6218" s="10">
        <v>1.593182463E9</v>
      </c>
      <c r="E6218" s="25">
        <v>0.19956204</v>
      </c>
      <c r="G6218" s="25"/>
    </row>
    <row r="6219">
      <c r="A6219" s="22" t="s">
        <v>20495</v>
      </c>
      <c r="B6219" s="4" t="s">
        <v>13689</v>
      </c>
      <c r="C6219" s="4" t="s">
        <v>1592</v>
      </c>
      <c r="D6219" s="10">
        <v>1.591226563E9</v>
      </c>
      <c r="E6219" s="25">
        <v>0.19952695</v>
      </c>
      <c r="G6219" s="25"/>
    </row>
    <row r="6220">
      <c r="A6220" s="4" t="s">
        <v>20496</v>
      </c>
      <c r="B6220" s="4" t="s">
        <v>18652</v>
      </c>
      <c r="C6220" s="4" t="s">
        <v>1970</v>
      </c>
      <c r="D6220" s="10">
        <v>1.593107463E9</v>
      </c>
      <c r="E6220" s="25">
        <v>0.19949576</v>
      </c>
      <c r="G6220" s="25"/>
    </row>
    <row r="6221">
      <c r="A6221" s="22" t="s">
        <v>20497</v>
      </c>
      <c r="B6221" s="4" t="s">
        <v>1790</v>
      </c>
      <c r="C6221" s="4" t="s">
        <v>738</v>
      </c>
      <c r="D6221" s="10">
        <v>1.591511908E9</v>
      </c>
      <c r="E6221" s="25">
        <v>0.19938347</v>
      </c>
      <c r="G6221" s="25"/>
    </row>
    <row r="6222">
      <c r="A6222" s="4" t="s">
        <v>20498</v>
      </c>
      <c r="B6222" s="4" t="s">
        <v>13139</v>
      </c>
      <c r="C6222" s="4" t="s">
        <v>7007</v>
      </c>
      <c r="D6222" s="10">
        <v>1.59241943E9</v>
      </c>
      <c r="E6222" s="25">
        <v>0.1992977</v>
      </c>
      <c r="G6222" s="25"/>
    </row>
    <row r="6223">
      <c r="A6223" s="4" t="s">
        <v>20499</v>
      </c>
      <c r="B6223" s="4" t="s">
        <v>13455</v>
      </c>
      <c r="C6223" s="4" t="s">
        <v>8058</v>
      </c>
      <c r="D6223" s="10">
        <v>1.591823263E9</v>
      </c>
      <c r="E6223" s="25">
        <v>0.19915147</v>
      </c>
      <c r="G6223" s="25"/>
    </row>
    <row r="6224">
      <c r="A6224" s="4" t="s">
        <v>20500</v>
      </c>
      <c r="B6224" s="4" t="s">
        <v>14907</v>
      </c>
      <c r="C6224" s="4" t="s">
        <v>4502</v>
      </c>
      <c r="D6224" s="10">
        <v>1.592963608E9</v>
      </c>
      <c r="E6224" s="25">
        <v>0.19901398</v>
      </c>
      <c r="G6224" s="25"/>
    </row>
    <row r="6225">
      <c r="A6225" s="4" t="s">
        <v>20501</v>
      </c>
      <c r="B6225" s="4" t="s">
        <v>1595</v>
      </c>
      <c r="C6225" s="4" t="s">
        <v>11496</v>
      </c>
      <c r="D6225" s="10">
        <v>1.591203393E9</v>
      </c>
      <c r="E6225" s="25">
        <v>0.19891442</v>
      </c>
      <c r="G6225" s="25"/>
    </row>
    <row r="6226">
      <c r="A6226" s="4" t="s">
        <v>20502</v>
      </c>
      <c r="B6226" s="4" t="s">
        <v>1057</v>
      </c>
      <c r="C6226" s="4" t="s">
        <v>1485</v>
      </c>
      <c r="D6226" s="10">
        <v>1.593218323E9</v>
      </c>
      <c r="E6226" s="25">
        <v>0.19869763</v>
      </c>
      <c r="G6226" s="25"/>
    </row>
    <row r="6227">
      <c r="A6227" s="4" t="s">
        <v>20503</v>
      </c>
      <c r="B6227" s="4" t="s">
        <v>16859</v>
      </c>
      <c r="C6227" s="4" t="s">
        <v>297</v>
      </c>
      <c r="D6227" s="10">
        <v>1.592912268E9</v>
      </c>
      <c r="E6227" s="25">
        <v>0.1985886</v>
      </c>
      <c r="G6227" s="25"/>
    </row>
    <row r="6228">
      <c r="A6228" s="22" t="s">
        <v>20504</v>
      </c>
      <c r="B6228" s="4" t="s">
        <v>15298</v>
      </c>
      <c r="C6228" s="4" t="s">
        <v>4495</v>
      </c>
      <c r="D6228" s="10">
        <v>1.59170453E9</v>
      </c>
      <c r="E6228" s="25">
        <v>0.1984863</v>
      </c>
      <c r="G6228" s="25"/>
    </row>
    <row r="6229">
      <c r="A6229" s="4" t="s">
        <v>20505</v>
      </c>
      <c r="B6229" s="4" t="s">
        <v>20370</v>
      </c>
      <c r="C6229" s="4" t="s">
        <v>11168</v>
      </c>
      <c r="D6229" s="10">
        <v>1.593609461E9</v>
      </c>
      <c r="E6229" s="25">
        <v>0.1984585</v>
      </c>
      <c r="G6229" s="25"/>
    </row>
    <row r="6230">
      <c r="A6230" s="4" t="s">
        <v>20506</v>
      </c>
      <c r="B6230" s="4" t="s">
        <v>18959</v>
      </c>
      <c r="C6230" s="4" t="s">
        <v>6320</v>
      </c>
      <c r="D6230" s="10">
        <v>1.591854416E9</v>
      </c>
      <c r="E6230" s="25">
        <v>0.19845161</v>
      </c>
      <c r="G6230" s="25"/>
    </row>
    <row r="6231">
      <c r="A6231" s="4" t="s">
        <v>20507</v>
      </c>
      <c r="B6231" s="4" t="s">
        <v>20508</v>
      </c>
      <c r="C6231" s="4" t="s">
        <v>4753</v>
      </c>
      <c r="D6231" s="10">
        <v>1.591654287E9</v>
      </c>
      <c r="E6231" s="25">
        <v>0.19835192</v>
      </c>
      <c r="G6231" s="25"/>
    </row>
    <row r="6232">
      <c r="A6232" s="4" t="s">
        <v>20509</v>
      </c>
      <c r="B6232" s="4" t="s">
        <v>20510</v>
      </c>
      <c r="C6232" s="4" t="s">
        <v>11252</v>
      </c>
      <c r="D6232" s="10">
        <v>1.593225053E9</v>
      </c>
      <c r="E6232" s="25">
        <v>0.19829825</v>
      </c>
      <c r="G6232" s="25"/>
    </row>
    <row r="6233">
      <c r="A6233" s="22" t="s">
        <v>20511</v>
      </c>
      <c r="B6233" s="4" t="s">
        <v>17310</v>
      </c>
      <c r="C6233" s="4" t="s">
        <v>10248</v>
      </c>
      <c r="D6233" s="10">
        <v>1.592287899E9</v>
      </c>
      <c r="E6233" s="25">
        <v>0.19829187</v>
      </c>
      <c r="G6233" s="25"/>
    </row>
    <row r="6234">
      <c r="A6234" s="4" t="s">
        <v>20512</v>
      </c>
      <c r="B6234" s="4" t="s">
        <v>19404</v>
      </c>
      <c r="C6234" s="4" t="s">
        <v>2963</v>
      </c>
      <c r="D6234" s="10">
        <v>1.591268934E9</v>
      </c>
      <c r="E6234" s="25">
        <v>0.19828628</v>
      </c>
      <c r="G6234" s="25"/>
    </row>
    <row r="6235">
      <c r="A6235" s="4" t="s">
        <v>20513</v>
      </c>
      <c r="B6235" s="4" t="s">
        <v>20514</v>
      </c>
      <c r="C6235" s="4" t="s">
        <v>3265</v>
      </c>
      <c r="D6235" s="10">
        <v>1.592540155E9</v>
      </c>
      <c r="E6235" s="25">
        <v>0.1980361</v>
      </c>
      <c r="G6235" s="25"/>
    </row>
    <row r="6236">
      <c r="A6236" s="4" t="s">
        <v>20515</v>
      </c>
      <c r="B6236" s="4" t="s">
        <v>1425</v>
      </c>
      <c r="C6236" s="4" t="s">
        <v>8396</v>
      </c>
      <c r="D6236" s="10">
        <v>1.591225206E9</v>
      </c>
      <c r="E6236" s="25">
        <v>0.19789131</v>
      </c>
      <c r="G6236" s="25"/>
    </row>
    <row r="6237">
      <c r="A6237" s="22" t="s">
        <v>20516</v>
      </c>
      <c r="B6237" s="4" t="s">
        <v>13311</v>
      </c>
      <c r="C6237" s="4" t="s">
        <v>2408</v>
      </c>
      <c r="D6237" s="10">
        <v>1.591741806E9</v>
      </c>
      <c r="E6237" s="25">
        <v>0.19784686</v>
      </c>
      <c r="G6237" s="25"/>
    </row>
    <row r="6238">
      <c r="A6238" s="4" t="s">
        <v>20517</v>
      </c>
      <c r="B6238" s="4" t="s">
        <v>14022</v>
      </c>
      <c r="C6238" s="4" t="s">
        <v>6225</v>
      </c>
      <c r="D6238" s="10">
        <v>1.593474812E9</v>
      </c>
      <c r="E6238" s="25">
        <v>0.19769117</v>
      </c>
      <c r="G6238" s="25"/>
    </row>
    <row r="6239">
      <c r="A6239" s="4" t="s">
        <v>20518</v>
      </c>
      <c r="B6239" s="4" t="s">
        <v>1041</v>
      </c>
      <c r="C6239" s="4" t="s">
        <v>7262</v>
      </c>
      <c r="D6239" s="10">
        <v>1.592359029E9</v>
      </c>
      <c r="E6239" s="25">
        <v>0.19755755</v>
      </c>
      <c r="G6239" s="25"/>
    </row>
    <row r="6240">
      <c r="A6240" s="4" t="s">
        <v>20519</v>
      </c>
      <c r="B6240" s="4" t="s">
        <v>3294</v>
      </c>
      <c r="C6240" s="4" t="s">
        <v>1553</v>
      </c>
      <c r="D6240" s="10">
        <v>1.591533484E9</v>
      </c>
      <c r="E6240" s="25">
        <v>0.19750999</v>
      </c>
      <c r="G6240" s="25"/>
    </row>
    <row r="6241">
      <c r="A6241" s="4" t="s">
        <v>20520</v>
      </c>
      <c r="B6241" s="4" t="s">
        <v>20521</v>
      </c>
      <c r="C6241" s="4" t="s">
        <v>11740</v>
      </c>
      <c r="D6241" s="10">
        <v>1.591241903E9</v>
      </c>
      <c r="E6241" s="25">
        <v>0.19746944</v>
      </c>
      <c r="G6241" s="25"/>
    </row>
    <row r="6242">
      <c r="A6242" s="22" t="s">
        <v>20522</v>
      </c>
      <c r="B6242" s="4" t="s">
        <v>15423</v>
      </c>
      <c r="C6242" s="4" t="s">
        <v>1158</v>
      </c>
      <c r="D6242" s="10">
        <v>1.592605482E9</v>
      </c>
      <c r="E6242" s="25">
        <v>0.19679439</v>
      </c>
      <c r="G6242" s="25"/>
    </row>
    <row r="6243">
      <c r="A6243" s="4" t="s">
        <v>20523</v>
      </c>
      <c r="B6243" s="4" t="s">
        <v>6034</v>
      </c>
      <c r="C6243" s="4" t="s">
        <v>6174</v>
      </c>
      <c r="D6243" s="10">
        <v>1.592596409E9</v>
      </c>
      <c r="E6243" s="25">
        <v>0.19647948</v>
      </c>
      <c r="G6243" s="25"/>
    </row>
    <row r="6244">
      <c r="A6244" s="4" t="s">
        <v>20524</v>
      </c>
      <c r="B6244" s="4" t="s">
        <v>14472</v>
      </c>
      <c r="C6244" s="4" t="s">
        <v>2850</v>
      </c>
      <c r="D6244" s="10">
        <v>1.59337382E9</v>
      </c>
      <c r="E6244" s="25">
        <v>0.19641541</v>
      </c>
      <c r="G6244" s="25"/>
    </row>
    <row r="6245">
      <c r="A6245" s="4" t="s">
        <v>20525</v>
      </c>
      <c r="B6245" s="4" t="s">
        <v>13333</v>
      </c>
      <c r="C6245" s="4" t="s">
        <v>12402</v>
      </c>
      <c r="D6245" s="10">
        <v>1.591383348E9</v>
      </c>
      <c r="E6245" s="25">
        <v>0.19591036</v>
      </c>
      <c r="G6245" s="25"/>
    </row>
    <row r="6246">
      <c r="A6246" s="4" t="s">
        <v>20526</v>
      </c>
      <c r="B6246" s="4" t="s">
        <v>1619</v>
      </c>
      <c r="C6246" s="4" t="s">
        <v>6784</v>
      </c>
      <c r="D6246" s="10">
        <v>1.591247462E9</v>
      </c>
      <c r="E6246" s="25">
        <v>0.19587456</v>
      </c>
      <c r="G6246" s="25"/>
    </row>
    <row r="6247">
      <c r="A6247" s="4" t="s">
        <v>20527</v>
      </c>
      <c r="B6247" s="4" t="s">
        <v>20528</v>
      </c>
      <c r="C6247" s="4" t="s">
        <v>9128</v>
      </c>
      <c r="D6247" s="10">
        <v>1.591367144E9</v>
      </c>
      <c r="E6247" s="25">
        <v>0.1957332</v>
      </c>
      <c r="G6247" s="25"/>
    </row>
    <row r="6248">
      <c r="A6248" s="4" t="s">
        <v>20529</v>
      </c>
      <c r="B6248" s="4" t="s">
        <v>13915</v>
      </c>
      <c r="C6248" s="4" t="s">
        <v>3652</v>
      </c>
      <c r="D6248" s="10">
        <v>1.591033552E9</v>
      </c>
      <c r="E6248" s="25">
        <v>0.19570225</v>
      </c>
      <c r="G6248" s="25"/>
    </row>
    <row r="6249">
      <c r="A6249" s="4" t="s">
        <v>20530</v>
      </c>
      <c r="B6249" s="4" t="s">
        <v>2848</v>
      </c>
      <c r="C6249" s="4" t="s">
        <v>2019</v>
      </c>
      <c r="D6249" s="10">
        <v>1.592867708E9</v>
      </c>
      <c r="E6249" s="25">
        <v>0.19569153</v>
      </c>
      <c r="G6249" s="25"/>
    </row>
    <row r="6250">
      <c r="A6250" s="22" t="s">
        <v>20531</v>
      </c>
      <c r="B6250" s="4" t="s">
        <v>13826</v>
      </c>
      <c r="C6250" s="4" t="s">
        <v>8258</v>
      </c>
      <c r="D6250" s="10">
        <v>1.592665103E9</v>
      </c>
      <c r="E6250" s="25">
        <v>0.19565396</v>
      </c>
      <c r="G6250" s="25"/>
    </row>
    <row r="6251">
      <c r="A6251" s="4" t="s">
        <v>20532</v>
      </c>
      <c r="B6251" s="4" t="s">
        <v>13492</v>
      </c>
      <c r="C6251" s="4" t="s">
        <v>5845</v>
      </c>
      <c r="D6251" s="10">
        <v>1.591141887E9</v>
      </c>
      <c r="E6251" s="25">
        <v>0.19538988</v>
      </c>
      <c r="G6251" s="25"/>
    </row>
    <row r="6252">
      <c r="A6252" s="4" t="s">
        <v>20533</v>
      </c>
      <c r="B6252" s="4" t="s">
        <v>20534</v>
      </c>
      <c r="C6252" s="4" t="s">
        <v>371</v>
      </c>
      <c r="D6252" s="10">
        <v>1.593459023E9</v>
      </c>
      <c r="E6252" s="25">
        <v>0.19528453</v>
      </c>
      <c r="G6252" s="25"/>
    </row>
    <row r="6253">
      <c r="A6253" s="4" t="s">
        <v>20535</v>
      </c>
      <c r="B6253" s="4" t="s">
        <v>3294</v>
      </c>
      <c r="C6253" s="4" t="s">
        <v>3700</v>
      </c>
      <c r="D6253" s="10">
        <v>1.592090438E9</v>
      </c>
      <c r="E6253" s="25">
        <v>0.1952693</v>
      </c>
      <c r="G6253" s="25"/>
    </row>
    <row r="6254">
      <c r="A6254" s="22" t="s">
        <v>20536</v>
      </c>
      <c r="B6254" s="4" t="s">
        <v>20537</v>
      </c>
      <c r="C6254" s="4" t="s">
        <v>11386</v>
      </c>
      <c r="D6254" s="10">
        <v>1.592867286E9</v>
      </c>
      <c r="E6254" s="25">
        <v>0.19524702</v>
      </c>
      <c r="G6254" s="25"/>
    </row>
    <row r="6255">
      <c r="A6255" s="4" t="s">
        <v>20538</v>
      </c>
      <c r="B6255" s="4" t="s">
        <v>4375</v>
      </c>
      <c r="C6255" s="4" t="s">
        <v>11935</v>
      </c>
      <c r="D6255" s="10">
        <v>1.593554089E9</v>
      </c>
      <c r="E6255" s="25">
        <v>0.19517337</v>
      </c>
      <c r="G6255" s="25"/>
    </row>
    <row r="6256">
      <c r="A6256" s="4" t="s">
        <v>20539</v>
      </c>
      <c r="B6256" s="4" t="s">
        <v>20540</v>
      </c>
      <c r="C6256" s="4" t="s">
        <v>6606</v>
      </c>
      <c r="D6256" s="10">
        <v>1.592379099E9</v>
      </c>
      <c r="E6256" s="25">
        <v>0.1951121</v>
      </c>
      <c r="G6256" s="25"/>
    </row>
    <row r="6257">
      <c r="A6257" s="4" t="s">
        <v>20541</v>
      </c>
      <c r="B6257" s="4" t="s">
        <v>2636</v>
      </c>
      <c r="C6257" s="4" t="s">
        <v>916</v>
      </c>
      <c r="D6257" s="10">
        <v>1.591203958E9</v>
      </c>
      <c r="E6257" s="25">
        <v>0.19507468</v>
      </c>
      <c r="G6257" s="25"/>
    </row>
    <row r="6258">
      <c r="A6258" s="4" t="s">
        <v>20542</v>
      </c>
      <c r="B6258" s="4" t="s">
        <v>3259</v>
      </c>
      <c r="C6258" s="4" t="s">
        <v>34</v>
      </c>
      <c r="D6258" s="10">
        <v>1.59276021E9</v>
      </c>
      <c r="E6258" s="25">
        <v>0.19499601</v>
      </c>
      <c r="G6258" s="25"/>
    </row>
    <row r="6259">
      <c r="A6259" s="4" t="s">
        <v>20543</v>
      </c>
      <c r="B6259" s="4" t="s">
        <v>11013</v>
      </c>
      <c r="C6259" s="4" t="s">
        <v>10494</v>
      </c>
      <c r="D6259" s="10">
        <v>1.593264914E9</v>
      </c>
      <c r="E6259" s="25">
        <v>0.19494455</v>
      </c>
      <c r="G6259" s="25"/>
    </row>
    <row r="6260">
      <c r="A6260" s="4" t="s">
        <v>20544</v>
      </c>
      <c r="B6260" s="4" t="s">
        <v>2284</v>
      </c>
      <c r="C6260" s="4" t="s">
        <v>4390</v>
      </c>
      <c r="D6260" s="10">
        <v>1.591369609E9</v>
      </c>
      <c r="E6260" s="25">
        <v>0.19493847</v>
      </c>
      <c r="G6260" s="25"/>
    </row>
    <row r="6261">
      <c r="A6261" s="22" t="s">
        <v>20545</v>
      </c>
      <c r="B6261" s="4" t="s">
        <v>1327</v>
      </c>
      <c r="C6261" s="4" t="s">
        <v>1329</v>
      </c>
      <c r="D6261" s="10">
        <v>1.592719304E9</v>
      </c>
      <c r="E6261" s="25">
        <v>0.19493572</v>
      </c>
      <c r="G6261" s="25"/>
    </row>
    <row r="6262">
      <c r="A6262" s="22" t="s">
        <v>20546</v>
      </c>
      <c r="B6262" s="4" t="s">
        <v>6282</v>
      </c>
      <c r="C6262" s="4" t="s">
        <v>10411</v>
      </c>
      <c r="D6262" s="10">
        <v>1.593120528E9</v>
      </c>
      <c r="E6262" s="25">
        <v>0.19492932</v>
      </c>
      <c r="G6262" s="25"/>
    </row>
    <row r="6263">
      <c r="A6263" s="4" t="s">
        <v>20547</v>
      </c>
      <c r="B6263" s="4" t="s">
        <v>11591</v>
      </c>
      <c r="C6263" s="4" t="s">
        <v>11519</v>
      </c>
      <c r="D6263" s="10">
        <v>1.593365589E9</v>
      </c>
      <c r="E6263" s="25">
        <v>0.19488406</v>
      </c>
      <c r="G6263" s="25"/>
    </row>
    <row r="6264">
      <c r="A6264" s="4" t="s">
        <v>20548</v>
      </c>
      <c r="B6264" s="4" t="s">
        <v>2065</v>
      </c>
      <c r="C6264" s="4" t="s">
        <v>4711</v>
      </c>
      <c r="D6264" s="10">
        <v>1.591656065E9</v>
      </c>
      <c r="E6264" s="25">
        <v>0.19486986</v>
      </c>
      <c r="G6264" s="25"/>
    </row>
    <row r="6265">
      <c r="A6265" s="4" t="s">
        <v>20549</v>
      </c>
      <c r="B6265" s="4" t="s">
        <v>13813</v>
      </c>
      <c r="C6265" s="4" t="s">
        <v>6865</v>
      </c>
      <c r="D6265" s="10">
        <v>1.591362672E9</v>
      </c>
      <c r="E6265" s="25">
        <v>0.19486926</v>
      </c>
      <c r="G6265" s="25"/>
    </row>
    <row r="6266">
      <c r="A6266" s="4" t="s">
        <v>20550</v>
      </c>
      <c r="B6266" s="4" t="s">
        <v>13258</v>
      </c>
      <c r="C6266" s="4" t="s">
        <v>4699</v>
      </c>
      <c r="D6266" s="10">
        <v>1.592072617E9</v>
      </c>
      <c r="E6266" s="25">
        <v>0.19486412</v>
      </c>
      <c r="G6266" s="25"/>
    </row>
    <row r="6267">
      <c r="A6267" s="22" t="s">
        <v>20551</v>
      </c>
      <c r="B6267" s="4" t="s">
        <v>2065</v>
      </c>
      <c r="C6267" s="4" t="s">
        <v>7796</v>
      </c>
      <c r="D6267" s="10">
        <v>1.591794187E9</v>
      </c>
      <c r="E6267" s="25">
        <v>0.19480737</v>
      </c>
      <c r="G6267" s="25"/>
    </row>
    <row r="6268">
      <c r="A6268" s="4" t="s">
        <v>20552</v>
      </c>
      <c r="B6268" s="4" t="s">
        <v>3294</v>
      </c>
      <c r="C6268" s="4" t="s">
        <v>10641</v>
      </c>
      <c r="D6268" s="10">
        <v>1.593478566E9</v>
      </c>
      <c r="E6268" s="25">
        <v>0.19476318</v>
      </c>
      <c r="G6268" s="25"/>
    </row>
    <row r="6269">
      <c r="A6269" s="4" t="s">
        <v>20553</v>
      </c>
      <c r="B6269" s="4" t="s">
        <v>20554</v>
      </c>
      <c r="C6269" s="4" t="s">
        <v>3953</v>
      </c>
      <c r="D6269" s="10">
        <v>1.59306864E9</v>
      </c>
      <c r="E6269" s="25">
        <v>0.1947021</v>
      </c>
      <c r="G6269" s="25"/>
    </row>
    <row r="6270">
      <c r="A6270" s="4" t="s">
        <v>20555</v>
      </c>
      <c r="B6270" s="4" t="s">
        <v>20556</v>
      </c>
      <c r="C6270" s="4" t="s">
        <v>8993</v>
      </c>
      <c r="D6270" s="10">
        <v>1.592966904E9</v>
      </c>
      <c r="E6270" s="25">
        <v>0.19463898</v>
      </c>
      <c r="G6270" s="25"/>
    </row>
    <row r="6271">
      <c r="A6271" s="4" t="s">
        <v>20557</v>
      </c>
      <c r="B6271" s="4" t="s">
        <v>20558</v>
      </c>
      <c r="C6271" s="4" t="s">
        <v>1194</v>
      </c>
      <c r="D6271" s="10">
        <v>1.591903199E9</v>
      </c>
      <c r="E6271" s="25">
        <v>0.19452742</v>
      </c>
      <c r="G6271" s="25"/>
    </row>
    <row r="6272">
      <c r="A6272" s="4" t="s">
        <v>20559</v>
      </c>
      <c r="B6272" s="4" t="s">
        <v>20560</v>
      </c>
      <c r="C6272" s="4" t="s">
        <v>956</v>
      </c>
      <c r="D6272" s="10">
        <v>1.591506003E9</v>
      </c>
      <c r="E6272" s="25">
        <v>0.19439797</v>
      </c>
      <c r="G6272" s="25"/>
    </row>
    <row r="6273">
      <c r="A6273" s="22" t="s">
        <v>20561</v>
      </c>
      <c r="B6273" s="4" t="s">
        <v>17633</v>
      </c>
      <c r="C6273" s="4" t="s">
        <v>1179</v>
      </c>
      <c r="D6273" s="10">
        <v>1.592154452E9</v>
      </c>
      <c r="E6273" s="25">
        <v>0.19434492</v>
      </c>
      <c r="G6273" s="25"/>
    </row>
    <row r="6274">
      <c r="A6274" s="4" t="s">
        <v>20562</v>
      </c>
      <c r="B6274" s="4" t="s">
        <v>7333</v>
      </c>
      <c r="C6274" s="4" t="s">
        <v>2893</v>
      </c>
      <c r="D6274" s="10">
        <v>1.59106384E9</v>
      </c>
      <c r="E6274" s="25">
        <v>0.19433811</v>
      </c>
      <c r="G6274" s="25"/>
    </row>
    <row r="6275">
      <c r="A6275" s="22" t="s">
        <v>20563</v>
      </c>
      <c r="B6275" s="4" t="s">
        <v>8489</v>
      </c>
      <c r="C6275" s="4" t="s">
        <v>12085</v>
      </c>
      <c r="D6275" s="10">
        <v>1.593026815E9</v>
      </c>
      <c r="E6275" s="25">
        <v>0.19429384</v>
      </c>
      <c r="G6275" s="25"/>
    </row>
    <row r="6276">
      <c r="A6276" s="4" t="s">
        <v>20564</v>
      </c>
      <c r="B6276" s="4" t="s">
        <v>20313</v>
      </c>
      <c r="C6276" s="4" t="s">
        <v>6442</v>
      </c>
      <c r="D6276" s="10">
        <v>1.592847512E9</v>
      </c>
      <c r="E6276" s="25">
        <v>0.19426093</v>
      </c>
      <c r="G6276" s="25"/>
    </row>
    <row r="6277">
      <c r="A6277" s="4" t="s">
        <v>20565</v>
      </c>
      <c r="B6277" s="4" t="s">
        <v>1215</v>
      </c>
      <c r="C6277" s="4" t="s">
        <v>10545</v>
      </c>
      <c r="D6277" s="10">
        <v>1.592103957E9</v>
      </c>
      <c r="E6277" s="25">
        <v>0.19414422</v>
      </c>
      <c r="G6277" s="25"/>
    </row>
    <row r="6278">
      <c r="A6278" s="4" t="s">
        <v>20566</v>
      </c>
      <c r="B6278" s="4" t="s">
        <v>2567</v>
      </c>
      <c r="C6278" s="4" t="s">
        <v>7594</v>
      </c>
      <c r="D6278" s="10">
        <v>1.593393979E9</v>
      </c>
      <c r="E6278" s="25">
        <v>0.19410057</v>
      </c>
      <c r="G6278" s="25"/>
    </row>
    <row r="6279">
      <c r="A6279" s="4" t="s">
        <v>20567</v>
      </c>
      <c r="B6279" s="4" t="s">
        <v>20568</v>
      </c>
      <c r="C6279" s="4" t="s">
        <v>9040</v>
      </c>
      <c r="D6279" s="10">
        <v>1.592069345E9</v>
      </c>
      <c r="E6279" s="25">
        <v>0.1940711</v>
      </c>
      <c r="G6279" s="25"/>
    </row>
    <row r="6280">
      <c r="A6280" s="4" t="s">
        <v>20569</v>
      </c>
      <c r="B6280" s="4" t="s">
        <v>14022</v>
      </c>
      <c r="C6280" s="4" t="s">
        <v>12097</v>
      </c>
      <c r="D6280" s="10">
        <v>1.593394719E9</v>
      </c>
      <c r="E6280" s="25">
        <v>0.19406061</v>
      </c>
      <c r="G6280" s="25"/>
    </row>
    <row r="6281">
      <c r="A6281" s="4" t="s">
        <v>20570</v>
      </c>
      <c r="B6281" s="4" t="s">
        <v>16594</v>
      </c>
      <c r="C6281" s="4" t="s">
        <v>8922</v>
      </c>
      <c r="D6281" s="10">
        <v>1.591623735E9</v>
      </c>
      <c r="E6281" s="25">
        <v>0.1939609</v>
      </c>
      <c r="G6281" s="25"/>
    </row>
    <row r="6282">
      <c r="A6282" s="4" t="s">
        <v>20571</v>
      </c>
      <c r="B6282" s="4" t="s">
        <v>930</v>
      </c>
      <c r="C6282" s="4" t="s">
        <v>11168</v>
      </c>
      <c r="D6282" s="10">
        <v>1.593553669E9</v>
      </c>
      <c r="E6282" s="25">
        <v>0.19395581</v>
      </c>
      <c r="G6282" s="25"/>
    </row>
    <row r="6283">
      <c r="A6283" s="4" t="s">
        <v>20572</v>
      </c>
      <c r="B6283" s="4" t="s">
        <v>4731</v>
      </c>
      <c r="C6283" s="4" t="s">
        <v>503</v>
      </c>
      <c r="D6283" s="10">
        <v>1.593377764E9</v>
      </c>
      <c r="E6283" s="25">
        <v>0.19388606</v>
      </c>
      <c r="G6283" s="25"/>
    </row>
    <row r="6284">
      <c r="A6284" s="4" t="s">
        <v>20573</v>
      </c>
      <c r="B6284" s="4" t="s">
        <v>20574</v>
      </c>
      <c r="C6284" s="4" t="s">
        <v>2871</v>
      </c>
      <c r="D6284" s="10">
        <v>1.591241222E9</v>
      </c>
      <c r="E6284" s="25">
        <v>0.19386849</v>
      </c>
      <c r="G6284" s="25"/>
    </row>
    <row r="6285">
      <c r="A6285" s="4" t="s">
        <v>20575</v>
      </c>
      <c r="B6285" s="4" t="s">
        <v>6363</v>
      </c>
      <c r="C6285" s="4" t="s">
        <v>9371</v>
      </c>
      <c r="D6285" s="10">
        <v>1.591635468E9</v>
      </c>
      <c r="E6285" s="25">
        <v>0.19380863</v>
      </c>
      <c r="G6285" s="25"/>
    </row>
    <row r="6286">
      <c r="A6286" s="4" t="s">
        <v>20576</v>
      </c>
      <c r="B6286" s="4" t="s">
        <v>13135</v>
      </c>
      <c r="C6286" s="4" t="s">
        <v>2224</v>
      </c>
      <c r="D6286" s="10">
        <v>1.591743379E9</v>
      </c>
      <c r="E6286" s="25">
        <v>0.19379899</v>
      </c>
      <c r="G6286" s="25"/>
    </row>
    <row r="6287">
      <c r="A6287" s="22" t="s">
        <v>20577</v>
      </c>
      <c r="B6287" s="4" t="s">
        <v>2065</v>
      </c>
      <c r="C6287" s="4" t="s">
        <v>5585</v>
      </c>
      <c r="D6287" s="10">
        <v>1.591481715E9</v>
      </c>
      <c r="E6287" s="25">
        <v>0.19376348</v>
      </c>
      <c r="G6287" s="25"/>
    </row>
    <row r="6288">
      <c r="A6288" s="22" t="s">
        <v>20578</v>
      </c>
      <c r="B6288" s="4" t="s">
        <v>2065</v>
      </c>
      <c r="C6288" s="4" t="s">
        <v>6032</v>
      </c>
      <c r="D6288" s="10">
        <v>1.593436101E9</v>
      </c>
      <c r="E6288" s="25">
        <v>0.19376308</v>
      </c>
      <c r="G6288" s="25"/>
    </row>
    <row r="6289">
      <c r="A6289" s="4" t="s">
        <v>20579</v>
      </c>
      <c r="B6289" s="4" t="s">
        <v>13302</v>
      </c>
      <c r="C6289" s="4" t="s">
        <v>3247</v>
      </c>
      <c r="D6289" s="10">
        <v>1.592137134E9</v>
      </c>
      <c r="E6289" s="25">
        <v>0.19373575</v>
      </c>
      <c r="G6289" s="25"/>
    </row>
    <row r="6290">
      <c r="A6290" s="4" t="s">
        <v>20580</v>
      </c>
      <c r="B6290" s="4" t="s">
        <v>3886</v>
      </c>
      <c r="C6290" s="4" t="s">
        <v>4476</v>
      </c>
      <c r="D6290" s="10">
        <v>1.593436547E9</v>
      </c>
      <c r="E6290" s="25">
        <v>0.19369584</v>
      </c>
      <c r="G6290" s="25"/>
    </row>
    <row r="6291">
      <c r="A6291" s="4" t="s">
        <v>20581</v>
      </c>
      <c r="B6291" s="4" t="s">
        <v>11591</v>
      </c>
      <c r="C6291" s="4" t="s">
        <v>7519</v>
      </c>
      <c r="D6291" s="10">
        <v>1.593013778E9</v>
      </c>
      <c r="E6291" s="25">
        <v>0.1935946</v>
      </c>
      <c r="G6291" s="25"/>
    </row>
    <row r="6292">
      <c r="A6292" s="4" t="s">
        <v>20582</v>
      </c>
      <c r="B6292" s="4" t="s">
        <v>13813</v>
      </c>
      <c r="C6292" s="4" t="s">
        <v>6552</v>
      </c>
      <c r="D6292" s="10">
        <v>1.591583295E9</v>
      </c>
      <c r="E6292" s="25">
        <v>0.19356032</v>
      </c>
      <c r="G6292" s="25"/>
    </row>
    <row r="6293">
      <c r="A6293" s="4" t="s">
        <v>20583</v>
      </c>
      <c r="B6293" s="4" t="s">
        <v>3673</v>
      </c>
      <c r="C6293" s="4" t="s">
        <v>3265</v>
      </c>
      <c r="D6293" s="10">
        <v>1.592530802E9</v>
      </c>
      <c r="E6293" s="25">
        <v>0.19353956</v>
      </c>
      <c r="G6293" s="25"/>
    </row>
    <row r="6294">
      <c r="A6294" s="4" t="s">
        <v>20584</v>
      </c>
      <c r="B6294" s="4" t="s">
        <v>14211</v>
      </c>
      <c r="C6294" s="4" t="s">
        <v>10248</v>
      </c>
      <c r="D6294" s="10">
        <v>1.59241566E9</v>
      </c>
      <c r="E6294" s="25">
        <v>0.19346918</v>
      </c>
      <c r="G6294" s="25"/>
    </row>
    <row r="6295">
      <c r="A6295" s="4" t="s">
        <v>20585</v>
      </c>
      <c r="B6295" s="4" t="s">
        <v>20586</v>
      </c>
      <c r="C6295" s="4" t="s">
        <v>7085</v>
      </c>
      <c r="D6295" s="10">
        <v>1.592790881E9</v>
      </c>
      <c r="E6295" s="25">
        <v>0.19338371</v>
      </c>
      <c r="G6295" s="25"/>
    </row>
    <row r="6296">
      <c r="A6296" s="4" t="s">
        <v>20587</v>
      </c>
      <c r="B6296" s="4" t="s">
        <v>13443</v>
      </c>
      <c r="C6296" s="4" t="s">
        <v>12146</v>
      </c>
      <c r="D6296" s="10">
        <v>1.592877304E9</v>
      </c>
      <c r="E6296" s="25">
        <v>0.19334663</v>
      </c>
      <c r="G6296" s="25"/>
    </row>
    <row r="6297">
      <c r="A6297" s="4" t="s">
        <v>20588</v>
      </c>
      <c r="B6297" s="4" t="s">
        <v>15742</v>
      </c>
      <c r="C6297" s="4" t="s">
        <v>10527</v>
      </c>
      <c r="D6297" s="10">
        <v>1.593098773E9</v>
      </c>
      <c r="E6297" s="25">
        <v>0.19334312</v>
      </c>
      <c r="G6297" s="25"/>
    </row>
    <row r="6298">
      <c r="A6298" s="4" t="s">
        <v>20589</v>
      </c>
      <c r="B6298" s="4" t="s">
        <v>5400</v>
      </c>
      <c r="C6298" s="4" t="s">
        <v>7422</v>
      </c>
      <c r="D6298" s="10">
        <v>1.591298467E9</v>
      </c>
      <c r="E6298" s="25">
        <v>0.19331245</v>
      </c>
      <c r="G6298" s="25"/>
    </row>
    <row r="6299">
      <c r="A6299" s="22" t="s">
        <v>20590</v>
      </c>
      <c r="B6299" s="4" t="s">
        <v>15819</v>
      </c>
      <c r="C6299" s="4" t="s">
        <v>7109</v>
      </c>
      <c r="D6299" s="10">
        <v>1.592242131E9</v>
      </c>
      <c r="E6299" s="25">
        <v>0.19330868</v>
      </c>
      <c r="G6299" s="25"/>
    </row>
    <row r="6300">
      <c r="A6300" s="4" t="s">
        <v>20591</v>
      </c>
      <c r="B6300" s="4" t="s">
        <v>14656</v>
      </c>
      <c r="C6300" s="4" t="s">
        <v>4652</v>
      </c>
      <c r="D6300" s="10">
        <v>1.593183597E9</v>
      </c>
      <c r="E6300" s="25">
        <v>0.19319521</v>
      </c>
      <c r="G6300" s="25"/>
    </row>
    <row r="6301">
      <c r="A6301" s="22" t="s">
        <v>20592</v>
      </c>
      <c r="B6301" s="4" t="s">
        <v>930</v>
      </c>
      <c r="C6301" s="4" t="s">
        <v>3167</v>
      </c>
      <c r="D6301" s="10">
        <v>1.593026884E9</v>
      </c>
      <c r="E6301" s="25">
        <v>0.19307643</v>
      </c>
      <c r="G6301" s="25"/>
    </row>
    <row r="6302">
      <c r="A6302" s="4" t="s">
        <v>20593</v>
      </c>
      <c r="B6302" s="4" t="s">
        <v>13492</v>
      </c>
      <c r="C6302" s="4" t="s">
        <v>10362</v>
      </c>
      <c r="D6302" s="10">
        <v>1.59266128E9</v>
      </c>
      <c r="E6302" s="25">
        <v>0.1929323</v>
      </c>
      <c r="G6302" s="25"/>
    </row>
    <row r="6303">
      <c r="A6303" s="4" t="s">
        <v>20594</v>
      </c>
      <c r="B6303" s="4" t="s">
        <v>13433</v>
      </c>
      <c r="C6303" s="4" t="s">
        <v>10306</v>
      </c>
      <c r="D6303" s="10">
        <v>1.592427131E9</v>
      </c>
      <c r="E6303" s="25">
        <v>0.19291672</v>
      </c>
      <c r="G6303" s="25"/>
    </row>
    <row r="6304">
      <c r="A6304" s="4" t="s">
        <v>20595</v>
      </c>
      <c r="B6304" s="4" t="s">
        <v>1215</v>
      </c>
      <c r="C6304" s="4" t="s">
        <v>11563</v>
      </c>
      <c r="D6304" s="10">
        <v>1.592743579E9</v>
      </c>
      <c r="E6304" s="25">
        <v>0.1929079</v>
      </c>
      <c r="G6304" s="25"/>
    </row>
    <row r="6305">
      <c r="A6305" s="4" t="s">
        <v>20596</v>
      </c>
      <c r="B6305" s="4" t="s">
        <v>14975</v>
      </c>
      <c r="C6305" s="4" t="s">
        <v>8445</v>
      </c>
      <c r="D6305" s="10">
        <v>1.591322133E9</v>
      </c>
      <c r="E6305" s="25">
        <v>0.19288082</v>
      </c>
      <c r="G6305" s="25"/>
    </row>
    <row r="6306">
      <c r="A6306" s="22" t="s">
        <v>20597</v>
      </c>
      <c r="B6306" s="4" t="s">
        <v>8489</v>
      </c>
      <c r="C6306" s="4" t="s">
        <v>5038</v>
      </c>
      <c r="D6306" s="10">
        <v>1.593085981E9</v>
      </c>
      <c r="E6306" s="25">
        <v>0.19287333</v>
      </c>
      <c r="G6306" s="25"/>
    </row>
    <row r="6307">
      <c r="A6307" s="4" t="s">
        <v>20598</v>
      </c>
      <c r="B6307" s="4" t="s">
        <v>3294</v>
      </c>
      <c r="C6307" s="4" t="s">
        <v>4906</v>
      </c>
      <c r="D6307" s="10">
        <v>1.592486246E9</v>
      </c>
      <c r="E6307" s="25">
        <v>0.19286187</v>
      </c>
      <c r="G6307" s="25"/>
    </row>
    <row r="6308">
      <c r="A6308" s="4" t="s">
        <v>20599</v>
      </c>
      <c r="B6308" s="4" t="s">
        <v>886</v>
      </c>
      <c r="C6308" s="4" t="s">
        <v>9599</v>
      </c>
      <c r="D6308" s="10">
        <v>1.593025389E9</v>
      </c>
      <c r="E6308" s="25">
        <v>0.19280285</v>
      </c>
      <c r="G6308" s="25"/>
    </row>
    <row r="6309">
      <c r="A6309" s="4" t="s">
        <v>20600</v>
      </c>
      <c r="B6309" s="4" t="s">
        <v>13835</v>
      </c>
      <c r="C6309" s="4" t="s">
        <v>6221</v>
      </c>
      <c r="D6309" s="10">
        <v>1.593349571E9</v>
      </c>
      <c r="E6309" s="25">
        <v>0.19270039</v>
      </c>
      <c r="G6309" s="25"/>
    </row>
    <row r="6310">
      <c r="A6310" s="4" t="s">
        <v>20601</v>
      </c>
      <c r="B6310" s="4" t="s">
        <v>14107</v>
      </c>
      <c r="C6310" s="4" t="s">
        <v>3719</v>
      </c>
      <c r="D6310" s="10">
        <v>1.593185969E9</v>
      </c>
      <c r="E6310" s="25">
        <v>0.1926906</v>
      </c>
      <c r="G6310" s="25"/>
    </row>
    <row r="6311">
      <c r="A6311" s="4" t="s">
        <v>20602</v>
      </c>
      <c r="B6311" s="4" t="s">
        <v>1790</v>
      </c>
      <c r="C6311" s="4" t="s">
        <v>5543</v>
      </c>
      <c r="D6311" s="10">
        <v>1.592603721E9</v>
      </c>
      <c r="E6311" s="25">
        <v>0.19263335</v>
      </c>
      <c r="G6311" s="25"/>
    </row>
    <row r="6312">
      <c r="A6312" s="4" t="s">
        <v>20603</v>
      </c>
      <c r="B6312" s="4" t="s">
        <v>13715</v>
      </c>
      <c r="C6312" s="4" t="s">
        <v>6221</v>
      </c>
      <c r="D6312" s="10">
        <v>1.593347392E9</v>
      </c>
      <c r="E6312" s="25">
        <v>0.1924685</v>
      </c>
      <c r="G6312" s="25"/>
    </row>
    <row r="6313">
      <c r="A6313" s="22" t="s">
        <v>20604</v>
      </c>
      <c r="B6313" s="4" t="s">
        <v>13230</v>
      </c>
      <c r="C6313" s="4" t="s">
        <v>4753</v>
      </c>
      <c r="D6313" s="10">
        <v>1.591639607E9</v>
      </c>
      <c r="E6313" s="25">
        <v>0.19238351</v>
      </c>
      <c r="G6313" s="25"/>
    </row>
    <row r="6314">
      <c r="A6314" s="4" t="s">
        <v>20605</v>
      </c>
      <c r="B6314" s="4" t="s">
        <v>20606</v>
      </c>
      <c r="C6314" s="4" t="s">
        <v>11252</v>
      </c>
      <c r="D6314" s="10">
        <v>1.593202401E9</v>
      </c>
      <c r="E6314" s="25">
        <v>0.19234213</v>
      </c>
      <c r="G6314" s="25"/>
    </row>
    <row r="6315">
      <c r="A6315" s="4" t="s">
        <v>20607</v>
      </c>
      <c r="B6315" s="4" t="s">
        <v>13155</v>
      </c>
      <c r="C6315" s="4" t="s">
        <v>4737</v>
      </c>
      <c r="D6315" s="10">
        <v>1.592486401E9</v>
      </c>
      <c r="E6315" s="25">
        <v>0.19223046</v>
      </c>
      <c r="G6315" s="25"/>
    </row>
    <row r="6316">
      <c r="A6316" s="22" t="s">
        <v>20608</v>
      </c>
      <c r="B6316" s="4" t="s">
        <v>13945</v>
      </c>
      <c r="C6316" s="4" t="s">
        <v>3752</v>
      </c>
      <c r="D6316" s="10">
        <v>1.591494232E9</v>
      </c>
      <c r="E6316" s="25">
        <v>0.19155635</v>
      </c>
      <c r="G6316" s="25"/>
    </row>
    <row r="6317">
      <c r="A6317" s="4" t="s">
        <v>20609</v>
      </c>
      <c r="B6317" s="4" t="s">
        <v>3294</v>
      </c>
      <c r="C6317" s="4" t="s">
        <v>8367</v>
      </c>
      <c r="D6317" s="10">
        <v>1.591720321E9</v>
      </c>
      <c r="E6317" s="25">
        <v>0.1915439</v>
      </c>
      <c r="G6317" s="25"/>
    </row>
    <row r="6318">
      <c r="A6318" s="22" t="s">
        <v>20610</v>
      </c>
      <c r="B6318" s="4" t="s">
        <v>17318</v>
      </c>
      <c r="C6318" s="4" t="s">
        <v>10752</v>
      </c>
      <c r="D6318" s="10">
        <v>1.591874858E9</v>
      </c>
      <c r="E6318" s="25">
        <v>0.19154102</v>
      </c>
      <c r="G6318" s="25"/>
    </row>
    <row r="6319">
      <c r="A6319" s="4" t="s">
        <v>20611</v>
      </c>
      <c r="B6319" s="4" t="s">
        <v>20612</v>
      </c>
      <c r="C6319" s="4" t="s">
        <v>11192</v>
      </c>
      <c r="D6319" s="10">
        <v>1.591981231E9</v>
      </c>
      <c r="E6319" s="25">
        <v>0.19153632</v>
      </c>
      <c r="G6319" s="25"/>
    </row>
    <row r="6320">
      <c r="A6320" s="4" t="s">
        <v>20613</v>
      </c>
      <c r="B6320" s="4" t="s">
        <v>13773</v>
      </c>
      <c r="C6320" s="4" t="s">
        <v>7808</v>
      </c>
      <c r="D6320" s="10">
        <v>1.593522421E9</v>
      </c>
      <c r="E6320" s="25">
        <v>0.19148181</v>
      </c>
      <c r="G6320" s="25"/>
    </row>
    <row r="6321">
      <c r="A6321" s="4" t="s">
        <v>20614</v>
      </c>
      <c r="B6321" s="4" t="s">
        <v>20615</v>
      </c>
      <c r="C6321" s="4" t="s">
        <v>665</v>
      </c>
      <c r="D6321" s="10">
        <v>1.591449919E9</v>
      </c>
      <c r="E6321" s="25">
        <v>0.19128096</v>
      </c>
      <c r="G6321" s="25"/>
    </row>
    <row r="6322">
      <c r="A6322" s="4" t="s">
        <v>20616</v>
      </c>
      <c r="B6322" s="4" t="s">
        <v>6299</v>
      </c>
      <c r="C6322" s="4" t="s">
        <v>8467</v>
      </c>
      <c r="D6322" s="10">
        <v>1.591846381E9</v>
      </c>
      <c r="E6322" s="25">
        <v>0.19121645</v>
      </c>
      <c r="G6322" s="25"/>
    </row>
    <row r="6323">
      <c r="A6323" s="22" t="s">
        <v>20617</v>
      </c>
      <c r="B6323" s="4" t="s">
        <v>3143</v>
      </c>
      <c r="C6323" s="4" t="s">
        <v>12010</v>
      </c>
      <c r="D6323" s="10">
        <v>1.59204892E9</v>
      </c>
      <c r="E6323" s="25">
        <v>0.19118868</v>
      </c>
      <c r="G6323" s="25"/>
    </row>
    <row r="6324">
      <c r="A6324" s="4" t="s">
        <v>20618</v>
      </c>
      <c r="B6324" s="4" t="s">
        <v>8319</v>
      </c>
      <c r="C6324" s="4" t="s">
        <v>12501</v>
      </c>
      <c r="D6324" s="10">
        <v>1.592828503E9</v>
      </c>
      <c r="E6324" s="25">
        <v>0.1911878</v>
      </c>
      <c r="G6324" s="25"/>
    </row>
    <row r="6325">
      <c r="A6325" s="22" t="s">
        <v>20619</v>
      </c>
      <c r="B6325" s="4" t="s">
        <v>1257</v>
      </c>
      <c r="C6325" s="4" t="s">
        <v>371</v>
      </c>
      <c r="D6325" s="10">
        <v>1.593455582E9</v>
      </c>
      <c r="E6325" s="25">
        <v>0.19118345</v>
      </c>
      <c r="G6325" s="25"/>
    </row>
    <row r="6326">
      <c r="A6326" s="4" t="s">
        <v>20620</v>
      </c>
      <c r="B6326" s="4" t="s">
        <v>13945</v>
      </c>
      <c r="C6326" s="4" t="s">
        <v>12195</v>
      </c>
      <c r="D6326" s="10">
        <v>1.592980847E9</v>
      </c>
      <c r="E6326" s="25">
        <v>0.19116282</v>
      </c>
      <c r="G6326" s="25"/>
    </row>
    <row r="6327">
      <c r="A6327" s="4" t="s">
        <v>20621</v>
      </c>
      <c r="B6327" s="4" t="s">
        <v>15298</v>
      </c>
      <c r="C6327" s="4" t="s">
        <v>1978</v>
      </c>
      <c r="D6327" s="10">
        <v>1.592846278E9</v>
      </c>
      <c r="E6327" s="25">
        <v>0.19113676</v>
      </c>
      <c r="G6327" s="25"/>
    </row>
    <row r="6328">
      <c r="A6328" s="4" t="s">
        <v>20622</v>
      </c>
      <c r="B6328" s="4" t="s">
        <v>13118</v>
      </c>
      <c r="C6328" s="4" t="s">
        <v>5746</v>
      </c>
      <c r="D6328" s="10">
        <v>1.59253106E9</v>
      </c>
      <c r="E6328" s="25">
        <v>0.19113036</v>
      </c>
      <c r="G6328" s="25"/>
    </row>
    <row r="6329">
      <c r="A6329" s="4" t="s">
        <v>20623</v>
      </c>
      <c r="B6329" s="4" t="s">
        <v>13813</v>
      </c>
      <c r="C6329" s="4" t="s">
        <v>5184</v>
      </c>
      <c r="D6329" s="10">
        <v>1.592832625E9</v>
      </c>
      <c r="E6329" s="25">
        <v>0.1911253</v>
      </c>
      <c r="G6329" s="25"/>
    </row>
    <row r="6330">
      <c r="A6330" s="4" t="s">
        <v>20624</v>
      </c>
      <c r="B6330" s="4" t="s">
        <v>1619</v>
      </c>
      <c r="C6330" s="4" t="s">
        <v>6044</v>
      </c>
      <c r="D6330" s="10">
        <v>1.593053761E9</v>
      </c>
      <c r="E6330" s="25">
        <v>0.19108681</v>
      </c>
      <c r="G6330" s="25"/>
    </row>
    <row r="6331">
      <c r="A6331" s="4" t="s">
        <v>20625</v>
      </c>
      <c r="B6331" s="4" t="s">
        <v>6282</v>
      </c>
      <c r="C6331" s="4" t="s">
        <v>3149</v>
      </c>
      <c r="D6331" s="10">
        <v>1.592161694E9</v>
      </c>
      <c r="E6331" s="25">
        <v>0.19103377</v>
      </c>
      <c r="G6331" s="25"/>
    </row>
    <row r="6332">
      <c r="A6332" s="4" t="s">
        <v>20626</v>
      </c>
      <c r="B6332" s="26">
        <v>1.2346E13</v>
      </c>
      <c r="C6332" s="4" t="s">
        <v>11848</v>
      </c>
      <c r="D6332" s="10">
        <v>1.592225231E9</v>
      </c>
      <c r="E6332" s="25">
        <v>0.19102181</v>
      </c>
      <c r="G6332" s="25"/>
    </row>
    <row r="6333">
      <c r="A6333" s="4" t="s">
        <v>20627</v>
      </c>
      <c r="B6333" s="4" t="s">
        <v>14022</v>
      </c>
      <c r="C6333" s="4" t="s">
        <v>4699</v>
      </c>
      <c r="D6333" s="10">
        <v>1.592010569E9</v>
      </c>
      <c r="E6333" s="25">
        <v>0.19100977</v>
      </c>
      <c r="G6333" s="25"/>
    </row>
    <row r="6334">
      <c r="A6334" s="4" t="s">
        <v>20628</v>
      </c>
      <c r="B6334" s="4" t="s">
        <v>13509</v>
      </c>
      <c r="C6334" s="4" t="s">
        <v>3549</v>
      </c>
      <c r="D6334" s="10">
        <v>1.591640631E9</v>
      </c>
      <c r="E6334" s="25">
        <v>0.19100772</v>
      </c>
      <c r="G6334" s="25"/>
    </row>
    <row r="6335">
      <c r="A6335" s="4" t="s">
        <v>20629</v>
      </c>
      <c r="B6335" s="4" t="s">
        <v>19456</v>
      </c>
      <c r="C6335" s="4" t="s">
        <v>7339</v>
      </c>
      <c r="D6335" s="10">
        <v>1.5928332E9</v>
      </c>
      <c r="E6335" s="25">
        <v>0.19088508</v>
      </c>
      <c r="G6335" s="25"/>
    </row>
    <row r="6336">
      <c r="A6336" s="4" t="s">
        <v>20630</v>
      </c>
      <c r="B6336" s="4" t="s">
        <v>3285</v>
      </c>
      <c r="C6336" s="4" t="s">
        <v>9357</v>
      </c>
      <c r="D6336" s="10">
        <v>1.592493047E9</v>
      </c>
      <c r="E6336" s="25">
        <v>0.19088136</v>
      </c>
      <c r="G6336" s="25"/>
    </row>
    <row r="6337">
      <c r="A6337" s="22" t="s">
        <v>20631</v>
      </c>
      <c r="B6337" s="4" t="s">
        <v>1057</v>
      </c>
      <c r="C6337" s="4" t="s">
        <v>11212</v>
      </c>
      <c r="D6337" s="10">
        <v>1.593554363E9</v>
      </c>
      <c r="E6337" s="25">
        <v>0.19083488</v>
      </c>
      <c r="G6337" s="25"/>
    </row>
    <row r="6338">
      <c r="A6338" s="4" t="s">
        <v>20632</v>
      </c>
      <c r="B6338" s="4" t="s">
        <v>13362</v>
      </c>
      <c r="C6338" s="4" t="s">
        <v>12561</v>
      </c>
      <c r="D6338" s="10">
        <v>1.591798078E9</v>
      </c>
      <c r="E6338" s="25">
        <v>0.19078624</v>
      </c>
      <c r="G6338" s="25"/>
    </row>
    <row r="6339">
      <c r="A6339" s="22" t="s">
        <v>20633</v>
      </c>
      <c r="B6339" s="4" t="s">
        <v>3526</v>
      </c>
      <c r="C6339" s="4" t="s">
        <v>9614</v>
      </c>
      <c r="D6339" s="10">
        <v>1.592370824E9</v>
      </c>
      <c r="E6339" s="25">
        <v>0.19073188</v>
      </c>
      <c r="G6339" s="25"/>
    </row>
    <row r="6340">
      <c r="A6340" s="22" t="s">
        <v>20634</v>
      </c>
      <c r="B6340" s="4" t="s">
        <v>13643</v>
      </c>
      <c r="C6340" s="4" t="s">
        <v>4600</v>
      </c>
      <c r="D6340" s="10">
        <v>1.592055005E9</v>
      </c>
      <c r="E6340" s="25">
        <v>0.1907282</v>
      </c>
      <c r="G6340" s="25"/>
    </row>
    <row r="6341">
      <c r="A6341" s="4" t="s">
        <v>20635</v>
      </c>
      <c r="B6341" s="4" t="s">
        <v>13663</v>
      </c>
      <c r="C6341" s="4" t="s">
        <v>2740</v>
      </c>
      <c r="D6341" s="10">
        <v>1.591664768E9</v>
      </c>
      <c r="E6341" s="25">
        <v>0.19069476</v>
      </c>
      <c r="G6341" s="25"/>
    </row>
    <row r="6342">
      <c r="A6342" s="4" t="s">
        <v>20636</v>
      </c>
      <c r="B6342" s="4" t="s">
        <v>11083</v>
      </c>
      <c r="C6342" s="4" t="s">
        <v>1771</v>
      </c>
      <c r="D6342" s="10">
        <v>1.593111821E9</v>
      </c>
      <c r="E6342" s="25">
        <v>0.1906687</v>
      </c>
      <c r="G6342" s="25"/>
    </row>
    <row r="6343">
      <c r="A6343" s="4" t="s">
        <v>20637</v>
      </c>
      <c r="B6343" s="4" t="s">
        <v>14215</v>
      </c>
      <c r="C6343" s="4" t="s">
        <v>11600</v>
      </c>
      <c r="D6343" s="10">
        <v>1.592146484E9</v>
      </c>
      <c r="E6343" s="25">
        <v>0.190513</v>
      </c>
      <c r="G6343" s="25"/>
    </row>
    <row r="6344">
      <c r="A6344" s="4" t="s">
        <v>20638</v>
      </c>
      <c r="B6344" s="4" t="s">
        <v>5583</v>
      </c>
      <c r="C6344" s="4" t="s">
        <v>2470</v>
      </c>
      <c r="D6344" s="10">
        <v>1.593225052E9</v>
      </c>
      <c r="E6344" s="25">
        <v>0.19044703</v>
      </c>
      <c r="G6344" s="25"/>
    </row>
    <row r="6345">
      <c r="A6345" s="4" t="s">
        <v>20639</v>
      </c>
      <c r="B6345" s="4" t="s">
        <v>3108</v>
      </c>
      <c r="C6345" s="4" t="s">
        <v>4918</v>
      </c>
      <c r="D6345" s="10">
        <v>1.593526759E9</v>
      </c>
      <c r="E6345" s="25">
        <v>0.1904197</v>
      </c>
      <c r="G6345" s="25"/>
    </row>
    <row r="6346">
      <c r="A6346" s="22" t="s">
        <v>20640</v>
      </c>
      <c r="B6346" s="4" t="s">
        <v>930</v>
      </c>
      <c r="C6346" s="4" t="s">
        <v>9994</v>
      </c>
      <c r="D6346" s="10">
        <v>1.593062699E9</v>
      </c>
      <c r="E6346" s="25">
        <v>0.19024868</v>
      </c>
      <c r="G6346" s="25"/>
    </row>
    <row r="6347">
      <c r="A6347" s="22" t="s">
        <v>20641</v>
      </c>
      <c r="B6347" s="4" t="s">
        <v>2065</v>
      </c>
      <c r="C6347" s="4" t="s">
        <v>5283</v>
      </c>
      <c r="D6347" s="10">
        <v>1.592835562E9</v>
      </c>
      <c r="E6347" s="25">
        <v>0.19023262</v>
      </c>
      <c r="G6347" s="25"/>
    </row>
    <row r="6348">
      <c r="A6348" s="4" t="s">
        <v>20642</v>
      </c>
      <c r="B6348" s="4" t="s">
        <v>5433</v>
      </c>
      <c r="C6348" s="4" t="s">
        <v>6000</v>
      </c>
      <c r="D6348" s="10">
        <v>1.591801573E9</v>
      </c>
      <c r="E6348" s="25">
        <v>0.19019094</v>
      </c>
      <c r="G6348" s="25"/>
    </row>
    <row r="6349">
      <c r="A6349" s="4" t="s">
        <v>20643</v>
      </c>
      <c r="B6349" s="4" t="s">
        <v>20644</v>
      </c>
      <c r="C6349" s="4" t="s">
        <v>9308</v>
      </c>
      <c r="D6349" s="10">
        <v>1.592242726E9</v>
      </c>
      <c r="E6349" s="25">
        <v>0.19009984</v>
      </c>
      <c r="G6349" s="25"/>
    </row>
    <row r="6350">
      <c r="A6350" s="4" t="s">
        <v>20645</v>
      </c>
      <c r="B6350" s="4" t="s">
        <v>2030</v>
      </c>
      <c r="C6350" s="4" t="s">
        <v>9219</v>
      </c>
      <c r="D6350" s="10">
        <v>1.591999595E9</v>
      </c>
      <c r="E6350" s="25">
        <v>0.19001237</v>
      </c>
      <c r="G6350" s="25"/>
    </row>
    <row r="6351">
      <c r="A6351" s="4" t="s">
        <v>20646</v>
      </c>
      <c r="B6351" s="4" t="s">
        <v>930</v>
      </c>
      <c r="C6351" s="4" t="s">
        <v>6221</v>
      </c>
      <c r="D6351" s="10">
        <v>1.593368142E9</v>
      </c>
      <c r="E6351" s="25">
        <v>0.19000483</v>
      </c>
      <c r="G6351" s="25"/>
    </row>
    <row r="6352">
      <c r="A6352" s="4" t="s">
        <v>20647</v>
      </c>
      <c r="B6352" s="4" t="s">
        <v>2795</v>
      </c>
      <c r="C6352" s="4" t="s">
        <v>5547</v>
      </c>
      <c r="D6352" s="10">
        <v>1.591278354E9</v>
      </c>
      <c r="E6352" s="25">
        <v>0.18994096</v>
      </c>
      <c r="G6352" s="25"/>
    </row>
    <row r="6353">
      <c r="A6353" s="4" t="s">
        <v>20648</v>
      </c>
      <c r="B6353" s="4" t="s">
        <v>20649</v>
      </c>
      <c r="C6353" s="4" t="s">
        <v>11512</v>
      </c>
      <c r="D6353" s="10">
        <v>1.593002721E9</v>
      </c>
      <c r="E6353" s="25">
        <v>0.18991314</v>
      </c>
      <c r="G6353" s="25"/>
    </row>
    <row r="6354">
      <c r="A6354" s="4" t="s">
        <v>20650</v>
      </c>
      <c r="B6354" s="4" t="s">
        <v>1156</v>
      </c>
      <c r="C6354" s="4" t="s">
        <v>8526</v>
      </c>
      <c r="D6354" s="10">
        <v>1.591984536E9</v>
      </c>
      <c r="E6354" s="25">
        <v>0.18990198</v>
      </c>
      <c r="G6354" s="25"/>
    </row>
    <row r="6355">
      <c r="A6355" s="4" t="s">
        <v>20651</v>
      </c>
      <c r="B6355" s="4" t="s">
        <v>1336</v>
      </c>
      <c r="C6355" s="4" t="s">
        <v>5743</v>
      </c>
      <c r="D6355" s="10">
        <v>1.591099329E9</v>
      </c>
      <c r="E6355" s="25">
        <v>0.18983111</v>
      </c>
      <c r="G6355" s="25"/>
    </row>
    <row r="6356">
      <c r="A6356" s="4" t="s">
        <v>20652</v>
      </c>
      <c r="B6356" s="4" t="s">
        <v>3673</v>
      </c>
      <c r="C6356" s="4" t="s">
        <v>4974</v>
      </c>
      <c r="D6356" s="10">
        <v>1.592114876E9</v>
      </c>
      <c r="E6356" s="25">
        <v>0.18976484</v>
      </c>
      <c r="G6356" s="25"/>
    </row>
    <row r="6357">
      <c r="A6357" s="4" t="s">
        <v>20653</v>
      </c>
      <c r="B6357" s="4" t="s">
        <v>14533</v>
      </c>
      <c r="C6357" s="4" t="s">
        <v>2071</v>
      </c>
      <c r="D6357" s="10">
        <v>1.592786552E9</v>
      </c>
      <c r="E6357" s="25">
        <v>0.18963403</v>
      </c>
      <c r="G6357" s="25"/>
    </row>
    <row r="6358">
      <c r="A6358" s="22" t="s">
        <v>20654</v>
      </c>
      <c r="B6358" s="4" t="s">
        <v>13813</v>
      </c>
      <c r="C6358" s="4" t="s">
        <v>3438</v>
      </c>
      <c r="D6358" s="10">
        <v>1.591448836E9</v>
      </c>
      <c r="E6358" s="25">
        <v>0.18962075</v>
      </c>
      <c r="G6358" s="25"/>
    </row>
    <row r="6359">
      <c r="A6359" s="4" t="s">
        <v>20655</v>
      </c>
      <c r="B6359" s="4" t="s">
        <v>13311</v>
      </c>
      <c r="C6359" s="4" t="s">
        <v>10952</v>
      </c>
      <c r="D6359" s="10">
        <v>1.592627049E9</v>
      </c>
      <c r="E6359" s="25">
        <v>0.18957192</v>
      </c>
      <c r="G6359" s="25"/>
    </row>
    <row r="6360">
      <c r="A6360" s="4" t="s">
        <v>20656</v>
      </c>
      <c r="B6360" s="4" t="s">
        <v>13230</v>
      </c>
      <c r="C6360" s="4" t="s">
        <v>12476</v>
      </c>
      <c r="D6360" s="10">
        <v>1.592478627E9</v>
      </c>
      <c r="E6360" s="25">
        <v>0.18957114</v>
      </c>
      <c r="G6360" s="25"/>
    </row>
    <row r="6361">
      <c r="A6361" s="4" t="s">
        <v>20657</v>
      </c>
      <c r="B6361" s="4" t="s">
        <v>14700</v>
      </c>
      <c r="C6361" s="4" t="s">
        <v>7829</v>
      </c>
      <c r="D6361" s="10">
        <v>1.591562081E9</v>
      </c>
      <c r="E6361" s="25">
        <v>0.18953392</v>
      </c>
      <c r="G6361" s="25"/>
    </row>
    <row r="6362">
      <c r="A6362" s="4" t="s">
        <v>20658</v>
      </c>
      <c r="B6362" s="4" t="s">
        <v>16801</v>
      </c>
      <c r="C6362" s="4" t="s">
        <v>5681</v>
      </c>
      <c r="D6362" s="10">
        <v>1.592851258E9</v>
      </c>
      <c r="E6362" s="25">
        <v>0.18952529</v>
      </c>
      <c r="G6362" s="25"/>
    </row>
    <row r="6363">
      <c r="A6363" s="4" t="s">
        <v>20659</v>
      </c>
      <c r="B6363" s="4" t="s">
        <v>1215</v>
      </c>
      <c r="C6363" s="4" t="s">
        <v>12135</v>
      </c>
      <c r="D6363" s="10">
        <v>1.591469594E9</v>
      </c>
      <c r="E6363" s="25">
        <v>0.18941574</v>
      </c>
      <c r="G6363" s="25"/>
    </row>
    <row r="6364">
      <c r="A6364" s="4" t="s">
        <v>20660</v>
      </c>
      <c r="B6364" s="4" t="s">
        <v>3053</v>
      </c>
      <c r="C6364" s="4" t="s">
        <v>9891</v>
      </c>
      <c r="D6364" s="10">
        <v>1.592004728E9</v>
      </c>
      <c r="E6364" s="25">
        <v>0.1893913</v>
      </c>
      <c r="G6364" s="25"/>
    </row>
    <row r="6365">
      <c r="A6365" s="22" t="s">
        <v>20661</v>
      </c>
      <c r="B6365" s="4" t="s">
        <v>13155</v>
      </c>
      <c r="C6365" s="4" t="s">
        <v>8307</v>
      </c>
      <c r="D6365" s="10">
        <v>1.591914074E9</v>
      </c>
      <c r="E6365" s="25">
        <v>0.18938747</v>
      </c>
      <c r="G6365" s="25"/>
    </row>
    <row r="6366">
      <c r="A6366" s="4" t="s">
        <v>20662</v>
      </c>
      <c r="B6366" s="4" t="s">
        <v>15728</v>
      </c>
      <c r="C6366" s="4" t="s">
        <v>4914</v>
      </c>
      <c r="D6366" s="10">
        <v>1.592313491E9</v>
      </c>
      <c r="E6366" s="25">
        <v>0.18931739</v>
      </c>
      <c r="G6366" s="25"/>
    </row>
    <row r="6367">
      <c r="A6367" s="4" t="s">
        <v>20663</v>
      </c>
      <c r="B6367" s="4" t="s">
        <v>13161</v>
      </c>
      <c r="C6367" s="4" t="s">
        <v>3700</v>
      </c>
      <c r="D6367" s="10">
        <v>1.592072736E9</v>
      </c>
      <c r="E6367" s="25">
        <v>0.1891928</v>
      </c>
      <c r="G6367" s="25"/>
    </row>
    <row r="6368">
      <c r="A6368" s="22" t="s">
        <v>20664</v>
      </c>
      <c r="B6368" s="4" t="s">
        <v>1492</v>
      </c>
      <c r="C6368" s="4" t="s">
        <v>1662</v>
      </c>
      <c r="D6368" s="10">
        <v>1.592210755E9</v>
      </c>
      <c r="E6368" s="25">
        <v>0.18917492</v>
      </c>
      <c r="G6368" s="25"/>
    </row>
    <row r="6369">
      <c r="A6369" s="4" t="s">
        <v>20665</v>
      </c>
      <c r="B6369" s="4" t="s">
        <v>13819</v>
      </c>
      <c r="C6369" s="4" t="s">
        <v>34</v>
      </c>
      <c r="D6369" s="10">
        <v>1.592759473E9</v>
      </c>
      <c r="E6369" s="25">
        <v>0.18914485</v>
      </c>
      <c r="G6369" s="25"/>
    </row>
    <row r="6370">
      <c r="A6370" s="4" t="s">
        <v>20666</v>
      </c>
      <c r="B6370" s="4" t="s">
        <v>1619</v>
      </c>
      <c r="C6370" s="4" t="s">
        <v>8420</v>
      </c>
      <c r="D6370" s="10">
        <v>1.593379867E9</v>
      </c>
      <c r="E6370" s="25">
        <v>0.18907501</v>
      </c>
      <c r="G6370" s="25"/>
    </row>
    <row r="6371">
      <c r="A6371" s="22" t="s">
        <v>20667</v>
      </c>
      <c r="B6371" s="4" t="s">
        <v>1790</v>
      </c>
      <c r="C6371" s="4" t="s">
        <v>11101</v>
      </c>
      <c r="D6371" s="10">
        <v>1.591119552E9</v>
      </c>
      <c r="E6371" s="25">
        <v>0.1889322</v>
      </c>
      <c r="G6371" s="25"/>
    </row>
    <row r="6372">
      <c r="A6372" s="4" t="s">
        <v>20668</v>
      </c>
      <c r="B6372" s="4" t="s">
        <v>13230</v>
      </c>
      <c r="C6372" s="4" t="s">
        <v>10342</v>
      </c>
      <c r="D6372" s="10">
        <v>1.593516955E9</v>
      </c>
      <c r="E6372" s="25">
        <v>0.18890962</v>
      </c>
      <c r="G6372" s="25"/>
    </row>
    <row r="6373">
      <c r="A6373" s="22" t="s">
        <v>20669</v>
      </c>
      <c r="B6373" s="4" t="s">
        <v>1057</v>
      </c>
      <c r="C6373" s="4" t="s">
        <v>6338</v>
      </c>
      <c r="D6373" s="10">
        <v>1.59146186E9</v>
      </c>
      <c r="E6373" s="25">
        <v>0.18874907</v>
      </c>
      <c r="G6373" s="25"/>
    </row>
    <row r="6374">
      <c r="A6374" s="4" t="s">
        <v>20670</v>
      </c>
      <c r="B6374" s="4" t="s">
        <v>939</v>
      </c>
      <c r="C6374" s="4" t="s">
        <v>892</v>
      </c>
      <c r="D6374" s="10">
        <v>1.591143061E9</v>
      </c>
      <c r="E6374" s="25">
        <v>0.18874907</v>
      </c>
      <c r="G6374" s="25"/>
    </row>
    <row r="6375">
      <c r="A6375" s="4" t="s">
        <v>20671</v>
      </c>
      <c r="B6375" s="4" t="s">
        <v>13894</v>
      </c>
      <c r="C6375" s="4" t="s">
        <v>9277</v>
      </c>
      <c r="D6375" s="10">
        <v>1.592859616E9</v>
      </c>
      <c r="E6375" s="25">
        <v>0.18870822</v>
      </c>
      <c r="G6375" s="25"/>
    </row>
    <row r="6376">
      <c r="A6376" s="4" t="s">
        <v>20672</v>
      </c>
      <c r="B6376" s="4" t="s">
        <v>3947</v>
      </c>
      <c r="C6376" s="4" t="s">
        <v>12081</v>
      </c>
      <c r="D6376" s="10">
        <v>1.593193577E9</v>
      </c>
      <c r="E6376" s="25">
        <v>0.1886902</v>
      </c>
      <c r="G6376" s="25"/>
    </row>
    <row r="6377">
      <c r="A6377" s="22" t="s">
        <v>20673</v>
      </c>
      <c r="B6377" s="4" t="s">
        <v>20674</v>
      </c>
      <c r="C6377" s="4" t="s">
        <v>6130</v>
      </c>
      <c r="D6377" s="10">
        <v>1.593528351E9</v>
      </c>
      <c r="E6377" s="25">
        <v>0.18859568</v>
      </c>
      <c r="G6377" s="25"/>
    </row>
    <row r="6378">
      <c r="A6378" s="22" t="s">
        <v>20675</v>
      </c>
      <c r="B6378" s="4" t="s">
        <v>20676</v>
      </c>
      <c r="C6378" s="4" t="s">
        <v>8222</v>
      </c>
      <c r="D6378" s="10">
        <v>1.592598758E9</v>
      </c>
      <c r="E6378" s="25">
        <v>0.18852764</v>
      </c>
      <c r="G6378" s="25"/>
    </row>
    <row r="6379">
      <c r="A6379" s="4" t="s">
        <v>20677</v>
      </c>
      <c r="B6379" s="4" t="s">
        <v>1619</v>
      </c>
      <c r="C6379" s="4" t="s">
        <v>770</v>
      </c>
      <c r="D6379" s="10">
        <v>1.592237143E9</v>
      </c>
      <c r="E6379" s="25">
        <v>0.18852516</v>
      </c>
      <c r="G6379" s="25"/>
    </row>
    <row r="6380">
      <c r="A6380" s="4" t="s">
        <v>20678</v>
      </c>
      <c r="B6380" s="4" t="s">
        <v>20679</v>
      </c>
      <c r="C6380" s="4" t="s">
        <v>10854</v>
      </c>
      <c r="D6380" s="10">
        <v>1.591610219E9</v>
      </c>
      <c r="E6380" s="25">
        <v>0.18847774</v>
      </c>
      <c r="G6380" s="25"/>
    </row>
    <row r="6381">
      <c r="A6381" s="22" t="s">
        <v>20680</v>
      </c>
      <c r="B6381" s="4" t="s">
        <v>6282</v>
      </c>
      <c r="C6381" s="4" t="s">
        <v>7081</v>
      </c>
      <c r="D6381" s="10">
        <v>1.592676008E9</v>
      </c>
      <c r="E6381" s="25">
        <v>0.18845639</v>
      </c>
      <c r="G6381" s="25"/>
    </row>
    <row r="6382">
      <c r="A6382" s="4" t="s">
        <v>20681</v>
      </c>
      <c r="B6382" s="4" t="s">
        <v>16145</v>
      </c>
      <c r="C6382" s="4" t="s">
        <v>191</v>
      </c>
      <c r="D6382" s="10">
        <v>1.593091305E9</v>
      </c>
      <c r="E6382" s="25">
        <v>0.18840462</v>
      </c>
      <c r="G6382" s="25"/>
    </row>
    <row r="6383">
      <c r="A6383" s="22" t="s">
        <v>20682</v>
      </c>
      <c r="B6383" s="4" t="s">
        <v>1492</v>
      </c>
      <c r="C6383" s="4" t="s">
        <v>579</v>
      </c>
      <c r="D6383" s="10">
        <v>1.591223747E9</v>
      </c>
      <c r="E6383" s="25">
        <v>0.18837146</v>
      </c>
      <c r="G6383" s="25"/>
    </row>
    <row r="6384">
      <c r="A6384" s="4" t="s">
        <v>20683</v>
      </c>
      <c r="B6384" s="4" t="s">
        <v>13950</v>
      </c>
      <c r="C6384" s="4" t="s">
        <v>6837</v>
      </c>
      <c r="D6384" s="10">
        <v>1.592084043E9</v>
      </c>
      <c r="E6384" s="25">
        <v>0.18833219</v>
      </c>
      <c r="G6384" s="25"/>
    </row>
    <row r="6385">
      <c r="A6385" s="4" t="s">
        <v>20684</v>
      </c>
      <c r="B6385" s="4" t="s">
        <v>14834</v>
      </c>
      <c r="C6385" s="4" t="s">
        <v>2202</v>
      </c>
      <c r="D6385" s="10">
        <v>1.591194261E9</v>
      </c>
      <c r="E6385" s="25">
        <v>0.18832023</v>
      </c>
      <c r="G6385" s="25"/>
    </row>
    <row r="6386">
      <c r="A6386" s="4" t="s">
        <v>20685</v>
      </c>
      <c r="B6386" s="4" t="s">
        <v>13784</v>
      </c>
      <c r="C6386" s="4" t="s">
        <v>1264</v>
      </c>
      <c r="D6386" s="10">
        <v>1.593130408E9</v>
      </c>
      <c r="E6386" s="25">
        <v>0.18831421</v>
      </c>
      <c r="G6386" s="25"/>
    </row>
    <row r="6387">
      <c r="A6387" s="22" t="s">
        <v>20686</v>
      </c>
      <c r="B6387" s="4" t="s">
        <v>930</v>
      </c>
      <c r="C6387" s="4" t="s">
        <v>1451</v>
      </c>
      <c r="D6387" s="10">
        <v>1.591237715E9</v>
      </c>
      <c r="E6387" s="25">
        <v>0.18819965</v>
      </c>
      <c r="G6387" s="25"/>
    </row>
    <row r="6388">
      <c r="A6388" s="4" t="s">
        <v>20687</v>
      </c>
      <c r="B6388" s="4" t="s">
        <v>15124</v>
      </c>
      <c r="C6388" s="4" t="s">
        <v>9645</v>
      </c>
      <c r="D6388" s="10">
        <v>1.591336837E9</v>
      </c>
      <c r="E6388" s="25">
        <v>0.18816757</v>
      </c>
      <c r="G6388" s="25"/>
    </row>
    <row r="6389">
      <c r="A6389" s="22" t="s">
        <v>20688</v>
      </c>
      <c r="B6389" s="4" t="s">
        <v>13945</v>
      </c>
      <c r="C6389" s="4" t="s">
        <v>2229</v>
      </c>
      <c r="D6389" s="10">
        <v>1.592382097E9</v>
      </c>
      <c r="E6389" s="25">
        <v>0.18813995</v>
      </c>
      <c r="G6389" s="25"/>
    </row>
    <row r="6390">
      <c r="A6390" s="22" t="s">
        <v>20689</v>
      </c>
      <c r="B6390" s="4" t="s">
        <v>5018</v>
      </c>
      <c r="C6390" s="4" t="s">
        <v>6531</v>
      </c>
      <c r="D6390" s="10">
        <v>1.59166366E9</v>
      </c>
      <c r="E6390" s="25">
        <v>0.18811707</v>
      </c>
      <c r="G6390" s="25"/>
    </row>
    <row r="6391">
      <c r="A6391" s="4" t="s">
        <v>20690</v>
      </c>
      <c r="B6391" s="4" t="s">
        <v>13752</v>
      </c>
      <c r="C6391" s="4" t="s">
        <v>1451</v>
      </c>
      <c r="D6391" s="10">
        <v>1.591300987E9</v>
      </c>
      <c r="E6391" s="25">
        <v>0.1880847</v>
      </c>
      <c r="G6391" s="25"/>
    </row>
    <row r="6392">
      <c r="A6392" s="4" t="s">
        <v>20691</v>
      </c>
      <c r="B6392" s="4" t="s">
        <v>13784</v>
      </c>
      <c r="C6392" s="4" t="s">
        <v>552</v>
      </c>
      <c r="D6392" s="10">
        <v>1.591749011E9</v>
      </c>
      <c r="E6392" s="25">
        <v>0.18798381</v>
      </c>
      <c r="G6392" s="25"/>
    </row>
    <row r="6393">
      <c r="A6393" s="4" t="s">
        <v>20692</v>
      </c>
      <c r="B6393" s="4" t="s">
        <v>7379</v>
      </c>
      <c r="C6393" s="4" t="s">
        <v>8102</v>
      </c>
      <c r="D6393" s="10">
        <v>1.592401488E9</v>
      </c>
      <c r="E6393" s="25">
        <v>0.18796192</v>
      </c>
      <c r="G6393" s="25"/>
    </row>
    <row r="6394">
      <c r="A6394" s="4" t="s">
        <v>20693</v>
      </c>
      <c r="B6394" s="4" t="s">
        <v>20432</v>
      </c>
      <c r="C6394" s="4" t="s">
        <v>7356</v>
      </c>
      <c r="D6394" s="10">
        <v>1.593316842E9</v>
      </c>
      <c r="E6394" s="25">
        <v>0.18791294</v>
      </c>
      <c r="G6394" s="25"/>
    </row>
    <row r="6395">
      <c r="A6395" s="4" t="s">
        <v>20694</v>
      </c>
      <c r="B6395" s="4" t="s">
        <v>15889</v>
      </c>
      <c r="C6395" s="4" t="s">
        <v>2944</v>
      </c>
      <c r="D6395" s="10">
        <v>1.592758371E9</v>
      </c>
      <c r="E6395" s="25">
        <v>0.18790647</v>
      </c>
      <c r="G6395" s="25"/>
    </row>
    <row r="6396">
      <c r="A6396" s="22" t="s">
        <v>20695</v>
      </c>
      <c r="B6396" s="4" t="s">
        <v>11591</v>
      </c>
      <c r="C6396" s="4" t="s">
        <v>8839</v>
      </c>
      <c r="D6396" s="10">
        <v>1.592326095E9</v>
      </c>
      <c r="E6396" s="25">
        <v>0.18782997</v>
      </c>
      <c r="G6396" s="25"/>
    </row>
    <row r="6397">
      <c r="A6397" s="4" t="s">
        <v>20696</v>
      </c>
      <c r="B6397" s="4" t="s">
        <v>14838</v>
      </c>
      <c r="C6397" s="4" t="s">
        <v>262</v>
      </c>
      <c r="D6397" s="10">
        <v>1.592067437E9</v>
      </c>
      <c r="E6397" s="25">
        <v>0.18781911</v>
      </c>
      <c r="G6397" s="25"/>
    </row>
    <row r="6398">
      <c r="A6398" s="22" t="s">
        <v>20697</v>
      </c>
      <c r="B6398" s="4" t="s">
        <v>2989</v>
      </c>
      <c r="C6398" s="4" t="s">
        <v>280</v>
      </c>
      <c r="D6398" s="10">
        <v>1.592594238E9</v>
      </c>
      <c r="E6398" s="25">
        <v>0.18777904</v>
      </c>
      <c r="G6398" s="25"/>
    </row>
    <row r="6399">
      <c r="A6399" s="4" t="s">
        <v>20698</v>
      </c>
      <c r="B6399" s="4" t="s">
        <v>14747</v>
      </c>
      <c r="C6399" s="4" t="s">
        <v>4283</v>
      </c>
      <c r="D6399" s="10">
        <v>1.593478243E9</v>
      </c>
      <c r="E6399" s="25">
        <v>0.18770973</v>
      </c>
      <c r="G6399" s="25"/>
    </row>
    <row r="6400">
      <c r="A6400" s="22" t="s">
        <v>20699</v>
      </c>
      <c r="B6400" s="4" t="s">
        <v>17761</v>
      </c>
      <c r="C6400" s="4" t="s">
        <v>10504</v>
      </c>
      <c r="D6400" s="10">
        <v>1.592185155E9</v>
      </c>
      <c r="E6400" s="25">
        <v>0.18769994</v>
      </c>
      <c r="G6400" s="25"/>
    </row>
    <row r="6401">
      <c r="A6401" s="22" t="s">
        <v>20700</v>
      </c>
      <c r="B6401" s="4" t="s">
        <v>4210</v>
      </c>
      <c r="C6401" s="4" t="s">
        <v>10183</v>
      </c>
      <c r="D6401" s="10">
        <v>1.591345485E9</v>
      </c>
      <c r="E6401" s="25">
        <v>0.18764848</v>
      </c>
      <c r="G6401" s="25"/>
    </row>
    <row r="6402">
      <c r="A6402" s="22" t="s">
        <v>20701</v>
      </c>
      <c r="B6402" s="4" t="s">
        <v>3294</v>
      </c>
      <c r="C6402" s="4" t="s">
        <v>7007</v>
      </c>
      <c r="D6402" s="10">
        <v>1.592418256E9</v>
      </c>
      <c r="E6402" s="25">
        <v>0.18753593</v>
      </c>
      <c r="G6402" s="25"/>
    </row>
    <row r="6403">
      <c r="A6403" s="4" t="s">
        <v>20702</v>
      </c>
      <c r="B6403" s="4" t="s">
        <v>2989</v>
      </c>
      <c r="C6403" s="4" t="s">
        <v>5092</v>
      </c>
      <c r="D6403" s="10">
        <v>1.592420931E9</v>
      </c>
      <c r="E6403" s="25">
        <v>0.18753558</v>
      </c>
      <c r="G6403" s="25"/>
    </row>
    <row r="6404">
      <c r="A6404" s="22" t="s">
        <v>20703</v>
      </c>
      <c r="B6404" s="4" t="s">
        <v>17025</v>
      </c>
      <c r="C6404" s="4" t="s">
        <v>2978</v>
      </c>
      <c r="D6404" s="10">
        <v>1.5930571E9</v>
      </c>
      <c r="E6404" s="25">
        <v>0.18750723</v>
      </c>
      <c r="G6404" s="25"/>
    </row>
    <row r="6405">
      <c r="A6405" s="4" t="s">
        <v>20704</v>
      </c>
      <c r="B6405" s="4" t="s">
        <v>15046</v>
      </c>
      <c r="C6405" s="4" t="s">
        <v>4180</v>
      </c>
      <c r="D6405" s="10">
        <v>1.591196361E9</v>
      </c>
      <c r="E6405" s="25">
        <v>0.18750393</v>
      </c>
      <c r="G6405" s="25"/>
    </row>
    <row r="6406">
      <c r="A6406" s="4" t="s">
        <v>20705</v>
      </c>
      <c r="B6406" s="4" t="s">
        <v>16366</v>
      </c>
      <c r="C6406" s="4" t="s">
        <v>3652</v>
      </c>
      <c r="D6406" s="10">
        <v>1.591038653E9</v>
      </c>
      <c r="E6406" s="25">
        <v>0.18744949</v>
      </c>
      <c r="G6406" s="25"/>
    </row>
    <row r="6407">
      <c r="A6407" s="4" t="s">
        <v>20706</v>
      </c>
      <c r="B6407" s="4" t="s">
        <v>5998</v>
      </c>
      <c r="C6407" s="4" t="s">
        <v>3097</v>
      </c>
      <c r="D6407" s="10">
        <v>1.591959795E9</v>
      </c>
      <c r="E6407" s="25">
        <v>0.18743777</v>
      </c>
      <c r="G6407" s="25"/>
    </row>
    <row r="6408">
      <c r="A6408" s="22" t="s">
        <v>20707</v>
      </c>
      <c r="B6408" s="4" t="s">
        <v>1257</v>
      </c>
      <c r="C6408" s="4" t="s">
        <v>8584</v>
      </c>
      <c r="D6408" s="10">
        <v>1.592833352E9</v>
      </c>
      <c r="E6408" s="25">
        <v>0.18737768</v>
      </c>
      <c r="G6408" s="25"/>
    </row>
    <row r="6409">
      <c r="A6409" s="4" t="s">
        <v>20708</v>
      </c>
      <c r="B6409" s="4" t="s">
        <v>20709</v>
      </c>
      <c r="C6409" s="4" t="s">
        <v>5767</v>
      </c>
      <c r="D6409" s="10">
        <v>1.592597437E9</v>
      </c>
      <c r="E6409" s="25">
        <v>0.18729173</v>
      </c>
      <c r="G6409" s="25"/>
    </row>
    <row r="6410">
      <c r="A6410" s="4" t="s">
        <v>20710</v>
      </c>
      <c r="B6410" s="4" t="s">
        <v>13135</v>
      </c>
      <c r="C6410" s="4" t="s">
        <v>2569</v>
      </c>
      <c r="D6410" s="10">
        <v>1.592090539E9</v>
      </c>
      <c r="E6410" s="25">
        <v>0.1872574</v>
      </c>
      <c r="G6410" s="25"/>
    </row>
    <row r="6411">
      <c r="A6411" s="4" t="s">
        <v>20711</v>
      </c>
      <c r="B6411" s="4" t="s">
        <v>15853</v>
      </c>
      <c r="C6411" s="4" t="s">
        <v>2927</v>
      </c>
      <c r="D6411" s="10">
        <v>1.591822853E9</v>
      </c>
      <c r="E6411" s="25">
        <v>0.18720582</v>
      </c>
      <c r="G6411" s="25"/>
    </row>
    <row r="6412">
      <c r="A6412" s="4" t="s">
        <v>20712</v>
      </c>
      <c r="B6412" s="4" t="s">
        <v>2284</v>
      </c>
      <c r="C6412" s="4" t="s">
        <v>327</v>
      </c>
      <c r="D6412" s="10">
        <v>1.591049336E9</v>
      </c>
      <c r="E6412" s="25">
        <v>0.1871974</v>
      </c>
      <c r="G6412" s="25"/>
    </row>
    <row r="6413">
      <c r="A6413" s="22" t="s">
        <v>20713</v>
      </c>
      <c r="B6413" s="4" t="s">
        <v>930</v>
      </c>
      <c r="C6413" s="4" t="s">
        <v>7197</v>
      </c>
      <c r="D6413" s="10">
        <v>1.593150529E9</v>
      </c>
      <c r="E6413" s="25">
        <v>0.18719627</v>
      </c>
      <c r="G6413" s="25"/>
    </row>
    <row r="6414">
      <c r="A6414" s="4" t="s">
        <v>20714</v>
      </c>
      <c r="B6414" s="4" t="s">
        <v>1057</v>
      </c>
      <c r="C6414" s="4" t="s">
        <v>3541</v>
      </c>
      <c r="D6414" s="10">
        <v>1.592570596E9</v>
      </c>
      <c r="E6414" s="25">
        <v>0.18718642</v>
      </c>
      <c r="G6414" s="25"/>
    </row>
    <row r="6415">
      <c r="A6415" s="4" t="s">
        <v>20715</v>
      </c>
      <c r="B6415" s="4" t="s">
        <v>20716</v>
      </c>
      <c r="C6415" s="4" t="s">
        <v>5819</v>
      </c>
      <c r="D6415" s="10">
        <v>1.593343755E9</v>
      </c>
      <c r="E6415" s="25">
        <v>0.18716209</v>
      </c>
      <c r="G6415" s="25"/>
    </row>
    <row r="6416">
      <c r="A6416" s="4" t="s">
        <v>20717</v>
      </c>
      <c r="B6416" s="4" t="s">
        <v>4786</v>
      </c>
      <c r="C6416" s="4" t="s">
        <v>2342</v>
      </c>
      <c r="D6416" s="10">
        <v>1.592599784E9</v>
      </c>
      <c r="E6416" s="25">
        <v>0.18714298</v>
      </c>
      <c r="G6416" s="25"/>
    </row>
    <row r="6417">
      <c r="A6417" s="22" t="s">
        <v>20718</v>
      </c>
      <c r="B6417" s="4" t="s">
        <v>11591</v>
      </c>
      <c r="C6417" s="4" t="s">
        <v>2761</v>
      </c>
      <c r="D6417" s="10">
        <v>1.593034124E9</v>
      </c>
      <c r="E6417" s="25">
        <v>0.18710062</v>
      </c>
      <c r="G6417" s="25"/>
    </row>
    <row r="6418">
      <c r="A6418" s="4" t="s">
        <v>20719</v>
      </c>
      <c r="B6418" s="4" t="s">
        <v>13333</v>
      </c>
      <c r="C6418" s="4" t="s">
        <v>5015</v>
      </c>
      <c r="D6418" s="10">
        <v>1.593052248E9</v>
      </c>
      <c r="E6418" s="25">
        <v>0.18676366</v>
      </c>
      <c r="G6418" s="25"/>
    </row>
    <row r="6419">
      <c r="A6419" s="4" t="s">
        <v>20720</v>
      </c>
      <c r="B6419" s="4" t="s">
        <v>20721</v>
      </c>
      <c r="C6419" s="4" t="s">
        <v>3897</v>
      </c>
      <c r="D6419" s="10">
        <v>1.592516686E9</v>
      </c>
      <c r="E6419" s="25">
        <v>0.18672457</v>
      </c>
      <c r="G6419" s="25"/>
    </row>
    <row r="6420">
      <c r="A6420" s="22" t="s">
        <v>20722</v>
      </c>
      <c r="B6420" s="4" t="s">
        <v>2065</v>
      </c>
      <c r="C6420" s="4" t="s">
        <v>9254</v>
      </c>
      <c r="D6420" s="10">
        <v>1.592650389E9</v>
      </c>
      <c r="E6420" s="25">
        <v>0.18660258</v>
      </c>
      <c r="G6420" s="25"/>
    </row>
    <row r="6421">
      <c r="A6421" s="4" t="s">
        <v>20723</v>
      </c>
      <c r="B6421" s="4" t="s">
        <v>10639</v>
      </c>
      <c r="C6421" s="4" t="s">
        <v>12085</v>
      </c>
      <c r="D6421" s="10">
        <v>1.593027672E9</v>
      </c>
      <c r="E6421" s="25">
        <v>0.18635897</v>
      </c>
      <c r="G6421" s="25"/>
    </row>
    <row r="6422">
      <c r="A6422" s="22" t="s">
        <v>20724</v>
      </c>
      <c r="B6422" s="4" t="s">
        <v>19398</v>
      </c>
      <c r="C6422" s="4" t="s">
        <v>4960</v>
      </c>
      <c r="D6422" s="10">
        <v>1.591135605E9</v>
      </c>
      <c r="E6422" s="25">
        <v>0.18634765</v>
      </c>
      <c r="G6422" s="25"/>
    </row>
    <row r="6423">
      <c r="A6423" s="4" t="s">
        <v>20725</v>
      </c>
      <c r="B6423" s="4" t="s">
        <v>1156</v>
      </c>
      <c r="C6423" s="4" t="s">
        <v>6560</v>
      </c>
      <c r="D6423" s="10">
        <v>1.592531794E9</v>
      </c>
      <c r="E6423" s="25">
        <v>0.18632445</v>
      </c>
      <c r="G6423" s="25"/>
    </row>
    <row r="6424">
      <c r="A6424" s="4" t="s">
        <v>20726</v>
      </c>
      <c r="B6424" s="4" t="s">
        <v>9545</v>
      </c>
      <c r="C6424" s="4" t="s">
        <v>4611</v>
      </c>
      <c r="D6424" s="10">
        <v>1.59242311E9</v>
      </c>
      <c r="E6424" s="25">
        <v>0.18631963</v>
      </c>
      <c r="G6424" s="25"/>
    </row>
    <row r="6425">
      <c r="A6425" s="4" t="s">
        <v>20727</v>
      </c>
      <c r="B6425" s="4" t="s">
        <v>11591</v>
      </c>
      <c r="C6425" s="4" t="s">
        <v>7382</v>
      </c>
      <c r="D6425" s="10">
        <v>1.592582532E9</v>
      </c>
      <c r="E6425" s="25">
        <v>0.18628585</v>
      </c>
      <c r="G6425" s="25"/>
    </row>
    <row r="6426">
      <c r="A6426" s="4" t="s">
        <v>20728</v>
      </c>
      <c r="B6426" s="4" t="s">
        <v>14114</v>
      </c>
      <c r="C6426" s="4" t="s">
        <v>7664</v>
      </c>
      <c r="D6426" s="10">
        <v>1.592030118E9</v>
      </c>
      <c r="E6426" s="25">
        <v>0.18622933</v>
      </c>
      <c r="G6426" s="25"/>
    </row>
    <row r="6427">
      <c r="A6427" s="4" t="s">
        <v>20729</v>
      </c>
      <c r="B6427" s="4" t="s">
        <v>13773</v>
      </c>
      <c r="C6427" s="4" t="s">
        <v>5842</v>
      </c>
      <c r="D6427" s="10">
        <v>1.592239205E9</v>
      </c>
      <c r="E6427" s="25">
        <v>0.18620273</v>
      </c>
      <c r="G6427" s="25"/>
    </row>
    <row r="6428">
      <c r="A6428" s="4" t="s">
        <v>20730</v>
      </c>
      <c r="B6428" s="4" t="s">
        <v>13425</v>
      </c>
      <c r="C6428" s="4" t="s">
        <v>970</v>
      </c>
      <c r="D6428" s="10">
        <v>1.593118315E9</v>
      </c>
      <c r="E6428" s="25">
        <v>0.18604366</v>
      </c>
      <c r="G6428" s="25"/>
    </row>
    <row r="6429">
      <c r="A6429" s="4" t="s">
        <v>20731</v>
      </c>
      <c r="B6429" s="4" t="s">
        <v>15050</v>
      </c>
      <c r="C6429" s="4" t="s">
        <v>11833</v>
      </c>
      <c r="D6429" s="10">
        <v>1.591161368E9</v>
      </c>
      <c r="E6429" s="25">
        <v>0.18602313</v>
      </c>
      <c r="G6429" s="25"/>
    </row>
    <row r="6430">
      <c r="A6430" s="4" t="s">
        <v>20732</v>
      </c>
      <c r="B6430" s="4" t="s">
        <v>13230</v>
      </c>
      <c r="C6430" s="4" t="s">
        <v>4600</v>
      </c>
      <c r="D6430" s="10">
        <v>1.592050269E9</v>
      </c>
      <c r="E6430" s="25">
        <v>0.18599404</v>
      </c>
      <c r="G6430" s="25"/>
    </row>
    <row r="6431">
      <c r="A6431" s="4" t="s">
        <v>20733</v>
      </c>
      <c r="B6431" s="4" t="s">
        <v>13458</v>
      </c>
      <c r="C6431" s="4" t="s">
        <v>5506</v>
      </c>
      <c r="D6431" s="10">
        <v>1.592324148E9</v>
      </c>
      <c r="E6431" s="25">
        <v>0.18596853</v>
      </c>
      <c r="G6431" s="25"/>
    </row>
    <row r="6432">
      <c r="A6432" s="4" t="s">
        <v>20734</v>
      </c>
      <c r="B6432" s="4" t="s">
        <v>14636</v>
      </c>
      <c r="C6432" s="4" t="s">
        <v>4906</v>
      </c>
      <c r="D6432" s="10">
        <v>1.592485801E9</v>
      </c>
      <c r="E6432" s="25">
        <v>0.18591505</v>
      </c>
      <c r="G6432" s="25"/>
    </row>
    <row r="6433">
      <c r="A6433" s="4" t="s">
        <v>20735</v>
      </c>
      <c r="B6433" s="4" t="s">
        <v>20736</v>
      </c>
      <c r="C6433" s="4" t="s">
        <v>1851</v>
      </c>
      <c r="D6433" s="10">
        <v>1.59139408E9</v>
      </c>
      <c r="E6433" s="25">
        <v>0.18578315</v>
      </c>
      <c r="G6433" s="25"/>
    </row>
    <row r="6434">
      <c r="A6434" s="4" t="s">
        <v>20737</v>
      </c>
      <c r="B6434" s="4" t="s">
        <v>13104</v>
      </c>
      <c r="C6434" s="4" t="s">
        <v>9595</v>
      </c>
      <c r="D6434" s="10">
        <v>1.591761647E9</v>
      </c>
      <c r="E6434" s="25">
        <v>0.18577895</v>
      </c>
      <c r="G6434" s="25"/>
    </row>
    <row r="6435">
      <c r="A6435" s="4" t="s">
        <v>20738</v>
      </c>
      <c r="B6435" s="4" t="s">
        <v>1790</v>
      </c>
      <c r="C6435" s="4" t="s">
        <v>11696</v>
      </c>
      <c r="D6435" s="10">
        <v>1.593029311E9</v>
      </c>
      <c r="E6435" s="25">
        <v>0.18548816</v>
      </c>
      <c r="G6435" s="25"/>
    </row>
    <row r="6436">
      <c r="A6436" s="4" t="s">
        <v>20739</v>
      </c>
      <c r="B6436" s="4" t="s">
        <v>3259</v>
      </c>
      <c r="C6436" s="4" t="s">
        <v>2577</v>
      </c>
      <c r="D6436" s="10">
        <v>1.593117295E9</v>
      </c>
      <c r="E6436" s="25">
        <v>0.18545409</v>
      </c>
      <c r="G6436" s="25"/>
    </row>
    <row r="6437">
      <c r="A6437" s="4" t="s">
        <v>20740</v>
      </c>
      <c r="B6437" s="4" t="s">
        <v>1215</v>
      </c>
      <c r="C6437" s="4" t="s">
        <v>2927</v>
      </c>
      <c r="D6437" s="10">
        <v>1.59182261E9</v>
      </c>
      <c r="E6437" s="25">
        <v>0.18539491</v>
      </c>
      <c r="G6437" s="25"/>
    </row>
    <row r="6438">
      <c r="A6438" s="22" t="s">
        <v>20741</v>
      </c>
      <c r="B6438" s="4" t="s">
        <v>1327</v>
      </c>
      <c r="C6438" s="4" t="s">
        <v>6360</v>
      </c>
      <c r="D6438" s="10">
        <v>1.591230839E9</v>
      </c>
      <c r="E6438" s="25">
        <v>0.18538463</v>
      </c>
      <c r="G6438" s="25"/>
    </row>
    <row r="6439">
      <c r="A6439" s="22" t="s">
        <v>20742</v>
      </c>
      <c r="B6439" s="4" t="s">
        <v>2340</v>
      </c>
      <c r="C6439" s="4" t="s">
        <v>4038</v>
      </c>
      <c r="D6439" s="10">
        <v>1.592264369E9</v>
      </c>
      <c r="E6439" s="25">
        <v>0.18532366</v>
      </c>
      <c r="G6439" s="25"/>
    </row>
    <row r="6440">
      <c r="A6440" s="4" t="s">
        <v>20743</v>
      </c>
      <c r="B6440" s="4" t="s">
        <v>18388</v>
      </c>
      <c r="C6440" s="4" t="s">
        <v>8066</v>
      </c>
      <c r="D6440" s="10">
        <v>1.592142319E9</v>
      </c>
      <c r="E6440" s="25">
        <v>0.18531978</v>
      </c>
      <c r="G6440" s="25"/>
    </row>
    <row r="6441">
      <c r="A6441" s="4" t="s">
        <v>20744</v>
      </c>
      <c r="B6441" s="4" t="s">
        <v>14747</v>
      </c>
      <c r="C6441" s="4" t="s">
        <v>2211</v>
      </c>
      <c r="D6441" s="10">
        <v>1.593477828E9</v>
      </c>
      <c r="E6441" s="25">
        <v>0.18521522</v>
      </c>
      <c r="G6441" s="25"/>
    </row>
    <row r="6442">
      <c r="A6442" s="4" t="s">
        <v>20745</v>
      </c>
      <c r="B6442" s="4" t="s">
        <v>1057</v>
      </c>
      <c r="C6442" s="4" t="s">
        <v>12421</v>
      </c>
      <c r="D6442" s="10">
        <v>1.591837238E9</v>
      </c>
      <c r="E6442" s="25">
        <v>0.18507892</v>
      </c>
      <c r="G6442" s="25"/>
    </row>
    <row r="6443">
      <c r="A6443" s="4" t="s">
        <v>20746</v>
      </c>
      <c r="B6443" s="4" t="s">
        <v>1790</v>
      </c>
      <c r="C6443" s="4" t="s">
        <v>5298</v>
      </c>
      <c r="D6443" s="10">
        <v>1.592323524E9</v>
      </c>
      <c r="E6443" s="25">
        <v>0.18493497</v>
      </c>
      <c r="G6443" s="25"/>
    </row>
    <row r="6444">
      <c r="A6444" s="4" t="s">
        <v>20747</v>
      </c>
      <c r="B6444" s="4" t="s">
        <v>14780</v>
      </c>
      <c r="C6444" s="4" t="s">
        <v>2939</v>
      </c>
      <c r="D6444" s="10">
        <v>1.592512466E9</v>
      </c>
      <c r="E6444" s="25">
        <v>0.18491133</v>
      </c>
      <c r="G6444" s="25"/>
    </row>
    <row r="6445">
      <c r="A6445" s="4" t="s">
        <v>20748</v>
      </c>
      <c r="B6445" s="4" t="s">
        <v>14611</v>
      </c>
      <c r="C6445" s="4" t="s">
        <v>2450</v>
      </c>
      <c r="D6445" s="10">
        <v>1.591343969E9</v>
      </c>
      <c r="E6445" s="25">
        <v>0.18489482</v>
      </c>
      <c r="G6445" s="25"/>
    </row>
    <row r="6446">
      <c r="A6446" s="22" t="s">
        <v>20749</v>
      </c>
      <c r="B6446" s="4" t="s">
        <v>2065</v>
      </c>
      <c r="C6446" s="4" t="s">
        <v>5038</v>
      </c>
      <c r="D6446" s="10">
        <v>1.593062782E9</v>
      </c>
      <c r="E6446" s="25">
        <v>0.18488903</v>
      </c>
      <c r="G6446" s="25"/>
    </row>
    <row r="6447">
      <c r="A6447" s="4" t="s">
        <v>20750</v>
      </c>
      <c r="B6447" s="4" t="s">
        <v>2989</v>
      </c>
      <c r="C6447" s="4" t="s">
        <v>7796</v>
      </c>
      <c r="D6447" s="10">
        <v>1.591801006E9</v>
      </c>
      <c r="E6447" s="25">
        <v>0.18479632</v>
      </c>
      <c r="G6447" s="25"/>
    </row>
    <row r="6448">
      <c r="A6448" s="22" t="s">
        <v>20751</v>
      </c>
      <c r="B6448" s="4" t="s">
        <v>15715</v>
      </c>
      <c r="C6448" s="4" t="s">
        <v>125</v>
      </c>
      <c r="D6448" s="10">
        <v>1.592842329E9</v>
      </c>
      <c r="E6448" s="25">
        <v>0.18479627</v>
      </c>
      <c r="G6448" s="25"/>
    </row>
    <row r="6449">
      <c r="A6449" s="22" t="s">
        <v>20752</v>
      </c>
      <c r="B6449" s="4" t="s">
        <v>867</v>
      </c>
      <c r="C6449" s="4" t="s">
        <v>869</v>
      </c>
      <c r="D6449" s="10">
        <v>1.591040947E9</v>
      </c>
      <c r="E6449" s="25">
        <v>0.1847498</v>
      </c>
      <c r="G6449" s="25"/>
    </row>
    <row r="6450">
      <c r="A6450" s="4" t="s">
        <v>20753</v>
      </c>
      <c r="B6450" s="4" t="s">
        <v>15001</v>
      </c>
      <c r="C6450" s="4" t="s">
        <v>2620</v>
      </c>
      <c r="D6450" s="10">
        <v>1.59274555E9</v>
      </c>
      <c r="E6450" s="25">
        <v>0.18473643</v>
      </c>
      <c r="G6450" s="25"/>
    </row>
    <row r="6451">
      <c r="A6451" s="4" t="s">
        <v>20754</v>
      </c>
      <c r="B6451" s="4" t="s">
        <v>13135</v>
      </c>
      <c r="C6451" s="4" t="s">
        <v>4792</v>
      </c>
      <c r="D6451" s="10">
        <v>1.591070583E9</v>
      </c>
      <c r="E6451" s="25">
        <v>0.18469255</v>
      </c>
      <c r="G6451" s="25"/>
    </row>
    <row r="6452">
      <c r="A6452" s="22" t="s">
        <v>20755</v>
      </c>
      <c r="B6452" s="4" t="s">
        <v>13601</v>
      </c>
      <c r="C6452" s="4" t="s">
        <v>3055</v>
      </c>
      <c r="D6452" s="10">
        <v>1.591851732E9</v>
      </c>
      <c r="E6452" s="25">
        <v>0.18456604</v>
      </c>
      <c r="G6452" s="25"/>
    </row>
    <row r="6453">
      <c r="A6453" s="4" t="s">
        <v>20756</v>
      </c>
      <c r="B6453" s="4" t="s">
        <v>15928</v>
      </c>
      <c r="C6453" s="4" t="s">
        <v>9363</v>
      </c>
      <c r="D6453" s="10">
        <v>1.591733613E9</v>
      </c>
      <c r="E6453" s="25">
        <v>0.18447283</v>
      </c>
      <c r="G6453" s="25"/>
    </row>
    <row r="6454">
      <c r="A6454" s="22" t="s">
        <v>20757</v>
      </c>
      <c r="B6454" s="4" t="s">
        <v>13641</v>
      </c>
      <c r="C6454" s="4" t="s">
        <v>4412</v>
      </c>
      <c r="D6454" s="10">
        <v>1.592075344E9</v>
      </c>
      <c r="E6454" s="25">
        <v>0.1844078</v>
      </c>
      <c r="G6454" s="25"/>
    </row>
    <row r="6455">
      <c r="A6455" s="22" t="s">
        <v>20758</v>
      </c>
      <c r="B6455" s="4" t="s">
        <v>2065</v>
      </c>
      <c r="C6455" s="4" t="s">
        <v>5221</v>
      </c>
      <c r="D6455" s="10">
        <v>1.591635762E9</v>
      </c>
      <c r="E6455" s="25">
        <v>0.18440746</v>
      </c>
      <c r="G6455" s="25"/>
    </row>
    <row r="6456">
      <c r="A6456" s="22" t="s">
        <v>20759</v>
      </c>
      <c r="B6456" s="4" t="s">
        <v>20760</v>
      </c>
      <c r="C6456" s="4" t="s">
        <v>8696</v>
      </c>
      <c r="D6456" s="10">
        <v>1.593818082E9</v>
      </c>
      <c r="E6456" s="25">
        <v>0.18421419</v>
      </c>
      <c r="G6456" s="25"/>
    </row>
    <row r="6457">
      <c r="A6457" s="22" t="s">
        <v>20761</v>
      </c>
      <c r="B6457" s="4" t="s">
        <v>15643</v>
      </c>
      <c r="C6457" s="4" t="s">
        <v>3136</v>
      </c>
      <c r="D6457" s="10">
        <v>1.593472592E9</v>
      </c>
      <c r="E6457" s="25">
        <v>0.18418975</v>
      </c>
      <c r="G6457" s="25"/>
    </row>
    <row r="6458">
      <c r="A6458" s="4" t="s">
        <v>20762</v>
      </c>
      <c r="B6458" s="4" t="s">
        <v>9355</v>
      </c>
      <c r="C6458" s="4" t="s">
        <v>3897</v>
      </c>
      <c r="D6458" s="10">
        <v>1.592496804E9</v>
      </c>
      <c r="E6458" s="25">
        <v>0.18411192</v>
      </c>
      <c r="G6458" s="25"/>
    </row>
    <row r="6459">
      <c r="A6459" s="4" t="s">
        <v>20763</v>
      </c>
      <c r="B6459" s="4" t="s">
        <v>6282</v>
      </c>
      <c r="C6459" s="4" t="s">
        <v>7026</v>
      </c>
      <c r="D6459" s="10">
        <v>1.593003835E9</v>
      </c>
      <c r="E6459" s="25">
        <v>0.18406418</v>
      </c>
      <c r="G6459" s="25"/>
    </row>
    <row r="6460">
      <c r="A6460" s="4" t="s">
        <v>20764</v>
      </c>
      <c r="B6460" s="4" t="s">
        <v>15965</v>
      </c>
      <c r="C6460" s="4" t="s">
        <v>11638</v>
      </c>
      <c r="D6460" s="10">
        <v>1.59171271E9</v>
      </c>
      <c r="E6460" s="25">
        <v>0.18404067</v>
      </c>
      <c r="G6460" s="25"/>
    </row>
    <row r="6461">
      <c r="A6461" s="4" t="s">
        <v>20765</v>
      </c>
      <c r="B6461" s="4" t="s">
        <v>20766</v>
      </c>
      <c r="C6461" s="4" t="s">
        <v>11821</v>
      </c>
      <c r="D6461" s="10">
        <v>1.591209059E9</v>
      </c>
      <c r="E6461" s="25">
        <v>0.18403915</v>
      </c>
      <c r="G6461" s="25"/>
    </row>
    <row r="6462">
      <c r="A6462" s="4" t="s">
        <v>20767</v>
      </c>
      <c r="B6462" s="4" t="s">
        <v>20768</v>
      </c>
      <c r="C6462" s="4" t="s">
        <v>9153</v>
      </c>
      <c r="D6462" s="10">
        <v>1.591987928E9</v>
      </c>
      <c r="E6462" s="25">
        <v>0.18398365</v>
      </c>
      <c r="G6462" s="25"/>
    </row>
    <row r="6463">
      <c r="A6463" s="4" t="s">
        <v>20769</v>
      </c>
      <c r="B6463" s="4" t="s">
        <v>13366</v>
      </c>
      <c r="C6463" s="4" t="s">
        <v>9021</v>
      </c>
      <c r="D6463" s="10">
        <v>1.591831265E9</v>
      </c>
      <c r="E6463" s="25">
        <v>0.18389599</v>
      </c>
      <c r="G6463" s="25"/>
    </row>
    <row r="6464">
      <c r="A6464" s="4" t="s">
        <v>20770</v>
      </c>
      <c r="B6464" s="4" t="s">
        <v>15588</v>
      </c>
      <c r="C6464" s="4" t="s">
        <v>11788</v>
      </c>
      <c r="D6464" s="10">
        <v>1.593185636E9</v>
      </c>
      <c r="E6464" s="25">
        <v>0.18389095</v>
      </c>
      <c r="G6464" s="25"/>
    </row>
    <row r="6465">
      <c r="A6465" s="22" t="s">
        <v>20771</v>
      </c>
      <c r="B6465" s="4" t="s">
        <v>11591</v>
      </c>
      <c r="C6465" s="4" t="s">
        <v>7510</v>
      </c>
      <c r="D6465" s="10">
        <v>1.593541032E9</v>
      </c>
      <c r="E6465" s="25">
        <v>0.18364538</v>
      </c>
      <c r="G6465" s="25"/>
    </row>
    <row r="6466">
      <c r="A6466" s="4" t="s">
        <v>20772</v>
      </c>
      <c r="B6466" s="4" t="s">
        <v>13129</v>
      </c>
      <c r="C6466" s="4" t="s">
        <v>4168</v>
      </c>
      <c r="D6466" s="10">
        <v>1.592260573E9</v>
      </c>
      <c r="E6466" s="25">
        <v>0.18353695</v>
      </c>
      <c r="G6466" s="25"/>
    </row>
    <row r="6467">
      <c r="A6467" s="4" t="s">
        <v>20773</v>
      </c>
      <c r="B6467" s="4" t="s">
        <v>15928</v>
      </c>
      <c r="C6467" s="4" t="s">
        <v>8746</v>
      </c>
      <c r="D6467" s="10">
        <v>1.591622189E9</v>
      </c>
      <c r="E6467" s="25">
        <v>0.18349448</v>
      </c>
      <c r="G6467" s="25"/>
    </row>
    <row r="6468">
      <c r="A6468" s="4" t="s">
        <v>20774</v>
      </c>
      <c r="B6468" s="4" t="s">
        <v>20775</v>
      </c>
      <c r="C6468" s="4" t="s">
        <v>7048</v>
      </c>
      <c r="D6468" s="10">
        <v>1.591551589E9</v>
      </c>
      <c r="E6468" s="25">
        <v>0.18347107</v>
      </c>
      <c r="G6468" s="25"/>
    </row>
    <row r="6469">
      <c r="A6469" s="4" t="s">
        <v>20776</v>
      </c>
      <c r="B6469" s="4" t="s">
        <v>8489</v>
      </c>
      <c r="C6469" s="4" t="s">
        <v>5435</v>
      </c>
      <c r="D6469" s="10">
        <v>1.591822251E9</v>
      </c>
      <c r="E6469" s="25">
        <v>0.18338576</v>
      </c>
      <c r="G6469" s="25"/>
    </row>
    <row r="6470">
      <c r="A6470" s="4" t="s">
        <v>20777</v>
      </c>
      <c r="B6470" s="4" t="s">
        <v>20778</v>
      </c>
      <c r="C6470" s="4" t="s">
        <v>4617</v>
      </c>
      <c r="D6470" s="10">
        <v>1.592536263E9</v>
      </c>
      <c r="E6470" s="25">
        <v>0.18325488</v>
      </c>
      <c r="G6470" s="25"/>
    </row>
    <row r="6471">
      <c r="A6471" s="4" t="s">
        <v>20779</v>
      </c>
      <c r="B6471" s="4" t="s">
        <v>2989</v>
      </c>
      <c r="C6471" s="4" t="s">
        <v>9021</v>
      </c>
      <c r="D6471" s="10">
        <v>1.591821297E9</v>
      </c>
      <c r="E6471" s="25">
        <v>0.18320934</v>
      </c>
      <c r="G6471" s="25"/>
    </row>
    <row r="6472">
      <c r="A6472" s="22" t="s">
        <v>20780</v>
      </c>
      <c r="B6472" s="4" t="s">
        <v>2065</v>
      </c>
      <c r="C6472" s="4" t="s">
        <v>4906</v>
      </c>
      <c r="D6472" s="10">
        <v>1.592479814E9</v>
      </c>
      <c r="E6472" s="25">
        <v>0.1831446</v>
      </c>
      <c r="G6472" s="25"/>
    </row>
    <row r="6473">
      <c r="A6473" s="4" t="s">
        <v>20781</v>
      </c>
      <c r="B6473" s="4" t="s">
        <v>20782</v>
      </c>
      <c r="C6473" s="4" t="s">
        <v>7403</v>
      </c>
      <c r="D6473" s="10">
        <v>1.5913856E9</v>
      </c>
      <c r="E6473" s="25">
        <v>0.18293786</v>
      </c>
      <c r="G6473" s="25"/>
    </row>
    <row r="6474">
      <c r="A6474" s="4" t="s">
        <v>20783</v>
      </c>
      <c r="B6474" s="4" t="s">
        <v>15742</v>
      </c>
      <c r="C6474" s="4" t="s">
        <v>6657</v>
      </c>
      <c r="D6474" s="10">
        <v>1.59319281E9</v>
      </c>
      <c r="E6474" s="25">
        <v>0.18288429</v>
      </c>
      <c r="G6474" s="25"/>
    </row>
    <row r="6475">
      <c r="A6475" s="4" t="s">
        <v>20784</v>
      </c>
      <c r="B6475" s="4" t="s">
        <v>1619</v>
      </c>
      <c r="C6475" s="4" t="s">
        <v>2658</v>
      </c>
      <c r="D6475" s="10">
        <v>1.59185004E9</v>
      </c>
      <c r="E6475" s="25">
        <v>0.18269871</v>
      </c>
      <c r="G6475" s="25"/>
    </row>
    <row r="6476">
      <c r="A6476" s="4" t="s">
        <v>20785</v>
      </c>
      <c r="B6476" s="4" t="s">
        <v>13205</v>
      </c>
      <c r="C6476" s="4" t="s">
        <v>9450</v>
      </c>
      <c r="D6476" s="10">
        <v>1.593498149E9</v>
      </c>
      <c r="E6476" s="25">
        <v>0.18261482</v>
      </c>
      <c r="G6476" s="25"/>
    </row>
    <row r="6477">
      <c r="A6477" s="4" t="s">
        <v>20786</v>
      </c>
      <c r="B6477" s="4" t="s">
        <v>6282</v>
      </c>
      <c r="C6477" s="4" t="s">
        <v>8729</v>
      </c>
      <c r="D6477" s="10">
        <v>1.592783958E9</v>
      </c>
      <c r="E6477" s="25">
        <v>0.18257995</v>
      </c>
      <c r="G6477" s="25"/>
    </row>
    <row r="6478">
      <c r="A6478" s="4" t="s">
        <v>20787</v>
      </c>
      <c r="B6478" s="4" t="s">
        <v>15733</v>
      </c>
      <c r="C6478" s="4" t="s">
        <v>516</v>
      </c>
      <c r="D6478" s="10">
        <v>1.59141443E9</v>
      </c>
      <c r="E6478" s="25">
        <v>0.18252337</v>
      </c>
      <c r="G6478" s="25"/>
    </row>
    <row r="6479">
      <c r="A6479" s="4" t="s">
        <v>20788</v>
      </c>
      <c r="B6479" s="4" t="s">
        <v>13118</v>
      </c>
      <c r="C6479" s="4" t="s">
        <v>3507</v>
      </c>
      <c r="D6479" s="10">
        <v>1.592142717E9</v>
      </c>
      <c r="E6479" s="25">
        <v>0.18239398</v>
      </c>
      <c r="G6479" s="25"/>
    </row>
    <row r="6480">
      <c r="A6480" s="22" t="s">
        <v>20789</v>
      </c>
      <c r="B6480" s="4" t="s">
        <v>17761</v>
      </c>
      <c r="C6480" s="4" t="s">
        <v>12354</v>
      </c>
      <c r="D6480" s="10">
        <v>1.591044282E9</v>
      </c>
      <c r="E6480" s="25">
        <v>0.18238722</v>
      </c>
      <c r="G6480" s="25"/>
    </row>
    <row r="6481">
      <c r="A6481" s="4" t="s">
        <v>20790</v>
      </c>
      <c r="B6481" s="4" t="s">
        <v>20791</v>
      </c>
      <c r="C6481" s="4" t="s">
        <v>10756</v>
      </c>
      <c r="D6481" s="10">
        <v>1.59118729E9</v>
      </c>
      <c r="E6481" s="25">
        <v>0.18230984</v>
      </c>
      <c r="G6481" s="25"/>
    </row>
    <row r="6482">
      <c r="A6482" s="4" t="s">
        <v>20792</v>
      </c>
      <c r="B6482" s="4" t="s">
        <v>11083</v>
      </c>
      <c r="C6482" s="4" t="s">
        <v>6944</v>
      </c>
      <c r="D6482" s="10">
        <v>1.5916698E9</v>
      </c>
      <c r="E6482" s="25">
        <v>0.18227541</v>
      </c>
      <c r="G6482" s="25"/>
    </row>
    <row r="6483">
      <c r="A6483" s="4" t="s">
        <v>20793</v>
      </c>
      <c r="B6483" s="4" t="s">
        <v>20794</v>
      </c>
      <c r="C6483" s="4" t="s">
        <v>8070</v>
      </c>
      <c r="D6483" s="10">
        <v>1.59165151E9</v>
      </c>
      <c r="E6483" s="25">
        <v>0.18214019</v>
      </c>
      <c r="G6483" s="25"/>
    </row>
    <row r="6484">
      <c r="A6484" s="22" t="s">
        <v>20795</v>
      </c>
      <c r="B6484" s="4" t="s">
        <v>6282</v>
      </c>
      <c r="C6484" s="4" t="s">
        <v>4515</v>
      </c>
      <c r="D6484" s="10">
        <v>1.59284321E9</v>
      </c>
      <c r="E6484" s="25">
        <v>0.18210952</v>
      </c>
      <c r="G6484" s="25"/>
    </row>
    <row r="6485">
      <c r="A6485" s="22" t="s">
        <v>20796</v>
      </c>
      <c r="B6485" s="4" t="s">
        <v>15545</v>
      </c>
      <c r="C6485" s="4" t="s">
        <v>993</v>
      </c>
      <c r="D6485" s="10">
        <v>1.591715317E9</v>
      </c>
      <c r="E6485" s="25">
        <v>0.18208309</v>
      </c>
      <c r="G6485" s="25"/>
    </row>
    <row r="6486">
      <c r="A6486" s="4" t="s">
        <v>20797</v>
      </c>
      <c r="B6486" s="4" t="s">
        <v>20798</v>
      </c>
      <c r="C6486" s="4" t="s">
        <v>8312</v>
      </c>
      <c r="D6486" s="10">
        <v>1.591766464E9</v>
      </c>
      <c r="E6486" s="25">
        <v>0.18207608</v>
      </c>
      <c r="G6486" s="25"/>
    </row>
    <row r="6487">
      <c r="A6487" s="4" t="s">
        <v>20799</v>
      </c>
      <c r="B6487" s="4" t="s">
        <v>13710</v>
      </c>
      <c r="C6487" s="4" t="s">
        <v>6861</v>
      </c>
      <c r="D6487" s="10">
        <v>1.592867158E9</v>
      </c>
      <c r="E6487" s="25">
        <v>0.18202554</v>
      </c>
      <c r="G6487" s="25"/>
    </row>
    <row r="6488">
      <c r="A6488" s="4" t="s">
        <v>20800</v>
      </c>
      <c r="B6488" s="4" t="s">
        <v>15742</v>
      </c>
      <c r="C6488" s="4" t="s">
        <v>5515</v>
      </c>
      <c r="D6488" s="10">
        <v>1.592583706E9</v>
      </c>
      <c r="E6488" s="25">
        <v>0.18199037</v>
      </c>
      <c r="G6488" s="25"/>
    </row>
    <row r="6489">
      <c r="A6489" s="4" t="s">
        <v>20801</v>
      </c>
      <c r="B6489" s="4" t="s">
        <v>13194</v>
      </c>
      <c r="C6489" s="4" t="s">
        <v>9308</v>
      </c>
      <c r="D6489" s="10">
        <v>1.592272205E9</v>
      </c>
      <c r="E6489" s="25">
        <v>0.18199022</v>
      </c>
      <c r="G6489" s="25"/>
    </row>
    <row r="6490">
      <c r="A6490" s="4" t="s">
        <v>20802</v>
      </c>
      <c r="B6490" s="4" t="s">
        <v>13139</v>
      </c>
      <c r="C6490" s="4" t="s">
        <v>11926</v>
      </c>
      <c r="D6490" s="10">
        <v>1.592582355E9</v>
      </c>
      <c r="E6490" s="25">
        <v>0.1819715</v>
      </c>
      <c r="G6490" s="25"/>
    </row>
    <row r="6491">
      <c r="A6491" s="22" t="s">
        <v>20803</v>
      </c>
      <c r="B6491" s="4" t="s">
        <v>20804</v>
      </c>
      <c r="C6491" s="4" t="s">
        <v>11740</v>
      </c>
      <c r="D6491" s="10">
        <v>1.591244974E9</v>
      </c>
      <c r="E6491" s="25">
        <v>0.18193394</v>
      </c>
      <c r="G6491" s="25"/>
    </row>
    <row r="6492">
      <c r="A6492" s="22" t="s">
        <v>20805</v>
      </c>
      <c r="B6492" s="4" t="s">
        <v>3858</v>
      </c>
      <c r="C6492" s="4" t="s">
        <v>4303</v>
      </c>
      <c r="D6492" s="10">
        <v>1.593033747E9</v>
      </c>
      <c r="E6492" s="25">
        <v>0.18193223</v>
      </c>
      <c r="G6492" s="25"/>
    </row>
    <row r="6493">
      <c r="A6493" s="22" t="s">
        <v>20806</v>
      </c>
      <c r="B6493" s="4" t="s">
        <v>1281</v>
      </c>
      <c r="C6493" s="4" t="s">
        <v>6426</v>
      </c>
      <c r="D6493" s="10">
        <v>1.59300138E9</v>
      </c>
      <c r="E6493" s="25">
        <v>0.18192145</v>
      </c>
      <c r="G6493" s="25"/>
    </row>
    <row r="6494">
      <c r="A6494" s="4" t="s">
        <v>20807</v>
      </c>
      <c r="B6494" s="4" t="s">
        <v>5400</v>
      </c>
      <c r="C6494" s="4" t="s">
        <v>9656</v>
      </c>
      <c r="D6494" s="10">
        <v>1.591392769E9</v>
      </c>
      <c r="E6494" s="25">
        <v>0.18190446</v>
      </c>
      <c r="G6494" s="25"/>
    </row>
    <row r="6495">
      <c r="A6495" s="4" t="s">
        <v>20808</v>
      </c>
      <c r="B6495" s="4" t="s">
        <v>20809</v>
      </c>
      <c r="C6495" s="4" t="s">
        <v>9705</v>
      </c>
      <c r="D6495" s="10">
        <v>1.591745058E9</v>
      </c>
      <c r="E6495" s="25">
        <v>0.18190314</v>
      </c>
      <c r="G6495" s="25"/>
    </row>
    <row r="6496">
      <c r="A6496" s="22" t="s">
        <v>20810</v>
      </c>
      <c r="B6496" s="4" t="s">
        <v>13987</v>
      </c>
      <c r="C6496" s="4" t="s">
        <v>8491</v>
      </c>
      <c r="D6496" s="10">
        <v>1.593615978E9</v>
      </c>
      <c r="E6496" s="25">
        <v>0.18180588</v>
      </c>
      <c r="G6496" s="25"/>
    </row>
    <row r="6497">
      <c r="A6497" s="22" t="s">
        <v>20811</v>
      </c>
      <c r="B6497" s="4" t="s">
        <v>2030</v>
      </c>
      <c r="C6497" s="4" t="s">
        <v>11848</v>
      </c>
      <c r="D6497" s="10">
        <v>1.592248649E9</v>
      </c>
      <c r="E6497" s="25">
        <v>0.18166262</v>
      </c>
      <c r="G6497" s="25"/>
    </row>
    <row r="6498">
      <c r="A6498" s="22" t="s">
        <v>20812</v>
      </c>
      <c r="B6498" s="4" t="s">
        <v>14022</v>
      </c>
      <c r="C6498" s="4" t="s">
        <v>1393</v>
      </c>
      <c r="D6498" s="10">
        <v>1.592787513E9</v>
      </c>
      <c r="E6498" s="25">
        <v>0.18163338</v>
      </c>
      <c r="G6498" s="25"/>
    </row>
    <row r="6499">
      <c r="A6499" s="4" t="s">
        <v>20813</v>
      </c>
      <c r="B6499" s="4" t="s">
        <v>14251</v>
      </c>
      <c r="C6499" s="4" t="s">
        <v>9731</v>
      </c>
      <c r="D6499" s="10">
        <v>1.592515912E9</v>
      </c>
      <c r="E6499" s="25">
        <v>0.18153787</v>
      </c>
      <c r="G6499" s="25"/>
    </row>
    <row r="6500">
      <c r="A6500" s="4" t="s">
        <v>20814</v>
      </c>
      <c r="B6500" s="4" t="s">
        <v>13526</v>
      </c>
      <c r="C6500" s="4" t="s">
        <v>5488</v>
      </c>
      <c r="D6500" s="10">
        <v>1.591647215E9</v>
      </c>
      <c r="E6500" s="25">
        <v>0.1814913</v>
      </c>
      <c r="G6500" s="25"/>
    </row>
    <row r="6501">
      <c r="A6501" s="4" t="s">
        <v>20815</v>
      </c>
      <c r="B6501" s="4" t="s">
        <v>1790</v>
      </c>
      <c r="C6501" s="4" t="s">
        <v>1130</v>
      </c>
      <c r="D6501" s="10">
        <v>1.591462056E9</v>
      </c>
      <c r="E6501" s="25">
        <v>0.18148723</v>
      </c>
      <c r="G6501" s="25"/>
    </row>
    <row r="6502">
      <c r="A6502" s="4" t="s">
        <v>20816</v>
      </c>
      <c r="B6502" s="4" t="s">
        <v>20817</v>
      </c>
      <c r="C6502" s="4" t="s">
        <v>1385</v>
      </c>
      <c r="D6502" s="10">
        <v>1.593084904E9</v>
      </c>
      <c r="E6502" s="25">
        <v>0.1813765</v>
      </c>
      <c r="G6502" s="25"/>
    </row>
    <row r="6503">
      <c r="A6503" s="4" t="s">
        <v>20818</v>
      </c>
      <c r="B6503" s="4" t="s">
        <v>1790</v>
      </c>
      <c r="C6503" s="4" t="s">
        <v>9288</v>
      </c>
      <c r="D6503" s="10">
        <v>1.591812675E9</v>
      </c>
      <c r="E6503" s="25">
        <v>0.18129328</v>
      </c>
      <c r="G6503" s="25"/>
    </row>
    <row r="6504">
      <c r="A6504" s="22" t="s">
        <v>20819</v>
      </c>
      <c r="B6504" s="4" t="s">
        <v>14533</v>
      </c>
      <c r="C6504" s="4" t="s">
        <v>2982</v>
      </c>
      <c r="D6504" s="10">
        <v>1.592910907E9</v>
      </c>
      <c r="E6504" s="25">
        <v>0.18128173</v>
      </c>
      <c r="G6504" s="25"/>
    </row>
    <row r="6505">
      <c r="A6505" s="22" t="s">
        <v>20820</v>
      </c>
      <c r="B6505" s="4" t="s">
        <v>15670</v>
      </c>
      <c r="C6505" s="4" t="s">
        <v>5127</v>
      </c>
      <c r="D6505" s="10">
        <v>1.591284139E9</v>
      </c>
      <c r="E6505" s="25">
        <v>0.18123001</v>
      </c>
      <c r="G6505" s="25"/>
    </row>
    <row r="6506">
      <c r="A6506" s="4" t="s">
        <v>20821</v>
      </c>
      <c r="B6506" s="4" t="s">
        <v>15838</v>
      </c>
      <c r="C6506" s="4" t="s">
        <v>5221</v>
      </c>
      <c r="D6506" s="10">
        <v>1.591633351E9</v>
      </c>
      <c r="E6506" s="25">
        <v>0.18118088</v>
      </c>
      <c r="G6506" s="25"/>
    </row>
    <row r="6507">
      <c r="A6507" s="4" t="s">
        <v>20822</v>
      </c>
      <c r="B6507" s="4" t="s">
        <v>14907</v>
      </c>
      <c r="C6507" s="4" t="s">
        <v>3076</v>
      </c>
      <c r="D6507" s="10">
        <v>1.593393517E9</v>
      </c>
      <c r="E6507" s="25">
        <v>0.18116477</v>
      </c>
      <c r="G6507" s="25"/>
    </row>
    <row r="6508">
      <c r="A6508" s="4" t="s">
        <v>20823</v>
      </c>
      <c r="B6508" s="4" t="s">
        <v>13376</v>
      </c>
      <c r="C6508" s="4" t="s">
        <v>806</v>
      </c>
      <c r="D6508" s="10">
        <v>1.591463096E9</v>
      </c>
      <c r="E6508" s="25">
        <v>0.1810676</v>
      </c>
      <c r="G6508" s="25"/>
    </row>
    <row r="6509">
      <c r="A6509" s="22" t="s">
        <v>20824</v>
      </c>
      <c r="B6509" s="4" t="s">
        <v>13813</v>
      </c>
      <c r="C6509" s="4" t="s">
        <v>7796</v>
      </c>
      <c r="D6509" s="10">
        <v>1.5917936E9</v>
      </c>
      <c r="E6509" s="25">
        <v>0.18102098</v>
      </c>
      <c r="G6509" s="25"/>
    </row>
    <row r="6510">
      <c r="A6510" s="4" t="s">
        <v>20825</v>
      </c>
      <c r="B6510" s="4" t="s">
        <v>13395</v>
      </c>
      <c r="C6510" s="4" t="s">
        <v>6076</v>
      </c>
      <c r="D6510" s="10">
        <v>1.592527332E9</v>
      </c>
      <c r="E6510" s="25">
        <v>0.18100384</v>
      </c>
      <c r="G6510" s="25"/>
    </row>
    <row r="6511">
      <c r="A6511" s="4" t="s">
        <v>20826</v>
      </c>
      <c r="B6511" s="4" t="s">
        <v>20827</v>
      </c>
      <c r="C6511" s="4" t="s">
        <v>10241</v>
      </c>
      <c r="D6511" s="10">
        <v>1.591111102E9</v>
      </c>
      <c r="E6511" s="25">
        <v>0.18098022</v>
      </c>
      <c r="G6511" s="25"/>
    </row>
    <row r="6512">
      <c r="A6512" s="4" t="s">
        <v>20828</v>
      </c>
      <c r="B6512" s="4" t="s">
        <v>3858</v>
      </c>
      <c r="C6512" s="4" t="s">
        <v>9684</v>
      </c>
      <c r="D6512" s="10">
        <v>1.592510498E9</v>
      </c>
      <c r="E6512" s="25">
        <v>0.1809069</v>
      </c>
      <c r="G6512" s="25"/>
    </row>
    <row r="6513">
      <c r="A6513" s="4" t="s">
        <v>20829</v>
      </c>
      <c r="B6513" s="4" t="s">
        <v>14215</v>
      </c>
      <c r="C6513" s="4" t="s">
        <v>2095</v>
      </c>
      <c r="D6513" s="10">
        <v>1.592081474E9</v>
      </c>
      <c r="E6513" s="25">
        <v>0.18090455</v>
      </c>
      <c r="G6513" s="25"/>
    </row>
    <row r="6514">
      <c r="A6514" s="4" t="s">
        <v>20830</v>
      </c>
      <c r="B6514" s="4" t="s">
        <v>15631</v>
      </c>
      <c r="C6514" s="4" t="s">
        <v>6221</v>
      </c>
      <c r="D6514" s="10">
        <v>1.593348416E9</v>
      </c>
      <c r="E6514" s="25">
        <v>0.18084137</v>
      </c>
      <c r="G6514" s="25"/>
    </row>
    <row r="6515">
      <c r="A6515" s="4" t="s">
        <v>20831</v>
      </c>
      <c r="B6515" s="4" t="s">
        <v>20832</v>
      </c>
      <c r="C6515" s="4" t="s">
        <v>1532</v>
      </c>
      <c r="D6515" s="10">
        <v>1.593313536E9</v>
      </c>
      <c r="E6515" s="25">
        <v>0.1807542</v>
      </c>
      <c r="G6515" s="25"/>
    </row>
    <row r="6516">
      <c r="A6516" s="4" t="s">
        <v>20833</v>
      </c>
      <c r="B6516" s="4" t="s">
        <v>13889</v>
      </c>
      <c r="C6516" s="4" t="s">
        <v>34</v>
      </c>
      <c r="D6516" s="10">
        <v>1.592753906E9</v>
      </c>
      <c r="E6516" s="25">
        <v>0.18074475</v>
      </c>
      <c r="G6516" s="25"/>
    </row>
    <row r="6517">
      <c r="A6517" s="4" t="s">
        <v>20834</v>
      </c>
      <c r="B6517" s="4" t="s">
        <v>13135</v>
      </c>
      <c r="C6517" s="4" t="s">
        <v>4460</v>
      </c>
      <c r="D6517" s="10">
        <v>1.592953312E9</v>
      </c>
      <c r="E6517" s="25">
        <v>0.18071096</v>
      </c>
      <c r="G6517" s="25"/>
    </row>
    <row r="6518">
      <c r="A6518" s="4" t="s">
        <v>20835</v>
      </c>
      <c r="B6518" s="4" t="s">
        <v>14817</v>
      </c>
      <c r="C6518" s="4" t="s">
        <v>1970</v>
      </c>
      <c r="D6518" s="10">
        <v>1.593097219E9</v>
      </c>
      <c r="E6518" s="25">
        <v>0.1806898</v>
      </c>
      <c r="G6518" s="25"/>
    </row>
    <row r="6519">
      <c r="A6519" s="22" t="s">
        <v>20836</v>
      </c>
      <c r="B6519" s="4" t="s">
        <v>20794</v>
      </c>
      <c r="C6519" s="4" t="s">
        <v>8070</v>
      </c>
      <c r="D6519" s="10">
        <v>1.591666017E9</v>
      </c>
      <c r="E6519" s="25">
        <v>0.18061931</v>
      </c>
      <c r="G6519" s="25"/>
    </row>
    <row r="6520">
      <c r="A6520" s="4" t="s">
        <v>20837</v>
      </c>
      <c r="B6520" s="4" t="s">
        <v>1790</v>
      </c>
      <c r="C6520" s="4" t="s">
        <v>3736</v>
      </c>
      <c r="D6520" s="10">
        <v>1.592585158E9</v>
      </c>
      <c r="E6520" s="25">
        <v>0.18059449</v>
      </c>
      <c r="G6520" s="25"/>
    </row>
    <row r="6521">
      <c r="A6521" s="4" t="s">
        <v>20838</v>
      </c>
      <c r="B6521" s="4" t="s">
        <v>4671</v>
      </c>
      <c r="C6521" s="4" t="s">
        <v>2620</v>
      </c>
      <c r="D6521" s="10">
        <v>1.592746026E9</v>
      </c>
      <c r="E6521" s="25">
        <v>0.1805838</v>
      </c>
      <c r="G6521" s="25"/>
    </row>
    <row r="6522">
      <c r="A6522" s="4" t="s">
        <v>20839</v>
      </c>
      <c r="B6522" s="4" t="s">
        <v>1057</v>
      </c>
      <c r="C6522" s="4" t="s">
        <v>2927</v>
      </c>
      <c r="D6522" s="10">
        <v>1.591827584E9</v>
      </c>
      <c r="E6522" s="25">
        <v>0.18056686</v>
      </c>
      <c r="G6522" s="25"/>
    </row>
    <row r="6523">
      <c r="A6523" s="4" t="s">
        <v>20840</v>
      </c>
      <c r="B6523" s="4" t="s">
        <v>2083</v>
      </c>
      <c r="C6523" s="4" t="s">
        <v>2792</v>
      </c>
      <c r="D6523" s="10">
        <v>1.591312467E9</v>
      </c>
      <c r="E6523" s="25">
        <v>0.1805222</v>
      </c>
      <c r="G6523" s="25"/>
    </row>
    <row r="6524">
      <c r="A6524" s="4" t="s">
        <v>20841</v>
      </c>
      <c r="B6524" s="4" t="s">
        <v>17062</v>
      </c>
      <c r="C6524" s="4" t="s">
        <v>9811</v>
      </c>
      <c r="D6524" s="10">
        <v>1.591712648E9</v>
      </c>
      <c r="E6524" s="25">
        <v>0.18049824</v>
      </c>
      <c r="G6524" s="25"/>
    </row>
    <row r="6525">
      <c r="A6525" s="22" t="s">
        <v>20842</v>
      </c>
      <c r="B6525" s="4" t="s">
        <v>20843</v>
      </c>
      <c r="C6525" s="4" t="s">
        <v>46</v>
      </c>
      <c r="D6525" s="10">
        <v>1.591280746E9</v>
      </c>
      <c r="E6525" s="25">
        <v>0.1804862</v>
      </c>
      <c r="G6525" s="25"/>
    </row>
    <row r="6526">
      <c r="A6526" s="4" t="s">
        <v>20844</v>
      </c>
      <c r="B6526" s="4" t="s">
        <v>13813</v>
      </c>
      <c r="C6526" s="4" t="s">
        <v>11748</v>
      </c>
      <c r="D6526" s="10">
        <v>1.592832775E9</v>
      </c>
      <c r="E6526" s="25">
        <v>0.18046637</v>
      </c>
      <c r="G6526" s="25"/>
    </row>
    <row r="6527">
      <c r="A6527" s="4" t="s">
        <v>20845</v>
      </c>
      <c r="B6527" s="4" t="s">
        <v>14228</v>
      </c>
      <c r="C6527" s="4" t="s">
        <v>3101</v>
      </c>
      <c r="D6527" s="10">
        <v>1.591380262E9</v>
      </c>
      <c r="E6527" s="25">
        <v>0.18037008</v>
      </c>
      <c r="G6527" s="25"/>
    </row>
    <row r="6528">
      <c r="A6528" s="22" t="s">
        <v>20846</v>
      </c>
      <c r="B6528" s="4" t="s">
        <v>15715</v>
      </c>
      <c r="C6528" s="4" t="s">
        <v>2197</v>
      </c>
      <c r="D6528" s="10">
        <v>1.591160138E9</v>
      </c>
      <c r="E6528" s="25">
        <v>0.18029319</v>
      </c>
      <c r="G6528" s="25"/>
    </row>
    <row r="6529">
      <c r="A6529" s="4" t="s">
        <v>20847</v>
      </c>
      <c r="B6529" s="4" t="s">
        <v>15376</v>
      </c>
      <c r="C6529" s="4" t="s">
        <v>2723</v>
      </c>
      <c r="D6529" s="10">
        <v>1.591934433E9</v>
      </c>
      <c r="E6529" s="25">
        <v>0.18027736</v>
      </c>
      <c r="G6529" s="25"/>
    </row>
    <row r="6530">
      <c r="A6530" s="4" t="s">
        <v>20848</v>
      </c>
      <c r="B6530" s="4" t="s">
        <v>20827</v>
      </c>
      <c r="C6530" s="4" t="s">
        <v>2880</v>
      </c>
      <c r="D6530" s="10">
        <v>1.591832538E9</v>
      </c>
      <c r="E6530" s="25">
        <v>0.1802732</v>
      </c>
      <c r="G6530" s="25"/>
    </row>
    <row r="6531">
      <c r="A6531" s="4" t="s">
        <v>20849</v>
      </c>
      <c r="B6531" s="4" t="s">
        <v>13198</v>
      </c>
      <c r="C6531" s="4" t="s">
        <v>7930</v>
      </c>
      <c r="D6531" s="10">
        <v>1.592810652E9</v>
      </c>
      <c r="E6531" s="25">
        <v>0.18015786</v>
      </c>
      <c r="G6531" s="25"/>
    </row>
    <row r="6532">
      <c r="A6532" s="4" t="s">
        <v>20850</v>
      </c>
      <c r="B6532" s="4" t="s">
        <v>15157</v>
      </c>
      <c r="C6532" s="4" t="s">
        <v>7426</v>
      </c>
      <c r="D6532" s="10">
        <v>1.5914523E9</v>
      </c>
      <c r="E6532" s="25">
        <v>0.18012857</v>
      </c>
      <c r="G6532" s="25"/>
    </row>
    <row r="6533">
      <c r="A6533" s="4" t="s">
        <v>20851</v>
      </c>
      <c r="B6533" s="4" t="s">
        <v>1067</v>
      </c>
      <c r="C6533" s="4" t="s">
        <v>440</v>
      </c>
      <c r="D6533" s="10">
        <v>1.591929455E9</v>
      </c>
      <c r="E6533" s="25">
        <v>0.18009551</v>
      </c>
      <c r="G6533" s="25"/>
    </row>
    <row r="6534">
      <c r="A6534" s="4" t="s">
        <v>20852</v>
      </c>
      <c r="B6534" s="4" t="s">
        <v>6354</v>
      </c>
      <c r="C6534" s="4" t="s">
        <v>2743</v>
      </c>
      <c r="D6534" s="10">
        <v>1.591325291E9</v>
      </c>
      <c r="E6534" s="25">
        <v>0.18004747</v>
      </c>
      <c r="G6534" s="25"/>
    </row>
    <row r="6535">
      <c r="A6535" s="4" t="s">
        <v>20853</v>
      </c>
      <c r="B6535" s="4" t="s">
        <v>13656</v>
      </c>
      <c r="C6535" s="4" t="s">
        <v>7792</v>
      </c>
      <c r="D6535" s="10">
        <v>1.592477387E9</v>
      </c>
      <c r="E6535" s="25">
        <v>0.18004541</v>
      </c>
      <c r="G6535" s="25"/>
    </row>
    <row r="6536">
      <c r="A6536" s="4" t="s">
        <v>20854</v>
      </c>
      <c r="B6536" s="4" t="s">
        <v>2593</v>
      </c>
      <c r="C6536" s="4" t="s">
        <v>11576</v>
      </c>
      <c r="D6536" s="10">
        <v>1.591135488E9</v>
      </c>
      <c r="E6536" s="25">
        <v>0.17985475</v>
      </c>
      <c r="G6536" s="25"/>
    </row>
    <row r="6537">
      <c r="A6537" s="4" t="s">
        <v>20855</v>
      </c>
      <c r="B6537" s="4" t="s">
        <v>16485</v>
      </c>
      <c r="C6537" s="4" t="s">
        <v>6705</v>
      </c>
      <c r="D6537" s="10">
        <v>1.592521326E9</v>
      </c>
      <c r="E6537" s="25">
        <v>0.17976242</v>
      </c>
      <c r="G6537" s="25"/>
    </row>
    <row r="6538">
      <c r="A6538" s="4" t="s">
        <v>20856</v>
      </c>
      <c r="B6538" s="10">
        <v>1.5778047E7</v>
      </c>
      <c r="C6538" s="4" t="s">
        <v>8947</v>
      </c>
      <c r="D6538" s="10">
        <v>1.59266111E9</v>
      </c>
      <c r="E6538" s="25">
        <v>0.17975464</v>
      </c>
      <c r="G6538" s="25"/>
    </row>
    <row r="6539">
      <c r="A6539" s="4" t="s">
        <v>20857</v>
      </c>
      <c r="B6539" s="4" t="s">
        <v>8489</v>
      </c>
      <c r="C6539" s="4" t="s">
        <v>7497</v>
      </c>
      <c r="D6539" s="10">
        <v>1.591705612E9</v>
      </c>
      <c r="E6539" s="25">
        <v>0.17970826</v>
      </c>
      <c r="G6539" s="25"/>
    </row>
    <row r="6540">
      <c r="A6540" s="22" t="s">
        <v>20858</v>
      </c>
      <c r="B6540" s="4" t="s">
        <v>11591</v>
      </c>
      <c r="C6540" s="4" t="s">
        <v>3827</v>
      </c>
      <c r="D6540" s="10">
        <v>1.591227225E9</v>
      </c>
      <c r="E6540" s="25">
        <v>0.17970479</v>
      </c>
      <c r="G6540" s="25"/>
    </row>
    <row r="6541">
      <c r="A6541" s="4" t="s">
        <v>20859</v>
      </c>
      <c r="B6541" s="4" t="s">
        <v>20860</v>
      </c>
      <c r="C6541" s="4" t="s">
        <v>4055</v>
      </c>
      <c r="D6541" s="10">
        <v>1.59204212E9</v>
      </c>
      <c r="E6541" s="25">
        <v>0.17964973</v>
      </c>
      <c r="G6541" s="25"/>
    </row>
    <row r="6542">
      <c r="A6542" s="4" t="s">
        <v>20861</v>
      </c>
      <c r="B6542" s="4" t="s">
        <v>14375</v>
      </c>
      <c r="C6542" s="4" t="s">
        <v>2527</v>
      </c>
      <c r="D6542" s="10">
        <v>1.592879731E9</v>
      </c>
      <c r="E6542" s="25">
        <v>0.17958112</v>
      </c>
      <c r="G6542" s="25"/>
    </row>
    <row r="6543">
      <c r="A6543" s="4" t="s">
        <v>20862</v>
      </c>
      <c r="B6543" s="4" t="s">
        <v>2030</v>
      </c>
      <c r="C6543" s="4" t="s">
        <v>4030</v>
      </c>
      <c r="D6543" s="10">
        <v>1.591670497E9</v>
      </c>
      <c r="E6543" s="25">
        <v>0.17957427</v>
      </c>
      <c r="G6543" s="25"/>
    </row>
    <row r="6544">
      <c r="A6544" s="4" t="s">
        <v>20863</v>
      </c>
      <c r="B6544" s="4" t="s">
        <v>17138</v>
      </c>
      <c r="C6544" s="4" t="s">
        <v>8187</v>
      </c>
      <c r="D6544" s="10">
        <v>1.592999366E9</v>
      </c>
      <c r="E6544" s="25">
        <v>0.17941612</v>
      </c>
      <c r="G6544" s="25"/>
    </row>
    <row r="6545">
      <c r="A6545" s="4" t="s">
        <v>20864</v>
      </c>
      <c r="B6545" s="4" t="s">
        <v>2340</v>
      </c>
      <c r="C6545" s="4" t="s">
        <v>2650</v>
      </c>
      <c r="D6545" s="10">
        <v>1.59236691E9</v>
      </c>
      <c r="E6545" s="25">
        <v>0.1791903</v>
      </c>
      <c r="G6545" s="25"/>
    </row>
    <row r="6546">
      <c r="A6546" s="4" t="s">
        <v>20865</v>
      </c>
      <c r="B6546" s="4" t="s">
        <v>13710</v>
      </c>
      <c r="C6546" s="4" t="s">
        <v>2650</v>
      </c>
      <c r="D6546" s="10">
        <v>1.592359731E9</v>
      </c>
      <c r="E6546" s="25">
        <v>0.17902462</v>
      </c>
      <c r="G6546" s="25"/>
    </row>
    <row r="6547">
      <c r="A6547" s="22" t="s">
        <v>20866</v>
      </c>
      <c r="B6547" s="4" t="s">
        <v>945</v>
      </c>
      <c r="C6547" s="4" t="s">
        <v>6032</v>
      </c>
      <c r="D6547" s="10">
        <v>1.593405139E9</v>
      </c>
      <c r="E6547" s="25">
        <v>0.17901275</v>
      </c>
      <c r="G6547" s="25"/>
    </row>
    <row r="6548">
      <c r="A6548" s="4" t="s">
        <v>20867</v>
      </c>
      <c r="B6548" s="4" t="s">
        <v>16421</v>
      </c>
      <c r="C6548" s="4" t="s">
        <v>11740</v>
      </c>
      <c r="D6548" s="10">
        <v>1.591229279E9</v>
      </c>
      <c r="E6548" s="25">
        <v>0.17900673</v>
      </c>
      <c r="G6548" s="25"/>
    </row>
    <row r="6549">
      <c r="A6549" s="4" t="s">
        <v>20868</v>
      </c>
      <c r="B6549" s="4" t="s">
        <v>20869</v>
      </c>
      <c r="C6549" s="4" t="s">
        <v>4331</v>
      </c>
      <c r="D6549" s="10">
        <v>1.591649999E9</v>
      </c>
      <c r="E6549" s="25">
        <v>0.1789867</v>
      </c>
      <c r="G6549" s="25"/>
    </row>
    <row r="6550">
      <c r="A6550" s="4" t="s">
        <v>20870</v>
      </c>
      <c r="B6550" s="4" t="s">
        <v>20871</v>
      </c>
      <c r="C6550" s="4" t="s">
        <v>10425</v>
      </c>
      <c r="D6550" s="10">
        <v>1.592352808E9</v>
      </c>
      <c r="E6550" s="25">
        <v>0.17887482</v>
      </c>
      <c r="G6550" s="25"/>
    </row>
    <row r="6551">
      <c r="A6551" s="4" t="s">
        <v>20872</v>
      </c>
      <c r="B6551" s="4" t="s">
        <v>20873</v>
      </c>
      <c r="C6551" s="4" t="s">
        <v>11192</v>
      </c>
      <c r="D6551" s="10">
        <v>1.591982105E9</v>
      </c>
      <c r="E6551" s="25">
        <v>0.17884728</v>
      </c>
      <c r="G6551" s="25"/>
    </row>
    <row r="6552">
      <c r="A6552" s="4" t="s">
        <v>20874</v>
      </c>
      <c r="B6552" s="4" t="s">
        <v>1057</v>
      </c>
      <c r="C6552" s="4" t="s">
        <v>6944</v>
      </c>
      <c r="D6552" s="10">
        <v>1.591717065E9</v>
      </c>
      <c r="E6552" s="25">
        <v>0.17883705</v>
      </c>
      <c r="G6552" s="25"/>
    </row>
    <row r="6553">
      <c r="A6553" s="4" t="s">
        <v>20875</v>
      </c>
      <c r="B6553" s="4" t="s">
        <v>13643</v>
      </c>
      <c r="C6553" s="4" t="s">
        <v>7356</v>
      </c>
      <c r="D6553" s="10">
        <v>1.593297407E9</v>
      </c>
      <c r="E6553" s="25">
        <v>0.17880915</v>
      </c>
      <c r="G6553" s="25"/>
    </row>
    <row r="6554">
      <c r="A6554" s="4" t="s">
        <v>20876</v>
      </c>
      <c r="B6554" s="4" t="s">
        <v>5714</v>
      </c>
      <c r="C6554" s="4" t="s">
        <v>293</v>
      </c>
      <c r="D6554" s="10">
        <v>1.591111849E9</v>
      </c>
      <c r="E6554" s="25">
        <v>0.17863896</v>
      </c>
      <c r="G6554" s="25"/>
    </row>
    <row r="6555">
      <c r="A6555" s="22" t="s">
        <v>20877</v>
      </c>
      <c r="B6555" s="4" t="s">
        <v>14812</v>
      </c>
      <c r="C6555" s="4" t="s">
        <v>2418</v>
      </c>
      <c r="D6555" s="10">
        <v>1.592833432E9</v>
      </c>
      <c r="E6555" s="25">
        <v>0.17856644</v>
      </c>
      <c r="G6555" s="25"/>
    </row>
    <row r="6556">
      <c r="A6556" s="4" t="s">
        <v>20878</v>
      </c>
      <c r="B6556" s="4" t="s">
        <v>8235</v>
      </c>
      <c r="C6556" s="4" t="s">
        <v>2356</v>
      </c>
      <c r="D6556" s="10">
        <v>1.591018355E9</v>
      </c>
      <c r="E6556" s="25">
        <v>0.17836757</v>
      </c>
      <c r="G6556" s="25"/>
    </row>
    <row r="6557">
      <c r="A6557" s="4" t="s">
        <v>20879</v>
      </c>
      <c r="B6557" s="4" t="s">
        <v>14756</v>
      </c>
      <c r="C6557" s="4" t="s">
        <v>2488</v>
      </c>
      <c r="D6557" s="10">
        <v>1.592245689E9</v>
      </c>
      <c r="E6557" s="25">
        <v>0.17835863</v>
      </c>
      <c r="G6557" s="25"/>
    </row>
    <row r="6558">
      <c r="A6558" s="4" t="s">
        <v>20880</v>
      </c>
      <c r="B6558" s="4" t="s">
        <v>13118</v>
      </c>
      <c r="C6558" s="4" t="s">
        <v>4600</v>
      </c>
      <c r="D6558" s="10">
        <v>1.592052159E9</v>
      </c>
      <c r="E6558" s="25">
        <v>0.17822857</v>
      </c>
      <c r="G6558" s="25"/>
    </row>
    <row r="6559">
      <c r="A6559" s="4" t="s">
        <v>20881</v>
      </c>
      <c r="B6559" s="4" t="s">
        <v>930</v>
      </c>
      <c r="C6559" s="4" t="s">
        <v>10748</v>
      </c>
      <c r="D6559" s="10">
        <v>1.591943899E9</v>
      </c>
      <c r="E6559" s="25">
        <v>0.17814954</v>
      </c>
      <c r="G6559" s="25"/>
    </row>
    <row r="6560">
      <c r="A6560" s="22" t="s">
        <v>20882</v>
      </c>
      <c r="B6560" s="4" t="s">
        <v>2989</v>
      </c>
      <c r="C6560" s="4" t="s">
        <v>2032</v>
      </c>
      <c r="D6560" s="10">
        <v>1.591651308E9</v>
      </c>
      <c r="E6560" s="25">
        <v>0.17788127</v>
      </c>
      <c r="G6560" s="25"/>
    </row>
    <row r="6561">
      <c r="A6561" s="4" t="s">
        <v>20883</v>
      </c>
      <c r="B6561" s="4" t="s">
        <v>15124</v>
      </c>
      <c r="C6561" s="4" t="s">
        <v>11897</v>
      </c>
      <c r="D6561" s="10">
        <v>1.591222965E9</v>
      </c>
      <c r="E6561" s="25">
        <v>0.17783485</v>
      </c>
      <c r="G6561" s="25"/>
    </row>
    <row r="6562">
      <c r="A6562" s="4" t="s">
        <v>20884</v>
      </c>
      <c r="B6562" s="4" t="s">
        <v>14656</v>
      </c>
      <c r="C6562" s="4" t="s">
        <v>3458</v>
      </c>
      <c r="D6562" s="10">
        <v>1.591845614E9</v>
      </c>
      <c r="E6562" s="25">
        <v>0.17770866</v>
      </c>
      <c r="G6562" s="25"/>
    </row>
    <row r="6563">
      <c r="A6563" s="4" t="s">
        <v>20885</v>
      </c>
      <c r="B6563" s="4" t="s">
        <v>872</v>
      </c>
      <c r="C6563" s="4" t="s">
        <v>4607</v>
      </c>
      <c r="D6563" s="10">
        <v>1.591541045E9</v>
      </c>
      <c r="E6563" s="25">
        <v>0.17766853</v>
      </c>
      <c r="G6563" s="25"/>
    </row>
    <row r="6564">
      <c r="A6564" s="4" t="s">
        <v>20886</v>
      </c>
      <c r="B6564" s="4" t="s">
        <v>16973</v>
      </c>
      <c r="C6564" s="4" t="s">
        <v>191</v>
      </c>
      <c r="D6564" s="10">
        <v>1.593058453E9</v>
      </c>
      <c r="E6564" s="25">
        <v>0.17752503</v>
      </c>
      <c r="G6564" s="25"/>
    </row>
    <row r="6565">
      <c r="A6565" s="22" t="s">
        <v>20887</v>
      </c>
      <c r="B6565" s="4" t="s">
        <v>20888</v>
      </c>
      <c r="C6565" s="4" t="s">
        <v>7007</v>
      </c>
      <c r="D6565" s="10">
        <v>1.592431803E9</v>
      </c>
      <c r="E6565" s="25">
        <v>0.1774736</v>
      </c>
      <c r="G6565" s="25"/>
    </row>
    <row r="6566">
      <c r="A6566" s="4" t="s">
        <v>20889</v>
      </c>
      <c r="B6566" s="4" t="s">
        <v>5714</v>
      </c>
      <c r="C6566" s="4" t="s">
        <v>3291</v>
      </c>
      <c r="D6566" s="10">
        <v>1.591633061E9</v>
      </c>
      <c r="E6566" s="25">
        <v>0.17736243</v>
      </c>
      <c r="G6566" s="25"/>
    </row>
    <row r="6567">
      <c r="A6567" s="4" t="s">
        <v>20890</v>
      </c>
      <c r="B6567" s="4" t="s">
        <v>20891</v>
      </c>
      <c r="C6567" s="4" t="s">
        <v>1179</v>
      </c>
      <c r="D6567" s="10">
        <v>1.592153508E9</v>
      </c>
      <c r="E6567" s="25">
        <v>0.17727044</v>
      </c>
      <c r="G6567" s="25"/>
    </row>
    <row r="6568">
      <c r="A6568" s="22" t="s">
        <v>20892</v>
      </c>
      <c r="B6568" s="4" t="s">
        <v>13673</v>
      </c>
      <c r="C6568" s="4" t="s">
        <v>5480</v>
      </c>
      <c r="D6568" s="10">
        <v>1.593003026E9</v>
      </c>
      <c r="E6568" s="25">
        <v>0.17713295</v>
      </c>
      <c r="G6568" s="25"/>
    </row>
    <row r="6569">
      <c r="A6569" s="22" t="s">
        <v>20893</v>
      </c>
      <c r="B6569" s="4" t="s">
        <v>3646</v>
      </c>
      <c r="C6569" s="4" t="s">
        <v>7808</v>
      </c>
      <c r="D6569" s="10">
        <v>1.593450088E9</v>
      </c>
      <c r="E6569" s="25">
        <v>0.1770803</v>
      </c>
      <c r="G6569" s="25"/>
    </row>
    <row r="6570">
      <c r="A6570" s="22" t="s">
        <v>20894</v>
      </c>
      <c r="B6570" s="4" t="s">
        <v>14636</v>
      </c>
      <c r="C6570" s="4" t="s">
        <v>3261</v>
      </c>
      <c r="D6570" s="10">
        <v>1.592708772E9</v>
      </c>
      <c r="E6570" s="25">
        <v>0.1770484</v>
      </c>
      <c r="G6570" s="25"/>
    </row>
    <row r="6571">
      <c r="A6571" s="4" t="s">
        <v>20895</v>
      </c>
      <c r="B6571" s="4" t="s">
        <v>9617</v>
      </c>
      <c r="C6571" s="4" t="s">
        <v>11252</v>
      </c>
      <c r="D6571" s="10">
        <v>1.593217059E9</v>
      </c>
      <c r="E6571" s="25">
        <v>0.1770416</v>
      </c>
      <c r="G6571" s="25"/>
    </row>
    <row r="6572">
      <c r="A6572" s="4" t="s">
        <v>20896</v>
      </c>
      <c r="B6572" s="4" t="s">
        <v>14955</v>
      </c>
      <c r="C6572" s="4" t="s">
        <v>9386</v>
      </c>
      <c r="D6572" s="10">
        <v>1.592226651E9</v>
      </c>
      <c r="E6572" s="25">
        <v>0.17703788</v>
      </c>
      <c r="G6572" s="25"/>
    </row>
    <row r="6573">
      <c r="A6573" s="22" t="s">
        <v>20897</v>
      </c>
      <c r="B6573" s="4" t="s">
        <v>14232</v>
      </c>
      <c r="C6573" s="4" t="s">
        <v>11836</v>
      </c>
      <c r="D6573" s="10">
        <v>1.59176256E9</v>
      </c>
      <c r="E6573" s="25">
        <v>0.17703423</v>
      </c>
      <c r="G6573" s="25"/>
    </row>
    <row r="6574">
      <c r="A6574" s="4" t="s">
        <v>20898</v>
      </c>
      <c r="B6574" s="4" t="s">
        <v>20709</v>
      </c>
      <c r="C6574" s="4" t="s">
        <v>4390</v>
      </c>
      <c r="D6574" s="10">
        <v>1.591375198E9</v>
      </c>
      <c r="E6574" s="25">
        <v>0.17701556</v>
      </c>
      <c r="G6574" s="25"/>
    </row>
    <row r="6575">
      <c r="A6575" s="4" t="s">
        <v>20899</v>
      </c>
      <c r="B6575" s="4" t="s">
        <v>13098</v>
      </c>
      <c r="C6575" s="4" t="s">
        <v>9128</v>
      </c>
      <c r="D6575" s="10">
        <v>1.591362031E9</v>
      </c>
      <c r="E6575" s="25">
        <v>0.17686877</v>
      </c>
      <c r="G6575" s="25"/>
    </row>
    <row r="6576">
      <c r="A6576" s="4" t="s">
        <v>20900</v>
      </c>
      <c r="B6576" s="4" t="s">
        <v>13567</v>
      </c>
      <c r="C6576" s="4" t="s">
        <v>720</v>
      </c>
      <c r="D6576" s="10">
        <v>1.592604524E9</v>
      </c>
      <c r="E6576" s="25">
        <v>0.17664881</v>
      </c>
      <c r="G6576" s="25"/>
    </row>
    <row r="6577">
      <c r="A6577" s="4" t="s">
        <v>20901</v>
      </c>
      <c r="B6577" s="4" t="s">
        <v>1715</v>
      </c>
      <c r="C6577" s="4" t="s">
        <v>5862</v>
      </c>
      <c r="D6577" s="10">
        <v>1.593098333E9</v>
      </c>
      <c r="E6577" s="25">
        <v>0.17658342</v>
      </c>
      <c r="G6577" s="25"/>
    </row>
    <row r="6578">
      <c r="A6578" s="22" t="s">
        <v>20902</v>
      </c>
      <c r="B6578" s="4" t="s">
        <v>10314</v>
      </c>
      <c r="C6578" s="4" t="s">
        <v>10552</v>
      </c>
      <c r="D6578" s="10">
        <v>1.592428113E9</v>
      </c>
      <c r="E6578" s="25">
        <v>0.17643005</v>
      </c>
      <c r="G6578" s="25"/>
    </row>
    <row r="6579">
      <c r="A6579" s="4" t="s">
        <v>20903</v>
      </c>
      <c r="B6579" s="4" t="s">
        <v>9355</v>
      </c>
      <c r="C6579" s="4" t="s">
        <v>2667</v>
      </c>
      <c r="D6579" s="10">
        <v>1.593320816E9</v>
      </c>
      <c r="E6579" s="25">
        <v>0.17642948</v>
      </c>
      <c r="G6579" s="25"/>
    </row>
    <row r="6580">
      <c r="A6580" s="4" t="s">
        <v>20904</v>
      </c>
      <c r="B6580" s="4" t="s">
        <v>19802</v>
      </c>
      <c r="C6580" s="4" t="s">
        <v>3106</v>
      </c>
      <c r="D6580" s="10">
        <v>1.592134939E9</v>
      </c>
      <c r="E6580" s="25">
        <v>0.1764259</v>
      </c>
      <c r="G6580" s="25"/>
    </row>
    <row r="6581">
      <c r="A6581" s="4" t="s">
        <v>20905</v>
      </c>
      <c r="B6581" s="4" t="s">
        <v>13631</v>
      </c>
      <c r="C6581" s="4" t="s">
        <v>2408</v>
      </c>
      <c r="D6581" s="10">
        <v>1.591756638E9</v>
      </c>
      <c r="E6581" s="25">
        <v>0.17632361</v>
      </c>
      <c r="G6581" s="25"/>
    </row>
    <row r="6582">
      <c r="A6582" s="22" t="s">
        <v>20906</v>
      </c>
      <c r="B6582" s="4" t="s">
        <v>3673</v>
      </c>
      <c r="C6582" s="4" t="s">
        <v>11291</v>
      </c>
      <c r="D6582" s="10">
        <v>1.591425506E9</v>
      </c>
      <c r="E6582" s="25">
        <v>0.17628762</v>
      </c>
      <c r="G6582" s="25"/>
    </row>
    <row r="6583">
      <c r="A6583" s="4" t="s">
        <v>20907</v>
      </c>
      <c r="B6583" s="4" t="s">
        <v>13784</v>
      </c>
      <c r="C6583" s="4" t="s">
        <v>9458</v>
      </c>
      <c r="D6583" s="10">
        <v>1.592531656E9</v>
      </c>
      <c r="E6583" s="25">
        <v>0.17620336</v>
      </c>
      <c r="G6583" s="25"/>
    </row>
    <row r="6584">
      <c r="A6584" s="4" t="s">
        <v>20908</v>
      </c>
      <c r="B6584" s="4" t="s">
        <v>973</v>
      </c>
      <c r="C6584" s="4" t="s">
        <v>2453</v>
      </c>
      <c r="D6584" s="10">
        <v>1.591148407E9</v>
      </c>
      <c r="E6584" s="25">
        <v>0.17618139</v>
      </c>
      <c r="G6584" s="25"/>
    </row>
    <row r="6585">
      <c r="A6585" s="4" t="s">
        <v>20909</v>
      </c>
      <c r="B6585" s="4" t="s">
        <v>20910</v>
      </c>
      <c r="C6585" s="4" t="s">
        <v>1255</v>
      </c>
      <c r="D6585" s="10">
        <v>1.592591408E9</v>
      </c>
      <c r="E6585" s="25">
        <v>0.17615414</v>
      </c>
      <c r="G6585" s="25"/>
    </row>
    <row r="6586">
      <c r="A6586" s="4" t="s">
        <v>20911</v>
      </c>
      <c r="B6586" s="4" t="s">
        <v>17645</v>
      </c>
      <c r="C6586" s="4" t="s">
        <v>11226</v>
      </c>
      <c r="D6586" s="10">
        <v>1.593396964E9</v>
      </c>
      <c r="E6586" s="25">
        <v>0.17615013</v>
      </c>
      <c r="G6586" s="25"/>
    </row>
    <row r="6587">
      <c r="A6587" s="22" t="s">
        <v>20912</v>
      </c>
      <c r="B6587" s="4" t="s">
        <v>1790</v>
      </c>
      <c r="C6587" s="4" t="s">
        <v>1015</v>
      </c>
      <c r="D6587" s="10">
        <v>1.591143724E9</v>
      </c>
      <c r="E6587" s="25">
        <v>0.17613153</v>
      </c>
      <c r="G6587" s="25"/>
    </row>
    <row r="6588">
      <c r="A6588" s="24" t="s">
        <v>20913</v>
      </c>
      <c r="B6588" s="4" t="s">
        <v>1128</v>
      </c>
      <c r="C6588" s="4" t="s">
        <v>4523</v>
      </c>
      <c r="D6588" s="10">
        <v>1.591400398E9</v>
      </c>
      <c r="E6588" s="25">
        <v>0.17612123</v>
      </c>
      <c r="G6588" s="25"/>
    </row>
    <row r="6589">
      <c r="A6589" s="4" t="s">
        <v>20914</v>
      </c>
      <c r="B6589" s="26">
        <v>1.2346E13</v>
      </c>
      <c r="C6589" s="4" t="s">
        <v>4511</v>
      </c>
      <c r="D6589" s="10">
        <v>1.592406543E9</v>
      </c>
      <c r="E6589" s="25">
        <v>0.17606</v>
      </c>
      <c r="G6589" s="25"/>
    </row>
    <row r="6590">
      <c r="A6590" s="4" t="s">
        <v>20915</v>
      </c>
      <c r="B6590" s="4" t="s">
        <v>2030</v>
      </c>
      <c r="C6590" s="4" t="s">
        <v>4202</v>
      </c>
      <c r="D6590" s="10">
        <v>1.592547414E9</v>
      </c>
      <c r="E6590" s="25">
        <v>0.17603002</v>
      </c>
      <c r="G6590" s="25"/>
    </row>
    <row r="6591">
      <c r="A6591" s="22" t="s">
        <v>20916</v>
      </c>
      <c r="B6591" s="4" t="s">
        <v>2989</v>
      </c>
      <c r="C6591" s="4" t="s">
        <v>8285</v>
      </c>
      <c r="D6591" s="10">
        <v>1.591826585E9</v>
      </c>
      <c r="E6591" s="25">
        <v>0.1760223</v>
      </c>
      <c r="G6591" s="25"/>
    </row>
    <row r="6592">
      <c r="A6592" s="4" t="s">
        <v>20917</v>
      </c>
      <c r="B6592" s="4" t="s">
        <v>13311</v>
      </c>
      <c r="C6592" s="4" t="s">
        <v>3265</v>
      </c>
      <c r="D6592" s="10">
        <v>1.592520759E9</v>
      </c>
      <c r="E6592" s="25">
        <v>0.17600757</v>
      </c>
      <c r="G6592" s="25"/>
    </row>
    <row r="6593">
      <c r="A6593" s="4" t="s">
        <v>20918</v>
      </c>
      <c r="B6593" s="4" t="s">
        <v>16535</v>
      </c>
      <c r="C6593" s="4" t="s">
        <v>8330</v>
      </c>
      <c r="D6593" s="10">
        <v>1.591628346E9</v>
      </c>
      <c r="E6593" s="25">
        <v>0.17598446</v>
      </c>
      <c r="G6593" s="25"/>
    </row>
    <row r="6594">
      <c r="A6594" s="22" t="s">
        <v>20919</v>
      </c>
      <c r="B6594" s="4" t="s">
        <v>930</v>
      </c>
      <c r="C6594" s="4" t="s">
        <v>7485</v>
      </c>
      <c r="D6594" s="10">
        <v>1.592257861E9</v>
      </c>
      <c r="E6594" s="25">
        <v>0.1759826</v>
      </c>
      <c r="G6594" s="25"/>
    </row>
    <row r="6595">
      <c r="A6595" s="4" t="s">
        <v>20920</v>
      </c>
      <c r="B6595" s="4" t="s">
        <v>8489</v>
      </c>
      <c r="C6595" s="4" t="s">
        <v>7120</v>
      </c>
      <c r="D6595" s="10">
        <v>1.593030446E9</v>
      </c>
      <c r="E6595" s="25">
        <v>0.17591164</v>
      </c>
      <c r="G6595" s="25"/>
    </row>
    <row r="6596">
      <c r="A6596" s="4" t="s">
        <v>20921</v>
      </c>
      <c r="B6596" s="4" t="s">
        <v>20922</v>
      </c>
      <c r="C6596" s="4" t="s">
        <v>4906</v>
      </c>
      <c r="D6596" s="10">
        <v>1.592497008E9</v>
      </c>
      <c r="E6596" s="25">
        <v>0.17574604</v>
      </c>
      <c r="G6596" s="25"/>
    </row>
    <row r="6597">
      <c r="A6597" s="4" t="s">
        <v>20923</v>
      </c>
      <c r="B6597" s="4" t="s">
        <v>872</v>
      </c>
      <c r="C6597" s="4" t="s">
        <v>9258</v>
      </c>
      <c r="D6597" s="10">
        <v>1.592106459E9</v>
      </c>
      <c r="E6597" s="25">
        <v>0.1754544</v>
      </c>
      <c r="G6597" s="25"/>
    </row>
    <row r="6598">
      <c r="A6598" s="4" t="s">
        <v>20924</v>
      </c>
      <c r="B6598" s="4" t="s">
        <v>1156</v>
      </c>
      <c r="C6598" s="4" t="s">
        <v>9780</v>
      </c>
      <c r="D6598" s="10">
        <v>1.592946766E9</v>
      </c>
      <c r="E6598" s="25">
        <v>0.175435</v>
      </c>
      <c r="G6598" s="25"/>
    </row>
    <row r="6599">
      <c r="A6599" s="24" t="s">
        <v>2423</v>
      </c>
      <c r="B6599" s="4" t="s">
        <v>1036</v>
      </c>
      <c r="C6599" s="4" t="s">
        <v>3410</v>
      </c>
      <c r="D6599" s="10">
        <v>1.591471387E9</v>
      </c>
      <c r="E6599" s="25">
        <v>0.17533235</v>
      </c>
      <c r="G6599" s="25"/>
    </row>
    <row r="6600">
      <c r="A6600" s="4" t="s">
        <v>20925</v>
      </c>
      <c r="B6600" s="4" t="s">
        <v>13311</v>
      </c>
      <c r="C6600" s="4" t="s">
        <v>1466</v>
      </c>
      <c r="D6600" s="10">
        <v>1.591902756E9</v>
      </c>
      <c r="E6600" s="25">
        <v>0.17531103</v>
      </c>
      <c r="G6600" s="25"/>
    </row>
    <row r="6601">
      <c r="A6601" s="4" t="s">
        <v>20926</v>
      </c>
      <c r="B6601" s="4" t="s">
        <v>5086</v>
      </c>
      <c r="C6601" s="4" t="s">
        <v>6909</v>
      </c>
      <c r="D6601" s="10">
        <v>1.591462514E9</v>
      </c>
      <c r="E6601" s="25">
        <v>0.17525187</v>
      </c>
      <c r="G6601" s="25"/>
    </row>
    <row r="6602">
      <c r="A6602" s="22" t="s">
        <v>20927</v>
      </c>
      <c r="B6602" s="4" t="s">
        <v>13260</v>
      </c>
      <c r="C6602" s="4" t="s">
        <v>742</v>
      </c>
      <c r="D6602" s="10">
        <v>1.593112285E9</v>
      </c>
      <c r="E6602" s="25">
        <v>0.17514472</v>
      </c>
      <c r="G6602" s="25"/>
    </row>
    <row r="6603">
      <c r="A6603" s="4" t="s">
        <v>20928</v>
      </c>
      <c r="B6603" s="4" t="s">
        <v>13813</v>
      </c>
      <c r="C6603" s="4" t="s">
        <v>7407</v>
      </c>
      <c r="D6603" s="10">
        <v>1.59252883E9</v>
      </c>
      <c r="E6603" s="25">
        <v>0.17501831</v>
      </c>
      <c r="G6603" s="25"/>
    </row>
    <row r="6604">
      <c r="A6604" s="22" t="s">
        <v>20929</v>
      </c>
      <c r="B6604" s="4" t="s">
        <v>930</v>
      </c>
      <c r="C6604" s="4" t="s">
        <v>10425</v>
      </c>
      <c r="D6604" s="10">
        <v>1.592329964E9</v>
      </c>
      <c r="E6604" s="25">
        <v>0.17496115</v>
      </c>
      <c r="G6604" s="25"/>
    </row>
    <row r="6605">
      <c r="A6605" s="4" t="s">
        <v>20930</v>
      </c>
      <c r="B6605" s="4" t="s">
        <v>16607</v>
      </c>
      <c r="C6605" s="4" t="s">
        <v>8242</v>
      </c>
      <c r="D6605" s="10">
        <v>1.593368184E9</v>
      </c>
      <c r="E6605" s="25">
        <v>0.1749324</v>
      </c>
      <c r="G6605" s="25"/>
    </row>
    <row r="6606">
      <c r="A6606" s="4" t="s">
        <v>20931</v>
      </c>
      <c r="B6606" s="4" t="s">
        <v>1215</v>
      </c>
      <c r="C6606" s="4" t="s">
        <v>6145</v>
      </c>
      <c r="D6606" s="10">
        <v>1.59318725E9</v>
      </c>
      <c r="E6606" s="25">
        <v>0.17483346</v>
      </c>
      <c r="G6606" s="25"/>
    </row>
    <row r="6607">
      <c r="A6607" s="4" t="s">
        <v>20932</v>
      </c>
      <c r="B6607" s="4" t="s">
        <v>13108</v>
      </c>
      <c r="C6607" s="4" t="s">
        <v>10752</v>
      </c>
      <c r="D6607" s="10">
        <v>1.591845654E9</v>
      </c>
      <c r="E6607" s="25">
        <v>0.17479905</v>
      </c>
      <c r="G6607" s="25"/>
    </row>
    <row r="6608">
      <c r="A6608" s="4" t="s">
        <v>20933</v>
      </c>
      <c r="B6608" s="4" t="s">
        <v>12380</v>
      </c>
      <c r="C6608" s="4" t="s">
        <v>11252</v>
      </c>
      <c r="D6608" s="10">
        <v>1.593215248E9</v>
      </c>
      <c r="E6608" s="25">
        <v>0.17464204</v>
      </c>
      <c r="G6608" s="25"/>
    </row>
    <row r="6609">
      <c r="A6609" s="4" t="s">
        <v>20934</v>
      </c>
      <c r="B6609" s="4" t="s">
        <v>13129</v>
      </c>
      <c r="C6609" s="4" t="s">
        <v>8526</v>
      </c>
      <c r="D6609" s="10">
        <v>1.591968368E9</v>
      </c>
      <c r="E6609" s="25">
        <v>0.17444053</v>
      </c>
      <c r="G6609" s="25"/>
    </row>
    <row r="6610">
      <c r="A6610" s="4" t="s">
        <v>20935</v>
      </c>
      <c r="B6610" s="4" t="s">
        <v>13755</v>
      </c>
      <c r="C6610" s="4" t="s">
        <v>5524</v>
      </c>
      <c r="D6610" s="10">
        <v>1.593179284E9</v>
      </c>
      <c r="E6610" s="25">
        <v>0.17439096</v>
      </c>
      <c r="G6610" s="25"/>
    </row>
    <row r="6611">
      <c r="A6611" s="4" t="s">
        <v>20936</v>
      </c>
      <c r="B6611" s="4" t="s">
        <v>19277</v>
      </c>
      <c r="C6611" s="4" t="s">
        <v>4770</v>
      </c>
      <c r="D6611" s="10">
        <v>1.591116903E9</v>
      </c>
      <c r="E6611" s="25">
        <v>0.17432743</v>
      </c>
      <c r="G6611" s="25"/>
    </row>
    <row r="6612">
      <c r="A6612" s="4" t="s">
        <v>20937</v>
      </c>
      <c r="B6612" s="4" t="s">
        <v>5714</v>
      </c>
      <c r="C6612" s="4" t="s">
        <v>10488</v>
      </c>
      <c r="D6612" s="10">
        <v>1.593446075E9</v>
      </c>
      <c r="E6612" s="25">
        <v>0.1741564</v>
      </c>
      <c r="G6612" s="25"/>
    </row>
    <row r="6613">
      <c r="A6613" s="4" t="s">
        <v>20938</v>
      </c>
      <c r="B6613" s="4" t="s">
        <v>862</v>
      </c>
      <c r="C6613" s="4" t="s">
        <v>725</v>
      </c>
      <c r="D6613" s="10">
        <v>1.592704649E9</v>
      </c>
      <c r="E6613" s="25">
        <v>0.17409515</v>
      </c>
      <c r="G6613" s="25"/>
    </row>
    <row r="6614">
      <c r="A6614" s="22" t="s">
        <v>20939</v>
      </c>
      <c r="B6614" s="4" t="s">
        <v>20940</v>
      </c>
      <c r="C6614" s="4" t="s">
        <v>7403</v>
      </c>
      <c r="D6614" s="10">
        <v>1.591369053E9</v>
      </c>
      <c r="E6614" s="25">
        <v>0.17404008</v>
      </c>
      <c r="G6614" s="25"/>
    </row>
    <row r="6615">
      <c r="A6615" s="4" t="s">
        <v>20941</v>
      </c>
      <c r="B6615" s="4" t="s">
        <v>17761</v>
      </c>
      <c r="C6615" s="4" t="s">
        <v>6095</v>
      </c>
      <c r="D6615" s="10">
        <v>1.591292028E9</v>
      </c>
      <c r="E6615" s="25">
        <v>0.17396225</v>
      </c>
      <c r="G6615" s="25"/>
    </row>
    <row r="6616">
      <c r="A6616" s="22" t="s">
        <v>20942</v>
      </c>
      <c r="B6616" s="4" t="s">
        <v>13395</v>
      </c>
      <c r="C6616" s="4" t="s">
        <v>2282</v>
      </c>
      <c r="D6616" s="10">
        <v>1.592699099E9</v>
      </c>
      <c r="E6616" s="25">
        <v>0.17386904</v>
      </c>
      <c r="G6616" s="25"/>
    </row>
    <row r="6617">
      <c r="A6617" s="22" t="s">
        <v>20943</v>
      </c>
      <c r="B6617" s="4" t="s">
        <v>13950</v>
      </c>
      <c r="C6617" s="4" t="s">
        <v>5298</v>
      </c>
      <c r="D6617" s="10">
        <v>1.592322178E9</v>
      </c>
      <c r="E6617" s="25">
        <v>0.17369285</v>
      </c>
      <c r="G6617" s="25"/>
    </row>
    <row r="6618">
      <c r="A6618" s="4" t="s">
        <v>20944</v>
      </c>
      <c r="B6618" s="4" t="s">
        <v>20945</v>
      </c>
      <c r="C6618" s="4" t="s">
        <v>532</v>
      </c>
      <c r="D6618" s="10">
        <v>1.593026854E9</v>
      </c>
      <c r="E6618" s="25">
        <v>0.17367911</v>
      </c>
      <c r="G6618" s="25"/>
    </row>
    <row r="6619">
      <c r="A6619" s="4" t="s">
        <v>20946</v>
      </c>
      <c r="B6619" s="4" t="s">
        <v>13663</v>
      </c>
      <c r="C6619" s="4" t="s">
        <v>4600</v>
      </c>
      <c r="D6619" s="10">
        <v>1.592069377E9</v>
      </c>
      <c r="E6619" s="25">
        <v>0.17366295</v>
      </c>
      <c r="G6619" s="25"/>
    </row>
    <row r="6620">
      <c r="A6620" s="4" t="s">
        <v>20947</v>
      </c>
      <c r="B6620" s="4" t="s">
        <v>17610</v>
      </c>
      <c r="C6620" s="4" t="s">
        <v>4879</v>
      </c>
      <c r="D6620" s="10">
        <v>1.593314678E9</v>
      </c>
      <c r="E6620" s="25">
        <v>0.17364185</v>
      </c>
      <c r="G6620" s="25"/>
    </row>
    <row r="6621">
      <c r="A6621" s="4" t="s">
        <v>20948</v>
      </c>
      <c r="B6621" s="4" t="s">
        <v>3698</v>
      </c>
      <c r="C6621" s="4" t="s">
        <v>999</v>
      </c>
      <c r="D6621" s="10">
        <v>1.593197729E9</v>
      </c>
      <c r="E6621" s="25">
        <v>0.17362295</v>
      </c>
      <c r="G6621" s="25"/>
    </row>
    <row r="6622">
      <c r="A6622" s="4" t="s">
        <v>20949</v>
      </c>
      <c r="B6622" s="4" t="s">
        <v>13492</v>
      </c>
      <c r="C6622" s="4" t="s">
        <v>5328</v>
      </c>
      <c r="D6622" s="10">
        <v>1.591306665E9</v>
      </c>
      <c r="E6622" s="25">
        <v>0.17350951</v>
      </c>
      <c r="G6622" s="25"/>
    </row>
    <row r="6623">
      <c r="A6623" s="4" t="s">
        <v>20950</v>
      </c>
      <c r="B6623" s="4" t="s">
        <v>1619</v>
      </c>
      <c r="C6623" s="4" t="s">
        <v>12165</v>
      </c>
      <c r="D6623" s="10">
        <v>1.592181583E9</v>
      </c>
      <c r="E6623" s="25">
        <v>0.17346722</v>
      </c>
      <c r="G6623" s="25"/>
    </row>
    <row r="6624">
      <c r="A6624" s="4" t="s">
        <v>20951</v>
      </c>
      <c r="B6624" s="4" t="s">
        <v>20952</v>
      </c>
      <c r="C6624" s="4" t="s">
        <v>5515</v>
      </c>
      <c r="D6624" s="10">
        <v>1.592579909E9</v>
      </c>
      <c r="E6624" s="25">
        <v>0.17338195</v>
      </c>
      <c r="G6624" s="25"/>
    </row>
    <row r="6625">
      <c r="A6625" s="4" t="s">
        <v>20953</v>
      </c>
      <c r="B6625" s="4" t="s">
        <v>15083</v>
      </c>
      <c r="C6625" s="4" t="s">
        <v>11262</v>
      </c>
      <c r="D6625" s="10">
        <v>1.59140764E9</v>
      </c>
      <c r="E6625" s="25">
        <v>0.17334655</v>
      </c>
      <c r="G6625" s="25"/>
    </row>
    <row r="6626">
      <c r="A6626" s="4" t="s">
        <v>20954</v>
      </c>
      <c r="B6626" s="4" t="s">
        <v>14228</v>
      </c>
      <c r="C6626" s="4" t="s">
        <v>2450</v>
      </c>
      <c r="D6626" s="10">
        <v>1.591380506E9</v>
      </c>
      <c r="E6626" s="25">
        <v>0.17333288</v>
      </c>
      <c r="G6626" s="25"/>
    </row>
    <row r="6627">
      <c r="A6627" s="4" t="s">
        <v>20955</v>
      </c>
      <c r="B6627" s="4" t="s">
        <v>13214</v>
      </c>
      <c r="C6627" s="4" t="s">
        <v>4951</v>
      </c>
      <c r="D6627" s="10">
        <v>1.592351022E9</v>
      </c>
      <c r="E6627" s="25">
        <v>0.17305969</v>
      </c>
      <c r="G6627" s="25"/>
    </row>
    <row r="6628">
      <c r="A6628" s="4" t="s">
        <v>20956</v>
      </c>
      <c r="B6628" s="4" t="s">
        <v>9562</v>
      </c>
      <c r="C6628" s="4" t="s">
        <v>9827</v>
      </c>
      <c r="D6628" s="10">
        <v>1.591575345E9</v>
      </c>
      <c r="E6628" s="25">
        <v>0.17294732</v>
      </c>
      <c r="G6628" s="25"/>
    </row>
    <row r="6629">
      <c r="A6629" s="4" t="s">
        <v>20957</v>
      </c>
      <c r="B6629" s="4" t="s">
        <v>20556</v>
      </c>
      <c r="C6629" s="4" t="s">
        <v>6585</v>
      </c>
      <c r="D6629" s="10">
        <v>1.592923996E9</v>
      </c>
      <c r="E6629" s="25">
        <v>0.17287613</v>
      </c>
      <c r="G6629" s="25"/>
    </row>
    <row r="6630">
      <c r="A6630" s="4" t="s">
        <v>20958</v>
      </c>
      <c r="B6630" s="4" t="s">
        <v>14107</v>
      </c>
      <c r="C6630" s="4" t="s">
        <v>9614</v>
      </c>
      <c r="D6630" s="10">
        <v>1.592591377E9</v>
      </c>
      <c r="E6630" s="25">
        <v>0.17281218</v>
      </c>
      <c r="G6630" s="25"/>
    </row>
    <row r="6631">
      <c r="A6631" s="4" t="s">
        <v>20959</v>
      </c>
      <c r="B6631" s="4" t="s">
        <v>5018</v>
      </c>
      <c r="C6631" s="4" t="s">
        <v>12362</v>
      </c>
      <c r="D6631" s="10">
        <v>1.592513213E9</v>
      </c>
      <c r="E6631" s="25">
        <v>0.17251489</v>
      </c>
      <c r="G6631" s="25"/>
    </row>
    <row r="6632">
      <c r="A6632" s="4" t="s">
        <v>20960</v>
      </c>
      <c r="B6632" s="4" t="s">
        <v>1096</v>
      </c>
      <c r="C6632" s="4" t="s">
        <v>11662</v>
      </c>
      <c r="D6632" s="10">
        <v>1.592530215E9</v>
      </c>
      <c r="E6632" s="25">
        <v>0.17229584</v>
      </c>
      <c r="G6632" s="25"/>
    </row>
    <row r="6633">
      <c r="A6633" s="4" t="s">
        <v>20961</v>
      </c>
      <c r="B6633" s="4" t="s">
        <v>16738</v>
      </c>
      <c r="C6633" s="4" t="s">
        <v>7614</v>
      </c>
      <c r="D6633" s="10">
        <v>1.59294069E9</v>
      </c>
      <c r="E6633" s="25">
        <v>0.17220743</v>
      </c>
      <c r="G6633" s="25"/>
    </row>
    <row r="6634">
      <c r="A6634" s="22" t="s">
        <v>20962</v>
      </c>
      <c r="B6634" s="4" t="s">
        <v>6282</v>
      </c>
      <c r="C6634" s="4" t="s">
        <v>11769</v>
      </c>
      <c r="D6634" s="10">
        <v>1.592502249E9</v>
      </c>
      <c r="E6634" s="25">
        <v>0.17213826</v>
      </c>
      <c r="G6634" s="25"/>
    </row>
    <row r="6635">
      <c r="A6635" s="22" t="s">
        <v>20963</v>
      </c>
      <c r="B6635" s="4" t="s">
        <v>2065</v>
      </c>
      <c r="C6635" s="4" t="s">
        <v>802</v>
      </c>
      <c r="D6635" s="10">
        <v>1.593457796E9</v>
      </c>
      <c r="E6635" s="25">
        <v>0.17211121</v>
      </c>
      <c r="G6635" s="25"/>
    </row>
    <row r="6636">
      <c r="A6636" s="4" t="s">
        <v>20964</v>
      </c>
      <c r="B6636" s="4" t="s">
        <v>13108</v>
      </c>
      <c r="C6636" s="4" t="s">
        <v>1699</v>
      </c>
      <c r="D6636" s="10">
        <v>1.592174973E9</v>
      </c>
      <c r="E6636" s="25">
        <v>0.17197974</v>
      </c>
      <c r="G6636" s="25"/>
    </row>
    <row r="6637">
      <c r="A6637" s="4" t="s">
        <v>20965</v>
      </c>
      <c r="B6637" s="4" t="s">
        <v>3070</v>
      </c>
      <c r="C6637" s="4" t="s">
        <v>1451</v>
      </c>
      <c r="D6637" s="10">
        <v>1.591216444E9</v>
      </c>
      <c r="E6637" s="25">
        <v>0.17191693</v>
      </c>
      <c r="G6637" s="25"/>
    </row>
    <row r="6638">
      <c r="A6638" s="4" t="s">
        <v>20966</v>
      </c>
      <c r="B6638" s="4" t="s">
        <v>13188</v>
      </c>
      <c r="C6638" s="4" t="s">
        <v>11266</v>
      </c>
      <c r="D6638" s="10">
        <v>1.592942441E9</v>
      </c>
      <c r="E6638" s="25">
        <v>0.17182894</v>
      </c>
      <c r="G6638" s="25"/>
    </row>
    <row r="6639">
      <c r="A6639" s="4" t="s">
        <v>20967</v>
      </c>
      <c r="B6639" s="4" t="s">
        <v>20968</v>
      </c>
      <c r="C6639" s="4" t="s">
        <v>10373</v>
      </c>
      <c r="D6639" s="10">
        <v>1.593099134E9</v>
      </c>
      <c r="E6639" s="25">
        <v>0.1718104</v>
      </c>
      <c r="G6639" s="25"/>
    </row>
    <row r="6640">
      <c r="A6640" s="4" t="s">
        <v>20969</v>
      </c>
      <c r="B6640" s="4" t="s">
        <v>3667</v>
      </c>
      <c r="C6640" s="4" t="s">
        <v>11476</v>
      </c>
      <c r="D6640" s="10">
        <v>1.592843063E9</v>
      </c>
      <c r="E6640" s="25">
        <v>0.17180969</v>
      </c>
      <c r="G6640" s="25"/>
    </row>
    <row r="6641">
      <c r="A6641" s="4" t="s">
        <v>20970</v>
      </c>
      <c r="B6641" s="4" t="s">
        <v>4220</v>
      </c>
      <c r="C6641" s="4" t="s">
        <v>5515</v>
      </c>
      <c r="D6641" s="10">
        <v>1.592570967E9</v>
      </c>
      <c r="E6641" s="25">
        <v>0.17169781</v>
      </c>
      <c r="G6641" s="25"/>
    </row>
    <row r="6642">
      <c r="A6642" s="4" t="s">
        <v>20971</v>
      </c>
      <c r="B6642" s="4" t="s">
        <v>20972</v>
      </c>
      <c r="C6642" s="4" t="s">
        <v>5127</v>
      </c>
      <c r="D6642" s="10">
        <v>1.591305472E9</v>
      </c>
      <c r="E6642" s="25">
        <v>0.17168708</v>
      </c>
      <c r="G6642" s="25"/>
    </row>
    <row r="6643">
      <c r="A6643" s="4" t="s">
        <v>20973</v>
      </c>
      <c r="B6643" s="4" t="s">
        <v>8945</v>
      </c>
      <c r="C6643" s="4" t="s">
        <v>9336</v>
      </c>
      <c r="D6643" s="10">
        <v>1.592998597E9</v>
      </c>
      <c r="E6643" s="25">
        <v>0.17166555</v>
      </c>
      <c r="G6643" s="25"/>
    </row>
    <row r="6644">
      <c r="A6644" s="4" t="s">
        <v>20974</v>
      </c>
      <c r="B6644" s="4" t="s">
        <v>20975</v>
      </c>
      <c r="C6644" s="4" t="s">
        <v>4990</v>
      </c>
      <c r="D6644" s="10">
        <v>1.591933469E9</v>
      </c>
      <c r="E6644" s="25">
        <v>0.17144787</v>
      </c>
      <c r="G6644" s="25"/>
    </row>
    <row r="6645">
      <c r="A6645" s="4" t="s">
        <v>20976</v>
      </c>
      <c r="B6645" s="4" t="s">
        <v>1619</v>
      </c>
      <c r="C6645" s="4" t="s">
        <v>6646</v>
      </c>
      <c r="D6645" s="10">
        <v>1.593276018E9</v>
      </c>
      <c r="E6645" s="25">
        <v>0.17141819</v>
      </c>
      <c r="G6645" s="25"/>
    </row>
    <row r="6646">
      <c r="A6646" s="4" t="s">
        <v>20977</v>
      </c>
      <c r="B6646" s="4" t="s">
        <v>15339</v>
      </c>
      <c r="C6646" s="4" t="s">
        <v>4523</v>
      </c>
      <c r="D6646" s="10">
        <v>1.591402325E9</v>
      </c>
      <c r="E6646" s="25">
        <v>0.17133735</v>
      </c>
      <c r="G6646" s="25"/>
    </row>
    <row r="6647">
      <c r="A6647" s="4" t="s">
        <v>20978</v>
      </c>
      <c r="B6647" s="4" t="s">
        <v>2575</v>
      </c>
      <c r="C6647" s="4" t="s">
        <v>2019</v>
      </c>
      <c r="D6647" s="10">
        <v>1.592870658E9</v>
      </c>
      <c r="E6647" s="25">
        <v>0.1712596</v>
      </c>
      <c r="G6647" s="25"/>
    </row>
    <row r="6648">
      <c r="A6648" s="4" t="s">
        <v>20979</v>
      </c>
      <c r="B6648" s="4" t="s">
        <v>5400</v>
      </c>
      <c r="C6648" s="4" t="s">
        <v>9113</v>
      </c>
      <c r="D6648" s="10">
        <v>1.593474368E9</v>
      </c>
      <c r="E6648" s="25">
        <v>0.17096566</v>
      </c>
      <c r="G6648" s="25"/>
    </row>
    <row r="6649">
      <c r="A6649" s="22" t="s">
        <v>20980</v>
      </c>
      <c r="B6649" s="4" t="s">
        <v>15728</v>
      </c>
      <c r="C6649" s="4" t="s">
        <v>10527</v>
      </c>
      <c r="D6649" s="10">
        <v>1.593093341E9</v>
      </c>
      <c r="E6649" s="25">
        <v>0.17094469</v>
      </c>
      <c r="G6649" s="25"/>
    </row>
    <row r="6650">
      <c r="A6650" s="4" t="s">
        <v>20981</v>
      </c>
      <c r="B6650" s="4" t="s">
        <v>17237</v>
      </c>
      <c r="C6650" s="4" t="s">
        <v>12045</v>
      </c>
      <c r="D6650" s="10">
        <v>1.592592753E9</v>
      </c>
      <c r="E6650" s="25">
        <v>0.17092997</v>
      </c>
      <c r="G6650" s="25"/>
    </row>
    <row r="6651">
      <c r="A6651" s="4" t="s">
        <v>20982</v>
      </c>
      <c r="B6651" s="4" t="s">
        <v>3294</v>
      </c>
      <c r="C6651" s="4" t="s">
        <v>6775</v>
      </c>
      <c r="D6651" s="10">
        <v>1.593370938E9</v>
      </c>
      <c r="E6651" s="25">
        <v>0.17089634</v>
      </c>
      <c r="G6651" s="25"/>
    </row>
    <row r="6652">
      <c r="A6652" s="4" t="s">
        <v>20983</v>
      </c>
      <c r="B6652" s="4" t="s">
        <v>20984</v>
      </c>
      <c r="C6652" s="4" t="s">
        <v>6461</v>
      </c>
      <c r="D6652" s="10">
        <v>1.594864094E9</v>
      </c>
      <c r="E6652" s="25">
        <v>0.1708879</v>
      </c>
      <c r="G6652" s="25"/>
    </row>
    <row r="6653">
      <c r="A6653" s="4" t="s">
        <v>20985</v>
      </c>
      <c r="B6653" s="4" t="s">
        <v>15057</v>
      </c>
      <c r="C6653" s="4" t="s">
        <v>7189</v>
      </c>
      <c r="D6653" s="10">
        <v>1.591473724E9</v>
      </c>
      <c r="E6653" s="25">
        <v>0.17077401</v>
      </c>
      <c r="G6653" s="25"/>
    </row>
    <row r="6654">
      <c r="A6654" s="4" t="s">
        <v>20986</v>
      </c>
      <c r="B6654" s="4" t="s">
        <v>20987</v>
      </c>
      <c r="C6654" s="4" t="s">
        <v>11728</v>
      </c>
      <c r="D6654" s="10">
        <v>1.591444034E9</v>
      </c>
      <c r="E6654" s="25">
        <v>0.17069268</v>
      </c>
      <c r="G6654" s="25"/>
    </row>
    <row r="6655">
      <c r="A6655" s="4" t="s">
        <v>20988</v>
      </c>
      <c r="B6655" s="4" t="s">
        <v>1372</v>
      </c>
      <c r="C6655" s="4" t="s">
        <v>4632</v>
      </c>
      <c r="D6655" s="10">
        <v>1.593466334E9</v>
      </c>
      <c r="E6655" s="25">
        <v>0.17066485</v>
      </c>
      <c r="G6655" s="25"/>
    </row>
    <row r="6656">
      <c r="A6656" s="4" t="s">
        <v>20989</v>
      </c>
      <c r="B6656" s="4" t="s">
        <v>6282</v>
      </c>
      <c r="C6656" s="4" t="s">
        <v>12161</v>
      </c>
      <c r="D6656" s="10">
        <v>1.593369883E9</v>
      </c>
      <c r="E6656" s="25">
        <v>0.17061749</v>
      </c>
      <c r="G6656" s="25"/>
    </row>
    <row r="6657">
      <c r="A6657" s="22" t="s">
        <v>20990</v>
      </c>
      <c r="B6657" s="4" t="s">
        <v>2065</v>
      </c>
      <c r="C6657" s="4" t="s">
        <v>11108</v>
      </c>
      <c r="D6657" s="10">
        <v>1.592650042E9</v>
      </c>
      <c r="E6657" s="25">
        <v>0.17059661</v>
      </c>
      <c r="G6657" s="25"/>
    </row>
    <row r="6658">
      <c r="A6658" s="22" t="s">
        <v>20991</v>
      </c>
      <c r="B6658" s="4" t="s">
        <v>1790</v>
      </c>
      <c r="C6658" s="4" t="s">
        <v>7373</v>
      </c>
      <c r="D6658" s="10">
        <v>1.593020555E9</v>
      </c>
      <c r="E6658" s="25">
        <v>0.170522</v>
      </c>
      <c r="G6658" s="25"/>
    </row>
    <row r="6659">
      <c r="A6659" s="4" t="s">
        <v>20992</v>
      </c>
      <c r="B6659" s="4" t="s">
        <v>19171</v>
      </c>
      <c r="C6659" s="4" t="s">
        <v>428</v>
      </c>
      <c r="D6659" s="10">
        <v>1.591285585E9</v>
      </c>
      <c r="E6659" s="25">
        <v>0.17050447</v>
      </c>
      <c r="G6659" s="25"/>
    </row>
    <row r="6660">
      <c r="A6660" s="4" t="s">
        <v>20993</v>
      </c>
      <c r="B6660" s="4" t="s">
        <v>5018</v>
      </c>
      <c r="C6660" s="4" t="s">
        <v>6083</v>
      </c>
      <c r="D6660" s="10">
        <v>1.592721267E9</v>
      </c>
      <c r="E6660" s="25">
        <v>0.17032757</v>
      </c>
      <c r="G6660" s="25"/>
    </row>
    <row r="6661">
      <c r="A6661" s="4" t="s">
        <v>20994</v>
      </c>
      <c r="B6661" s="4" t="s">
        <v>20995</v>
      </c>
      <c r="C6661" s="4" t="s">
        <v>3163</v>
      </c>
      <c r="D6661" s="10">
        <v>1.592740756E9</v>
      </c>
      <c r="E6661" s="25">
        <v>0.1702189</v>
      </c>
      <c r="G6661" s="25"/>
    </row>
    <row r="6662">
      <c r="A6662" s="4" t="s">
        <v>20996</v>
      </c>
      <c r="B6662" s="4" t="s">
        <v>16142</v>
      </c>
      <c r="C6662" s="4" t="s">
        <v>7725</v>
      </c>
      <c r="D6662" s="10">
        <v>1.593222083E9</v>
      </c>
      <c r="E6662" s="25">
        <v>0.17012484</v>
      </c>
      <c r="G6662" s="25"/>
    </row>
    <row r="6663">
      <c r="A6663" s="22" t="s">
        <v>20997</v>
      </c>
      <c r="B6663" s="4" t="s">
        <v>1790</v>
      </c>
      <c r="C6663" s="4" t="s">
        <v>5605</v>
      </c>
      <c r="D6663" s="10">
        <v>1.592252355E9</v>
      </c>
      <c r="E6663" s="25">
        <v>0.17008549</v>
      </c>
      <c r="G6663" s="25"/>
    </row>
    <row r="6664">
      <c r="A6664" s="4" t="s">
        <v>20998</v>
      </c>
      <c r="B6664" s="4" t="s">
        <v>8142</v>
      </c>
      <c r="C6664" s="4" t="s">
        <v>7954</v>
      </c>
      <c r="D6664" s="10">
        <v>1.592332498E9</v>
      </c>
      <c r="E6664" s="25">
        <v>0.169849</v>
      </c>
      <c r="G6664" s="25"/>
    </row>
    <row r="6665">
      <c r="A6665" s="4" t="s">
        <v>20999</v>
      </c>
      <c r="B6665" s="4" t="s">
        <v>17251</v>
      </c>
      <c r="C6665" s="4" t="s">
        <v>5101</v>
      </c>
      <c r="D6665" s="10">
        <v>1.591894161E9</v>
      </c>
      <c r="E6665" s="25">
        <v>0.16975908</v>
      </c>
      <c r="G6665" s="25"/>
    </row>
    <row r="6666">
      <c r="A6666" s="4" t="s">
        <v>21000</v>
      </c>
      <c r="B6666" s="4" t="s">
        <v>13214</v>
      </c>
      <c r="C6666" s="4" t="s">
        <v>2871</v>
      </c>
      <c r="D6666" s="10">
        <v>1.591233079E9</v>
      </c>
      <c r="E6666" s="25">
        <v>0.16971551</v>
      </c>
      <c r="G6666" s="25"/>
    </row>
    <row r="6667">
      <c r="A6667" s="22" t="s">
        <v>21001</v>
      </c>
      <c r="B6667" s="4" t="s">
        <v>1281</v>
      </c>
      <c r="C6667" s="4" t="s">
        <v>7132</v>
      </c>
      <c r="D6667" s="10">
        <v>1.593037371E9</v>
      </c>
      <c r="E6667" s="25">
        <v>0.16961716</v>
      </c>
      <c r="G6667" s="25"/>
    </row>
    <row r="6668">
      <c r="A6668" s="4" t="s">
        <v>21002</v>
      </c>
      <c r="B6668" s="4" t="s">
        <v>6282</v>
      </c>
      <c r="C6668" s="4" t="s">
        <v>4652</v>
      </c>
      <c r="D6668" s="10">
        <v>1.593175568E9</v>
      </c>
      <c r="E6668" s="25">
        <v>0.16955693</v>
      </c>
      <c r="G6668" s="25"/>
    </row>
    <row r="6669">
      <c r="A6669" s="4" t="s">
        <v>21003</v>
      </c>
      <c r="B6669" s="4" t="s">
        <v>13492</v>
      </c>
      <c r="C6669" s="4" t="s">
        <v>9332</v>
      </c>
      <c r="D6669" s="10">
        <v>1.592961421E9</v>
      </c>
      <c r="E6669" s="25">
        <v>0.16949913</v>
      </c>
      <c r="G6669" s="25"/>
    </row>
    <row r="6670">
      <c r="A6670" s="4" t="s">
        <v>21004</v>
      </c>
      <c r="B6670" s="4" t="s">
        <v>1790</v>
      </c>
      <c r="C6670" s="4" t="s">
        <v>7553</v>
      </c>
      <c r="D6670" s="10">
        <v>1.592986765E9</v>
      </c>
      <c r="E6670" s="25">
        <v>0.16949755</v>
      </c>
      <c r="G6670" s="25"/>
    </row>
    <row r="6671">
      <c r="A6671" s="4" t="s">
        <v>21005</v>
      </c>
      <c r="B6671" s="4" t="s">
        <v>9342</v>
      </c>
      <c r="C6671" s="4" t="s">
        <v>1441</v>
      </c>
      <c r="D6671" s="10">
        <v>1.592093955E9</v>
      </c>
      <c r="E6671" s="25">
        <v>0.16947773</v>
      </c>
      <c r="G6671" s="25"/>
    </row>
    <row r="6672">
      <c r="A6672" s="4" t="s">
        <v>21006</v>
      </c>
      <c r="B6672" s="4" t="s">
        <v>1619</v>
      </c>
      <c r="C6672" s="4" t="s">
        <v>7725</v>
      </c>
      <c r="D6672" s="10">
        <v>1.593275856E9</v>
      </c>
      <c r="E6672" s="25">
        <v>0.1693929</v>
      </c>
      <c r="G6672" s="25"/>
    </row>
    <row r="6673">
      <c r="A6673" s="22" t="s">
        <v>21007</v>
      </c>
      <c r="B6673" s="4" t="s">
        <v>2848</v>
      </c>
      <c r="C6673" s="4" t="s">
        <v>10893</v>
      </c>
      <c r="D6673" s="10">
        <v>1.592752389E9</v>
      </c>
      <c r="E6673" s="25">
        <v>0.16918136</v>
      </c>
      <c r="G6673" s="25"/>
    </row>
    <row r="6674">
      <c r="A6674" s="4" t="s">
        <v>21008</v>
      </c>
      <c r="B6674" s="4" t="s">
        <v>16010</v>
      </c>
      <c r="C6674" s="4" t="s">
        <v>7026</v>
      </c>
      <c r="D6674" s="10">
        <v>1.593031418E9</v>
      </c>
      <c r="E6674" s="25">
        <v>0.16915326</v>
      </c>
      <c r="G6674" s="25"/>
    </row>
    <row r="6675">
      <c r="A6675" s="4" t="s">
        <v>21009</v>
      </c>
      <c r="B6675" s="4" t="s">
        <v>14022</v>
      </c>
      <c r="C6675" s="4" t="s">
        <v>6691</v>
      </c>
      <c r="D6675" s="10">
        <v>1.593551534E9</v>
      </c>
      <c r="E6675" s="25">
        <v>0.16910483</v>
      </c>
      <c r="G6675" s="25"/>
    </row>
    <row r="6676">
      <c r="A6676" s="4" t="s">
        <v>21010</v>
      </c>
      <c r="B6676" s="4" t="s">
        <v>13289</v>
      </c>
      <c r="C6676" s="4" t="s">
        <v>7128</v>
      </c>
      <c r="D6676" s="10">
        <v>1.591186243E9</v>
      </c>
      <c r="E6676" s="25">
        <v>0.16901697</v>
      </c>
      <c r="G6676" s="25"/>
    </row>
    <row r="6677">
      <c r="A6677" s="4" t="s">
        <v>21011</v>
      </c>
      <c r="B6677" s="4" t="s">
        <v>14927</v>
      </c>
      <c r="C6677" s="4" t="s">
        <v>4652</v>
      </c>
      <c r="D6677" s="10">
        <v>1.593150036E9</v>
      </c>
      <c r="E6677" s="25">
        <v>0.16893993</v>
      </c>
      <c r="G6677" s="25"/>
    </row>
    <row r="6678">
      <c r="A6678" s="22" t="s">
        <v>21012</v>
      </c>
      <c r="B6678" s="4" t="s">
        <v>8744</v>
      </c>
      <c r="C6678" s="4" t="s">
        <v>2224</v>
      </c>
      <c r="D6678" s="10">
        <v>1.591752751E9</v>
      </c>
      <c r="E6678" s="25">
        <v>0.16888307</v>
      </c>
      <c r="G6678" s="25"/>
    </row>
    <row r="6679">
      <c r="A6679" s="22" t="s">
        <v>21013</v>
      </c>
      <c r="B6679" s="4" t="s">
        <v>2065</v>
      </c>
      <c r="C6679" s="4" t="s">
        <v>6068</v>
      </c>
      <c r="D6679" s="10">
        <v>1.592755513E9</v>
      </c>
      <c r="E6679" s="25">
        <v>0.1686807</v>
      </c>
      <c r="G6679" s="25"/>
    </row>
    <row r="6680">
      <c r="A6680" s="4" t="s">
        <v>21014</v>
      </c>
      <c r="B6680" s="4" t="s">
        <v>13260</v>
      </c>
      <c r="C6680" s="4" t="s">
        <v>4186</v>
      </c>
      <c r="D6680" s="10">
        <v>1.591204256E9</v>
      </c>
      <c r="E6680" s="25">
        <v>0.16856566</v>
      </c>
      <c r="G6680" s="25"/>
    </row>
    <row r="6681">
      <c r="A6681" s="22" t="s">
        <v>21015</v>
      </c>
      <c r="B6681" s="4" t="s">
        <v>16502</v>
      </c>
      <c r="C6681" s="4" t="s">
        <v>11168</v>
      </c>
      <c r="D6681" s="10">
        <v>1.593550421E9</v>
      </c>
      <c r="E6681" s="25">
        <v>0.16853698</v>
      </c>
      <c r="G6681" s="25"/>
    </row>
    <row r="6682">
      <c r="A6682" s="4" t="s">
        <v>21016</v>
      </c>
      <c r="B6682" s="4" t="s">
        <v>21017</v>
      </c>
      <c r="C6682" s="4" t="s">
        <v>2650</v>
      </c>
      <c r="D6682" s="10">
        <v>1.592406136E9</v>
      </c>
      <c r="E6682" s="25">
        <v>0.16847345</v>
      </c>
      <c r="G6682" s="25"/>
    </row>
    <row r="6683">
      <c r="A6683" s="22" t="s">
        <v>21018</v>
      </c>
      <c r="B6683" s="4" t="s">
        <v>872</v>
      </c>
      <c r="C6683" s="4" t="s">
        <v>7850</v>
      </c>
      <c r="D6683" s="10">
        <v>1.593044891E9</v>
      </c>
      <c r="E6683" s="25">
        <v>0.16845171</v>
      </c>
      <c r="G6683" s="25"/>
    </row>
    <row r="6684">
      <c r="A6684" s="22" t="s">
        <v>21019</v>
      </c>
      <c r="B6684" s="4" t="s">
        <v>1790</v>
      </c>
      <c r="C6684" s="4" t="s">
        <v>3632</v>
      </c>
      <c r="D6684" s="10">
        <v>1.59121541E9</v>
      </c>
      <c r="E6684" s="25">
        <v>0.16844149</v>
      </c>
      <c r="G6684" s="25"/>
    </row>
    <row r="6685">
      <c r="A6685" s="4" t="s">
        <v>21020</v>
      </c>
      <c r="B6685" s="4" t="s">
        <v>13108</v>
      </c>
      <c r="C6685" s="4" t="s">
        <v>11662</v>
      </c>
      <c r="D6685" s="10">
        <v>1.592500265E9</v>
      </c>
      <c r="E6685" s="25">
        <v>0.16834606</v>
      </c>
      <c r="G6685" s="25"/>
    </row>
    <row r="6686">
      <c r="A6686" s="4" t="s">
        <v>21021</v>
      </c>
      <c r="B6686" s="4" t="s">
        <v>13230</v>
      </c>
      <c r="C6686" s="4" t="s">
        <v>6589</v>
      </c>
      <c r="D6686" s="10">
        <v>1.59253261E9</v>
      </c>
      <c r="E6686" s="25">
        <v>0.16815013</v>
      </c>
      <c r="G6686" s="25"/>
    </row>
    <row r="6687">
      <c r="A6687" s="4" t="s">
        <v>21022</v>
      </c>
      <c r="B6687" s="4" t="s">
        <v>14501</v>
      </c>
      <c r="C6687" s="4" t="s">
        <v>7833</v>
      </c>
      <c r="D6687" s="10">
        <v>1.591764339E9</v>
      </c>
      <c r="E6687" s="25">
        <v>0.16811164</v>
      </c>
      <c r="G6687" s="25"/>
    </row>
    <row r="6688">
      <c r="A6688" s="4" t="s">
        <v>21023</v>
      </c>
      <c r="B6688" s="4" t="s">
        <v>21024</v>
      </c>
      <c r="C6688" s="4" t="s">
        <v>12382</v>
      </c>
      <c r="D6688" s="10">
        <v>1.591030202E9</v>
      </c>
      <c r="E6688" s="25">
        <v>0.16811056</v>
      </c>
      <c r="G6688" s="25"/>
    </row>
    <row r="6689">
      <c r="A6689" s="22" t="s">
        <v>21025</v>
      </c>
      <c r="B6689" s="4" t="s">
        <v>13748</v>
      </c>
      <c r="C6689" s="4" t="s">
        <v>956</v>
      </c>
      <c r="D6689" s="10">
        <v>1.5915361E9</v>
      </c>
      <c r="E6689" s="25">
        <v>0.16804998</v>
      </c>
      <c r="G6689" s="25"/>
    </row>
    <row r="6690">
      <c r="A6690" s="4" t="s">
        <v>21026</v>
      </c>
      <c r="B6690" s="4" t="s">
        <v>17652</v>
      </c>
      <c r="C6690" s="4" t="s">
        <v>1402</v>
      </c>
      <c r="D6690" s="10">
        <v>1.592752602E9</v>
      </c>
      <c r="E6690" s="25">
        <v>0.16788995</v>
      </c>
      <c r="G6690" s="25"/>
    </row>
    <row r="6691">
      <c r="A6691" s="22" t="s">
        <v>21027</v>
      </c>
      <c r="B6691" s="4" t="s">
        <v>14817</v>
      </c>
      <c r="C6691" s="4" t="s">
        <v>3652</v>
      </c>
      <c r="D6691" s="10">
        <v>1.591025431E9</v>
      </c>
      <c r="E6691" s="25">
        <v>0.16785862</v>
      </c>
      <c r="G6691" s="25"/>
    </row>
    <row r="6692">
      <c r="A6692" s="4" t="s">
        <v>21028</v>
      </c>
      <c r="B6692" s="4" t="s">
        <v>21029</v>
      </c>
      <c r="C6692" s="4" t="s">
        <v>10167</v>
      </c>
      <c r="D6692" s="10">
        <v>1.591986881E9</v>
      </c>
      <c r="E6692" s="25">
        <v>0.16780612</v>
      </c>
      <c r="G6692" s="25"/>
    </row>
    <row r="6693">
      <c r="A6693" s="4" t="s">
        <v>21030</v>
      </c>
      <c r="B6693" s="4" t="s">
        <v>21031</v>
      </c>
      <c r="C6693" s="4" t="s">
        <v>9720</v>
      </c>
      <c r="D6693" s="10">
        <v>1.591744231E9</v>
      </c>
      <c r="E6693" s="25">
        <v>0.16775718</v>
      </c>
      <c r="G6693" s="25"/>
    </row>
    <row r="6694">
      <c r="A6694" s="4" t="s">
        <v>21032</v>
      </c>
      <c r="B6694" s="4" t="s">
        <v>3996</v>
      </c>
      <c r="C6694" s="4" t="s">
        <v>3652</v>
      </c>
      <c r="D6694" s="10">
        <v>1.591016415E9</v>
      </c>
      <c r="E6694" s="25">
        <v>0.16774559</v>
      </c>
      <c r="G6694" s="25"/>
    </row>
    <row r="6695">
      <c r="A6695" s="4" t="s">
        <v>21033</v>
      </c>
      <c r="B6695" s="4" t="s">
        <v>15178</v>
      </c>
      <c r="C6695" s="4" t="s">
        <v>5767</v>
      </c>
      <c r="D6695" s="10">
        <v>1.5925885E9</v>
      </c>
      <c r="E6695" s="25">
        <v>0.16771103</v>
      </c>
      <c r="G6695" s="25"/>
    </row>
    <row r="6696">
      <c r="A6696" s="22" t="s">
        <v>21034</v>
      </c>
      <c r="B6696" s="4" t="s">
        <v>1790</v>
      </c>
      <c r="C6696" s="4" t="s">
        <v>6123</v>
      </c>
      <c r="D6696" s="10">
        <v>1.591822021E9</v>
      </c>
      <c r="E6696" s="25">
        <v>0.16769703</v>
      </c>
      <c r="G6696" s="25"/>
    </row>
    <row r="6697">
      <c r="A6697" s="4" t="s">
        <v>21035</v>
      </c>
      <c r="B6697" s="4" t="s">
        <v>19373</v>
      </c>
      <c r="C6697" s="4" t="s">
        <v>1592</v>
      </c>
      <c r="D6697" s="10">
        <v>1.591218308E9</v>
      </c>
      <c r="E6697" s="25">
        <v>0.16765052</v>
      </c>
      <c r="G6697" s="25"/>
    </row>
    <row r="6698">
      <c r="A6698" s="4" t="s">
        <v>21036</v>
      </c>
      <c r="B6698" s="4" t="s">
        <v>14245</v>
      </c>
      <c r="C6698" s="4" t="s">
        <v>6279</v>
      </c>
      <c r="D6698" s="10">
        <v>1.591713764E9</v>
      </c>
      <c r="E6698" s="25">
        <v>0.16752018</v>
      </c>
      <c r="G6698" s="25"/>
    </row>
    <row r="6699">
      <c r="A6699" s="22" t="s">
        <v>21037</v>
      </c>
      <c r="B6699" s="4" t="s">
        <v>15715</v>
      </c>
      <c r="C6699" s="4" t="s">
        <v>38</v>
      </c>
      <c r="D6699" s="10">
        <v>1.591897414E9</v>
      </c>
      <c r="E6699" s="25">
        <v>0.16750745</v>
      </c>
      <c r="G6699" s="25"/>
    </row>
    <row r="6700">
      <c r="A6700" s="4" t="s">
        <v>21038</v>
      </c>
      <c r="B6700" s="4" t="s">
        <v>21039</v>
      </c>
      <c r="C6700" s="4" t="s">
        <v>2071</v>
      </c>
      <c r="D6700" s="10">
        <v>1.592792259E9</v>
      </c>
      <c r="E6700" s="25">
        <v>0.16741417</v>
      </c>
      <c r="G6700" s="25"/>
    </row>
    <row r="6701">
      <c r="A6701" s="4" t="s">
        <v>21040</v>
      </c>
      <c r="B6701" s="4" t="s">
        <v>13798</v>
      </c>
      <c r="C6701" s="4" t="s">
        <v>7466</v>
      </c>
      <c r="D6701" s="10">
        <v>1.59247089E9</v>
      </c>
      <c r="E6701" s="25">
        <v>0.16739643</v>
      </c>
      <c r="G6701" s="25"/>
    </row>
    <row r="6702">
      <c r="A6702" s="4" t="s">
        <v>21041</v>
      </c>
      <c r="B6702" s="4" t="s">
        <v>5714</v>
      </c>
      <c r="C6702" s="4" t="s">
        <v>524</v>
      </c>
      <c r="D6702" s="10">
        <v>1.59231962E9</v>
      </c>
      <c r="E6702" s="25">
        <v>0.16712253</v>
      </c>
      <c r="G6702" s="25"/>
    </row>
    <row r="6703">
      <c r="A6703" s="4" t="s">
        <v>21042</v>
      </c>
      <c r="B6703" s="4" t="s">
        <v>17851</v>
      </c>
      <c r="C6703" s="4" t="s">
        <v>7031</v>
      </c>
      <c r="D6703" s="10">
        <v>1.592402582E9</v>
      </c>
      <c r="E6703" s="25">
        <v>0.16699205</v>
      </c>
      <c r="G6703" s="25"/>
    </row>
    <row r="6704">
      <c r="A6704" s="4" t="s">
        <v>21043</v>
      </c>
      <c r="B6704" s="4" t="s">
        <v>21044</v>
      </c>
      <c r="C6704" s="4" t="s">
        <v>7022</v>
      </c>
      <c r="D6704" s="10">
        <v>1.59193492E9</v>
      </c>
      <c r="E6704" s="25">
        <v>0.16691686</v>
      </c>
      <c r="G6704" s="25"/>
    </row>
    <row r="6705">
      <c r="A6705" s="22" t="s">
        <v>21045</v>
      </c>
      <c r="B6705" s="4" t="s">
        <v>13784</v>
      </c>
      <c r="C6705" s="4" t="s">
        <v>2812</v>
      </c>
      <c r="D6705" s="10">
        <v>1.592523109E9</v>
      </c>
      <c r="E6705" s="25">
        <v>0.16678753</v>
      </c>
      <c r="G6705" s="25"/>
    </row>
    <row r="6706">
      <c r="A6706" s="4" t="s">
        <v>21046</v>
      </c>
      <c r="B6706" s="4" t="s">
        <v>19544</v>
      </c>
      <c r="C6706" s="4" t="s">
        <v>5515</v>
      </c>
      <c r="D6706" s="10">
        <v>1.592574001E9</v>
      </c>
      <c r="E6706" s="25">
        <v>0.16669475</v>
      </c>
      <c r="G6706" s="25"/>
    </row>
    <row r="6707">
      <c r="A6707" s="4" t="s">
        <v>21047</v>
      </c>
      <c r="B6707" s="4" t="s">
        <v>21048</v>
      </c>
      <c r="C6707" s="4" t="s">
        <v>2898</v>
      </c>
      <c r="D6707" s="10">
        <v>1.591080323E9</v>
      </c>
      <c r="E6707" s="25">
        <v>0.1666584</v>
      </c>
      <c r="G6707" s="25"/>
    </row>
    <row r="6708">
      <c r="A6708" s="4" t="s">
        <v>21049</v>
      </c>
      <c r="B6708" s="4" t="s">
        <v>13194</v>
      </c>
      <c r="C6708" s="4" t="s">
        <v>2277</v>
      </c>
      <c r="D6708" s="10">
        <v>1.593533547E9</v>
      </c>
      <c r="E6708" s="25">
        <v>0.16659173</v>
      </c>
      <c r="G6708" s="25"/>
    </row>
    <row r="6709">
      <c r="A6709" s="4" t="s">
        <v>21050</v>
      </c>
      <c r="B6709" s="4" t="s">
        <v>13607</v>
      </c>
      <c r="C6709" s="4" t="s">
        <v>507</v>
      </c>
      <c r="D6709" s="10">
        <v>1.593107208E9</v>
      </c>
      <c r="E6709" s="25">
        <v>0.16642435</v>
      </c>
      <c r="G6709" s="25"/>
    </row>
    <row r="6710">
      <c r="A6710" s="4" t="s">
        <v>21051</v>
      </c>
      <c r="B6710" s="4" t="s">
        <v>3673</v>
      </c>
      <c r="C6710" s="4" t="s">
        <v>4960</v>
      </c>
      <c r="D6710" s="10">
        <v>1.591202933E9</v>
      </c>
      <c r="E6710" s="25">
        <v>0.16627347</v>
      </c>
      <c r="G6710" s="25"/>
    </row>
    <row r="6711">
      <c r="A6711" s="4" t="s">
        <v>21052</v>
      </c>
      <c r="B6711" s="4" t="s">
        <v>21053</v>
      </c>
      <c r="C6711" s="4" t="s">
        <v>4686</v>
      </c>
      <c r="D6711" s="10">
        <v>1.59241664E9</v>
      </c>
      <c r="E6711" s="25">
        <v>0.16627312</v>
      </c>
      <c r="G6711" s="25"/>
    </row>
    <row r="6712">
      <c r="A6712" s="22" t="s">
        <v>21054</v>
      </c>
      <c r="B6712" s="4" t="s">
        <v>21055</v>
      </c>
      <c r="C6712" s="4" t="s">
        <v>5116</v>
      </c>
      <c r="D6712" s="10">
        <v>1.593484443E9</v>
      </c>
      <c r="E6712" s="25">
        <v>0.16624522</v>
      </c>
      <c r="G6712" s="25"/>
    </row>
    <row r="6713">
      <c r="A6713" s="4" t="s">
        <v>21056</v>
      </c>
      <c r="B6713" s="4" t="s">
        <v>21057</v>
      </c>
      <c r="C6713" s="4" t="s">
        <v>2935</v>
      </c>
      <c r="D6713" s="10">
        <v>1.593201976E9</v>
      </c>
      <c r="E6713" s="25">
        <v>0.16623385</v>
      </c>
      <c r="G6713" s="25"/>
    </row>
    <row r="6714">
      <c r="A6714" s="4" t="s">
        <v>21058</v>
      </c>
      <c r="B6714" s="4" t="s">
        <v>5471</v>
      </c>
      <c r="C6714" s="4" t="s">
        <v>8839</v>
      </c>
      <c r="D6714" s="10">
        <v>1.592327998E9</v>
      </c>
      <c r="E6714" s="25">
        <v>0.16612218</v>
      </c>
      <c r="G6714" s="25"/>
    </row>
    <row r="6715">
      <c r="A6715" s="4" t="s">
        <v>21059</v>
      </c>
      <c r="B6715" s="4" t="s">
        <v>862</v>
      </c>
      <c r="C6715" s="4" t="s">
        <v>579</v>
      </c>
      <c r="D6715" s="10">
        <v>1.591225836E9</v>
      </c>
      <c r="E6715" s="25">
        <v>0.16610537</v>
      </c>
      <c r="G6715" s="25"/>
    </row>
    <row r="6716">
      <c r="A6716" s="22" t="s">
        <v>21060</v>
      </c>
      <c r="B6716" s="4" t="s">
        <v>2040</v>
      </c>
      <c r="C6716" s="4" t="s">
        <v>2620</v>
      </c>
      <c r="D6716" s="10">
        <v>1.5927414E9</v>
      </c>
      <c r="E6716" s="25">
        <v>0.16605674</v>
      </c>
      <c r="G6716" s="25"/>
    </row>
    <row r="6717">
      <c r="A6717" s="4" t="s">
        <v>21061</v>
      </c>
      <c r="B6717" s="4" t="s">
        <v>18736</v>
      </c>
      <c r="C6717" s="4" t="s">
        <v>2090</v>
      </c>
      <c r="D6717" s="10">
        <v>1.593101903E9</v>
      </c>
      <c r="E6717" s="25">
        <v>0.16584878</v>
      </c>
      <c r="G6717" s="25"/>
    </row>
    <row r="6718">
      <c r="A6718" s="22" t="s">
        <v>21062</v>
      </c>
      <c r="B6718" s="4" t="s">
        <v>1790</v>
      </c>
      <c r="C6718" s="4" t="s">
        <v>11204</v>
      </c>
      <c r="D6718" s="10">
        <v>1.591632583E9</v>
      </c>
      <c r="E6718" s="25">
        <v>0.16562352</v>
      </c>
      <c r="G6718" s="25"/>
    </row>
    <row r="6719">
      <c r="A6719" s="22" t="s">
        <v>21063</v>
      </c>
      <c r="B6719" s="4" t="s">
        <v>13135</v>
      </c>
      <c r="C6719" s="4" t="s">
        <v>1575</v>
      </c>
      <c r="D6719" s="10">
        <v>1.591481998E9</v>
      </c>
      <c r="E6719" s="25">
        <v>0.16532479</v>
      </c>
      <c r="G6719" s="25"/>
    </row>
    <row r="6720">
      <c r="A6720" s="4" t="s">
        <v>21064</v>
      </c>
      <c r="B6720" s="4" t="s">
        <v>13314</v>
      </c>
      <c r="C6720" s="4" t="s">
        <v>5524</v>
      </c>
      <c r="D6720" s="10">
        <v>1.593192649E9</v>
      </c>
      <c r="E6720" s="25">
        <v>0.16521305</v>
      </c>
      <c r="G6720" s="25"/>
    </row>
    <row r="6721">
      <c r="A6721" s="4" t="s">
        <v>21065</v>
      </c>
      <c r="B6721" s="4" t="s">
        <v>3259</v>
      </c>
      <c r="C6721" s="4" t="s">
        <v>7125</v>
      </c>
      <c r="D6721" s="10">
        <v>1.591684877E9</v>
      </c>
      <c r="E6721" s="25">
        <v>0.16517185</v>
      </c>
      <c r="G6721" s="25"/>
    </row>
    <row r="6722">
      <c r="A6722" s="4" t="s">
        <v>21066</v>
      </c>
      <c r="B6722" s="4" t="s">
        <v>1619</v>
      </c>
      <c r="C6722" s="4" t="s">
        <v>4110</v>
      </c>
      <c r="D6722" s="10">
        <v>1.593082757E9</v>
      </c>
      <c r="E6722" s="25">
        <v>0.16517077</v>
      </c>
      <c r="G6722" s="25"/>
    </row>
    <row r="6723">
      <c r="A6723" s="4" t="s">
        <v>21067</v>
      </c>
      <c r="B6723" s="4" t="s">
        <v>21068</v>
      </c>
      <c r="C6723" s="4" t="s">
        <v>1986</v>
      </c>
      <c r="D6723" s="10">
        <v>1.593137844E9</v>
      </c>
      <c r="E6723" s="25">
        <v>0.1650282</v>
      </c>
      <c r="G6723" s="25"/>
    </row>
    <row r="6724">
      <c r="A6724" s="22" t="s">
        <v>21069</v>
      </c>
      <c r="B6724" s="4" t="s">
        <v>2065</v>
      </c>
      <c r="C6724" s="4" t="s">
        <v>12496</v>
      </c>
      <c r="D6724" s="10">
        <v>1.591715166E9</v>
      </c>
      <c r="E6724" s="25">
        <v>0.16502248</v>
      </c>
      <c r="G6724" s="25"/>
    </row>
    <row r="6725">
      <c r="A6725" s="4" t="s">
        <v>21070</v>
      </c>
      <c r="B6725" s="4" t="s">
        <v>886</v>
      </c>
      <c r="C6725" s="4" t="s">
        <v>1451</v>
      </c>
      <c r="D6725" s="10">
        <v>1.591216545E9</v>
      </c>
      <c r="E6725" s="25">
        <v>0.1648847</v>
      </c>
      <c r="G6725" s="25"/>
    </row>
    <row r="6726">
      <c r="A6726" s="4" t="s">
        <v>21071</v>
      </c>
      <c r="B6726" s="4" t="s">
        <v>8744</v>
      </c>
      <c r="C6726" s="4" t="s">
        <v>8017</v>
      </c>
      <c r="D6726" s="10">
        <v>1.591050378E9</v>
      </c>
      <c r="E6726" s="25">
        <v>0.16481131</v>
      </c>
      <c r="G6726" s="25"/>
    </row>
    <row r="6727">
      <c r="A6727" s="4" t="s">
        <v>21072</v>
      </c>
      <c r="B6727" s="4" t="s">
        <v>930</v>
      </c>
      <c r="C6727" s="4" t="s">
        <v>9390</v>
      </c>
      <c r="D6727" s="10">
        <v>1.593119089E9</v>
      </c>
      <c r="E6727" s="25">
        <v>0.16474871</v>
      </c>
      <c r="G6727" s="25"/>
    </row>
    <row r="6728">
      <c r="A6728" s="22" t="s">
        <v>21073</v>
      </c>
      <c r="B6728" s="4" t="s">
        <v>17118</v>
      </c>
      <c r="C6728" s="4" t="s">
        <v>6000</v>
      </c>
      <c r="D6728" s="10">
        <v>1.591797919E9</v>
      </c>
      <c r="E6728" s="25">
        <v>0.16467382</v>
      </c>
      <c r="G6728" s="25"/>
    </row>
    <row r="6729">
      <c r="A6729" s="4" t="s">
        <v>21074</v>
      </c>
      <c r="B6729" s="4" t="s">
        <v>21075</v>
      </c>
      <c r="C6729" s="4" t="s">
        <v>156</v>
      </c>
      <c r="D6729" s="10">
        <v>1.593223302E9</v>
      </c>
      <c r="E6729" s="25">
        <v>0.16466595</v>
      </c>
      <c r="G6729" s="25"/>
    </row>
    <row r="6730">
      <c r="A6730" s="22" t="s">
        <v>21076</v>
      </c>
      <c r="B6730" s="4" t="s">
        <v>21077</v>
      </c>
      <c r="C6730" s="4" t="s">
        <v>5506</v>
      </c>
      <c r="D6730" s="10">
        <v>1.592301073E9</v>
      </c>
      <c r="E6730" s="25">
        <v>0.16442424</v>
      </c>
      <c r="G6730" s="25"/>
    </row>
    <row r="6731">
      <c r="A6731" s="22" t="s">
        <v>21078</v>
      </c>
      <c r="B6731" s="4" t="s">
        <v>13862</v>
      </c>
      <c r="C6731" s="4" t="s">
        <v>2396</v>
      </c>
      <c r="D6731" s="10">
        <v>1.592103715E9</v>
      </c>
      <c r="E6731" s="25">
        <v>0.16441035</v>
      </c>
      <c r="G6731" s="25"/>
    </row>
    <row r="6732">
      <c r="A6732" s="22" t="s">
        <v>21079</v>
      </c>
      <c r="B6732" s="4" t="s">
        <v>1327</v>
      </c>
      <c r="C6732" s="4" t="s">
        <v>8111</v>
      </c>
      <c r="D6732" s="10">
        <v>1.591214073E9</v>
      </c>
      <c r="E6732" s="25">
        <v>0.16440092</v>
      </c>
      <c r="G6732" s="25"/>
    </row>
    <row r="6733">
      <c r="A6733" s="4" t="s">
        <v>21080</v>
      </c>
      <c r="B6733" s="4" t="s">
        <v>1187</v>
      </c>
      <c r="C6733" s="4" t="s">
        <v>3689</v>
      </c>
      <c r="D6733" s="10">
        <v>1.592970731E9</v>
      </c>
      <c r="E6733" s="25">
        <v>0.16432795</v>
      </c>
      <c r="G6733" s="25"/>
    </row>
    <row r="6734">
      <c r="A6734" s="4" t="s">
        <v>21081</v>
      </c>
      <c r="B6734" s="4" t="s">
        <v>18636</v>
      </c>
      <c r="C6734" s="4" t="s">
        <v>10248</v>
      </c>
      <c r="D6734" s="10">
        <v>1.592261553E9</v>
      </c>
      <c r="E6734" s="25">
        <v>0.16414332</v>
      </c>
      <c r="G6734" s="25"/>
    </row>
    <row r="6735">
      <c r="A6735" s="4" t="s">
        <v>21082</v>
      </c>
      <c r="B6735" s="4" t="s">
        <v>13129</v>
      </c>
      <c r="C6735" s="4" t="s">
        <v>10053</v>
      </c>
      <c r="D6735" s="10">
        <v>1.592891387E9</v>
      </c>
      <c r="E6735" s="25">
        <v>0.16408251</v>
      </c>
      <c r="G6735" s="25"/>
    </row>
    <row r="6736">
      <c r="A6736" s="4" t="s">
        <v>21083</v>
      </c>
      <c r="B6736" s="4" t="s">
        <v>13366</v>
      </c>
      <c r="C6736" s="4" t="s">
        <v>3782</v>
      </c>
      <c r="D6736" s="10">
        <v>1.59225841E9</v>
      </c>
      <c r="E6736" s="25">
        <v>0.16399725</v>
      </c>
      <c r="G6736" s="25"/>
    </row>
    <row r="6737">
      <c r="A6737" s="22" t="s">
        <v>21084</v>
      </c>
      <c r="B6737" s="4" t="s">
        <v>21085</v>
      </c>
      <c r="C6737" s="4" t="s">
        <v>1532</v>
      </c>
      <c r="D6737" s="10">
        <v>1.59331008E9</v>
      </c>
      <c r="E6737" s="25">
        <v>0.16397643</v>
      </c>
      <c r="G6737" s="25"/>
    </row>
    <row r="6738">
      <c r="A6738" s="4" t="s">
        <v>21086</v>
      </c>
      <c r="B6738" s="4" t="s">
        <v>2065</v>
      </c>
      <c r="C6738" s="4" t="s">
        <v>6792</v>
      </c>
      <c r="D6738" s="10">
        <v>1.593140557E9</v>
      </c>
      <c r="E6738" s="25">
        <v>0.16391584</v>
      </c>
      <c r="G6738" s="25"/>
    </row>
    <row r="6739">
      <c r="A6739" s="4" t="s">
        <v>21087</v>
      </c>
      <c r="B6739" s="4" t="s">
        <v>1359</v>
      </c>
      <c r="C6739" s="4" t="s">
        <v>7125</v>
      </c>
      <c r="D6739" s="10">
        <v>1.591631098E9</v>
      </c>
      <c r="E6739" s="25">
        <v>0.16391541</v>
      </c>
      <c r="G6739" s="25"/>
    </row>
    <row r="6740">
      <c r="A6740" s="22" t="s">
        <v>21088</v>
      </c>
      <c r="B6740" s="4" t="s">
        <v>12250</v>
      </c>
      <c r="C6740" s="4" t="s">
        <v>8510</v>
      </c>
      <c r="D6740" s="10">
        <v>1.591917234E9</v>
      </c>
      <c r="E6740" s="25">
        <v>0.16385567</v>
      </c>
      <c r="G6740" s="25"/>
    </row>
    <row r="6741">
      <c r="A6741" s="22" t="s">
        <v>21089</v>
      </c>
      <c r="B6741" s="4" t="s">
        <v>886</v>
      </c>
      <c r="C6741" s="4" t="s">
        <v>10316</v>
      </c>
      <c r="D6741" s="10">
        <v>1.592960231E9</v>
      </c>
      <c r="E6741" s="25">
        <v>0.16374502</v>
      </c>
      <c r="G6741" s="25"/>
    </row>
    <row r="6742">
      <c r="A6742" s="4" t="s">
        <v>21090</v>
      </c>
      <c r="B6742" s="4" t="s">
        <v>6020</v>
      </c>
      <c r="C6742" s="4" t="s">
        <v>11192</v>
      </c>
      <c r="D6742" s="10">
        <v>1.591969283E9</v>
      </c>
      <c r="E6742" s="25">
        <v>0.16361526</v>
      </c>
      <c r="G6742" s="25"/>
    </row>
    <row r="6743">
      <c r="A6743" s="22" t="s">
        <v>21091</v>
      </c>
      <c r="B6743" s="4" t="s">
        <v>14636</v>
      </c>
      <c r="C6743" s="4" t="s">
        <v>3681</v>
      </c>
      <c r="D6743" s="10">
        <v>1.592917644E9</v>
      </c>
      <c r="E6743" s="25">
        <v>0.16355166</v>
      </c>
      <c r="G6743" s="25"/>
    </row>
    <row r="6744">
      <c r="A6744" s="4" t="s">
        <v>21092</v>
      </c>
      <c r="B6744" s="4" t="s">
        <v>15728</v>
      </c>
      <c r="C6744" s="4" t="s">
        <v>8412</v>
      </c>
      <c r="D6744" s="10">
        <v>1.591042994E9</v>
      </c>
      <c r="E6744" s="25">
        <v>0.16345516</v>
      </c>
      <c r="G6744" s="25"/>
    </row>
    <row r="6745">
      <c r="A6745" s="22" t="s">
        <v>21093</v>
      </c>
      <c r="B6745" s="4" t="s">
        <v>930</v>
      </c>
      <c r="C6745" s="4" t="s">
        <v>5108</v>
      </c>
      <c r="D6745" s="10">
        <v>1.593205088E9</v>
      </c>
      <c r="E6745" s="25">
        <v>0.16334563</v>
      </c>
      <c r="G6745" s="25"/>
    </row>
    <row r="6746">
      <c r="A6746" s="4" t="s">
        <v>21094</v>
      </c>
      <c r="B6746" s="4" t="s">
        <v>13689</v>
      </c>
      <c r="C6746" s="4" t="s">
        <v>1970</v>
      </c>
      <c r="D6746" s="10">
        <v>1.593092882E9</v>
      </c>
      <c r="E6746" s="25">
        <v>0.1630816</v>
      </c>
      <c r="G6746" s="25"/>
    </row>
    <row r="6747">
      <c r="A6747" s="4" t="s">
        <v>21095</v>
      </c>
      <c r="B6747" s="4" t="s">
        <v>13217</v>
      </c>
      <c r="C6747" s="4" t="s">
        <v>5092</v>
      </c>
      <c r="D6747" s="10">
        <v>1.592417221E9</v>
      </c>
      <c r="E6747" s="25">
        <v>0.16307159</v>
      </c>
      <c r="G6747" s="25"/>
    </row>
    <row r="6748">
      <c r="A6748" s="4" t="s">
        <v>21096</v>
      </c>
      <c r="B6748" s="4" t="s">
        <v>4049</v>
      </c>
      <c r="C6748" s="4" t="s">
        <v>7954</v>
      </c>
      <c r="D6748" s="10">
        <v>1.59231198E9</v>
      </c>
      <c r="E6748" s="25">
        <v>0.16305514</v>
      </c>
      <c r="G6748" s="25"/>
    </row>
    <row r="6749">
      <c r="A6749" s="4" t="s">
        <v>21097</v>
      </c>
      <c r="B6749" s="4" t="s">
        <v>21098</v>
      </c>
      <c r="C6749" s="4" t="s">
        <v>1352</v>
      </c>
      <c r="D6749" s="10">
        <v>1.593382996E9</v>
      </c>
      <c r="E6749" s="25">
        <v>0.1629366</v>
      </c>
      <c r="G6749" s="25"/>
    </row>
    <row r="6750">
      <c r="A6750" s="4" t="s">
        <v>21099</v>
      </c>
      <c r="B6750" s="4" t="s">
        <v>14634</v>
      </c>
      <c r="C6750" s="4" t="s">
        <v>2898</v>
      </c>
      <c r="D6750" s="10">
        <v>1.591080169E9</v>
      </c>
      <c r="E6750" s="25">
        <v>0.16289504</v>
      </c>
      <c r="G6750" s="25"/>
    </row>
    <row r="6751">
      <c r="A6751" s="4" t="s">
        <v>21100</v>
      </c>
      <c r="B6751" s="4" t="s">
        <v>21101</v>
      </c>
      <c r="C6751" s="4" t="s">
        <v>9925</v>
      </c>
      <c r="D6751" s="10">
        <v>1.593376351E9</v>
      </c>
      <c r="E6751" s="25">
        <v>0.16286357</v>
      </c>
      <c r="G6751" s="25"/>
    </row>
    <row r="6752">
      <c r="A6752" s="4" t="s">
        <v>21102</v>
      </c>
      <c r="B6752" s="4" t="s">
        <v>13868</v>
      </c>
      <c r="C6752" s="4" t="s">
        <v>6221</v>
      </c>
      <c r="D6752" s="10">
        <v>1.593353449E9</v>
      </c>
      <c r="E6752" s="25">
        <v>0.16281664</v>
      </c>
      <c r="G6752" s="25"/>
    </row>
    <row r="6753">
      <c r="A6753" s="22" t="s">
        <v>21103</v>
      </c>
      <c r="B6753" s="4" t="s">
        <v>13607</v>
      </c>
      <c r="C6753" s="4" t="s">
        <v>8445</v>
      </c>
      <c r="D6753" s="10">
        <v>1.59131047E9</v>
      </c>
      <c r="E6753" s="25">
        <v>0.16281599</v>
      </c>
      <c r="G6753" s="25"/>
    </row>
    <row r="6754">
      <c r="A6754" s="4" t="s">
        <v>21104</v>
      </c>
      <c r="B6754" s="4" t="s">
        <v>21105</v>
      </c>
      <c r="C6754" s="4" t="s">
        <v>12208</v>
      </c>
      <c r="D6754" s="10">
        <v>1.593054864E9</v>
      </c>
      <c r="E6754" s="25">
        <v>0.1627534</v>
      </c>
      <c r="G6754" s="25"/>
    </row>
    <row r="6755">
      <c r="A6755" s="22" t="s">
        <v>21106</v>
      </c>
      <c r="B6755" s="4" t="s">
        <v>9663</v>
      </c>
      <c r="C6755" s="4" t="s">
        <v>6879</v>
      </c>
      <c r="D6755" s="10">
        <v>1.591545488E9</v>
      </c>
      <c r="E6755" s="25">
        <v>0.16274281</v>
      </c>
      <c r="G6755" s="25"/>
    </row>
    <row r="6756">
      <c r="A6756" s="4" t="s">
        <v>21107</v>
      </c>
      <c r="B6756" s="4" t="s">
        <v>16738</v>
      </c>
      <c r="C6756" s="4" t="s">
        <v>8010</v>
      </c>
      <c r="D6756" s="10">
        <v>1.591587205E9</v>
      </c>
      <c r="E6756" s="25">
        <v>0.1626446</v>
      </c>
      <c r="G6756" s="25"/>
    </row>
    <row r="6757">
      <c r="A6757" s="4" t="s">
        <v>21108</v>
      </c>
      <c r="B6757" s="4" t="s">
        <v>1210</v>
      </c>
      <c r="C6757" s="4" t="s">
        <v>12255</v>
      </c>
      <c r="D6757" s="10">
        <v>1.591789953E9</v>
      </c>
      <c r="E6757" s="25">
        <v>0.16249831</v>
      </c>
      <c r="G6757" s="25"/>
    </row>
    <row r="6758">
      <c r="A6758" s="4" t="s">
        <v>21109</v>
      </c>
      <c r="B6758" s="4" t="s">
        <v>11652</v>
      </c>
      <c r="C6758" s="4" t="s">
        <v>7259</v>
      </c>
      <c r="D6758" s="10">
        <v>1.591554539E9</v>
      </c>
      <c r="E6758" s="25">
        <v>0.16230258</v>
      </c>
      <c r="G6758" s="25"/>
    </row>
    <row r="6759">
      <c r="A6759" s="4" t="s">
        <v>21110</v>
      </c>
      <c r="B6759" s="4" t="s">
        <v>2989</v>
      </c>
      <c r="C6759" s="4" t="s">
        <v>6000</v>
      </c>
      <c r="D6759" s="10">
        <v>1.591799644E9</v>
      </c>
      <c r="E6759" s="25">
        <v>0.16229665</v>
      </c>
      <c r="G6759" s="25"/>
    </row>
    <row r="6760">
      <c r="A6760" s="22" t="s">
        <v>21111</v>
      </c>
      <c r="B6760" s="4" t="s">
        <v>13458</v>
      </c>
      <c r="C6760" s="4" t="s">
        <v>1982</v>
      </c>
      <c r="D6760" s="10">
        <v>1.591134574E9</v>
      </c>
      <c r="E6760" s="25">
        <v>0.1622744</v>
      </c>
      <c r="G6760" s="25"/>
    </row>
    <row r="6761">
      <c r="A6761" s="4" t="s">
        <v>21112</v>
      </c>
      <c r="B6761" s="4" t="s">
        <v>10639</v>
      </c>
      <c r="C6761" s="4" t="s">
        <v>10744</v>
      </c>
      <c r="D6761" s="10">
        <v>1.592758413E9</v>
      </c>
      <c r="E6761" s="25">
        <v>0.16226304</v>
      </c>
      <c r="G6761" s="25"/>
    </row>
    <row r="6762">
      <c r="A6762" s="22" t="s">
        <v>21113</v>
      </c>
      <c r="B6762" s="4" t="s">
        <v>16616</v>
      </c>
      <c r="C6762" s="4" t="s">
        <v>2620</v>
      </c>
      <c r="D6762" s="10">
        <v>1.592750123E9</v>
      </c>
      <c r="E6762" s="25">
        <v>0.16223277</v>
      </c>
      <c r="G6762" s="25"/>
    </row>
    <row r="6763">
      <c r="A6763" s="22" t="s">
        <v>21114</v>
      </c>
      <c r="B6763" s="4" t="s">
        <v>21115</v>
      </c>
      <c r="C6763" s="4" t="s">
        <v>9017</v>
      </c>
      <c r="D6763" s="10">
        <v>1.59144884E9</v>
      </c>
      <c r="E6763" s="25">
        <v>0.16213505</v>
      </c>
      <c r="G6763" s="25"/>
    </row>
    <row r="6764">
      <c r="A6764" s="4" t="s">
        <v>21116</v>
      </c>
      <c r="B6764" s="4" t="s">
        <v>1790</v>
      </c>
      <c r="C6764" s="4" t="s">
        <v>11603</v>
      </c>
      <c r="D6764" s="10">
        <v>1.593465172E9</v>
      </c>
      <c r="E6764" s="25">
        <v>0.16210923</v>
      </c>
      <c r="G6764" s="25"/>
    </row>
    <row r="6765">
      <c r="A6765" s="4" t="s">
        <v>21117</v>
      </c>
      <c r="B6765" s="4" t="s">
        <v>19472</v>
      </c>
      <c r="C6765" s="4" t="s">
        <v>11512</v>
      </c>
      <c r="D6765" s="10">
        <v>1.59301826E9</v>
      </c>
      <c r="E6765" s="25">
        <v>0.16209678</v>
      </c>
      <c r="G6765" s="25"/>
    </row>
    <row r="6766">
      <c r="A6766" s="4" t="s">
        <v>21118</v>
      </c>
      <c r="B6766" s="4" t="s">
        <v>13964</v>
      </c>
      <c r="C6766" s="4" t="s">
        <v>12216</v>
      </c>
      <c r="D6766" s="10">
        <v>1.592143472E9</v>
      </c>
      <c r="E6766" s="25">
        <v>0.1620113</v>
      </c>
      <c r="G6766" s="25"/>
    </row>
    <row r="6767">
      <c r="A6767" s="4" t="s">
        <v>21119</v>
      </c>
      <c r="B6767" s="4" t="s">
        <v>14228</v>
      </c>
      <c r="C6767" s="4" t="s">
        <v>2625</v>
      </c>
      <c r="D6767" s="10">
        <v>1.591379329E9</v>
      </c>
      <c r="E6767" s="25">
        <v>0.1619728</v>
      </c>
      <c r="G6767" s="25"/>
    </row>
    <row r="6768">
      <c r="A6768" s="4" t="s">
        <v>21120</v>
      </c>
      <c r="B6768" s="4" t="s">
        <v>1619</v>
      </c>
      <c r="C6768" s="4" t="s">
        <v>11299</v>
      </c>
      <c r="D6768" s="10">
        <v>1.593100507E9</v>
      </c>
      <c r="E6768" s="25">
        <v>0.16196874</v>
      </c>
      <c r="G6768" s="25"/>
    </row>
    <row r="6769">
      <c r="A6769" s="22" t="s">
        <v>21121</v>
      </c>
      <c r="B6769" s="4" t="s">
        <v>7477</v>
      </c>
      <c r="C6769" s="4" t="s">
        <v>528</v>
      </c>
      <c r="D6769" s="10">
        <v>1.592238156E9</v>
      </c>
      <c r="E6769" s="25">
        <v>0.1619507</v>
      </c>
      <c r="G6769" s="25"/>
    </row>
    <row r="6770">
      <c r="A6770" s="22" t="s">
        <v>21122</v>
      </c>
      <c r="B6770" s="4" t="s">
        <v>15083</v>
      </c>
      <c r="C6770" s="4" t="s">
        <v>2825</v>
      </c>
      <c r="D6770" s="10">
        <v>1.591140252E9</v>
      </c>
      <c r="E6770" s="25">
        <v>0.16191988</v>
      </c>
      <c r="G6770" s="25"/>
    </row>
    <row r="6771">
      <c r="A6771" s="4" t="s">
        <v>21123</v>
      </c>
      <c r="B6771" s="4" t="s">
        <v>4614</v>
      </c>
      <c r="C6771" s="4" t="s">
        <v>5767</v>
      </c>
      <c r="D6771" s="10">
        <v>1.592587067E9</v>
      </c>
      <c r="E6771" s="25">
        <v>0.16185972</v>
      </c>
      <c r="G6771" s="25"/>
    </row>
    <row r="6772">
      <c r="A6772" s="4" t="s">
        <v>21124</v>
      </c>
      <c r="B6772" s="4" t="s">
        <v>1912</v>
      </c>
      <c r="C6772" s="4" t="s">
        <v>2453</v>
      </c>
      <c r="D6772" s="10">
        <v>1.591164007E9</v>
      </c>
      <c r="E6772" s="25">
        <v>0.16185914</v>
      </c>
      <c r="G6772" s="25"/>
    </row>
    <row r="6773">
      <c r="A6773" s="22" t="s">
        <v>21125</v>
      </c>
      <c r="B6773" s="4" t="s">
        <v>13135</v>
      </c>
      <c r="C6773" s="4" t="s">
        <v>4134</v>
      </c>
      <c r="D6773" s="10">
        <v>1.591846756E9</v>
      </c>
      <c r="E6773" s="25">
        <v>0.16181773</v>
      </c>
      <c r="G6773" s="25"/>
    </row>
    <row r="6774">
      <c r="A6774" s="4" t="s">
        <v>21126</v>
      </c>
      <c r="B6774" s="4" t="s">
        <v>13293</v>
      </c>
      <c r="C6774" s="4" t="s">
        <v>10053</v>
      </c>
      <c r="D6774" s="10">
        <v>1.592920847E9</v>
      </c>
      <c r="E6774" s="25">
        <v>0.1617336</v>
      </c>
      <c r="G6774" s="25"/>
    </row>
    <row r="6775">
      <c r="A6775" s="4" t="s">
        <v>21127</v>
      </c>
      <c r="B6775" s="4" t="s">
        <v>21128</v>
      </c>
      <c r="C6775" s="4" t="s">
        <v>3445</v>
      </c>
      <c r="D6775" s="10">
        <v>1.591517173E9</v>
      </c>
      <c r="E6775" s="25">
        <v>0.16172187</v>
      </c>
      <c r="G6775" s="25"/>
    </row>
    <row r="6776">
      <c r="A6776" s="22" t="s">
        <v>21129</v>
      </c>
      <c r="B6776" s="4" t="s">
        <v>13551</v>
      </c>
      <c r="C6776" s="4" t="s">
        <v>7155</v>
      </c>
      <c r="D6776" s="10">
        <v>1.592668786E9</v>
      </c>
      <c r="E6776" s="25">
        <v>0.1616758</v>
      </c>
      <c r="G6776" s="25"/>
    </row>
    <row r="6777">
      <c r="A6777" s="4" t="s">
        <v>21130</v>
      </c>
      <c r="B6777" s="4" t="s">
        <v>6282</v>
      </c>
      <c r="C6777" s="4" t="s">
        <v>1748</v>
      </c>
      <c r="D6777" s="10">
        <v>1.592230697E9</v>
      </c>
      <c r="E6777" s="25">
        <v>0.16164269</v>
      </c>
      <c r="G6777" s="25"/>
    </row>
    <row r="6778">
      <c r="A6778" s="22" t="s">
        <v>21131</v>
      </c>
      <c r="B6778" s="4" t="s">
        <v>13135</v>
      </c>
      <c r="C6778" s="4" t="s">
        <v>9848</v>
      </c>
      <c r="D6778" s="10">
        <v>1.591741949E9</v>
      </c>
      <c r="E6778" s="25">
        <v>0.16161163</v>
      </c>
      <c r="G6778" s="25"/>
    </row>
    <row r="6779">
      <c r="A6779" s="4" t="s">
        <v>21132</v>
      </c>
      <c r="B6779" s="4" t="s">
        <v>17473</v>
      </c>
      <c r="C6779" s="4" t="s">
        <v>901</v>
      </c>
      <c r="D6779" s="10">
        <v>1.591943895E9</v>
      </c>
      <c r="E6779" s="25">
        <v>0.1615705</v>
      </c>
      <c r="G6779" s="25"/>
    </row>
    <row r="6780">
      <c r="A6780" s="22" t="s">
        <v>21133</v>
      </c>
      <c r="B6780" s="4" t="s">
        <v>3259</v>
      </c>
      <c r="C6780" s="4" t="s">
        <v>545</v>
      </c>
      <c r="D6780" s="10">
        <v>1.593046045E9</v>
      </c>
      <c r="E6780" s="25">
        <v>0.16139217</v>
      </c>
      <c r="G6780" s="25"/>
    </row>
    <row r="6781">
      <c r="A6781" s="4" t="s">
        <v>21134</v>
      </c>
      <c r="B6781" s="4" t="s">
        <v>13098</v>
      </c>
      <c r="C6781" s="4" t="s">
        <v>11740</v>
      </c>
      <c r="D6781" s="10">
        <v>1.591219822E9</v>
      </c>
      <c r="E6781" s="25">
        <v>0.16130754</v>
      </c>
      <c r="G6781" s="25"/>
    </row>
    <row r="6782">
      <c r="A6782" s="4" t="s">
        <v>21135</v>
      </c>
      <c r="B6782" s="4" t="s">
        <v>13487</v>
      </c>
      <c r="C6782" s="4" t="s">
        <v>8993</v>
      </c>
      <c r="D6782" s="10">
        <v>1.59302277E9</v>
      </c>
      <c r="E6782" s="25">
        <v>0.16124737</v>
      </c>
      <c r="G6782" s="25"/>
    </row>
    <row r="6783">
      <c r="A6783" s="4" t="s">
        <v>21136</v>
      </c>
      <c r="B6783" s="4" t="s">
        <v>16594</v>
      </c>
      <c r="C6783" s="4" t="s">
        <v>8070</v>
      </c>
      <c r="D6783" s="10">
        <v>1.591657221E9</v>
      </c>
      <c r="E6783" s="25">
        <v>0.16119501</v>
      </c>
      <c r="G6783" s="25"/>
    </row>
    <row r="6784">
      <c r="A6784" s="22" t="s">
        <v>21137</v>
      </c>
      <c r="B6784" s="4" t="s">
        <v>13601</v>
      </c>
      <c r="C6784" s="4" t="s">
        <v>239</v>
      </c>
      <c r="D6784" s="10">
        <v>1.59331059E9</v>
      </c>
      <c r="E6784" s="25">
        <v>0.16110732</v>
      </c>
      <c r="G6784" s="25"/>
    </row>
    <row r="6785">
      <c r="A6785" s="22" t="s">
        <v>21138</v>
      </c>
      <c r="B6785" s="4" t="s">
        <v>930</v>
      </c>
      <c r="C6785" s="4" t="s">
        <v>5711</v>
      </c>
      <c r="D6785" s="10">
        <v>1.591222438E9</v>
      </c>
      <c r="E6785" s="25">
        <v>0.16109416</v>
      </c>
      <c r="G6785" s="25"/>
    </row>
    <row r="6786">
      <c r="A6786" s="22" t="s">
        <v>21139</v>
      </c>
      <c r="B6786" s="4" t="s">
        <v>10061</v>
      </c>
      <c r="C6786" s="4" t="s">
        <v>10063</v>
      </c>
      <c r="D6786" s="10">
        <v>1.592258339E9</v>
      </c>
      <c r="E6786" s="25">
        <v>0.16105866</v>
      </c>
      <c r="G6786" s="25"/>
    </row>
    <row r="6787">
      <c r="A6787" s="4" t="s">
        <v>21140</v>
      </c>
      <c r="B6787" s="4" t="s">
        <v>5018</v>
      </c>
      <c r="C6787" s="4" t="s">
        <v>5982</v>
      </c>
      <c r="D6787" s="10">
        <v>1.591171908E9</v>
      </c>
      <c r="E6787" s="25">
        <v>0.1610008</v>
      </c>
      <c r="G6787" s="25"/>
    </row>
    <row r="6788">
      <c r="A6788" s="4" t="s">
        <v>21141</v>
      </c>
      <c r="B6788" s="4" t="s">
        <v>2040</v>
      </c>
      <c r="C6788" s="4" t="s">
        <v>2300</v>
      </c>
      <c r="D6788" s="10">
        <v>1.591084391E9</v>
      </c>
      <c r="E6788" s="25">
        <v>0.1609548</v>
      </c>
      <c r="G6788" s="25"/>
    </row>
    <row r="6789">
      <c r="A6789" s="22" t="s">
        <v>21142</v>
      </c>
      <c r="B6789" s="4" t="s">
        <v>21143</v>
      </c>
      <c r="C6789" s="4" t="s">
        <v>2080</v>
      </c>
      <c r="D6789" s="10">
        <v>1.593545113E9</v>
      </c>
      <c r="E6789" s="25">
        <v>0.16089593</v>
      </c>
      <c r="G6789" s="25"/>
    </row>
    <row r="6790">
      <c r="A6790" s="4" t="s">
        <v>21144</v>
      </c>
      <c r="B6790" s="4" t="s">
        <v>21145</v>
      </c>
      <c r="C6790" s="4" t="s">
        <v>841</v>
      </c>
      <c r="D6790" s="10">
        <v>1.593029354E9</v>
      </c>
      <c r="E6790" s="25">
        <v>0.16081838</v>
      </c>
      <c r="G6790" s="25"/>
    </row>
    <row r="6791">
      <c r="A6791" s="4" t="s">
        <v>21146</v>
      </c>
      <c r="B6791" s="4" t="s">
        <v>6505</v>
      </c>
      <c r="C6791" s="4" t="s">
        <v>3016</v>
      </c>
      <c r="D6791" s="10">
        <v>1.592791964E9</v>
      </c>
      <c r="E6791" s="25">
        <v>0.16078068</v>
      </c>
      <c r="G6791" s="25"/>
    </row>
    <row r="6792">
      <c r="A6792" s="4" t="s">
        <v>21147</v>
      </c>
      <c r="B6792" s="4" t="s">
        <v>15877</v>
      </c>
      <c r="C6792" s="4" t="s">
        <v>953</v>
      </c>
      <c r="D6792" s="10">
        <v>1.592906523E9</v>
      </c>
      <c r="E6792" s="25">
        <v>0.16062538</v>
      </c>
      <c r="G6792" s="25"/>
    </row>
    <row r="6793">
      <c r="A6793" s="4" t="s">
        <v>21148</v>
      </c>
      <c r="B6793" s="4" t="s">
        <v>13492</v>
      </c>
      <c r="C6793" s="4" t="s">
        <v>7506</v>
      </c>
      <c r="D6793" s="10">
        <v>1.59153768E9</v>
      </c>
      <c r="E6793" s="25">
        <v>0.16051687</v>
      </c>
      <c r="G6793" s="25"/>
    </row>
    <row r="6794">
      <c r="A6794" s="4" t="s">
        <v>21149</v>
      </c>
      <c r="B6794" s="4" t="s">
        <v>16145</v>
      </c>
      <c r="C6794" s="4" t="s">
        <v>7109</v>
      </c>
      <c r="D6794" s="10">
        <v>1.592233446E9</v>
      </c>
      <c r="E6794" s="25">
        <v>0.16048983</v>
      </c>
      <c r="G6794" s="25"/>
    </row>
    <row r="6795">
      <c r="A6795" s="4" t="s">
        <v>21150</v>
      </c>
      <c r="B6795" s="4" t="s">
        <v>17591</v>
      </c>
      <c r="C6795" s="4" t="s">
        <v>7739</v>
      </c>
      <c r="D6795" s="10">
        <v>1.591900063E9</v>
      </c>
      <c r="E6795" s="25">
        <v>0.16036485</v>
      </c>
      <c r="G6795" s="25"/>
    </row>
    <row r="6796">
      <c r="A6796" s="4" t="s">
        <v>21151</v>
      </c>
      <c r="B6796" s="4" t="s">
        <v>21152</v>
      </c>
      <c r="C6796" s="4" t="s">
        <v>7022</v>
      </c>
      <c r="D6796" s="10">
        <v>1.591932195E9</v>
      </c>
      <c r="E6796" s="25">
        <v>0.1602944</v>
      </c>
      <c r="G6796" s="25"/>
    </row>
    <row r="6797">
      <c r="A6797" s="22" t="s">
        <v>21153</v>
      </c>
      <c r="B6797" s="4" t="s">
        <v>20940</v>
      </c>
      <c r="C6797" s="4" t="s">
        <v>2871</v>
      </c>
      <c r="D6797" s="10">
        <v>1.591232212E9</v>
      </c>
      <c r="E6797" s="25">
        <v>0.16027795</v>
      </c>
      <c r="G6797" s="25"/>
    </row>
    <row r="6798">
      <c r="A6798" s="4" t="s">
        <v>21154</v>
      </c>
      <c r="B6798" s="4" t="s">
        <v>13537</v>
      </c>
      <c r="C6798" s="4" t="s">
        <v>3051</v>
      </c>
      <c r="D6798" s="10">
        <v>1.592803715E9</v>
      </c>
      <c r="E6798" s="25">
        <v>0.16022457</v>
      </c>
      <c r="G6798" s="25"/>
    </row>
    <row r="6799">
      <c r="A6799" s="4" t="s">
        <v>21155</v>
      </c>
      <c r="B6799" s="4" t="s">
        <v>15001</v>
      </c>
      <c r="C6799" s="4" t="s">
        <v>2547</v>
      </c>
      <c r="D6799" s="10">
        <v>1.591304751E9</v>
      </c>
      <c r="E6799" s="25">
        <v>0.16010053</v>
      </c>
      <c r="G6799" s="25"/>
    </row>
    <row r="6800">
      <c r="A6800" s="4" t="s">
        <v>21156</v>
      </c>
      <c r="B6800" s="4" t="s">
        <v>6636</v>
      </c>
      <c r="C6800" s="4" t="s">
        <v>3897</v>
      </c>
      <c r="D6800" s="10">
        <v>1.592542675E9</v>
      </c>
      <c r="E6800" s="25">
        <v>0.15998444</v>
      </c>
      <c r="G6800" s="25"/>
    </row>
    <row r="6801">
      <c r="A6801" s="4" t="s">
        <v>21157</v>
      </c>
      <c r="B6801" s="4" t="s">
        <v>13492</v>
      </c>
      <c r="C6801" s="4" t="s">
        <v>6036</v>
      </c>
      <c r="D6801" s="10">
        <v>1.592075931E9</v>
      </c>
      <c r="E6801" s="25">
        <v>0.15993221</v>
      </c>
      <c r="G6801" s="25"/>
    </row>
    <row r="6802">
      <c r="A6802" s="4" t="s">
        <v>21158</v>
      </c>
      <c r="B6802" s="4" t="s">
        <v>1067</v>
      </c>
      <c r="C6802" s="4" t="s">
        <v>10893</v>
      </c>
      <c r="D6802" s="10">
        <v>1.592751248E9</v>
      </c>
      <c r="E6802" s="25">
        <v>0.15991591</v>
      </c>
      <c r="G6802" s="25"/>
    </row>
    <row r="6803">
      <c r="A6803" s="4" t="s">
        <v>21159</v>
      </c>
      <c r="B6803" s="4" t="s">
        <v>1067</v>
      </c>
      <c r="C6803" s="4" t="s">
        <v>2365</v>
      </c>
      <c r="D6803" s="10">
        <v>1.592403233E9</v>
      </c>
      <c r="E6803" s="25">
        <v>0.15976782</v>
      </c>
      <c r="G6803" s="25"/>
    </row>
    <row r="6804">
      <c r="A6804" s="4" t="s">
        <v>21160</v>
      </c>
      <c r="B6804" s="4" t="s">
        <v>16947</v>
      </c>
      <c r="C6804" s="4" t="s">
        <v>2625</v>
      </c>
      <c r="D6804" s="10">
        <v>1.59139621E9</v>
      </c>
      <c r="E6804" s="25">
        <v>0.15975681</v>
      </c>
      <c r="G6804" s="25"/>
    </row>
    <row r="6805">
      <c r="A6805" s="4" t="s">
        <v>21161</v>
      </c>
      <c r="B6805" s="4" t="s">
        <v>2323</v>
      </c>
      <c r="C6805" s="4" t="s">
        <v>4008</v>
      </c>
      <c r="D6805" s="10">
        <v>1.591982767E9</v>
      </c>
      <c r="E6805" s="25">
        <v>0.15973885</v>
      </c>
      <c r="G6805" s="25"/>
    </row>
    <row r="6806">
      <c r="A6806" s="22" t="s">
        <v>21162</v>
      </c>
      <c r="B6806" s="4" t="s">
        <v>1790</v>
      </c>
      <c r="C6806" s="4" t="s">
        <v>2483</v>
      </c>
      <c r="D6806" s="10">
        <v>1.591027882E9</v>
      </c>
      <c r="E6806" s="25">
        <v>0.15954621</v>
      </c>
      <c r="G6806" s="25"/>
    </row>
    <row r="6807">
      <c r="A6807" s="22" t="s">
        <v>21163</v>
      </c>
      <c r="B6807" s="4" t="s">
        <v>13945</v>
      </c>
      <c r="C6807" s="4" t="s">
        <v>7125</v>
      </c>
      <c r="D6807" s="10">
        <v>1.591633146E9</v>
      </c>
      <c r="E6807" s="25">
        <v>0.15943262</v>
      </c>
      <c r="G6807" s="25"/>
    </row>
    <row r="6808">
      <c r="A6808" s="4" t="s">
        <v>21164</v>
      </c>
      <c r="B6808" s="4" t="s">
        <v>4375</v>
      </c>
      <c r="C6808" s="4" t="s">
        <v>4480</v>
      </c>
      <c r="D6808" s="10">
        <v>1.591183452E9</v>
      </c>
      <c r="E6808" s="25">
        <v>0.15943061</v>
      </c>
      <c r="G6808" s="25"/>
    </row>
    <row r="6809">
      <c r="A6809" s="22" t="s">
        <v>21165</v>
      </c>
      <c r="B6809" s="4" t="s">
        <v>3143</v>
      </c>
      <c r="C6809" s="4" t="s">
        <v>4315</v>
      </c>
      <c r="D6809" s="10">
        <v>1.59216964E9</v>
      </c>
      <c r="E6809" s="25">
        <v>0.15935056</v>
      </c>
      <c r="G6809" s="25"/>
    </row>
    <row r="6810">
      <c r="A6810" s="4" t="s">
        <v>21166</v>
      </c>
      <c r="B6810" s="4" t="s">
        <v>1013</v>
      </c>
      <c r="C6810" s="4" t="s">
        <v>9478</v>
      </c>
      <c r="D6810" s="10">
        <v>1.591101991E9</v>
      </c>
      <c r="E6810" s="25">
        <v>0.15935043</v>
      </c>
      <c r="G6810" s="25"/>
    </row>
    <row r="6811">
      <c r="A6811" s="4" t="s">
        <v>21167</v>
      </c>
      <c r="B6811" s="4" t="s">
        <v>1790</v>
      </c>
      <c r="C6811" s="4" t="s">
        <v>12343</v>
      </c>
      <c r="D6811" s="10">
        <v>1.591667041E9</v>
      </c>
      <c r="E6811" s="25">
        <v>0.15913454</v>
      </c>
      <c r="G6811" s="25"/>
    </row>
    <row r="6812">
      <c r="A6812" s="22" t="s">
        <v>21168</v>
      </c>
      <c r="B6812" s="4" t="s">
        <v>2030</v>
      </c>
      <c r="C6812" s="4" t="s">
        <v>4600</v>
      </c>
      <c r="D6812" s="10">
        <v>1.592066209E9</v>
      </c>
      <c r="E6812" s="25">
        <v>0.15902558</v>
      </c>
      <c r="G6812" s="25"/>
    </row>
    <row r="6813">
      <c r="A6813" s="4" t="s">
        <v>21169</v>
      </c>
      <c r="B6813" s="4" t="s">
        <v>14107</v>
      </c>
      <c r="C6813" s="4" t="s">
        <v>7457</v>
      </c>
      <c r="D6813" s="10">
        <v>1.591911919E9</v>
      </c>
      <c r="E6813" s="25">
        <v>0.15895018</v>
      </c>
      <c r="G6813" s="25"/>
    </row>
    <row r="6814">
      <c r="A6814" s="4" t="s">
        <v>21170</v>
      </c>
      <c r="B6814" s="4" t="s">
        <v>14391</v>
      </c>
      <c r="C6814" s="4" t="s">
        <v>10944</v>
      </c>
      <c r="D6814" s="10">
        <v>1.591669902E9</v>
      </c>
      <c r="E6814" s="25">
        <v>0.15892844</v>
      </c>
      <c r="G6814" s="25"/>
    </row>
    <row r="6815">
      <c r="A6815" s="4" t="s">
        <v>21171</v>
      </c>
      <c r="B6815" s="4" t="s">
        <v>1619</v>
      </c>
      <c r="C6815" s="4" t="s">
        <v>3723</v>
      </c>
      <c r="D6815" s="10">
        <v>1.59157748E9</v>
      </c>
      <c r="E6815" s="25">
        <v>0.15891306</v>
      </c>
      <c r="G6815" s="25"/>
    </row>
    <row r="6816">
      <c r="A6816" s="4" t="s">
        <v>21172</v>
      </c>
      <c r="B6816" s="4" t="s">
        <v>1253</v>
      </c>
      <c r="C6816" s="4" t="s">
        <v>3798</v>
      </c>
      <c r="D6816" s="10">
        <v>1.592084815E9</v>
      </c>
      <c r="E6816" s="25">
        <v>0.15891291</v>
      </c>
      <c r="G6816" s="25"/>
    </row>
    <row r="6817">
      <c r="A6817" s="4" t="s">
        <v>21173</v>
      </c>
      <c r="B6817" s="4" t="s">
        <v>6282</v>
      </c>
      <c r="C6817" s="4" t="s">
        <v>11662</v>
      </c>
      <c r="D6817" s="10">
        <v>1.592525528E9</v>
      </c>
      <c r="E6817" s="25">
        <v>0.15886492</v>
      </c>
      <c r="G6817" s="25"/>
    </row>
    <row r="6818">
      <c r="A6818" s="4" t="s">
        <v>21174</v>
      </c>
      <c r="B6818" s="4" t="s">
        <v>7979</v>
      </c>
      <c r="C6818" s="4" t="s">
        <v>12089</v>
      </c>
      <c r="D6818" s="10">
        <v>1.591196024E9</v>
      </c>
      <c r="E6818" s="25">
        <v>0.15882951</v>
      </c>
      <c r="G6818" s="25"/>
    </row>
    <row r="6819">
      <c r="A6819" s="4" t="s">
        <v>21175</v>
      </c>
      <c r="B6819" s="4" t="s">
        <v>21176</v>
      </c>
      <c r="C6819" s="4" t="s">
        <v>2733</v>
      </c>
      <c r="D6819" s="10">
        <v>1.593377655E9</v>
      </c>
      <c r="E6819" s="25">
        <v>0.15882535</v>
      </c>
      <c r="G6819" s="25"/>
    </row>
    <row r="6820">
      <c r="A6820" s="22" t="s">
        <v>21177</v>
      </c>
      <c r="B6820" s="4" t="s">
        <v>1989</v>
      </c>
      <c r="C6820" s="4" t="s">
        <v>7373</v>
      </c>
      <c r="D6820" s="10">
        <v>1.593039943E9</v>
      </c>
      <c r="E6820" s="25">
        <v>0.15877357</v>
      </c>
      <c r="G6820" s="25"/>
    </row>
    <row r="6821">
      <c r="A6821" s="4" t="s">
        <v>21178</v>
      </c>
      <c r="B6821" s="4" t="s">
        <v>15488</v>
      </c>
      <c r="C6821" s="4" t="s">
        <v>5728</v>
      </c>
      <c r="D6821" s="10">
        <v>1.591391366E9</v>
      </c>
      <c r="E6821" s="25">
        <v>0.15859394</v>
      </c>
      <c r="G6821" s="25"/>
    </row>
    <row r="6822">
      <c r="A6822" s="4" t="s">
        <v>21179</v>
      </c>
      <c r="B6822" s="4" t="s">
        <v>21180</v>
      </c>
      <c r="C6822" s="4" t="s">
        <v>5772</v>
      </c>
      <c r="D6822" s="10">
        <v>1.591270316E9</v>
      </c>
      <c r="E6822" s="25">
        <v>0.15851504</v>
      </c>
      <c r="G6822" s="25"/>
    </row>
    <row r="6823">
      <c r="A6823" s="4" t="s">
        <v>21181</v>
      </c>
      <c r="B6823" s="4" t="s">
        <v>13695</v>
      </c>
      <c r="C6823" s="4" t="s">
        <v>12543</v>
      </c>
      <c r="D6823" s="10">
        <v>1.591315591E9</v>
      </c>
      <c r="E6823" s="25">
        <v>0.1584581</v>
      </c>
      <c r="G6823" s="25"/>
    </row>
    <row r="6824">
      <c r="A6824" s="4" t="s">
        <v>21182</v>
      </c>
      <c r="B6824" s="4" t="s">
        <v>14107</v>
      </c>
      <c r="C6824" s="4" t="s">
        <v>9763</v>
      </c>
      <c r="D6824" s="10">
        <v>1.592589426E9</v>
      </c>
      <c r="E6824" s="25">
        <v>0.15843177</v>
      </c>
      <c r="G6824" s="25"/>
    </row>
    <row r="6825">
      <c r="A6825" s="4" t="s">
        <v>21183</v>
      </c>
      <c r="B6825" s="4" t="s">
        <v>2989</v>
      </c>
      <c r="C6825" s="4" t="s">
        <v>428</v>
      </c>
      <c r="D6825" s="10">
        <v>1.591291564E9</v>
      </c>
      <c r="E6825" s="25">
        <v>0.15842791</v>
      </c>
      <c r="G6825" s="25"/>
    </row>
    <row r="6826">
      <c r="A6826" s="4" t="s">
        <v>21184</v>
      </c>
      <c r="B6826" s="4" t="s">
        <v>1790</v>
      </c>
      <c r="C6826" s="4" t="s">
        <v>4308</v>
      </c>
      <c r="D6826" s="10">
        <v>1.592985823E9</v>
      </c>
      <c r="E6826" s="25">
        <v>0.15830359</v>
      </c>
      <c r="G6826" s="25"/>
    </row>
    <row r="6827">
      <c r="A6827" s="4" t="s">
        <v>21185</v>
      </c>
      <c r="B6827" s="4" t="s">
        <v>13643</v>
      </c>
      <c r="C6827" s="4" t="s">
        <v>8993</v>
      </c>
      <c r="D6827" s="10">
        <v>1.592950248E9</v>
      </c>
      <c r="E6827" s="25">
        <v>0.15810665</v>
      </c>
      <c r="G6827" s="25"/>
    </row>
    <row r="6828">
      <c r="A6828" s="4" t="s">
        <v>21186</v>
      </c>
      <c r="B6828" s="4" t="s">
        <v>13689</v>
      </c>
      <c r="C6828" s="4" t="s">
        <v>5681</v>
      </c>
      <c r="D6828" s="10">
        <v>1.592860901E9</v>
      </c>
      <c r="E6828" s="25">
        <v>0.15800764</v>
      </c>
      <c r="G6828" s="25"/>
    </row>
    <row r="6829">
      <c r="A6829" s="4" t="s">
        <v>21187</v>
      </c>
      <c r="B6829" s="4" t="s">
        <v>5400</v>
      </c>
      <c r="C6829" s="4" t="s">
        <v>8089</v>
      </c>
      <c r="D6829" s="10">
        <v>1.591055053E9</v>
      </c>
      <c r="E6829" s="25">
        <v>0.1579944</v>
      </c>
      <c r="G6829" s="25"/>
    </row>
    <row r="6830">
      <c r="A6830" s="4" t="s">
        <v>21188</v>
      </c>
      <c r="B6830" s="4" t="s">
        <v>18309</v>
      </c>
      <c r="C6830" s="4" t="s">
        <v>4652</v>
      </c>
      <c r="D6830" s="10">
        <v>1.59318314E9</v>
      </c>
      <c r="E6830" s="25">
        <v>0.15797918</v>
      </c>
      <c r="G6830" s="25"/>
    </row>
    <row r="6831">
      <c r="A6831" s="22" t="s">
        <v>21189</v>
      </c>
      <c r="B6831" s="4" t="s">
        <v>16114</v>
      </c>
      <c r="C6831" s="4" t="s">
        <v>5866</v>
      </c>
      <c r="D6831" s="10">
        <v>1.591155966E9</v>
      </c>
      <c r="E6831" s="25">
        <v>0.1577836</v>
      </c>
      <c r="G6831" s="25"/>
    </row>
    <row r="6832">
      <c r="A6832" s="22" t="s">
        <v>21190</v>
      </c>
      <c r="B6832" s="4" t="s">
        <v>17665</v>
      </c>
      <c r="C6832" s="4" t="s">
        <v>4363</v>
      </c>
      <c r="D6832" s="10">
        <v>1.592502895E9</v>
      </c>
      <c r="E6832" s="25">
        <v>0.15773895</v>
      </c>
      <c r="G6832" s="25"/>
    </row>
    <row r="6833">
      <c r="A6833" s="4" t="s">
        <v>21191</v>
      </c>
      <c r="B6833" s="4" t="s">
        <v>16705</v>
      </c>
      <c r="C6833" s="4" t="s">
        <v>38</v>
      </c>
      <c r="D6833" s="10">
        <v>1.591928916E9</v>
      </c>
      <c r="E6833" s="25">
        <v>0.15772158</v>
      </c>
      <c r="G6833" s="25"/>
    </row>
    <row r="6834">
      <c r="A6834" s="22" t="s">
        <v>21192</v>
      </c>
      <c r="B6834" s="4" t="s">
        <v>930</v>
      </c>
      <c r="C6834" s="4" t="s">
        <v>6861</v>
      </c>
      <c r="D6834" s="10">
        <v>1.592862455E9</v>
      </c>
      <c r="E6834" s="25">
        <v>0.1577175</v>
      </c>
      <c r="G6834" s="25"/>
    </row>
    <row r="6835">
      <c r="A6835" s="22" t="s">
        <v>21193</v>
      </c>
      <c r="B6835" s="4" t="s">
        <v>2065</v>
      </c>
      <c r="C6835" s="4" t="s">
        <v>11226</v>
      </c>
      <c r="D6835" s="10">
        <v>1.593392464E9</v>
      </c>
      <c r="E6835" s="25">
        <v>0.15770362</v>
      </c>
      <c r="G6835" s="25"/>
    </row>
    <row r="6836">
      <c r="A6836" s="22" t="s">
        <v>21194</v>
      </c>
      <c r="B6836" s="4" t="s">
        <v>16513</v>
      </c>
      <c r="C6836" s="4" t="s">
        <v>3624</v>
      </c>
      <c r="D6836" s="10">
        <v>1.592927168E9</v>
      </c>
      <c r="E6836" s="25">
        <v>0.15763466</v>
      </c>
      <c r="G6836" s="25"/>
    </row>
    <row r="6837">
      <c r="A6837" s="4" t="s">
        <v>21195</v>
      </c>
      <c r="B6837" s="4" t="s">
        <v>1215</v>
      </c>
      <c r="C6837" s="4" t="s">
        <v>5731</v>
      </c>
      <c r="D6837" s="10">
        <v>1.593454192E9</v>
      </c>
      <c r="E6837" s="25">
        <v>0.1576082</v>
      </c>
      <c r="G6837" s="25"/>
    </row>
    <row r="6838">
      <c r="A6838" s="4" t="s">
        <v>21196</v>
      </c>
      <c r="B6838" s="4" t="s">
        <v>13331</v>
      </c>
      <c r="C6838" s="4" t="s">
        <v>2014</v>
      </c>
      <c r="D6838" s="10">
        <v>1.593497898E9</v>
      </c>
      <c r="E6838" s="25">
        <v>0.15752922</v>
      </c>
      <c r="G6838" s="25"/>
    </row>
    <row r="6839">
      <c r="A6839" s="4" t="s">
        <v>21197</v>
      </c>
      <c r="B6839" s="4" t="s">
        <v>13194</v>
      </c>
      <c r="C6839" s="4" t="s">
        <v>3628</v>
      </c>
      <c r="D6839" s="10">
        <v>1.592443229E9</v>
      </c>
      <c r="E6839" s="25">
        <v>0.15749753</v>
      </c>
      <c r="G6839" s="25"/>
    </row>
    <row r="6840">
      <c r="A6840" s="22" t="s">
        <v>21198</v>
      </c>
      <c r="B6840" s="4" t="s">
        <v>19621</v>
      </c>
      <c r="C6840" s="4" t="s">
        <v>6217</v>
      </c>
      <c r="D6840" s="10">
        <v>1.593175644E9</v>
      </c>
      <c r="E6840" s="25">
        <v>0.15728013</v>
      </c>
      <c r="G6840" s="25"/>
    </row>
    <row r="6841">
      <c r="A6841" s="4" t="s">
        <v>21199</v>
      </c>
      <c r="B6841" s="4" t="s">
        <v>13862</v>
      </c>
      <c r="C6841" s="4" t="s">
        <v>5101</v>
      </c>
      <c r="D6841" s="10">
        <v>1.591885689E9</v>
      </c>
      <c r="E6841" s="25">
        <v>0.1572526</v>
      </c>
      <c r="G6841" s="25"/>
    </row>
    <row r="6842">
      <c r="A6842" s="4" t="s">
        <v>21200</v>
      </c>
      <c r="B6842" s="4" t="s">
        <v>13842</v>
      </c>
      <c r="C6842" s="4" t="s">
        <v>4502</v>
      </c>
      <c r="D6842" s="10">
        <v>1.592965925E9</v>
      </c>
      <c r="E6842" s="25">
        <v>0.15724473</v>
      </c>
      <c r="G6842" s="25"/>
    </row>
    <row r="6843">
      <c r="A6843" s="4" t="s">
        <v>21201</v>
      </c>
      <c r="B6843" s="4" t="s">
        <v>16010</v>
      </c>
      <c r="C6843" s="4" t="s">
        <v>2519</v>
      </c>
      <c r="D6843" s="10">
        <v>1.59311649E9</v>
      </c>
      <c r="E6843" s="25">
        <v>0.15715188</v>
      </c>
      <c r="G6843" s="25"/>
    </row>
    <row r="6844">
      <c r="A6844" s="22" t="s">
        <v>21202</v>
      </c>
      <c r="B6844" s="4" t="s">
        <v>1067</v>
      </c>
      <c r="C6844" s="4" t="s">
        <v>66</v>
      </c>
      <c r="D6844" s="10">
        <v>1.591586288E9</v>
      </c>
      <c r="E6844" s="25">
        <v>0.1570749</v>
      </c>
      <c r="G6844" s="25"/>
    </row>
    <row r="6845">
      <c r="A6845" s="4" t="s">
        <v>21203</v>
      </c>
      <c r="B6845" s="4" t="s">
        <v>11591</v>
      </c>
      <c r="C6845" s="4" t="s">
        <v>8863</v>
      </c>
      <c r="D6845" s="10">
        <v>1.593250504E9</v>
      </c>
      <c r="E6845" s="25">
        <v>0.15706445</v>
      </c>
      <c r="G6845" s="25"/>
    </row>
    <row r="6846">
      <c r="A6846" s="4" t="s">
        <v>21204</v>
      </c>
      <c r="B6846" s="4" t="s">
        <v>1215</v>
      </c>
      <c r="C6846" s="4" t="s">
        <v>3529</v>
      </c>
      <c r="D6846" s="10">
        <v>1.591552416E9</v>
      </c>
      <c r="E6846" s="25">
        <v>0.1570551</v>
      </c>
      <c r="G6846" s="25"/>
    </row>
    <row r="6847">
      <c r="A6847" s="22" t="s">
        <v>21205</v>
      </c>
      <c r="B6847" s="4" t="s">
        <v>13246</v>
      </c>
      <c r="C6847" s="4" t="s">
        <v>4906</v>
      </c>
      <c r="D6847" s="10">
        <v>1.592484606E9</v>
      </c>
      <c r="E6847" s="25">
        <v>0.156989</v>
      </c>
      <c r="G6847" s="25"/>
    </row>
    <row r="6848">
      <c r="A6848" s="4" t="s">
        <v>21206</v>
      </c>
      <c r="B6848" s="4" t="s">
        <v>4786</v>
      </c>
      <c r="C6848" s="4" t="s">
        <v>10674</v>
      </c>
      <c r="D6848" s="10">
        <v>1.592704516E9</v>
      </c>
      <c r="E6848" s="25">
        <v>0.15698169</v>
      </c>
      <c r="G6848" s="25"/>
    </row>
    <row r="6849">
      <c r="A6849" s="22" t="s">
        <v>21207</v>
      </c>
      <c r="B6849" s="4" t="s">
        <v>21208</v>
      </c>
      <c r="C6849" s="4" t="s">
        <v>7007</v>
      </c>
      <c r="D6849" s="10">
        <v>1.592421703E9</v>
      </c>
      <c r="E6849" s="25">
        <v>0.15696102</v>
      </c>
      <c r="G6849" s="25"/>
    </row>
    <row r="6850">
      <c r="A6850" s="4" t="s">
        <v>21209</v>
      </c>
      <c r="B6850" s="4" t="s">
        <v>8489</v>
      </c>
      <c r="C6850" s="4" t="s">
        <v>7954</v>
      </c>
      <c r="D6850" s="10">
        <v>1.592310917E9</v>
      </c>
      <c r="E6850" s="25">
        <v>0.15691774</v>
      </c>
      <c r="G6850" s="25"/>
    </row>
    <row r="6851">
      <c r="A6851" s="4" t="s">
        <v>21210</v>
      </c>
      <c r="B6851" s="4" t="s">
        <v>13353</v>
      </c>
      <c r="C6851" s="4" t="s">
        <v>4951</v>
      </c>
      <c r="D6851" s="10">
        <v>1.592369722E9</v>
      </c>
      <c r="E6851" s="25">
        <v>0.15689206</v>
      </c>
      <c r="G6851" s="25"/>
    </row>
    <row r="6852">
      <c r="A6852" s="4" t="s">
        <v>21211</v>
      </c>
      <c r="B6852" s="4" t="s">
        <v>4826</v>
      </c>
      <c r="C6852" s="4" t="s">
        <v>2450</v>
      </c>
      <c r="D6852" s="10">
        <v>1.591295324E9</v>
      </c>
      <c r="E6852" s="25">
        <v>0.1568907</v>
      </c>
      <c r="G6852" s="25"/>
    </row>
    <row r="6853">
      <c r="A6853" s="4" t="s">
        <v>21212</v>
      </c>
      <c r="B6853" s="4" t="s">
        <v>1619</v>
      </c>
      <c r="C6853" s="4" t="s">
        <v>830</v>
      </c>
      <c r="D6853" s="10">
        <v>1.591725378E9</v>
      </c>
      <c r="E6853" s="25">
        <v>0.15688841</v>
      </c>
      <c r="G6853" s="25"/>
    </row>
    <row r="6854">
      <c r="A6854" s="4" t="s">
        <v>21213</v>
      </c>
      <c r="B6854" s="4" t="s">
        <v>13889</v>
      </c>
      <c r="C6854" s="4" t="s">
        <v>2095</v>
      </c>
      <c r="D6854" s="10">
        <v>1.592105215E9</v>
      </c>
      <c r="E6854" s="25">
        <v>0.15674034</v>
      </c>
      <c r="G6854" s="25"/>
    </row>
    <row r="6855">
      <c r="A6855" s="4" t="s">
        <v>21214</v>
      </c>
      <c r="B6855" s="4" t="s">
        <v>3886</v>
      </c>
      <c r="C6855" s="4" t="s">
        <v>2766</v>
      </c>
      <c r="D6855" s="10">
        <v>1.593527424E9</v>
      </c>
      <c r="E6855" s="25">
        <v>0.15662152</v>
      </c>
      <c r="G6855" s="25"/>
    </row>
    <row r="6856">
      <c r="A6856" s="22" t="s">
        <v>21215</v>
      </c>
      <c r="B6856" s="4" t="s">
        <v>16064</v>
      </c>
      <c r="C6856" s="4" t="s">
        <v>1914</v>
      </c>
      <c r="D6856" s="10">
        <v>1.591294098E9</v>
      </c>
      <c r="E6856" s="25">
        <v>0.15651228</v>
      </c>
      <c r="G6856" s="25"/>
    </row>
    <row r="6857">
      <c r="A6857" s="4" t="s">
        <v>21216</v>
      </c>
      <c r="B6857" s="4" t="s">
        <v>19732</v>
      </c>
      <c r="C6857" s="4" t="s">
        <v>4460</v>
      </c>
      <c r="D6857" s="10">
        <v>1.592934124E9</v>
      </c>
      <c r="E6857" s="25">
        <v>0.1564758</v>
      </c>
      <c r="G6857" s="25"/>
    </row>
    <row r="6858">
      <c r="A6858" s="4" t="s">
        <v>21217</v>
      </c>
      <c r="B6858" s="4" t="s">
        <v>9055</v>
      </c>
      <c r="C6858" s="4" t="s">
        <v>12252</v>
      </c>
      <c r="D6858" s="10">
        <v>1.591636359E9</v>
      </c>
      <c r="E6858" s="25">
        <v>0.1563519</v>
      </c>
      <c r="G6858" s="25"/>
    </row>
    <row r="6859">
      <c r="A6859" s="4" t="s">
        <v>21218</v>
      </c>
      <c r="B6859" s="4" t="s">
        <v>6282</v>
      </c>
      <c r="C6859" s="4" t="s">
        <v>9941</v>
      </c>
      <c r="D6859" s="10">
        <v>1.593051056E9</v>
      </c>
      <c r="E6859" s="25">
        <v>0.15587927</v>
      </c>
      <c r="G6859" s="25"/>
    </row>
    <row r="6860">
      <c r="A6860" s="4" t="s">
        <v>21219</v>
      </c>
      <c r="B6860" s="4" t="s">
        <v>18976</v>
      </c>
      <c r="C6860" s="4" t="s">
        <v>5515</v>
      </c>
      <c r="D6860" s="10">
        <v>1.592564026E9</v>
      </c>
      <c r="E6860" s="25">
        <v>0.15572883</v>
      </c>
      <c r="G6860" s="25"/>
    </row>
    <row r="6861">
      <c r="A6861" s="4" t="s">
        <v>21220</v>
      </c>
      <c r="B6861" s="4" t="s">
        <v>21221</v>
      </c>
      <c r="C6861" s="4" t="s">
        <v>7626</v>
      </c>
      <c r="D6861" s="10">
        <v>1.592522857E9</v>
      </c>
      <c r="E6861" s="25">
        <v>0.15565795</v>
      </c>
      <c r="G6861" s="25"/>
    </row>
    <row r="6862">
      <c r="A6862" s="4" t="s">
        <v>21222</v>
      </c>
      <c r="B6862" s="4" t="s">
        <v>15545</v>
      </c>
      <c r="C6862" s="4" t="s">
        <v>503</v>
      </c>
      <c r="D6862" s="10">
        <v>1.593362182E9</v>
      </c>
      <c r="E6862" s="25">
        <v>0.15554607</v>
      </c>
      <c r="G6862" s="25"/>
    </row>
    <row r="6863">
      <c r="A6863" s="22" t="s">
        <v>21223</v>
      </c>
      <c r="B6863" s="4" t="s">
        <v>14294</v>
      </c>
      <c r="C6863" s="4" t="s">
        <v>4906</v>
      </c>
      <c r="D6863" s="10">
        <v>1.592502934E9</v>
      </c>
      <c r="E6863" s="25">
        <v>0.15553562</v>
      </c>
      <c r="G6863" s="25"/>
    </row>
    <row r="6864">
      <c r="A6864" s="4" t="s">
        <v>21224</v>
      </c>
      <c r="B6864" s="4" t="s">
        <v>3858</v>
      </c>
      <c r="C6864" s="4" t="s">
        <v>10147</v>
      </c>
      <c r="D6864" s="10">
        <v>1.59340199E9</v>
      </c>
      <c r="E6864" s="25">
        <v>0.1554993</v>
      </c>
      <c r="G6864" s="25"/>
    </row>
    <row r="6865">
      <c r="A6865" s="4" t="s">
        <v>21225</v>
      </c>
      <c r="B6865" s="4" t="s">
        <v>17062</v>
      </c>
      <c r="C6865" s="4" t="s">
        <v>7475</v>
      </c>
      <c r="D6865" s="10">
        <v>1.591358965E9</v>
      </c>
      <c r="E6865" s="25">
        <v>0.1554866</v>
      </c>
      <c r="G6865" s="25"/>
    </row>
    <row r="6866">
      <c r="A6866" s="4" t="s">
        <v>21226</v>
      </c>
      <c r="B6866" s="4" t="s">
        <v>16711</v>
      </c>
      <c r="C6866" s="4" t="s">
        <v>11307</v>
      </c>
      <c r="D6866" s="10">
        <v>1.591916723E9</v>
      </c>
      <c r="E6866" s="25">
        <v>0.15546638</v>
      </c>
      <c r="G6866" s="25"/>
    </row>
    <row r="6867">
      <c r="A6867" s="4" t="s">
        <v>21227</v>
      </c>
      <c r="B6867" s="4" t="s">
        <v>1989</v>
      </c>
      <c r="C6867" s="4" t="s">
        <v>4231</v>
      </c>
      <c r="D6867" s="10">
        <v>1.593037168E9</v>
      </c>
      <c r="E6867" s="25">
        <v>0.15544532</v>
      </c>
      <c r="G6867" s="25"/>
    </row>
    <row r="6868">
      <c r="A6868" s="22" t="s">
        <v>21228</v>
      </c>
      <c r="B6868" s="4" t="s">
        <v>21229</v>
      </c>
      <c r="C6868" s="4" t="s">
        <v>5772</v>
      </c>
      <c r="D6868" s="10">
        <v>1.591281441E9</v>
      </c>
      <c r="E6868" s="25">
        <v>0.15544197</v>
      </c>
      <c r="G6868" s="25"/>
    </row>
    <row r="6869">
      <c r="A6869" s="4" t="s">
        <v>21230</v>
      </c>
      <c r="B6869" s="4" t="s">
        <v>1215</v>
      </c>
      <c r="C6869" s="4" t="s">
        <v>9656</v>
      </c>
      <c r="D6869" s="10">
        <v>1.591404091E9</v>
      </c>
      <c r="E6869" s="25">
        <v>0.15533458</v>
      </c>
      <c r="G6869" s="25"/>
    </row>
    <row r="6870">
      <c r="A6870" s="4" t="s">
        <v>21231</v>
      </c>
      <c r="B6870" s="4" t="s">
        <v>20355</v>
      </c>
      <c r="C6870" s="4" t="s">
        <v>12023</v>
      </c>
      <c r="D6870" s="10">
        <v>1.59315421E9</v>
      </c>
      <c r="E6870" s="25">
        <v>0.15533058</v>
      </c>
      <c r="G6870" s="25"/>
    </row>
    <row r="6871">
      <c r="A6871" s="4" t="s">
        <v>21232</v>
      </c>
      <c r="B6871" s="4" t="s">
        <v>13492</v>
      </c>
      <c r="C6871" s="4" t="s">
        <v>2743</v>
      </c>
      <c r="D6871" s="10">
        <v>1.591313959E9</v>
      </c>
      <c r="E6871" s="25">
        <v>0.15531279</v>
      </c>
      <c r="G6871" s="25"/>
    </row>
    <row r="6872">
      <c r="A6872" s="4" t="s">
        <v>21233</v>
      </c>
      <c r="B6872" s="4" t="s">
        <v>6521</v>
      </c>
      <c r="C6872" s="4" t="s">
        <v>6844</v>
      </c>
      <c r="D6872" s="10">
        <v>1.591563685E9</v>
      </c>
      <c r="E6872" s="25">
        <v>0.15528709</v>
      </c>
      <c r="G6872" s="25"/>
    </row>
    <row r="6873">
      <c r="A6873" s="22" t="s">
        <v>21234</v>
      </c>
      <c r="B6873" s="4" t="s">
        <v>16145</v>
      </c>
      <c r="C6873" s="4" t="s">
        <v>10573</v>
      </c>
      <c r="D6873" s="10">
        <v>1.592607709E9</v>
      </c>
      <c r="E6873" s="25">
        <v>0.15528475</v>
      </c>
      <c r="G6873" s="25"/>
    </row>
    <row r="6874">
      <c r="A6874" s="4" t="s">
        <v>21235</v>
      </c>
      <c r="B6874" s="4" t="s">
        <v>14903</v>
      </c>
      <c r="C6874" s="4" t="s">
        <v>6134</v>
      </c>
      <c r="D6874" s="10">
        <v>1.591646849E9</v>
      </c>
      <c r="E6874" s="25">
        <v>0.15527765</v>
      </c>
      <c r="G6874" s="25"/>
    </row>
    <row r="6875">
      <c r="A6875" s="22" t="s">
        <v>21236</v>
      </c>
      <c r="B6875" s="4" t="s">
        <v>6354</v>
      </c>
      <c r="C6875" s="4" t="s">
        <v>6452</v>
      </c>
      <c r="D6875" s="10">
        <v>1.592404967E9</v>
      </c>
      <c r="E6875" s="25">
        <v>0.15527128</v>
      </c>
      <c r="G6875" s="25"/>
    </row>
    <row r="6876">
      <c r="A6876" s="22" t="s">
        <v>21237</v>
      </c>
      <c r="B6876" s="4" t="s">
        <v>15610</v>
      </c>
      <c r="C6876" s="4" t="s">
        <v>10316</v>
      </c>
      <c r="D6876" s="10">
        <v>1.592953767E9</v>
      </c>
      <c r="E6876" s="25">
        <v>0.15526438</v>
      </c>
      <c r="G6876" s="25"/>
    </row>
    <row r="6877">
      <c r="A6877" s="4" t="s">
        <v>21238</v>
      </c>
      <c r="B6877" s="4" t="s">
        <v>15853</v>
      </c>
      <c r="C6877" s="4" t="s">
        <v>5328</v>
      </c>
      <c r="D6877" s="10">
        <v>1.591297752E9</v>
      </c>
      <c r="E6877" s="25">
        <v>0.15519871</v>
      </c>
      <c r="G6877" s="25"/>
    </row>
    <row r="6878">
      <c r="A6878" s="22" t="s">
        <v>21239</v>
      </c>
      <c r="B6878" s="4" t="s">
        <v>13455</v>
      </c>
      <c r="C6878" s="4" t="s">
        <v>9153</v>
      </c>
      <c r="D6878" s="10">
        <v>1.591982609E9</v>
      </c>
      <c r="E6878" s="25">
        <v>0.15519276</v>
      </c>
      <c r="G6878" s="25"/>
    </row>
    <row r="6879">
      <c r="A6879" s="4" t="s">
        <v>21240</v>
      </c>
      <c r="B6879" s="4" t="s">
        <v>14166</v>
      </c>
      <c r="C6879" s="4" t="s">
        <v>2067</v>
      </c>
      <c r="D6879" s="10">
        <v>1.593160363E9</v>
      </c>
      <c r="E6879" s="25">
        <v>0.15517323</v>
      </c>
      <c r="G6879" s="25"/>
    </row>
    <row r="6880">
      <c r="A6880" s="4" t="s">
        <v>21241</v>
      </c>
      <c r="B6880" s="4" t="s">
        <v>14268</v>
      </c>
      <c r="C6880" s="4" t="s">
        <v>3346</v>
      </c>
      <c r="D6880" s="10">
        <v>1.592611549E9</v>
      </c>
      <c r="E6880" s="25">
        <v>0.15516406</v>
      </c>
      <c r="G6880" s="25"/>
    </row>
    <row r="6881">
      <c r="A6881" s="4" t="s">
        <v>21242</v>
      </c>
      <c r="B6881" s="4" t="s">
        <v>1041</v>
      </c>
      <c r="C6881" s="4" t="s">
        <v>3234</v>
      </c>
      <c r="D6881" s="10">
        <v>1.592436793E9</v>
      </c>
      <c r="E6881" s="25">
        <v>0.15515499</v>
      </c>
      <c r="G6881" s="25"/>
    </row>
    <row r="6882">
      <c r="A6882" s="4" t="s">
        <v>21243</v>
      </c>
      <c r="B6882" s="4" t="s">
        <v>7865</v>
      </c>
      <c r="C6882" s="4" t="s">
        <v>10715</v>
      </c>
      <c r="D6882" s="10">
        <v>1.593160468E9</v>
      </c>
      <c r="E6882" s="25">
        <v>0.15513538</v>
      </c>
      <c r="G6882" s="25"/>
    </row>
    <row r="6883">
      <c r="A6883" s="22" t="s">
        <v>21244</v>
      </c>
      <c r="B6883" s="4" t="s">
        <v>2017</v>
      </c>
      <c r="C6883" s="4" t="s">
        <v>371</v>
      </c>
      <c r="D6883" s="10">
        <v>1.593468356E9</v>
      </c>
      <c r="E6883" s="25">
        <v>0.1550838</v>
      </c>
      <c r="G6883" s="25"/>
    </row>
    <row r="6884">
      <c r="A6884" s="4" t="s">
        <v>21245</v>
      </c>
      <c r="B6884" s="4" t="s">
        <v>13689</v>
      </c>
      <c r="C6884" s="4" t="s">
        <v>4660</v>
      </c>
      <c r="D6884" s="10">
        <v>1.591647867E9</v>
      </c>
      <c r="E6884" s="25">
        <v>0.15508235</v>
      </c>
      <c r="G6884" s="25"/>
    </row>
    <row r="6885">
      <c r="A6885" s="4" t="s">
        <v>21246</v>
      </c>
      <c r="B6885" s="4" t="s">
        <v>5998</v>
      </c>
      <c r="C6885" s="4" t="s">
        <v>3490</v>
      </c>
      <c r="D6885" s="10">
        <v>1.591474578E9</v>
      </c>
      <c r="E6885" s="25">
        <v>0.15505093</v>
      </c>
      <c r="G6885" s="25"/>
    </row>
    <row r="6886">
      <c r="A6886" s="4" t="s">
        <v>21247</v>
      </c>
      <c r="B6886" s="4" t="s">
        <v>1096</v>
      </c>
      <c r="C6886" s="4" t="s">
        <v>2206</v>
      </c>
      <c r="D6886" s="10">
        <v>1.593530669E9</v>
      </c>
      <c r="E6886" s="25">
        <v>0.15502325</v>
      </c>
      <c r="G6886" s="25"/>
    </row>
    <row r="6887">
      <c r="A6887" s="4" t="s">
        <v>21248</v>
      </c>
      <c r="B6887" s="4" t="s">
        <v>13221</v>
      </c>
      <c r="C6887" s="4" t="s">
        <v>11721</v>
      </c>
      <c r="D6887" s="10">
        <v>1.591455787E9</v>
      </c>
      <c r="E6887" s="25">
        <v>0.15501007</v>
      </c>
      <c r="G6887" s="25"/>
    </row>
    <row r="6888">
      <c r="A6888" s="22" t="s">
        <v>21249</v>
      </c>
      <c r="B6888" s="4" t="s">
        <v>21250</v>
      </c>
      <c r="C6888" s="4" t="s">
        <v>5601</v>
      </c>
      <c r="D6888" s="10">
        <v>1.591321013E9</v>
      </c>
      <c r="E6888" s="25">
        <v>0.15498886</v>
      </c>
      <c r="G6888" s="25"/>
    </row>
    <row r="6889">
      <c r="A6889" s="22" t="s">
        <v>21251</v>
      </c>
      <c r="B6889" s="4" t="s">
        <v>18814</v>
      </c>
      <c r="C6889" s="4" t="s">
        <v>11365</v>
      </c>
      <c r="D6889" s="10">
        <v>1.591826875E9</v>
      </c>
      <c r="E6889" s="25">
        <v>0.15497132</v>
      </c>
      <c r="G6889" s="25"/>
    </row>
    <row r="6890">
      <c r="A6890" s="4" t="s">
        <v>21252</v>
      </c>
      <c r="B6890" s="4" t="s">
        <v>13098</v>
      </c>
      <c r="C6890" s="4" t="s">
        <v>5101</v>
      </c>
      <c r="D6890" s="10">
        <v>1.591882464E9</v>
      </c>
      <c r="E6890" s="25">
        <v>0.15496902</v>
      </c>
      <c r="G6890" s="25"/>
    </row>
    <row r="6891">
      <c r="A6891" s="4" t="s">
        <v>21253</v>
      </c>
      <c r="B6891" s="4" t="s">
        <v>1140</v>
      </c>
      <c r="C6891" s="4" t="s">
        <v>10665</v>
      </c>
      <c r="D6891" s="10">
        <v>1.593215652E9</v>
      </c>
      <c r="E6891" s="25">
        <v>0.15495779</v>
      </c>
      <c r="G6891" s="25"/>
    </row>
    <row r="6892">
      <c r="A6892" s="4" t="s">
        <v>21254</v>
      </c>
      <c r="B6892" s="4" t="s">
        <v>21255</v>
      </c>
      <c r="C6892" s="4" t="s">
        <v>3865</v>
      </c>
      <c r="D6892" s="10">
        <v>1.59241315E9</v>
      </c>
      <c r="E6892" s="25">
        <v>0.15494132</v>
      </c>
      <c r="G6892" s="25"/>
    </row>
    <row r="6893">
      <c r="A6893" s="4" t="s">
        <v>21256</v>
      </c>
      <c r="B6893" s="4" t="s">
        <v>1041</v>
      </c>
      <c r="C6893" s="4" t="s">
        <v>4134</v>
      </c>
      <c r="D6893" s="10">
        <v>1.591839637E9</v>
      </c>
      <c r="E6893" s="25">
        <v>0.15493311</v>
      </c>
      <c r="G6893" s="25"/>
    </row>
    <row r="6894">
      <c r="A6894" s="22" t="s">
        <v>21257</v>
      </c>
      <c r="B6894" s="4" t="s">
        <v>15911</v>
      </c>
      <c r="C6894" s="4" t="s">
        <v>2527</v>
      </c>
      <c r="D6894" s="10">
        <v>1.592900688E9</v>
      </c>
      <c r="E6894" s="25">
        <v>0.15491968</v>
      </c>
      <c r="G6894" s="25"/>
    </row>
    <row r="6895">
      <c r="A6895" s="4" t="s">
        <v>21258</v>
      </c>
      <c r="B6895" s="4" t="s">
        <v>10981</v>
      </c>
      <c r="C6895" s="4" t="s">
        <v>5731</v>
      </c>
      <c r="D6895" s="10">
        <v>1.593471386E9</v>
      </c>
      <c r="E6895" s="25">
        <v>0.15491761</v>
      </c>
      <c r="G6895" s="25"/>
    </row>
    <row r="6896">
      <c r="A6896" s="22" t="s">
        <v>21259</v>
      </c>
      <c r="B6896" s="4" t="s">
        <v>1057</v>
      </c>
      <c r="C6896" s="4" t="s">
        <v>3167</v>
      </c>
      <c r="D6896" s="10">
        <v>1.593029539E9</v>
      </c>
      <c r="E6896" s="25">
        <v>0.15490508</v>
      </c>
      <c r="G6896" s="25"/>
    </row>
    <row r="6897">
      <c r="A6897" s="4" t="s">
        <v>21260</v>
      </c>
      <c r="B6897" s="4" t="s">
        <v>10039</v>
      </c>
      <c r="C6897" s="4" t="s">
        <v>4122</v>
      </c>
      <c r="D6897" s="10">
        <v>1.591078625E9</v>
      </c>
      <c r="E6897" s="25">
        <v>0.15482669</v>
      </c>
      <c r="G6897" s="25"/>
    </row>
    <row r="6898">
      <c r="A6898" s="22" t="s">
        <v>21261</v>
      </c>
      <c r="B6898" s="4" t="s">
        <v>14114</v>
      </c>
      <c r="C6898" s="4" t="s">
        <v>10086</v>
      </c>
      <c r="D6898" s="10">
        <v>1.591312825E9</v>
      </c>
      <c r="E6898" s="25">
        <v>0.15482311</v>
      </c>
      <c r="G6898" s="25"/>
    </row>
    <row r="6899">
      <c r="A6899" s="22" t="s">
        <v>21262</v>
      </c>
      <c r="B6899" s="4" t="s">
        <v>15643</v>
      </c>
      <c r="C6899" s="4" t="s">
        <v>5506</v>
      </c>
      <c r="D6899" s="10">
        <v>1.592284713E9</v>
      </c>
      <c r="E6899" s="25">
        <v>0.15482128</v>
      </c>
      <c r="G6899" s="25"/>
    </row>
    <row r="6900">
      <c r="A6900" s="4" t="s">
        <v>21263</v>
      </c>
      <c r="B6900" s="4" t="s">
        <v>14893</v>
      </c>
      <c r="C6900" s="4" t="s">
        <v>1629</v>
      </c>
      <c r="D6900" s="10">
        <v>1.592170997E9</v>
      </c>
      <c r="E6900" s="25">
        <v>0.15480155</v>
      </c>
      <c r="G6900" s="25"/>
    </row>
    <row r="6901">
      <c r="A6901" s="4" t="s">
        <v>21264</v>
      </c>
      <c r="B6901" s="4" t="s">
        <v>10639</v>
      </c>
      <c r="C6901" s="4" t="s">
        <v>7594</v>
      </c>
      <c r="D6901" s="10">
        <v>1.593394993E9</v>
      </c>
      <c r="E6901" s="25">
        <v>0.15477106</v>
      </c>
      <c r="G6901" s="25"/>
    </row>
    <row r="6902">
      <c r="A6902" s="22" t="s">
        <v>21265</v>
      </c>
      <c r="B6902" s="4" t="s">
        <v>13689</v>
      </c>
      <c r="C6902" s="4" t="s">
        <v>2837</v>
      </c>
      <c r="D6902" s="10">
        <v>1.592698795E9</v>
      </c>
      <c r="E6902" s="25">
        <v>0.15474784</v>
      </c>
      <c r="G6902" s="25"/>
    </row>
    <row r="6903">
      <c r="A6903" s="4" t="s">
        <v>21266</v>
      </c>
      <c r="B6903" s="4" t="s">
        <v>1542</v>
      </c>
      <c r="C6903" s="4" t="s">
        <v>50</v>
      </c>
      <c r="D6903" s="10">
        <v>1.591728407E9</v>
      </c>
      <c r="E6903" s="25">
        <v>0.15469617</v>
      </c>
      <c r="G6903" s="25"/>
    </row>
    <row r="6904">
      <c r="A6904" s="4" t="s">
        <v>21267</v>
      </c>
      <c r="B6904" s="4" t="s">
        <v>14472</v>
      </c>
      <c r="C6904" s="4" t="s">
        <v>2408</v>
      </c>
      <c r="D6904" s="10">
        <v>1.591746808E9</v>
      </c>
      <c r="E6904" s="25">
        <v>0.15467466</v>
      </c>
      <c r="G6904" s="25"/>
    </row>
    <row r="6905">
      <c r="A6905" s="4" t="s">
        <v>21268</v>
      </c>
      <c r="B6905" s="4" t="s">
        <v>13784</v>
      </c>
      <c r="C6905" s="4" t="s">
        <v>6888</v>
      </c>
      <c r="D6905" s="10">
        <v>1.591658594E9</v>
      </c>
      <c r="E6905" s="25">
        <v>0.15464076</v>
      </c>
      <c r="G6905" s="25"/>
    </row>
    <row r="6906">
      <c r="A6906" s="4" t="s">
        <v>21269</v>
      </c>
      <c r="B6906" s="4" t="s">
        <v>13762</v>
      </c>
      <c r="C6906" s="4" t="s">
        <v>1398</v>
      </c>
      <c r="D6906" s="10">
        <v>1.592099142E9</v>
      </c>
      <c r="E6906" s="25">
        <v>0.15453088</v>
      </c>
      <c r="G6906" s="25"/>
    </row>
    <row r="6907">
      <c r="A6907" s="4" t="s">
        <v>21270</v>
      </c>
      <c r="B6907" s="4" t="s">
        <v>2335</v>
      </c>
      <c r="C6907" s="4" t="s">
        <v>11496</v>
      </c>
      <c r="D6907" s="10">
        <v>1.591220894E9</v>
      </c>
      <c r="E6907" s="25">
        <v>0.1545091</v>
      </c>
      <c r="G6907" s="25"/>
    </row>
    <row r="6908">
      <c r="A6908" s="4" t="s">
        <v>21271</v>
      </c>
      <c r="B6908" s="4" t="s">
        <v>13174</v>
      </c>
      <c r="C6908" s="4" t="s">
        <v>4819</v>
      </c>
      <c r="D6908" s="10">
        <v>1.592575963E9</v>
      </c>
      <c r="E6908" s="25">
        <v>0.1545086</v>
      </c>
      <c r="G6908" s="25"/>
    </row>
    <row r="6909">
      <c r="A6909" s="4" t="s">
        <v>21272</v>
      </c>
      <c r="B6909" s="4" t="s">
        <v>5337</v>
      </c>
      <c r="C6909" s="4" t="s">
        <v>11117</v>
      </c>
      <c r="D6909" s="10">
        <v>1.593056074E9</v>
      </c>
      <c r="E6909" s="25">
        <v>0.15450372</v>
      </c>
      <c r="G6909" s="25"/>
    </row>
    <row r="6910">
      <c r="A6910" s="4" t="s">
        <v>21273</v>
      </c>
      <c r="B6910" s="4" t="s">
        <v>13176</v>
      </c>
      <c r="C6910" s="4" t="s">
        <v>8824</v>
      </c>
      <c r="D6910" s="10">
        <v>1.592228513E9</v>
      </c>
      <c r="E6910" s="25">
        <v>0.15448079</v>
      </c>
      <c r="G6910" s="25"/>
    </row>
    <row r="6911">
      <c r="A6911" s="4" t="s">
        <v>21274</v>
      </c>
      <c r="B6911" s="4" t="s">
        <v>11591</v>
      </c>
      <c r="C6911" s="4" t="s">
        <v>5083</v>
      </c>
      <c r="D6911" s="10">
        <v>1.593455619E9</v>
      </c>
      <c r="E6911" s="25">
        <v>0.15447341</v>
      </c>
      <c r="G6911" s="25"/>
    </row>
    <row r="6912">
      <c r="A6912" s="4" t="s">
        <v>21275</v>
      </c>
      <c r="B6912" s="4" t="s">
        <v>13194</v>
      </c>
      <c r="C6912" s="4" t="s">
        <v>8491</v>
      </c>
      <c r="D6912" s="10">
        <v>1.593535568E9</v>
      </c>
      <c r="E6912" s="25">
        <v>0.15446632</v>
      </c>
      <c r="G6912" s="25"/>
    </row>
    <row r="6913">
      <c r="A6913" s="4" t="s">
        <v>21276</v>
      </c>
      <c r="B6913" s="4" t="s">
        <v>3294</v>
      </c>
      <c r="C6913" s="4" t="s">
        <v>3998</v>
      </c>
      <c r="D6913" s="10">
        <v>1.59110013E9</v>
      </c>
      <c r="E6913" s="25">
        <v>0.1544521</v>
      </c>
      <c r="G6913" s="25"/>
    </row>
    <row r="6914">
      <c r="A6914" s="4" t="s">
        <v>21277</v>
      </c>
      <c r="B6914" s="4" t="s">
        <v>13155</v>
      </c>
      <c r="C6914" s="4" t="s">
        <v>5543</v>
      </c>
      <c r="D6914" s="10">
        <v>1.592616625E9</v>
      </c>
      <c r="E6914" s="25">
        <v>0.15444914</v>
      </c>
      <c r="G6914" s="25"/>
    </row>
    <row r="6915">
      <c r="A6915" s="4" t="s">
        <v>21278</v>
      </c>
      <c r="B6915" s="4" t="s">
        <v>12337</v>
      </c>
      <c r="C6915" s="4" t="s">
        <v>575</v>
      </c>
      <c r="D6915" s="10">
        <v>1.592876408E9</v>
      </c>
      <c r="E6915" s="25">
        <v>0.15441196</v>
      </c>
      <c r="G6915" s="25"/>
    </row>
    <row r="6916">
      <c r="A6916" s="4" t="s">
        <v>21279</v>
      </c>
      <c r="B6916" s="4" t="s">
        <v>19398</v>
      </c>
      <c r="C6916" s="4" t="s">
        <v>6691</v>
      </c>
      <c r="D6916" s="10">
        <v>1.593492807E9</v>
      </c>
      <c r="E6916" s="25">
        <v>0.15438724</v>
      </c>
      <c r="G6916" s="25"/>
    </row>
    <row r="6917">
      <c r="A6917" s="4" t="s">
        <v>21280</v>
      </c>
      <c r="B6917" s="4" t="s">
        <v>14328</v>
      </c>
      <c r="C6917" s="4" t="s">
        <v>42</v>
      </c>
      <c r="D6917" s="10">
        <v>1.591319679E9</v>
      </c>
      <c r="E6917" s="25">
        <v>0.15437615</v>
      </c>
      <c r="G6917" s="25"/>
    </row>
    <row r="6918">
      <c r="A6918" s="22" t="s">
        <v>21281</v>
      </c>
      <c r="B6918" s="4" t="s">
        <v>13473</v>
      </c>
      <c r="C6918" s="4" t="s">
        <v>10095</v>
      </c>
      <c r="D6918" s="10">
        <v>1.593265745E9</v>
      </c>
      <c r="E6918" s="25">
        <v>0.15435323</v>
      </c>
      <c r="G6918" s="25"/>
    </row>
    <row r="6919">
      <c r="A6919" s="4" t="s">
        <v>21282</v>
      </c>
      <c r="B6919" s="4" t="s">
        <v>14145</v>
      </c>
      <c r="C6919" s="4" t="s">
        <v>6250</v>
      </c>
      <c r="D6919" s="10">
        <v>1.592659775E9</v>
      </c>
      <c r="E6919" s="25">
        <v>0.15435307</v>
      </c>
      <c r="G6919" s="25"/>
    </row>
    <row r="6920">
      <c r="A6920" s="4" t="s">
        <v>21283</v>
      </c>
      <c r="B6920" s="4" t="s">
        <v>7979</v>
      </c>
      <c r="C6920" s="4" t="s">
        <v>5155</v>
      </c>
      <c r="D6920" s="10">
        <v>1.59119763E9</v>
      </c>
      <c r="E6920" s="25">
        <v>0.15434949</v>
      </c>
      <c r="G6920" s="25"/>
    </row>
    <row r="6921">
      <c r="A6921" s="22" t="s">
        <v>21284</v>
      </c>
      <c r="B6921" s="4" t="s">
        <v>18814</v>
      </c>
      <c r="C6921" s="4" t="s">
        <v>9575</v>
      </c>
      <c r="D6921" s="10">
        <v>1.591315981E9</v>
      </c>
      <c r="E6921" s="25">
        <v>0.15432084</v>
      </c>
      <c r="G6921" s="25"/>
    </row>
    <row r="6922">
      <c r="A6922" s="4" t="s">
        <v>21285</v>
      </c>
      <c r="B6922" s="4" t="s">
        <v>13425</v>
      </c>
      <c r="C6922" s="4" t="s">
        <v>9273</v>
      </c>
      <c r="D6922" s="10">
        <v>1.591109992E9</v>
      </c>
      <c r="E6922" s="25">
        <v>0.15431854</v>
      </c>
      <c r="G6922" s="25"/>
    </row>
    <row r="6923">
      <c r="A6923" s="4" t="s">
        <v>21286</v>
      </c>
      <c r="B6923" s="4" t="s">
        <v>2848</v>
      </c>
      <c r="C6923" s="4" t="s">
        <v>5746</v>
      </c>
      <c r="D6923" s="10">
        <v>1.592503153E9</v>
      </c>
      <c r="E6923" s="25">
        <v>0.1543141</v>
      </c>
      <c r="G6923" s="25"/>
    </row>
    <row r="6924">
      <c r="A6924" s="22" t="s">
        <v>21287</v>
      </c>
      <c r="B6924" s="4" t="s">
        <v>13473</v>
      </c>
      <c r="C6924" s="4" t="s">
        <v>9378</v>
      </c>
      <c r="D6924" s="10">
        <v>1.593314221E9</v>
      </c>
      <c r="E6924" s="25">
        <v>0.15430602</v>
      </c>
      <c r="G6924" s="25"/>
    </row>
    <row r="6925">
      <c r="A6925" s="4" t="s">
        <v>21288</v>
      </c>
      <c r="B6925" s="4" t="s">
        <v>6282</v>
      </c>
      <c r="C6925" s="4" t="s">
        <v>8656</v>
      </c>
      <c r="D6925" s="10">
        <v>1.592573389E9</v>
      </c>
      <c r="E6925" s="25">
        <v>0.15429455</v>
      </c>
      <c r="G6925" s="25"/>
    </row>
    <row r="6926">
      <c r="A6926" s="22" t="s">
        <v>21289</v>
      </c>
      <c r="B6926" s="4" t="s">
        <v>930</v>
      </c>
      <c r="C6926" s="4" t="s">
        <v>3562</v>
      </c>
      <c r="D6926" s="10">
        <v>1.593453881E9</v>
      </c>
      <c r="E6926" s="25">
        <v>0.15425874</v>
      </c>
      <c r="G6926" s="25"/>
    </row>
    <row r="6927">
      <c r="A6927" s="4" t="s">
        <v>21290</v>
      </c>
      <c r="B6927" s="4" t="s">
        <v>14087</v>
      </c>
      <c r="C6927" s="4" t="s">
        <v>3354</v>
      </c>
      <c r="D6927" s="10">
        <v>1.591792968E9</v>
      </c>
      <c r="E6927" s="25">
        <v>0.15425865</v>
      </c>
      <c r="G6927" s="25"/>
    </row>
    <row r="6928">
      <c r="A6928" s="4" t="s">
        <v>21291</v>
      </c>
      <c r="B6928" s="4" t="s">
        <v>13129</v>
      </c>
      <c r="C6928" s="4" t="s">
        <v>4139</v>
      </c>
      <c r="D6928" s="10">
        <v>1.591462168E9</v>
      </c>
      <c r="E6928" s="25">
        <v>0.15425423</v>
      </c>
      <c r="G6928" s="25"/>
    </row>
    <row r="6929">
      <c r="A6929" s="4" t="s">
        <v>21292</v>
      </c>
      <c r="B6929" s="4" t="s">
        <v>930</v>
      </c>
      <c r="C6929" s="4" t="s">
        <v>4390</v>
      </c>
      <c r="D6929" s="10">
        <v>1.591376338E9</v>
      </c>
      <c r="E6929" s="25">
        <v>0.15424967</v>
      </c>
      <c r="G6929" s="25"/>
    </row>
    <row r="6930">
      <c r="A6930" s="4" t="s">
        <v>21293</v>
      </c>
      <c r="B6930" s="4" t="s">
        <v>15220</v>
      </c>
      <c r="C6930" s="4" t="s">
        <v>11235</v>
      </c>
      <c r="D6930" s="10">
        <v>1.592360029E9</v>
      </c>
      <c r="E6930" s="25">
        <v>0.15423867</v>
      </c>
      <c r="G6930" s="25"/>
    </row>
    <row r="6931">
      <c r="A6931" s="4" t="s">
        <v>21294</v>
      </c>
      <c r="B6931" s="4" t="s">
        <v>1210</v>
      </c>
      <c r="C6931" s="4" t="s">
        <v>5510</v>
      </c>
      <c r="D6931" s="10">
        <v>1.592943163E9</v>
      </c>
      <c r="E6931" s="25">
        <v>0.15422118</v>
      </c>
      <c r="G6931" s="25"/>
    </row>
    <row r="6932">
      <c r="A6932" s="4" t="s">
        <v>21295</v>
      </c>
      <c r="B6932" s="4" t="s">
        <v>14700</v>
      </c>
      <c r="C6932" s="4" t="s">
        <v>2095</v>
      </c>
      <c r="D6932" s="10">
        <v>1.592113094E9</v>
      </c>
      <c r="E6932" s="25">
        <v>0.15421051</v>
      </c>
      <c r="G6932" s="25"/>
    </row>
    <row r="6933">
      <c r="A6933" s="4" t="s">
        <v>21296</v>
      </c>
      <c r="B6933" s="4" t="s">
        <v>2848</v>
      </c>
      <c r="C6933" s="4" t="s">
        <v>9692</v>
      </c>
      <c r="D6933" s="10">
        <v>1.591404092E9</v>
      </c>
      <c r="E6933" s="25">
        <v>0.15420526</v>
      </c>
      <c r="G6933" s="25"/>
    </row>
    <row r="6934">
      <c r="A6934" s="22" t="s">
        <v>21297</v>
      </c>
      <c r="B6934" s="4" t="s">
        <v>930</v>
      </c>
      <c r="C6934" s="4" t="s">
        <v>11212</v>
      </c>
      <c r="D6934" s="10">
        <v>1.593545466E9</v>
      </c>
      <c r="E6934" s="25">
        <v>0.1541742</v>
      </c>
      <c r="G6934" s="25"/>
    </row>
    <row r="6935">
      <c r="A6935" s="4" t="s">
        <v>21298</v>
      </c>
      <c r="B6935" s="4" t="s">
        <v>1619</v>
      </c>
      <c r="C6935" s="4" t="s">
        <v>5270</v>
      </c>
      <c r="D6935" s="10">
        <v>1.591808966E9</v>
      </c>
      <c r="E6935" s="25">
        <v>0.15415007</v>
      </c>
      <c r="G6935" s="25"/>
    </row>
    <row r="6936">
      <c r="A6936" s="22" t="s">
        <v>21299</v>
      </c>
      <c r="B6936" s="4" t="s">
        <v>13551</v>
      </c>
      <c r="C6936" s="4" t="s">
        <v>34</v>
      </c>
      <c r="D6936" s="10">
        <v>1.592756824E9</v>
      </c>
      <c r="E6936" s="25">
        <v>0.15414071</v>
      </c>
      <c r="G6936" s="25"/>
    </row>
    <row r="6937">
      <c r="A6937" s="4" t="s">
        <v>21300</v>
      </c>
      <c r="B6937" s="4" t="s">
        <v>13104</v>
      </c>
      <c r="C6937" s="4" t="s">
        <v>5978</v>
      </c>
      <c r="D6937" s="10">
        <v>1.592454811E9</v>
      </c>
      <c r="E6937" s="25">
        <v>0.1541396</v>
      </c>
      <c r="G6937" s="25"/>
    </row>
    <row r="6938">
      <c r="A6938" s="4" t="s">
        <v>21301</v>
      </c>
      <c r="B6938" s="4" t="s">
        <v>13155</v>
      </c>
      <c r="C6938" s="4" t="s">
        <v>9172</v>
      </c>
      <c r="D6938" s="10">
        <v>1.591713248E9</v>
      </c>
      <c r="E6938" s="25">
        <v>0.15409963</v>
      </c>
      <c r="G6938" s="25"/>
    </row>
    <row r="6939">
      <c r="A6939" s="4" t="s">
        <v>21302</v>
      </c>
      <c r="B6939" s="4" t="s">
        <v>20064</v>
      </c>
      <c r="C6939" s="4" t="s">
        <v>4814</v>
      </c>
      <c r="D6939" s="10">
        <v>1.592357825E9</v>
      </c>
      <c r="E6939" s="25">
        <v>0.15409026</v>
      </c>
      <c r="G6939" s="25"/>
    </row>
    <row r="6940">
      <c r="A6940" s="4" t="s">
        <v>21303</v>
      </c>
      <c r="B6940" s="4" t="s">
        <v>21053</v>
      </c>
      <c r="C6940" s="4" t="s">
        <v>11788</v>
      </c>
      <c r="D6940" s="10">
        <v>1.593138516E9</v>
      </c>
      <c r="E6940" s="25">
        <v>0.15407676</v>
      </c>
      <c r="G6940" s="25"/>
    </row>
    <row r="6941">
      <c r="A6941" s="4" t="s">
        <v>21304</v>
      </c>
      <c r="B6941" s="4" t="s">
        <v>13851</v>
      </c>
      <c r="C6941" s="4" t="s">
        <v>6837</v>
      </c>
      <c r="D6941" s="10">
        <v>1.59205138E9</v>
      </c>
      <c r="E6941" s="25">
        <v>0.15404943</v>
      </c>
      <c r="G6941" s="25"/>
    </row>
    <row r="6942">
      <c r="A6942" s="4" t="s">
        <v>21305</v>
      </c>
      <c r="B6942" s="4" t="s">
        <v>1041</v>
      </c>
      <c r="C6942" s="4" t="s">
        <v>5307</v>
      </c>
      <c r="D6942" s="10">
        <v>1.591840207E9</v>
      </c>
      <c r="E6942" s="25">
        <v>0.15402897</v>
      </c>
      <c r="G6942" s="25"/>
    </row>
    <row r="6943">
      <c r="A6943" s="22" t="s">
        <v>21306</v>
      </c>
      <c r="B6943" s="4" t="s">
        <v>13168</v>
      </c>
      <c r="C6943" s="4" t="s">
        <v>970</v>
      </c>
      <c r="D6943" s="10">
        <v>1.593118679E9</v>
      </c>
      <c r="E6943" s="25">
        <v>0.15401335</v>
      </c>
      <c r="G6943" s="25"/>
    </row>
    <row r="6944">
      <c r="A6944" s="22" t="s">
        <v>21307</v>
      </c>
      <c r="B6944" s="4" t="s">
        <v>13441</v>
      </c>
      <c r="C6944" s="4" t="s">
        <v>9215</v>
      </c>
      <c r="D6944" s="10">
        <v>1.591805963E9</v>
      </c>
      <c r="E6944" s="25">
        <v>0.15401298</v>
      </c>
      <c r="G6944" s="25"/>
    </row>
    <row r="6945">
      <c r="A6945" s="4" t="s">
        <v>21308</v>
      </c>
      <c r="B6945" s="4" t="s">
        <v>10639</v>
      </c>
      <c r="C6945" s="4" t="s">
        <v>849</v>
      </c>
      <c r="D6945" s="10">
        <v>1.592880115E9</v>
      </c>
      <c r="E6945" s="25">
        <v>0.15400678</v>
      </c>
      <c r="G6945" s="25"/>
    </row>
    <row r="6946">
      <c r="A6946" s="4" t="s">
        <v>21309</v>
      </c>
      <c r="B6946" s="4" t="s">
        <v>862</v>
      </c>
      <c r="C6946" s="4" t="s">
        <v>7435</v>
      </c>
      <c r="D6946" s="10">
        <v>1.591284678E9</v>
      </c>
      <c r="E6946" s="25">
        <v>0.15398473</v>
      </c>
      <c r="G6946" s="25"/>
    </row>
    <row r="6947">
      <c r="A6947" s="4" t="s">
        <v>21310</v>
      </c>
      <c r="B6947" s="4" t="s">
        <v>21311</v>
      </c>
      <c r="C6947" s="4" t="s">
        <v>6499</v>
      </c>
      <c r="D6947" s="10">
        <v>1.591120362E9</v>
      </c>
      <c r="E6947" s="25">
        <v>0.1539759</v>
      </c>
      <c r="G6947" s="25"/>
    </row>
    <row r="6948">
      <c r="A6948" s="4" t="s">
        <v>21312</v>
      </c>
      <c r="B6948" s="4" t="s">
        <v>20339</v>
      </c>
      <c r="C6948" s="4" t="s">
        <v>4770</v>
      </c>
      <c r="D6948" s="10">
        <v>1.591119841E9</v>
      </c>
      <c r="E6948" s="25">
        <v>0.1539343</v>
      </c>
      <c r="G6948" s="25"/>
    </row>
    <row r="6949">
      <c r="A6949" s="4" t="s">
        <v>21313</v>
      </c>
      <c r="B6949" s="4" t="s">
        <v>21314</v>
      </c>
      <c r="C6949" s="4" t="s">
        <v>10933</v>
      </c>
      <c r="D6949" s="10">
        <v>1.59322496E9</v>
      </c>
      <c r="E6949" s="25">
        <v>0.1539221</v>
      </c>
      <c r="G6949" s="25"/>
    </row>
    <row r="6950">
      <c r="A6950" s="4" t="s">
        <v>21315</v>
      </c>
      <c r="B6950" s="4" t="s">
        <v>1057</v>
      </c>
      <c r="C6950" s="4" t="s">
        <v>9579</v>
      </c>
      <c r="D6950" s="10">
        <v>1.59321918E9</v>
      </c>
      <c r="E6950" s="25">
        <v>0.15388328</v>
      </c>
      <c r="G6950" s="25"/>
    </row>
    <row r="6951">
      <c r="A6951" s="4" t="s">
        <v>21316</v>
      </c>
      <c r="B6951" s="26">
        <v>1.2346E13</v>
      </c>
      <c r="C6951" s="4" t="s">
        <v>251</v>
      </c>
      <c r="D6951" s="10">
        <v>1.593299866E9</v>
      </c>
      <c r="E6951" s="25">
        <v>0.15388136</v>
      </c>
      <c r="G6951" s="25"/>
    </row>
    <row r="6952">
      <c r="A6952" s="4" t="s">
        <v>21317</v>
      </c>
      <c r="B6952" s="4" t="s">
        <v>21318</v>
      </c>
      <c r="C6952" s="4" t="s">
        <v>2426</v>
      </c>
      <c r="D6952" s="10">
        <v>1.591984823E9</v>
      </c>
      <c r="E6952" s="25">
        <v>0.15385868</v>
      </c>
      <c r="G6952" s="25"/>
    </row>
    <row r="6953">
      <c r="A6953" s="4" t="s">
        <v>21319</v>
      </c>
      <c r="B6953" s="4" t="s">
        <v>930</v>
      </c>
      <c r="C6953" s="4" t="s">
        <v>1909</v>
      </c>
      <c r="D6953" s="10">
        <v>1.591925322E9</v>
      </c>
      <c r="E6953" s="25">
        <v>0.15385234</v>
      </c>
      <c r="G6953" s="25"/>
    </row>
    <row r="6954">
      <c r="A6954" s="4" t="s">
        <v>21320</v>
      </c>
      <c r="B6954" s="4" t="s">
        <v>3070</v>
      </c>
      <c r="C6954" s="4" t="s">
        <v>12382</v>
      </c>
      <c r="D6954" s="10">
        <v>1.591049359E9</v>
      </c>
      <c r="E6954" s="25">
        <v>0.15384859</v>
      </c>
      <c r="G6954" s="25"/>
    </row>
    <row r="6955">
      <c r="A6955" s="4" t="s">
        <v>21321</v>
      </c>
      <c r="B6955" s="4" t="s">
        <v>3294</v>
      </c>
      <c r="C6955" s="4" t="s">
        <v>2717</v>
      </c>
      <c r="D6955" s="10">
        <v>1.591528813E9</v>
      </c>
      <c r="E6955" s="25">
        <v>0.1538463</v>
      </c>
      <c r="G6955" s="25"/>
    </row>
    <row r="6956">
      <c r="A6956" s="4" t="s">
        <v>21322</v>
      </c>
      <c r="B6956" s="4" t="s">
        <v>3776</v>
      </c>
      <c r="C6956" s="4" t="s">
        <v>2743</v>
      </c>
      <c r="D6956" s="10">
        <v>1.591317941E9</v>
      </c>
      <c r="E6956" s="25">
        <v>0.15383962</v>
      </c>
      <c r="G6956" s="25"/>
    </row>
    <row r="6957">
      <c r="A6957" s="4" t="s">
        <v>21323</v>
      </c>
      <c r="B6957" s="4" t="s">
        <v>1257</v>
      </c>
      <c r="C6957" s="4" t="s">
        <v>12604</v>
      </c>
      <c r="D6957" s="10">
        <v>1.59167297E9</v>
      </c>
      <c r="E6957" s="25">
        <v>0.15383625</v>
      </c>
      <c r="G6957" s="25"/>
    </row>
    <row r="6958">
      <c r="A6958" s="4" t="s">
        <v>21324</v>
      </c>
      <c r="B6958" s="4" t="s">
        <v>13314</v>
      </c>
      <c r="C6958" s="4" t="s">
        <v>7223</v>
      </c>
      <c r="D6958" s="10">
        <v>1.591664855E9</v>
      </c>
      <c r="E6958" s="25">
        <v>0.15379843</v>
      </c>
      <c r="G6958" s="25"/>
    </row>
    <row r="6959">
      <c r="A6959" s="22" t="s">
        <v>21325</v>
      </c>
      <c r="B6959" s="4" t="s">
        <v>17942</v>
      </c>
      <c r="C6959" s="4" t="s">
        <v>575</v>
      </c>
      <c r="D6959" s="10">
        <v>1.592899536E9</v>
      </c>
      <c r="E6959" s="25">
        <v>0.15376672</v>
      </c>
      <c r="G6959" s="25"/>
    </row>
    <row r="6960">
      <c r="A6960" s="22" t="s">
        <v>21326</v>
      </c>
      <c r="B6960" s="4" t="s">
        <v>3947</v>
      </c>
      <c r="C6960" s="4" t="s">
        <v>2202</v>
      </c>
      <c r="D6960" s="10">
        <v>1.591195067E9</v>
      </c>
      <c r="E6960" s="25">
        <v>0.1537247</v>
      </c>
      <c r="G6960" s="25"/>
    </row>
    <row r="6961">
      <c r="A6961" s="4" t="s">
        <v>21327</v>
      </c>
      <c r="B6961" s="4" t="s">
        <v>2146</v>
      </c>
      <c r="C6961" s="4" t="s">
        <v>8467</v>
      </c>
      <c r="D6961" s="10">
        <v>1.591845512E9</v>
      </c>
      <c r="E6961" s="25">
        <v>0.15370092</v>
      </c>
      <c r="G6961" s="25"/>
    </row>
    <row r="6962">
      <c r="A6962" s="4" t="s">
        <v>21328</v>
      </c>
      <c r="B6962" s="4" t="s">
        <v>21128</v>
      </c>
      <c r="C6962" s="4" t="s">
        <v>2913</v>
      </c>
      <c r="D6962" s="10">
        <v>1.591517227E9</v>
      </c>
      <c r="E6962" s="25">
        <v>0.15369841</v>
      </c>
      <c r="G6962" s="25"/>
    </row>
    <row r="6963">
      <c r="A6963" s="4" t="s">
        <v>21329</v>
      </c>
      <c r="B6963" s="4" t="s">
        <v>3259</v>
      </c>
      <c r="C6963" s="4" t="s">
        <v>4828</v>
      </c>
      <c r="D6963" s="10">
        <v>1.591419547E9</v>
      </c>
      <c r="E6963" s="25">
        <v>0.1536715</v>
      </c>
      <c r="G6963" s="25"/>
    </row>
    <row r="6964">
      <c r="A6964" s="22" t="s">
        <v>21330</v>
      </c>
      <c r="B6964" s="4" t="s">
        <v>6034</v>
      </c>
      <c r="C6964" s="4" t="s">
        <v>4974</v>
      </c>
      <c r="D6964" s="10">
        <v>1.592105922E9</v>
      </c>
      <c r="E6964" s="25">
        <v>0.15366194</v>
      </c>
      <c r="G6964" s="25"/>
    </row>
    <row r="6965">
      <c r="A6965" s="4" t="s">
        <v>21331</v>
      </c>
      <c r="B6965" s="4" t="s">
        <v>13813</v>
      </c>
      <c r="C6965" s="4" t="s">
        <v>3566</v>
      </c>
      <c r="D6965" s="10">
        <v>1.591123637E9</v>
      </c>
      <c r="E6965" s="25">
        <v>0.15365665</v>
      </c>
      <c r="G6965" s="25"/>
    </row>
    <row r="6966">
      <c r="A6966" s="4" t="s">
        <v>21332</v>
      </c>
      <c r="B6966" s="4" t="s">
        <v>13926</v>
      </c>
      <c r="C6966" s="4" t="s">
        <v>8530</v>
      </c>
      <c r="D6966" s="10">
        <v>1.593273651E9</v>
      </c>
      <c r="E6966" s="25">
        <v>0.15365013</v>
      </c>
      <c r="G6966" s="25"/>
    </row>
    <row r="6967">
      <c r="A6967" s="22" t="s">
        <v>21333</v>
      </c>
      <c r="B6967" s="4" t="s">
        <v>13695</v>
      </c>
      <c r="C6967" s="4" t="s">
        <v>5822</v>
      </c>
      <c r="D6967" s="10">
        <v>1.591345012E9</v>
      </c>
      <c r="E6967" s="25">
        <v>0.15363705</v>
      </c>
      <c r="G6967" s="25"/>
    </row>
    <row r="6968">
      <c r="A6968" s="4" t="s">
        <v>21334</v>
      </c>
      <c r="B6968" s="4" t="s">
        <v>13455</v>
      </c>
      <c r="C6968" s="4" t="s">
        <v>3429</v>
      </c>
      <c r="D6968" s="10">
        <v>1.592254202E9</v>
      </c>
      <c r="E6968" s="25">
        <v>0.15363447</v>
      </c>
      <c r="G6968" s="25"/>
    </row>
    <row r="6969">
      <c r="A6969" s="4" t="s">
        <v>21335</v>
      </c>
      <c r="B6969" s="4" t="s">
        <v>17321</v>
      </c>
      <c r="C6969" s="4" t="s">
        <v>2572</v>
      </c>
      <c r="D6969" s="10">
        <v>1.593187002E9</v>
      </c>
      <c r="E6969" s="25">
        <v>0.15363206</v>
      </c>
      <c r="G6969" s="25"/>
    </row>
    <row r="6970">
      <c r="A6970" s="4" t="s">
        <v>21336</v>
      </c>
      <c r="B6970" s="4" t="s">
        <v>21337</v>
      </c>
      <c r="C6970" s="4" t="s">
        <v>383</v>
      </c>
      <c r="D6970" s="10">
        <v>1.593130807E9</v>
      </c>
      <c r="E6970" s="25">
        <v>0.15363176</v>
      </c>
      <c r="G6970" s="25"/>
    </row>
    <row r="6971">
      <c r="A6971" s="4" t="s">
        <v>21338</v>
      </c>
      <c r="B6971" s="4" t="s">
        <v>1253</v>
      </c>
      <c r="C6971" s="4" t="s">
        <v>5899</v>
      </c>
      <c r="D6971" s="10">
        <v>1.591235143E9</v>
      </c>
      <c r="E6971" s="25">
        <v>0.15362388</v>
      </c>
      <c r="G6971" s="25"/>
    </row>
    <row r="6972">
      <c r="A6972" s="4" t="s">
        <v>21339</v>
      </c>
      <c r="B6972" s="4" t="s">
        <v>13230</v>
      </c>
      <c r="C6972" s="4" t="s">
        <v>11673</v>
      </c>
      <c r="D6972" s="10">
        <v>1.592017901E9</v>
      </c>
      <c r="E6972" s="25">
        <v>0.1536008</v>
      </c>
      <c r="G6972" s="25"/>
    </row>
    <row r="6973">
      <c r="A6973" s="4" t="s">
        <v>21340</v>
      </c>
      <c r="B6973" s="4" t="s">
        <v>2989</v>
      </c>
      <c r="C6973" s="4" t="s">
        <v>200</v>
      </c>
      <c r="D6973" s="10">
        <v>1.592176614E9</v>
      </c>
      <c r="E6973" s="25">
        <v>0.15358081</v>
      </c>
      <c r="G6973" s="25"/>
    </row>
    <row r="6974">
      <c r="A6974" s="4" t="s">
        <v>21341</v>
      </c>
      <c r="B6974" s="4" t="s">
        <v>14018</v>
      </c>
      <c r="C6974" s="4" t="s">
        <v>1670</v>
      </c>
      <c r="D6974" s="10">
        <v>1.592928087E9</v>
      </c>
      <c r="E6974" s="25">
        <v>0.15357347</v>
      </c>
      <c r="G6974" s="25"/>
    </row>
    <row r="6975">
      <c r="A6975" s="4" t="s">
        <v>21342</v>
      </c>
      <c r="B6975" s="4" t="s">
        <v>930</v>
      </c>
      <c r="C6975" s="4" t="s">
        <v>12596</v>
      </c>
      <c r="D6975" s="10">
        <v>1.592323978E9</v>
      </c>
      <c r="E6975" s="25">
        <v>0.15356582</v>
      </c>
      <c r="G6975" s="25"/>
    </row>
    <row r="6976">
      <c r="A6976" s="4" t="s">
        <v>21343</v>
      </c>
      <c r="B6976" s="4" t="s">
        <v>13819</v>
      </c>
      <c r="C6976" s="4" t="s">
        <v>1142</v>
      </c>
      <c r="D6976" s="10">
        <v>1.592445878E9</v>
      </c>
      <c r="E6976" s="25">
        <v>0.153562</v>
      </c>
      <c r="G6976" s="25"/>
    </row>
    <row r="6977">
      <c r="A6977" s="4" t="s">
        <v>21344</v>
      </c>
      <c r="B6977" s="4" t="s">
        <v>930</v>
      </c>
      <c r="C6977" s="4" t="s">
        <v>11818</v>
      </c>
      <c r="D6977" s="10">
        <v>1.593232799E9</v>
      </c>
      <c r="E6977" s="25">
        <v>0.15355822</v>
      </c>
      <c r="G6977" s="25"/>
    </row>
    <row r="6978">
      <c r="A6978" s="4" t="s">
        <v>21345</v>
      </c>
      <c r="B6978" s="4" t="s">
        <v>5714</v>
      </c>
      <c r="C6978" s="4" t="s">
        <v>11757</v>
      </c>
      <c r="D6978" s="10">
        <v>1.591651856E9</v>
      </c>
      <c r="E6978" s="25">
        <v>0.15355611</v>
      </c>
      <c r="G6978" s="25"/>
    </row>
    <row r="6979">
      <c r="A6979" s="4" t="s">
        <v>21346</v>
      </c>
      <c r="B6979" s="4" t="s">
        <v>13194</v>
      </c>
      <c r="C6979" s="4" t="s">
        <v>2733</v>
      </c>
      <c r="D6979" s="10">
        <v>1.59338307E9</v>
      </c>
      <c r="E6979" s="25">
        <v>0.15353246</v>
      </c>
      <c r="G6979" s="25"/>
    </row>
    <row r="6980">
      <c r="A6980" s="4" t="s">
        <v>21347</v>
      </c>
      <c r="B6980" s="4" t="s">
        <v>1067</v>
      </c>
      <c r="C6980" s="4" t="s">
        <v>8330</v>
      </c>
      <c r="D6980" s="10">
        <v>1.591550317E9</v>
      </c>
      <c r="E6980" s="25">
        <v>0.15351361</v>
      </c>
      <c r="G6980" s="25"/>
    </row>
    <row r="6981">
      <c r="A6981" s="22" t="s">
        <v>21348</v>
      </c>
      <c r="B6981" s="4" t="s">
        <v>4731</v>
      </c>
      <c r="C6981" s="4" t="s">
        <v>9344</v>
      </c>
      <c r="D6981" s="10">
        <v>1.592645443E9</v>
      </c>
      <c r="E6981" s="25">
        <v>0.15350513</v>
      </c>
      <c r="G6981" s="25"/>
    </row>
    <row r="6982">
      <c r="A6982" s="4" t="s">
        <v>21349</v>
      </c>
      <c r="B6982" s="4" t="s">
        <v>9448</v>
      </c>
      <c r="C6982" s="4" t="s">
        <v>3935</v>
      </c>
      <c r="D6982" s="10">
        <v>1.59353051E9</v>
      </c>
      <c r="E6982" s="25">
        <v>0.1534795</v>
      </c>
      <c r="G6982" s="25"/>
    </row>
    <row r="6983">
      <c r="A6983" s="4" t="s">
        <v>21350</v>
      </c>
      <c r="B6983" s="4" t="s">
        <v>13135</v>
      </c>
      <c r="C6983" s="4" t="s">
        <v>3744</v>
      </c>
      <c r="D6983" s="10">
        <v>1.592265752E9</v>
      </c>
      <c r="E6983" s="25">
        <v>0.1534412</v>
      </c>
      <c r="G6983" s="25"/>
    </row>
    <row r="6984">
      <c r="A6984" s="4" t="s">
        <v>21351</v>
      </c>
      <c r="B6984" s="4" t="s">
        <v>919</v>
      </c>
      <c r="C6984" s="4" t="s">
        <v>9799</v>
      </c>
      <c r="D6984" s="10">
        <v>1.593411605E9</v>
      </c>
      <c r="E6984" s="25">
        <v>0.15343173</v>
      </c>
      <c r="G6984" s="25"/>
    </row>
    <row r="6985">
      <c r="A6985" s="4" t="s">
        <v>21352</v>
      </c>
      <c r="B6985" s="4" t="s">
        <v>3294</v>
      </c>
      <c r="C6985" s="4" t="s">
        <v>9907</v>
      </c>
      <c r="D6985" s="10">
        <v>1.593273619E9</v>
      </c>
      <c r="E6985" s="25">
        <v>0.15342993</v>
      </c>
      <c r="G6985" s="25"/>
    </row>
    <row r="6986">
      <c r="A6986" s="4" t="s">
        <v>21353</v>
      </c>
      <c r="B6986" s="4" t="s">
        <v>13563</v>
      </c>
      <c r="C6986" s="4" t="s">
        <v>3678</v>
      </c>
      <c r="D6986" s="10">
        <v>1.592023352E9</v>
      </c>
      <c r="E6986" s="25">
        <v>0.15339369</v>
      </c>
      <c r="G6986" s="25"/>
    </row>
    <row r="6987">
      <c r="A6987" s="4" t="s">
        <v>21354</v>
      </c>
      <c r="B6987" s="4" t="s">
        <v>3108</v>
      </c>
      <c r="C6987" s="4" t="s">
        <v>9281</v>
      </c>
      <c r="D6987" s="10">
        <v>1.593519906E9</v>
      </c>
      <c r="E6987" s="25">
        <v>0.15336819</v>
      </c>
      <c r="G6987" s="25"/>
    </row>
    <row r="6988">
      <c r="A6988" s="22" t="s">
        <v>21355</v>
      </c>
      <c r="B6988" s="4" t="s">
        <v>1790</v>
      </c>
      <c r="C6988" s="4" t="s">
        <v>359</v>
      </c>
      <c r="D6988" s="10">
        <v>1.591406951E9</v>
      </c>
      <c r="E6988" s="25">
        <v>0.15335777</v>
      </c>
      <c r="G6988" s="25"/>
    </row>
    <row r="6989">
      <c r="A6989" s="4" t="s">
        <v>21356</v>
      </c>
      <c r="B6989" s="4" t="s">
        <v>13201</v>
      </c>
      <c r="C6989" s="4" t="s">
        <v>3798</v>
      </c>
      <c r="D6989" s="10">
        <v>1.59207206E9</v>
      </c>
      <c r="E6989" s="25">
        <v>0.15335731</v>
      </c>
      <c r="G6989" s="25"/>
    </row>
    <row r="6990">
      <c r="A6990" s="22" t="s">
        <v>21357</v>
      </c>
      <c r="B6990" s="4" t="s">
        <v>6034</v>
      </c>
      <c r="C6990" s="4" t="s">
        <v>8783</v>
      </c>
      <c r="D6990" s="10">
        <v>1.592693437E9</v>
      </c>
      <c r="E6990" s="25">
        <v>0.15330201</v>
      </c>
      <c r="G6990" s="25"/>
    </row>
    <row r="6991">
      <c r="A6991" s="4" t="s">
        <v>21358</v>
      </c>
      <c r="B6991" s="4" t="s">
        <v>21359</v>
      </c>
      <c r="C6991" s="4" t="s">
        <v>11576</v>
      </c>
      <c r="D6991" s="10">
        <v>1.591120463E9</v>
      </c>
      <c r="E6991" s="25">
        <v>0.1532995</v>
      </c>
      <c r="G6991" s="25"/>
    </row>
    <row r="6992">
      <c r="A6992" s="4" t="s">
        <v>21360</v>
      </c>
      <c r="B6992" s="4" t="s">
        <v>13155</v>
      </c>
      <c r="C6992" s="4" t="s">
        <v>7278</v>
      </c>
      <c r="D6992" s="10">
        <v>1.591219739E9</v>
      </c>
      <c r="E6992" s="25">
        <v>0.1532825</v>
      </c>
      <c r="G6992" s="25"/>
    </row>
    <row r="6993">
      <c r="A6993" s="4" t="s">
        <v>21361</v>
      </c>
      <c r="B6993" s="4" t="s">
        <v>13784</v>
      </c>
      <c r="C6993" s="4" t="s">
        <v>9571</v>
      </c>
      <c r="D6993" s="10">
        <v>1.591477013E9</v>
      </c>
      <c r="E6993" s="25">
        <v>0.15328205</v>
      </c>
      <c r="G6993" s="25"/>
    </row>
    <row r="6994">
      <c r="A6994" s="4" t="s">
        <v>21362</v>
      </c>
      <c r="B6994" s="4" t="s">
        <v>13915</v>
      </c>
      <c r="C6994" s="4" t="s">
        <v>9925</v>
      </c>
      <c r="D6994" s="10">
        <v>1.593382983E9</v>
      </c>
      <c r="E6994" s="25">
        <v>0.15325662</v>
      </c>
      <c r="G6994" s="25"/>
    </row>
    <row r="6995">
      <c r="A6995" s="4" t="s">
        <v>21363</v>
      </c>
      <c r="B6995" s="4" t="s">
        <v>1619</v>
      </c>
      <c r="C6995" s="4" t="s">
        <v>7457</v>
      </c>
      <c r="D6995" s="10">
        <v>1.591850186E9</v>
      </c>
      <c r="E6995" s="25">
        <v>0.15325177</v>
      </c>
      <c r="G6995" s="25"/>
    </row>
    <row r="6996">
      <c r="A6996" s="22" t="s">
        <v>21364</v>
      </c>
      <c r="B6996" s="4" t="s">
        <v>13715</v>
      </c>
      <c r="C6996" s="4" t="s">
        <v>9153</v>
      </c>
      <c r="D6996" s="10">
        <v>1.592002366E9</v>
      </c>
      <c r="E6996" s="25">
        <v>0.1532365</v>
      </c>
      <c r="G6996" s="25"/>
    </row>
    <row r="6997">
      <c r="A6997" s="22" t="s">
        <v>21365</v>
      </c>
      <c r="B6997" s="4" t="s">
        <v>17610</v>
      </c>
      <c r="C6997" s="4" t="s">
        <v>7373</v>
      </c>
      <c r="D6997" s="10">
        <v>1.593054014E9</v>
      </c>
      <c r="E6997" s="25">
        <v>0.15322551</v>
      </c>
      <c r="G6997" s="25"/>
    </row>
    <row r="6998">
      <c r="A6998" s="4" t="s">
        <v>21366</v>
      </c>
      <c r="B6998" s="4" t="s">
        <v>13135</v>
      </c>
      <c r="C6998" s="4" t="s">
        <v>12409</v>
      </c>
      <c r="D6998" s="10">
        <v>1.593056259E9</v>
      </c>
      <c r="E6998" s="25">
        <v>0.15319358</v>
      </c>
      <c r="G6998" s="25"/>
    </row>
    <row r="6999">
      <c r="A6999" s="4" t="s">
        <v>21367</v>
      </c>
      <c r="B6999" s="4" t="s">
        <v>16663</v>
      </c>
      <c r="C6999" s="4" t="s">
        <v>2080</v>
      </c>
      <c r="D6999" s="10">
        <v>1.59345198E9</v>
      </c>
      <c r="E6999" s="25">
        <v>0.15315938</v>
      </c>
      <c r="G6999" s="25"/>
    </row>
    <row r="7000">
      <c r="A7000" s="4" t="s">
        <v>21368</v>
      </c>
      <c r="B7000" s="4" t="s">
        <v>21369</v>
      </c>
      <c r="C7000" s="4" t="s">
        <v>5101</v>
      </c>
      <c r="D7000" s="10">
        <v>1.591915323E9</v>
      </c>
      <c r="E7000" s="25">
        <v>0.15314224</v>
      </c>
      <c r="G7000" s="25"/>
    </row>
    <row r="7001">
      <c r="A7001" s="4" t="s">
        <v>21370</v>
      </c>
      <c r="B7001" s="4" t="s">
        <v>21371</v>
      </c>
      <c r="C7001" s="4" t="s">
        <v>280</v>
      </c>
      <c r="D7001" s="10">
        <v>1.592622143E9</v>
      </c>
      <c r="E7001" s="25">
        <v>0.15312904</v>
      </c>
      <c r="G7001" s="25"/>
    </row>
    <row r="7002">
      <c r="A7002" s="22" t="s">
        <v>21372</v>
      </c>
      <c r="B7002" s="4" t="s">
        <v>13311</v>
      </c>
      <c r="C7002" s="4" t="s">
        <v>11676</v>
      </c>
      <c r="D7002" s="10">
        <v>1.591740058E9</v>
      </c>
      <c r="E7002" s="25">
        <v>0.15311655</v>
      </c>
      <c r="G7002" s="25"/>
    </row>
    <row r="7003">
      <c r="A7003" s="4" t="s">
        <v>21373</v>
      </c>
      <c r="B7003" s="4" t="s">
        <v>1715</v>
      </c>
      <c r="C7003" s="4" t="s">
        <v>10817</v>
      </c>
      <c r="D7003" s="10">
        <v>1.592069053E9</v>
      </c>
      <c r="E7003" s="25">
        <v>0.15310745</v>
      </c>
      <c r="G7003" s="25"/>
    </row>
    <row r="7004">
      <c r="A7004" s="4" t="s">
        <v>21374</v>
      </c>
      <c r="B7004" s="4" t="s">
        <v>13135</v>
      </c>
      <c r="C7004" s="4" t="s">
        <v>9534</v>
      </c>
      <c r="D7004" s="10">
        <v>1.591799454E9</v>
      </c>
      <c r="E7004" s="25">
        <v>0.15309767</v>
      </c>
      <c r="G7004" s="25"/>
    </row>
    <row r="7005">
      <c r="A7005" s="4" t="s">
        <v>21375</v>
      </c>
      <c r="B7005" s="4" t="s">
        <v>2146</v>
      </c>
      <c r="C7005" s="4" t="s">
        <v>6823</v>
      </c>
      <c r="D7005" s="10">
        <v>1.593017184E9</v>
      </c>
      <c r="E7005" s="25">
        <v>0.15308571</v>
      </c>
      <c r="G7005" s="25"/>
    </row>
    <row r="7006">
      <c r="A7006" s="22" t="s">
        <v>21376</v>
      </c>
      <c r="B7006" s="4" t="s">
        <v>2335</v>
      </c>
      <c r="C7006" s="4" t="s">
        <v>9371</v>
      </c>
      <c r="D7006" s="10">
        <v>1.591637257E9</v>
      </c>
      <c r="E7006" s="25">
        <v>0.1530559</v>
      </c>
      <c r="G7006" s="25"/>
    </row>
    <row r="7007">
      <c r="A7007" s="22" t="s">
        <v>21377</v>
      </c>
      <c r="B7007" s="4" t="s">
        <v>930</v>
      </c>
      <c r="C7007" s="4" t="s">
        <v>183</v>
      </c>
      <c r="D7007" s="10">
        <v>1.593402726E9</v>
      </c>
      <c r="E7007" s="25">
        <v>0.15305133</v>
      </c>
      <c r="G7007" s="25"/>
    </row>
    <row r="7008">
      <c r="A7008" s="4" t="s">
        <v>21378</v>
      </c>
      <c r="B7008" s="4" t="s">
        <v>13366</v>
      </c>
      <c r="C7008" s="4" t="s">
        <v>4390</v>
      </c>
      <c r="D7008" s="10">
        <v>1.591395308E9</v>
      </c>
      <c r="E7008" s="25">
        <v>0.15299849</v>
      </c>
      <c r="G7008" s="25"/>
    </row>
    <row r="7009">
      <c r="A7009" s="4" t="s">
        <v>21379</v>
      </c>
      <c r="B7009" s="4" t="s">
        <v>15656</v>
      </c>
      <c r="C7009" s="4" t="s">
        <v>11226</v>
      </c>
      <c r="D7009" s="10">
        <v>1.593441565E9</v>
      </c>
      <c r="E7009" s="25">
        <v>0.15298706</v>
      </c>
      <c r="G7009" s="25"/>
    </row>
    <row r="7010">
      <c r="A7010" s="4" t="s">
        <v>21380</v>
      </c>
      <c r="B7010" s="4" t="s">
        <v>14531</v>
      </c>
      <c r="C7010" s="4" t="s">
        <v>12532</v>
      </c>
      <c r="D7010" s="10">
        <v>1.591689977E9</v>
      </c>
      <c r="E7010" s="25">
        <v>0.15295503</v>
      </c>
      <c r="G7010" s="25"/>
    </row>
    <row r="7011">
      <c r="A7011" s="4" t="s">
        <v>21381</v>
      </c>
      <c r="B7011" s="4" t="s">
        <v>3332</v>
      </c>
      <c r="C7011" s="4" t="s">
        <v>6613</v>
      </c>
      <c r="D7011" s="10">
        <v>1.591881662E9</v>
      </c>
      <c r="E7011" s="25">
        <v>0.15295248</v>
      </c>
      <c r="G7011" s="25"/>
    </row>
    <row r="7012">
      <c r="A7012" s="4" t="s">
        <v>21382</v>
      </c>
      <c r="B7012" s="4" t="s">
        <v>14228</v>
      </c>
      <c r="C7012" s="4" t="s">
        <v>7403</v>
      </c>
      <c r="D7012" s="10">
        <v>1.591384857E9</v>
      </c>
      <c r="E7012" s="25">
        <v>0.15295118</v>
      </c>
      <c r="G7012" s="25"/>
    </row>
    <row r="7013">
      <c r="A7013" s="4" t="s">
        <v>21383</v>
      </c>
      <c r="B7013" s="4" t="s">
        <v>4375</v>
      </c>
      <c r="C7013" s="4" t="s">
        <v>7453</v>
      </c>
      <c r="D7013" s="10">
        <v>1.591707926E9</v>
      </c>
      <c r="E7013" s="25">
        <v>0.15294702</v>
      </c>
      <c r="G7013" s="25"/>
    </row>
    <row r="7014">
      <c r="A7014" s="22" t="s">
        <v>21384</v>
      </c>
      <c r="B7014" s="4" t="s">
        <v>4210</v>
      </c>
      <c r="C7014" s="4" t="s">
        <v>7771</v>
      </c>
      <c r="D7014" s="10">
        <v>1.592533629E9</v>
      </c>
      <c r="E7014" s="25">
        <v>0.15293667</v>
      </c>
      <c r="G7014" s="25"/>
    </row>
    <row r="7015">
      <c r="A7015" s="4" t="s">
        <v>21385</v>
      </c>
      <c r="B7015" s="4" t="s">
        <v>4826</v>
      </c>
      <c r="C7015" s="4" t="s">
        <v>327</v>
      </c>
      <c r="D7015" s="10">
        <v>1.591064663E9</v>
      </c>
      <c r="E7015" s="25">
        <v>0.15292731</v>
      </c>
      <c r="G7015" s="25"/>
    </row>
    <row r="7016">
      <c r="A7016" s="4" t="s">
        <v>21386</v>
      </c>
      <c r="B7016" s="4" t="s">
        <v>13098</v>
      </c>
      <c r="C7016" s="4" t="s">
        <v>9684</v>
      </c>
      <c r="D7016" s="10">
        <v>1.592518433E9</v>
      </c>
      <c r="E7016" s="25">
        <v>0.1529242</v>
      </c>
      <c r="G7016" s="25"/>
    </row>
    <row r="7017">
      <c r="A7017" s="22" t="s">
        <v>21387</v>
      </c>
      <c r="B7017" s="4" t="s">
        <v>2065</v>
      </c>
      <c r="C7017" s="4" t="s">
        <v>2974</v>
      </c>
      <c r="D7017" s="10">
        <v>1.59247927E9</v>
      </c>
      <c r="E7017" s="25">
        <v>0.15288849</v>
      </c>
      <c r="G7017" s="25"/>
    </row>
    <row r="7018">
      <c r="A7018" s="4" t="s">
        <v>21388</v>
      </c>
      <c r="B7018" s="4" t="s">
        <v>13188</v>
      </c>
      <c r="C7018" s="4" t="s">
        <v>191</v>
      </c>
      <c r="D7018" s="10">
        <v>1.593054878E9</v>
      </c>
      <c r="E7018" s="25">
        <v>0.15287744</v>
      </c>
      <c r="G7018" s="25"/>
    </row>
    <row r="7019">
      <c r="A7019" s="22" t="s">
        <v>21389</v>
      </c>
      <c r="B7019" s="4" t="s">
        <v>930</v>
      </c>
      <c r="C7019" s="4" t="s">
        <v>3265</v>
      </c>
      <c r="D7019" s="10">
        <v>1.592519384E9</v>
      </c>
      <c r="E7019" s="25">
        <v>0.15287685</v>
      </c>
      <c r="G7019" s="25"/>
    </row>
    <row r="7020">
      <c r="A7020" s="22" t="s">
        <v>21390</v>
      </c>
      <c r="B7020" s="4" t="s">
        <v>2040</v>
      </c>
      <c r="C7020" s="4" t="s">
        <v>1451</v>
      </c>
      <c r="D7020" s="10">
        <v>1.591235306E9</v>
      </c>
      <c r="E7020" s="25">
        <v>0.1528451</v>
      </c>
      <c r="G7020" s="25"/>
    </row>
    <row r="7021">
      <c r="A7021" s="4" t="s">
        <v>21391</v>
      </c>
      <c r="B7021" s="4" t="s">
        <v>13710</v>
      </c>
      <c r="C7021" s="4" t="s">
        <v>11291</v>
      </c>
      <c r="D7021" s="10">
        <v>1.591415031E9</v>
      </c>
      <c r="E7021" s="25">
        <v>0.15281355</v>
      </c>
      <c r="G7021" s="25"/>
    </row>
    <row r="7022">
      <c r="A7022" s="22" t="s">
        <v>21392</v>
      </c>
      <c r="B7022" s="4" t="s">
        <v>1790</v>
      </c>
      <c r="C7022" s="4" t="s">
        <v>3537</v>
      </c>
      <c r="D7022" s="10">
        <v>1.592321311E9</v>
      </c>
      <c r="E7022" s="25">
        <v>0.15275139</v>
      </c>
      <c r="G7022" s="25"/>
    </row>
    <row r="7023">
      <c r="A7023" s="4" t="s">
        <v>21393</v>
      </c>
      <c r="B7023" s="4" t="s">
        <v>1790</v>
      </c>
      <c r="C7023" s="4" t="s">
        <v>6095</v>
      </c>
      <c r="D7023" s="10">
        <v>1.591290365E9</v>
      </c>
      <c r="E7023" s="25">
        <v>0.15274426</v>
      </c>
      <c r="G7023" s="25"/>
    </row>
    <row r="7024">
      <c r="A7024" s="4" t="s">
        <v>21394</v>
      </c>
      <c r="B7024" s="4" t="s">
        <v>3526</v>
      </c>
      <c r="C7024" s="4" t="s">
        <v>7930</v>
      </c>
      <c r="D7024" s="10">
        <v>1.592811911E9</v>
      </c>
      <c r="E7024" s="25">
        <v>0.15274294</v>
      </c>
      <c r="G7024" s="25"/>
    </row>
    <row r="7025">
      <c r="A7025" s="22" t="s">
        <v>21395</v>
      </c>
      <c r="B7025" s="4" t="s">
        <v>2795</v>
      </c>
      <c r="C7025" s="4" t="s">
        <v>11192</v>
      </c>
      <c r="D7025" s="10">
        <v>1.591973513E9</v>
      </c>
      <c r="E7025" s="25">
        <v>0.15273806</v>
      </c>
      <c r="G7025" s="25"/>
    </row>
    <row r="7026">
      <c r="A7026" s="4" t="s">
        <v>21396</v>
      </c>
      <c r="B7026" s="4" t="s">
        <v>6929</v>
      </c>
      <c r="C7026" s="4" t="s">
        <v>4724</v>
      </c>
      <c r="D7026" s="10">
        <v>1.59313288E9</v>
      </c>
      <c r="E7026" s="25">
        <v>0.1527255</v>
      </c>
      <c r="G7026" s="25"/>
    </row>
    <row r="7027">
      <c r="A7027" s="22" t="s">
        <v>21397</v>
      </c>
      <c r="B7027" s="4" t="s">
        <v>14572</v>
      </c>
      <c r="C7027" s="4" t="s">
        <v>11019</v>
      </c>
      <c r="D7027" s="10">
        <v>1.593284526E9</v>
      </c>
      <c r="E7027" s="25">
        <v>0.15268272</v>
      </c>
      <c r="G7027" s="25"/>
    </row>
    <row r="7028">
      <c r="A7028" s="4" t="s">
        <v>21398</v>
      </c>
      <c r="B7028" s="4" t="s">
        <v>3108</v>
      </c>
      <c r="C7028" s="4" t="s">
        <v>5524</v>
      </c>
      <c r="D7028" s="10">
        <v>1.593176492E9</v>
      </c>
      <c r="E7028" s="25">
        <v>0.15267915</v>
      </c>
      <c r="G7028" s="25"/>
    </row>
    <row r="7029">
      <c r="A7029" s="22" t="s">
        <v>21399</v>
      </c>
      <c r="B7029" s="4" t="s">
        <v>13689</v>
      </c>
      <c r="C7029" s="4" t="s">
        <v>956</v>
      </c>
      <c r="D7029" s="10">
        <v>1.591536473E9</v>
      </c>
      <c r="E7029" s="25">
        <v>0.15266798</v>
      </c>
      <c r="G7029" s="25"/>
    </row>
    <row r="7030">
      <c r="A7030" s="4" t="s">
        <v>21400</v>
      </c>
      <c r="B7030" s="4" t="s">
        <v>2065</v>
      </c>
      <c r="C7030" s="4" t="s">
        <v>10884</v>
      </c>
      <c r="D7030" s="10">
        <v>1.593308193E9</v>
      </c>
      <c r="E7030" s="25">
        <v>0.15266195</v>
      </c>
      <c r="G7030" s="25"/>
    </row>
    <row r="7031">
      <c r="A7031" s="4" t="s">
        <v>21401</v>
      </c>
      <c r="B7031" s="4" t="s">
        <v>5471</v>
      </c>
      <c r="C7031" s="4" t="s">
        <v>2939</v>
      </c>
      <c r="D7031" s="10">
        <v>1.592506812E9</v>
      </c>
      <c r="E7031" s="25">
        <v>0.15265858</v>
      </c>
      <c r="G7031" s="25"/>
    </row>
    <row r="7032">
      <c r="A7032" s="4" t="s">
        <v>21402</v>
      </c>
      <c r="B7032" s="4" t="s">
        <v>17937</v>
      </c>
      <c r="C7032" s="4" t="s">
        <v>10355</v>
      </c>
      <c r="D7032" s="10">
        <v>1.59145625E9</v>
      </c>
      <c r="E7032" s="25">
        <v>0.15264504</v>
      </c>
      <c r="G7032" s="25"/>
    </row>
    <row r="7033">
      <c r="A7033" s="4" t="s">
        <v>21403</v>
      </c>
      <c r="B7033" s="4" t="s">
        <v>13806</v>
      </c>
      <c r="C7033" s="4" t="s">
        <v>10836</v>
      </c>
      <c r="D7033" s="10">
        <v>1.592002562E9</v>
      </c>
      <c r="E7033" s="25">
        <v>0.15262428</v>
      </c>
      <c r="G7033" s="25"/>
    </row>
    <row r="7034">
      <c r="A7034" s="4" t="s">
        <v>21404</v>
      </c>
      <c r="B7034" s="4" t="s">
        <v>13331</v>
      </c>
      <c r="C7034" s="4" t="s">
        <v>11788</v>
      </c>
      <c r="D7034" s="10">
        <v>1.593143486E9</v>
      </c>
      <c r="E7034" s="25">
        <v>0.15257275</v>
      </c>
      <c r="G7034" s="25"/>
    </row>
    <row r="7035">
      <c r="A7035" s="4" t="s">
        <v>21405</v>
      </c>
      <c r="B7035" s="4" t="s">
        <v>21406</v>
      </c>
      <c r="C7035" s="4" t="s">
        <v>8656</v>
      </c>
      <c r="D7035" s="10">
        <v>1.59261368E9</v>
      </c>
      <c r="E7035" s="25">
        <v>0.15253249</v>
      </c>
      <c r="G7035" s="25"/>
    </row>
    <row r="7036">
      <c r="A7036" s="4" t="s">
        <v>21407</v>
      </c>
      <c r="B7036" s="4" t="s">
        <v>13118</v>
      </c>
      <c r="C7036" s="4" t="s">
        <v>4548</v>
      </c>
      <c r="D7036" s="10">
        <v>1.591392159E9</v>
      </c>
      <c r="E7036" s="25">
        <v>0.1525317</v>
      </c>
      <c r="G7036" s="25"/>
    </row>
    <row r="7037">
      <c r="A7037" s="4" t="s">
        <v>21408</v>
      </c>
      <c r="B7037" s="4" t="s">
        <v>2217</v>
      </c>
      <c r="C7037" s="4" t="s">
        <v>2219</v>
      </c>
      <c r="D7037" s="10">
        <v>1.591803408E9</v>
      </c>
      <c r="E7037" s="25">
        <v>0.15253116</v>
      </c>
      <c r="G7037" s="25"/>
    </row>
    <row r="7038">
      <c r="A7038" s="4" t="s">
        <v>21409</v>
      </c>
      <c r="B7038" s="4" t="s">
        <v>1156</v>
      </c>
      <c r="C7038" s="4" t="s">
        <v>10846</v>
      </c>
      <c r="D7038" s="10">
        <v>1.592453276E9</v>
      </c>
      <c r="E7038" s="25">
        <v>0.15252714</v>
      </c>
      <c r="G7038" s="25"/>
    </row>
    <row r="7039">
      <c r="A7039" s="22" t="s">
        <v>21410</v>
      </c>
      <c r="B7039" s="4" t="s">
        <v>4826</v>
      </c>
      <c r="C7039" s="4" t="s">
        <v>1451</v>
      </c>
      <c r="D7039" s="10">
        <v>1.591254561E9</v>
      </c>
      <c r="E7039" s="25">
        <v>0.15251562</v>
      </c>
      <c r="G7039" s="25"/>
    </row>
    <row r="7040">
      <c r="A7040" s="4" t="s">
        <v>21411</v>
      </c>
      <c r="B7040" s="4" t="s">
        <v>21412</v>
      </c>
      <c r="C7040" s="4" t="s">
        <v>970</v>
      </c>
      <c r="D7040" s="10">
        <v>1.59312501E9</v>
      </c>
      <c r="E7040" s="25">
        <v>0.15249732</v>
      </c>
      <c r="G7040" s="25"/>
    </row>
    <row r="7041">
      <c r="A7041" s="22" t="s">
        <v>21413</v>
      </c>
      <c r="B7041" s="4" t="s">
        <v>13601</v>
      </c>
      <c r="C7041" s="4" t="s">
        <v>3865</v>
      </c>
      <c r="D7041" s="10">
        <v>1.592444387E9</v>
      </c>
      <c r="E7041" s="25">
        <v>0.15245636</v>
      </c>
      <c r="G7041" s="25"/>
    </row>
    <row r="7042">
      <c r="A7042" s="4" t="s">
        <v>21414</v>
      </c>
      <c r="B7042" s="4" t="s">
        <v>13230</v>
      </c>
      <c r="C7042" s="4" t="s">
        <v>7957</v>
      </c>
      <c r="D7042" s="10">
        <v>1.592934025E9</v>
      </c>
      <c r="E7042" s="25">
        <v>0.1524491</v>
      </c>
      <c r="G7042" s="25"/>
    </row>
    <row r="7043">
      <c r="A7043" s="4" t="s">
        <v>21415</v>
      </c>
      <c r="B7043" s="4" t="s">
        <v>20644</v>
      </c>
      <c r="C7043" s="4" t="s">
        <v>6888</v>
      </c>
      <c r="D7043" s="10">
        <v>1.591660124E9</v>
      </c>
      <c r="E7043" s="25">
        <v>0.15244511</v>
      </c>
      <c r="G7043" s="25"/>
    </row>
    <row r="7044">
      <c r="A7044" s="4" t="s">
        <v>21416</v>
      </c>
      <c r="B7044" s="4" t="s">
        <v>14780</v>
      </c>
      <c r="C7044" s="4" t="s">
        <v>10748</v>
      </c>
      <c r="D7044" s="10">
        <v>1.591958675E9</v>
      </c>
      <c r="E7044" s="25">
        <v>0.15239643</v>
      </c>
      <c r="G7044" s="25"/>
    </row>
    <row r="7045">
      <c r="A7045" s="4" t="s">
        <v>21417</v>
      </c>
      <c r="B7045" s="4" t="s">
        <v>1619</v>
      </c>
      <c r="C7045" s="4" t="s">
        <v>2181</v>
      </c>
      <c r="D7045" s="10">
        <v>1.591373859E9</v>
      </c>
      <c r="E7045" s="25">
        <v>0.15237254</v>
      </c>
      <c r="G7045" s="25"/>
    </row>
    <row r="7046">
      <c r="A7046" s="4" t="s">
        <v>21418</v>
      </c>
      <c r="B7046" s="4" t="s">
        <v>886</v>
      </c>
      <c r="C7046" s="4" t="s">
        <v>10032</v>
      </c>
      <c r="D7046" s="10">
        <v>1.592832799E9</v>
      </c>
      <c r="E7046" s="25">
        <v>0.15236288</v>
      </c>
      <c r="G7046" s="25"/>
    </row>
    <row r="7047">
      <c r="A7047" s="4" t="s">
        <v>21419</v>
      </c>
      <c r="B7047" s="4" t="s">
        <v>16438</v>
      </c>
      <c r="C7047" s="4" t="s">
        <v>7557</v>
      </c>
      <c r="D7047" s="10">
        <v>1.59286676E9</v>
      </c>
      <c r="E7047" s="25">
        <v>0.1523358</v>
      </c>
      <c r="G7047" s="25"/>
    </row>
    <row r="7048">
      <c r="A7048" s="4" t="s">
        <v>21420</v>
      </c>
      <c r="B7048" s="4" t="s">
        <v>2989</v>
      </c>
      <c r="C7048" s="4" t="s">
        <v>9634</v>
      </c>
      <c r="D7048" s="10">
        <v>1.591981559E9</v>
      </c>
      <c r="E7048" s="25">
        <v>0.15233552</v>
      </c>
      <c r="G7048" s="25"/>
    </row>
    <row r="7049">
      <c r="A7049" s="4" t="s">
        <v>21421</v>
      </c>
      <c r="B7049" s="4" t="s">
        <v>19670</v>
      </c>
      <c r="C7049" s="4" t="s">
        <v>9811</v>
      </c>
      <c r="D7049" s="10">
        <v>1.591756201E9</v>
      </c>
      <c r="E7049" s="25">
        <v>0.15233119</v>
      </c>
      <c r="G7049" s="25"/>
    </row>
    <row r="7050">
      <c r="A7050" s="4" t="s">
        <v>21422</v>
      </c>
      <c r="B7050" s="4" t="s">
        <v>18313</v>
      </c>
      <c r="C7050" s="4" t="s">
        <v>11978</v>
      </c>
      <c r="D7050" s="10">
        <v>1.593409647E9</v>
      </c>
      <c r="E7050" s="25">
        <v>0.15232272</v>
      </c>
      <c r="G7050" s="25"/>
    </row>
    <row r="7051">
      <c r="A7051" s="22" t="s">
        <v>21423</v>
      </c>
      <c r="B7051" s="4" t="s">
        <v>11083</v>
      </c>
      <c r="C7051" s="4" t="s">
        <v>3176</v>
      </c>
      <c r="D7051" s="10">
        <v>1.591713936E9</v>
      </c>
      <c r="E7051" s="25">
        <v>0.15231067</v>
      </c>
      <c r="G7051" s="25"/>
    </row>
    <row r="7052">
      <c r="A7052" s="4" t="s">
        <v>21424</v>
      </c>
      <c r="B7052" s="26">
        <v>1.2346E13</v>
      </c>
      <c r="C7052" s="4" t="s">
        <v>11413</v>
      </c>
      <c r="D7052" s="10">
        <v>1.592275192E9</v>
      </c>
      <c r="E7052" s="25">
        <v>0.15228523</v>
      </c>
      <c r="G7052" s="25"/>
    </row>
    <row r="7053">
      <c r="A7053" s="22" t="s">
        <v>21425</v>
      </c>
      <c r="B7053" s="4" t="s">
        <v>16010</v>
      </c>
      <c r="C7053" s="4" t="s">
        <v>3953</v>
      </c>
      <c r="D7053" s="10">
        <v>1.593110996E9</v>
      </c>
      <c r="E7053" s="25">
        <v>0.15225025</v>
      </c>
      <c r="G7053" s="25"/>
    </row>
    <row r="7054">
      <c r="A7054" s="4" t="s">
        <v>21426</v>
      </c>
      <c r="B7054" s="4" t="s">
        <v>16703</v>
      </c>
      <c r="C7054" s="4" t="s">
        <v>4699</v>
      </c>
      <c r="D7054" s="10">
        <v>1.59201131E9</v>
      </c>
      <c r="E7054" s="25">
        <v>0.1522343</v>
      </c>
      <c r="G7054" s="25"/>
    </row>
    <row r="7055">
      <c r="A7055" s="22" t="s">
        <v>21427</v>
      </c>
      <c r="B7055" s="4" t="s">
        <v>930</v>
      </c>
      <c r="C7055" s="4" t="s">
        <v>927</v>
      </c>
      <c r="D7055" s="10">
        <v>1.591156226E9</v>
      </c>
      <c r="E7055" s="25">
        <v>0.15220721</v>
      </c>
      <c r="G7055" s="25"/>
    </row>
    <row r="7056">
      <c r="A7056" s="4" t="s">
        <v>21428</v>
      </c>
      <c r="B7056" s="4" t="s">
        <v>15745</v>
      </c>
      <c r="C7056" s="4" t="s">
        <v>4843</v>
      </c>
      <c r="D7056" s="10">
        <v>1.592853057E9</v>
      </c>
      <c r="E7056" s="25">
        <v>0.15213044</v>
      </c>
      <c r="G7056" s="25"/>
    </row>
    <row r="7057">
      <c r="A7057" s="4" t="s">
        <v>21429</v>
      </c>
      <c r="B7057" s="4" t="s">
        <v>13842</v>
      </c>
      <c r="C7057" s="4" t="s">
        <v>6452</v>
      </c>
      <c r="D7057" s="10">
        <v>1.592358967E9</v>
      </c>
      <c r="E7057" s="25">
        <v>0.15205131</v>
      </c>
      <c r="G7057" s="25"/>
    </row>
    <row r="7058">
      <c r="A7058" s="4" t="s">
        <v>21430</v>
      </c>
      <c r="B7058" s="4" t="s">
        <v>17062</v>
      </c>
      <c r="C7058" s="4" t="s">
        <v>620</v>
      </c>
      <c r="D7058" s="10">
        <v>1.591380678E9</v>
      </c>
      <c r="E7058" s="25">
        <v>0.15203023</v>
      </c>
      <c r="G7058" s="25"/>
    </row>
    <row r="7059">
      <c r="A7059" s="4" t="s">
        <v>21431</v>
      </c>
      <c r="B7059" s="4" t="s">
        <v>21432</v>
      </c>
      <c r="C7059" s="4" t="s">
        <v>3490</v>
      </c>
      <c r="D7059" s="10">
        <v>1.591493525E9</v>
      </c>
      <c r="E7059" s="25">
        <v>0.15197705</v>
      </c>
      <c r="G7059" s="25"/>
    </row>
    <row r="7060">
      <c r="A7060" s="22" t="s">
        <v>21433</v>
      </c>
      <c r="B7060" s="4" t="s">
        <v>21434</v>
      </c>
      <c r="C7060" s="4" t="s">
        <v>7197</v>
      </c>
      <c r="D7060" s="10">
        <v>1.593172509E9</v>
      </c>
      <c r="E7060" s="25">
        <v>0.15197356</v>
      </c>
      <c r="G7060" s="25"/>
    </row>
    <row r="7061">
      <c r="A7061" s="4" t="s">
        <v>21435</v>
      </c>
      <c r="B7061" s="4" t="s">
        <v>5714</v>
      </c>
      <c r="C7061" s="4" t="s">
        <v>12516</v>
      </c>
      <c r="D7061" s="10">
        <v>1.59146179E9</v>
      </c>
      <c r="E7061" s="25">
        <v>0.15197268</v>
      </c>
      <c r="G7061" s="25"/>
    </row>
    <row r="7062">
      <c r="A7062" s="4" t="s">
        <v>21436</v>
      </c>
      <c r="B7062" s="4" t="s">
        <v>14161</v>
      </c>
      <c r="C7062" s="4" t="s">
        <v>9061</v>
      </c>
      <c r="D7062" s="10">
        <v>1.59318164E9</v>
      </c>
      <c r="E7062" s="25">
        <v>0.15192267</v>
      </c>
      <c r="G7062" s="25"/>
    </row>
    <row r="7063">
      <c r="A7063" s="4" t="s">
        <v>21437</v>
      </c>
      <c r="B7063" s="4" t="s">
        <v>6663</v>
      </c>
      <c r="C7063" s="4" t="s">
        <v>6691</v>
      </c>
      <c r="D7063" s="10">
        <v>1.593518023E9</v>
      </c>
      <c r="E7063" s="25">
        <v>0.15190808</v>
      </c>
      <c r="G7063" s="25"/>
    </row>
    <row r="7064">
      <c r="A7064" s="4" t="s">
        <v>21438</v>
      </c>
      <c r="B7064" s="4" t="s">
        <v>1156</v>
      </c>
      <c r="C7064" s="4" t="s">
        <v>9731</v>
      </c>
      <c r="D7064" s="10">
        <v>1.592520551E9</v>
      </c>
      <c r="E7064" s="25">
        <v>0.15187465</v>
      </c>
      <c r="G7064" s="25"/>
    </row>
    <row r="7065">
      <c r="A7065" s="4" t="s">
        <v>21439</v>
      </c>
      <c r="B7065" s="4" t="s">
        <v>13506</v>
      </c>
      <c r="C7065" s="4" t="s">
        <v>11019</v>
      </c>
      <c r="D7065" s="10">
        <v>1.593299967E9</v>
      </c>
      <c r="E7065" s="25">
        <v>0.15185568</v>
      </c>
      <c r="G7065" s="25"/>
    </row>
    <row r="7066">
      <c r="A7066" s="4" t="s">
        <v>21440</v>
      </c>
      <c r="B7066" s="4" t="s">
        <v>14444</v>
      </c>
      <c r="C7066" s="4" t="s">
        <v>4592</v>
      </c>
      <c r="D7066" s="10">
        <v>1.593480994E9</v>
      </c>
      <c r="E7066" s="25">
        <v>0.15182476</v>
      </c>
      <c r="G7066" s="25"/>
    </row>
    <row r="7067">
      <c r="A7067" s="4" t="s">
        <v>21441</v>
      </c>
      <c r="B7067" s="4" t="s">
        <v>21442</v>
      </c>
      <c r="C7067" s="4" t="s">
        <v>3445</v>
      </c>
      <c r="D7067" s="10">
        <v>1.591503034E9</v>
      </c>
      <c r="E7067" s="25">
        <v>0.15180925</v>
      </c>
      <c r="G7067" s="25"/>
    </row>
    <row r="7068">
      <c r="A7068" s="4" t="s">
        <v>21443</v>
      </c>
      <c r="B7068" s="4" t="s">
        <v>21444</v>
      </c>
      <c r="C7068" s="4" t="s">
        <v>3897</v>
      </c>
      <c r="D7068" s="10">
        <v>1.592511625E9</v>
      </c>
      <c r="E7068" s="25">
        <v>0.15180324</v>
      </c>
      <c r="G7068" s="25"/>
    </row>
    <row r="7069">
      <c r="A7069" s="22" t="s">
        <v>21445</v>
      </c>
      <c r="B7069" s="4" t="s">
        <v>13230</v>
      </c>
      <c r="C7069" s="4" t="s">
        <v>3523</v>
      </c>
      <c r="D7069" s="10">
        <v>1.592912246E9</v>
      </c>
      <c r="E7069" s="25">
        <v>0.15180117</v>
      </c>
      <c r="G7069" s="25"/>
    </row>
    <row r="7070">
      <c r="A7070" s="4" t="s">
        <v>21446</v>
      </c>
      <c r="B7070" s="4" t="s">
        <v>930</v>
      </c>
      <c r="C7070" s="4" t="s">
        <v>8449</v>
      </c>
      <c r="D7070" s="10">
        <v>1.5929314E9</v>
      </c>
      <c r="E7070" s="25">
        <v>0.15180098</v>
      </c>
      <c r="G7070" s="25"/>
    </row>
    <row r="7071">
      <c r="A7071" s="4" t="s">
        <v>21447</v>
      </c>
      <c r="B7071" s="4" t="s">
        <v>14879</v>
      </c>
      <c r="C7071" s="4" t="s">
        <v>7180</v>
      </c>
      <c r="D7071" s="10">
        <v>1.591415328E9</v>
      </c>
      <c r="E7071" s="25">
        <v>0.1517836</v>
      </c>
      <c r="G7071" s="25"/>
    </row>
    <row r="7072">
      <c r="A7072" s="4" t="s">
        <v>21448</v>
      </c>
      <c r="B7072" s="4" t="s">
        <v>13118</v>
      </c>
      <c r="C7072" s="4" t="s">
        <v>6399</v>
      </c>
      <c r="D7072" s="10">
        <v>1.592529542E9</v>
      </c>
      <c r="E7072" s="25">
        <v>0.15178335</v>
      </c>
      <c r="G7072" s="25"/>
    </row>
    <row r="7073">
      <c r="A7073" s="4" t="s">
        <v>21449</v>
      </c>
      <c r="B7073" s="4" t="s">
        <v>2636</v>
      </c>
      <c r="C7073" s="4" t="s">
        <v>466</v>
      </c>
      <c r="D7073" s="10">
        <v>1.592486629E9</v>
      </c>
      <c r="E7073" s="25">
        <v>0.1517319</v>
      </c>
      <c r="G7073" s="25"/>
    </row>
    <row r="7074">
      <c r="A7074" s="4" t="s">
        <v>21450</v>
      </c>
      <c r="B7074" s="4" t="s">
        <v>2065</v>
      </c>
      <c r="C7074" s="4" t="s">
        <v>7644</v>
      </c>
      <c r="D7074" s="10">
        <v>1.593147731E9</v>
      </c>
      <c r="E7074" s="25">
        <v>0.15171963</v>
      </c>
      <c r="G7074" s="25"/>
    </row>
    <row r="7075">
      <c r="A7075" s="22" t="s">
        <v>21451</v>
      </c>
      <c r="B7075" s="4" t="s">
        <v>6282</v>
      </c>
      <c r="C7075" s="4" t="s">
        <v>8333</v>
      </c>
      <c r="D7075" s="10">
        <v>1.593431815E9</v>
      </c>
      <c r="E7075" s="25">
        <v>0.15169032</v>
      </c>
      <c r="G7075" s="25"/>
    </row>
    <row r="7076">
      <c r="A7076" s="4" t="s">
        <v>21452</v>
      </c>
      <c r="B7076" s="4" t="s">
        <v>5400</v>
      </c>
      <c r="C7076" s="4" t="s">
        <v>6915</v>
      </c>
      <c r="D7076" s="10">
        <v>1.5929573E9</v>
      </c>
      <c r="E7076" s="25">
        <v>0.15168951</v>
      </c>
      <c r="G7076" s="25"/>
    </row>
    <row r="7077">
      <c r="A7077" s="22" t="s">
        <v>21453</v>
      </c>
      <c r="B7077" s="4" t="s">
        <v>3526</v>
      </c>
      <c r="C7077" s="4" t="s">
        <v>8222</v>
      </c>
      <c r="D7077" s="10">
        <v>1.592593416E9</v>
      </c>
      <c r="E7077" s="25">
        <v>0.15168288</v>
      </c>
      <c r="G7077" s="25"/>
    </row>
    <row r="7078">
      <c r="A7078" s="4" t="s">
        <v>21454</v>
      </c>
      <c r="B7078" s="4" t="s">
        <v>2065</v>
      </c>
      <c r="C7078" s="4" t="s">
        <v>11673</v>
      </c>
      <c r="D7078" s="10">
        <v>1.592013294E9</v>
      </c>
      <c r="E7078" s="25">
        <v>0.15167281</v>
      </c>
      <c r="G7078" s="25"/>
    </row>
    <row r="7079">
      <c r="A7079" s="22" t="s">
        <v>21455</v>
      </c>
      <c r="B7079" s="4" t="s">
        <v>6354</v>
      </c>
      <c r="C7079" s="4" t="s">
        <v>6130</v>
      </c>
      <c r="D7079" s="10">
        <v>1.593524649E9</v>
      </c>
      <c r="E7079" s="25">
        <v>0.15165722</v>
      </c>
      <c r="G7079" s="25"/>
    </row>
    <row r="7080">
      <c r="A7080" s="4" t="s">
        <v>21456</v>
      </c>
      <c r="B7080" s="4" t="s">
        <v>13718</v>
      </c>
      <c r="C7080" s="4" t="s">
        <v>9169</v>
      </c>
      <c r="D7080" s="10">
        <v>1.592106758E9</v>
      </c>
      <c r="E7080" s="25">
        <v>0.1516455</v>
      </c>
      <c r="G7080" s="25"/>
    </row>
    <row r="7081">
      <c r="A7081" s="4" t="s">
        <v>21457</v>
      </c>
      <c r="B7081" s="4" t="s">
        <v>5471</v>
      </c>
      <c r="C7081" s="4" t="s">
        <v>4034</v>
      </c>
      <c r="D7081" s="10">
        <v>1.591844057E9</v>
      </c>
      <c r="E7081" s="25">
        <v>0.15161802</v>
      </c>
      <c r="G7081" s="25"/>
    </row>
    <row r="7082">
      <c r="A7082" s="4" t="s">
        <v>21458</v>
      </c>
      <c r="B7082" s="4" t="s">
        <v>13155</v>
      </c>
      <c r="C7082" s="4" t="s">
        <v>3239</v>
      </c>
      <c r="D7082" s="10">
        <v>1.591378877E9</v>
      </c>
      <c r="E7082" s="25">
        <v>0.151614</v>
      </c>
      <c r="G7082" s="25"/>
    </row>
    <row r="7083">
      <c r="A7083" s="4" t="s">
        <v>21459</v>
      </c>
      <c r="B7083" s="4" t="s">
        <v>13473</v>
      </c>
      <c r="C7083" s="4" t="s">
        <v>289</v>
      </c>
      <c r="D7083" s="10">
        <v>1.593306442E9</v>
      </c>
      <c r="E7083" s="25">
        <v>0.15159976</v>
      </c>
      <c r="G7083" s="25"/>
    </row>
    <row r="7084">
      <c r="A7084" s="4" t="s">
        <v>21460</v>
      </c>
      <c r="B7084" s="4" t="s">
        <v>951</v>
      </c>
      <c r="C7084" s="4" t="s">
        <v>1666</v>
      </c>
      <c r="D7084" s="10">
        <v>1.592837399E9</v>
      </c>
      <c r="E7084" s="25">
        <v>0.15159695</v>
      </c>
      <c r="G7084" s="25"/>
    </row>
    <row r="7085">
      <c r="A7085" s="4" t="s">
        <v>21461</v>
      </c>
      <c r="B7085" s="4" t="s">
        <v>17601</v>
      </c>
      <c r="C7085" s="4" t="s">
        <v>4943</v>
      </c>
      <c r="D7085" s="10">
        <v>1.593294691E9</v>
      </c>
      <c r="E7085" s="25">
        <v>0.15157884</v>
      </c>
      <c r="G7085" s="25"/>
    </row>
    <row r="7086">
      <c r="A7086" s="4" t="s">
        <v>21462</v>
      </c>
      <c r="B7086" s="4" t="s">
        <v>2795</v>
      </c>
      <c r="C7086" s="4" t="s">
        <v>5755</v>
      </c>
      <c r="D7086" s="10">
        <v>1.591975752E9</v>
      </c>
      <c r="E7086" s="25">
        <v>0.15156639</v>
      </c>
      <c r="G7086" s="25"/>
    </row>
    <row r="7087">
      <c r="A7087" s="4" t="s">
        <v>21463</v>
      </c>
      <c r="B7087" s="4" t="s">
        <v>6505</v>
      </c>
      <c r="C7087" s="4" t="s">
        <v>11266</v>
      </c>
      <c r="D7087" s="10">
        <v>1.592953736E9</v>
      </c>
      <c r="E7087" s="25">
        <v>0.1515416</v>
      </c>
      <c r="G7087" s="25"/>
    </row>
    <row r="7088">
      <c r="A7088" s="4" t="s">
        <v>21464</v>
      </c>
      <c r="B7088" s="4" t="s">
        <v>13139</v>
      </c>
      <c r="C7088" s="4" t="s">
        <v>7120</v>
      </c>
      <c r="D7088" s="10">
        <v>1.593035449E9</v>
      </c>
      <c r="E7088" s="25">
        <v>0.15151839</v>
      </c>
      <c r="G7088" s="25"/>
    </row>
    <row r="7089">
      <c r="A7089" s="4" t="s">
        <v>21465</v>
      </c>
      <c r="B7089" s="4" t="s">
        <v>13129</v>
      </c>
      <c r="C7089" s="4" t="s">
        <v>2982</v>
      </c>
      <c r="D7089" s="10">
        <v>1.592891361E9</v>
      </c>
      <c r="E7089" s="25">
        <v>0.15151289</v>
      </c>
      <c r="G7089" s="25"/>
    </row>
    <row r="7090">
      <c r="A7090" s="4" t="s">
        <v>21466</v>
      </c>
      <c r="B7090" s="4" t="s">
        <v>2636</v>
      </c>
      <c r="C7090" s="4" t="s">
        <v>5878</v>
      </c>
      <c r="D7090" s="10">
        <v>1.591203827E9</v>
      </c>
      <c r="E7090" s="25">
        <v>0.15151031</v>
      </c>
      <c r="G7090" s="25"/>
    </row>
    <row r="7091">
      <c r="A7091" s="22" t="s">
        <v>21467</v>
      </c>
      <c r="B7091" s="4" t="s">
        <v>872</v>
      </c>
      <c r="C7091" s="4" t="s">
        <v>8678</v>
      </c>
      <c r="D7091" s="10">
        <v>1.59254171E9</v>
      </c>
      <c r="E7091" s="25">
        <v>0.15150882</v>
      </c>
      <c r="G7091" s="25"/>
    </row>
    <row r="7092">
      <c r="A7092" s="4" t="s">
        <v>21468</v>
      </c>
      <c r="B7092" s="4" t="s">
        <v>13376</v>
      </c>
      <c r="C7092" s="4" t="s">
        <v>8222</v>
      </c>
      <c r="D7092" s="10">
        <v>1.59258269E9</v>
      </c>
      <c r="E7092" s="25">
        <v>0.15148339</v>
      </c>
      <c r="G7092" s="25"/>
    </row>
    <row r="7093">
      <c r="A7093" s="4" t="s">
        <v>21469</v>
      </c>
      <c r="B7093" s="4" t="s">
        <v>13366</v>
      </c>
      <c r="C7093" s="4" t="s">
        <v>11061</v>
      </c>
      <c r="D7093" s="10">
        <v>1.593030096E9</v>
      </c>
      <c r="E7093" s="25">
        <v>0.15146431</v>
      </c>
      <c r="G7093" s="25"/>
    </row>
    <row r="7094">
      <c r="A7094" s="4" t="s">
        <v>21470</v>
      </c>
      <c r="B7094" s="4" t="s">
        <v>16689</v>
      </c>
      <c r="C7094" s="4" t="s">
        <v>5192</v>
      </c>
      <c r="D7094" s="10">
        <v>1.592226848E9</v>
      </c>
      <c r="E7094" s="25">
        <v>0.1514609</v>
      </c>
      <c r="G7094" s="25"/>
    </row>
    <row r="7095">
      <c r="A7095" s="4" t="s">
        <v>21471</v>
      </c>
      <c r="B7095" s="4" t="s">
        <v>13102</v>
      </c>
      <c r="C7095" s="4" t="s">
        <v>4906</v>
      </c>
      <c r="D7095" s="10">
        <v>1.59248915E9</v>
      </c>
      <c r="E7095" s="25">
        <v>0.15145858</v>
      </c>
      <c r="G7095" s="25"/>
    </row>
    <row r="7096">
      <c r="A7096" s="4" t="s">
        <v>21472</v>
      </c>
      <c r="B7096" s="4" t="s">
        <v>1715</v>
      </c>
      <c r="C7096" s="4" t="s">
        <v>8771</v>
      </c>
      <c r="D7096" s="10">
        <v>1.59330446E9</v>
      </c>
      <c r="E7096" s="25">
        <v>0.15145805</v>
      </c>
      <c r="G7096" s="25"/>
    </row>
    <row r="7097">
      <c r="A7097" s="22" t="s">
        <v>21473</v>
      </c>
      <c r="B7097" s="4" t="s">
        <v>2065</v>
      </c>
      <c r="C7097" s="4" t="s">
        <v>9910</v>
      </c>
      <c r="D7097" s="10">
        <v>1.592143567E9</v>
      </c>
      <c r="E7097" s="25">
        <v>0.15145591</v>
      </c>
      <c r="G7097" s="25"/>
    </row>
    <row r="7098">
      <c r="A7098" s="4" t="s">
        <v>21474</v>
      </c>
      <c r="B7098" s="4" t="s">
        <v>3673</v>
      </c>
      <c r="C7098" s="4" t="s">
        <v>1744</v>
      </c>
      <c r="D7098" s="10">
        <v>1.592236476E9</v>
      </c>
      <c r="E7098" s="25">
        <v>0.1514463</v>
      </c>
      <c r="G7098" s="25"/>
    </row>
    <row r="7099">
      <c r="A7099" s="22" t="s">
        <v>21475</v>
      </c>
      <c r="B7099" s="4" t="s">
        <v>939</v>
      </c>
      <c r="C7099" s="4" t="s">
        <v>2986</v>
      </c>
      <c r="D7099" s="10">
        <v>1.592604251E9</v>
      </c>
      <c r="E7099" s="25">
        <v>0.1514185</v>
      </c>
      <c r="G7099" s="25"/>
    </row>
    <row r="7100">
      <c r="A7100" s="4" t="s">
        <v>21476</v>
      </c>
      <c r="B7100" s="4" t="s">
        <v>2065</v>
      </c>
      <c r="C7100" s="4" t="s">
        <v>8482</v>
      </c>
      <c r="D7100" s="10">
        <v>1.592792944E9</v>
      </c>
      <c r="E7100" s="25">
        <v>0.15140042</v>
      </c>
      <c r="G7100" s="25"/>
    </row>
    <row r="7101">
      <c r="A7101" s="22" t="s">
        <v>21477</v>
      </c>
      <c r="B7101" s="4" t="s">
        <v>1257</v>
      </c>
      <c r="C7101" s="4" t="s">
        <v>4367</v>
      </c>
      <c r="D7101" s="10">
        <v>1.591216464E9</v>
      </c>
      <c r="E7101" s="25">
        <v>0.15139426</v>
      </c>
      <c r="G7101" s="25"/>
    </row>
    <row r="7102">
      <c r="A7102" s="4" t="s">
        <v>21478</v>
      </c>
      <c r="B7102" s="4" t="s">
        <v>7641</v>
      </c>
      <c r="C7102" s="4" t="s">
        <v>7644</v>
      </c>
      <c r="D7102" s="10">
        <v>1.593194418E9</v>
      </c>
      <c r="E7102" s="25">
        <v>0.1513847</v>
      </c>
      <c r="G7102" s="25"/>
    </row>
    <row r="7103">
      <c r="A7103" s="4" t="s">
        <v>21479</v>
      </c>
      <c r="B7103" s="4" t="s">
        <v>1619</v>
      </c>
      <c r="C7103" s="4" t="s">
        <v>2854</v>
      </c>
      <c r="D7103" s="10">
        <v>1.591564145E9</v>
      </c>
      <c r="E7103" s="25">
        <v>0.15138443</v>
      </c>
      <c r="G7103" s="25"/>
    </row>
    <row r="7104">
      <c r="A7104" s="4" t="s">
        <v>21480</v>
      </c>
      <c r="B7104" s="4" t="s">
        <v>7187</v>
      </c>
      <c r="C7104" s="4" t="s">
        <v>2740</v>
      </c>
      <c r="D7104" s="10">
        <v>1.59163452E9</v>
      </c>
      <c r="E7104" s="25">
        <v>0.15137853</v>
      </c>
      <c r="G7104" s="25"/>
    </row>
    <row r="7105">
      <c r="A7105" s="4" t="s">
        <v>21481</v>
      </c>
      <c r="B7105" s="4" t="s">
        <v>21482</v>
      </c>
      <c r="C7105" s="4" t="s">
        <v>12382</v>
      </c>
      <c r="D7105" s="10">
        <v>1.591050522E9</v>
      </c>
      <c r="E7105" s="25">
        <v>0.15136266</v>
      </c>
      <c r="G7105" s="25"/>
    </row>
    <row r="7106">
      <c r="A7106" s="4" t="s">
        <v>21483</v>
      </c>
      <c r="B7106" s="4" t="s">
        <v>6282</v>
      </c>
      <c r="C7106" s="4" t="s">
        <v>3695</v>
      </c>
      <c r="D7106" s="10">
        <v>1.592590553E9</v>
      </c>
      <c r="E7106" s="25">
        <v>0.15135016</v>
      </c>
      <c r="G7106" s="25"/>
    </row>
    <row r="7107">
      <c r="A7107" s="4" t="s">
        <v>21484</v>
      </c>
      <c r="B7107" s="4" t="s">
        <v>18420</v>
      </c>
      <c r="C7107" s="4" t="s">
        <v>5105</v>
      </c>
      <c r="D7107" s="10">
        <v>1.593260692E9</v>
      </c>
      <c r="E7107" s="25">
        <v>0.15134892</v>
      </c>
      <c r="G7107" s="25"/>
    </row>
    <row r="7108">
      <c r="A7108" s="4" t="s">
        <v>21485</v>
      </c>
      <c r="B7108" s="4" t="s">
        <v>1790</v>
      </c>
      <c r="C7108" s="4" t="s">
        <v>1093</v>
      </c>
      <c r="D7108" s="10">
        <v>1.592851464E9</v>
      </c>
      <c r="E7108" s="25">
        <v>0.15134807</v>
      </c>
      <c r="G7108" s="25"/>
    </row>
    <row r="7109">
      <c r="A7109" s="4" t="s">
        <v>21486</v>
      </c>
      <c r="B7109" s="4" t="s">
        <v>18972</v>
      </c>
      <c r="C7109" s="4" t="s">
        <v>4495</v>
      </c>
      <c r="D7109" s="10">
        <v>1.5917077E9</v>
      </c>
      <c r="E7109" s="25">
        <v>0.15134661</v>
      </c>
      <c r="G7109" s="25"/>
    </row>
    <row r="7110">
      <c r="A7110" s="4" t="s">
        <v>21487</v>
      </c>
      <c r="B7110" s="4" t="s">
        <v>13341</v>
      </c>
      <c r="C7110" s="4" t="s">
        <v>9631</v>
      </c>
      <c r="D7110" s="10">
        <v>1.592433377E9</v>
      </c>
      <c r="E7110" s="25">
        <v>0.15130714</v>
      </c>
      <c r="G7110" s="25"/>
    </row>
    <row r="7111">
      <c r="A7111" s="4" t="s">
        <v>21488</v>
      </c>
      <c r="B7111" s="4" t="s">
        <v>15631</v>
      </c>
      <c r="C7111" s="4" t="s">
        <v>10752</v>
      </c>
      <c r="D7111" s="10">
        <v>1.591846726E9</v>
      </c>
      <c r="E7111" s="25">
        <v>0.15129995</v>
      </c>
      <c r="G7111" s="25"/>
    </row>
    <row r="7112">
      <c r="A7112" s="4" t="s">
        <v>21489</v>
      </c>
      <c r="B7112" s="4" t="s">
        <v>10639</v>
      </c>
      <c r="C7112" s="4" t="s">
        <v>12252</v>
      </c>
      <c r="D7112" s="10">
        <v>1.59163161E9</v>
      </c>
      <c r="E7112" s="25">
        <v>0.15128739</v>
      </c>
      <c r="G7112" s="25"/>
    </row>
    <row r="7113">
      <c r="A7113" s="4" t="s">
        <v>21490</v>
      </c>
      <c r="B7113" s="4" t="s">
        <v>14761</v>
      </c>
      <c r="C7113" s="4" t="s">
        <v>10782</v>
      </c>
      <c r="D7113" s="10">
        <v>1.591632661E9</v>
      </c>
      <c r="E7113" s="25">
        <v>0.15124816</v>
      </c>
      <c r="G7113" s="25"/>
    </row>
    <row r="7114">
      <c r="A7114" s="4" t="s">
        <v>21491</v>
      </c>
      <c r="B7114" s="4" t="s">
        <v>13458</v>
      </c>
      <c r="C7114" s="4" t="s">
        <v>10833</v>
      </c>
      <c r="D7114" s="10">
        <v>1.592332164E9</v>
      </c>
      <c r="E7114" s="25">
        <v>0.15117419</v>
      </c>
      <c r="G7114" s="25"/>
    </row>
    <row r="7115">
      <c r="A7115" s="4" t="s">
        <v>21492</v>
      </c>
      <c r="B7115" s="4" t="s">
        <v>1057</v>
      </c>
      <c r="C7115" s="4" t="s">
        <v>9736</v>
      </c>
      <c r="D7115" s="10">
        <v>1.592191663E9</v>
      </c>
      <c r="E7115" s="25">
        <v>0.15115713</v>
      </c>
      <c r="G7115" s="25"/>
    </row>
    <row r="7116">
      <c r="A7116" s="4" t="s">
        <v>21493</v>
      </c>
      <c r="B7116" s="4" t="s">
        <v>2567</v>
      </c>
      <c r="C7116" s="4" t="s">
        <v>8453</v>
      </c>
      <c r="D7116" s="10">
        <v>1.592070454E9</v>
      </c>
      <c r="E7116" s="25">
        <v>0.15115395</v>
      </c>
      <c r="G7116" s="25"/>
    </row>
    <row r="7117">
      <c r="A7117" s="4" t="s">
        <v>21494</v>
      </c>
      <c r="B7117" s="4" t="s">
        <v>15928</v>
      </c>
      <c r="C7117" s="4" t="s">
        <v>7829</v>
      </c>
      <c r="D7117" s="10">
        <v>1.591570025E9</v>
      </c>
      <c r="E7117" s="25">
        <v>0.1511035</v>
      </c>
      <c r="G7117" s="25"/>
    </row>
    <row r="7118">
      <c r="A7118" s="4" t="s">
        <v>21495</v>
      </c>
      <c r="B7118" s="4" t="s">
        <v>12250</v>
      </c>
      <c r="C7118" s="4" t="s">
        <v>10331</v>
      </c>
      <c r="D7118" s="10">
        <v>1.592006459E9</v>
      </c>
      <c r="E7118" s="25">
        <v>0.15109535</v>
      </c>
      <c r="G7118" s="25"/>
    </row>
    <row r="7119">
      <c r="A7119" s="22" t="s">
        <v>21496</v>
      </c>
      <c r="B7119" s="4" t="s">
        <v>6282</v>
      </c>
      <c r="C7119" s="4" t="s">
        <v>4600</v>
      </c>
      <c r="D7119" s="10">
        <v>1.592053344E9</v>
      </c>
      <c r="E7119" s="25">
        <v>0.15108272</v>
      </c>
      <c r="G7119" s="25"/>
    </row>
    <row r="7120">
      <c r="A7120" s="22" t="s">
        <v>21497</v>
      </c>
      <c r="B7120" s="4" t="s">
        <v>16114</v>
      </c>
      <c r="C7120" s="4" t="s">
        <v>5572</v>
      </c>
      <c r="D7120" s="10">
        <v>1.592457247E9</v>
      </c>
      <c r="E7120" s="25">
        <v>0.15107027</v>
      </c>
      <c r="G7120" s="25"/>
    </row>
    <row r="7121">
      <c r="A7121" s="4" t="s">
        <v>21498</v>
      </c>
      <c r="B7121" s="4" t="s">
        <v>14812</v>
      </c>
      <c r="C7121" s="4" t="s">
        <v>3393</v>
      </c>
      <c r="D7121" s="10">
        <v>1.591932235E9</v>
      </c>
      <c r="E7121" s="25">
        <v>0.15106894</v>
      </c>
      <c r="G7121" s="25"/>
    </row>
    <row r="7122">
      <c r="A7122" s="22" t="s">
        <v>21499</v>
      </c>
      <c r="B7122" s="4" t="s">
        <v>2065</v>
      </c>
      <c r="C7122" s="4" t="s">
        <v>6396</v>
      </c>
      <c r="D7122" s="10">
        <v>1.591885183E9</v>
      </c>
      <c r="E7122" s="25">
        <v>0.15105653</v>
      </c>
      <c r="G7122" s="25"/>
    </row>
    <row r="7123">
      <c r="A7123" s="22" t="s">
        <v>21500</v>
      </c>
      <c r="B7123" s="4" t="s">
        <v>3886</v>
      </c>
      <c r="C7123" s="4" t="s">
        <v>12350</v>
      </c>
      <c r="D7123" s="10">
        <v>1.593438908E9</v>
      </c>
      <c r="E7123" s="25">
        <v>0.15104511</v>
      </c>
      <c r="G7123" s="25"/>
    </row>
    <row r="7124">
      <c r="A7124" s="4" t="s">
        <v>21501</v>
      </c>
      <c r="B7124" s="4" t="s">
        <v>21502</v>
      </c>
      <c r="C7124" s="4" t="s">
        <v>2342</v>
      </c>
      <c r="D7124" s="10">
        <v>1.592614427E9</v>
      </c>
      <c r="E7124" s="25">
        <v>0.15100963</v>
      </c>
      <c r="G7124" s="25"/>
    </row>
    <row r="7125">
      <c r="A7125" s="4" t="s">
        <v>21503</v>
      </c>
      <c r="B7125" s="4" t="s">
        <v>7379</v>
      </c>
      <c r="C7125" s="4" t="s">
        <v>5874</v>
      </c>
      <c r="D7125" s="10">
        <v>1.591105797E9</v>
      </c>
      <c r="E7125" s="25">
        <v>0.15098833</v>
      </c>
      <c r="G7125" s="25"/>
    </row>
    <row r="7126">
      <c r="A7126" s="4" t="s">
        <v>21504</v>
      </c>
      <c r="B7126" s="4" t="s">
        <v>13333</v>
      </c>
      <c r="C7126" s="4" t="s">
        <v>8093</v>
      </c>
      <c r="D7126" s="10">
        <v>1.593517823E9</v>
      </c>
      <c r="E7126" s="25">
        <v>0.15096968</v>
      </c>
      <c r="G7126" s="25"/>
    </row>
    <row r="7127">
      <c r="A7127" s="4" t="s">
        <v>21505</v>
      </c>
      <c r="B7127" s="4" t="s">
        <v>3108</v>
      </c>
      <c r="C7127" s="4" t="s">
        <v>1203</v>
      </c>
      <c r="D7127" s="10">
        <v>1.59161286E9</v>
      </c>
      <c r="E7127" s="25">
        <v>0.15095164</v>
      </c>
      <c r="G7127" s="25"/>
    </row>
    <row r="7128">
      <c r="A7128" s="22" t="s">
        <v>21506</v>
      </c>
      <c r="B7128" s="4" t="s">
        <v>20127</v>
      </c>
      <c r="C7128" s="4" t="s">
        <v>849</v>
      </c>
      <c r="D7128" s="10">
        <v>1.592901988E9</v>
      </c>
      <c r="E7128" s="25">
        <v>0.15094513</v>
      </c>
      <c r="G7128" s="25"/>
    </row>
    <row r="7129">
      <c r="A7129" s="4" t="s">
        <v>21507</v>
      </c>
      <c r="B7129" s="4" t="s">
        <v>14611</v>
      </c>
      <c r="C7129" s="4" t="s">
        <v>4879</v>
      </c>
      <c r="D7129" s="10">
        <v>1.593313785E9</v>
      </c>
      <c r="E7129" s="25">
        <v>0.15093932</v>
      </c>
      <c r="G7129" s="25"/>
    </row>
    <row r="7130">
      <c r="A7130" s="4" t="s">
        <v>21508</v>
      </c>
      <c r="B7130" s="4" t="s">
        <v>1057</v>
      </c>
      <c r="C7130" s="4" t="s">
        <v>9065</v>
      </c>
      <c r="D7130" s="10">
        <v>1.592267535E9</v>
      </c>
      <c r="E7130" s="25">
        <v>0.15093897</v>
      </c>
      <c r="G7130" s="25"/>
    </row>
    <row r="7131">
      <c r="A7131" s="4" t="s">
        <v>21509</v>
      </c>
      <c r="B7131" s="4" t="s">
        <v>13607</v>
      </c>
      <c r="C7131" s="4" t="s">
        <v>8506</v>
      </c>
      <c r="D7131" s="10">
        <v>1.592668555E9</v>
      </c>
      <c r="E7131" s="25">
        <v>0.15093094</v>
      </c>
      <c r="G7131" s="25"/>
    </row>
    <row r="7132">
      <c r="A7132" s="4" t="s">
        <v>21510</v>
      </c>
      <c r="B7132" s="4" t="s">
        <v>13106</v>
      </c>
      <c r="C7132" s="4" t="s">
        <v>3798</v>
      </c>
      <c r="D7132" s="10">
        <v>1.592127509E9</v>
      </c>
      <c r="E7132" s="25">
        <v>0.15091413</v>
      </c>
      <c r="G7132" s="25"/>
    </row>
    <row r="7133">
      <c r="A7133" s="4" t="s">
        <v>21511</v>
      </c>
      <c r="B7133" s="4" t="s">
        <v>13551</v>
      </c>
      <c r="C7133" s="4" t="s">
        <v>6179</v>
      </c>
      <c r="D7133" s="10">
        <v>1.591810548E9</v>
      </c>
      <c r="E7133" s="25">
        <v>0.150911</v>
      </c>
      <c r="G7133" s="25"/>
    </row>
    <row r="7134">
      <c r="A7134" s="4" t="s">
        <v>21512</v>
      </c>
      <c r="B7134" s="4" t="s">
        <v>17321</v>
      </c>
      <c r="C7134" s="4" t="s">
        <v>3445</v>
      </c>
      <c r="D7134" s="10">
        <v>1.591472985E9</v>
      </c>
      <c r="E7134" s="25">
        <v>0.15090911</v>
      </c>
      <c r="G7134" s="25"/>
    </row>
    <row r="7135">
      <c r="A7135" s="4" t="s">
        <v>21513</v>
      </c>
      <c r="B7135" s="4" t="s">
        <v>21514</v>
      </c>
      <c r="C7135" s="4" t="s">
        <v>12421</v>
      </c>
      <c r="D7135" s="10">
        <v>1.591771615E9</v>
      </c>
      <c r="E7135" s="25">
        <v>0.15089281</v>
      </c>
      <c r="G7135" s="25"/>
    </row>
    <row r="7136">
      <c r="A7136" s="22" t="s">
        <v>21515</v>
      </c>
      <c r="B7136" s="4" t="s">
        <v>15795</v>
      </c>
      <c r="C7136" s="4" t="s">
        <v>12272</v>
      </c>
      <c r="D7136" s="10">
        <v>1.59258881E9</v>
      </c>
      <c r="E7136" s="25">
        <v>0.15084268</v>
      </c>
      <c r="G7136" s="25"/>
    </row>
    <row r="7137">
      <c r="A7137" s="22" t="s">
        <v>21516</v>
      </c>
      <c r="B7137" s="4" t="s">
        <v>1790</v>
      </c>
      <c r="C7137" s="4" t="s">
        <v>696</v>
      </c>
      <c r="D7137" s="10">
        <v>1.591407083E9</v>
      </c>
      <c r="E7137" s="25">
        <v>0.15082125</v>
      </c>
      <c r="G7137" s="25"/>
    </row>
    <row r="7138">
      <c r="A7138" s="4" t="s">
        <v>21517</v>
      </c>
      <c r="B7138" s="4" t="s">
        <v>17857</v>
      </c>
      <c r="C7138" s="4" t="s">
        <v>9005</v>
      </c>
      <c r="D7138" s="10">
        <v>1.59196774E9</v>
      </c>
      <c r="E7138" s="25">
        <v>0.15081686</v>
      </c>
      <c r="G7138" s="25"/>
    </row>
    <row r="7139">
      <c r="A7139" s="4" t="s">
        <v>21518</v>
      </c>
      <c r="B7139" s="4" t="s">
        <v>886</v>
      </c>
      <c r="C7139" s="4" t="s">
        <v>8937</v>
      </c>
      <c r="D7139" s="10">
        <v>1.591201983E9</v>
      </c>
      <c r="E7139" s="25">
        <v>0.1508047</v>
      </c>
      <c r="G7139" s="25"/>
    </row>
    <row r="7140">
      <c r="A7140" s="4" t="s">
        <v>21519</v>
      </c>
      <c r="B7140" s="4" t="s">
        <v>930</v>
      </c>
      <c r="C7140" s="4" t="s">
        <v>3989</v>
      </c>
      <c r="D7140" s="10">
        <v>1.591038072E9</v>
      </c>
      <c r="E7140" s="25">
        <v>0.15078934</v>
      </c>
      <c r="G7140" s="25"/>
    </row>
    <row r="7141">
      <c r="A7141" s="4" t="s">
        <v>21520</v>
      </c>
      <c r="B7141" s="4" t="s">
        <v>11591</v>
      </c>
      <c r="C7141" s="4" t="s">
        <v>2342</v>
      </c>
      <c r="D7141" s="10">
        <v>1.59259705E9</v>
      </c>
      <c r="E7141" s="25">
        <v>0.15078743</v>
      </c>
      <c r="G7141" s="25"/>
    </row>
    <row r="7142">
      <c r="A7142" s="22" t="s">
        <v>21521</v>
      </c>
      <c r="B7142" s="4" t="s">
        <v>8235</v>
      </c>
      <c r="C7142" s="4" t="s">
        <v>8498</v>
      </c>
      <c r="D7142" s="10">
        <v>1.593617381E9</v>
      </c>
      <c r="E7142" s="25">
        <v>0.15078016</v>
      </c>
      <c r="G7142" s="25"/>
    </row>
    <row r="7143">
      <c r="A7143" s="4" t="s">
        <v>21522</v>
      </c>
      <c r="B7143" s="4" t="s">
        <v>10639</v>
      </c>
      <c r="C7143" s="4" t="s">
        <v>3652</v>
      </c>
      <c r="D7143" s="10">
        <v>1.591031519E9</v>
      </c>
      <c r="E7143" s="25">
        <v>0.15076198</v>
      </c>
      <c r="G7143" s="25"/>
    </row>
    <row r="7144">
      <c r="A7144" s="4" t="s">
        <v>21523</v>
      </c>
      <c r="B7144" s="4" t="s">
        <v>862</v>
      </c>
      <c r="C7144" s="4" t="s">
        <v>4202</v>
      </c>
      <c r="D7144" s="10">
        <v>1.592529737E9</v>
      </c>
      <c r="E7144" s="25">
        <v>0.15071355</v>
      </c>
      <c r="G7144" s="25"/>
    </row>
    <row r="7145">
      <c r="A7145" s="22" t="s">
        <v>21524</v>
      </c>
      <c r="B7145" s="4" t="s">
        <v>1989</v>
      </c>
      <c r="C7145" s="4" t="s">
        <v>8449</v>
      </c>
      <c r="D7145" s="10">
        <v>1.592954882E9</v>
      </c>
      <c r="E7145" s="25">
        <v>0.15069248</v>
      </c>
      <c r="G7145" s="25"/>
    </row>
    <row r="7146">
      <c r="A7146" s="4" t="s">
        <v>21525</v>
      </c>
      <c r="B7146" s="4" t="s">
        <v>21526</v>
      </c>
      <c r="C7146" s="4" t="s">
        <v>901</v>
      </c>
      <c r="D7146" s="10">
        <v>1.591939038E9</v>
      </c>
      <c r="E7146" s="25">
        <v>0.1506874</v>
      </c>
      <c r="G7146" s="25"/>
    </row>
    <row r="7147">
      <c r="A7147" s="4" t="s">
        <v>21527</v>
      </c>
      <c r="B7147" s="4" t="s">
        <v>1336</v>
      </c>
      <c r="C7147" s="4" t="s">
        <v>11376</v>
      </c>
      <c r="D7147" s="10">
        <v>1.591076016E9</v>
      </c>
      <c r="E7147" s="25">
        <v>0.1506789</v>
      </c>
      <c r="G7147" s="25"/>
    </row>
    <row r="7148">
      <c r="A7148" s="4" t="s">
        <v>21528</v>
      </c>
      <c r="B7148" s="4" t="s">
        <v>1327</v>
      </c>
      <c r="C7148" s="4" t="s">
        <v>5947</v>
      </c>
      <c r="D7148" s="10">
        <v>1.592654241E9</v>
      </c>
      <c r="E7148" s="25">
        <v>0.15067217</v>
      </c>
      <c r="G7148" s="25"/>
    </row>
    <row r="7149">
      <c r="A7149" s="4" t="s">
        <v>21529</v>
      </c>
      <c r="B7149" s="4" t="s">
        <v>1790</v>
      </c>
      <c r="C7149" s="4" t="s">
        <v>4814</v>
      </c>
      <c r="D7149" s="10">
        <v>1.592332642E9</v>
      </c>
      <c r="E7149" s="25">
        <v>0.15064228</v>
      </c>
      <c r="G7149" s="25"/>
    </row>
    <row r="7150">
      <c r="A7150" s="22" t="s">
        <v>21530</v>
      </c>
      <c r="B7150" s="4" t="s">
        <v>1327</v>
      </c>
      <c r="C7150" s="4" t="s">
        <v>5311</v>
      </c>
      <c r="D7150" s="10">
        <v>1.591628142E9</v>
      </c>
      <c r="E7150" s="25">
        <v>0.15063064</v>
      </c>
      <c r="G7150" s="25"/>
    </row>
    <row r="7151">
      <c r="A7151" s="22" t="s">
        <v>21531</v>
      </c>
      <c r="B7151" s="4" t="s">
        <v>21532</v>
      </c>
      <c r="C7151" s="4" t="s">
        <v>1004</v>
      </c>
      <c r="D7151" s="10">
        <v>1.593100542E9</v>
      </c>
      <c r="E7151" s="25">
        <v>0.15061325</v>
      </c>
      <c r="G7151" s="25"/>
    </row>
    <row r="7152">
      <c r="A7152" s="4" t="s">
        <v>21533</v>
      </c>
      <c r="B7152" s="4" t="s">
        <v>4453</v>
      </c>
      <c r="C7152" s="4" t="s">
        <v>1246</v>
      </c>
      <c r="D7152" s="10">
        <v>1.592222956E9</v>
      </c>
      <c r="E7152" s="25">
        <v>0.15060976</v>
      </c>
      <c r="G7152" s="25"/>
    </row>
    <row r="7153">
      <c r="A7153" s="4" t="s">
        <v>21534</v>
      </c>
      <c r="B7153" s="4" t="s">
        <v>13425</v>
      </c>
      <c r="C7153" s="4" t="s">
        <v>8819</v>
      </c>
      <c r="D7153" s="10">
        <v>1.592656912E9</v>
      </c>
      <c r="E7153" s="25">
        <v>0.15056635</v>
      </c>
      <c r="G7153" s="25"/>
    </row>
    <row r="7154">
      <c r="A7154" s="4" t="s">
        <v>21535</v>
      </c>
      <c r="B7154" s="4" t="s">
        <v>16698</v>
      </c>
      <c r="C7154" s="4" t="s">
        <v>6888</v>
      </c>
      <c r="D7154" s="10">
        <v>1.591664684E9</v>
      </c>
      <c r="E7154" s="25">
        <v>0.15054873</v>
      </c>
      <c r="G7154" s="25"/>
    </row>
    <row r="7155">
      <c r="A7155" s="22" t="s">
        <v>21536</v>
      </c>
      <c r="B7155" s="4" t="s">
        <v>15674</v>
      </c>
      <c r="C7155" s="4" t="s">
        <v>7466</v>
      </c>
      <c r="D7155" s="10">
        <v>1.592456747E9</v>
      </c>
      <c r="E7155" s="25">
        <v>0.15054592</v>
      </c>
      <c r="G7155" s="25"/>
    </row>
    <row r="7156">
      <c r="A7156" s="4" t="s">
        <v>21537</v>
      </c>
      <c r="B7156" s="4" t="s">
        <v>2065</v>
      </c>
      <c r="C7156" s="4" t="s">
        <v>1030</v>
      </c>
      <c r="D7156" s="10">
        <v>1.592945334E9</v>
      </c>
      <c r="E7156" s="25">
        <v>0.1505226</v>
      </c>
      <c r="G7156" s="25"/>
    </row>
    <row r="7157">
      <c r="A7157" s="4" t="s">
        <v>21538</v>
      </c>
      <c r="B7157" s="4" t="s">
        <v>4375</v>
      </c>
      <c r="C7157" s="4" t="s">
        <v>10522</v>
      </c>
      <c r="D7157" s="10">
        <v>1.592245826E9</v>
      </c>
      <c r="E7157" s="25">
        <v>0.15052032</v>
      </c>
      <c r="G7157" s="25"/>
    </row>
    <row r="7158">
      <c r="A7158" s="4" t="s">
        <v>21539</v>
      </c>
      <c r="B7158" s="4" t="s">
        <v>6282</v>
      </c>
      <c r="C7158" s="4" t="s">
        <v>10836</v>
      </c>
      <c r="D7158" s="10">
        <v>1.592001727E9</v>
      </c>
      <c r="E7158" s="25">
        <v>0.15049475</v>
      </c>
      <c r="G7158" s="25"/>
    </row>
    <row r="7159">
      <c r="A7159" s="4" t="s">
        <v>21540</v>
      </c>
      <c r="B7159" s="4" t="s">
        <v>14022</v>
      </c>
      <c r="C7159" s="4" t="s">
        <v>371</v>
      </c>
      <c r="D7159" s="10">
        <v>1.593457521E9</v>
      </c>
      <c r="E7159" s="25">
        <v>0.15048838</v>
      </c>
      <c r="G7159" s="25"/>
    </row>
    <row r="7160">
      <c r="A7160" s="4" t="s">
        <v>21541</v>
      </c>
      <c r="B7160" s="4" t="s">
        <v>19003</v>
      </c>
      <c r="C7160" s="4" t="s">
        <v>12556</v>
      </c>
      <c r="D7160" s="10">
        <v>1.592754788E9</v>
      </c>
      <c r="E7160" s="25">
        <v>0.15046166</v>
      </c>
      <c r="G7160" s="25"/>
    </row>
    <row r="7161">
      <c r="A7161" s="4" t="s">
        <v>21542</v>
      </c>
      <c r="B7161" s="4" t="s">
        <v>5583</v>
      </c>
      <c r="C7161" s="4" t="s">
        <v>9390</v>
      </c>
      <c r="D7161" s="10">
        <v>1.593103786E9</v>
      </c>
      <c r="E7161" s="25">
        <v>0.15044664</v>
      </c>
      <c r="G7161" s="25"/>
    </row>
    <row r="7162">
      <c r="A7162" s="22" t="s">
        <v>21543</v>
      </c>
      <c r="B7162" s="4" t="s">
        <v>13395</v>
      </c>
      <c r="C7162" s="4" t="s">
        <v>4621</v>
      </c>
      <c r="D7162" s="10">
        <v>1.592445811E9</v>
      </c>
      <c r="E7162" s="25">
        <v>0.1504134</v>
      </c>
      <c r="G7162" s="25"/>
    </row>
    <row r="7163">
      <c r="A7163" s="4" t="s">
        <v>21544</v>
      </c>
      <c r="B7163" s="4" t="s">
        <v>3294</v>
      </c>
      <c r="C7163" s="4" t="s">
        <v>4046</v>
      </c>
      <c r="D7163" s="10">
        <v>1.593191602E9</v>
      </c>
      <c r="E7163" s="25">
        <v>0.15038522</v>
      </c>
      <c r="G7163" s="25"/>
    </row>
    <row r="7164">
      <c r="A7164" s="4" t="s">
        <v>21545</v>
      </c>
      <c r="B7164" s="4" t="s">
        <v>919</v>
      </c>
      <c r="C7164" s="4" t="s">
        <v>6196</v>
      </c>
      <c r="D7164" s="10">
        <v>1.591151025E9</v>
      </c>
      <c r="E7164" s="25">
        <v>0.15038258</v>
      </c>
      <c r="G7164" s="25"/>
    </row>
    <row r="7165">
      <c r="A7165" s="4" t="s">
        <v>21546</v>
      </c>
      <c r="B7165" s="4" t="s">
        <v>13155</v>
      </c>
      <c r="C7165" s="4" t="s">
        <v>927</v>
      </c>
      <c r="D7165" s="10">
        <v>1.591205165E9</v>
      </c>
      <c r="E7165" s="25">
        <v>0.15036456</v>
      </c>
      <c r="G7165" s="25"/>
    </row>
    <row r="7166">
      <c r="A7166" s="4" t="s">
        <v>21547</v>
      </c>
      <c r="B7166" s="4" t="s">
        <v>13230</v>
      </c>
      <c r="C7166" s="4" t="s">
        <v>9040</v>
      </c>
      <c r="D7166" s="10">
        <v>1.592050228E9</v>
      </c>
      <c r="E7166" s="25">
        <v>0.15033981</v>
      </c>
      <c r="G7166" s="25"/>
    </row>
    <row r="7167">
      <c r="A7167" s="4" t="s">
        <v>21548</v>
      </c>
      <c r="B7167" s="4" t="s">
        <v>13366</v>
      </c>
      <c r="C7167" s="4" t="s">
        <v>10207</v>
      </c>
      <c r="D7167" s="10">
        <v>1.593245703E9</v>
      </c>
      <c r="E7167" s="25">
        <v>0.15033478</v>
      </c>
      <c r="G7167" s="25"/>
    </row>
    <row r="7168">
      <c r="A7168" s="4" t="s">
        <v>21549</v>
      </c>
      <c r="B7168" s="4" t="s">
        <v>14838</v>
      </c>
      <c r="C7168" s="4" t="s">
        <v>2219</v>
      </c>
      <c r="D7168" s="10">
        <v>1.59184673E9</v>
      </c>
      <c r="E7168" s="25">
        <v>0.15033314</v>
      </c>
      <c r="G7168" s="25"/>
    </row>
    <row r="7169">
      <c r="A7169" s="4" t="s">
        <v>21550</v>
      </c>
      <c r="B7169" s="4" t="s">
        <v>14279</v>
      </c>
      <c r="C7169" s="4" t="s">
        <v>11662</v>
      </c>
      <c r="D7169" s="10">
        <v>1.592523477E9</v>
      </c>
      <c r="E7169" s="25">
        <v>0.15031214</v>
      </c>
      <c r="G7169" s="25"/>
    </row>
    <row r="7170">
      <c r="A7170" s="4" t="s">
        <v>21551</v>
      </c>
      <c r="B7170" s="4" t="s">
        <v>14114</v>
      </c>
      <c r="C7170" s="4" t="s">
        <v>12543</v>
      </c>
      <c r="D7170" s="10">
        <v>1.591312948E9</v>
      </c>
      <c r="E7170" s="25">
        <v>0.1503098</v>
      </c>
      <c r="G7170" s="25"/>
    </row>
    <row r="7171">
      <c r="A7171" s="22" t="s">
        <v>21552</v>
      </c>
      <c r="B7171" s="4" t="s">
        <v>21553</v>
      </c>
      <c r="C7171" s="4" t="s">
        <v>7403</v>
      </c>
      <c r="D7171" s="10">
        <v>1.591380706E9</v>
      </c>
      <c r="E7171" s="25">
        <v>0.1503097</v>
      </c>
      <c r="G7171" s="25"/>
    </row>
    <row r="7172">
      <c r="A7172" s="4" t="s">
        <v>21554</v>
      </c>
      <c r="B7172" s="4" t="s">
        <v>4731</v>
      </c>
      <c r="C7172" s="4" t="s">
        <v>12452</v>
      </c>
      <c r="D7172" s="10">
        <v>1.593260058E9</v>
      </c>
      <c r="E7172" s="25">
        <v>0.15026762</v>
      </c>
      <c r="G7172" s="25"/>
    </row>
    <row r="7173">
      <c r="A7173" s="4" t="s">
        <v>21555</v>
      </c>
      <c r="B7173" s="4" t="s">
        <v>7226</v>
      </c>
      <c r="C7173" s="4" t="s">
        <v>12323</v>
      </c>
      <c r="D7173" s="10">
        <v>1.591221263E9</v>
      </c>
      <c r="E7173" s="25">
        <v>0.15025681</v>
      </c>
      <c r="G7173" s="25"/>
    </row>
    <row r="7174">
      <c r="A7174" s="4" t="s">
        <v>21556</v>
      </c>
      <c r="B7174" s="4" t="s">
        <v>14055</v>
      </c>
      <c r="C7174" s="4" t="s">
        <v>8543</v>
      </c>
      <c r="D7174" s="10">
        <v>1.591284839E9</v>
      </c>
      <c r="E7174" s="25">
        <v>0.15025203</v>
      </c>
      <c r="G7174" s="25"/>
    </row>
    <row r="7175">
      <c r="A7175" s="4" t="s">
        <v>21557</v>
      </c>
      <c r="B7175" s="4" t="s">
        <v>21558</v>
      </c>
      <c r="C7175" s="4" t="s">
        <v>4779</v>
      </c>
      <c r="D7175" s="10">
        <v>1.591076846E9</v>
      </c>
      <c r="E7175" s="25">
        <v>0.15021275</v>
      </c>
      <c r="G7175" s="25"/>
    </row>
    <row r="7176">
      <c r="A7176" s="4" t="s">
        <v>21559</v>
      </c>
      <c r="B7176" s="4" t="s">
        <v>6505</v>
      </c>
      <c r="C7176" s="4" t="s">
        <v>11311</v>
      </c>
      <c r="D7176" s="10">
        <v>1.59198829E9</v>
      </c>
      <c r="E7176" s="25">
        <v>0.15020488</v>
      </c>
      <c r="G7176" s="25"/>
    </row>
    <row r="7177">
      <c r="A7177" s="4" t="s">
        <v>21560</v>
      </c>
      <c r="B7177" s="4" t="s">
        <v>13118</v>
      </c>
      <c r="C7177" s="4" t="s">
        <v>7664</v>
      </c>
      <c r="D7177" s="10">
        <v>1.592052943E9</v>
      </c>
      <c r="E7177" s="25">
        <v>0.150203</v>
      </c>
      <c r="G7177" s="25"/>
    </row>
    <row r="7178">
      <c r="A7178" s="4" t="s">
        <v>21561</v>
      </c>
      <c r="B7178" s="4" t="s">
        <v>3143</v>
      </c>
      <c r="C7178" s="4" t="s">
        <v>2605</v>
      </c>
      <c r="D7178" s="10">
        <v>1.592561017E9</v>
      </c>
      <c r="E7178" s="25">
        <v>0.15019208</v>
      </c>
      <c r="G7178" s="25"/>
    </row>
    <row r="7179">
      <c r="A7179" s="4" t="s">
        <v>21562</v>
      </c>
      <c r="B7179" s="4" t="s">
        <v>21563</v>
      </c>
      <c r="C7179" s="4" t="s">
        <v>7026</v>
      </c>
      <c r="D7179" s="10">
        <v>1.593005139E9</v>
      </c>
      <c r="E7179" s="25">
        <v>0.15018259</v>
      </c>
      <c r="G7179" s="25"/>
    </row>
    <row r="7180">
      <c r="A7180" s="4" t="s">
        <v>21564</v>
      </c>
      <c r="B7180" s="4" t="s">
        <v>21565</v>
      </c>
      <c r="C7180" s="4" t="s">
        <v>5162</v>
      </c>
      <c r="D7180" s="10">
        <v>1.593037337E9</v>
      </c>
      <c r="E7180" s="25">
        <v>0.15017219</v>
      </c>
      <c r="G7180" s="25"/>
    </row>
    <row r="7181">
      <c r="A7181" s="4" t="s">
        <v>21566</v>
      </c>
      <c r="B7181" s="4" t="s">
        <v>17300</v>
      </c>
      <c r="C7181" s="4" t="s">
        <v>1398</v>
      </c>
      <c r="D7181" s="10">
        <v>1.592119611E9</v>
      </c>
      <c r="E7181" s="25">
        <v>0.1501659</v>
      </c>
      <c r="G7181" s="25"/>
    </row>
    <row r="7182">
      <c r="A7182" s="4" t="s">
        <v>21567</v>
      </c>
      <c r="B7182" s="4" t="s">
        <v>951</v>
      </c>
      <c r="C7182" s="4" t="s">
        <v>532</v>
      </c>
      <c r="D7182" s="10">
        <v>1.592968405E9</v>
      </c>
      <c r="E7182" s="25">
        <v>0.15011953</v>
      </c>
      <c r="G7182" s="25"/>
    </row>
    <row r="7183">
      <c r="A7183" s="22" t="s">
        <v>21568</v>
      </c>
      <c r="B7183" s="4" t="s">
        <v>3143</v>
      </c>
      <c r="C7183" s="4" t="s">
        <v>5767</v>
      </c>
      <c r="D7183" s="10">
        <v>1.592590203E9</v>
      </c>
      <c r="E7183" s="25">
        <v>0.15011278</v>
      </c>
      <c r="G7183" s="25"/>
    </row>
    <row r="7184">
      <c r="A7184" s="22" t="s">
        <v>21569</v>
      </c>
      <c r="B7184" s="4" t="s">
        <v>2989</v>
      </c>
      <c r="C7184" s="4" t="s">
        <v>5572</v>
      </c>
      <c r="D7184" s="10">
        <v>1.592432461E9</v>
      </c>
      <c r="E7184" s="25">
        <v>0.15010175</v>
      </c>
      <c r="G7184" s="25"/>
    </row>
    <row r="7185">
      <c r="A7185" s="22" t="s">
        <v>21570</v>
      </c>
      <c r="B7185" s="4" t="s">
        <v>14151</v>
      </c>
      <c r="C7185" s="4" t="s">
        <v>84</v>
      </c>
      <c r="D7185" s="10">
        <v>1.591242982E9</v>
      </c>
      <c r="E7185" s="25">
        <v>0.15006393</v>
      </c>
      <c r="G7185" s="25"/>
    </row>
    <row r="7186">
      <c r="A7186" s="4" t="s">
        <v>21571</v>
      </c>
      <c r="B7186" s="4" t="s">
        <v>930</v>
      </c>
      <c r="C7186" s="4" t="s">
        <v>1107</v>
      </c>
      <c r="D7186" s="10">
        <v>1.593021298E9</v>
      </c>
      <c r="E7186" s="25">
        <v>0.15003316</v>
      </c>
      <c r="G7186" s="25"/>
    </row>
    <row r="7187">
      <c r="A7187" s="4" t="s">
        <v>21572</v>
      </c>
      <c r="B7187" s="4" t="s">
        <v>14401</v>
      </c>
      <c r="C7187" s="4" t="s">
        <v>2058</v>
      </c>
      <c r="D7187" s="10">
        <v>1.5926338E9</v>
      </c>
      <c r="E7187" s="25">
        <v>0.14996703</v>
      </c>
      <c r="G7187" s="25"/>
    </row>
    <row r="7188">
      <c r="A7188" s="4" t="s">
        <v>21573</v>
      </c>
      <c r="B7188" s="4" t="s">
        <v>21574</v>
      </c>
      <c r="C7188" s="4" t="s">
        <v>8839</v>
      </c>
      <c r="D7188" s="10">
        <v>1.592350359E9</v>
      </c>
      <c r="E7188" s="25">
        <v>0.14993906</v>
      </c>
      <c r="G7188" s="25"/>
    </row>
    <row r="7189">
      <c r="A7189" s="4" t="s">
        <v>21575</v>
      </c>
      <c r="B7189" s="4" t="s">
        <v>8319</v>
      </c>
      <c r="C7189" s="4" t="s">
        <v>12089</v>
      </c>
      <c r="D7189" s="10">
        <v>1.591150433E9</v>
      </c>
      <c r="E7189" s="25">
        <v>0.14991827</v>
      </c>
      <c r="G7189" s="25"/>
    </row>
    <row r="7190">
      <c r="A7190" s="4" t="s">
        <v>21576</v>
      </c>
      <c r="B7190" s="4" t="s">
        <v>15615</v>
      </c>
      <c r="C7190" s="4" t="s">
        <v>5515</v>
      </c>
      <c r="D7190" s="10">
        <v>1.59257485E9</v>
      </c>
      <c r="E7190" s="25">
        <v>0.14987686</v>
      </c>
      <c r="G7190" s="25"/>
    </row>
    <row r="7191">
      <c r="A7191" s="4" t="s">
        <v>21577</v>
      </c>
      <c r="B7191" s="4" t="s">
        <v>20339</v>
      </c>
      <c r="C7191" s="4" t="s">
        <v>4495</v>
      </c>
      <c r="D7191" s="10">
        <v>1.591722858E9</v>
      </c>
      <c r="E7191" s="25">
        <v>0.1498709</v>
      </c>
      <c r="G7191" s="25"/>
    </row>
    <row r="7192">
      <c r="A7192" s="22" t="s">
        <v>21578</v>
      </c>
      <c r="B7192" s="4" t="s">
        <v>1327</v>
      </c>
      <c r="C7192" s="4" t="s">
        <v>1592</v>
      </c>
      <c r="D7192" s="10">
        <v>1.591230686E9</v>
      </c>
      <c r="E7192" s="25">
        <v>0.1498631</v>
      </c>
      <c r="G7192" s="25"/>
    </row>
    <row r="7193">
      <c r="A7193" s="4" t="s">
        <v>21579</v>
      </c>
      <c r="B7193" s="4" t="s">
        <v>1281</v>
      </c>
      <c r="C7193" s="4" t="s">
        <v>1284</v>
      </c>
      <c r="D7193" s="10">
        <v>1.5923078E9</v>
      </c>
      <c r="E7193" s="25">
        <v>0.14985907</v>
      </c>
      <c r="G7193" s="25"/>
    </row>
    <row r="7194">
      <c r="A7194" s="4" t="s">
        <v>21580</v>
      </c>
      <c r="B7194" s="4" t="s">
        <v>3294</v>
      </c>
      <c r="C7194" s="4" t="s">
        <v>9421</v>
      </c>
      <c r="D7194" s="10">
        <v>1.591108431E9</v>
      </c>
      <c r="E7194" s="25">
        <v>0.14985864</v>
      </c>
      <c r="G7194" s="25"/>
    </row>
    <row r="7195">
      <c r="A7195" s="4" t="s">
        <v>21581</v>
      </c>
      <c r="B7195" s="4" t="s">
        <v>7979</v>
      </c>
      <c r="C7195" s="4" t="s">
        <v>11105</v>
      </c>
      <c r="D7195" s="10">
        <v>1.591198894E9</v>
      </c>
      <c r="E7195" s="25">
        <v>0.1498586</v>
      </c>
      <c r="G7195" s="25"/>
    </row>
    <row r="7196">
      <c r="A7196" s="4" t="s">
        <v>21582</v>
      </c>
      <c r="B7196" s="4" t="s">
        <v>15643</v>
      </c>
      <c r="C7196" s="4" t="s">
        <v>1940</v>
      </c>
      <c r="D7196" s="10">
        <v>1.592864853E9</v>
      </c>
      <c r="E7196" s="25">
        <v>0.14980027</v>
      </c>
      <c r="G7196" s="25"/>
    </row>
    <row r="7197">
      <c r="A7197" s="22" t="s">
        <v>21583</v>
      </c>
      <c r="B7197" s="4" t="s">
        <v>2065</v>
      </c>
      <c r="C7197" s="4" t="s">
        <v>720</v>
      </c>
      <c r="D7197" s="10">
        <v>1.592598187E9</v>
      </c>
      <c r="E7197" s="25">
        <v>0.149776</v>
      </c>
      <c r="G7197" s="25"/>
    </row>
    <row r="7198">
      <c r="A7198" s="4" t="s">
        <v>21584</v>
      </c>
      <c r="B7198" s="4" t="s">
        <v>886</v>
      </c>
      <c r="C7198" s="4" t="s">
        <v>6057</v>
      </c>
      <c r="D7198" s="10">
        <v>1.593458351E9</v>
      </c>
      <c r="E7198" s="25">
        <v>0.14977443</v>
      </c>
      <c r="G7198" s="25"/>
    </row>
    <row r="7199">
      <c r="A7199" s="4" t="s">
        <v>21585</v>
      </c>
      <c r="B7199" s="4" t="s">
        <v>18431</v>
      </c>
      <c r="C7199" s="4" t="s">
        <v>6927</v>
      </c>
      <c r="D7199" s="10">
        <v>1.593160989E9</v>
      </c>
      <c r="E7199" s="25">
        <v>0.14966054</v>
      </c>
      <c r="G7199" s="25"/>
    </row>
    <row r="7200">
      <c r="A7200" s="4" t="s">
        <v>21586</v>
      </c>
      <c r="B7200" s="4" t="s">
        <v>13945</v>
      </c>
      <c r="C7200" s="4" t="s">
        <v>50</v>
      </c>
      <c r="D7200" s="10">
        <v>1.59172783E9</v>
      </c>
      <c r="E7200" s="25">
        <v>0.14964697</v>
      </c>
      <c r="G7200" s="25"/>
    </row>
    <row r="7201">
      <c r="A7201" s="4" t="s">
        <v>21587</v>
      </c>
      <c r="B7201" s="4" t="s">
        <v>19175</v>
      </c>
      <c r="C7201" s="4" t="s">
        <v>6570</v>
      </c>
      <c r="D7201" s="10">
        <v>1.592120458E9</v>
      </c>
      <c r="E7201" s="25">
        <v>0.14964212</v>
      </c>
      <c r="G7201" s="25"/>
    </row>
    <row r="7202">
      <c r="A7202" s="22" t="s">
        <v>21588</v>
      </c>
      <c r="B7202" s="4" t="s">
        <v>16738</v>
      </c>
      <c r="C7202" s="4" t="s">
        <v>2426</v>
      </c>
      <c r="D7202" s="10">
        <v>1.592005531E9</v>
      </c>
      <c r="E7202" s="25">
        <v>0.14962848</v>
      </c>
      <c r="G7202" s="25"/>
    </row>
    <row r="7203">
      <c r="A7203" s="4" t="s">
        <v>21589</v>
      </c>
      <c r="B7203" s="4" t="s">
        <v>21590</v>
      </c>
      <c r="C7203" s="4" t="s">
        <v>5221</v>
      </c>
      <c r="D7203" s="10">
        <v>1.591668473E9</v>
      </c>
      <c r="E7203" s="25">
        <v>0.14959621</v>
      </c>
      <c r="G7203" s="25"/>
    </row>
    <row r="7204">
      <c r="A7204" s="4" t="s">
        <v>21591</v>
      </c>
      <c r="B7204" s="4" t="s">
        <v>14107</v>
      </c>
      <c r="C7204" s="4" t="s">
        <v>2067</v>
      </c>
      <c r="D7204" s="10">
        <v>1.593184169E9</v>
      </c>
      <c r="E7204" s="25">
        <v>0.14959078</v>
      </c>
      <c r="G7204" s="25"/>
    </row>
    <row r="7205">
      <c r="A7205" s="4" t="s">
        <v>21592</v>
      </c>
      <c r="B7205" s="4" t="s">
        <v>2989</v>
      </c>
      <c r="C7205" s="4" t="s">
        <v>8596</v>
      </c>
      <c r="D7205" s="10">
        <v>1.592847661E9</v>
      </c>
      <c r="E7205" s="25">
        <v>0.14954162</v>
      </c>
      <c r="G7205" s="25"/>
    </row>
    <row r="7206">
      <c r="A7206" s="22" t="s">
        <v>21593</v>
      </c>
      <c r="B7206" s="4" t="s">
        <v>3294</v>
      </c>
      <c r="C7206" s="4" t="s">
        <v>11273</v>
      </c>
      <c r="D7206" s="10">
        <v>1.591122582E9</v>
      </c>
      <c r="E7206" s="25">
        <v>0.1495214</v>
      </c>
      <c r="G7206" s="25"/>
    </row>
    <row r="7207">
      <c r="A7207" s="4" t="s">
        <v>21594</v>
      </c>
      <c r="B7207" s="4" t="s">
        <v>973</v>
      </c>
      <c r="C7207" s="4" t="s">
        <v>1936</v>
      </c>
      <c r="D7207" s="10">
        <v>1.591586801E9</v>
      </c>
      <c r="E7207" s="25">
        <v>0.14951342</v>
      </c>
      <c r="G7207" s="25"/>
    </row>
    <row r="7208">
      <c r="A7208" s="4" t="s">
        <v>21595</v>
      </c>
      <c r="B7208" s="4" t="s">
        <v>5714</v>
      </c>
      <c r="C7208" s="4" t="s">
        <v>7031</v>
      </c>
      <c r="D7208" s="10">
        <v>1.592362831E9</v>
      </c>
      <c r="E7208" s="25">
        <v>0.14950968</v>
      </c>
      <c r="G7208" s="25"/>
    </row>
    <row r="7209">
      <c r="A7209" s="4" t="s">
        <v>21596</v>
      </c>
      <c r="B7209" s="4" t="s">
        <v>1435</v>
      </c>
      <c r="C7209" s="4" t="s">
        <v>11168</v>
      </c>
      <c r="D7209" s="10">
        <v>1.593606178E9</v>
      </c>
      <c r="E7209" s="25">
        <v>0.14948972</v>
      </c>
      <c r="G7209" s="25"/>
    </row>
    <row r="7210">
      <c r="A7210" s="4" t="s">
        <v>21597</v>
      </c>
      <c r="B7210" s="4" t="s">
        <v>930</v>
      </c>
      <c r="C7210" s="4" t="s">
        <v>444</v>
      </c>
      <c r="D7210" s="10">
        <v>1.591333292E9</v>
      </c>
      <c r="E7210" s="25">
        <v>0.14947261</v>
      </c>
      <c r="G7210" s="25"/>
    </row>
    <row r="7211">
      <c r="A7211" s="22" t="s">
        <v>21598</v>
      </c>
      <c r="B7211" s="4" t="s">
        <v>13118</v>
      </c>
      <c r="C7211" s="4" t="s">
        <v>4390</v>
      </c>
      <c r="D7211" s="10">
        <v>1.591377432E9</v>
      </c>
      <c r="E7211" s="25">
        <v>0.14946902</v>
      </c>
      <c r="G7211" s="25"/>
    </row>
    <row r="7212">
      <c r="A7212" s="4" t="s">
        <v>21599</v>
      </c>
      <c r="B7212" s="4" t="s">
        <v>2065</v>
      </c>
      <c r="C7212" s="4" t="s">
        <v>607</v>
      </c>
      <c r="D7212" s="10">
        <v>1.592749023E9</v>
      </c>
      <c r="E7212" s="25">
        <v>0.14946195</v>
      </c>
      <c r="G7212" s="25"/>
    </row>
    <row r="7213">
      <c r="A7213" s="4" t="s">
        <v>21600</v>
      </c>
      <c r="B7213" s="4" t="s">
        <v>19425</v>
      </c>
      <c r="C7213" s="4" t="s">
        <v>956</v>
      </c>
      <c r="D7213" s="10">
        <v>1.591597461E9</v>
      </c>
      <c r="E7213" s="25">
        <v>0.1494593</v>
      </c>
      <c r="G7213" s="25"/>
    </row>
    <row r="7214">
      <c r="A7214" s="4" t="s">
        <v>21601</v>
      </c>
      <c r="B7214" s="4" t="s">
        <v>21602</v>
      </c>
      <c r="C7214" s="4" t="s">
        <v>12081</v>
      </c>
      <c r="D7214" s="10">
        <v>1.593214463E9</v>
      </c>
      <c r="E7214" s="25">
        <v>0.14945136</v>
      </c>
      <c r="G7214" s="25"/>
    </row>
    <row r="7215">
      <c r="A7215" s="22" t="s">
        <v>21603</v>
      </c>
      <c r="B7215" s="4" t="s">
        <v>13230</v>
      </c>
      <c r="C7215" s="4" t="s">
        <v>2846</v>
      </c>
      <c r="D7215" s="10">
        <v>1.592133183E9</v>
      </c>
      <c r="E7215" s="25">
        <v>0.14943838</v>
      </c>
      <c r="G7215" s="25"/>
    </row>
    <row r="7216">
      <c r="A7216" s="4" t="s">
        <v>21604</v>
      </c>
      <c r="B7216" s="4" t="s">
        <v>17062</v>
      </c>
      <c r="C7216" s="4" t="s">
        <v>9183</v>
      </c>
      <c r="D7216" s="10">
        <v>1.593527836E9</v>
      </c>
      <c r="E7216" s="25">
        <v>0.14943093</v>
      </c>
      <c r="G7216" s="25"/>
    </row>
    <row r="7217">
      <c r="A7217" s="4" t="s">
        <v>21605</v>
      </c>
      <c r="B7217" s="4" t="s">
        <v>18807</v>
      </c>
      <c r="C7217" s="4" t="s">
        <v>9183</v>
      </c>
      <c r="D7217" s="10">
        <v>1.593534496E9</v>
      </c>
      <c r="E7217" s="25">
        <v>0.1493896</v>
      </c>
      <c r="G7217" s="25"/>
    </row>
    <row r="7218">
      <c r="A7218" s="4" t="s">
        <v>21606</v>
      </c>
      <c r="B7218" s="4" t="s">
        <v>14022</v>
      </c>
      <c r="C7218" s="4" t="s">
        <v>2743</v>
      </c>
      <c r="D7218" s="10">
        <v>1.591309452E9</v>
      </c>
      <c r="E7218" s="25">
        <v>0.1493894</v>
      </c>
      <c r="G7218" s="25"/>
    </row>
    <row r="7219">
      <c r="A7219" s="4" t="s">
        <v>21607</v>
      </c>
      <c r="B7219" s="4" t="s">
        <v>10639</v>
      </c>
      <c r="C7219" s="4" t="s">
        <v>10556</v>
      </c>
      <c r="D7219" s="10">
        <v>1.592759592E9</v>
      </c>
      <c r="E7219" s="25">
        <v>0.14934914</v>
      </c>
      <c r="G7219" s="25"/>
    </row>
    <row r="7220">
      <c r="A7220" s="4" t="s">
        <v>21608</v>
      </c>
      <c r="B7220" s="4" t="s">
        <v>21609</v>
      </c>
      <c r="C7220" s="4" t="s">
        <v>6076</v>
      </c>
      <c r="D7220" s="10">
        <v>1.592529935E9</v>
      </c>
      <c r="E7220" s="25">
        <v>0.14933342</v>
      </c>
      <c r="G7220" s="25"/>
    </row>
    <row r="7221">
      <c r="A7221" s="4" t="s">
        <v>21610</v>
      </c>
      <c r="B7221" s="4" t="s">
        <v>16008</v>
      </c>
      <c r="C7221" s="4" t="s">
        <v>830</v>
      </c>
      <c r="D7221" s="10">
        <v>1.591754215E9</v>
      </c>
      <c r="E7221" s="25">
        <v>0.14931847</v>
      </c>
      <c r="G7221" s="25"/>
    </row>
    <row r="7222">
      <c r="A7222" s="4" t="s">
        <v>21611</v>
      </c>
      <c r="B7222" s="4" t="s">
        <v>13230</v>
      </c>
      <c r="C7222" s="4" t="s">
        <v>2834</v>
      </c>
      <c r="D7222" s="10">
        <v>1.592653358E9</v>
      </c>
      <c r="E7222" s="25">
        <v>0.1493017</v>
      </c>
      <c r="G7222" s="25"/>
    </row>
    <row r="7223">
      <c r="A7223" s="4" t="s">
        <v>21612</v>
      </c>
      <c r="B7223" s="4" t="s">
        <v>1327</v>
      </c>
      <c r="C7223" s="4" t="s">
        <v>4724</v>
      </c>
      <c r="D7223" s="10">
        <v>1.593171465E9</v>
      </c>
      <c r="E7223" s="25">
        <v>0.14930058</v>
      </c>
      <c r="G7223" s="25"/>
    </row>
    <row r="7224">
      <c r="A7224" s="4" t="s">
        <v>21613</v>
      </c>
      <c r="B7224" s="4" t="s">
        <v>13395</v>
      </c>
      <c r="C7224" s="4" t="s">
        <v>5746</v>
      </c>
      <c r="D7224" s="10">
        <v>1.592527647E9</v>
      </c>
      <c r="E7224" s="25">
        <v>0.14925125</v>
      </c>
      <c r="G7224" s="25"/>
    </row>
    <row r="7225">
      <c r="A7225" s="4" t="s">
        <v>21614</v>
      </c>
      <c r="B7225" s="4" t="s">
        <v>13366</v>
      </c>
      <c r="C7225" s="4" t="s">
        <v>11476</v>
      </c>
      <c r="D7225" s="10">
        <v>1.592865903E9</v>
      </c>
      <c r="E7225" s="25">
        <v>0.14923376</v>
      </c>
      <c r="G7225" s="25"/>
    </row>
    <row r="7226">
      <c r="A7226" s="4" t="s">
        <v>21615</v>
      </c>
      <c r="B7226" s="4" t="s">
        <v>14193</v>
      </c>
      <c r="C7226" s="4" t="s">
        <v>1406</v>
      </c>
      <c r="D7226" s="10">
        <v>1.59345108E9</v>
      </c>
      <c r="E7226" s="25">
        <v>0.14923365</v>
      </c>
      <c r="G7226" s="25"/>
    </row>
    <row r="7227">
      <c r="A7227" s="4" t="s">
        <v>21616</v>
      </c>
      <c r="B7227" s="4" t="s">
        <v>886</v>
      </c>
      <c r="C7227" s="4" t="s">
        <v>6391</v>
      </c>
      <c r="D7227" s="10">
        <v>1.59164977E9</v>
      </c>
      <c r="E7227" s="25">
        <v>0.14922182</v>
      </c>
      <c r="G7227" s="25"/>
    </row>
    <row r="7228">
      <c r="A7228" s="4" t="s">
        <v>21617</v>
      </c>
      <c r="B7228" s="4" t="s">
        <v>21618</v>
      </c>
      <c r="C7228" s="4" t="s">
        <v>6452</v>
      </c>
      <c r="D7228" s="10">
        <v>1.592369651E9</v>
      </c>
      <c r="E7228" s="25">
        <v>0.14920051</v>
      </c>
      <c r="G7228" s="25"/>
    </row>
    <row r="7229">
      <c r="A7229" s="4" t="s">
        <v>21619</v>
      </c>
      <c r="B7229" s="4" t="s">
        <v>5086</v>
      </c>
      <c r="C7229" s="4" t="s">
        <v>7026</v>
      </c>
      <c r="D7229" s="10">
        <v>1.593027379E9</v>
      </c>
      <c r="E7229" s="25">
        <v>0.14919749</v>
      </c>
      <c r="G7229" s="25"/>
    </row>
    <row r="7230">
      <c r="A7230" s="22" t="s">
        <v>21620</v>
      </c>
      <c r="B7230" s="4" t="s">
        <v>4453</v>
      </c>
      <c r="C7230" s="4" t="s">
        <v>1264</v>
      </c>
      <c r="D7230" s="10">
        <v>1.593168689E9</v>
      </c>
      <c r="E7230" s="25">
        <v>0.14919041</v>
      </c>
      <c r="G7230" s="25"/>
    </row>
    <row r="7231">
      <c r="A7231" s="4" t="s">
        <v>21621</v>
      </c>
      <c r="B7231" s="4" t="s">
        <v>7928</v>
      </c>
      <c r="C7231" s="4" t="s">
        <v>4956</v>
      </c>
      <c r="D7231" s="10">
        <v>1.592630975E9</v>
      </c>
      <c r="E7231" s="25">
        <v>0.14918849</v>
      </c>
      <c r="G7231" s="25"/>
    </row>
    <row r="7232">
      <c r="A7232" s="4" t="s">
        <v>21622</v>
      </c>
      <c r="B7232" s="4" t="s">
        <v>1619</v>
      </c>
      <c r="C7232" s="4" t="s">
        <v>12013</v>
      </c>
      <c r="D7232" s="10">
        <v>1.591725906E9</v>
      </c>
      <c r="E7232" s="25">
        <v>0.14916667</v>
      </c>
      <c r="G7232" s="25"/>
    </row>
    <row r="7233">
      <c r="A7233" s="4" t="s">
        <v>21623</v>
      </c>
      <c r="B7233" s="4" t="s">
        <v>13366</v>
      </c>
      <c r="C7233" s="4" t="s">
        <v>2986</v>
      </c>
      <c r="D7233" s="10">
        <v>1.592603136E9</v>
      </c>
      <c r="E7233" s="25">
        <v>0.14913641</v>
      </c>
      <c r="G7233" s="25"/>
    </row>
    <row r="7234">
      <c r="A7234" s="4" t="s">
        <v>21624</v>
      </c>
      <c r="B7234" s="4" t="s">
        <v>21625</v>
      </c>
      <c r="C7234" s="4" t="s">
        <v>9233</v>
      </c>
      <c r="D7234" s="10">
        <v>1.592508303E9</v>
      </c>
      <c r="E7234" s="25">
        <v>0.14912932</v>
      </c>
      <c r="G7234" s="25"/>
    </row>
    <row r="7235">
      <c r="A7235" s="4" t="s">
        <v>21626</v>
      </c>
      <c r="B7235" s="4" t="s">
        <v>21627</v>
      </c>
      <c r="C7235" s="4" t="s">
        <v>10253</v>
      </c>
      <c r="D7235" s="10">
        <v>1.591415644E9</v>
      </c>
      <c r="E7235" s="25">
        <v>0.14911048</v>
      </c>
      <c r="G7235" s="25"/>
    </row>
    <row r="7236">
      <c r="A7236" s="4" t="s">
        <v>21628</v>
      </c>
      <c r="B7236" s="4" t="s">
        <v>11013</v>
      </c>
      <c r="C7236" s="4" t="s">
        <v>5886</v>
      </c>
      <c r="D7236" s="10">
        <v>1.592917655E9</v>
      </c>
      <c r="E7236" s="25">
        <v>0.14910363</v>
      </c>
      <c r="G7236" s="25"/>
    </row>
    <row r="7237">
      <c r="A7237" s="4" t="s">
        <v>21629</v>
      </c>
      <c r="B7237" s="4" t="s">
        <v>13813</v>
      </c>
      <c r="C7237" s="4" t="s">
        <v>827</v>
      </c>
      <c r="D7237" s="10">
        <v>1.592065295E9</v>
      </c>
      <c r="E7237" s="25">
        <v>0.14909793</v>
      </c>
      <c r="G7237" s="25"/>
    </row>
    <row r="7238">
      <c r="A7238" s="22" t="s">
        <v>21630</v>
      </c>
      <c r="B7238" s="4" t="s">
        <v>13311</v>
      </c>
      <c r="C7238" s="4" t="s">
        <v>2620</v>
      </c>
      <c r="D7238" s="10">
        <v>1.592795956E9</v>
      </c>
      <c r="E7238" s="25">
        <v>0.14908025</v>
      </c>
      <c r="G7238" s="25"/>
    </row>
    <row r="7239">
      <c r="A7239" s="4" t="s">
        <v>21631</v>
      </c>
      <c r="B7239" s="4" t="s">
        <v>11591</v>
      </c>
      <c r="C7239" s="4" t="s">
        <v>8467</v>
      </c>
      <c r="D7239" s="10">
        <v>1.591844288E9</v>
      </c>
      <c r="E7239" s="25">
        <v>0.14906903</v>
      </c>
      <c r="G7239" s="25"/>
    </row>
    <row r="7240">
      <c r="A7240" s="4" t="s">
        <v>21632</v>
      </c>
      <c r="B7240" s="4" t="s">
        <v>8235</v>
      </c>
      <c r="C7240" s="4" t="s">
        <v>63</v>
      </c>
      <c r="D7240" s="10">
        <v>1.592067067E9</v>
      </c>
      <c r="E7240" s="25">
        <v>0.14904651</v>
      </c>
      <c r="G7240" s="25"/>
    </row>
    <row r="7241">
      <c r="A7241" s="22" t="s">
        <v>21633</v>
      </c>
      <c r="B7241" s="4" t="s">
        <v>15204</v>
      </c>
      <c r="C7241" s="4" t="s">
        <v>9040</v>
      </c>
      <c r="D7241" s="10">
        <v>1.59206822E9</v>
      </c>
      <c r="E7241" s="25">
        <v>0.14904334</v>
      </c>
      <c r="G7241" s="25"/>
    </row>
    <row r="7242">
      <c r="A7242" s="4" t="s">
        <v>21634</v>
      </c>
      <c r="B7242" s="4" t="s">
        <v>4375</v>
      </c>
      <c r="C7242" s="4" t="s">
        <v>1744</v>
      </c>
      <c r="D7242" s="10">
        <v>1.592227935E9</v>
      </c>
      <c r="E7242" s="25">
        <v>0.14903371</v>
      </c>
      <c r="G7242" s="25"/>
    </row>
    <row r="7243">
      <c r="A7243" s="4" t="s">
        <v>21635</v>
      </c>
      <c r="B7243" s="4" t="s">
        <v>3108</v>
      </c>
      <c r="C7243" s="4" t="s">
        <v>2430</v>
      </c>
      <c r="D7243" s="10">
        <v>1.591080925E9</v>
      </c>
      <c r="E7243" s="25">
        <v>0.14897695</v>
      </c>
      <c r="G7243" s="25"/>
    </row>
    <row r="7244">
      <c r="A7244" s="4" t="s">
        <v>21636</v>
      </c>
      <c r="B7244" s="4" t="s">
        <v>21637</v>
      </c>
      <c r="C7244" s="4" t="s">
        <v>11740</v>
      </c>
      <c r="D7244" s="10">
        <v>1.59126917E9</v>
      </c>
      <c r="E7244" s="25">
        <v>0.14897677</v>
      </c>
      <c r="G7244" s="25"/>
    </row>
    <row r="7245">
      <c r="A7245" s="22" t="s">
        <v>21638</v>
      </c>
      <c r="B7245" s="4" t="s">
        <v>3673</v>
      </c>
      <c r="C7245" s="4" t="s">
        <v>3897</v>
      </c>
      <c r="D7245" s="10">
        <v>1.592557077E9</v>
      </c>
      <c r="E7245" s="25">
        <v>0.14895467</v>
      </c>
      <c r="G7245" s="25"/>
    </row>
    <row r="7246">
      <c r="A7246" s="4" t="s">
        <v>21639</v>
      </c>
      <c r="B7246" s="4" t="s">
        <v>21563</v>
      </c>
      <c r="C7246" s="4" t="s">
        <v>6888</v>
      </c>
      <c r="D7246" s="10">
        <v>1.59167409E9</v>
      </c>
      <c r="E7246" s="25">
        <v>0.14894788</v>
      </c>
      <c r="G7246" s="25"/>
    </row>
    <row r="7247">
      <c r="A7247" s="4" t="s">
        <v>21640</v>
      </c>
      <c r="B7247" s="4" t="s">
        <v>13663</v>
      </c>
      <c r="C7247" s="4" t="s">
        <v>6888</v>
      </c>
      <c r="D7247" s="10">
        <v>1.591704224E9</v>
      </c>
      <c r="E7247" s="25">
        <v>0.14893502</v>
      </c>
      <c r="G7247" s="25"/>
    </row>
    <row r="7248">
      <c r="A7248" s="4" t="s">
        <v>21641</v>
      </c>
      <c r="B7248" s="4" t="s">
        <v>7289</v>
      </c>
      <c r="C7248" s="4" t="s">
        <v>8183</v>
      </c>
      <c r="D7248" s="10">
        <v>1.591054505E9</v>
      </c>
      <c r="E7248" s="25">
        <v>0.14891002</v>
      </c>
      <c r="G7248" s="25"/>
    </row>
    <row r="7249">
      <c r="A7249" s="22" t="s">
        <v>21642</v>
      </c>
      <c r="B7249" s="4" t="s">
        <v>6318</v>
      </c>
      <c r="C7249" s="4" t="s">
        <v>10512</v>
      </c>
      <c r="D7249" s="10">
        <v>1.592698011E9</v>
      </c>
      <c r="E7249" s="25">
        <v>0.14889874</v>
      </c>
      <c r="G7249" s="25"/>
    </row>
    <row r="7250">
      <c r="A7250" s="4" t="s">
        <v>21643</v>
      </c>
      <c r="B7250" s="4" t="s">
        <v>14228</v>
      </c>
      <c r="C7250" s="4" t="s">
        <v>5331</v>
      </c>
      <c r="D7250" s="10">
        <v>1.591381711E9</v>
      </c>
      <c r="E7250" s="25">
        <v>0.14889541</v>
      </c>
      <c r="G7250" s="25"/>
    </row>
    <row r="7251">
      <c r="A7251" s="4" t="s">
        <v>21644</v>
      </c>
      <c r="B7251" s="4" t="s">
        <v>13098</v>
      </c>
      <c r="C7251" s="4" t="s">
        <v>5188</v>
      </c>
      <c r="D7251" s="10">
        <v>1.592483502E9</v>
      </c>
      <c r="E7251" s="25">
        <v>0.14888678</v>
      </c>
      <c r="G7251" s="25"/>
    </row>
    <row r="7252">
      <c r="A7252" s="4" t="s">
        <v>21645</v>
      </c>
      <c r="B7252" s="4" t="s">
        <v>13492</v>
      </c>
      <c r="C7252" s="4" t="s">
        <v>4291</v>
      </c>
      <c r="D7252" s="10">
        <v>1.591306177E9</v>
      </c>
      <c r="E7252" s="25">
        <v>0.14885406</v>
      </c>
      <c r="G7252" s="25"/>
    </row>
    <row r="7253">
      <c r="A7253" s="22" t="s">
        <v>21646</v>
      </c>
      <c r="B7253" s="4" t="s">
        <v>2065</v>
      </c>
      <c r="C7253" s="4" t="s">
        <v>10846</v>
      </c>
      <c r="D7253" s="10">
        <v>1.592495616E9</v>
      </c>
      <c r="E7253" s="25">
        <v>0.148836</v>
      </c>
      <c r="G7253" s="25"/>
    </row>
    <row r="7254">
      <c r="A7254" s="4" t="s">
        <v>21647</v>
      </c>
      <c r="B7254" s="4" t="s">
        <v>930</v>
      </c>
      <c r="C7254" s="4" t="s">
        <v>1179</v>
      </c>
      <c r="D7254" s="10">
        <v>1.59216905E9</v>
      </c>
      <c r="E7254" s="25">
        <v>0.14882894</v>
      </c>
      <c r="G7254" s="25"/>
    </row>
    <row r="7255">
      <c r="A7255" s="4" t="s">
        <v>21648</v>
      </c>
      <c r="B7255" s="4" t="s">
        <v>14955</v>
      </c>
      <c r="C7255" s="4" t="s">
        <v>1264</v>
      </c>
      <c r="D7255" s="10">
        <v>1.593139929E9</v>
      </c>
      <c r="E7255" s="25">
        <v>0.14882313</v>
      </c>
      <c r="G7255" s="25"/>
    </row>
    <row r="7256">
      <c r="A7256" s="22" t="s">
        <v>21649</v>
      </c>
      <c r="B7256" s="4" t="s">
        <v>14812</v>
      </c>
      <c r="C7256" s="4" t="s">
        <v>3278</v>
      </c>
      <c r="D7256" s="10">
        <v>1.592189468E9</v>
      </c>
      <c r="E7256" s="25">
        <v>0.14881127</v>
      </c>
      <c r="G7256" s="25"/>
    </row>
    <row r="7257">
      <c r="A7257" s="4" t="s">
        <v>21650</v>
      </c>
      <c r="B7257" s="4" t="s">
        <v>1067</v>
      </c>
      <c r="C7257" s="4" t="s">
        <v>2733</v>
      </c>
      <c r="D7257" s="10">
        <v>1.593383789E9</v>
      </c>
      <c r="E7257" s="25">
        <v>0.14877218</v>
      </c>
      <c r="G7257" s="25"/>
    </row>
    <row r="7258">
      <c r="A7258" s="4" t="s">
        <v>21651</v>
      </c>
      <c r="B7258" s="4" t="s">
        <v>1215</v>
      </c>
      <c r="C7258" s="4" t="s">
        <v>456</v>
      </c>
      <c r="D7258" s="10">
        <v>1.593139645E9</v>
      </c>
      <c r="E7258" s="25">
        <v>0.14877032</v>
      </c>
      <c r="G7258" s="25"/>
    </row>
    <row r="7259">
      <c r="A7259" s="4" t="s">
        <v>21652</v>
      </c>
      <c r="B7259" s="4" t="s">
        <v>16438</v>
      </c>
      <c r="C7259" s="4" t="s">
        <v>7236</v>
      </c>
      <c r="D7259" s="10">
        <v>1.592277733E9</v>
      </c>
      <c r="E7259" s="25">
        <v>0.14876415</v>
      </c>
      <c r="G7259" s="25"/>
    </row>
    <row r="7260">
      <c r="A7260" s="22" t="s">
        <v>21653</v>
      </c>
      <c r="B7260" s="4" t="s">
        <v>13458</v>
      </c>
      <c r="C7260" s="4" t="s">
        <v>10189</v>
      </c>
      <c r="D7260" s="10">
        <v>1.592398717E9</v>
      </c>
      <c r="E7260" s="25">
        <v>0.14874265</v>
      </c>
      <c r="G7260" s="25"/>
    </row>
    <row r="7261">
      <c r="A7261" s="22" t="s">
        <v>21654</v>
      </c>
      <c r="B7261" s="4" t="s">
        <v>1790</v>
      </c>
      <c r="C7261" s="4" t="s">
        <v>7040</v>
      </c>
      <c r="D7261" s="10">
        <v>1.591512901E9</v>
      </c>
      <c r="E7261" s="25">
        <v>0.14873797</v>
      </c>
      <c r="G7261" s="25"/>
    </row>
    <row r="7262">
      <c r="A7262" s="4" t="s">
        <v>21655</v>
      </c>
      <c r="B7262" s="4" t="s">
        <v>886</v>
      </c>
      <c r="C7262" s="4" t="s">
        <v>12034</v>
      </c>
      <c r="D7262" s="10">
        <v>1.591649832E9</v>
      </c>
      <c r="E7262" s="25">
        <v>0.14873187</v>
      </c>
      <c r="G7262" s="25"/>
    </row>
    <row r="7263">
      <c r="A7263" s="4" t="s">
        <v>21656</v>
      </c>
      <c r="B7263" s="4" t="s">
        <v>8319</v>
      </c>
      <c r="C7263" s="4" t="s">
        <v>5874</v>
      </c>
      <c r="D7263" s="10">
        <v>1.591098729E9</v>
      </c>
      <c r="E7263" s="25">
        <v>0.1487285</v>
      </c>
      <c r="G7263" s="25"/>
    </row>
    <row r="7264">
      <c r="A7264" s="4" t="s">
        <v>21657</v>
      </c>
      <c r="B7264" s="4" t="s">
        <v>17539</v>
      </c>
      <c r="C7264" s="4" t="s">
        <v>10448</v>
      </c>
      <c r="D7264" s="10">
        <v>1.592037461E9</v>
      </c>
      <c r="E7264" s="25">
        <v>0.14870584</v>
      </c>
      <c r="G7264" s="25"/>
    </row>
    <row r="7265">
      <c r="A7265" s="4" t="s">
        <v>21658</v>
      </c>
      <c r="B7265" s="4" t="s">
        <v>6505</v>
      </c>
      <c r="C7265" s="4" t="s">
        <v>11026</v>
      </c>
      <c r="D7265" s="10">
        <v>1.59250885E9</v>
      </c>
      <c r="E7265" s="25">
        <v>0.14870356</v>
      </c>
      <c r="G7265" s="25"/>
    </row>
    <row r="7266">
      <c r="A7266" s="22" t="s">
        <v>21659</v>
      </c>
      <c r="B7266" s="4" t="s">
        <v>13695</v>
      </c>
      <c r="C7266" s="4" t="s">
        <v>7446</v>
      </c>
      <c r="D7266" s="10">
        <v>1.592083103E9</v>
      </c>
      <c r="E7266" s="25">
        <v>0.14869899</v>
      </c>
      <c r="G7266" s="25"/>
    </row>
    <row r="7267">
      <c r="A7267" s="4" t="s">
        <v>21660</v>
      </c>
      <c r="B7267" s="4" t="s">
        <v>1220</v>
      </c>
      <c r="C7267" s="4" t="s">
        <v>7992</v>
      </c>
      <c r="D7267" s="10">
        <v>1.593547815E9</v>
      </c>
      <c r="E7267" s="25">
        <v>0.1486912</v>
      </c>
      <c r="G7267" s="25"/>
    </row>
    <row r="7268">
      <c r="A7268" s="22" t="s">
        <v>21661</v>
      </c>
      <c r="B7268" s="4" t="s">
        <v>2065</v>
      </c>
      <c r="C7268" s="4" t="s">
        <v>11584</v>
      </c>
      <c r="D7268" s="10">
        <v>1.593456381E9</v>
      </c>
      <c r="E7268" s="25">
        <v>0.14863211</v>
      </c>
      <c r="G7268" s="25"/>
    </row>
    <row r="7269">
      <c r="A7269" s="4" t="s">
        <v>21662</v>
      </c>
      <c r="B7269" s="4" t="s">
        <v>13188</v>
      </c>
      <c r="C7269" s="4" t="s">
        <v>11331</v>
      </c>
      <c r="D7269" s="10">
        <v>1.592944112E9</v>
      </c>
      <c r="E7269" s="25">
        <v>0.14853443</v>
      </c>
      <c r="G7269" s="25"/>
    </row>
    <row r="7270">
      <c r="A7270" s="22" t="s">
        <v>21663</v>
      </c>
      <c r="B7270" s="4" t="s">
        <v>3576</v>
      </c>
      <c r="C7270" s="4" t="s">
        <v>1909</v>
      </c>
      <c r="D7270" s="10">
        <v>1.591930413E9</v>
      </c>
      <c r="E7270" s="25">
        <v>0.14843832</v>
      </c>
      <c r="G7270" s="25"/>
    </row>
    <row r="7271">
      <c r="A7271" s="4" t="s">
        <v>21664</v>
      </c>
      <c r="B7271" s="4" t="s">
        <v>21665</v>
      </c>
      <c r="C7271" s="4" t="s">
        <v>2868</v>
      </c>
      <c r="D7271" s="10">
        <v>1.593333055E9</v>
      </c>
      <c r="E7271" s="25">
        <v>0.14839618</v>
      </c>
      <c r="G7271" s="25"/>
    </row>
    <row r="7272">
      <c r="A7272" s="4" t="s">
        <v>21666</v>
      </c>
      <c r="B7272" s="4" t="s">
        <v>13395</v>
      </c>
      <c r="C7272" s="4" t="s">
        <v>2913</v>
      </c>
      <c r="D7272" s="10">
        <v>1.591485029E9</v>
      </c>
      <c r="E7272" s="25">
        <v>0.14834067</v>
      </c>
      <c r="G7272" s="25"/>
    </row>
    <row r="7273">
      <c r="A7273" s="4" t="s">
        <v>21667</v>
      </c>
      <c r="B7273" s="4" t="s">
        <v>13485</v>
      </c>
      <c r="C7273" s="4" t="s">
        <v>6618</v>
      </c>
      <c r="D7273" s="10">
        <v>1.591549171E9</v>
      </c>
      <c r="E7273" s="25">
        <v>0.14833766</v>
      </c>
      <c r="G7273" s="25"/>
    </row>
    <row r="7274">
      <c r="A7274" s="4" t="s">
        <v>21668</v>
      </c>
      <c r="B7274" s="4" t="s">
        <v>21669</v>
      </c>
      <c r="C7274" s="4" t="s">
        <v>9357</v>
      </c>
      <c r="D7274" s="10">
        <v>1.592544985E9</v>
      </c>
      <c r="E7274" s="25">
        <v>0.14833394</v>
      </c>
      <c r="G7274" s="25"/>
    </row>
    <row r="7275">
      <c r="A7275" s="4" t="s">
        <v>21670</v>
      </c>
      <c r="B7275" s="4" t="s">
        <v>9532</v>
      </c>
      <c r="C7275" s="4" t="s">
        <v>4753</v>
      </c>
      <c r="D7275" s="10">
        <v>1.591655162E9</v>
      </c>
      <c r="E7275" s="25">
        <v>0.14818722</v>
      </c>
      <c r="G7275" s="25"/>
    </row>
    <row r="7276">
      <c r="A7276" s="4" t="s">
        <v>21671</v>
      </c>
      <c r="B7276" s="4" t="s">
        <v>13819</v>
      </c>
      <c r="C7276" s="4" t="s">
        <v>8514</v>
      </c>
      <c r="D7276" s="10">
        <v>1.592850848E9</v>
      </c>
      <c r="E7276" s="25">
        <v>0.14818612</v>
      </c>
      <c r="G7276" s="25"/>
    </row>
    <row r="7277">
      <c r="A7277" s="22" t="s">
        <v>21672</v>
      </c>
      <c r="B7277" s="4" t="s">
        <v>6034</v>
      </c>
      <c r="C7277" s="4" t="s">
        <v>191</v>
      </c>
      <c r="D7277" s="10">
        <v>1.593053884E9</v>
      </c>
      <c r="E7277" s="25">
        <v>0.14817029</v>
      </c>
      <c r="G7277" s="25"/>
    </row>
    <row r="7278">
      <c r="A7278" s="4" t="s">
        <v>21673</v>
      </c>
      <c r="B7278" s="4" t="s">
        <v>13309</v>
      </c>
      <c r="C7278" s="4" t="s">
        <v>11496</v>
      </c>
      <c r="D7278" s="10">
        <v>1.59119441E9</v>
      </c>
      <c r="E7278" s="25">
        <v>0.14816801</v>
      </c>
      <c r="G7278" s="25"/>
    </row>
    <row r="7279">
      <c r="A7279" s="4" t="s">
        <v>21674</v>
      </c>
      <c r="B7279" s="4" t="s">
        <v>14328</v>
      </c>
      <c r="C7279" s="4" t="s">
        <v>191</v>
      </c>
      <c r="D7279" s="10">
        <v>1.593087234E9</v>
      </c>
      <c r="E7279" s="25">
        <v>0.1481144</v>
      </c>
      <c r="G7279" s="25"/>
    </row>
    <row r="7280">
      <c r="A7280" s="4" t="s">
        <v>21675</v>
      </c>
      <c r="B7280" s="4" t="s">
        <v>21676</v>
      </c>
      <c r="C7280" s="4" t="s">
        <v>2650</v>
      </c>
      <c r="D7280" s="10">
        <v>1.592396602E9</v>
      </c>
      <c r="E7280" s="25">
        <v>0.1479636</v>
      </c>
      <c r="G7280" s="25"/>
    </row>
    <row r="7281">
      <c r="A7281" s="4" t="s">
        <v>21677</v>
      </c>
      <c r="B7281" s="4" t="s">
        <v>16485</v>
      </c>
      <c r="C7281" s="4" t="s">
        <v>7109</v>
      </c>
      <c r="D7281" s="10">
        <v>1.592245192E9</v>
      </c>
      <c r="E7281" s="25">
        <v>0.14775053</v>
      </c>
      <c r="G7281" s="25"/>
    </row>
    <row r="7282">
      <c r="A7282" s="4" t="s">
        <v>21678</v>
      </c>
      <c r="B7282" s="4" t="s">
        <v>1215</v>
      </c>
      <c r="C7282" s="4" t="s">
        <v>1305</v>
      </c>
      <c r="D7282" s="10">
        <v>1.592955798E9</v>
      </c>
      <c r="E7282" s="25">
        <v>0.1472878</v>
      </c>
      <c r="G7282" s="25"/>
    </row>
    <row r="7283">
      <c r="A7283" s="4" t="s">
        <v>21679</v>
      </c>
      <c r="B7283" s="4" t="s">
        <v>862</v>
      </c>
      <c r="C7283" s="4" t="s">
        <v>6788</v>
      </c>
      <c r="D7283" s="10">
        <v>1.59121311E9</v>
      </c>
      <c r="E7283" s="25">
        <v>0.14722873</v>
      </c>
      <c r="G7283" s="25"/>
    </row>
    <row r="7284">
      <c r="A7284" s="4" t="s">
        <v>21680</v>
      </c>
      <c r="B7284" s="4" t="s">
        <v>7379</v>
      </c>
      <c r="C7284" s="4" t="s">
        <v>6391</v>
      </c>
      <c r="D7284" s="10">
        <v>1.591659313E9</v>
      </c>
      <c r="E7284" s="25">
        <v>0.14705363</v>
      </c>
      <c r="G7284" s="25"/>
    </row>
    <row r="7285">
      <c r="A7285" s="4" t="s">
        <v>21681</v>
      </c>
      <c r="B7285" s="4" t="s">
        <v>13910</v>
      </c>
      <c r="C7285" s="4" t="s">
        <v>5506</v>
      </c>
      <c r="D7285" s="10">
        <v>1.59229506E9</v>
      </c>
      <c r="E7285" s="25">
        <v>0.14704125</v>
      </c>
      <c r="G7285" s="25"/>
    </row>
    <row r="7286">
      <c r="A7286" s="4" t="s">
        <v>21682</v>
      </c>
      <c r="B7286" s="4" t="s">
        <v>14161</v>
      </c>
      <c r="C7286" s="4" t="s">
        <v>4931</v>
      </c>
      <c r="D7286" s="10">
        <v>1.592578622E9</v>
      </c>
      <c r="E7286" s="25">
        <v>0.14693348</v>
      </c>
      <c r="G7286" s="25"/>
    </row>
    <row r="7287">
      <c r="A7287" s="22" t="s">
        <v>21683</v>
      </c>
      <c r="B7287" s="4" t="s">
        <v>1640</v>
      </c>
      <c r="C7287" s="4" t="s">
        <v>2802</v>
      </c>
      <c r="D7287" s="10">
        <v>1.593187584E9</v>
      </c>
      <c r="E7287" s="25">
        <v>0.14689736</v>
      </c>
      <c r="G7287" s="25"/>
    </row>
    <row r="7288">
      <c r="A7288" s="4" t="s">
        <v>21684</v>
      </c>
      <c r="B7288" s="4" t="s">
        <v>2284</v>
      </c>
      <c r="C7288" s="4" t="s">
        <v>7403</v>
      </c>
      <c r="D7288" s="10">
        <v>1.591367669E9</v>
      </c>
      <c r="E7288" s="25">
        <v>0.14678122</v>
      </c>
      <c r="G7288" s="25"/>
    </row>
    <row r="7289">
      <c r="A7289" s="4" t="s">
        <v>21685</v>
      </c>
      <c r="B7289" s="4" t="s">
        <v>13098</v>
      </c>
      <c r="C7289" s="4" t="s">
        <v>9950</v>
      </c>
      <c r="D7289" s="10">
        <v>1.591014593E9</v>
      </c>
      <c r="E7289" s="25">
        <v>0.14676757</v>
      </c>
      <c r="G7289" s="25"/>
    </row>
    <row r="7290">
      <c r="A7290" s="4" t="s">
        <v>21686</v>
      </c>
      <c r="B7290" s="4" t="s">
        <v>21687</v>
      </c>
      <c r="C7290" s="4" t="s">
        <v>8566</v>
      </c>
      <c r="D7290" s="10">
        <v>1.592093874E9</v>
      </c>
      <c r="E7290" s="25">
        <v>0.14673162</v>
      </c>
      <c r="G7290" s="25"/>
    </row>
    <row r="7291">
      <c r="A7291" s="4" t="s">
        <v>21688</v>
      </c>
      <c r="B7291" s="4" t="s">
        <v>930</v>
      </c>
      <c r="C7291" s="4" t="s">
        <v>2871</v>
      </c>
      <c r="D7291" s="10">
        <v>1.591247916E9</v>
      </c>
      <c r="E7291" s="25">
        <v>0.14663377</v>
      </c>
      <c r="G7291" s="25"/>
    </row>
    <row r="7292">
      <c r="A7292" s="4" t="s">
        <v>21689</v>
      </c>
      <c r="B7292" s="4" t="s">
        <v>13710</v>
      </c>
      <c r="C7292" s="4" t="s">
        <v>6076</v>
      </c>
      <c r="D7292" s="10">
        <v>1.592527881E9</v>
      </c>
      <c r="E7292" s="25">
        <v>0.14654522</v>
      </c>
      <c r="G7292" s="25"/>
    </row>
    <row r="7293">
      <c r="A7293" s="22" t="s">
        <v>21690</v>
      </c>
      <c r="B7293" s="4" t="s">
        <v>10639</v>
      </c>
      <c r="C7293" s="4" t="s">
        <v>4611</v>
      </c>
      <c r="D7293" s="10">
        <v>1.592418709E9</v>
      </c>
      <c r="E7293" s="25">
        <v>0.14653693</v>
      </c>
      <c r="G7293" s="25"/>
    </row>
    <row r="7294">
      <c r="A7294" s="4" t="s">
        <v>21691</v>
      </c>
      <c r="B7294" s="4" t="s">
        <v>1619</v>
      </c>
      <c r="C7294" s="4" t="s">
        <v>9702</v>
      </c>
      <c r="D7294" s="10">
        <v>1.591279332E9</v>
      </c>
      <c r="E7294" s="25">
        <v>0.14652738</v>
      </c>
      <c r="G7294" s="25"/>
    </row>
    <row r="7295">
      <c r="A7295" s="4" t="s">
        <v>21692</v>
      </c>
      <c r="B7295" s="4" t="s">
        <v>15314</v>
      </c>
      <c r="C7295" s="4" t="s">
        <v>6221</v>
      </c>
      <c r="D7295" s="10">
        <v>1.593347191E9</v>
      </c>
      <c r="E7295" s="25">
        <v>0.1464947</v>
      </c>
      <c r="G7295" s="25"/>
    </row>
    <row r="7296">
      <c r="A7296" s="4" t="s">
        <v>21693</v>
      </c>
      <c r="B7296" s="4" t="s">
        <v>8489</v>
      </c>
      <c r="C7296" s="4" t="s">
        <v>849</v>
      </c>
      <c r="D7296" s="10">
        <v>1.59288033E9</v>
      </c>
      <c r="E7296" s="25">
        <v>0.14642918</v>
      </c>
      <c r="G7296" s="25"/>
    </row>
    <row r="7297">
      <c r="A7297" s="4" t="s">
        <v>21694</v>
      </c>
      <c r="B7297" s="4" t="s">
        <v>3259</v>
      </c>
      <c r="C7297" s="4" t="s">
        <v>7696</v>
      </c>
      <c r="D7297" s="10">
        <v>1.59296642E9</v>
      </c>
      <c r="E7297" s="25">
        <v>0.14609024</v>
      </c>
      <c r="G7297" s="25"/>
    </row>
    <row r="7298">
      <c r="A7298" s="4" t="s">
        <v>21695</v>
      </c>
      <c r="B7298" s="4" t="s">
        <v>19454</v>
      </c>
      <c r="C7298" s="4" t="s">
        <v>371</v>
      </c>
      <c r="D7298" s="10">
        <v>1.593453643E9</v>
      </c>
      <c r="E7298" s="25">
        <v>0.14604364</v>
      </c>
      <c r="G7298" s="25"/>
    </row>
    <row r="7299">
      <c r="A7299" s="4" t="s">
        <v>21696</v>
      </c>
      <c r="B7299" s="4" t="s">
        <v>3294</v>
      </c>
      <c r="C7299" s="4" t="s">
        <v>10103</v>
      </c>
      <c r="D7299" s="10">
        <v>1.591876309E9</v>
      </c>
      <c r="E7299" s="25">
        <v>0.1460288</v>
      </c>
      <c r="G7299" s="25"/>
    </row>
    <row r="7300">
      <c r="A7300" s="4" t="s">
        <v>21697</v>
      </c>
      <c r="B7300" s="4" t="s">
        <v>13129</v>
      </c>
      <c r="C7300" s="4" t="s">
        <v>3016</v>
      </c>
      <c r="D7300" s="10">
        <v>1.592767596E9</v>
      </c>
      <c r="E7300" s="25">
        <v>0.14593697</v>
      </c>
      <c r="G7300" s="25"/>
    </row>
    <row r="7301">
      <c r="A7301" s="4" t="s">
        <v>21698</v>
      </c>
      <c r="B7301" s="26">
        <v>1.2346E13</v>
      </c>
      <c r="C7301" s="4" t="s">
        <v>4562</v>
      </c>
      <c r="D7301" s="10">
        <v>1.592534703E9</v>
      </c>
      <c r="E7301" s="25">
        <v>0.1458455</v>
      </c>
      <c r="G7301" s="25"/>
    </row>
    <row r="7302">
      <c r="A7302" s="4" t="s">
        <v>21699</v>
      </c>
      <c r="B7302" s="4" t="s">
        <v>14055</v>
      </c>
      <c r="C7302" s="4" t="s">
        <v>7862</v>
      </c>
      <c r="D7302" s="10">
        <v>1.59159032E9</v>
      </c>
      <c r="E7302" s="25">
        <v>0.14580964</v>
      </c>
      <c r="G7302" s="25"/>
    </row>
    <row r="7303">
      <c r="A7303" s="22" t="s">
        <v>21700</v>
      </c>
      <c r="B7303" s="4" t="s">
        <v>5086</v>
      </c>
      <c r="C7303" s="4" t="s">
        <v>11365</v>
      </c>
      <c r="D7303" s="10">
        <v>1.591825077E9</v>
      </c>
      <c r="E7303" s="25">
        <v>0.14577961</v>
      </c>
      <c r="G7303" s="25"/>
    </row>
    <row r="7304">
      <c r="A7304" s="4" t="s">
        <v>21701</v>
      </c>
      <c r="B7304" s="4" t="s">
        <v>2323</v>
      </c>
      <c r="C7304" s="4" t="s">
        <v>4266</v>
      </c>
      <c r="D7304" s="10">
        <v>1.5913983E9</v>
      </c>
      <c r="E7304" s="25">
        <v>0.14574857</v>
      </c>
      <c r="G7304" s="25"/>
    </row>
    <row r="7305">
      <c r="A7305" s="4" t="s">
        <v>21702</v>
      </c>
      <c r="B7305" s="4" t="s">
        <v>2674</v>
      </c>
      <c r="C7305" s="4" t="s">
        <v>8156</v>
      </c>
      <c r="D7305" s="10">
        <v>1.592623601E9</v>
      </c>
      <c r="E7305" s="25">
        <v>0.14565173</v>
      </c>
      <c r="G7305" s="25"/>
    </row>
    <row r="7306">
      <c r="A7306" s="4" t="s">
        <v>21703</v>
      </c>
      <c r="B7306" s="4" t="s">
        <v>9355</v>
      </c>
      <c r="C7306" s="4" t="s">
        <v>6560</v>
      </c>
      <c r="D7306" s="10">
        <v>1.592520157E9</v>
      </c>
      <c r="E7306" s="25">
        <v>0.14562361</v>
      </c>
      <c r="G7306" s="25"/>
    </row>
    <row r="7307">
      <c r="A7307" s="4" t="s">
        <v>21704</v>
      </c>
      <c r="B7307" s="4" t="s">
        <v>13526</v>
      </c>
      <c r="C7307" s="4" t="s">
        <v>11508</v>
      </c>
      <c r="D7307" s="10">
        <v>1.592852493E9</v>
      </c>
      <c r="E7307" s="25">
        <v>0.14548945</v>
      </c>
      <c r="G7307" s="25"/>
    </row>
    <row r="7308">
      <c r="A7308" s="4" t="s">
        <v>21705</v>
      </c>
      <c r="B7308" s="4" t="s">
        <v>21706</v>
      </c>
      <c r="C7308" s="4" t="s">
        <v>7081</v>
      </c>
      <c r="D7308" s="10">
        <v>1.592671141E9</v>
      </c>
      <c r="E7308" s="25">
        <v>0.14540699</v>
      </c>
      <c r="G7308" s="25"/>
    </row>
    <row r="7309">
      <c r="A7309" s="4" t="s">
        <v>21707</v>
      </c>
      <c r="B7309" s="4" t="s">
        <v>1790</v>
      </c>
      <c r="C7309" s="4" t="s">
        <v>6158</v>
      </c>
      <c r="D7309" s="10">
        <v>1.592320651E9</v>
      </c>
      <c r="E7309" s="25">
        <v>0.14535949</v>
      </c>
      <c r="G7309" s="25"/>
    </row>
    <row r="7310">
      <c r="A7310" s="4" t="s">
        <v>21708</v>
      </c>
      <c r="B7310" s="4" t="s">
        <v>21709</v>
      </c>
      <c r="C7310" s="4" t="s">
        <v>6158</v>
      </c>
      <c r="D7310" s="10">
        <v>1.592327002E9</v>
      </c>
      <c r="E7310" s="25">
        <v>0.145176</v>
      </c>
      <c r="G7310" s="25"/>
    </row>
    <row r="7311">
      <c r="A7311" s="4" t="s">
        <v>21710</v>
      </c>
      <c r="B7311" s="4" t="s">
        <v>21711</v>
      </c>
      <c r="C7311" s="4" t="s">
        <v>5101</v>
      </c>
      <c r="D7311" s="10">
        <v>1.591881218E9</v>
      </c>
      <c r="E7311" s="25">
        <v>0.14503738</v>
      </c>
      <c r="G7311" s="25"/>
    </row>
    <row r="7312">
      <c r="A7312" s="22" t="s">
        <v>21712</v>
      </c>
      <c r="B7312" s="4" t="s">
        <v>2065</v>
      </c>
      <c r="C7312" s="4" t="s">
        <v>4315</v>
      </c>
      <c r="D7312" s="10">
        <v>1.592155906E9</v>
      </c>
      <c r="E7312" s="25">
        <v>0.14495146</v>
      </c>
      <c r="G7312" s="25"/>
    </row>
    <row r="7313">
      <c r="A7313" s="4" t="s">
        <v>21713</v>
      </c>
      <c r="B7313" s="4" t="s">
        <v>5086</v>
      </c>
      <c r="C7313" s="4" t="s">
        <v>11311</v>
      </c>
      <c r="D7313" s="10">
        <v>1.591991437E9</v>
      </c>
      <c r="E7313" s="25">
        <v>0.14485289</v>
      </c>
      <c r="G7313" s="25"/>
    </row>
    <row r="7314">
      <c r="A7314" s="4" t="s">
        <v>21714</v>
      </c>
      <c r="B7314" s="4" t="s">
        <v>7257</v>
      </c>
      <c r="C7314" s="4" t="s">
        <v>1771</v>
      </c>
      <c r="D7314" s="10">
        <v>1.593140499E9</v>
      </c>
      <c r="E7314" s="25">
        <v>0.14475113</v>
      </c>
      <c r="G7314" s="25"/>
    </row>
    <row r="7315">
      <c r="A7315" s="4" t="s">
        <v>21715</v>
      </c>
      <c r="B7315" s="4" t="s">
        <v>13098</v>
      </c>
      <c r="C7315" s="4" t="s">
        <v>4863</v>
      </c>
      <c r="D7315" s="10">
        <v>1.591014685E9</v>
      </c>
      <c r="E7315" s="25">
        <v>0.144704</v>
      </c>
      <c r="G7315" s="25"/>
    </row>
    <row r="7316">
      <c r="A7316" s="4" t="s">
        <v>21716</v>
      </c>
      <c r="B7316" s="4" t="s">
        <v>4049</v>
      </c>
      <c r="C7316" s="4" t="s">
        <v>7270</v>
      </c>
      <c r="D7316" s="10">
        <v>1.59346063E9</v>
      </c>
      <c r="E7316" s="25">
        <v>0.14469962</v>
      </c>
      <c r="G7316" s="25"/>
    </row>
    <row r="7317">
      <c r="A7317" s="4" t="s">
        <v>21717</v>
      </c>
      <c r="B7317" s="4" t="s">
        <v>3886</v>
      </c>
      <c r="C7317" s="4" t="s">
        <v>9823</v>
      </c>
      <c r="D7317" s="10">
        <v>1.593658685E9</v>
      </c>
      <c r="E7317" s="25">
        <v>0.14464447</v>
      </c>
      <c r="G7317" s="25"/>
    </row>
    <row r="7318">
      <c r="A7318" s="4" t="s">
        <v>21718</v>
      </c>
      <c r="B7318" s="4" t="s">
        <v>16438</v>
      </c>
      <c r="C7318" s="4" t="s">
        <v>1043</v>
      </c>
      <c r="D7318" s="10">
        <v>1.592595035E9</v>
      </c>
      <c r="E7318" s="25">
        <v>0.14450167</v>
      </c>
      <c r="G7318" s="25"/>
    </row>
    <row r="7319">
      <c r="A7319" s="4" t="s">
        <v>21719</v>
      </c>
      <c r="B7319" s="4" t="s">
        <v>14109</v>
      </c>
      <c r="C7319" s="4" t="s">
        <v>12536</v>
      </c>
      <c r="D7319" s="10">
        <v>1.591729493E9</v>
      </c>
      <c r="E7319" s="25">
        <v>0.14449057</v>
      </c>
      <c r="G7319" s="25"/>
    </row>
    <row r="7320">
      <c r="A7320" s="22" t="s">
        <v>21720</v>
      </c>
      <c r="B7320" s="4" t="s">
        <v>1327</v>
      </c>
      <c r="C7320" s="4" t="s">
        <v>3218</v>
      </c>
      <c r="D7320" s="10">
        <v>1.5922353E9</v>
      </c>
      <c r="E7320" s="25">
        <v>0.14448902</v>
      </c>
      <c r="G7320" s="25"/>
    </row>
    <row r="7321">
      <c r="A7321" s="4" t="s">
        <v>21721</v>
      </c>
      <c r="B7321" s="4" t="s">
        <v>2593</v>
      </c>
      <c r="C7321" s="4" t="s">
        <v>11576</v>
      </c>
      <c r="D7321" s="10">
        <v>1.591154362E9</v>
      </c>
      <c r="E7321" s="25">
        <v>0.14439063</v>
      </c>
      <c r="G7321" s="25"/>
    </row>
    <row r="7322">
      <c r="A7322" s="22" t="s">
        <v>21722</v>
      </c>
      <c r="B7322" s="4" t="s">
        <v>14114</v>
      </c>
      <c r="C7322" s="4" t="s">
        <v>8615</v>
      </c>
      <c r="D7322" s="10">
        <v>1.59286878E9</v>
      </c>
      <c r="E7322" s="25">
        <v>0.14434385</v>
      </c>
      <c r="G7322" s="25"/>
    </row>
    <row r="7323">
      <c r="A7323" s="4" t="s">
        <v>21723</v>
      </c>
      <c r="B7323" s="4" t="s">
        <v>13784</v>
      </c>
      <c r="C7323" s="4" t="s">
        <v>6960</v>
      </c>
      <c r="D7323" s="10">
        <v>1.593454476E9</v>
      </c>
      <c r="E7323" s="25">
        <v>0.14432573</v>
      </c>
      <c r="G7323" s="25"/>
    </row>
    <row r="7324">
      <c r="A7324" s="22" t="s">
        <v>21724</v>
      </c>
      <c r="B7324" s="4" t="s">
        <v>2065</v>
      </c>
      <c r="C7324" s="4" t="s">
        <v>5162</v>
      </c>
      <c r="D7324" s="10">
        <v>1.593025583E9</v>
      </c>
      <c r="E7324" s="25">
        <v>0.14417574</v>
      </c>
      <c r="G7324" s="25"/>
    </row>
    <row r="7325">
      <c r="A7325" s="4" t="s">
        <v>21725</v>
      </c>
      <c r="B7325" s="4" t="s">
        <v>930</v>
      </c>
      <c r="C7325" s="4" t="s">
        <v>8392</v>
      </c>
      <c r="D7325" s="10">
        <v>1.593021811E9</v>
      </c>
      <c r="E7325" s="25">
        <v>0.14411148</v>
      </c>
      <c r="G7325" s="25"/>
    </row>
    <row r="7326">
      <c r="A7326" s="4" t="s">
        <v>21726</v>
      </c>
      <c r="B7326" s="4" t="s">
        <v>13784</v>
      </c>
      <c r="C7326" s="4" t="s">
        <v>7399</v>
      </c>
      <c r="D7326" s="10">
        <v>1.592928683E9</v>
      </c>
      <c r="E7326" s="25">
        <v>0.14405487</v>
      </c>
      <c r="G7326" s="25"/>
    </row>
    <row r="7327">
      <c r="A7327" s="22" t="s">
        <v>21727</v>
      </c>
      <c r="B7327" s="4" t="s">
        <v>17677</v>
      </c>
      <c r="C7327" s="4" t="s">
        <v>8543</v>
      </c>
      <c r="D7327" s="10">
        <v>1.591245967E9</v>
      </c>
      <c r="E7327" s="25">
        <v>0.1439949</v>
      </c>
      <c r="G7327" s="25"/>
    </row>
    <row r="7328">
      <c r="A7328" s="22" t="s">
        <v>21728</v>
      </c>
      <c r="B7328" s="4" t="s">
        <v>11591</v>
      </c>
      <c r="C7328" s="4" t="s">
        <v>9040</v>
      </c>
      <c r="D7328" s="10">
        <v>1.59206632E9</v>
      </c>
      <c r="E7328" s="25">
        <v>0.1439472</v>
      </c>
      <c r="G7328" s="25"/>
    </row>
    <row r="7329">
      <c r="A7329" s="4" t="s">
        <v>21729</v>
      </c>
      <c r="B7329" s="4" t="s">
        <v>21730</v>
      </c>
      <c r="C7329" s="4" t="s">
        <v>1385</v>
      </c>
      <c r="D7329" s="10">
        <v>1.593087779E9</v>
      </c>
      <c r="E7329" s="25">
        <v>0.1438328</v>
      </c>
      <c r="G7329" s="25"/>
    </row>
    <row r="7330">
      <c r="A7330" s="4" t="s">
        <v>21731</v>
      </c>
      <c r="B7330" s="4" t="s">
        <v>13970</v>
      </c>
      <c r="C7330" s="4" t="s">
        <v>845</v>
      </c>
      <c r="D7330" s="10">
        <v>1.592231141E9</v>
      </c>
      <c r="E7330" s="25">
        <v>0.14377865</v>
      </c>
      <c r="G7330" s="25"/>
    </row>
    <row r="7331">
      <c r="A7331" s="4" t="s">
        <v>21732</v>
      </c>
      <c r="B7331" s="4" t="s">
        <v>14817</v>
      </c>
      <c r="C7331" s="4" t="s">
        <v>6233</v>
      </c>
      <c r="D7331" s="10">
        <v>1.592493468E9</v>
      </c>
      <c r="E7331" s="25">
        <v>0.14369655</v>
      </c>
      <c r="G7331" s="25"/>
    </row>
    <row r="7332">
      <c r="A7332" s="4" t="s">
        <v>21733</v>
      </c>
      <c r="B7332" s="4" t="s">
        <v>13663</v>
      </c>
      <c r="C7332" s="4" t="s">
        <v>6606</v>
      </c>
      <c r="D7332" s="10">
        <v>1.592362527E9</v>
      </c>
      <c r="E7332" s="25">
        <v>0.14342633</v>
      </c>
      <c r="G7332" s="25"/>
    </row>
    <row r="7333">
      <c r="A7333" s="22" t="s">
        <v>21734</v>
      </c>
      <c r="B7333" s="4" t="s">
        <v>930</v>
      </c>
      <c r="C7333" s="4" t="s">
        <v>12382</v>
      </c>
      <c r="D7333" s="10">
        <v>1.591038142E9</v>
      </c>
      <c r="E7333" s="25">
        <v>0.14331529</v>
      </c>
      <c r="G7333" s="25"/>
    </row>
    <row r="7334">
      <c r="A7334" s="4" t="s">
        <v>21735</v>
      </c>
      <c r="B7334" s="4" t="s">
        <v>4375</v>
      </c>
      <c r="C7334" s="4" t="s">
        <v>6221</v>
      </c>
      <c r="D7334" s="10">
        <v>1.593367017E9</v>
      </c>
      <c r="E7334" s="25">
        <v>0.14321308</v>
      </c>
      <c r="G7334" s="25"/>
    </row>
    <row r="7335">
      <c r="A7335" s="22" t="s">
        <v>21736</v>
      </c>
      <c r="B7335" s="4" t="s">
        <v>13537</v>
      </c>
      <c r="C7335" s="4" t="s">
        <v>3210</v>
      </c>
      <c r="D7335" s="10">
        <v>1.59298212E9</v>
      </c>
      <c r="E7335" s="25">
        <v>0.14305043</v>
      </c>
      <c r="G7335" s="25"/>
    </row>
    <row r="7336">
      <c r="A7336" s="4" t="s">
        <v>21737</v>
      </c>
      <c r="B7336" s="4" t="s">
        <v>6354</v>
      </c>
      <c r="C7336" s="4" t="s">
        <v>4397</v>
      </c>
      <c r="D7336" s="10">
        <v>1.59269248E9</v>
      </c>
      <c r="E7336" s="25">
        <v>0.14295197</v>
      </c>
      <c r="G7336" s="25"/>
    </row>
    <row r="7337">
      <c r="A7337" s="4" t="s">
        <v>21738</v>
      </c>
      <c r="B7337" s="4" t="s">
        <v>4375</v>
      </c>
      <c r="C7337" s="4" t="s">
        <v>6403</v>
      </c>
      <c r="D7337" s="10">
        <v>1.59127297E9</v>
      </c>
      <c r="E7337" s="25">
        <v>0.14281689</v>
      </c>
      <c r="G7337" s="25"/>
    </row>
    <row r="7338">
      <c r="A7338" s="4" t="s">
        <v>21739</v>
      </c>
      <c r="B7338" s="4" t="s">
        <v>1790</v>
      </c>
      <c r="C7338" s="4" t="s">
        <v>10478</v>
      </c>
      <c r="D7338" s="10">
        <v>1.592323673E9</v>
      </c>
      <c r="E7338" s="25">
        <v>0.14268674</v>
      </c>
      <c r="G7338" s="25"/>
    </row>
    <row r="7339">
      <c r="A7339" s="4" t="s">
        <v>21740</v>
      </c>
      <c r="B7339" s="4" t="s">
        <v>14235</v>
      </c>
      <c r="C7339" s="4" t="s">
        <v>12421</v>
      </c>
      <c r="D7339" s="10">
        <v>1.591768084E9</v>
      </c>
      <c r="E7339" s="25">
        <v>0.14237939</v>
      </c>
      <c r="G7339" s="25"/>
    </row>
    <row r="7340">
      <c r="A7340" s="4" t="s">
        <v>21741</v>
      </c>
      <c r="B7340" s="4" t="s">
        <v>13806</v>
      </c>
      <c r="C7340" s="4" t="s">
        <v>1241</v>
      </c>
      <c r="D7340" s="10">
        <v>1.591549295E9</v>
      </c>
      <c r="E7340" s="25">
        <v>0.14235008</v>
      </c>
      <c r="G7340" s="25"/>
    </row>
    <row r="7341">
      <c r="A7341" s="4" t="s">
        <v>21742</v>
      </c>
      <c r="B7341" s="4" t="s">
        <v>5714</v>
      </c>
      <c r="C7341" s="4" t="s">
        <v>6577</v>
      </c>
      <c r="D7341" s="10">
        <v>1.591540465E9</v>
      </c>
      <c r="E7341" s="25">
        <v>0.14233752</v>
      </c>
      <c r="G7341" s="25"/>
    </row>
    <row r="7342">
      <c r="A7342" s="22" t="s">
        <v>21743</v>
      </c>
      <c r="B7342" s="4" t="s">
        <v>872</v>
      </c>
      <c r="C7342" s="4" t="s">
        <v>2850</v>
      </c>
      <c r="D7342" s="10">
        <v>1.593372852E9</v>
      </c>
      <c r="E7342" s="25">
        <v>0.14227681</v>
      </c>
      <c r="G7342" s="25"/>
    </row>
    <row r="7343">
      <c r="A7343" s="4" t="s">
        <v>21744</v>
      </c>
      <c r="B7343" s="4" t="s">
        <v>14466</v>
      </c>
      <c r="C7343" s="4" t="s">
        <v>10817</v>
      </c>
      <c r="D7343" s="10">
        <v>1.592092022E9</v>
      </c>
      <c r="E7343" s="25">
        <v>0.14217588</v>
      </c>
      <c r="G7343" s="25"/>
    </row>
    <row r="7344">
      <c r="A7344" s="4" t="s">
        <v>21745</v>
      </c>
      <c r="B7344" s="4" t="s">
        <v>11083</v>
      </c>
      <c r="C7344" s="4" t="s">
        <v>777</v>
      </c>
      <c r="D7344" s="10">
        <v>1.592315883E9</v>
      </c>
      <c r="E7344" s="25">
        <v>0.14216122</v>
      </c>
      <c r="G7344" s="25"/>
    </row>
    <row r="7345">
      <c r="A7345" s="22" t="s">
        <v>21746</v>
      </c>
      <c r="B7345" s="4" t="s">
        <v>3886</v>
      </c>
      <c r="C7345" s="4" t="s">
        <v>4460</v>
      </c>
      <c r="D7345" s="10">
        <v>1.592944827E9</v>
      </c>
      <c r="E7345" s="25">
        <v>0.14215831</v>
      </c>
      <c r="G7345" s="25"/>
    </row>
    <row r="7346">
      <c r="A7346" s="4" t="s">
        <v>21747</v>
      </c>
      <c r="B7346" s="4" t="s">
        <v>8727</v>
      </c>
      <c r="C7346" s="4" t="s">
        <v>5605</v>
      </c>
      <c r="D7346" s="10">
        <v>1.592243935E9</v>
      </c>
      <c r="E7346" s="25">
        <v>0.14212063</v>
      </c>
      <c r="G7346" s="25"/>
    </row>
    <row r="7347">
      <c r="A7347" s="22" t="s">
        <v>21748</v>
      </c>
      <c r="B7347" s="4" t="s">
        <v>1790</v>
      </c>
      <c r="C7347" s="4" t="s">
        <v>2560</v>
      </c>
      <c r="D7347" s="10">
        <v>1.592872332E9</v>
      </c>
      <c r="E7347" s="25">
        <v>0.1420156</v>
      </c>
      <c r="G7347" s="25"/>
    </row>
    <row r="7348">
      <c r="A7348" s="4" t="s">
        <v>21749</v>
      </c>
      <c r="B7348" s="4" t="s">
        <v>919</v>
      </c>
      <c r="C7348" s="4" t="s">
        <v>5982</v>
      </c>
      <c r="D7348" s="10">
        <v>1.591173909E9</v>
      </c>
      <c r="E7348" s="25">
        <v>0.14198184</v>
      </c>
      <c r="G7348" s="25"/>
    </row>
    <row r="7349">
      <c r="A7349" s="4" t="s">
        <v>21750</v>
      </c>
      <c r="B7349" s="4" t="s">
        <v>919</v>
      </c>
      <c r="C7349" s="4" t="s">
        <v>5866</v>
      </c>
      <c r="D7349" s="10">
        <v>1.591175533E9</v>
      </c>
      <c r="E7349" s="25">
        <v>0.14192604</v>
      </c>
      <c r="G7349" s="25"/>
    </row>
    <row r="7350">
      <c r="A7350" s="4" t="s">
        <v>21751</v>
      </c>
      <c r="B7350" s="4" t="s">
        <v>8319</v>
      </c>
      <c r="C7350" s="4" t="s">
        <v>2774</v>
      </c>
      <c r="D7350" s="10">
        <v>1.591908027E9</v>
      </c>
      <c r="E7350" s="25">
        <v>0.14192386</v>
      </c>
      <c r="G7350" s="25"/>
    </row>
    <row r="7351">
      <c r="A7351" s="4" t="s">
        <v>21752</v>
      </c>
      <c r="B7351" s="4" t="s">
        <v>13366</v>
      </c>
      <c r="C7351" s="4" t="s">
        <v>11721</v>
      </c>
      <c r="D7351" s="10">
        <v>1.591420467E9</v>
      </c>
      <c r="E7351" s="25">
        <v>0.14190583</v>
      </c>
      <c r="G7351" s="25"/>
    </row>
    <row r="7352">
      <c r="A7352" s="4" t="s">
        <v>21753</v>
      </c>
      <c r="B7352" s="4" t="s">
        <v>3404</v>
      </c>
      <c r="C7352" s="4" t="s">
        <v>5677</v>
      </c>
      <c r="D7352" s="10">
        <v>1.591112522E9</v>
      </c>
      <c r="E7352" s="25">
        <v>0.1419021</v>
      </c>
      <c r="G7352" s="25"/>
    </row>
    <row r="7353">
      <c r="A7353" s="22" t="s">
        <v>21754</v>
      </c>
      <c r="B7353" s="4" t="s">
        <v>3684</v>
      </c>
      <c r="C7353" s="4" t="s">
        <v>3643</v>
      </c>
      <c r="D7353" s="10">
        <v>1.592695618E9</v>
      </c>
      <c r="E7353" s="25">
        <v>0.14183293</v>
      </c>
      <c r="G7353" s="25"/>
    </row>
    <row r="7354">
      <c r="A7354" s="4" t="s">
        <v>21755</v>
      </c>
      <c r="B7354" s="4" t="s">
        <v>13185</v>
      </c>
      <c r="C7354" s="4" t="s">
        <v>6547</v>
      </c>
      <c r="D7354" s="10">
        <v>1.591927332E9</v>
      </c>
      <c r="E7354" s="25">
        <v>0.14181264</v>
      </c>
      <c r="G7354" s="25"/>
    </row>
    <row r="7355">
      <c r="A7355" s="4" t="s">
        <v>21756</v>
      </c>
      <c r="B7355" s="4" t="s">
        <v>2030</v>
      </c>
      <c r="C7355" s="4" t="s">
        <v>8093</v>
      </c>
      <c r="D7355" s="10">
        <v>1.593526129E9</v>
      </c>
      <c r="E7355" s="25">
        <v>0.14167649</v>
      </c>
      <c r="G7355" s="25"/>
    </row>
    <row r="7356">
      <c r="A7356" s="22" t="s">
        <v>21757</v>
      </c>
      <c r="B7356" s="4" t="s">
        <v>3947</v>
      </c>
      <c r="C7356" s="4" t="s">
        <v>10189</v>
      </c>
      <c r="D7356" s="10">
        <v>1.592407833E9</v>
      </c>
      <c r="E7356" s="25">
        <v>0.14143747</v>
      </c>
      <c r="G7356" s="25"/>
    </row>
    <row r="7357">
      <c r="A7357" s="4" t="s">
        <v>21758</v>
      </c>
      <c r="B7357" s="4" t="s">
        <v>2750</v>
      </c>
      <c r="C7357" s="4" t="s">
        <v>7667</v>
      </c>
      <c r="D7357" s="10">
        <v>1.591794164E9</v>
      </c>
      <c r="E7357" s="25">
        <v>0.14111282</v>
      </c>
      <c r="G7357" s="25"/>
    </row>
    <row r="7358">
      <c r="A7358" s="4" t="s">
        <v>21759</v>
      </c>
      <c r="B7358" s="4" t="s">
        <v>13738</v>
      </c>
      <c r="C7358" s="4" t="s">
        <v>4611</v>
      </c>
      <c r="D7358" s="10">
        <v>1.592422135E9</v>
      </c>
      <c r="E7358" s="25">
        <v>0.14078945</v>
      </c>
      <c r="G7358" s="25"/>
    </row>
    <row r="7359">
      <c r="A7359" s="22" t="s">
        <v>21760</v>
      </c>
      <c r="B7359" s="4" t="s">
        <v>1327</v>
      </c>
      <c r="C7359" s="4" t="s">
        <v>6472</v>
      </c>
      <c r="D7359" s="10">
        <v>1.593373241E9</v>
      </c>
      <c r="E7359" s="25">
        <v>0.14065893</v>
      </c>
      <c r="G7359" s="25"/>
    </row>
    <row r="7360">
      <c r="A7360" s="4" t="s">
        <v>21761</v>
      </c>
      <c r="B7360" s="4" t="s">
        <v>13663</v>
      </c>
      <c r="C7360" s="4" t="s">
        <v>532</v>
      </c>
      <c r="D7360" s="10">
        <v>1.592971439E9</v>
      </c>
      <c r="E7360" s="25">
        <v>0.14063883</v>
      </c>
      <c r="G7360" s="25"/>
    </row>
    <row r="7361">
      <c r="A7361" s="4" t="s">
        <v>21762</v>
      </c>
      <c r="B7361" s="4" t="s">
        <v>21763</v>
      </c>
      <c r="C7361" s="4" t="s">
        <v>8445</v>
      </c>
      <c r="D7361" s="10">
        <v>1.59130381E9</v>
      </c>
      <c r="E7361" s="25">
        <v>0.1404951</v>
      </c>
      <c r="G7361" s="25"/>
    </row>
    <row r="7362">
      <c r="A7362" s="4" t="s">
        <v>21764</v>
      </c>
      <c r="B7362" s="4" t="s">
        <v>13458</v>
      </c>
      <c r="C7362" s="4" t="s">
        <v>2023</v>
      </c>
      <c r="D7362" s="10">
        <v>1.591896093E9</v>
      </c>
      <c r="E7362" s="25">
        <v>0.1404455</v>
      </c>
      <c r="G7362" s="25"/>
    </row>
    <row r="7363">
      <c r="A7363" s="4" t="s">
        <v>21765</v>
      </c>
      <c r="B7363" s="4" t="s">
        <v>2284</v>
      </c>
      <c r="C7363" s="4" t="s">
        <v>9043</v>
      </c>
      <c r="D7363" s="10">
        <v>1.592461756E9</v>
      </c>
      <c r="E7363" s="25">
        <v>0.1403453</v>
      </c>
      <c r="G7363" s="25"/>
    </row>
    <row r="7364">
      <c r="A7364" s="22" t="s">
        <v>21766</v>
      </c>
      <c r="B7364" s="4" t="s">
        <v>11591</v>
      </c>
      <c r="C7364" s="4" t="s">
        <v>74</v>
      </c>
      <c r="D7364" s="10">
        <v>1.591979637E9</v>
      </c>
      <c r="E7364" s="25">
        <v>0.14029488</v>
      </c>
      <c r="G7364" s="25"/>
    </row>
    <row r="7365">
      <c r="A7365" s="22" t="s">
        <v>21767</v>
      </c>
      <c r="B7365" s="4" t="s">
        <v>1790</v>
      </c>
      <c r="C7365" s="4" t="s">
        <v>4105</v>
      </c>
      <c r="D7365" s="10">
        <v>1.591592766E9</v>
      </c>
      <c r="E7365" s="25">
        <v>0.14020759</v>
      </c>
      <c r="G7365" s="25"/>
    </row>
    <row r="7366">
      <c r="A7366" s="4" t="s">
        <v>21768</v>
      </c>
      <c r="B7366" s="4" t="s">
        <v>14927</v>
      </c>
      <c r="C7366" s="4" t="s">
        <v>970</v>
      </c>
      <c r="D7366" s="10">
        <v>1.593132002E9</v>
      </c>
      <c r="E7366" s="25">
        <v>0.14019795</v>
      </c>
      <c r="G7366" s="25"/>
    </row>
    <row r="7367">
      <c r="A7367" s="4" t="s">
        <v>21769</v>
      </c>
      <c r="B7367" s="4" t="s">
        <v>1790</v>
      </c>
      <c r="C7367" s="4" t="s">
        <v>7438</v>
      </c>
      <c r="D7367" s="10">
        <v>1.591026035E9</v>
      </c>
      <c r="E7367" s="25">
        <v>0.14011522</v>
      </c>
      <c r="G7367" s="25"/>
    </row>
    <row r="7368">
      <c r="A7368" s="4" t="s">
        <v>21770</v>
      </c>
      <c r="B7368" s="4" t="s">
        <v>13135</v>
      </c>
      <c r="C7368" s="4" t="s">
        <v>6597</v>
      </c>
      <c r="D7368" s="10">
        <v>1.591071607E9</v>
      </c>
      <c r="E7368" s="25">
        <v>0.14007089</v>
      </c>
      <c r="G7368" s="25"/>
    </row>
    <row r="7369">
      <c r="A7369" s="4" t="s">
        <v>21771</v>
      </c>
      <c r="B7369" s="4" t="s">
        <v>21772</v>
      </c>
      <c r="C7369" s="4" t="s">
        <v>1974</v>
      </c>
      <c r="D7369" s="10">
        <v>1.593357987E9</v>
      </c>
      <c r="E7369" s="25">
        <v>0.14006707</v>
      </c>
      <c r="G7369" s="25"/>
    </row>
    <row r="7370">
      <c r="A7370" s="4" t="s">
        <v>21773</v>
      </c>
      <c r="B7370" s="4" t="s">
        <v>13509</v>
      </c>
      <c r="C7370" s="4" t="s">
        <v>444</v>
      </c>
      <c r="D7370" s="10">
        <v>1.591340565E9</v>
      </c>
      <c r="E7370" s="25">
        <v>0.13998997</v>
      </c>
      <c r="G7370" s="25"/>
    </row>
    <row r="7371">
      <c r="A7371" s="22" t="s">
        <v>21774</v>
      </c>
      <c r="B7371" s="4" t="s">
        <v>13601</v>
      </c>
      <c r="C7371" s="4" t="s">
        <v>8839</v>
      </c>
      <c r="D7371" s="10">
        <v>1.592329787E9</v>
      </c>
      <c r="E7371" s="25">
        <v>0.1399878</v>
      </c>
      <c r="G7371" s="25"/>
    </row>
    <row r="7372">
      <c r="A7372" s="22" t="s">
        <v>21775</v>
      </c>
      <c r="B7372" s="4" t="s">
        <v>1790</v>
      </c>
      <c r="C7372" s="4" t="s">
        <v>532</v>
      </c>
      <c r="D7372" s="10">
        <v>1.592942861E9</v>
      </c>
      <c r="E7372" s="25">
        <v>0.13995995</v>
      </c>
      <c r="G7372" s="25"/>
    </row>
    <row r="7373">
      <c r="A7373" s="4" t="s">
        <v>21776</v>
      </c>
      <c r="B7373" s="4" t="s">
        <v>7379</v>
      </c>
      <c r="C7373" s="4" t="s">
        <v>10653</v>
      </c>
      <c r="D7373" s="10">
        <v>1.59183865E9</v>
      </c>
      <c r="E7373" s="25">
        <v>0.13993673</v>
      </c>
      <c r="G7373" s="25"/>
    </row>
    <row r="7374">
      <c r="A7374" s="22" t="s">
        <v>21777</v>
      </c>
      <c r="B7374" s="4" t="s">
        <v>8489</v>
      </c>
      <c r="C7374" s="4" t="s">
        <v>802</v>
      </c>
      <c r="D7374" s="10">
        <v>1.593464471E9</v>
      </c>
      <c r="E7374" s="25">
        <v>0.1399107</v>
      </c>
      <c r="G7374" s="25"/>
    </row>
    <row r="7375">
      <c r="A7375" s="4" t="s">
        <v>21778</v>
      </c>
      <c r="B7375" s="4" t="s">
        <v>13098</v>
      </c>
      <c r="C7375" s="4" t="s">
        <v>2974</v>
      </c>
      <c r="D7375" s="10">
        <v>1.592430934E9</v>
      </c>
      <c r="E7375" s="25">
        <v>0.13986629</v>
      </c>
      <c r="G7375" s="25"/>
    </row>
    <row r="7376">
      <c r="A7376" s="4" t="s">
        <v>21779</v>
      </c>
      <c r="B7376" s="4" t="s">
        <v>1215</v>
      </c>
      <c r="C7376" s="4" t="s">
        <v>9631</v>
      </c>
      <c r="D7376" s="10">
        <v>1.592444761E9</v>
      </c>
      <c r="E7376" s="25">
        <v>0.13977537</v>
      </c>
      <c r="G7376" s="25"/>
    </row>
    <row r="7377">
      <c r="A7377" s="4" t="s">
        <v>21780</v>
      </c>
      <c r="B7377" s="4" t="s">
        <v>1041</v>
      </c>
      <c r="C7377" s="4" t="s">
        <v>3652</v>
      </c>
      <c r="D7377" s="10">
        <v>1.591018027E9</v>
      </c>
      <c r="E7377" s="25">
        <v>0.13977182</v>
      </c>
      <c r="G7377" s="25"/>
    </row>
    <row r="7378">
      <c r="A7378" s="4" t="s">
        <v>21781</v>
      </c>
      <c r="B7378" s="4" t="s">
        <v>16438</v>
      </c>
      <c r="C7378" s="4" t="s">
        <v>560</v>
      </c>
      <c r="D7378" s="10">
        <v>1.592110558E9</v>
      </c>
      <c r="E7378" s="25">
        <v>0.13970482</v>
      </c>
      <c r="G7378" s="25"/>
    </row>
    <row r="7379">
      <c r="A7379" s="4" t="s">
        <v>21782</v>
      </c>
      <c r="B7379" s="4" t="s">
        <v>5559</v>
      </c>
      <c r="C7379" s="4" t="s">
        <v>12556</v>
      </c>
      <c r="D7379" s="10">
        <v>1.592730362E9</v>
      </c>
      <c r="E7379" s="25">
        <v>0.13965532</v>
      </c>
      <c r="G7379" s="25"/>
    </row>
    <row r="7380">
      <c r="A7380" s="4" t="s">
        <v>21783</v>
      </c>
      <c r="B7380" s="4" t="s">
        <v>21784</v>
      </c>
      <c r="C7380" s="4" t="s">
        <v>8993</v>
      </c>
      <c r="D7380" s="10">
        <v>1.592971085E9</v>
      </c>
      <c r="E7380" s="25">
        <v>0.13962401</v>
      </c>
      <c r="G7380" s="25"/>
    </row>
    <row r="7381">
      <c r="A7381" s="22" t="s">
        <v>21785</v>
      </c>
      <c r="B7381" s="4" t="s">
        <v>15715</v>
      </c>
      <c r="C7381" s="4" t="s">
        <v>2650</v>
      </c>
      <c r="D7381" s="10">
        <v>1.592361343E9</v>
      </c>
      <c r="E7381" s="25">
        <v>0.13954519</v>
      </c>
      <c r="G7381" s="25"/>
    </row>
    <row r="7382">
      <c r="A7382" s="4" t="s">
        <v>21786</v>
      </c>
      <c r="B7382" s="4" t="s">
        <v>8489</v>
      </c>
      <c r="C7382" s="4" t="s">
        <v>1629</v>
      </c>
      <c r="D7382" s="10">
        <v>1.592083625E9</v>
      </c>
      <c r="E7382" s="25">
        <v>0.13950524</v>
      </c>
      <c r="G7382" s="25"/>
    </row>
    <row r="7383">
      <c r="A7383" s="22" t="s">
        <v>21787</v>
      </c>
      <c r="B7383" s="4" t="s">
        <v>2065</v>
      </c>
      <c r="C7383" s="4" t="s">
        <v>6302</v>
      </c>
      <c r="D7383" s="10">
        <v>1.591832262E9</v>
      </c>
      <c r="E7383" s="25">
        <v>0.13944653</v>
      </c>
      <c r="G7383" s="25"/>
    </row>
    <row r="7384">
      <c r="A7384" s="22" t="s">
        <v>21788</v>
      </c>
      <c r="B7384" s="4" t="s">
        <v>15513</v>
      </c>
      <c r="C7384" s="4" t="s">
        <v>2157</v>
      </c>
      <c r="D7384" s="10">
        <v>1.592610277E9</v>
      </c>
      <c r="E7384" s="25">
        <v>0.13944116</v>
      </c>
      <c r="G7384" s="25"/>
    </row>
    <row r="7385">
      <c r="A7385" s="22" t="s">
        <v>21789</v>
      </c>
      <c r="B7385" s="4" t="s">
        <v>3294</v>
      </c>
      <c r="C7385" s="4" t="s">
        <v>6000</v>
      </c>
      <c r="D7385" s="10">
        <v>1.591800173E9</v>
      </c>
      <c r="E7385" s="25">
        <v>0.13943507</v>
      </c>
      <c r="G7385" s="25"/>
    </row>
    <row r="7386">
      <c r="A7386" s="4" t="s">
        <v>21790</v>
      </c>
      <c r="B7386" s="4" t="s">
        <v>14145</v>
      </c>
      <c r="C7386" s="4" t="s">
        <v>2430</v>
      </c>
      <c r="D7386" s="10">
        <v>1.591057122E9</v>
      </c>
      <c r="E7386" s="25">
        <v>0.13939783</v>
      </c>
      <c r="G7386" s="25"/>
    </row>
    <row r="7387">
      <c r="A7387" s="4" t="s">
        <v>21791</v>
      </c>
      <c r="B7387" s="4" t="s">
        <v>2848</v>
      </c>
      <c r="C7387" s="4" t="s">
        <v>8993</v>
      </c>
      <c r="D7387" s="10">
        <v>1.592938914E9</v>
      </c>
      <c r="E7387" s="25">
        <v>0.13930938</v>
      </c>
      <c r="G7387" s="25"/>
    </row>
    <row r="7388">
      <c r="A7388" s="4" t="s">
        <v>21792</v>
      </c>
      <c r="B7388" s="4" t="s">
        <v>21793</v>
      </c>
      <c r="C7388" s="4" t="s">
        <v>916</v>
      </c>
      <c r="D7388" s="10">
        <v>1.591248075E9</v>
      </c>
      <c r="E7388" s="25">
        <v>0.13927934</v>
      </c>
      <c r="G7388" s="25"/>
    </row>
    <row r="7389">
      <c r="A7389" s="4" t="s">
        <v>21794</v>
      </c>
      <c r="B7389" s="4" t="s">
        <v>14893</v>
      </c>
      <c r="C7389" s="4" t="s">
        <v>830</v>
      </c>
      <c r="D7389" s="10">
        <v>1.591809184E9</v>
      </c>
      <c r="E7389" s="25">
        <v>0.13922991</v>
      </c>
      <c r="G7389" s="25"/>
    </row>
    <row r="7390">
      <c r="A7390" s="22" t="s">
        <v>21795</v>
      </c>
      <c r="B7390" s="4" t="s">
        <v>6282</v>
      </c>
      <c r="C7390" s="4" t="s">
        <v>3136</v>
      </c>
      <c r="D7390" s="10">
        <v>1.593471116E9</v>
      </c>
      <c r="E7390" s="25">
        <v>0.139228</v>
      </c>
      <c r="G7390" s="25"/>
    </row>
    <row r="7391">
      <c r="A7391" s="4" t="s">
        <v>21796</v>
      </c>
      <c r="B7391" s="4" t="s">
        <v>4671</v>
      </c>
      <c r="C7391" s="4" t="s">
        <v>6296</v>
      </c>
      <c r="D7391" s="10">
        <v>1.59231056E9</v>
      </c>
      <c r="E7391" s="25">
        <v>0.13921134</v>
      </c>
      <c r="G7391" s="25"/>
    </row>
    <row r="7392">
      <c r="A7392" s="4" t="s">
        <v>21797</v>
      </c>
      <c r="B7392" s="4" t="s">
        <v>1619</v>
      </c>
      <c r="C7392" s="4" t="s">
        <v>3176</v>
      </c>
      <c r="D7392" s="10">
        <v>1.591717241E9</v>
      </c>
      <c r="E7392" s="25">
        <v>0.13912688</v>
      </c>
      <c r="G7392" s="25"/>
    </row>
    <row r="7393">
      <c r="A7393" s="4" t="s">
        <v>21798</v>
      </c>
      <c r="B7393" s="4" t="s">
        <v>1327</v>
      </c>
      <c r="C7393" s="4" t="s">
        <v>8102</v>
      </c>
      <c r="D7393" s="10">
        <v>1.592397816E9</v>
      </c>
      <c r="E7393" s="25">
        <v>0.13912506</v>
      </c>
      <c r="G7393" s="25"/>
    </row>
    <row r="7394">
      <c r="A7394" s="22" t="s">
        <v>21799</v>
      </c>
      <c r="B7394" s="4" t="s">
        <v>872</v>
      </c>
      <c r="C7394" s="4" t="s">
        <v>5720</v>
      </c>
      <c r="D7394" s="10">
        <v>1.591543872E9</v>
      </c>
      <c r="E7394" s="25">
        <v>0.13907064</v>
      </c>
      <c r="G7394" s="25"/>
    </row>
    <row r="7395">
      <c r="A7395" s="4" t="s">
        <v>21800</v>
      </c>
      <c r="B7395" s="4" t="s">
        <v>15928</v>
      </c>
      <c r="C7395" s="4" t="s">
        <v>12421</v>
      </c>
      <c r="D7395" s="10">
        <v>1.591799211E9</v>
      </c>
      <c r="E7395" s="25">
        <v>0.13902341</v>
      </c>
      <c r="G7395" s="25"/>
    </row>
    <row r="7396">
      <c r="A7396" s="4" t="s">
        <v>21801</v>
      </c>
      <c r="B7396" s="4" t="s">
        <v>5714</v>
      </c>
      <c r="C7396" s="4" t="s">
        <v>12536</v>
      </c>
      <c r="D7396" s="10">
        <v>1.591749809E9</v>
      </c>
      <c r="E7396" s="25">
        <v>0.13895386</v>
      </c>
      <c r="G7396" s="25"/>
    </row>
    <row r="7397">
      <c r="A7397" s="4" t="s">
        <v>21802</v>
      </c>
      <c r="B7397" s="4" t="s">
        <v>16738</v>
      </c>
      <c r="C7397" s="4" t="s">
        <v>4562</v>
      </c>
      <c r="D7397" s="10">
        <v>1.592533204E9</v>
      </c>
      <c r="E7397" s="25">
        <v>0.1388056</v>
      </c>
      <c r="G7397" s="25"/>
    </row>
    <row r="7398">
      <c r="A7398" s="4" t="s">
        <v>21803</v>
      </c>
      <c r="B7398" s="4" t="s">
        <v>939</v>
      </c>
      <c r="C7398" s="4" t="s">
        <v>7846</v>
      </c>
      <c r="D7398" s="10">
        <v>1.591063174E9</v>
      </c>
      <c r="E7398" s="25">
        <v>0.13875891</v>
      </c>
      <c r="G7398" s="25"/>
    </row>
    <row r="7399">
      <c r="A7399" s="22" t="s">
        <v>21804</v>
      </c>
      <c r="B7399" s="4" t="s">
        <v>13601</v>
      </c>
      <c r="C7399" s="4" t="s">
        <v>7954</v>
      </c>
      <c r="D7399" s="10">
        <v>1.592325507E9</v>
      </c>
      <c r="E7399" s="25">
        <v>0.13860792</v>
      </c>
      <c r="G7399" s="25"/>
    </row>
    <row r="7400">
      <c r="A7400" s="4" t="s">
        <v>21805</v>
      </c>
      <c r="B7400" s="4" t="s">
        <v>5036</v>
      </c>
      <c r="C7400" s="4" t="s">
        <v>5038</v>
      </c>
      <c r="D7400" s="10">
        <v>1.593055384E9</v>
      </c>
      <c r="E7400" s="25">
        <v>0.13853993</v>
      </c>
      <c r="G7400" s="25"/>
    </row>
    <row r="7401">
      <c r="A7401" s="22" t="s">
        <v>21806</v>
      </c>
      <c r="B7401" s="4" t="s">
        <v>2065</v>
      </c>
      <c r="C7401" s="4" t="s">
        <v>3296</v>
      </c>
      <c r="D7401" s="10">
        <v>1.592234739E9</v>
      </c>
      <c r="E7401" s="25">
        <v>0.13835399</v>
      </c>
      <c r="G7401" s="25"/>
    </row>
    <row r="7402">
      <c r="A7402" s="4" t="s">
        <v>21807</v>
      </c>
      <c r="B7402" s="4" t="s">
        <v>1790</v>
      </c>
      <c r="C7402" s="4" t="s">
        <v>10863</v>
      </c>
      <c r="D7402" s="10">
        <v>1.591832118E9</v>
      </c>
      <c r="E7402" s="25">
        <v>0.13834043</v>
      </c>
      <c r="G7402" s="25"/>
    </row>
    <row r="7403">
      <c r="A7403" s="22" t="s">
        <v>21808</v>
      </c>
      <c r="B7403" s="4" t="s">
        <v>1336</v>
      </c>
      <c r="C7403" s="4" t="s">
        <v>9950</v>
      </c>
      <c r="D7403" s="10">
        <v>1.591003898E9</v>
      </c>
      <c r="E7403" s="25">
        <v>0.13812472</v>
      </c>
      <c r="G7403" s="25"/>
    </row>
    <row r="7404">
      <c r="A7404" s="4" t="s">
        <v>21809</v>
      </c>
      <c r="B7404" s="4" t="s">
        <v>4273</v>
      </c>
      <c r="C7404" s="4" t="s">
        <v>2527</v>
      </c>
      <c r="D7404" s="10">
        <v>1.592919821E9</v>
      </c>
      <c r="E7404" s="25">
        <v>0.1381097</v>
      </c>
      <c r="G7404" s="25"/>
    </row>
    <row r="7405">
      <c r="A7405" s="4" t="s">
        <v>21810</v>
      </c>
      <c r="B7405" s="4" t="s">
        <v>21811</v>
      </c>
      <c r="C7405" s="4" t="s">
        <v>147</v>
      </c>
      <c r="D7405" s="10">
        <v>1.593458895E9</v>
      </c>
      <c r="E7405" s="25">
        <v>0.1380905</v>
      </c>
      <c r="G7405" s="25"/>
    </row>
    <row r="7406">
      <c r="A7406" s="22" t="s">
        <v>21812</v>
      </c>
      <c r="B7406" s="4" t="s">
        <v>20086</v>
      </c>
      <c r="C7406" s="4" t="s">
        <v>9065</v>
      </c>
      <c r="D7406" s="10">
        <v>1.592258929E9</v>
      </c>
      <c r="E7406" s="25">
        <v>0.13800222</v>
      </c>
      <c r="G7406" s="25"/>
    </row>
    <row r="7407">
      <c r="A7407" s="4" t="s">
        <v>21813</v>
      </c>
      <c r="B7407" s="4" t="s">
        <v>17062</v>
      </c>
      <c r="C7407" s="4" t="s">
        <v>7598</v>
      </c>
      <c r="D7407" s="10">
        <v>1.592145437E9</v>
      </c>
      <c r="E7407" s="25">
        <v>0.13789436</v>
      </c>
      <c r="G7407" s="25"/>
    </row>
    <row r="7408">
      <c r="A7408" s="4" t="s">
        <v>21814</v>
      </c>
      <c r="B7408" s="4" t="s">
        <v>2989</v>
      </c>
      <c r="C7408" s="4" t="s">
        <v>7232</v>
      </c>
      <c r="D7408" s="10">
        <v>1.591825843E9</v>
      </c>
      <c r="E7408" s="25">
        <v>0.13772553</v>
      </c>
      <c r="G7408" s="25"/>
    </row>
    <row r="7409">
      <c r="A7409" s="4" t="s">
        <v>21815</v>
      </c>
      <c r="B7409" s="4" t="s">
        <v>6505</v>
      </c>
      <c r="C7409" s="4" t="s">
        <v>10824</v>
      </c>
      <c r="D7409" s="10">
        <v>1.593284419E9</v>
      </c>
      <c r="E7409" s="25">
        <v>0.13770378</v>
      </c>
      <c r="G7409" s="25"/>
    </row>
    <row r="7410">
      <c r="A7410" s="22" t="s">
        <v>21816</v>
      </c>
      <c r="B7410" s="4" t="s">
        <v>6282</v>
      </c>
      <c r="C7410" s="4" t="s">
        <v>5842</v>
      </c>
      <c r="D7410" s="10">
        <v>1.592249517E9</v>
      </c>
      <c r="E7410" s="25">
        <v>0.13769886</v>
      </c>
      <c r="G7410" s="25"/>
    </row>
    <row r="7411">
      <c r="A7411" s="22" t="s">
        <v>21817</v>
      </c>
      <c r="B7411" s="4" t="s">
        <v>21818</v>
      </c>
      <c r="C7411" s="4" t="s">
        <v>7531</v>
      </c>
      <c r="D7411" s="10">
        <v>1.592334455E9</v>
      </c>
      <c r="E7411" s="25">
        <v>0.1376855</v>
      </c>
      <c r="G7411" s="25"/>
    </row>
    <row r="7412">
      <c r="A7412" s="4" t="s">
        <v>21819</v>
      </c>
      <c r="B7412" s="4" t="s">
        <v>10815</v>
      </c>
      <c r="C7412" s="4" t="s">
        <v>10665</v>
      </c>
      <c r="D7412" s="10">
        <v>1.593246029E9</v>
      </c>
      <c r="E7412" s="25">
        <v>0.13761121</v>
      </c>
      <c r="G7412" s="25"/>
    </row>
    <row r="7413">
      <c r="A7413" s="4" t="s">
        <v>21820</v>
      </c>
      <c r="B7413" s="4" t="s">
        <v>13599</v>
      </c>
      <c r="C7413" s="4" t="s">
        <v>4951</v>
      </c>
      <c r="D7413" s="10">
        <v>1.592351632E9</v>
      </c>
      <c r="E7413" s="25">
        <v>0.13760467</v>
      </c>
      <c r="G7413" s="25"/>
    </row>
    <row r="7414">
      <c r="A7414" s="4" t="s">
        <v>21821</v>
      </c>
      <c r="B7414" s="4" t="s">
        <v>14592</v>
      </c>
      <c r="C7414" s="4" t="s">
        <v>6179</v>
      </c>
      <c r="D7414" s="10">
        <v>1.591804158E9</v>
      </c>
      <c r="E7414" s="25">
        <v>0.13758218</v>
      </c>
      <c r="G7414" s="25"/>
    </row>
    <row r="7415">
      <c r="A7415" s="4" t="s">
        <v>21822</v>
      </c>
      <c r="B7415" s="4" t="s">
        <v>21823</v>
      </c>
      <c r="C7415" s="4" t="s">
        <v>8510</v>
      </c>
      <c r="D7415" s="10">
        <v>1.591974237E9</v>
      </c>
      <c r="E7415" s="25">
        <v>0.13751511</v>
      </c>
      <c r="G7415" s="25"/>
    </row>
    <row r="7416">
      <c r="A7416" s="4" t="s">
        <v>21824</v>
      </c>
      <c r="B7416" s="4" t="s">
        <v>6354</v>
      </c>
      <c r="C7416" s="4" t="s">
        <v>8993</v>
      </c>
      <c r="D7416" s="10">
        <v>1.592972605E9</v>
      </c>
      <c r="E7416" s="25">
        <v>0.1374899</v>
      </c>
      <c r="G7416" s="25"/>
    </row>
    <row r="7417">
      <c r="A7417" s="22" t="s">
        <v>21825</v>
      </c>
      <c r="B7417" s="4" t="s">
        <v>2323</v>
      </c>
      <c r="C7417" s="4" t="s">
        <v>11990</v>
      </c>
      <c r="D7417" s="10">
        <v>1.593036833E9</v>
      </c>
      <c r="E7417" s="25">
        <v>0.1374362</v>
      </c>
      <c r="G7417" s="25"/>
    </row>
    <row r="7418">
      <c r="A7418" s="4" t="s">
        <v>21826</v>
      </c>
      <c r="B7418" s="4" t="s">
        <v>21827</v>
      </c>
      <c r="C7418" s="4" t="s">
        <v>970</v>
      </c>
      <c r="D7418" s="10">
        <v>1.593160146E9</v>
      </c>
      <c r="E7418" s="25">
        <v>0.13735838</v>
      </c>
      <c r="G7418" s="25"/>
    </row>
    <row r="7419">
      <c r="A7419" s="4" t="s">
        <v>21828</v>
      </c>
      <c r="B7419" s="4" t="s">
        <v>17081</v>
      </c>
      <c r="C7419" s="4" t="s">
        <v>11603</v>
      </c>
      <c r="D7419" s="10">
        <v>1.593507384E9</v>
      </c>
      <c r="E7419" s="25">
        <v>0.13732351</v>
      </c>
      <c r="G7419" s="25"/>
    </row>
    <row r="7420">
      <c r="A7420" s="4" t="s">
        <v>21829</v>
      </c>
      <c r="B7420" s="4" t="s">
        <v>13813</v>
      </c>
      <c r="C7420" s="4" t="s">
        <v>10552</v>
      </c>
      <c r="D7420" s="10">
        <v>1.592419039E9</v>
      </c>
      <c r="E7420" s="25">
        <v>0.1373024</v>
      </c>
      <c r="G7420" s="25"/>
    </row>
    <row r="7421">
      <c r="A7421" s="22" t="s">
        <v>21830</v>
      </c>
      <c r="B7421" s="4" t="s">
        <v>930</v>
      </c>
      <c r="C7421" s="4" t="s">
        <v>6138</v>
      </c>
      <c r="D7421" s="10">
        <v>1.593224646E9</v>
      </c>
      <c r="E7421" s="25">
        <v>0.13695309</v>
      </c>
      <c r="G7421" s="25"/>
    </row>
    <row r="7422">
      <c r="A7422" s="4" t="s">
        <v>21831</v>
      </c>
      <c r="B7422" s="4" t="s">
        <v>1041</v>
      </c>
      <c r="C7422" s="4" t="s">
        <v>5585</v>
      </c>
      <c r="D7422" s="10">
        <v>1.591498299E9</v>
      </c>
      <c r="E7422" s="25">
        <v>0.13683258</v>
      </c>
      <c r="G7422" s="25"/>
    </row>
    <row r="7423">
      <c r="A7423" s="22" t="s">
        <v>21832</v>
      </c>
      <c r="B7423" s="4" t="s">
        <v>930</v>
      </c>
      <c r="C7423" s="4" t="s">
        <v>1305</v>
      </c>
      <c r="D7423" s="10">
        <v>1.592955603E9</v>
      </c>
      <c r="E7423" s="25">
        <v>0.13678126</v>
      </c>
      <c r="G7423" s="25"/>
    </row>
    <row r="7424">
      <c r="A7424" s="22" t="s">
        <v>21833</v>
      </c>
      <c r="B7424" s="4" t="s">
        <v>15295</v>
      </c>
      <c r="C7424" s="4" t="s">
        <v>371</v>
      </c>
      <c r="D7424" s="10">
        <v>1.593469617E9</v>
      </c>
      <c r="E7424" s="25">
        <v>0.13674003</v>
      </c>
      <c r="G7424" s="25"/>
    </row>
    <row r="7425">
      <c r="A7425" s="4" t="s">
        <v>21834</v>
      </c>
      <c r="B7425" s="4" t="s">
        <v>5337</v>
      </c>
      <c r="C7425" s="4" t="s">
        <v>11654</v>
      </c>
      <c r="D7425" s="10">
        <v>1.591122447E9</v>
      </c>
      <c r="E7425" s="25">
        <v>0.13670117</v>
      </c>
      <c r="G7425" s="25"/>
    </row>
    <row r="7426">
      <c r="A7426" s="4" t="s">
        <v>21835</v>
      </c>
      <c r="B7426" s="4" t="s">
        <v>21836</v>
      </c>
      <c r="C7426" s="4" t="s">
        <v>12272</v>
      </c>
      <c r="D7426" s="10">
        <v>1.592600125E9</v>
      </c>
      <c r="E7426" s="25">
        <v>0.13667604</v>
      </c>
      <c r="G7426" s="25"/>
    </row>
    <row r="7427">
      <c r="A7427" s="22" t="s">
        <v>21837</v>
      </c>
      <c r="B7427" s="4" t="s">
        <v>13135</v>
      </c>
      <c r="C7427" s="4" t="s">
        <v>6630</v>
      </c>
      <c r="D7427" s="10">
        <v>1.591575625E9</v>
      </c>
      <c r="E7427" s="25">
        <v>0.13661733</v>
      </c>
      <c r="G7427" s="25"/>
    </row>
    <row r="7428">
      <c r="A7428" s="22" t="s">
        <v>21838</v>
      </c>
      <c r="B7428" s="4" t="s">
        <v>11591</v>
      </c>
      <c r="C7428" s="4" t="s">
        <v>11192</v>
      </c>
      <c r="D7428" s="10">
        <v>1.591976845E9</v>
      </c>
      <c r="E7428" s="25">
        <v>0.1365509</v>
      </c>
      <c r="G7428" s="25"/>
    </row>
    <row r="7429">
      <c r="A7429" s="4" t="s">
        <v>21839</v>
      </c>
      <c r="B7429" s="4" t="s">
        <v>1281</v>
      </c>
      <c r="C7429" s="4" t="s">
        <v>11417</v>
      </c>
      <c r="D7429" s="10">
        <v>1.591974263E9</v>
      </c>
      <c r="E7429" s="25">
        <v>0.13642038</v>
      </c>
      <c r="G7429" s="25"/>
    </row>
    <row r="7430">
      <c r="A7430" s="4" t="s">
        <v>21840</v>
      </c>
      <c r="B7430" s="4" t="s">
        <v>20363</v>
      </c>
      <c r="C7430" s="4" t="s">
        <v>10836</v>
      </c>
      <c r="D7430" s="10">
        <v>1.59205095E9</v>
      </c>
      <c r="E7430" s="25">
        <v>0.13640882</v>
      </c>
      <c r="G7430" s="25"/>
    </row>
    <row r="7431">
      <c r="A7431" s="4" t="s">
        <v>21841</v>
      </c>
      <c r="B7431" s="4" t="s">
        <v>13194</v>
      </c>
      <c r="C7431" s="4" t="s">
        <v>11054</v>
      </c>
      <c r="D7431" s="10">
        <v>1.591034205E9</v>
      </c>
      <c r="E7431" s="25">
        <v>0.1363848</v>
      </c>
      <c r="G7431" s="25"/>
    </row>
    <row r="7432">
      <c r="A7432" s="22" t="s">
        <v>21842</v>
      </c>
      <c r="B7432" s="4" t="s">
        <v>2040</v>
      </c>
      <c r="C7432" s="4" t="s">
        <v>6570</v>
      </c>
      <c r="D7432" s="10">
        <v>1.592068814E9</v>
      </c>
      <c r="E7432" s="25">
        <v>0.13634011</v>
      </c>
      <c r="G7432" s="25"/>
    </row>
    <row r="7433">
      <c r="A7433" s="4" t="s">
        <v>21843</v>
      </c>
      <c r="B7433" s="4" t="s">
        <v>1619</v>
      </c>
      <c r="C7433" s="4" t="s">
        <v>10948</v>
      </c>
      <c r="D7433" s="10">
        <v>1.591537532E9</v>
      </c>
      <c r="E7433" s="25">
        <v>0.1361618</v>
      </c>
      <c r="G7433" s="25"/>
    </row>
    <row r="7434">
      <c r="A7434" s="22" t="s">
        <v>21844</v>
      </c>
      <c r="B7434" s="4" t="s">
        <v>1683</v>
      </c>
      <c r="C7434" s="4" t="s">
        <v>5080</v>
      </c>
      <c r="D7434" s="10">
        <v>1.592141007E9</v>
      </c>
      <c r="E7434" s="25">
        <v>0.13604012</v>
      </c>
      <c r="G7434" s="25"/>
    </row>
    <row r="7435">
      <c r="A7435" s="4" t="s">
        <v>21845</v>
      </c>
      <c r="B7435" s="4" t="s">
        <v>21846</v>
      </c>
      <c r="C7435" s="4" t="s">
        <v>907</v>
      </c>
      <c r="D7435" s="10">
        <v>1.592240624E9</v>
      </c>
      <c r="E7435" s="25">
        <v>0.13590251</v>
      </c>
      <c r="G7435" s="25"/>
    </row>
    <row r="7436">
      <c r="A7436" s="4" t="s">
        <v>21847</v>
      </c>
      <c r="B7436" s="4" t="s">
        <v>17706</v>
      </c>
      <c r="C7436" s="4" t="s">
        <v>7249</v>
      </c>
      <c r="D7436" s="10">
        <v>1.591527405E9</v>
      </c>
      <c r="E7436" s="25">
        <v>0.13579647</v>
      </c>
      <c r="G7436" s="25"/>
    </row>
    <row r="7437">
      <c r="A7437" s="22" t="s">
        <v>21848</v>
      </c>
      <c r="B7437" s="4" t="s">
        <v>13945</v>
      </c>
      <c r="C7437" s="4" t="s">
        <v>5180</v>
      </c>
      <c r="D7437" s="10">
        <v>1.591907562E9</v>
      </c>
      <c r="E7437" s="25">
        <v>0.13573705</v>
      </c>
      <c r="G7437" s="25"/>
    </row>
    <row r="7438">
      <c r="A7438" s="4" t="s">
        <v>21849</v>
      </c>
      <c r="B7438" s="4" t="s">
        <v>19677</v>
      </c>
      <c r="C7438" s="4" t="s">
        <v>4906</v>
      </c>
      <c r="D7438" s="10">
        <v>1.592514862E9</v>
      </c>
      <c r="E7438" s="25">
        <v>0.13571092</v>
      </c>
      <c r="G7438" s="25"/>
    </row>
    <row r="7439">
      <c r="A7439" s="4" t="s">
        <v>21850</v>
      </c>
      <c r="B7439" s="4" t="s">
        <v>15999</v>
      </c>
      <c r="C7439" s="4" t="s">
        <v>4562</v>
      </c>
      <c r="D7439" s="10">
        <v>1.592515447E9</v>
      </c>
      <c r="E7439" s="25">
        <v>0.13569646</v>
      </c>
      <c r="G7439" s="25"/>
    </row>
    <row r="7440">
      <c r="A7440" s="22" t="s">
        <v>21851</v>
      </c>
      <c r="B7440" s="4" t="s">
        <v>17761</v>
      </c>
      <c r="C7440" s="4" t="s">
        <v>461</v>
      </c>
      <c r="D7440" s="10">
        <v>1.593449625E9</v>
      </c>
      <c r="E7440" s="25">
        <v>0.13568726</v>
      </c>
      <c r="G7440" s="25"/>
    </row>
    <row r="7441">
      <c r="A7441" s="4" t="s">
        <v>21852</v>
      </c>
      <c r="B7441" s="4" t="s">
        <v>14793</v>
      </c>
      <c r="C7441" s="4" t="s">
        <v>6606</v>
      </c>
      <c r="D7441" s="10">
        <v>1.59237002E9</v>
      </c>
      <c r="E7441" s="25">
        <v>0.13566305</v>
      </c>
      <c r="G7441" s="25"/>
    </row>
    <row r="7442">
      <c r="A7442" s="4" t="s">
        <v>21853</v>
      </c>
      <c r="B7442" s="4" t="s">
        <v>16362</v>
      </c>
      <c r="C7442" s="4" t="s">
        <v>7934</v>
      </c>
      <c r="D7442" s="10">
        <v>1.593228786E9</v>
      </c>
      <c r="E7442" s="25">
        <v>0.13563283</v>
      </c>
      <c r="G7442" s="25"/>
    </row>
    <row r="7443">
      <c r="A7443" s="4" t="s">
        <v>21854</v>
      </c>
      <c r="B7443" s="4" t="s">
        <v>8489</v>
      </c>
      <c r="C7443" s="4" t="s">
        <v>7382</v>
      </c>
      <c r="D7443" s="10">
        <v>1.592579232E9</v>
      </c>
      <c r="E7443" s="25">
        <v>0.13544898</v>
      </c>
      <c r="G7443" s="25"/>
    </row>
    <row r="7444">
      <c r="A7444" s="4" t="s">
        <v>21855</v>
      </c>
      <c r="B7444" s="4" t="s">
        <v>17726</v>
      </c>
      <c r="C7444" s="4" t="s">
        <v>10756</v>
      </c>
      <c r="D7444" s="10">
        <v>1.591206086E9</v>
      </c>
      <c r="E7444" s="25">
        <v>0.1353709</v>
      </c>
      <c r="G7444" s="25"/>
    </row>
    <row r="7445">
      <c r="A7445" s="4" t="s">
        <v>21856</v>
      </c>
      <c r="B7445" s="4" t="s">
        <v>1619</v>
      </c>
      <c r="C7445" s="4" t="s">
        <v>6083</v>
      </c>
      <c r="D7445" s="10">
        <v>1.592737137E9</v>
      </c>
      <c r="E7445" s="25">
        <v>0.13535714</v>
      </c>
      <c r="G7445" s="25"/>
    </row>
    <row r="7446">
      <c r="A7446" s="4" t="s">
        <v>21857</v>
      </c>
      <c r="B7446" s="4" t="s">
        <v>1619</v>
      </c>
      <c r="C7446" s="4" t="s">
        <v>9917</v>
      </c>
      <c r="D7446" s="10">
        <v>1.592438021E9</v>
      </c>
      <c r="E7446" s="25">
        <v>0.1353089</v>
      </c>
      <c r="G7446" s="25"/>
    </row>
    <row r="7447">
      <c r="A7447" s="4" t="s">
        <v>21858</v>
      </c>
      <c r="B7447" s="4" t="s">
        <v>21859</v>
      </c>
      <c r="C7447" s="4" t="s">
        <v>3798</v>
      </c>
      <c r="D7447" s="10">
        <v>1.592100334E9</v>
      </c>
      <c r="E7447" s="25">
        <v>0.13517557</v>
      </c>
      <c r="G7447" s="25"/>
    </row>
    <row r="7448">
      <c r="A7448" s="4" t="s">
        <v>21860</v>
      </c>
      <c r="B7448" s="4" t="s">
        <v>14958</v>
      </c>
      <c r="C7448" s="4" t="s">
        <v>1352</v>
      </c>
      <c r="D7448" s="10">
        <v>1.593390962E9</v>
      </c>
      <c r="E7448" s="25">
        <v>0.13515228</v>
      </c>
      <c r="G7448" s="25"/>
    </row>
    <row r="7449">
      <c r="A7449" s="4" t="s">
        <v>21861</v>
      </c>
      <c r="B7449" s="4" t="s">
        <v>973</v>
      </c>
      <c r="C7449" s="4" t="s">
        <v>1851</v>
      </c>
      <c r="D7449" s="10">
        <v>1.591414834E9</v>
      </c>
      <c r="E7449" s="25">
        <v>0.13491873</v>
      </c>
      <c r="G7449" s="25"/>
    </row>
    <row r="7450">
      <c r="A7450" s="4" t="s">
        <v>21862</v>
      </c>
      <c r="B7450" s="4" t="s">
        <v>2989</v>
      </c>
      <c r="C7450" s="4" t="s">
        <v>1625</v>
      </c>
      <c r="D7450" s="10">
        <v>1.592425959E9</v>
      </c>
      <c r="E7450" s="25">
        <v>0.13479067</v>
      </c>
      <c r="G7450" s="25"/>
    </row>
    <row r="7451">
      <c r="A7451" s="4" t="s">
        <v>21863</v>
      </c>
      <c r="B7451" s="4" t="s">
        <v>21563</v>
      </c>
      <c r="C7451" s="4" t="s">
        <v>371</v>
      </c>
      <c r="D7451" s="10">
        <v>1.593454587E9</v>
      </c>
      <c r="E7451" s="25">
        <v>0.13476765</v>
      </c>
      <c r="G7451" s="25"/>
    </row>
    <row r="7452">
      <c r="A7452" s="4" t="s">
        <v>21864</v>
      </c>
      <c r="B7452" s="4" t="s">
        <v>14975</v>
      </c>
      <c r="C7452" s="4" t="s">
        <v>11369</v>
      </c>
      <c r="D7452" s="10">
        <v>1.593220338E9</v>
      </c>
      <c r="E7452" s="25">
        <v>0.13432059</v>
      </c>
      <c r="G7452" s="25"/>
    </row>
    <row r="7453">
      <c r="A7453" s="22" t="s">
        <v>21865</v>
      </c>
      <c r="B7453" s="4" t="s">
        <v>21866</v>
      </c>
      <c r="C7453" s="4" t="s">
        <v>8918</v>
      </c>
      <c r="D7453" s="10">
        <v>1.591965962E9</v>
      </c>
      <c r="E7453" s="25">
        <v>0.13421255</v>
      </c>
      <c r="G7453" s="25"/>
    </row>
    <row r="7454">
      <c r="A7454" s="4" t="s">
        <v>21867</v>
      </c>
      <c r="B7454" s="4" t="s">
        <v>4846</v>
      </c>
      <c r="C7454" s="4" t="s">
        <v>12347</v>
      </c>
      <c r="D7454" s="10">
        <v>1.592105808E9</v>
      </c>
      <c r="E7454" s="25">
        <v>0.13373354</v>
      </c>
      <c r="G7454" s="25"/>
    </row>
    <row r="7455">
      <c r="A7455" s="4" t="s">
        <v>21868</v>
      </c>
      <c r="B7455" s="4" t="s">
        <v>1619</v>
      </c>
      <c r="C7455" s="4" t="s">
        <v>1189</v>
      </c>
      <c r="D7455" s="10">
        <v>1.591808869E9</v>
      </c>
      <c r="E7455" s="25">
        <v>0.13372034</v>
      </c>
      <c r="G7455" s="25"/>
    </row>
    <row r="7456">
      <c r="A7456" s="4" t="s">
        <v>21869</v>
      </c>
      <c r="B7456" s="4" t="s">
        <v>14107</v>
      </c>
      <c r="C7456" s="4" t="s">
        <v>3184</v>
      </c>
      <c r="D7456" s="10">
        <v>1.593185088E9</v>
      </c>
      <c r="E7456" s="25">
        <v>0.13370815</v>
      </c>
      <c r="G7456" s="25"/>
    </row>
    <row r="7457">
      <c r="A7457" s="4" t="s">
        <v>21870</v>
      </c>
      <c r="B7457" s="4" t="s">
        <v>3294</v>
      </c>
      <c r="C7457" s="4" t="s">
        <v>3652</v>
      </c>
      <c r="D7457" s="10">
        <v>1.591014672E9</v>
      </c>
      <c r="E7457" s="25">
        <v>0.13361959</v>
      </c>
      <c r="G7457" s="25"/>
    </row>
    <row r="7458">
      <c r="A7458" s="4" t="s">
        <v>21871</v>
      </c>
      <c r="B7458" s="4" t="s">
        <v>13293</v>
      </c>
      <c r="C7458" s="4" t="s">
        <v>9891</v>
      </c>
      <c r="D7458" s="10">
        <v>1.592022131E9</v>
      </c>
      <c r="E7458" s="25">
        <v>0.1335161</v>
      </c>
      <c r="G7458" s="25"/>
    </row>
    <row r="7459">
      <c r="A7459" s="4" t="s">
        <v>21872</v>
      </c>
      <c r="B7459" s="4" t="s">
        <v>8727</v>
      </c>
      <c r="C7459" s="4" t="s">
        <v>7880</v>
      </c>
      <c r="D7459" s="10">
        <v>1.592064118E9</v>
      </c>
      <c r="E7459" s="25">
        <v>0.13350336</v>
      </c>
      <c r="G7459" s="25"/>
    </row>
    <row r="7460">
      <c r="A7460" s="4" t="s">
        <v>21873</v>
      </c>
      <c r="B7460" s="4" t="s">
        <v>15928</v>
      </c>
      <c r="C7460" s="4" t="s">
        <v>12543</v>
      </c>
      <c r="D7460" s="10">
        <v>1.591370008E9</v>
      </c>
      <c r="E7460" s="25">
        <v>0.13343373</v>
      </c>
      <c r="G7460" s="25"/>
    </row>
    <row r="7461">
      <c r="A7461" s="22" t="s">
        <v>21874</v>
      </c>
      <c r="B7461" s="4" t="s">
        <v>14506</v>
      </c>
      <c r="C7461" s="4" t="s">
        <v>8839</v>
      </c>
      <c r="D7461" s="10">
        <v>1.592332852E9</v>
      </c>
      <c r="E7461" s="25">
        <v>0.13342473</v>
      </c>
      <c r="G7461" s="25"/>
    </row>
    <row r="7462">
      <c r="A7462" s="4" t="s">
        <v>21875</v>
      </c>
      <c r="B7462" s="4" t="s">
        <v>17706</v>
      </c>
      <c r="C7462" s="4" t="s">
        <v>10752</v>
      </c>
      <c r="D7462" s="10">
        <v>1.591871806E9</v>
      </c>
      <c r="E7462" s="25">
        <v>0.13339505</v>
      </c>
      <c r="G7462" s="25"/>
    </row>
    <row r="7463">
      <c r="A7463" s="22" t="s">
        <v>21876</v>
      </c>
      <c r="B7463" s="4" t="s">
        <v>2040</v>
      </c>
      <c r="C7463" s="4" t="s">
        <v>6076</v>
      </c>
      <c r="D7463" s="10">
        <v>1.592525996E9</v>
      </c>
      <c r="E7463" s="25">
        <v>0.1331749</v>
      </c>
      <c r="G7463" s="25"/>
    </row>
    <row r="7464">
      <c r="A7464" s="4" t="s">
        <v>21877</v>
      </c>
      <c r="B7464" s="4" t="s">
        <v>1619</v>
      </c>
      <c r="C7464" s="4" t="s">
        <v>11101</v>
      </c>
      <c r="D7464" s="10">
        <v>1.591119172E9</v>
      </c>
      <c r="E7464" s="25">
        <v>0.13313048</v>
      </c>
      <c r="G7464" s="25"/>
    </row>
    <row r="7465">
      <c r="A7465" s="4" t="s">
        <v>21878</v>
      </c>
      <c r="B7465" s="4" t="s">
        <v>14656</v>
      </c>
      <c r="C7465" s="4" t="s">
        <v>11638</v>
      </c>
      <c r="D7465" s="10">
        <v>1.591718371E9</v>
      </c>
      <c r="E7465" s="25">
        <v>0.13312647</v>
      </c>
      <c r="G7465" s="25"/>
    </row>
    <row r="7466">
      <c r="A7466" s="4" t="s">
        <v>21879</v>
      </c>
      <c r="B7466" s="4" t="s">
        <v>6354</v>
      </c>
      <c r="C7466" s="4" t="s">
        <v>10262</v>
      </c>
      <c r="D7466" s="10">
        <v>1.59336622E9</v>
      </c>
      <c r="E7466" s="25">
        <v>0.1330997</v>
      </c>
      <c r="G7466" s="25"/>
    </row>
    <row r="7467">
      <c r="A7467" s="22" t="s">
        <v>21880</v>
      </c>
      <c r="B7467" s="4" t="s">
        <v>15083</v>
      </c>
      <c r="C7467" s="4" t="s">
        <v>7411</v>
      </c>
      <c r="D7467" s="10">
        <v>1.591730664E9</v>
      </c>
      <c r="E7467" s="25">
        <v>0.13305074</v>
      </c>
      <c r="G7467" s="25"/>
    </row>
    <row r="7468">
      <c r="A7468" s="4" t="s">
        <v>21881</v>
      </c>
      <c r="B7468" s="4" t="s">
        <v>1619</v>
      </c>
      <c r="C7468" s="4" t="s">
        <v>5842</v>
      </c>
      <c r="D7468" s="10">
        <v>1.592236962E9</v>
      </c>
      <c r="E7468" s="25">
        <v>0.13298039</v>
      </c>
      <c r="G7468" s="25"/>
    </row>
    <row r="7469">
      <c r="A7469" s="22" t="s">
        <v>21882</v>
      </c>
      <c r="B7469" s="4" t="s">
        <v>21883</v>
      </c>
      <c r="C7469" s="4" t="s">
        <v>5524</v>
      </c>
      <c r="D7469" s="10">
        <v>1.593156034E9</v>
      </c>
      <c r="E7469" s="25">
        <v>0.13291822</v>
      </c>
      <c r="G7469" s="25"/>
    </row>
    <row r="7470">
      <c r="A7470" s="4" t="s">
        <v>21884</v>
      </c>
      <c r="B7470" s="4" t="s">
        <v>21565</v>
      </c>
      <c r="C7470" s="4" t="s">
        <v>3636</v>
      </c>
      <c r="D7470" s="10">
        <v>1.593037388E9</v>
      </c>
      <c r="E7470" s="25">
        <v>0.13280864</v>
      </c>
      <c r="G7470" s="25"/>
    </row>
    <row r="7471">
      <c r="A7471" s="4" t="s">
        <v>21885</v>
      </c>
      <c r="B7471" s="4" t="s">
        <v>19752</v>
      </c>
      <c r="C7471" s="4" t="s">
        <v>607</v>
      </c>
      <c r="D7471" s="10">
        <v>1.592727594E9</v>
      </c>
      <c r="E7471" s="25">
        <v>0.13280483</v>
      </c>
      <c r="G7471" s="25"/>
    </row>
    <row r="7472">
      <c r="A7472" s="4" t="s">
        <v>21886</v>
      </c>
      <c r="B7472" s="4" t="s">
        <v>8727</v>
      </c>
      <c r="C7472" s="4" t="s">
        <v>7259</v>
      </c>
      <c r="D7472" s="10">
        <v>1.591564552E9</v>
      </c>
      <c r="E7472" s="25">
        <v>0.13280037</v>
      </c>
      <c r="G7472" s="25"/>
    </row>
    <row r="7473">
      <c r="A7473" s="4" t="s">
        <v>21887</v>
      </c>
      <c r="B7473" s="4" t="s">
        <v>21888</v>
      </c>
      <c r="C7473" s="4" t="s">
        <v>2963</v>
      </c>
      <c r="D7473" s="10">
        <v>1.591271601E9</v>
      </c>
      <c r="E7473" s="25">
        <v>0.13277179</v>
      </c>
      <c r="G7473" s="25"/>
    </row>
    <row r="7474">
      <c r="A7474" s="22" t="s">
        <v>21889</v>
      </c>
      <c r="B7474" s="4" t="s">
        <v>14866</v>
      </c>
      <c r="C7474" s="4" t="s">
        <v>7356</v>
      </c>
      <c r="D7474" s="10">
        <v>1.593297293E9</v>
      </c>
      <c r="E7474" s="25">
        <v>0.13274075</v>
      </c>
      <c r="G7474" s="25"/>
    </row>
    <row r="7475">
      <c r="A7475" s="22" t="s">
        <v>21890</v>
      </c>
      <c r="B7475" s="4" t="s">
        <v>930</v>
      </c>
      <c r="C7475" s="4" t="s">
        <v>2982</v>
      </c>
      <c r="D7475" s="10">
        <v>1.592875882E9</v>
      </c>
      <c r="E7475" s="25">
        <v>0.13258457</v>
      </c>
      <c r="G7475" s="25"/>
    </row>
    <row r="7476">
      <c r="A7476" s="4" t="s">
        <v>21891</v>
      </c>
      <c r="B7476" s="4" t="s">
        <v>14055</v>
      </c>
      <c r="C7476" s="4" t="s">
        <v>10948</v>
      </c>
      <c r="D7476" s="10">
        <v>1.591596157E9</v>
      </c>
      <c r="E7476" s="25">
        <v>0.13247871</v>
      </c>
      <c r="G7476" s="25"/>
    </row>
    <row r="7477">
      <c r="A7477" s="22" t="s">
        <v>21892</v>
      </c>
      <c r="B7477" s="4" t="s">
        <v>17222</v>
      </c>
      <c r="C7477" s="4" t="s">
        <v>4906</v>
      </c>
      <c r="D7477" s="10">
        <v>1.592497981E9</v>
      </c>
      <c r="E7477" s="25">
        <v>0.13245215</v>
      </c>
      <c r="G7477" s="25"/>
    </row>
    <row r="7478">
      <c r="A7478" s="4" t="s">
        <v>21893</v>
      </c>
      <c r="B7478" s="4" t="s">
        <v>14656</v>
      </c>
      <c r="C7478" s="4" t="s">
        <v>8993</v>
      </c>
      <c r="D7478" s="10">
        <v>1.592953486E9</v>
      </c>
      <c r="E7478" s="25">
        <v>0.13240553</v>
      </c>
      <c r="G7478" s="25"/>
    </row>
    <row r="7479">
      <c r="A7479" s="4" t="s">
        <v>21894</v>
      </c>
      <c r="B7479" s="4" t="s">
        <v>5400</v>
      </c>
      <c r="C7479" s="4" t="s">
        <v>8267</v>
      </c>
      <c r="D7479" s="10">
        <v>1.591644666E9</v>
      </c>
      <c r="E7479" s="25">
        <v>0.13240044</v>
      </c>
      <c r="G7479" s="25"/>
    </row>
    <row r="7480">
      <c r="A7480" s="4" t="s">
        <v>21895</v>
      </c>
      <c r="B7480" s="4" t="s">
        <v>13643</v>
      </c>
      <c r="C7480" s="4" t="s">
        <v>38</v>
      </c>
      <c r="D7480" s="10">
        <v>1.591898863E9</v>
      </c>
      <c r="E7480" s="25">
        <v>0.13225082</v>
      </c>
      <c r="G7480" s="25"/>
    </row>
    <row r="7481">
      <c r="A7481" s="4" t="s">
        <v>21896</v>
      </c>
      <c r="B7481" s="4" t="s">
        <v>1999</v>
      </c>
      <c r="C7481" s="4" t="s">
        <v>5515</v>
      </c>
      <c r="D7481" s="10">
        <v>1.592552667E9</v>
      </c>
      <c r="E7481" s="25">
        <v>0.13220967</v>
      </c>
      <c r="G7481" s="25"/>
    </row>
    <row r="7482">
      <c r="A7482" s="4" t="s">
        <v>21897</v>
      </c>
      <c r="B7482" s="4" t="s">
        <v>21898</v>
      </c>
      <c r="C7482" s="4" t="s">
        <v>8093</v>
      </c>
      <c r="D7482" s="10">
        <v>1.5935467E9</v>
      </c>
      <c r="E7482" s="25">
        <v>0.13217755</v>
      </c>
      <c r="G7482" s="25"/>
    </row>
    <row r="7483">
      <c r="A7483" s="4" t="s">
        <v>21899</v>
      </c>
      <c r="B7483" s="4" t="s">
        <v>8489</v>
      </c>
      <c r="C7483" s="4" t="s">
        <v>2103</v>
      </c>
      <c r="D7483" s="10">
        <v>1.591552733E9</v>
      </c>
      <c r="E7483" s="25">
        <v>0.13212012</v>
      </c>
      <c r="G7483" s="25"/>
    </row>
    <row r="7484">
      <c r="A7484" s="4" t="s">
        <v>21900</v>
      </c>
      <c r="B7484" s="4" t="s">
        <v>21901</v>
      </c>
      <c r="C7484" s="4" t="s">
        <v>11836</v>
      </c>
      <c r="D7484" s="10">
        <v>1.59175664E9</v>
      </c>
      <c r="E7484" s="25">
        <v>0.13205741</v>
      </c>
      <c r="G7484" s="25"/>
    </row>
    <row r="7485">
      <c r="A7485" s="22" t="s">
        <v>21902</v>
      </c>
      <c r="B7485" s="4" t="s">
        <v>6034</v>
      </c>
      <c r="C7485" s="4" t="s">
        <v>11848</v>
      </c>
      <c r="D7485" s="10">
        <v>1.592164282E9</v>
      </c>
      <c r="E7485" s="25">
        <v>0.13205013</v>
      </c>
      <c r="G7485" s="25"/>
    </row>
    <row r="7486">
      <c r="A7486" s="4" t="s">
        <v>21903</v>
      </c>
      <c r="B7486" s="4" t="s">
        <v>21904</v>
      </c>
      <c r="C7486" s="4" t="s">
        <v>142</v>
      </c>
      <c r="D7486" s="10">
        <v>1.59218458E9</v>
      </c>
      <c r="E7486" s="25">
        <v>0.13199826</v>
      </c>
      <c r="G7486" s="25"/>
    </row>
    <row r="7487">
      <c r="A7487" s="22" t="s">
        <v>21905</v>
      </c>
      <c r="B7487" s="4" t="s">
        <v>2989</v>
      </c>
      <c r="C7487" s="4" t="s">
        <v>5506</v>
      </c>
      <c r="D7487" s="10">
        <v>1.592319563E9</v>
      </c>
      <c r="E7487" s="25">
        <v>0.13178228</v>
      </c>
      <c r="G7487" s="25"/>
    </row>
    <row r="7488">
      <c r="A7488" s="4" t="s">
        <v>21906</v>
      </c>
      <c r="B7488" s="4" t="s">
        <v>13188</v>
      </c>
      <c r="C7488" s="4" t="s">
        <v>7594</v>
      </c>
      <c r="D7488" s="10">
        <v>1.59340683E9</v>
      </c>
      <c r="E7488" s="25">
        <v>0.13177535</v>
      </c>
      <c r="G7488" s="25"/>
    </row>
    <row r="7489">
      <c r="A7489" s="4" t="s">
        <v>21907</v>
      </c>
      <c r="B7489" s="4" t="s">
        <v>14034</v>
      </c>
      <c r="C7489" s="4" t="s">
        <v>5116</v>
      </c>
      <c r="D7489" s="10">
        <v>1.593486499E9</v>
      </c>
      <c r="E7489" s="25">
        <v>0.13171601</v>
      </c>
      <c r="G7489" s="25"/>
    </row>
    <row r="7490">
      <c r="A7490" s="4" t="s">
        <v>21908</v>
      </c>
      <c r="B7490" s="4" t="s">
        <v>14907</v>
      </c>
      <c r="C7490" s="4" t="s">
        <v>7922</v>
      </c>
      <c r="D7490" s="10">
        <v>1.593312415E9</v>
      </c>
      <c r="E7490" s="25">
        <v>0.13166605</v>
      </c>
      <c r="G7490" s="25"/>
    </row>
    <row r="7491">
      <c r="A7491" s="4" t="s">
        <v>21909</v>
      </c>
      <c r="B7491" s="4" t="s">
        <v>1619</v>
      </c>
      <c r="C7491" s="4" t="s">
        <v>7373</v>
      </c>
      <c r="D7491" s="10">
        <v>1.593023039E9</v>
      </c>
      <c r="E7491" s="25">
        <v>0.1316411</v>
      </c>
      <c r="G7491" s="25"/>
    </row>
    <row r="7492">
      <c r="A7492" s="4" t="s">
        <v>21910</v>
      </c>
      <c r="B7492" s="4" t="s">
        <v>15715</v>
      </c>
      <c r="C7492" s="4" t="s">
        <v>794</v>
      </c>
      <c r="D7492" s="10">
        <v>1.592764762E9</v>
      </c>
      <c r="E7492" s="25">
        <v>0.13151151</v>
      </c>
      <c r="G7492" s="25"/>
    </row>
    <row r="7493">
      <c r="A7493" s="4" t="s">
        <v>21911</v>
      </c>
      <c r="B7493" s="4" t="s">
        <v>14793</v>
      </c>
      <c r="C7493" s="4" t="s">
        <v>2300</v>
      </c>
      <c r="D7493" s="10">
        <v>1.591111103E9</v>
      </c>
      <c r="E7493" s="25">
        <v>0.13148001</v>
      </c>
      <c r="G7493" s="25"/>
    </row>
    <row r="7494">
      <c r="A7494" s="4" t="s">
        <v>21912</v>
      </c>
      <c r="B7494" s="4" t="s">
        <v>14838</v>
      </c>
      <c r="C7494" s="4" t="s">
        <v>10491</v>
      </c>
      <c r="D7494" s="10">
        <v>1.592065868E9</v>
      </c>
      <c r="E7494" s="25">
        <v>0.13137235</v>
      </c>
      <c r="G7494" s="25"/>
    </row>
    <row r="7495">
      <c r="A7495" s="4" t="s">
        <v>21913</v>
      </c>
      <c r="B7495" s="4" t="s">
        <v>919</v>
      </c>
      <c r="C7495" s="4" t="s">
        <v>6032</v>
      </c>
      <c r="D7495" s="10">
        <v>1.59340991E9</v>
      </c>
      <c r="E7495" s="25">
        <v>0.13136369</v>
      </c>
      <c r="G7495" s="25"/>
    </row>
    <row r="7496">
      <c r="A7496" s="4" t="s">
        <v>21914</v>
      </c>
      <c r="B7496" s="4" t="s">
        <v>14114</v>
      </c>
      <c r="C7496" s="4" t="s">
        <v>12556</v>
      </c>
      <c r="D7496" s="10">
        <v>1.592756079E9</v>
      </c>
      <c r="E7496" s="25">
        <v>0.1312644</v>
      </c>
      <c r="G7496" s="25"/>
    </row>
    <row r="7497">
      <c r="A7497" s="22" t="s">
        <v>21915</v>
      </c>
      <c r="B7497" s="4" t="s">
        <v>13230</v>
      </c>
      <c r="C7497" s="4" t="s">
        <v>10147</v>
      </c>
      <c r="D7497" s="10">
        <v>1.593429604E9</v>
      </c>
      <c r="E7497" s="25">
        <v>0.1311379</v>
      </c>
      <c r="G7497" s="25"/>
    </row>
    <row r="7498">
      <c r="A7498" s="22" t="s">
        <v>21916</v>
      </c>
      <c r="B7498" s="4" t="s">
        <v>930</v>
      </c>
      <c r="C7498" s="4" t="s">
        <v>7880</v>
      </c>
      <c r="D7498" s="10">
        <v>1.592012107E9</v>
      </c>
      <c r="E7498" s="25">
        <v>0.13102567</v>
      </c>
      <c r="G7498" s="25"/>
    </row>
    <row r="7499">
      <c r="A7499" s="22" t="s">
        <v>21917</v>
      </c>
      <c r="B7499" s="4" t="s">
        <v>12250</v>
      </c>
      <c r="C7499" s="4" t="s">
        <v>4819</v>
      </c>
      <c r="D7499" s="10">
        <v>1.59260066E9</v>
      </c>
      <c r="E7499" s="25">
        <v>0.13101876</v>
      </c>
      <c r="G7499" s="25"/>
    </row>
    <row r="7500">
      <c r="A7500" s="4" t="s">
        <v>21918</v>
      </c>
      <c r="B7500" s="4" t="s">
        <v>14139</v>
      </c>
      <c r="C7500" s="4" t="s">
        <v>7574</v>
      </c>
      <c r="D7500" s="10">
        <v>1.591746658E9</v>
      </c>
      <c r="E7500" s="25">
        <v>0.13095167</v>
      </c>
      <c r="G7500" s="25"/>
    </row>
    <row r="7501">
      <c r="A7501" s="4" t="s">
        <v>21919</v>
      </c>
      <c r="B7501" s="4" t="s">
        <v>1067</v>
      </c>
      <c r="C7501" s="4" t="s">
        <v>528</v>
      </c>
      <c r="D7501" s="10">
        <v>1.592175914E9</v>
      </c>
      <c r="E7501" s="25">
        <v>0.13080232</v>
      </c>
      <c r="G7501" s="25"/>
    </row>
    <row r="7502">
      <c r="A7502" s="4" t="s">
        <v>21920</v>
      </c>
      <c r="B7502" s="4" t="s">
        <v>1425</v>
      </c>
      <c r="C7502" s="4" t="s">
        <v>6573</v>
      </c>
      <c r="D7502" s="10">
        <v>1.59188424E9</v>
      </c>
      <c r="E7502" s="25">
        <v>0.13070229</v>
      </c>
      <c r="G7502" s="25"/>
    </row>
    <row r="7503">
      <c r="A7503" s="4" t="s">
        <v>21921</v>
      </c>
      <c r="B7503" s="4" t="s">
        <v>1790</v>
      </c>
      <c r="C7503" s="4" t="s">
        <v>1324</v>
      </c>
      <c r="D7503" s="10">
        <v>1.591775442E9</v>
      </c>
      <c r="E7503" s="25">
        <v>0.13068536</v>
      </c>
      <c r="G7503" s="25"/>
    </row>
    <row r="7504">
      <c r="A7504" s="4" t="s">
        <v>21922</v>
      </c>
      <c r="B7504" s="4" t="s">
        <v>19452</v>
      </c>
      <c r="C7504" s="4" t="s">
        <v>9977</v>
      </c>
      <c r="D7504" s="10">
        <v>1.591299501E9</v>
      </c>
      <c r="E7504" s="25">
        <v>0.13065533</v>
      </c>
      <c r="G7504" s="25"/>
    </row>
    <row r="7505">
      <c r="A7505" s="4" t="s">
        <v>21923</v>
      </c>
      <c r="B7505" s="4" t="s">
        <v>5765</v>
      </c>
      <c r="C7505" s="4" t="s">
        <v>9991</v>
      </c>
      <c r="D7505" s="10">
        <v>1.592353526E9</v>
      </c>
      <c r="E7505" s="25">
        <v>0.1306101</v>
      </c>
      <c r="G7505" s="25"/>
    </row>
    <row r="7506">
      <c r="A7506" s="4" t="s">
        <v>21924</v>
      </c>
      <c r="B7506" s="4" t="s">
        <v>13129</v>
      </c>
      <c r="C7506" s="4" t="s">
        <v>4757</v>
      </c>
      <c r="D7506" s="10">
        <v>1.592847503E9</v>
      </c>
      <c r="E7506" s="25">
        <v>0.13055302</v>
      </c>
      <c r="G7506" s="25"/>
    </row>
    <row r="7507">
      <c r="A7507" s="4" t="s">
        <v>21925</v>
      </c>
      <c r="B7507" s="4" t="s">
        <v>13851</v>
      </c>
      <c r="C7507" s="4" t="s">
        <v>3897</v>
      </c>
      <c r="D7507" s="10">
        <v>1.592496269E9</v>
      </c>
      <c r="E7507" s="25">
        <v>0.1305512</v>
      </c>
      <c r="G7507" s="25"/>
    </row>
    <row r="7508">
      <c r="A7508" s="4" t="s">
        <v>21926</v>
      </c>
      <c r="B7508" s="4" t="s">
        <v>9448</v>
      </c>
      <c r="C7508" s="4" t="s">
        <v>12268</v>
      </c>
      <c r="D7508" s="10">
        <v>1.59191744E9</v>
      </c>
      <c r="E7508" s="25">
        <v>0.13041979</v>
      </c>
      <c r="G7508" s="25"/>
    </row>
    <row r="7509">
      <c r="A7509" s="22" t="s">
        <v>21927</v>
      </c>
      <c r="B7509" s="4" t="s">
        <v>3108</v>
      </c>
      <c r="C7509" s="4" t="s">
        <v>4231</v>
      </c>
      <c r="D7509" s="10">
        <v>1.593052289E9</v>
      </c>
      <c r="E7509" s="25">
        <v>0.13041104</v>
      </c>
      <c r="G7509" s="25"/>
    </row>
    <row r="7510">
      <c r="A7510" s="4" t="s">
        <v>21928</v>
      </c>
      <c r="B7510" s="4" t="s">
        <v>16689</v>
      </c>
      <c r="C7510" s="4" t="s">
        <v>10189</v>
      </c>
      <c r="D7510" s="10">
        <v>1.592394941E9</v>
      </c>
      <c r="E7510" s="25">
        <v>0.1304034</v>
      </c>
      <c r="G7510" s="25"/>
    </row>
    <row r="7511">
      <c r="A7511" s="4" t="s">
        <v>21929</v>
      </c>
      <c r="B7511" s="4" t="s">
        <v>14013</v>
      </c>
      <c r="C7511" s="4" t="s">
        <v>2782</v>
      </c>
      <c r="D7511" s="10">
        <v>1.591748582E9</v>
      </c>
      <c r="E7511" s="25">
        <v>0.13037883</v>
      </c>
      <c r="G7511" s="25"/>
    </row>
    <row r="7512">
      <c r="A7512" s="22" t="s">
        <v>21930</v>
      </c>
      <c r="B7512" s="4" t="s">
        <v>21931</v>
      </c>
      <c r="C7512" s="4" t="s">
        <v>607</v>
      </c>
      <c r="D7512" s="10">
        <v>1.592790154E9</v>
      </c>
      <c r="E7512" s="25">
        <v>0.13016604</v>
      </c>
      <c r="G7512" s="25"/>
    </row>
    <row r="7513">
      <c r="A7513" s="4" t="s">
        <v>21932</v>
      </c>
      <c r="B7513" s="4" t="s">
        <v>13234</v>
      </c>
      <c r="C7513" s="4" t="s">
        <v>7056</v>
      </c>
      <c r="D7513" s="10">
        <v>1.591323922E9</v>
      </c>
      <c r="E7513" s="25">
        <v>0.13011526</v>
      </c>
      <c r="G7513" s="25"/>
    </row>
    <row r="7514">
      <c r="A7514" s="4" t="s">
        <v>21933</v>
      </c>
      <c r="B7514" s="4" t="s">
        <v>13118</v>
      </c>
      <c r="C7514" s="4" t="s">
        <v>1446</v>
      </c>
      <c r="D7514" s="10">
        <v>1.592828159E9</v>
      </c>
      <c r="E7514" s="25">
        <v>0.12996708</v>
      </c>
      <c r="G7514" s="25"/>
    </row>
    <row r="7515">
      <c r="A7515" s="4" t="s">
        <v>21934</v>
      </c>
      <c r="B7515" s="4" t="s">
        <v>14890</v>
      </c>
      <c r="C7515" s="4" t="s">
        <v>9450</v>
      </c>
      <c r="D7515" s="10">
        <v>1.593489831E9</v>
      </c>
      <c r="E7515" s="25">
        <v>0.12995698</v>
      </c>
      <c r="G7515" s="25"/>
    </row>
    <row r="7516">
      <c r="A7516" s="4" t="s">
        <v>21935</v>
      </c>
      <c r="B7516" s="4" t="s">
        <v>1067</v>
      </c>
      <c r="C7516" s="4" t="s">
        <v>9677</v>
      </c>
      <c r="D7516" s="10">
        <v>1.591512011E9</v>
      </c>
      <c r="E7516" s="25">
        <v>0.1298848</v>
      </c>
      <c r="G7516" s="25"/>
    </row>
    <row r="7517">
      <c r="A7517" s="4" t="s">
        <v>21936</v>
      </c>
      <c r="B7517" s="4" t="s">
        <v>13663</v>
      </c>
      <c r="C7517" s="4" t="s">
        <v>355</v>
      </c>
      <c r="D7517" s="10">
        <v>1.593396252E9</v>
      </c>
      <c r="E7517" s="25">
        <v>0.12972343</v>
      </c>
      <c r="G7517" s="25"/>
    </row>
    <row r="7518">
      <c r="A7518" s="4" t="s">
        <v>21937</v>
      </c>
      <c r="B7518" s="4" t="s">
        <v>20794</v>
      </c>
      <c r="C7518" s="4" t="s">
        <v>10063</v>
      </c>
      <c r="D7518" s="10">
        <v>1.592187697E9</v>
      </c>
      <c r="E7518" s="25">
        <v>0.12961894</v>
      </c>
      <c r="G7518" s="25"/>
    </row>
    <row r="7519">
      <c r="A7519" s="4" t="s">
        <v>21938</v>
      </c>
      <c r="B7519" s="4" t="s">
        <v>21939</v>
      </c>
      <c r="C7519" s="4" t="s">
        <v>6695</v>
      </c>
      <c r="D7519" s="10">
        <v>1.591748154E9</v>
      </c>
      <c r="E7519" s="25">
        <v>0.12959419</v>
      </c>
      <c r="G7519" s="25"/>
    </row>
    <row r="7520">
      <c r="A7520" s="4" t="s">
        <v>21940</v>
      </c>
      <c r="B7520" s="4" t="s">
        <v>13314</v>
      </c>
      <c r="C7520" s="4" t="s">
        <v>9096</v>
      </c>
      <c r="D7520" s="10">
        <v>1.593471712E9</v>
      </c>
      <c r="E7520" s="25">
        <v>0.12959118</v>
      </c>
      <c r="G7520" s="25"/>
    </row>
    <row r="7521">
      <c r="A7521" s="4" t="s">
        <v>21941</v>
      </c>
      <c r="B7521" s="4" t="s">
        <v>5337</v>
      </c>
      <c r="C7521" s="4" t="s">
        <v>9575</v>
      </c>
      <c r="D7521" s="10">
        <v>1.591307035E9</v>
      </c>
      <c r="E7521" s="25">
        <v>0.12957917</v>
      </c>
      <c r="G7521" s="25"/>
    </row>
    <row r="7522">
      <c r="A7522" s="4" t="s">
        <v>21942</v>
      </c>
      <c r="B7522" s="4" t="s">
        <v>16663</v>
      </c>
      <c r="C7522" s="4" t="s">
        <v>10443</v>
      </c>
      <c r="D7522" s="10">
        <v>1.591302174E9</v>
      </c>
      <c r="E7522" s="25">
        <v>0.12948406</v>
      </c>
      <c r="G7522" s="25"/>
    </row>
    <row r="7523">
      <c r="A7523" s="4" t="s">
        <v>21943</v>
      </c>
      <c r="B7523" s="4" t="s">
        <v>14893</v>
      </c>
      <c r="C7523" s="4" t="s">
        <v>9525</v>
      </c>
      <c r="D7523" s="10">
        <v>1.593556647E9</v>
      </c>
      <c r="E7523" s="25">
        <v>0.12936366</v>
      </c>
      <c r="G7523" s="25"/>
    </row>
    <row r="7524">
      <c r="A7524" s="4" t="s">
        <v>21944</v>
      </c>
      <c r="B7524" s="4" t="s">
        <v>13098</v>
      </c>
      <c r="C7524" s="4" t="s">
        <v>2898</v>
      </c>
      <c r="D7524" s="10">
        <v>1.591065314E9</v>
      </c>
      <c r="E7524" s="25">
        <v>0.12928674</v>
      </c>
      <c r="G7524" s="25"/>
    </row>
    <row r="7525">
      <c r="A7525" s="4" t="s">
        <v>21945</v>
      </c>
      <c r="B7525" s="4" t="s">
        <v>19171</v>
      </c>
      <c r="C7525" s="4" t="s">
        <v>5407</v>
      </c>
      <c r="D7525" s="10">
        <v>1.591629347E9</v>
      </c>
      <c r="E7525" s="25">
        <v>0.12919673</v>
      </c>
      <c r="G7525" s="25"/>
    </row>
    <row r="7526">
      <c r="A7526" s="4" t="s">
        <v>21946</v>
      </c>
      <c r="B7526" s="4" t="s">
        <v>15615</v>
      </c>
      <c r="C7526" s="4" t="s">
        <v>11291</v>
      </c>
      <c r="D7526" s="10">
        <v>1.591448543E9</v>
      </c>
      <c r="E7526" s="25">
        <v>0.12919308</v>
      </c>
      <c r="G7526" s="25"/>
    </row>
    <row r="7527">
      <c r="A7527" s="4" t="s">
        <v>21947</v>
      </c>
      <c r="B7527" s="4" t="s">
        <v>8142</v>
      </c>
      <c r="C7527" s="4" t="s">
        <v>4990</v>
      </c>
      <c r="D7527" s="10">
        <v>1.591910576E9</v>
      </c>
      <c r="E7527" s="25">
        <v>0.12917908</v>
      </c>
      <c r="G7527" s="25"/>
    </row>
    <row r="7528">
      <c r="A7528" s="4" t="s">
        <v>21948</v>
      </c>
      <c r="B7528" s="4" t="s">
        <v>1619</v>
      </c>
      <c r="C7528" s="4" t="s">
        <v>5162</v>
      </c>
      <c r="D7528" s="10">
        <v>1.59301867E9</v>
      </c>
      <c r="E7528" s="25">
        <v>0.12911782</v>
      </c>
      <c r="G7528" s="25"/>
    </row>
    <row r="7529">
      <c r="A7529" s="4" t="s">
        <v>21949</v>
      </c>
      <c r="B7529" s="4" t="s">
        <v>1578</v>
      </c>
      <c r="C7529" s="4" t="s">
        <v>3125</v>
      </c>
      <c r="D7529" s="10">
        <v>1.593556606E9</v>
      </c>
      <c r="E7529" s="25">
        <v>0.1289833</v>
      </c>
      <c r="G7529" s="25"/>
    </row>
    <row r="7530">
      <c r="A7530" s="4" t="s">
        <v>21950</v>
      </c>
      <c r="B7530" s="4" t="s">
        <v>17062</v>
      </c>
      <c r="C7530" s="4" t="s">
        <v>11619</v>
      </c>
      <c r="D7530" s="10">
        <v>1.59277178E9</v>
      </c>
      <c r="E7530" s="25">
        <v>0.12896655</v>
      </c>
      <c r="G7530" s="25"/>
    </row>
    <row r="7531">
      <c r="A7531" s="4" t="s">
        <v>21951</v>
      </c>
      <c r="B7531" s="4" t="s">
        <v>1790</v>
      </c>
      <c r="C7531" s="4" t="s">
        <v>8558</v>
      </c>
      <c r="D7531" s="10">
        <v>1.591832633E9</v>
      </c>
      <c r="E7531" s="25">
        <v>0.12882039</v>
      </c>
      <c r="G7531" s="25"/>
    </row>
    <row r="7532">
      <c r="A7532" s="4" t="s">
        <v>21952</v>
      </c>
      <c r="B7532" s="4" t="s">
        <v>13230</v>
      </c>
      <c r="C7532" s="4" t="s">
        <v>2453</v>
      </c>
      <c r="D7532" s="10">
        <v>1.591179336E9</v>
      </c>
      <c r="E7532" s="25">
        <v>0.12854825</v>
      </c>
      <c r="G7532" s="25"/>
    </row>
    <row r="7533">
      <c r="A7533" s="4" t="s">
        <v>21953</v>
      </c>
      <c r="B7533" s="4" t="s">
        <v>6636</v>
      </c>
      <c r="C7533" s="4" t="s">
        <v>12476</v>
      </c>
      <c r="D7533" s="10">
        <v>1.592446097E9</v>
      </c>
      <c r="E7533" s="25">
        <v>0.12850465</v>
      </c>
      <c r="G7533" s="25"/>
    </row>
    <row r="7534">
      <c r="A7534" s="4" t="s">
        <v>21954</v>
      </c>
      <c r="B7534" s="4" t="s">
        <v>2848</v>
      </c>
      <c r="C7534" s="4" t="s">
        <v>12577</v>
      </c>
      <c r="D7534" s="10">
        <v>1.593470562E9</v>
      </c>
      <c r="E7534" s="25">
        <v>0.12849729</v>
      </c>
      <c r="G7534" s="25"/>
    </row>
    <row r="7535">
      <c r="A7535" s="22" t="s">
        <v>21955</v>
      </c>
      <c r="B7535" s="4" t="s">
        <v>6445</v>
      </c>
      <c r="C7535" s="4" t="s">
        <v>790</v>
      </c>
      <c r="D7535" s="10">
        <v>1.592449324E9</v>
      </c>
      <c r="E7535" s="25">
        <v>0.1284343</v>
      </c>
      <c r="G7535" s="25"/>
    </row>
    <row r="7536">
      <c r="A7536" s="4" t="s">
        <v>21956</v>
      </c>
      <c r="B7536" s="4" t="s">
        <v>18210</v>
      </c>
      <c r="C7536" s="4" t="s">
        <v>7189</v>
      </c>
      <c r="D7536" s="10">
        <v>1.591468901E9</v>
      </c>
      <c r="E7536" s="25">
        <v>0.12838615</v>
      </c>
      <c r="G7536" s="25"/>
    </row>
    <row r="7537">
      <c r="A7537" s="22" t="s">
        <v>21957</v>
      </c>
      <c r="B7537" s="4" t="s">
        <v>13311</v>
      </c>
      <c r="C7537" s="4" t="s">
        <v>9304</v>
      </c>
      <c r="D7537" s="10">
        <v>1.591911761E9</v>
      </c>
      <c r="E7537" s="25">
        <v>0.12831426</v>
      </c>
      <c r="G7537" s="25"/>
    </row>
    <row r="7538">
      <c r="A7538" s="4" t="s">
        <v>21958</v>
      </c>
      <c r="B7538" s="4" t="s">
        <v>14446</v>
      </c>
      <c r="C7538" s="4" t="s">
        <v>9357</v>
      </c>
      <c r="D7538" s="10">
        <v>1.592494588E9</v>
      </c>
      <c r="E7538" s="25">
        <v>0.12830132</v>
      </c>
      <c r="G7538" s="25"/>
    </row>
    <row r="7539">
      <c r="A7539" s="4" t="s">
        <v>21959</v>
      </c>
      <c r="B7539" s="4" t="s">
        <v>17665</v>
      </c>
      <c r="C7539" s="4" t="s">
        <v>8232</v>
      </c>
      <c r="D7539" s="10">
        <v>1.592233809E9</v>
      </c>
      <c r="E7539" s="25">
        <v>0.12812312</v>
      </c>
      <c r="G7539" s="25"/>
    </row>
    <row r="7540">
      <c r="A7540" s="4" t="s">
        <v>21960</v>
      </c>
      <c r="B7540" s="4" t="s">
        <v>3858</v>
      </c>
      <c r="C7540" s="4" t="s">
        <v>6585</v>
      </c>
      <c r="D7540" s="10">
        <v>1.592932609E9</v>
      </c>
      <c r="E7540" s="25">
        <v>0.12810037</v>
      </c>
      <c r="G7540" s="25"/>
    </row>
    <row r="7541">
      <c r="A7541" s="22" t="s">
        <v>21961</v>
      </c>
      <c r="B7541" s="4" t="s">
        <v>13230</v>
      </c>
      <c r="C7541" s="4" t="s">
        <v>2116</v>
      </c>
      <c r="D7541" s="10">
        <v>1.59205041E9</v>
      </c>
      <c r="E7541" s="25">
        <v>0.12802774</v>
      </c>
      <c r="G7541" s="25"/>
    </row>
    <row r="7542">
      <c r="A7542" s="4" t="s">
        <v>21962</v>
      </c>
      <c r="B7542" s="4" t="s">
        <v>4826</v>
      </c>
      <c r="C7542" s="4" t="s">
        <v>1717</v>
      </c>
      <c r="D7542" s="10">
        <v>1.591618167E9</v>
      </c>
      <c r="E7542" s="25">
        <v>0.12801564</v>
      </c>
      <c r="G7542" s="25"/>
    </row>
    <row r="7543">
      <c r="A7543" s="4" t="s">
        <v>21963</v>
      </c>
      <c r="B7543" s="4" t="s">
        <v>11182</v>
      </c>
      <c r="C7543" s="4" t="s">
        <v>7382</v>
      </c>
      <c r="D7543" s="10">
        <v>1.592582577E9</v>
      </c>
      <c r="E7543" s="25">
        <v>0.12795329</v>
      </c>
      <c r="G7543" s="25"/>
    </row>
    <row r="7544">
      <c r="A7544" s="4" t="s">
        <v>21964</v>
      </c>
      <c r="B7544" s="4" t="s">
        <v>14409</v>
      </c>
      <c r="C7544" s="4" t="s">
        <v>7544</v>
      </c>
      <c r="D7544" s="10">
        <v>1.591469305E9</v>
      </c>
      <c r="E7544" s="25">
        <v>0.12794137</v>
      </c>
      <c r="G7544" s="25"/>
    </row>
    <row r="7545">
      <c r="A7545" s="22" t="s">
        <v>21965</v>
      </c>
      <c r="B7545" s="4" t="s">
        <v>17240</v>
      </c>
      <c r="C7545" s="4" t="s">
        <v>10817</v>
      </c>
      <c r="D7545" s="10">
        <v>1.592077801E9</v>
      </c>
      <c r="E7545" s="25">
        <v>0.12793745</v>
      </c>
      <c r="G7545" s="25"/>
    </row>
    <row r="7546">
      <c r="A7546" s="4" t="s">
        <v>21966</v>
      </c>
      <c r="B7546" s="4" t="s">
        <v>6282</v>
      </c>
      <c r="C7546" s="4" t="s">
        <v>9564</v>
      </c>
      <c r="D7546" s="10">
        <v>1.592659845E9</v>
      </c>
      <c r="E7546" s="25">
        <v>0.12783141</v>
      </c>
      <c r="G7546" s="25"/>
    </row>
    <row r="7547">
      <c r="A7547" s="4" t="s">
        <v>21967</v>
      </c>
      <c r="B7547" s="4" t="s">
        <v>21039</v>
      </c>
      <c r="C7547" s="4" t="s">
        <v>5515</v>
      </c>
      <c r="D7547" s="10">
        <v>1.592574191E9</v>
      </c>
      <c r="E7547" s="25">
        <v>0.12776916</v>
      </c>
      <c r="G7547" s="25"/>
    </row>
    <row r="7548">
      <c r="A7548" s="4" t="s">
        <v>21968</v>
      </c>
      <c r="B7548" s="4" t="s">
        <v>14656</v>
      </c>
      <c r="C7548" s="4" t="s">
        <v>371</v>
      </c>
      <c r="D7548" s="10">
        <v>1.593468236E9</v>
      </c>
      <c r="E7548" s="25">
        <v>0.12774704</v>
      </c>
      <c r="G7548" s="25"/>
    </row>
    <row r="7549">
      <c r="A7549" s="4" t="s">
        <v>21969</v>
      </c>
      <c r="B7549" s="4" t="s">
        <v>13455</v>
      </c>
      <c r="C7549" s="4" t="s">
        <v>3507</v>
      </c>
      <c r="D7549" s="10">
        <v>1.59215573E9</v>
      </c>
      <c r="E7549" s="25">
        <v>0.12765093</v>
      </c>
      <c r="G7549" s="25"/>
    </row>
    <row r="7550">
      <c r="A7550" s="22" t="s">
        <v>21970</v>
      </c>
      <c r="B7550" s="4" t="s">
        <v>21971</v>
      </c>
      <c r="C7550" s="4" t="s">
        <v>2717</v>
      </c>
      <c r="D7550" s="10">
        <v>1.59152995E9</v>
      </c>
      <c r="E7550" s="25">
        <v>0.12764437</v>
      </c>
      <c r="G7550" s="25"/>
    </row>
    <row r="7551">
      <c r="A7551" s="4" t="s">
        <v>21972</v>
      </c>
      <c r="B7551" s="4" t="s">
        <v>14525</v>
      </c>
      <c r="C7551" s="4" t="s">
        <v>2625</v>
      </c>
      <c r="D7551" s="10">
        <v>1.591389058E9</v>
      </c>
      <c r="E7551" s="25">
        <v>0.12762873</v>
      </c>
      <c r="G7551" s="25"/>
    </row>
    <row r="7552">
      <c r="A7552" s="4" t="s">
        <v>21973</v>
      </c>
      <c r="B7552" s="4" t="s">
        <v>16692</v>
      </c>
      <c r="C7552" s="4" t="s">
        <v>11093</v>
      </c>
      <c r="D7552" s="10">
        <v>1.591392549E9</v>
      </c>
      <c r="E7552" s="25">
        <v>0.12743004</v>
      </c>
      <c r="G7552" s="25"/>
    </row>
    <row r="7553">
      <c r="A7553" s="4" t="s">
        <v>21974</v>
      </c>
      <c r="B7553" s="4" t="s">
        <v>19398</v>
      </c>
      <c r="C7553" s="4" t="s">
        <v>7125</v>
      </c>
      <c r="D7553" s="10">
        <v>1.591654907E9</v>
      </c>
      <c r="E7553" s="25">
        <v>0.12739436</v>
      </c>
      <c r="G7553" s="25"/>
    </row>
    <row r="7554">
      <c r="A7554" s="4" t="s">
        <v>21975</v>
      </c>
      <c r="B7554" s="4" t="s">
        <v>21976</v>
      </c>
      <c r="C7554" s="4" t="s">
        <v>371</v>
      </c>
      <c r="D7554" s="10">
        <v>1.59346333E9</v>
      </c>
      <c r="E7554" s="25">
        <v>0.1273434</v>
      </c>
      <c r="G7554" s="25"/>
    </row>
    <row r="7555">
      <c r="A7555" s="4" t="s">
        <v>21977</v>
      </c>
      <c r="B7555" s="4" t="s">
        <v>6282</v>
      </c>
      <c r="C7555" s="4" t="s">
        <v>766</v>
      </c>
      <c r="D7555" s="10">
        <v>1.592257651E9</v>
      </c>
      <c r="E7555" s="25">
        <v>0.1272957</v>
      </c>
      <c r="G7555" s="25"/>
    </row>
    <row r="7556">
      <c r="A7556" s="4" t="s">
        <v>21978</v>
      </c>
      <c r="B7556" s="4" t="s">
        <v>2989</v>
      </c>
      <c r="C7556" s="4" t="s">
        <v>818</v>
      </c>
      <c r="D7556" s="10">
        <v>1.591735708E9</v>
      </c>
      <c r="E7556" s="25">
        <v>0.12721479</v>
      </c>
      <c r="G7556" s="25"/>
    </row>
    <row r="7557">
      <c r="A7557" s="4" t="s">
        <v>21979</v>
      </c>
      <c r="B7557" s="4" t="s">
        <v>18991</v>
      </c>
      <c r="C7557" s="4" t="s">
        <v>5011</v>
      </c>
      <c r="D7557" s="10">
        <v>1.592032043E9</v>
      </c>
      <c r="E7557" s="25">
        <v>0.12719877</v>
      </c>
      <c r="G7557" s="25"/>
    </row>
    <row r="7558">
      <c r="A7558" s="4" t="s">
        <v>21980</v>
      </c>
      <c r="B7558" s="4" t="s">
        <v>21981</v>
      </c>
      <c r="C7558" s="4" t="s">
        <v>2143</v>
      </c>
      <c r="D7558" s="10">
        <v>1.591826534E9</v>
      </c>
      <c r="E7558" s="25">
        <v>0.12713243</v>
      </c>
      <c r="G7558" s="25"/>
    </row>
    <row r="7559">
      <c r="A7559" s="4" t="s">
        <v>21982</v>
      </c>
      <c r="B7559" s="4" t="s">
        <v>1790</v>
      </c>
      <c r="C7559" s="4" t="s">
        <v>5910</v>
      </c>
      <c r="D7559" s="10">
        <v>1.592952865E9</v>
      </c>
      <c r="E7559" s="25">
        <v>0.12710804</v>
      </c>
      <c r="G7559" s="25"/>
    </row>
    <row r="7560">
      <c r="A7560" s="22" t="s">
        <v>21983</v>
      </c>
      <c r="B7560" s="4" t="s">
        <v>1790</v>
      </c>
      <c r="C7560" s="4" t="s">
        <v>5447</v>
      </c>
      <c r="D7560" s="10">
        <v>1.591731657E9</v>
      </c>
      <c r="E7560" s="25">
        <v>0.1269878</v>
      </c>
      <c r="G7560" s="25"/>
    </row>
    <row r="7561">
      <c r="A7561" s="4" t="s">
        <v>21984</v>
      </c>
      <c r="B7561" s="4" t="s">
        <v>21985</v>
      </c>
      <c r="C7561" s="4" t="s">
        <v>5955</v>
      </c>
      <c r="D7561" s="10">
        <v>1.59152354E9</v>
      </c>
      <c r="E7561" s="25">
        <v>0.1269817</v>
      </c>
      <c r="G7561" s="25"/>
    </row>
    <row r="7562">
      <c r="A7562" s="4" t="s">
        <v>21986</v>
      </c>
      <c r="B7562" s="4" t="s">
        <v>1619</v>
      </c>
      <c r="C7562" s="4" t="s">
        <v>5677</v>
      </c>
      <c r="D7562" s="10">
        <v>1.591111393E9</v>
      </c>
      <c r="E7562" s="25">
        <v>0.12695459</v>
      </c>
      <c r="G7562" s="25"/>
    </row>
    <row r="7563">
      <c r="A7563" s="4" t="s">
        <v>21987</v>
      </c>
      <c r="B7563" s="4" t="s">
        <v>19913</v>
      </c>
      <c r="C7563" s="4" t="s">
        <v>2650</v>
      </c>
      <c r="D7563" s="10">
        <v>1.592404733E9</v>
      </c>
      <c r="E7563" s="25">
        <v>0.12693465</v>
      </c>
      <c r="G7563" s="25"/>
    </row>
    <row r="7564">
      <c r="A7564" s="22" t="s">
        <v>21988</v>
      </c>
      <c r="B7564" s="4" t="s">
        <v>13230</v>
      </c>
      <c r="C7564" s="4" t="s">
        <v>5650</v>
      </c>
      <c r="D7564" s="10">
        <v>1.591787742E9</v>
      </c>
      <c r="E7564" s="25">
        <v>0.12681077</v>
      </c>
      <c r="G7564" s="25"/>
    </row>
    <row r="7565">
      <c r="A7565" s="4" t="s">
        <v>21989</v>
      </c>
      <c r="B7565" s="4" t="s">
        <v>14553</v>
      </c>
      <c r="C7565" s="4" t="s">
        <v>2032</v>
      </c>
      <c r="D7565" s="10">
        <v>1.591730346E9</v>
      </c>
      <c r="E7565" s="25">
        <v>0.1267659</v>
      </c>
      <c r="G7565" s="25"/>
    </row>
    <row r="7566">
      <c r="A7566" s="4" t="s">
        <v>21990</v>
      </c>
      <c r="B7566" s="4" t="s">
        <v>3947</v>
      </c>
      <c r="C7566" s="4" t="s">
        <v>1158</v>
      </c>
      <c r="D7566" s="10">
        <v>1.592591589E9</v>
      </c>
      <c r="E7566" s="25">
        <v>0.12672822</v>
      </c>
      <c r="G7566" s="25"/>
    </row>
    <row r="7567">
      <c r="A7567" s="4" t="s">
        <v>21991</v>
      </c>
      <c r="B7567" s="4" t="s">
        <v>13492</v>
      </c>
      <c r="C7567" s="4" t="s">
        <v>63</v>
      </c>
      <c r="D7567" s="10">
        <v>1.592058424E9</v>
      </c>
      <c r="E7567" s="25">
        <v>0.12656285</v>
      </c>
      <c r="G7567" s="25"/>
    </row>
    <row r="7568">
      <c r="A7568" s="4" t="s">
        <v>21992</v>
      </c>
      <c r="B7568" s="4" t="s">
        <v>17706</v>
      </c>
      <c r="C7568" s="4" t="s">
        <v>395</v>
      </c>
      <c r="D7568" s="10">
        <v>1.59161701E9</v>
      </c>
      <c r="E7568" s="25">
        <v>0.1265096</v>
      </c>
      <c r="G7568" s="25"/>
    </row>
    <row r="7569">
      <c r="A7569" s="4" t="s">
        <v>21993</v>
      </c>
      <c r="B7569" s="4" t="s">
        <v>1790</v>
      </c>
      <c r="C7569" s="4" t="s">
        <v>10028</v>
      </c>
      <c r="D7569" s="10">
        <v>1.59294227E9</v>
      </c>
      <c r="E7569" s="25">
        <v>0.12650743</v>
      </c>
      <c r="G7569" s="25"/>
    </row>
    <row r="7570">
      <c r="A7570" s="4" t="s">
        <v>21994</v>
      </c>
      <c r="B7570" s="4" t="s">
        <v>15028</v>
      </c>
      <c r="C7570" s="4" t="s">
        <v>5780</v>
      </c>
      <c r="D7570" s="10">
        <v>1.591188538E9</v>
      </c>
      <c r="E7570" s="25">
        <v>0.12646101</v>
      </c>
      <c r="G7570" s="25"/>
    </row>
    <row r="7571">
      <c r="A7571" s="4" t="s">
        <v>21995</v>
      </c>
      <c r="B7571" s="4" t="s">
        <v>21996</v>
      </c>
      <c r="C7571" s="4" t="s">
        <v>2913</v>
      </c>
      <c r="D7571" s="10">
        <v>1.591576628E9</v>
      </c>
      <c r="E7571" s="25">
        <v>0.12631957</v>
      </c>
      <c r="G7571" s="25"/>
    </row>
    <row r="7572">
      <c r="A7572" s="4" t="s">
        <v>21997</v>
      </c>
      <c r="B7572" s="4" t="s">
        <v>13492</v>
      </c>
      <c r="C7572" s="4" t="s">
        <v>12191</v>
      </c>
      <c r="D7572" s="10">
        <v>1.591140567E9</v>
      </c>
      <c r="E7572" s="25">
        <v>0.12631667</v>
      </c>
      <c r="G7572" s="25"/>
    </row>
    <row r="7573">
      <c r="A7573" s="4" t="s">
        <v>21998</v>
      </c>
      <c r="B7573" s="4" t="s">
        <v>14955</v>
      </c>
      <c r="C7573" s="4" t="s">
        <v>6912</v>
      </c>
      <c r="D7573" s="10">
        <v>1.593145606E9</v>
      </c>
      <c r="E7573" s="25">
        <v>0.12631647</v>
      </c>
      <c r="G7573" s="25"/>
    </row>
    <row r="7574">
      <c r="A7574" s="4" t="s">
        <v>21999</v>
      </c>
      <c r="B7574" s="4" t="s">
        <v>22000</v>
      </c>
      <c r="C7574" s="4" t="s">
        <v>12476</v>
      </c>
      <c r="D7574" s="10">
        <v>1.592442822E9</v>
      </c>
      <c r="E7574" s="25">
        <v>0.12629354</v>
      </c>
      <c r="G7574" s="25"/>
    </row>
    <row r="7575">
      <c r="A7575" s="22" t="s">
        <v>22001</v>
      </c>
      <c r="B7575" s="4" t="s">
        <v>13230</v>
      </c>
      <c r="C7575" s="4" t="s">
        <v>11019</v>
      </c>
      <c r="D7575" s="10">
        <v>1.593282644E9</v>
      </c>
      <c r="E7575" s="25">
        <v>0.12623374</v>
      </c>
      <c r="G7575" s="25"/>
    </row>
    <row r="7576">
      <c r="A7576" s="4" t="s">
        <v>22002</v>
      </c>
      <c r="B7576" s="4" t="s">
        <v>2303</v>
      </c>
      <c r="C7576" s="4" t="s">
        <v>12023</v>
      </c>
      <c r="D7576" s="10">
        <v>1.593168992E9</v>
      </c>
      <c r="E7576" s="25">
        <v>0.12611015</v>
      </c>
      <c r="G7576" s="25"/>
    </row>
    <row r="7577">
      <c r="A7577" s="22" t="s">
        <v>22003</v>
      </c>
      <c r="B7577" s="4" t="s">
        <v>15728</v>
      </c>
      <c r="C7577" s="4" t="s">
        <v>1810</v>
      </c>
      <c r="D7577" s="10">
        <v>1.593602873E9</v>
      </c>
      <c r="E7577" s="25">
        <v>0.12609695</v>
      </c>
      <c r="G7577" s="25"/>
    </row>
    <row r="7578">
      <c r="A7578" s="4" t="s">
        <v>22004</v>
      </c>
      <c r="B7578" s="4" t="s">
        <v>18442</v>
      </c>
      <c r="C7578" s="4" t="s">
        <v>9783</v>
      </c>
      <c r="D7578" s="10">
        <v>1.592669786E9</v>
      </c>
      <c r="E7578" s="25">
        <v>0.12605062</v>
      </c>
      <c r="G7578" s="25"/>
    </row>
    <row r="7579">
      <c r="A7579" s="22" t="s">
        <v>22005</v>
      </c>
      <c r="B7579" s="4" t="s">
        <v>7379</v>
      </c>
      <c r="C7579" s="4" t="s">
        <v>8115</v>
      </c>
      <c r="D7579" s="10">
        <v>1.592841207E9</v>
      </c>
      <c r="E7579" s="25">
        <v>0.12603916</v>
      </c>
      <c r="G7579" s="25"/>
    </row>
    <row r="7580">
      <c r="A7580" s="4" t="s">
        <v>22006</v>
      </c>
      <c r="B7580" s="4" t="s">
        <v>22007</v>
      </c>
      <c r="C7580" s="4" t="s">
        <v>7531</v>
      </c>
      <c r="D7580" s="10">
        <v>1.592327056E9</v>
      </c>
      <c r="E7580" s="25">
        <v>0.12593304</v>
      </c>
      <c r="G7580" s="25"/>
    </row>
    <row r="7581">
      <c r="A7581" s="4" t="s">
        <v>22008</v>
      </c>
      <c r="B7581" s="4" t="s">
        <v>13155</v>
      </c>
      <c r="C7581" s="4" t="s">
        <v>9285</v>
      </c>
      <c r="D7581" s="10">
        <v>1.593451364E9</v>
      </c>
      <c r="E7581" s="25">
        <v>0.12588398</v>
      </c>
      <c r="G7581" s="25"/>
    </row>
    <row r="7582">
      <c r="A7582" s="4" t="s">
        <v>22009</v>
      </c>
      <c r="B7582" s="4" t="s">
        <v>1067</v>
      </c>
      <c r="C7582" s="4" t="s">
        <v>8242</v>
      </c>
      <c r="D7582" s="10">
        <v>1.593361254E9</v>
      </c>
      <c r="E7582" s="25">
        <v>0.1258291</v>
      </c>
      <c r="G7582" s="25"/>
    </row>
    <row r="7583">
      <c r="A7583" s="22" t="s">
        <v>22010</v>
      </c>
      <c r="B7583" s="4" t="s">
        <v>14294</v>
      </c>
      <c r="C7583" s="4" t="s">
        <v>9739</v>
      </c>
      <c r="D7583" s="10">
        <v>1.591280185E9</v>
      </c>
      <c r="E7583" s="25">
        <v>0.1258139</v>
      </c>
      <c r="G7583" s="25"/>
    </row>
    <row r="7584">
      <c r="A7584" s="4" t="s">
        <v>22011</v>
      </c>
      <c r="B7584" s="4" t="s">
        <v>9050</v>
      </c>
      <c r="C7584" s="4" t="s">
        <v>395</v>
      </c>
      <c r="D7584" s="10">
        <v>1.591655936E9</v>
      </c>
      <c r="E7584" s="25">
        <v>0.12580252</v>
      </c>
      <c r="G7584" s="25"/>
    </row>
    <row r="7585">
      <c r="A7585" s="4" t="s">
        <v>22012</v>
      </c>
      <c r="B7585" s="4" t="s">
        <v>22013</v>
      </c>
      <c r="C7585" s="4" t="s">
        <v>3652</v>
      </c>
      <c r="D7585" s="10">
        <v>1.591033705E9</v>
      </c>
      <c r="E7585" s="25">
        <v>0.1257987</v>
      </c>
      <c r="G7585" s="25"/>
    </row>
    <row r="7586">
      <c r="A7586" s="22" t="s">
        <v>22014</v>
      </c>
      <c r="B7586" s="4" t="s">
        <v>1067</v>
      </c>
      <c r="C7586" s="4" t="s">
        <v>10179</v>
      </c>
      <c r="D7586" s="10">
        <v>1.592864184E9</v>
      </c>
      <c r="E7586" s="25">
        <v>0.12579206</v>
      </c>
      <c r="G7586" s="25"/>
    </row>
    <row r="7587">
      <c r="A7587" s="22" t="s">
        <v>22015</v>
      </c>
      <c r="B7587" s="4" t="s">
        <v>7379</v>
      </c>
      <c r="C7587" s="4" t="s">
        <v>10126</v>
      </c>
      <c r="D7587" s="10">
        <v>1.592318524E9</v>
      </c>
      <c r="E7587" s="25">
        <v>0.12576166</v>
      </c>
      <c r="G7587" s="25"/>
    </row>
    <row r="7588">
      <c r="A7588" s="4" t="s">
        <v>22016</v>
      </c>
      <c r="B7588" s="4" t="s">
        <v>5714</v>
      </c>
      <c r="C7588" s="4" t="s">
        <v>7286</v>
      </c>
      <c r="D7588" s="10">
        <v>1.591147032E9</v>
      </c>
      <c r="E7588" s="25">
        <v>0.12574327</v>
      </c>
      <c r="G7588" s="25"/>
    </row>
    <row r="7589">
      <c r="A7589" s="4" t="s">
        <v>22017</v>
      </c>
      <c r="B7589" s="4" t="s">
        <v>5018</v>
      </c>
      <c r="C7589" s="4" t="s">
        <v>11527</v>
      </c>
      <c r="D7589" s="10">
        <v>1.592515101E9</v>
      </c>
      <c r="E7589" s="25">
        <v>0.12571642</v>
      </c>
      <c r="G7589" s="25"/>
    </row>
    <row r="7590">
      <c r="A7590" s="4" t="s">
        <v>22018</v>
      </c>
      <c r="B7590" s="4" t="s">
        <v>886</v>
      </c>
      <c r="C7590" s="4" t="s">
        <v>8285</v>
      </c>
      <c r="D7590" s="10">
        <v>1.591806877E9</v>
      </c>
      <c r="E7590" s="25">
        <v>0.12568866</v>
      </c>
      <c r="G7590" s="25"/>
    </row>
    <row r="7591">
      <c r="A7591" s="4" t="s">
        <v>22019</v>
      </c>
      <c r="B7591" s="4" t="s">
        <v>13395</v>
      </c>
      <c r="C7591" s="4" t="s">
        <v>777</v>
      </c>
      <c r="D7591" s="10">
        <v>1.592356276E9</v>
      </c>
      <c r="E7591" s="25">
        <v>0.12567791</v>
      </c>
      <c r="G7591" s="25"/>
    </row>
    <row r="7592">
      <c r="A7592" s="4" t="s">
        <v>22020</v>
      </c>
      <c r="B7592" s="4" t="s">
        <v>14087</v>
      </c>
      <c r="C7592" s="4" t="s">
        <v>3321</v>
      </c>
      <c r="D7592" s="10">
        <v>1.592920424E9</v>
      </c>
      <c r="E7592" s="25">
        <v>0.12554868</v>
      </c>
      <c r="G7592" s="25"/>
    </row>
    <row r="7593">
      <c r="A7593" s="4" t="s">
        <v>22021</v>
      </c>
      <c r="B7593" s="4" t="s">
        <v>7289</v>
      </c>
      <c r="C7593" s="4" t="s">
        <v>9819</v>
      </c>
      <c r="D7593" s="10">
        <v>1.591552642E9</v>
      </c>
      <c r="E7593" s="25">
        <v>0.12554458</v>
      </c>
      <c r="G7593" s="25"/>
    </row>
    <row r="7594">
      <c r="A7594" s="4" t="s">
        <v>22022</v>
      </c>
      <c r="B7594" s="4" t="s">
        <v>22023</v>
      </c>
      <c r="C7594" s="4" t="s">
        <v>4415</v>
      </c>
      <c r="D7594" s="10">
        <v>1.591300523E9</v>
      </c>
      <c r="E7594" s="25">
        <v>0.12548888</v>
      </c>
      <c r="G7594" s="25"/>
    </row>
    <row r="7595">
      <c r="A7595" s="4" t="s">
        <v>22024</v>
      </c>
      <c r="B7595" s="4" t="s">
        <v>8489</v>
      </c>
      <c r="C7595" s="4" t="s">
        <v>10766</v>
      </c>
      <c r="D7595" s="10">
        <v>1.592255131E9</v>
      </c>
      <c r="E7595" s="25">
        <v>0.12545557</v>
      </c>
      <c r="G7595" s="25"/>
    </row>
    <row r="7596">
      <c r="A7596" s="4" t="s">
        <v>22025</v>
      </c>
      <c r="B7596" s="4" t="s">
        <v>10639</v>
      </c>
      <c r="C7596" s="4" t="s">
        <v>3656</v>
      </c>
      <c r="D7596" s="10">
        <v>1.592436849E9</v>
      </c>
      <c r="E7596" s="25">
        <v>0.1254502</v>
      </c>
      <c r="G7596" s="25"/>
    </row>
    <row r="7597">
      <c r="A7597" s="4" t="s">
        <v>22026</v>
      </c>
      <c r="B7597" s="4" t="s">
        <v>13188</v>
      </c>
      <c r="C7597" s="4" t="s">
        <v>1352</v>
      </c>
      <c r="D7597" s="10">
        <v>1.593379889E9</v>
      </c>
      <c r="E7597" s="25">
        <v>0.12537684</v>
      </c>
      <c r="G7597" s="25"/>
    </row>
    <row r="7598">
      <c r="A7598" s="4" t="s">
        <v>22027</v>
      </c>
      <c r="B7598" s="4" t="s">
        <v>14107</v>
      </c>
      <c r="C7598" s="4" t="s">
        <v>12138</v>
      </c>
      <c r="D7598" s="10">
        <v>1.592591734E9</v>
      </c>
      <c r="E7598" s="25">
        <v>0.12529711</v>
      </c>
      <c r="G7598" s="25"/>
    </row>
    <row r="7599">
      <c r="A7599" s="4" t="s">
        <v>22028</v>
      </c>
      <c r="B7599" s="4" t="s">
        <v>919</v>
      </c>
      <c r="C7599" s="4" t="s">
        <v>9925</v>
      </c>
      <c r="D7599" s="10">
        <v>1.593408181E9</v>
      </c>
      <c r="E7599" s="25">
        <v>0.12528683</v>
      </c>
      <c r="G7599" s="25"/>
    </row>
    <row r="7600">
      <c r="A7600" s="4" t="s">
        <v>22029</v>
      </c>
      <c r="B7600" s="4" t="s">
        <v>22030</v>
      </c>
      <c r="C7600" s="4" t="s">
        <v>9363</v>
      </c>
      <c r="D7600" s="10">
        <v>1.59171062E9</v>
      </c>
      <c r="E7600" s="25">
        <v>0.12528127</v>
      </c>
      <c r="G7600" s="25"/>
    </row>
    <row r="7601">
      <c r="A7601" s="4" t="s">
        <v>22031</v>
      </c>
      <c r="B7601" s="4" t="s">
        <v>14107</v>
      </c>
      <c r="C7601" s="4" t="s">
        <v>4766</v>
      </c>
      <c r="D7601" s="10">
        <v>1.592589936E9</v>
      </c>
      <c r="E7601" s="25">
        <v>0.12521192</v>
      </c>
      <c r="G7601" s="25"/>
    </row>
    <row r="7602">
      <c r="A7602" s="22" t="s">
        <v>22032</v>
      </c>
      <c r="B7602" s="4" t="s">
        <v>930</v>
      </c>
      <c r="C7602" s="4" t="s">
        <v>9169</v>
      </c>
      <c r="D7602" s="10">
        <v>1.592101487E9</v>
      </c>
      <c r="E7602" s="25">
        <v>0.12518662</v>
      </c>
      <c r="G7602" s="25"/>
    </row>
    <row r="7603">
      <c r="A7603" s="22" t="s">
        <v>22033</v>
      </c>
      <c r="B7603" s="4" t="s">
        <v>15413</v>
      </c>
      <c r="C7603" s="4" t="s">
        <v>395</v>
      </c>
      <c r="D7603" s="10">
        <v>1.591643891E9</v>
      </c>
      <c r="E7603" s="25">
        <v>0.12517342</v>
      </c>
      <c r="G7603" s="25"/>
    </row>
    <row r="7604">
      <c r="A7604" s="4" t="s">
        <v>22034</v>
      </c>
      <c r="B7604" s="4" t="s">
        <v>17761</v>
      </c>
      <c r="C7604" s="4" t="s">
        <v>156</v>
      </c>
      <c r="D7604" s="10">
        <v>1.59321081E9</v>
      </c>
      <c r="E7604" s="25">
        <v>0.12509505</v>
      </c>
      <c r="G7604" s="25"/>
    </row>
    <row r="7605">
      <c r="A7605" s="4" t="s">
        <v>22035</v>
      </c>
      <c r="B7605" s="4" t="s">
        <v>22036</v>
      </c>
      <c r="C7605" s="4" t="s">
        <v>11926</v>
      </c>
      <c r="D7605" s="10">
        <v>1.592596162E9</v>
      </c>
      <c r="E7605" s="25">
        <v>0.12507312</v>
      </c>
      <c r="G7605" s="25"/>
    </row>
    <row r="7606">
      <c r="A7606" s="4" t="s">
        <v>22037</v>
      </c>
      <c r="B7606" s="4" t="s">
        <v>2065</v>
      </c>
      <c r="C7606" s="4" t="s">
        <v>3097</v>
      </c>
      <c r="D7606" s="10">
        <v>1.591948837E9</v>
      </c>
      <c r="E7606" s="25">
        <v>0.1250633</v>
      </c>
      <c r="G7606" s="25"/>
    </row>
    <row r="7607">
      <c r="A7607" s="4" t="s">
        <v>22038</v>
      </c>
      <c r="B7607" s="4" t="s">
        <v>11591</v>
      </c>
      <c r="C7607" s="4" t="s">
        <v>7232</v>
      </c>
      <c r="D7607" s="10">
        <v>1.591837366E9</v>
      </c>
      <c r="E7607" s="25">
        <v>0.12503381</v>
      </c>
      <c r="G7607" s="25"/>
    </row>
    <row r="7608">
      <c r="A7608" s="4" t="s">
        <v>22039</v>
      </c>
      <c r="B7608" s="4" t="s">
        <v>14442</v>
      </c>
      <c r="C7608" s="4" t="s">
        <v>9705</v>
      </c>
      <c r="D7608" s="10">
        <v>1.591735339E9</v>
      </c>
      <c r="E7608" s="25">
        <v>0.12501578</v>
      </c>
      <c r="G7608" s="25"/>
    </row>
    <row r="7609">
      <c r="A7609" s="4" t="s">
        <v>22040</v>
      </c>
      <c r="B7609" s="4" t="s">
        <v>2065</v>
      </c>
      <c r="C7609" s="4" t="s">
        <v>8085</v>
      </c>
      <c r="D7609" s="10">
        <v>1.591628442E9</v>
      </c>
      <c r="E7609" s="25">
        <v>0.12496145</v>
      </c>
      <c r="G7609" s="25"/>
    </row>
    <row r="7610">
      <c r="A7610" s="4" t="s">
        <v>22041</v>
      </c>
      <c r="B7610" s="4" t="s">
        <v>22042</v>
      </c>
      <c r="C7610" s="4" t="s">
        <v>6032</v>
      </c>
      <c r="D7610" s="10">
        <v>1.593432457E9</v>
      </c>
      <c r="E7610" s="25">
        <v>0.124888</v>
      </c>
      <c r="G7610" s="25"/>
    </row>
    <row r="7611">
      <c r="A7611" s="22" t="s">
        <v>22043</v>
      </c>
      <c r="B7611" s="4" t="s">
        <v>15902</v>
      </c>
      <c r="C7611" s="4" t="s">
        <v>10053</v>
      </c>
      <c r="D7611" s="10">
        <v>1.592886963E9</v>
      </c>
      <c r="E7611" s="25">
        <v>0.12486115</v>
      </c>
      <c r="G7611" s="25"/>
    </row>
    <row r="7612">
      <c r="A7612" s="4" t="s">
        <v>22044</v>
      </c>
      <c r="B7612" s="4" t="s">
        <v>13230</v>
      </c>
      <c r="C7612" s="4" t="s">
        <v>3080</v>
      </c>
      <c r="D7612" s="10">
        <v>1.59293365E9</v>
      </c>
      <c r="E7612" s="25">
        <v>0.12482502</v>
      </c>
      <c r="G7612" s="25"/>
    </row>
    <row r="7613">
      <c r="A7613" s="4" t="s">
        <v>22045</v>
      </c>
      <c r="B7613" s="4" t="s">
        <v>6282</v>
      </c>
      <c r="C7613" s="4" t="s">
        <v>9684</v>
      </c>
      <c r="D7613" s="10">
        <v>1.592511944E9</v>
      </c>
      <c r="E7613" s="25">
        <v>0.12469068</v>
      </c>
      <c r="G7613" s="25"/>
    </row>
    <row r="7614">
      <c r="A7614" s="4" t="s">
        <v>22046</v>
      </c>
      <c r="B7614" s="4" t="s">
        <v>13945</v>
      </c>
      <c r="C7614" s="4" t="s">
        <v>669</v>
      </c>
      <c r="D7614" s="10">
        <v>1.591578511E9</v>
      </c>
      <c r="E7614" s="25">
        <v>0.12467958</v>
      </c>
      <c r="G7614" s="25"/>
    </row>
    <row r="7615">
      <c r="A7615" s="4" t="s">
        <v>22047</v>
      </c>
      <c r="B7615" s="4" t="s">
        <v>1619</v>
      </c>
      <c r="C7615" s="4" t="s">
        <v>8926</v>
      </c>
      <c r="D7615" s="10">
        <v>1.591644215E9</v>
      </c>
      <c r="E7615" s="25">
        <v>0.12463489</v>
      </c>
      <c r="G7615" s="25"/>
    </row>
    <row r="7616">
      <c r="A7616" s="4" t="s">
        <v>22048</v>
      </c>
      <c r="B7616" s="4" t="s">
        <v>13302</v>
      </c>
      <c r="C7616" s="4" t="s">
        <v>3094</v>
      </c>
      <c r="D7616" s="10">
        <v>1.592138911E9</v>
      </c>
      <c r="E7616" s="25">
        <v>0.124578096</v>
      </c>
      <c r="G7616" s="25"/>
    </row>
    <row r="7617">
      <c r="A7617" s="4" t="s">
        <v>22049</v>
      </c>
      <c r="B7617" s="4" t="s">
        <v>16064</v>
      </c>
      <c r="C7617" s="4" t="s">
        <v>1451</v>
      </c>
      <c r="D7617" s="10">
        <v>1.591244127E9</v>
      </c>
      <c r="E7617" s="25">
        <v>0.12454679</v>
      </c>
      <c r="G7617" s="25"/>
    </row>
    <row r="7618">
      <c r="A7618" s="4" t="s">
        <v>22050</v>
      </c>
      <c r="B7618" s="4" t="s">
        <v>5086</v>
      </c>
      <c r="C7618" s="4" t="s">
        <v>2426</v>
      </c>
      <c r="D7618" s="10">
        <v>1.59199657E9</v>
      </c>
      <c r="E7618" s="25">
        <v>0.124539234</v>
      </c>
      <c r="G7618" s="25"/>
    </row>
    <row r="7619">
      <c r="A7619" s="22" t="s">
        <v>22051</v>
      </c>
      <c r="B7619" s="4" t="s">
        <v>14151</v>
      </c>
      <c r="C7619" s="4" t="s">
        <v>1642</v>
      </c>
      <c r="D7619" s="10">
        <v>1.591242855E9</v>
      </c>
      <c r="E7619" s="25">
        <v>0.12450037</v>
      </c>
      <c r="G7619" s="25"/>
    </row>
    <row r="7620">
      <c r="A7620" s="4" t="s">
        <v>22052</v>
      </c>
      <c r="B7620" s="4" t="s">
        <v>9116</v>
      </c>
      <c r="C7620" s="4" t="s">
        <v>5572</v>
      </c>
      <c r="D7620" s="10">
        <v>1.592441535E9</v>
      </c>
      <c r="E7620" s="25">
        <v>0.12448626</v>
      </c>
      <c r="G7620" s="25"/>
    </row>
    <row r="7621">
      <c r="A7621" s="4" t="s">
        <v>22053</v>
      </c>
      <c r="B7621" s="4" t="s">
        <v>22054</v>
      </c>
      <c r="C7621" s="4" t="s">
        <v>9021</v>
      </c>
      <c r="D7621" s="10">
        <v>1.591812714E9</v>
      </c>
      <c r="E7621" s="25">
        <v>0.12425163</v>
      </c>
      <c r="G7621" s="25"/>
    </row>
    <row r="7622">
      <c r="A7622" s="4" t="s">
        <v>22055</v>
      </c>
      <c r="B7622" s="4" t="s">
        <v>3947</v>
      </c>
      <c r="C7622" s="4" t="s">
        <v>1485</v>
      </c>
      <c r="D7622" s="10">
        <v>1.593220375E9</v>
      </c>
      <c r="E7622" s="25">
        <v>0.12422596</v>
      </c>
      <c r="G7622" s="25"/>
    </row>
    <row r="7623">
      <c r="A7623" s="4" t="s">
        <v>22056</v>
      </c>
      <c r="B7623" s="4" t="s">
        <v>16711</v>
      </c>
      <c r="C7623" s="4" t="s">
        <v>822</v>
      </c>
      <c r="D7623" s="10">
        <v>1.591849928E9</v>
      </c>
      <c r="E7623" s="25">
        <v>0.12417472</v>
      </c>
      <c r="G7623" s="25"/>
    </row>
    <row r="7624">
      <c r="A7624" s="4" t="s">
        <v>22057</v>
      </c>
      <c r="B7624" s="4" t="s">
        <v>4375</v>
      </c>
      <c r="C7624" s="4" t="s">
        <v>8758</v>
      </c>
      <c r="D7624" s="10">
        <v>1.592929868E9</v>
      </c>
      <c r="E7624" s="25">
        <v>0.12413267</v>
      </c>
      <c r="G7624" s="25"/>
    </row>
    <row r="7625">
      <c r="A7625" s="4" t="s">
        <v>22058</v>
      </c>
      <c r="B7625" s="4" t="s">
        <v>872</v>
      </c>
      <c r="C7625" s="4" t="s">
        <v>2898</v>
      </c>
      <c r="D7625" s="10">
        <v>1.59105796E9</v>
      </c>
      <c r="E7625" s="25">
        <v>0.12410009</v>
      </c>
      <c r="G7625" s="25"/>
    </row>
    <row r="7626">
      <c r="A7626" s="22" t="s">
        <v>22059</v>
      </c>
      <c r="B7626" s="4" t="s">
        <v>19003</v>
      </c>
      <c r="C7626" s="4" t="s">
        <v>4012</v>
      </c>
      <c r="D7626" s="10">
        <v>1.593198105E9</v>
      </c>
      <c r="E7626" s="25">
        <v>0.12404475</v>
      </c>
      <c r="G7626" s="25"/>
    </row>
    <row r="7627">
      <c r="A7627" s="4" t="s">
        <v>22060</v>
      </c>
      <c r="B7627" s="4" t="s">
        <v>17069</v>
      </c>
      <c r="C7627" s="4" t="s">
        <v>9128</v>
      </c>
      <c r="D7627" s="10">
        <v>1.591365275E9</v>
      </c>
      <c r="E7627" s="25">
        <v>0.12399951</v>
      </c>
      <c r="G7627" s="25"/>
    </row>
    <row r="7628">
      <c r="A7628" s="4" t="s">
        <v>22061</v>
      </c>
      <c r="B7628" s="4" t="s">
        <v>4375</v>
      </c>
      <c r="C7628" s="4" t="s">
        <v>7634</v>
      </c>
      <c r="D7628" s="10">
        <v>1.593554202E9</v>
      </c>
      <c r="E7628" s="25">
        <v>0.12394955</v>
      </c>
      <c r="G7628" s="25"/>
    </row>
    <row r="7629">
      <c r="A7629" s="22" t="s">
        <v>22062</v>
      </c>
      <c r="B7629" s="4" t="s">
        <v>17118</v>
      </c>
      <c r="C7629" s="4" t="s">
        <v>12255</v>
      </c>
      <c r="D7629" s="10">
        <v>1.591797649E9</v>
      </c>
      <c r="E7629" s="25">
        <v>0.12394545</v>
      </c>
      <c r="G7629" s="25"/>
    </row>
    <row r="7630">
      <c r="A7630" s="4" t="s">
        <v>22063</v>
      </c>
      <c r="B7630" s="4" t="s">
        <v>20537</v>
      </c>
      <c r="C7630" s="4" t="s">
        <v>9363</v>
      </c>
      <c r="D7630" s="10">
        <v>1.591721868E9</v>
      </c>
      <c r="E7630" s="25">
        <v>0.123829864</v>
      </c>
      <c r="G7630" s="25"/>
    </row>
    <row r="7631">
      <c r="A7631" s="22" t="s">
        <v>22064</v>
      </c>
      <c r="B7631" s="4" t="s">
        <v>5337</v>
      </c>
      <c r="C7631" s="4" t="s">
        <v>6888</v>
      </c>
      <c r="D7631" s="10">
        <v>1.591682277E9</v>
      </c>
      <c r="E7631" s="25">
        <v>0.12368661</v>
      </c>
      <c r="G7631" s="25"/>
    </row>
    <row r="7632">
      <c r="A7632" s="4" t="s">
        <v>22065</v>
      </c>
      <c r="B7632" s="4" t="s">
        <v>1619</v>
      </c>
      <c r="C7632" s="4" t="s">
        <v>5785</v>
      </c>
      <c r="D7632" s="10">
        <v>1.591577048E9</v>
      </c>
      <c r="E7632" s="25">
        <v>0.12362408</v>
      </c>
      <c r="G7632" s="25"/>
    </row>
    <row r="7633">
      <c r="A7633" s="4" t="s">
        <v>22066</v>
      </c>
      <c r="B7633" s="4" t="s">
        <v>22067</v>
      </c>
      <c r="C7633" s="4" t="s">
        <v>4323</v>
      </c>
      <c r="D7633" s="10">
        <v>1.592059673E9</v>
      </c>
      <c r="E7633" s="25">
        <v>0.123529516</v>
      </c>
      <c r="G7633" s="25"/>
    </row>
    <row r="7634">
      <c r="A7634" s="22" t="s">
        <v>22068</v>
      </c>
      <c r="B7634" s="4" t="s">
        <v>15578</v>
      </c>
      <c r="C7634" s="4" t="s">
        <v>4914</v>
      </c>
      <c r="D7634" s="10">
        <v>1.592257727E9</v>
      </c>
      <c r="E7634" s="25">
        <v>0.123486646</v>
      </c>
      <c r="G7634" s="25"/>
    </row>
    <row r="7635">
      <c r="A7635" s="4" t="s">
        <v>22069</v>
      </c>
      <c r="B7635" s="4" t="s">
        <v>4375</v>
      </c>
      <c r="C7635" s="4" t="s">
        <v>444</v>
      </c>
      <c r="D7635" s="10">
        <v>1.591362731E9</v>
      </c>
      <c r="E7635" s="25">
        <v>0.12343541</v>
      </c>
      <c r="G7635" s="25"/>
    </row>
    <row r="7636">
      <c r="A7636" s="4" t="s">
        <v>22070</v>
      </c>
      <c r="B7636" s="4" t="s">
        <v>13502</v>
      </c>
      <c r="C7636" s="4" t="s">
        <v>10590</v>
      </c>
      <c r="D7636" s="10">
        <v>1.591337138E9</v>
      </c>
      <c r="E7636" s="25">
        <v>0.123391904</v>
      </c>
      <c r="G7636" s="25"/>
    </row>
    <row r="7637">
      <c r="A7637" s="4" t="s">
        <v>22071</v>
      </c>
      <c r="B7637" s="4" t="s">
        <v>18439</v>
      </c>
      <c r="C7637" s="4" t="s">
        <v>10425</v>
      </c>
      <c r="D7637" s="10">
        <v>1.592333358E9</v>
      </c>
      <c r="E7637" s="25">
        <v>0.12339172</v>
      </c>
      <c r="G7637" s="25"/>
    </row>
    <row r="7638">
      <c r="A7638" s="22" t="s">
        <v>22072</v>
      </c>
      <c r="B7638" s="4" t="s">
        <v>1790</v>
      </c>
      <c r="C7638" s="4" t="s">
        <v>11192</v>
      </c>
      <c r="D7638" s="10">
        <v>1.591982932E9</v>
      </c>
      <c r="E7638" s="25">
        <v>0.12335741</v>
      </c>
      <c r="G7638" s="25"/>
    </row>
    <row r="7639">
      <c r="A7639" s="4" t="s">
        <v>22073</v>
      </c>
      <c r="B7639" s="4" t="s">
        <v>1790</v>
      </c>
      <c r="C7639" s="4" t="s">
        <v>8667</v>
      </c>
      <c r="D7639" s="10">
        <v>1.59176255E9</v>
      </c>
      <c r="E7639" s="25">
        <v>0.12330289</v>
      </c>
      <c r="G7639" s="25"/>
    </row>
    <row r="7640">
      <c r="A7640" s="4" t="s">
        <v>22074</v>
      </c>
      <c r="B7640" s="4" t="s">
        <v>1359</v>
      </c>
      <c r="C7640" s="4" t="s">
        <v>5601</v>
      </c>
      <c r="D7640" s="10">
        <v>1.5912805E9</v>
      </c>
      <c r="E7640" s="25">
        <v>0.12319012</v>
      </c>
      <c r="G7640" s="25"/>
    </row>
    <row r="7641">
      <c r="A7641" s="4" t="s">
        <v>22075</v>
      </c>
      <c r="B7641" s="4" t="s">
        <v>9090</v>
      </c>
      <c r="C7641" s="4" t="s">
        <v>6634</v>
      </c>
      <c r="D7641" s="10">
        <v>1.59218666E9</v>
      </c>
      <c r="E7641" s="25">
        <v>0.12318257</v>
      </c>
      <c r="G7641" s="25"/>
    </row>
    <row r="7642">
      <c r="A7642" s="4" t="s">
        <v>22076</v>
      </c>
      <c r="B7642" s="4" t="s">
        <v>5559</v>
      </c>
      <c r="C7642" s="4" t="s">
        <v>1962</v>
      </c>
      <c r="D7642" s="10">
        <v>1.591413394E9</v>
      </c>
      <c r="E7642" s="25">
        <v>0.12316728</v>
      </c>
      <c r="G7642" s="25"/>
    </row>
    <row r="7643">
      <c r="A7643" s="4" t="s">
        <v>22077</v>
      </c>
      <c r="B7643" s="4" t="s">
        <v>1156</v>
      </c>
      <c r="C7643" s="4" t="s">
        <v>3897</v>
      </c>
      <c r="D7643" s="10">
        <v>1.592501688E9</v>
      </c>
      <c r="E7643" s="25">
        <v>0.12315153</v>
      </c>
      <c r="G7643" s="25"/>
    </row>
    <row r="7644">
      <c r="A7644" s="22" t="s">
        <v>22078</v>
      </c>
      <c r="B7644" s="4" t="s">
        <v>2040</v>
      </c>
      <c r="C7644" s="4" t="s">
        <v>5572</v>
      </c>
      <c r="D7644" s="10">
        <v>1.592427604E9</v>
      </c>
      <c r="E7644" s="25">
        <v>0.12313506</v>
      </c>
      <c r="G7644" s="25"/>
    </row>
    <row r="7645">
      <c r="A7645" s="4" t="s">
        <v>22079</v>
      </c>
      <c r="B7645" s="4" t="s">
        <v>17480</v>
      </c>
      <c r="C7645" s="4" t="s">
        <v>11348</v>
      </c>
      <c r="D7645" s="10">
        <v>1.593302552E9</v>
      </c>
      <c r="E7645" s="25">
        <v>0.12300509</v>
      </c>
      <c r="G7645" s="25"/>
    </row>
    <row r="7646">
      <c r="A7646" s="4" t="s">
        <v>22080</v>
      </c>
      <c r="B7646" s="4" t="s">
        <v>13135</v>
      </c>
      <c r="C7646" s="4" t="s">
        <v>10063</v>
      </c>
      <c r="D7646" s="10">
        <v>1.592230472E9</v>
      </c>
      <c r="E7646" s="25">
        <v>0.12297278</v>
      </c>
      <c r="G7646" s="25"/>
    </row>
    <row r="7647">
      <c r="A7647" s="4" t="s">
        <v>22081</v>
      </c>
      <c r="B7647" s="4" t="s">
        <v>2065</v>
      </c>
      <c r="C7647" s="4" t="s">
        <v>583</v>
      </c>
      <c r="D7647" s="10">
        <v>1.591667794E9</v>
      </c>
      <c r="E7647" s="25">
        <v>0.12292327</v>
      </c>
      <c r="G7647" s="25"/>
    </row>
    <row r="7648">
      <c r="A7648" s="22" t="s">
        <v>22082</v>
      </c>
      <c r="B7648" s="4" t="s">
        <v>1492</v>
      </c>
      <c r="C7648" s="4" t="s">
        <v>4935</v>
      </c>
      <c r="D7648" s="10">
        <v>1.591829999E9</v>
      </c>
      <c r="E7648" s="25">
        <v>0.12292072</v>
      </c>
      <c r="G7648" s="25"/>
    </row>
    <row r="7649">
      <c r="A7649" s="4" t="s">
        <v>22083</v>
      </c>
      <c r="B7649" s="4" t="s">
        <v>14472</v>
      </c>
      <c r="C7649" s="4" t="s">
        <v>4792</v>
      </c>
      <c r="D7649" s="10">
        <v>1.591073604E9</v>
      </c>
      <c r="E7649" s="25">
        <v>0.12274961</v>
      </c>
      <c r="G7649" s="25"/>
    </row>
    <row r="7650">
      <c r="A7650" s="22" t="s">
        <v>22084</v>
      </c>
      <c r="B7650" s="4" t="s">
        <v>14211</v>
      </c>
      <c r="C7650" s="4" t="s">
        <v>10241</v>
      </c>
      <c r="D7650" s="10">
        <v>1.591067343E9</v>
      </c>
      <c r="E7650" s="25">
        <v>0.12237372</v>
      </c>
      <c r="G7650" s="25"/>
    </row>
    <row r="7651">
      <c r="A7651" s="22" t="s">
        <v>22085</v>
      </c>
      <c r="B7651" s="4" t="s">
        <v>14409</v>
      </c>
      <c r="C7651" s="4" t="s">
        <v>9925</v>
      </c>
      <c r="D7651" s="10">
        <v>1.593381845E9</v>
      </c>
      <c r="E7651" s="25">
        <v>0.12236216</v>
      </c>
      <c r="G7651" s="25"/>
    </row>
    <row r="7652">
      <c r="A7652" s="22" t="s">
        <v>22086</v>
      </c>
      <c r="B7652" s="4" t="s">
        <v>15795</v>
      </c>
      <c r="C7652" s="4" t="s">
        <v>10527</v>
      </c>
      <c r="D7652" s="10">
        <v>1.593114155E9</v>
      </c>
      <c r="E7652" s="25">
        <v>0.122361526</v>
      </c>
      <c r="G7652" s="25"/>
    </row>
    <row r="7653">
      <c r="A7653" s="4" t="s">
        <v>22087</v>
      </c>
      <c r="B7653" s="4" t="s">
        <v>5998</v>
      </c>
      <c r="C7653" s="4" t="s">
        <v>7634</v>
      </c>
      <c r="D7653" s="10">
        <v>1.593553442E9</v>
      </c>
      <c r="E7653" s="25">
        <v>0.122360796</v>
      </c>
      <c r="G7653" s="25"/>
    </row>
    <row r="7654">
      <c r="A7654" s="4" t="s">
        <v>22088</v>
      </c>
      <c r="B7654" s="4" t="s">
        <v>13188</v>
      </c>
      <c r="C7654" s="4" t="s">
        <v>6672</v>
      </c>
      <c r="D7654" s="10">
        <v>1.593106256E9</v>
      </c>
      <c r="E7654" s="25">
        <v>0.12234987</v>
      </c>
      <c r="G7654" s="25"/>
    </row>
    <row r="7655">
      <c r="A7655" s="22" t="s">
        <v>22089</v>
      </c>
      <c r="B7655" s="4" t="s">
        <v>13970</v>
      </c>
      <c r="C7655" s="4" t="s">
        <v>2001</v>
      </c>
      <c r="D7655" s="10">
        <v>1.593552788E9</v>
      </c>
      <c r="E7655" s="25">
        <v>0.12228644</v>
      </c>
      <c r="G7655" s="25"/>
    </row>
    <row r="7656">
      <c r="A7656" s="4" t="s">
        <v>22090</v>
      </c>
      <c r="B7656" s="4" t="s">
        <v>15742</v>
      </c>
      <c r="C7656" s="4" t="s">
        <v>12409</v>
      </c>
      <c r="D7656" s="10">
        <v>1.593052393E9</v>
      </c>
      <c r="E7656" s="25">
        <v>0.12216321</v>
      </c>
      <c r="G7656" s="25"/>
    </row>
    <row r="7657">
      <c r="A7657" s="4" t="s">
        <v>22091</v>
      </c>
      <c r="B7657" s="4" t="s">
        <v>1595</v>
      </c>
      <c r="C7657" s="4" t="s">
        <v>293</v>
      </c>
      <c r="D7657" s="10">
        <v>1.591118452E9</v>
      </c>
      <c r="E7657" s="25">
        <v>0.12216302</v>
      </c>
      <c r="G7657" s="25"/>
    </row>
    <row r="7658">
      <c r="A7658" s="4" t="s">
        <v>22092</v>
      </c>
      <c r="B7658" s="4" t="s">
        <v>22093</v>
      </c>
      <c r="C7658" s="4" t="s">
        <v>6221</v>
      </c>
      <c r="D7658" s="10">
        <v>1.593531006E9</v>
      </c>
      <c r="E7658" s="25">
        <v>0.1220103</v>
      </c>
      <c r="G7658" s="25"/>
    </row>
    <row r="7659">
      <c r="A7659" s="4" t="s">
        <v>22094</v>
      </c>
      <c r="B7659" s="4" t="s">
        <v>13835</v>
      </c>
      <c r="C7659" s="4" t="s">
        <v>3418</v>
      </c>
      <c r="D7659" s="10">
        <v>1.591024668E9</v>
      </c>
      <c r="E7659" s="25">
        <v>0.12199155</v>
      </c>
      <c r="G7659" s="25"/>
    </row>
    <row r="7660">
      <c r="A7660" s="4" t="s">
        <v>22095</v>
      </c>
      <c r="B7660" s="4" t="s">
        <v>6282</v>
      </c>
      <c r="C7660" s="4" t="s">
        <v>11848</v>
      </c>
      <c r="D7660" s="10">
        <v>1.592155878E9</v>
      </c>
      <c r="E7660" s="25">
        <v>0.121938124</v>
      </c>
      <c r="G7660" s="25"/>
    </row>
    <row r="7661">
      <c r="A7661" s="22" t="s">
        <v>22096</v>
      </c>
      <c r="B7661" s="4" t="s">
        <v>1790</v>
      </c>
      <c r="C7661" s="4" t="s">
        <v>7002</v>
      </c>
      <c r="D7661" s="10">
        <v>1.591461309E9</v>
      </c>
      <c r="E7661" s="25">
        <v>0.12181798</v>
      </c>
      <c r="G7661" s="25"/>
    </row>
    <row r="7662">
      <c r="A7662" s="4" t="s">
        <v>22097</v>
      </c>
      <c r="B7662" s="4" t="s">
        <v>2284</v>
      </c>
      <c r="C7662" s="4" t="s">
        <v>2067</v>
      </c>
      <c r="D7662" s="10">
        <v>1.593151782E9</v>
      </c>
      <c r="E7662" s="25">
        <v>0.121797234</v>
      </c>
      <c r="G7662" s="25"/>
    </row>
    <row r="7663">
      <c r="A7663" s="4" t="s">
        <v>22098</v>
      </c>
      <c r="B7663" s="10">
        <v>1.9830602E7</v>
      </c>
      <c r="C7663" s="4" t="s">
        <v>5551</v>
      </c>
      <c r="D7663" s="10">
        <v>1.591145544E9</v>
      </c>
      <c r="E7663" s="25">
        <v>0.12177621</v>
      </c>
      <c r="G7663" s="25"/>
    </row>
    <row r="7664">
      <c r="A7664" s="4" t="s">
        <v>22099</v>
      </c>
      <c r="B7664" s="4" t="s">
        <v>5583</v>
      </c>
      <c r="C7664" s="4" t="s">
        <v>10833</v>
      </c>
      <c r="D7664" s="10">
        <v>1.592319897E9</v>
      </c>
      <c r="E7664" s="25">
        <v>0.1217358</v>
      </c>
      <c r="G7664" s="25"/>
    </row>
    <row r="7665">
      <c r="A7665" s="4" t="s">
        <v>22100</v>
      </c>
      <c r="B7665" s="4" t="s">
        <v>1619</v>
      </c>
      <c r="C7665" s="4" t="s">
        <v>2927</v>
      </c>
      <c r="D7665" s="10">
        <v>1.59185044E9</v>
      </c>
      <c r="E7665" s="25">
        <v>0.12170649</v>
      </c>
      <c r="G7665" s="25"/>
    </row>
    <row r="7666">
      <c r="A7666" s="22" t="s">
        <v>22101</v>
      </c>
      <c r="B7666" s="4" t="s">
        <v>16169</v>
      </c>
      <c r="C7666" s="4" t="s">
        <v>8615</v>
      </c>
      <c r="D7666" s="10">
        <v>1.592841597E9</v>
      </c>
      <c r="E7666" s="25">
        <v>0.12161448</v>
      </c>
      <c r="G7666" s="25"/>
    </row>
    <row r="7667">
      <c r="A7667" s="4" t="s">
        <v>22102</v>
      </c>
      <c r="B7667" s="4" t="s">
        <v>1156</v>
      </c>
      <c r="C7667" s="4" t="s">
        <v>3059</v>
      </c>
      <c r="D7667" s="10">
        <v>1.59294445E9</v>
      </c>
      <c r="E7667" s="25">
        <v>0.121592455</v>
      </c>
      <c r="G7667" s="25"/>
    </row>
    <row r="7668">
      <c r="A7668" s="4" t="s">
        <v>22103</v>
      </c>
      <c r="B7668" s="4" t="s">
        <v>1336</v>
      </c>
      <c r="C7668" s="4" t="s">
        <v>7128</v>
      </c>
      <c r="D7668" s="10">
        <v>1.591171646E9</v>
      </c>
      <c r="E7668" s="25">
        <v>0.121560775</v>
      </c>
      <c r="G7668" s="25"/>
    </row>
    <row r="7669">
      <c r="A7669" s="4" t="s">
        <v>22104</v>
      </c>
      <c r="B7669" s="4" t="s">
        <v>4706</v>
      </c>
      <c r="C7669" s="4" t="s">
        <v>6630</v>
      </c>
      <c r="D7669" s="10">
        <v>1.591590632E9</v>
      </c>
      <c r="E7669" s="25">
        <v>0.12153393</v>
      </c>
      <c r="G7669" s="25"/>
    </row>
    <row r="7670">
      <c r="A7670" s="4" t="s">
        <v>22105</v>
      </c>
      <c r="B7670" s="4" t="s">
        <v>13721</v>
      </c>
      <c r="C7670" s="4" t="s">
        <v>6130</v>
      </c>
      <c r="D7670" s="10">
        <v>1.59348267E9</v>
      </c>
      <c r="E7670" s="25">
        <v>0.12149279</v>
      </c>
      <c r="G7670" s="25"/>
    </row>
    <row r="7671">
      <c r="A7671" s="4" t="s">
        <v>22106</v>
      </c>
      <c r="B7671" s="4" t="s">
        <v>14166</v>
      </c>
      <c r="C7671" s="4" t="s">
        <v>6646</v>
      </c>
      <c r="D7671" s="10">
        <v>1.593221715E9</v>
      </c>
      <c r="E7671" s="25">
        <v>0.12146248</v>
      </c>
      <c r="G7671" s="25"/>
    </row>
    <row r="7672">
      <c r="A7672" s="4" t="s">
        <v>22107</v>
      </c>
      <c r="B7672" s="4" t="s">
        <v>10486</v>
      </c>
      <c r="C7672" s="4" t="s">
        <v>5427</v>
      </c>
      <c r="D7672" s="10">
        <v>1.592361565E9</v>
      </c>
      <c r="E7672" s="25">
        <v>0.12143236</v>
      </c>
      <c r="G7672" s="25"/>
    </row>
    <row r="7673">
      <c r="A7673" s="4" t="s">
        <v>22108</v>
      </c>
      <c r="B7673" s="4" t="s">
        <v>1327</v>
      </c>
      <c r="C7673" s="4" t="s">
        <v>864</v>
      </c>
      <c r="D7673" s="10">
        <v>1.592613182E9</v>
      </c>
      <c r="E7673" s="25">
        <v>0.12134389</v>
      </c>
      <c r="G7673" s="25"/>
    </row>
    <row r="7674">
      <c r="A7674" s="4" t="s">
        <v>22109</v>
      </c>
      <c r="B7674" s="4" t="s">
        <v>22110</v>
      </c>
      <c r="C7674" s="4" t="s">
        <v>8106</v>
      </c>
      <c r="D7674" s="10">
        <v>1.59193075E9</v>
      </c>
      <c r="E7674" s="25">
        <v>0.12133169</v>
      </c>
      <c r="G7674" s="25"/>
    </row>
    <row r="7675">
      <c r="A7675" s="4" t="s">
        <v>22111</v>
      </c>
      <c r="B7675" s="4" t="s">
        <v>22112</v>
      </c>
      <c r="C7675" s="4" t="s">
        <v>2577</v>
      </c>
      <c r="D7675" s="10">
        <v>1.593099885E9</v>
      </c>
      <c r="E7675" s="25">
        <v>0.12126899</v>
      </c>
      <c r="G7675" s="25"/>
    </row>
    <row r="7676">
      <c r="A7676" s="4" t="s">
        <v>22113</v>
      </c>
      <c r="B7676" s="4" t="s">
        <v>1057</v>
      </c>
      <c r="C7676" s="4" t="s">
        <v>11833</v>
      </c>
      <c r="D7676" s="10">
        <v>1.591189823E9</v>
      </c>
      <c r="E7676" s="25">
        <v>0.12118598</v>
      </c>
      <c r="G7676" s="25"/>
    </row>
    <row r="7677">
      <c r="A7677" s="22" t="s">
        <v>22114</v>
      </c>
      <c r="B7677" s="4" t="s">
        <v>15715</v>
      </c>
      <c r="C7677" s="4" t="s">
        <v>9374</v>
      </c>
      <c r="D7677" s="10">
        <v>1.593489178E9</v>
      </c>
      <c r="E7677" s="25">
        <v>0.12115276</v>
      </c>
      <c r="G7677" s="25"/>
    </row>
    <row r="7678">
      <c r="A7678" s="22" t="s">
        <v>22115</v>
      </c>
      <c r="B7678" s="4" t="s">
        <v>18736</v>
      </c>
      <c r="C7678" s="4" t="s">
        <v>11627</v>
      </c>
      <c r="D7678" s="10">
        <v>1.592749043E9</v>
      </c>
      <c r="E7678" s="25">
        <v>0.12115121</v>
      </c>
      <c r="G7678" s="25"/>
    </row>
    <row r="7679">
      <c r="A7679" s="4" t="s">
        <v>22116</v>
      </c>
      <c r="B7679" s="4" t="s">
        <v>20922</v>
      </c>
      <c r="C7679" s="4" t="s">
        <v>4951</v>
      </c>
      <c r="D7679" s="10">
        <v>1.592358717E9</v>
      </c>
      <c r="E7679" s="25">
        <v>0.12112145</v>
      </c>
      <c r="G7679" s="25"/>
    </row>
    <row r="7680">
      <c r="A7680" s="4" t="s">
        <v>22117</v>
      </c>
      <c r="B7680" s="4" t="s">
        <v>4375</v>
      </c>
      <c r="C7680" s="4" t="s">
        <v>8716</v>
      </c>
      <c r="D7680" s="10">
        <v>1.591878696E9</v>
      </c>
      <c r="E7680" s="25">
        <v>0.12106174</v>
      </c>
      <c r="G7680" s="25"/>
    </row>
    <row r="7681">
      <c r="A7681" s="4" t="s">
        <v>22118</v>
      </c>
      <c r="B7681" s="4" t="s">
        <v>10639</v>
      </c>
      <c r="C7681" s="4" t="s">
        <v>2680</v>
      </c>
      <c r="D7681" s="10">
        <v>1.592463628E9</v>
      </c>
      <c r="E7681" s="25">
        <v>0.12105656</v>
      </c>
      <c r="G7681" s="25"/>
    </row>
    <row r="7682">
      <c r="A7682" s="22" t="s">
        <v>22119</v>
      </c>
      <c r="B7682" s="4" t="s">
        <v>21846</v>
      </c>
      <c r="C7682" s="4" t="s">
        <v>907</v>
      </c>
      <c r="D7682" s="10">
        <v>1.592241488E9</v>
      </c>
      <c r="E7682" s="25">
        <v>0.12104654</v>
      </c>
      <c r="G7682" s="25"/>
    </row>
    <row r="7683">
      <c r="A7683" s="4" t="s">
        <v>22120</v>
      </c>
      <c r="B7683" s="4" t="s">
        <v>22121</v>
      </c>
      <c r="C7683" s="4" t="s">
        <v>3652</v>
      </c>
      <c r="D7683" s="10">
        <v>1.591026413E9</v>
      </c>
      <c r="E7683" s="25">
        <v>0.120953985</v>
      </c>
      <c r="G7683" s="25"/>
    </row>
    <row r="7684">
      <c r="A7684" s="22" t="s">
        <v>22122</v>
      </c>
      <c r="B7684" s="4" t="s">
        <v>1790</v>
      </c>
      <c r="C7684" s="4" t="s">
        <v>10791</v>
      </c>
      <c r="D7684" s="10">
        <v>1.591056446E9</v>
      </c>
      <c r="E7684" s="25">
        <v>0.120899014</v>
      </c>
      <c r="G7684" s="25"/>
    </row>
    <row r="7685">
      <c r="A7685" s="4" t="s">
        <v>22123</v>
      </c>
      <c r="B7685" s="4" t="s">
        <v>14991</v>
      </c>
      <c r="C7685" s="4" t="s">
        <v>8106</v>
      </c>
      <c r="D7685" s="10">
        <v>1.591936183E9</v>
      </c>
      <c r="E7685" s="25">
        <v>0.12089865</v>
      </c>
      <c r="G7685" s="25"/>
    </row>
    <row r="7686">
      <c r="A7686" s="4" t="s">
        <v>22124</v>
      </c>
      <c r="B7686" s="4" t="s">
        <v>2083</v>
      </c>
      <c r="C7686" s="4" t="s">
        <v>4569</v>
      </c>
      <c r="D7686" s="10">
        <v>1.592860192E9</v>
      </c>
      <c r="E7686" s="25">
        <v>0.12088108</v>
      </c>
      <c r="G7686" s="25"/>
    </row>
    <row r="7687">
      <c r="A7687" s="22" t="s">
        <v>22125</v>
      </c>
      <c r="B7687" s="4" t="s">
        <v>22126</v>
      </c>
      <c r="C7687" s="4" t="s">
        <v>10594</v>
      </c>
      <c r="D7687" s="10">
        <v>1.591465819E9</v>
      </c>
      <c r="E7687" s="25">
        <v>0.12080217</v>
      </c>
      <c r="G7687" s="25"/>
    </row>
    <row r="7688">
      <c r="A7688" s="4" t="s">
        <v>22127</v>
      </c>
      <c r="B7688" s="4" t="s">
        <v>1715</v>
      </c>
      <c r="C7688" s="4" t="s">
        <v>1418</v>
      </c>
      <c r="D7688" s="10">
        <v>1.591268391E9</v>
      </c>
      <c r="E7688" s="25">
        <v>0.1207877</v>
      </c>
      <c r="G7688" s="25"/>
    </row>
    <row r="7689">
      <c r="A7689" s="4" t="s">
        <v>22128</v>
      </c>
      <c r="B7689" s="4" t="s">
        <v>862</v>
      </c>
      <c r="C7689" s="4" t="s">
        <v>2812</v>
      </c>
      <c r="D7689" s="10">
        <v>1.592529799E9</v>
      </c>
      <c r="E7689" s="25">
        <v>0.12073609</v>
      </c>
      <c r="G7689" s="25"/>
    </row>
    <row r="7690">
      <c r="A7690" s="4" t="s">
        <v>22129</v>
      </c>
      <c r="B7690" s="4" t="s">
        <v>5714</v>
      </c>
      <c r="C7690" s="4" t="s">
        <v>6923</v>
      </c>
      <c r="D7690" s="10">
        <v>1.593116125E9</v>
      </c>
      <c r="E7690" s="25">
        <v>0.12063926</v>
      </c>
      <c r="G7690" s="25"/>
    </row>
    <row r="7691">
      <c r="A7691" s="22" t="s">
        <v>22130</v>
      </c>
      <c r="B7691" s="4" t="s">
        <v>951</v>
      </c>
      <c r="C7691" s="4" t="s">
        <v>342</v>
      </c>
      <c r="D7691" s="10">
        <v>1.593343229E9</v>
      </c>
      <c r="E7691" s="25">
        <v>0.12058356</v>
      </c>
      <c r="G7691" s="25"/>
    </row>
    <row r="7692">
      <c r="A7692" s="4" t="s">
        <v>22131</v>
      </c>
      <c r="B7692" s="4" t="s">
        <v>14022</v>
      </c>
      <c r="C7692" s="4" t="s">
        <v>6981</v>
      </c>
      <c r="D7692" s="10">
        <v>1.592971452E9</v>
      </c>
      <c r="E7692" s="25">
        <v>0.120528124</v>
      </c>
      <c r="G7692" s="25"/>
    </row>
    <row r="7693">
      <c r="A7693" s="22" t="s">
        <v>22132</v>
      </c>
      <c r="B7693" s="4" t="s">
        <v>5559</v>
      </c>
      <c r="C7693" s="4" t="s">
        <v>10002</v>
      </c>
      <c r="D7693" s="10">
        <v>1.592439091E9</v>
      </c>
      <c r="E7693" s="25">
        <v>0.12036503</v>
      </c>
      <c r="G7693" s="25"/>
    </row>
    <row r="7694">
      <c r="A7694" s="22" t="s">
        <v>22133</v>
      </c>
      <c r="B7694" s="4" t="s">
        <v>2146</v>
      </c>
      <c r="C7694" s="4" t="s">
        <v>571</v>
      </c>
      <c r="D7694" s="10">
        <v>1.593447281E9</v>
      </c>
      <c r="E7694" s="25">
        <v>0.12034437</v>
      </c>
      <c r="G7694" s="25"/>
    </row>
    <row r="7695">
      <c r="A7695" s="4" t="s">
        <v>22134</v>
      </c>
      <c r="B7695" s="4" t="s">
        <v>3404</v>
      </c>
      <c r="C7695" s="4" t="s">
        <v>7570</v>
      </c>
      <c r="D7695" s="10">
        <v>1.591299507E9</v>
      </c>
      <c r="E7695" s="25">
        <v>0.12017481</v>
      </c>
      <c r="G7695" s="25"/>
    </row>
    <row r="7696">
      <c r="A7696" s="4" t="s">
        <v>22135</v>
      </c>
      <c r="B7696" s="4" t="s">
        <v>1327</v>
      </c>
      <c r="C7696" s="4" t="s">
        <v>6490</v>
      </c>
      <c r="D7696" s="10">
        <v>1.591448128E9</v>
      </c>
      <c r="E7696" s="25">
        <v>0.12014286</v>
      </c>
      <c r="G7696" s="25"/>
    </row>
    <row r="7697">
      <c r="A7697" s="4" t="s">
        <v>22136</v>
      </c>
      <c r="B7697" s="4" t="s">
        <v>862</v>
      </c>
      <c r="C7697" s="4" t="s">
        <v>5439</v>
      </c>
      <c r="D7697" s="10">
        <v>1.592529643E9</v>
      </c>
      <c r="E7697" s="25">
        <v>0.120104544</v>
      </c>
      <c r="G7697" s="25"/>
    </row>
    <row r="7698">
      <c r="A7698" s="4" t="s">
        <v>22137</v>
      </c>
      <c r="B7698" s="4" t="s">
        <v>13118</v>
      </c>
      <c r="C7698" s="4" t="s">
        <v>8890</v>
      </c>
      <c r="D7698" s="10">
        <v>1.592825368E9</v>
      </c>
      <c r="E7698" s="25">
        <v>0.12008161</v>
      </c>
      <c r="G7698" s="25"/>
    </row>
    <row r="7699">
      <c r="A7699" s="4" t="s">
        <v>22138</v>
      </c>
      <c r="B7699" s="4" t="s">
        <v>9562</v>
      </c>
      <c r="C7699" s="4" t="s">
        <v>6944</v>
      </c>
      <c r="D7699" s="10">
        <v>1.591687598E9</v>
      </c>
      <c r="E7699" s="25">
        <v>0.120026544</v>
      </c>
      <c r="G7699" s="25"/>
    </row>
    <row r="7700">
      <c r="A7700" s="4" t="s">
        <v>22139</v>
      </c>
      <c r="B7700" s="4" t="s">
        <v>21068</v>
      </c>
      <c r="C7700" s="4" t="s">
        <v>11994</v>
      </c>
      <c r="D7700" s="10">
        <v>1.593213403E9</v>
      </c>
      <c r="E7700" s="25">
        <v>0.11991323</v>
      </c>
      <c r="G7700" s="25"/>
    </row>
    <row r="7701">
      <c r="A7701" s="22" t="s">
        <v>22140</v>
      </c>
      <c r="B7701" s="4" t="s">
        <v>2065</v>
      </c>
      <c r="C7701" s="4" t="s">
        <v>11627</v>
      </c>
      <c r="D7701" s="10">
        <v>1.592749963E9</v>
      </c>
      <c r="E7701" s="25">
        <v>0.11988001</v>
      </c>
      <c r="G7701" s="25"/>
    </row>
    <row r="7702">
      <c r="A7702" s="4" t="s">
        <v>22141</v>
      </c>
      <c r="B7702" s="4" t="s">
        <v>2848</v>
      </c>
      <c r="C7702" s="4" t="s">
        <v>2676</v>
      </c>
      <c r="D7702" s="10">
        <v>1.592827451E9</v>
      </c>
      <c r="E7702" s="25">
        <v>0.11985753</v>
      </c>
      <c r="G7702" s="25"/>
    </row>
    <row r="7703">
      <c r="A7703" s="4" t="s">
        <v>22142</v>
      </c>
      <c r="B7703" s="4" t="s">
        <v>13430</v>
      </c>
      <c r="C7703" s="4" t="s">
        <v>4134</v>
      </c>
      <c r="D7703" s="10">
        <v>1.591887802E9</v>
      </c>
      <c r="E7703" s="25">
        <v>0.11983205</v>
      </c>
      <c r="G7703" s="25"/>
    </row>
    <row r="7704">
      <c r="A7704" s="4" t="s">
        <v>22143</v>
      </c>
      <c r="B7704" s="4" t="s">
        <v>13641</v>
      </c>
      <c r="C7704" s="4" t="s">
        <v>11045</v>
      </c>
      <c r="D7704" s="10">
        <v>1.593324831E9</v>
      </c>
      <c r="E7704" s="25">
        <v>0.119805746</v>
      </c>
      <c r="G7704" s="25"/>
    </row>
    <row r="7705">
      <c r="A7705" s="4" t="s">
        <v>22144</v>
      </c>
      <c r="B7705" s="4" t="s">
        <v>3469</v>
      </c>
      <c r="C7705" s="4" t="s">
        <v>5969</v>
      </c>
      <c r="D7705" s="10">
        <v>1.593388716E9</v>
      </c>
      <c r="E7705" s="25">
        <v>0.11972301</v>
      </c>
      <c r="G7705" s="25"/>
    </row>
    <row r="7706">
      <c r="A7706" s="22" t="s">
        <v>22145</v>
      </c>
      <c r="B7706" s="4" t="s">
        <v>1790</v>
      </c>
      <c r="C7706" s="4" t="s">
        <v>7867</v>
      </c>
      <c r="D7706" s="10">
        <v>1.591305922E9</v>
      </c>
      <c r="E7706" s="25">
        <v>0.11955791</v>
      </c>
      <c r="G7706" s="25"/>
    </row>
    <row r="7707">
      <c r="A7707" s="4" t="s">
        <v>22146</v>
      </c>
      <c r="B7707" s="4" t="s">
        <v>8319</v>
      </c>
      <c r="C7707" s="4" t="s">
        <v>8682</v>
      </c>
      <c r="D7707" s="10">
        <v>1.592655102E9</v>
      </c>
      <c r="E7707" s="25">
        <v>0.119556636</v>
      </c>
      <c r="G7707" s="25"/>
    </row>
    <row r="7708">
      <c r="A7708" s="4" t="s">
        <v>22147</v>
      </c>
      <c r="B7708" s="4" t="s">
        <v>13214</v>
      </c>
      <c r="C7708" s="4" t="s">
        <v>387</v>
      </c>
      <c r="D7708" s="10">
        <v>1.593316103E9</v>
      </c>
      <c r="E7708" s="25">
        <v>0.119471624</v>
      </c>
      <c r="G7708" s="25"/>
    </row>
    <row r="7709">
      <c r="A7709" s="4" t="s">
        <v>22148</v>
      </c>
      <c r="B7709" s="4" t="s">
        <v>16689</v>
      </c>
      <c r="C7709" s="4" t="s">
        <v>10338</v>
      </c>
      <c r="D7709" s="10">
        <v>1.591629467E9</v>
      </c>
      <c r="E7709" s="25">
        <v>0.11946972</v>
      </c>
      <c r="G7709" s="25"/>
    </row>
    <row r="7710">
      <c r="A7710" s="4" t="s">
        <v>22149</v>
      </c>
      <c r="B7710" s="4" t="s">
        <v>22150</v>
      </c>
      <c r="C7710" s="4" t="s">
        <v>10241</v>
      </c>
      <c r="D7710" s="10">
        <v>1.591657267E9</v>
      </c>
      <c r="E7710" s="25">
        <v>0.11938735</v>
      </c>
      <c r="G7710" s="25"/>
    </row>
    <row r="7711">
      <c r="A7711" s="4" t="s">
        <v>22151</v>
      </c>
      <c r="B7711" s="4" t="s">
        <v>6440</v>
      </c>
      <c r="C7711" s="4" t="s">
        <v>5373</v>
      </c>
      <c r="D7711" s="10">
        <v>1.592068326E9</v>
      </c>
      <c r="E7711" s="25">
        <v>0.11936614</v>
      </c>
      <c r="G7711" s="25"/>
    </row>
    <row r="7712">
      <c r="A7712" s="22" t="s">
        <v>22152</v>
      </c>
      <c r="B7712" s="4" t="s">
        <v>13502</v>
      </c>
      <c r="C7712" s="4" t="s">
        <v>10331</v>
      </c>
      <c r="D7712" s="10">
        <v>1.591980107E9</v>
      </c>
      <c r="E7712" s="25">
        <v>0.11933374</v>
      </c>
      <c r="G7712" s="25"/>
    </row>
    <row r="7713">
      <c r="A7713" s="4" t="s">
        <v>22153</v>
      </c>
      <c r="B7713" s="4" t="s">
        <v>14656</v>
      </c>
      <c r="C7713" s="4" t="s">
        <v>8737</v>
      </c>
      <c r="D7713" s="10">
        <v>1.5925821E9</v>
      </c>
      <c r="E7713" s="25">
        <v>0.11902038</v>
      </c>
      <c r="G7713" s="25"/>
    </row>
    <row r="7714">
      <c r="A7714" s="4" t="s">
        <v>22154</v>
      </c>
      <c r="B7714" s="4" t="s">
        <v>13458</v>
      </c>
      <c r="C7714" s="4" t="s">
        <v>2792</v>
      </c>
      <c r="D7714" s="10">
        <v>1.591317835E9</v>
      </c>
      <c r="E7714" s="25">
        <v>0.11901637</v>
      </c>
      <c r="G7714" s="25"/>
    </row>
    <row r="7715">
      <c r="A7715" s="4" t="s">
        <v>22155</v>
      </c>
      <c r="B7715" s="4" t="s">
        <v>14879</v>
      </c>
      <c r="C7715" s="4" t="s">
        <v>9378</v>
      </c>
      <c r="D7715" s="10">
        <v>1.593308103E9</v>
      </c>
      <c r="E7715" s="25">
        <v>0.11896386</v>
      </c>
      <c r="G7715" s="25"/>
    </row>
    <row r="7716">
      <c r="A7716" s="4" t="s">
        <v>22156</v>
      </c>
      <c r="B7716" s="4" t="s">
        <v>16680</v>
      </c>
      <c r="C7716" s="4" t="s">
        <v>7506</v>
      </c>
      <c r="D7716" s="10">
        <v>1.591566315E9</v>
      </c>
      <c r="E7716" s="25">
        <v>0.11876563</v>
      </c>
      <c r="G7716" s="25"/>
    </row>
    <row r="7717">
      <c r="A7717" s="4" t="s">
        <v>22157</v>
      </c>
      <c r="B7717" s="4" t="s">
        <v>16438</v>
      </c>
      <c r="C7717" s="4" t="s">
        <v>4607</v>
      </c>
      <c r="D7717" s="10">
        <v>1.591575549E9</v>
      </c>
      <c r="E7717" s="25">
        <v>0.11874042</v>
      </c>
      <c r="G7717" s="25"/>
    </row>
    <row r="7718">
      <c r="A7718" s="4" t="s">
        <v>22158</v>
      </c>
      <c r="B7718" s="4" t="s">
        <v>8319</v>
      </c>
      <c r="C7718" s="4" t="s">
        <v>8321</v>
      </c>
      <c r="D7718" s="10">
        <v>1.591036521E9</v>
      </c>
      <c r="E7718" s="25">
        <v>0.118662596</v>
      </c>
      <c r="G7718" s="25"/>
    </row>
    <row r="7719">
      <c r="A7719" s="4" t="s">
        <v>22159</v>
      </c>
      <c r="B7719" s="4" t="s">
        <v>15162</v>
      </c>
      <c r="C7719" s="4" t="s">
        <v>8003</v>
      </c>
      <c r="D7719" s="10">
        <v>1.591151818E9</v>
      </c>
      <c r="E7719" s="25">
        <v>0.11865559</v>
      </c>
      <c r="G7719" s="25"/>
    </row>
    <row r="7720">
      <c r="A7720" s="4" t="s">
        <v>22160</v>
      </c>
      <c r="B7720" s="4" t="s">
        <v>13663</v>
      </c>
      <c r="C7720" s="4" t="s">
        <v>3869</v>
      </c>
      <c r="D7720" s="10">
        <v>1.592056552E9</v>
      </c>
      <c r="E7720" s="25">
        <v>0.11860408</v>
      </c>
      <c r="G7720" s="25"/>
    </row>
    <row r="7721">
      <c r="A7721" s="22" t="s">
        <v>22161</v>
      </c>
      <c r="B7721" s="4" t="s">
        <v>7865</v>
      </c>
      <c r="C7721" s="4" t="s">
        <v>6951</v>
      </c>
      <c r="D7721" s="10">
        <v>1.593139876E9</v>
      </c>
      <c r="E7721" s="25">
        <v>0.11859161</v>
      </c>
      <c r="G7721" s="25"/>
    </row>
    <row r="7722">
      <c r="A7722" s="4" t="s">
        <v>22162</v>
      </c>
      <c r="B7722" s="4" t="s">
        <v>8489</v>
      </c>
      <c r="C7722" s="4" t="s">
        <v>833</v>
      </c>
      <c r="D7722" s="10">
        <v>1.59309583E9</v>
      </c>
      <c r="E7722" s="25">
        <v>0.11847702</v>
      </c>
      <c r="G7722" s="25"/>
    </row>
    <row r="7723">
      <c r="A7723" s="4" t="s">
        <v>22163</v>
      </c>
      <c r="B7723" s="4" t="s">
        <v>1790</v>
      </c>
      <c r="C7723" s="4" t="s">
        <v>5982</v>
      </c>
      <c r="D7723" s="10">
        <v>1.591149274E9</v>
      </c>
      <c r="E7723" s="25">
        <v>0.118353054</v>
      </c>
      <c r="G7723" s="25"/>
    </row>
    <row r="7724">
      <c r="A7724" s="22" t="s">
        <v>22164</v>
      </c>
      <c r="B7724" s="4" t="s">
        <v>13230</v>
      </c>
      <c r="C7724" s="4" t="s">
        <v>5706</v>
      </c>
      <c r="D7724" s="10">
        <v>1.591204967E9</v>
      </c>
      <c r="E7724" s="25">
        <v>0.11834869</v>
      </c>
      <c r="G7724" s="25"/>
    </row>
    <row r="7725">
      <c r="A7725" s="4" t="s">
        <v>22165</v>
      </c>
      <c r="B7725" s="4" t="s">
        <v>22166</v>
      </c>
      <c r="C7725" s="4" t="s">
        <v>11226</v>
      </c>
      <c r="D7725" s="10">
        <v>1.593412217E9</v>
      </c>
      <c r="E7725" s="25">
        <v>0.11832457</v>
      </c>
      <c r="G7725" s="25"/>
    </row>
    <row r="7726">
      <c r="A7726" s="4" t="s">
        <v>22167</v>
      </c>
      <c r="B7726" s="4" t="s">
        <v>13333</v>
      </c>
      <c r="C7726" s="4" t="s">
        <v>4611</v>
      </c>
      <c r="D7726" s="10">
        <v>1.592406875E9</v>
      </c>
      <c r="E7726" s="25">
        <v>0.118280426</v>
      </c>
      <c r="G7726" s="25"/>
    </row>
    <row r="7727">
      <c r="A7727" s="4" t="s">
        <v>22168</v>
      </c>
      <c r="B7727" s="4" t="s">
        <v>1057</v>
      </c>
      <c r="C7727" s="4" t="s">
        <v>2782</v>
      </c>
      <c r="D7727" s="10">
        <v>1.591836684E9</v>
      </c>
      <c r="E7727" s="25">
        <v>0.118267775</v>
      </c>
      <c r="G7727" s="25"/>
    </row>
    <row r="7728">
      <c r="A7728" s="4" t="s">
        <v>22169</v>
      </c>
      <c r="B7728" s="4" t="s">
        <v>3673</v>
      </c>
      <c r="C7728" s="4" t="s">
        <v>2743</v>
      </c>
      <c r="D7728" s="10">
        <v>1.591356204E9</v>
      </c>
      <c r="E7728" s="25">
        <v>0.11816848</v>
      </c>
      <c r="G7728" s="25"/>
    </row>
    <row r="7729">
      <c r="A7729" s="4" t="s">
        <v>22170</v>
      </c>
      <c r="B7729" s="4" t="s">
        <v>13366</v>
      </c>
      <c r="C7729" s="4" t="s">
        <v>11619</v>
      </c>
      <c r="D7729" s="10">
        <v>1.592797682E9</v>
      </c>
      <c r="E7729" s="25">
        <v>0.118149005</v>
      </c>
      <c r="G7729" s="25"/>
    </row>
    <row r="7730">
      <c r="A7730" s="4" t="s">
        <v>22171</v>
      </c>
      <c r="B7730" s="4" t="s">
        <v>17633</v>
      </c>
      <c r="C7730" s="4" t="s">
        <v>9716</v>
      </c>
      <c r="D7730" s="10">
        <v>1.591488802E9</v>
      </c>
      <c r="E7730" s="25">
        <v>0.118137896</v>
      </c>
      <c r="G7730" s="25"/>
    </row>
    <row r="7731">
      <c r="A7731" s="4" t="s">
        <v>22172</v>
      </c>
      <c r="B7731" s="4" t="s">
        <v>11182</v>
      </c>
      <c r="C7731" s="4" t="s">
        <v>11619</v>
      </c>
      <c r="D7731" s="10">
        <v>1.59276704E9</v>
      </c>
      <c r="E7731" s="25">
        <v>0.118090026</v>
      </c>
      <c r="G7731" s="25"/>
    </row>
    <row r="7732">
      <c r="A7732" s="4" t="s">
        <v>22173</v>
      </c>
      <c r="B7732" s="4" t="s">
        <v>1067</v>
      </c>
      <c r="C7732" s="4" t="s">
        <v>4581</v>
      </c>
      <c r="D7732" s="10">
        <v>1.59201731E9</v>
      </c>
      <c r="E7732" s="25">
        <v>0.118012615</v>
      </c>
      <c r="G7732" s="25"/>
    </row>
    <row r="7733">
      <c r="A7733" s="4" t="s">
        <v>22174</v>
      </c>
      <c r="B7733" s="4" t="s">
        <v>3070</v>
      </c>
      <c r="C7733" s="4" t="s">
        <v>11567</v>
      </c>
      <c r="D7733" s="10">
        <v>1.591218686E9</v>
      </c>
      <c r="E7733" s="25">
        <v>0.11799513</v>
      </c>
      <c r="G7733" s="25"/>
    </row>
    <row r="7734">
      <c r="A7734" s="4" t="s">
        <v>22175</v>
      </c>
      <c r="B7734" s="4" t="s">
        <v>22176</v>
      </c>
      <c r="C7734" s="4" t="s">
        <v>8997</v>
      </c>
      <c r="D7734" s="10">
        <v>1.592944241E9</v>
      </c>
      <c r="E7734" s="25">
        <v>0.11798803</v>
      </c>
      <c r="G7734" s="25"/>
    </row>
    <row r="7735">
      <c r="A7735" s="4" t="s">
        <v>22177</v>
      </c>
      <c r="B7735" s="4" t="s">
        <v>14251</v>
      </c>
      <c r="C7735" s="4" t="s">
        <v>9399</v>
      </c>
      <c r="D7735" s="10">
        <v>1.592508579E9</v>
      </c>
      <c r="E7735" s="25">
        <v>0.11798099</v>
      </c>
      <c r="G7735" s="25"/>
    </row>
    <row r="7736">
      <c r="A7736" s="4" t="s">
        <v>22178</v>
      </c>
      <c r="B7736" s="4" t="s">
        <v>13806</v>
      </c>
      <c r="C7736" s="4" t="s">
        <v>8214</v>
      </c>
      <c r="D7736" s="10">
        <v>1.592362468E9</v>
      </c>
      <c r="E7736" s="25">
        <v>0.1179317</v>
      </c>
      <c r="G7736" s="25"/>
    </row>
    <row r="7737">
      <c r="A7737" s="4" t="s">
        <v>22179</v>
      </c>
      <c r="B7737" s="4" t="s">
        <v>3404</v>
      </c>
      <c r="C7737" s="4" t="s">
        <v>750</v>
      </c>
      <c r="D7737" s="10">
        <v>1.591155516E9</v>
      </c>
      <c r="E7737" s="25">
        <v>0.11791756</v>
      </c>
      <c r="G7737" s="25"/>
    </row>
    <row r="7738">
      <c r="A7738" s="22" t="s">
        <v>22180</v>
      </c>
      <c r="B7738" s="4" t="s">
        <v>20873</v>
      </c>
      <c r="C7738" s="4" t="s">
        <v>1158</v>
      </c>
      <c r="D7738" s="10">
        <v>1.59260479E9</v>
      </c>
      <c r="E7738" s="25">
        <v>0.11789898</v>
      </c>
      <c r="G7738" s="25"/>
    </row>
    <row r="7739">
      <c r="A7739" s="4" t="s">
        <v>22181</v>
      </c>
      <c r="B7739" s="4" t="s">
        <v>6282</v>
      </c>
      <c r="C7739" s="4" t="s">
        <v>10221</v>
      </c>
      <c r="D7739" s="10">
        <v>1.592056379E9</v>
      </c>
      <c r="E7739" s="25">
        <v>0.117815465</v>
      </c>
      <c r="G7739" s="25"/>
    </row>
    <row r="7740">
      <c r="A7740" s="4" t="s">
        <v>22182</v>
      </c>
      <c r="B7740" s="4" t="s">
        <v>14501</v>
      </c>
      <c r="C7740" s="4" t="s">
        <v>5011</v>
      </c>
      <c r="D7740" s="10">
        <v>1.59202485E9</v>
      </c>
      <c r="E7740" s="25">
        <v>0.1177959</v>
      </c>
      <c r="G7740" s="25"/>
    </row>
    <row r="7741">
      <c r="A7741" s="4" t="s">
        <v>22183</v>
      </c>
      <c r="B7741" s="4" t="s">
        <v>11013</v>
      </c>
      <c r="C7741" s="4" t="s">
        <v>12556</v>
      </c>
      <c r="D7741" s="10">
        <v>1.592743521E9</v>
      </c>
      <c r="E7741" s="25">
        <v>0.11777033</v>
      </c>
      <c r="G7741" s="25"/>
    </row>
    <row r="7742">
      <c r="A7742" s="4" t="s">
        <v>22184</v>
      </c>
      <c r="B7742" s="4" t="s">
        <v>6363</v>
      </c>
      <c r="C7742" s="4" t="s">
        <v>12034</v>
      </c>
      <c r="D7742" s="10">
        <v>1.591634838E9</v>
      </c>
      <c r="E7742" s="25">
        <v>0.11774107</v>
      </c>
      <c r="G7742" s="25"/>
    </row>
    <row r="7743">
      <c r="A7743" s="22" t="s">
        <v>22185</v>
      </c>
      <c r="B7743" s="4" t="s">
        <v>16189</v>
      </c>
      <c r="C7743" s="4" t="s">
        <v>5524</v>
      </c>
      <c r="D7743" s="10">
        <v>1.593179285E9</v>
      </c>
      <c r="E7743" s="25">
        <v>0.11773887</v>
      </c>
      <c r="G7743" s="25"/>
    </row>
    <row r="7744">
      <c r="A7744" s="4" t="s">
        <v>22186</v>
      </c>
      <c r="B7744" s="4" t="s">
        <v>1619</v>
      </c>
      <c r="C7744" s="4" t="s">
        <v>5687</v>
      </c>
      <c r="D7744" s="10">
        <v>1.593037011E9</v>
      </c>
      <c r="E7744" s="25">
        <v>0.11772872</v>
      </c>
      <c r="G7744" s="25"/>
    </row>
    <row r="7745">
      <c r="A7745" s="22" t="s">
        <v>22187</v>
      </c>
      <c r="B7745" s="4" t="s">
        <v>19003</v>
      </c>
      <c r="C7745" s="4" t="s">
        <v>1093</v>
      </c>
      <c r="D7745" s="10">
        <v>1.592835763E9</v>
      </c>
      <c r="E7745" s="25">
        <v>0.117709905</v>
      </c>
      <c r="G7745" s="25"/>
    </row>
    <row r="7746">
      <c r="A7746" s="4" t="s">
        <v>22188</v>
      </c>
      <c r="B7746" s="4" t="s">
        <v>20098</v>
      </c>
      <c r="C7746" s="4" t="s">
        <v>9378</v>
      </c>
      <c r="D7746" s="10">
        <v>1.593298765E9</v>
      </c>
      <c r="E7746" s="25">
        <v>0.11770217</v>
      </c>
      <c r="G7746" s="25"/>
    </row>
    <row r="7747">
      <c r="A7747" s="4" t="s">
        <v>22189</v>
      </c>
      <c r="B7747" s="4" t="s">
        <v>21039</v>
      </c>
      <c r="C7747" s="4" t="s">
        <v>10836</v>
      </c>
      <c r="D7747" s="10">
        <v>1.592005778E9</v>
      </c>
      <c r="E7747" s="25">
        <v>0.11769328</v>
      </c>
      <c r="G7747" s="25"/>
    </row>
    <row r="7748">
      <c r="A7748" s="4" t="s">
        <v>22190</v>
      </c>
      <c r="B7748" s="4" t="s">
        <v>21637</v>
      </c>
      <c r="C7748" s="4" t="s">
        <v>6269</v>
      </c>
      <c r="D7748" s="10">
        <v>1.59126895E9</v>
      </c>
      <c r="E7748" s="25">
        <v>0.11768618</v>
      </c>
      <c r="G7748" s="25"/>
    </row>
    <row r="7749">
      <c r="A7749" s="4" t="s">
        <v>22191</v>
      </c>
      <c r="B7749" s="4" t="s">
        <v>13126</v>
      </c>
      <c r="C7749" s="4" t="s">
        <v>1004</v>
      </c>
      <c r="D7749" s="10">
        <v>1.593123693E9</v>
      </c>
      <c r="E7749" s="25">
        <v>0.11764878</v>
      </c>
      <c r="G7749" s="25"/>
    </row>
    <row r="7750">
      <c r="A7750" s="4" t="s">
        <v>22192</v>
      </c>
      <c r="B7750" s="4" t="s">
        <v>13970</v>
      </c>
      <c r="C7750" s="4" t="s">
        <v>6225</v>
      </c>
      <c r="D7750" s="10">
        <v>1.593481239E9</v>
      </c>
      <c r="E7750" s="25">
        <v>0.11758662</v>
      </c>
      <c r="G7750" s="25"/>
    </row>
    <row r="7751">
      <c r="A7751" s="4" t="s">
        <v>22193</v>
      </c>
      <c r="B7751" s="4" t="s">
        <v>1140</v>
      </c>
      <c r="C7751" s="4" t="s">
        <v>183</v>
      </c>
      <c r="D7751" s="10">
        <v>1.593399734E9</v>
      </c>
      <c r="E7751" s="25">
        <v>0.11758212</v>
      </c>
      <c r="G7751" s="25"/>
    </row>
    <row r="7752">
      <c r="A7752" s="4" t="s">
        <v>22194</v>
      </c>
      <c r="B7752" s="4" t="s">
        <v>1619</v>
      </c>
      <c r="C7752" s="4" t="s">
        <v>4134</v>
      </c>
      <c r="D7752" s="10">
        <v>1.591850269E9</v>
      </c>
      <c r="E7752" s="25">
        <v>0.1175176</v>
      </c>
      <c r="G7752" s="25"/>
    </row>
    <row r="7753">
      <c r="A7753" s="4" t="s">
        <v>22195</v>
      </c>
      <c r="B7753" s="4" t="s">
        <v>14107</v>
      </c>
      <c r="C7753" s="4" t="s">
        <v>6346</v>
      </c>
      <c r="D7753" s="10">
        <v>1.591909442E9</v>
      </c>
      <c r="E7753" s="25">
        <v>0.11746987</v>
      </c>
      <c r="G7753" s="25"/>
    </row>
    <row r="7754">
      <c r="A7754" s="4" t="s">
        <v>22196</v>
      </c>
      <c r="B7754" s="4" t="s">
        <v>16663</v>
      </c>
      <c r="C7754" s="4" t="s">
        <v>11464</v>
      </c>
      <c r="D7754" s="10">
        <v>1.591704268E9</v>
      </c>
      <c r="E7754" s="25">
        <v>0.11746808</v>
      </c>
      <c r="G7754" s="25"/>
    </row>
    <row r="7755">
      <c r="A7755" s="4" t="s">
        <v>22197</v>
      </c>
      <c r="B7755" s="4" t="s">
        <v>2750</v>
      </c>
      <c r="C7755" s="4" t="s">
        <v>3855</v>
      </c>
      <c r="D7755" s="10">
        <v>1.592781986E9</v>
      </c>
      <c r="E7755" s="25">
        <v>0.117411405</v>
      </c>
      <c r="G7755" s="25"/>
    </row>
    <row r="7756">
      <c r="A7756" s="4" t="s">
        <v>22198</v>
      </c>
      <c r="B7756" s="4" t="s">
        <v>13374</v>
      </c>
      <c r="C7756" s="4" t="s">
        <v>11603</v>
      </c>
      <c r="D7756" s="10">
        <v>1.593514005E9</v>
      </c>
      <c r="E7756" s="25">
        <v>0.11741007</v>
      </c>
      <c r="G7756" s="25"/>
    </row>
    <row r="7757">
      <c r="A7757" s="22" t="s">
        <v>22199</v>
      </c>
      <c r="B7757" s="4" t="s">
        <v>2549</v>
      </c>
      <c r="C7757" s="4" t="s">
        <v>1783</v>
      </c>
      <c r="D7757" s="10">
        <v>1.591662591E9</v>
      </c>
      <c r="E7757" s="25">
        <v>0.11739865</v>
      </c>
      <c r="G7757" s="25"/>
    </row>
    <row r="7758">
      <c r="A7758" s="4" t="s">
        <v>22200</v>
      </c>
      <c r="B7758" s="4" t="s">
        <v>2750</v>
      </c>
      <c r="C7758" s="4" t="s">
        <v>7403</v>
      </c>
      <c r="D7758" s="10">
        <v>1.591372102E9</v>
      </c>
      <c r="E7758" s="25">
        <v>0.11733568</v>
      </c>
      <c r="G7758" s="25"/>
    </row>
    <row r="7759">
      <c r="A7759" s="22" t="s">
        <v>22201</v>
      </c>
      <c r="B7759" s="4" t="s">
        <v>1790</v>
      </c>
      <c r="C7759" s="4" t="s">
        <v>7343</v>
      </c>
      <c r="D7759" s="10">
        <v>1.592422544E9</v>
      </c>
      <c r="E7759" s="25">
        <v>0.11731121</v>
      </c>
      <c r="G7759" s="25"/>
    </row>
    <row r="7760">
      <c r="A7760" s="4" t="s">
        <v>22202</v>
      </c>
      <c r="B7760" s="4" t="s">
        <v>14576</v>
      </c>
      <c r="C7760" s="4" t="s">
        <v>9498</v>
      </c>
      <c r="D7760" s="10">
        <v>1.591813596E9</v>
      </c>
      <c r="E7760" s="25">
        <v>0.117248476</v>
      </c>
      <c r="G7760" s="25"/>
    </row>
    <row r="7761">
      <c r="A7761" s="4" t="s">
        <v>22203</v>
      </c>
      <c r="B7761" s="4" t="s">
        <v>14154</v>
      </c>
      <c r="C7761" s="4" t="s">
        <v>7282</v>
      </c>
      <c r="D7761" s="10">
        <v>1.593029808E9</v>
      </c>
      <c r="E7761" s="25">
        <v>0.11723814</v>
      </c>
      <c r="G7761" s="25"/>
    </row>
    <row r="7762">
      <c r="A7762" s="4" t="s">
        <v>22204</v>
      </c>
      <c r="B7762" s="4" t="s">
        <v>2989</v>
      </c>
      <c r="C7762" s="4" t="s">
        <v>3239</v>
      </c>
      <c r="D7762" s="10">
        <v>1.591384114E9</v>
      </c>
      <c r="E7762" s="25">
        <v>0.11722019</v>
      </c>
      <c r="G7762" s="25"/>
    </row>
    <row r="7763">
      <c r="A7763" s="4" t="s">
        <v>22205</v>
      </c>
      <c r="B7763" s="4" t="s">
        <v>18371</v>
      </c>
      <c r="C7763" s="4" t="s">
        <v>8716</v>
      </c>
      <c r="D7763" s="10">
        <v>1.591877403E9</v>
      </c>
      <c r="E7763" s="25">
        <v>0.1171791</v>
      </c>
      <c r="G7763" s="25"/>
    </row>
    <row r="7764">
      <c r="A7764" s="4" t="s">
        <v>22206</v>
      </c>
      <c r="B7764" s="4" t="s">
        <v>14656</v>
      </c>
      <c r="C7764" s="4" t="s">
        <v>6892</v>
      </c>
      <c r="D7764" s="10">
        <v>1.593440146E9</v>
      </c>
      <c r="E7764" s="25">
        <v>0.11716963</v>
      </c>
      <c r="G7764" s="25"/>
    </row>
    <row r="7765">
      <c r="A7765" s="4" t="s">
        <v>22207</v>
      </c>
      <c r="B7765" s="4" t="s">
        <v>1176</v>
      </c>
      <c r="C7765" s="4" t="s">
        <v>2129</v>
      </c>
      <c r="D7765" s="10">
        <v>1.592150174E9</v>
      </c>
      <c r="E7765" s="25">
        <v>0.11713443</v>
      </c>
      <c r="G7765" s="25"/>
    </row>
    <row r="7766">
      <c r="A7766" s="4" t="s">
        <v>22208</v>
      </c>
      <c r="B7766" s="4" t="s">
        <v>14618</v>
      </c>
      <c r="C7766" s="4" t="s">
        <v>2605</v>
      </c>
      <c r="D7766" s="10">
        <v>1.592569811E9</v>
      </c>
      <c r="E7766" s="25">
        <v>0.1171342</v>
      </c>
      <c r="G7766" s="25"/>
    </row>
    <row r="7767">
      <c r="A7767" s="4" t="s">
        <v>22209</v>
      </c>
      <c r="B7767" s="4" t="s">
        <v>1057</v>
      </c>
      <c r="C7767" s="4" t="s">
        <v>3429</v>
      </c>
      <c r="D7767" s="10">
        <v>1.59224843E9</v>
      </c>
      <c r="E7767" s="25">
        <v>0.11712243</v>
      </c>
      <c r="G7767" s="25"/>
    </row>
    <row r="7768">
      <c r="A7768" s="4" t="s">
        <v>22210</v>
      </c>
      <c r="B7768" s="4" t="s">
        <v>2491</v>
      </c>
      <c r="C7768" s="4" t="s">
        <v>4523</v>
      </c>
      <c r="D7768" s="10">
        <v>1.591410148E9</v>
      </c>
      <c r="E7768" s="25">
        <v>0.11711094</v>
      </c>
      <c r="G7768" s="25"/>
    </row>
    <row r="7769">
      <c r="A7769" s="4" t="s">
        <v>22211</v>
      </c>
      <c r="B7769" s="4" t="s">
        <v>14834</v>
      </c>
      <c r="C7769" s="4" t="s">
        <v>8918</v>
      </c>
      <c r="D7769" s="10">
        <v>1.591998591E9</v>
      </c>
      <c r="E7769" s="25">
        <v>0.117100894</v>
      </c>
      <c r="G7769" s="25"/>
    </row>
    <row r="7770">
      <c r="A7770" s="4" t="s">
        <v>22212</v>
      </c>
      <c r="B7770" s="4" t="s">
        <v>10981</v>
      </c>
      <c r="C7770" s="4" t="s">
        <v>12208</v>
      </c>
      <c r="D7770" s="10">
        <v>1.593087238E9</v>
      </c>
      <c r="E7770" s="25">
        <v>0.11705016</v>
      </c>
      <c r="G7770" s="25"/>
    </row>
    <row r="7771">
      <c r="A7771" s="4" t="s">
        <v>22213</v>
      </c>
      <c r="B7771" s="4" t="s">
        <v>16513</v>
      </c>
      <c r="C7771" s="4" t="s">
        <v>4951</v>
      </c>
      <c r="D7771" s="10">
        <v>1.592350758E9</v>
      </c>
      <c r="E7771" s="25">
        <v>0.117041394</v>
      </c>
      <c r="G7771" s="25"/>
    </row>
    <row r="7772">
      <c r="A7772" s="4" t="s">
        <v>22214</v>
      </c>
      <c r="B7772" s="4" t="s">
        <v>9532</v>
      </c>
      <c r="C7772" s="4" t="s">
        <v>830</v>
      </c>
      <c r="D7772" s="10">
        <v>1.591765077E9</v>
      </c>
      <c r="E7772" s="25">
        <v>0.11701496</v>
      </c>
      <c r="G7772" s="25"/>
    </row>
    <row r="7773">
      <c r="A7773" s="4" t="s">
        <v>22215</v>
      </c>
      <c r="B7773" s="4" t="s">
        <v>4220</v>
      </c>
      <c r="C7773" s="4" t="s">
        <v>4222</v>
      </c>
      <c r="D7773" s="10">
        <v>1.59105138E9</v>
      </c>
      <c r="E7773" s="25">
        <v>0.11692498</v>
      </c>
      <c r="G7773" s="25"/>
    </row>
    <row r="7774">
      <c r="A7774" s="22" t="s">
        <v>22216</v>
      </c>
      <c r="B7774" s="4" t="s">
        <v>3526</v>
      </c>
      <c r="C7774" s="4" t="s">
        <v>9153</v>
      </c>
      <c r="D7774" s="10">
        <v>1.591991173E9</v>
      </c>
      <c r="E7774" s="25">
        <v>0.11692325</v>
      </c>
      <c r="G7774" s="25"/>
    </row>
    <row r="7775">
      <c r="A7775" s="4" t="s">
        <v>22217</v>
      </c>
      <c r="B7775" s="4" t="s">
        <v>13663</v>
      </c>
      <c r="C7775" s="4" t="s">
        <v>4198</v>
      </c>
      <c r="D7775" s="10">
        <v>1.592157602E9</v>
      </c>
      <c r="E7775" s="25">
        <v>0.116915055</v>
      </c>
      <c r="G7775" s="25"/>
    </row>
    <row r="7776">
      <c r="A7776" s="4" t="s">
        <v>22218</v>
      </c>
      <c r="B7776" s="4" t="s">
        <v>13194</v>
      </c>
      <c r="C7776" s="4" t="s">
        <v>8170</v>
      </c>
      <c r="D7776" s="10">
        <v>1.592243804E9</v>
      </c>
      <c r="E7776" s="25">
        <v>0.11688591</v>
      </c>
      <c r="G7776" s="25"/>
    </row>
    <row r="7777">
      <c r="A7777" s="4" t="s">
        <v>22219</v>
      </c>
      <c r="B7777" s="4" t="s">
        <v>6282</v>
      </c>
      <c r="C7777" s="4" t="s">
        <v>11638</v>
      </c>
      <c r="D7777" s="10">
        <v>1.591712222E9</v>
      </c>
      <c r="E7777" s="25">
        <v>0.116862364</v>
      </c>
      <c r="G7777" s="25"/>
    </row>
    <row r="7778">
      <c r="A7778" s="22" t="s">
        <v>22220</v>
      </c>
      <c r="B7778" s="4" t="s">
        <v>14533</v>
      </c>
      <c r="C7778" s="4" t="s">
        <v>2132</v>
      </c>
      <c r="D7778" s="10">
        <v>1.592073912E9</v>
      </c>
      <c r="E7778" s="25">
        <v>0.11683437</v>
      </c>
      <c r="G7778" s="25"/>
    </row>
    <row r="7779">
      <c r="A7779" s="4" t="s">
        <v>22221</v>
      </c>
      <c r="B7779" s="4" t="s">
        <v>1215</v>
      </c>
      <c r="C7779" s="4" t="s">
        <v>6998</v>
      </c>
      <c r="D7779" s="10">
        <v>1.591403266E9</v>
      </c>
      <c r="E7779" s="25">
        <v>0.11679991</v>
      </c>
      <c r="G7779" s="25"/>
    </row>
    <row r="7780">
      <c r="A7780" s="4" t="s">
        <v>22222</v>
      </c>
      <c r="B7780" s="4" t="s">
        <v>6354</v>
      </c>
      <c r="C7780" s="4" t="s">
        <v>7128</v>
      </c>
      <c r="D7780" s="10">
        <v>1.591197213E9</v>
      </c>
      <c r="E7780" s="25">
        <v>0.1167923</v>
      </c>
      <c r="G7780" s="25"/>
    </row>
    <row r="7781">
      <c r="A7781" s="4" t="s">
        <v>22223</v>
      </c>
      <c r="B7781" s="4" t="s">
        <v>7379</v>
      </c>
      <c r="C7781" s="4" t="s">
        <v>7125</v>
      </c>
      <c r="D7781" s="10">
        <v>1.591632555E9</v>
      </c>
      <c r="E7781" s="25">
        <v>0.11679005</v>
      </c>
      <c r="G7781" s="25"/>
    </row>
    <row r="7782">
      <c r="A7782" s="22" t="s">
        <v>22224</v>
      </c>
      <c r="B7782" s="4" t="s">
        <v>1790</v>
      </c>
      <c r="C7782" s="4" t="s">
        <v>3982</v>
      </c>
      <c r="D7782" s="10">
        <v>1.591657452E9</v>
      </c>
      <c r="E7782" s="25">
        <v>0.11676921</v>
      </c>
      <c r="G7782" s="25"/>
    </row>
    <row r="7783">
      <c r="A7783" s="4" t="s">
        <v>22225</v>
      </c>
      <c r="B7783" s="4" t="s">
        <v>17480</v>
      </c>
      <c r="C7783" s="4" t="s">
        <v>10799</v>
      </c>
      <c r="D7783" s="10">
        <v>1.592926081E9</v>
      </c>
      <c r="E7783" s="25">
        <v>0.11672852</v>
      </c>
      <c r="G7783" s="25"/>
    </row>
    <row r="7784">
      <c r="A7784" s="4" t="s">
        <v>22226</v>
      </c>
      <c r="B7784" s="4" t="s">
        <v>16885</v>
      </c>
      <c r="C7784" s="4" t="s">
        <v>50</v>
      </c>
      <c r="D7784" s="10">
        <v>1.591745979E9</v>
      </c>
      <c r="E7784" s="25">
        <v>0.11672679</v>
      </c>
      <c r="G7784" s="25"/>
    </row>
    <row r="7785">
      <c r="A7785" s="4" t="s">
        <v>22227</v>
      </c>
      <c r="B7785" s="4" t="s">
        <v>13314</v>
      </c>
      <c r="C7785" s="4" t="s">
        <v>10824</v>
      </c>
      <c r="D7785" s="10">
        <v>1.593294955E9</v>
      </c>
      <c r="E7785" s="25">
        <v>0.11671011</v>
      </c>
      <c r="G7785" s="25"/>
    </row>
    <row r="7786">
      <c r="A7786" s="22" t="s">
        <v>22228</v>
      </c>
      <c r="B7786" s="4" t="s">
        <v>7424</v>
      </c>
      <c r="C7786" s="4" t="s">
        <v>2963</v>
      </c>
      <c r="D7786" s="10">
        <v>1.591279785E9</v>
      </c>
      <c r="E7786" s="25">
        <v>0.11670832</v>
      </c>
      <c r="G7786" s="25"/>
    </row>
    <row r="7787">
      <c r="A7787" s="22" t="s">
        <v>22229</v>
      </c>
      <c r="B7787" s="4" t="s">
        <v>930</v>
      </c>
      <c r="C7787" s="4" t="s">
        <v>5283</v>
      </c>
      <c r="D7787" s="10">
        <v>1.59284564E9</v>
      </c>
      <c r="E7787" s="25">
        <v>0.11670751</v>
      </c>
      <c r="G7787" s="25"/>
    </row>
    <row r="7788">
      <c r="A7788" s="4" t="s">
        <v>22230</v>
      </c>
      <c r="B7788" s="4" t="s">
        <v>1715</v>
      </c>
      <c r="C7788" s="4" t="s">
        <v>12112</v>
      </c>
      <c r="D7788" s="10">
        <v>1.592909308E9</v>
      </c>
      <c r="E7788" s="25">
        <v>0.11668223</v>
      </c>
      <c r="G7788" s="25"/>
    </row>
    <row r="7789">
      <c r="A7789" s="4" t="s">
        <v>22231</v>
      </c>
      <c r="B7789" s="4" t="s">
        <v>22232</v>
      </c>
      <c r="C7789" s="4" t="s">
        <v>2868</v>
      </c>
      <c r="D7789" s="10">
        <v>1.593277561E9</v>
      </c>
      <c r="E7789" s="25">
        <v>0.11661517</v>
      </c>
      <c r="G7789" s="25"/>
    </row>
    <row r="7790">
      <c r="A7790" s="4" t="s">
        <v>22233</v>
      </c>
      <c r="B7790" s="4" t="s">
        <v>1057</v>
      </c>
      <c r="C7790" s="4" t="s">
        <v>3379</v>
      </c>
      <c r="D7790" s="10">
        <v>1.591286106E9</v>
      </c>
      <c r="E7790" s="25">
        <v>0.116543315</v>
      </c>
      <c r="G7790" s="25"/>
    </row>
    <row r="7791">
      <c r="A7791" s="4" t="s">
        <v>22234</v>
      </c>
      <c r="B7791" s="4" t="s">
        <v>3404</v>
      </c>
      <c r="C7791" s="4" t="s">
        <v>10685</v>
      </c>
      <c r="D7791" s="10">
        <v>1.591370688E9</v>
      </c>
      <c r="E7791" s="25">
        <v>0.1165361</v>
      </c>
      <c r="G7791" s="25"/>
    </row>
    <row r="7792">
      <c r="A7792" s="4" t="s">
        <v>22235</v>
      </c>
      <c r="B7792" s="4" t="s">
        <v>19730</v>
      </c>
      <c r="C7792" s="4" t="s">
        <v>8187</v>
      </c>
      <c r="D7792" s="10">
        <v>1.592929337E9</v>
      </c>
      <c r="E7792" s="25">
        <v>0.116488546</v>
      </c>
      <c r="G7792" s="25"/>
    </row>
    <row r="7793">
      <c r="A7793" s="4" t="s">
        <v>22236</v>
      </c>
      <c r="B7793" s="4" t="s">
        <v>11591</v>
      </c>
      <c r="C7793" s="4" t="s">
        <v>5899</v>
      </c>
      <c r="D7793" s="10">
        <v>1.59119992E9</v>
      </c>
      <c r="E7793" s="25">
        <v>0.116458476</v>
      </c>
      <c r="G7793" s="25"/>
    </row>
    <row r="7794">
      <c r="A7794" s="4" t="s">
        <v>22237</v>
      </c>
      <c r="B7794" s="4" t="s">
        <v>3947</v>
      </c>
      <c r="C7794" s="4" t="s">
        <v>11777</v>
      </c>
      <c r="D7794" s="10">
        <v>1.591057666E9</v>
      </c>
      <c r="E7794" s="25">
        <v>0.116442144</v>
      </c>
      <c r="G7794" s="25"/>
    </row>
    <row r="7795">
      <c r="A7795" s="4" t="s">
        <v>22238</v>
      </c>
      <c r="B7795" s="4" t="s">
        <v>22239</v>
      </c>
      <c r="C7795" s="4" t="s">
        <v>4792</v>
      </c>
      <c r="D7795" s="10">
        <v>1.591137527E9</v>
      </c>
      <c r="E7795" s="25">
        <v>0.11642454</v>
      </c>
      <c r="G7795" s="25"/>
    </row>
    <row r="7796">
      <c r="A7796" s="4" t="s">
        <v>22240</v>
      </c>
      <c r="B7796" s="4" t="s">
        <v>1619</v>
      </c>
      <c r="C7796" s="4" t="s">
        <v>4077</v>
      </c>
      <c r="D7796" s="10">
        <v>1.592853755E9</v>
      </c>
      <c r="E7796" s="25">
        <v>0.1163749</v>
      </c>
      <c r="G7796" s="25"/>
    </row>
    <row r="7797">
      <c r="A7797" s="4" t="s">
        <v>22241</v>
      </c>
      <c r="B7797" s="4" t="s">
        <v>14645</v>
      </c>
      <c r="C7797" s="4" t="s">
        <v>12226</v>
      </c>
      <c r="D7797" s="10">
        <v>1.592874024E9</v>
      </c>
      <c r="E7797" s="25">
        <v>0.116354935</v>
      </c>
      <c r="G7797" s="25"/>
    </row>
    <row r="7798">
      <c r="A7798" s="4" t="s">
        <v>22242</v>
      </c>
      <c r="B7798" s="4" t="s">
        <v>1619</v>
      </c>
      <c r="C7798" s="4" t="s">
        <v>595</v>
      </c>
      <c r="D7798" s="10">
        <v>1.592853961E9</v>
      </c>
      <c r="E7798" s="25">
        <v>0.11635136</v>
      </c>
      <c r="G7798" s="25"/>
    </row>
    <row r="7799">
      <c r="A7799" s="4" t="s">
        <v>22243</v>
      </c>
      <c r="B7799" s="4" t="s">
        <v>22244</v>
      </c>
      <c r="C7799" s="4" t="s">
        <v>8222</v>
      </c>
      <c r="D7799" s="10">
        <v>1.592579294E9</v>
      </c>
      <c r="E7799" s="25">
        <v>0.116329886</v>
      </c>
      <c r="G7799" s="25"/>
    </row>
    <row r="7800">
      <c r="A7800" s="4" t="s">
        <v>22245</v>
      </c>
      <c r="B7800" s="4" t="s">
        <v>9355</v>
      </c>
      <c r="C7800" s="4" t="s">
        <v>4617</v>
      </c>
      <c r="D7800" s="10">
        <v>1.592520244E9</v>
      </c>
      <c r="E7800" s="25">
        <v>0.116313435</v>
      </c>
      <c r="G7800" s="25"/>
    </row>
    <row r="7801">
      <c r="A7801" s="22" t="s">
        <v>22246</v>
      </c>
      <c r="B7801" s="4" t="s">
        <v>22247</v>
      </c>
      <c r="C7801" s="4" t="s">
        <v>6217</v>
      </c>
      <c r="D7801" s="10">
        <v>1.593138851E9</v>
      </c>
      <c r="E7801" s="25">
        <v>0.11617532</v>
      </c>
      <c r="G7801" s="25"/>
    </row>
    <row r="7802">
      <c r="A7802" s="4" t="s">
        <v>22248</v>
      </c>
      <c r="B7802" s="4" t="s">
        <v>16738</v>
      </c>
      <c r="C7802" s="4" t="s">
        <v>7574</v>
      </c>
      <c r="D7802" s="10">
        <v>1.591748167E9</v>
      </c>
      <c r="E7802" s="25">
        <v>0.11616026</v>
      </c>
      <c r="G7802" s="25"/>
    </row>
    <row r="7803">
      <c r="A7803" s="22" t="s">
        <v>22249</v>
      </c>
      <c r="B7803" s="4" t="s">
        <v>2065</v>
      </c>
      <c r="C7803" s="4" t="s">
        <v>6660</v>
      </c>
      <c r="D7803" s="10">
        <v>1.593132383E9</v>
      </c>
      <c r="E7803" s="25">
        <v>0.116159566</v>
      </c>
      <c r="G7803" s="25"/>
    </row>
    <row r="7804">
      <c r="A7804" s="22" t="s">
        <v>22250</v>
      </c>
      <c r="B7804" s="4" t="s">
        <v>5337</v>
      </c>
      <c r="C7804" s="4" t="s">
        <v>8434</v>
      </c>
      <c r="D7804" s="10">
        <v>1.591479667E9</v>
      </c>
      <c r="E7804" s="25">
        <v>0.116132446</v>
      </c>
      <c r="G7804" s="25"/>
    </row>
    <row r="7805">
      <c r="A7805" s="4" t="s">
        <v>22251</v>
      </c>
      <c r="B7805" s="4" t="s">
        <v>1140</v>
      </c>
      <c r="C7805" s="4" t="s">
        <v>11718</v>
      </c>
      <c r="D7805" s="10">
        <v>1.59342006E9</v>
      </c>
      <c r="E7805" s="25">
        <v>0.11609931</v>
      </c>
      <c r="G7805" s="25"/>
    </row>
    <row r="7806">
      <c r="A7806" s="22" t="s">
        <v>22252</v>
      </c>
      <c r="B7806" s="4" t="s">
        <v>15728</v>
      </c>
      <c r="C7806" s="4" t="s">
        <v>5593</v>
      </c>
      <c r="D7806" s="10">
        <v>1.591904047E9</v>
      </c>
      <c r="E7806" s="25">
        <v>0.116082</v>
      </c>
      <c r="G7806" s="25"/>
    </row>
    <row r="7807">
      <c r="A7807" s="4" t="s">
        <v>22253</v>
      </c>
      <c r="B7807" s="4" t="s">
        <v>14466</v>
      </c>
      <c r="C7807" s="4" t="s">
        <v>4456</v>
      </c>
      <c r="D7807" s="10">
        <v>1.592891935E9</v>
      </c>
      <c r="E7807" s="25">
        <v>0.11608079</v>
      </c>
      <c r="G7807" s="25"/>
    </row>
    <row r="7808">
      <c r="A7808" s="4" t="s">
        <v>22254</v>
      </c>
      <c r="B7808" s="4" t="s">
        <v>14700</v>
      </c>
      <c r="C7808" s="4" t="s">
        <v>10824</v>
      </c>
      <c r="D7808" s="10">
        <v>1.593312797E9</v>
      </c>
      <c r="E7808" s="25">
        <v>0.11607537</v>
      </c>
      <c r="G7808" s="25"/>
    </row>
    <row r="7809">
      <c r="A7809" s="4" t="s">
        <v>22255</v>
      </c>
      <c r="B7809" s="4" t="s">
        <v>5337</v>
      </c>
      <c r="C7809" s="4" t="s">
        <v>10715</v>
      </c>
      <c r="D7809" s="10">
        <v>1.593188864E9</v>
      </c>
      <c r="E7809" s="25">
        <v>0.11605995</v>
      </c>
      <c r="G7809" s="25"/>
    </row>
    <row r="7810">
      <c r="A7810" s="4" t="s">
        <v>22256</v>
      </c>
      <c r="B7810" s="4" t="s">
        <v>13650</v>
      </c>
      <c r="C7810" s="4" t="s">
        <v>488</v>
      </c>
      <c r="D7810" s="10">
        <v>1.592973267E9</v>
      </c>
      <c r="E7810" s="25">
        <v>0.11604114</v>
      </c>
      <c r="G7810" s="25"/>
    </row>
    <row r="7811">
      <c r="A7811" s="4" t="s">
        <v>22257</v>
      </c>
      <c r="B7811" s="4" t="s">
        <v>5337</v>
      </c>
      <c r="C7811" s="4" t="s">
        <v>1217</v>
      </c>
      <c r="D7811" s="10">
        <v>1.592868237E9</v>
      </c>
      <c r="E7811" s="25">
        <v>0.116038024</v>
      </c>
      <c r="G7811" s="25"/>
    </row>
    <row r="7812">
      <c r="A7812" s="4" t="s">
        <v>22258</v>
      </c>
      <c r="B7812" s="4" t="s">
        <v>4731</v>
      </c>
      <c r="C7812" s="4" t="s">
        <v>5307</v>
      </c>
      <c r="D7812" s="10">
        <v>1.591882334E9</v>
      </c>
      <c r="E7812" s="25">
        <v>0.11602487</v>
      </c>
      <c r="G7812" s="25"/>
    </row>
    <row r="7813">
      <c r="A7813" s="4" t="s">
        <v>22259</v>
      </c>
      <c r="B7813" s="4" t="s">
        <v>3294</v>
      </c>
      <c r="C7813" s="4" t="s">
        <v>4034</v>
      </c>
      <c r="D7813" s="10">
        <v>1.591878313E9</v>
      </c>
      <c r="E7813" s="25">
        <v>0.115980536</v>
      </c>
      <c r="G7813" s="25"/>
    </row>
    <row r="7814">
      <c r="A7814" s="4" t="s">
        <v>22260</v>
      </c>
      <c r="B7814" s="4" t="s">
        <v>22261</v>
      </c>
      <c r="C7814" s="4" t="s">
        <v>9607</v>
      </c>
      <c r="D7814" s="10">
        <v>1.593512808E9</v>
      </c>
      <c r="E7814" s="25">
        <v>0.11590614</v>
      </c>
      <c r="G7814" s="25"/>
    </row>
    <row r="7815">
      <c r="A7815" s="4" t="s">
        <v>22262</v>
      </c>
      <c r="B7815" s="4" t="s">
        <v>5337</v>
      </c>
      <c r="C7815" s="4" t="s">
        <v>2143</v>
      </c>
      <c r="D7815" s="10">
        <v>1.591855996E9</v>
      </c>
      <c r="E7815" s="25">
        <v>0.11590349</v>
      </c>
      <c r="G7815" s="25"/>
    </row>
    <row r="7816">
      <c r="A7816" s="4" t="s">
        <v>22263</v>
      </c>
      <c r="B7816" s="4" t="s">
        <v>13155</v>
      </c>
      <c r="C7816" s="4" t="s">
        <v>6955</v>
      </c>
      <c r="D7816" s="10">
        <v>1.591379562E9</v>
      </c>
      <c r="E7816" s="25">
        <v>0.11589443</v>
      </c>
      <c r="G7816" s="25"/>
    </row>
    <row r="7817">
      <c r="A7817" s="4" t="s">
        <v>22264</v>
      </c>
      <c r="B7817" s="4" t="s">
        <v>21017</v>
      </c>
      <c r="C7817" s="4" t="s">
        <v>607</v>
      </c>
      <c r="D7817" s="10">
        <v>1.592721498E9</v>
      </c>
      <c r="E7817" s="25">
        <v>0.11577744</v>
      </c>
      <c r="G7817" s="25"/>
    </row>
    <row r="7818">
      <c r="A7818" s="4" t="s">
        <v>22265</v>
      </c>
      <c r="B7818" s="4" t="s">
        <v>1619</v>
      </c>
      <c r="C7818" s="4" t="s">
        <v>323</v>
      </c>
      <c r="D7818" s="10">
        <v>1.592415326E9</v>
      </c>
      <c r="E7818" s="25">
        <v>0.1157674</v>
      </c>
      <c r="G7818" s="25"/>
    </row>
    <row r="7819">
      <c r="A7819" s="4" t="s">
        <v>22266</v>
      </c>
      <c r="B7819" s="4" t="s">
        <v>4375</v>
      </c>
      <c r="C7819" s="4" t="s">
        <v>5543</v>
      </c>
      <c r="D7819" s="10">
        <v>1.592604461E9</v>
      </c>
      <c r="E7819" s="25">
        <v>0.11576584</v>
      </c>
      <c r="G7819" s="25"/>
    </row>
    <row r="7820">
      <c r="A7820" s="4" t="s">
        <v>22267</v>
      </c>
      <c r="B7820" s="4" t="s">
        <v>13098</v>
      </c>
      <c r="C7820" s="4" t="s">
        <v>7266</v>
      </c>
      <c r="D7820" s="10">
        <v>1.592603665E9</v>
      </c>
      <c r="E7820" s="25">
        <v>0.115705416</v>
      </c>
      <c r="G7820" s="25"/>
    </row>
    <row r="7821">
      <c r="A7821" s="4" t="s">
        <v>22268</v>
      </c>
      <c r="B7821" s="4" t="s">
        <v>5400</v>
      </c>
      <c r="C7821" s="4" t="s">
        <v>4423</v>
      </c>
      <c r="D7821" s="10">
        <v>1.591535254E9</v>
      </c>
      <c r="E7821" s="25">
        <v>0.11568706</v>
      </c>
      <c r="G7821" s="25"/>
    </row>
    <row r="7822">
      <c r="A7822" s="4" t="s">
        <v>22269</v>
      </c>
      <c r="B7822" s="4" t="s">
        <v>6440</v>
      </c>
      <c r="C7822" s="4" t="s">
        <v>10398</v>
      </c>
      <c r="D7822" s="10">
        <v>1.591248562E9</v>
      </c>
      <c r="E7822" s="25">
        <v>0.11558202</v>
      </c>
      <c r="G7822" s="25"/>
    </row>
    <row r="7823">
      <c r="A7823" s="22" t="s">
        <v>22270</v>
      </c>
      <c r="B7823" s="4" t="s">
        <v>930</v>
      </c>
      <c r="C7823" s="4" t="s">
        <v>5842</v>
      </c>
      <c r="D7823" s="10">
        <v>1.592250057E9</v>
      </c>
      <c r="E7823" s="25">
        <v>0.11556193</v>
      </c>
      <c r="G7823" s="25"/>
    </row>
    <row r="7824">
      <c r="A7824" s="4" t="s">
        <v>22271</v>
      </c>
      <c r="B7824" s="4" t="s">
        <v>15157</v>
      </c>
      <c r="C7824" s="4" t="s">
        <v>781</v>
      </c>
      <c r="D7824" s="10">
        <v>1.592942281E9</v>
      </c>
      <c r="E7824" s="25">
        <v>0.11555391</v>
      </c>
      <c r="G7824" s="25"/>
    </row>
    <row r="7825">
      <c r="A7825" s="4" t="s">
        <v>22272</v>
      </c>
      <c r="B7825" s="4" t="s">
        <v>1619</v>
      </c>
      <c r="C7825" s="4" t="s">
        <v>11833</v>
      </c>
      <c r="D7825" s="10">
        <v>1.591119378E9</v>
      </c>
      <c r="E7825" s="25">
        <v>0.11553665</v>
      </c>
      <c r="G7825" s="25"/>
    </row>
    <row r="7826">
      <c r="A7826" s="4" t="s">
        <v>22273</v>
      </c>
      <c r="B7826" s="4" t="s">
        <v>4375</v>
      </c>
      <c r="C7826" s="4" t="s">
        <v>8593</v>
      </c>
      <c r="D7826" s="10">
        <v>1.591994636E9</v>
      </c>
      <c r="E7826" s="25">
        <v>0.11549481</v>
      </c>
      <c r="G7826" s="25"/>
    </row>
    <row r="7827">
      <c r="A7827" s="4" t="s">
        <v>22274</v>
      </c>
      <c r="B7827" s="4" t="s">
        <v>13333</v>
      </c>
      <c r="C7827" s="4" t="s">
        <v>1553</v>
      </c>
      <c r="D7827" s="10">
        <v>1.591488297E9</v>
      </c>
      <c r="E7827" s="25">
        <v>0.115493946</v>
      </c>
      <c r="G7827" s="25"/>
    </row>
    <row r="7828">
      <c r="A7828" s="4" t="s">
        <v>22275</v>
      </c>
      <c r="B7828" s="4" t="s">
        <v>3493</v>
      </c>
      <c r="C7828" s="4" t="s">
        <v>6076</v>
      </c>
      <c r="D7828" s="10">
        <v>1.592528263E9</v>
      </c>
      <c r="E7828" s="25">
        <v>0.115461566</v>
      </c>
      <c r="G7828" s="25"/>
    </row>
    <row r="7829">
      <c r="A7829" s="4" t="s">
        <v>22276</v>
      </c>
      <c r="B7829" s="4" t="s">
        <v>930</v>
      </c>
      <c r="C7829" s="4" t="s">
        <v>4573</v>
      </c>
      <c r="D7829" s="10">
        <v>1.591730815E9</v>
      </c>
      <c r="E7829" s="25">
        <v>0.11545978</v>
      </c>
      <c r="G7829" s="25"/>
    </row>
    <row r="7830">
      <c r="A7830" s="4" t="s">
        <v>22277</v>
      </c>
      <c r="B7830" s="4" t="s">
        <v>5400</v>
      </c>
      <c r="C7830" s="4" t="s">
        <v>916</v>
      </c>
      <c r="D7830" s="10">
        <v>1.591201105E9</v>
      </c>
      <c r="E7830" s="25">
        <v>0.11545805</v>
      </c>
      <c r="G7830" s="25"/>
    </row>
    <row r="7831">
      <c r="A7831" s="4" t="s">
        <v>22278</v>
      </c>
      <c r="B7831" s="4" t="s">
        <v>930</v>
      </c>
      <c r="C7831" s="4" t="s">
        <v>9767</v>
      </c>
      <c r="D7831" s="10">
        <v>1.591032168E9</v>
      </c>
      <c r="E7831" s="25">
        <v>0.11540287</v>
      </c>
      <c r="G7831" s="25"/>
    </row>
    <row r="7832">
      <c r="A7832" s="4" t="s">
        <v>22279</v>
      </c>
      <c r="B7832" s="4" t="s">
        <v>3947</v>
      </c>
      <c r="C7832" s="4" t="s">
        <v>3478</v>
      </c>
      <c r="D7832" s="10">
        <v>1.591735816E9</v>
      </c>
      <c r="E7832" s="25">
        <v>0.11535497</v>
      </c>
      <c r="G7832" s="25"/>
    </row>
    <row r="7833">
      <c r="A7833" s="4" t="s">
        <v>22280</v>
      </c>
      <c r="B7833" s="4" t="s">
        <v>14656</v>
      </c>
      <c r="C7833" s="4" t="s">
        <v>6585</v>
      </c>
      <c r="D7833" s="10">
        <v>1.59292447E9</v>
      </c>
      <c r="E7833" s="25">
        <v>0.11535277</v>
      </c>
      <c r="G7833" s="25"/>
    </row>
    <row r="7834">
      <c r="A7834" s="4" t="s">
        <v>22281</v>
      </c>
      <c r="B7834" s="4" t="s">
        <v>5714</v>
      </c>
      <c r="C7834" s="4" t="s">
        <v>2898</v>
      </c>
      <c r="D7834" s="10">
        <v>1.591066776E9</v>
      </c>
      <c r="E7834" s="25">
        <v>0.11531826</v>
      </c>
      <c r="G7834" s="25"/>
    </row>
    <row r="7835">
      <c r="A7835" s="4" t="s">
        <v>22282</v>
      </c>
      <c r="B7835" s="4" t="s">
        <v>1790</v>
      </c>
      <c r="C7835" s="4" t="s">
        <v>6499</v>
      </c>
      <c r="D7835" s="10">
        <v>1.591121618E9</v>
      </c>
      <c r="E7835" s="25">
        <v>0.11531705</v>
      </c>
      <c r="G7835" s="25"/>
    </row>
    <row r="7836">
      <c r="A7836" s="4" t="s">
        <v>22283</v>
      </c>
      <c r="B7836" s="26">
        <v>1.2346E13</v>
      </c>
      <c r="C7836" s="4" t="s">
        <v>1940</v>
      </c>
      <c r="D7836" s="10">
        <v>1.592867477E9</v>
      </c>
      <c r="E7836" s="25">
        <v>0.11520722</v>
      </c>
      <c r="G7836" s="25"/>
    </row>
    <row r="7837">
      <c r="A7837" s="4" t="s">
        <v>22284</v>
      </c>
      <c r="B7837" s="4" t="s">
        <v>13260</v>
      </c>
      <c r="C7837" s="4" t="s">
        <v>3458</v>
      </c>
      <c r="D7837" s="10">
        <v>1.591840904E9</v>
      </c>
      <c r="E7837" s="25">
        <v>0.11514766</v>
      </c>
      <c r="G7837" s="25"/>
    </row>
    <row r="7838">
      <c r="A7838" s="22" t="s">
        <v>22285</v>
      </c>
      <c r="B7838" s="4" t="s">
        <v>13537</v>
      </c>
      <c r="C7838" s="4" t="s">
        <v>7347</v>
      </c>
      <c r="D7838" s="10">
        <v>1.593160326E9</v>
      </c>
      <c r="E7838" s="25">
        <v>0.11511868</v>
      </c>
      <c r="G7838" s="25"/>
    </row>
    <row r="7839">
      <c r="A7839" s="4" t="s">
        <v>22286</v>
      </c>
      <c r="B7839" s="4" t="s">
        <v>6282</v>
      </c>
      <c r="C7839" s="4" t="s">
        <v>587</v>
      </c>
      <c r="D7839" s="10">
        <v>1.593311285E9</v>
      </c>
      <c r="E7839" s="25">
        <v>0.11502692</v>
      </c>
      <c r="G7839" s="25"/>
    </row>
    <row r="7840">
      <c r="A7840" s="22" t="s">
        <v>22287</v>
      </c>
      <c r="B7840" s="4" t="s">
        <v>13230</v>
      </c>
      <c r="C7840" s="4" t="s">
        <v>11718</v>
      </c>
      <c r="D7840" s="10">
        <v>1.593447317E9</v>
      </c>
      <c r="E7840" s="25">
        <v>0.114942364</v>
      </c>
      <c r="G7840" s="25"/>
    </row>
    <row r="7841">
      <c r="A7841" s="4" t="s">
        <v>22288</v>
      </c>
      <c r="B7841" s="4" t="s">
        <v>13819</v>
      </c>
      <c r="C7841" s="4" t="s">
        <v>11311</v>
      </c>
      <c r="D7841" s="10">
        <v>1.592023512E9</v>
      </c>
      <c r="E7841" s="25">
        <v>0.11491334</v>
      </c>
      <c r="G7841" s="25"/>
    </row>
    <row r="7842">
      <c r="A7842" s="4" t="s">
        <v>22289</v>
      </c>
      <c r="B7842" s="4" t="s">
        <v>22290</v>
      </c>
      <c r="C7842" s="4" t="s">
        <v>12483</v>
      </c>
      <c r="D7842" s="10">
        <v>1.591942249E9</v>
      </c>
      <c r="E7842" s="25">
        <v>0.114901274</v>
      </c>
      <c r="G7842" s="25"/>
    </row>
    <row r="7843">
      <c r="A7843" s="4" t="s">
        <v>22291</v>
      </c>
      <c r="B7843" s="4" t="s">
        <v>11591</v>
      </c>
      <c r="C7843" s="4" t="s">
        <v>8258</v>
      </c>
      <c r="D7843" s="10">
        <v>1.592596808E9</v>
      </c>
      <c r="E7843" s="25">
        <v>0.11488263</v>
      </c>
      <c r="G7843" s="25"/>
    </row>
    <row r="7844">
      <c r="A7844" s="22" t="s">
        <v>22292</v>
      </c>
      <c r="B7844" s="4" t="s">
        <v>6034</v>
      </c>
      <c r="C7844" s="4" t="s">
        <v>5973</v>
      </c>
      <c r="D7844" s="10">
        <v>1.591053366E9</v>
      </c>
      <c r="E7844" s="25">
        <v>0.11487351</v>
      </c>
      <c r="G7844" s="25"/>
    </row>
    <row r="7845">
      <c r="A7845" s="4" t="s">
        <v>22293</v>
      </c>
      <c r="B7845" s="4" t="s">
        <v>1790</v>
      </c>
      <c r="C7845" s="4" t="s">
        <v>11142</v>
      </c>
      <c r="D7845" s="10">
        <v>1.59315209E9</v>
      </c>
      <c r="E7845" s="25">
        <v>0.114841305</v>
      </c>
      <c r="G7845" s="25"/>
    </row>
    <row r="7846">
      <c r="A7846" s="4" t="s">
        <v>22294</v>
      </c>
      <c r="B7846" s="4" t="s">
        <v>16692</v>
      </c>
      <c r="C7846" s="4" t="s">
        <v>7278</v>
      </c>
      <c r="D7846" s="10">
        <v>1.591216172E9</v>
      </c>
      <c r="E7846" s="25">
        <v>0.11483265</v>
      </c>
      <c r="G7846" s="25"/>
    </row>
    <row r="7847">
      <c r="A7847" s="4" t="s">
        <v>22295</v>
      </c>
      <c r="B7847" s="4" t="s">
        <v>16689</v>
      </c>
      <c r="C7847" s="4" t="s">
        <v>8388</v>
      </c>
      <c r="D7847" s="10">
        <v>1.593552825E9</v>
      </c>
      <c r="E7847" s="25">
        <v>0.11481303</v>
      </c>
      <c r="G7847" s="25"/>
    </row>
    <row r="7848">
      <c r="A7848" s="22" t="s">
        <v>22296</v>
      </c>
      <c r="B7848" s="4" t="s">
        <v>13135</v>
      </c>
      <c r="C7848" s="4" t="s">
        <v>12551</v>
      </c>
      <c r="D7848" s="10">
        <v>1.593038235E9</v>
      </c>
      <c r="E7848" s="25">
        <v>0.11477441</v>
      </c>
      <c r="G7848" s="25"/>
    </row>
    <row r="7849">
      <c r="A7849" s="4" t="s">
        <v>22297</v>
      </c>
      <c r="B7849" s="4" t="s">
        <v>16451</v>
      </c>
      <c r="C7849" s="4" t="s">
        <v>4390</v>
      </c>
      <c r="D7849" s="10">
        <v>1.591385687E9</v>
      </c>
      <c r="E7849" s="25">
        <v>0.114768356</v>
      </c>
      <c r="G7849" s="25"/>
    </row>
    <row r="7850">
      <c r="A7850" s="4" t="s">
        <v>22298</v>
      </c>
      <c r="B7850" s="4" t="s">
        <v>13194</v>
      </c>
      <c r="C7850" s="4" t="s">
        <v>2005</v>
      </c>
      <c r="D7850" s="10">
        <v>1.592832509E9</v>
      </c>
      <c r="E7850" s="25">
        <v>0.1147571</v>
      </c>
      <c r="G7850" s="25"/>
    </row>
    <row r="7851">
      <c r="A7851" s="4" t="s">
        <v>22299</v>
      </c>
      <c r="B7851" s="4" t="s">
        <v>1220</v>
      </c>
      <c r="C7851" s="4" t="s">
        <v>11669</v>
      </c>
      <c r="D7851" s="10">
        <v>1.593146531E9</v>
      </c>
      <c r="E7851" s="25">
        <v>0.11474463</v>
      </c>
      <c r="G7851" s="25"/>
    </row>
    <row r="7852">
      <c r="A7852" s="4" t="s">
        <v>22300</v>
      </c>
      <c r="B7852" s="4" t="s">
        <v>16513</v>
      </c>
      <c r="C7852" s="4" t="s">
        <v>4906</v>
      </c>
      <c r="D7852" s="10">
        <v>1.592481727E9</v>
      </c>
      <c r="E7852" s="25">
        <v>0.11472143</v>
      </c>
      <c r="G7852" s="25"/>
    </row>
    <row r="7853">
      <c r="A7853" s="4" t="s">
        <v>22301</v>
      </c>
      <c r="B7853" s="4" t="s">
        <v>14185</v>
      </c>
      <c r="C7853" s="4" t="s">
        <v>10961</v>
      </c>
      <c r="D7853" s="10">
        <v>1.591738904E9</v>
      </c>
      <c r="E7853" s="25">
        <v>0.11471347</v>
      </c>
      <c r="G7853" s="25"/>
    </row>
    <row r="7854">
      <c r="A7854" s="4" t="s">
        <v>22302</v>
      </c>
      <c r="B7854" s="4" t="s">
        <v>11591</v>
      </c>
      <c r="C7854" s="4" t="s">
        <v>1806</v>
      </c>
      <c r="D7854" s="10">
        <v>1.591820425E9</v>
      </c>
      <c r="E7854" s="25">
        <v>0.11468923</v>
      </c>
      <c r="G7854" s="25"/>
    </row>
    <row r="7855">
      <c r="A7855" s="4" t="s">
        <v>22303</v>
      </c>
      <c r="B7855" s="4" t="s">
        <v>13098</v>
      </c>
      <c r="C7855" s="4" t="s">
        <v>8041</v>
      </c>
      <c r="D7855" s="10">
        <v>1.592621445E9</v>
      </c>
      <c r="E7855" s="25">
        <v>0.11466066</v>
      </c>
      <c r="G7855" s="25"/>
    </row>
    <row r="7856">
      <c r="A7856" s="4" t="s">
        <v>22304</v>
      </c>
      <c r="B7856" s="4" t="s">
        <v>11591</v>
      </c>
      <c r="C7856" s="4" t="s">
        <v>6064</v>
      </c>
      <c r="D7856" s="10">
        <v>1.593046226E9</v>
      </c>
      <c r="E7856" s="25">
        <v>0.11463665</v>
      </c>
      <c r="G7856" s="25"/>
    </row>
    <row r="7857">
      <c r="A7857" s="4" t="s">
        <v>22305</v>
      </c>
      <c r="B7857" s="4" t="s">
        <v>22306</v>
      </c>
      <c r="C7857" s="4" t="s">
        <v>11085</v>
      </c>
      <c r="D7857" s="10">
        <v>1.592403268E9</v>
      </c>
      <c r="E7857" s="25">
        <v>0.1146363</v>
      </c>
      <c r="G7857" s="25"/>
    </row>
    <row r="7858">
      <c r="A7858" s="22" t="s">
        <v>22307</v>
      </c>
      <c r="B7858" s="4" t="s">
        <v>2848</v>
      </c>
      <c r="C7858" s="4" t="s">
        <v>7236</v>
      </c>
      <c r="D7858" s="10">
        <v>1.592246223E9</v>
      </c>
      <c r="E7858" s="25">
        <v>0.11463065</v>
      </c>
      <c r="G7858" s="25"/>
    </row>
    <row r="7859">
      <c r="A7859" s="4" t="s">
        <v>22308</v>
      </c>
      <c r="B7859" s="4" t="s">
        <v>13155</v>
      </c>
      <c r="C7859" s="4" t="s">
        <v>864</v>
      </c>
      <c r="D7859" s="10">
        <v>1.592616734E9</v>
      </c>
      <c r="E7859" s="25">
        <v>0.11455394</v>
      </c>
      <c r="G7859" s="25"/>
    </row>
    <row r="7860">
      <c r="A7860" s="4" t="s">
        <v>22309</v>
      </c>
      <c r="B7860" s="4" t="s">
        <v>1619</v>
      </c>
      <c r="C7860" s="4" t="s">
        <v>12252</v>
      </c>
      <c r="D7860" s="10">
        <v>1.591643475E9</v>
      </c>
      <c r="E7860" s="25">
        <v>0.11452636</v>
      </c>
      <c r="G7860" s="25"/>
    </row>
    <row r="7861">
      <c r="A7861" s="4" t="s">
        <v>22310</v>
      </c>
      <c r="B7861" s="4" t="s">
        <v>919</v>
      </c>
      <c r="C7861" s="4" t="s">
        <v>12097</v>
      </c>
      <c r="D7861" s="10">
        <v>1.593410831E9</v>
      </c>
      <c r="E7861" s="25">
        <v>0.11449161</v>
      </c>
      <c r="G7861" s="25"/>
    </row>
    <row r="7862">
      <c r="A7862" s="4" t="s">
        <v>22311</v>
      </c>
      <c r="B7862" s="4" t="s">
        <v>13663</v>
      </c>
      <c r="C7862" s="4" t="s">
        <v>2782</v>
      </c>
      <c r="D7862" s="10">
        <v>1.591750627E9</v>
      </c>
      <c r="E7862" s="25">
        <v>0.11447095</v>
      </c>
      <c r="G7862" s="25"/>
    </row>
    <row r="7863">
      <c r="A7863" s="22" t="s">
        <v>22312</v>
      </c>
      <c r="B7863" s="4" t="s">
        <v>2040</v>
      </c>
      <c r="C7863" s="4" t="s">
        <v>9065</v>
      </c>
      <c r="D7863" s="10">
        <v>1.592306347E9</v>
      </c>
      <c r="E7863" s="25">
        <v>0.114434704</v>
      </c>
      <c r="G7863" s="25"/>
    </row>
    <row r="7864">
      <c r="A7864" s="22" t="s">
        <v>22313</v>
      </c>
      <c r="B7864" s="4" t="s">
        <v>1790</v>
      </c>
      <c r="C7864" s="4" t="s">
        <v>6960</v>
      </c>
      <c r="D7864" s="10">
        <v>1.593463721E9</v>
      </c>
      <c r="E7864" s="25">
        <v>0.11441635</v>
      </c>
      <c r="G7864" s="25"/>
    </row>
    <row r="7865">
      <c r="A7865" s="4" t="s">
        <v>22314</v>
      </c>
      <c r="B7865" s="4" t="s">
        <v>7289</v>
      </c>
      <c r="C7865" s="4" t="s">
        <v>7506</v>
      </c>
      <c r="D7865" s="10">
        <v>1.591554925E9</v>
      </c>
      <c r="E7865" s="25">
        <v>0.1144062</v>
      </c>
      <c r="G7865" s="25"/>
    </row>
    <row r="7866">
      <c r="A7866" s="4" t="s">
        <v>22315</v>
      </c>
      <c r="B7866" s="4" t="s">
        <v>22316</v>
      </c>
      <c r="C7866" s="4" t="s">
        <v>7180</v>
      </c>
      <c r="D7866" s="10">
        <v>1.591396655E9</v>
      </c>
      <c r="E7866" s="25">
        <v>0.11438796</v>
      </c>
      <c r="G7866" s="25"/>
    </row>
    <row r="7867">
      <c r="A7867" s="22" t="s">
        <v>22317</v>
      </c>
      <c r="B7867" s="4" t="s">
        <v>13537</v>
      </c>
      <c r="C7867" s="4" t="s">
        <v>3059</v>
      </c>
      <c r="D7867" s="10">
        <v>1.592955389E9</v>
      </c>
      <c r="E7867" s="25">
        <v>0.11429654</v>
      </c>
      <c r="G7867" s="25"/>
    </row>
    <row r="7868">
      <c r="A7868" s="4" t="s">
        <v>22318</v>
      </c>
      <c r="B7868" s="4" t="s">
        <v>1220</v>
      </c>
      <c r="C7868" s="4" t="s">
        <v>9179</v>
      </c>
      <c r="D7868" s="10">
        <v>1.593199496E9</v>
      </c>
      <c r="E7868" s="25">
        <v>0.114285864</v>
      </c>
      <c r="G7868" s="25"/>
    </row>
    <row r="7869">
      <c r="A7869" s="4" t="s">
        <v>22319</v>
      </c>
      <c r="B7869" s="4" t="s">
        <v>1989</v>
      </c>
      <c r="C7869" s="4" t="s">
        <v>9250</v>
      </c>
      <c r="D7869" s="10">
        <v>1.593184132E9</v>
      </c>
      <c r="E7869" s="25">
        <v>0.11427339</v>
      </c>
      <c r="G7869" s="25"/>
    </row>
    <row r="7870">
      <c r="A7870" s="22" t="s">
        <v>22320</v>
      </c>
      <c r="B7870" s="4" t="s">
        <v>6282</v>
      </c>
      <c r="C7870" s="4" t="s">
        <v>7954</v>
      </c>
      <c r="D7870" s="10">
        <v>1.592310204E9</v>
      </c>
      <c r="E7870" s="25">
        <v>0.11426653</v>
      </c>
      <c r="G7870" s="25"/>
    </row>
    <row r="7871">
      <c r="A7871" s="4" t="s">
        <v>22321</v>
      </c>
      <c r="B7871" s="4" t="s">
        <v>2284</v>
      </c>
      <c r="C7871" s="4" t="s">
        <v>7780</v>
      </c>
      <c r="D7871" s="10">
        <v>1.592425485E9</v>
      </c>
      <c r="E7871" s="25">
        <v>0.114261046</v>
      </c>
      <c r="G7871" s="25"/>
    </row>
    <row r="7872">
      <c r="A7872" s="4" t="s">
        <v>22322</v>
      </c>
      <c r="B7872" s="4" t="s">
        <v>14114</v>
      </c>
      <c r="C7872" s="4" t="s">
        <v>9043</v>
      </c>
      <c r="D7872" s="10">
        <v>1.59249659E9</v>
      </c>
      <c r="E7872" s="25">
        <v>0.11416772</v>
      </c>
      <c r="G7872" s="25"/>
    </row>
    <row r="7873">
      <c r="A7873" s="4" t="s">
        <v>22323</v>
      </c>
      <c r="B7873" s="4" t="s">
        <v>13828</v>
      </c>
      <c r="C7873" s="4" t="s">
        <v>4901</v>
      </c>
      <c r="D7873" s="10">
        <v>1.591452659E9</v>
      </c>
      <c r="E7873" s="25">
        <v>0.11413263</v>
      </c>
      <c r="G7873" s="25"/>
    </row>
    <row r="7874">
      <c r="A7874" s="4" t="s">
        <v>22324</v>
      </c>
      <c r="B7874" s="4" t="s">
        <v>2567</v>
      </c>
      <c r="C7874" s="4" t="s">
        <v>8139</v>
      </c>
      <c r="D7874" s="10">
        <v>1.59232206E9</v>
      </c>
      <c r="E7874" s="25">
        <v>0.11411901</v>
      </c>
      <c r="G7874" s="25"/>
    </row>
    <row r="7875">
      <c r="A7875" s="4" t="s">
        <v>22325</v>
      </c>
      <c r="B7875" s="4" t="s">
        <v>13710</v>
      </c>
      <c r="C7875" s="4" t="s">
        <v>7506</v>
      </c>
      <c r="D7875" s="10">
        <v>1.591492252E9</v>
      </c>
      <c r="E7875" s="25">
        <v>0.11402718</v>
      </c>
      <c r="G7875" s="25"/>
    </row>
    <row r="7876">
      <c r="A7876" s="4" t="s">
        <v>22326</v>
      </c>
      <c r="B7876" s="4" t="s">
        <v>15376</v>
      </c>
      <c r="C7876" s="4" t="s">
        <v>8307</v>
      </c>
      <c r="D7876" s="10">
        <v>1.591932447E9</v>
      </c>
      <c r="E7876" s="25">
        <v>0.113982454</v>
      </c>
      <c r="G7876" s="25"/>
    </row>
    <row r="7877">
      <c r="A7877" s="4" t="s">
        <v>22327</v>
      </c>
      <c r="B7877" s="4" t="s">
        <v>5337</v>
      </c>
      <c r="C7877" s="4" t="s">
        <v>10665</v>
      </c>
      <c r="D7877" s="10">
        <v>1.593211703E9</v>
      </c>
      <c r="E7877" s="25">
        <v>0.1139611</v>
      </c>
      <c r="G7877" s="25"/>
    </row>
    <row r="7878">
      <c r="A7878" s="4" t="s">
        <v>22328</v>
      </c>
      <c r="B7878" s="4" t="s">
        <v>22329</v>
      </c>
      <c r="C7878" s="4" t="s">
        <v>11327</v>
      </c>
      <c r="D7878" s="10">
        <v>1.591826018E9</v>
      </c>
      <c r="E7878" s="25">
        <v>0.11390523</v>
      </c>
      <c r="G7878" s="25"/>
    </row>
    <row r="7879">
      <c r="A7879" s="4" t="s">
        <v>22330</v>
      </c>
      <c r="B7879" s="4" t="s">
        <v>13331</v>
      </c>
      <c r="C7879" s="4" t="s">
        <v>725</v>
      </c>
      <c r="D7879" s="10">
        <v>1.592717372E9</v>
      </c>
      <c r="E7879" s="25">
        <v>0.11388786</v>
      </c>
      <c r="G7879" s="25"/>
    </row>
    <row r="7880">
      <c r="A7880" s="4" t="s">
        <v>22331</v>
      </c>
      <c r="B7880" s="4" t="s">
        <v>17973</v>
      </c>
      <c r="C7880" s="4" t="s">
        <v>6107</v>
      </c>
      <c r="D7880" s="10">
        <v>1.593488876E9</v>
      </c>
      <c r="E7880" s="25">
        <v>0.113867484</v>
      </c>
      <c r="G7880" s="25"/>
    </row>
    <row r="7881">
      <c r="A7881" s="4" t="s">
        <v>22332</v>
      </c>
      <c r="B7881" s="4" t="s">
        <v>1790</v>
      </c>
      <c r="C7881" s="4" t="s">
        <v>383</v>
      </c>
      <c r="D7881" s="10">
        <v>1.593140324E9</v>
      </c>
      <c r="E7881" s="25">
        <v>0.11385531</v>
      </c>
      <c r="G7881" s="25"/>
    </row>
    <row r="7882">
      <c r="A7882" s="4" t="s">
        <v>22333</v>
      </c>
      <c r="B7882" s="4" t="s">
        <v>8142</v>
      </c>
      <c r="C7882" s="4" t="s">
        <v>9065</v>
      </c>
      <c r="D7882" s="10">
        <v>1.59226885E9</v>
      </c>
      <c r="E7882" s="25">
        <v>0.11379315</v>
      </c>
      <c r="G7882" s="25"/>
    </row>
    <row r="7883">
      <c r="A7883" s="4" t="s">
        <v>22334</v>
      </c>
      <c r="B7883" s="4" t="s">
        <v>13188</v>
      </c>
      <c r="C7883" s="4" t="s">
        <v>11168</v>
      </c>
      <c r="D7883" s="10">
        <v>1.593546974E9</v>
      </c>
      <c r="E7883" s="25">
        <v>0.11372799</v>
      </c>
      <c r="G7883" s="25"/>
    </row>
    <row r="7884">
      <c r="A7884" s="4" t="s">
        <v>22335</v>
      </c>
      <c r="B7884" s="4" t="s">
        <v>10061</v>
      </c>
      <c r="C7884" s="4" t="s">
        <v>9780</v>
      </c>
      <c r="D7884" s="10">
        <v>1.59288375E9</v>
      </c>
      <c r="E7884" s="25">
        <v>0.113681935</v>
      </c>
      <c r="G7884" s="25"/>
    </row>
    <row r="7885">
      <c r="A7885" s="4" t="s">
        <v>22336</v>
      </c>
      <c r="B7885" s="4" t="s">
        <v>7226</v>
      </c>
      <c r="C7885" s="4" t="s">
        <v>5655</v>
      </c>
      <c r="D7885" s="10">
        <v>1.591155396E9</v>
      </c>
      <c r="E7885" s="25">
        <v>0.113677375</v>
      </c>
      <c r="G7885" s="25"/>
    </row>
    <row r="7886">
      <c r="A7886" s="4" t="s">
        <v>22337</v>
      </c>
      <c r="B7886" s="4" t="s">
        <v>14922</v>
      </c>
      <c r="C7886" s="4" t="s">
        <v>5515</v>
      </c>
      <c r="D7886" s="10">
        <v>1.592580955E9</v>
      </c>
      <c r="E7886" s="25">
        <v>0.11367368</v>
      </c>
      <c r="G7886" s="25"/>
    </row>
    <row r="7887">
      <c r="A7887" s="4" t="s">
        <v>22338</v>
      </c>
      <c r="B7887" s="4" t="s">
        <v>6034</v>
      </c>
      <c r="C7887" s="4" t="s">
        <v>6233</v>
      </c>
      <c r="D7887" s="10">
        <v>1.592503577E9</v>
      </c>
      <c r="E7887" s="25">
        <v>0.11366214</v>
      </c>
      <c r="G7887" s="25"/>
    </row>
    <row r="7888">
      <c r="A7888" s="4" t="s">
        <v>22339</v>
      </c>
      <c r="B7888" s="4" t="s">
        <v>13311</v>
      </c>
      <c r="C7888" s="4" t="s">
        <v>9894</v>
      </c>
      <c r="D7888" s="10">
        <v>1.59194049E9</v>
      </c>
      <c r="E7888" s="25">
        <v>0.11365521</v>
      </c>
      <c r="G7888" s="25"/>
    </row>
    <row r="7889">
      <c r="A7889" s="4" t="s">
        <v>22340</v>
      </c>
      <c r="B7889" s="4" t="s">
        <v>5419</v>
      </c>
      <c r="C7889" s="4" t="s">
        <v>12208</v>
      </c>
      <c r="D7889" s="10">
        <v>1.593093658E9</v>
      </c>
      <c r="E7889" s="25">
        <v>0.11365031</v>
      </c>
      <c r="G7889" s="25"/>
    </row>
    <row r="7890">
      <c r="A7890" s="22" t="s">
        <v>22341</v>
      </c>
      <c r="B7890" s="4" t="s">
        <v>1595</v>
      </c>
      <c r="C7890" s="4" t="s">
        <v>2642</v>
      </c>
      <c r="D7890" s="10">
        <v>1.592319207E9</v>
      </c>
      <c r="E7890" s="25">
        <v>0.11364667</v>
      </c>
      <c r="G7890" s="25"/>
    </row>
    <row r="7891">
      <c r="A7891" s="22" t="s">
        <v>22342</v>
      </c>
      <c r="B7891" s="4" t="s">
        <v>2065</v>
      </c>
      <c r="C7891" s="4" t="s">
        <v>5279</v>
      </c>
      <c r="D7891" s="10">
        <v>1.592679435E9</v>
      </c>
      <c r="E7891" s="25">
        <v>0.113638416</v>
      </c>
      <c r="G7891" s="25"/>
    </row>
    <row r="7892">
      <c r="A7892" s="4" t="s">
        <v>22343</v>
      </c>
      <c r="B7892" s="4" t="s">
        <v>1790</v>
      </c>
      <c r="C7892" s="4" t="s">
        <v>5488</v>
      </c>
      <c r="D7892" s="10">
        <v>1.5916444E9</v>
      </c>
      <c r="E7892" s="25">
        <v>0.11351606</v>
      </c>
      <c r="G7892" s="25"/>
    </row>
    <row r="7893">
      <c r="A7893" s="4" t="s">
        <v>22344</v>
      </c>
      <c r="B7893" s="4" t="s">
        <v>13289</v>
      </c>
      <c r="C7893" s="4" t="s">
        <v>8562</v>
      </c>
      <c r="D7893" s="10">
        <v>1.591214747E9</v>
      </c>
      <c r="E7893" s="25">
        <v>0.11345315</v>
      </c>
      <c r="G7893" s="25"/>
    </row>
    <row r="7894">
      <c r="A7894" s="22" t="s">
        <v>22345</v>
      </c>
      <c r="B7894" s="4" t="s">
        <v>872</v>
      </c>
      <c r="C7894" s="4" t="s">
        <v>5270</v>
      </c>
      <c r="D7894" s="10">
        <v>1.591817055E9</v>
      </c>
      <c r="E7894" s="25">
        <v>0.11341944</v>
      </c>
      <c r="G7894" s="25"/>
    </row>
    <row r="7895">
      <c r="A7895" s="4" t="s">
        <v>22346</v>
      </c>
      <c r="B7895" s="4" t="s">
        <v>1715</v>
      </c>
      <c r="C7895" s="4" t="s">
        <v>528</v>
      </c>
      <c r="D7895" s="10">
        <v>1.592181327E9</v>
      </c>
      <c r="E7895" s="25">
        <v>0.1134008</v>
      </c>
      <c r="G7895" s="25"/>
    </row>
    <row r="7896">
      <c r="A7896" s="4" t="s">
        <v>22347</v>
      </c>
      <c r="B7896" s="4" t="s">
        <v>13280</v>
      </c>
      <c r="C7896" s="4" t="s">
        <v>8691</v>
      </c>
      <c r="D7896" s="10">
        <v>1.591484875E9</v>
      </c>
      <c r="E7896" s="25">
        <v>0.113390185</v>
      </c>
      <c r="G7896" s="25"/>
    </row>
    <row r="7897">
      <c r="A7897" s="4" t="s">
        <v>22348</v>
      </c>
      <c r="B7897" s="4" t="s">
        <v>1619</v>
      </c>
      <c r="C7897" s="4" t="s">
        <v>11939</v>
      </c>
      <c r="D7897" s="10">
        <v>1.591983171E9</v>
      </c>
      <c r="E7897" s="25">
        <v>0.1133806</v>
      </c>
      <c r="G7897" s="25"/>
    </row>
    <row r="7898">
      <c r="A7898" s="4" t="s">
        <v>22349</v>
      </c>
      <c r="B7898" s="4" t="s">
        <v>15615</v>
      </c>
      <c r="C7898" s="4" t="s">
        <v>11512</v>
      </c>
      <c r="D7898" s="10">
        <v>1.593005289E9</v>
      </c>
      <c r="E7898" s="25">
        <v>0.11336352</v>
      </c>
      <c r="G7898" s="25"/>
    </row>
    <row r="7899">
      <c r="A7899" s="22" t="s">
        <v>22350</v>
      </c>
      <c r="B7899" s="4" t="s">
        <v>15795</v>
      </c>
      <c r="C7899" s="4" t="s">
        <v>8445</v>
      </c>
      <c r="D7899" s="10">
        <v>1.591305493E9</v>
      </c>
      <c r="E7899" s="25">
        <v>0.11335394</v>
      </c>
      <c r="G7899" s="25"/>
    </row>
    <row r="7900">
      <c r="A7900" s="4" t="s">
        <v>22351</v>
      </c>
      <c r="B7900" s="4" t="s">
        <v>15273</v>
      </c>
      <c r="C7900" s="4" t="s">
        <v>7109</v>
      </c>
      <c r="D7900" s="10">
        <v>1.592230636E9</v>
      </c>
      <c r="E7900" s="25">
        <v>0.11333617</v>
      </c>
      <c r="G7900" s="25"/>
    </row>
    <row r="7901">
      <c r="A7901" s="22" t="s">
        <v>22352</v>
      </c>
      <c r="B7901" s="4" t="s">
        <v>15279</v>
      </c>
      <c r="C7901" s="4" t="s">
        <v>5130</v>
      </c>
      <c r="D7901" s="10">
        <v>1.592510067E9</v>
      </c>
      <c r="E7901" s="25">
        <v>0.113307536</v>
      </c>
      <c r="G7901" s="25"/>
    </row>
    <row r="7902">
      <c r="A7902" s="4" t="s">
        <v>22353</v>
      </c>
      <c r="B7902" s="4" t="s">
        <v>3469</v>
      </c>
      <c r="C7902" s="4" t="s">
        <v>6861</v>
      </c>
      <c r="D7902" s="10">
        <v>1.592862004E9</v>
      </c>
      <c r="E7902" s="25">
        <v>0.11321242</v>
      </c>
      <c r="G7902" s="25"/>
    </row>
    <row r="7903">
      <c r="A7903" s="4" t="s">
        <v>22354</v>
      </c>
      <c r="B7903" s="4" t="s">
        <v>13311</v>
      </c>
      <c r="C7903" s="4" t="s">
        <v>375</v>
      </c>
      <c r="D7903" s="10">
        <v>1.59157739E9</v>
      </c>
      <c r="E7903" s="25">
        <v>0.11319142</v>
      </c>
      <c r="G7903" s="25"/>
    </row>
    <row r="7904">
      <c r="A7904" s="22" t="s">
        <v>22355</v>
      </c>
      <c r="B7904" s="4" t="s">
        <v>2989</v>
      </c>
      <c r="C7904" s="4" t="s">
        <v>8716</v>
      </c>
      <c r="D7904" s="10">
        <v>1.59188736E9</v>
      </c>
      <c r="E7904" s="25">
        <v>0.113185704</v>
      </c>
      <c r="G7904" s="25"/>
    </row>
    <row r="7905">
      <c r="A7905" s="4" t="s">
        <v>22356</v>
      </c>
      <c r="B7905" s="4" t="s">
        <v>7333</v>
      </c>
      <c r="C7905" s="4" t="s">
        <v>773</v>
      </c>
      <c r="D7905" s="10">
        <v>1.591110398E9</v>
      </c>
      <c r="E7905" s="25">
        <v>0.11316198</v>
      </c>
      <c r="G7905" s="25"/>
    </row>
    <row r="7906">
      <c r="A7906" s="22" t="s">
        <v>22357</v>
      </c>
      <c r="B7906" s="4" t="s">
        <v>5337</v>
      </c>
      <c r="C7906" s="4" t="s">
        <v>6784</v>
      </c>
      <c r="D7906" s="10">
        <v>1.591255834E9</v>
      </c>
      <c r="E7906" s="25">
        <v>0.11312308</v>
      </c>
      <c r="G7906" s="25"/>
    </row>
    <row r="7907">
      <c r="A7907" s="4" t="s">
        <v>22358</v>
      </c>
      <c r="B7907" s="4" t="s">
        <v>7333</v>
      </c>
      <c r="C7907" s="4" t="s">
        <v>3462</v>
      </c>
      <c r="D7907" s="10">
        <v>1.59111081E9</v>
      </c>
      <c r="E7907" s="25">
        <v>0.11308072</v>
      </c>
      <c r="G7907" s="25"/>
    </row>
    <row r="7908">
      <c r="A7908" s="4" t="s">
        <v>22359</v>
      </c>
      <c r="B7908" s="4" t="s">
        <v>16266</v>
      </c>
      <c r="C7908" s="4" t="s">
        <v>8518</v>
      </c>
      <c r="D7908" s="10">
        <v>1.591372146E9</v>
      </c>
      <c r="E7908" s="25">
        <v>0.112999804</v>
      </c>
      <c r="G7908" s="25"/>
    </row>
    <row r="7909">
      <c r="A7909" s="4" t="s">
        <v>22360</v>
      </c>
      <c r="B7909" s="4" t="s">
        <v>22361</v>
      </c>
      <c r="C7909" s="4" t="s">
        <v>9827</v>
      </c>
      <c r="D7909" s="10">
        <v>1.591595589E9</v>
      </c>
      <c r="E7909" s="25">
        <v>0.112972446</v>
      </c>
      <c r="G7909" s="25"/>
    </row>
    <row r="7910">
      <c r="A7910" s="4" t="s">
        <v>22362</v>
      </c>
      <c r="B7910" s="4" t="s">
        <v>14228</v>
      </c>
      <c r="C7910" s="4" t="s">
        <v>12543</v>
      </c>
      <c r="D7910" s="10">
        <v>1.591382253E9</v>
      </c>
      <c r="E7910" s="25">
        <v>0.112961076</v>
      </c>
      <c r="G7910" s="25"/>
    </row>
    <row r="7911">
      <c r="A7911" s="22" t="s">
        <v>22363</v>
      </c>
      <c r="B7911" s="4" t="s">
        <v>14840</v>
      </c>
      <c r="C7911" s="4" t="s">
        <v>11693</v>
      </c>
      <c r="D7911" s="10">
        <v>1.593276057E9</v>
      </c>
      <c r="E7911" s="25">
        <v>0.112949476</v>
      </c>
      <c r="G7911" s="25"/>
    </row>
    <row r="7912">
      <c r="A7912" s="4" t="s">
        <v>22364</v>
      </c>
      <c r="B7912" s="4" t="s">
        <v>1619</v>
      </c>
      <c r="C7912" s="4" t="s">
        <v>2488</v>
      </c>
      <c r="D7912" s="10">
        <v>1.592224763E9</v>
      </c>
      <c r="E7912" s="25">
        <v>0.11292045</v>
      </c>
      <c r="G7912" s="25"/>
    </row>
    <row r="7913">
      <c r="A7913" s="22" t="s">
        <v>22365</v>
      </c>
      <c r="B7913" s="4" t="s">
        <v>14446</v>
      </c>
      <c r="C7913" s="4" t="s">
        <v>8593</v>
      </c>
      <c r="D7913" s="10">
        <v>1.592000312E9</v>
      </c>
      <c r="E7913" s="25">
        <v>0.112914614</v>
      </c>
      <c r="G7913" s="25"/>
    </row>
    <row r="7914">
      <c r="A7914" s="4" t="s">
        <v>22366</v>
      </c>
      <c r="B7914" s="4" t="s">
        <v>18909</v>
      </c>
      <c r="C7914" s="4" t="s">
        <v>156</v>
      </c>
      <c r="D7914" s="10">
        <v>1.593466102E9</v>
      </c>
      <c r="E7914" s="25">
        <v>0.11288813</v>
      </c>
      <c r="G7914" s="25"/>
    </row>
    <row r="7915">
      <c r="A7915" s="4" t="s">
        <v>22367</v>
      </c>
      <c r="B7915" s="4" t="s">
        <v>1619</v>
      </c>
      <c r="C7915" s="4" t="s">
        <v>2005</v>
      </c>
      <c r="D7915" s="10">
        <v>1.592792352E9</v>
      </c>
      <c r="E7915" s="25">
        <v>0.11284484</v>
      </c>
      <c r="G7915" s="25"/>
    </row>
    <row r="7916">
      <c r="A7916" s="4" t="s">
        <v>22368</v>
      </c>
      <c r="B7916" s="4" t="s">
        <v>6354</v>
      </c>
      <c r="C7916" s="4" t="s">
        <v>2850</v>
      </c>
      <c r="D7916" s="10">
        <v>1.593366155E9</v>
      </c>
      <c r="E7916" s="25">
        <v>0.11281823</v>
      </c>
      <c r="G7916" s="25"/>
    </row>
    <row r="7917">
      <c r="A7917" s="4" t="s">
        <v>22369</v>
      </c>
      <c r="B7917" s="4" t="s">
        <v>19175</v>
      </c>
      <c r="C7917" s="4" t="s">
        <v>8242</v>
      </c>
      <c r="D7917" s="10">
        <v>1.593358264E9</v>
      </c>
      <c r="E7917" s="25">
        <v>0.11281033</v>
      </c>
      <c r="G7917" s="25"/>
    </row>
    <row r="7918">
      <c r="A7918" s="4" t="s">
        <v>22370</v>
      </c>
      <c r="B7918" s="4" t="s">
        <v>1327</v>
      </c>
      <c r="C7918" s="4" t="s">
        <v>6566</v>
      </c>
      <c r="D7918" s="10">
        <v>1.593170932E9</v>
      </c>
      <c r="E7918" s="25">
        <v>0.112779565</v>
      </c>
      <c r="G7918" s="25"/>
    </row>
    <row r="7919">
      <c r="A7919" s="4" t="s">
        <v>22371</v>
      </c>
      <c r="B7919" s="4" t="s">
        <v>13473</v>
      </c>
      <c r="C7919" s="4" t="s">
        <v>1150</v>
      </c>
      <c r="D7919" s="10">
        <v>1.591143409E9</v>
      </c>
      <c r="E7919" s="25">
        <v>0.112772584</v>
      </c>
      <c r="G7919" s="25"/>
    </row>
    <row r="7920">
      <c r="A7920" s="4" t="s">
        <v>22372</v>
      </c>
      <c r="B7920" s="4" t="s">
        <v>1165</v>
      </c>
      <c r="C7920" s="4" t="s">
        <v>327</v>
      </c>
      <c r="D7920" s="10">
        <v>1.591066085E9</v>
      </c>
      <c r="E7920" s="25">
        <v>0.11276075</v>
      </c>
      <c r="G7920" s="25"/>
    </row>
    <row r="7921">
      <c r="A7921" s="22" t="s">
        <v>22373</v>
      </c>
      <c r="B7921" s="4" t="s">
        <v>1327</v>
      </c>
      <c r="C7921" s="4" t="s">
        <v>8926</v>
      </c>
      <c r="D7921" s="10">
        <v>1.591646513E9</v>
      </c>
      <c r="E7921" s="25">
        <v>0.112745166</v>
      </c>
      <c r="G7921" s="25"/>
    </row>
    <row r="7922">
      <c r="A7922" s="4" t="s">
        <v>22374</v>
      </c>
      <c r="B7922" s="4" t="s">
        <v>4375</v>
      </c>
      <c r="C7922" s="4" t="s">
        <v>7422</v>
      </c>
      <c r="D7922" s="10">
        <v>1.591301622E9</v>
      </c>
      <c r="E7922" s="25">
        <v>0.11271556</v>
      </c>
      <c r="G7922" s="25"/>
    </row>
    <row r="7923">
      <c r="A7923" s="22" t="s">
        <v>22375</v>
      </c>
      <c r="B7923" s="4" t="s">
        <v>2567</v>
      </c>
      <c r="C7923" s="4" t="s">
        <v>8955</v>
      </c>
      <c r="D7923" s="10">
        <v>1.591720209E9</v>
      </c>
      <c r="E7923" s="25">
        <v>0.11268676</v>
      </c>
      <c r="G7923" s="25"/>
    </row>
    <row r="7924">
      <c r="A7924" s="22" t="s">
        <v>22376</v>
      </c>
      <c r="B7924" s="4" t="s">
        <v>14634</v>
      </c>
      <c r="C7924" s="4" t="s">
        <v>11054</v>
      </c>
      <c r="D7924" s="10">
        <v>1.591078484E9</v>
      </c>
      <c r="E7924" s="25">
        <v>0.112658136</v>
      </c>
      <c r="G7924" s="25"/>
    </row>
    <row r="7925">
      <c r="A7925" s="22" t="s">
        <v>22377</v>
      </c>
      <c r="B7925" s="4" t="s">
        <v>13194</v>
      </c>
      <c r="C7925" s="4" t="s">
        <v>10527</v>
      </c>
      <c r="D7925" s="10">
        <v>1.593095609E9</v>
      </c>
      <c r="E7925" s="25">
        <v>0.1126332</v>
      </c>
      <c r="G7925" s="25"/>
    </row>
    <row r="7926">
      <c r="A7926" s="4" t="s">
        <v>22378</v>
      </c>
      <c r="B7926" s="4" t="s">
        <v>17321</v>
      </c>
      <c r="C7926" s="4" t="s">
        <v>8573</v>
      </c>
      <c r="D7926" s="10">
        <v>1.59285436E9</v>
      </c>
      <c r="E7926" s="25">
        <v>0.11262904</v>
      </c>
      <c r="G7926" s="25"/>
    </row>
    <row r="7927">
      <c r="A7927" s="4" t="s">
        <v>22378</v>
      </c>
      <c r="B7927" s="4" t="s">
        <v>17321</v>
      </c>
      <c r="C7927" s="4" t="s">
        <v>1532</v>
      </c>
      <c r="D7927" s="10">
        <v>1.59335985E9</v>
      </c>
      <c r="E7927" s="25">
        <v>0.11262904</v>
      </c>
      <c r="G7927" s="25"/>
    </row>
    <row r="7928">
      <c r="A7928" s="4" t="s">
        <v>22379</v>
      </c>
      <c r="B7928" s="4" t="s">
        <v>14109</v>
      </c>
      <c r="C7928" s="4" t="s">
        <v>5240</v>
      </c>
      <c r="D7928" s="10">
        <v>1.591090315E9</v>
      </c>
      <c r="E7928" s="25">
        <v>0.11259488</v>
      </c>
      <c r="G7928" s="25"/>
    </row>
    <row r="7929">
      <c r="A7929" s="22" t="s">
        <v>22380</v>
      </c>
      <c r="B7929" s="4" t="s">
        <v>14211</v>
      </c>
      <c r="C7929" s="4" t="s">
        <v>8874</v>
      </c>
      <c r="D7929" s="10">
        <v>1.593541311E9</v>
      </c>
      <c r="E7929" s="25">
        <v>0.11255015</v>
      </c>
      <c r="G7929" s="25"/>
    </row>
    <row r="7930">
      <c r="A7930" s="4" t="s">
        <v>22381</v>
      </c>
      <c r="B7930" s="4" t="s">
        <v>5714</v>
      </c>
      <c r="C7930" s="4" t="s">
        <v>552</v>
      </c>
      <c r="D7930" s="10">
        <v>1.591798955E9</v>
      </c>
      <c r="E7930" s="25">
        <v>0.1125446</v>
      </c>
      <c r="G7930" s="25"/>
    </row>
    <row r="7931">
      <c r="A7931" s="22" t="s">
        <v>22382</v>
      </c>
      <c r="B7931" s="4" t="s">
        <v>21866</v>
      </c>
      <c r="C7931" s="4" t="s">
        <v>6269</v>
      </c>
      <c r="D7931" s="10">
        <v>1.591236837E9</v>
      </c>
      <c r="E7931" s="25">
        <v>0.11252579</v>
      </c>
      <c r="G7931" s="25"/>
    </row>
    <row r="7932">
      <c r="A7932" s="4" t="s">
        <v>22383</v>
      </c>
      <c r="B7932" s="4" t="s">
        <v>22384</v>
      </c>
      <c r="C7932" s="4" t="s">
        <v>2112</v>
      </c>
      <c r="D7932" s="10">
        <v>1.5930607E9</v>
      </c>
      <c r="E7932" s="25">
        <v>0.1124821</v>
      </c>
      <c r="G7932" s="25"/>
    </row>
    <row r="7933">
      <c r="A7933" s="4" t="s">
        <v>22385</v>
      </c>
      <c r="B7933" s="4" t="s">
        <v>14401</v>
      </c>
      <c r="C7933" s="4" t="s">
        <v>1878</v>
      </c>
      <c r="D7933" s="10">
        <v>1.59258494E9</v>
      </c>
      <c r="E7933" s="25">
        <v>0.11244234</v>
      </c>
      <c r="G7933" s="25"/>
    </row>
    <row r="7934">
      <c r="A7934" s="4" t="s">
        <v>22386</v>
      </c>
      <c r="B7934" s="4" t="s">
        <v>22387</v>
      </c>
      <c r="C7934" s="4" t="s">
        <v>5973</v>
      </c>
      <c r="D7934" s="10">
        <v>1.591061267E9</v>
      </c>
      <c r="E7934" s="25">
        <v>0.112414114</v>
      </c>
      <c r="G7934" s="25"/>
    </row>
    <row r="7935">
      <c r="A7935" s="4" t="s">
        <v>22388</v>
      </c>
      <c r="B7935" s="4" t="s">
        <v>20809</v>
      </c>
      <c r="C7935" s="4" t="s">
        <v>4055</v>
      </c>
      <c r="D7935" s="10">
        <v>1.592052387E9</v>
      </c>
      <c r="E7935" s="25">
        <v>0.11240407</v>
      </c>
      <c r="G7935" s="25"/>
    </row>
    <row r="7936">
      <c r="A7936" s="4" t="s">
        <v>22389</v>
      </c>
      <c r="B7936" s="4" t="s">
        <v>8489</v>
      </c>
      <c r="C7936" s="4" t="s">
        <v>5842</v>
      </c>
      <c r="D7936" s="10">
        <v>1.592237878E9</v>
      </c>
      <c r="E7936" s="25">
        <v>0.11239986</v>
      </c>
      <c r="G7936" s="25"/>
    </row>
    <row r="7937">
      <c r="A7937" s="22" t="s">
        <v>22390</v>
      </c>
      <c r="B7937" s="4" t="s">
        <v>21618</v>
      </c>
      <c r="C7937" s="4" t="s">
        <v>5874</v>
      </c>
      <c r="D7937" s="10">
        <v>1.591097424E9</v>
      </c>
      <c r="E7937" s="25">
        <v>0.11239922</v>
      </c>
      <c r="G7937" s="25"/>
    </row>
    <row r="7938">
      <c r="A7938" s="4" t="s">
        <v>22391</v>
      </c>
      <c r="B7938" s="4" t="s">
        <v>13135</v>
      </c>
      <c r="C7938" s="4" t="s">
        <v>9687</v>
      </c>
      <c r="D7938" s="10">
        <v>1.591907911E9</v>
      </c>
      <c r="E7938" s="25">
        <v>0.11234918</v>
      </c>
      <c r="G7938" s="25"/>
    </row>
    <row r="7939">
      <c r="A7939" s="4" t="s">
        <v>22392</v>
      </c>
      <c r="B7939" s="4" t="s">
        <v>1790</v>
      </c>
      <c r="C7939" s="4" t="s">
        <v>4863</v>
      </c>
      <c r="D7939" s="10">
        <v>1.591026196E9</v>
      </c>
      <c r="E7939" s="25">
        <v>0.11233464</v>
      </c>
      <c r="G7939" s="25"/>
    </row>
    <row r="7940">
      <c r="A7940" s="22" t="s">
        <v>22393</v>
      </c>
      <c r="B7940" s="4" t="s">
        <v>14352</v>
      </c>
      <c r="C7940" s="4" t="s">
        <v>9277</v>
      </c>
      <c r="D7940" s="10">
        <v>1.592878714E9</v>
      </c>
      <c r="E7940" s="25">
        <v>0.112272196</v>
      </c>
      <c r="G7940" s="25"/>
    </row>
    <row r="7941">
      <c r="A7941" s="4" t="s">
        <v>22394</v>
      </c>
      <c r="B7941" s="4" t="s">
        <v>3947</v>
      </c>
      <c r="C7941" s="4" t="s">
        <v>6642</v>
      </c>
      <c r="D7941" s="10">
        <v>1.593546901E9</v>
      </c>
      <c r="E7941" s="25">
        <v>0.1122483</v>
      </c>
      <c r="G7941" s="25"/>
    </row>
    <row r="7942">
      <c r="A7942" s="4" t="s">
        <v>22395</v>
      </c>
      <c r="B7942" s="4" t="s">
        <v>3886</v>
      </c>
      <c r="C7942" s="4" t="s">
        <v>2830</v>
      </c>
      <c r="D7942" s="10">
        <v>1.593243456E9</v>
      </c>
      <c r="E7942" s="25">
        <v>0.112196244</v>
      </c>
      <c r="G7942" s="25"/>
    </row>
    <row r="7943">
      <c r="A7943" s="22" t="s">
        <v>22396</v>
      </c>
      <c r="B7943" s="4" t="s">
        <v>14636</v>
      </c>
      <c r="C7943" s="4" t="s">
        <v>1167</v>
      </c>
      <c r="D7943" s="10">
        <v>1.592311348E9</v>
      </c>
      <c r="E7943" s="25">
        <v>0.11216923</v>
      </c>
      <c r="G7943" s="25"/>
    </row>
    <row r="7944">
      <c r="A7944" s="4" t="s">
        <v>22397</v>
      </c>
      <c r="B7944" s="4" t="s">
        <v>2491</v>
      </c>
      <c r="C7944" s="4" t="s">
        <v>975</v>
      </c>
      <c r="D7944" s="10">
        <v>1.591657728E9</v>
      </c>
      <c r="E7944" s="25">
        <v>0.11193116</v>
      </c>
      <c r="G7944" s="25"/>
    </row>
    <row r="7945">
      <c r="A7945" s="4" t="s">
        <v>22398</v>
      </c>
      <c r="B7945" s="4" t="s">
        <v>13280</v>
      </c>
      <c r="C7945" s="4" t="s">
        <v>6981</v>
      </c>
      <c r="D7945" s="10">
        <v>1.592965004E9</v>
      </c>
      <c r="E7945" s="25">
        <v>0.11192758</v>
      </c>
      <c r="G7945" s="25"/>
    </row>
    <row r="7946">
      <c r="A7946" s="22" t="s">
        <v>22399</v>
      </c>
      <c r="B7946" s="4" t="s">
        <v>1067</v>
      </c>
      <c r="C7946" s="4" t="s">
        <v>4596</v>
      </c>
      <c r="D7946" s="10">
        <v>1.592790537E9</v>
      </c>
      <c r="E7946" s="25">
        <v>0.11191644</v>
      </c>
      <c r="G7946" s="25"/>
    </row>
    <row r="7947">
      <c r="A7947" s="4" t="s">
        <v>22400</v>
      </c>
      <c r="B7947" s="4" t="s">
        <v>2335</v>
      </c>
      <c r="C7947" s="4" t="s">
        <v>3901</v>
      </c>
      <c r="D7947" s="10">
        <v>1.591637458E9</v>
      </c>
      <c r="E7947" s="25">
        <v>0.1118941</v>
      </c>
      <c r="G7947" s="25"/>
    </row>
    <row r="7948">
      <c r="A7948" s="4" t="s">
        <v>22401</v>
      </c>
      <c r="B7948" s="4" t="s">
        <v>14700</v>
      </c>
      <c r="C7948" s="4" t="s">
        <v>2743</v>
      </c>
      <c r="D7948" s="10">
        <v>1.591334452E9</v>
      </c>
      <c r="E7948" s="25">
        <v>0.111824214</v>
      </c>
      <c r="G7948" s="25"/>
    </row>
    <row r="7949">
      <c r="A7949" s="4" t="s">
        <v>22402</v>
      </c>
      <c r="B7949" s="4" t="s">
        <v>13311</v>
      </c>
      <c r="C7949" s="4" t="s">
        <v>5283</v>
      </c>
      <c r="D7949" s="10">
        <v>1.592847576E9</v>
      </c>
      <c r="E7949" s="25">
        <v>0.11180499</v>
      </c>
      <c r="G7949" s="25"/>
    </row>
    <row r="7950">
      <c r="A7950" s="4" t="s">
        <v>22403</v>
      </c>
      <c r="B7950" s="4" t="s">
        <v>13188</v>
      </c>
      <c r="C7950" s="4" t="s">
        <v>1653</v>
      </c>
      <c r="D7950" s="10">
        <v>1.593546819E9</v>
      </c>
      <c r="E7950" s="25">
        <v>0.11180447</v>
      </c>
      <c r="G7950" s="25"/>
    </row>
    <row r="7951">
      <c r="A7951" s="4" t="s">
        <v>22404</v>
      </c>
      <c r="B7951" s="4" t="s">
        <v>20339</v>
      </c>
      <c r="C7951" s="4" t="s">
        <v>7403</v>
      </c>
      <c r="D7951" s="10">
        <v>1.591383887E9</v>
      </c>
      <c r="E7951" s="25">
        <v>0.11179934</v>
      </c>
      <c r="G7951" s="25"/>
    </row>
    <row r="7952">
      <c r="A7952" s="4" t="s">
        <v>22405</v>
      </c>
      <c r="B7952" s="4" t="s">
        <v>15476</v>
      </c>
      <c r="C7952" s="4" t="s">
        <v>2958</v>
      </c>
      <c r="D7952" s="10">
        <v>1.591046711E9</v>
      </c>
      <c r="E7952" s="25">
        <v>0.1117987</v>
      </c>
      <c r="G7952" s="25"/>
    </row>
    <row r="7953">
      <c r="A7953" s="22" t="s">
        <v>22406</v>
      </c>
      <c r="B7953" s="4" t="s">
        <v>5433</v>
      </c>
      <c r="C7953" s="4" t="s">
        <v>9977</v>
      </c>
      <c r="D7953" s="10">
        <v>1.591296636E9</v>
      </c>
      <c r="E7953" s="25">
        <v>0.11173089</v>
      </c>
      <c r="G7953" s="25"/>
    </row>
    <row r="7954">
      <c r="A7954" s="4" t="s">
        <v>22407</v>
      </c>
      <c r="B7954" s="4" t="s">
        <v>16746</v>
      </c>
      <c r="C7954" s="4" t="s">
        <v>5283</v>
      </c>
      <c r="D7954" s="10">
        <v>1.592842304E9</v>
      </c>
      <c r="E7954" s="25">
        <v>0.11170641</v>
      </c>
      <c r="G7954" s="25"/>
    </row>
    <row r="7955">
      <c r="A7955" s="4" t="s">
        <v>22408</v>
      </c>
      <c r="B7955" s="4" t="s">
        <v>15273</v>
      </c>
      <c r="C7955" s="4" t="s">
        <v>4319</v>
      </c>
      <c r="D7955" s="10">
        <v>1.591044466E9</v>
      </c>
      <c r="E7955" s="25">
        <v>0.111608304</v>
      </c>
      <c r="G7955" s="25"/>
    </row>
    <row r="7956">
      <c r="A7956" s="4" t="s">
        <v>22409</v>
      </c>
      <c r="B7956" s="4" t="s">
        <v>13129</v>
      </c>
      <c r="C7956" s="4" t="s">
        <v>6490</v>
      </c>
      <c r="D7956" s="10">
        <v>1.591462816E9</v>
      </c>
      <c r="E7956" s="25">
        <v>0.11160749</v>
      </c>
      <c r="G7956" s="25"/>
    </row>
    <row r="7957">
      <c r="A7957" s="22" t="s">
        <v>22410</v>
      </c>
      <c r="B7957" s="4" t="s">
        <v>3294</v>
      </c>
      <c r="C7957" s="4" t="s">
        <v>7313</v>
      </c>
      <c r="D7957" s="10">
        <v>1.591826873E9</v>
      </c>
      <c r="E7957" s="25">
        <v>0.11160686</v>
      </c>
      <c r="G7957" s="25"/>
    </row>
    <row r="7958">
      <c r="A7958" s="4" t="s">
        <v>22411</v>
      </c>
      <c r="B7958" s="4" t="s">
        <v>3294</v>
      </c>
      <c r="C7958" s="4" t="s">
        <v>6515</v>
      </c>
      <c r="D7958" s="10">
        <v>1.592179062E9</v>
      </c>
      <c r="E7958" s="25">
        <v>0.111541465</v>
      </c>
      <c r="G7958" s="25"/>
    </row>
    <row r="7959">
      <c r="A7959" s="4" t="s">
        <v>22412</v>
      </c>
      <c r="B7959" s="4" t="s">
        <v>22413</v>
      </c>
      <c r="C7959" s="4" t="s">
        <v>6221</v>
      </c>
      <c r="D7959" s="10">
        <v>1.593359308E9</v>
      </c>
      <c r="E7959" s="25">
        <v>0.11152958</v>
      </c>
      <c r="G7959" s="25"/>
    </row>
    <row r="7960">
      <c r="A7960" s="4" t="s">
        <v>22414</v>
      </c>
      <c r="B7960" s="4" t="s">
        <v>3294</v>
      </c>
      <c r="C7960" s="4" t="s">
        <v>2488</v>
      </c>
      <c r="D7960" s="10">
        <v>1.592222635E9</v>
      </c>
      <c r="E7960" s="25">
        <v>0.111472614</v>
      </c>
      <c r="G7960" s="25"/>
    </row>
    <row r="7961">
      <c r="A7961" s="4" t="s">
        <v>22415</v>
      </c>
      <c r="B7961" s="4" t="s">
        <v>13366</v>
      </c>
      <c r="C7961" s="4" t="s">
        <v>4914</v>
      </c>
      <c r="D7961" s="10">
        <v>1.592258679E9</v>
      </c>
      <c r="E7961" s="25">
        <v>0.11146921</v>
      </c>
      <c r="G7961" s="25"/>
    </row>
    <row r="7962">
      <c r="A7962" s="4" t="s">
        <v>22416</v>
      </c>
      <c r="B7962" s="4" t="s">
        <v>13601</v>
      </c>
      <c r="C7962" s="4" t="s">
        <v>254</v>
      </c>
      <c r="D7962" s="10">
        <v>1.591670685E9</v>
      </c>
      <c r="E7962" s="25">
        <v>0.111415364</v>
      </c>
      <c r="G7962" s="25"/>
    </row>
    <row r="7963">
      <c r="A7963" s="4" t="s">
        <v>22417</v>
      </c>
      <c r="B7963" s="4" t="s">
        <v>13155</v>
      </c>
      <c r="C7963" s="4" t="s">
        <v>1645</v>
      </c>
      <c r="D7963" s="10">
        <v>1.591207615E9</v>
      </c>
      <c r="E7963" s="25">
        <v>0.1114033</v>
      </c>
      <c r="G7963" s="25"/>
    </row>
    <row r="7964">
      <c r="A7964" s="4" t="s">
        <v>22418</v>
      </c>
      <c r="B7964" s="4" t="s">
        <v>14145</v>
      </c>
      <c r="C7964" s="4" t="s">
        <v>10210</v>
      </c>
      <c r="D7964" s="10">
        <v>1.592003902E9</v>
      </c>
      <c r="E7964" s="25">
        <v>0.11132711</v>
      </c>
      <c r="G7964" s="25"/>
    </row>
    <row r="7965">
      <c r="A7965" s="4" t="s">
        <v>22419</v>
      </c>
      <c r="B7965" s="26">
        <v>1.2346E13</v>
      </c>
      <c r="C7965" s="4" t="s">
        <v>6951</v>
      </c>
      <c r="D7965" s="10">
        <v>1.59312206E9</v>
      </c>
      <c r="E7965" s="25">
        <v>0.11130189</v>
      </c>
      <c r="G7965" s="25"/>
    </row>
    <row r="7966">
      <c r="A7966" s="4" t="s">
        <v>22420</v>
      </c>
      <c r="B7966" s="4" t="s">
        <v>13155</v>
      </c>
      <c r="C7966" s="4" t="s">
        <v>7582</v>
      </c>
      <c r="D7966" s="10">
        <v>1.591562429E9</v>
      </c>
      <c r="E7966" s="25">
        <v>0.11122594</v>
      </c>
      <c r="G7966" s="25"/>
    </row>
    <row r="7967">
      <c r="A7967" s="4" t="s">
        <v>22421</v>
      </c>
      <c r="B7967" s="4" t="s">
        <v>6282</v>
      </c>
      <c r="C7967" s="4" t="s">
        <v>10002</v>
      </c>
      <c r="D7967" s="10">
        <v>1.592441793E9</v>
      </c>
      <c r="E7967" s="25">
        <v>0.111194715</v>
      </c>
      <c r="G7967" s="25"/>
    </row>
    <row r="7968">
      <c r="A7968" s="4" t="s">
        <v>22422</v>
      </c>
      <c r="B7968" s="4" t="s">
        <v>8235</v>
      </c>
      <c r="C7968" s="4" t="s">
        <v>10135</v>
      </c>
      <c r="D7968" s="10">
        <v>1.592775045E9</v>
      </c>
      <c r="E7968" s="25">
        <v>0.111186005</v>
      </c>
      <c r="G7968" s="25"/>
    </row>
    <row r="7969">
      <c r="A7969" s="4" t="s">
        <v>22423</v>
      </c>
      <c r="B7969" s="4" t="s">
        <v>15715</v>
      </c>
      <c r="C7969" s="4" t="s">
        <v>11235</v>
      </c>
      <c r="D7969" s="10">
        <v>1.592324301E9</v>
      </c>
      <c r="E7969" s="25">
        <v>0.111171976</v>
      </c>
      <c r="G7969" s="25"/>
    </row>
    <row r="7970">
      <c r="A7970" s="4" t="s">
        <v>22424</v>
      </c>
      <c r="B7970" s="4" t="s">
        <v>1359</v>
      </c>
      <c r="C7970" s="4" t="s">
        <v>1589</v>
      </c>
      <c r="D7970" s="10">
        <v>1.59171607E9</v>
      </c>
      <c r="E7970" s="25">
        <v>0.11116124</v>
      </c>
      <c r="G7970" s="25"/>
    </row>
    <row r="7971">
      <c r="A7971" s="4" t="s">
        <v>22425</v>
      </c>
      <c r="B7971" s="4" t="s">
        <v>13098</v>
      </c>
      <c r="C7971" s="4" t="s">
        <v>2478</v>
      </c>
      <c r="D7971" s="10">
        <v>1.591290098E9</v>
      </c>
      <c r="E7971" s="25">
        <v>0.11114347</v>
      </c>
      <c r="G7971" s="25"/>
    </row>
    <row r="7972">
      <c r="A7972" s="4" t="s">
        <v>22426</v>
      </c>
      <c r="B7972" s="4" t="s">
        <v>2989</v>
      </c>
      <c r="C7972" s="4" t="s">
        <v>10078</v>
      </c>
      <c r="D7972" s="10">
        <v>1.59198329E9</v>
      </c>
      <c r="E7972" s="25">
        <v>0.11114329</v>
      </c>
      <c r="G7972" s="25"/>
    </row>
    <row r="7973">
      <c r="A7973" s="4" t="s">
        <v>22427</v>
      </c>
      <c r="B7973" s="4" t="s">
        <v>872</v>
      </c>
      <c r="C7973" s="4" t="s">
        <v>1783</v>
      </c>
      <c r="D7973" s="10">
        <v>1.591661965E9</v>
      </c>
      <c r="E7973" s="25">
        <v>0.111114554</v>
      </c>
      <c r="G7973" s="25"/>
    </row>
    <row r="7974">
      <c r="A7974" s="4" t="s">
        <v>22428</v>
      </c>
      <c r="B7974" s="4" t="s">
        <v>4273</v>
      </c>
      <c r="C7974" s="4" t="s">
        <v>953</v>
      </c>
      <c r="D7974" s="10">
        <v>1.592919335E9</v>
      </c>
      <c r="E7974" s="25">
        <v>0.11096663</v>
      </c>
      <c r="G7974" s="25"/>
    </row>
    <row r="7975">
      <c r="A7975" s="4" t="s">
        <v>22429</v>
      </c>
      <c r="B7975" s="4" t="s">
        <v>2549</v>
      </c>
      <c r="C7975" s="4" t="s">
        <v>2748</v>
      </c>
      <c r="D7975" s="10">
        <v>1.59216884E9</v>
      </c>
      <c r="E7975" s="25">
        <v>0.11093973</v>
      </c>
      <c r="G7975" s="25"/>
    </row>
    <row r="7976">
      <c r="A7976" s="4" t="s">
        <v>22430</v>
      </c>
      <c r="B7976" s="4" t="s">
        <v>862</v>
      </c>
      <c r="C7976" s="4" t="s">
        <v>11627</v>
      </c>
      <c r="D7976" s="10">
        <v>1.592750812E9</v>
      </c>
      <c r="E7976" s="25">
        <v>0.11092092</v>
      </c>
      <c r="G7976" s="25"/>
    </row>
    <row r="7977">
      <c r="A7977" s="4" t="s">
        <v>22431</v>
      </c>
      <c r="B7977" s="4" t="s">
        <v>14893</v>
      </c>
      <c r="C7977" s="4" t="s">
        <v>11331</v>
      </c>
      <c r="D7977" s="10">
        <v>1.592938926E9</v>
      </c>
      <c r="E7977" s="25">
        <v>0.11089443</v>
      </c>
      <c r="G7977" s="25"/>
    </row>
    <row r="7978">
      <c r="A7978" s="4" t="s">
        <v>22432</v>
      </c>
      <c r="B7978" s="4" t="s">
        <v>14087</v>
      </c>
      <c r="C7978" s="4" t="s">
        <v>7598</v>
      </c>
      <c r="D7978" s="10">
        <v>1.592147005E9</v>
      </c>
      <c r="E7978" s="25">
        <v>0.1108703</v>
      </c>
      <c r="G7978" s="25"/>
    </row>
    <row r="7979">
      <c r="A7979" s="4" t="s">
        <v>22433</v>
      </c>
      <c r="B7979" s="4" t="s">
        <v>1790</v>
      </c>
      <c r="C7979" s="4" t="s">
        <v>12561</v>
      </c>
      <c r="D7979" s="10">
        <v>1.591761838E9</v>
      </c>
      <c r="E7979" s="25">
        <v>0.11086748</v>
      </c>
      <c r="G7979" s="25"/>
    </row>
    <row r="7980">
      <c r="A7980" s="22" t="s">
        <v>22434</v>
      </c>
      <c r="B7980" s="4" t="s">
        <v>13246</v>
      </c>
      <c r="C7980" s="4" t="s">
        <v>3628</v>
      </c>
      <c r="D7980" s="10">
        <v>1.592487958E9</v>
      </c>
      <c r="E7980" s="25">
        <v>0.11081472</v>
      </c>
      <c r="G7980" s="25"/>
    </row>
    <row r="7981">
      <c r="A7981" s="4" t="s">
        <v>22435</v>
      </c>
      <c r="B7981" s="4" t="s">
        <v>1790</v>
      </c>
      <c r="C7981" s="4" t="s">
        <v>11235</v>
      </c>
      <c r="D7981" s="10">
        <v>1.592324518E9</v>
      </c>
      <c r="E7981" s="25">
        <v>0.11061024</v>
      </c>
      <c r="G7981" s="25"/>
    </row>
    <row r="7982">
      <c r="A7982" s="4" t="s">
        <v>22436</v>
      </c>
      <c r="B7982" s="4" t="s">
        <v>11691</v>
      </c>
      <c r="C7982" s="4" t="s">
        <v>8606</v>
      </c>
      <c r="D7982" s="10">
        <v>1.592591057E9</v>
      </c>
      <c r="E7982" s="25">
        <v>0.1105303</v>
      </c>
      <c r="G7982" s="25"/>
    </row>
    <row r="7983">
      <c r="A7983" s="4" t="s">
        <v>22437</v>
      </c>
      <c r="B7983" s="4" t="s">
        <v>1096</v>
      </c>
      <c r="C7983" s="4" t="s">
        <v>5739</v>
      </c>
      <c r="D7983" s="10">
        <v>1.593530586E9</v>
      </c>
      <c r="E7983" s="25">
        <v>0.11045407</v>
      </c>
      <c r="G7983" s="25"/>
    </row>
    <row r="7984">
      <c r="A7984" s="4" t="s">
        <v>22438</v>
      </c>
      <c r="B7984" s="4" t="s">
        <v>4453</v>
      </c>
      <c r="C7984" s="4" t="s">
        <v>11252</v>
      </c>
      <c r="D7984" s="10">
        <v>1.593228396E9</v>
      </c>
      <c r="E7984" s="25">
        <v>0.11044062</v>
      </c>
      <c r="G7984" s="25"/>
    </row>
    <row r="7985">
      <c r="A7985" s="4" t="s">
        <v>22439</v>
      </c>
      <c r="B7985" s="4" t="s">
        <v>22440</v>
      </c>
      <c r="C7985" s="4" t="s">
        <v>7725</v>
      </c>
      <c r="D7985" s="10">
        <v>1.593246706E9</v>
      </c>
      <c r="E7985" s="25">
        <v>0.11038792</v>
      </c>
      <c r="G7985" s="25"/>
    </row>
    <row r="7986">
      <c r="A7986" s="4" t="s">
        <v>22441</v>
      </c>
      <c r="B7986" s="4" t="s">
        <v>1619</v>
      </c>
      <c r="C7986" s="4" t="s">
        <v>607</v>
      </c>
      <c r="D7986" s="10">
        <v>1.592736329E9</v>
      </c>
      <c r="E7986" s="25">
        <v>0.1103051</v>
      </c>
      <c r="G7986" s="25"/>
    </row>
    <row r="7987">
      <c r="A7987" s="4" t="s">
        <v>22442</v>
      </c>
      <c r="B7987" s="4" t="s">
        <v>8489</v>
      </c>
      <c r="C7987" s="4" t="s">
        <v>10207</v>
      </c>
      <c r="D7987" s="10">
        <v>1.593198393E9</v>
      </c>
      <c r="E7987" s="25">
        <v>0.11023388</v>
      </c>
      <c r="G7987" s="25"/>
    </row>
    <row r="7988">
      <c r="A7988" s="4" t="s">
        <v>22443</v>
      </c>
      <c r="B7988" s="4" t="s">
        <v>2303</v>
      </c>
      <c r="C7988" s="4" t="s">
        <v>12045</v>
      </c>
      <c r="D7988" s="10">
        <v>1.592518735E9</v>
      </c>
      <c r="E7988" s="25">
        <v>0.110230766</v>
      </c>
      <c r="G7988" s="25"/>
    </row>
    <row r="7989">
      <c r="A7989" s="4" t="s">
        <v>22444</v>
      </c>
      <c r="B7989" s="4" t="s">
        <v>18972</v>
      </c>
      <c r="C7989" s="4" t="s">
        <v>10338</v>
      </c>
      <c r="D7989" s="10">
        <v>1.591646213E9</v>
      </c>
      <c r="E7989" s="25">
        <v>0.110193826</v>
      </c>
      <c r="G7989" s="25"/>
    </row>
    <row r="7990">
      <c r="A7990" s="22" t="s">
        <v>22445</v>
      </c>
      <c r="B7990" s="4" t="s">
        <v>22446</v>
      </c>
      <c r="C7990" s="4" t="s">
        <v>10425</v>
      </c>
      <c r="D7990" s="10">
        <v>1.592349394E9</v>
      </c>
      <c r="E7990" s="25">
        <v>0.110175245</v>
      </c>
      <c r="G7990" s="25"/>
    </row>
    <row r="7991">
      <c r="A7991" s="22" t="s">
        <v>22447</v>
      </c>
      <c r="B7991" s="4" t="s">
        <v>13689</v>
      </c>
      <c r="C7991" s="4" t="s">
        <v>7610</v>
      </c>
      <c r="D7991" s="10">
        <v>1.591130208E9</v>
      </c>
      <c r="E7991" s="25">
        <v>0.11013796</v>
      </c>
      <c r="G7991" s="25"/>
    </row>
    <row r="7992">
      <c r="A7992" s="4" t="s">
        <v>22448</v>
      </c>
      <c r="B7992" s="4" t="s">
        <v>2549</v>
      </c>
      <c r="C7992" s="4" t="s">
        <v>7128</v>
      </c>
      <c r="D7992" s="10">
        <v>1.591170803E9</v>
      </c>
      <c r="E7992" s="25">
        <v>0.11012416</v>
      </c>
      <c r="G7992" s="25"/>
    </row>
    <row r="7993">
      <c r="A7993" s="4" t="s">
        <v>22449</v>
      </c>
      <c r="B7993" s="4" t="s">
        <v>11591</v>
      </c>
      <c r="C7993" s="4" t="s">
        <v>3449</v>
      </c>
      <c r="D7993" s="10">
        <v>1.591300267E9</v>
      </c>
      <c r="E7993" s="25">
        <v>0.11012001</v>
      </c>
      <c r="G7993" s="25"/>
    </row>
    <row r="7994">
      <c r="A7994" s="4" t="s">
        <v>22450</v>
      </c>
      <c r="B7994" s="4" t="s">
        <v>2848</v>
      </c>
      <c r="C7994" s="4" t="s">
        <v>6680</v>
      </c>
      <c r="D7994" s="10">
        <v>1.591389084E9</v>
      </c>
      <c r="E7994" s="25">
        <v>0.110101834</v>
      </c>
      <c r="G7994" s="25"/>
    </row>
    <row r="7995">
      <c r="A7995" s="4" t="s">
        <v>22451</v>
      </c>
      <c r="B7995" s="4" t="s">
        <v>16859</v>
      </c>
      <c r="C7995" s="4" t="s">
        <v>3265</v>
      </c>
      <c r="D7995" s="10">
        <v>1.592527044E9</v>
      </c>
      <c r="E7995" s="25">
        <v>0.11009704</v>
      </c>
      <c r="G7995" s="25"/>
    </row>
    <row r="7996">
      <c r="A7996" s="4" t="s">
        <v>22452</v>
      </c>
      <c r="B7996" s="4" t="s">
        <v>22453</v>
      </c>
      <c r="C7996" s="4" t="s">
        <v>10512</v>
      </c>
      <c r="D7996" s="10">
        <v>1.592680938E9</v>
      </c>
      <c r="E7996" s="25">
        <v>0.110010356</v>
      </c>
      <c r="G7996" s="25"/>
    </row>
    <row r="7997">
      <c r="A7997" s="4" t="s">
        <v>22454</v>
      </c>
      <c r="B7997" s="4" t="s">
        <v>13663</v>
      </c>
      <c r="C7997" s="4" t="s">
        <v>6183</v>
      </c>
      <c r="D7997" s="10">
        <v>1.592483186E9</v>
      </c>
      <c r="E7997" s="25">
        <v>0.110005274</v>
      </c>
      <c r="G7997" s="25"/>
    </row>
    <row r="7998">
      <c r="A7998" s="4" t="s">
        <v>22455</v>
      </c>
      <c r="B7998" s="4" t="s">
        <v>22456</v>
      </c>
      <c r="C7998" s="4" t="s">
        <v>4974</v>
      </c>
      <c r="D7998" s="10">
        <v>1.592103657E9</v>
      </c>
      <c r="E7998" s="25">
        <v>0.109998405</v>
      </c>
      <c r="G7998" s="25"/>
    </row>
    <row r="7999">
      <c r="A7999" s="4" t="s">
        <v>22457</v>
      </c>
      <c r="B7999" s="4" t="s">
        <v>8319</v>
      </c>
      <c r="C7999" s="4" t="s">
        <v>5307</v>
      </c>
      <c r="D7999" s="10">
        <v>1.591871263E9</v>
      </c>
      <c r="E7999" s="25">
        <v>0.10999575</v>
      </c>
      <c r="G7999" s="25"/>
    </row>
    <row r="8000">
      <c r="A8000" s="4" t="s">
        <v>22458</v>
      </c>
      <c r="B8000" s="4" t="s">
        <v>17857</v>
      </c>
      <c r="C8000" s="4" t="s">
        <v>3819</v>
      </c>
      <c r="D8000" s="10">
        <v>1.591803596E9</v>
      </c>
      <c r="E8000" s="25">
        <v>0.109991364</v>
      </c>
      <c r="G8000" s="25"/>
    </row>
    <row r="8001">
      <c r="A8001" s="22" t="s">
        <v>22459</v>
      </c>
      <c r="B8001" s="4" t="s">
        <v>930</v>
      </c>
      <c r="C8001" s="4" t="s">
        <v>3636</v>
      </c>
      <c r="D8001" s="10">
        <v>1.59295148E9</v>
      </c>
      <c r="E8001" s="25">
        <v>0.10995102</v>
      </c>
      <c r="G8001" s="25"/>
    </row>
    <row r="8002">
      <c r="A8002" s="4" t="s">
        <v>22460</v>
      </c>
      <c r="B8002" s="4" t="s">
        <v>16663</v>
      </c>
      <c r="C8002" s="4" t="s">
        <v>11836</v>
      </c>
      <c r="D8002" s="10">
        <v>1.591742346E9</v>
      </c>
      <c r="E8002" s="25">
        <v>0.10988055</v>
      </c>
      <c r="G8002" s="25"/>
    </row>
    <row r="8003">
      <c r="A8003" s="22" t="s">
        <v>22461</v>
      </c>
      <c r="B8003" s="4" t="s">
        <v>15715</v>
      </c>
      <c r="C8003" s="4" t="s">
        <v>7148</v>
      </c>
      <c r="D8003" s="10">
        <v>1.591040387E9</v>
      </c>
      <c r="E8003" s="25">
        <v>0.10987784</v>
      </c>
      <c r="G8003" s="25"/>
    </row>
    <row r="8004">
      <c r="A8004" s="22" t="s">
        <v>22462</v>
      </c>
      <c r="B8004" s="4" t="s">
        <v>3294</v>
      </c>
      <c r="C8004" s="4" t="s">
        <v>4648</v>
      </c>
      <c r="D8004" s="10">
        <v>1.592418457E9</v>
      </c>
      <c r="E8004" s="25">
        <v>0.10986254</v>
      </c>
      <c r="G8004" s="25"/>
    </row>
    <row r="8005">
      <c r="A8005" s="22" t="s">
        <v>22463</v>
      </c>
      <c r="B8005" s="4" t="s">
        <v>1327</v>
      </c>
      <c r="C8005" s="4" t="s">
        <v>10594</v>
      </c>
      <c r="D8005" s="10">
        <v>1.591461274E9</v>
      </c>
      <c r="E8005" s="25">
        <v>0.109745555</v>
      </c>
      <c r="G8005" s="25"/>
    </row>
    <row r="8006">
      <c r="A8006" s="22" t="s">
        <v>22464</v>
      </c>
      <c r="B8006" s="4" t="s">
        <v>930</v>
      </c>
      <c r="C8006" s="4" t="s">
        <v>331</v>
      </c>
      <c r="D8006" s="10">
        <v>1.592964779E9</v>
      </c>
      <c r="E8006" s="25">
        <v>0.1097339</v>
      </c>
      <c r="G8006" s="25"/>
    </row>
    <row r="8007">
      <c r="A8007" s="4" t="s">
        <v>22465</v>
      </c>
      <c r="B8007" s="4" t="s">
        <v>2750</v>
      </c>
      <c r="C8007" s="4" t="s">
        <v>830</v>
      </c>
      <c r="D8007" s="10">
        <v>1.59172249E9</v>
      </c>
      <c r="E8007" s="25">
        <v>0.109725185</v>
      </c>
      <c r="G8007" s="25"/>
    </row>
    <row r="8008">
      <c r="A8008" s="22" t="s">
        <v>22466</v>
      </c>
      <c r="B8008" s="4" t="s">
        <v>930</v>
      </c>
      <c r="C8008" s="4" t="s">
        <v>8615</v>
      </c>
      <c r="D8008" s="10">
        <v>1.592846283E9</v>
      </c>
      <c r="E8008" s="25">
        <v>0.1097197</v>
      </c>
      <c r="G8008" s="25"/>
    </row>
    <row r="8009">
      <c r="A8009" s="4" t="s">
        <v>22467</v>
      </c>
      <c r="B8009" s="4" t="s">
        <v>1790</v>
      </c>
      <c r="C8009" s="4" t="s">
        <v>1437</v>
      </c>
      <c r="D8009" s="10">
        <v>1.591127439E9</v>
      </c>
      <c r="E8009" s="25">
        <v>0.109711505</v>
      </c>
      <c r="G8009" s="25"/>
    </row>
    <row r="8010">
      <c r="A8010" s="4" t="s">
        <v>22468</v>
      </c>
      <c r="B8010" s="4" t="s">
        <v>9663</v>
      </c>
      <c r="C8010" s="4" t="s">
        <v>10311</v>
      </c>
      <c r="D8010" s="10">
        <v>1.591580853E9</v>
      </c>
      <c r="E8010" s="25">
        <v>0.10969731</v>
      </c>
      <c r="G8010" s="25"/>
    </row>
    <row r="8011">
      <c r="A8011" s="4" t="s">
        <v>22469</v>
      </c>
      <c r="B8011" s="4" t="s">
        <v>13194</v>
      </c>
      <c r="C8011" s="4" t="s">
        <v>503</v>
      </c>
      <c r="D8011" s="10">
        <v>1.593369164E9</v>
      </c>
      <c r="E8011" s="25">
        <v>0.10963261</v>
      </c>
      <c r="G8011" s="25"/>
    </row>
    <row r="8012">
      <c r="A8012" s="22" t="s">
        <v>22470</v>
      </c>
      <c r="B8012" s="4" t="s">
        <v>13473</v>
      </c>
      <c r="C8012" s="4" t="s">
        <v>8518</v>
      </c>
      <c r="D8012" s="10">
        <v>1.591385389E9</v>
      </c>
      <c r="E8012" s="25">
        <v>0.10962118</v>
      </c>
      <c r="G8012" s="25"/>
    </row>
    <row r="8013">
      <c r="A8013" s="4" t="s">
        <v>22471</v>
      </c>
      <c r="B8013" s="4" t="s">
        <v>2065</v>
      </c>
      <c r="C8013" s="4" t="s">
        <v>371</v>
      </c>
      <c r="D8013" s="10">
        <v>1.593456145E9</v>
      </c>
      <c r="E8013" s="25">
        <v>0.109619685</v>
      </c>
      <c r="G8013" s="25"/>
    </row>
    <row r="8014">
      <c r="A8014" s="4" t="s">
        <v>22472</v>
      </c>
      <c r="B8014" s="26">
        <v>1.2346E13</v>
      </c>
      <c r="C8014" s="4" t="s">
        <v>2974</v>
      </c>
      <c r="D8014" s="10">
        <v>1.592434466E9</v>
      </c>
      <c r="E8014" s="25">
        <v>0.10961587</v>
      </c>
      <c r="G8014" s="25"/>
    </row>
    <row r="8015">
      <c r="A8015" s="22" t="s">
        <v>22473</v>
      </c>
      <c r="B8015" s="4" t="s">
        <v>5337</v>
      </c>
      <c r="C8015" s="4" t="s">
        <v>4828</v>
      </c>
      <c r="D8015" s="10">
        <v>1.591435757E9</v>
      </c>
      <c r="E8015" s="25">
        <v>0.10959071</v>
      </c>
      <c r="G8015" s="25"/>
    </row>
    <row r="8016">
      <c r="A8016" s="4" t="s">
        <v>22474</v>
      </c>
      <c r="B8016" s="4" t="s">
        <v>14525</v>
      </c>
      <c r="C8016" s="4" t="s">
        <v>4792</v>
      </c>
      <c r="D8016" s="10">
        <v>1.591106608E9</v>
      </c>
      <c r="E8016" s="25">
        <v>0.109508924</v>
      </c>
      <c r="G8016" s="25"/>
    </row>
    <row r="8017">
      <c r="A8017" s="4" t="s">
        <v>22475</v>
      </c>
      <c r="B8017" s="4" t="s">
        <v>6244</v>
      </c>
      <c r="C8017" s="4" t="s">
        <v>9754</v>
      </c>
      <c r="D8017" s="10">
        <v>1.592661171E9</v>
      </c>
      <c r="E8017" s="25">
        <v>0.1094803</v>
      </c>
      <c r="G8017" s="25"/>
    </row>
    <row r="8018">
      <c r="A8018" s="4" t="s">
        <v>22476</v>
      </c>
      <c r="B8018" s="4" t="s">
        <v>10639</v>
      </c>
      <c r="C8018" s="4" t="s">
        <v>7125</v>
      </c>
      <c r="D8018" s="10">
        <v>1.591631465E9</v>
      </c>
      <c r="E8018" s="25">
        <v>0.10940181</v>
      </c>
      <c r="G8018" s="25"/>
    </row>
    <row r="8019">
      <c r="A8019" s="4" t="s">
        <v>22477</v>
      </c>
      <c r="B8019" s="4" t="s">
        <v>13738</v>
      </c>
      <c r="C8019" s="4" t="s">
        <v>6158</v>
      </c>
      <c r="D8019" s="10">
        <v>1.592330557E9</v>
      </c>
      <c r="E8019" s="25">
        <v>0.10939754</v>
      </c>
      <c r="G8019" s="25"/>
    </row>
    <row r="8020">
      <c r="A8020" s="4" t="s">
        <v>22478</v>
      </c>
      <c r="B8020" s="4" t="s">
        <v>6282</v>
      </c>
      <c r="C8020" s="4" t="s">
        <v>3080</v>
      </c>
      <c r="D8020" s="10">
        <v>1.592924168E9</v>
      </c>
      <c r="E8020" s="25">
        <v>0.10933607</v>
      </c>
      <c r="G8020" s="25"/>
    </row>
    <row r="8021">
      <c r="A8021" s="4" t="s">
        <v>22479</v>
      </c>
      <c r="B8021" s="4" t="s">
        <v>13106</v>
      </c>
      <c r="C8021" s="4" t="s">
        <v>5995</v>
      </c>
      <c r="D8021" s="10">
        <v>1.591446662E9</v>
      </c>
      <c r="E8021" s="25">
        <v>0.109323025</v>
      </c>
      <c r="G8021" s="25"/>
    </row>
    <row r="8022">
      <c r="A8022" s="22" t="s">
        <v>22480</v>
      </c>
      <c r="B8022" s="4" t="s">
        <v>2065</v>
      </c>
      <c r="C8022" s="4" t="s">
        <v>1986</v>
      </c>
      <c r="D8022" s="10">
        <v>1.593132268E9</v>
      </c>
      <c r="E8022" s="25">
        <v>0.10930537</v>
      </c>
      <c r="G8022" s="25"/>
    </row>
    <row r="8023">
      <c r="A8023" s="4" t="s">
        <v>22481</v>
      </c>
      <c r="B8023" s="4" t="s">
        <v>862</v>
      </c>
      <c r="C8023" s="4" t="s">
        <v>12581</v>
      </c>
      <c r="D8023" s="10">
        <v>1.591463011E9</v>
      </c>
      <c r="E8023" s="25">
        <v>0.10928996</v>
      </c>
      <c r="G8023" s="25"/>
    </row>
    <row r="8024">
      <c r="A8024" s="22" t="s">
        <v>22482</v>
      </c>
      <c r="B8024" s="4" t="s">
        <v>886</v>
      </c>
      <c r="C8024" s="4" t="s">
        <v>2478</v>
      </c>
      <c r="D8024" s="10">
        <v>1.591290651E9</v>
      </c>
      <c r="E8024" s="25">
        <v>0.10925077</v>
      </c>
      <c r="G8024" s="25"/>
    </row>
    <row r="8025">
      <c r="A8025" s="4" t="s">
        <v>22483</v>
      </c>
      <c r="B8025" s="4" t="s">
        <v>8319</v>
      </c>
      <c r="C8025" s="4" t="s">
        <v>11168</v>
      </c>
      <c r="D8025" s="10">
        <v>1.593552202E9</v>
      </c>
      <c r="E8025" s="25">
        <v>0.10921839</v>
      </c>
      <c r="G8025" s="25"/>
    </row>
    <row r="8026">
      <c r="A8026" s="4" t="s">
        <v>22484</v>
      </c>
      <c r="B8026" s="4" t="s">
        <v>12172</v>
      </c>
      <c r="C8026" s="4" t="s">
        <v>8460</v>
      </c>
      <c r="D8026" s="10">
        <v>1.593055554E9</v>
      </c>
      <c r="E8026" s="25">
        <v>0.10914359</v>
      </c>
      <c r="G8026" s="25"/>
    </row>
    <row r="8027">
      <c r="A8027" s="22" t="s">
        <v>22485</v>
      </c>
      <c r="B8027" s="4" t="s">
        <v>3294</v>
      </c>
      <c r="C8027" s="4" t="s">
        <v>10552</v>
      </c>
      <c r="D8027" s="10">
        <v>1.592426487E9</v>
      </c>
      <c r="E8027" s="25">
        <v>0.10913823</v>
      </c>
      <c r="G8027" s="25"/>
    </row>
    <row r="8028">
      <c r="A8028" s="4" t="s">
        <v>22486</v>
      </c>
      <c r="B8028" s="4" t="s">
        <v>18376</v>
      </c>
      <c r="C8028" s="4" t="s">
        <v>3786</v>
      </c>
      <c r="D8028" s="10">
        <v>1.591416272E9</v>
      </c>
      <c r="E8028" s="25">
        <v>0.109100714</v>
      </c>
      <c r="G8028" s="25"/>
    </row>
    <row r="8029">
      <c r="A8029" s="4" t="s">
        <v>22487</v>
      </c>
      <c r="B8029" s="4" t="s">
        <v>3294</v>
      </c>
      <c r="C8029" s="4" t="s">
        <v>901</v>
      </c>
      <c r="D8029" s="10">
        <v>1.591966289E9</v>
      </c>
      <c r="E8029" s="25">
        <v>0.1090696</v>
      </c>
      <c r="G8029" s="25"/>
    </row>
    <row r="8030">
      <c r="A8030" s="4" t="s">
        <v>22488</v>
      </c>
      <c r="B8030" s="4" t="s">
        <v>14087</v>
      </c>
      <c r="C8030" s="4" t="s">
        <v>777</v>
      </c>
      <c r="D8030" s="10">
        <v>1.592314576E9</v>
      </c>
      <c r="E8030" s="25">
        <v>0.10905823</v>
      </c>
      <c r="G8030" s="25"/>
    </row>
    <row r="8031">
      <c r="A8031" s="22" t="s">
        <v>22489</v>
      </c>
      <c r="B8031" s="4" t="s">
        <v>2065</v>
      </c>
      <c r="C8031" s="4" t="s">
        <v>7713</v>
      </c>
      <c r="D8031" s="10">
        <v>1.593456553E9</v>
      </c>
      <c r="E8031" s="25">
        <v>0.10899226</v>
      </c>
      <c r="G8031" s="25"/>
    </row>
    <row r="8032">
      <c r="A8032" s="4" t="s">
        <v>22490</v>
      </c>
      <c r="B8032" s="4" t="s">
        <v>3143</v>
      </c>
      <c r="C8032" s="4" t="s">
        <v>4792</v>
      </c>
      <c r="D8032" s="10">
        <v>1.591128945E9</v>
      </c>
      <c r="E8032" s="25">
        <v>0.10894944</v>
      </c>
      <c r="G8032" s="25"/>
    </row>
    <row r="8033">
      <c r="A8033" s="4" t="s">
        <v>22491</v>
      </c>
      <c r="B8033" s="4" t="s">
        <v>13828</v>
      </c>
      <c r="C8033" s="4" t="s">
        <v>3628</v>
      </c>
      <c r="D8033" s="10">
        <v>1.592485505E9</v>
      </c>
      <c r="E8033" s="25">
        <v>0.10887868</v>
      </c>
      <c r="G8033" s="25"/>
    </row>
    <row r="8034">
      <c r="A8034" s="22" t="s">
        <v>22492</v>
      </c>
      <c r="B8034" s="4" t="s">
        <v>1790</v>
      </c>
      <c r="C8034" s="4" t="s">
        <v>6955</v>
      </c>
      <c r="D8034" s="10">
        <v>1.591292066E9</v>
      </c>
      <c r="E8034" s="25">
        <v>0.10887834</v>
      </c>
      <c r="G8034" s="25"/>
    </row>
    <row r="8035">
      <c r="A8035" s="22" t="s">
        <v>22493</v>
      </c>
      <c r="B8035" s="4" t="s">
        <v>1790</v>
      </c>
      <c r="C8035" s="4" t="s">
        <v>327</v>
      </c>
      <c r="D8035" s="10">
        <v>1.591045446E9</v>
      </c>
      <c r="E8035" s="25">
        <v>0.108845554</v>
      </c>
      <c r="G8035" s="25"/>
    </row>
    <row r="8036">
      <c r="A8036" s="22" t="s">
        <v>22494</v>
      </c>
      <c r="B8036" s="4" t="s">
        <v>2065</v>
      </c>
      <c r="C8036" s="4" t="s">
        <v>9308</v>
      </c>
      <c r="D8036" s="10">
        <v>1.592239832E9</v>
      </c>
      <c r="E8036" s="25">
        <v>0.108831875</v>
      </c>
      <c r="G8036" s="25"/>
    </row>
    <row r="8037">
      <c r="A8037" s="4" t="s">
        <v>22495</v>
      </c>
      <c r="B8037" s="4" t="s">
        <v>2083</v>
      </c>
      <c r="C8037" s="4" t="s">
        <v>1494</v>
      </c>
      <c r="D8037" s="10">
        <v>1.593119237E9</v>
      </c>
      <c r="E8037" s="25">
        <v>0.108779356</v>
      </c>
      <c r="G8037" s="25"/>
    </row>
    <row r="8038">
      <c r="A8038" s="4" t="s">
        <v>22496</v>
      </c>
      <c r="B8038" s="4" t="s">
        <v>11591</v>
      </c>
      <c r="C8038" s="4" t="s">
        <v>5995</v>
      </c>
      <c r="D8038" s="10">
        <v>1.591485368E9</v>
      </c>
      <c r="E8038" s="25">
        <v>0.10874588</v>
      </c>
      <c r="G8038" s="25"/>
    </row>
    <row r="8039">
      <c r="A8039" s="4" t="s">
        <v>22497</v>
      </c>
      <c r="B8039" s="4" t="s">
        <v>13188</v>
      </c>
      <c r="C8039" s="4" t="s">
        <v>10706</v>
      </c>
      <c r="D8039" s="10">
        <v>1.59294425E9</v>
      </c>
      <c r="E8039" s="25">
        <v>0.10872753</v>
      </c>
      <c r="G8039" s="25"/>
    </row>
    <row r="8040">
      <c r="A8040" s="4" t="s">
        <v>22498</v>
      </c>
      <c r="B8040" s="4" t="s">
        <v>886</v>
      </c>
      <c r="C8040" s="4" t="s">
        <v>10836</v>
      </c>
      <c r="D8040" s="10">
        <v>1.592003037E9</v>
      </c>
      <c r="E8040" s="25">
        <v>0.10870046</v>
      </c>
      <c r="G8040" s="25"/>
    </row>
    <row r="8041">
      <c r="A8041" s="4" t="s">
        <v>22499</v>
      </c>
      <c r="B8041" s="4" t="s">
        <v>13217</v>
      </c>
      <c r="C8041" s="4" t="s">
        <v>1107</v>
      </c>
      <c r="D8041" s="10">
        <v>1.593000173E9</v>
      </c>
      <c r="E8041" s="25">
        <v>0.10869815</v>
      </c>
      <c r="G8041" s="25"/>
    </row>
    <row r="8042">
      <c r="A8042" s="4" t="s">
        <v>22500</v>
      </c>
      <c r="B8042" s="4" t="s">
        <v>5400</v>
      </c>
      <c r="C8042" s="4" t="s">
        <v>1621</v>
      </c>
      <c r="D8042" s="10">
        <v>1.591107108E9</v>
      </c>
      <c r="E8042" s="25">
        <v>0.10867749</v>
      </c>
      <c r="G8042" s="25"/>
    </row>
    <row r="8043">
      <c r="A8043" s="4" t="s">
        <v>22501</v>
      </c>
      <c r="B8043" s="4" t="s">
        <v>12250</v>
      </c>
      <c r="C8043" s="4" t="s">
        <v>9411</v>
      </c>
      <c r="D8043" s="10">
        <v>1.593020199E9</v>
      </c>
      <c r="E8043" s="25">
        <v>0.10867316</v>
      </c>
      <c r="G8043" s="25"/>
    </row>
    <row r="8044">
      <c r="A8044" s="4" t="s">
        <v>22502</v>
      </c>
      <c r="B8044" s="4" t="s">
        <v>1057</v>
      </c>
      <c r="C8044" s="4" t="s">
        <v>4172</v>
      </c>
      <c r="D8044" s="10">
        <v>1.59335793E9</v>
      </c>
      <c r="E8044" s="25">
        <v>0.108634375</v>
      </c>
      <c r="G8044" s="25"/>
    </row>
    <row r="8045">
      <c r="A8045" s="4" t="s">
        <v>22503</v>
      </c>
      <c r="B8045" s="4" t="s">
        <v>2164</v>
      </c>
      <c r="C8045" s="4" t="s">
        <v>4720</v>
      </c>
      <c r="D8045" s="10">
        <v>1.591810087E9</v>
      </c>
      <c r="E8045" s="25">
        <v>0.10856154</v>
      </c>
      <c r="G8045" s="25"/>
    </row>
    <row r="8046">
      <c r="A8046" s="4" t="s">
        <v>22504</v>
      </c>
      <c r="B8046" s="4" t="s">
        <v>2030</v>
      </c>
      <c r="C8046" s="4" t="s">
        <v>7784</v>
      </c>
      <c r="D8046" s="10">
        <v>1.591153046E9</v>
      </c>
      <c r="E8046" s="25">
        <v>0.108554095</v>
      </c>
      <c r="G8046" s="25"/>
    </row>
    <row r="8047">
      <c r="A8047" s="4" t="s">
        <v>22505</v>
      </c>
      <c r="B8047" s="4" t="s">
        <v>13311</v>
      </c>
      <c r="C8047" s="4" t="s">
        <v>7725</v>
      </c>
      <c r="D8047" s="10">
        <v>1.593236949E9</v>
      </c>
      <c r="E8047" s="25">
        <v>0.10849523</v>
      </c>
      <c r="G8047" s="25"/>
    </row>
    <row r="8048">
      <c r="A8048" s="4" t="s">
        <v>22506</v>
      </c>
      <c r="B8048" s="4" t="s">
        <v>1790</v>
      </c>
      <c r="C8048" s="4" t="s">
        <v>11402</v>
      </c>
      <c r="D8048" s="10">
        <v>1.591133942E9</v>
      </c>
      <c r="E8048" s="25">
        <v>0.10848172</v>
      </c>
      <c r="G8048" s="25"/>
    </row>
    <row r="8049">
      <c r="A8049" s="4" t="s">
        <v>22507</v>
      </c>
      <c r="B8049" s="4" t="s">
        <v>14506</v>
      </c>
      <c r="C8049" s="4" t="s">
        <v>2650</v>
      </c>
      <c r="D8049" s="10">
        <v>1.592360589E9</v>
      </c>
      <c r="E8049" s="25">
        <v>0.10844305</v>
      </c>
      <c r="G8049" s="25"/>
    </row>
    <row r="8050">
      <c r="A8050" s="4" t="s">
        <v>22508</v>
      </c>
      <c r="B8050" s="4" t="s">
        <v>13689</v>
      </c>
      <c r="C8050" s="4" t="s">
        <v>2153</v>
      </c>
      <c r="D8050" s="10">
        <v>1.592431376E9</v>
      </c>
      <c r="E8050" s="25">
        <v>0.10837766</v>
      </c>
      <c r="G8050" s="25"/>
    </row>
    <row r="8051">
      <c r="A8051" s="4" t="s">
        <v>22509</v>
      </c>
      <c r="B8051" s="4" t="s">
        <v>15083</v>
      </c>
      <c r="C8051" s="4" t="s">
        <v>8737</v>
      </c>
      <c r="D8051" s="10">
        <v>1.592564566E9</v>
      </c>
      <c r="E8051" s="25">
        <v>0.10837218</v>
      </c>
      <c r="G8051" s="25"/>
    </row>
    <row r="8052">
      <c r="A8052" s="22" t="s">
        <v>22510</v>
      </c>
      <c r="B8052" s="4" t="s">
        <v>1281</v>
      </c>
      <c r="C8052" s="4" t="s">
        <v>4960</v>
      </c>
      <c r="D8052" s="10">
        <v>1.591187936E9</v>
      </c>
      <c r="E8052" s="25">
        <v>0.108328775</v>
      </c>
      <c r="G8052" s="25"/>
    </row>
    <row r="8053">
      <c r="A8053" s="4" t="s">
        <v>22511</v>
      </c>
      <c r="B8053" s="4" t="s">
        <v>15178</v>
      </c>
      <c r="C8053" s="4" t="s">
        <v>545</v>
      </c>
      <c r="D8053" s="10">
        <v>1.593040646E9</v>
      </c>
      <c r="E8053" s="25">
        <v>0.108251035</v>
      </c>
      <c r="G8053" s="25"/>
    </row>
    <row r="8054">
      <c r="A8054" s="22" t="s">
        <v>22512</v>
      </c>
      <c r="B8054" s="4" t="s">
        <v>2065</v>
      </c>
      <c r="C8054" s="4" t="s">
        <v>2650</v>
      </c>
      <c r="D8054" s="10">
        <v>1.592358781E9</v>
      </c>
      <c r="E8054" s="25">
        <v>0.108235106</v>
      </c>
      <c r="G8054" s="25"/>
    </row>
    <row r="8055">
      <c r="A8055" s="4" t="s">
        <v>22513</v>
      </c>
      <c r="B8055" s="4" t="s">
        <v>13395</v>
      </c>
      <c r="C8055" s="4" t="s">
        <v>7626</v>
      </c>
      <c r="D8055" s="10">
        <v>1.592521739E9</v>
      </c>
      <c r="E8055" s="25">
        <v>0.108227834</v>
      </c>
      <c r="G8055" s="25"/>
    </row>
    <row r="8056">
      <c r="A8056" s="4" t="s">
        <v>22514</v>
      </c>
      <c r="B8056" s="4" t="s">
        <v>16535</v>
      </c>
      <c r="C8056" s="4" t="s">
        <v>5551</v>
      </c>
      <c r="D8056" s="10">
        <v>1.591117171E9</v>
      </c>
      <c r="E8056" s="25">
        <v>0.10821935</v>
      </c>
      <c r="G8056" s="25"/>
    </row>
    <row r="8057">
      <c r="A8057" s="4" t="s">
        <v>22515</v>
      </c>
      <c r="B8057" s="4" t="s">
        <v>13817</v>
      </c>
      <c r="C8057" s="4" t="s">
        <v>7356</v>
      </c>
      <c r="D8057" s="10">
        <v>1.593320761E9</v>
      </c>
      <c r="E8057" s="25">
        <v>0.108200364</v>
      </c>
      <c r="G8057" s="25"/>
    </row>
    <row r="8058">
      <c r="A8058" s="4" t="s">
        <v>22516</v>
      </c>
      <c r="B8058" s="4" t="s">
        <v>5684</v>
      </c>
      <c r="C8058" s="4" t="s">
        <v>3652</v>
      </c>
      <c r="D8058" s="10">
        <v>1.591028388E9</v>
      </c>
      <c r="E8058" s="25">
        <v>0.10818928</v>
      </c>
      <c r="G8058" s="25"/>
    </row>
    <row r="8059">
      <c r="A8059" s="4" t="s">
        <v>22517</v>
      </c>
      <c r="B8059" s="4" t="s">
        <v>1715</v>
      </c>
      <c r="C8059" s="4" t="s">
        <v>6660</v>
      </c>
      <c r="D8059" s="10">
        <v>1.59318217E9</v>
      </c>
      <c r="E8059" s="25">
        <v>0.108161174</v>
      </c>
      <c r="G8059" s="25"/>
    </row>
    <row r="8060">
      <c r="A8060" s="22" t="s">
        <v>22518</v>
      </c>
      <c r="B8060" s="4" t="s">
        <v>7333</v>
      </c>
      <c r="C8060" s="4" t="s">
        <v>6535</v>
      </c>
      <c r="D8060" s="10">
        <v>1.591133568E9</v>
      </c>
      <c r="E8060" s="25">
        <v>0.10813104</v>
      </c>
      <c r="G8060" s="25"/>
    </row>
    <row r="8061">
      <c r="A8061" s="4" t="s">
        <v>22519</v>
      </c>
      <c r="B8061" s="4" t="s">
        <v>2567</v>
      </c>
      <c r="C8061" s="4" t="s">
        <v>12081</v>
      </c>
      <c r="D8061" s="10">
        <v>1.593299846E9</v>
      </c>
      <c r="E8061" s="25">
        <v>0.10806571</v>
      </c>
      <c r="G8061" s="25"/>
    </row>
    <row r="8062">
      <c r="A8062" s="4" t="s">
        <v>22520</v>
      </c>
      <c r="B8062" s="4" t="s">
        <v>13862</v>
      </c>
      <c r="C8062" s="4" t="s">
        <v>9522</v>
      </c>
      <c r="D8062" s="10">
        <v>1.591841485E9</v>
      </c>
      <c r="E8062" s="25">
        <v>0.10803795</v>
      </c>
      <c r="G8062" s="25"/>
    </row>
    <row r="8063">
      <c r="A8063" s="4" t="s">
        <v>22521</v>
      </c>
      <c r="B8063" s="4" t="s">
        <v>13164</v>
      </c>
      <c r="C8063" s="4" t="s">
        <v>327</v>
      </c>
      <c r="D8063" s="10">
        <v>1.591048793E9</v>
      </c>
      <c r="E8063" s="25">
        <v>0.1079231</v>
      </c>
      <c r="G8063" s="25"/>
    </row>
    <row r="8064">
      <c r="A8064" s="4" t="s">
        <v>22522</v>
      </c>
      <c r="B8064" s="4" t="s">
        <v>8319</v>
      </c>
      <c r="C8064" s="4" t="s">
        <v>9300</v>
      </c>
      <c r="D8064" s="10">
        <v>1.591189107E9</v>
      </c>
      <c r="E8064" s="25">
        <v>0.10790111</v>
      </c>
      <c r="G8064" s="25"/>
    </row>
    <row r="8065">
      <c r="A8065" s="4" t="s">
        <v>22523</v>
      </c>
      <c r="B8065" s="4" t="s">
        <v>13842</v>
      </c>
      <c r="C8065" s="4" t="s">
        <v>7048</v>
      </c>
      <c r="D8065" s="10">
        <v>1.591500036E9</v>
      </c>
      <c r="E8065" s="25">
        <v>0.10787047</v>
      </c>
      <c r="G8065" s="25"/>
    </row>
    <row r="8066">
      <c r="A8066" s="22" t="s">
        <v>22524</v>
      </c>
      <c r="B8066" s="4" t="s">
        <v>1619</v>
      </c>
      <c r="C8066" s="4" t="s">
        <v>3325</v>
      </c>
      <c r="D8066" s="10">
        <v>1.591564397E9</v>
      </c>
      <c r="E8066" s="25">
        <v>0.10784755</v>
      </c>
      <c r="G8066" s="25"/>
    </row>
    <row r="8067">
      <c r="A8067" s="4" t="s">
        <v>22525</v>
      </c>
      <c r="B8067" s="4" t="s">
        <v>21359</v>
      </c>
      <c r="C8067" s="4" t="s">
        <v>10338</v>
      </c>
      <c r="D8067" s="10">
        <v>1.591640958E9</v>
      </c>
      <c r="E8067" s="25">
        <v>0.107846744</v>
      </c>
      <c r="G8067" s="25"/>
    </row>
    <row r="8068">
      <c r="A8068" s="4" t="s">
        <v>22526</v>
      </c>
      <c r="B8068" s="4" t="s">
        <v>1619</v>
      </c>
      <c r="C8068" s="4" t="s">
        <v>8307</v>
      </c>
      <c r="D8068" s="10">
        <v>1.591900605E9</v>
      </c>
      <c r="E8068" s="25">
        <v>0.10784074</v>
      </c>
      <c r="G8068" s="25"/>
    </row>
    <row r="8069">
      <c r="A8069" s="22" t="s">
        <v>22527</v>
      </c>
      <c r="B8069" s="4" t="s">
        <v>14636</v>
      </c>
      <c r="C8069" s="4" t="s">
        <v>830</v>
      </c>
      <c r="D8069" s="10">
        <v>1.591798881E9</v>
      </c>
      <c r="E8069" s="25">
        <v>0.107745916</v>
      </c>
      <c r="G8069" s="25"/>
    </row>
    <row r="8070">
      <c r="A8070" s="4" t="s">
        <v>22528</v>
      </c>
      <c r="B8070" s="4" t="s">
        <v>930</v>
      </c>
      <c r="C8070" s="4" t="s">
        <v>6691</v>
      </c>
      <c r="D8070" s="10">
        <v>1.593493446E9</v>
      </c>
      <c r="E8070" s="25">
        <v>0.10772329</v>
      </c>
      <c r="G8070" s="25"/>
    </row>
    <row r="8071">
      <c r="A8071" s="4" t="s">
        <v>22529</v>
      </c>
      <c r="B8071" s="4" t="s">
        <v>22530</v>
      </c>
      <c r="C8071" s="4" t="s">
        <v>5772</v>
      </c>
      <c r="D8071" s="10">
        <v>1.591204695E9</v>
      </c>
      <c r="E8071" s="25">
        <v>0.107672386</v>
      </c>
      <c r="G8071" s="25"/>
    </row>
    <row r="8072">
      <c r="A8072" s="4" t="s">
        <v>22531</v>
      </c>
      <c r="B8072" s="4" t="s">
        <v>14211</v>
      </c>
      <c r="C8072" s="4" t="s">
        <v>7266</v>
      </c>
      <c r="D8072" s="10">
        <v>1.592710219E9</v>
      </c>
      <c r="E8072" s="25">
        <v>0.10764301</v>
      </c>
      <c r="G8072" s="25"/>
    </row>
    <row r="8073">
      <c r="A8073" s="4" t="s">
        <v>22532</v>
      </c>
      <c r="B8073" s="4" t="s">
        <v>13108</v>
      </c>
      <c r="C8073" s="4" t="s">
        <v>10451</v>
      </c>
      <c r="D8073" s="10">
        <v>1.592847652E9</v>
      </c>
      <c r="E8073" s="25">
        <v>0.10759089</v>
      </c>
      <c r="G8073" s="25"/>
    </row>
    <row r="8074">
      <c r="A8074" s="4" t="s">
        <v>22533</v>
      </c>
      <c r="B8074" s="4" t="s">
        <v>22534</v>
      </c>
      <c r="C8074" s="4" t="s">
        <v>6134</v>
      </c>
      <c r="D8074" s="10">
        <v>1.59165827E9</v>
      </c>
      <c r="E8074" s="25">
        <v>0.10756077</v>
      </c>
      <c r="G8074" s="25"/>
    </row>
    <row r="8075">
      <c r="A8075" s="4" t="s">
        <v>22535</v>
      </c>
      <c r="B8075" s="4" t="s">
        <v>1057</v>
      </c>
      <c r="C8075" s="4" t="s">
        <v>5547</v>
      </c>
      <c r="D8075" s="10">
        <v>1.591284246E9</v>
      </c>
      <c r="E8075" s="25">
        <v>0.107508995</v>
      </c>
      <c r="G8075" s="25"/>
    </row>
    <row r="8076">
      <c r="A8076" s="4" t="s">
        <v>22536</v>
      </c>
      <c r="B8076" s="4" t="s">
        <v>22537</v>
      </c>
      <c r="C8076" s="4" t="s">
        <v>7808</v>
      </c>
      <c r="D8076" s="10">
        <v>1.5934535E9</v>
      </c>
      <c r="E8076" s="25">
        <v>0.10749815</v>
      </c>
      <c r="G8076" s="25"/>
    </row>
    <row r="8077">
      <c r="A8077" s="4" t="s">
        <v>22538</v>
      </c>
      <c r="B8077" s="4" t="s">
        <v>886</v>
      </c>
      <c r="C8077" s="4" t="s">
        <v>9043</v>
      </c>
      <c r="D8077" s="10">
        <v>1.592497165E9</v>
      </c>
      <c r="E8077" s="25">
        <v>0.107474655</v>
      </c>
      <c r="G8077" s="25"/>
    </row>
    <row r="8078">
      <c r="A8078" s="4" t="s">
        <v>22539</v>
      </c>
      <c r="B8078" s="4" t="s">
        <v>886</v>
      </c>
      <c r="C8078" s="4" t="s">
        <v>4336</v>
      </c>
      <c r="D8078" s="10">
        <v>1.593524618E9</v>
      </c>
      <c r="E8078" s="25">
        <v>0.10747091</v>
      </c>
      <c r="G8078" s="25"/>
    </row>
    <row r="8079">
      <c r="A8079" s="4" t="s">
        <v>22540</v>
      </c>
      <c r="B8079" s="4" t="s">
        <v>13155</v>
      </c>
      <c r="C8079" s="4" t="s">
        <v>790</v>
      </c>
      <c r="D8079" s="10">
        <v>1.592486769E9</v>
      </c>
      <c r="E8079" s="25">
        <v>0.10744828</v>
      </c>
      <c r="G8079" s="25"/>
    </row>
    <row r="8080">
      <c r="A8080" s="22" t="s">
        <v>22541</v>
      </c>
      <c r="B8080" s="4" t="s">
        <v>14991</v>
      </c>
      <c r="C8080" s="4" t="s">
        <v>2426</v>
      </c>
      <c r="D8080" s="10">
        <v>1.591985482E9</v>
      </c>
      <c r="E8080" s="25">
        <v>0.10742462</v>
      </c>
      <c r="G8080" s="25"/>
    </row>
    <row r="8081">
      <c r="A8081" s="4" t="s">
        <v>22542</v>
      </c>
      <c r="B8081" s="4" t="s">
        <v>22007</v>
      </c>
      <c r="C8081" s="4" t="s">
        <v>2743</v>
      </c>
      <c r="D8081" s="10">
        <v>1.591314612E9</v>
      </c>
      <c r="E8081" s="25">
        <v>0.10741117</v>
      </c>
      <c r="G8081" s="25"/>
    </row>
    <row r="8082">
      <c r="A8082" s="4" t="s">
        <v>22543</v>
      </c>
      <c r="B8082" s="4" t="s">
        <v>17652</v>
      </c>
      <c r="C8082" s="4" t="s">
        <v>6752</v>
      </c>
      <c r="D8082" s="10">
        <v>1.593471196E9</v>
      </c>
      <c r="E8082" s="25">
        <v>0.10738237</v>
      </c>
      <c r="G8082" s="25"/>
    </row>
    <row r="8083">
      <c r="A8083" s="4" t="s">
        <v>22544</v>
      </c>
      <c r="B8083" s="4" t="s">
        <v>13798</v>
      </c>
      <c r="C8083" s="4" t="s">
        <v>10948</v>
      </c>
      <c r="D8083" s="10">
        <v>1.591518504E9</v>
      </c>
      <c r="E8083" s="25">
        <v>0.10735669</v>
      </c>
      <c r="G8083" s="25"/>
    </row>
    <row r="8084">
      <c r="A8084" s="4" t="s">
        <v>22545</v>
      </c>
      <c r="B8084" s="4" t="s">
        <v>1619</v>
      </c>
      <c r="C8084" s="4" t="s">
        <v>6861</v>
      </c>
      <c r="D8084" s="10">
        <v>1.592863489E9</v>
      </c>
      <c r="E8084" s="25">
        <v>0.1073549</v>
      </c>
      <c r="G8084" s="25"/>
    </row>
    <row r="8085">
      <c r="A8085" s="4" t="s">
        <v>22546</v>
      </c>
      <c r="B8085" s="4" t="s">
        <v>14328</v>
      </c>
      <c r="C8085" s="4" t="s">
        <v>7249</v>
      </c>
      <c r="D8085" s="10">
        <v>1.591489611E9</v>
      </c>
      <c r="E8085" s="25">
        <v>0.10730457</v>
      </c>
      <c r="G8085" s="25"/>
    </row>
    <row r="8086">
      <c r="A8086" s="4" t="s">
        <v>22547</v>
      </c>
      <c r="B8086" s="4" t="s">
        <v>2065</v>
      </c>
      <c r="C8086" s="4" t="s">
        <v>10782</v>
      </c>
      <c r="D8086" s="10">
        <v>1.591635242E9</v>
      </c>
      <c r="E8086" s="25">
        <v>0.10726088</v>
      </c>
      <c r="G8086" s="25"/>
    </row>
    <row r="8087">
      <c r="A8087" s="4" t="s">
        <v>22548</v>
      </c>
      <c r="B8087" s="4" t="s">
        <v>13366</v>
      </c>
      <c r="C8087" s="4" t="s">
        <v>11769</v>
      </c>
      <c r="D8087" s="10">
        <v>1.592521617E9</v>
      </c>
      <c r="E8087" s="25">
        <v>0.107256845</v>
      </c>
      <c r="G8087" s="25"/>
    </row>
    <row r="8088">
      <c r="A8088" s="4" t="s">
        <v>22549</v>
      </c>
      <c r="B8088" s="4" t="s">
        <v>1113</v>
      </c>
      <c r="C8088" s="4" t="s">
        <v>7343</v>
      </c>
      <c r="D8088" s="10">
        <v>1.592431333E9</v>
      </c>
      <c r="E8088" s="25">
        <v>0.10724755</v>
      </c>
      <c r="G8088" s="25"/>
    </row>
    <row r="8089">
      <c r="A8089" s="4" t="s">
        <v>22550</v>
      </c>
      <c r="B8089" s="4" t="s">
        <v>13139</v>
      </c>
      <c r="C8089" s="4" t="s">
        <v>1670</v>
      </c>
      <c r="D8089" s="10">
        <v>1.593015021E9</v>
      </c>
      <c r="E8089" s="25">
        <v>0.10721719</v>
      </c>
      <c r="G8089" s="25"/>
    </row>
    <row r="8090">
      <c r="A8090" s="4" t="s">
        <v>22551</v>
      </c>
      <c r="B8090" s="4" t="s">
        <v>4846</v>
      </c>
      <c r="C8090" s="4" t="s">
        <v>2871</v>
      </c>
      <c r="D8090" s="10">
        <v>1.591245546E9</v>
      </c>
      <c r="E8090" s="25">
        <v>0.10720103</v>
      </c>
      <c r="G8090" s="25"/>
    </row>
    <row r="8091">
      <c r="A8091" s="4" t="s">
        <v>22552</v>
      </c>
      <c r="B8091" s="4" t="s">
        <v>13551</v>
      </c>
      <c r="C8091" s="4" t="s">
        <v>11365</v>
      </c>
      <c r="D8091" s="10">
        <v>1.5918306E9</v>
      </c>
      <c r="E8091" s="25">
        <v>0.10717829</v>
      </c>
      <c r="G8091" s="25"/>
    </row>
    <row r="8092">
      <c r="A8092" s="4" t="s">
        <v>22553</v>
      </c>
      <c r="B8092" s="4" t="s">
        <v>2030</v>
      </c>
      <c r="C8092" s="4" t="s">
        <v>5307</v>
      </c>
      <c r="D8092" s="10">
        <v>1.591843049E9</v>
      </c>
      <c r="E8092" s="25">
        <v>0.107176445</v>
      </c>
      <c r="G8092" s="25"/>
    </row>
    <row r="8093">
      <c r="A8093" s="4" t="s">
        <v>22554</v>
      </c>
      <c r="B8093" s="4" t="s">
        <v>17062</v>
      </c>
      <c r="C8093" s="4" t="s">
        <v>12089</v>
      </c>
      <c r="D8093" s="10">
        <v>1.591137476E9</v>
      </c>
      <c r="E8093" s="25">
        <v>0.1071559</v>
      </c>
      <c r="G8093" s="25"/>
    </row>
    <row r="8094">
      <c r="A8094" s="4" t="s">
        <v>22555</v>
      </c>
      <c r="B8094" s="4" t="s">
        <v>13129</v>
      </c>
      <c r="C8094" s="4" t="s">
        <v>2005</v>
      </c>
      <c r="D8094" s="10">
        <v>1.592848151E9</v>
      </c>
      <c r="E8094" s="25">
        <v>0.107150935</v>
      </c>
      <c r="G8094" s="25"/>
    </row>
    <row r="8095">
      <c r="A8095" s="4" t="s">
        <v>22556</v>
      </c>
      <c r="B8095" s="4" t="s">
        <v>13826</v>
      </c>
      <c r="C8095" s="4" t="s">
        <v>1918</v>
      </c>
      <c r="D8095" s="10">
        <v>1.593048169E9</v>
      </c>
      <c r="E8095" s="25">
        <v>0.1071406</v>
      </c>
      <c r="G8095" s="25"/>
    </row>
    <row r="8096">
      <c r="A8096" s="4" t="s">
        <v>22557</v>
      </c>
      <c r="B8096" s="4" t="s">
        <v>5559</v>
      </c>
      <c r="C8096" s="4" t="s">
        <v>5874</v>
      </c>
      <c r="D8096" s="10">
        <v>1.591084469E9</v>
      </c>
      <c r="E8096" s="25">
        <v>0.10709172</v>
      </c>
      <c r="G8096" s="25"/>
    </row>
    <row r="8097">
      <c r="A8097" s="4" t="s">
        <v>22558</v>
      </c>
      <c r="B8097" s="4" t="s">
        <v>1215</v>
      </c>
      <c r="C8097" s="4" t="s">
        <v>10210</v>
      </c>
      <c r="D8097" s="10">
        <v>1.592008852E9</v>
      </c>
      <c r="E8097" s="25">
        <v>0.107052475</v>
      </c>
      <c r="G8097" s="25"/>
    </row>
    <row r="8098">
      <c r="A8098" s="4" t="s">
        <v>22559</v>
      </c>
      <c r="B8098" s="4" t="s">
        <v>22560</v>
      </c>
      <c r="C8098" s="4" t="s">
        <v>2085</v>
      </c>
      <c r="D8098" s="10">
        <v>1.596038628E9</v>
      </c>
      <c r="E8098" s="25">
        <v>0.10703499</v>
      </c>
      <c r="G8098" s="25"/>
    </row>
    <row r="8099">
      <c r="A8099" s="4" t="s">
        <v>22561</v>
      </c>
      <c r="B8099" s="4" t="s">
        <v>13102</v>
      </c>
      <c r="C8099" s="4" t="s">
        <v>8471</v>
      </c>
      <c r="D8099" s="10">
        <v>1.593537701E9</v>
      </c>
      <c r="E8099" s="25">
        <v>0.10703048</v>
      </c>
      <c r="G8099" s="25"/>
    </row>
    <row r="8100">
      <c r="A8100" s="4" t="s">
        <v>22562</v>
      </c>
      <c r="B8100" s="4" t="s">
        <v>1790</v>
      </c>
      <c r="C8100" s="4" t="s">
        <v>4072</v>
      </c>
      <c r="D8100" s="10">
        <v>1.592432428E9</v>
      </c>
      <c r="E8100" s="25">
        <v>0.10700907</v>
      </c>
      <c r="G8100" s="25"/>
    </row>
    <row r="8101">
      <c r="A8101" s="4" t="s">
        <v>22563</v>
      </c>
      <c r="B8101" s="4" t="s">
        <v>22564</v>
      </c>
      <c r="C8101" s="4" t="s">
        <v>179</v>
      </c>
      <c r="D8101" s="10">
        <v>1.59235813E9</v>
      </c>
      <c r="E8101" s="25">
        <v>0.10695932</v>
      </c>
      <c r="G8101" s="25"/>
    </row>
    <row r="8102">
      <c r="A8102" s="4" t="s">
        <v>22565</v>
      </c>
      <c r="B8102" s="4" t="s">
        <v>2056</v>
      </c>
      <c r="C8102" s="4" t="s">
        <v>4828</v>
      </c>
      <c r="D8102" s="10">
        <v>1.591412352E9</v>
      </c>
      <c r="E8102" s="25">
        <v>0.10692573</v>
      </c>
      <c r="G8102" s="25"/>
    </row>
    <row r="8103">
      <c r="A8103" s="4" t="s">
        <v>22566</v>
      </c>
      <c r="B8103" s="4" t="s">
        <v>10192</v>
      </c>
      <c r="C8103" s="4" t="s">
        <v>10527</v>
      </c>
      <c r="D8103" s="10">
        <v>1.593095528E9</v>
      </c>
      <c r="E8103" s="25">
        <v>0.106886774</v>
      </c>
      <c r="G8103" s="25"/>
    </row>
    <row r="8104">
      <c r="A8104" s="4" t="s">
        <v>22567</v>
      </c>
      <c r="B8104" s="4" t="s">
        <v>6282</v>
      </c>
      <c r="C8104" s="4" t="s">
        <v>2720</v>
      </c>
      <c r="D8104" s="10">
        <v>1.592002583E9</v>
      </c>
      <c r="E8104" s="25">
        <v>0.10688614</v>
      </c>
      <c r="G8104" s="25"/>
    </row>
    <row r="8105">
      <c r="A8105" s="22" t="s">
        <v>22568</v>
      </c>
      <c r="B8105" s="4" t="s">
        <v>15715</v>
      </c>
      <c r="C8105" s="4" t="s">
        <v>9874</v>
      </c>
      <c r="D8105" s="10">
        <v>1.592149956E9</v>
      </c>
      <c r="E8105" s="25">
        <v>0.10685763</v>
      </c>
      <c r="G8105" s="25"/>
    </row>
    <row r="8106">
      <c r="A8106" s="22" t="s">
        <v>22569</v>
      </c>
      <c r="B8106" s="4" t="s">
        <v>15006</v>
      </c>
      <c r="C8106" s="4" t="s">
        <v>7829</v>
      </c>
      <c r="D8106" s="10">
        <v>1.591548312E9</v>
      </c>
      <c r="E8106" s="25">
        <v>0.106806666</v>
      </c>
      <c r="G8106" s="25"/>
    </row>
    <row r="8107">
      <c r="A8107" s="4" t="s">
        <v>22570</v>
      </c>
      <c r="B8107" s="4" t="s">
        <v>1257</v>
      </c>
      <c r="C8107" s="4" t="s">
        <v>9132</v>
      </c>
      <c r="D8107" s="10">
        <v>1.591648271E9</v>
      </c>
      <c r="E8107" s="25">
        <v>0.10678485</v>
      </c>
      <c r="G8107" s="25"/>
    </row>
    <row r="8108">
      <c r="A8108" s="4" t="s">
        <v>22571</v>
      </c>
      <c r="B8108" s="4" t="s">
        <v>20568</v>
      </c>
      <c r="C8108" s="4" t="s">
        <v>7373</v>
      </c>
      <c r="D8108" s="10">
        <v>1.593023868E9</v>
      </c>
      <c r="E8108" s="25">
        <v>0.106758766</v>
      </c>
      <c r="G8108" s="25"/>
    </row>
    <row r="8109">
      <c r="A8109" s="22" t="s">
        <v>22572</v>
      </c>
      <c r="B8109" s="4" t="s">
        <v>13945</v>
      </c>
      <c r="C8109" s="4" t="s">
        <v>7339</v>
      </c>
      <c r="D8109" s="10">
        <v>1.592847918E9</v>
      </c>
      <c r="E8109" s="25">
        <v>0.106687546</v>
      </c>
      <c r="G8109" s="25"/>
    </row>
    <row r="8110">
      <c r="A8110" s="4" t="s">
        <v>22573</v>
      </c>
      <c r="B8110" s="4" t="s">
        <v>15162</v>
      </c>
      <c r="C8110" s="4" t="s">
        <v>1437</v>
      </c>
      <c r="D8110" s="10">
        <v>1.591151738E9</v>
      </c>
      <c r="E8110" s="25">
        <v>0.106671385</v>
      </c>
      <c r="G8110" s="25"/>
    </row>
    <row r="8111">
      <c r="A8111" s="22" t="s">
        <v>22574</v>
      </c>
      <c r="B8111" s="4" t="s">
        <v>15578</v>
      </c>
      <c r="C8111" s="4" t="s">
        <v>4922</v>
      </c>
      <c r="D8111" s="10">
        <v>1.593525805E9</v>
      </c>
      <c r="E8111" s="25">
        <v>0.10662925</v>
      </c>
      <c r="G8111" s="25"/>
    </row>
    <row r="8112">
      <c r="A8112" s="4" t="s">
        <v>22575</v>
      </c>
      <c r="B8112" s="4" t="s">
        <v>13230</v>
      </c>
      <c r="C8112" s="4" t="s">
        <v>7048</v>
      </c>
      <c r="D8112" s="10">
        <v>1.591524936E9</v>
      </c>
      <c r="E8112" s="25">
        <v>0.10662158</v>
      </c>
      <c r="G8112" s="25"/>
    </row>
    <row r="8113">
      <c r="A8113" s="4" t="s">
        <v>22576</v>
      </c>
      <c r="B8113" s="4" t="s">
        <v>6223</v>
      </c>
      <c r="C8113" s="4" t="s">
        <v>371</v>
      </c>
      <c r="D8113" s="10">
        <v>1.593452288E9</v>
      </c>
      <c r="E8113" s="25">
        <v>0.10661898</v>
      </c>
      <c r="G8113" s="25"/>
    </row>
    <row r="8114">
      <c r="A8114" s="22" t="s">
        <v>22577</v>
      </c>
      <c r="B8114" s="4" t="s">
        <v>18957</v>
      </c>
      <c r="C8114" s="4" t="s">
        <v>11963</v>
      </c>
      <c r="D8114" s="10">
        <v>1.591763984E9</v>
      </c>
      <c r="E8114" s="25">
        <v>0.106616266</v>
      </c>
      <c r="G8114" s="25"/>
    </row>
    <row r="8115">
      <c r="A8115" s="4" t="s">
        <v>22578</v>
      </c>
      <c r="B8115" s="4" t="s">
        <v>1067</v>
      </c>
      <c r="C8115" s="4" t="s">
        <v>6815</v>
      </c>
      <c r="D8115" s="10">
        <v>1.592451588E9</v>
      </c>
      <c r="E8115" s="25">
        <v>0.1066057</v>
      </c>
      <c r="G8115" s="25"/>
    </row>
    <row r="8116">
      <c r="A8116" s="4" t="s">
        <v>22579</v>
      </c>
      <c r="B8116" s="4" t="s">
        <v>22580</v>
      </c>
      <c r="C8116" s="4" t="s">
        <v>3636</v>
      </c>
      <c r="D8116" s="10">
        <v>1.592950763E9</v>
      </c>
      <c r="E8116" s="25">
        <v>0.10659318</v>
      </c>
      <c r="G8116" s="25"/>
    </row>
    <row r="8117">
      <c r="A8117" s="4" t="s">
        <v>22581</v>
      </c>
      <c r="B8117" s="4" t="s">
        <v>1359</v>
      </c>
      <c r="C8117" s="4" t="s">
        <v>8077</v>
      </c>
      <c r="D8117" s="10">
        <v>1.591196119E9</v>
      </c>
      <c r="E8117" s="25">
        <v>0.10658233</v>
      </c>
      <c r="G8117" s="25"/>
    </row>
    <row r="8118">
      <c r="A8118" s="4" t="s">
        <v>22582</v>
      </c>
      <c r="B8118" s="4" t="s">
        <v>13413</v>
      </c>
      <c r="C8118" s="4" t="s">
        <v>1532</v>
      </c>
      <c r="D8118" s="10">
        <v>1.59332494E9</v>
      </c>
      <c r="E8118" s="25">
        <v>0.10652294</v>
      </c>
      <c r="G8118" s="25"/>
    </row>
    <row r="8119">
      <c r="A8119" s="22" t="s">
        <v>22583</v>
      </c>
      <c r="B8119" s="4" t="s">
        <v>20421</v>
      </c>
      <c r="C8119" s="4" t="s">
        <v>10748</v>
      </c>
      <c r="D8119" s="10">
        <v>1.591935732E9</v>
      </c>
      <c r="E8119" s="25">
        <v>0.10649755</v>
      </c>
      <c r="G8119" s="25"/>
    </row>
    <row r="8120">
      <c r="A8120" s="24" t="s">
        <v>22584</v>
      </c>
      <c r="B8120" s="4" t="s">
        <v>16594</v>
      </c>
      <c r="C8120" s="4" t="s">
        <v>10338</v>
      </c>
      <c r="D8120" s="10">
        <v>1.59164572E9</v>
      </c>
      <c r="E8120" s="25">
        <v>0.10648768</v>
      </c>
      <c r="G8120" s="25"/>
    </row>
    <row r="8121">
      <c r="A8121" s="22" t="s">
        <v>22585</v>
      </c>
      <c r="B8121" s="4" t="s">
        <v>6440</v>
      </c>
      <c r="C8121" s="4" t="s">
        <v>10491</v>
      </c>
      <c r="D8121" s="10">
        <v>1.592067229E9</v>
      </c>
      <c r="E8121" s="25">
        <v>0.10646147</v>
      </c>
      <c r="G8121" s="25"/>
    </row>
    <row r="8122">
      <c r="A8122" s="4" t="s">
        <v>22586</v>
      </c>
      <c r="B8122" s="4" t="s">
        <v>1057</v>
      </c>
      <c r="C8122" s="4" t="s">
        <v>11069</v>
      </c>
      <c r="D8122" s="10">
        <v>1.591398613E9</v>
      </c>
      <c r="E8122" s="25">
        <v>0.10643573</v>
      </c>
      <c r="G8122" s="25"/>
    </row>
    <row r="8123">
      <c r="A8123" s="22" t="s">
        <v>22587</v>
      </c>
      <c r="B8123" s="4" t="s">
        <v>13910</v>
      </c>
      <c r="C8123" s="4" t="s">
        <v>2871</v>
      </c>
      <c r="D8123" s="10">
        <v>1.591228783E9</v>
      </c>
      <c r="E8123" s="25">
        <v>0.10637306</v>
      </c>
      <c r="G8123" s="25"/>
    </row>
    <row r="8124">
      <c r="A8124" s="4" t="s">
        <v>22588</v>
      </c>
      <c r="B8124" s="4" t="s">
        <v>2989</v>
      </c>
      <c r="C8124" s="4" t="s">
        <v>1020</v>
      </c>
      <c r="D8124" s="10">
        <v>1.591200825E9</v>
      </c>
      <c r="E8124" s="25">
        <v>0.106361225</v>
      </c>
      <c r="G8124" s="25"/>
    </row>
    <row r="8125">
      <c r="A8125" s="22" t="s">
        <v>22589</v>
      </c>
      <c r="B8125" s="4" t="s">
        <v>15674</v>
      </c>
      <c r="C8125" s="4" t="s">
        <v>10527</v>
      </c>
      <c r="D8125" s="10">
        <v>1.593105236E9</v>
      </c>
      <c r="E8125" s="25">
        <v>0.10632619</v>
      </c>
      <c r="G8125" s="25"/>
    </row>
    <row r="8126">
      <c r="A8126" s="4" t="s">
        <v>22590</v>
      </c>
      <c r="B8126" s="4" t="s">
        <v>15162</v>
      </c>
      <c r="C8126" s="4" t="s">
        <v>6076</v>
      </c>
      <c r="D8126" s="10">
        <v>1.592541469E9</v>
      </c>
      <c r="E8126" s="25">
        <v>0.10626986</v>
      </c>
      <c r="G8126" s="25"/>
    </row>
    <row r="8127">
      <c r="A8127" s="22" t="s">
        <v>22591</v>
      </c>
      <c r="B8127" s="4" t="s">
        <v>2065</v>
      </c>
      <c r="C8127" s="4" t="s">
        <v>11252</v>
      </c>
      <c r="D8127" s="10">
        <v>1.593212186E9</v>
      </c>
      <c r="E8127" s="25">
        <v>0.10626092</v>
      </c>
      <c r="G8127" s="25"/>
    </row>
    <row r="8128">
      <c r="A8128" s="22" t="s">
        <v>22592</v>
      </c>
      <c r="B8128" s="4" t="s">
        <v>6282</v>
      </c>
      <c r="C8128" s="4" t="s">
        <v>4596</v>
      </c>
      <c r="D8128" s="10">
        <v>1.592784381E9</v>
      </c>
      <c r="E8128" s="25">
        <v>0.10623985</v>
      </c>
      <c r="G8128" s="25"/>
    </row>
    <row r="8129">
      <c r="A8129" s="22" t="s">
        <v>22593</v>
      </c>
      <c r="B8129" s="4" t="s">
        <v>4539</v>
      </c>
      <c r="C8129" s="4" t="s">
        <v>8566</v>
      </c>
      <c r="D8129" s="10">
        <v>1.592226216E9</v>
      </c>
      <c r="E8129" s="25">
        <v>0.10621861</v>
      </c>
      <c r="G8129" s="25"/>
    </row>
    <row r="8130">
      <c r="A8130" s="22" t="s">
        <v>22594</v>
      </c>
      <c r="B8130" s="4" t="s">
        <v>17633</v>
      </c>
      <c r="C8130" s="4" t="s">
        <v>8606</v>
      </c>
      <c r="D8130" s="10">
        <v>1.592528616E9</v>
      </c>
      <c r="E8130" s="25">
        <v>0.10615074</v>
      </c>
      <c r="G8130" s="25"/>
    </row>
    <row r="8131">
      <c r="A8131" s="4" t="s">
        <v>22595</v>
      </c>
      <c r="B8131" s="4" t="s">
        <v>16811</v>
      </c>
      <c r="C8131" s="4" t="s">
        <v>5515</v>
      </c>
      <c r="D8131" s="10">
        <v>1.59254287E9</v>
      </c>
      <c r="E8131" s="25">
        <v>0.10612783</v>
      </c>
      <c r="G8131" s="25"/>
    </row>
    <row r="8132">
      <c r="A8132" s="22" t="s">
        <v>22596</v>
      </c>
      <c r="B8132" s="4" t="s">
        <v>1790</v>
      </c>
      <c r="C8132" s="4" t="s">
        <v>4588</v>
      </c>
      <c r="D8132" s="10">
        <v>1.59302823E9</v>
      </c>
      <c r="E8132" s="25">
        <v>0.10606775</v>
      </c>
      <c r="G8132" s="25"/>
    </row>
    <row r="8133">
      <c r="A8133" s="22" t="s">
        <v>22597</v>
      </c>
      <c r="B8133" s="4" t="s">
        <v>11591</v>
      </c>
      <c r="C8133" s="4" t="s">
        <v>11215</v>
      </c>
      <c r="D8133" s="10">
        <v>1.59305641E9</v>
      </c>
      <c r="E8133" s="25">
        <v>0.106039114</v>
      </c>
      <c r="G8133" s="25"/>
    </row>
    <row r="8134">
      <c r="A8134" s="4" t="s">
        <v>22598</v>
      </c>
      <c r="B8134" s="4" t="s">
        <v>13309</v>
      </c>
      <c r="C8134" s="4" t="s">
        <v>4792</v>
      </c>
      <c r="D8134" s="10">
        <v>1.591067911E9</v>
      </c>
      <c r="E8134" s="25">
        <v>0.1060248</v>
      </c>
      <c r="G8134" s="25"/>
    </row>
    <row r="8135">
      <c r="A8135" s="22" t="s">
        <v>22599</v>
      </c>
      <c r="B8135" s="4" t="s">
        <v>22600</v>
      </c>
      <c r="C8135" s="4" t="s">
        <v>7373</v>
      </c>
      <c r="D8135" s="10">
        <v>1.593052265E9</v>
      </c>
      <c r="E8135" s="25">
        <v>0.10598787</v>
      </c>
      <c r="G8135" s="25"/>
    </row>
    <row r="8136">
      <c r="A8136" s="4" t="s">
        <v>22601</v>
      </c>
      <c r="B8136" s="4" t="s">
        <v>886</v>
      </c>
      <c r="C8136" s="4" t="s">
        <v>10126</v>
      </c>
      <c r="D8136" s="10">
        <v>1.592341486E9</v>
      </c>
      <c r="E8136" s="25">
        <v>0.10598065</v>
      </c>
      <c r="G8136" s="25"/>
    </row>
    <row r="8137">
      <c r="A8137" s="22" t="s">
        <v>22602</v>
      </c>
      <c r="B8137" s="4" t="s">
        <v>930</v>
      </c>
      <c r="C8137" s="4" t="s">
        <v>11642</v>
      </c>
      <c r="D8137" s="10">
        <v>1.592614954E9</v>
      </c>
      <c r="E8137" s="25">
        <v>0.10595053</v>
      </c>
      <c r="G8137" s="25"/>
    </row>
    <row r="8138">
      <c r="A8138" s="4" t="s">
        <v>22603</v>
      </c>
      <c r="B8138" s="4" t="s">
        <v>1128</v>
      </c>
      <c r="C8138" s="4" t="s">
        <v>2181</v>
      </c>
      <c r="D8138" s="10">
        <v>1.591370523E9</v>
      </c>
      <c r="E8138" s="25">
        <v>0.10594343</v>
      </c>
      <c r="G8138" s="25"/>
    </row>
    <row r="8139">
      <c r="A8139" s="4" t="s">
        <v>22604</v>
      </c>
      <c r="B8139" s="4" t="s">
        <v>3294</v>
      </c>
      <c r="C8139" s="4" t="s">
        <v>6196</v>
      </c>
      <c r="D8139" s="10">
        <v>1.591114024E9</v>
      </c>
      <c r="E8139" s="25">
        <v>0.105918206</v>
      </c>
      <c r="G8139" s="25"/>
    </row>
    <row r="8140">
      <c r="A8140" s="4" t="s">
        <v>22605</v>
      </c>
      <c r="B8140" s="4" t="s">
        <v>14745</v>
      </c>
      <c r="C8140" s="4" t="s">
        <v>3953</v>
      </c>
      <c r="D8140" s="10">
        <v>1.593179671E9</v>
      </c>
      <c r="E8140" s="25">
        <v>0.10591035</v>
      </c>
      <c r="G8140" s="25"/>
    </row>
    <row r="8141">
      <c r="A8141" s="4" t="s">
        <v>22606</v>
      </c>
      <c r="B8141" s="4" t="s">
        <v>15866</v>
      </c>
      <c r="C8141" s="4" t="s">
        <v>875</v>
      </c>
      <c r="D8141" s="10">
        <v>1.593129776E9</v>
      </c>
      <c r="E8141" s="25">
        <v>0.10590793</v>
      </c>
      <c r="G8141" s="25"/>
    </row>
    <row r="8142">
      <c r="A8142" s="4" t="s">
        <v>22607</v>
      </c>
      <c r="B8142" s="4" t="s">
        <v>872</v>
      </c>
      <c r="C8142" s="4" t="s">
        <v>2337</v>
      </c>
      <c r="D8142" s="10">
        <v>1.591132717E9</v>
      </c>
      <c r="E8142" s="25">
        <v>0.1058875</v>
      </c>
      <c r="G8142" s="25"/>
    </row>
    <row r="8143">
      <c r="A8143" s="4" t="s">
        <v>22608</v>
      </c>
      <c r="B8143" s="4" t="s">
        <v>22126</v>
      </c>
      <c r="C8143" s="4" t="s">
        <v>7241</v>
      </c>
      <c r="D8143" s="10">
        <v>1.59134109E9</v>
      </c>
      <c r="E8143" s="25">
        <v>0.10585922</v>
      </c>
      <c r="G8143" s="25"/>
    </row>
    <row r="8144">
      <c r="A8144" s="4" t="s">
        <v>22609</v>
      </c>
      <c r="B8144" s="4" t="s">
        <v>22610</v>
      </c>
      <c r="C8144" s="4" t="s">
        <v>12097</v>
      </c>
      <c r="D8144" s="10">
        <v>1.593411984E9</v>
      </c>
      <c r="E8144" s="25">
        <v>0.10584144</v>
      </c>
      <c r="G8144" s="25"/>
    </row>
    <row r="8145">
      <c r="A8145" s="4" t="s">
        <v>22611</v>
      </c>
      <c r="B8145" s="4" t="s">
        <v>14055</v>
      </c>
      <c r="C8145" s="4" t="s">
        <v>10497</v>
      </c>
      <c r="D8145" s="10">
        <v>1.591575573E9</v>
      </c>
      <c r="E8145" s="25">
        <v>0.105757006</v>
      </c>
      <c r="G8145" s="25"/>
    </row>
    <row r="8146">
      <c r="A8146" s="4" t="s">
        <v>22612</v>
      </c>
      <c r="B8146" s="4" t="s">
        <v>22613</v>
      </c>
      <c r="C8146" s="4" t="s">
        <v>5101</v>
      </c>
      <c r="D8146" s="10">
        <v>1.591897979E9</v>
      </c>
      <c r="E8146" s="25">
        <v>0.105749965</v>
      </c>
      <c r="G8146" s="25"/>
    </row>
    <row r="8147">
      <c r="A8147" s="4" t="s">
        <v>22614</v>
      </c>
      <c r="B8147" s="4" t="s">
        <v>17824</v>
      </c>
      <c r="C8147" s="4" t="s">
        <v>1290</v>
      </c>
      <c r="D8147" s="10">
        <v>1.592084691E9</v>
      </c>
      <c r="E8147" s="25">
        <v>0.10572919</v>
      </c>
      <c r="G8147" s="25"/>
    </row>
    <row r="8148">
      <c r="A8148" s="22" t="s">
        <v>22615</v>
      </c>
      <c r="B8148" s="4" t="s">
        <v>7123</v>
      </c>
      <c r="C8148" s="4" t="s">
        <v>9579</v>
      </c>
      <c r="D8148" s="10">
        <v>1.59318249E9</v>
      </c>
      <c r="E8148" s="25">
        <v>0.105724744</v>
      </c>
      <c r="G8148" s="25"/>
    </row>
    <row r="8149">
      <c r="A8149" s="4" t="s">
        <v>22616</v>
      </c>
      <c r="B8149" s="4" t="s">
        <v>10639</v>
      </c>
      <c r="C8149" s="4" t="s">
        <v>11344</v>
      </c>
      <c r="D8149" s="10">
        <v>1.592358503E9</v>
      </c>
      <c r="E8149" s="25">
        <v>0.10572174</v>
      </c>
      <c r="G8149" s="25"/>
    </row>
    <row r="8150">
      <c r="A8150" s="4" t="s">
        <v>22617</v>
      </c>
      <c r="B8150" s="4" t="s">
        <v>3294</v>
      </c>
      <c r="C8150" s="4" t="s">
        <v>11156</v>
      </c>
      <c r="D8150" s="10">
        <v>1.592223446E9</v>
      </c>
      <c r="E8150" s="25">
        <v>0.10565508</v>
      </c>
      <c r="G8150" s="25"/>
    </row>
    <row r="8151">
      <c r="A8151" s="4" t="s">
        <v>22618</v>
      </c>
      <c r="B8151" s="4" t="s">
        <v>5998</v>
      </c>
      <c r="C8151" s="4" t="s">
        <v>7976</v>
      </c>
      <c r="D8151" s="10">
        <v>1.591316675E9</v>
      </c>
      <c r="E8151" s="25">
        <v>0.10565209</v>
      </c>
      <c r="G8151" s="25"/>
    </row>
    <row r="8152">
      <c r="A8152" s="4" t="s">
        <v>22619</v>
      </c>
      <c r="B8152" s="4" t="s">
        <v>3294</v>
      </c>
      <c r="C8152" s="4" t="s">
        <v>6840</v>
      </c>
      <c r="D8152" s="10">
        <v>1.593477457E9</v>
      </c>
      <c r="E8152" s="25">
        <v>0.10564366</v>
      </c>
      <c r="G8152" s="25"/>
    </row>
    <row r="8153">
      <c r="A8153" s="4" t="s">
        <v>22620</v>
      </c>
      <c r="B8153" s="4" t="s">
        <v>9055</v>
      </c>
      <c r="C8153" s="4" t="s">
        <v>8510</v>
      </c>
      <c r="D8153" s="10">
        <v>1.591915338E9</v>
      </c>
      <c r="E8153" s="25">
        <v>0.10562028</v>
      </c>
      <c r="G8153" s="25"/>
    </row>
    <row r="8154">
      <c r="A8154" s="4" t="s">
        <v>22621</v>
      </c>
      <c r="B8154" s="4" t="s">
        <v>15715</v>
      </c>
      <c r="C8154" s="4" t="s">
        <v>8550</v>
      </c>
      <c r="D8154" s="10">
        <v>1.59122229E9</v>
      </c>
      <c r="E8154" s="25">
        <v>0.10559247</v>
      </c>
      <c r="G8154" s="25"/>
    </row>
    <row r="8155">
      <c r="A8155" s="4" t="s">
        <v>22622</v>
      </c>
      <c r="B8155" s="4" t="s">
        <v>22623</v>
      </c>
      <c r="C8155" s="4" t="s">
        <v>2143</v>
      </c>
      <c r="D8155" s="10">
        <v>1.591857522E9</v>
      </c>
      <c r="E8155" s="25">
        <v>0.10553169</v>
      </c>
      <c r="G8155" s="25"/>
    </row>
    <row r="8156">
      <c r="A8156" s="22" t="s">
        <v>22624</v>
      </c>
      <c r="B8156" s="4" t="s">
        <v>1790</v>
      </c>
      <c r="C8156" s="4" t="s">
        <v>3222</v>
      </c>
      <c r="D8156" s="10">
        <v>1.591072335E9</v>
      </c>
      <c r="E8156" s="25">
        <v>0.10552944</v>
      </c>
      <c r="G8156" s="25"/>
    </row>
    <row r="8157">
      <c r="A8157" s="22" t="s">
        <v>22625</v>
      </c>
      <c r="B8157" s="4" t="s">
        <v>2065</v>
      </c>
      <c r="C8157" s="4" t="s">
        <v>7214</v>
      </c>
      <c r="D8157" s="10">
        <v>1.591652048E9</v>
      </c>
      <c r="E8157" s="25">
        <v>0.10548754</v>
      </c>
      <c r="G8157" s="25"/>
    </row>
    <row r="8158">
      <c r="A8158" s="4" t="s">
        <v>22626</v>
      </c>
      <c r="B8158" s="4" t="s">
        <v>3070</v>
      </c>
      <c r="C8158" s="4" t="s">
        <v>9052</v>
      </c>
      <c r="D8158" s="10">
        <v>1.591321148E9</v>
      </c>
      <c r="E8158" s="25">
        <v>0.10547334</v>
      </c>
      <c r="G8158" s="25"/>
    </row>
    <row r="8159">
      <c r="A8159" s="22" t="s">
        <v>22627</v>
      </c>
      <c r="B8159" s="4" t="s">
        <v>6034</v>
      </c>
      <c r="C8159" s="4" t="s">
        <v>8392</v>
      </c>
      <c r="D8159" s="10">
        <v>1.593024895E9</v>
      </c>
      <c r="E8159" s="25">
        <v>0.10546024</v>
      </c>
      <c r="G8159" s="25"/>
    </row>
    <row r="8160">
      <c r="A8160" s="4" t="s">
        <v>22628</v>
      </c>
      <c r="B8160" s="4" t="s">
        <v>1057</v>
      </c>
      <c r="C8160" s="4" t="s">
        <v>746</v>
      </c>
      <c r="D8160" s="10">
        <v>1.593490818E9</v>
      </c>
      <c r="E8160" s="25">
        <v>0.10544385</v>
      </c>
      <c r="G8160" s="25"/>
    </row>
    <row r="8161">
      <c r="A8161" s="4" t="s">
        <v>22629</v>
      </c>
      <c r="B8161" s="4" t="s">
        <v>1067</v>
      </c>
      <c r="C8161" s="4" t="s">
        <v>9005</v>
      </c>
      <c r="D8161" s="10">
        <v>1.591932689E9</v>
      </c>
      <c r="E8161" s="25">
        <v>0.10544206</v>
      </c>
      <c r="G8161" s="25"/>
    </row>
    <row r="8162">
      <c r="A8162" s="4" t="s">
        <v>22630</v>
      </c>
      <c r="B8162" s="4" t="s">
        <v>862</v>
      </c>
      <c r="C8162" s="4" t="s">
        <v>4460</v>
      </c>
      <c r="D8162" s="10">
        <v>1.592934903E9</v>
      </c>
      <c r="E8162" s="25">
        <v>0.10543992</v>
      </c>
      <c r="G8162" s="25"/>
    </row>
    <row r="8163">
      <c r="A8163" s="4" t="s">
        <v>22631</v>
      </c>
      <c r="B8163" s="4" t="s">
        <v>16366</v>
      </c>
      <c r="C8163" s="4" t="s">
        <v>4792</v>
      </c>
      <c r="D8163" s="10">
        <v>1.5911455E9</v>
      </c>
      <c r="E8163" s="25">
        <v>0.10542613</v>
      </c>
      <c r="G8163" s="25"/>
    </row>
    <row r="8164">
      <c r="A8164" s="22" t="s">
        <v>22632</v>
      </c>
      <c r="B8164" s="4" t="s">
        <v>872</v>
      </c>
      <c r="C8164" s="4" t="s">
        <v>9118</v>
      </c>
      <c r="D8164" s="10">
        <v>1.591056817E9</v>
      </c>
      <c r="E8164" s="25">
        <v>0.10540893</v>
      </c>
      <c r="G8164" s="25"/>
    </row>
    <row r="8165">
      <c r="A8165" s="4" t="s">
        <v>22633</v>
      </c>
      <c r="B8165" s="4" t="s">
        <v>13784</v>
      </c>
      <c r="C8165" s="4" t="s">
        <v>3226</v>
      </c>
      <c r="D8165" s="10">
        <v>1.591317791E9</v>
      </c>
      <c r="E8165" s="25">
        <v>0.10537638</v>
      </c>
      <c r="G8165" s="25"/>
    </row>
    <row r="8166">
      <c r="A8166" s="4" t="s">
        <v>22634</v>
      </c>
      <c r="B8166" s="4" t="s">
        <v>14501</v>
      </c>
      <c r="C8166" s="4" t="s">
        <v>5373</v>
      </c>
      <c r="D8166" s="10">
        <v>1.592025541E9</v>
      </c>
      <c r="E8166" s="25">
        <v>0.10535906</v>
      </c>
      <c r="G8166" s="25"/>
    </row>
    <row r="8167">
      <c r="A8167" s="4" t="s">
        <v>22635</v>
      </c>
      <c r="B8167" s="4" t="s">
        <v>872</v>
      </c>
      <c r="C8167" s="4" t="s">
        <v>10151</v>
      </c>
      <c r="D8167" s="10">
        <v>1.592960702E9</v>
      </c>
      <c r="E8167" s="25">
        <v>0.10532218</v>
      </c>
      <c r="G8167" s="25"/>
    </row>
    <row r="8168">
      <c r="A8168" s="22" t="s">
        <v>22636</v>
      </c>
      <c r="B8168" s="4" t="s">
        <v>13715</v>
      </c>
      <c r="C8168" s="4" t="s">
        <v>6672</v>
      </c>
      <c r="D8168" s="10">
        <v>1.593097003E9</v>
      </c>
      <c r="E8168" s="25">
        <v>0.10532184</v>
      </c>
      <c r="G8168" s="25"/>
    </row>
    <row r="8169">
      <c r="A8169" s="4" t="s">
        <v>22637</v>
      </c>
      <c r="B8169" s="4" t="s">
        <v>13889</v>
      </c>
      <c r="C8169" s="4" t="s">
        <v>1352</v>
      </c>
      <c r="D8169" s="10">
        <v>1.593382496E9</v>
      </c>
      <c r="E8169" s="25">
        <v>0.105281495</v>
      </c>
      <c r="G8169" s="25"/>
    </row>
    <row r="8170">
      <c r="A8170" s="4" t="s">
        <v>22638</v>
      </c>
      <c r="B8170" s="4" t="s">
        <v>13135</v>
      </c>
      <c r="C8170" s="4" t="s">
        <v>1820</v>
      </c>
      <c r="D8170" s="10">
        <v>1.591199194E9</v>
      </c>
      <c r="E8170" s="25">
        <v>0.105249465</v>
      </c>
      <c r="G8170" s="25"/>
    </row>
    <row r="8171">
      <c r="A8171" s="22" t="s">
        <v>22639</v>
      </c>
      <c r="B8171" s="4" t="s">
        <v>1057</v>
      </c>
      <c r="C8171" s="4" t="s">
        <v>2885</v>
      </c>
      <c r="D8171" s="10">
        <v>1.591719433E9</v>
      </c>
      <c r="E8171" s="25">
        <v>0.105187654</v>
      </c>
      <c r="G8171" s="25"/>
    </row>
    <row r="8172">
      <c r="A8172" s="22" t="s">
        <v>22640</v>
      </c>
      <c r="B8172" s="4" t="s">
        <v>11591</v>
      </c>
      <c r="C8172" s="4" t="s">
        <v>822</v>
      </c>
      <c r="D8172" s="10">
        <v>1.591838554E9</v>
      </c>
      <c r="E8172" s="25">
        <v>0.10518292</v>
      </c>
      <c r="G8172" s="25"/>
    </row>
    <row r="8173">
      <c r="A8173" s="4" t="s">
        <v>22641</v>
      </c>
      <c r="B8173" s="4" t="s">
        <v>22642</v>
      </c>
      <c r="C8173" s="4" t="s">
        <v>5899</v>
      </c>
      <c r="D8173" s="10">
        <v>1.59122436E9</v>
      </c>
      <c r="E8173" s="25">
        <v>0.105045214</v>
      </c>
      <c r="G8173" s="25"/>
    </row>
    <row r="8174">
      <c r="A8174" s="4" t="s">
        <v>22643</v>
      </c>
      <c r="B8174" s="4" t="s">
        <v>3294</v>
      </c>
      <c r="C8174" s="4" t="s">
        <v>10167</v>
      </c>
      <c r="D8174" s="10">
        <v>1.59198692E9</v>
      </c>
      <c r="E8174" s="25">
        <v>0.105036095</v>
      </c>
      <c r="G8174" s="25"/>
    </row>
    <row r="8175">
      <c r="A8175" s="4" t="s">
        <v>22644</v>
      </c>
      <c r="B8175" s="4" t="s">
        <v>13762</v>
      </c>
      <c r="C8175" s="4" t="s">
        <v>10512</v>
      </c>
      <c r="D8175" s="10">
        <v>1.592728695E9</v>
      </c>
      <c r="E8175" s="25">
        <v>0.10497942</v>
      </c>
      <c r="G8175" s="25"/>
    </row>
    <row r="8176">
      <c r="A8176" s="24" t="s">
        <v>22645</v>
      </c>
      <c r="B8176" s="4" t="s">
        <v>8235</v>
      </c>
      <c r="C8176" s="4" t="s">
        <v>2927</v>
      </c>
      <c r="D8176" s="10">
        <v>1.591846186E9</v>
      </c>
      <c r="E8176" s="25">
        <v>0.104920894</v>
      </c>
      <c r="G8176" s="25"/>
    </row>
    <row r="8177">
      <c r="A8177" s="4" t="s">
        <v>22646</v>
      </c>
      <c r="B8177" s="4" t="s">
        <v>973</v>
      </c>
      <c r="C8177" s="4" t="s">
        <v>3226</v>
      </c>
      <c r="D8177" s="10">
        <v>1.591312058E9</v>
      </c>
      <c r="E8177" s="25">
        <v>0.104907446</v>
      </c>
      <c r="G8177" s="25"/>
    </row>
    <row r="8178">
      <c r="A8178" s="22" t="s">
        <v>22647</v>
      </c>
      <c r="B8178" s="4" t="s">
        <v>919</v>
      </c>
      <c r="C8178" s="4" t="s">
        <v>6032</v>
      </c>
      <c r="D8178" s="10">
        <v>1.593410401E9</v>
      </c>
      <c r="E8178" s="25">
        <v>0.104860984</v>
      </c>
      <c r="G8178" s="25"/>
    </row>
    <row r="8179">
      <c r="A8179" s="4" t="s">
        <v>22648</v>
      </c>
      <c r="B8179" s="4" t="s">
        <v>16424</v>
      </c>
      <c r="C8179" s="4" t="s">
        <v>9153</v>
      </c>
      <c r="D8179" s="10">
        <v>1.592009107E9</v>
      </c>
      <c r="E8179" s="25">
        <v>0.10485816</v>
      </c>
      <c r="G8179" s="25"/>
    </row>
    <row r="8180">
      <c r="A8180" s="4" t="s">
        <v>22649</v>
      </c>
      <c r="B8180" s="4" t="s">
        <v>16680</v>
      </c>
      <c r="C8180" s="4" t="s">
        <v>10854</v>
      </c>
      <c r="D8180" s="10">
        <v>1.591648177E9</v>
      </c>
      <c r="E8180" s="25">
        <v>0.10485718</v>
      </c>
      <c r="G8180" s="25"/>
    </row>
    <row r="8181">
      <c r="A8181" s="4" t="s">
        <v>22650</v>
      </c>
      <c r="B8181" s="4" t="s">
        <v>1619</v>
      </c>
      <c r="C8181" s="4" t="s">
        <v>7523</v>
      </c>
      <c r="D8181" s="10">
        <v>1.592432839E9</v>
      </c>
      <c r="E8181" s="25">
        <v>0.1048379</v>
      </c>
      <c r="G8181" s="25"/>
    </row>
    <row r="8182">
      <c r="A8182" s="4" t="s">
        <v>22651</v>
      </c>
      <c r="B8182" s="4" t="s">
        <v>17519</v>
      </c>
      <c r="C8182" s="4" t="s">
        <v>10257</v>
      </c>
      <c r="D8182" s="10">
        <v>1.591935552E9</v>
      </c>
      <c r="E8182" s="25">
        <v>0.104771875</v>
      </c>
      <c r="G8182" s="25"/>
    </row>
    <row r="8183">
      <c r="A8183" s="4" t="s">
        <v>22652</v>
      </c>
      <c r="B8183" s="4" t="s">
        <v>18141</v>
      </c>
      <c r="C8183" s="4" t="s">
        <v>4990</v>
      </c>
      <c r="D8183" s="10">
        <v>1.591934604E9</v>
      </c>
      <c r="E8183" s="25">
        <v>0.10475519</v>
      </c>
      <c r="G8183" s="25"/>
    </row>
    <row r="8184">
      <c r="A8184" s="4" t="s">
        <v>22653</v>
      </c>
      <c r="B8184" s="4" t="s">
        <v>22654</v>
      </c>
      <c r="C8184" s="4" t="s">
        <v>5515</v>
      </c>
      <c r="D8184" s="10">
        <v>1.592572531E9</v>
      </c>
      <c r="E8184" s="25">
        <v>0.10474544</v>
      </c>
      <c r="G8184" s="25"/>
    </row>
    <row r="8185">
      <c r="A8185" s="4" t="s">
        <v>22655</v>
      </c>
      <c r="B8185" s="4" t="s">
        <v>3294</v>
      </c>
      <c r="C8185" s="4" t="s">
        <v>6027</v>
      </c>
      <c r="D8185" s="10">
        <v>1.592426244E9</v>
      </c>
      <c r="E8185" s="25">
        <v>0.10470193</v>
      </c>
      <c r="G8185" s="25"/>
    </row>
    <row r="8186">
      <c r="A8186" s="22" t="s">
        <v>22656</v>
      </c>
      <c r="B8186" s="4" t="s">
        <v>1790</v>
      </c>
      <c r="C8186" s="4" t="s">
        <v>12142</v>
      </c>
      <c r="D8186" s="10">
        <v>1.591387979E9</v>
      </c>
      <c r="E8186" s="25">
        <v>0.10462557</v>
      </c>
      <c r="G8186" s="25"/>
    </row>
    <row r="8187">
      <c r="A8187" s="4" t="s">
        <v>8876</v>
      </c>
      <c r="B8187" s="4" t="s">
        <v>15083</v>
      </c>
      <c r="C8187" s="4" t="s">
        <v>11420</v>
      </c>
      <c r="D8187" s="10">
        <v>1.5914156E9</v>
      </c>
      <c r="E8187" s="25">
        <v>0.104624934</v>
      </c>
      <c r="G8187" s="25"/>
    </row>
    <row r="8188">
      <c r="A8188" s="4" t="s">
        <v>22657</v>
      </c>
      <c r="B8188" s="4" t="s">
        <v>14628</v>
      </c>
      <c r="C8188" s="4" t="s">
        <v>11801</v>
      </c>
      <c r="D8188" s="10">
        <v>1.591577201E9</v>
      </c>
      <c r="E8188" s="25">
        <v>0.10454604</v>
      </c>
      <c r="G8188" s="25"/>
    </row>
    <row r="8189">
      <c r="A8189" s="4" t="s">
        <v>22658</v>
      </c>
      <c r="B8189" s="4" t="s">
        <v>14937</v>
      </c>
      <c r="C8189" s="4" t="s">
        <v>10884</v>
      </c>
      <c r="D8189" s="10">
        <v>1.59332054E9</v>
      </c>
      <c r="E8189" s="25">
        <v>0.10453282</v>
      </c>
      <c r="G8189" s="25"/>
    </row>
    <row r="8190">
      <c r="A8190" s="4" t="s">
        <v>22659</v>
      </c>
      <c r="B8190" s="4" t="s">
        <v>5400</v>
      </c>
      <c r="C8190" s="4" t="s">
        <v>8115</v>
      </c>
      <c r="D8190" s="10">
        <v>1.592841216E9</v>
      </c>
      <c r="E8190" s="25">
        <v>0.10449992</v>
      </c>
      <c r="G8190" s="25"/>
    </row>
    <row r="8191">
      <c r="A8191" s="4" t="s">
        <v>22660</v>
      </c>
      <c r="B8191" s="4" t="s">
        <v>22661</v>
      </c>
      <c r="C8191" s="4" t="s">
        <v>5780</v>
      </c>
      <c r="D8191" s="10">
        <v>1.591195322E9</v>
      </c>
      <c r="E8191" s="25">
        <v>0.104478166</v>
      </c>
      <c r="G8191" s="25"/>
    </row>
    <row r="8192">
      <c r="A8192" s="4" t="s">
        <v>22662</v>
      </c>
      <c r="B8192" s="4" t="s">
        <v>16010</v>
      </c>
      <c r="C8192" s="4" t="s">
        <v>1406</v>
      </c>
      <c r="D8192" s="10">
        <v>1.593439723E9</v>
      </c>
      <c r="E8192" s="25">
        <v>0.10447384</v>
      </c>
      <c r="G8192" s="25"/>
    </row>
    <row r="8193">
      <c r="A8193" s="4" t="s">
        <v>22663</v>
      </c>
      <c r="B8193" s="4" t="s">
        <v>12250</v>
      </c>
      <c r="C8193" s="4" t="s">
        <v>12255</v>
      </c>
      <c r="D8193" s="10">
        <v>1.591783807E9</v>
      </c>
      <c r="E8193" s="25">
        <v>0.10444267</v>
      </c>
      <c r="G8193" s="25"/>
    </row>
    <row r="8194">
      <c r="A8194" s="22" t="s">
        <v>22664</v>
      </c>
      <c r="B8194" s="4" t="s">
        <v>9456</v>
      </c>
      <c r="C8194" s="4" t="s">
        <v>9399</v>
      </c>
      <c r="D8194" s="10">
        <v>1.592516023E9</v>
      </c>
      <c r="E8194" s="25">
        <v>0.104441285</v>
      </c>
      <c r="G8194" s="25"/>
    </row>
    <row r="8195">
      <c r="A8195" s="4" t="s">
        <v>22665</v>
      </c>
      <c r="B8195" s="4" t="s">
        <v>20432</v>
      </c>
      <c r="C8195" s="4" t="s">
        <v>1385</v>
      </c>
      <c r="D8195" s="10">
        <v>1.593093155E9</v>
      </c>
      <c r="E8195" s="25">
        <v>0.10442403</v>
      </c>
      <c r="G8195" s="25"/>
    </row>
    <row r="8196">
      <c r="A8196" s="4" t="s">
        <v>22666</v>
      </c>
      <c r="B8196" s="4" t="s">
        <v>7865</v>
      </c>
      <c r="C8196" s="4" t="s">
        <v>424</v>
      </c>
      <c r="D8196" s="10">
        <v>1.5916886E9</v>
      </c>
      <c r="E8196" s="25">
        <v>0.10438565</v>
      </c>
      <c r="G8196" s="25"/>
    </row>
    <row r="8197">
      <c r="A8197" s="4" t="s">
        <v>22667</v>
      </c>
      <c r="B8197" s="4" t="s">
        <v>14218</v>
      </c>
      <c r="C8197" s="4" t="s">
        <v>2812</v>
      </c>
      <c r="D8197" s="10">
        <v>1.592532574E9</v>
      </c>
      <c r="E8197" s="25">
        <v>0.10434842</v>
      </c>
      <c r="G8197" s="25"/>
    </row>
    <row r="8198">
      <c r="A8198" s="4" t="s">
        <v>22668</v>
      </c>
      <c r="B8198" s="4" t="s">
        <v>14114</v>
      </c>
      <c r="C8198" s="4" t="s">
        <v>6269</v>
      </c>
      <c r="D8198" s="10">
        <v>1.59125042E9</v>
      </c>
      <c r="E8198" s="25">
        <v>0.1043258</v>
      </c>
      <c r="G8198" s="25"/>
    </row>
    <row r="8199">
      <c r="A8199" s="4" t="s">
        <v>22669</v>
      </c>
      <c r="B8199" s="4" t="s">
        <v>22670</v>
      </c>
      <c r="C8199" s="4" t="s">
        <v>7259</v>
      </c>
      <c r="D8199" s="10">
        <v>1.591572305E9</v>
      </c>
      <c r="E8199" s="25">
        <v>0.10429059</v>
      </c>
      <c r="G8199" s="25"/>
    </row>
    <row r="8200">
      <c r="A8200" s="4" t="s">
        <v>22671</v>
      </c>
      <c r="B8200" s="4" t="s">
        <v>8489</v>
      </c>
      <c r="C8200" s="4" t="s">
        <v>12311</v>
      </c>
      <c r="D8200" s="10">
        <v>1.59295884E9</v>
      </c>
      <c r="E8200" s="25">
        <v>0.10419669</v>
      </c>
      <c r="G8200" s="25"/>
    </row>
    <row r="8201">
      <c r="A8201" s="4" t="s">
        <v>22672</v>
      </c>
      <c r="B8201" s="4" t="s">
        <v>5714</v>
      </c>
      <c r="C8201" s="4" t="s">
        <v>5356</v>
      </c>
      <c r="D8201" s="10">
        <v>1.592579757E9</v>
      </c>
      <c r="E8201" s="25">
        <v>0.10418145</v>
      </c>
      <c r="G8201" s="25"/>
    </row>
    <row r="8202">
      <c r="A8202" s="4" t="s">
        <v>22673</v>
      </c>
      <c r="B8202" s="4" t="s">
        <v>11591</v>
      </c>
      <c r="C8202" s="4" t="s">
        <v>10425</v>
      </c>
      <c r="D8202" s="10">
        <v>1.592338966E9</v>
      </c>
      <c r="E8202" s="25">
        <v>0.10416523</v>
      </c>
      <c r="G8202" s="25"/>
    </row>
    <row r="8203">
      <c r="A8203" s="22" t="s">
        <v>22674</v>
      </c>
      <c r="B8203" s="4" t="s">
        <v>13537</v>
      </c>
      <c r="C8203" s="4" t="s">
        <v>4695</v>
      </c>
      <c r="D8203" s="10">
        <v>1.592973838E9</v>
      </c>
      <c r="E8203" s="25">
        <v>0.10415109</v>
      </c>
      <c r="G8203" s="25"/>
    </row>
    <row r="8204">
      <c r="A8204" s="4" t="s">
        <v>22675</v>
      </c>
      <c r="B8204" s="4" t="s">
        <v>13425</v>
      </c>
      <c r="C8204" s="4" t="s">
        <v>5878</v>
      </c>
      <c r="D8204" s="10">
        <v>1.591201956E9</v>
      </c>
      <c r="E8204" s="25">
        <v>0.1041298</v>
      </c>
      <c r="G8204" s="25"/>
    </row>
    <row r="8205">
      <c r="A8205" s="22" t="s">
        <v>22676</v>
      </c>
      <c r="B8205" s="4" t="s">
        <v>13376</v>
      </c>
      <c r="C8205" s="4" t="s">
        <v>1264</v>
      </c>
      <c r="D8205" s="10">
        <v>1.593135202E9</v>
      </c>
      <c r="E8205" s="25">
        <v>0.10406383</v>
      </c>
      <c r="G8205" s="25"/>
    </row>
    <row r="8206">
      <c r="A8206" s="22" t="s">
        <v>22677</v>
      </c>
      <c r="B8206" s="4" t="s">
        <v>6034</v>
      </c>
      <c r="C8206" s="4" t="s">
        <v>7626</v>
      </c>
      <c r="D8206" s="10">
        <v>1.592513377E9</v>
      </c>
      <c r="E8206" s="25">
        <v>0.104052864</v>
      </c>
      <c r="G8206" s="25"/>
    </row>
    <row r="8207">
      <c r="A8207" s="4" t="s">
        <v>22678</v>
      </c>
      <c r="B8207" s="4" t="s">
        <v>22679</v>
      </c>
      <c r="C8207" s="4" t="s">
        <v>6250</v>
      </c>
      <c r="D8207" s="10">
        <v>1.592682502E9</v>
      </c>
      <c r="E8207" s="25">
        <v>0.10403872</v>
      </c>
      <c r="G8207" s="25"/>
    </row>
    <row r="8208">
      <c r="A8208" s="4" t="s">
        <v>22680</v>
      </c>
      <c r="B8208" s="4" t="s">
        <v>19101</v>
      </c>
      <c r="C8208" s="4" t="s">
        <v>11512</v>
      </c>
      <c r="D8208" s="10">
        <v>1.593005719E9</v>
      </c>
      <c r="E8208" s="25">
        <v>0.104030125</v>
      </c>
      <c r="G8208" s="25"/>
    </row>
    <row r="8209">
      <c r="A8209" s="4" t="s">
        <v>22681</v>
      </c>
      <c r="B8209" s="4" t="s">
        <v>5086</v>
      </c>
      <c r="C8209" s="4" t="s">
        <v>575</v>
      </c>
      <c r="D8209" s="10">
        <v>1.592856898E9</v>
      </c>
      <c r="E8209" s="25">
        <v>0.104027934</v>
      </c>
      <c r="G8209" s="25"/>
    </row>
    <row r="8210">
      <c r="A8210" s="4" t="s">
        <v>22682</v>
      </c>
      <c r="B8210" s="4" t="s">
        <v>14087</v>
      </c>
      <c r="C8210" s="4" t="s">
        <v>1389</v>
      </c>
      <c r="D8210" s="10">
        <v>1.591278448E9</v>
      </c>
      <c r="E8210" s="25">
        <v>0.10401096</v>
      </c>
      <c r="G8210" s="25"/>
    </row>
    <row r="8211">
      <c r="A8211" s="4" t="s">
        <v>22683</v>
      </c>
      <c r="B8211" s="4" t="s">
        <v>2795</v>
      </c>
      <c r="C8211" s="4" t="s">
        <v>9386</v>
      </c>
      <c r="D8211" s="10">
        <v>1.592233607E9</v>
      </c>
      <c r="E8211" s="25">
        <v>0.1039783</v>
      </c>
      <c r="G8211" s="25"/>
    </row>
    <row r="8212">
      <c r="A8212" s="22" t="s">
        <v>22684</v>
      </c>
      <c r="B8212" s="4" t="s">
        <v>6282</v>
      </c>
      <c r="C8212" s="4" t="s">
        <v>9332</v>
      </c>
      <c r="D8212" s="10">
        <v>1.592959866E9</v>
      </c>
      <c r="E8212" s="25">
        <v>0.10396929</v>
      </c>
      <c r="G8212" s="25"/>
    </row>
    <row r="8213">
      <c r="A8213" s="22" t="s">
        <v>22685</v>
      </c>
      <c r="B8213" s="4" t="s">
        <v>13689</v>
      </c>
      <c r="C8213" s="4" t="s">
        <v>6888</v>
      </c>
      <c r="D8213" s="10">
        <v>1.591665242E9</v>
      </c>
      <c r="E8213" s="25">
        <v>0.10394257</v>
      </c>
      <c r="G8213" s="25"/>
    </row>
    <row r="8214">
      <c r="A8214" s="4" t="s">
        <v>22686</v>
      </c>
      <c r="B8214" s="4" t="s">
        <v>7307</v>
      </c>
      <c r="C8214" s="4" t="s">
        <v>9149</v>
      </c>
      <c r="D8214" s="10">
        <v>1.591630995E9</v>
      </c>
      <c r="E8214" s="25">
        <v>0.10393461</v>
      </c>
      <c r="G8214" s="25"/>
    </row>
    <row r="8215">
      <c r="A8215" s="4" t="s">
        <v>22687</v>
      </c>
      <c r="B8215" s="4" t="s">
        <v>930</v>
      </c>
      <c r="C8215" s="4" t="s">
        <v>10139</v>
      </c>
      <c r="D8215" s="10">
        <v>1.592863776E9</v>
      </c>
      <c r="E8215" s="25">
        <v>0.10390945</v>
      </c>
      <c r="G8215" s="25"/>
    </row>
    <row r="8216">
      <c r="A8216" s="4" t="s">
        <v>22688</v>
      </c>
      <c r="B8216" s="4" t="s">
        <v>14446</v>
      </c>
      <c r="C8216" s="4" t="s">
        <v>8910</v>
      </c>
      <c r="D8216" s="10">
        <v>1.591806076E9</v>
      </c>
      <c r="E8216" s="25">
        <v>0.10390922</v>
      </c>
      <c r="G8216" s="25"/>
    </row>
    <row r="8217">
      <c r="A8217" s="4" t="s">
        <v>22689</v>
      </c>
      <c r="B8217" s="4" t="s">
        <v>1790</v>
      </c>
      <c r="C8217" s="4" t="s">
        <v>5213</v>
      </c>
      <c r="D8217" s="10">
        <v>1.591121891E9</v>
      </c>
      <c r="E8217" s="25">
        <v>0.10390691</v>
      </c>
      <c r="G8217" s="25"/>
    </row>
    <row r="8218">
      <c r="A8218" s="4" t="s">
        <v>22690</v>
      </c>
      <c r="B8218" s="4" t="s">
        <v>17610</v>
      </c>
      <c r="C8218" s="4" t="s">
        <v>12089</v>
      </c>
      <c r="D8218" s="10">
        <v>1.591188523E9</v>
      </c>
      <c r="E8218" s="25">
        <v>0.103906386</v>
      </c>
      <c r="G8218" s="25"/>
    </row>
    <row r="8219">
      <c r="A8219" s="4" t="s">
        <v>22691</v>
      </c>
      <c r="B8219" s="4" t="s">
        <v>15157</v>
      </c>
      <c r="C8219" s="4" t="s">
        <v>8918</v>
      </c>
      <c r="D8219" s="10">
        <v>1.591957117E9</v>
      </c>
      <c r="E8219" s="25">
        <v>0.10390448</v>
      </c>
      <c r="G8219" s="25"/>
    </row>
    <row r="8220">
      <c r="A8220" s="4" t="s">
        <v>22692</v>
      </c>
      <c r="B8220" s="4" t="s">
        <v>22693</v>
      </c>
      <c r="C8220" s="4" t="s">
        <v>7922</v>
      </c>
      <c r="D8220" s="10">
        <v>1.595468733E9</v>
      </c>
      <c r="E8220" s="25">
        <v>0.10388024</v>
      </c>
      <c r="G8220" s="25"/>
    </row>
    <row r="8221">
      <c r="A8221" s="4" t="s">
        <v>22694</v>
      </c>
      <c r="B8221" s="4" t="s">
        <v>15928</v>
      </c>
      <c r="C8221" s="4" t="s">
        <v>6566</v>
      </c>
      <c r="D8221" s="10">
        <v>1.59318102E9</v>
      </c>
      <c r="E8221" s="25">
        <v>0.10384809</v>
      </c>
      <c r="G8221" s="25"/>
    </row>
    <row r="8222">
      <c r="A8222" s="22" t="s">
        <v>22695</v>
      </c>
      <c r="B8222" s="4" t="s">
        <v>17321</v>
      </c>
      <c r="C8222" s="4" t="s">
        <v>2422</v>
      </c>
      <c r="D8222" s="10">
        <v>1.59148686E9</v>
      </c>
      <c r="E8222" s="25">
        <v>0.10377151</v>
      </c>
      <c r="G8222" s="25"/>
    </row>
    <row r="8223">
      <c r="A8223" s="4" t="s">
        <v>22696</v>
      </c>
      <c r="B8223" s="4" t="s">
        <v>14343</v>
      </c>
      <c r="C8223" s="4" t="s">
        <v>3752</v>
      </c>
      <c r="D8223" s="10">
        <v>1.591704182E9</v>
      </c>
      <c r="E8223" s="25">
        <v>0.10377041</v>
      </c>
      <c r="G8223" s="25"/>
    </row>
    <row r="8224">
      <c r="A8224" s="4" t="s">
        <v>22697</v>
      </c>
      <c r="B8224" s="4" t="s">
        <v>7123</v>
      </c>
      <c r="C8224" s="4" t="s">
        <v>677</v>
      </c>
      <c r="D8224" s="10">
        <v>1.592942897E9</v>
      </c>
      <c r="E8224" s="25">
        <v>0.10377023</v>
      </c>
      <c r="G8224" s="25"/>
    </row>
    <row r="8225">
      <c r="A8225" s="4" t="s">
        <v>22698</v>
      </c>
      <c r="B8225" s="4" t="s">
        <v>6272</v>
      </c>
      <c r="C8225" s="4" t="s">
        <v>6083</v>
      </c>
      <c r="D8225" s="10">
        <v>1.592714753E9</v>
      </c>
      <c r="E8225" s="25">
        <v>0.10368165</v>
      </c>
      <c r="G8225" s="25"/>
    </row>
    <row r="8226">
      <c r="A8226" s="22" t="s">
        <v>22699</v>
      </c>
      <c r="B8226" s="4" t="s">
        <v>4539</v>
      </c>
      <c r="C8226" s="4" t="s">
        <v>8606</v>
      </c>
      <c r="D8226" s="10">
        <v>1.592534855E9</v>
      </c>
      <c r="E8226" s="25">
        <v>0.103671946</v>
      </c>
      <c r="G8226" s="25"/>
    </row>
    <row r="8227">
      <c r="A8227" s="4" t="s">
        <v>22700</v>
      </c>
      <c r="B8227" s="4" t="s">
        <v>15866</v>
      </c>
      <c r="C8227" s="4" t="s">
        <v>869</v>
      </c>
      <c r="D8227" s="10">
        <v>1.591115378E9</v>
      </c>
      <c r="E8227" s="25">
        <v>0.10363703</v>
      </c>
      <c r="G8227" s="25"/>
    </row>
    <row r="8228">
      <c r="A8228" s="4" t="s">
        <v>22701</v>
      </c>
      <c r="B8228" s="4" t="s">
        <v>14283</v>
      </c>
      <c r="C8228" s="4" t="s">
        <v>9199</v>
      </c>
      <c r="D8228" s="10">
        <v>1.591892227E9</v>
      </c>
      <c r="E8228" s="25">
        <v>0.10359911</v>
      </c>
      <c r="G8228" s="25"/>
    </row>
    <row r="8229">
      <c r="A8229" s="4" t="s">
        <v>22702</v>
      </c>
      <c r="B8229" s="4" t="s">
        <v>2750</v>
      </c>
      <c r="C8229" s="4" t="s">
        <v>9522</v>
      </c>
      <c r="D8229" s="10">
        <v>1.591804292E9</v>
      </c>
      <c r="E8229" s="25">
        <v>0.10358157</v>
      </c>
      <c r="G8229" s="25"/>
    </row>
    <row r="8230">
      <c r="A8230" s="4" t="s">
        <v>22703</v>
      </c>
      <c r="B8230" s="4" t="s">
        <v>14444</v>
      </c>
      <c r="C8230" s="4" t="s">
        <v>2733</v>
      </c>
      <c r="D8230" s="10">
        <v>1.593381057E9</v>
      </c>
      <c r="E8230" s="25">
        <v>0.10354388</v>
      </c>
      <c r="G8230" s="25"/>
    </row>
    <row r="8231">
      <c r="A8231" s="22" t="s">
        <v>22704</v>
      </c>
      <c r="B8231" s="4" t="s">
        <v>22705</v>
      </c>
      <c r="C8231" s="4" t="s">
        <v>297</v>
      </c>
      <c r="D8231" s="10">
        <v>1.592921257E9</v>
      </c>
      <c r="E8231" s="25">
        <v>0.1035272</v>
      </c>
      <c r="G8231" s="25"/>
    </row>
    <row r="8232">
      <c r="A8232" s="22" t="s">
        <v>22706</v>
      </c>
      <c r="B8232" s="4" t="s">
        <v>21866</v>
      </c>
      <c r="C8232" s="4" t="s">
        <v>6597</v>
      </c>
      <c r="D8232" s="10">
        <v>1.591064182E9</v>
      </c>
      <c r="E8232" s="25">
        <v>0.10351866</v>
      </c>
      <c r="G8232" s="25"/>
    </row>
    <row r="8233">
      <c r="A8233" s="22" t="s">
        <v>22707</v>
      </c>
      <c r="B8233" s="4" t="s">
        <v>16987</v>
      </c>
      <c r="C8233" s="4" t="s">
        <v>8170</v>
      </c>
      <c r="D8233" s="10">
        <v>1.592252928E9</v>
      </c>
      <c r="E8233" s="25">
        <v>0.10349915</v>
      </c>
      <c r="G8233" s="25"/>
    </row>
    <row r="8234">
      <c r="A8234" s="4" t="s">
        <v>22708</v>
      </c>
      <c r="B8234" s="4" t="s">
        <v>14114</v>
      </c>
      <c r="C8234" s="4" t="s">
        <v>6912</v>
      </c>
      <c r="D8234" s="10">
        <v>1.593135511E9</v>
      </c>
      <c r="E8234" s="25">
        <v>0.103465445</v>
      </c>
      <c r="G8234" s="25"/>
    </row>
    <row r="8235">
      <c r="A8235" s="22" t="s">
        <v>22709</v>
      </c>
      <c r="B8235" s="4" t="s">
        <v>13738</v>
      </c>
      <c r="C8235" s="4" t="s">
        <v>11252</v>
      </c>
      <c r="D8235" s="10">
        <v>1.593229082E9</v>
      </c>
      <c r="E8235" s="25">
        <v>0.10345985</v>
      </c>
      <c r="G8235" s="25"/>
    </row>
    <row r="8236">
      <c r="A8236" s="4" t="s">
        <v>22710</v>
      </c>
      <c r="B8236" s="4" t="s">
        <v>1057</v>
      </c>
      <c r="C8236" s="4" t="s">
        <v>3206</v>
      </c>
      <c r="D8236" s="10">
        <v>1.59118722E9</v>
      </c>
      <c r="E8236" s="25">
        <v>0.10345927</v>
      </c>
      <c r="G8236" s="25"/>
    </row>
    <row r="8237">
      <c r="A8237" s="4" t="s">
        <v>22711</v>
      </c>
      <c r="B8237" s="4" t="s">
        <v>3070</v>
      </c>
      <c r="C8237" s="4" t="s">
        <v>6577</v>
      </c>
      <c r="D8237" s="10">
        <v>1.59148324E9</v>
      </c>
      <c r="E8237" s="25">
        <v>0.1034483</v>
      </c>
      <c r="G8237" s="25"/>
    </row>
    <row r="8238">
      <c r="A8238" s="22" t="s">
        <v>22712</v>
      </c>
      <c r="B8238" s="4" t="s">
        <v>1281</v>
      </c>
      <c r="C8238" s="4" t="s">
        <v>6426</v>
      </c>
      <c r="D8238" s="10">
        <v>1.593003199E9</v>
      </c>
      <c r="E8238" s="25">
        <v>0.103440054</v>
      </c>
      <c r="G8238" s="25"/>
    </row>
    <row r="8239">
      <c r="A8239" s="4" t="s">
        <v>22713</v>
      </c>
      <c r="B8239" s="4" t="s">
        <v>5714</v>
      </c>
      <c r="C8239" s="4" t="s">
        <v>2129</v>
      </c>
      <c r="D8239" s="10">
        <v>1.592109619E9</v>
      </c>
      <c r="E8239" s="25">
        <v>0.10342504</v>
      </c>
      <c r="G8239" s="25"/>
    </row>
    <row r="8240">
      <c r="A8240" s="4" t="s">
        <v>22714</v>
      </c>
      <c r="B8240" s="4" t="s">
        <v>3947</v>
      </c>
      <c r="C8240" s="4" t="s">
        <v>5681</v>
      </c>
      <c r="D8240" s="10">
        <v>1.592859334E9</v>
      </c>
      <c r="E8240" s="25">
        <v>0.10341448</v>
      </c>
      <c r="G8240" s="25"/>
    </row>
    <row r="8241">
      <c r="A8241" s="4" t="s">
        <v>22715</v>
      </c>
      <c r="B8241" s="4" t="s">
        <v>2989</v>
      </c>
      <c r="C8241" s="4" t="s">
        <v>7411</v>
      </c>
      <c r="D8241" s="10">
        <v>1.591730391E9</v>
      </c>
      <c r="E8241" s="25">
        <v>0.10340975</v>
      </c>
      <c r="G8241" s="25"/>
    </row>
    <row r="8242">
      <c r="A8242" s="4" t="s">
        <v>22716</v>
      </c>
      <c r="B8242" s="4" t="s">
        <v>21442</v>
      </c>
      <c r="C8242" s="4" t="s">
        <v>11662</v>
      </c>
      <c r="D8242" s="10">
        <v>1.592510778E9</v>
      </c>
      <c r="E8242" s="25">
        <v>0.10335602</v>
      </c>
      <c r="G8242" s="25"/>
    </row>
    <row r="8243">
      <c r="A8243" s="4" t="s">
        <v>22717</v>
      </c>
      <c r="B8243" s="4" t="s">
        <v>16464</v>
      </c>
      <c r="C8243" s="4" t="s">
        <v>11796</v>
      </c>
      <c r="D8243" s="10">
        <v>1.591747311E9</v>
      </c>
      <c r="E8243" s="25">
        <v>0.103297494</v>
      </c>
      <c r="G8243" s="25"/>
    </row>
    <row r="8244">
      <c r="A8244" s="4" t="s">
        <v>22718</v>
      </c>
      <c r="B8244" s="4" t="s">
        <v>6282</v>
      </c>
      <c r="C8244" s="4" t="s">
        <v>1034</v>
      </c>
      <c r="D8244" s="10">
        <v>1.591810571E9</v>
      </c>
      <c r="E8244" s="25">
        <v>0.10327181</v>
      </c>
      <c r="G8244" s="25"/>
    </row>
    <row r="8245">
      <c r="A8245" s="22" t="s">
        <v>22719</v>
      </c>
      <c r="B8245" s="4" t="s">
        <v>1790</v>
      </c>
      <c r="C8245" s="4" t="s">
        <v>9731</v>
      </c>
      <c r="D8245" s="10">
        <v>1.592520496E9</v>
      </c>
      <c r="E8245" s="25">
        <v>0.103245035</v>
      </c>
      <c r="G8245" s="25"/>
    </row>
    <row r="8246">
      <c r="A8246" s="4" t="s">
        <v>22720</v>
      </c>
      <c r="B8246" s="4" t="s">
        <v>22721</v>
      </c>
      <c r="C8246" s="4" t="s">
        <v>7743</v>
      </c>
      <c r="D8246" s="10">
        <v>1.59128949E9</v>
      </c>
      <c r="E8246" s="25">
        <v>0.10323649</v>
      </c>
      <c r="G8246" s="25"/>
    </row>
    <row r="8247">
      <c r="A8247" s="4" t="s">
        <v>22722</v>
      </c>
      <c r="B8247" s="4" t="s">
        <v>7865</v>
      </c>
      <c r="C8247" s="4" t="s">
        <v>2590</v>
      </c>
      <c r="D8247" s="10">
        <v>1.591133117E9</v>
      </c>
      <c r="E8247" s="25">
        <v>0.10314524</v>
      </c>
      <c r="G8247" s="25"/>
    </row>
    <row r="8248">
      <c r="A8248" s="4" t="s">
        <v>22723</v>
      </c>
      <c r="B8248" s="4" t="s">
        <v>20794</v>
      </c>
      <c r="C8248" s="4" t="s">
        <v>2871</v>
      </c>
      <c r="D8248" s="10">
        <v>1.591231393E9</v>
      </c>
      <c r="E8248" s="25">
        <v>0.10313422</v>
      </c>
      <c r="G8248" s="25"/>
    </row>
    <row r="8249">
      <c r="A8249" s="4" t="s">
        <v>22724</v>
      </c>
      <c r="B8249" s="4" t="s">
        <v>16275</v>
      </c>
      <c r="C8249" s="4" t="s">
        <v>9731</v>
      </c>
      <c r="D8249" s="10">
        <v>1.592567704E9</v>
      </c>
      <c r="E8249" s="25">
        <v>0.10310762</v>
      </c>
      <c r="G8249" s="25"/>
    </row>
    <row r="8250">
      <c r="A8250" s="4" t="s">
        <v>22725</v>
      </c>
      <c r="B8250" s="4" t="s">
        <v>14114</v>
      </c>
      <c r="C8250" s="4" t="s">
        <v>2211</v>
      </c>
      <c r="D8250" s="10">
        <v>1.593475495E9</v>
      </c>
      <c r="E8250" s="25">
        <v>0.103061445</v>
      </c>
      <c r="G8250" s="25"/>
    </row>
    <row r="8251">
      <c r="A8251" s="4" t="s">
        <v>22726</v>
      </c>
      <c r="B8251" s="4" t="s">
        <v>1327</v>
      </c>
      <c r="C8251" s="4" t="s">
        <v>11785</v>
      </c>
      <c r="D8251" s="10">
        <v>1.592138266E9</v>
      </c>
      <c r="E8251" s="25">
        <v>0.10303483</v>
      </c>
      <c r="G8251" s="25"/>
    </row>
    <row r="8252">
      <c r="A8252" s="4" t="s">
        <v>22727</v>
      </c>
      <c r="B8252" s="4" t="s">
        <v>15928</v>
      </c>
      <c r="C8252" s="4" t="s">
        <v>3798</v>
      </c>
      <c r="D8252" s="10">
        <v>1.592185157E9</v>
      </c>
      <c r="E8252" s="25">
        <v>0.10299565</v>
      </c>
      <c r="G8252" s="25"/>
    </row>
    <row r="8253">
      <c r="A8253" s="4" t="s">
        <v>22728</v>
      </c>
      <c r="B8253" s="4" t="s">
        <v>1715</v>
      </c>
      <c r="C8253" s="4" t="s">
        <v>10799</v>
      </c>
      <c r="D8253" s="10">
        <v>1.592930498E9</v>
      </c>
      <c r="E8253" s="25">
        <v>0.1029949</v>
      </c>
      <c r="G8253" s="25"/>
    </row>
    <row r="8254">
      <c r="A8254" s="4" t="s">
        <v>22729</v>
      </c>
      <c r="B8254" s="4" t="s">
        <v>2040</v>
      </c>
      <c r="C8254" s="4" t="s">
        <v>8093</v>
      </c>
      <c r="D8254" s="10">
        <v>1.593527708E9</v>
      </c>
      <c r="E8254" s="25">
        <v>0.10299259</v>
      </c>
      <c r="G8254" s="25"/>
    </row>
    <row r="8255">
      <c r="A8255" s="4" t="s">
        <v>22730</v>
      </c>
      <c r="B8255" s="4" t="s">
        <v>9231</v>
      </c>
      <c r="C8255" s="4" t="s">
        <v>830</v>
      </c>
      <c r="D8255" s="10">
        <v>1.591749193E9</v>
      </c>
      <c r="E8255" s="25">
        <v>0.10298624</v>
      </c>
      <c r="G8255" s="25"/>
    </row>
    <row r="8256">
      <c r="A8256" s="4" t="s">
        <v>22731</v>
      </c>
      <c r="B8256" s="4" t="s">
        <v>13473</v>
      </c>
      <c r="C8256" s="4" t="s">
        <v>12529</v>
      </c>
      <c r="D8256" s="10">
        <v>1.593263924E9</v>
      </c>
      <c r="E8256" s="25">
        <v>0.10297077</v>
      </c>
      <c r="G8256" s="25"/>
    </row>
    <row r="8257">
      <c r="A8257" s="4" t="s">
        <v>22732</v>
      </c>
      <c r="B8257" s="4" t="s">
        <v>6282</v>
      </c>
      <c r="C8257" s="4" t="s">
        <v>8596</v>
      </c>
      <c r="D8257" s="10">
        <v>1.592829136E9</v>
      </c>
      <c r="E8257" s="25">
        <v>0.10290607</v>
      </c>
      <c r="G8257" s="25"/>
    </row>
    <row r="8258">
      <c r="A8258" s="4" t="s">
        <v>22733</v>
      </c>
      <c r="B8258" s="4" t="s">
        <v>15902</v>
      </c>
      <c r="C8258" s="4" t="s">
        <v>11226</v>
      </c>
      <c r="D8258" s="10">
        <v>1.593405547E9</v>
      </c>
      <c r="E8258" s="25">
        <v>0.10285275</v>
      </c>
      <c r="G8258" s="25"/>
    </row>
    <row r="8259">
      <c r="A8259" s="4" t="s">
        <v>22734</v>
      </c>
      <c r="B8259" s="4" t="s">
        <v>13366</v>
      </c>
      <c r="C8259" s="4" t="s">
        <v>3226</v>
      </c>
      <c r="D8259" s="10">
        <v>1.591323288E9</v>
      </c>
      <c r="E8259" s="25">
        <v>0.10284813</v>
      </c>
      <c r="G8259" s="25"/>
    </row>
    <row r="8260">
      <c r="A8260" s="4" t="s">
        <v>22735</v>
      </c>
      <c r="B8260" s="4" t="s">
        <v>22736</v>
      </c>
      <c r="C8260" s="4" t="s">
        <v>9128</v>
      </c>
      <c r="D8260" s="10">
        <v>1.591381017E9</v>
      </c>
      <c r="E8260" s="25">
        <v>0.10282914</v>
      </c>
      <c r="G8260" s="25"/>
    </row>
    <row r="8261">
      <c r="A8261" s="4" t="s">
        <v>22737</v>
      </c>
      <c r="B8261" s="4" t="s">
        <v>20017</v>
      </c>
      <c r="C8261" s="4" t="s">
        <v>9925</v>
      </c>
      <c r="D8261" s="10">
        <v>1.593385886E9</v>
      </c>
      <c r="E8261" s="25">
        <v>0.10281454</v>
      </c>
      <c r="G8261" s="25"/>
    </row>
    <row r="8262">
      <c r="A8262" s="4" t="s">
        <v>22738</v>
      </c>
      <c r="B8262" s="4" t="s">
        <v>3143</v>
      </c>
      <c r="C8262" s="4" t="s">
        <v>11696</v>
      </c>
      <c r="D8262" s="10">
        <v>1.593028696E9</v>
      </c>
      <c r="E8262" s="25">
        <v>0.10280981</v>
      </c>
      <c r="G8262" s="25"/>
    </row>
    <row r="8263">
      <c r="A8263" s="4" t="s">
        <v>22739</v>
      </c>
      <c r="B8263" s="4" t="s">
        <v>13441</v>
      </c>
      <c r="C8263" s="4" t="s">
        <v>12089</v>
      </c>
      <c r="D8263" s="10">
        <v>1.591190445E9</v>
      </c>
      <c r="E8263" s="25">
        <v>0.10280709</v>
      </c>
      <c r="G8263" s="25"/>
    </row>
    <row r="8264">
      <c r="A8264" s="4" t="s">
        <v>22740</v>
      </c>
      <c r="B8264" s="4" t="s">
        <v>9342</v>
      </c>
      <c r="C8264" s="4" t="s">
        <v>11365</v>
      </c>
      <c r="D8264" s="10">
        <v>1.591828028E9</v>
      </c>
      <c r="E8264" s="25">
        <v>0.10276271</v>
      </c>
      <c r="G8264" s="25"/>
    </row>
    <row r="8265">
      <c r="A8265" s="4" t="s">
        <v>22741</v>
      </c>
      <c r="B8265" s="4" t="s">
        <v>1619</v>
      </c>
      <c r="C8265" s="4" t="s">
        <v>11129</v>
      </c>
      <c r="D8265" s="10">
        <v>1.591400697E9</v>
      </c>
      <c r="E8265" s="25">
        <v>0.10275677</v>
      </c>
      <c r="G8265" s="25"/>
    </row>
    <row r="8266">
      <c r="A8266" s="4" t="s">
        <v>22742</v>
      </c>
      <c r="B8266" s="4" t="s">
        <v>8319</v>
      </c>
      <c r="C8266" s="4" t="s">
        <v>2383</v>
      </c>
      <c r="D8266" s="10">
        <v>1.593088348E9</v>
      </c>
      <c r="E8266" s="25">
        <v>0.10275394</v>
      </c>
      <c r="G8266" s="25"/>
    </row>
    <row r="8267">
      <c r="A8267" s="4" t="s">
        <v>22743</v>
      </c>
      <c r="B8267" s="4" t="s">
        <v>862</v>
      </c>
      <c r="C8267" s="4" t="s">
        <v>10565</v>
      </c>
      <c r="D8267" s="10">
        <v>1.591374613E9</v>
      </c>
      <c r="E8267" s="25">
        <v>0.10275371</v>
      </c>
      <c r="G8267" s="25"/>
    </row>
    <row r="8268">
      <c r="A8268" s="4" t="s">
        <v>22744</v>
      </c>
      <c r="B8268" s="4" t="s">
        <v>15389</v>
      </c>
      <c r="C8268" s="4" t="s">
        <v>11252</v>
      </c>
      <c r="D8268" s="10">
        <v>1.593201695E9</v>
      </c>
      <c r="E8268" s="25">
        <v>0.10272981</v>
      </c>
      <c r="G8268" s="25"/>
    </row>
    <row r="8269">
      <c r="A8269" s="4" t="s">
        <v>22745</v>
      </c>
      <c r="B8269" s="4" t="s">
        <v>13487</v>
      </c>
      <c r="C8269" s="4" t="s">
        <v>11512</v>
      </c>
      <c r="D8269" s="10">
        <v>1.593013681E9</v>
      </c>
      <c r="E8269" s="25">
        <v>0.10272958</v>
      </c>
      <c r="G8269" s="25"/>
    </row>
    <row r="8270">
      <c r="A8270" s="4" t="s">
        <v>22746</v>
      </c>
      <c r="B8270" s="4" t="s">
        <v>862</v>
      </c>
      <c r="C8270" s="4" t="s">
        <v>2320</v>
      </c>
      <c r="D8270" s="10">
        <v>1.59127534E9</v>
      </c>
      <c r="E8270" s="25">
        <v>0.10272485</v>
      </c>
      <c r="G8270" s="25"/>
    </row>
    <row r="8271">
      <c r="A8271" s="4" t="s">
        <v>22747</v>
      </c>
      <c r="B8271" s="4" t="s">
        <v>2674</v>
      </c>
      <c r="C8271" s="4" t="s">
        <v>2085</v>
      </c>
      <c r="D8271" s="10">
        <v>1.592667096E9</v>
      </c>
      <c r="E8271" s="25">
        <v>0.102711804</v>
      </c>
      <c r="G8271" s="25"/>
    </row>
    <row r="8272">
      <c r="A8272" s="22" t="s">
        <v>22748</v>
      </c>
      <c r="B8272" s="4" t="s">
        <v>2065</v>
      </c>
      <c r="C8272" s="4" t="s">
        <v>8303</v>
      </c>
      <c r="D8272" s="10">
        <v>1.592416092E9</v>
      </c>
      <c r="E8272" s="25">
        <v>0.102709725</v>
      </c>
      <c r="G8272" s="25"/>
    </row>
    <row r="8273">
      <c r="A8273" s="4" t="s">
        <v>22749</v>
      </c>
      <c r="B8273" s="4" t="s">
        <v>13260</v>
      </c>
      <c r="C8273" s="4" t="s">
        <v>7829</v>
      </c>
      <c r="D8273" s="10">
        <v>1.59158741E9</v>
      </c>
      <c r="E8273" s="25">
        <v>0.10269974</v>
      </c>
      <c r="G8273" s="25"/>
    </row>
    <row r="8274">
      <c r="A8274" s="4" t="s">
        <v>22750</v>
      </c>
      <c r="B8274" s="4" t="s">
        <v>1790</v>
      </c>
      <c r="C8274" s="4" t="s">
        <v>5853</v>
      </c>
      <c r="D8274" s="10">
        <v>1.59235583E9</v>
      </c>
      <c r="E8274" s="25">
        <v>0.10263799</v>
      </c>
      <c r="G8274" s="25"/>
    </row>
    <row r="8275">
      <c r="A8275" s="4" t="s">
        <v>22751</v>
      </c>
      <c r="B8275" s="4" t="s">
        <v>17778</v>
      </c>
      <c r="C8275" s="4" t="s">
        <v>3602</v>
      </c>
      <c r="D8275" s="10">
        <v>1.592376232E9</v>
      </c>
      <c r="E8275" s="25">
        <v>0.10259822</v>
      </c>
      <c r="G8275" s="25"/>
    </row>
    <row r="8276">
      <c r="A8276" s="4" t="s">
        <v>22752</v>
      </c>
      <c r="B8276" s="4" t="s">
        <v>13230</v>
      </c>
      <c r="C8276" s="4" t="s">
        <v>750</v>
      </c>
      <c r="D8276" s="10">
        <v>1.5911809E9</v>
      </c>
      <c r="E8276" s="25">
        <v>0.10257825</v>
      </c>
      <c r="G8276" s="25"/>
    </row>
    <row r="8277">
      <c r="A8277" s="4" t="s">
        <v>22753</v>
      </c>
      <c r="B8277" s="4" t="s">
        <v>14215</v>
      </c>
      <c r="C8277" s="4" t="s">
        <v>191</v>
      </c>
      <c r="D8277" s="10">
        <v>1.593088397E9</v>
      </c>
      <c r="E8277" s="25">
        <v>0.10257606</v>
      </c>
      <c r="G8277" s="25"/>
    </row>
    <row r="8278">
      <c r="A8278" s="4" t="s">
        <v>22754</v>
      </c>
      <c r="B8278" s="4" t="s">
        <v>13455</v>
      </c>
      <c r="C8278" s="4" t="s">
        <v>5283</v>
      </c>
      <c r="D8278" s="10">
        <v>1.5928584E9</v>
      </c>
      <c r="E8278" s="25">
        <v>0.10256781</v>
      </c>
      <c r="G8278" s="25"/>
    </row>
    <row r="8279">
      <c r="A8279" s="22" t="s">
        <v>22755</v>
      </c>
      <c r="B8279" s="4" t="s">
        <v>13194</v>
      </c>
      <c r="C8279" s="4" t="s">
        <v>6965</v>
      </c>
      <c r="D8279" s="10">
        <v>1.593524281E9</v>
      </c>
      <c r="E8279" s="25">
        <v>0.10252429</v>
      </c>
      <c r="G8279" s="25"/>
    </row>
    <row r="8280">
      <c r="A8280" s="4" t="s">
        <v>22756</v>
      </c>
      <c r="B8280" s="4" t="s">
        <v>2065</v>
      </c>
      <c r="C8280" s="4" t="s">
        <v>6288</v>
      </c>
      <c r="D8280" s="10">
        <v>1.591832301E9</v>
      </c>
      <c r="E8280" s="25">
        <v>0.1025094</v>
      </c>
      <c r="G8280" s="25"/>
    </row>
    <row r="8281">
      <c r="A8281" s="22" t="s">
        <v>22757</v>
      </c>
      <c r="B8281" s="4" t="s">
        <v>19841</v>
      </c>
      <c r="C8281" s="4" t="s">
        <v>1613</v>
      </c>
      <c r="D8281" s="10">
        <v>1.59271814E9</v>
      </c>
      <c r="E8281" s="25">
        <v>0.10249676</v>
      </c>
      <c r="G8281" s="25"/>
    </row>
    <row r="8282">
      <c r="A8282" s="4" t="s">
        <v>22758</v>
      </c>
      <c r="B8282" s="4" t="s">
        <v>10939</v>
      </c>
      <c r="C8282" s="4" t="s">
        <v>5842</v>
      </c>
      <c r="D8282" s="10">
        <v>1.592267236E9</v>
      </c>
      <c r="E8282" s="25">
        <v>0.10249203</v>
      </c>
      <c r="G8282" s="25"/>
    </row>
    <row r="8283">
      <c r="A8283" s="22" t="s">
        <v>22759</v>
      </c>
      <c r="B8283" s="4" t="s">
        <v>930</v>
      </c>
      <c r="C8283" s="4" t="s">
        <v>9925</v>
      </c>
      <c r="D8283" s="10">
        <v>1.59336805E9</v>
      </c>
      <c r="E8283" s="25">
        <v>0.102422714</v>
      </c>
      <c r="G8283" s="25"/>
    </row>
    <row r="8284">
      <c r="A8284" s="4" t="s">
        <v>22760</v>
      </c>
      <c r="B8284" s="4" t="s">
        <v>16338</v>
      </c>
      <c r="C8284" s="4" t="s">
        <v>3652</v>
      </c>
      <c r="D8284" s="10">
        <v>1.591032371E9</v>
      </c>
      <c r="E8284" s="25">
        <v>0.102401994</v>
      </c>
      <c r="G8284" s="25"/>
    </row>
    <row r="8285">
      <c r="A8285" s="22" t="s">
        <v>22761</v>
      </c>
      <c r="B8285" s="4" t="s">
        <v>3404</v>
      </c>
      <c r="C8285" s="4" t="s">
        <v>6680</v>
      </c>
      <c r="D8285" s="10">
        <v>1.591397245E9</v>
      </c>
      <c r="E8285" s="25">
        <v>0.10237596</v>
      </c>
      <c r="G8285" s="25"/>
    </row>
    <row r="8286">
      <c r="A8286" s="4" t="s">
        <v>22762</v>
      </c>
      <c r="B8286" s="4" t="s">
        <v>13544</v>
      </c>
      <c r="C8286" s="4" t="s">
        <v>5536</v>
      </c>
      <c r="D8286" s="10">
        <v>1.592473251E9</v>
      </c>
      <c r="E8286" s="25">
        <v>0.10237308</v>
      </c>
      <c r="G8286" s="25"/>
    </row>
    <row r="8287">
      <c r="A8287" s="22" t="s">
        <v>22763</v>
      </c>
      <c r="B8287" s="4" t="s">
        <v>1790</v>
      </c>
      <c r="C8287" s="4" t="s">
        <v>10253</v>
      </c>
      <c r="D8287" s="10">
        <v>1.591411382E9</v>
      </c>
      <c r="E8287" s="25">
        <v>0.10237262</v>
      </c>
      <c r="G8287" s="25"/>
    </row>
    <row r="8288">
      <c r="A8288" s="4" t="s">
        <v>22764</v>
      </c>
      <c r="B8288" s="4" t="s">
        <v>10939</v>
      </c>
      <c r="C8288" s="4" t="s">
        <v>4990</v>
      </c>
      <c r="D8288" s="10">
        <v>1.591922614E9</v>
      </c>
      <c r="E8288" s="25">
        <v>0.10234555</v>
      </c>
      <c r="G8288" s="25"/>
    </row>
    <row r="8289">
      <c r="A8289" s="4" t="s">
        <v>22765</v>
      </c>
      <c r="B8289" s="4" t="s">
        <v>14634</v>
      </c>
      <c r="C8289" s="4" t="s">
        <v>7011</v>
      </c>
      <c r="D8289" s="10">
        <v>1.591252115E9</v>
      </c>
      <c r="E8289" s="25">
        <v>0.10234549</v>
      </c>
      <c r="G8289" s="25"/>
    </row>
    <row r="8290">
      <c r="A8290" s="4" t="s">
        <v>22766</v>
      </c>
      <c r="B8290" s="4" t="s">
        <v>15974</v>
      </c>
      <c r="C8290" s="4" t="s">
        <v>10063</v>
      </c>
      <c r="D8290" s="10">
        <v>1.592183278E9</v>
      </c>
      <c r="E8290" s="25">
        <v>0.10217136</v>
      </c>
      <c r="G8290" s="25"/>
    </row>
    <row r="8291">
      <c r="A8291" s="4" t="s">
        <v>22767</v>
      </c>
      <c r="B8291" s="4" t="s">
        <v>5400</v>
      </c>
      <c r="C8291" s="4" t="s">
        <v>5677</v>
      </c>
      <c r="D8291" s="10">
        <v>1.59111225E9</v>
      </c>
      <c r="E8291" s="25">
        <v>0.10217108</v>
      </c>
      <c r="G8291" s="25"/>
    </row>
    <row r="8292">
      <c r="A8292" s="22" t="s">
        <v>22768</v>
      </c>
      <c r="B8292" s="4" t="s">
        <v>2065</v>
      </c>
      <c r="C8292" s="4" t="s">
        <v>12161</v>
      </c>
      <c r="D8292" s="10">
        <v>1.593375426E9</v>
      </c>
      <c r="E8292" s="25">
        <v>0.10215434</v>
      </c>
      <c r="G8292" s="25"/>
    </row>
    <row r="8293">
      <c r="A8293" s="4" t="s">
        <v>22769</v>
      </c>
      <c r="B8293" s="4" t="s">
        <v>3143</v>
      </c>
      <c r="C8293" s="4" t="s">
        <v>10017</v>
      </c>
      <c r="D8293" s="10">
        <v>1.59201145E9</v>
      </c>
      <c r="E8293" s="25">
        <v>0.10212306</v>
      </c>
      <c r="G8293" s="25"/>
    </row>
    <row r="8294">
      <c r="A8294" s="4" t="s">
        <v>22770</v>
      </c>
      <c r="B8294" s="4" t="s">
        <v>11591</v>
      </c>
      <c r="C8294" s="4" t="s">
        <v>10618</v>
      </c>
      <c r="D8294" s="10">
        <v>1.591979665E9</v>
      </c>
      <c r="E8294" s="25">
        <v>0.102057554</v>
      </c>
      <c r="G8294" s="25"/>
    </row>
    <row r="8295">
      <c r="A8295" s="4" t="s">
        <v>22771</v>
      </c>
      <c r="B8295" s="4" t="s">
        <v>22772</v>
      </c>
      <c r="C8295" s="4" t="s">
        <v>2426</v>
      </c>
      <c r="D8295" s="10">
        <v>1.591995113E9</v>
      </c>
      <c r="E8295" s="25">
        <v>0.10205218</v>
      </c>
      <c r="G8295" s="25"/>
    </row>
    <row r="8296">
      <c r="A8296" s="4" t="s">
        <v>22773</v>
      </c>
      <c r="B8296" s="4" t="s">
        <v>4826</v>
      </c>
      <c r="C8296" s="4" t="s">
        <v>2778</v>
      </c>
      <c r="D8296" s="10">
        <v>1.592677766E9</v>
      </c>
      <c r="E8296" s="25">
        <v>0.1020407</v>
      </c>
      <c r="G8296" s="25"/>
    </row>
    <row r="8297">
      <c r="A8297" s="4" t="s">
        <v>22774</v>
      </c>
      <c r="B8297" s="4" t="s">
        <v>13333</v>
      </c>
      <c r="C8297" s="4" t="s">
        <v>11721</v>
      </c>
      <c r="D8297" s="10">
        <v>1.591464901E9</v>
      </c>
      <c r="E8297" s="25">
        <v>0.10201351</v>
      </c>
      <c r="G8297" s="25"/>
    </row>
    <row r="8298">
      <c r="A8298" s="22" t="s">
        <v>22775</v>
      </c>
      <c r="B8298" s="4" t="s">
        <v>21793</v>
      </c>
      <c r="C8298" s="4" t="s">
        <v>5543</v>
      </c>
      <c r="D8298" s="10">
        <v>1.592635421E9</v>
      </c>
      <c r="E8298" s="25">
        <v>0.10199932</v>
      </c>
      <c r="G8298" s="25"/>
    </row>
    <row r="8299">
      <c r="A8299" s="4" t="s">
        <v>22776</v>
      </c>
      <c r="B8299" s="4" t="s">
        <v>1715</v>
      </c>
      <c r="C8299" s="4" t="s">
        <v>8298</v>
      </c>
      <c r="D8299" s="10">
        <v>1.591374118E9</v>
      </c>
      <c r="E8299" s="25">
        <v>0.101988815</v>
      </c>
      <c r="G8299" s="25"/>
    </row>
    <row r="8300">
      <c r="A8300" s="4" t="s">
        <v>22777</v>
      </c>
      <c r="B8300" s="4" t="s">
        <v>11083</v>
      </c>
      <c r="C8300" s="4" t="s">
        <v>8526</v>
      </c>
      <c r="D8300" s="10">
        <v>1.592003464E9</v>
      </c>
      <c r="E8300" s="25">
        <v>0.10198754</v>
      </c>
      <c r="G8300" s="25"/>
    </row>
    <row r="8301">
      <c r="A8301" s="22" t="s">
        <v>22778</v>
      </c>
      <c r="B8301" s="4" t="s">
        <v>22779</v>
      </c>
      <c r="C8301" s="4" t="s">
        <v>5524</v>
      </c>
      <c r="D8301" s="10">
        <v>1.593177026E9</v>
      </c>
      <c r="E8301" s="25">
        <v>0.10196728</v>
      </c>
      <c r="G8301" s="25"/>
    </row>
    <row r="8302">
      <c r="A8302" s="4" t="s">
        <v>22780</v>
      </c>
      <c r="B8302" s="4" t="s">
        <v>13987</v>
      </c>
      <c r="C8302" s="4" t="s">
        <v>10908</v>
      </c>
      <c r="D8302" s="10">
        <v>1.592056733E9</v>
      </c>
      <c r="E8302" s="25">
        <v>0.10196665</v>
      </c>
      <c r="G8302" s="25"/>
    </row>
    <row r="8303">
      <c r="A8303" s="22" t="s">
        <v>22781</v>
      </c>
      <c r="B8303" s="4" t="s">
        <v>6282</v>
      </c>
      <c r="C8303" s="4" t="s">
        <v>3094</v>
      </c>
      <c r="D8303" s="10">
        <v>1.592015479E9</v>
      </c>
      <c r="E8303" s="25">
        <v>0.10194385</v>
      </c>
      <c r="G8303" s="25"/>
    </row>
    <row r="8304">
      <c r="A8304" s="4" t="s">
        <v>22782</v>
      </c>
      <c r="B8304" s="4" t="s">
        <v>1067</v>
      </c>
      <c r="C8304" s="4" t="s">
        <v>3133</v>
      </c>
      <c r="D8304" s="10">
        <v>1.591055432E9</v>
      </c>
      <c r="E8304" s="25">
        <v>0.10192157</v>
      </c>
      <c r="G8304" s="25"/>
    </row>
    <row r="8305">
      <c r="A8305" s="4" t="s">
        <v>22783</v>
      </c>
      <c r="B8305" s="4" t="s">
        <v>7333</v>
      </c>
      <c r="C8305" s="4" t="s">
        <v>9223</v>
      </c>
      <c r="D8305" s="10">
        <v>1.591101029E9</v>
      </c>
      <c r="E8305" s="25">
        <v>0.101846546</v>
      </c>
      <c r="G8305" s="25"/>
    </row>
    <row r="8306">
      <c r="A8306" s="4" t="s">
        <v>22784</v>
      </c>
      <c r="B8306" s="4" t="s">
        <v>13492</v>
      </c>
      <c r="C8306" s="4" t="s">
        <v>6141</v>
      </c>
      <c r="D8306" s="10">
        <v>1.593038466E9</v>
      </c>
      <c r="E8306" s="25">
        <v>0.101770304</v>
      </c>
      <c r="G8306" s="25"/>
    </row>
    <row r="8307">
      <c r="A8307" s="22" t="s">
        <v>22785</v>
      </c>
      <c r="B8307" s="4" t="s">
        <v>14383</v>
      </c>
      <c r="C8307" s="4" t="s">
        <v>3678</v>
      </c>
      <c r="D8307" s="10">
        <v>1.59200188E9</v>
      </c>
      <c r="E8307" s="25">
        <v>0.10176736</v>
      </c>
      <c r="G8307" s="25"/>
    </row>
    <row r="8308">
      <c r="A8308" s="4" t="s">
        <v>22786</v>
      </c>
      <c r="B8308" s="4" t="s">
        <v>22787</v>
      </c>
      <c r="C8308" s="4" t="s">
        <v>864</v>
      </c>
      <c r="D8308" s="10">
        <v>1.593714597E9</v>
      </c>
      <c r="E8308" s="25">
        <v>0.10176679</v>
      </c>
      <c r="G8308" s="25"/>
    </row>
    <row r="8309">
      <c r="A8309" s="4" t="s">
        <v>22788</v>
      </c>
      <c r="B8309" s="4" t="s">
        <v>13656</v>
      </c>
      <c r="C8309" s="4" t="s">
        <v>9466</v>
      </c>
      <c r="D8309" s="10">
        <v>1.59249048E9</v>
      </c>
      <c r="E8309" s="25">
        <v>0.10165984</v>
      </c>
      <c r="G8309" s="25"/>
    </row>
    <row r="8310">
      <c r="A8310" s="4" t="s">
        <v>22789</v>
      </c>
      <c r="B8310" s="4" t="s">
        <v>16738</v>
      </c>
      <c r="C8310" s="4" t="s">
        <v>4788</v>
      </c>
      <c r="D8310" s="10">
        <v>1.592611749E9</v>
      </c>
      <c r="E8310" s="25">
        <v>0.10164957</v>
      </c>
      <c r="G8310" s="25"/>
    </row>
    <row r="8311">
      <c r="A8311" s="22" t="s">
        <v>22790</v>
      </c>
      <c r="B8311" s="4" t="s">
        <v>22791</v>
      </c>
      <c r="C8311" s="4" t="s">
        <v>11926</v>
      </c>
      <c r="D8311" s="10">
        <v>1.592580259E9</v>
      </c>
      <c r="E8311" s="25">
        <v>0.10164339</v>
      </c>
      <c r="G8311" s="25"/>
    </row>
    <row r="8312">
      <c r="A8312" s="22" t="s">
        <v>22792</v>
      </c>
      <c r="B8312" s="4" t="s">
        <v>20804</v>
      </c>
      <c r="C8312" s="4" t="s">
        <v>810</v>
      </c>
      <c r="D8312" s="10">
        <v>1.59274561E9</v>
      </c>
      <c r="E8312" s="25">
        <v>0.10164102</v>
      </c>
      <c r="G8312" s="25"/>
    </row>
    <row r="8313">
      <c r="A8313" s="4" t="s">
        <v>22793</v>
      </c>
      <c r="B8313" s="4" t="s">
        <v>14506</v>
      </c>
      <c r="C8313" s="4" t="s">
        <v>5298</v>
      </c>
      <c r="D8313" s="10">
        <v>1.59236076E9</v>
      </c>
      <c r="E8313" s="25">
        <v>0.10158983</v>
      </c>
      <c r="G8313" s="25"/>
    </row>
    <row r="8314">
      <c r="A8314" s="4" t="s">
        <v>22794</v>
      </c>
      <c r="B8314" s="4" t="s">
        <v>16689</v>
      </c>
      <c r="C8314" s="4" t="s">
        <v>1886</v>
      </c>
      <c r="D8314" s="10">
        <v>1.592073694E9</v>
      </c>
      <c r="E8314" s="25">
        <v>0.101586714</v>
      </c>
      <c r="G8314" s="25"/>
    </row>
    <row r="8315">
      <c r="A8315" s="4" t="s">
        <v>22795</v>
      </c>
      <c r="B8315" s="4" t="s">
        <v>22796</v>
      </c>
      <c r="C8315" s="4" t="s">
        <v>10082</v>
      </c>
      <c r="D8315" s="10">
        <v>1.591998353E9</v>
      </c>
      <c r="E8315" s="25">
        <v>0.101577945</v>
      </c>
      <c r="G8315" s="25"/>
    </row>
    <row r="8316">
      <c r="A8316" s="4" t="s">
        <v>22797</v>
      </c>
      <c r="B8316" s="4" t="s">
        <v>1619</v>
      </c>
      <c r="C8316" s="4" t="s">
        <v>4086</v>
      </c>
      <c r="D8316" s="10">
        <v>1.591482712E9</v>
      </c>
      <c r="E8316" s="25">
        <v>0.101552606</v>
      </c>
      <c r="G8316" s="25"/>
    </row>
    <row r="8317">
      <c r="A8317" s="4" t="s">
        <v>22798</v>
      </c>
      <c r="B8317" s="4" t="s">
        <v>951</v>
      </c>
      <c r="C8317" s="4" t="s">
        <v>7614</v>
      </c>
      <c r="D8317" s="10">
        <v>1.592927872E9</v>
      </c>
      <c r="E8317" s="25">
        <v>0.101524785</v>
      </c>
      <c r="G8317" s="25"/>
    </row>
    <row r="8318">
      <c r="A8318" s="4" t="s">
        <v>22799</v>
      </c>
      <c r="B8318" s="4" t="s">
        <v>13643</v>
      </c>
      <c r="C8318" s="4" t="s">
        <v>11252</v>
      </c>
      <c r="D8318" s="10">
        <v>1.593218293E9</v>
      </c>
      <c r="E8318" s="25">
        <v>0.10149656</v>
      </c>
      <c r="G8318" s="25"/>
    </row>
    <row r="8319">
      <c r="A8319" s="4" t="s">
        <v>22800</v>
      </c>
      <c r="B8319" s="4" t="s">
        <v>15742</v>
      </c>
      <c r="C8319" s="4" t="s">
        <v>29</v>
      </c>
      <c r="D8319" s="10">
        <v>1.593140502E9</v>
      </c>
      <c r="E8319" s="25">
        <v>0.101479076</v>
      </c>
      <c r="G8319" s="25"/>
    </row>
    <row r="8320">
      <c r="A8320" s="4" t="s">
        <v>22801</v>
      </c>
      <c r="B8320" s="4" t="s">
        <v>16908</v>
      </c>
      <c r="C8320" s="4" t="s">
        <v>5424</v>
      </c>
      <c r="D8320" s="10">
        <v>1.59178971E9</v>
      </c>
      <c r="E8320" s="25">
        <v>0.101412125</v>
      </c>
      <c r="G8320" s="25"/>
    </row>
    <row r="8321">
      <c r="A8321" s="4" t="s">
        <v>22802</v>
      </c>
      <c r="B8321" s="4" t="s">
        <v>8319</v>
      </c>
      <c r="C8321" s="4" t="s">
        <v>10478</v>
      </c>
      <c r="D8321" s="10">
        <v>1.592333596E9</v>
      </c>
      <c r="E8321" s="25">
        <v>0.10140041</v>
      </c>
      <c r="G8321" s="25"/>
    </row>
    <row r="8322">
      <c r="A8322" s="4" t="s">
        <v>22803</v>
      </c>
      <c r="B8322" s="4" t="s">
        <v>22804</v>
      </c>
      <c r="C8322" s="4" t="s">
        <v>10908</v>
      </c>
      <c r="D8322" s="10">
        <v>1.592001064E9</v>
      </c>
      <c r="E8322" s="25">
        <v>0.10134264</v>
      </c>
      <c r="G8322" s="25"/>
    </row>
    <row r="8323">
      <c r="A8323" s="4" t="s">
        <v>22805</v>
      </c>
      <c r="B8323" s="4" t="s">
        <v>22806</v>
      </c>
      <c r="C8323" s="4" t="s">
        <v>6585</v>
      </c>
      <c r="D8323" s="10">
        <v>1.59293203E9</v>
      </c>
      <c r="E8323" s="25">
        <v>0.10134021</v>
      </c>
      <c r="G8323" s="25"/>
    </row>
    <row r="8324">
      <c r="A8324" s="4" t="s">
        <v>22807</v>
      </c>
      <c r="B8324" s="4" t="s">
        <v>13663</v>
      </c>
      <c r="C8324" s="4" t="s">
        <v>9894</v>
      </c>
      <c r="D8324" s="10">
        <v>1.591924059E9</v>
      </c>
      <c r="E8324" s="25">
        <v>0.10130807</v>
      </c>
      <c r="G8324" s="25"/>
    </row>
    <row r="8325">
      <c r="A8325" s="4" t="s">
        <v>22808</v>
      </c>
      <c r="B8325" s="4" t="s">
        <v>13198</v>
      </c>
      <c r="C8325" s="4" t="s">
        <v>11033</v>
      </c>
      <c r="D8325" s="10">
        <v>1.593198225E9</v>
      </c>
      <c r="E8325" s="25">
        <v>0.10130362</v>
      </c>
      <c r="G8325" s="25"/>
    </row>
    <row r="8326">
      <c r="A8326" s="22" t="s">
        <v>22809</v>
      </c>
      <c r="B8326" s="4" t="s">
        <v>3886</v>
      </c>
      <c r="C8326" s="4" t="s">
        <v>6064</v>
      </c>
      <c r="D8326" s="10">
        <v>1.593074254E9</v>
      </c>
      <c r="E8326" s="25">
        <v>0.101258375</v>
      </c>
      <c r="G8326" s="25"/>
    </row>
    <row r="8327">
      <c r="A8327" s="4" t="s">
        <v>22810</v>
      </c>
      <c r="B8327" s="4" t="s">
        <v>13502</v>
      </c>
      <c r="C8327" s="4" t="s">
        <v>7422</v>
      </c>
      <c r="D8327" s="10">
        <v>1.591316775E9</v>
      </c>
      <c r="E8327" s="25">
        <v>0.101244815</v>
      </c>
      <c r="G8327" s="25"/>
    </row>
    <row r="8328">
      <c r="A8328" s="22" t="s">
        <v>22811</v>
      </c>
      <c r="B8328" s="4" t="s">
        <v>2065</v>
      </c>
      <c r="C8328" s="4" t="s">
        <v>6174</v>
      </c>
      <c r="D8328" s="10">
        <v>1.592578447E9</v>
      </c>
      <c r="E8328" s="25">
        <v>0.101244695</v>
      </c>
      <c r="G8328" s="25"/>
    </row>
    <row r="8329">
      <c r="A8329" s="22" t="s">
        <v>22812</v>
      </c>
      <c r="B8329" s="4" t="s">
        <v>13813</v>
      </c>
      <c r="C8329" s="4" t="s">
        <v>2224</v>
      </c>
      <c r="D8329" s="10">
        <v>1.591748425E9</v>
      </c>
      <c r="E8329" s="25">
        <v>0.10119322</v>
      </c>
      <c r="G8329" s="25"/>
    </row>
    <row r="8330">
      <c r="A8330" s="4" t="s">
        <v>22813</v>
      </c>
      <c r="B8330" s="4" t="s">
        <v>4137</v>
      </c>
      <c r="C8330" s="4" t="s">
        <v>11496</v>
      </c>
      <c r="D8330" s="10">
        <v>1.591233328E9</v>
      </c>
      <c r="E8330" s="25">
        <v>0.101111434</v>
      </c>
      <c r="G8330" s="25"/>
    </row>
    <row r="8331">
      <c r="A8331" s="4" t="s">
        <v>22814</v>
      </c>
      <c r="B8331" s="4" t="s">
        <v>13710</v>
      </c>
      <c r="C8331" s="4" t="s">
        <v>74</v>
      </c>
      <c r="D8331" s="10">
        <v>1.591926083E9</v>
      </c>
      <c r="E8331" s="25">
        <v>0.10110168</v>
      </c>
      <c r="G8331" s="25"/>
    </row>
    <row r="8332">
      <c r="A8332" s="22" t="s">
        <v>22815</v>
      </c>
      <c r="B8332" s="4" t="s">
        <v>6282</v>
      </c>
      <c r="C8332" s="4" t="s">
        <v>2778</v>
      </c>
      <c r="D8332" s="10">
        <v>1.592676453E9</v>
      </c>
      <c r="E8332" s="25">
        <v>0.10103935</v>
      </c>
      <c r="G8332" s="25"/>
    </row>
    <row r="8333">
      <c r="A8333" s="4" t="s">
        <v>22816</v>
      </c>
      <c r="B8333" s="4" t="s">
        <v>8319</v>
      </c>
      <c r="C8333" s="4" t="s">
        <v>8041</v>
      </c>
      <c r="D8333" s="10">
        <v>1.592650532E9</v>
      </c>
      <c r="E8333" s="25">
        <v>0.10103173</v>
      </c>
      <c r="G8333" s="25"/>
    </row>
    <row r="8334">
      <c r="A8334" s="4" t="s">
        <v>22817</v>
      </c>
      <c r="B8334" s="4" t="s">
        <v>17375</v>
      </c>
      <c r="C8334" s="4" t="s">
        <v>1451</v>
      </c>
      <c r="D8334" s="10">
        <v>1.591231108E9</v>
      </c>
      <c r="E8334" s="25">
        <v>0.101012565</v>
      </c>
      <c r="G8334" s="25"/>
    </row>
    <row r="8335">
      <c r="A8335" s="4" t="s">
        <v>22818</v>
      </c>
      <c r="B8335" s="4" t="s">
        <v>13677</v>
      </c>
      <c r="C8335" s="4" t="s">
        <v>1406</v>
      </c>
      <c r="D8335" s="10">
        <v>1.593442941E9</v>
      </c>
      <c r="E8335" s="25">
        <v>0.10099825</v>
      </c>
      <c r="G8335" s="25"/>
    </row>
    <row r="8336">
      <c r="A8336" s="4" t="s">
        <v>22819</v>
      </c>
      <c r="B8336" s="4" t="s">
        <v>14975</v>
      </c>
      <c r="C8336" s="4" t="s">
        <v>2085</v>
      </c>
      <c r="D8336" s="10">
        <v>1.592672703E9</v>
      </c>
      <c r="E8336" s="25">
        <v>0.100989945</v>
      </c>
      <c r="G8336" s="25"/>
    </row>
    <row r="8337">
      <c r="A8337" s="4" t="s">
        <v>22820</v>
      </c>
      <c r="B8337" s="4" t="s">
        <v>13715</v>
      </c>
      <c r="C8337" s="4" t="s">
        <v>323</v>
      </c>
      <c r="D8337" s="10">
        <v>1.592407315E9</v>
      </c>
      <c r="E8337" s="25">
        <v>0.10090401</v>
      </c>
      <c r="G8337" s="25"/>
    </row>
    <row r="8338">
      <c r="A8338" s="22" t="s">
        <v>22821</v>
      </c>
      <c r="B8338" s="4" t="s">
        <v>945</v>
      </c>
      <c r="C8338" s="4" t="s">
        <v>7062</v>
      </c>
      <c r="D8338" s="10">
        <v>1.593328126E9</v>
      </c>
      <c r="E8338" s="25">
        <v>0.10088681</v>
      </c>
      <c r="G8338" s="25"/>
    </row>
    <row r="8339">
      <c r="A8339" s="4" t="s">
        <v>22822</v>
      </c>
      <c r="B8339" s="4" t="s">
        <v>13333</v>
      </c>
      <c r="C8339" s="4" t="s">
        <v>271</v>
      </c>
      <c r="D8339" s="10">
        <v>1.592406373E9</v>
      </c>
      <c r="E8339" s="25">
        <v>0.100872554</v>
      </c>
      <c r="G8339" s="25"/>
    </row>
    <row r="8340">
      <c r="A8340" s="4" t="s">
        <v>22823</v>
      </c>
      <c r="B8340" s="4" t="s">
        <v>2065</v>
      </c>
      <c r="C8340" s="4" t="s">
        <v>9796</v>
      </c>
      <c r="D8340" s="10">
        <v>1.593456409E9</v>
      </c>
      <c r="E8340" s="25">
        <v>0.10086049</v>
      </c>
      <c r="G8340" s="25"/>
    </row>
    <row r="8341">
      <c r="A8341" s="4" t="s">
        <v>22824</v>
      </c>
      <c r="B8341" s="4" t="s">
        <v>16145</v>
      </c>
      <c r="C8341" s="4" t="s">
        <v>5845</v>
      </c>
      <c r="D8341" s="10">
        <v>1.591126112E9</v>
      </c>
      <c r="E8341" s="25">
        <v>0.10085131</v>
      </c>
      <c r="G8341" s="25"/>
    </row>
    <row r="8342">
      <c r="A8342" s="4" t="s">
        <v>22825</v>
      </c>
      <c r="B8342" s="4" t="s">
        <v>1790</v>
      </c>
      <c r="C8342" s="4" t="s">
        <v>10701</v>
      </c>
      <c r="D8342" s="10">
        <v>1.593117969E9</v>
      </c>
      <c r="E8342" s="25">
        <v>0.10084791</v>
      </c>
      <c r="G8342" s="25"/>
    </row>
    <row r="8343">
      <c r="A8343" s="4" t="s">
        <v>22826</v>
      </c>
      <c r="B8343" s="4" t="s">
        <v>22827</v>
      </c>
      <c r="C8343" s="4" t="s">
        <v>975</v>
      </c>
      <c r="D8343" s="10">
        <v>1.59164342E9</v>
      </c>
      <c r="E8343" s="25">
        <v>0.10079804</v>
      </c>
      <c r="G8343" s="25"/>
    </row>
    <row r="8344">
      <c r="A8344" s="4" t="s">
        <v>22828</v>
      </c>
      <c r="B8344" s="4" t="s">
        <v>22829</v>
      </c>
      <c r="C8344" s="4" t="s">
        <v>8918</v>
      </c>
      <c r="D8344" s="10">
        <v>1.592002496E9</v>
      </c>
      <c r="E8344" s="25">
        <v>0.10079314</v>
      </c>
      <c r="G8344" s="25"/>
    </row>
    <row r="8345">
      <c r="A8345" s="22" t="s">
        <v>22830</v>
      </c>
      <c r="B8345" s="4" t="s">
        <v>3294</v>
      </c>
      <c r="C8345" s="4" t="s">
        <v>208</v>
      </c>
      <c r="D8345" s="10">
        <v>1.59283911E9</v>
      </c>
      <c r="E8345" s="25">
        <v>0.10074281</v>
      </c>
      <c r="G8345" s="25"/>
    </row>
    <row r="8346">
      <c r="A8346" s="4" t="s">
        <v>22831</v>
      </c>
      <c r="B8346" s="4" t="s">
        <v>14409</v>
      </c>
      <c r="C8346" s="4" t="s">
        <v>8671</v>
      </c>
      <c r="D8346" s="10">
        <v>1.59154789E9</v>
      </c>
      <c r="E8346" s="25">
        <v>0.10070091</v>
      </c>
      <c r="G8346" s="25"/>
    </row>
    <row r="8347">
      <c r="A8347" s="4" t="s">
        <v>22832</v>
      </c>
      <c r="B8347" s="4" t="s">
        <v>13135</v>
      </c>
      <c r="C8347" s="4" t="s">
        <v>12449</v>
      </c>
      <c r="D8347" s="10">
        <v>1.591388788E9</v>
      </c>
      <c r="E8347" s="25">
        <v>0.100693986</v>
      </c>
      <c r="G8347" s="25"/>
    </row>
    <row r="8348">
      <c r="A8348" s="4" t="s">
        <v>22833</v>
      </c>
      <c r="B8348" s="4" t="s">
        <v>17234</v>
      </c>
      <c r="C8348" s="4" t="s">
        <v>11901</v>
      </c>
      <c r="D8348" s="10">
        <v>1.592793571E9</v>
      </c>
      <c r="E8348" s="25">
        <v>0.10060943</v>
      </c>
      <c r="G8348" s="25"/>
    </row>
    <row r="8349">
      <c r="A8349" s="4" t="s">
        <v>22834</v>
      </c>
      <c r="B8349" s="4" t="s">
        <v>8142</v>
      </c>
      <c r="C8349" s="4" t="s">
        <v>11323</v>
      </c>
      <c r="D8349" s="10">
        <v>1.591910491E9</v>
      </c>
      <c r="E8349" s="25">
        <v>0.10060724</v>
      </c>
      <c r="G8349" s="25"/>
    </row>
    <row r="8350">
      <c r="A8350" s="4" t="s">
        <v>22835</v>
      </c>
      <c r="B8350" s="4" t="s">
        <v>13395</v>
      </c>
      <c r="C8350" s="4" t="s">
        <v>1982</v>
      </c>
      <c r="D8350" s="10">
        <v>1.591146508E9</v>
      </c>
      <c r="E8350" s="25">
        <v>0.100597546</v>
      </c>
      <c r="G8350" s="25"/>
    </row>
    <row r="8351">
      <c r="A8351" s="4" t="s">
        <v>22836</v>
      </c>
      <c r="B8351" s="4" t="s">
        <v>4210</v>
      </c>
      <c r="C8351" s="4" t="s">
        <v>7771</v>
      </c>
      <c r="D8351" s="10">
        <v>1.592533637E9</v>
      </c>
      <c r="E8351" s="25">
        <v>0.10057301</v>
      </c>
      <c r="G8351" s="25"/>
    </row>
    <row r="8352">
      <c r="A8352" s="4" t="s">
        <v>22837</v>
      </c>
      <c r="B8352" s="4" t="s">
        <v>20521</v>
      </c>
      <c r="C8352" s="4" t="s">
        <v>9736</v>
      </c>
      <c r="D8352" s="10">
        <v>1.592178313E9</v>
      </c>
      <c r="E8352" s="25">
        <v>0.100521475</v>
      </c>
      <c r="G8352" s="25"/>
    </row>
    <row r="8353">
      <c r="A8353" s="4" t="s">
        <v>22838</v>
      </c>
      <c r="B8353" s="4" t="s">
        <v>12250</v>
      </c>
      <c r="C8353" s="4" t="s">
        <v>2442</v>
      </c>
      <c r="D8353" s="10">
        <v>1.592630192E9</v>
      </c>
      <c r="E8353" s="25">
        <v>0.10051593</v>
      </c>
      <c r="G8353" s="25"/>
    </row>
    <row r="8354">
      <c r="A8354" s="4" t="s">
        <v>22839</v>
      </c>
      <c r="B8354" s="4" t="s">
        <v>14018</v>
      </c>
      <c r="C8354" s="4" t="s">
        <v>7399</v>
      </c>
      <c r="D8354" s="10">
        <v>1.592927822E9</v>
      </c>
      <c r="E8354" s="25">
        <v>0.10051149</v>
      </c>
      <c r="G8354" s="25"/>
    </row>
    <row r="8355">
      <c r="A8355" s="4" t="s">
        <v>22840</v>
      </c>
      <c r="B8355" s="4" t="s">
        <v>13819</v>
      </c>
      <c r="C8355" s="4" t="s">
        <v>12097</v>
      </c>
      <c r="D8355" s="10">
        <v>1.593396008E9</v>
      </c>
      <c r="E8355" s="25">
        <v>0.10046676</v>
      </c>
      <c r="G8355" s="25"/>
    </row>
    <row r="8356">
      <c r="A8356" s="4" t="s">
        <v>22841</v>
      </c>
      <c r="B8356" s="4" t="s">
        <v>11127</v>
      </c>
      <c r="C8356" s="4" t="s">
        <v>4548</v>
      </c>
      <c r="D8356" s="10">
        <v>1.591384153E9</v>
      </c>
      <c r="E8356" s="25">
        <v>0.10039185</v>
      </c>
      <c r="G8356" s="25"/>
    </row>
    <row r="8357">
      <c r="A8357" s="22" t="s">
        <v>22842</v>
      </c>
      <c r="B8357" s="4" t="s">
        <v>13135</v>
      </c>
      <c r="C8357" s="4" t="s">
        <v>1189</v>
      </c>
      <c r="D8357" s="10">
        <v>1.591811619E9</v>
      </c>
      <c r="E8357" s="25">
        <v>0.10038671</v>
      </c>
      <c r="G8357" s="25"/>
    </row>
    <row r="8358">
      <c r="A8358" s="4" t="s">
        <v>22843</v>
      </c>
      <c r="B8358" s="4" t="s">
        <v>15715</v>
      </c>
      <c r="C8358" s="4" t="s">
        <v>410</v>
      </c>
      <c r="D8358" s="10">
        <v>1.592415026E9</v>
      </c>
      <c r="E8358" s="25">
        <v>0.100378744</v>
      </c>
      <c r="G8358" s="25"/>
    </row>
    <row r="8359">
      <c r="A8359" s="4" t="s">
        <v>22844</v>
      </c>
      <c r="B8359" s="4" t="s">
        <v>1619</v>
      </c>
      <c r="C8359" s="4" t="s">
        <v>428</v>
      </c>
      <c r="D8359" s="10">
        <v>1.591282258E9</v>
      </c>
      <c r="E8359" s="25">
        <v>0.10034787</v>
      </c>
      <c r="G8359" s="25"/>
    </row>
    <row r="8360">
      <c r="A8360" s="4" t="s">
        <v>22845</v>
      </c>
      <c r="B8360" s="4" t="s">
        <v>8319</v>
      </c>
      <c r="C8360" s="4" t="s">
        <v>8724</v>
      </c>
      <c r="D8360" s="10">
        <v>1.591295569E9</v>
      </c>
      <c r="E8360" s="25">
        <v>0.10023694</v>
      </c>
      <c r="G8360" s="25"/>
    </row>
    <row r="8361">
      <c r="A8361" s="4" t="s">
        <v>22846</v>
      </c>
      <c r="B8361" s="4" t="s">
        <v>18245</v>
      </c>
      <c r="C8361" s="4" t="s">
        <v>5524</v>
      </c>
      <c r="D8361" s="10">
        <v>1.593173889E9</v>
      </c>
      <c r="E8361" s="25">
        <v>0.10021235</v>
      </c>
      <c r="G8361" s="25"/>
    </row>
    <row r="8362">
      <c r="A8362" s="22" t="s">
        <v>22847</v>
      </c>
      <c r="B8362" s="4" t="s">
        <v>8235</v>
      </c>
      <c r="C8362" s="4" t="s">
        <v>11365</v>
      </c>
      <c r="D8362" s="10">
        <v>1.591827288E9</v>
      </c>
      <c r="E8362" s="25">
        <v>0.10018765</v>
      </c>
      <c r="G8362" s="25"/>
    </row>
    <row r="8363">
      <c r="A8363" s="4" t="s">
        <v>22848</v>
      </c>
      <c r="B8363" s="4" t="s">
        <v>15656</v>
      </c>
      <c r="C8363" s="4" t="s">
        <v>6250</v>
      </c>
      <c r="D8363" s="10">
        <v>1.592657864E9</v>
      </c>
      <c r="E8363" s="25">
        <v>0.10014864</v>
      </c>
      <c r="G8363" s="25"/>
    </row>
    <row r="8364">
      <c r="A8364" s="4" t="s">
        <v>22849</v>
      </c>
      <c r="B8364" s="4" t="s">
        <v>22850</v>
      </c>
      <c r="C8364" s="4" t="s">
        <v>9780</v>
      </c>
      <c r="D8364" s="10">
        <v>1.592946967E9</v>
      </c>
      <c r="E8364" s="25">
        <v>0.10014367</v>
      </c>
      <c r="G8364" s="25"/>
    </row>
    <row r="8365">
      <c r="A8365" s="4" t="s">
        <v>22851</v>
      </c>
      <c r="B8365" s="4" t="s">
        <v>13135</v>
      </c>
      <c r="C8365" s="4" t="s">
        <v>7800</v>
      </c>
      <c r="D8365" s="10">
        <v>1.593023508E9</v>
      </c>
      <c r="E8365" s="25">
        <v>0.10013796</v>
      </c>
      <c r="G8365" s="25"/>
    </row>
    <row r="8366">
      <c r="A8366" s="4" t="s">
        <v>22852</v>
      </c>
      <c r="B8366" s="4" t="s">
        <v>973</v>
      </c>
      <c r="C8366" s="4" t="s">
        <v>2996</v>
      </c>
      <c r="D8366" s="10">
        <v>1.591297104E9</v>
      </c>
      <c r="E8366" s="25">
        <v>0.10013017</v>
      </c>
      <c r="G8366" s="25"/>
    </row>
    <row r="8367">
      <c r="A8367" s="4" t="s">
        <v>22853</v>
      </c>
      <c r="B8367" s="4" t="s">
        <v>13813</v>
      </c>
      <c r="C8367" s="4" t="s">
        <v>50</v>
      </c>
      <c r="D8367" s="10">
        <v>1.591728259E9</v>
      </c>
      <c r="E8367" s="25">
        <v>0.100066856</v>
      </c>
      <c r="G8367" s="25"/>
    </row>
    <row r="8368">
      <c r="A8368" s="22" t="s">
        <v>22854</v>
      </c>
      <c r="B8368" s="4" t="s">
        <v>872</v>
      </c>
      <c r="C8368" s="4" t="s">
        <v>688</v>
      </c>
      <c r="D8368" s="10">
        <v>1.592103701E9</v>
      </c>
      <c r="E8368" s="25">
        <v>0.100037135</v>
      </c>
      <c r="G8368" s="25"/>
    </row>
    <row r="8369">
      <c r="A8369" s="4" t="s">
        <v>22855</v>
      </c>
      <c r="B8369" s="4" t="s">
        <v>5559</v>
      </c>
      <c r="C8369" s="4" t="s">
        <v>8066</v>
      </c>
      <c r="D8369" s="10">
        <v>1.592075293E9</v>
      </c>
      <c r="E8369" s="25">
        <v>0.09998063</v>
      </c>
      <c r="G8369" s="25"/>
    </row>
    <row r="8370">
      <c r="A8370" s="4" t="s">
        <v>22856</v>
      </c>
      <c r="B8370" s="4" t="s">
        <v>14427</v>
      </c>
      <c r="C8370" s="4" t="s">
        <v>121</v>
      </c>
      <c r="D8370" s="10">
        <v>1.592421444E9</v>
      </c>
      <c r="E8370" s="25">
        <v>0.09998057</v>
      </c>
      <c r="G8370" s="25"/>
    </row>
    <row r="8371">
      <c r="A8371" s="4" t="s">
        <v>22857</v>
      </c>
      <c r="B8371" s="4" t="s">
        <v>5583</v>
      </c>
      <c r="C8371" s="4" t="s">
        <v>183</v>
      </c>
      <c r="D8371" s="10">
        <v>1.593397773E9</v>
      </c>
      <c r="E8371" s="25">
        <v>0.09997515</v>
      </c>
      <c r="G8371" s="25"/>
    </row>
    <row r="8372">
      <c r="A8372" s="4" t="s">
        <v>22858</v>
      </c>
      <c r="B8372" s="4" t="s">
        <v>22859</v>
      </c>
      <c r="C8372" s="4" t="s">
        <v>11600</v>
      </c>
      <c r="D8372" s="10">
        <v>1.5921646E9</v>
      </c>
      <c r="E8372" s="25">
        <v>0.09992269</v>
      </c>
      <c r="G8372" s="25"/>
    </row>
    <row r="8373">
      <c r="A8373" s="4" t="s">
        <v>22860</v>
      </c>
      <c r="B8373" s="4" t="s">
        <v>22861</v>
      </c>
      <c r="C8373" s="4" t="s">
        <v>1194</v>
      </c>
      <c r="D8373" s="10">
        <v>1.591904391E9</v>
      </c>
      <c r="E8373" s="25">
        <v>0.09991939</v>
      </c>
      <c r="G8373" s="25"/>
    </row>
    <row r="8374">
      <c r="A8374" s="4" t="s">
        <v>22862</v>
      </c>
      <c r="B8374" s="4" t="s">
        <v>17062</v>
      </c>
      <c r="C8374" s="4" t="s">
        <v>12120</v>
      </c>
      <c r="D8374" s="10">
        <v>1.591620863E9</v>
      </c>
      <c r="E8374" s="25">
        <v>0.09991905</v>
      </c>
      <c r="G8374" s="25"/>
    </row>
    <row r="8375">
      <c r="A8375" s="4" t="s">
        <v>22863</v>
      </c>
      <c r="B8375" s="4" t="s">
        <v>16738</v>
      </c>
      <c r="C8375" s="4" t="s">
        <v>3541</v>
      </c>
      <c r="D8375" s="10">
        <v>1.59258988E9</v>
      </c>
      <c r="E8375" s="25">
        <v>0.09986722</v>
      </c>
      <c r="G8375" s="25"/>
    </row>
    <row r="8376">
      <c r="A8376" s="4" t="s">
        <v>22864</v>
      </c>
      <c r="B8376" s="4" t="s">
        <v>4689</v>
      </c>
      <c r="C8376" s="4" t="s">
        <v>11252</v>
      </c>
      <c r="D8376" s="10">
        <v>1.593198965E9</v>
      </c>
      <c r="E8376" s="25">
        <v>0.099859715</v>
      </c>
      <c r="G8376" s="25"/>
    </row>
    <row r="8377">
      <c r="A8377" s="4" t="s">
        <v>22865</v>
      </c>
      <c r="B8377" s="4" t="s">
        <v>8319</v>
      </c>
      <c r="C8377" s="4" t="s">
        <v>3059</v>
      </c>
      <c r="D8377" s="10">
        <v>1.592945378E9</v>
      </c>
      <c r="E8377" s="25">
        <v>0.099846154</v>
      </c>
      <c r="G8377" s="25"/>
    </row>
    <row r="8378">
      <c r="A8378" s="4" t="s">
        <v>22866</v>
      </c>
      <c r="B8378" s="4" t="s">
        <v>13537</v>
      </c>
      <c r="C8378" s="4" t="s">
        <v>2974</v>
      </c>
      <c r="D8378" s="10">
        <v>1.592446695E9</v>
      </c>
      <c r="E8378" s="25">
        <v>0.09982399</v>
      </c>
      <c r="G8378" s="25"/>
    </row>
    <row r="8379">
      <c r="A8379" s="4" t="s">
        <v>22867</v>
      </c>
      <c r="B8379" s="4" t="s">
        <v>22868</v>
      </c>
      <c r="C8379" s="4" t="s">
        <v>11926</v>
      </c>
      <c r="D8379" s="10">
        <v>1.59259491E9</v>
      </c>
      <c r="E8379" s="25">
        <v>0.09980633</v>
      </c>
      <c r="G8379" s="25"/>
    </row>
    <row r="8380">
      <c r="A8380" s="4" t="s">
        <v>22869</v>
      </c>
      <c r="B8380" s="4" t="s">
        <v>17251</v>
      </c>
      <c r="C8380" s="4" t="s">
        <v>8307</v>
      </c>
      <c r="D8380" s="10">
        <v>1.591905203E9</v>
      </c>
      <c r="E8380" s="25">
        <v>0.09972524</v>
      </c>
      <c r="G8380" s="25"/>
    </row>
    <row r="8381">
      <c r="A8381" s="4" t="s">
        <v>22870</v>
      </c>
      <c r="B8381" s="4" t="s">
        <v>3259</v>
      </c>
      <c r="C8381" s="4" t="s">
        <v>7034</v>
      </c>
      <c r="D8381" s="10">
        <v>1.592339028E9</v>
      </c>
      <c r="E8381" s="25">
        <v>0.09968588</v>
      </c>
      <c r="G8381" s="25"/>
    </row>
    <row r="8382">
      <c r="A8382" s="4" t="s">
        <v>22871</v>
      </c>
      <c r="B8382" s="4" t="s">
        <v>6521</v>
      </c>
      <c r="C8382" s="4" t="s">
        <v>54</v>
      </c>
      <c r="D8382" s="10">
        <v>1.591668004E9</v>
      </c>
      <c r="E8382" s="25">
        <v>0.099676244</v>
      </c>
      <c r="G8382" s="25"/>
    </row>
    <row r="8383">
      <c r="A8383" s="4" t="s">
        <v>22872</v>
      </c>
      <c r="B8383" s="4" t="s">
        <v>14501</v>
      </c>
      <c r="C8383" s="4" t="s">
        <v>9332</v>
      </c>
      <c r="D8383" s="10">
        <v>1.593002487E9</v>
      </c>
      <c r="E8383" s="25">
        <v>0.09967272</v>
      </c>
      <c r="G8383" s="25"/>
    </row>
    <row r="8384">
      <c r="A8384" s="4" t="s">
        <v>22873</v>
      </c>
      <c r="B8384" s="4" t="s">
        <v>6282</v>
      </c>
      <c r="C8384" s="4" t="s">
        <v>8242</v>
      </c>
      <c r="D8384" s="10">
        <v>1.593350489E9</v>
      </c>
      <c r="E8384" s="25">
        <v>0.09962407</v>
      </c>
      <c r="G8384" s="25"/>
    </row>
    <row r="8385">
      <c r="A8385" s="4" t="s">
        <v>22874</v>
      </c>
      <c r="B8385" s="4" t="s">
        <v>13395</v>
      </c>
      <c r="C8385" s="4" t="s">
        <v>1694</v>
      </c>
      <c r="D8385" s="10">
        <v>1.591233303E9</v>
      </c>
      <c r="E8385" s="25">
        <v>0.09961997</v>
      </c>
      <c r="G8385" s="25"/>
    </row>
    <row r="8386">
      <c r="A8386" s="4" t="s">
        <v>22875</v>
      </c>
      <c r="B8386" s="4" t="s">
        <v>1595</v>
      </c>
      <c r="C8386" s="4" t="s">
        <v>11662</v>
      </c>
      <c r="D8386" s="10">
        <v>1.592510374E9</v>
      </c>
      <c r="E8386" s="25">
        <v>0.099614605</v>
      </c>
      <c r="G8386" s="25"/>
    </row>
    <row r="8387">
      <c r="A8387" s="22" t="s">
        <v>22876</v>
      </c>
      <c r="B8387" s="4" t="s">
        <v>1463</v>
      </c>
      <c r="C8387" s="4" t="s">
        <v>5421</v>
      </c>
      <c r="D8387" s="10">
        <v>1.591985525E9</v>
      </c>
      <c r="E8387" s="25">
        <v>0.099563584</v>
      </c>
      <c r="G8387" s="25"/>
    </row>
    <row r="8388">
      <c r="A8388" s="4" t="s">
        <v>22877</v>
      </c>
      <c r="B8388" s="4" t="s">
        <v>20068</v>
      </c>
      <c r="C8388" s="4" t="s">
        <v>10262</v>
      </c>
      <c r="D8388" s="10">
        <v>1.593396777E9</v>
      </c>
      <c r="E8388" s="25">
        <v>0.09953051</v>
      </c>
      <c r="G8388" s="25"/>
    </row>
    <row r="8389">
      <c r="A8389" s="22" t="s">
        <v>22878</v>
      </c>
      <c r="B8389" s="4" t="s">
        <v>2065</v>
      </c>
      <c r="C8389" s="4" t="s">
        <v>8506</v>
      </c>
      <c r="D8389" s="10">
        <v>1.592679188E9</v>
      </c>
      <c r="E8389" s="25">
        <v>0.09952139</v>
      </c>
      <c r="G8389" s="25"/>
    </row>
    <row r="8390">
      <c r="A8390" s="22" t="s">
        <v>22879</v>
      </c>
      <c r="B8390" s="4" t="s">
        <v>19454</v>
      </c>
      <c r="C8390" s="4" t="s">
        <v>10253</v>
      </c>
      <c r="D8390" s="10">
        <v>1.591410813E9</v>
      </c>
      <c r="E8390" s="25">
        <v>0.09948936</v>
      </c>
      <c r="G8390" s="25"/>
    </row>
    <row r="8391">
      <c r="A8391" s="4" t="s">
        <v>22880</v>
      </c>
      <c r="B8391" s="4" t="s">
        <v>2065</v>
      </c>
      <c r="C8391" s="4" t="s">
        <v>1203</v>
      </c>
      <c r="D8391" s="10">
        <v>1.591611772E9</v>
      </c>
      <c r="E8391" s="25">
        <v>0.09943806</v>
      </c>
      <c r="G8391" s="25"/>
    </row>
    <row r="8392">
      <c r="A8392" s="4" t="s">
        <v>22881</v>
      </c>
      <c r="B8392" s="4" t="s">
        <v>7979</v>
      </c>
      <c r="C8392" s="4" t="s">
        <v>6196</v>
      </c>
      <c r="D8392" s="10">
        <v>1.591111641E9</v>
      </c>
      <c r="E8392" s="25">
        <v>0.09940954</v>
      </c>
      <c r="G8392" s="25"/>
    </row>
    <row r="8393">
      <c r="A8393" s="4" t="s">
        <v>22882</v>
      </c>
      <c r="B8393" s="10">
        <v>1.9830602E7</v>
      </c>
      <c r="C8393" s="4" t="s">
        <v>5287</v>
      </c>
      <c r="D8393" s="10">
        <v>1.59201287E9</v>
      </c>
      <c r="E8393" s="25">
        <v>0.09940429</v>
      </c>
      <c r="G8393" s="25"/>
    </row>
    <row r="8394">
      <c r="A8394" s="4" t="s">
        <v>22883</v>
      </c>
      <c r="B8394" s="4" t="s">
        <v>19138</v>
      </c>
      <c r="C8394" s="4" t="s">
        <v>10552</v>
      </c>
      <c r="D8394" s="10">
        <v>1.592450019E9</v>
      </c>
      <c r="E8394" s="25">
        <v>0.09934173</v>
      </c>
      <c r="G8394" s="25"/>
    </row>
    <row r="8395">
      <c r="A8395" s="4" t="s">
        <v>22884</v>
      </c>
      <c r="B8395" s="4" t="s">
        <v>13663</v>
      </c>
      <c r="C8395" s="4" t="s">
        <v>12259</v>
      </c>
      <c r="D8395" s="10">
        <v>1.591584074E9</v>
      </c>
      <c r="E8395" s="25">
        <v>0.09933059</v>
      </c>
      <c r="G8395" s="25"/>
    </row>
    <row r="8396">
      <c r="A8396" s="4" t="s">
        <v>22885</v>
      </c>
      <c r="B8396" s="4" t="s">
        <v>11591</v>
      </c>
      <c r="C8396" s="4" t="s">
        <v>6183</v>
      </c>
      <c r="D8396" s="10">
        <v>1.592415763E9</v>
      </c>
      <c r="E8396" s="25">
        <v>0.09930912</v>
      </c>
      <c r="G8396" s="25"/>
    </row>
    <row r="8397">
      <c r="A8397" s="4" t="s">
        <v>22886</v>
      </c>
      <c r="B8397" s="4" t="s">
        <v>1790</v>
      </c>
      <c r="C8397" s="4" t="s">
        <v>5866</v>
      </c>
      <c r="D8397" s="10">
        <v>1.591127085E9</v>
      </c>
      <c r="E8397" s="25">
        <v>0.09928967</v>
      </c>
      <c r="G8397" s="25"/>
    </row>
    <row r="8398">
      <c r="A8398" s="22" t="s">
        <v>22887</v>
      </c>
      <c r="B8398" s="4" t="s">
        <v>3294</v>
      </c>
      <c r="C8398" s="4" t="s">
        <v>1632</v>
      </c>
      <c r="D8398" s="10">
        <v>1.591878848E9</v>
      </c>
      <c r="E8398" s="25">
        <v>0.09920962</v>
      </c>
      <c r="G8398" s="25"/>
    </row>
    <row r="8399">
      <c r="A8399" s="4" t="s">
        <v>22888</v>
      </c>
      <c r="B8399" s="4" t="s">
        <v>1619</v>
      </c>
      <c r="C8399" s="4" t="s">
        <v>8330</v>
      </c>
      <c r="D8399" s="10">
        <v>1.591550888E9</v>
      </c>
      <c r="E8399" s="25">
        <v>0.099205695</v>
      </c>
      <c r="G8399" s="25"/>
    </row>
    <row r="8400">
      <c r="A8400" s="22" t="s">
        <v>22889</v>
      </c>
      <c r="B8400" s="4" t="s">
        <v>1790</v>
      </c>
      <c r="C8400" s="4" t="s">
        <v>12492</v>
      </c>
      <c r="D8400" s="10">
        <v>1.592423188E9</v>
      </c>
      <c r="E8400" s="25">
        <v>0.09917932</v>
      </c>
      <c r="G8400" s="25"/>
    </row>
    <row r="8401">
      <c r="A8401" s="4" t="s">
        <v>22890</v>
      </c>
      <c r="B8401" s="4" t="s">
        <v>22891</v>
      </c>
      <c r="C8401" s="4" t="s">
        <v>7523</v>
      </c>
      <c r="D8401" s="10">
        <v>1.592448508E9</v>
      </c>
      <c r="E8401" s="25">
        <v>0.0991702</v>
      </c>
      <c r="G8401" s="25"/>
    </row>
    <row r="8402">
      <c r="A8402" s="4" t="s">
        <v>22892</v>
      </c>
      <c r="B8402" s="4" t="s">
        <v>15578</v>
      </c>
      <c r="C8402" s="4" t="s">
        <v>1685</v>
      </c>
      <c r="D8402" s="10">
        <v>1.59253574E9</v>
      </c>
      <c r="E8402" s="25">
        <v>0.09913274</v>
      </c>
      <c r="G8402" s="25"/>
    </row>
    <row r="8403">
      <c r="A8403" s="4" t="s">
        <v>22893</v>
      </c>
      <c r="B8403" s="4" t="s">
        <v>1067</v>
      </c>
      <c r="C8403" s="4" t="s">
        <v>3059</v>
      </c>
      <c r="D8403" s="10">
        <v>1.592944158E9</v>
      </c>
      <c r="E8403" s="25">
        <v>0.09909396</v>
      </c>
      <c r="G8403" s="25"/>
    </row>
    <row r="8404">
      <c r="A8404" s="4" t="s">
        <v>22894</v>
      </c>
      <c r="B8404" s="4" t="s">
        <v>21128</v>
      </c>
      <c r="C8404" s="4" t="s">
        <v>6307</v>
      </c>
      <c r="D8404" s="10">
        <v>1.591517586E9</v>
      </c>
      <c r="E8404" s="25">
        <v>0.09909038</v>
      </c>
      <c r="G8404" s="25"/>
    </row>
    <row r="8405">
      <c r="A8405" s="4" t="s">
        <v>22895</v>
      </c>
      <c r="B8405" s="4" t="s">
        <v>13738</v>
      </c>
      <c r="C8405" s="4" t="s">
        <v>5716</v>
      </c>
      <c r="D8405" s="10">
        <v>1.592613111E9</v>
      </c>
      <c r="E8405" s="25">
        <v>0.099069946</v>
      </c>
      <c r="G8405" s="25"/>
    </row>
    <row r="8406">
      <c r="A8406" s="4" t="s">
        <v>22896</v>
      </c>
      <c r="B8406" s="4" t="s">
        <v>1790</v>
      </c>
      <c r="C8406" s="4" t="s">
        <v>1760</v>
      </c>
      <c r="D8406" s="10">
        <v>1.591298381E9</v>
      </c>
      <c r="E8406" s="25">
        <v>0.099067524</v>
      </c>
      <c r="G8406" s="25"/>
    </row>
    <row r="8407">
      <c r="A8407" s="4" t="s">
        <v>22897</v>
      </c>
      <c r="B8407" s="4" t="s">
        <v>17342</v>
      </c>
      <c r="C8407" s="4" t="s">
        <v>5874</v>
      </c>
      <c r="D8407" s="10">
        <v>1.591107589E9</v>
      </c>
      <c r="E8407" s="25">
        <v>0.09904357</v>
      </c>
      <c r="G8407" s="25"/>
    </row>
    <row r="8408">
      <c r="A8408" s="4" t="s">
        <v>22898</v>
      </c>
      <c r="B8408" s="4" t="s">
        <v>13663</v>
      </c>
      <c r="C8408" s="4" t="s">
        <v>9637</v>
      </c>
      <c r="D8408" s="10">
        <v>1.592093743E9</v>
      </c>
      <c r="E8408" s="25">
        <v>0.09903947</v>
      </c>
      <c r="G8408" s="25"/>
    </row>
    <row r="8409">
      <c r="A8409" s="4" t="s">
        <v>22899</v>
      </c>
      <c r="B8409" s="4" t="s">
        <v>13567</v>
      </c>
      <c r="C8409" s="4" t="s">
        <v>2019</v>
      </c>
      <c r="D8409" s="10">
        <v>1.592872082E9</v>
      </c>
      <c r="E8409" s="25">
        <v>0.09895498</v>
      </c>
      <c r="G8409" s="25"/>
    </row>
    <row r="8410">
      <c r="A8410" s="4" t="s">
        <v>22900</v>
      </c>
      <c r="B8410" s="4" t="s">
        <v>22901</v>
      </c>
      <c r="C8410" s="4" t="s">
        <v>6130</v>
      </c>
      <c r="D8410" s="10">
        <v>1.594050475E9</v>
      </c>
      <c r="E8410" s="25">
        <v>0.09894713</v>
      </c>
      <c r="G8410" s="25"/>
    </row>
    <row r="8411">
      <c r="A8411" s="4" t="s">
        <v>22902</v>
      </c>
      <c r="B8411" s="4" t="s">
        <v>14817</v>
      </c>
      <c r="C8411" s="4" t="s">
        <v>7347</v>
      </c>
      <c r="D8411" s="10">
        <v>1.593186979E9</v>
      </c>
      <c r="E8411" s="25">
        <v>0.09890304</v>
      </c>
      <c r="G8411" s="25"/>
    </row>
    <row r="8412">
      <c r="A8412" s="4" t="s">
        <v>22903</v>
      </c>
      <c r="B8412" s="4" t="s">
        <v>1790</v>
      </c>
      <c r="C8412" s="4" t="s">
        <v>1255</v>
      </c>
      <c r="D8412" s="10">
        <v>1.592591214E9</v>
      </c>
      <c r="E8412" s="25">
        <v>0.09889375</v>
      </c>
      <c r="G8412" s="25"/>
    </row>
    <row r="8413">
      <c r="A8413" s="22" t="s">
        <v>22904</v>
      </c>
      <c r="B8413" s="4" t="s">
        <v>22905</v>
      </c>
      <c r="C8413" s="4" t="s">
        <v>6284</v>
      </c>
      <c r="D8413" s="10">
        <v>1.592591377E9</v>
      </c>
      <c r="E8413" s="25">
        <v>0.098879315</v>
      </c>
      <c r="G8413" s="25"/>
    </row>
    <row r="8414">
      <c r="A8414" s="22" t="s">
        <v>22906</v>
      </c>
      <c r="B8414" s="4" t="s">
        <v>6282</v>
      </c>
      <c r="C8414" s="4" t="s">
        <v>5373</v>
      </c>
      <c r="D8414" s="10">
        <v>1.592014142E9</v>
      </c>
      <c r="E8414" s="25">
        <v>0.0988111</v>
      </c>
      <c r="G8414" s="25"/>
    </row>
    <row r="8415">
      <c r="A8415" s="4" t="s">
        <v>22907</v>
      </c>
      <c r="B8415" s="4" t="s">
        <v>21563</v>
      </c>
      <c r="C8415" s="4" t="s">
        <v>1406</v>
      </c>
      <c r="D8415" s="10">
        <v>1.593444876E9</v>
      </c>
      <c r="E8415" s="25">
        <v>0.09877572</v>
      </c>
      <c r="G8415" s="25"/>
    </row>
    <row r="8416">
      <c r="A8416" s="24" t="s">
        <v>22908</v>
      </c>
      <c r="B8416" s="4" t="s">
        <v>22909</v>
      </c>
      <c r="C8416" s="4" t="s">
        <v>7947</v>
      </c>
      <c r="D8416" s="10">
        <v>1.592691607E9</v>
      </c>
      <c r="E8416" s="25">
        <v>0.09876383</v>
      </c>
      <c r="G8416" s="25"/>
    </row>
    <row r="8417">
      <c r="A8417" s="4" t="s">
        <v>22910</v>
      </c>
      <c r="B8417" s="4" t="s">
        <v>6034</v>
      </c>
      <c r="C8417" s="4" t="s">
        <v>9096</v>
      </c>
      <c r="D8417" s="10">
        <v>1.593467827E9</v>
      </c>
      <c r="E8417" s="25">
        <v>0.098755</v>
      </c>
      <c r="G8417" s="25"/>
    </row>
    <row r="8418">
      <c r="A8418" s="4" t="s">
        <v>22911</v>
      </c>
      <c r="B8418" s="4" t="s">
        <v>1871</v>
      </c>
      <c r="C8418" s="4" t="s">
        <v>3897</v>
      </c>
      <c r="D8418" s="10">
        <v>1.592511808E9</v>
      </c>
      <c r="E8418" s="25">
        <v>0.098611735</v>
      </c>
      <c r="G8418" s="25"/>
    </row>
    <row r="8419">
      <c r="A8419" s="4" t="s">
        <v>22912</v>
      </c>
      <c r="B8419" s="4" t="s">
        <v>9734</v>
      </c>
      <c r="C8419" s="4" t="s">
        <v>4792</v>
      </c>
      <c r="D8419" s="10">
        <v>1.59107604E9</v>
      </c>
      <c r="E8419" s="25">
        <v>0.098590575</v>
      </c>
      <c r="G8419" s="25"/>
    </row>
    <row r="8420">
      <c r="A8420" s="4" t="s">
        <v>22913</v>
      </c>
      <c r="B8420" s="4" t="s">
        <v>6282</v>
      </c>
      <c r="C8420" s="4" t="s">
        <v>4956</v>
      </c>
      <c r="D8420" s="10">
        <v>1.592589413E9</v>
      </c>
      <c r="E8420" s="25">
        <v>0.0985723</v>
      </c>
      <c r="G8420" s="25"/>
    </row>
    <row r="8421">
      <c r="A8421" s="4" t="s">
        <v>22914</v>
      </c>
      <c r="B8421" s="4" t="s">
        <v>14506</v>
      </c>
      <c r="C8421" s="4" t="s">
        <v>2219</v>
      </c>
      <c r="D8421" s="10">
        <v>1.591828278E9</v>
      </c>
      <c r="E8421" s="25">
        <v>0.09856792</v>
      </c>
      <c r="G8421" s="25"/>
    </row>
    <row r="8422">
      <c r="A8422" s="4" t="s">
        <v>22915</v>
      </c>
      <c r="B8422" s="4" t="s">
        <v>2065</v>
      </c>
      <c r="C8422" s="4" t="s">
        <v>10552</v>
      </c>
      <c r="D8422" s="10">
        <v>1.59241909E9</v>
      </c>
      <c r="E8422" s="25">
        <v>0.09856778</v>
      </c>
      <c r="G8422" s="25"/>
    </row>
    <row r="8423">
      <c r="A8423" s="4" t="s">
        <v>22916</v>
      </c>
      <c r="B8423" s="4" t="s">
        <v>13544</v>
      </c>
      <c r="C8423" s="4" t="s">
        <v>2871</v>
      </c>
      <c r="D8423" s="10">
        <v>1.591219836E9</v>
      </c>
      <c r="E8423" s="25">
        <v>0.09853409</v>
      </c>
      <c r="G8423" s="25"/>
    </row>
    <row r="8424">
      <c r="A8424" s="4" t="s">
        <v>22917</v>
      </c>
      <c r="B8424" s="4" t="s">
        <v>5337</v>
      </c>
      <c r="C8424" s="4" t="s">
        <v>4515</v>
      </c>
      <c r="D8424" s="10">
        <v>1.592842768E9</v>
      </c>
      <c r="E8424" s="25">
        <v>0.09848555</v>
      </c>
      <c r="G8424" s="25"/>
    </row>
    <row r="8425">
      <c r="A8425" s="4" t="s">
        <v>22918</v>
      </c>
      <c r="B8425" s="4" t="s">
        <v>13260</v>
      </c>
      <c r="C8425" s="4" t="s">
        <v>3848</v>
      </c>
      <c r="D8425" s="10">
        <v>1.591204998E9</v>
      </c>
      <c r="E8425" s="25">
        <v>0.09847303</v>
      </c>
      <c r="G8425" s="25"/>
    </row>
    <row r="8426">
      <c r="A8426" s="4" t="s">
        <v>22919</v>
      </c>
      <c r="B8426" s="4" t="s">
        <v>22920</v>
      </c>
      <c r="C8426" s="4" t="s">
        <v>6808</v>
      </c>
      <c r="D8426" s="10">
        <v>1.591224179E9</v>
      </c>
      <c r="E8426" s="25">
        <v>0.098449744</v>
      </c>
      <c r="G8426" s="25"/>
    </row>
    <row r="8427">
      <c r="A8427" s="4" t="s">
        <v>22921</v>
      </c>
      <c r="B8427" s="4" t="s">
        <v>1113</v>
      </c>
      <c r="C8427" s="4" t="s">
        <v>323</v>
      </c>
      <c r="D8427" s="10">
        <v>1.59240989E9</v>
      </c>
      <c r="E8427" s="25">
        <v>0.09832274</v>
      </c>
      <c r="G8427" s="25"/>
    </row>
    <row r="8428">
      <c r="A8428" s="4" t="s">
        <v>22922</v>
      </c>
      <c r="B8428" s="4" t="s">
        <v>13817</v>
      </c>
      <c r="C8428" s="4" t="s">
        <v>3085</v>
      </c>
      <c r="D8428" s="10">
        <v>1.591396616E9</v>
      </c>
      <c r="E8428" s="25">
        <v>0.09831336</v>
      </c>
      <c r="G8428" s="25"/>
    </row>
    <row r="8429">
      <c r="A8429" s="4" t="s">
        <v>22923</v>
      </c>
      <c r="B8429" s="4" t="s">
        <v>5086</v>
      </c>
      <c r="C8429" s="4" t="s">
        <v>11496</v>
      </c>
      <c r="D8429" s="10">
        <v>1.591204945E9</v>
      </c>
      <c r="E8429" s="25">
        <v>0.09828721</v>
      </c>
      <c r="G8429" s="25"/>
    </row>
    <row r="8430">
      <c r="A8430" s="4" t="s">
        <v>22924</v>
      </c>
      <c r="B8430" s="4" t="s">
        <v>17973</v>
      </c>
      <c r="C8430" s="4" t="s">
        <v>8955</v>
      </c>
      <c r="D8430" s="10">
        <v>1.591773164E9</v>
      </c>
      <c r="E8430" s="25">
        <v>0.098275095</v>
      </c>
      <c r="G8430" s="25"/>
    </row>
    <row r="8431">
      <c r="A8431" s="4" t="s">
        <v>22925</v>
      </c>
      <c r="B8431" s="4" t="s">
        <v>1041</v>
      </c>
      <c r="C8431" s="4" t="s">
        <v>2595</v>
      </c>
      <c r="D8431" s="10">
        <v>1.591479517E9</v>
      </c>
      <c r="E8431" s="25">
        <v>0.09827078</v>
      </c>
      <c r="G8431" s="25"/>
    </row>
    <row r="8432">
      <c r="A8432" s="4" t="s">
        <v>22926</v>
      </c>
      <c r="B8432" s="4" t="s">
        <v>11083</v>
      </c>
      <c r="C8432" s="4" t="s">
        <v>2346</v>
      </c>
      <c r="D8432" s="10">
        <v>1.59130043E9</v>
      </c>
      <c r="E8432" s="25">
        <v>0.09826585</v>
      </c>
      <c r="G8432" s="25"/>
    </row>
    <row r="8433">
      <c r="A8433" s="22" t="s">
        <v>22927</v>
      </c>
      <c r="B8433" s="4" t="s">
        <v>13695</v>
      </c>
      <c r="C8433" s="4" t="s">
        <v>8245</v>
      </c>
      <c r="D8433" s="10">
        <v>1.591067692E9</v>
      </c>
      <c r="E8433" s="25">
        <v>0.09817897</v>
      </c>
      <c r="G8433" s="25"/>
    </row>
    <row r="8434">
      <c r="A8434" s="4" t="s">
        <v>22928</v>
      </c>
      <c r="B8434" s="4" t="s">
        <v>21031</v>
      </c>
      <c r="C8434" s="4" t="s">
        <v>2939</v>
      </c>
      <c r="D8434" s="10">
        <v>1.592548939E9</v>
      </c>
      <c r="E8434" s="25">
        <v>0.09811037</v>
      </c>
      <c r="G8434" s="25"/>
    </row>
    <row r="8435">
      <c r="A8435" s="4" t="s">
        <v>22929</v>
      </c>
      <c r="B8435" s="4" t="s">
        <v>1474</v>
      </c>
      <c r="C8435" s="4" t="s">
        <v>975</v>
      </c>
      <c r="D8435" s="10">
        <v>1.59164068E9</v>
      </c>
      <c r="E8435" s="25">
        <v>0.09809818</v>
      </c>
      <c r="G8435" s="25"/>
    </row>
    <row r="8436">
      <c r="A8436" s="22" t="s">
        <v>22930</v>
      </c>
      <c r="B8436" s="4" t="s">
        <v>11199</v>
      </c>
      <c r="C8436" s="4" t="s">
        <v>6823</v>
      </c>
      <c r="D8436" s="10">
        <v>1.593049199E9</v>
      </c>
      <c r="E8436" s="25">
        <v>0.09809264</v>
      </c>
      <c r="G8436" s="25"/>
    </row>
    <row r="8437">
      <c r="A8437" s="4" t="s">
        <v>22931</v>
      </c>
      <c r="B8437" s="4" t="s">
        <v>1619</v>
      </c>
      <c r="C8437" s="4" t="s">
        <v>11512</v>
      </c>
      <c r="D8437" s="10">
        <v>1.593023221E9</v>
      </c>
      <c r="E8437" s="25">
        <v>0.09808867</v>
      </c>
      <c r="G8437" s="25"/>
    </row>
    <row r="8438">
      <c r="A8438" s="22" t="s">
        <v>22932</v>
      </c>
      <c r="B8438" s="4" t="s">
        <v>13987</v>
      </c>
      <c r="C8438" s="4" t="s">
        <v>12158</v>
      </c>
      <c r="D8438" s="10">
        <v>1.592158834E9</v>
      </c>
      <c r="E8438" s="25">
        <v>0.09808401</v>
      </c>
      <c r="G8438" s="25"/>
    </row>
    <row r="8439">
      <c r="A8439" s="4" t="s">
        <v>22933</v>
      </c>
      <c r="B8439" s="4" t="s">
        <v>22934</v>
      </c>
      <c r="C8439" s="4" t="s">
        <v>8139</v>
      </c>
      <c r="D8439" s="10">
        <v>1.592321707E9</v>
      </c>
      <c r="E8439" s="25">
        <v>0.09808401</v>
      </c>
      <c r="G8439" s="25"/>
    </row>
    <row r="8440">
      <c r="A8440" s="4" t="s">
        <v>22935</v>
      </c>
      <c r="B8440" s="4" t="s">
        <v>11591</v>
      </c>
      <c r="C8440" s="4" t="s">
        <v>9317</v>
      </c>
      <c r="D8440" s="10">
        <v>1.591808444E9</v>
      </c>
      <c r="E8440" s="25">
        <v>0.098070316</v>
      </c>
      <c r="G8440" s="25"/>
    </row>
    <row r="8441">
      <c r="A8441" s="4" t="s">
        <v>22936</v>
      </c>
      <c r="B8441" s="4" t="s">
        <v>13333</v>
      </c>
      <c r="C8441" s="4" t="s">
        <v>9977</v>
      </c>
      <c r="D8441" s="10">
        <v>1.591301991E9</v>
      </c>
      <c r="E8441" s="25">
        <v>0.098069355</v>
      </c>
      <c r="G8441" s="25"/>
    </row>
    <row r="8442">
      <c r="A8442" s="4" t="s">
        <v>22937</v>
      </c>
      <c r="B8442" s="4" t="s">
        <v>13098</v>
      </c>
      <c r="C8442" s="4" t="s">
        <v>575</v>
      </c>
      <c r="D8442" s="10">
        <v>1.592847746E9</v>
      </c>
      <c r="E8442" s="25">
        <v>0.09806032</v>
      </c>
      <c r="G8442" s="25"/>
    </row>
    <row r="8443">
      <c r="A8443" s="4" t="s">
        <v>22938</v>
      </c>
      <c r="B8443" s="4" t="s">
        <v>2575</v>
      </c>
      <c r="C8443" s="4" t="s">
        <v>383</v>
      </c>
      <c r="D8443" s="10">
        <v>1.5931375E9</v>
      </c>
      <c r="E8443" s="25">
        <v>0.098000616</v>
      </c>
      <c r="G8443" s="25"/>
    </row>
    <row r="8444">
      <c r="A8444" s="4" t="s">
        <v>22939</v>
      </c>
      <c r="B8444" s="4" t="s">
        <v>1327</v>
      </c>
      <c r="C8444" s="4" t="s">
        <v>4168</v>
      </c>
      <c r="D8444" s="10">
        <v>1.592244952E9</v>
      </c>
      <c r="E8444" s="25">
        <v>0.09797809</v>
      </c>
      <c r="G8444" s="25"/>
    </row>
    <row r="8445">
      <c r="A8445" s="22" t="s">
        <v>22940</v>
      </c>
      <c r="B8445" s="4" t="s">
        <v>22941</v>
      </c>
      <c r="C8445" s="4" t="s">
        <v>3819</v>
      </c>
      <c r="D8445" s="10">
        <v>1.591808701E9</v>
      </c>
      <c r="E8445" s="25">
        <v>0.097974874</v>
      </c>
      <c r="G8445" s="25"/>
    </row>
    <row r="8446">
      <c r="A8446" s="4" t="s">
        <v>22942</v>
      </c>
      <c r="B8446" s="4" t="s">
        <v>5086</v>
      </c>
      <c r="C8446" s="4" t="s">
        <v>1043</v>
      </c>
      <c r="D8446" s="10">
        <v>1.592597136E9</v>
      </c>
      <c r="E8446" s="25">
        <v>0.097967274</v>
      </c>
      <c r="G8446" s="25"/>
    </row>
    <row r="8447">
      <c r="A8447" s="4" t="s">
        <v>22943</v>
      </c>
      <c r="B8447" s="4" t="s">
        <v>22944</v>
      </c>
      <c r="C8447" s="4" t="s">
        <v>327</v>
      </c>
      <c r="D8447" s="10">
        <v>1.591051025E9</v>
      </c>
      <c r="E8447" s="25">
        <v>0.09794585</v>
      </c>
      <c r="G8447" s="25"/>
    </row>
    <row r="8448">
      <c r="A8448" s="24" t="s">
        <v>22945</v>
      </c>
      <c r="B8448" s="4" t="s">
        <v>13537</v>
      </c>
      <c r="C8448" s="4" t="s">
        <v>11676</v>
      </c>
      <c r="D8448" s="10">
        <v>1.591737507E9</v>
      </c>
      <c r="E8448" s="25">
        <v>0.097912505</v>
      </c>
      <c r="G8448" s="25"/>
    </row>
    <row r="8449">
      <c r="A8449" s="22" t="s">
        <v>22946</v>
      </c>
      <c r="B8449" s="4" t="s">
        <v>1790</v>
      </c>
      <c r="C8449" s="4" t="s">
        <v>750</v>
      </c>
      <c r="D8449" s="10">
        <v>1.591149925E9</v>
      </c>
      <c r="E8449" s="25">
        <v>0.09790607</v>
      </c>
      <c r="G8449" s="25"/>
    </row>
    <row r="8450">
      <c r="A8450" s="4" t="s">
        <v>22947</v>
      </c>
      <c r="B8450" s="4" t="s">
        <v>973</v>
      </c>
      <c r="C8450" s="4" t="s">
        <v>516</v>
      </c>
      <c r="D8450" s="10">
        <v>1.591415614E9</v>
      </c>
      <c r="E8450" s="25">
        <v>0.09788293</v>
      </c>
      <c r="G8450" s="25"/>
    </row>
    <row r="8451">
      <c r="A8451" s="22" t="s">
        <v>22948</v>
      </c>
      <c r="B8451" s="4" t="s">
        <v>22949</v>
      </c>
      <c r="C8451" s="4" t="s">
        <v>3239</v>
      </c>
      <c r="D8451" s="10">
        <v>1.591394461E9</v>
      </c>
      <c r="E8451" s="25">
        <v>0.09785362</v>
      </c>
      <c r="G8451" s="25"/>
    </row>
    <row r="8452">
      <c r="A8452" s="4" t="s">
        <v>22950</v>
      </c>
      <c r="B8452" s="4" t="s">
        <v>2040</v>
      </c>
      <c r="C8452" s="4" t="s">
        <v>6560</v>
      </c>
      <c r="D8452" s="10">
        <v>1.592520604E9</v>
      </c>
      <c r="E8452" s="25">
        <v>0.097833425</v>
      </c>
      <c r="G8452" s="25"/>
    </row>
    <row r="8453">
      <c r="A8453" s="4" t="s">
        <v>22951</v>
      </c>
      <c r="B8453" s="4" t="s">
        <v>13212</v>
      </c>
      <c r="C8453" s="4" t="s">
        <v>4607</v>
      </c>
      <c r="D8453" s="10">
        <v>1.591587769E9</v>
      </c>
      <c r="E8453" s="25">
        <v>0.09783213</v>
      </c>
      <c r="G8453" s="25"/>
    </row>
    <row r="8454">
      <c r="A8454" s="4" t="s">
        <v>22952</v>
      </c>
      <c r="B8454" s="4" t="s">
        <v>13135</v>
      </c>
      <c r="C8454" s="4" t="s">
        <v>11201</v>
      </c>
      <c r="D8454" s="10">
        <v>1.592013871E9</v>
      </c>
      <c r="E8454" s="25">
        <v>0.09775921</v>
      </c>
      <c r="G8454" s="25"/>
    </row>
    <row r="8455">
      <c r="A8455" s="22" t="s">
        <v>22953</v>
      </c>
      <c r="B8455" s="4" t="s">
        <v>1790</v>
      </c>
      <c r="C8455" s="4" t="s">
        <v>1142</v>
      </c>
      <c r="D8455" s="10">
        <v>1.592423267E9</v>
      </c>
      <c r="E8455" s="25">
        <v>0.09775791</v>
      </c>
      <c r="G8455" s="25"/>
    </row>
    <row r="8456">
      <c r="A8456" s="4" t="s">
        <v>22954</v>
      </c>
      <c r="B8456" s="4" t="s">
        <v>919</v>
      </c>
      <c r="C8456" s="4" t="s">
        <v>371</v>
      </c>
      <c r="D8456" s="10">
        <v>1.593467133E9</v>
      </c>
      <c r="E8456" s="25">
        <v>0.09775641</v>
      </c>
      <c r="G8456" s="25"/>
    </row>
    <row r="8457">
      <c r="A8457" s="4" t="s">
        <v>22955</v>
      </c>
      <c r="B8457" s="4" t="s">
        <v>22956</v>
      </c>
      <c r="C8457" s="4" t="s">
        <v>10952</v>
      </c>
      <c r="D8457" s="10">
        <v>1.592627421E9</v>
      </c>
      <c r="E8457" s="25">
        <v>0.097747706</v>
      </c>
      <c r="G8457" s="25"/>
    </row>
    <row r="8458">
      <c r="A8458" s="4" t="s">
        <v>22957</v>
      </c>
      <c r="B8458" s="4" t="s">
        <v>13964</v>
      </c>
      <c r="C8458" s="4" t="s">
        <v>9827</v>
      </c>
      <c r="D8458" s="10">
        <v>1.591566124E9</v>
      </c>
      <c r="E8458" s="25">
        <v>0.097731344</v>
      </c>
      <c r="G8458" s="25"/>
    </row>
    <row r="8459">
      <c r="A8459" s="4" t="s">
        <v>22958</v>
      </c>
      <c r="B8459" s="4" t="s">
        <v>16738</v>
      </c>
      <c r="C8459" s="4" t="s">
        <v>10961</v>
      </c>
      <c r="D8459" s="10">
        <v>1.591748332E9</v>
      </c>
      <c r="E8459" s="25">
        <v>0.09770704</v>
      </c>
      <c r="G8459" s="25"/>
    </row>
    <row r="8460">
      <c r="A8460" s="4" t="s">
        <v>22959</v>
      </c>
      <c r="B8460" s="4" t="s">
        <v>1619</v>
      </c>
      <c r="C8460" s="4" t="s">
        <v>8667</v>
      </c>
      <c r="D8460" s="10">
        <v>1.591684121E9</v>
      </c>
      <c r="E8460" s="25">
        <v>0.09770355</v>
      </c>
      <c r="G8460" s="25"/>
    </row>
    <row r="8461">
      <c r="A8461" s="22" t="s">
        <v>22960</v>
      </c>
      <c r="B8461" s="4" t="s">
        <v>930</v>
      </c>
      <c r="C8461" s="4" t="s">
        <v>11567</v>
      </c>
      <c r="D8461" s="10">
        <v>1.591221747E9</v>
      </c>
      <c r="E8461" s="25">
        <v>0.09765987</v>
      </c>
      <c r="G8461" s="25"/>
    </row>
    <row r="8462">
      <c r="A8462" s="4" t="s">
        <v>22961</v>
      </c>
      <c r="B8462" s="4" t="s">
        <v>1140</v>
      </c>
      <c r="C8462" s="4" t="s">
        <v>5731</v>
      </c>
      <c r="D8462" s="10">
        <v>1.59346508E9</v>
      </c>
      <c r="E8462" s="25">
        <v>0.09762776</v>
      </c>
      <c r="G8462" s="25"/>
    </row>
    <row r="8463">
      <c r="A8463" s="4" t="s">
        <v>22962</v>
      </c>
      <c r="B8463" s="4" t="s">
        <v>22963</v>
      </c>
      <c r="C8463" s="4" t="s">
        <v>9269</v>
      </c>
      <c r="D8463" s="10">
        <v>1.593223159E9</v>
      </c>
      <c r="E8463" s="25">
        <v>0.09762098</v>
      </c>
      <c r="G8463" s="25"/>
    </row>
    <row r="8464">
      <c r="A8464" s="4" t="s">
        <v>22964</v>
      </c>
      <c r="B8464" s="4" t="s">
        <v>15838</v>
      </c>
      <c r="C8464" s="4" t="s">
        <v>1034</v>
      </c>
      <c r="D8464" s="10">
        <v>1.591811908E9</v>
      </c>
      <c r="E8464" s="25">
        <v>0.09757381</v>
      </c>
      <c r="G8464" s="25"/>
    </row>
    <row r="8465">
      <c r="A8465" s="4" t="s">
        <v>22965</v>
      </c>
      <c r="B8465" s="4" t="s">
        <v>17973</v>
      </c>
      <c r="C8465" s="4" t="s">
        <v>10674</v>
      </c>
      <c r="D8465" s="10">
        <v>1.592722733E9</v>
      </c>
      <c r="E8465" s="25">
        <v>0.09753013</v>
      </c>
      <c r="G8465" s="25"/>
    </row>
    <row r="8466">
      <c r="A8466" s="4" t="s">
        <v>22966</v>
      </c>
      <c r="B8466" s="4" t="s">
        <v>4375</v>
      </c>
      <c r="C8466" s="4" t="s">
        <v>7792</v>
      </c>
      <c r="D8466" s="10">
        <v>1.592478797E9</v>
      </c>
      <c r="E8466" s="25">
        <v>0.097506166</v>
      </c>
      <c r="G8466" s="25"/>
    </row>
    <row r="8467">
      <c r="A8467" s="22" t="s">
        <v>22967</v>
      </c>
      <c r="B8467" s="4" t="s">
        <v>22968</v>
      </c>
      <c r="C8467" s="4" t="s">
        <v>4562</v>
      </c>
      <c r="D8467" s="10">
        <v>1.592546106E9</v>
      </c>
      <c r="E8467" s="25">
        <v>0.097498156</v>
      </c>
      <c r="G8467" s="25"/>
    </row>
    <row r="8468">
      <c r="A8468" s="4" t="s">
        <v>22969</v>
      </c>
      <c r="B8468" s="4" t="s">
        <v>14034</v>
      </c>
      <c r="C8468" s="4" t="s">
        <v>9925</v>
      </c>
      <c r="D8468" s="10">
        <v>1.593362879E9</v>
      </c>
      <c r="E8468" s="25">
        <v>0.09749357</v>
      </c>
      <c r="G8468" s="25"/>
    </row>
    <row r="8469">
      <c r="A8469" s="4" t="s">
        <v>22970</v>
      </c>
      <c r="B8469" s="4" t="s">
        <v>13798</v>
      </c>
      <c r="C8469" s="4" t="s">
        <v>3265</v>
      </c>
      <c r="D8469" s="10">
        <v>1.592524339E9</v>
      </c>
      <c r="E8469" s="25">
        <v>0.0974377</v>
      </c>
      <c r="G8469" s="25"/>
    </row>
    <row r="8470">
      <c r="A8470" s="22" t="s">
        <v>22971</v>
      </c>
      <c r="B8470" s="4" t="s">
        <v>13689</v>
      </c>
      <c r="C8470" s="4" t="s">
        <v>10415</v>
      </c>
      <c r="D8470" s="10">
        <v>1.591531136E9</v>
      </c>
      <c r="E8470" s="25">
        <v>0.09740073</v>
      </c>
      <c r="G8470" s="25"/>
    </row>
    <row r="8471">
      <c r="A8471" s="4" t="s">
        <v>22972</v>
      </c>
      <c r="B8471" s="4" t="s">
        <v>3014</v>
      </c>
      <c r="C8471" s="4" t="s">
        <v>2426</v>
      </c>
      <c r="D8471" s="10">
        <v>1.592021312E9</v>
      </c>
      <c r="E8471" s="25">
        <v>0.097365335</v>
      </c>
      <c r="G8471" s="25"/>
    </row>
    <row r="8472">
      <c r="A8472" s="4" t="s">
        <v>22973</v>
      </c>
      <c r="B8472" s="4" t="s">
        <v>1041</v>
      </c>
      <c r="C8472" s="4" t="s">
        <v>11172</v>
      </c>
      <c r="D8472" s="10">
        <v>1.592534497E9</v>
      </c>
      <c r="E8472" s="25">
        <v>0.09736267</v>
      </c>
      <c r="G8472" s="25"/>
    </row>
    <row r="8473">
      <c r="A8473" s="4" t="s">
        <v>22974</v>
      </c>
      <c r="B8473" s="4" t="s">
        <v>3294</v>
      </c>
      <c r="C8473" s="4" t="s">
        <v>7519</v>
      </c>
      <c r="D8473" s="10">
        <v>1.593001441E9</v>
      </c>
      <c r="E8473" s="25">
        <v>0.097352944</v>
      </c>
      <c r="G8473" s="25"/>
    </row>
    <row r="8474">
      <c r="A8474" s="4" t="s">
        <v>22975</v>
      </c>
      <c r="B8474" s="4" t="s">
        <v>11591</v>
      </c>
      <c r="C8474" s="4" t="s">
        <v>285</v>
      </c>
      <c r="D8474" s="10">
        <v>1.591712863E9</v>
      </c>
      <c r="E8474" s="25">
        <v>0.09734664</v>
      </c>
      <c r="G8474" s="25"/>
    </row>
    <row r="8475">
      <c r="A8475" s="4" t="s">
        <v>22976</v>
      </c>
      <c r="B8475" s="4" t="s">
        <v>14609</v>
      </c>
      <c r="C8475" s="4" t="s">
        <v>5572</v>
      </c>
      <c r="D8475" s="10">
        <v>1.592435262E9</v>
      </c>
      <c r="E8475" s="25">
        <v>0.09727811</v>
      </c>
      <c r="G8475" s="25"/>
    </row>
    <row r="8476">
      <c r="A8476" s="4" t="s">
        <v>22977</v>
      </c>
      <c r="B8476" s="4" t="s">
        <v>15742</v>
      </c>
      <c r="C8476" s="4" t="s">
        <v>1385</v>
      </c>
      <c r="D8476" s="10">
        <v>1.593058954E9</v>
      </c>
      <c r="E8476" s="25">
        <v>0.0972675</v>
      </c>
      <c r="G8476" s="25"/>
    </row>
    <row r="8477">
      <c r="A8477" s="4" t="s">
        <v>22978</v>
      </c>
      <c r="B8477" s="4" t="s">
        <v>20514</v>
      </c>
      <c r="C8477" s="4" t="s">
        <v>1532</v>
      </c>
      <c r="D8477" s="10">
        <v>1.593316962E9</v>
      </c>
      <c r="E8477" s="25">
        <v>0.09726489</v>
      </c>
      <c r="G8477" s="25"/>
    </row>
    <row r="8478">
      <c r="A8478" s="4" t="s">
        <v>22979</v>
      </c>
      <c r="B8478" s="4" t="s">
        <v>14446</v>
      </c>
      <c r="C8478" s="4" t="s">
        <v>5515</v>
      </c>
      <c r="D8478" s="10">
        <v>1.592578106E9</v>
      </c>
      <c r="E8478" s="25">
        <v>0.09725298</v>
      </c>
      <c r="G8478" s="25"/>
    </row>
    <row r="8479">
      <c r="A8479" s="4" t="s">
        <v>22980</v>
      </c>
      <c r="B8479" s="4" t="s">
        <v>13663</v>
      </c>
      <c r="C8479" s="4" t="s">
        <v>11788</v>
      </c>
      <c r="D8479" s="10">
        <v>1.593171728E9</v>
      </c>
      <c r="E8479" s="25">
        <v>0.09724737</v>
      </c>
      <c r="G8479" s="25"/>
    </row>
    <row r="8480">
      <c r="A8480" s="22" t="s">
        <v>22981</v>
      </c>
      <c r="B8480" s="4" t="s">
        <v>13366</v>
      </c>
      <c r="C8480" s="4" t="s">
        <v>5780</v>
      </c>
      <c r="D8480" s="10">
        <v>1.591220207E9</v>
      </c>
      <c r="E8480" s="25">
        <v>0.09709298</v>
      </c>
      <c r="G8480" s="25"/>
    </row>
    <row r="8481">
      <c r="A8481" s="22" t="s">
        <v>22982</v>
      </c>
      <c r="B8481" s="4" t="s">
        <v>9355</v>
      </c>
      <c r="C8481" s="4" t="s">
        <v>9502</v>
      </c>
      <c r="D8481" s="10">
        <v>1.592520306E9</v>
      </c>
      <c r="E8481" s="25">
        <v>0.09705218</v>
      </c>
      <c r="G8481" s="25"/>
    </row>
    <row r="8482">
      <c r="A8482" s="4" t="s">
        <v>22983</v>
      </c>
      <c r="B8482" s="4" t="s">
        <v>1067</v>
      </c>
      <c r="C8482" s="4" t="s">
        <v>3101</v>
      </c>
      <c r="D8482" s="10">
        <v>1.591379673E9</v>
      </c>
      <c r="E8482" s="25">
        <v>0.096857734</v>
      </c>
      <c r="G8482" s="25"/>
    </row>
    <row r="8483">
      <c r="A8483" s="4" t="s">
        <v>22984</v>
      </c>
      <c r="B8483" s="4" t="s">
        <v>15715</v>
      </c>
      <c r="C8483" s="4" t="s">
        <v>1004</v>
      </c>
      <c r="D8483" s="10">
        <v>1.593142765E9</v>
      </c>
      <c r="E8483" s="25">
        <v>0.09685534</v>
      </c>
      <c r="G8483" s="25"/>
    </row>
    <row r="8484">
      <c r="A8484" s="22" t="s">
        <v>22985</v>
      </c>
      <c r="B8484" s="4" t="s">
        <v>15316</v>
      </c>
      <c r="C8484" s="4" t="s">
        <v>1406</v>
      </c>
      <c r="D8484" s="10">
        <v>1.593449224E9</v>
      </c>
      <c r="E8484" s="25">
        <v>0.09684377</v>
      </c>
      <c r="G8484" s="25"/>
    </row>
    <row r="8485">
      <c r="A8485" s="4" t="s">
        <v>22986</v>
      </c>
      <c r="B8485" s="4" t="s">
        <v>13819</v>
      </c>
      <c r="C8485" s="4" t="s">
        <v>5229</v>
      </c>
      <c r="D8485" s="10">
        <v>1.593350168E9</v>
      </c>
      <c r="E8485" s="25">
        <v>0.096791394</v>
      </c>
      <c r="G8485" s="25"/>
    </row>
    <row r="8486">
      <c r="A8486" s="4" t="s">
        <v>22987</v>
      </c>
      <c r="B8486" s="4" t="s">
        <v>13815</v>
      </c>
      <c r="C8486" s="4" t="s">
        <v>7330</v>
      </c>
      <c r="D8486" s="10">
        <v>1.591465053E9</v>
      </c>
      <c r="E8486" s="25">
        <v>0.09678154</v>
      </c>
      <c r="G8486" s="25"/>
    </row>
    <row r="8487">
      <c r="A8487" s="22" t="s">
        <v>22988</v>
      </c>
      <c r="B8487" s="4" t="s">
        <v>15006</v>
      </c>
      <c r="C8487" s="4" t="s">
        <v>6573</v>
      </c>
      <c r="D8487" s="10">
        <v>1.591844685E9</v>
      </c>
      <c r="E8487" s="25">
        <v>0.09674737</v>
      </c>
      <c r="G8487" s="25"/>
    </row>
    <row r="8488">
      <c r="A8488" s="22" t="s">
        <v>22989</v>
      </c>
      <c r="B8488" s="4" t="s">
        <v>1715</v>
      </c>
      <c r="C8488" s="4" t="s">
        <v>5874</v>
      </c>
      <c r="D8488" s="10">
        <v>1.591107017E9</v>
      </c>
      <c r="E8488" s="25">
        <v>0.09674148</v>
      </c>
      <c r="G8488" s="25"/>
    </row>
    <row r="8489">
      <c r="A8489" s="22" t="s">
        <v>22990</v>
      </c>
      <c r="B8489" s="4" t="s">
        <v>22991</v>
      </c>
      <c r="C8489" s="4" t="s">
        <v>147</v>
      </c>
      <c r="D8489" s="10">
        <v>1.59345084E9</v>
      </c>
      <c r="E8489" s="25">
        <v>0.096738815</v>
      </c>
      <c r="G8489" s="25"/>
    </row>
    <row r="8490">
      <c r="A8490" s="4" t="s">
        <v>22992</v>
      </c>
      <c r="B8490" s="4" t="s">
        <v>13230</v>
      </c>
      <c r="C8490" s="4" t="s">
        <v>4348</v>
      </c>
      <c r="D8490" s="10">
        <v>1.591205022E9</v>
      </c>
      <c r="E8490" s="25">
        <v>0.096702255</v>
      </c>
      <c r="G8490" s="25"/>
    </row>
    <row r="8491">
      <c r="A8491" s="22" t="s">
        <v>22993</v>
      </c>
      <c r="B8491" s="4" t="s">
        <v>6354</v>
      </c>
      <c r="C8491" s="4" t="s">
        <v>6329</v>
      </c>
      <c r="D8491" s="10">
        <v>1.592404673E9</v>
      </c>
      <c r="E8491" s="25">
        <v>0.09665583</v>
      </c>
      <c r="G8491" s="25"/>
    </row>
    <row r="8492">
      <c r="A8492" s="4" t="s">
        <v>22994</v>
      </c>
      <c r="B8492" s="4" t="s">
        <v>13203</v>
      </c>
      <c r="C8492" s="4" t="s">
        <v>6158</v>
      </c>
      <c r="D8492" s="10">
        <v>1.592342609E9</v>
      </c>
      <c r="E8492" s="25">
        <v>0.09659292</v>
      </c>
      <c r="G8492" s="25"/>
    </row>
    <row r="8493">
      <c r="A8493" s="4" t="s">
        <v>22995</v>
      </c>
      <c r="B8493" s="4" t="s">
        <v>8319</v>
      </c>
      <c r="C8493" s="4" t="s">
        <v>7497</v>
      </c>
      <c r="D8493" s="10">
        <v>1.591711326E9</v>
      </c>
      <c r="E8493" s="25">
        <v>0.09657525</v>
      </c>
      <c r="G8493" s="25"/>
    </row>
    <row r="8494">
      <c r="A8494" s="4" t="s">
        <v>22996</v>
      </c>
      <c r="B8494" s="4" t="s">
        <v>13819</v>
      </c>
      <c r="C8494" s="4" t="s">
        <v>2707</v>
      </c>
      <c r="D8494" s="10">
        <v>1.59365171E9</v>
      </c>
      <c r="E8494" s="25">
        <v>0.0965732</v>
      </c>
      <c r="G8494" s="25"/>
    </row>
    <row r="8495">
      <c r="A8495" s="4" t="s">
        <v>22997</v>
      </c>
      <c r="B8495" s="4" t="s">
        <v>13689</v>
      </c>
      <c r="C8495" s="4" t="s">
        <v>4247</v>
      </c>
      <c r="D8495" s="10">
        <v>1.593530421E9</v>
      </c>
      <c r="E8495" s="25">
        <v>0.09652856</v>
      </c>
      <c r="G8495" s="25"/>
    </row>
    <row r="8496">
      <c r="A8496" s="4" t="s">
        <v>22998</v>
      </c>
      <c r="B8496" s="4" t="s">
        <v>1215</v>
      </c>
      <c r="C8496" s="4" t="s">
        <v>11045</v>
      </c>
      <c r="D8496" s="10">
        <v>1.593287328E9</v>
      </c>
      <c r="E8496" s="25">
        <v>0.09647598</v>
      </c>
      <c r="G8496" s="25"/>
    </row>
    <row r="8497">
      <c r="A8497" s="4" t="s">
        <v>22999</v>
      </c>
      <c r="B8497" s="4" t="s">
        <v>13135</v>
      </c>
      <c r="C8497" s="4" t="s">
        <v>11344</v>
      </c>
      <c r="D8497" s="10">
        <v>1.592325981E9</v>
      </c>
      <c r="E8497" s="25">
        <v>0.09644585</v>
      </c>
      <c r="G8497" s="25"/>
    </row>
    <row r="8498">
      <c r="A8498" s="4" t="s">
        <v>23000</v>
      </c>
      <c r="B8498" s="4" t="s">
        <v>9562</v>
      </c>
      <c r="C8498" s="4" t="s">
        <v>9891</v>
      </c>
      <c r="D8498" s="10">
        <v>1.592026827E9</v>
      </c>
      <c r="E8498" s="25">
        <v>0.09643148</v>
      </c>
      <c r="G8498" s="25"/>
    </row>
    <row r="8499">
      <c r="A8499" s="4" t="s">
        <v>23001</v>
      </c>
      <c r="B8499" s="4" t="s">
        <v>14706</v>
      </c>
      <c r="C8499" s="4" t="s">
        <v>9957</v>
      </c>
      <c r="D8499" s="10">
        <v>1.591021679E9</v>
      </c>
      <c r="E8499" s="25">
        <v>0.09640293</v>
      </c>
      <c r="G8499" s="25"/>
    </row>
    <row r="8500">
      <c r="A8500" s="22" t="s">
        <v>23002</v>
      </c>
      <c r="B8500" s="4" t="s">
        <v>14427</v>
      </c>
      <c r="C8500" s="4" t="s">
        <v>289</v>
      </c>
      <c r="D8500" s="10">
        <v>1.59330641E9</v>
      </c>
      <c r="E8500" s="25">
        <v>0.096393816</v>
      </c>
      <c r="G8500" s="25"/>
    </row>
    <row r="8501">
      <c r="A8501" s="22" t="s">
        <v>23003</v>
      </c>
      <c r="B8501" s="4" t="s">
        <v>15298</v>
      </c>
      <c r="C8501" s="4" t="s">
        <v>6241</v>
      </c>
      <c r="D8501" s="10">
        <v>1.592829217E9</v>
      </c>
      <c r="E8501" s="25">
        <v>0.09639128</v>
      </c>
      <c r="G8501" s="25"/>
    </row>
    <row r="8502">
      <c r="A8502" s="4" t="s">
        <v>23004</v>
      </c>
      <c r="B8502" s="4" t="s">
        <v>13188</v>
      </c>
      <c r="C8502" s="4" t="s">
        <v>9907</v>
      </c>
      <c r="D8502" s="10">
        <v>1.5932828E9</v>
      </c>
      <c r="E8502" s="25">
        <v>0.096374236</v>
      </c>
      <c r="G8502" s="25"/>
    </row>
    <row r="8503">
      <c r="A8503" s="4" t="s">
        <v>23005</v>
      </c>
      <c r="B8503" s="4" t="s">
        <v>19159</v>
      </c>
      <c r="C8503" s="4" t="s">
        <v>6560</v>
      </c>
      <c r="D8503" s="10">
        <v>1.592522327E9</v>
      </c>
      <c r="E8503" s="25">
        <v>0.09635089</v>
      </c>
      <c r="G8503" s="25"/>
    </row>
    <row r="8504">
      <c r="A8504" s="4" t="s">
        <v>23006</v>
      </c>
      <c r="B8504" s="4" t="s">
        <v>1790</v>
      </c>
      <c r="C8504" s="4" t="s">
        <v>7403</v>
      </c>
      <c r="D8504" s="10">
        <v>1.591388605E9</v>
      </c>
      <c r="E8504" s="25">
        <v>0.096300915</v>
      </c>
      <c r="G8504" s="25"/>
    </row>
    <row r="8505">
      <c r="A8505" s="4" t="s">
        <v>23007</v>
      </c>
      <c r="B8505" s="4" t="s">
        <v>13166</v>
      </c>
      <c r="C8505" s="4" t="s">
        <v>12409</v>
      </c>
      <c r="D8505" s="10">
        <v>1.593057162E9</v>
      </c>
      <c r="E8505" s="25">
        <v>0.09629098</v>
      </c>
      <c r="G8505" s="25"/>
    </row>
    <row r="8506">
      <c r="A8506" s="4" t="s">
        <v>23008</v>
      </c>
      <c r="B8506" s="4" t="s">
        <v>17610</v>
      </c>
      <c r="C8506" s="4" t="s">
        <v>786</v>
      </c>
      <c r="D8506" s="10">
        <v>1.592353057E9</v>
      </c>
      <c r="E8506" s="25">
        <v>0.09624573</v>
      </c>
      <c r="G8506" s="25"/>
    </row>
    <row r="8507">
      <c r="A8507" s="4" t="s">
        <v>23009</v>
      </c>
      <c r="B8507" s="4" t="s">
        <v>14228</v>
      </c>
      <c r="C8507" s="4" t="s">
        <v>10565</v>
      </c>
      <c r="D8507" s="10">
        <v>1.591380626E9</v>
      </c>
      <c r="E8507" s="25">
        <v>0.09624491</v>
      </c>
      <c r="G8507" s="25"/>
    </row>
    <row r="8508">
      <c r="A8508" s="4" t="s">
        <v>23010</v>
      </c>
      <c r="B8508" s="4" t="s">
        <v>13492</v>
      </c>
      <c r="C8508" s="4" t="s">
        <v>1437</v>
      </c>
      <c r="D8508" s="10">
        <v>1.59114167E9</v>
      </c>
      <c r="E8508" s="25">
        <v>0.09623101</v>
      </c>
      <c r="G8508" s="25"/>
    </row>
    <row r="8509">
      <c r="A8509" s="4" t="s">
        <v>23011</v>
      </c>
      <c r="B8509" s="4" t="s">
        <v>3863</v>
      </c>
      <c r="C8509" s="4" t="s">
        <v>4588</v>
      </c>
      <c r="D8509" s="10">
        <v>1.59308159E9</v>
      </c>
      <c r="E8509" s="25">
        <v>0.0961863</v>
      </c>
      <c r="G8509" s="25"/>
    </row>
    <row r="8510">
      <c r="A8510" s="4" t="s">
        <v>23012</v>
      </c>
      <c r="B8510" s="4" t="s">
        <v>939</v>
      </c>
      <c r="C8510" s="4" t="s">
        <v>1150</v>
      </c>
      <c r="D8510" s="10">
        <v>1.591140313E9</v>
      </c>
      <c r="E8510" s="25">
        <v>0.09616275</v>
      </c>
      <c r="G8510" s="25"/>
    </row>
    <row r="8511">
      <c r="A8511" s="4" t="s">
        <v>23013</v>
      </c>
      <c r="B8511" s="4" t="s">
        <v>8319</v>
      </c>
      <c r="C8511" s="4" t="s">
        <v>6284</v>
      </c>
      <c r="D8511" s="10">
        <v>1.592576905E9</v>
      </c>
      <c r="E8511" s="25">
        <v>0.096145086</v>
      </c>
      <c r="G8511" s="25"/>
    </row>
    <row r="8512">
      <c r="A8512" s="4" t="s">
        <v>23014</v>
      </c>
      <c r="B8512" s="4" t="s">
        <v>16300</v>
      </c>
      <c r="C8512" s="4" t="s">
        <v>12132</v>
      </c>
      <c r="D8512" s="10">
        <v>1.591383348E9</v>
      </c>
      <c r="E8512" s="25">
        <v>0.09613181</v>
      </c>
      <c r="G8512" s="25"/>
    </row>
    <row r="8513">
      <c r="A8513" s="22" t="s">
        <v>23015</v>
      </c>
      <c r="B8513" s="4" t="s">
        <v>14211</v>
      </c>
      <c r="C8513" s="4" t="s">
        <v>6399</v>
      </c>
      <c r="D8513" s="10">
        <v>1.592586047E9</v>
      </c>
      <c r="E8513" s="25">
        <v>0.096096955</v>
      </c>
      <c r="G8513" s="25"/>
    </row>
    <row r="8514">
      <c r="A8514" s="4" t="s">
        <v>23016</v>
      </c>
      <c r="B8514" s="4" t="s">
        <v>2989</v>
      </c>
      <c r="C8514" s="4" t="s">
        <v>1451</v>
      </c>
      <c r="D8514" s="10">
        <v>1.591222894E9</v>
      </c>
      <c r="E8514" s="25">
        <v>0.096069574</v>
      </c>
      <c r="G8514" s="25"/>
    </row>
    <row r="8515">
      <c r="A8515" s="4" t="s">
        <v>23017</v>
      </c>
      <c r="B8515" s="4" t="s">
        <v>5583</v>
      </c>
      <c r="C8515" s="4" t="s">
        <v>6196</v>
      </c>
      <c r="D8515" s="10">
        <v>1.591120012E9</v>
      </c>
      <c r="E8515" s="25">
        <v>0.09606868</v>
      </c>
      <c r="G8515" s="25"/>
    </row>
    <row r="8516">
      <c r="A8516" s="4" t="s">
        <v>23018</v>
      </c>
      <c r="B8516" s="4" t="s">
        <v>13616</v>
      </c>
      <c r="C8516" s="4" t="s">
        <v>4922</v>
      </c>
      <c r="D8516" s="10">
        <v>1.593533825E9</v>
      </c>
      <c r="E8516" s="25">
        <v>0.096055195</v>
      </c>
      <c r="G8516" s="25"/>
    </row>
    <row r="8517">
      <c r="A8517" s="4" t="s">
        <v>23019</v>
      </c>
      <c r="B8517" s="4" t="s">
        <v>1057</v>
      </c>
      <c r="C8517" s="4" t="s">
        <v>1575</v>
      </c>
      <c r="D8517" s="10">
        <v>1.591516939E9</v>
      </c>
      <c r="E8517" s="25">
        <v>0.09602356</v>
      </c>
      <c r="G8517" s="25"/>
    </row>
    <row r="8518">
      <c r="A8518" s="4" t="s">
        <v>23020</v>
      </c>
      <c r="B8518" s="4" t="s">
        <v>5998</v>
      </c>
      <c r="C8518" s="4" t="s">
        <v>3410</v>
      </c>
      <c r="D8518" s="10">
        <v>1.591474669E9</v>
      </c>
      <c r="E8518" s="25">
        <v>0.095982485</v>
      </c>
      <c r="G8518" s="25"/>
    </row>
    <row r="8519">
      <c r="A8519" s="4" t="s">
        <v>23021</v>
      </c>
      <c r="B8519" s="4" t="s">
        <v>13436</v>
      </c>
      <c r="C8519" s="4" t="s">
        <v>5536</v>
      </c>
      <c r="D8519" s="10">
        <v>1.59244466E9</v>
      </c>
      <c r="E8519" s="25">
        <v>0.095977284</v>
      </c>
      <c r="G8519" s="25"/>
    </row>
    <row r="8520">
      <c r="A8520" s="4" t="s">
        <v>23022</v>
      </c>
      <c r="B8520" s="4" t="s">
        <v>18442</v>
      </c>
      <c r="C8520" s="4" t="s">
        <v>12529</v>
      </c>
      <c r="D8520" s="10">
        <v>1.593221267E9</v>
      </c>
      <c r="E8520" s="25">
        <v>0.095906764</v>
      </c>
      <c r="G8520" s="25"/>
    </row>
    <row r="8521">
      <c r="A8521" s="4" t="s">
        <v>23023</v>
      </c>
      <c r="B8521" s="4" t="s">
        <v>13689</v>
      </c>
      <c r="C8521" s="4" t="s">
        <v>11307</v>
      </c>
      <c r="D8521" s="10">
        <v>1.591915115E9</v>
      </c>
      <c r="E8521" s="25">
        <v>0.09586815</v>
      </c>
      <c r="G8521" s="25"/>
    </row>
    <row r="8522">
      <c r="A8522" s="4" t="s">
        <v>23024</v>
      </c>
      <c r="B8522" s="4" t="s">
        <v>4539</v>
      </c>
      <c r="C8522" s="4" t="s">
        <v>2577</v>
      </c>
      <c r="D8522" s="10">
        <v>1.593096658E9</v>
      </c>
      <c r="E8522" s="25">
        <v>0.0958613</v>
      </c>
      <c r="G8522" s="25"/>
    </row>
    <row r="8523">
      <c r="A8523" s="22" t="s">
        <v>23025</v>
      </c>
      <c r="B8523" s="4" t="s">
        <v>23026</v>
      </c>
      <c r="C8523" s="4" t="s">
        <v>12476</v>
      </c>
      <c r="D8523" s="10">
        <v>1.592442068E9</v>
      </c>
      <c r="E8523" s="25">
        <v>0.095855616</v>
      </c>
      <c r="G8523" s="25"/>
    </row>
    <row r="8524">
      <c r="A8524" s="4" t="s">
        <v>23027</v>
      </c>
      <c r="B8524" s="4" t="s">
        <v>1128</v>
      </c>
      <c r="C8524" s="4" t="s">
        <v>6756</v>
      </c>
      <c r="D8524" s="10">
        <v>1.591048436E9</v>
      </c>
      <c r="E8524" s="25">
        <v>0.09582577</v>
      </c>
      <c r="G8524" s="25"/>
    </row>
    <row r="8525">
      <c r="A8525" s="4" t="s">
        <v>23028</v>
      </c>
      <c r="B8525" s="4" t="s">
        <v>862</v>
      </c>
      <c r="C8525" s="4" t="s">
        <v>3016</v>
      </c>
      <c r="D8525" s="10">
        <v>1.592704124E9</v>
      </c>
      <c r="E8525" s="25">
        <v>0.09580173</v>
      </c>
      <c r="G8525" s="25"/>
    </row>
    <row r="8526">
      <c r="A8526" s="22" t="s">
        <v>23029</v>
      </c>
      <c r="B8526" s="4" t="s">
        <v>10061</v>
      </c>
      <c r="C8526" s="4" t="s">
        <v>790</v>
      </c>
      <c r="D8526" s="10">
        <v>1.592430099E9</v>
      </c>
      <c r="E8526" s="25">
        <v>0.09579784</v>
      </c>
      <c r="G8526" s="25"/>
    </row>
    <row r="8527">
      <c r="A8527" s="4" t="s">
        <v>23030</v>
      </c>
      <c r="B8527" s="4" t="s">
        <v>1057</v>
      </c>
      <c r="C8527" s="4" t="s">
        <v>5720</v>
      </c>
      <c r="D8527" s="10">
        <v>1.591550734E9</v>
      </c>
      <c r="E8527" s="25">
        <v>0.09578887</v>
      </c>
      <c r="G8527" s="25"/>
    </row>
    <row r="8528">
      <c r="A8528" s="22" t="s">
        <v>23031</v>
      </c>
      <c r="B8528" s="4" t="s">
        <v>16010</v>
      </c>
      <c r="C8528" s="4" t="s">
        <v>1004</v>
      </c>
      <c r="D8528" s="10">
        <v>1.593113432E9</v>
      </c>
      <c r="E8528" s="25">
        <v>0.0957786</v>
      </c>
      <c r="G8528" s="25"/>
    </row>
    <row r="8529">
      <c r="A8529" s="22" t="s">
        <v>23032</v>
      </c>
      <c r="B8529" s="4" t="s">
        <v>20940</v>
      </c>
      <c r="C8529" s="4" t="s">
        <v>11069</v>
      </c>
      <c r="D8529" s="10">
        <v>1.591393274E9</v>
      </c>
      <c r="E8529" s="25">
        <v>0.09575737</v>
      </c>
      <c r="G8529" s="25"/>
    </row>
    <row r="8530">
      <c r="A8530" s="4" t="s">
        <v>23033</v>
      </c>
      <c r="B8530" s="4" t="s">
        <v>16680</v>
      </c>
      <c r="C8530" s="4" t="s">
        <v>327</v>
      </c>
      <c r="D8530" s="10">
        <v>1.591053372E9</v>
      </c>
      <c r="E8530" s="25">
        <v>0.09571287</v>
      </c>
      <c r="G8530" s="25"/>
    </row>
    <row r="8531">
      <c r="A8531" s="4" t="s">
        <v>23034</v>
      </c>
      <c r="B8531" s="4" t="s">
        <v>23035</v>
      </c>
      <c r="C8531" s="4" t="s">
        <v>9866</v>
      </c>
      <c r="D8531" s="10">
        <v>1.592635902E9</v>
      </c>
      <c r="E8531" s="25">
        <v>0.09566858</v>
      </c>
      <c r="G8531" s="25"/>
    </row>
    <row r="8532">
      <c r="A8532" s="4" t="s">
        <v>23036</v>
      </c>
      <c r="B8532" s="4" t="s">
        <v>13280</v>
      </c>
      <c r="C8532" s="4" t="s">
        <v>528</v>
      </c>
      <c r="D8532" s="10">
        <v>1.592173872E9</v>
      </c>
      <c r="E8532" s="25">
        <v>0.095667474</v>
      </c>
      <c r="G8532" s="25"/>
    </row>
    <row r="8533">
      <c r="A8533" s="4" t="s">
        <v>23037</v>
      </c>
      <c r="B8533" s="4" t="s">
        <v>18195</v>
      </c>
      <c r="C8533" s="4" t="s">
        <v>4660</v>
      </c>
      <c r="D8533" s="10">
        <v>1.591643201E9</v>
      </c>
      <c r="E8533" s="25">
        <v>0.09564482</v>
      </c>
      <c r="G8533" s="25"/>
    </row>
    <row r="8534">
      <c r="A8534" s="4" t="s">
        <v>23038</v>
      </c>
      <c r="B8534" s="4" t="s">
        <v>23039</v>
      </c>
      <c r="C8534" s="4" t="s">
        <v>8596</v>
      </c>
      <c r="D8534" s="10">
        <v>1.592890124E9</v>
      </c>
      <c r="E8534" s="25">
        <v>0.09559244</v>
      </c>
      <c r="G8534" s="25"/>
    </row>
    <row r="8535">
      <c r="A8535" s="4" t="s">
        <v>23040</v>
      </c>
      <c r="B8535" s="4" t="s">
        <v>23041</v>
      </c>
      <c r="C8535" s="4" t="s">
        <v>4299</v>
      </c>
      <c r="D8535" s="10">
        <v>1.593550613E9</v>
      </c>
      <c r="E8535" s="25">
        <v>0.095566355</v>
      </c>
      <c r="G8535" s="25"/>
    </row>
    <row r="8536">
      <c r="A8536" s="4" t="s">
        <v>23042</v>
      </c>
      <c r="B8536" s="4" t="s">
        <v>13964</v>
      </c>
      <c r="C8536" s="4" t="s">
        <v>9522</v>
      </c>
      <c r="D8536" s="10">
        <v>1.591810585E9</v>
      </c>
      <c r="E8536" s="25">
        <v>0.0955656</v>
      </c>
      <c r="G8536" s="25"/>
    </row>
    <row r="8537">
      <c r="A8537" s="4" t="s">
        <v>23043</v>
      </c>
      <c r="B8537" s="4" t="s">
        <v>14058</v>
      </c>
      <c r="C8537" s="4" t="s">
        <v>5572</v>
      </c>
      <c r="D8537" s="10">
        <v>1.592429404E9</v>
      </c>
      <c r="E8537" s="25">
        <v>0.09554643</v>
      </c>
      <c r="G8537" s="25"/>
    </row>
    <row r="8538">
      <c r="A8538" s="4" t="s">
        <v>23044</v>
      </c>
      <c r="B8538" s="4" t="s">
        <v>1619</v>
      </c>
      <c r="C8538" s="4" t="s">
        <v>2737</v>
      </c>
      <c r="D8538" s="10">
        <v>1.592052879E9</v>
      </c>
      <c r="E8538" s="25">
        <v>0.09552206</v>
      </c>
      <c r="G8538" s="25"/>
    </row>
    <row r="8539">
      <c r="A8539" s="4" t="s">
        <v>23045</v>
      </c>
      <c r="B8539" s="4" t="s">
        <v>13230</v>
      </c>
      <c r="C8539" s="4" t="s">
        <v>3129</v>
      </c>
      <c r="D8539" s="10">
        <v>1.59247805E9</v>
      </c>
      <c r="E8539" s="25">
        <v>0.095494054</v>
      </c>
      <c r="G8539" s="25"/>
    </row>
    <row r="8540">
      <c r="A8540" s="4" t="s">
        <v>23046</v>
      </c>
      <c r="B8540" s="4" t="s">
        <v>6318</v>
      </c>
      <c r="C8540" s="4" t="s">
        <v>5480</v>
      </c>
      <c r="D8540" s="10">
        <v>1.592963652E9</v>
      </c>
      <c r="E8540" s="25">
        <v>0.09548317</v>
      </c>
      <c r="G8540" s="25"/>
    </row>
    <row r="8541">
      <c r="A8541" s="22" t="s">
        <v>23047</v>
      </c>
      <c r="B8541" s="4" t="s">
        <v>20804</v>
      </c>
      <c r="C8541" s="4" t="s">
        <v>10390</v>
      </c>
      <c r="D8541" s="10">
        <v>1.592778859E9</v>
      </c>
      <c r="E8541" s="25">
        <v>0.095440656</v>
      </c>
      <c r="G8541" s="25"/>
    </row>
    <row r="8542">
      <c r="A8542" s="4" t="s">
        <v>23048</v>
      </c>
      <c r="B8542" s="4" t="s">
        <v>13194</v>
      </c>
      <c r="C8542" s="4" t="s">
        <v>3998</v>
      </c>
      <c r="D8542" s="10">
        <v>1.591096941E9</v>
      </c>
      <c r="E8542" s="25">
        <v>0.095435314</v>
      </c>
      <c r="G8542" s="25"/>
    </row>
    <row r="8543">
      <c r="A8543" s="22" t="s">
        <v>23049</v>
      </c>
      <c r="B8543" s="4" t="s">
        <v>13551</v>
      </c>
      <c r="C8543" s="4" t="s">
        <v>830</v>
      </c>
      <c r="D8543" s="10">
        <v>1.591741877E9</v>
      </c>
      <c r="E8543" s="25">
        <v>0.095345624</v>
      </c>
      <c r="G8543" s="25"/>
    </row>
    <row r="8544">
      <c r="A8544" s="22" t="s">
        <v>23050</v>
      </c>
      <c r="B8544" s="4" t="s">
        <v>3294</v>
      </c>
      <c r="C8544" s="4" t="s">
        <v>595</v>
      </c>
      <c r="D8544" s="10">
        <v>1.592838692E9</v>
      </c>
      <c r="E8544" s="25">
        <v>0.09532536</v>
      </c>
      <c r="G8544" s="25"/>
    </row>
    <row r="8545">
      <c r="A8545" s="22" t="s">
        <v>23051</v>
      </c>
      <c r="B8545" s="4" t="s">
        <v>23052</v>
      </c>
      <c r="C8545" s="4" t="s">
        <v>6597</v>
      </c>
      <c r="D8545" s="10">
        <v>1.591096602E9</v>
      </c>
      <c r="E8545" s="25">
        <v>0.09529448</v>
      </c>
      <c r="G8545" s="25"/>
    </row>
    <row r="8546">
      <c r="A8546" s="4" t="s">
        <v>23053</v>
      </c>
      <c r="B8546" s="4" t="s">
        <v>14294</v>
      </c>
      <c r="C8546" s="4" t="s">
        <v>2620</v>
      </c>
      <c r="D8546" s="10">
        <v>1.592706295E9</v>
      </c>
      <c r="E8546" s="25">
        <v>0.09527435</v>
      </c>
      <c r="G8546" s="25"/>
    </row>
    <row r="8547">
      <c r="A8547" s="4" t="s">
        <v>23054</v>
      </c>
      <c r="B8547" s="4" t="s">
        <v>7252</v>
      </c>
      <c r="C8547" s="4" t="s">
        <v>830</v>
      </c>
      <c r="D8547" s="10">
        <v>1.59172649E9</v>
      </c>
      <c r="E8547" s="25">
        <v>0.09525587</v>
      </c>
      <c r="G8547" s="25"/>
    </row>
    <row r="8548">
      <c r="A8548" s="22" t="s">
        <v>23055</v>
      </c>
      <c r="B8548" s="4" t="s">
        <v>930</v>
      </c>
      <c r="C8548" s="4" t="s">
        <v>1674</v>
      </c>
      <c r="D8548" s="10">
        <v>1.593192084E9</v>
      </c>
      <c r="E8548" s="25">
        <v>0.095211774</v>
      </c>
      <c r="G8548" s="25"/>
    </row>
    <row r="8549">
      <c r="A8549" s="4" t="s">
        <v>23056</v>
      </c>
      <c r="B8549" s="4" t="s">
        <v>23057</v>
      </c>
      <c r="C8549" s="4" t="s">
        <v>4488</v>
      </c>
      <c r="D8549" s="10">
        <v>1.59344594E9</v>
      </c>
      <c r="E8549" s="25">
        <v>0.09503808</v>
      </c>
      <c r="G8549" s="25"/>
    </row>
    <row r="8550">
      <c r="A8550" s="22" t="s">
        <v>23058</v>
      </c>
      <c r="B8550" s="4" t="s">
        <v>23059</v>
      </c>
      <c r="C8550" s="4" t="s">
        <v>12520</v>
      </c>
      <c r="D8550" s="10">
        <v>1.592737555E9</v>
      </c>
      <c r="E8550" s="25">
        <v>0.09503562</v>
      </c>
      <c r="G8550" s="25"/>
    </row>
    <row r="8551">
      <c r="A8551" s="4" t="s">
        <v>23060</v>
      </c>
      <c r="B8551" s="4" t="s">
        <v>13441</v>
      </c>
      <c r="C8551" s="4" t="s">
        <v>8569</v>
      </c>
      <c r="D8551" s="10">
        <v>1.592574678E9</v>
      </c>
      <c r="E8551" s="25">
        <v>0.09502884</v>
      </c>
      <c r="G8551" s="25"/>
    </row>
    <row r="8552">
      <c r="A8552" s="4" t="s">
        <v>23061</v>
      </c>
      <c r="B8552" s="4" t="s">
        <v>13353</v>
      </c>
      <c r="C8552" s="4" t="s">
        <v>6844</v>
      </c>
      <c r="D8552" s="10">
        <v>1.591570252E9</v>
      </c>
      <c r="E8552" s="25">
        <v>0.0950198</v>
      </c>
      <c r="G8552" s="25"/>
    </row>
    <row r="8553">
      <c r="A8553" s="22" t="s">
        <v>23062</v>
      </c>
      <c r="B8553" s="4" t="s">
        <v>23063</v>
      </c>
      <c r="C8553" s="4" t="s">
        <v>371</v>
      </c>
      <c r="D8553" s="10">
        <v>1.593489053E9</v>
      </c>
      <c r="E8553" s="25">
        <v>0.095009394</v>
      </c>
      <c r="G8553" s="25"/>
    </row>
    <row r="8554">
      <c r="A8554" s="4" t="s">
        <v>23064</v>
      </c>
      <c r="B8554" s="26">
        <v>1.2346E13</v>
      </c>
      <c r="C8554" s="4" t="s">
        <v>4956</v>
      </c>
      <c r="D8554" s="10">
        <v>1.59259311E9</v>
      </c>
      <c r="E8554" s="25">
        <v>0.09498769</v>
      </c>
      <c r="G8554" s="25"/>
    </row>
    <row r="8555">
      <c r="A8555" s="22" t="s">
        <v>23065</v>
      </c>
      <c r="B8555" s="4" t="s">
        <v>930</v>
      </c>
      <c r="C8555" s="4" t="s">
        <v>11121</v>
      </c>
      <c r="D8555" s="10">
        <v>1.592163333E9</v>
      </c>
      <c r="E8555" s="25">
        <v>0.09498043</v>
      </c>
      <c r="G8555" s="25"/>
    </row>
    <row r="8556">
      <c r="A8556" s="4" t="s">
        <v>23066</v>
      </c>
      <c r="B8556" s="4" t="s">
        <v>1790</v>
      </c>
      <c r="C8556" s="4" t="s">
        <v>5524</v>
      </c>
      <c r="D8556" s="10">
        <v>1.593189325E9</v>
      </c>
      <c r="E8556" s="25">
        <v>0.09497475</v>
      </c>
      <c r="G8556" s="25"/>
    </row>
    <row r="8557">
      <c r="A8557" s="4" t="s">
        <v>23067</v>
      </c>
      <c r="B8557" s="4" t="s">
        <v>1327</v>
      </c>
      <c r="C8557" s="4" t="s">
        <v>3163</v>
      </c>
      <c r="D8557" s="10">
        <v>1.592755472E9</v>
      </c>
      <c r="E8557" s="25">
        <v>0.09496633</v>
      </c>
      <c r="G8557" s="25"/>
    </row>
    <row r="8558">
      <c r="A8558" s="4" t="s">
        <v>23068</v>
      </c>
      <c r="B8558" s="4" t="s">
        <v>23069</v>
      </c>
      <c r="C8558" s="4" t="s">
        <v>8456</v>
      </c>
      <c r="D8558" s="10">
        <v>1.591891528E9</v>
      </c>
      <c r="E8558" s="25">
        <v>0.09495675</v>
      </c>
      <c r="G8558" s="25"/>
    </row>
    <row r="8559">
      <c r="A8559" s="4" t="s">
        <v>23070</v>
      </c>
      <c r="B8559" s="4" t="s">
        <v>6282</v>
      </c>
      <c r="C8559" s="4" t="s">
        <v>5767</v>
      </c>
      <c r="D8559" s="10">
        <v>1.592572784E9</v>
      </c>
      <c r="E8559" s="25">
        <v>0.09493621</v>
      </c>
      <c r="G8559" s="25"/>
    </row>
    <row r="8560">
      <c r="A8560" s="4" t="s">
        <v>23071</v>
      </c>
      <c r="B8560" s="4" t="s">
        <v>13135</v>
      </c>
      <c r="C8560" s="4" t="s">
        <v>11788</v>
      </c>
      <c r="D8560" s="10">
        <v>1.593183314E9</v>
      </c>
      <c r="E8560" s="25">
        <v>0.09491724</v>
      </c>
      <c r="G8560" s="25"/>
    </row>
    <row r="8561">
      <c r="A8561" s="4" t="s">
        <v>23072</v>
      </c>
      <c r="B8561" s="4" t="s">
        <v>20376</v>
      </c>
      <c r="C8561" s="4" t="s">
        <v>607</v>
      </c>
      <c r="D8561" s="10">
        <v>1.592758043E9</v>
      </c>
      <c r="E8561" s="25">
        <v>0.09486261</v>
      </c>
      <c r="G8561" s="25"/>
    </row>
    <row r="8562">
      <c r="A8562" s="4" t="s">
        <v>23073</v>
      </c>
      <c r="B8562" s="4" t="s">
        <v>1790</v>
      </c>
      <c r="C8562" s="4" t="s">
        <v>50</v>
      </c>
      <c r="D8562" s="10">
        <v>1.591727325E9</v>
      </c>
      <c r="E8562" s="25">
        <v>0.09483419</v>
      </c>
      <c r="G8562" s="25"/>
    </row>
    <row r="8563">
      <c r="A8563" s="4" t="s">
        <v>23074</v>
      </c>
      <c r="B8563" s="4" t="s">
        <v>13098</v>
      </c>
      <c r="C8563" s="4" t="s">
        <v>8316</v>
      </c>
      <c r="D8563" s="10">
        <v>1.592490918E9</v>
      </c>
      <c r="E8563" s="25">
        <v>0.09483091</v>
      </c>
      <c r="G8563" s="25"/>
    </row>
    <row r="8564">
      <c r="A8564" s="4" t="s">
        <v>23075</v>
      </c>
      <c r="B8564" s="4" t="s">
        <v>23076</v>
      </c>
      <c r="C8564" s="4" t="s">
        <v>545</v>
      </c>
      <c r="D8564" s="10">
        <v>1.593048708E9</v>
      </c>
      <c r="E8564" s="25">
        <v>0.09478031</v>
      </c>
      <c r="G8564" s="25"/>
    </row>
    <row r="8565">
      <c r="A8565" s="22" t="s">
        <v>23077</v>
      </c>
      <c r="B8565" s="4" t="s">
        <v>13771</v>
      </c>
      <c r="C8565" s="4" t="s">
        <v>2143</v>
      </c>
      <c r="D8565" s="10">
        <v>1.591839364E9</v>
      </c>
      <c r="E8565" s="25">
        <v>0.09476491</v>
      </c>
      <c r="G8565" s="25"/>
    </row>
    <row r="8566">
      <c r="A8566" s="4" t="s">
        <v>23078</v>
      </c>
      <c r="B8566" s="4" t="s">
        <v>13663</v>
      </c>
      <c r="C8566" s="4" t="s">
        <v>10070</v>
      </c>
      <c r="D8566" s="10">
        <v>1.592094946E9</v>
      </c>
      <c r="E8566" s="25">
        <v>0.094757855</v>
      </c>
      <c r="G8566" s="25"/>
    </row>
    <row r="8567">
      <c r="A8567" s="4" t="s">
        <v>23079</v>
      </c>
      <c r="B8567" s="4" t="s">
        <v>10471</v>
      </c>
      <c r="C8567" s="4" t="s">
        <v>6076</v>
      </c>
      <c r="D8567" s="10">
        <v>1.592521544E9</v>
      </c>
      <c r="E8567" s="25">
        <v>0.09468508</v>
      </c>
      <c r="G8567" s="25"/>
    </row>
    <row r="8568">
      <c r="A8568" s="4" t="s">
        <v>23080</v>
      </c>
      <c r="B8568" s="4" t="s">
        <v>13492</v>
      </c>
      <c r="C8568" s="4" t="s">
        <v>5866</v>
      </c>
      <c r="D8568" s="10">
        <v>1.591141782E9</v>
      </c>
      <c r="E8568" s="25">
        <v>0.09464366</v>
      </c>
      <c r="G8568" s="25"/>
    </row>
    <row r="8569">
      <c r="A8569" s="4" t="s">
        <v>23081</v>
      </c>
      <c r="B8569" s="4" t="s">
        <v>23082</v>
      </c>
      <c r="C8569" s="4" t="s">
        <v>444</v>
      </c>
      <c r="D8569" s="10">
        <v>1.591340795E9</v>
      </c>
      <c r="E8569" s="25">
        <v>0.09462798</v>
      </c>
      <c r="G8569" s="25"/>
    </row>
    <row r="8570">
      <c r="A8570" s="4" t="s">
        <v>23083</v>
      </c>
      <c r="B8570" s="4" t="s">
        <v>13331</v>
      </c>
      <c r="C8570" s="4" t="s">
        <v>9961</v>
      </c>
      <c r="D8570" s="10">
        <v>1.592274646E9</v>
      </c>
      <c r="E8570" s="25">
        <v>0.09456335</v>
      </c>
      <c r="G8570" s="25"/>
    </row>
    <row r="8571">
      <c r="A8571" s="4" t="s">
        <v>23084</v>
      </c>
      <c r="B8571" s="4" t="s">
        <v>14427</v>
      </c>
      <c r="C8571" s="4" t="s">
        <v>7120</v>
      </c>
      <c r="D8571" s="10">
        <v>1.593027192E9</v>
      </c>
      <c r="E8571" s="25">
        <v>0.09450782</v>
      </c>
      <c r="G8571" s="25"/>
    </row>
    <row r="8572">
      <c r="A8572" s="4" t="s">
        <v>23085</v>
      </c>
      <c r="B8572" s="4" t="s">
        <v>951</v>
      </c>
      <c r="C8572" s="4" t="s">
        <v>9652</v>
      </c>
      <c r="D8572" s="10">
        <v>1.593429456E9</v>
      </c>
      <c r="E8572" s="25">
        <v>0.09448961</v>
      </c>
      <c r="G8572" s="25"/>
    </row>
    <row r="8573">
      <c r="A8573" s="22" t="s">
        <v>23086</v>
      </c>
      <c r="B8573" s="4" t="s">
        <v>2819</v>
      </c>
      <c r="C8573" s="4" t="s">
        <v>2085</v>
      </c>
      <c r="D8573" s="10">
        <v>1.592682104E9</v>
      </c>
      <c r="E8573" s="25">
        <v>0.09442566</v>
      </c>
      <c r="G8573" s="25"/>
    </row>
    <row r="8574">
      <c r="A8574" s="4" t="s">
        <v>23087</v>
      </c>
      <c r="B8574" s="4" t="s">
        <v>23088</v>
      </c>
      <c r="C8574" s="4" t="s">
        <v>1060</v>
      </c>
      <c r="D8574" s="10">
        <v>1.591084247E9</v>
      </c>
      <c r="E8574" s="25">
        <v>0.09436501</v>
      </c>
      <c r="G8574" s="25"/>
    </row>
    <row r="8575">
      <c r="A8575" s="4" t="s">
        <v>23089</v>
      </c>
      <c r="B8575" s="4" t="s">
        <v>20028</v>
      </c>
      <c r="C8575" s="4" t="s">
        <v>10425</v>
      </c>
      <c r="D8575" s="10">
        <v>1.592338384E9</v>
      </c>
      <c r="E8575" s="25">
        <v>0.094357066</v>
      </c>
      <c r="G8575" s="25"/>
    </row>
    <row r="8576">
      <c r="A8576" s="4" t="s">
        <v>23090</v>
      </c>
      <c r="B8576" s="4" t="s">
        <v>13214</v>
      </c>
      <c r="C8576" s="4" t="s">
        <v>3243</v>
      </c>
      <c r="D8576" s="10">
        <v>1.591327792E9</v>
      </c>
      <c r="E8576" s="25">
        <v>0.09429147</v>
      </c>
      <c r="G8576" s="25"/>
    </row>
    <row r="8577">
      <c r="A8577" s="4" t="s">
        <v>23091</v>
      </c>
      <c r="B8577" s="4" t="s">
        <v>6318</v>
      </c>
      <c r="C8577" s="4" t="s">
        <v>916</v>
      </c>
      <c r="D8577" s="10">
        <v>1.591213194E9</v>
      </c>
      <c r="E8577" s="25">
        <v>0.094285384</v>
      </c>
      <c r="G8577" s="25"/>
    </row>
    <row r="8578">
      <c r="A8578" s="22" t="s">
        <v>23092</v>
      </c>
      <c r="B8578" s="4" t="s">
        <v>13526</v>
      </c>
      <c r="C8578" s="4" t="s">
        <v>12081</v>
      </c>
      <c r="D8578" s="10">
        <v>1.593193207E9</v>
      </c>
      <c r="E8578" s="25">
        <v>0.094228484</v>
      </c>
      <c r="G8578" s="25"/>
    </row>
    <row r="8579">
      <c r="A8579" s="4" t="s">
        <v>23093</v>
      </c>
      <c r="B8579" s="4" t="s">
        <v>13813</v>
      </c>
      <c r="C8579" s="4" t="s">
        <v>4699</v>
      </c>
      <c r="D8579" s="10">
        <v>1.592010968E9</v>
      </c>
      <c r="E8579" s="25">
        <v>0.0942165</v>
      </c>
      <c r="G8579" s="25"/>
    </row>
    <row r="8580">
      <c r="A8580" s="4" t="s">
        <v>23094</v>
      </c>
      <c r="B8580" s="4" t="s">
        <v>14656</v>
      </c>
      <c r="C8580" s="4" t="s">
        <v>897</v>
      </c>
      <c r="D8580" s="10">
        <v>1.592628584E9</v>
      </c>
      <c r="E8580" s="25">
        <v>0.09420096</v>
      </c>
      <c r="G8580" s="25"/>
    </row>
    <row r="8581">
      <c r="A8581" s="4" t="s">
        <v>23095</v>
      </c>
      <c r="B8581" s="4" t="s">
        <v>15783</v>
      </c>
      <c r="C8581" s="4" t="s">
        <v>9128</v>
      </c>
      <c r="D8581" s="10">
        <v>1.591401179E9</v>
      </c>
      <c r="E8581" s="25">
        <v>0.09419665</v>
      </c>
      <c r="G8581" s="25"/>
    </row>
    <row r="8582">
      <c r="A8582" s="4" t="s">
        <v>23095</v>
      </c>
      <c r="B8582" s="4" t="s">
        <v>21574</v>
      </c>
      <c r="C8582" s="4" t="s">
        <v>2473</v>
      </c>
      <c r="D8582" s="10">
        <v>1.592358687E9</v>
      </c>
      <c r="E8582" s="25">
        <v>0.09419665</v>
      </c>
      <c r="G8582" s="25"/>
    </row>
    <row r="8583">
      <c r="A8583" s="4" t="s">
        <v>23096</v>
      </c>
      <c r="B8583" s="4" t="s">
        <v>10061</v>
      </c>
      <c r="C8583" s="4" t="s">
        <v>1255</v>
      </c>
      <c r="D8583" s="10">
        <v>1.592609679E9</v>
      </c>
      <c r="E8583" s="25">
        <v>0.09415845</v>
      </c>
      <c r="G8583" s="25"/>
    </row>
    <row r="8584">
      <c r="A8584" s="4" t="s">
        <v>23097</v>
      </c>
      <c r="B8584" s="4" t="s">
        <v>13234</v>
      </c>
      <c r="C8584" s="4" t="s">
        <v>10820</v>
      </c>
      <c r="D8584" s="10">
        <v>1.591323951E9</v>
      </c>
      <c r="E8584" s="25">
        <v>0.09415783</v>
      </c>
      <c r="G8584" s="25"/>
    </row>
    <row r="8585">
      <c r="A8585" s="4" t="s">
        <v>23098</v>
      </c>
      <c r="B8585" s="4" t="s">
        <v>16859</v>
      </c>
      <c r="C8585" s="4" t="s">
        <v>8124</v>
      </c>
      <c r="D8585" s="10">
        <v>1.591385321E9</v>
      </c>
      <c r="E8585" s="25">
        <v>0.09412935</v>
      </c>
      <c r="G8585" s="25"/>
    </row>
    <row r="8586">
      <c r="A8586" s="4" t="s">
        <v>23099</v>
      </c>
      <c r="B8586" s="4" t="s">
        <v>14506</v>
      </c>
      <c r="C8586" s="4" t="s">
        <v>5038</v>
      </c>
      <c r="D8586" s="10">
        <v>1.593085062E9</v>
      </c>
      <c r="E8586" s="25">
        <v>0.09412791</v>
      </c>
      <c r="G8586" s="25"/>
    </row>
    <row r="8587">
      <c r="A8587" s="4" t="s">
        <v>23100</v>
      </c>
      <c r="B8587" s="4" t="s">
        <v>13366</v>
      </c>
      <c r="C8587" s="4" t="s">
        <v>11600</v>
      </c>
      <c r="D8587" s="10">
        <v>1.592163304E9</v>
      </c>
      <c r="E8587" s="25">
        <v>0.094076976</v>
      </c>
      <c r="G8587" s="25"/>
    </row>
    <row r="8588">
      <c r="A8588" s="4" t="s">
        <v>23101</v>
      </c>
      <c r="B8588" s="4" t="s">
        <v>973</v>
      </c>
      <c r="C8588" s="4" t="s">
        <v>7335</v>
      </c>
      <c r="D8588" s="10">
        <v>1.591142891E9</v>
      </c>
      <c r="E8588" s="25">
        <v>0.09407225</v>
      </c>
      <c r="G8588" s="25"/>
    </row>
    <row r="8589">
      <c r="A8589" s="4" t="s">
        <v>23102</v>
      </c>
      <c r="B8589" s="4" t="s">
        <v>1036</v>
      </c>
      <c r="C8589" s="4" t="s">
        <v>5842</v>
      </c>
      <c r="D8589" s="10">
        <v>1.592236815E9</v>
      </c>
      <c r="E8589" s="25">
        <v>0.09404918</v>
      </c>
      <c r="G8589" s="25"/>
    </row>
    <row r="8590">
      <c r="A8590" s="4" t="s">
        <v>23103</v>
      </c>
      <c r="B8590" s="4" t="s">
        <v>13485</v>
      </c>
      <c r="C8590" s="4" t="s">
        <v>2457</v>
      </c>
      <c r="D8590" s="10">
        <v>1.591274538E9</v>
      </c>
      <c r="E8590" s="25">
        <v>0.09404815</v>
      </c>
      <c r="G8590" s="25"/>
    </row>
    <row r="8591">
      <c r="A8591" s="4" t="s">
        <v>23104</v>
      </c>
      <c r="B8591" s="4" t="s">
        <v>14218</v>
      </c>
      <c r="C8591" s="4" t="s">
        <v>12350</v>
      </c>
      <c r="D8591" s="10">
        <v>1.593369024E9</v>
      </c>
      <c r="E8591" s="25">
        <v>0.09401898</v>
      </c>
      <c r="G8591" s="25"/>
    </row>
    <row r="8592">
      <c r="A8592" s="4" t="s">
        <v>23105</v>
      </c>
      <c r="B8592" s="4" t="s">
        <v>1036</v>
      </c>
      <c r="C8592" s="4" t="s">
        <v>6844</v>
      </c>
      <c r="D8592" s="10">
        <v>1.59155999E9</v>
      </c>
      <c r="E8592" s="25">
        <v>0.0940018</v>
      </c>
      <c r="G8592" s="25"/>
    </row>
    <row r="8593">
      <c r="A8593" s="22" t="s">
        <v>23106</v>
      </c>
      <c r="B8593" s="4" t="s">
        <v>15715</v>
      </c>
      <c r="C8593" s="4" t="s">
        <v>10966</v>
      </c>
      <c r="D8593" s="10">
        <v>1.591560044E9</v>
      </c>
      <c r="E8593" s="25">
        <v>0.093979545</v>
      </c>
      <c r="G8593" s="25"/>
    </row>
    <row r="8594">
      <c r="A8594" s="24" t="s">
        <v>23107</v>
      </c>
      <c r="B8594" s="4" t="s">
        <v>14166</v>
      </c>
      <c r="C8594" s="4" t="s">
        <v>571</v>
      </c>
      <c r="D8594" s="10">
        <v>1.593468942E9</v>
      </c>
      <c r="E8594" s="25">
        <v>0.09392416</v>
      </c>
      <c r="G8594" s="25"/>
    </row>
    <row r="8595">
      <c r="A8595" s="4" t="s">
        <v>23108</v>
      </c>
      <c r="B8595" s="4" t="s">
        <v>13862</v>
      </c>
      <c r="C8595" s="4" t="s">
        <v>3442</v>
      </c>
      <c r="D8595" s="10">
        <v>1.59210164E9</v>
      </c>
      <c r="E8595" s="25">
        <v>0.09382461</v>
      </c>
      <c r="G8595" s="25"/>
    </row>
    <row r="8596">
      <c r="A8596" s="4" t="s">
        <v>23109</v>
      </c>
      <c r="B8596" s="4" t="s">
        <v>7289</v>
      </c>
      <c r="C8596" s="4" t="s">
        <v>7430</v>
      </c>
      <c r="D8596" s="10">
        <v>1.591497464E9</v>
      </c>
      <c r="E8596" s="25">
        <v>0.09378086</v>
      </c>
      <c r="G8596" s="25"/>
    </row>
    <row r="8597">
      <c r="A8597" s="4" t="s">
        <v>23110</v>
      </c>
      <c r="B8597" s="4" t="s">
        <v>1210</v>
      </c>
      <c r="C8597" s="4" t="s">
        <v>11201</v>
      </c>
      <c r="D8597" s="10">
        <v>1.592019062E9</v>
      </c>
      <c r="E8597" s="25">
        <v>0.09376963</v>
      </c>
      <c r="G8597" s="25"/>
    </row>
    <row r="8598">
      <c r="A8598" s="4" t="s">
        <v>23111</v>
      </c>
      <c r="B8598" s="4" t="s">
        <v>23112</v>
      </c>
      <c r="C8598" s="4" t="s">
        <v>9780</v>
      </c>
      <c r="D8598" s="10">
        <v>1.592861095E9</v>
      </c>
      <c r="E8598" s="25">
        <v>0.09375868</v>
      </c>
      <c r="G8598" s="25"/>
    </row>
    <row r="8599">
      <c r="A8599" s="22" t="s">
        <v>23113</v>
      </c>
      <c r="B8599" s="4" t="s">
        <v>14114</v>
      </c>
      <c r="C8599" s="4" t="s">
        <v>12085</v>
      </c>
      <c r="D8599" s="10">
        <v>1.593033705E9</v>
      </c>
      <c r="E8599" s="25">
        <v>0.093750946</v>
      </c>
      <c r="G8599" s="25"/>
    </row>
    <row r="8600">
      <c r="A8600" s="22" t="s">
        <v>23114</v>
      </c>
      <c r="B8600" s="4" t="s">
        <v>1619</v>
      </c>
      <c r="C8600" s="4" t="s">
        <v>712</v>
      </c>
      <c r="D8600" s="10">
        <v>1.591193601E9</v>
      </c>
      <c r="E8600" s="25">
        <v>0.093730815</v>
      </c>
      <c r="G8600" s="25"/>
    </row>
    <row r="8601">
      <c r="A8601" s="4" t="s">
        <v>23115</v>
      </c>
      <c r="B8601" s="4" t="s">
        <v>6521</v>
      </c>
      <c r="C8601" s="4" t="s">
        <v>4134</v>
      </c>
      <c r="D8601" s="10">
        <v>1.591849906E9</v>
      </c>
      <c r="E8601" s="25">
        <v>0.09372931</v>
      </c>
      <c r="G8601" s="25"/>
    </row>
    <row r="8602">
      <c r="A8602" s="22" t="s">
        <v>23116</v>
      </c>
      <c r="B8602" s="4" t="s">
        <v>2065</v>
      </c>
      <c r="C8602" s="4" t="s">
        <v>9014</v>
      </c>
      <c r="D8602" s="10">
        <v>1.591323779E9</v>
      </c>
      <c r="E8602" s="25">
        <v>0.09372418</v>
      </c>
      <c r="G8602" s="25"/>
    </row>
    <row r="8603">
      <c r="A8603" s="4" t="s">
        <v>23117</v>
      </c>
      <c r="B8603" s="4" t="s">
        <v>5591</v>
      </c>
      <c r="C8603" s="4" t="s">
        <v>5524</v>
      </c>
      <c r="D8603" s="10">
        <v>1.593188681E9</v>
      </c>
      <c r="E8603" s="25">
        <v>0.09367392</v>
      </c>
      <c r="G8603" s="25"/>
    </row>
    <row r="8604">
      <c r="A8604" s="4" t="s">
        <v>23118</v>
      </c>
      <c r="B8604" s="4" t="s">
        <v>14452</v>
      </c>
      <c r="C8604" s="4" t="s">
        <v>9371</v>
      </c>
      <c r="D8604" s="10">
        <v>1.591648117E9</v>
      </c>
      <c r="E8604" s="25">
        <v>0.093609564</v>
      </c>
      <c r="G8604" s="25"/>
    </row>
    <row r="8605">
      <c r="A8605" s="4" t="s">
        <v>23119</v>
      </c>
      <c r="B8605" s="4" t="s">
        <v>16485</v>
      </c>
      <c r="C8605" s="4" t="s">
        <v>297</v>
      </c>
      <c r="D8605" s="10">
        <v>1.592919487E9</v>
      </c>
      <c r="E8605" s="25">
        <v>0.093599364</v>
      </c>
      <c r="G8605" s="25"/>
    </row>
    <row r="8606">
      <c r="A8606" s="4" t="s">
        <v>23120</v>
      </c>
      <c r="B8606" s="4" t="s">
        <v>19599</v>
      </c>
      <c r="C8606" s="4" t="s">
        <v>849</v>
      </c>
      <c r="D8606" s="10">
        <v>1.592909174E9</v>
      </c>
      <c r="E8606" s="25">
        <v>0.09353912</v>
      </c>
      <c r="G8606" s="25"/>
    </row>
    <row r="8607">
      <c r="A8607" s="4" t="s">
        <v>23121</v>
      </c>
      <c r="B8607" s="4" t="s">
        <v>23122</v>
      </c>
      <c r="C8607" s="4" t="s">
        <v>371</v>
      </c>
      <c r="D8607" s="10">
        <v>1.593456641E9</v>
      </c>
      <c r="E8607" s="25">
        <v>0.09348804</v>
      </c>
      <c r="G8607" s="25"/>
    </row>
    <row r="8608">
      <c r="A8608" s="4" t="s">
        <v>23123</v>
      </c>
      <c r="B8608" s="4" t="s">
        <v>14055</v>
      </c>
      <c r="C8608" s="4" t="s">
        <v>2830</v>
      </c>
      <c r="D8608" s="10">
        <v>1.593497219E9</v>
      </c>
      <c r="E8608" s="25">
        <v>0.093482085</v>
      </c>
      <c r="G8608" s="25"/>
    </row>
    <row r="8609">
      <c r="A8609" s="4" t="s">
        <v>23124</v>
      </c>
      <c r="B8609" s="4" t="s">
        <v>2549</v>
      </c>
      <c r="C8609" s="4" t="s">
        <v>9684</v>
      </c>
      <c r="D8609" s="10">
        <v>1.592510409E9</v>
      </c>
      <c r="E8609" s="25">
        <v>0.09346942</v>
      </c>
      <c r="G8609" s="25"/>
    </row>
    <row r="8610">
      <c r="A8610" s="4" t="s">
        <v>23125</v>
      </c>
      <c r="B8610" s="4" t="s">
        <v>13784</v>
      </c>
      <c r="C8610" s="4" t="s">
        <v>4931</v>
      </c>
      <c r="D8610" s="10">
        <v>1.592530647E9</v>
      </c>
      <c r="E8610" s="25">
        <v>0.093441896</v>
      </c>
      <c r="G8610" s="25"/>
    </row>
    <row r="8611">
      <c r="A8611" s="22" t="s">
        <v>23126</v>
      </c>
      <c r="B8611" s="4" t="s">
        <v>2065</v>
      </c>
      <c r="C8611" s="4" t="s">
        <v>7270</v>
      </c>
      <c r="D8611" s="10">
        <v>1.593463173E9</v>
      </c>
      <c r="E8611" s="25">
        <v>0.0934141</v>
      </c>
      <c r="G8611" s="25"/>
    </row>
    <row r="8612">
      <c r="A8612" s="4" t="s">
        <v>23127</v>
      </c>
      <c r="B8612" s="4" t="s">
        <v>1619</v>
      </c>
      <c r="C8612" s="4" t="s">
        <v>7817</v>
      </c>
      <c r="D8612" s="10">
        <v>1.591725952E9</v>
      </c>
      <c r="E8612" s="25">
        <v>0.09339246</v>
      </c>
      <c r="G8612" s="25"/>
    </row>
    <row r="8613">
      <c r="A8613" s="4" t="s">
        <v>23128</v>
      </c>
      <c r="B8613" s="4" t="s">
        <v>11591</v>
      </c>
      <c r="C8613" s="4" t="s">
        <v>5621</v>
      </c>
      <c r="D8613" s="10">
        <v>1.591848041E9</v>
      </c>
      <c r="E8613" s="25">
        <v>0.09337665</v>
      </c>
      <c r="G8613" s="25"/>
    </row>
    <row r="8614">
      <c r="A8614" s="4" t="s">
        <v>23129</v>
      </c>
      <c r="B8614" s="4" t="s">
        <v>13155</v>
      </c>
      <c r="C8614" s="4" t="s">
        <v>183</v>
      </c>
      <c r="D8614" s="10">
        <v>1.593450872E9</v>
      </c>
      <c r="E8614" s="25">
        <v>0.093310855</v>
      </c>
      <c r="G8614" s="25"/>
    </row>
    <row r="8615">
      <c r="A8615" s="22" t="s">
        <v>23130</v>
      </c>
      <c r="B8615" s="4" t="s">
        <v>13230</v>
      </c>
      <c r="C8615" s="4" t="s">
        <v>6179</v>
      </c>
      <c r="D8615" s="10">
        <v>1.591805942E9</v>
      </c>
      <c r="E8615" s="25">
        <v>0.09313141</v>
      </c>
      <c r="G8615" s="25"/>
    </row>
    <row r="8616">
      <c r="A8616" s="4" t="s">
        <v>23131</v>
      </c>
      <c r="B8616" s="4" t="s">
        <v>3108</v>
      </c>
      <c r="C8616" s="4" t="s">
        <v>4217</v>
      </c>
      <c r="D8616" s="10">
        <v>1.593519784E9</v>
      </c>
      <c r="E8616" s="25">
        <v>0.09310217</v>
      </c>
      <c r="G8616" s="25"/>
    </row>
    <row r="8617">
      <c r="A8617" s="4" t="s">
        <v>23132</v>
      </c>
      <c r="B8617" s="4" t="s">
        <v>13234</v>
      </c>
      <c r="C8617" s="4" t="s">
        <v>9921</v>
      </c>
      <c r="D8617" s="10">
        <v>1.591323742E9</v>
      </c>
      <c r="E8617" s="25">
        <v>0.093097106</v>
      </c>
      <c r="G8617" s="25"/>
    </row>
    <row r="8618">
      <c r="A8618" s="4" t="s">
        <v>23133</v>
      </c>
      <c r="B8618" s="4" t="s">
        <v>14927</v>
      </c>
      <c r="C8618" s="4" t="s">
        <v>10824</v>
      </c>
      <c r="D8618" s="10">
        <v>1.593307052E9</v>
      </c>
      <c r="E8618" s="25">
        <v>0.09308704</v>
      </c>
      <c r="G8618" s="25"/>
    </row>
    <row r="8619">
      <c r="A8619" s="22" t="s">
        <v>23134</v>
      </c>
      <c r="B8619" s="4" t="s">
        <v>3070</v>
      </c>
      <c r="C8619" s="4" t="s">
        <v>11069</v>
      </c>
      <c r="D8619" s="10">
        <v>1.591386812E9</v>
      </c>
      <c r="E8619" s="25">
        <v>0.093084715</v>
      </c>
      <c r="G8619" s="25"/>
    </row>
    <row r="8620">
      <c r="A8620" s="4" t="s">
        <v>12935</v>
      </c>
      <c r="B8620" s="4" t="s">
        <v>1257</v>
      </c>
      <c r="C8620" s="4" t="s">
        <v>8232</v>
      </c>
      <c r="D8620" s="10">
        <v>1.592276703E9</v>
      </c>
      <c r="E8620" s="25">
        <v>0.09303905</v>
      </c>
      <c r="G8620" s="25"/>
    </row>
    <row r="8621">
      <c r="A8621" s="4" t="s">
        <v>12935</v>
      </c>
      <c r="B8621" s="4" t="s">
        <v>930</v>
      </c>
      <c r="C8621" s="4" t="s">
        <v>10854</v>
      </c>
      <c r="D8621" s="10">
        <v>1.591634776E9</v>
      </c>
      <c r="E8621" s="25">
        <v>0.09303905</v>
      </c>
      <c r="G8621" s="25"/>
    </row>
    <row r="8622">
      <c r="A8622" s="4" t="s">
        <v>12935</v>
      </c>
      <c r="B8622" s="4" t="s">
        <v>930</v>
      </c>
      <c r="C8622" s="4" t="s">
        <v>9649</v>
      </c>
      <c r="D8622" s="10">
        <v>1.592004463E9</v>
      </c>
      <c r="E8622" s="25">
        <v>0.09303898</v>
      </c>
      <c r="G8622" s="25"/>
    </row>
    <row r="8623">
      <c r="A8623" s="4" t="s">
        <v>23135</v>
      </c>
      <c r="B8623" s="4" t="s">
        <v>10639</v>
      </c>
      <c r="C8623" s="4" t="s">
        <v>989</v>
      </c>
      <c r="D8623" s="10">
        <v>1.593299939E9</v>
      </c>
      <c r="E8623" s="25">
        <v>0.09303569</v>
      </c>
      <c r="G8623" s="25"/>
    </row>
    <row r="8624">
      <c r="A8624" s="4" t="s">
        <v>23136</v>
      </c>
      <c r="B8624" s="4" t="s">
        <v>13395</v>
      </c>
      <c r="C8624" s="4" t="s">
        <v>3678</v>
      </c>
      <c r="D8624" s="10">
        <v>1.592006859E9</v>
      </c>
      <c r="E8624" s="25">
        <v>0.09303494</v>
      </c>
      <c r="G8624" s="25"/>
    </row>
    <row r="8625">
      <c r="A8625" s="4" t="s">
        <v>23137</v>
      </c>
      <c r="B8625" s="4" t="s">
        <v>13851</v>
      </c>
      <c r="C8625" s="4" t="s">
        <v>4956</v>
      </c>
      <c r="D8625" s="10">
        <v>1.592599895E9</v>
      </c>
      <c r="E8625" s="25">
        <v>0.09299304</v>
      </c>
      <c r="G8625" s="25"/>
    </row>
    <row r="8626">
      <c r="A8626" s="4" t="s">
        <v>23138</v>
      </c>
      <c r="B8626" s="4" t="s">
        <v>14066</v>
      </c>
      <c r="C8626" s="4" t="s">
        <v>10262</v>
      </c>
      <c r="D8626" s="10">
        <v>1.593368727E9</v>
      </c>
      <c r="E8626" s="25">
        <v>0.09296915</v>
      </c>
      <c r="G8626" s="25"/>
    </row>
    <row r="8627">
      <c r="A8627" s="4" t="s">
        <v>23139</v>
      </c>
      <c r="B8627" s="4" t="s">
        <v>15670</v>
      </c>
      <c r="C8627" s="4" t="s">
        <v>11168</v>
      </c>
      <c r="D8627" s="10">
        <v>1.593627778E9</v>
      </c>
      <c r="E8627" s="25">
        <v>0.09296004</v>
      </c>
      <c r="G8627" s="25"/>
    </row>
    <row r="8628">
      <c r="A8628" s="4" t="s">
        <v>23140</v>
      </c>
      <c r="B8628" s="4" t="s">
        <v>1619</v>
      </c>
      <c r="C8628" s="4" t="s">
        <v>7228</v>
      </c>
      <c r="D8628" s="10">
        <v>1.591270689E9</v>
      </c>
      <c r="E8628" s="25">
        <v>0.0929586</v>
      </c>
      <c r="G8628" s="25"/>
    </row>
    <row r="8629">
      <c r="A8629" s="4" t="s">
        <v>23141</v>
      </c>
      <c r="B8629" s="4" t="s">
        <v>20615</v>
      </c>
      <c r="C8629" s="4" t="s">
        <v>8550</v>
      </c>
      <c r="D8629" s="10">
        <v>1.591224483E9</v>
      </c>
      <c r="E8629" s="25">
        <v>0.0928772</v>
      </c>
      <c r="G8629" s="25"/>
    </row>
    <row r="8630">
      <c r="A8630" s="22" t="s">
        <v>23142</v>
      </c>
      <c r="B8630" s="4" t="s">
        <v>930</v>
      </c>
      <c r="C8630" s="4" t="s">
        <v>170</v>
      </c>
      <c r="D8630" s="10">
        <v>1.591080147E9</v>
      </c>
      <c r="E8630" s="25">
        <v>0.09286186</v>
      </c>
      <c r="G8630" s="25"/>
    </row>
    <row r="8631">
      <c r="A8631" s="4" t="s">
        <v>23143</v>
      </c>
      <c r="B8631" s="4" t="s">
        <v>23144</v>
      </c>
      <c r="C8631" s="4" t="s">
        <v>371</v>
      </c>
      <c r="D8631" s="10">
        <v>1.593483838E9</v>
      </c>
      <c r="E8631" s="25">
        <v>0.0928429</v>
      </c>
      <c r="G8631" s="25"/>
    </row>
    <row r="8632">
      <c r="A8632" s="4" t="s">
        <v>23145</v>
      </c>
      <c r="B8632" s="4" t="s">
        <v>1790</v>
      </c>
      <c r="C8632" s="4" t="s">
        <v>5328</v>
      </c>
      <c r="D8632" s="10">
        <v>1.59129062E9</v>
      </c>
      <c r="E8632" s="25">
        <v>0.09283571</v>
      </c>
      <c r="G8632" s="25"/>
    </row>
    <row r="8633">
      <c r="A8633" s="4" t="s">
        <v>23146</v>
      </c>
      <c r="B8633" s="4" t="s">
        <v>13217</v>
      </c>
      <c r="C8633" s="4" t="s">
        <v>4600</v>
      </c>
      <c r="D8633" s="10">
        <v>1.59204304E9</v>
      </c>
      <c r="E8633" s="25">
        <v>0.09281229</v>
      </c>
      <c r="G8633" s="25"/>
    </row>
    <row r="8634">
      <c r="A8634" s="4" t="s">
        <v>23147</v>
      </c>
      <c r="B8634" s="4" t="s">
        <v>1790</v>
      </c>
      <c r="C8634" s="4" t="s">
        <v>1524</v>
      </c>
      <c r="D8634" s="10">
        <v>1.591809663E9</v>
      </c>
      <c r="E8634" s="25">
        <v>0.09276252</v>
      </c>
      <c r="G8634" s="25"/>
    </row>
    <row r="8635">
      <c r="A8635" s="22" t="s">
        <v>23148</v>
      </c>
      <c r="B8635" s="4" t="s">
        <v>16768</v>
      </c>
      <c r="C8635" s="4" t="s">
        <v>54</v>
      </c>
      <c r="D8635" s="10">
        <v>1.591709235E9</v>
      </c>
      <c r="E8635" s="25">
        <v>0.09275273</v>
      </c>
      <c r="G8635" s="25"/>
    </row>
    <row r="8636">
      <c r="A8636" s="4" t="s">
        <v>23149</v>
      </c>
      <c r="B8636" s="4" t="s">
        <v>13104</v>
      </c>
      <c r="C8636" s="4" t="s">
        <v>1498</v>
      </c>
      <c r="D8636" s="10">
        <v>1.592204913E9</v>
      </c>
      <c r="E8636" s="25">
        <v>0.09267187</v>
      </c>
      <c r="G8636" s="25"/>
    </row>
    <row r="8637">
      <c r="A8637" s="22" t="s">
        <v>23150</v>
      </c>
      <c r="B8637" s="4" t="s">
        <v>13135</v>
      </c>
      <c r="C8637" s="4" t="s">
        <v>9652</v>
      </c>
      <c r="D8637" s="10">
        <v>1.59339442E9</v>
      </c>
      <c r="E8637" s="25">
        <v>0.09266797</v>
      </c>
      <c r="G8637" s="25"/>
    </row>
    <row r="8638">
      <c r="A8638" s="4" t="s">
        <v>23151</v>
      </c>
      <c r="B8638" s="4" t="s">
        <v>1790</v>
      </c>
      <c r="C8638" s="4" t="s">
        <v>7883</v>
      </c>
      <c r="D8638" s="10">
        <v>1.591512104E9</v>
      </c>
      <c r="E8638" s="25">
        <v>0.09259602</v>
      </c>
      <c r="G8638" s="25"/>
    </row>
    <row r="8639">
      <c r="A8639" s="22" t="s">
        <v>23152</v>
      </c>
      <c r="B8639" s="4" t="s">
        <v>11591</v>
      </c>
      <c r="C8639" s="4" t="s">
        <v>1194</v>
      </c>
      <c r="D8639" s="10">
        <v>1.591979759E9</v>
      </c>
      <c r="E8639" s="25">
        <v>0.09259581</v>
      </c>
      <c r="G8639" s="25"/>
    </row>
    <row r="8640">
      <c r="A8640" s="4" t="s">
        <v>23153</v>
      </c>
      <c r="B8640" s="4" t="s">
        <v>13098</v>
      </c>
      <c r="C8640" s="4" t="s">
        <v>1142</v>
      </c>
      <c r="D8640" s="10">
        <v>1.592418467E9</v>
      </c>
      <c r="E8640" s="25">
        <v>0.09255288</v>
      </c>
      <c r="G8640" s="25"/>
    </row>
    <row r="8641">
      <c r="A8641" s="22" t="s">
        <v>23154</v>
      </c>
      <c r="B8641" s="4" t="s">
        <v>1790</v>
      </c>
      <c r="C8641" s="4" t="s">
        <v>3558</v>
      </c>
      <c r="D8641" s="10">
        <v>1.592513198E9</v>
      </c>
      <c r="E8641" s="25">
        <v>0.09254124</v>
      </c>
      <c r="G8641" s="25"/>
    </row>
    <row r="8642">
      <c r="A8642" s="22" t="s">
        <v>23155</v>
      </c>
      <c r="B8642" s="4" t="s">
        <v>13950</v>
      </c>
      <c r="C8642" s="4" t="s">
        <v>11978</v>
      </c>
      <c r="D8642" s="10">
        <v>1.593437105E9</v>
      </c>
      <c r="E8642" s="25">
        <v>0.09253186</v>
      </c>
      <c r="G8642" s="25"/>
    </row>
    <row r="8643">
      <c r="A8643" s="4" t="s">
        <v>23156</v>
      </c>
      <c r="B8643" s="4" t="s">
        <v>13441</v>
      </c>
      <c r="C8643" s="4" t="s">
        <v>8093</v>
      </c>
      <c r="D8643" s="10">
        <v>1.593532524E9</v>
      </c>
      <c r="E8643" s="25">
        <v>0.0924827</v>
      </c>
      <c r="G8643" s="25"/>
    </row>
    <row r="8644">
      <c r="A8644" s="4" t="s">
        <v>23157</v>
      </c>
      <c r="B8644" s="4" t="s">
        <v>3673</v>
      </c>
      <c r="C8644" s="4" t="s">
        <v>845</v>
      </c>
      <c r="D8644" s="10">
        <v>1.59223633E9</v>
      </c>
      <c r="E8644" s="25">
        <v>0.092459016</v>
      </c>
      <c r="G8644" s="25"/>
    </row>
    <row r="8645">
      <c r="A8645" s="4" t="s">
        <v>23158</v>
      </c>
      <c r="B8645" s="4" t="s">
        <v>2848</v>
      </c>
      <c r="C8645" s="4" t="s">
        <v>11718</v>
      </c>
      <c r="D8645" s="10">
        <v>1.593423729E9</v>
      </c>
      <c r="E8645" s="25">
        <v>0.09234386</v>
      </c>
      <c r="G8645" s="25"/>
    </row>
    <row r="8646">
      <c r="A8646" s="4" t="s">
        <v>23159</v>
      </c>
      <c r="B8646" s="4" t="s">
        <v>5583</v>
      </c>
      <c r="C8646" s="4" t="s">
        <v>3118</v>
      </c>
      <c r="D8646" s="10">
        <v>1.591892152E9</v>
      </c>
      <c r="E8646" s="25">
        <v>0.09233126</v>
      </c>
      <c r="G8646" s="25"/>
    </row>
    <row r="8647">
      <c r="A8647" s="4" t="s">
        <v>23160</v>
      </c>
      <c r="B8647" s="4" t="s">
        <v>14107</v>
      </c>
      <c r="C8647" s="4" t="s">
        <v>11527</v>
      </c>
      <c r="D8647" s="10">
        <v>1.592589608E9</v>
      </c>
      <c r="E8647" s="25">
        <v>0.092318386</v>
      </c>
      <c r="G8647" s="25"/>
    </row>
    <row r="8648">
      <c r="A8648" s="4" t="s">
        <v>23161</v>
      </c>
      <c r="B8648" s="4" t="s">
        <v>925</v>
      </c>
      <c r="C8648" s="4" t="s">
        <v>4588</v>
      </c>
      <c r="D8648" s="10">
        <v>1.593029715E9</v>
      </c>
      <c r="E8648" s="25">
        <v>0.092316404</v>
      </c>
      <c r="G8648" s="25"/>
    </row>
    <row r="8649">
      <c r="A8649" s="4" t="s">
        <v>23162</v>
      </c>
      <c r="B8649" s="4" t="s">
        <v>930</v>
      </c>
      <c r="C8649" s="4" t="s">
        <v>6269</v>
      </c>
      <c r="D8649" s="10">
        <v>1.591238896E9</v>
      </c>
      <c r="E8649" s="25">
        <v>0.09230908</v>
      </c>
      <c r="G8649" s="25"/>
    </row>
    <row r="8650">
      <c r="A8650" s="4" t="s">
        <v>23163</v>
      </c>
      <c r="B8650" s="4" t="s">
        <v>13194</v>
      </c>
      <c r="C8650" s="4" t="s">
        <v>8863</v>
      </c>
      <c r="D8650" s="10">
        <v>1.593228993E9</v>
      </c>
      <c r="E8650" s="25">
        <v>0.09228888</v>
      </c>
      <c r="G8650" s="25"/>
    </row>
    <row r="8651">
      <c r="A8651" s="22" t="s">
        <v>23164</v>
      </c>
      <c r="B8651" s="4" t="s">
        <v>13537</v>
      </c>
      <c r="C8651" s="4" t="s">
        <v>9052</v>
      </c>
      <c r="D8651" s="10">
        <v>1.591325922E9</v>
      </c>
      <c r="E8651" s="25">
        <v>0.09226355</v>
      </c>
      <c r="G8651" s="25"/>
    </row>
    <row r="8652">
      <c r="A8652" s="4" t="s">
        <v>23165</v>
      </c>
      <c r="B8652" s="4" t="s">
        <v>14576</v>
      </c>
      <c r="C8652" s="4" t="s">
        <v>12543</v>
      </c>
      <c r="D8652" s="10">
        <v>1.591319939E9</v>
      </c>
      <c r="E8652" s="25">
        <v>0.09225389</v>
      </c>
      <c r="G8652" s="25"/>
    </row>
    <row r="8653">
      <c r="A8653" s="4" t="s">
        <v>23166</v>
      </c>
      <c r="B8653" s="4" t="s">
        <v>13813</v>
      </c>
      <c r="C8653" s="4" t="s">
        <v>8316</v>
      </c>
      <c r="D8653" s="10">
        <v>1.592487823E9</v>
      </c>
      <c r="E8653" s="25">
        <v>0.09225198</v>
      </c>
      <c r="G8653" s="25"/>
    </row>
    <row r="8654">
      <c r="A8654" s="4" t="s">
        <v>23167</v>
      </c>
      <c r="B8654" s="4" t="s">
        <v>1086</v>
      </c>
      <c r="C8654" s="4" t="s">
        <v>11365</v>
      </c>
      <c r="D8654" s="10">
        <v>1.59188256E9</v>
      </c>
      <c r="E8654" s="25">
        <v>0.09224492</v>
      </c>
      <c r="G8654" s="25"/>
    </row>
    <row r="8655">
      <c r="A8655" s="4" t="s">
        <v>23168</v>
      </c>
      <c r="B8655" s="4" t="s">
        <v>23169</v>
      </c>
      <c r="C8655" s="4" t="s">
        <v>3652</v>
      </c>
      <c r="D8655" s="10">
        <v>1.591022948E9</v>
      </c>
      <c r="E8655" s="25">
        <v>0.0922439</v>
      </c>
      <c r="G8655" s="25"/>
    </row>
    <row r="8656">
      <c r="A8656" s="22" t="s">
        <v>23170</v>
      </c>
      <c r="B8656" s="4" t="s">
        <v>19670</v>
      </c>
      <c r="C8656" s="4" t="s">
        <v>8530</v>
      </c>
      <c r="D8656" s="10">
        <v>1.593189402E9</v>
      </c>
      <c r="E8656" s="25">
        <v>0.09221706</v>
      </c>
      <c r="G8656" s="25"/>
    </row>
    <row r="8657">
      <c r="A8657" s="4" t="s">
        <v>23171</v>
      </c>
      <c r="B8657" s="4" t="s">
        <v>13139</v>
      </c>
      <c r="C8657" s="4" t="s">
        <v>5192</v>
      </c>
      <c r="D8657" s="10">
        <v>1.592446642E9</v>
      </c>
      <c r="E8657" s="25">
        <v>0.092184335</v>
      </c>
      <c r="G8657" s="25"/>
    </row>
    <row r="8658">
      <c r="A8658" s="4" t="s">
        <v>23172</v>
      </c>
      <c r="B8658" s="4" t="s">
        <v>1619</v>
      </c>
      <c r="C8658" s="4" t="s">
        <v>216</v>
      </c>
      <c r="D8658" s="10">
        <v>1.591280016E9</v>
      </c>
      <c r="E8658" s="25">
        <v>0.09217502</v>
      </c>
      <c r="G8658" s="25"/>
    </row>
    <row r="8659">
      <c r="A8659" s="4" t="s">
        <v>23173</v>
      </c>
      <c r="B8659" s="4" t="s">
        <v>5714</v>
      </c>
      <c r="C8659" s="4" t="s">
        <v>11801</v>
      </c>
      <c r="D8659" s="10">
        <v>1.591633825E9</v>
      </c>
      <c r="E8659" s="25">
        <v>0.09217489</v>
      </c>
      <c r="G8659" s="25"/>
    </row>
    <row r="8660">
      <c r="A8660" s="4" t="s">
        <v>23174</v>
      </c>
      <c r="B8660" s="4" t="s">
        <v>18991</v>
      </c>
      <c r="C8660" s="4" t="s">
        <v>10151</v>
      </c>
      <c r="D8660" s="10">
        <v>1.592963688E9</v>
      </c>
      <c r="E8660" s="25">
        <v>0.09216893</v>
      </c>
      <c r="G8660" s="25"/>
    </row>
    <row r="8661">
      <c r="A8661" s="4" t="s">
        <v>23175</v>
      </c>
      <c r="B8661" s="4" t="s">
        <v>1372</v>
      </c>
      <c r="C8661" s="4" t="s">
        <v>4629</v>
      </c>
      <c r="D8661" s="10">
        <v>1.593460394E9</v>
      </c>
      <c r="E8661" s="25">
        <v>0.09216551</v>
      </c>
      <c r="G8661" s="25"/>
    </row>
    <row r="8662">
      <c r="A8662" s="4" t="s">
        <v>23176</v>
      </c>
      <c r="B8662" s="4" t="s">
        <v>1619</v>
      </c>
      <c r="C8662" s="4" t="s">
        <v>63</v>
      </c>
      <c r="D8662" s="10">
        <v>1.59205883E9</v>
      </c>
      <c r="E8662" s="25">
        <v>0.09210286</v>
      </c>
      <c r="G8662" s="25"/>
    </row>
    <row r="8663">
      <c r="A8663" s="4" t="s">
        <v>23177</v>
      </c>
      <c r="B8663" s="4" t="s">
        <v>13166</v>
      </c>
      <c r="C8663" s="4" t="s">
        <v>2219</v>
      </c>
      <c r="D8663" s="10">
        <v>1.591838899E9</v>
      </c>
      <c r="E8663" s="25">
        <v>0.09208219</v>
      </c>
      <c r="G8663" s="25"/>
    </row>
    <row r="8664">
      <c r="A8664" s="4" t="s">
        <v>23178</v>
      </c>
      <c r="B8664" s="4" t="s">
        <v>13104</v>
      </c>
      <c r="C8664" s="4" t="s">
        <v>4901</v>
      </c>
      <c r="D8664" s="10">
        <v>1.591396259E9</v>
      </c>
      <c r="E8664" s="25">
        <v>0.09206541</v>
      </c>
      <c r="G8664" s="25"/>
    </row>
    <row r="8665">
      <c r="A8665" s="4" t="s">
        <v>23179</v>
      </c>
      <c r="B8665" s="4" t="s">
        <v>23180</v>
      </c>
      <c r="C8665" s="4" t="s">
        <v>5551</v>
      </c>
      <c r="D8665" s="10">
        <v>1.591119417E9</v>
      </c>
      <c r="E8665" s="25">
        <v>0.091985516</v>
      </c>
      <c r="G8665" s="25"/>
    </row>
    <row r="8666">
      <c r="A8666" s="4" t="s">
        <v>23181</v>
      </c>
      <c r="B8666" s="4" t="s">
        <v>23182</v>
      </c>
      <c r="C8666" s="4" t="s">
        <v>4640</v>
      </c>
      <c r="D8666" s="10">
        <v>1.592924118E9</v>
      </c>
      <c r="E8666" s="25">
        <v>0.09198442</v>
      </c>
      <c r="G8666" s="25"/>
    </row>
    <row r="8667">
      <c r="A8667" s="22" t="s">
        <v>23183</v>
      </c>
      <c r="B8667" s="4" t="s">
        <v>872</v>
      </c>
      <c r="C8667" s="4" t="s">
        <v>10527</v>
      </c>
      <c r="D8667" s="10">
        <v>1.593092953E9</v>
      </c>
      <c r="E8667" s="25">
        <v>0.091964014</v>
      </c>
      <c r="G8667" s="25"/>
    </row>
    <row r="8668">
      <c r="A8668" s="4" t="s">
        <v>23184</v>
      </c>
      <c r="B8668" s="4" t="s">
        <v>21077</v>
      </c>
      <c r="C8668" s="4" t="s">
        <v>849</v>
      </c>
      <c r="D8668" s="10">
        <v>1.592880904E9</v>
      </c>
      <c r="E8668" s="25">
        <v>0.09194916</v>
      </c>
      <c r="G8668" s="25"/>
    </row>
    <row r="8669">
      <c r="A8669" s="4" t="s">
        <v>23185</v>
      </c>
      <c r="B8669" s="4" t="s">
        <v>16275</v>
      </c>
      <c r="C8669" s="4" t="s">
        <v>301</v>
      </c>
      <c r="D8669" s="10">
        <v>1.592790599E9</v>
      </c>
      <c r="E8669" s="25">
        <v>0.09194423</v>
      </c>
      <c r="G8669" s="25"/>
    </row>
    <row r="8670">
      <c r="A8670" s="4" t="s">
        <v>23186</v>
      </c>
      <c r="B8670" s="4" t="s">
        <v>14525</v>
      </c>
      <c r="C8670" s="4" t="s">
        <v>11662</v>
      </c>
      <c r="D8670" s="10">
        <v>1.592510483E9</v>
      </c>
      <c r="E8670" s="25">
        <v>0.091853306</v>
      </c>
      <c r="G8670" s="25"/>
    </row>
    <row r="8671">
      <c r="A8671" s="4" t="s">
        <v>23187</v>
      </c>
      <c r="B8671" s="4" t="s">
        <v>1619</v>
      </c>
      <c r="C8671" s="4" t="s">
        <v>6241</v>
      </c>
      <c r="D8671" s="10">
        <v>1.592824407E9</v>
      </c>
      <c r="E8671" s="25">
        <v>0.09179073</v>
      </c>
      <c r="G8671" s="25"/>
    </row>
    <row r="8672">
      <c r="A8672" s="4" t="s">
        <v>23188</v>
      </c>
      <c r="B8672" s="4" t="s">
        <v>14907</v>
      </c>
      <c r="C8672" s="4" t="s">
        <v>355</v>
      </c>
      <c r="D8672" s="10">
        <v>1.5933901E9</v>
      </c>
      <c r="E8672" s="25">
        <v>0.09173897</v>
      </c>
      <c r="G8672" s="25"/>
    </row>
    <row r="8673">
      <c r="A8673" s="4" t="s">
        <v>23189</v>
      </c>
      <c r="B8673" s="4" t="s">
        <v>3070</v>
      </c>
      <c r="C8673" s="4" t="s">
        <v>3121</v>
      </c>
      <c r="D8673" s="10">
        <v>1.591052883E9</v>
      </c>
      <c r="E8673" s="25">
        <v>0.09169379</v>
      </c>
      <c r="G8673" s="25"/>
    </row>
    <row r="8674">
      <c r="A8674" s="4" t="s">
        <v>23190</v>
      </c>
      <c r="B8674" s="4" t="s">
        <v>1215</v>
      </c>
      <c r="C8674" s="4" t="s">
        <v>849</v>
      </c>
      <c r="D8674" s="10">
        <v>1.592925553E9</v>
      </c>
      <c r="E8674" s="25">
        <v>0.09163689</v>
      </c>
      <c r="G8674" s="25"/>
    </row>
    <row r="8675">
      <c r="A8675" s="4" t="s">
        <v>23191</v>
      </c>
      <c r="B8675" s="4" t="s">
        <v>4534</v>
      </c>
      <c r="C8675" s="4" t="s">
        <v>1532</v>
      </c>
      <c r="D8675" s="10">
        <v>1.593344939E9</v>
      </c>
      <c r="E8675" s="25">
        <v>0.091632165</v>
      </c>
      <c r="G8675" s="25"/>
    </row>
    <row r="8676">
      <c r="A8676" s="4" t="s">
        <v>23192</v>
      </c>
      <c r="B8676" s="4" t="s">
        <v>14656</v>
      </c>
      <c r="C8676" s="4" t="s">
        <v>1093</v>
      </c>
      <c r="D8676" s="10">
        <v>1.59287552E9</v>
      </c>
      <c r="E8676" s="25">
        <v>0.09161998</v>
      </c>
      <c r="G8676" s="25"/>
    </row>
    <row r="8677">
      <c r="A8677" s="22" t="s">
        <v>23193</v>
      </c>
      <c r="B8677" s="4" t="s">
        <v>2040</v>
      </c>
      <c r="C8677" s="4" t="s">
        <v>4476</v>
      </c>
      <c r="D8677" s="10">
        <v>1.593469649E9</v>
      </c>
      <c r="E8677" s="25">
        <v>0.09161601</v>
      </c>
      <c r="G8677" s="25"/>
    </row>
    <row r="8678">
      <c r="A8678" s="22" t="s">
        <v>23194</v>
      </c>
      <c r="B8678" s="4" t="s">
        <v>17677</v>
      </c>
      <c r="C8678" s="4" t="s">
        <v>5706</v>
      </c>
      <c r="D8678" s="10">
        <v>1.591221666E9</v>
      </c>
      <c r="E8678" s="25">
        <v>0.09161204</v>
      </c>
      <c r="G8678" s="25"/>
    </row>
    <row r="8679">
      <c r="A8679" s="4" t="s">
        <v>23195</v>
      </c>
      <c r="B8679" s="4" t="s">
        <v>23196</v>
      </c>
      <c r="C8679" s="4" t="s">
        <v>8010</v>
      </c>
      <c r="D8679" s="10">
        <v>1.591578075E9</v>
      </c>
      <c r="E8679" s="25">
        <v>0.09156391</v>
      </c>
      <c r="G8679" s="25"/>
    </row>
    <row r="8680">
      <c r="A8680" s="4" t="s">
        <v>23197</v>
      </c>
      <c r="B8680" s="4" t="s">
        <v>1336</v>
      </c>
      <c r="C8680" s="4" t="s">
        <v>4186</v>
      </c>
      <c r="D8680" s="10">
        <v>1.591171886E9</v>
      </c>
      <c r="E8680" s="25">
        <v>0.09151181</v>
      </c>
      <c r="G8680" s="25"/>
    </row>
    <row r="8681">
      <c r="A8681" s="4" t="s">
        <v>23198</v>
      </c>
      <c r="B8681" s="4" t="s">
        <v>16607</v>
      </c>
      <c r="C8681" s="4" t="s">
        <v>7140</v>
      </c>
      <c r="D8681" s="10">
        <v>1.593404241E9</v>
      </c>
      <c r="E8681" s="25">
        <v>0.09149654</v>
      </c>
      <c r="G8681" s="25"/>
    </row>
    <row r="8682">
      <c r="A8682" s="4" t="s">
        <v>23199</v>
      </c>
      <c r="B8682" s="4" t="s">
        <v>5400</v>
      </c>
      <c r="C8682" s="4" t="s">
        <v>12483</v>
      </c>
      <c r="D8682" s="10">
        <v>1.591964717E9</v>
      </c>
      <c r="E8682" s="25">
        <v>0.09147888</v>
      </c>
      <c r="G8682" s="25"/>
    </row>
    <row r="8683">
      <c r="A8683" s="22" t="s">
        <v>23200</v>
      </c>
      <c r="B8683" s="4" t="s">
        <v>21866</v>
      </c>
      <c r="C8683" s="4" t="s">
        <v>5572</v>
      </c>
      <c r="D8683" s="10">
        <v>1.592432186E9</v>
      </c>
      <c r="E8683" s="25">
        <v>0.09147764</v>
      </c>
      <c r="G8683" s="25"/>
    </row>
    <row r="8684">
      <c r="A8684" s="4" t="s">
        <v>23201</v>
      </c>
      <c r="B8684" s="4" t="s">
        <v>14700</v>
      </c>
      <c r="C8684" s="4" t="s">
        <v>4792</v>
      </c>
      <c r="D8684" s="10">
        <v>1.591072624E9</v>
      </c>
      <c r="E8684" s="25">
        <v>0.09145765</v>
      </c>
      <c r="G8684" s="25"/>
    </row>
    <row r="8685">
      <c r="A8685" s="4" t="s">
        <v>23202</v>
      </c>
      <c r="B8685" s="4" t="s">
        <v>11182</v>
      </c>
      <c r="C8685" s="4" t="s">
        <v>371</v>
      </c>
      <c r="D8685" s="10">
        <v>1.593468771E9</v>
      </c>
      <c r="E8685" s="25">
        <v>0.091451965</v>
      </c>
      <c r="G8685" s="25"/>
    </row>
    <row r="8686">
      <c r="A8686" s="4" t="s">
        <v>23203</v>
      </c>
      <c r="B8686" s="4" t="s">
        <v>14109</v>
      </c>
      <c r="C8686" s="4" t="s">
        <v>5303</v>
      </c>
      <c r="D8686" s="10">
        <v>1.591112551E9</v>
      </c>
      <c r="E8686" s="25">
        <v>0.09144081</v>
      </c>
      <c r="G8686" s="25"/>
    </row>
    <row r="8687">
      <c r="A8687" s="22" t="s">
        <v>23204</v>
      </c>
      <c r="B8687" s="4" t="s">
        <v>930</v>
      </c>
      <c r="C8687" s="4" t="s">
        <v>5347</v>
      </c>
      <c r="D8687" s="10">
        <v>1.59106361E9</v>
      </c>
      <c r="E8687" s="25">
        <v>0.09141397</v>
      </c>
      <c r="G8687" s="25"/>
    </row>
    <row r="8688">
      <c r="A8688" s="22" t="s">
        <v>23205</v>
      </c>
      <c r="B8688" s="4" t="s">
        <v>23206</v>
      </c>
      <c r="C8688" s="4" t="s">
        <v>7732</v>
      </c>
      <c r="D8688" s="10">
        <v>1.592272812E9</v>
      </c>
      <c r="E8688" s="25">
        <v>0.091412604</v>
      </c>
      <c r="G8688" s="25"/>
    </row>
    <row r="8689">
      <c r="A8689" s="4" t="s">
        <v>23207</v>
      </c>
      <c r="B8689" s="4" t="s">
        <v>13425</v>
      </c>
      <c r="C8689" s="4" t="s">
        <v>220</v>
      </c>
      <c r="D8689" s="10">
        <v>1.592701867E9</v>
      </c>
      <c r="E8689" s="25">
        <v>0.09137248</v>
      </c>
      <c r="G8689" s="25"/>
    </row>
    <row r="8690">
      <c r="A8690" s="22" t="s">
        <v>23208</v>
      </c>
      <c r="B8690" s="4" t="s">
        <v>17251</v>
      </c>
      <c r="C8690" s="4" t="s">
        <v>1398</v>
      </c>
      <c r="D8690" s="10">
        <v>1.592086067E9</v>
      </c>
      <c r="E8690" s="25">
        <v>0.09136693</v>
      </c>
      <c r="G8690" s="25"/>
    </row>
    <row r="8691">
      <c r="A8691" s="22" t="s">
        <v>23209</v>
      </c>
      <c r="B8691" s="4" t="s">
        <v>13551</v>
      </c>
      <c r="C8691" s="4" t="s">
        <v>8839</v>
      </c>
      <c r="D8691" s="10">
        <v>1.592368526E9</v>
      </c>
      <c r="E8691" s="25">
        <v>0.09134872</v>
      </c>
      <c r="G8691" s="25"/>
    </row>
    <row r="8692">
      <c r="A8692" s="4" t="s">
        <v>23210</v>
      </c>
      <c r="B8692" s="4" t="s">
        <v>23211</v>
      </c>
      <c r="C8692" s="4" t="s">
        <v>11576</v>
      </c>
      <c r="D8692" s="10">
        <v>1.591116965E9</v>
      </c>
      <c r="E8692" s="25">
        <v>0.0913264</v>
      </c>
      <c r="G8692" s="25"/>
    </row>
    <row r="8693">
      <c r="A8693" s="4" t="s">
        <v>23210</v>
      </c>
      <c r="B8693" s="4" t="s">
        <v>23212</v>
      </c>
      <c r="C8693" s="4" t="s">
        <v>11576</v>
      </c>
      <c r="D8693" s="10">
        <v>1.591456389E9</v>
      </c>
      <c r="E8693" s="25">
        <v>0.0913264</v>
      </c>
      <c r="G8693" s="25"/>
    </row>
    <row r="8694">
      <c r="A8694" s="4" t="s">
        <v>23210</v>
      </c>
      <c r="B8694" s="4" t="s">
        <v>23213</v>
      </c>
      <c r="C8694" s="4" t="s">
        <v>6452</v>
      </c>
      <c r="D8694" s="10">
        <v>1.592358139E9</v>
      </c>
      <c r="E8694" s="25">
        <v>0.0913264</v>
      </c>
      <c r="G8694" s="25"/>
    </row>
    <row r="8695">
      <c r="A8695" s="4" t="s">
        <v>23210</v>
      </c>
      <c r="B8695" s="4" t="s">
        <v>23214</v>
      </c>
      <c r="C8695" s="4" t="s">
        <v>6452</v>
      </c>
      <c r="D8695" s="10">
        <v>1.592381834E9</v>
      </c>
      <c r="E8695" s="25">
        <v>0.0913264</v>
      </c>
      <c r="G8695" s="25"/>
    </row>
    <row r="8696">
      <c r="A8696" s="4" t="s">
        <v>23215</v>
      </c>
      <c r="B8696" s="4" t="s">
        <v>10639</v>
      </c>
      <c r="C8696" s="4" t="s">
        <v>12150</v>
      </c>
      <c r="D8696" s="10">
        <v>1.592436547E9</v>
      </c>
      <c r="E8696" s="25">
        <v>0.09130634</v>
      </c>
      <c r="G8696" s="25"/>
    </row>
    <row r="8697">
      <c r="A8697" s="4" t="s">
        <v>23216</v>
      </c>
      <c r="B8697" s="4" t="s">
        <v>23217</v>
      </c>
      <c r="C8697" s="4" t="s">
        <v>9505</v>
      </c>
      <c r="D8697" s="10">
        <v>1.591140814E9</v>
      </c>
      <c r="E8697" s="25">
        <v>0.0913021</v>
      </c>
      <c r="G8697" s="25"/>
    </row>
    <row r="8698">
      <c r="A8698" s="4" t="s">
        <v>23218</v>
      </c>
      <c r="B8698" s="4" t="s">
        <v>14907</v>
      </c>
      <c r="C8698" s="4" t="s">
        <v>10119</v>
      </c>
      <c r="D8698" s="10">
        <v>1.593233438E9</v>
      </c>
      <c r="E8698" s="25">
        <v>0.09128621</v>
      </c>
      <c r="G8698" s="25"/>
    </row>
    <row r="8699">
      <c r="A8699" s="4" t="s">
        <v>23219</v>
      </c>
      <c r="B8699" s="4" t="s">
        <v>14109</v>
      </c>
      <c r="C8699" s="4" t="s">
        <v>5706</v>
      </c>
      <c r="D8699" s="10">
        <v>1.591220728E9</v>
      </c>
      <c r="E8699" s="25">
        <v>0.091265336</v>
      </c>
      <c r="G8699" s="25"/>
    </row>
    <row r="8700">
      <c r="A8700" s="4" t="s">
        <v>23220</v>
      </c>
      <c r="B8700" s="4" t="s">
        <v>2989</v>
      </c>
      <c r="C8700" s="4" t="s">
        <v>4127</v>
      </c>
      <c r="D8700" s="10">
        <v>1.591646144E9</v>
      </c>
      <c r="E8700" s="25">
        <v>0.091198444</v>
      </c>
      <c r="G8700" s="25"/>
    </row>
    <row r="8701">
      <c r="A8701" s="4" t="s">
        <v>23221</v>
      </c>
      <c r="B8701" s="4" t="s">
        <v>11591</v>
      </c>
      <c r="C8701" s="4" t="s">
        <v>652</v>
      </c>
      <c r="D8701" s="10">
        <v>1.593357919E9</v>
      </c>
      <c r="E8701" s="25">
        <v>0.09117962</v>
      </c>
      <c r="G8701" s="25"/>
    </row>
    <row r="8702">
      <c r="A8702" s="4" t="s">
        <v>23222</v>
      </c>
      <c r="B8702" s="4" t="s">
        <v>15720</v>
      </c>
      <c r="C8702" s="4" t="s">
        <v>38</v>
      </c>
      <c r="D8702" s="10">
        <v>1.59189992E9</v>
      </c>
      <c r="E8702" s="25">
        <v>0.09116352</v>
      </c>
      <c r="G8702" s="25"/>
    </row>
    <row r="8703">
      <c r="A8703" s="4" t="s">
        <v>23223</v>
      </c>
      <c r="B8703" s="4" t="s">
        <v>13828</v>
      </c>
      <c r="C8703" s="4" t="s">
        <v>607</v>
      </c>
      <c r="D8703" s="10">
        <v>1.592744336E9</v>
      </c>
      <c r="E8703" s="25">
        <v>0.09115798</v>
      </c>
      <c r="G8703" s="25"/>
    </row>
    <row r="8704">
      <c r="A8704" s="4" t="s">
        <v>23224</v>
      </c>
      <c r="B8704" s="4" t="s">
        <v>14022</v>
      </c>
      <c r="C8704" s="4" t="s">
        <v>8750</v>
      </c>
      <c r="D8704" s="10">
        <v>1.592865631E9</v>
      </c>
      <c r="E8704" s="25">
        <v>0.09115182</v>
      </c>
      <c r="G8704" s="25"/>
    </row>
    <row r="8705">
      <c r="A8705" s="4" t="s">
        <v>23225</v>
      </c>
      <c r="B8705" s="26">
        <v>1.2346E13</v>
      </c>
      <c r="C8705" s="4" t="s">
        <v>6296</v>
      </c>
      <c r="D8705" s="10">
        <v>1.592273684E9</v>
      </c>
      <c r="E8705" s="25">
        <v>0.09113778</v>
      </c>
      <c r="G8705" s="25"/>
    </row>
    <row r="8706">
      <c r="A8706" s="4" t="s">
        <v>23226</v>
      </c>
      <c r="B8706" s="4" t="s">
        <v>886</v>
      </c>
      <c r="C8706" s="4" t="s">
        <v>8132</v>
      </c>
      <c r="D8706" s="10">
        <v>1.592232704E9</v>
      </c>
      <c r="E8706" s="25">
        <v>0.09106008</v>
      </c>
      <c r="G8706" s="25"/>
    </row>
    <row r="8707">
      <c r="A8707" s="22" t="s">
        <v>23227</v>
      </c>
      <c r="B8707" s="4" t="s">
        <v>5337</v>
      </c>
      <c r="C8707" s="4" t="s">
        <v>8115</v>
      </c>
      <c r="D8707" s="10">
        <v>1.592856477E9</v>
      </c>
      <c r="E8707" s="25">
        <v>0.09105761</v>
      </c>
      <c r="G8707" s="25"/>
    </row>
    <row r="8708">
      <c r="A8708" s="4" t="s">
        <v>23228</v>
      </c>
      <c r="B8708" s="4" t="s">
        <v>13968</v>
      </c>
      <c r="C8708" s="4" t="s">
        <v>2650</v>
      </c>
      <c r="D8708" s="10">
        <v>1.592368313E9</v>
      </c>
      <c r="E8708" s="25">
        <v>0.09104659</v>
      </c>
      <c r="G8708" s="25"/>
    </row>
    <row r="8709">
      <c r="A8709" s="4" t="s">
        <v>23229</v>
      </c>
      <c r="B8709" s="4" t="s">
        <v>21532</v>
      </c>
      <c r="C8709" s="4" t="s">
        <v>156</v>
      </c>
      <c r="D8709" s="10">
        <v>1.593242873E9</v>
      </c>
      <c r="E8709" s="25">
        <v>0.0909986</v>
      </c>
      <c r="G8709" s="25"/>
    </row>
    <row r="8710">
      <c r="A8710" s="4" t="s">
        <v>23230</v>
      </c>
      <c r="B8710" s="4" t="s">
        <v>13710</v>
      </c>
      <c r="C8710" s="4" t="s">
        <v>11811</v>
      </c>
      <c r="D8710" s="10">
        <v>1.591960674E9</v>
      </c>
      <c r="E8710" s="25">
        <v>0.09098244</v>
      </c>
      <c r="G8710" s="25"/>
    </row>
    <row r="8711">
      <c r="A8711" s="4" t="s">
        <v>23231</v>
      </c>
      <c r="B8711" s="4" t="s">
        <v>20107</v>
      </c>
      <c r="C8711" s="4" t="s">
        <v>1437</v>
      </c>
      <c r="D8711" s="10">
        <v>1.591147233E9</v>
      </c>
      <c r="E8711" s="25">
        <v>0.090952516</v>
      </c>
      <c r="G8711" s="25"/>
    </row>
    <row r="8712">
      <c r="A8712" s="4" t="s">
        <v>23232</v>
      </c>
      <c r="B8712" s="4" t="s">
        <v>15967</v>
      </c>
      <c r="C8712" s="4" t="s">
        <v>2868</v>
      </c>
      <c r="D8712" s="10">
        <v>1.59328211E9</v>
      </c>
      <c r="E8712" s="25">
        <v>0.09094786</v>
      </c>
      <c r="G8712" s="25"/>
    </row>
    <row r="8713">
      <c r="A8713" s="4" t="s">
        <v>23233</v>
      </c>
      <c r="B8713" s="4" t="s">
        <v>7379</v>
      </c>
      <c r="C8713" s="4" t="s">
        <v>790</v>
      </c>
      <c r="D8713" s="10">
        <v>1.592433508E9</v>
      </c>
      <c r="E8713" s="25">
        <v>0.09089487</v>
      </c>
      <c r="G8713" s="25"/>
    </row>
    <row r="8714">
      <c r="A8714" s="22" t="s">
        <v>23234</v>
      </c>
      <c r="B8714" s="4" t="s">
        <v>13155</v>
      </c>
      <c r="C8714" s="4" t="s">
        <v>7808</v>
      </c>
      <c r="D8714" s="10">
        <v>1.593444726E9</v>
      </c>
      <c r="E8714" s="25">
        <v>0.09086406</v>
      </c>
      <c r="G8714" s="25"/>
    </row>
    <row r="8715">
      <c r="A8715" s="4" t="s">
        <v>23235</v>
      </c>
      <c r="B8715" s="4" t="s">
        <v>13230</v>
      </c>
      <c r="C8715" s="4" t="s">
        <v>4914</v>
      </c>
      <c r="D8715" s="10">
        <v>1.592304813E9</v>
      </c>
      <c r="E8715" s="25">
        <v>0.090855844</v>
      </c>
      <c r="G8715" s="25"/>
    </row>
    <row r="8716">
      <c r="A8716" s="22" t="s">
        <v>23236</v>
      </c>
      <c r="B8716" s="4" t="s">
        <v>11591</v>
      </c>
      <c r="C8716" s="4" t="s">
        <v>6187</v>
      </c>
      <c r="D8716" s="10">
        <v>1.592586804E9</v>
      </c>
      <c r="E8716" s="25">
        <v>0.09080765</v>
      </c>
      <c r="G8716" s="25"/>
    </row>
    <row r="8717">
      <c r="A8717" s="4" t="s">
        <v>23237</v>
      </c>
      <c r="B8717" s="4" t="s">
        <v>872</v>
      </c>
      <c r="C8717" s="4" t="s">
        <v>1189</v>
      </c>
      <c r="D8717" s="10">
        <v>1.591818389E9</v>
      </c>
      <c r="E8717" s="25">
        <v>0.09080354</v>
      </c>
      <c r="G8717" s="25"/>
    </row>
    <row r="8718">
      <c r="A8718" s="4" t="s">
        <v>23238</v>
      </c>
      <c r="B8718" s="4" t="s">
        <v>23239</v>
      </c>
      <c r="C8718" s="4" t="s">
        <v>371</v>
      </c>
      <c r="D8718" s="10">
        <v>1.593478584E9</v>
      </c>
      <c r="E8718" s="25">
        <v>0.09080018</v>
      </c>
      <c r="G8718" s="25"/>
    </row>
    <row r="8719">
      <c r="A8719" s="4" t="s">
        <v>23240</v>
      </c>
      <c r="B8719" s="4" t="s">
        <v>13135</v>
      </c>
      <c r="C8719" s="4" t="s">
        <v>12183</v>
      </c>
      <c r="D8719" s="10">
        <v>1.593454929E9</v>
      </c>
      <c r="E8719" s="25">
        <v>0.090800114</v>
      </c>
      <c r="G8719" s="25"/>
    </row>
    <row r="8720">
      <c r="A8720" s="4" t="s">
        <v>23241</v>
      </c>
      <c r="B8720" s="4" t="s">
        <v>14235</v>
      </c>
      <c r="C8720" s="4" t="s">
        <v>6403</v>
      </c>
      <c r="D8720" s="10">
        <v>1.591304185E9</v>
      </c>
      <c r="E8720" s="25">
        <v>0.09079738</v>
      </c>
      <c r="G8720" s="25"/>
    </row>
    <row r="8721">
      <c r="A8721" s="22" t="s">
        <v>23242</v>
      </c>
      <c r="B8721" s="4" t="s">
        <v>23243</v>
      </c>
      <c r="C8721" s="4" t="s">
        <v>6246</v>
      </c>
      <c r="D8721" s="10">
        <v>1.592670159E9</v>
      </c>
      <c r="E8721" s="25">
        <v>0.09078259</v>
      </c>
      <c r="G8721" s="25"/>
    </row>
    <row r="8722">
      <c r="A8722" s="4" t="s">
        <v>23244</v>
      </c>
      <c r="B8722" s="4" t="s">
        <v>3886</v>
      </c>
      <c r="C8722" s="4" t="s">
        <v>10194</v>
      </c>
      <c r="D8722" s="10">
        <v>1.593109978E9</v>
      </c>
      <c r="E8722" s="25">
        <v>0.09074651</v>
      </c>
      <c r="G8722" s="25"/>
    </row>
    <row r="8723">
      <c r="A8723" s="4" t="s">
        <v>23245</v>
      </c>
      <c r="B8723" s="4" t="s">
        <v>4286</v>
      </c>
      <c r="C8723" s="4" t="s">
        <v>7077</v>
      </c>
      <c r="D8723" s="10">
        <v>1.592937411E9</v>
      </c>
      <c r="E8723" s="25">
        <v>0.0906397</v>
      </c>
      <c r="G8723" s="25"/>
    </row>
    <row r="8724">
      <c r="A8724" s="22" t="s">
        <v>23246</v>
      </c>
      <c r="B8724" s="4" t="s">
        <v>13910</v>
      </c>
      <c r="C8724" s="4" t="s">
        <v>11476</v>
      </c>
      <c r="D8724" s="10">
        <v>1.592841209E9</v>
      </c>
      <c r="E8724" s="25">
        <v>0.09060314</v>
      </c>
      <c r="G8724" s="25"/>
    </row>
    <row r="8725">
      <c r="A8725" s="4" t="s">
        <v>23247</v>
      </c>
      <c r="B8725" s="4" t="s">
        <v>7289</v>
      </c>
      <c r="C8725" s="4" t="s">
        <v>1905</v>
      </c>
      <c r="D8725" s="10">
        <v>1.591291749E9</v>
      </c>
      <c r="E8725" s="25">
        <v>0.09057658</v>
      </c>
      <c r="G8725" s="25"/>
    </row>
    <row r="8726">
      <c r="A8726" s="4" t="s">
        <v>23248</v>
      </c>
      <c r="B8726" s="4" t="s">
        <v>14215</v>
      </c>
      <c r="C8726" s="4" t="s">
        <v>9017</v>
      </c>
      <c r="D8726" s="10">
        <v>1.591449397E9</v>
      </c>
      <c r="E8726" s="25">
        <v>0.09057021</v>
      </c>
      <c r="G8726" s="25"/>
    </row>
    <row r="8727">
      <c r="A8727" s="4" t="s">
        <v>23249</v>
      </c>
      <c r="B8727" s="4" t="s">
        <v>1327</v>
      </c>
      <c r="C8727" s="4" t="s">
        <v>4548</v>
      </c>
      <c r="D8727" s="10">
        <v>1.591382709E9</v>
      </c>
      <c r="E8727" s="25">
        <v>0.09053002</v>
      </c>
      <c r="G8727" s="25"/>
    </row>
    <row r="8728">
      <c r="A8728" s="4" t="s">
        <v>23250</v>
      </c>
      <c r="B8728" s="4" t="s">
        <v>14700</v>
      </c>
      <c r="C8728" s="4" t="s">
        <v>6134</v>
      </c>
      <c r="D8728" s="10">
        <v>1.591665371E9</v>
      </c>
      <c r="E8728" s="25">
        <v>0.09044766</v>
      </c>
      <c r="G8728" s="25"/>
    </row>
    <row r="8729">
      <c r="A8729" s="4" t="s">
        <v>23251</v>
      </c>
      <c r="B8729" s="4" t="s">
        <v>23252</v>
      </c>
      <c r="C8729" s="4" t="s">
        <v>2143</v>
      </c>
      <c r="D8729" s="10">
        <v>1.591810864E9</v>
      </c>
      <c r="E8729" s="25">
        <v>0.090445265</v>
      </c>
      <c r="G8729" s="25"/>
    </row>
    <row r="8730">
      <c r="A8730" s="22" t="s">
        <v>23253</v>
      </c>
      <c r="B8730" s="4" t="s">
        <v>2065</v>
      </c>
      <c r="C8730" s="4" t="s">
        <v>10828</v>
      </c>
      <c r="D8730" s="10">
        <v>1.593008934E9</v>
      </c>
      <c r="E8730" s="25">
        <v>0.09043061</v>
      </c>
      <c r="G8730" s="25"/>
    </row>
    <row r="8731">
      <c r="A8731" s="4" t="s">
        <v>23254</v>
      </c>
      <c r="B8731" s="4" t="s">
        <v>14645</v>
      </c>
      <c r="C8731" s="4" t="s">
        <v>8623</v>
      </c>
      <c r="D8731" s="10">
        <v>1.593191223E9</v>
      </c>
      <c r="E8731" s="25">
        <v>0.090400964</v>
      </c>
      <c r="G8731" s="25"/>
    </row>
    <row r="8732">
      <c r="A8732" s="4" t="s">
        <v>23255</v>
      </c>
      <c r="B8732" s="4" t="s">
        <v>3259</v>
      </c>
      <c r="C8732" s="4" t="s">
        <v>11546</v>
      </c>
      <c r="D8732" s="10">
        <v>1.591499281E9</v>
      </c>
      <c r="E8732" s="25">
        <v>0.090364546</v>
      </c>
      <c r="G8732" s="25"/>
    </row>
    <row r="8733">
      <c r="A8733" s="4" t="s">
        <v>23256</v>
      </c>
      <c r="B8733" s="4" t="s">
        <v>23257</v>
      </c>
      <c r="C8733" s="4" t="s">
        <v>11270</v>
      </c>
      <c r="D8733" s="10">
        <v>1.593059601E9</v>
      </c>
      <c r="E8733" s="25">
        <v>0.09035201</v>
      </c>
      <c r="G8733" s="25"/>
    </row>
    <row r="8734">
      <c r="A8734" s="4" t="s">
        <v>23258</v>
      </c>
      <c r="B8734" s="4" t="s">
        <v>14615</v>
      </c>
      <c r="C8734" s="4" t="s">
        <v>12085</v>
      </c>
      <c r="D8734" s="10">
        <v>1.593040015E9</v>
      </c>
      <c r="E8734" s="25">
        <v>0.090347424</v>
      </c>
      <c r="G8734" s="25"/>
    </row>
    <row r="8735">
      <c r="A8735" s="4" t="s">
        <v>23259</v>
      </c>
      <c r="B8735" s="4" t="s">
        <v>1474</v>
      </c>
      <c r="C8735" s="4" t="s">
        <v>6606</v>
      </c>
      <c r="D8735" s="10">
        <v>1.592361954E9</v>
      </c>
      <c r="E8735" s="25">
        <v>0.09033524</v>
      </c>
      <c r="G8735" s="25"/>
    </row>
    <row r="8736">
      <c r="A8736" s="4" t="s">
        <v>23260</v>
      </c>
      <c r="B8736" s="4" t="s">
        <v>2065</v>
      </c>
      <c r="C8736" s="4" t="s">
        <v>1589</v>
      </c>
      <c r="D8736" s="10">
        <v>1.59173047E9</v>
      </c>
      <c r="E8736" s="25">
        <v>0.09032874</v>
      </c>
      <c r="G8736" s="25"/>
    </row>
    <row r="8737">
      <c r="A8737" s="4" t="s">
        <v>23261</v>
      </c>
      <c r="B8737" s="4" t="s">
        <v>4671</v>
      </c>
      <c r="C8737" s="4" t="s">
        <v>10889</v>
      </c>
      <c r="D8737" s="10">
        <v>1.593377604E9</v>
      </c>
      <c r="E8737" s="25">
        <v>0.09032449</v>
      </c>
      <c r="G8737" s="25"/>
    </row>
    <row r="8738">
      <c r="A8738" s="4" t="s">
        <v>23262</v>
      </c>
      <c r="B8738" s="4" t="s">
        <v>13230</v>
      </c>
      <c r="C8738" s="4" t="s">
        <v>1246</v>
      </c>
      <c r="D8738" s="10">
        <v>1.592219441E9</v>
      </c>
      <c r="E8738" s="25">
        <v>0.09028499</v>
      </c>
      <c r="G8738" s="25"/>
    </row>
    <row r="8739">
      <c r="A8739" s="22" t="s">
        <v>23263</v>
      </c>
      <c r="B8739" s="4" t="s">
        <v>6958</v>
      </c>
      <c r="C8739" s="4" t="s">
        <v>10456</v>
      </c>
      <c r="D8739" s="10">
        <v>1.591894406E9</v>
      </c>
      <c r="E8739" s="25">
        <v>0.090283</v>
      </c>
      <c r="G8739" s="25"/>
    </row>
    <row r="8740">
      <c r="A8740" s="4" t="s">
        <v>23264</v>
      </c>
      <c r="B8740" s="4" t="s">
        <v>2035</v>
      </c>
      <c r="C8740" s="4" t="s">
        <v>7140</v>
      </c>
      <c r="D8740" s="10">
        <v>1.593385895E9</v>
      </c>
      <c r="E8740" s="25">
        <v>0.090280265</v>
      </c>
      <c r="G8740" s="25"/>
    </row>
    <row r="8741">
      <c r="A8741" s="22" t="s">
        <v>23265</v>
      </c>
      <c r="B8741" s="4" t="s">
        <v>14446</v>
      </c>
      <c r="C8741" s="4" t="s">
        <v>8093</v>
      </c>
      <c r="D8741" s="10">
        <v>1.593526129E9</v>
      </c>
      <c r="E8741" s="25">
        <v>0.090278275</v>
      </c>
      <c r="G8741" s="25"/>
    </row>
    <row r="8742">
      <c r="A8742" s="4" t="s">
        <v>23266</v>
      </c>
      <c r="B8742" s="4" t="s">
        <v>13473</v>
      </c>
      <c r="C8742" s="4" t="s">
        <v>2850</v>
      </c>
      <c r="D8742" s="10">
        <v>1.593376962E9</v>
      </c>
      <c r="E8742" s="25">
        <v>0.090261914</v>
      </c>
      <c r="G8742" s="25"/>
    </row>
    <row r="8743">
      <c r="A8743" s="4" t="s">
        <v>23267</v>
      </c>
      <c r="B8743" s="4" t="s">
        <v>1253</v>
      </c>
      <c r="C8743" s="4" t="s">
        <v>5572</v>
      </c>
      <c r="D8743" s="10">
        <v>1.592436727E9</v>
      </c>
      <c r="E8743" s="25">
        <v>0.090214334</v>
      </c>
      <c r="G8743" s="25"/>
    </row>
    <row r="8744">
      <c r="A8744" s="4" t="s">
        <v>23268</v>
      </c>
      <c r="B8744" s="4" t="s">
        <v>1790</v>
      </c>
      <c r="C8744" s="4" t="s">
        <v>12073</v>
      </c>
      <c r="D8744" s="10">
        <v>1.591762643E9</v>
      </c>
      <c r="E8744" s="25">
        <v>0.09009356</v>
      </c>
      <c r="G8744" s="25"/>
    </row>
    <row r="8745">
      <c r="A8745" s="4" t="s">
        <v>23269</v>
      </c>
      <c r="B8745" s="4" t="s">
        <v>15631</v>
      </c>
      <c r="C8745" s="4" t="s">
        <v>5955</v>
      </c>
      <c r="D8745" s="10">
        <v>1.591530747E9</v>
      </c>
      <c r="E8745" s="25">
        <v>0.09003995</v>
      </c>
      <c r="G8745" s="25"/>
    </row>
    <row r="8746">
      <c r="A8746" s="4" t="s">
        <v>23270</v>
      </c>
      <c r="B8746" s="4" t="s">
        <v>18736</v>
      </c>
      <c r="C8746" s="4" t="s">
        <v>545</v>
      </c>
      <c r="D8746" s="10">
        <v>1.593036119E9</v>
      </c>
      <c r="E8746" s="25">
        <v>0.09002852</v>
      </c>
      <c r="G8746" s="25"/>
    </row>
    <row r="8747">
      <c r="A8747" s="22" t="s">
        <v>23271</v>
      </c>
      <c r="B8747" s="4" t="s">
        <v>2065</v>
      </c>
      <c r="C8747" s="4" t="s">
        <v>9579</v>
      </c>
      <c r="D8747" s="10">
        <v>1.593183156E9</v>
      </c>
      <c r="E8747" s="25">
        <v>0.0900062</v>
      </c>
      <c r="G8747" s="25"/>
    </row>
    <row r="8748">
      <c r="A8748" s="4" t="s">
        <v>23272</v>
      </c>
      <c r="B8748" s="4" t="s">
        <v>13970</v>
      </c>
      <c r="C8748" s="4" t="s">
        <v>5287</v>
      </c>
      <c r="D8748" s="10">
        <v>1.592065155E9</v>
      </c>
      <c r="E8748" s="25">
        <v>0.089955054</v>
      </c>
      <c r="G8748" s="25"/>
    </row>
    <row r="8749">
      <c r="A8749" s="4" t="s">
        <v>23273</v>
      </c>
      <c r="B8749" s="4" t="s">
        <v>16738</v>
      </c>
      <c r="C8749" s="4" t="s">
        <v>492</v>
      </c>
      <c r="D8749" s="10">
        <v>1.592153932E9</v>
      </c>
      <c r="E8749" s="25">
        <v>0.089911304</v>
      </c>
      <c r="G8749" s="25"/>
    </row>
    <row r="8750">
      <c r="A8750" s="4" t="s">
        <v>23274</v>
      </c>
      <c r="B8750" s="4" t="s">
        <v>17677</v>
      </c>
      <c r="C8750" s="4" t="s">
        <v>818</v>
      </c>
      <c r="D8750" s="10">
        <v>1.591735357E9</v>
      </c>
      <c r="E8750" s="25">
        <v>0.08989344</v>
      </c>
      <c r="G8750" s="25"/>
    </row>
    <row r="8751">
      <c r="A8751" s="4" t="s">
        <v>23275</v>
      </c>
      <c r="B8751" s="4" t="s">
        <v>13188</v>
      </c>
      <c r="C8751" s="4" t="s">
        <v>7300</v>
      </c>
      <c r="D8751" s="10">
        <v>1.593456916E9</v>
      </c>
      <c r="E8751" s="25">
        <v>0.08985428</v>
      </c>
      <c r="G8751" s="25"/>
    </row>
    <row r="8752">
      <c r="A8752" s="22" t="s">
        <v>23276</v>
      </c>
      <c r="B8752" s="4" t="s">
        <v>2250</v>
      </c>
      <c r="C8752" s="4" t="s">
        <v>2728</v>
      </c>
      <c r="D8752" s="10">
        <v>1.591307998E9</v>
      </c>
      <c r="E8752" s="25">
        <v>0.08984161</v>
      </c>
      <c r="G8752" s="25"/>
    </row>
    <row r="8753">
      <c r="A8753" s="4" t="s">
        <v>23277</v>
      </c>
      <c r="B8753" s="4" t="s">
        <v>14107</v>
      </c>
      <c r="C8753" s="4" t="s">
        <v>10527</v>
      </c>
      <c r="D8753" s="10">
        <v>1.593187007E9</v>
      </c>
      <c r="E8753" s="25">
        <v>0.08980888</v>
      </c>
      <c r="G8753" s="25"/>
    </row>
    <row r="8754">
      <c r="A8754" s="4" t="s">
        <v>23278</v>
      </c>
      <c r="B8754" s="4" t="s">
        <v>13677</v>
      </c>
      <c r="C8754" s="4" t="s">
        <v>3265</v>
      </c>
      <c r="D8754" s="10">
        <v>1.592579207E9</v>
      </c>
      <c r="E8754" s="25">
        <v>0.089797996</v>
      </c>
      <c r="G8754" s="25"/>
    </row>
    <row r="8755">
      <c r="A8755" s="4" t="s">
        <v>23279</v>
      </c>
      <c r="B8755" s="4" t="s">
        <v>20560</v>
      </c>
      <c r="C8755" s="4" t="s">
        <v>2166</v>
      </c>
      <c r="D8755" s="10">
        <v>1.592623582E9</v>
      </c>
      <c r="E8755" s="25">
        <v>0.08978835</v>
      </c>
      <c r="G8755" s="25"/>
    </row>
    <row r="8756">
      <c r="A8756" s="4" t="s">
        <v>23280</v>
      </c>
      <c r="B8756" s="4" t="s">
        <v>1619</v>
      </c>
      <c r="C8756" s="4" t="s">
        <v>4843</v>
      </c>
      <c r="D8756" s="10">
        <v>1.59285299E9</v>
      </c>
      <c r="E8756" s="25">
        <v>0.08978616</v>
      </c>
      <c r="G8756" s="25"/>
    </row>
    <row r="8757">
      <c r="A8757" s="4" t="s">
        <v>23281</v>
      </c>
      <c r="B8757" s="4" t="s">
        <v>3294</v>
      </c>
      <c r="C8757" s="4" t="s">
        <v>8420</v>
      </c>
      <c r="D8757" s="10">
        <v>1.593370833E9</v>
      </c>
      <c r="E8757" s="25">
        <v>0.08975774</v>
      </c>
      <c r="G8757" s="25"/>
    </row>
    <row r="8758">
      <c r="A8758" s="4" t="s">
        <v>23282</v>
      </c>
      <c r="B8758" s="4" t="s">
        <v>4671</v>
      </c>
      <c r="C8758" s="4" t="s">
        <v>10661</v>
      </c>
      <c r="D8758" s="10">
        <v>1.591579079E9</v>
      </c>
      <c r="E8758" s="25">
        <v>0.08975767</v>
      </c>
      <c r="G8758" s="25"/>
    </row>
    <row r="8759">
      <c r="A8759" s="4" t="s">
        <v>23283</v>
      </c>
      <c r="B8759" s="4" t="s">
        <v>5471</v>
      </c>
      <c r="C8759" s="4" t="s">
        <v>2219</v>
      </c>
      <c r="D8759" s="10">
        <v>1.591808354E9</v>
      </c>
      <c r="E8759" s="25">
        <v>0.08974638</v>
      </c>
      <c r="G8759" s="25"/>
    </row>
    <row r="8760">
      <c r="A8760" s="4" t="s">
        <v>23284</v>
      </c>
      <c r="B8760" s="4" t="s">
        <v>6282</v>
      </c>
      <c r="C8760" s="4" t="s">
        <v>11926</v>
      </c>
      <c r="D8760" s="10">
        <v>1.592576807E9</v>
      </c>
      <c r="E8760" s="25">
        <v>0.08966346</v>
      </c>
      <c r="G8760" s="25"/>
    </row>
    <row r="8761">
      <c r="A8761" s="4" t="s">
        <v>23285</v>
      </c>
      <c r="B8761" s="4" t="s">
        <v>1619</v>
      </c>
      <c r="C8761" s="4" t="s">
        <v>12465</v>
      </c>
      <c r="D8761" s="10">
        <v>1.593543073E9</v>
      </c>
      <c r="E8761" s="25">
        <v>0.0896269</v>
      </c>
      <c r="G8761" s="25"/>
    </row>
    <row r="8762">
      <c r="A8762" s="4" t="s">
        <v>23286</v>
      </c>
      <c r="B8762" s="4" t="s">
        <v>1281</v>
      </c>
      <c r="C8762" s="4" t="s">
        <v>6329</v>
      </c>
      <c r="D8762" s="10">
        <v>1.592404566E9</v>
      </c>
      <c r="E8762" s="25">
        <v>0.08955392</v>
      </c>
      <c r="G8762" s="25"/>
    </row>
    <row r="8763">
      <c r="A8763" s="4" t="s">
        <v>23287</v>
      </c>
      <c r="B8763" s="4" t="s">
        <v>11591</v>
      </c>
      <c r="C8763" s="4" t="s">
        <v>1918</v>
      </c>
      <c r="D8763" s="10">
        <v>1.593055141E9</v>
      </c>
      <c r="E8763" s="25">
        <v>0.08954057</v>
      </c>
      <c r="G8763" s="25"/>
    </row>
    <row r="8764">
      <c r="A8764" s="4" t="s">
        <v>23288</v>
      </c>
      <c r="B8764" s="4" t="s">
        <v>13102</v>
      </c>
      <c r="C8764" s="4" t="s">
        <v>6296</v>
      </c>
      <c r="D8764" s="10">
        <v>1.59232204E9</v>
      </c>
      <c r="E8764" s="25">
        <v>0.08953708</v>
      </c>
      <c r="G8764" s="25"/>
    </row>
    <row r="8765">
      <c r="A8765" s="4" t="s">
        <v>23289</v>
      </c>
      <c r="B8765" s="4" t="s">
        <v>23290</v>
      </c>
      <c r="C8765" s="4" t="s">
        <v>10425</v>
      </c>
      <c r="D8765" s="10">
        <v>1.592347508E9</v>
      </c>
      <c r="E8765" s="25">
        <v>0.08951524</v>
      </c>
      <c r="G8765" s="25"/>
    </row>
    <row r="8766">
      <c r="A8766" s="4" t="s">
        <v>23291</v>
      </c>
      <c r="B8766" s="4" t="s">
        <v>1327</v>
      </c>
      <c r="C8766" s="4" t="s">
        <v>11376</v>
      </c>
      <c r="D8766" s="10">
        <v>1.591098063E9</v>
      </c>
      <c r="E8766" s="25">
        <v>0.08948066</v>
      </c>
      <c r="G8766" s="25"/>
    </row>
    <row r="8767">
      <c r="A8767" s="4" t="s">
        <v>23292</v>
      </c>
      <c r="B8767" s="4" t="s">
        <v>2323</v>
      </c>
      <c r="C8767" s="4" t="s">
        <v>8081</v>
      </c>
      <c r="D8767" s="10">
        <v>1.591057507E9</v>
      </c>
      <c r="E8767" s="25">
        <v>0.0894148</v>
      </c>
      <c r="G8767" s="25"/>
    </row>
    <row r="8768">
      <c r="A8768" s="4" t="s">
        <v>23293</v>
      </c>
      <c r="B8768" s="4" t="s">
        <v>930</v>
      </c>
      <c r="C8768" s="4" t="s">
        <v>7031</v>
      </c>
      <c r="D8768" s="10">
        <v>1.592361663E9</v>
      </c>
      <c r="E8768" s="25">
        <v>0.08941398</v>
      </c>
      <c r="G8768" s="25"/>
    </row>
    <row r="8769">
      <c r="A8769" s="22" t="s">
        <v>23294</v>
      </c>
      <c r="B8769" s="4" t="s">
        <v>12250</v>
      </c>
      <c r="C8769" s="4" t="s">
        <v>901</v>
      </c>
      <c r="D8769" s="10">
        <v>1.591946255E9</v>
      </c>
      <c r="E8769" s="25">
        <v>0.08941001</v>
      </c>
      <c r="G8769" s="25"/>
    </row>
    <row r="8770">
      <c r="A8770" s="4" t="s">
        <v>23295</v>
      </c>
      <c r="B8770" s="4" t="s">
        <v>3404</v>
      </c>
      <c r="C8770" s="4" t="s">
        <v>8972</v>
      </c>
      <c r="D8770" s="10">
        <v>1.591295388E9</v>
      </c>
      <c r="E8770" s="25">
        <v>0.08937276</v>
      </c>
      <c r="G8770" s="25"/>
    </row>
    <row r="8771">
      <c r="A8771" s="4" t="s">
        <v>23296</v>
      </c>
      <c r="B8771" s="4" t="s">
        <v>1215</v>
      </c>
      <c r="C8771" s="4" t="s">
        <v>5681</v>
      </c>
      <c r="D8771" s="10">
        <v>1.592849049E9</v>
      </c>
      <c r="E8771" s="25">
        <v>0.08927903</v>
      </c>
      <c r="G8771" s="25"/>
    </row>
    <row r="8772">
      <c r="A8772" s="4" t="s">
        <v>23297</v>
      </c>
      <c r="B8772" s="4" t="s">
        <v>23298</v>
      </c>
      <c r="C8772" s="4" t="s">
        <v>970</v>
      </c>
      <c r="D8772" s="10">
        <v>1.593139567E9</v>
      </c>
      <c r="E8772" s="25">
        <v>0.0892687</v>
      </c>
      <c r="G8772" s="25"/>
    </row>
    <row r="8773">
      <c r="A8773" s="4" t="s">
        <v>23299</v>
      </c>
      <c r="B8773" s="4" t="s">
        <v>15737</v>
      </c>
      <c r="C8773" s="4" t="s">
        <v>5101</v>
      </c>
      <c r="D8773" s="10">
        <v>1.591904398E9</v>
      </c>
      <c r="E8773" s="25">
        <v>0.089204066</v>
      </c>
      <c r="G8773" s="25"/>
    </row>
    <row r="8774">
      <c r="A8774" s="4" t="s">
        <v>23300</v>
      </c>
      <c r="B8774" s="4" t="s">
        <v>16607</v>
      </c>
      <c r="C8774" s="4" t="s">
        <v>6032</v>
      </c>
      <c r="D8774" s="10">
        <v>1.593404368E9</v>
      </c>
      <c r="E8774" s="25">
        <v>0.08914101</v>
      </c>
      <c r="G8774" s="25"/>
    </row>
    <row r="8775">
      <c r="A8775" s="4" t="s">
        <v>23301</v>
      </c>
      <c r="B8775" s="4" t="s">
        <v>13230</v>
      </c>
      <c r="C8775" s="4" t="s">
        <v>9132</v>
      </c>
      <c r="D8775" s="10">
        <v>1.591646481E9</v>
      </c>
      <c r="E8775" s="25">
        <v>0.089137726</v>
      </c>
      <c r="G8775" s="25"/>
    </row>
    <row r="8776">
      <c r="A8776" s="4" t="s">
        <v>23302</v>
      </c>
      <c r="B8776" s="4" t="s">
        <v>18717</v>
      </c>
      <c r="C8776" s="4" t="s">
        <v>9254</v>
      </c>
      <c r="D8776" s="10">
        <v>1.592659196E9</v>
      </c>
      <c r="E8776" s="25">
        <v>0.089132726</v>
      </c>
      <c r="G8776" s="25"/>
    </row>
    <row r="8777">
      <c r="A8777" s="4" t="s">
        <v>23303</v>
      </c>
      <c r="B8777" s="4" t="s">
        <v>13118</v>
      </c>
      <c r="C8777" s="4" t="s">
        <v>10594</v>
      </c>
      <c r="D8777" s="10">
        <v>1.591465127E9</v>
      </c>
      <c r="E8777" s="25">
        <v>0.089121565</v>
      </c>
      <c r="G8777" s="25"/>
    </row>
    <row r="8778">
      <c r="A8778" s="22" t="s">
        <v>23304</v>
      </c>
      <c r="B8778" s="4" t="s">
        <v>23305</v>
      </c>
      <c r="C8778" s="4" t="s">
        <v>794</v>
      </c>
      <c r="D8778" s="10">
        <v>1.592762808E9</v>
      </c>
      <c r="E8778" s="25">
        <v>0.08910602</v>
      </c>
      <c r="G8778" s="25"/>
    </row>
    <row r="8779">
      <c r="A8779" s="4" t="s">
        <v>23306</v>
      </c>
      <c r="B8779" s="4" t="s">
        <v>14444</v>
      </c>
      <c r="C8779" s="4" t="s">
        <v>2309</v>
      </c>
      <c r="D8779" s="10">
        <v>1.593404421E9</v>
      </c>
      <c r="E8779" s="25">
        <v>0.08907528</v>
      </c>
      <c r="G8779" s="25"/>
    </row>
    <row r="8780">
      <c r="A8780" s="22" t="s">
        <v>23307</v>
      </c>
      <c r="B8780" s="4" t="s">
        <v>13689</v>
      </c>
      <c r="C8780" s="4" t="s">
        <v>63</v>
      </c>
      <c r="D8780" s="10">
        <v>1.592074206E9</v>
      </c>
      <c r="E8780" s="25">
        <v>0.089058034</v>
      </c>
      <c r="G8780" s="25"/>
    </row>
    <row r="8781">
      <c r="A8781" s="4" t="s">
        <v>23308</v>
      </c>
      <c r="B8781" s="4" t="s">
        <v>23309</v>
      </c>
      <c r="C8781" s="4" t="s">
        <v>11619</v>
      </c>
      <c r="D8781" s="10">
        <v>1.592785833E9</v>
      </c>
      <c r="E8781" s="25">
        <v>0.089023665</v>
      </c>
      <c r="G8781" s="25"/>
    </row>
    <row r="8782">
      <c r="A8782" s="4" t="s">
        <v>23310</v>
      </c>
      <c r="B8782" s="4" t="s">
        <v>14109</v>
      </c>
      <c r="C8782" s="4" t="s">
        <v>1923</v>
      </c>
      <c r="D8782" s="10">
        <v>1.593164809E9</v>
      </c>
      <c r="E8782" s="25">
        <v>0.089021884</v>
      </c>
      <c r="G8782" s="25"/>
    </row>
    <row r="8783">
      <c r="A8783" s="4" t="s">
        <v>23311</v>
      </c>
      <c r="B8783" s="4" t="s">
        <v>15928</v>
      </c>
      <c r="C8783" s="4" t="s">
        <v>5724</v>
      </c>
      <c r="D8783" s="10">
        <v>1.593308667E9</v>
      </c>
      <c r="E8783" s="25">
        <v>0.088997506</v>
      </c>
      <c r="G8783" s="25"/>
    </row>
    <row r="8784">
      <c r="A8784" s="4" t="s">
        <v>23312</v>
      </c>
      <c r="B8784" s="4" t="s">
        <v>23313</v>
      </c>
      <c r="C8784" s="4" t="s">
        <v>3909</v>
      </c>
      <c r="D8784" s="10">
        <v>1.591323063E9</v>
      </c>
      <c r="E8784" s="25">
        <v>0.088990115</v>
      </c>
      <c r="G8784" s="25"/>
    </row>
    <row r="8785">
      <c r="A8785" s="4" t="s">
        <v>23314</v>
      </c>
      <c r="B8785" s="4" t="s">
        <v>15715</v>
      </c>
      <c r="C8785" s="4" t="s">
        <v>3993</v>
      </c>
      <c r="D8785" s="10">
        <v>1.59121698E9</v>
      </c>
      <c r="E8785" s="25">
        <v>0.08895944</v>
      </c>
      <c r="G8785" s="25"/>
    </row>
    <row r="8786">
      <c r="A8786" s="22" t="s">
        <v>23315</v>
      </c>
      <c r="B8786" s="4" t="s">
        <v>1542</v>
      </c>
      <c r="C8786" s="4" t="s">
        <v>8968</v>
      </c>
      <c r="D8786" s="10">
        <v>1.591759847E9</v>
      </c>
      <c r="E8786" s="25">
        <v>0.08894411</v>
      </c>
      <c r="G8786" s="25"/>
    </row>
    <row r="8787">
      <c r="A8787" s="4" t="s">
        <v>23316</v>
      </c>
      <c r="B8787" s="4" t="s">
        <v>23317</v>
      </c>
      <c r="C8787" s="4" t="s">
        <v>11994</v>
      </c>
      <c r="D8787" s="10">
        <v>1.593184292E9</v>
      </c>
      <c r="E8787" s="25">
        <v>0.088916175</v>
      </c>
      <c r="G8787" s="25"/>
    </row>
    <row r="8788">
      <c r="A8788" s="4" t="s">
        <v>23318</v>
      </c>
      <c r="B8788" s="4" t="s">
        <v>16663</v>
      </c>
      <c r="C8788" s="4" t="s">
        <v>10799</v>
      </c>
      <c r="D8788" s="10">
        <v>1.592920922E9</v>
      </c>
      <c r="E8788" s="25">
        <v>0.088887006</v>
      </c>
      <c r="G8788" s="25"/>
    </row>
    <row r="8789">
      <c r="A8789" s="22" t="s">
        <v>23319</v>
      </c>
      <c r="B8789" s="4" t="s">
        <v>930</v>
      </c>
      <c r="C8789" s="4" t="s">
        <v>4308</v>
      </c>
      <c r="D8789" s="10">
        <v>1.592968057E9</v>
      </c>
      <c r="E8789" s="25">
        <v>0.0888603</v>
      </c>
      <c r="G8789" s="25"/>
    </row>
    <row r="8790">
      <c r="A8790" s="4" t="s">
        <v>23320</v>
      </c>
      <c r="B8790" s="4" t="s">
        <v>16692</v>
      </c>
      <c r="C8790" s="4" t="s">
        <v>3337</v>
      </c>
      <c r="D8790" s="10">
        <v>1.591568019E9</v>
      </c>
      <c r="E8790" s="25">
        <v>0.08884401</v>
      </c>
      <c r="G8790" s="25"/>
    </row>
    <row r="8791">
      <c r="A8791" s="4" t="s">
        <v>23321</v>
      </c>
      <c r="B8791" s="4" t="s">
        <v>13458</v>
      </c>
      <c r="C8791" s="4" t="s">
        <v>11226</v>
      </c>
      <c r="D8791" s="10">
        <v>1.593422784E9</v>
      </c>
      <c r="E8791" s="25">
        <v>0.08883984</v>
      </c>
      <c r="G8791" s="25"/>
    </row>
    <row r="8792">
      <c r="A8792" s="4" t="s">
        <v>23322</v>
      </c>
      <c r="B8792" s="4" t="s">
        <v>15802</v>
      </c>
      <c r="C8792" s="4" t="s">
        <v>2129</v>
      </c>
      <c r="D8792" s="10">
        <v>1.592137647E9</v>
      </c>
      <c r="E8792" s="25">
        <v>0.08873529</v>
      </c>
      <c r="G8792" s="25"/>
    </row>
    <row r="8793">
      <c r="A8793" s="4" t="s">
        <v>23323</v>
      </c>
      <c r="B8793" s="4" t="s">
        <v>15476</v>
      </c>
      <c r="C8793" s="4" t="s">
        <v>7626</v>
      </c>
      <c r="D8793" s="10">
        <v>1.592513873E9</v>
      </c>
      <c r="E8793" s="25">
        <v>0.08871934</v>
      </c>
      <c r="G8793" s="25"/>
    </row>
    <row r="8794">
      <c r="A8794" s="4" t="s">
        <v>23324</v>
      </c>
      <c r="B8794" s="4" t="s">
        <v>14034</v>
      </c>
      <c r="C8794" s="4" t="s">
        <v>2600</v>
      </c>
      <c r="D8794" s="10">
        <v>1.593393539E9</v>
      </c>
      <c r="E8794" s="25">
        <v>0.08869161</v>
      </c>
      <c r="G8794" s="25"/>
    </row>
    <row r="8795">
      <c r="A8795" s="22" t="s">
        <v>23325</v>
      </c>
      <c r="B8795" s="4" t="s">
        <v>930</v>
      </c>
      <c r="C8795" s="4" t="s">
        <v>7942</v>
      </c>
      <c r="D8795" s="10">
        <v>1.593193128E9</v>
      </c>
      <c r="E8795" s="25">
        <v>0.08868134</v>
      </c>
      <c r="G8795" s="25"/>
    </row>
    <row r="8796">
      <c r="A8796" s="4" t="s">
        <v>23326</v>
      </c>
      <c r="B8796" s="4" t="s">
        <v>15853</v>
      </c>
      <c r="C8796" s="4" t="s">
        <v>4315</v>
      </c>
      <c r="D8796" s="10">
        <v>1.592182931E9</v>
      </c>
      <c r="E8796" s="25">
        <v>0.08863766</v>
      </c>
      <c r="G8796" s="25"/>
    </row>
    <row r="8797">
      <c r="A8797" s="4" t="s">
        <v>23327</v>
      </c>
      <c r="B8797" s="4" t="s">
        <v>4706</v>
      </c>
      <c r="C8797" s="4" t="s">
        <v>9599</v>
      </c>
      <c r="D8797" s="10">
        <v>1.593026856E9</v>
      </c>
      <c r="E8797" s="25">
        <v>0.08862006</v>
      </c>
      <c r="G8797" s="25"/>
    </row>
    <row r="8798">
      <c r="A8798" s="4" t="s">
        <v>23328</v>
      </c>
      <c r="B8798" s="4" t="s">
        <v>4273</v>
      </c>
      <c r="C8798" s="4" t="s">
        <v>9870</v>
      </c>
      <c r="D8798" s="10">
        <v>1.593480168E9</v>
      </c>
      <c r="E8798" s="25">
        <v>0.08858405</v>
      </c>
      <c r="G8798" s="25"/>
    </row>
    <row r="8799">
      <c r="A8799" s="4" t="s">
        <v>23329</v>
      </c>
      <c r="B8799" s="4" t="s">
        <v>1595</v>
      </c>
      <c r="C8799" s="4" t="s">
        <v>11496</v>
      </c>
      <c r="D8799" s="10">
        <v>1.591203692E9</v>
      </c>
      <c r="E8799" s="25">
        <v>0.08857042</v>
      </c>
      <c r="G8799" s="25"/>
    </row>
    <row r="8800">
      <c r="A8800" s="4" t="s">
        <v>23330</v>
      </c>
      <c r="B8800" s="4" t="s">
        <v>23331</v>
      </c>
      <c r="C8800" s="4" t="s">
        <v>8242</v>
      </c>
      <c r="D8800" s="10">
        <v>1.59336085E9</v>
      </c>
      <c r="E8800" s="25">
        <v>0.08852551</v>
      </c>
      <c r="G8800" s="25"/>
    </row>
    <row r="8801">
      <c r="A8801" s="4" t="s">
        <v>23332</v>
      </c>
      <c r="B8801" s="4" t="s">
        <v>886</v>
      </c>
      <c r="C8801" s="4" t="s">
        <v>761</v>
      </c>
      <c r="D8801" s="10">
        <v>1.593362797E9</v>
      </c>
      <c r="E8801" s="25">
        <v>0.08847526</v>
      </c>
      <c r="G8801" s="25"/>
    </row>
    <row r="8802">
      <c r="A8802" s="4" t="s">
        <v>23333</v>
      </c>
      <c r="B8802" s="4" t="s">
        <v>3053</v>
      </c>
      <c r="C8802" s="4" t="s">
        <v>4207</v>
      </c>
      <c r="D8802" s="10">
        <v>1.592185071E9</v>
      </c>
      <c r="E8802" s="25">
        <v>0.08845903</v>
      </c>
      <c r="G8802" s="25"/>
    </row>
    <row r="8803">
      <c r="A8803" s="4" t="s">
        <v>23334</v>
      </c>
      <c r="B8803" s="4" t="s">
        <v>939</v>
      </c>
      <c r="C8803" s="4" t="s">
        <v>8518</v>
      </c>
      <c r="D8803" s="10">
        <v>1.591377627E9</v>
      </c>
      <c r="E8803" s="25">
        <v>0.08845616</v>
      </c>
      <c r="G8803" s="25"/>
    </row>
    <row r="8804">
      <c r="A8804" s="4" t="s">
        <v>23335</v>
      </c>
      <c r="B8804" s="4" t="s">
        <v>14232</v>
      </c>
      <c r="C8804" s="4" t="s">
        <v>700</v>
      </c>
      <c r="D8804" s="10">
        <v>1.593242916E9</v>
      </c>
      <c r="E8804" s="25">
        <v>0.088451505</v>
      </c>
      <c r="G8804" s="25"/>
    </row>
    <row r="8805">
      <c r="A8805" s="4" t="s">
        <v>23336</v>
      </c>
      <c r="B8805" s="4" t="s">
        <v>1790</v>
      </c>
      <c r="C8805" s="4" t="s">
        <v>5162</v>
      </c>
      <c r="D8805" s="10">
        <v>1.593020643E9</v>
      </c>
      <c r="E8805" s="25">
        <v>0.08844747</v>
      </c>
      <c r="G8805" s="25"/>
    </row>
    <row r="8806">
      <c r="A8806" s="4" t="s">
        <v>23337</v>
      </c>
      <c r="B8806" s="4" t="s">
        <v>23338</v>
      </c>
      <c r="C8806" s="4" t="s">
        <v>5524</v>
      </c>
      <c r="D8806" s="10">
        <v>1.593182748E9</v>
      </c>
      <c r="E8806" s="25">
        <v>0.088355996</v>
      </c>
      <c r="G8806" s="25"/>
    </row>
    <row r="8807">
      <c r="A8807" s="22" t="s">
        <v>23339</v>
      </c>
      <c r="B8807" s="4" t="s">
        <v>862</v>
      </c>
      <c r="C8807" s="4" t="s">
        <v>5007</v>
      </c>
      <c r="D8807" s="10">
        <v>1.592449846E9</v>
      </c>
      <c r="E8807" s="25">
        <v>0.0883397</v>
      </c>
      <c r="G8807" s="25"/>
    </row>
    <row r="8808">
      <c r="A8808" s="4" t="s">
        <v>23340</v>
      </c>
      <c r="B8808" s="4" t="s">
        <v>18455</v>
      </c>
      <c r="C8808" s="4" t="s">
        <v>6944</v>
      </c>
      <c r="D8808" s="10">
        <v>1.591655296E9</v>
      </c>
      <c r="E8808" s="25">
        <v>0.08832101</v>
      </c>
      <c r="G8808" s="25"/>
    </row>
    <row r="8809">
      <c r="A8809" s="4" t="s">
        <v>23341</v>
      </c>
      <c r="B8809" s="4" t="s">
        <v>23342</v>
      </c>
      <c r="C8809" s="4" t="s">
        <v>8453</v>
      </c>
      <c r="D8809" s="10">
        <v>1.592058858E9</v>
      </c>
      <c r="E8809" s="25">
        <v>0.08831978</v>
      </c>
      <c r="G8809" s="25"/>
    </row>
    <row r="8810">
      <c r="A8810" s="22" t="s">
        <v>23343</v>
      </c>
      <c r="B8810" s="4" t="s">
        <v>930</v>
      </c>
      <c r="C8810" s="4" t="s">
        <v>10135</v>
      </c>
      <c r="D8810" s="10">
        <v>1.592596717E9</v>
      </c>
      <c r="E8810" s="25">
        <v>0.08830752</v>
      </c>
      <c r="G8810" s="25"/>
    </row>
    <row r="8811">
      <c r="A8811" s="4" t="s">
        <v>23344</v>
      </c>
      <c r="B8811" s="4" t="s">
        <v>13794</v>
      </c>
      <c r="C8811" s="4" t="s">
        <v>7052</v>
      </c>
      <c r="D8811" s="10">
        <v>1.592264771E9</v>
      </c>
      <c r="E8811" s="25">
        <v>0.088271916</v>
      </c>
      <c r="G8811" s="25"/>
    </row>
    <row r="8812">
      <c r="A8812" s="4" t="s">
        <v>23345</v>
      </c>
      <c r="B8812" s="4" t="s">
        <v>973</v>
      </c>
      <c r="C8812" s="4" t="s">
        <v>8636</v>
      </c>
      <c r="D8812" s="10">
        <v>1.591555937E9</v>
      </c>
      <c r="E8812" s="25">
        <v>0.08827014</v>
      </c>
      <c r="G8812" s="25"/>
    </row>
    <row r="8813">
      <c r="A8813" s="22" t="s">
        <v>23346</v>
      </c>
      <c r="B8813" s="4" t="s">
        <v>1257</v>
      </c>
      <c r="C8813" s="4" t="s">
        <v>8942</v>
      </c>
      <c r="D8813" s="10">
        <v>1.593146378E9</v>
      </c>
      <c r="E8813" s="25">
        <v>0.088247955</v>
      </c>
      <c r="G8813" s="25"/>
    </row>
    <row r="8814">
      <c r="A8814" s="4" t="s">
        <v>23347</v>
      </c>
      <c r="B8814" s="4" t="s">
        <v>13526</v>
      </c>
      <c r="C8814" s="4" t="s">
        <v>2572</v>
      </c>
      <c r="D8814" s="10">
        <v>1.593189115E9</v>
      </c>
      <c r="E8814" s="25">
        <v>0.08820523</v>
      </c>
      <c r="G8814" s="25"/>
    </row>
    <row r="8815">
      <c r="A8815" s="4" t="s">
        <v>23348</v>
      </c>
      <c r="B8815" s="4" t="s">
        <v>13815</v>
      </c>
      <c r="C8815" s="4" t="s">
        <v>8376</v>
      </c>
      <c r="D8815" s="10">
        <v>1.591244869E9</v>
      </c>
      <c r="E8815" s="25">
        <v>0.08817511</v>
      </c>
      <c r="G8815" s="25"/>
    </row>
    <row r="8816">
      <c r="A8816" s="4" t="s">
        <v>23349</v>
      </c>
      <c r="B8816" s="4" t="s">
        <v>13135</v>
      </c>
      <c r="C8816" s="4" t="s">
        <v>7553</v>
      </c>
      <c r="D8816" s="10">
        <v>1.592973262E9</v>
      </c>
      <c r="E8816" s="25">
        <v>0.088171825</v>
      </c>
      <c r="G8816" s="25"/>
    </row>
    <row r="8817">
      <c r="A8817" s="4" t="s">
        <v>23350</v>
      </c>
      <c r="B8817" s="4" t="s">
        <v>1790</v>
      </c>
      <c r="C8817" s="4" t="s">
        <v>3597</v>
      </c>
      <c r="D8817" s="10">
        <v>1.592926915E9</v>
      </c>
      <c r="E8817" s="25">
        <v>0.08815163</v>
      </c>
      <c r="G8817" s="25"/>
    </row>
    <row r="8818">
      <c r="A8818" s="4" t="s">
        <v>23351</v>
      </c>
      <c r="B8818" s="4" t="s">
        <v>2065</v>
      </c>
      <c r="C8818" s="4" t="s">
        <v>8827</v>
      </c>
      <c r="D8818" s="10">
        <v>1.591750648E9</v>
      </c>
      <c r="E8818" s="25">
        <v>0.08814458</v>
      </c>
      <c r="G8818" s="25"/>
    </row>
    <row r="8819">
      <c r="A8819" s="4" t="s">
        <v>23352</v>
      </c>
      <c r="B8819" s="4" t="s">
        <v>23353</v>
      </c>
      <c r="C8819" s="4" t="s">
        <v>503</v>
      </c>
      <c r="D8819" s="10">
        <v>1.593360412E9</v>
      </c>
      <c r="E8819" s="25">
        <v>0.08809747</v>
      </c>
      <c r="G8819" s="25"/>
    </row>
    <row r="8820">
      <c r="A8820" s="4" t="s">
        <v>23354</v>
      </c>
      <c r="B8820" s="4" t="s">
        <v>9448</v>
      </c>
      <c r="C8820" s="4" t="s">
        <v>444</v>
      </c>
      <c r="D8820" s="10">
        <v>1.591325341E9</v>
      </c>
      <c r="E8820" s="25">
        <v>0.08808275</v>
      </c>
      <c r="G8820" s="25"/>
    </row>
    <row r="8821">
      <c r="A8821" s="4" t="s">
        <v>23355</v>
      </c>
      <c r="B8821" s="4" t="s">
        <v>6282</v>
      </c>
      <c r="C8821" s="4" t="s">
        <v>5746</v>
      </c>
      <c r="D8821" s="10">
        <v>1.592506769E9</v>
      </c>
      <c r="E8821" s="25">
        <v>0.088061936</v>
      </c>
      <c r="G8821" s="25"/>
    </row>
    <row r="8822">
      <c r="A8822" s="4" t="s">
        <v>23356</v>
      </c>
      <c r="B8822" s="4" t="s">
        <v>23357</v>
      </c>
      <c r="C8822" s="4" t="s">
        <v>12382</v>
      </c>
      <c r="D8822" s="10">
        <v>1.591035512E9</v>
      </c>
      <c r="E8822" s="25">
        <v>0.0880427</v>
      </c>
      <c r="G8822" s="25"/>
    </row>
    <row r="8823">
      <c r="A8823" s="4" t="s">
        <v>23358</v>
      </c>
      <c r="B8823" s="4" t="s">
        <v>13230</v>
      </c>
      <c r="C8823" s="4" t="s">
        <v>2963</v>
      </c>
      <c r="D8823" s="10">
        <v>1.591268273E9</v>
      </c>
      <c r="E8823" s="25">
        <v>0.08803332</v>
      </c>
      <c r="G8823" s="25"/>
    </row>
    <row r="8824">
      <c r="A8824" s="4" t="s">
        <v>23359</v>
      </c>
      <c r="B8824" s="4" t="s">
        <v>14667</v>
      </c>
      <c r="C8824" s="4" t="s">
        <v>11085</v>
      </c>
      <c r="D8824" s="10">
        <v>1.592395598E9</v>
      </c>
      <c r="E8824" s="25">
        <v>0.08801833</v>
      </c>
      <c r="G8824" s="25"/>
    </row>
    <row r="8825">
      <c r="A8825" s="4" t="s">
        <v>23360</v>
      </c>
      <c r="B8825" s="4" t="s">
        <v>13710</v>
      </c>
      <c r="C8825" s="4" t="s">
        <v>7249</v>
      </c>
      <c r="D8825" s="10">
        <v>1.591492339E9</v>
      </c>
      <c r="E8825" s="25">
        <v>0.08800107</v>
      </c>
      <c r="G8825" s="25"/>
    </row>
    <row r="8826">
      <c r="A8826" s="22" t="s">
        <v>23361</v>
      </c>
      <c r="B8826" s="4" t="s">
        <v>3404</v>
      </c>
      <c r="C8826" s="4" t="s">
        <v>305</v>
      </c>
      <c r="D8826" s="10">
        <v>1.591112734E9</v>
      </c>
      <c r="E8826" s="25">
        <v>0.08799614</v>
      </c>
      <c r="G8826" s="25"/>
    </row>
    <row r="8827">
      <c r="A8827" s="22" t="s">
        <v>23362</v>
      </c>
      <c r="B8827" s="4" t="s">
        <v>23363</v>
      </c>
      <c r="C8827" s="4" t="s">
        <v>5519</v>
      </c>
      <c r="D8827" s="10">
        <v>1.591621403E9</v>
      </c>
      <c r="E8827" s="25">
        <v>0.08798594</v>
      </c>
      <c r="G8827" s="25"/>
    </row>
    <row r="8828">
      <c r="A8828" s="22" t="s">
        <v>23364</v>
      </c>
      <c r="B8828" s="4" t="s">
        <v>13901</v>
      </c>
      <c r="C8828" s="4" t="s">
        <v>331</v>
      </c>
      <c r="D8828" s="10">
        <v>1.592999324E9</v>
      </c>
      <c r="E8828" s="25">
        <v>0.087977864</v>
      </c>
      <c r="G8828" s="25"/>
    </row>
    <row r="8829">
      <c r="A8829" s="4" t="s">
        <v>23365</v>
      </c>
      <c r="B8829" s="4" t="s">
        <v>13813</v>
      </c>
      <c r="C8829" s="4" t="s">
        <v>5311</v>
      </c>
      <c r="D8829" s="10">
        <v>1.59162157E9</v>
      </c>
      <c r="E8829" s="25">
        <v>0.087972455</v>
      </c>
      <c r="G8829" s="25"/>
    </row>
    <row r="8830">
      <c r="A8830" s="22" t="s">
        <v>23366</v>
      </c>
      <c r="B8830" s="4" t="s">
        <v>1281</v>
      </c>
      <c r="C8830" s="4" t="s">
        <v>9739</v>
      </c>
      <c r="D8830" s="10">
        <v>1.591271579E9</v>
      </c>
      <c r="E8830" s="25">
        <v>0.08787366</v>
      </c>
      <c r="G8830" s="25"/>
    </row>
    <row r="8831">
      <c r="A8831" s="4" t="s">
        <v>23367</v>
      </c>
      <c r="B8831" s="4" t="s">
        <v>13689</v>
      </c>
      <c r="C8831" s="4" t="s">
        <v>7274</v>
      </c>
      <c r="D8831" s="10">
        <v>1.591591403E9</v>
      </c>
      <c r="E8831" s="25">
        <v>0.087872975</v>
      </c>
      <c r="G8831" s="25"/>
    </row>
    <row r="8832">
      <c r="A8832" s="4" t="s">
        <v>23368</v>
      </c>
      <c r="B8832" s="4" t="s">
        <v>23369</v>
      </c>
      <c r="C8832" s="4" t="s">
        <v>673</v>
      </c>
      <c r="D8832" s="10">
        <v>1.59139361E9</v>
      </c>
      <c r="E8832" s="25">
        <v>0.0878536</v>
      </c>
      <c r="G8832" s="25"/>
    </row>
    <row r="8833">
      <c r="A8833" s="4" t="s">
        <v>23370</v>
      </c>
      <c r="B8833" s="4" t="s">
        <v>23371</v>
      </c>
      <c r="C8833" s="4" t="s">
        <v>6767</v>
      </c>
      <c r="D8833" s="10">
        <v>1.591385754E9</v>
      </c>
      <c r="E8833" s="25">
        <v>0.08783888</v>
      </c>
      <c r="G8833" s="25"/>
    </row>
    <row r="8834">
      <c r="A8834" s="4" t="s">
        <v>23372</v>
      </c>
      <c r="B8834" s="4" t="s">
        <v>14834</v>
      </c>
      <c r="C8834" s="4" t="s">
        <v>8918</v>
      </c>
      <c r="D8834" s="10">
        <v>1.591998822E9</v>
      </c>
      <c r="E8834" s="25">
        <v>0.08782396</v>
      </c>
      <c r="G8834" s="25"/>
    </row>
    <row r="8835">
      <c r="A8835" s="4" t="s">
        <v>23373</v>
      </c>
      <c r="B8835" s="4" t="s">
        <v>1595</v>
      </c>
      <c r="C8835" s="4" t="s">
        <v>4299</v>
      </c>
      <c r="D8835" s="10">
        <v>1.59355188E9</v>
      </c>
      <c r="E8835" s="25">
        <v>0.08782265</v>
      </c>
      <c r="G8835" s="25"/>
    </row>
    <row r="8836">
      <c r="A8836" s="4" t="s">
        <v>23374</v>
      </c>
      <c r="B8836" s="4" t="s">
        <v>6636</v>
      </c>
      <c r="C8836" s="4" t="s">
        <v>7031</v>
      </c>
      <c r="D8836" s="10">
        <v>1.59236377E9</v>
      </c>
      <c r="E8836" s="25">
        <v>0.087813415</v>
      </c>
      <c r="G8836" s="25"/>
    </row>
    <row r="8837">
      <c r="A8837" s="4" t="s">
        <v>23375</v>
      </c>
      <c r="B8837" s="4" t="s">
        <v>13098</v>
      </c>
      <c r="C8837" s="4" t="s">
        <v>1167</v>
      </c>
      <c r="D8837" s="10">
        <v>1.59231078E9</v>
      </c>
      <c r="E8837" s="25">
        <v>0.087802865</v>
      </c>
      <c r="G8837" s="25"/>
    </row>
    <row r="8838">
      <c r="A8838" s="4" t="s">
        <v>23376</v>
      </c>
      <c r="B8838" s="4" t="s">
        <v>18652</v>
      </c>
      <c r="C8838" s="4" t="s">
        <v>10010</v>
      </c>
      <c r="D8838" s="10">
        <v>1.591583836E9</v>
      </c>
      <c r="E8838" s="25">
        <v>0.08776754</v>
      </c>
      <c r="G8838" s="25"/>
    </row>
    <row r="8839">
      <c r="A8839" s="4" t="s">
        <v>23377</v>
      </c>
      <c r="B8839" s="4" t="s">
        <v>18027</v>
      </c>
      <c r="C8839" s="4" t="s">
        <v>1300</v>
      </c>
      <c r="D8839" s="10">
        <v>1.592542362E9</v>
      </c>
      <c r="E8839" s="25">
        <v>0.08775193</v>
      </c>
      <c r="G8839" s="25"/>
    </row>
    <row r="8840">
      <c r="A8840" s="4" t="s">
        <v>23378</v>
      </c>
      <c r="B8840" s="4" t="s">
        <v>1595</v>
      </c>
      <c r="C8840" s="4" t="s">
        <v>470</v>
      </c>
      <c r="D8840" s="10">
        <v>1.593443475E9</v>
      </c>
      <c r="E8840" s="25">
        <v>0.08772762</v>
      </c>
      <c r="G8840" s="25"/>
    </row>
    <row r="8841">
      <c r="A8841" s="4" t="s">
        <v>23379</v>
      </c>
      <c r="B8841" s="4" t="s">
        <v>2491</v>
      </c>
      <c r="C8841" s="4" t="s">
        <v>970</v>
      </c>
      <c r="D8841" s="10">
        <v>1.593129762E9</v>
      </c>
      <c r="E8841" s="25">
        <v>0.08768983</v>
      </c>
      <c r="G8841" s="25"/>
    </row>
    <row r="8842">
      <c r="A8842" s="4" t="s">
        <v>23380</v>
      </c>
      <c r="B8842" s="4" t="s">
        <v>9090</v>
      </c>
      <c r="C8842" s="4" t="s">
        <v>7152</v>
      </c>
      <c r="D8842" s="10">
        <v>1.591472889E9</v>
      </c>
      <c r="E8842" s="25">
        <v>0.08768264</v>
      </c>
      <c r="G8842" s="25"/>
    </row>
    <row r="8843">
      <c r="A8843" s="4" t="s">
        <v>23381</v>
      </c>
      <c r="B8843" s="4" t="s">
        <v>8822</v>
      </c>
      <c r="C8843" s="4" t="s">
        <v>1402</v>
      </c>
      <c r="D8843" s="10">
        <v>1.592750035E9</v>
      </c>
      <c r="E8843" s="25">
        <v>0.08763889</v>
      </c>
      <c r="G8843" s="25"/>
    </row>
    <row r="8844">
      <c r="A8844" s="4" t="s">
        <v>23382</v>
      </c>
      <c r="B8844" s="4" t="s">
        <v>8489</v>
      </c>
      <c r="C8844" s="4" t="s">
        <v>10929</v>
      </c>
      <c r="D8844" s="10">
        <v>1.59208314E9</v>
      </c>
      <c r="E8844" s="25">
        <v>0.08761534</v>
      </c>
      <c r="G8844" s="25"/>
    </row>
    <row r="8845">
      <c r="A8845" s="4" t="s">
        <v>23383</v>
      </c>
      <c r="B8845" s="4" t="s">
        <v>15182</v>
      </c>
      <c r="C8845" s="4" t="s">
        <v>3478</v>
      </c>
      <c r="D8845" s="10">
        <v>1.591743871E9</v>
      </c>
      <c r="E8845" s="25">
        <v>0.08758823</v>
      </c>
      <c r="G8845" s="25"/>
    </row>
    <row r="8846">
      <c r="A8846" s="22" t="s">
        <v>23384</v>
      </c>
      <c r="B8846" s="4" t="s">
        <v>1449</v>
      </c>
      <c r="C8846" s="4" t="s">
        <v>1451</v>
      </c>
      <c r="D8846" s="10">
        <v>1.591215743E9</v>
      </c>
      <c r="E8846" s="25">
        <v>0.08751511</v>
      </c>
      <c r="G8846" s="25"/>
    </row>
    <row r="8847">
      <c r="A8847" s="4" t="s">
        <v>23385</v>
      </c>
      <c r="B8847" s="4" t="s">
        <v>23386</v>
      </c>
      <c r="C8847" s="4" t="s">
        <v>11019</v>
      </c>
      <c r="D8847" s="10">
        <v>1.59336386E9</v>
      </c>
      <c r="E8847" s="25">
        <v>0.08740194</v>
      </c>
      <c r="G8847" s="25"/>
    </row>
    <row r="8848">
      <c r="A8848" s="22" t="s">
        <v>23387</v>
      </c>
      <c r="B8848" s="4" t="s">
        <v>930</v>
      </c>
      <c r="C8848" s="4" t="s">
        <v>6523</v>
      </c>
      <c r="D8848" s="10">
        <v>1.59173045E9</v>
      </c>
      <c r="E8848" s="25">
        <v>0.08739824</v>
      </c>
      <c r="G8848" s="25"/>
    </row>
    <row r="8849">
      <c r="A8849" s="4" t="s">
        <v>23388</v>
      </c>
      <c r="B8849" s="4" t="s">
        <v>18537</v>
      </c>
      <c r="C8849" s="4" t="s">
        <v>1974</v>
      </c>
      <c r="D8849" s="10">
        <v>1.593354529E9</v>
      </c>
      <c r="E8849" s="25">
        <v>0.087374896</v>
      </c>
      <c r="G8849" s="25"/>
    </row>
    <row r="8850">
      <c r="A8850" s="4" t="s">
        <v>23389</v>
      </c>
      <c r="B8850" s="4" t="s">
        <v>2065</v>
      </c>
      <c r="C8850" s="4" t="s">
        <v>880</v>
      </c>
      <c r="D8850" s="10">
        <v>1.592153559E9</v>
      </c>
      <c r="E8850" s="25">
        <v>0.08736339</v>
      </c>
      <c r="G8850" s="25"/>
    </row>
    <row r="8851">
      <c r="A8851" s="4" t="s">
        <v>23390</v>
      </c>
      <c r="B8851" s="4" t="s">
        <v>3294</v>
      </c>
      <c r="C8851" s="4" t="s">
        <v>8183</v>
      </c>
      <c r="D8851" s="10">
        <v>1.591063461E9</v>
      </c>
      <c r="E8851" s="25">
        <v>0.08734292</v>
      </c>
      <c r="G8851" s="25"/>
    </row>
    <row r="8852">
      <c r="A8852" s="22" t="s">
        <v>23391</v>
      </c>
      <c r="B8852" s="4" t="s">
        <v>1257</v>
      </c>
      <c r="C8852" s="4" t="s">
        <v>11926</v>
      </c>
      <c r="D8852" s="10">
        <v>1.592599907E9</v>
      </c>
      <c r="E8852" s="25">
        <v>0.08728185</v>
      </c>
      <c r="G8852" s="25"/>
    </row>
    <row r="8853">
      <c r="A8853" s="4" t="s">
        <v>23392</v>
      </c>
      <c r="B8853" s="4" t="s">
        <v>14068</v>
      </c>
      <c r="C8853" s="4" t="s">
        <v>11196</v>
      </c>
      <c r="D8853" s="10">
        <v>1.591354093E9</v>
      </c>
      <c r="E8853" s="25">
        <v>0.087278225</v>
      </c>
      <c r="G8853" s="25"/>
    </row>
    <row r="8854">
      <c r="A8854" s="4" t="s">
        <v>23393</v>
      </c>
      <c r="B8854" s="4" t="s">
        <v>14116</v>
      </c>
      <c r="C8854" s="4" t="s">
        <v>9390</v>
      </c>
      <c r="D8854" s="10">
        <v>1.593112493E9</v>
      </c>
      <c r="E8854" s="25">
        <v>0.08727275</v>
      </c>
      <c r="G8854" s="25"/>
    </row>
    <row r="8855">
      <c r="A8855" s="4" t="s">
        <v>23394</v>
      </c>
      <c r="B8855" s="4" t="s">
        <v>930</v>
      </c>
      <c r="C8855" s="4" t="s">
        <v>3278</v>
      </c>
      <c r="D8855" s="10">
        <v>1.592200925E9</v>
      </c>
      <c r="E8855" s="25">
        <v>0.08725741</v>
      </c>
      <c r="G8855" s="25"/>
    </row>
    <row r="8856">
      <c r="A8856" s="4" t="s">
        <v>23395</v>
      </c>
      <c r="B8856" s="4" t="s">
        <v>16145</v>
      </c>
      <c r="C8856" s="4" t="s">
        <v>11208</v>
      </c>
      <c r="D8856" s="10">
        <v>1.592616436E9</v>
      </c>
      <c r="E8856" s="25">
        <v>0.08720784</v>
      </c>
      <c r="G8856" s="25"/>
    </row>
    <row r="8857">
      <c r="A8857" s="4" t="s">
        <v>23396</v>
      </c>
      <c r="B8857" s="4" t="s">
        <v>13663</v>
      </c>
      <c r="C8857" s="4" t="s">
        <v>7582</v>
      </c>
      <c r="D8857" s="10">
        <v>1.591582697E9</v>
      </c>
      <c r="E8857" s="25">
        <v>0.0871667</v>
      </c>
      <c r="G8857" s="25"/>
    </row>
    <row r="8858">
      <c r="A8858" s="22" t="s">
        <v>23397</v>
      </c>
      <c r="B8858" s="4" t="s">
        <v>14446</v>
      </c>
      <c r="C8858" s="4" t="s">
        <v>9096</v>
      </c>
      <c r="D8858" s="10">
        <v>1.593469935E9</v>
      </c>
      <c r="E8858" s="25">
        <v>0.08713807</v>
      </c>
      <c r="G8858" s="25"/>
    </row>
    <row r="8859">
      <c r="A8859" s="4" t="s">
        <v>23398</v>
      </c>
      <c r="B8859" s="4" t="s">
        <v>23399</v>
      </c>
      <c r="C8859" s="4" t="s">
        <v>11291</v>
      </c>
      <c r="D8859" s="10">
        <v>1.591458428E9</v>
      </c>
      <c r="E8859" s="25">
        <v>0.08711767</v>
      </c>
      <c r="G8859" s="25"/>
    </row>
    <row r="8860">
      <c r="A8860" s="22" t="s">
        <v>23400</v>
      </c>
      <c r="B8860" s="4" t="s">
        <v>13945</v>
      </c>
      <c r="C8860" s="4" t="s">
        <v>12070</v>
      </c>
      <c r="D8860" s="10">
        <v>1.592556235E9</v>
      </c>
      <c r="E8860" s="25">
        <v>0.08709172</v>
      </c>
      <c r="G8860" s="25"/>
    </row>
    <row r="8861">
      <c r="A8861" s="4" t="s">
        <v>23401</v>
      </c>
      <c r="B8861" s="4" t="s">
        <v>13333</v>
      </c>
      <c r="C8861" s="4" t="s">
        <v>8460</v>
      </c>
      <c r="D8861" s="10">
        <v>1.593058855E9</v>
      </c>
      <c r="E8861" s="25">
        <v>0.08707591</v>
      </c>
      <c r="G8861" s="25"/>
    </row>
    <row r="8862">
      <c r="A8862" s="22" t="s">
        <v>23402</v>
      </c>
      <c r="B8862" s="4" t="s">
        <v>930</v>
      </c>
      <c r="C8862" s="4" t="s">
        <v>781</v>
      </c>
      <c r="D8862" s="10">
        <v>1.592961846E9</v>
      </c>
      <c r="E8862" s="25">
        <v>0.08707413</v>
      </c>
      <c r="G8862" s="25"/>
    </row>
    <row r="8863">
      <c r="A8863" s="4" t="s">
        <v>23403</v>
      </c>
      <c r="B8863" s="4" t="s">
        <v>3858</v>
      </c>
      <c r="C8863" s="4" t="s">
        <v>6728</v>
      </c>
      <c r="D8863" s="10">
        <v>1.592243447E9</v>
      </c>
      <c r="E8863" s="25">
        <v>0.087071046</v>
      </c>
      <c r="G8863" s="25"/>
    </row>
    <row r="8864">
      <c r="A8864" s="4" t="s">
        <v>23404</v>
      </c>
      <c r="B8864" s="4" t="s">
        <v>13710</v>
      </c>
      <c r="C8864" s="4" t="s">
        <v>1381</v>
      </c>
      <c r="D8864" s="10">
        <v>1.591173829E9</v>
      </c>
      <c r="E8864" s="25">
        <v>0.087067485</v>
      </c>
      <c r="G8864" s="25"/>
    </row>
    <row r="8865">
      <c r="A8865" s="4" t="s">
        <v>23405</v>
      </c>
      <c r="B8865" s="4" t="s">
        <v>886</v>
      </c>
      <c r="C8865" s="4" t="s">
        <v>657</v>
      </c>
      <c r="D8865" s="10">
        <v>1.593445266E9</v>
      </c>
      <c r="E8865" s="25">
        <v>0.08703524</v>
      </c>
      <c r="G8865" s="25"/>
    </row>
    <row r="8866">
      <c r="A8866" s="4" t="s">
        <v>23406</v>
      </c>
      <c r="B8866" s="4" t="s">
        <v>23407</v>
      </c>
      <c r="C8866" s="4" t="s">
        <v>4757</v>
      </c>
      <c r="D8866" s="10">
        <v>1.592828928E9</v>
      </c>
      <c r="E8866" s="25">
        <v>0.08700731</v>
      </c>
      <c r="G8866" s="25"/>
    </row>
    <row r="8867">
      <c r="A8867" s="4" t="s">
        <v>23408</v>
      </c>
      <c r="B8867" s="4" t="s">
        <v>14228</v>
      </c>
      <c r="C8867" s="4" t="s">
        <v>9052</v>
      </c>
      <c r="D8867" s="10">
        <v>1.59138214E9</v>
      </c>
      <c r="E8867" s="25">
        <v>0.08699348</v>
      </c>
      <c r="G8867" s="25"/>
    </row>
    <row r="8868">
      <c r="A8868" s="22" t="s">
        <v>23409</v>
      </c>
      <c r="B8868" s="4" t="s">
        <v>23410</v>
      </c>
      <c r="C8868" s="4" t="s">
        <v>5236</v>
      </c>
      <c r="D8868" s="10">
        <v>1.592463181E9</v>
      </c>
      <c r="E8868" s="25">
        <v>0.086974785</v>
      </c>
      <c r="G8868" s="25"/>
    </row>
    <row r="8869">
      <c r="A8869" s="22" t="s">
        <v>23411</v>
      </c>
      <c r="B8869" s="4" t="s">
        <v>13230</v>
      </c>
      <c r="C8869" s="4" t="s">
        <v>3752</v>
      </c>
      <c r="D8869" s="10">
        <v>1.591528004E9</v>
      </c>
      <c r="E8869" s="25">
        <v>0.08695117</v>
      </c>
      <c r="G8869" s="25"/>
    </row>
    <row r="8870">
      <c r="A8870" s="4" t="s">
        <v>23412</v>
      </c>
      <c r="B8870" s="4" t="s">
        <v>5400</v>
      </c>
      <c r="C8870" s="4" t="s">
        <v>7918</v>
      </c>
      <c r="D8870" s="10">
        <v>1.591966196E9</v>
      </c>
      <c r="E8870" s="25">
        <v>0.08694466</v>
      </c>
      <c r="G8870" s="25"/>
    </row>
    <row r="8871">
      <c r="A8871" s="4" t="s">
        <v>23413</v>
      </c>
      <c r="B8871" s="4" t="s">
        <v>23414</v>
      </c>
      <c r="C8871" s="4" t="s">
        <v>2816</v>
      </c>
      <c r="D8871" s="10">
        <v>1.591167093E9</v>
      </c>
      <c r="E8871" s="25">
        <v>0.08689859</v>
      </c>
      <c r="G8871" s="25"/>
    </row>
    <row r="8872">
      <c r="A8872" s="22" t="s">
        <v>23415</v>
      </c>
      <c r="B8872" s="4" t="s">
        <v>15298</v>
      </c>
      <c r="C8872" s="4" t="s">
        <v>6737</v>
      </c>
      <c r="D8872" s="10">
        <v>1.592482604E9</v>
      </c>
      <c r="E8872" s="25">
        <v>0.08688661</v>
      </c>
      <c r="G8872" s="25"/>
    </row>
    <row r="8873">
      <c r="A8873" s="4" t="s">
        <v>23416</v>
      </c>
      <c r="B8873" s="4" t="s">
        <v>16246</v>
      </c>
      <c r="C8873" s="4" t="s">
        <v>6442</v>
      </c>
      <c r="D8873" s="10">
        <v>1.592847559E9</v>
      </c>
      <c r="E8873" s="25">
        <v>0.08687182</v>
      </c>
      <c r="G8873" s="25"/>
    </row>
    <row r="8874">
      <c r="A8874" s="4" t="s">
        <v>23417</v>
      </c>
      <c r="B8874" s="4" t="s">
        <v>7865</v>
      </c>
      <c r="C8874" s="4" t="s">
        <v>4879</v>
      </c>
      <c r="D8874" s="10">
        <v>1.593372812E9</v>
      </c>
      <c r="E8874" s="25">
        <v>0.08686675</v>
      </c>
      <c r="G8874" s="25"/>
    </row>
    <row r="8875">
      <c r="A8875" s="4" t="s">
        <v>23418</v>
      </c>
      <c r="B8875" s="4" t="s">
        <v>14955</v>
      </c>
      <c r="C8875" s="4" t="s">
        <v>5681</v>
      </c>
      <c r="D8875" s="10">
        <v>1.592853253E9</v>
      </c>
      <c r="E8875" s="25">
        <v>0.086861886</v>
      </c>
      <c r="G8875" s="25"/>
    </row>
    <row r="8876">
      <c r="A8876" s="4" t="s">
        <v>23419</v>
      </c>
      <c r="B8876" s="4" t="s">
        <v>23420</v>
      </c>
      <c r="C8876" s="4" t="s">
        <v>2342</v>
      </c>
      <c r="D8876" s="10">
        <v>1.592610832E9</v>
      </c>
      <c r="E8876" s="25">
        <v>0.08685703</v>
      </c>
      <c r="G8876" s="25"/>
    </row>
    <row r="8877">
      <c r="A8877" s="4" t="s">
        <v>23421</v>
      </c>
      <c r="B8877" s="4" t="s">
        <v>6318</v>
      </c>
      <c r="C8877" s="4" t="s">
        <v>8396</v>
      </c>
      <c r="D8877" s="10">
        <v>1.59123017E9</v>
      </c>
      <c r="E8877" s="25">
        <v>0.086806566</v>
      </c>
      <c r="G8877" s="25"/>
    </row>
    <row r="8878">
      <c r="A8878" s="4" t="s">
        <v>23422</v>
      </c>
      <c r="B8878" s="4" t="s">
        <v>19599</v>
      </c>
      <c r="C8878" s="4" t="s">
        <v>1203</v>
      </c>
      <c r="D8878" s="10">
        <v>1.591614515E9</v>
      </c>
      <c r="E8878" s="25">
        <v>0.08676905</v>
      </c>
      <c r="G8878" s="25"/>
    </row>
    <row r="8879">
      <c r="A8879" s="4" t="s">
        <v>23423</v>
      </c>
      <c r="B8879" s="4" t="s">
        <v>930</v>
      </c>
      <c r="C8879" s="4" t="s">
        <v>5510</v>
      </c>
      <c r="D8879" s="10">
        <v>1.592943185E9</v>
      </c>
      <c r="E8879" s="25">
        <v>0.086752616</v>
      </c>
      <c r="G8879" s="25"/>
    </row>
    <row r="8880">
      <c r="A8880" s="4" t="s">
        <v>23424</v>
      </c>
      <c r="B8880" s="4" t="s">
        <v>2989</v>
      </c>
      <c r="C8880" s="4" t="s">
        <v>8526</v>
      </c>
      <c r="D8880" s="10">
        <v>1.59197047E9</v>
      </c>
      <c r="E8880" s="25">
        <v>0.08670278</v>
      </c>
      <c r="G8880" s="25"/>
    </row>
    <row r="8881">
      <c r="A8881" s="4" t="s">
        <v>23425</v>
      </c>
      <c r="B8881" s="4" t="s">
        <v>16064</v>
      </c>
      <c r="C8881" s="4" t="s">
        <v>12382</v>
      </c>
      <c r="D8881" s="10">
        <v>1.591049384E9</v>
      </c>
      <c r="E8881" s="25">
        <v>0.08668943</v>
      </c>
      <c r="G8881" s="25"/>
    </row>
    <row r="8882">
      <c r="A8882" s="4" t="s">
        <v>23426</v>
      </c>
      <c r="B8882" s="4" t="s">
        <v>2848</v>
      </c>
      <c r="C8882" s="4" t="s">
        <v>1043</v>
      </c>
      <c r="D8882" s="10">
        <v>1.59259746E9</v>
      </c>
      <c r="E8882" s="25">
        <v>0.08665177</v>
      </c>
      <c r="G8882" s="25"/>
    </row>
    <row r="8883">
      <c r="A8883" s="22" t="s">
        <v>23427</v>
      </c>
      <c r="B8883" s="4" t="s">
        <v>14114</v>
      </c>
      <c r="C8883" s="4" t="s">
        <v>7056</v>
      </c>
      <c r="D8883" s="10">
        <v>1.591312591E9</v>
      </c>
      <c r="E8883" s="25">
        <v>0.086640954</v>
      </c>
      <c r="G8883" s="25"/>
    </row>
    <row r="8884">
      <c r="A8884" s="4" t="s">
        <v>23428</v>
      </c>
      <c r="B8884" s="4" t="s">
        <v>8489</v>
      </c>
      <c r="C8884" s="4" t="s">
        <v>11369</v>
      </c>
      <c r="D8884" s="10">
        <v>1.593222129E9</v>
      </c>
      <c r="E8884" s="25">
        <v>0.08663623</v>
      </c>
      <c r="G8884" s="25"/>
    </row>
    <row r="8885">
      <c r="A8885" s="4" t="s">
        <v>23429</v>
      </c>
      <c r="B8885" s="4" t="s">
        <v>10815</v>
      </c>
      <c r="C8885" s="4" t="s">
        <v>6940</v>
      </c>
      <c r="D8885" s="10">
        <v>1.592627354E9</v>
      </c>
      <c r="E8885" s="25">
        <v>0.08662685</v>
      </c>
      <c r="G8885" s="25"/>
    </row>
    <row r="8886">
      <c r="A8886" s="4" t="s">
        <v>23430</v>
      </c>
      <c r="B8886" s="4" t="s">
        <v>15999</v>
      </c>
      <c r="C8886" s="4" t="s">
        <v>11262</v>
      </c>
      <c r="D8886" s="10">
        <v>1.591418474E9</v>
      </c>
      <c r="E8886" s="25">
        <v>0.086624175</v>
      </c>
      <c r="G8886" s="25"/>
    </row>
    <row r="8887">
      <c r="A8887" s="4" t="s">
        <v>23431</v>
      </c>
      <c r="B8887" s="4" t="s">
        <v>17937</v>
      </c>
      <c r="C8887" s="4" t="s">
        <v>8593</v>
      </c>
      <c r="D8887" s="10">
        <v>1.591993223E9</v>
      </c>
      <c r="E8887" s="25">
        <v>0.08653038</v>
      </c>
      <c r="G8887" s="25"/>
    </row>
    <row r="8888">
      <c r="A8888" s="4" t="s">
        <v>23432</v>
      </c>
      <c r="B8888" s="4" t="s">
        <v>13652</v>
      </c>
      <c r="C8888" s="4" t="s">
        <v>11054</v>
      </c>
      <c r="D8888" s="10">
        <v>1.591062193E9</v>
      </c>
      <c r="E8888" s="25">
        <v>0.08650457</v>
      </c>
      <c r="G8888" s="25"/>
    </row>
    <row r="8889">
      <c r="A8889" s="4" t="s">
        <v>23433</v>
      </c>
      <c r="B8889" s="4" t="s">
        <v>1220</v>
      </c>
      <c r="C8889" s="4" t="s">
        <v>8210</v>
      </c>
      <c r="D8889" s="10">
        <v>1.593471275E9</v>
      </c>
      <c r="E8889" s="25">
        <v>0.08650231</v>
      </c>
      <c r="G8889" s="25"/>
    </row>
    <row r="8890">
      <c r="A8890" s="4" t="s">
        <v>23434</v>
      </c>
      <c r="B8890" s="4" t="s">
        <v>13135</v>
      </c>
      <c r="C8890" s="4" t="s">
        <v>9332</v>
      </c>
      <c r="D8890" s="10">
        <v>1.592951604E9</v>
      </c>
      <c r="E8890" s="25">
        <v>0.08647896</v>
      </c>
      <c r="G8890" s="25"/>
    </row>
    <row r="8891">
      <c r="A8891" s="4" t="s">
        <v>23435</v>
      </c>
      <c r="B8891" s="4" t="s">
        <v>14656</v>
      </c>
      <c r="C8891" s="4" t="s">
        <v>4456</v>
      </c>
      <c r="D8891" s="10">
        <v>1.592873132E9</v>
      </c>
      <c r="E8891" s="25">
        <v>0.086477324</v>
      </c>
      <c r="G8891" s="25"/>
    </row>
    <row r="8892">
      <c r="A8892" s="4" t="s">
        <v>23436</v>
      </c>
      <c r="B8892" s="4" t="s">
        <v>1067</v>
      </c>
      <c r="C8892" s="4" t="s">
        <v>1851</v>
      </c>
      <c r="D8892" s="10">
        <v>1.591391322E9</v>
      </c>
      <c r="E8892" s="25">
        <v>0.08647486</v>
      </c>
      <c r="G8892" s="25"/>
    </row>
    <row r="8893">
      <c r="A8893" s="4" t="s">
        <v>23437</v>
      </c>
      <c r="B8893" s="4" t="s">
        <v>1619</v>
      </c>
      <c r="C8893" s="4" t="s">
        <v>116</v>
      </c>
      <c r="D8893" s="10">
        <v>1.591751272E9</v>
      </c>
      <c r="E8893" s="25">
        <v>0.08644234</v>
      </c>
      <c r="G8893" s="25"/>
    </row>
    <row r="8894">
      <c r="A8894" s="4" t="s">
        <v>23438</v>
      </c>
      <c r="B8894" s="4" t="s">
        <v>2164</v>
      </c>
      <c r="C8894" s="4" t="s">
        <v>9634</v>
      </c>
      <c r="D8894" s="10">
        <v>1.591982868E9</v>
      </c>
      <c r="E8894" s="25">
        <v>0.086436994</v>
      </c>
      <c r="G8894" s="25"/>
    </row>
    <row r="8895">
      <c r="A8895" s="4" t="s">
        <v>23439</v>
      </c>
      <c r="B8895" s="4" t="s">
        <v>17251</v>
      </c>
      <c r="C8895" s="4" t="s">
        <v>5515</v>
      </c>
      <c r="D8895" s="10">
        <v>1.592541316E9</v>
      </c>
      <c r="E8895" s="25">
        <v>0.08640646</v>
      </c>
      <c r="G8895" s="25"/>
    </row>
    <row r="8896">
      <c r="A8896" s="4" t="s">
        <v>23440</v>
      </c>
      <c r="B8896" s="4" t="s">
        <v>13826</v>
      </c>
      <c r="C8896" s="4" t="s">
        <v>3865</v>
      </c>
      <c r="D8896" s="10">
        <v>1.592423554E9</v>
      </c>
      <c r="E8896" s="25">
        <v>0.086385645</v>
      </c>
      <c r="G8896" s="25"/>
    </row>
    <row r="8897">
      <c r="A8897" s="4" t="s">
        <v>23441</v>
      </c>
      <c r="B8897" s="4" t="s">
        <v>14506</v>
      </c>
      <c r="C8897" s="4" t="s">
        <v>8166</v>
      </c>
      <c r="D8897" s="10">
        <v>1.592969613E9</v>
      </c>
      <c r="E8897" s="25">
        <v>0.08629644</v>
      </c>
      <c r="G8897" s="25"/>
    </row>
    <row r="8898">
      <c r="A8898" s="4" t="s">
        <v>23442</v>
      </c>
      <c r="B8898" s="4" t="s">
        <v>18141</v>
      </c>
      <c r="C8898" s="4" t="s">
        <v>587</v>
      </c>
      <c r="D8898" s="10">
        <v>1.593319021E9</v>
      </c>
      <c r="E8898" s="25">
        <v>0.08629363</v>
      </c>
      <c r="G8898" s="25"/>
    </row>
    <row r="8899">
      <c r="A8899" s="4" t="s">
        <v>23443</v>
      </c>
      <c r="B8899" s="4" t="s">
        <v>13526</v>
      </c>
      <c r="C8899" s="4" t="s">
        <v>6320</v>
      </c>
      <c r="D8899" s="10">
        <v>1.5918846E9</v>
      </c>
      <c r="E8899" s="25">
        <v>0.08627898</v>
      </c>
      <c r="G8899" s="25"/>
    </row>
    <row r="8900">
      <c r="A8900" s="4" t="s">
        <v>23444</v>
      </c>
      <c r="B8900" s="4" t="s">
        <v>2819</v>
      </c>
      <c r="C8900" s="4" t="s">
        <v>2821</v>
      </c>
      <c r="D8900" s="10">
        <v>1.59268204E9</v>
      </c>
      <c r="E8900" s="25">
        <v>0.0862722</v>
      </c>
      <c r="G8900" s="25"/>
    </row>
    <row r="8901">
      <c r="A8901" s="4" t="s">
        <v>23445</v>
      </c>
      <c r="B8901" s="4" t="s">
        <v>23446</v>
      </c>
      <c r="C8901" s="4" t="s">
        <v>6076</v>
      </c>
      <c r="D8901" s="10">
        <v>1.592522664E9</v>
      </c>
      <c r="E8901" s="25">
        <v>0.08626926</v>
      </c>
      <c r="G8901" s="25"/>
    </row>
    <row r="8902">
      <c r="A8902" s="4" t="s">
        <v>23447</v>
      </c>
      <c r="B8902" s="4" t="s">
        <v>17959</v>
      </c>
      <c r="C8902" s="4" t="s">
        <v>700</v>
      </c>
      <c r="D8902" s="10">
        <v>1.593198131E9</v>
      </c>
      <c r="E8902" s="25">
        <v>0.08617108</v>
      </c>
      <c r="G8902" s="25"/>
    </row>
    <row r="8903">
      <c r="A8903" s="22" t="s">
        <v>23448</v>
      </c>
      <c r="B8903" s="4" t="s">
        <v>3294</v>
      </c>
      <c r="C8903" s="4" t="s">
        <v>12161</v>
      </c>
      <c r="D8903" s="10">
        <v>1.593371052E9</v>
      </c>
      <c r="E8903" s="25">
        <v>0.086170666</v>
      </c>
      <c r="G8903" s="25"/>
    </row>
    <row r="8904">
      <c r="A8904" s="4" t="s">
        <v>23449</v>
      </c>
      <c r="B8904" s="4" t="s">
        <v>2575</v>
      </c>
      <c r="C8904" s="4" t="s">
        <v>9445</v>
      </c>
      <c r="D8904" s="10">
        <v>1.592533452E9</v>
      </c>
      <c r="E8904" s="25">
        <v>0.08610782</v>
      </c>
      <c r="G8904" s="25"/>
    </row>
    <row r="8905">
      <c r="A8905" s="4" t="s">
        <v>23450</v>
      </c>
      <c r="B8905" s="4" t="s">
        <v>13851</v>
      </c>
      <c r="C8905" s="4" t="s">
        <v>6044</v>
      </c>
      <c r="D8905" s="10">
        <v>1.593053759E9</v>
      </c>
      <c r="E8905" s="25">
        <v>0.086089194</v>
      </c>
      <c r="G8905" s="25"/>
    </row>
    <row r="8906">
      <c r="A8906" s="22" t="s">
        <v>23451</v>
      </c>
      <c r="B8906" s="4" t="s">
        <v>1257</v>
      </c>
      <c r="C8906" s="4" t="s">
        <v>7544</v>
      </c>
      <c r="D8906" s="10">
        <v>1.591498818E9</v>
      </c>
      <c r="E8906" s="25">
        <v>0.08608399</v>
      </c>
      <c r="G8906" s="25"/>
    </row>
    <row r="8907">
      <c r="A8907" s="4" t="s">
        <v>23452</v>
      </c>
      <c r="B8907" s="4" t="s">
        <v>14903</v>
      </c>
      <c r="C8907" s="4" t="s">
        <v>5468</v>
      </c>
      <c r="D8907" s="10">
        <v>1.591375924E9</v>
      </c>
      <c r="E8907" s="25">
        <v>0.08608221</v>
      </c>
      <c r="G8907" s="25"/>
    </row>
    <row r="8908">
      <c r="A8908" s="4" t="s">
        <v>23453</v>
      </c>
      <c r="B8908" s="4" t="s">
        <v>14126</v>
      </c>
      <c r="C8908" s="4" t="s">
        <v>5772</v>
      </c>
      <c r="D8908" s="10">
        <v>1.591316843E9</v>
      </c>
      <c r="E8908" s="25">
        <v>0.08606003</v>
      </c>
      <c r="G8908" s="25"/>
    </row>
    <row r="8909">
      <c r="A8909" s="4" t="s">
        <v>23454</v>
      </c>
      <c r="B8909" s="4" t="s">
        <v>13663</v>
      </c>
      <c r="C8909" s="4" t="s">
        <v>7606</v>
      </c>
      <c r="D8909" s="10">
        <v>1.592890368E9</v>
      </c>
      <c r="E8909" s="25">
        <v>0.08601183</v>
      </c>
      <c r="G8909" s="25"/>
    </row>
    <row r="8910">
      <c r="A8910" s="4" t="s">
        <v>23455</v>
      </c>
      <c r="B8910" s="4" t="s">
        <v>1067</v>
      </c>
      <c r="C8910" s="4" t="s">
        <v>6076</v>
      </c>
      <c r="D8910" s="10">
        <v>1.592522449E9</v>
      </c>
      <c r="E8910" s="25">
        <v>0.08601149</v>
      </c>
      <c r="G8910" s="25"/>
    </row>
    <row r="8911">
      <c r="A8911" s="22" t="s">
        <v>23456</v>
      </c>
      <c r="B8911" s="4" t="s">
        <v>1057</v>
      </c>
      <c r="C8911" s="4" t="s">
        <v>532</v>
      </c>
      <c r="D8911" s="10">
        <v>1.593005148E9</v>
      </c>
      <c r="E8911" s="25">
        <v>0.08595658</v>
      </c>
      <c r="G8911" s="25"/>
    </row>
    <row r="8912">
      <c r="A8912" s="4" t="s">
        <v>23457</v>
      </c>
      <c r="B8912" s="4" t="s">
        <v>13798</v>
      </c>
      <c r="C8912" s="4" t="s">
        <v>8947</v>
      </c>
      <c r="D8912" s="10">
        <v>1.592643979E9</v>
      </c>
      <c r="E8912" s="25">
        <v>0.085942335</v>
      </c>
      <c r="G8912" s="25"/>
    </row>
    <row r="8913">
      <c r="A8913" s="4" t="s">
        <v>23458</v>
      </c>
      <c r="B8913" s="4" t="s">
        <v>14204</v>
      </c>
      <c r="C8913" s="4" t="s">
        <v>4319</v>
      </c>
      <c r="D8913" s="10">
        <v>1.591045873E9</v>
      </c>
      <c r="E8913" s="25">
        <v>0.085931525</v>
      </c>
      <c r="G8913" s="25"/>
    </row>
    <row r="8914">
      <c r="A8914" s="4" t="s">
        <v>23459</v>
      </c>
      <c r="B8914" s="4" t="s">
        <v>16692</v>
      </c>
      <c r="C8914" s="4" t="s">
        <v>10398</v>
      </c>
      <c r="D8914" s="10">
        <v>1.591214561E9</v>
      </c>
      <c r="E8914" s="25">
        <v>0.085909404</v>
      </c>
      <c r="G8914" s="25"/>
    </row>
    <row r="8915">
      <c r="A8915" s="22" t="s">
        <v>23460</v>
      </c>
      <c r="B8915" s="4" t="s">
        <v>18110</v>
      </c>
      <c r="C8915" s="4" t="s">
        <v>1385</v>
      </c>
      <c r="D8915" s="10">
        <v>1.593090246E9</v>
      </c>
      <c r="E8915" s="25">
        <v>0.085898384</v>
      </c>
      <c r="G8915" s="25"/>
    </row>
    <row r="8916">
      <c r="A8916" s="4" t="s">
        <v>23461</v>
      </c>
      <c r="B8916" s="4" t="s">
        <v>20827</v>
      </c>
      <c r="C8916" s="4" t="s">
        <v>2342</v>
      </c>
      <c r="D8916" s="10">
        <v>1.592615359E9</v>
      </c>
      <c r="E8916" s="25">
        <v>0.085897766</v>
      </c>
      <c r="G8916" s="25"/>
    </row>
    <row r="8917">
      <c r="A8917" s="4" t="s">
        <v>23462</v>
      </c>
      <c r="B8917" s="4" t="s">
        <v>13784</v>
      </c>
      <c r="C8917" s="4" t="s">
        <v>9763</v>
      </c>
      <c r="D8917" s="10">
        <v>1.592458101E9</v>
      </c>
      <c r="E8917" s="25">
        <v>0.08589181</v>
      </c>
      <c r="G8917" s="25"/>
    </row>
    <row r="8918">
      <c r="A8918" s="4" t="s">
        <v>23463</v>
      </c>
      <c r="B8918" s="4" t="s">
        <v>14034</v>
      </c>
      <c r="C8918" s="4" t="s">
        <v>4611</v>
      </c>
      <c r="D8918" s="10">
        <v>1.592405206E9</v>
      </c>
      <c r="E8918" s="25">
        <v>0.085879005</v>
      </c>
      <c r="G8918" s="25"/>
    </row>
    <row r="8919">
      <c r="A8919" s="4" t="s">
        <v>23464</v>
      </c>
      <c r="B8919" s="4" t="s">
        <v>13135</v>
      </c>
      <c r="C8919" s="4" t="s">
        <v>8839</v>
      </c>
      <c r="D8919" s="10">
        <v>1.592326637E9</v>
      </c>
      <c r="E8919" s="25">
        <v>0.08585156</v>
      </c>
      <c r="G8919" s="25"/>
    </row>
    <row r="8920">
      <c r="A8920" s="4" t="s">
        <v>23465</v>
      </c>
      <c r="B8920" s="4" t="s">
        <v>17260</v>
      </c>
      <c r="C8920" s="4" t="s">
        <v>1020</v>
      </c>
      <c r="D8920" s="10">
        <v>1.591203056E9</v>
      </c>
      <c r="E8920" s="25">
        <v>0.08584587</v>
      </c>
      <c r="G8920" s="25"/>
    </row>
    <row r="8921">
      <c r="A8921" s="4" t="s">
        <v>23466</v>
      </c>
      <c r="B8921" s="4" t="s">
        <v>23467</v>
      </c>
      <c r="C8921" s="4" t="s">
        <v>5311</v>
      </c>
      <c r="D8921" s="10">
        <v>1.591627593E9</v>
      </c>
      <c r="E8921" s="25">
        <v>0.08583211</v>
      </c>
      <c r="G8921" s="25"/>
    </row>
    <row r="8922">
      <c r="A8922" s="4" t="s">
        <v>23468</v>
      </c>
      <c r="B8922" s="4" t="s">
        <v>23469</v>
      </c>
      <c r="C8922" s="4" t="s">
        <v>7895</v>
      </c>
      <c r="D8922" s="10">
        <v>1.592187654E9</v>
      </c>
      <c r="E8922" s="25">
        <v>0.08582896</v>
      </c>
      <c r="G8922" s="25"/>
    </row>
    <row r="8923">
      <c r="A8923" s="4" t="s">
        <v>23470</v>
      </c>
      <c r="B8923" s="4" t="s">
        <v>14034</v>
      </c>
      <c r="C8923" s="4" t="s">
        <v>8640</v>
      </c>
      <c r="D8923" s="10">
        <v>1.592267812E9</v>
      </c>
      <c r="E8923" s="25">
        <v>0.085824445</v>
      </c>
      <c r="G8923" s="25"/>
    </row>
    <row r="8924">
      <c r="A8924" s="22" t="s">
        <v>23471</v>
      </c>
      <c r="B8924" s="4" t="s">
        <v>2146</v>
      </c>
      <c r="C8924" s="4" t="s">
        <v>11369</v>
      </c>
      <c r="D8924" s="10">
        <v>1.593235838E9</v>
      </c>
      <c r="E8924" s="25">
        <v>0.08578063</v>
      </c>
      <c r="G8924" s="25"/>
    </row>
    <row r="8925">
      <c r="A8925" s="4" t="s">
        <v>23472</v>
      </c>
      <c r="B8925" s="4" t="s">
        <v>14055</v>
      </c>
      <c r="C8925" s="4" t="s">
        <v>7069</v>
      </c>
      <c r="D8925" s="10">
        <v>1.591245698E9</v>
      </c>
      <c r="E8925" s="25">
        <v>0.085751325</v>
      </c>
      <c r="G8925" s="25"/>
    </row>
    <row r="8926">
      <c r="A8926" s="4" t="s">
        <v>23473</v>
      </c>
      <c r="B8926" s="4" t="s">
        <v>13155</v>
      </c>
      <c r="C8926" s="4" t="s">
        <v>8202</v>
      </c>
      <c r="D8926" s="10">
        <v>1.591206667E9</v>
      </c>
      <c r="E8926" s="25">
        <v>0.0857112</v>
      </c>
      <c r="G8926" s="25"/>
    </row>
    <row r="8927">
      <c r="A8927" s="22" t="s">
        <v>23474</v>
      </c>
      <c r="B8927" s="4" t="s">
        <v>23475</v>
      </c>
      <c r="C8927" s="4" t="s">
        <v>3869</v>
      </c>
      <c r="D8927" s="10">
        <v>1.592189152E9</v>
      </c>
      <c r="E8927" s="25">
        <v>0.085709356</v>
      </c>
      <c r="G8927" s="25"/>
    </row>
    <row r="8928">
      <c r="A8928" s="4" t="s">
        <v>23476</v>
      </c>
      <c r="B8928" s="4" t="s">
        <v>11591</v>
      </c>
      <c r="C8928" s="4" t="s">
        <v>10501</v>
      </c>
      <c r="D8928" s="10">
        <v>1.59200017E9</v>
      </c>
      <c r="E8928" s="25">
        <v>0.085706756</v>
      </c>
      <c r="G8928" s="25"/>
    </row>
    <row r="8929">
      <c r="A8929" s="22" t="s">
        <v>23477</v>
      </c>
      <c r="B8929" s="4" t="s">
        <v>13842</v>
      </c>
      <c r="C8929" s="4" t="s">
        <v>8281</v>
      </c>
      <c r="D8929" s="10">
        <v>1.59355052E9</v>
      </c>
      <c r="E8929" s="25">
        <v>0.08570442</v>
      </c>
      <c r="G8929" s="25"/>
    </row>
    <row r="8930">
      <c r="A8930" s="4" t="s">
        <v>23478</v>
      </c>
      <c r="B8930" s="10">
        <v>384445.0</v>
      </c>
      <c r="C8930" s="4" t="s">
        <v>956</v>
      </c>
      <c r="D8930" s="10">
        <v>1.591508046E9</v>
      </c>
      <c r="E8930" s="25">
        <v>0.085689224</v>
      </c>
      <c r="G8930" s="25"/>
    </row>
    <row r="8931">
      <c r="A8931" s="4" t="s">
        <v>23479</v>
      </c>
      <c r="B8931" s="4" t="s">
        <v>19279</v>
      </c>
      <c r="C8931" s="4" t="s">
        <v>10262</v>
      </c>
      <c r="D8931" s="10">
        <v>1.593356519E9</v>
      </c>
      <c r="E8931" s="25">
        <v>0.085672796</v>
      </c>
      <c r="G8931" s="25"/>
    </row>
    <row r="8932">
      <c r="A8932" s="4" t="s">
        <v>23480</v>
      </c>
      <c r="B8932" s="4" t="s">
        <v>23481</v>
      </c>
      <c r="C8932" s="4" t="s">
        <v>3410</v>
      </c>
      <c r="D8932" s="10">
        <v>1.591481565E9</v>
      </c>
      <c r="E8932" s="25">
        <v>0.08566636</v>
      </c>
      <c r="G8932" s="25"/>
    </row>
    <row r="8933">
      <c r="A8933" s="4" t="s">
        <v>23482</v>
      </c>
      <c r="B8933" s="4" t="s">
        <v>19277</v>
      </c>
      <c r="C8933" s="4" t="s">
        <v>9061</v>
      </c>
      <c r="D8933" s="10">
        <v>1.593196151E9</v>
      </c>
      <c r="E8933" s="25">
        <v>0.08565479</v>
      </c>
      <c r="G8933" s="25"/>
    </row>
    <row r="8934">
      <c r="A8934" s="4" t="s">
        <v>23483</v>
      </c>
      <c r="B8934" s="4" t="s">
        <v>18807</v>
      </c>
      <c r="C8934" s="4" t="s">
        <v>12208</v>
      </c>
      <c r="D8934" s="10">
        <v>1.593067064E9</v>
      </c>
      <c r="E8934" s="25">
        <v>0.08551642</v>
      </c>
      <c r="G8934" s="25"/>
    </row>
    <row r="8935">
      <c r="A8935" s="4" t="s">
        <v>23484</v>
      </c>
      <c r="B8935" s="4" t="s">
        <v>13813</v>
      </c>
      <c r="C8935" s="4" t="s">
        <v>6311</v>
      </c>
      <c r="D8935" s="10">
        <v>1.591640624E9</v>
      </c>
      <c r="E8935" s="25">
        <v>0.08550273</v>
      </c>
      <c r="G8935" s="25"/>
    </row>
    <row r="8936">
      <c r="A8936" s="4" t="s">
        <v>23485</v>
      </c>
      <c r="B8936" s="4" t="s">
        <v>13395</v>
      </c>
      <c r="C8936" s="4" t="s">
        <v>4548</v>
      </c>
      <c r="D8936" s="10">
        <v>1.591402126E9</v>
      </c>
      <c r="E8936" s="25">
        <v>0.085501224</v>
      </c>
      <c r="G8936" s="25"/>
    </row>
    <row r="8937">
      <c r="A8937" s="22" t="s">
        <v>23486</v>
      </c>
      <c r="B8937" s="4" t="s">
        <v>3031</v>
      </c>
      <c r="C8937" s="4" t="s">
        <v>1034</v>
      </c>
      <c r="D8937" s="10">
        <v>1.591827086E9</v>
      </c>
      <c r="E8937" s="25">
        <v>0.08549328</v>
      </c>
      <c r="G8937" s="25"/>
    </row>
    <row r="8938">
      <c r="A8938" s="4" t="s">
        <v>23487</v>
      </c>
      <c r="B8938" s="4" t="s">
        <v>23488</v>
      </c>
      <c r="C8938" s="4" t="s">
        <v>7002</v>
      </c>
      <c r="D8938" s="10">
        <v>1.591715121E9</v>
      </c>
      <c r="E8938" s="25">
        <v>0.085452</v>
      </c>
      <c r="G8938" s="25"/>
    </row>
    <row r="8939">
      <c r="A8939" s="4" t="s">
        <v>23489</v>
      </c>
      <c r="B8939" s="4" t="s">
        <v>2491</v>
      </c>
      <c r="C8939" s="4" t="s">
        <v>7671</v>
      </c>
      <c r="D8939" s="10">
        <v>1.591984516E9</v>
      </c>
      <c r="E8939" s="25">
        <v>0.085419744</v>
      </c>
      <c r="G8939" s="25"/>
    </row>
    <row r="8940">
      <c r="A8940" s="4" t="s">
        <v>23490</v>
      </c>
      <c r="B8940" s="4" t="s">
        <v>13663</v>
      </c>
      <c r="C8940" s="4" t="s">
        <v>9917</v>
      </c>
      <c r="D8940" s="10">
        <v>1.59247706E9</v>
      </c>
      <c r="E8940" s="25">
        <v>0.0854166</v>
      </c>
      <c r="G8940" s="25"/>
    </row>
    <row r="8941">
      <c r="A8941" s="4" t="s">
        <v>23491</v>
      </c>
      <c r="B8941" s="4" t="s">
        <v>6282</v>
      </c>
      <c r="C8941" s="4" t="s">
        <v>10451</v>
      </c>
      <c r="D8941" s="10">
        <v>1.592842494E9</v>
      </c>
      <c r="E8941" s="25">
        <v>0.08540003</v>
      </c>
      <c r="G8941" s="25"/>
    </row>
    <row r="8942">
      <c r="A8942" s="4" t="s">
        <v>23492</v>
      </c>
      <c r="B8942" s="4" t="s">
        <v>23493</v>
      </c>
      <c r="C8942" s="4" t="s">
        <v>4792</v>
      </c>
      <c r="D8942" s="10">
        <v>1.591098777E9</v>
      </c>
      <c r="E8942" s="25">
        <v>0.0853532</v>
      </c>
      <c r="G8942" s="25"/>
    </row>
    <row r="8943">
      <c r="A8943" s="22" t="s">
        <v>23494</v>
      </c>
      <c r="B8943" s="4" t="s">
        <v>13689</v>
      </c>
      <c r="C8943" s="4" t="s">
        <v>10706</v>
      </c>
      <c r="D8943" s="10">
        <v>1.592926429E9</v>
      </c>
      <c r="E8943" s="25">
        <v>0.08534889</v>
      </c>
      <c r="G8943" s="25"/>
    </row>
    <row r="8944">
      <c r="A8944" s="4" t="s">
        <v>23495</v>
      </c>
      <c r="B8944" s="4" t="s">
        <v>1379</v>
      </c>
      <c r="C8944" s="4" t="s">
        <v>11576</v>
      </c>
      <c r="D8944" s="10">
        <v>1.591141156E9</v>
      </c>
      <c r="E8944" s="25">
        <v>0.085323825</v>
      </c>
      <c r="G8944" s="25"/>
    </row>
    <row r="8945">
      <c r="A8945" s="4" t="s">
        <v>23496</v>
      </c>
      <c r="B8945" s="4" t="s">
        <v>13118</v>
      </c>
      <c r="C8945" s="4" t="s">
        <v>2871</v>
      </c>
      <c r="D8945" s="10">
        <v>1.591265943E9</v>
      </c>
      <c r="E8945" s="25">
        <v>0.085254475</v>
      </c>
      <c r="G8945" s="25"/>
    </row>
    <row r="8946">
      <c r="A8946" s="4" t="s">
        <v>23497</v>
      </c>
      <c r="B8946" s="4" t="s">
        <v>19088</v>
      </c>
      <c r="C8946" s="4" t="s">
        <v>10685</v>
      </c>
      <c r="D8946" s="10">
        <v>1.591390653E9</v>
      </c>
      <c r="E8946" s="25">
        <v>0.085209355</v>
      </c>
      <c r="G8946" s="25"/>
    </row>
    <row r="8947">
      <c r="A8947" s="4" t="s">
        <v>23498</v>
      </c>
      <c r="B8947" s="4" t="s">
        <v>23499</v>
      </c>
      <c r="C8947" s="4" t="s">
        <v>9891</v>
      </c>
      <c r="D8947" s="10">
        <v>1.592011005E9</v>
      </c>
      <c r="E8947" s="25">
        <v>0.08520792</v>
      </c>
      <c r="G8947" s="25"/>
    </row>
    <row r="8948">
      <c r="A8948" s="4" t="s">
        <v>23500</v>
      </c>
      <c r="B8948" s="4" t="s">
        <v>13217</v>
      </c>
      <c r="C8948" s="4" t="s">
        <v>7617</v>
      </c>
      <c r="D8948" s="10">
        <v>1.591954646E9</v>
      </c>
      <c r="E8948" s="25">
        <v>0.085191146</v>
      </c>
      <c r="G8948" s="25"/>
    </row>
    <row r="8949">
      <c r="A8949" s="22" t="s">
        <v>23501</v>
      </c>
      <c r="B8949" s="4" t="s">
        <v>5400</v>
      </c>
      <c r="C8949" s="4" t="s">
        <v>4849</v>
      </c>
      <c r="D8949" s="10">
        <v>1.593530875E9</v>
      </c>
      <c r="E8949" s="25">
        <v>0.08515951</v>
      </c>
      <c r="G8949" s="25"/>
    </row>
    <row r="8950">
      <c r="A8950" s="22" t="s">
        <v>23502</v>
      </c>
      <c r="B8950" s="4" t="s">
        <v>17601</v>
      </c>
      <c r="C8950" s="4" t="s">
        <v>7356</v>
      </c>
      <c r="D8950" s="10">
        <v>1.593295554E9</v>
      </c>
      <c r="E8950" s="25">
        <v>0.085109055</v>
      </c>
      <c r="G8950" s="25"/>
    </row>
    <row r="8951">
      <c r="A8951" s="22" t="s">
        <v>23503</v>
      </c>
      <c r="B8951" s="4" t="s">
        <v>1327</v>
      </c>
      <c r="C8951" s="4" t="s">
        <v>6145</v>
      </c>
      <c r="D8951" s="10">
        <v>1.593180536E9</v>
      </c>
      <c r="E8951" s="25">
        <v>0.085064076</v>
      </c>
      <c r="G8951" s="25"/>
    </row>
    <row r="8952">
      <c r="A8952" s="22" t="s">
        <v>23504</v>
      </c>
      <c r="B8952" s="4" t="s">
        <v>1790</v>
      </c>
      <c r="C8952" s="4" t="s">
        <v>8573</v>
      </c>
      <c r="D8952" s="10">
        <v>1.592851015E9</v>
      </c>
      <c r="E8952" s="25">
        <v>0.085061744</v>
      </c>
      <c r="G8952" s="25"/>
    </row>
    <row r="8953">
      <c r="A8953" s="4" t="s">
        <v>23505</v>
      </c>
      <c r="B8953" s="4" t="s">
        <v>6354</v>
      </c>
      <c r="C8953" s="4" t="s">
        <v>3678</v>
      </c>
      <c r="D8953" s="10">
        <v>1.592045447E9</v>
      </c>
      <c r="E8953" s="25">
        <v>0.08505695</v>
      </c>
      <c r="G8953" s="25"/>
    </row>
    <row r="8954">
      <c r="A8954" s="4" t="s">
        <v>23506</v>
      </c>
      <c r="B8954" s="4" t="s">
        <v>16010</v>
      </c>
      <c r="C8954" s="4" t="s">
        <v>12584</v>
      </c>
      <c r="D8954" s="10">
        <v>1.593114053E9</v>
      </c>
      <c r="E8954" s="25">
        <v>0.08504778</v>
      </c>
      <c r="G8954" s="25"/>
    </row>
    <row r="8955">
      <c r="A8955" s="4" t="s">
        <v>23507</v>
      </c>
      <c r="B8955" s="4" t="s">
        <v>17890</v>
      </c>
      <c r="C8955" s="4" t="s">
        <v>12382</v>
      </c>
      <c r="D8955" s="10">
        <v>1.591041673E9</v>
      </c>
      <c r="E8955" s="25">
        <v>0.08498253</v>
      </c>
      <c r="G8955" s="25"/>
    </row>
    <row r="8956">
      <c r="A8956" s="4" t="s">
        <v>23508</v>
      </c>
      <c r="B8956" s="4" t="s">
        <v>3259</v>
      </c>
      <c r="C8956" s="4" t="s">
        <v>10024</v>
      </c>
      <c r="D8956" s="10">
        <v>1.591064179E9</v>
      </c>
      <c r="E8956" s="25">
        <v>0.08497007</v>
      </c>
      <c r="G8956" s="25"/>
    </row>
    <row r="8957">
      <c r="A8957" s="4" t="s">
        <v>23509</v>
      </c>
      <c r="B8957" s="4" t="s">
        <v>16471</v>
      </c>
      <c r="C8957" s="4" t="s">
        <v>1455</v>
      </c>
      <c r="D8957" s="10">
        <v>1.592626297E9</v>
      </c>
      <c r="E8957" s="25">
        <v>0.08496857</v>
      </c>
      <c r="G8957" s="25"/>
    </row>
    <row r="8958">
      <c r="A8958" s="4" t="s">
        <v>23510</v>
      </c>
      <c r="B8958" s="4" t="s">
        <v>3259</v>
      </c>
      <c r="C8958" s="4" t="s">
        <v>12089</v>
      </c>
      <c r="D8958" s="10">
        <v>1.591161168E9</v>
      </c>
      <c r="E8958" s="25">
        <v>0.08496172</v>
      </c>
      <c r="G8958" s="25"/>
    </row>
    <row r="8959">
      <c r="A8959" s="24" t="s">
        <v>23511</v>
      </c>
      <c r="B8959" s="4" t="s">
        <v>3259</v>
      </c>
      <c r="C8959" s="4" t="s">
        <v>6217</v>
      </c>
      <c r="D8959" s="10">
        <v>1.59313402E9</v>
      </c>
      <c r="E8959" s="25">
        <v>0.08495713</v>
      </c>
      <c r="G8959" s="25"/>
    </row>
    <row r="8960">
      <c r="A8960" s="4" t="s">
        <v>23512</v>
      </c>
      <c r="B8960" s="4" t="s">
        <v>2056</v>
      </c>
      <c r="C8960" s="4" t="s">
        <v>11642</v>
      </c>
      <c r="D8960" s="10">
        <v>1.592629066E9</v>
      </c>
      <c r="E8960" s="25">
        <v>0.0849444</v>
      </c>
      <c r="G8960" s="25"/>
    </row>
    <row r="8961">
      <c r="A8961" s="4" t="s">
        <v>23513</v>
      </c>
      <c r="B8961" s="4" t="s">
        <v>13738</v>
      </c>
      <c r="C8961" s="4" t="s">
        <v>2642</v>
      </c>
      <c r="D8961" s="10">
        <v>1.592291066E9</v>
      </c>
      <c r="E8961" s="25">
        <v>0.08492413</v>
      </c>
      <c r="G8961" s="25"/>
    </row>
    <row r="8962">
      <c r="A8962" s="4" t="s">
        <v>23514</v>
      </c>
      <c r="B8962" s="4" t="s">
        <v>1057</v>
      </c>
      <c r="C8962" s="4" t="s">
        <v>4390</v>
      </c>
      <c r="D8962" s="10">
        <v>1.591392563E9</v>
      </c>
      <c r="E8962" s="25">
        <v>0.08484841</v>
      </c>
      <c r="G8962" s="25"/>
    </row>
    <row r="8963">
      <c r="A8963" s="4" t="s">
        <v>23515</v>
      </c>
      <c r="B8963" s="4" t="s">
        <v>4137</v>
      </c>
      <c r="C8963" s="4" t="s">
        <v>1986</v>
      </c>
      <c r="D8963" s="10">
        <v>1.593137435E9</v>
      </c>
      <c r="E8963" s="25">
        <v>0.08481856</v>
      </c>
      <c r="G8963" s="25"/>
    </row>
    <row r="8964">
      <c r="A8964" s="22" t="s">
        <v>23516</v>
      </c>
      <c r="B8964" s="4" t="s">
        <v>3947</v>
      </c>
      <c r="C8964" s="4" t="s">
        <v>12469</v>
      </c>
      <c r="D8964" s="10">
        <v>1.591879263E9</v>
      </c>
      <c r="E8964" s="25">
        <v>0.084777616</v>
      </c>
      <c r="G8964" s="25"/>
    </row>
    <row r="8965">
      <c r="A8965" s="4" t="s">
        <v>23517</v>
      </c>
      <c r="B8965" s="4" t="s">
        <v>23518</v>
      </c>
      <c r="C8965" s="4" t="s">
        <v>10338</v>
      </c>
      <c r="D8965" s="10">
        <v>1.591644983E9</v>
      </c>
      <c r="E8965" s="25">
        <v>0.08477536</v>
      </c>
      <c r="G8965" s="25"/>
    </row>
    <row r="8966">
      <c r="A8966" s="22" t="s">
        <v>23519</v>
      </c>
      <c r="B8966" s="4" t="s">
        <v>14506</v>
      </c>
      <c r="C8966" s="4" t="s">
        <v>8066</v>
      </c>
      <c r="D8966" s="10">
        <v>1.59209891E9</v>
      </c>
      <c r="E8966" s="25">
        <v>0.084774196</v>
      </c>
      <c r="G8966" s="25"/>
    </row>
    <row r="8967">
      <c r="A8967" s="22" t="s">
        <v>23520</v>
      </c>
      <c r="B8967" s="4" t="s">
        <v>930</v>
      </c>
      <c r="C8967" s="4" t="s">
        <v>212</v>
      </c>
      <c r="D8967" s="10">
        <v>1.593193073E9</v>
      </c>
      <c r="E8967" s="25">
        <v>0.08473647</v>
      </c>
      <c r="G8967" s="25"/>
    </row>
    <row r="8968">
      <c r="A8968" s="4" t="s">
        <v>23521</v>
      </c>
      <c r="B8968" s="4" t="s">
        <v>13689</v>
      </c>
      <c r="C8968" s="4" t="s">
        <v>4956</v>
      </c>
      <c r="D8968" s="10">
        <v>1.592604325E9</v>
      </c>
      <c r="E8968" s="25">
        <v>0.08469813</v>
      </c>
      <c r="G8968" s="25"/>
    </row>
    <row r="8969">
      <c r="A8969" s="4" t="s">
        <v>23522</v>
      </c>
      <c r="B8969" s="4" t="s">
        <v>13198</v>
      </c>
      <c r="C8969" s="4" t="s">
        <v>4898</v>
      </c>
      <c r="D8969" s="10">
        <v>1.59136712E9</v>
      </c>
      <c r="E8969" s="25">
        <v>0.0846511</v>
      </c>
      <c r="G8969" s="25"/>
    </row>
    <row r="8970">
      <c r="A8970" s="4" t="s">
        <v>23523</v>
      </c>
      <c r="B8970" s="4" t="s">
        <v>13784</v>
      </c>
      <c r="C8970" s="4" t="s">
        <v>7395</v>
      </c>
      <c r="D8970" s="10">
        <v>1.593551641E9</v>
      </c>
      <c r="E8970" s="25">
        <v>0.08464192</v>
      </c>
      <c r="G8970" s="25"/>
    </row>
    <row r="8971">
      <c r="A8971" s="4" t="s">
        <v>23524</v>
      </c>
      <c r="B8971" s="4" t="s">
        <v>23525</v>
      </c>
      <c r="C8971" s="4" t="s">
        <v>6233</v>
      </c>
      <c r="D8971" s="10">
        <v>1.592498514E9</v>
      </c>
      <c r="E8971" s="25">
        <v>0.08455593</v>
      </c>
      <c r="G8971" s="25"/>
    </row>
    <row r="8972">
      <c r="A8972" s="22" t="s">
        <v>23526</v>
      </c>
      <c r="B8972" s="4" t="s">
        <v>23527</v>
      </c>
      <c r="C8972" s="4" t="s">
        <v>2807</v>
      </c>
      <c r="D8972" s="10">
        <v>1.59359885E9</v>
      </c>
      <c r="E8972" s="25">
        <v>0.08451465</v>
      </c>
      <c r="G8972" s="25"/>
    </row>
    <row r="8973">
      <c r="A8973" s="22" t="s">
        <v>23528</v>
      </c>
      <c r="B8973" s="4" t="s">
        <v>14034</v>
      </c>
      <c r="C8973" s="4" t="s">
        <v>1662</v>
      </c>
      <c r="D8973" s="10">
        <v>1.592186233E9</v>
      </c>
      <c r="E8973" s="25">
        <v>0.08448924</v>
      </c>
      <c r="G8973" s="25"/>
    </row>
    <row r="8974">
      <c r="A8974" s="4" t="s">
        <v>23529</v>
      </c>
      <c r="B8974" s="4" t="s">
        <v>10639</v>
      </c>
      <c r="C8974" s="4" t="s">
        <v>309</v>
      </c>
      <c r="D8974" s="10">
        <v>1.593024179E9</v>
      </c>
      <c r="E8974" s="25">
        <v>0.08439757</v>
      </c>
      <c r="G8974" s="25"/>
    </row>
    <row r="8975">
      <c r="A8975" s="4" t="s">
        <v>23530</v>
      </c>
      <c r="B8975" s="4" t="s">
        <v>14446</v>
      </c>
      <c r="C8975" s="4" t="s">
        <v>12132</v>
      </c>
      <c r="D8975" s="10">
        <v>1.591374121E9</v>
      </c>
      <c r="E8975" s="25">
        <v>0.08438689</v>
      </c>
      <c r="G8975" s="25"/>
    </row>
    <row r="8976">
      <c r="A8976" s="22" t="s">
        <v>23531</v>
      </c>
      <c r="B8976" s="4" t="s">
        <v>930</v>
      </c>
      <c r="C8976" s="4" t="s">
        <v>1004</v>
      </c>
      <c r="D8976" s="10">
        <v>1.593117951E9</v>
      </c>
      <c r="E8976" s="25">
        <v>0.08438285</v>
      </c>
      <c r="G8976" s="25"/>
    </row>
    <row r="8977">
      <c r="A8977" s="4" t="s">
        <v>23532</v>
      </c>
      <c r="B8977" s="4" t="s">
        <v>2040</v>
      </c>
      <c r="C8977" s="4" t="s">
        <v>9308</v>
      </c>
      <c r="D8977" s="10">
        <v>1.59227672E9</v>
      </c>
      <c r="E8977" s="25">
        <v>0.08437005</v>
      </c>
      <c r="G8977" s="25"/>
    </row>
    <row r="8978">
      <c r="A8978" s="4" t="s">
        <v>23533</v>
      </c>
      <c r="B8978" s="4" t="s">
        <v>20940</v>
      </c>
      <c r="C8978" s="4" t="s">
        <v>345</v>
      </c>
      <c r="D8978" s="10">
        <v>1.59226884E9</v>
      </c>
      <c r="E8978" s="25">
        <v>0.08435403</v>
      </c>
      <c r="G8978" s="25"/>
    </row>
    <row r="8979">
      <c r="A8979" s="22" t="s">
        <v>23534</v>
      </c>
      <c r="B8979" s="4" t="s">
        <v>13813</v>
      </c>
      <c r="C8979" s="4" t="s">
        <v>8824</v>
      </c>
      <c r="D8979" s="10">
        <v>1.592235251E9</v>
      </c>
      <c r="E8979" s="25">
        <v>0.08434061</v>
      </c>
      <c r="G8979" s="25"/>
    </row>
    <row r="8980">
      <c r="A8980" s="4" t="s">
        <v>23535</v>
      </c>
      <c r="B8980" s="4" t="s">
        <v>18313</v>
      </c>
      <c r="C8980" s="4" t="s">
        <v>6032</v>
      </c>
      <c r="D8980" s="10">
        <v>1.593409599E9</v>
      </c>
      <c r="E8980" s="25">
        <v>0.08427104</v>
      </c>
      <c r="G8980" s="25"/>
    </row>
    <row r="8981">
      <c r="A8981" s="4" t="s">
        <v>23536</v>
      </c>
      <c r="B8981" s="4" t="s">
        <v>13710</v>
      </c>
      <c r="C8981" s="4" t="s">
        <v>2408</v>
      </c>
      <c r="D8981" s="10">
        <v>1.591758522E9</v>
      </c>
      <c r="E8981" s="25">
        <v>0.08424174</v>
      </c>
      <c r="G8981" s="25"/>
    </row>
    <row r="8982">
      <c r="A8982" s="4" t="s">
        <v>23537</v>
      </c>
      <c r="B8982" s="4" t="s">
        <v>23538</v>
      </c>
      <c r="C8982" s="4" t="s">
        <v>7140</v>
      </c>
      <c r="D8982" s="10">
        <v>1.593391966E9</v>
      </c>
      <c r="E8982" s="25">
        <v>0.084235854</v>
      </c>
      <c r="G8982" s="25"/>
    </row>
    <row r="8983">
      <c r="A8983" s="4" t="s">
        <v>23539</v>
      </c>
      <c r="B8983" s="4" t="s">
        <v>2989</v>
      </c>
      <c r="C8983" s="4" t="s">
        <v>11054</v>
      </c>
      <c r="D8983" s="10">
        <v>1.591043064E9</v>
      </c>
      <c r="E8983" s="25">
        <v>0.084229074</v>
      </c>
      <c r="G8983" s="25"/>
    </row>
    <row r="8984">
      <c r="A8984" s="4" t="s">
        <v>23540</v>
      </c>
      <c r="B8984" s="4" t="s">
        <v>4453</v>
      </c>
      <c r="C8984" s="4" t="s">
        <v>9043</v>
      </c>
      <c r="D8984" s="10">
        <v>1.592476751E9</v>
      </c>
      <c r="E8984" s="25">
        <v>0.0842273</v>
      </c>
      <c r="G8984" s="25"/>
    </row>
    <row r="8985">
      <c r="A8985" s="4" t="s">
        <v>23541</v>
      </c>
      <c r="B8985" s="4" t="s">
        <v>973</v>
      </c>
      <c r="C8985" s="4" t="s">
        <v>5655</v>
      </c>
      <c r="D8985" s="10">
        <v>1.59114829E9</v>
      </c>
      <c r="E8985" s="25">
        <v>0.08420717</v>
      </c>
      <c r="G8985" s="25"/>
    </row>
    <row r="8986">
      <c r="A8986" s="22" t="s">
        <v>23542</v>
      </c>
      <c r="B8986" s="4" t="s">
        <v>2065</v>
      </c>
      <c r="C8986" s="4" t="s">
        <v>503</v>
      </c>
      <c r="D8986" s="10">
        <v>1.593364847E9</v>
      </c>
      <c r="E8986" s="25">
        <v>0.084148355</v>
      </c>
      <c r="G8986" s="25"/>
    </row>
    <row r="8987">
      <c r="A8987" s="4" t="s">
        <v>23543</v>
      </c>
      <c r="B8987" s="4" t="s">
        <v>4826</v>
      </c>
      <c r="C8987" s="4" t="s">
        <v>4990</v>
      </c>
      <c r="D8987" s="10">
        <v>1.591925687E9</v>
      </c>
      <c r="E8987" s="25">
        <v>0.08413932</v>
      </c>
      <c r="G8987" s="25"/>
    </row>
    <row r="8988">
      <c r="A8988" s="4" t="s">
        <v>23544</v>
      </c>
      <c r="B8988" s="4" t="s">
        <v>4375</v>
      </c>
      <c r="C8988" s="4" t="s">
        <v>5298</v>
      </c>
      <c r="D8988" s="10">
        <v>1.592322801E9</v>
      </c>
      <c r="E8988" s="25">
        <v>0.08413145</v>
      </c>
      <c r="G8988" s="25"/>
    </row>
    <row r="8989">
      <c r="A8989" s="4" t="s">
        <v>23545</v>
      </c>
      <c r="B8989" s="4" t="s">
        <v>3413</v>
      </c>
      <c r="C8989" s="4" t="s">
        <v>3145</v>
      </c>
      <c r="D8989" s="10">
        <v>1.591809646E9</v>
      </c>
      <c r="E8989" s="25">
        <v>0.08409831</v>
      </c>
      <c r="G8989" s="25"/>
    </row>
    <row r="8990">
      <c r="A8990" s="4" t="s">
        <v>23546</v>
      </c>
      <c r="B8990" s="4" t="s">
        <v>23547</v>
      </c>
      <c r="C8990" s="4" t="s">
        <v>5217</v>
      </c>
      <c r="D8990" s="10">
        <v>1.591820268E9</v>
      </c>
      <c r="E8990" s="25">
        <v>0.08408824</v>
      </c>
      <c r="G8990" s="25"/>
    </row>
    <row r="8991">
      <c r="A8991" s="4" t="s">
        <v>23548</v>
      </c>
      <c r="B8991" s="4" t="s">
        <v>23549</v>
      </c>
      <c r="C8991" s="4" t="s">
        <v>9891</v>
      </c>
      <c r="D8991" s="10">
        <v>1.592013146E9</v>
      </c>
      <c r="E8991" s="25">
        <v>0.084082976</v>
      </c>
      <c r="G8991" s="25"/>
    </row>
    <row r="8992">
      <c r="A8992" s="4" t="s">
        <v>23550</v>
      </c>
      <c r="B8992" s="4" t="s">
        <v>1156</v>
      </c>
      <c r="C8992" s="4" t="s">
        <v>7339</v>
      </c>
      <c r="D8992" s="10">
        <v>1.592845657E9</v>
      </c>
      <c r="E8992" s="25">
        <v>0.08406182</v>
      </c>
      <c r="G8992" s="25"/>
    </row>
    <row r="8993">
      <c r="A8993" s="4" t="s">
        <v>23551</v>
      </c>
      <c r="B8993" s="4" t="s">
        <v>13458</v>
      </c>
      <c r="C8993" s="4" t="s">
        <v>3261</v>
      </c>
      <c r="D8993" s="10">
        <v>1.59273601E9</v>
      </c>
      <c r="E8993" s="25">
        <v>0.083973296</v>
      </c>
      <c r="G8993" s="25"/>
    </row>
    <row r="8994">
      <c r="A8994" s="4" t="s">
        <v>23552</v>
      </c>
      <c r="B8994" s="4" t="s">
        <v>23553</v>
      </c>
      <c r="C8994" s="4" t="s">
        <v>3226</v>
      </c>
      <c r="D8994" s="10">
        <v>1.591332648E9</v>
      </c>
      <c r="E8994" s="25">
        <v>0.08395638</v>
      </c>
      <c r="G8994" s="25"/>
    </row>
    <row r="8995">
      <c r="A8995" s="4" t="s">
        <v>23554</v>
      </c>
      <c r="B8995" s="4" t="s">
        <v>14251</v>
      </c>
      <c r="C8995" s="4" t="s">
        <v>6606</v>
      </c>
      <c r="D8995" s="10">
        <v>1.592381595E9</v>
      </c>
      <c r="E8995" s="25">
        <v>0.083932966</v>
      </c>
      <c r="G8995" s="25"/>
    </row>
    <row r="8996">
      <c r="A8996" s="22" t="s">
        <v>23555</v>
      </c>
      <c r="B8996" s="4" t="s">
        <v>13194</v>
      </c>
      <c r="C8996" s="4" t="s">
        <v>7438</v>
      </c>
      <c r="D8996" s="10">
        <v>1.59103531E9</v>
      </c>
      <c r="E8996" s="25">
        <v>0.08392208</v>
      </c>
      <c r="G8996" s="25"/>
    </row>
    <row r="8997">
      <c r="A8997" s="22" t="s">
        <v>23556</v>
      </c>
      <c r="B8997" s="4" t="s">
        <v>11591</v>
      </c>
      <c r="C8997" s="4" t="s">
        <v>5307</v>
      </c>
      <c r="D8997" s="10">
        <v>1.591839788E9</v>
      </c>
      <c r="E8997" s="25">
        <v>0.083914205</v>
      </c>
      <c r="G8997" s="25"/>
    </row>
    <row r="8998">
      <c r="A8998" s="4" t="s">
        <v>23557</v>
      </c>
      <c r="B8998" s="4" t="s">
        <v>14964</v>
      </c>
      <c r="C8998" s="4" t="s">
        <v>10956</v>
      </c>
      <c r="D8998" s="10">
        <v>1.591013523E9</v>
      </c>
      <c r="E8998" s="25">
        <v>0.08391175</v>
      </c>
      <c r="G8998" s="25"/>
    </row>
    <row r="8999">
      <c r="A8999" s="4" t="s">
        <v>23558</v>
      </c>
      <c r="B8999" s="4" t="s">
        <v>10471</v>
      </c>
      <c r="C8999" s="4" t="s">
        <v>7713</v>
      </c>
      <c r="D8999" s="10">
        <v>1.593457624E9</v>
      </c>
      <c r="E8999" s="25">
        <v>0.08390291</v>
      </c>
      <c r="G8999" s="25"/>
    </row>
    <row r="9000">
      <c r="A9000" s="22" t="s">
        <v>23559</v>
      </c>
      <c r="B9000" s="4" t="s">
        <v>6282</v>
      </c>
      <c r="C9000" s="4" t="s">
        <v>2233</v>
      </c>
      <c r="D9000" s="10">
        <v>1.593472871E9</v>
      </c>
      <c r="E9000" s="25">
        <v>0.08388237</v>
      </c>
      <c r="G9000" s="25"/>
    </row>
    <row r="9001">
      <c r="A9001" s="4" t="s">
        <v>23560</v>
      </c>
      <c r="B9001" s="4" t="s">
        <v>13738</v>
      </c>
      <c r="C9001" s="4" t="s">
        <v>5334</v>
      </c>
      <c r="D9001" s="10">
        <v>1.59124359E9</v>
      </c>
      <c r="E9001" s="25">
        <v>0.08387354</v>
      </c>
      <c r="G9001" s="25"/>
    </row>
    <row r="9002">
      <c r="A9002" s="4" t="s">
        <v>23561</v>
      </c>
      <c r="B9002" s="4" t="s">
        <v>13663</v>
      </c>
      <c r="C9002" s="4" t="s">
        <v>3106</v>
      </c>
      <c r="D9002" s="10">
        <v>1.592140095E9</v>
      </c>
      <c r="E9002" s="25">
        <v>0.08387169</v>
      </c>
      <c r="G9002" s="25"/>
    </row>
    <row r="9003">
      <c r="A9003" s="4" t="s">
        <v>23562</v>
      </c>
      <c r="B9003" s="4" t="s">
        <v>22613</v>
      </c>
      <c r="C9003" s="4" t="s">
        <v>12089</v>
      </c>
      <c r="D9003" s="10">
        <v>1.591153659E9</v>
      </c>
      <c r="E9003" s="25">
        <v>0.08385061</v>
      </c>
      <c r="G9003" s="25"/>
    </row>
    <row r="9004">
      <c r="A9004" s="22" t="s">
        <v>23563</v>
      </c>
      <c r="B9004" s="4" t="s">
        <v>12250</v>
      </c>
      <c r="C9004" s="4" t="s">
        <v>12034</v>
      </c>
      <c r="D9004" s="10">
        <v>1.591649729E9</v>
      </c>
      <c r="E9004" s="25">
        <v>0.08380576</v>
      </c>
      <c r="G9004" s="25"/>
    </row>
    <row r="9005">
      <c r="A9005" s="4" t="s">
        <v>23564</v>
      </c>
      <c r="B9005" s="4" t="s">
        <v>13806</v>
      </c>
      <c r="C9005" s="4" t="s">
        <v>6387</v>
      </c>
      <c r="D9005" s="10">
        <v>1.591426923E9</v>
      </c>
      <c r="E9005" s="25">
        <v>0.083800696</v>
      </c>
      <c r="G9005" s="25"/>
    </row>
    <row r="9006">
      <c r="A9006" s="4" t="s">
        <v>23565</v>
      </c>
      <c r="B9006" s="4" t="s">
        <v>5471</v>
      </c>
      <c r="C9006" s="4" t="s">
        <v>11262</v>
      </c>
      <c r="D9006" s="10">
        <v>1.591492588E9</v>
      </c>
      <c r="E9006" s="25">
        <v>0.08378351</v>
      </c>
      <c r="G9006" s="25"/>
    </row>
    <row r="9007">
      <c r="A9007" s="22" t="s">
        <v>23566</v>
      </c>
      <c r="B9007" s="4" t="s">
        <v>14446</v>
      </c>
      <c r="C9007" s="4" t="s">
        <v>10641</v>
      </c>
      <c r="D9007" s="10">
        <v>1.593471691E9</v>
      </c>
      <c r="E9007" s="25">
        <v>0.0837829</v>
      </c>
      <c r="G9007" s="25"/>
    </row>
    <row r="9008">
      <c r="A9008" s="4" t="s">
        <v>23567</v>
      </c>
      <c r="B9008" s="4" t="s">
        <v>6282</v>
      </c>
      <c r="C9008" s="4" t="s">
        <v>2132</v>
      </c>
      <c r="D9008" s="10">
        <v>1.592065629E9</v>
      </c>
      <c r="E9008" s="25">
        <v>0.08377687</v>
      </c>
      <c r="G9008" s="25"/>
    </row>
    <row r="9009">
      <c r="A9009" s="4" t="s">
        <v>23568</v>
      </c>
      <c r="B9009" s="26">
        <v>1.2346E13</v>
      </c>
      <c r="C9009" s="4" t="s">
        <v>5543</v>
      </c>
      <c r="D9009" s="10">
        <v>1.592610629E9</v>
      </c>
      <c r="E9009" s="25">
        <v>0.08375633</v>
      </c>
      <c r="G9009" s="25"/>
    </row>
    <row r="9010">
      <c r="A9010" s="4" t="s">
        <v>23569</v>
      </c>
      <c r="B9010" s="4" t="s">
        <v>15822</v>
      </c>
      <c r="C9010" s="4" t="s">
        <v>4283</v>
      </c>
      <c r="D9010" s="10">
        <v>1.593466456E9</v>
      </c>
      <c r="E9010" s="25">
        <v>0.08373935</v>
      </c>
      <c r="G9010" s="25"/>
    </row>
    <row r="9011">
      <c r="A9011" s="4" t="s">
        <v>23570</v>
      </c>
      <c r="B9011" s="4" t="s">
        <v>1790</v>
      </c>
      <c r="C9011" s="4" t="s">
        <v>10582</v>
      </c>
      <c r="D9011" s="10">
        <v>1.591644663E9</v>
      </c>
      <c r="E9011" s="25">
        <v>0.0837247</v>
      </c>
      <c r="G9011" s="25"/>
    </row>
    <row r="9012">
      <c r="A9012" s="4" t="s">
        <v>23571</v>
      </c>
      <c r="B9012" s="4" t="s">
        <v>14107</v>
      </c>
      <c r="C9012" s="4" t="s">
        <v>116</v>
      </c>
      <c r="D9012" s="10">
        <v>1.591753372E9</v>
      </c>
      <c r="E9012" s="25">
        <v>0.083671845</v>
      </c>
      <c r="G9012" s="25"/>
    </row>
    <row r="9013">
      <c r="A9013" s="4" t="s">
        <v>23572</v>
      </c>
      <c r="B9013" s="4" t="s">
        <v>23573</v>
      </c>
      <c r="C9013" s="4" t="s">
        <v>11619</v>
      </c>
      <c r="D9013" s="10">
        <v>1.592761838E9</v>
      </c>
      <c r="E9013" s="25">
        <v>0.08367075</v>
      </c>
      <c r="G9013" s="25"/>
    </row>
    <row r="9014">
      <c r="A9014" s="4" t="s">
        <v>9888</v>
      </c>
      <c r="B9014" s="4" t="s">
        <v>13185</v>
      </c>
      <c r="C9014" s="4" t="s">
        <v>12058</v>
      </c>
      <c r="D9014" s="10">
        <v>1.591926063E9</v>
      </c>
      <c r="E9014" s="25">
        <v>0.08366356</v>
      </c>
      <c r="G9014" s="25"/>
    </row>
    <row r="9015">
      <c r="A9015" s="4" t="s">
        <v>9888</v>
      </c>
      <c r="B9015" s="4" t="s">
        <v>11127</v>
      </c>
      <c r="C9015" s="4" t="s">
        <v>9692</v>
      </c>
      <c r="D9015" s="10">
        <v>1.591401425E9</v>
      </c>
      <c r="E9015" s="25">
        <v>0.08366349</v>
      </c>
      <c r="G9015" s="25"/>
    </row>
    <row r="9016">
      <c r="A9016" s="4" t="s">
        <v>23574</v>
      </c>
      <c r="B9016" s="4" t="s">
        <v>13819</v>
      </c>
      <c r="C9016" s="4" t="s">
        <v>5464</v>
      </c>
      <c r="D9016" s="10">
        <v>1.591733965E9</v>
      </c>
      <c r="E9016" s="25">
        <v>0.08365959</v>
      </c>
      <c r="G9016" s="25"/>
    </row>
    <row r="9017">
      <c r="A9017" s="4" t="s">
        <v>23575</v>
      </c>
      <c r="B9017" s="4" t="s">
        <v>7707</v>
      </c>
      <c r="C9017" s="4" t="s">
        <v>10854</v>
      </c>
      <c r="D9017" s="10">
        <v>1.591604714E9</v>
      </c>
      <c r="E9017" s="25">
        <v>0.083646856</v>
      </c>
      <c r="G9017" s="25"/>
    </row>
    <row r="9018">
      <c r="A9018" s="4" t="s">
        <v>23576</v>
      </c>
      <c r="B9018" s="4" t="s">
        <v>13333</v>
      </c>
      <c r="C9018" s="4" t="s">
        <v>956</v>
      </c>
      <c r="D9018" s="10">
        <v>1.591502173E9</v>
      </c>
      <c r="E9018" s="25">
        <v>0.08364295</v>
      </c>
      <c r="G9018" s="25"/>
    </row>
    <row r="9019">
      <c r="A9019" s="4" t="s">
        <v>23577</v>
      </c>
      <c r="B9019" s="4" t="s">
        <v>20794</v>
      </c>
      <c r="C9019" s="4" t="s">
        <v>7622</v>
      </c>
      <c r="D9019" s="10">
        <v>1.592872358E9</v>
      </c>
      <c r="E9019" s="25">
        <v>0.08363398</v>
      </c>
      <c r="G9019" s="25"/>
    </row>
    <row r="9020">
      <c r="A9020" s="4" t="s">
        <v>23578</v>
      </c>
      <c r="B9020" s="4" t="s">
        <v>2065</v>
      </c>
      <c r="C9020" s="4" t="s">
        <v>6981</v>
      </c>
      <c r="D9020" s="10">
        <v>1.592967283E9</v>
      </c>
      <c r="E9020" s="25">
        <v>0.08362515</v>
      </c>
      <c r="G9020" s="25"/>
    </row>
    <row r="9021">
      <c r="A9021" s="4" t="s">
        <v>23579</v>
      </c>
      <c r="B9021" s="4" t="s">
        <v>14636</v>
      </c>
      <c r="C9021" s="4" t="s">
        <v>8139</v>
      </c>
      <c r="D9021" s="10">
        <v>1.59231275E9</v>
      </c>
      <c r="E9021" s="25">
        <v>0.08362207</v>
      </c>
      <c r="G9021" s="25"/>
    </row>
    <row r="9022">
      <c r="A9022" s="4" t="s">
        <v>23580</v>
      </c>
      <c r="B9022" s="4" t="s">
        <v>4826</v>
      </c>
      <c r="C9022" s="4" t="s">
        <v>10334</v>
      </c>
      <c r="D9022" s="10">
        <v>1.591167447E9</v>
      </c>
      <c r="E9022" s="25">
        <v>0.08359304</v>
      </c>
      <c r="G9022" s="25"/>
    </row>
    <row r="9023">
      <c r="A9023" s="22" t="s">
        <v>23581</v>
      </c>
      <c r="B9023" s="4" t="s">
        <v>930</v>
      </c>
      <c r="C9023" s="4" t="s">
        <v>9505</v>
      </c>
      <c r="D9023" s="10">
        <v>1.59115043E9</v>
      </c>
      <c r="E9023" s="25">
        <v>0.08357743</v>
      </c>
      <c r="G9023" s="25"/>
    </row>
    <row r="9024">
      <c r="A9024" s="22" t="s">
        <v>23582</v>
      </c>
      <c r="B9024" s="4" t="s">
        <v>11591</v>
      </c>
      <c r="C9024" s="4" t="s">
        <v>4231</v>
      </c>
      <c r="D9024" s="10">
        <v>1.593023478E9</v>
      </c>
      <c r="E9024" s="25">
        <v>0.08357606</v>
      </c>
      <c r="G9024" s="25"/>
    </row>
    <row r="9025">
      <c r="A9025" s="4" t="s">
        <v>23583</v>
      </c>
      <c r="B9025" s="4" t="s">
        <v>23584</v>
      </c>
      <c r="C9025" s="4" t="s">
        <v>2315</v>
      </c>
      <c r="D9025" s="10">
        <v>1.591708569E9</v>
      </c>
      <c r="E9025" s="25">
        <v>0.08357257</v>
      </c>
      <c r="G9025" s="25"/>
    </row>
    <row r="9026">
      <c r="A9026" s="4" t="s">
        <v>23585</v>
      </c>
      <c r="B9026" s="4" t="s">
        <v>17182</v>
      </c>
      <c r="C9026" s="4" t="s">
        <v>6461</v>
      </c>
      <c r="D9026" s="10">
        <v>1.591048206E9</v>
      </c>
      <c r="E9026" s="25">
        <v>0.08356614</v>
      </c>
      <c r="G9026" s="25"/>
    </row>
    <row r="9027">
      <c r="A9027" s="22" t="s">
        <v>23586</v>
      </c>
      <c r="B9027" s="4" t="s">
        <v>13601</v>
      </c>
      <c r="C9027" s="4" t="s">
        <v>7969</v>
      </c>
      <c r="D9027" s="10">
        <v>1.592339525E9</v>
      </c>
      <c r="E9027" s="25">
        <v>0.08354443</v>
      </c>
      <c r="G9027" s="25"/>
    </row>
    <row r="9028">
      <c r="A9028" s="4" t="s">
        <v>23587</v>
      </c>
      <c r="B9028" s="4" t="s">
        <v>13542</v>
      </c>
      <c r="C9028" s="4" t="s">
        <v>10952</v>
      </c>
      <c r="D9028" s="10">
        <v>1.592650613E9</v>
      </c>
      <c r="E9028" s="25">
        <v>0.08353519</v>
      </c>
      <c r="G9028" s="25"/>
    </row>
    <row r="9029">
      <c r="A9029" s="4" t="s">
        <v>23588</v>
      </c>
      <c r="B9029" s="4" t="s">
        <v>11591</v>
      </c>
      <c r="C9029" s="4" t="s">
        <v>9684</v>
      </c>
      <c r="D9029" s="10">
        <v>1.592525189E9</v>
      </c>
      <c r="E9029" s="25">
        <v>0.08352567</v>
      </c>
      <c r="G9029" s="25"/>
    </row>
    <row r="9030">
      <c r="A9030" s="4" t="s">
        <v>23589</v>
      </c>
      <c r="B9030" s="4" t="s">
        <v>14634</v>
      </c>
      <c r="C9030" s="4" t="s">
        <v>11546</v>
      </c>
      <c r="D9030" s="10">
        <v>1.591511504E9</v>
      </c>
      <c r="E9030" s="25">
        <v>0.08351177</v>
      </c>
      <c r="G9030" s="25"/>
    </row>
    <row r="9031">
      <c r="A9031" s="4" t="s">
        <v>23590</v>
      </c>
      <c r="B9031" s="4" t="s">
        <v>11858</v>
      </c>
      <c r="C9031" s="4" t="s">
        <v>11307</v>
      </c>
      <c r="D9031" s="10">
        <v>1.591932906E9</v>
      </c>
      <c r="E9031" s="25">
        <v>0.083497055</v>
      </c>
      <c r="G9031" s="25"/>
    </row>
    <row r="9032">
      <c r="A9032" s="4" t="s">
        <v>23590</v>
      </c>
      <c r="B9032" s="4" t="s">
        <v>11858</v>
      </c>
      <c r="C9032" s="4" t="s">
        <v>8183</v>
      </c>
      <c r="D9032" s="10">
        <v>1.591048646E9</v>
      </c>
      <c r="E9032" s="25">
        <v>0.083497055</v>
      </c>
      <c r="G9032" s="25"/>
    </row>
    <row r="9033">
      <c r="A9033" s="22" t="s">
        <v>23591</v>
      </c>
      <c r="B9033" s="4" t="s">
        <v>2065</v>
      </c>
      <c r="C9033" s="4" t="s">
        <v>9371</v>
      </c>
      <c r="D9033" s="10">
        <v>1.591636157E9</v>
      </c>
      <c r="E9033" s="25">
        <v>0.08344084</v>
      </c>
      <c r="G9033" s="25"/>
    </row>
    <row r="9034">
      <c r="A9034" s="4" t="s">
        <v>23592</v>
      </c>
      <c r="B9034" s="4" t="s">
        <v>6282</v>
      </c>
      <c r="C9034" s="4" t="s">
        <v>8156</v>
      </c>
      <c r="D9034" s="10">
        <v>1.592615991E9</v>
      </c>
      <c r="E9034" s="25">
        <v>0.083421946</v>
      </c>
      <c r="G9034" s="25"/>
    </row>
    <row r="9035">
      <c r="A9035" s="4" t="s">
        <v>23593</v>
      </c>
      <c r="B9035" s="4" t="s">
        <v>18388</v>
      </c>
      <c r="C9035" s="4" t="s">
        <v>629</v>
      </c>
      <c r="D9035" s="10">
        <v>1.592403117E9</v>
      </c>
      <c r="E9035" s="25">
        <v>0.083407775</v>
      </c>
      <c r="G9035" s="25"/>
    </row>
    <row r="9036">
      <c r="A9036" s="4" t="s">
        <v>23594</v>
      </c>
      <c r="B9036" s="4" t="s">
        <v>1041</v>
      </c>
      <c r="C9036" s="4" t="s">
        <v>4737</v>
      </c>
      <c r="D9036" s="10">
        <v>1.592449017E9</v>
      </c>
      <c r="E9036" s="25">
        <v>0.08337676</v>
      </c>
      <c r="G9036" s="25"/>
    </row>
    <row r="9037">
      <c r="A9037" s="4" t="s">
        <v>23595</v>
      </c>
      <c r="B9037" s="4" t="s">
        <v>6282</v>
      </c>
      <c r="C9037" s="4" t="s">
        <v>11218</v>
      </c>
      <c r="D9037" s="10">
        <v>1.59244241E9</v>
      </c>
      <c r="E9037" s="25">
        <v>0.08334897</v>
      </c>
      <c r="G9037" s="25"/>
    </row>
    <row r="9038">
      <c r="A9038" s="4" t="s">
        <v>23596</v>
      </c>
      <c r="B9038" s="4" t="s">
        <v>7865</v>
      </c>
      <c r="C9038" s="4" t="s">
        <v>4986</v>
      </c>
      <c r="D9038" s="10">
        <v>1.593373462E9</v>
      </c>
      <c r="E9038" s="25">
        <v>0.08334438</v>
      </c>
      <c r="G9038" s="25"/>
    </row>
    <row r="9039">
      <c r="A9039" s="22" t="s">
        <v>23597</v>
      </c>
      <c r="B9039" s="4" t="s">
        <v>862</v>
      </c>
      <c r="C9039" s="4" t="s">
        <v>10464</v>
      </c>
      <c r="D9039" s="10">
        <v>1.591137015E9</v>
      </c>
      <c r="E9039" s="25">
        <v>0.08331542</v>
      </c>
      <c r="G9039" s="25"/>
    </row>
    <row r="9040">
      <c r="A9040" s="4" t="s">
        <v>23598</v>
      </c>
      <c r="B9040" s="4" t="s">
        <v>17489</v>
      </c>
      <c r="C9040" s="4" t="s">
        <v>4761</v>
      </c>
      <c r="D9040" s="10">
        <v>1.59322791E9</v>
      </c>
      <c r="E9040" s="25">
        <v>0.08330597</v>
      </c>
      <c r="G9040" s="25"/>
    </row>
    <row r="9041">
      <c r="A9041" s="4" t="s">
        <v>23599</v>
      </c>
      <c r="B9041" s="4" t="s">
        <v>15541</v>
      </c>
      <c r="C9041" s="4" t="s">
        <v>4055</v>
      </c>
      <c r="D9041" s="10">
        <v>1.592062377E9</v>
      </c>
      <c r="E9041" s="25">
        <v>0.0832577</v>
      </c>
      <c r="G9041" s="25"/>
    </row>
    <row r="9042">
      <c r="A9042" s="4" t="s">
        <v>23599</v>
      </c>
      <c r="B9042" s="4" t="s">
        <v>15541</v>
      </c>
      <c r="C9042" s="4" t="s">
        <v>3869</v>
      </c>
      <c r="D9042" s="10">
        <v>1.592062266E9</v>
      </c>
      <c r="E9042" s="25">
        <v>0.0832577</v>
      </c>
      <c r="G9042" s="25"/>
    </row>
    <row r="9043">
      <c r="A9043" s="22" t="s">
        <v>23600</v>
      </c>
      <c r="B9043" s="4" t="s">
        <v>13230</v>
      </c>
      <c r="C9043" s="4" t="s">
        <v>9590</v>
      </c>
      <c r="D9043" s="10">
        <v>1.59128685E9</v>
      </c>
      <c r="E9043" s="25">
        <v>0.08325188</v>
      </c>
      <c r="G9043" s="25"/>
    </row>
    <row r="9044">
      <c r="A9044" s="4" t="s">
        <v>23601</v>
      </c>
      <c r="B9044" s="4" t="s">
        <v>23602</v>
      </c>
      <c r="C9044" s="4" t="s">
        <v>8128</v>
      </c>
      <c r="D9044" s="10">
        <v>1.591516042E9</v>
      </c>
      <c r="E9044" s="25">
        <v>0.083241336</v>
      </c>
      <c r="G9044" s="25"/>
    </row>
    <row r="9045">
      <c r="A9045" s="4" t="s">
        <v>23603</v>
      </c>
      <c r="B9045" s="4" t="s">
        <v>1041</v>
      </c>
      <c r="C9045" s="4" t="s">
        <v>7767</v>
      </c>
      <c r="D9045" s="10">
        <v>1.592436495E9</v>
      </c>
      <c r="E9045" s="25">
        <v>0.083172396</v>
      </c>
      <c r="G9045" s="25"/>
    </row>
    <row r="9046">
      <c r="A9046" s="4" t="s">
        <v>23604</v>
      </c>
      <c r="B9046" s="4" t="s">
        <v>2040</v>
      </c>
      <c r="C9046" s="4" t="s">
        <v>7519</v>
      </c>
      <c r="D9046" s="10">
        <v>1.593038719E9</v>
      </c>
      <c r="E9046" s="25">
        <v>0.08316117</v>
      </c>
      <c r="G9046" s="25"/>
    </row>
    <row r="9047">
      <c r="A9047" s="4" t="s">
        <v>23605</v>
      </c>
      <c r="B9047" s="4" t="s">
        <v>23606</v>
      </c>
      <c r="C9047" s="4" t="s">
        <v>6965</v>
      </c>
      <c r="D9047" s="10">
        <v>1.593526039E9</v>
      </c>
      <c r="E9047" s="25">
        <v>0.08314638</v>
      </c>
      <c r="G9047" s="25"/>
    </row>
    <row r="9048">
      <c r="A9048" s="4" t="s">
        <v>23607</v>
      </c>
      <c r="B9048" s="4" t="s">
        <v>13689</v>
      </c>
      <c r="C9048" s="4" t="s">
        <v>10411</v>
      </c>
      <c r="D9048" s="10">
        <v>1.593148635E9</v>
      </c>
      <c r="E9048" s="25">
        <v>0.083137885</v>
      </c>
      <c r="G9048" s="25"/>
    </row>
    <row r="9049">
      <c r="A9049" s="22" t="s">
        <v>23608</v>
      </c>
      <c r="B9049" s="4" t="s">
        <v>13601</v>
      </c>
      <c r="C9049" s="4" t="s">
        <v>3346</v>
      </c>
      <c r="D9049" s="10">
        <v>1.592620812E9</v>
      </c>
      <c r="E9049" s="25">
        <v>0.08312577</v>
      </c>
      <c r="G9049" s="25"/>
    </row>
    <row r="9050">
      <c r="A9050" s="4" t="s">
        <v>23609</v>
      </c>
      <c r="B9050" s="4" t="s">
        <v>1187</v>
      </c>
      <c r="C9050" s="4" t="s">
        <v>9961</v>
      </c>
      <c r="D9050" s="10">
        <v>1.592249404E9</v>
      </c>
      <c r="E9050" s="25">
        <v>0.08312317</v>
      </c>
      <c r="G9050" s="25"/>
    </row>
    <row r="9051">
      <c r="A9051" s="4" t="s">
        <v>23610</v>
      </c>
      <c r="B9051" s="4" t="s">
        <v>2065</v>
      </c>
      <c r="C9051" s="4" t="s">
        <v>2422</v>
      </c>
      <c r="D9051" s="10">
        <v>1.591481324E9</v>
      </c>
      <c r="E9051" s="25">
        <v>0.08309722</v>
      </c>
      <c r="G9051" s="25"/>
    </row>
    <row r="9052">
      <c r="A9052" s="4" t="s">
        <v>23611</v>
      </c>
      <c r="B9052" s="4" t="s">
        <v>11083</v>
      </c>
      <c r="C9052" s="4" t="s">
        <v>4548</v>
      </c>
      <c r="D9052" s="10">
        <v>1.591382378E9</v>
      </c>
      <c r="E9052" s="25">
        <v>0.0830115</v>
      </c>
      <c r="G9052" s="25"/>
    </row>
    <row r="9053">
      <c r="A9053" s="4" t="s">
        <v>23612</v>
      </c>
      <c r="B9053" s="4" t="s">
        <v>16535</v>
      </c>
      <c r="C9053" s="4" t="s">
        <v>3681</v>
      </c>
      <c r="D9053" s="10">
        <v>1.592882318E9</v>
      </c>
      <c r="E9053" s="25">
        <v>0.08300725</v>
      </c>
      <c r="G9053" s="25"/>
    </row>
    <row r="9054">
      <c r="A9054" s="22" t="s">
        <v>23613</v>
      </c>
      <c r="B9054" s="4" t="s">
        <v>23481</v>
      </c>
      <c r="C9054" s="4" t="s">
        <v>3578</v>
      </c>
      <c r="D9054" s="10">
        <v>1.592354802E9</v>
      </c>
      <c r="E9054" s="25">
        <v>0.08300336</v>
      </c>
      <c r="G9054" s="25"/>
    </row>
    <row r="9055">
      <c r="A9055" s="22" t="s">
        <v>23614</v>
      </c>
      <c r="B9055" s="4" t="s">
        <v>13784</v>
      </c>
      <c r="C9055" s="4" t="s">
        <v>7735</v>
      </c>
      <c r="D9055" s="10">
        <v>1.592274021E9</v>
      </c>
      <c r="E9055" s="25">
        <v>0.08295358</v>
      </c>
      <c r="G9055" s="25"/>
    </row>
    <row r="9056">
      <c r="A9056" s="4" t="s">
        <v>23615</v>
      </c>
      <c r="B9056" s="4" t="s">
        <v>22093</v>
      </c>
      <c r="C9056" s="4" t="s">
        <v>4283</v>
      </c>
      <c r="D9056" s="10">
        <v>1.593525241E9</v>
      </c>
      <c r="E9056" s="25">
        <v>0.08293982</v>
      </c>
      <c r="G9056" s="25"/>
    </row>
    <row r="9057">
      <c r="A9057" s="4" t="s">
        <v>23616</v>
      </c>
      <c r="B9057" s="4" t="s">
        <v>13919</v>
      </c>
      <c r="C9057" s="4" t="s">
        <v>11576</v>
      </c>
      <c r="D9057" s="10">
        <v>1.591116525E9</v>
      </c>
      <c r="E9057" s="25">
        <v>0.08292524</v>
      </c>
      <c r="G9057" s="25"/>
    </row>
    <row r="9058">
      <c r="A9058" s="4" t="s">
        <v>23617</v>
      </c>
      <c r="B9058" s="4" t="s">
        <v>872</v>
      </c>
      <c r="C9058" s="4" t="s">
        <v>3678</v>
      </c>
      <c r="D9058" s="10">
        <v>1.591999969E9</v>
      </c>
      <c r="E9058" s="25">
        <v>0.08292195</v>
      </c>
      <c r="G9058" s="25"/>
    </row>
    <row r="9059">
      <c r="A9059" s="4" t="s">
        <v>23618</v>
      </c>
      <c r="B9059" s="4" t="s">
        <v>13452</v>
      </c>
      <c r="C9059" s="4" t="s">
        <v>9128</v>
      </c>
      <c r="D9059" s="10">
        <v>1.591377572E9</v>
      </c>
      <c r="E9059" s="25">
        <v>0.08291107</v>
      </c>
      <c r="G9059" s="25"/>
    </row>
    <row r="9060">
      <c r="A9060" s="22" t="s">
        <v>23619</v>
      </c>
      <c r="B9060" s="4" t="s">
        <v>1683</v>
      </c>
      <c r="C9060" s="4" t="s">
        <v>1075</v>
      </c>
      <c r="D9060" s="10">
        <v>1.592140181E9</v>
      </c>
      <c r="E9060" s="25">
        <v>0.08291045</v>
      </c>
      <c r="G9060" s="25"/>
    </row>
    <row r="9061">
      <c r="A9061" s="4" t="s">
        <v>23620</v>
      </c>
      <c r="B9061" s="4" t="s">
        <v>6282</v>
      </c>
      <c r="C9061" s="4" t="s">
        <v>2523</v>
      </c>
      <c r="D9061" s="10">
        <v>1.592593098E9</v>
      </c>
      <c r="E9061" s="25">
        <v>0.08289456</v>
      </c>
      <c r="G9061" s="25"/>
    </row>
    <row r="9062">
      <c r="A9062" s="4" t="s">
        <v>23621</v>
      </c>
      <c r="B9062" s="4" t="s">
        <v>23622</v>
      </c>
      <c r="C9062" s="4" t="s">
        <v>10253</v>
      </c>
      <c r="D9062" s="10">
        <v>1.591436337E9</v>
      </c>
      <c r="E9062" s="25">
        <v>0.08287704</v>
      </c>
      <c r="G9062" s="25"/>
    </row>
    <row r="9063">
      <c r="A9063" s="4" t="s">
        <v>23623</v>
      </c>
      <c r="B9063" s="4" t="s">
        <v>2030</v>
      </c>
      <c r="C9063" s="4" t="s">
        <v>2224</v>
      </c>
      <c r="D9063" s="10">
        <v>1.591743701E9</v>
      </c>
      <c r="E9063" s="25">
        <v>0.082869574</v>
      </c>
      <c r="G9063" s="25"/>
    </row>
    <row r="9064">
      <c r="A9064" s="4" t="s">
        <v>23624</v>
      </c>
      <c r="B9064" s="4" t="s">
        <v>9562</v>
      </c>
      <c r="C9064" s="4" t="s">
        <v>1004</v>
      </c>
      <c r="D9064" s="10">
        <v>1.593145661E9</v>
      </c>
      <c r="E9064" s="25">
        <v>0.08286642</v>
      </c>
      <c r="G9064" s="25"/>
    </row>
    <row r="9065">
      <c r="A9065" s="22" t="s">
        <v>23625</v>
      </c>
      <c r="B9065" s="4" t="s">
        <v>17601</v>
      </c>
      <c r="C9065" s="4" t="s">
        <v>10824</v>
      </c>
      <c r="D9065" s="10">
        <v>1.59329499E9</v>
      </c>
      <c r="E9065" s="25">
        <v>0.0828413</v>
      </c>
      <c r="G9065" s="25"/>
    </row>
    <row r="9066">
      <c r="A9066" s="4" t="s">
        <v>23626</v>
      </c>
      <c r="B9066" s="4" t="s">
        <v>15050</v>
      </c>
      <c r="C9066" s="4" t="s">
        <v>7784</v>
      </c>
      <c r="D9066" s="10">
        <v>1.591140197E9</v>
      </c>
      <c r="E9066" s="25">
        <v>0.08281692</v>
      </c>
      <c r="G9066" s="25"/>
    </row>
    <row r="9067">
      <c r="A9067" s="4" t="s">
        <v>23627</v>
      </c>
      <c r="B9067" s="4" t="s">
        <v>14780</v>
      </c>
      <c r="C9067" s="4" t="s">
        <v>5543</v>
      </c>
      <c r="D9067" s="10">
        <v>1.592618948E9</v>
      </c>
      <c r="E9067" s="25">
        <v>0.082782626</v>
      </c>
      <c r="G9067" s="25"/>
    </row>
    <row r="9068">
      <c r="A9068" s="4" t="s">
        <v>23628</v>
      </c>
      <c r="B9068" s="4" t="s">
        <v>23629</v>
      </c>
      <c r="C9068" s="4" t="s">
        <v>10338</v>
      </c>
      <c r="D9068" s="10">
        <v>1.59162973E9</v>
      </c>
      <c r="E9068" s="25">
        <v>0.0827818</v>
      </c>
      <c r="G9068" s="25"/>
    </row>
    <row r="9069">
      <c r="A9069" s="4" t="s">
        <v>23630</v>
      </c>
      <c r="B9069" s="4" t="s">
        <v>1057</v>
      </c>
      <c r="C9069" s="4" t="s">
        <v>3387</v>
      </c>
      <c r="D9069" s="10">
        <v>1.59199266E9</v>
      </c>
      <c r="E9069" s="25">
        <v>0.0827792</v>
      </c>
      <c r="G9069" s="25"/>
    </row>
    <row r="9070">
      <c r="A9070" s="4" t="s">
        <v>23631</v>
      </c>
      <c r="B9070" s="4" t="s">
        <v>9617</v>
      </c>
      <c r="C9070" s="4" t="s">
        <v>5307</v>
      </c>
      <c r="D9070" s="10">
        <v>1.591882276E9</v>
      </c>
      <c r="E9070" s="25">
        <v>0.08277503</v>
      </c>
      <c r="G9070" s="25"/>
    </row>
    <row r="9071">
      <c r="A9071" s="22" t="s">
        <v>23632</v>
      </c>
      <c r="B9071" s="4" t="s">
        <v>930</v>
      </c>
      <c r="C9071" s="4" t="s">
        <v>10614</v>
      </c>
      <c r="D9071" s="10">
        <v>1.591730082E9</v>
      </c>
      <c r="E9071" s="25">
        <v>0.08274682</v>
      </c>
      <c r="G9071" s="25"/>
    </row>
    <row r="9072">
      <c r="A9072" s="4" t="s">
        <v>23633</v>
      </c>
      <c r="B9072" s="4" t="s">
        <v>13135</v>
      </c>
      <c r="C9072" s="4" t="s">
        <v>4096</v>
      </c>
      <c r="D9072" s="10">
        <v>1.591225022E9</v>
      </c>
      <c r="E9072" s="25">
        <v>0.08271683</v>
      </c>
      <c r="G9072" s="25"/>
    </row>
    <row r="9073">
      <c r="A9073" s="4" t="s">
        <v>23634</v>
      </c>
      <c r="B9073" s="4" t="s">
        <v>919</v>
      </c>
      <c r="C9073" s="4" t="s">
        <v>942</v>
      </c>
      <c r="D9073" s="10">
        <v>1.591173813E9</v>
      </c>
      <c r="E9073" s="25">
        <v>0.08263015</v>
      </c>
      <c r="G9073" s="25"/>
    </row>
    <row r="9074">
      <c r="A9074" s="4" t="s">
        <v>23635</v>
      </c>
      <c r="B9074" s="4" t="s">
        <v>2284</v>
      </c>
      <c r="C9074" s="4" t="s">
        <v>9763</v>
      </c>
      <c r="D9074" s="10">
        <v>1.592461912E9</v>
      </c>
      <c r="E9074" s="25">
        <v>0.08262557</v>
      </c>
      <c r="G9074" s="25"/>
    </row>
    <row r="9075">
      <c r="A9075" s="4" t="s">
        <v>23636</v>
      </c>
      <c r="B9075" s="4" t="s">
        <v>6282</v>
      </c>
      <c r="C9075" s="4" t="s">
        <v>4541</v>
      </c>
      <c r="D9075" s="10">
        <v>1.592145852E9</v>
      </c>
      <c r="E9075" s="25">
        <v>0.08257956</v>
      </c>
      <c r="G9075" s="25"/>
    </row>
    <row r="9076">
      <c r="A9076" s="4" t="s">
        <v>23637</v>
      </c>
      <c r="B9076" s="4" t="s">
        <v>1790</v>
      </c>
      <c r="C9076" s="4" t="s">
        <v>3125</v>
      </c>
      <c r="D9076" s="10">
        <v>1.593547176E9</v>
      </c>
      <c r="E9076" s="25">
        <v>0.08256402</v>
      </c>
      <c r="G9076" s="25"/>
    </row>
    <row r="9077">
      <c r="A9077" s="4" t="s">
        <v>23638</v>
      </c>
      <c r="B9077" s="4" t="s">
        <v>1327</v>
      </c>
      <c r="C9077" s="4" t="s">
        <v>3819</v>
      </c>
      <c r="D9077" s="10">
        <v>1.591799461E9</v>
      </c>
      <c r="E9077" s="25">
        <v>0.082561344</v>
      </c>
      <c r="G9077" s="25"/>
    </row>
    <row r="9078">
      <c r="A9078" s="22" t="s">
        <v>23639</v>
      </c>
      <c r="B9078" s="4" t="s">
        <v>5018</v>
      </c>
      <c r="C9078" s="4" t="s">
        <v>10425</v>
      </c>
      <c r="D9078" s="10">
        <v>1.592333709E9</v>
      </c>
      <c r="E9078" s="25">
        <v>0.082554154</v>
      </c>
      <c r="G9078" s="25"/>
    </row>
    <row r="9079">
      <c r="A9079" s="4" t="s">
        <v>23640</v>
      </c>
      <c r="B9079" s="4" t="s">
        <v>13813</v>
      </c>
      <c r="C9079" s="4" t="s">
        <v>11801</v>
      </c>
      <c r="D9079" s="10">
        <v>1.59158043E9</v>
      </c>
      <c r="E9079" s="25">
        <v>0.08253971</v>
      </c>
      <c r="G9079" s="25"/>
    </row>
    <row r="9080">
      <c r="A9080" s="4" t="s">
        <v>23641</v>
      </c>
      <c r="B9080" s="4" t="s">
        <v>23642</v>
      </c>
      <c r="C9080" s="4" t="s">
        <v>3652</v>
      </c>
      <c r="D9080" s="10">
        <v>1.591037433E9</v>
      </c>
      <c r="E9080" s="25">
        <v>0.08248296</v>
      </c>
      <c r="G9080" s="25"/>
    </row>
    <row r="9081">
      <c r="A9081" s="4" t="s">
        <v>23643</v>
      </c>
      <c r="B9081" s="4" t="s">
        <v>13098</v>
      </c>
      <c r="C9081" s="4" t="s">
        <v>8724</v>
      </c>
      <c r="D9081" s="10">
        <v>1.591296204E9</v>
      </c>
      <c r="E9081" s="25">
        <v>0.082459815</v>
      </c>
      <c r="G9081" s="25"/>
    </row>
    <row r="9082">
      <c r="A9082" s="4" t="s">
        <v>23644</v>
      </c>
      <c r="B9082" s="4" t="s">
        <v>13230</v>
      </c>
      <c r="C9082" s="4" t="s">
        <v>5540</v>
      </c>
      <c r="D9082" s="10">
        <v>1.592236925E9</v>
      </c>
      <c r="E9082" s="25">
        <v>0.08245838</v>
      </c>
      <c r="G9082" s="25"/>
    </row>
    <row r="9083">
      <c r="A9083" s="22" t="s">
        <v>23645</v>
      </c>
      <c r="B9083" s="4" t="s">
        <v>13194</v>
      </c>
      <c r="C9083" s="4" t="s">
        <v>6399</v>
      </c>
      <c r="D9083" s="10">
        <v>1.592532063E9</v>
      </c>
      <c r="E9083" s="25">
        <v>0.08242558</v>
      </c>
      <c r="G9083" s="25"/>
    </row>
    <row r="9084">
      <c r="A9084" s="4" t="s">
        <v>23646</v>
      </c>
      <c r="B9084" s="4" t="s">
        <v>1619</v>
      </c>
      <c r="C9084" s="4" t="s">
        <v>3748</v>
      </c>
      <c r="D9084" s="10">
        <v>1.593021876E9</v>
      </c>
      <c r="E9084" s="25">
        <v>0.082405314</v>
      </c>
      <c r="G9084" s="25"/>
    </row>
    <row r="9085">
      <c r="A9085" s="4" t="s">
        <v>23647</v>
      </c>
      <c r="B9085" s="4" t="s">
        <v>6479</v>
      </c>
      <c r="C9085" s="4" t="s">
        <v>6482</v>
      </c>
      <c r="D9085" s="10">
        <v>1.592719376E9</v>
      </c>
      <c r="E9085" s="25">
        <v>0.08239443</v>
      </c>
      <c r="G9085" s="25"/>
    </row>
    <row r="9086">
      <c r="A9086" s="4" t="s">
        <v>23648</v>
      </c>
      <c r="B9086" s="4" t="s">
        <v>872</v>
      </c>
      <c r="C9086" s="4" t="s">
        <v>1699</v>
      </c>
      <c r="D9086" s="10">
        <v>1.592175145E9</v>
      </c>
      <c r="E9086" s="25">
        <v>0.082368135</v>
      </c>
      <c r="G9086" s="25"/>
    </row>
    <row r="9087">
      <c r="A9087" s="22" t="s">
        <v>23649</v>
      </c>
      <c r="B9087" s="4" t="s">
        <v>13813</v>
      </c>
      <c r="C9087" s="4" t="s">
        <v>7519</v>
      </c>
      <c r="D9087" s="10">
        <v>1.593023541E9</v>
      </c>
      <c r="E9087" s="25">
        <v>0.08236629</v>
      </c>
      <c r="G9087" s="25"/>
    </row>
    <row r="9088">
      <c r="A9088" s="4" t="s">
        <v>23650</v>
      </c>
      <c r="B9088" s="4" t="s">
        <v>4826</v>
      </c>
      <c r="C9088" s="4" t="s">
        <v>1613</v>
      </c>
      <c r="D9088" s="10">
        <v>1.592720009E9</v>
      </c>
      <c r="E9088" s="25">
        <v>0.08235157</v>
      </c>
      <c r="G9088" s="25"/>
    </row>
    <row r="9089">
      <c r="A9089" s="4" t="s">
        <v>23651</v>
      </c>
      <c r="B9089" s="4" t="s">
        <v>6479</v>
      </c>
      <c r="C9089" s="4" t="s">
        <v>7259</v>
      </c>
      <c r="D9089" s="10">
        <v>1.591554792E9</v>
      </c>
      <c r="E9089" s="25">
        <v>0.0823361</v>
      </c>
      <c r="G9089" s="25"/>
    </row>
    <row r="9090">
      <c r="A9090" s="4" t="s">
        <v>23652</v>
      </c>
      <c r="B9090" s="4" t="s">
        <v>10639</v>
      </c>
      <c r="C9090" s="4" t="s">
        <v>738</v>
      </c>
      <c r="D9090" s="10">
        <v>1.591503351E9</v>
      </c>
      <c r="E9090" s="25">
        <v>0.082327195</v>
      </c>
      <c r="G9090" s="25"/>
    </row>
    <row r="9091">
      <c r="A9091" s="4" t="s">
        <v>23653</v>
      </c>
      <c r="B9091" s="4" t="s">
        <v>13663</v>
      </c>
      <c r="C9091" s="4" t="s">
        <v>8010</v>
      </c>
      <c r="D9091" s="10">
        <v>1.591582868E9</v>
      </c>
      <c r="E9091" s="25">
        <v>0.08232234</v>
      </c>
      <c r="G9091" s="25"/>
    </row>
    <row r="9092">
      <c r="A9092" s="4" t="s">
        <v>23654</v>
      </c>
      <c r="B9092" s="4" t="s">
        <v>18976</v>
      </c>
      <c r="C9092" s="4" t="s">
        <v>5767</v>
      </c>
      <c r="D9092" s="10">
        <v>1.59258029E9</v>
      </c>
      <c r="E9092" s="25">
        <v>0.08232035</v>
      </c>
      <c r="G9092" s="25"/>
    </row>
    <row r="9093">
      <c r="A9093" s="4" t="s">
        <v>23655</v>
      </c>
      <c r="B9093" s="4" t="s">
        <v>9901</v>
      </c>
      <c r="C9093" s="4" t="s">
        <v>12089</v>
      </c>
      <c r="D9093" s="10">
        <v>1.591191443E9</v>
      </c>
      <c r="E9093" s="25">
        <v>0.08231528</v>
      </c>
      <c r="G9093" s="25"/>
    </row>
    <row r="9094">
      <c r="A9094" s="22" t="s">
        <v>23656</v>
      </c>
      <c r="B9094" s="4" t="s">
        <v>9663</v>
      </c>
      <c r="C9094" s="4" t="s">
        <v>5890</v>
      </c>
      <c r="D9094" s="10">
        <v>1.591207929E9</v>
      </c>
      <c r="E9094" s="25">
        <v>0.0822679</v>
      </c>
      <c r="G9094" s="25"/>
    </row>
    <row r="9095">
      <c r="A9095" s="4" t="s">
        <v>23657</v>
      </c>
      <c r="B9095" s="4" t="s">
        <v>13393</v>
      </c>
      <c r="C9095" s="4" t="s">
        <v>4906</v>
      </c>
      <c r="D9095" s="10">
        <v>1.592488374E9</v>
      </c>
      <c r="E9095" s="25">
        <v>0.08224004</v>
      </c>
      <c r="G9095" s="25"/>
    </row>
    <row r="9096">
      <c r="A9096" s="22" t="s">
        <v>23658</v>
      </c>
      <c r="B9096" s="4" t="s">
        <v>22126</v>
      </c>
      <c r="C9096" s="4" t="s">
        <v>5389</v>
      </c>
      <c r="D9096" s="10">
        <v>1.592989147E9</v>
      </c>
      <c r="E9096" s="25">
        <v>0.082238875</v>
      </c>
      <c r="G9096" s="25"/>
    </row>
    <row r="9097">
      <c r="A9097" s="4" t="s">
        <v>23659</v>
      </c>
      <c r="B9097" s="4" t="s">
        <v>14822</v>
      </c>
      <c r="C9097" s="4" t="s">
        <v>7506</v>
      </c>
      <c r="D9097" s="10">
        <v>1.591536156E9</v>
      </c>
      <c r="E9097" s="25">
        <v>0.08223833</v>
      </c>
      <c r="G9097" s="25"/>
    </row>
    <row r="9098">
      <c r="A9098" s="4" t="s">
        <v>23660</v>
      </c>
      <c r="B9098" s="4" t="s">
        <v>13114</v>
      </c>
      <c r="C9098" s="4" t="s">
        <v>12350</v>
      </c>
      <c r="D9098" s="10">
        <v>1.593372454E9</v>
      </c>
      <c r="E9098" s="25">
        <v>0.08222395</v>
      </c>
      <c r="G9098" s="25"/>
    </row>
    <row r="9099">
      <c r="A9099" s="4" t="s">
        <v>23661</v>
      </c>
      <c r="B9099" s="4" t="s">
        <v>2065</v>
      </c>
      <c r="C9099" s="4" t="s">
        <v>615</v>
      </c>
      <c r="D9099" s="10">
        <v>1.593141226E9</v>
      </c>
      <c r="E9099" s="25">
        <v>0.08220177</v>
      </c>
      <c r="G9099" s="25"/>
    </row>
    <row r="9100">
      <c r="A9100" s="4" t="s">
        <v>23662</v>
      </c>
      <c r="B9100" s="4" t="s">
        <v>1619</v>
      </c>
      <c r="C9100" s="4" t="s">
        <v>2723</v>
      </c>
      <c r="D9100" s="10">
        <v>1.591891999E9</v>
      </c>
      <c r="E9100" s="25">
        <v>0.08216247</v>
      </c>
      <c r="G9100" s="25"/>
    </row>
    <row r="9101">
      <c r="A9101" s="4" t="s">
        <v>23663</v>
      </c>
      <c r="B9101" s="4" t="s">
        <v>2065</v>
      </c>
      <c r="C9101" s="4" t="s">
        <v>4077</v>
      </c>
      <c r="D9101" s="10">
        <v>1.592843242E9</v>
      </c>
      <c r="E9101" s="25">
        <v>0.08213063</v>
      </c>
      <c r="G9101" s="25"/>
    </row>
    <row r="9102">
      <c r="A9102" s="4" t="s">
        <v>23664</v>
      </c>
      <c r="B9102" s="4" t="s">
        <v>14466</v>
      </c>
      <c r="C9102" s="4" t="s">
        <v>8997</v>
      </c>
      <c r="D9102" s="10">
        <v>1.59295852E9</v>
      </c>
      <c r="E9102" s="25">
        <v>0.08212728</v>
      </c>
      <c r="G9102" s="25"/>
    </row>
    <row r="9103">
      <c r="A9103" s="4" t="s">
        <v>23665</v>
      </c>
      <c r="B9103" s="4" t="s">
        <v>1871</v>
      </c>
      <c r="C9103" s="4" t="s">
        <v>9445</v>
      </c>
      <c r="D9103" s="10">
        <v>1.592509728E9</v>
      </c>
      <c r="E9103" s="25">
        <v>0.08207915</v>
      </c>
      <c r="G9103" s="25"/>
    </row>
    <row r="9104">
      <c r="A9104" s="22" t="s">
        <v>23666</v>
      </c>
      <c r="B9104" s="4" t="s">
        <v>925</v>
      </c>
      <c r="C9104" s="4" t="s">
        <v>11662</v>
      </c>
      <c r="D9104" s="10">
        <v>1.59256304E9</v>
      </c>
      <c r="E9104" s="25">
        <v>0.08207833</v>
      </c>
      <c r="G9104" s="25"/>
    </row>
    <row r="9105">
      <c r="A9105" s="4" t="s">
        <v>23667</v>
      </c>
      <c r="B9105" s="4" t="s">
        <v>1790</v>
      </c>
      <c r="C9105" s="4" t="s">
        <v>12460</v>
      </c>
      <c r="D9105" s="10">
        <v>1.591026399E9</v>
      </c>
      <c r="E9105" s="25">
        <v>0.08205395</v>
      </c>
      <c r="G9105" s="25"/>
    </row>
    <row r="9106">
      <c r="A9106" s="4" t="s">
        <v>23668</v>
      </c>
      <c r="B9106" s="4" t="s">
        <v>13509</v>
      </c>
      <c r="C9106" s="4" t="s">
        <v>10253</v>
      </c>
      <c r="D9106" s="10">
        <v>1.591413895E9</v>
      </c>
      <c r="E9106" s="25">
        <v>0.08204498</v>
      </c>
      <c r="G9106" s="25"/>
    </row>
    <row r="9107">
      <c r="A9107" s="4" t="s">
        <v>23669</v>
      </c>
      <c r="B9107" s="4" t="s">
        <v>14656</v>
      </c>
      <c r="C9107" s="4" t="s">
        <v>9614</v>
      </c>
      <c r="D9107" s="10">
        <v>1.592353695E9</v>
      </c>
      <c r="E9107" s="25">
        <v>0.08201075</v>
      </c>
      <c r="G9107" s="25"/>
    </row>
    <row r="9108">
      <c r="A9108" s="4" t="s">
        <v>23670</v>
      </c>
      <c r="B9108" s="4" t="s">
        <v>1790</v>
      </c>
      <c r="C9108" s="4" t="s">
        <v>10689</v>
      </c>
      <c r="D9108" s="10">
        <v>1.591762729E9</v>
      </c>
      <c r="E9108" s="25">
        <v>0.082002744</v>
      </c>
      <c r="G9108" s="25"/>
    </row>
    <row r="9109">
      <c r="A9109" s="4" t="s">
        <v>23671</v>
      </c>
      <c r="B9109" s="4" t="s">
        <v>14211</v>
      </c>
      <c r="C9109" s="4" t="s">
        <v>2688</v>
      </c>
      <c r="D9109" s="10">
        <v>1.592710454E9</v>
      </c>
      <c r="E9109" s="25">
        <v>0.082000755</v>
      </c>
      <c r="G9109" s="25"/>
    </row>
    <row r="9110">
      <c r="A9110" s="4" t="s">
        <v>23672</v>
      </c>
      <c r="B9110" s="4" t="s">
        <v>14955</v>
      </c>
      <c r="C9110" s="4" t="s">
        <v>10233</v>
      </c>
      <c r="D9110" s="10">
        <v>1.592226454E9</v>
      </c>
      <c r="E9110" s="25">
        <v>0.08198549</v>
      </c>
      <c r="G9110" s="25"/>
    </row>
    <row r="9111">
      <c r="A9111" s="4" t="s">
        <v>23673</v>
      </c>
      <c r="B9111" s="4" t="s">
        <v>2030</v>
      </c>
      <c r="C9111" s="4" t="s">
        <v>5130</v>
      </c>
      <c r="D9111" s="10">
        <v>1.592507833E9</v>
      </c>
      <c r="E9111" s="25">
        <v>0.08198371</v>
      </c>
      <c r="G9111" s="25"/>
    </row>
    <row r="9112">
      <c r="A9112" s="4" t="s">
        <v>23674</v>
      </c>
      <c r="B9112" s="4" t="s">
        <v>17591</v>
      </c>
      <c r="C9112" s="4" t="s">
        <v>830</v>
      </c>
      <c r="D9112" s="10">
        <v>1.591729233E9</v>
      </c>
      <c r="E9112" s="25">
        <v>0.08196906</v>
      </c>
      <c r="G9112" s="25"/>
    </row>
    <row r="9113">
      <c r="A9113" s="4" t="s">
        <v>23675</v>
      </c>
      <c r="B9113" s="4" t="s">
        <v>2598</v>
      </c>
      <c r="C9113" s="4" t="s">
        <v>6808</v>
      </c>
      <c r="D9113" s="10">
        <v>1.591192359E9</v>
      </c>
      <c r="E9113" s="25">
        <v>0.081954814</v>
      </c>
      <c r="G9113" s="25"/>
    </row>
    <row r="9114">
      <c r="A9114" s="4" t="s">
        <v>23676</v>
      </c>
      <c r="B9114" s="4" t="s">
        <v>13374</v>
      </c>
      <c r="C9114" s="4" t="s">
        <v>10278</v>
      </c>
      <c r="D9114" s="10">
        <v>1.591234618E9</v>
      </c>
      <c r="E9114" s="25">
        <v>0.08190634</v>
      </c>
      <c r="G9114" s="25"/>
    </row>
    <row r="9115">
      <c r="A9115" s="22" t="s">
        <v>23677</v>
      </c>
      <c r="B9115" s="4" t="s">
        <v>11591</v>
      </c>
      <c r="C9115" s="4" t="s">
        <v>10908</v>
      </c>
      <c r="D9115" s="10">
        <v>1.592000955E9</v>
      </c>
      <c r="E9115" s="25">
        <v>0.08188341</v>
      </c>
      <c r="G9115" s="25"/>
    </row>
    <row r="9116">
      <c r="A9116" s="4" t="s">
        <v>23678</v>
      </c>
      <c r="B9116" s="4" t="s">
        <v>1619</v>
      </c>
      <c r="C9116" s="4" t="s">
        <v>4757</v>
      </c>
      <c r="D9116" s="10">
        <v>1.592824509E9</v>
      </c>
      <c r="E9116" s="25">
        <v>0.08185801</v>
      </c>
      <c r="G9116" s="25"/>
    </row>
    <row r="9117">
      <c r="A9117" s="4" t="s">
        <v>23679</v>
      </c>
      <c r="B9117" s="4" t="s">
        <v>3294</v>
      </c>
      <c r="C9117" s="4" t="s">
        <v>8716</v>
      </c>
      <c r="D9117" s="10">
        <v>1.591876461E9</v>
      </c>
      <c r="E9117" s="25">
        <v>0.081851915</v>
      </c>
      <c r="G9117" s="25"/>
    </row>
    <row r="9118">
      <c r="A9118" s="4" t="s">
        <v>23680</v>
      </c>
      <c r="B9118" s="4" t="s">
        <v>23681</v>
      </c>
      <c r="C9118" s="4" t="s">
        <v>5572</v>
      </c>
      <c r="D9118" s="10">
        <v>1.592428131E9</v>
      </c>
      <c r="E9118" s="25">
        <v>0.08180625</v>
      </c>
      <c r="G9118" s="25"/>
    </row>
    <row r="9119">
      <c r="A9119" s="4" t="s">
        <v>23682</v>
      </c>
      <c r="B9119" s="4" t="s">
        <v>6299</v>
      </c>
      <c r="C9119" s="4" t="s">
        <v>5024</v>
      </c>
      <c r="D9119" s="10">
        <v>1.59145118E9</v>
      </c>
      <c r="E9119" s="25">
        <v>0.08176894</v>
      </c>
      <c r="G9119" s="25"/>
    </row>
    <row r="9120">
      <c r="A9120" s="4" t="s">
        <v>23683</v>
      </c>
      <c r="B9120" s="4" t="s">
        <v>1619</v>
      </c>
      <c r="C9120" s="4" t="s">
        <v>5903</v>
      </c>
      <c r="D9120" s="10">
        <v>1.592116503E9</v>
      </c>
      <c r="E9120" s="25">
        <v>0.08176558</v>
      </c>
      <c r="G9120" s="25"/>
    </row>
    <row r="9121">
      <c r="A9121" s="4" t="s">
        <v>23684</v>
      </c>
      <c r="B9121" s="4" t="s">
        <v>14793</v>
      </c>
      <c r="C9121" s="4" t="s">
        <v>5874</v>
      </c>
      <c r="D9121" s="10">
        <v>1.591109826E9</v>
      </c>
      <c r="E9121" s="25">
        <v>0.081684105</v>
      </c>
      <c r="G9121" s="25"/>
    </row>
    <row r="9122">
      <c r="A9122" s="4" t="s">
        <v>23685</v>
      </c>
      <c r="B9122" s="4" t="s">
        <v>14482</v>
      </c>
      <c r="C9122" s="4" t="s">
        <v>10512</v>
      </c>
      <c r="D9122" s="10">
        <v>1.592690628E9</v>
      </c>
      <c r="E9122" s="25">
        <v>0.08166562</v>
      </c>
      <c r="G9122" s="25"/>
    </row>
    <row r="9123">
      <c r="A9123" s="4" t="s">
        <v>23686</v>
      </c>
      <c r="B9123" s="4" t="s">
        <v>11013</v>
      </c>
      <c r="C9123" s="4" t="s">
        <v>2830</v>
      </c>
      <c r="D9123" s="10">
        <v>1.593264751E9</v>
      </c>
      <c r="E9123" s="25">
        <v>0.08165521</v>
      </c>
      <c r="G9123" s="25"/>
    </row>
    <row r="9124">
      <c r="A9124" s="4" t="s">
        <v>23687</v>
      </c>
      <c r="B9124" s="4" t="s">
        <v>1210</v>
      </c>
      <c r="C9124" s="4" t="s">
        <v>12252</v>
      </c>
      <c r="D9124" s="10">
        <v>1.5916292E9</v>
      </c>
      <c r="E9124" s="25">
        <v>0.081645496</v>
      </c>
      <c r="G9124" s="25"/>
    </row>
    <row r="9125">
      <c r="A9125" s="4" t="s">
        <v>23688</v>
      </c>
      <c r="B9125" s="4" t="s">
        <v>13104</v>
      </c>
      <c r="C9125" s="4" t="s">
        <v>5236</v>
      </c>
      <c r="D9125" s="10">
        <v>1.592454018E9</v>
      </c>
      <c r="E9125" s="25">
        <v>0.08158387</v>
      </c>
      <c r="G9125" s="25"/>
    </row>
    <row r="9126">
      <c r="A9126" s="4" t="s">
        <v>23689</v>
      </c>
      <c r="B9126" s="4" t="s">
        <v>5018</v>
      </c>
      <c r="C9126" s="4" t="s">
        <v>4906</v>
      </c>
      <c r="D9126" s="10">
        <v>1.592518626E9</v>
      </c>
      <c r="E9126" s="25">
        <v>0.08153807</v>
      </c>
      <c r="G9126" s="25"/>
    </row>
    <row r="9127">
      <c r="A9127" s="4" t="s">
        <v>23690</v>
      </c>
      <c r="B9127" s="4" t="s">
        <v>14822</v>
      </c>
      <c r="C9127" s="4" t="s">
        <v>1978</v>
      </c>
      <c r="D9127" s="10">
        <v>1.592871326E9</v>
      </c>
      <c r="E9127" s="25">
        <v>0.08150446</v>
      </c>
      <c r="G9127" s="25"/>
    </row>
    <row r="9128">
      <c r="A9128" s="4" t="s">
        <v>23691</v>
      </c>
      <c r="B9128" s="4" t="s">
        <v>23525</v>
      </c>
      <c r="C9128" s="4" t="s">
        <v>5524</v>
      </c>
      <c r="D9128" s="10">
        <v>1.593188229E9</v>
      </c>
      <c r="E9128" s="25">
        <v>0.08149302</v>
      </c>
      <c r="G9128" s="25"/>
    </row>
    <row r="9129">
      <c r="A9129" s="4" t="s">
        <v>23692</v>
      </c>
      <c r="B9129" s="4" t="s">
        <v>13945</v>
      </c>
      <c r="C9129" s="4" t="s">
        <v>9877</v>
      </c>
      <c r="D9129" s="10">
        <v>1.592165373E9</v>
      </c>
      <c r="E9129" s="25">
        <v>0.08140087</v>
      </c>
      <c r="G9129" s="25"/>
    </row>
    <row r="9130">
      <c r="A9130" s="4" t="s">
        <v>23693</v>
      </c>
      <c r="B9130" s="4" t="s">
        <v>2750</v>
      </c>
      <c r="C9130" s="4" t="s">
        <v>3265</v>
      </c>
      <c r="D9130" s="10">
        <v>1.592515357E9</v>
      </c>
      <c r="E9130" s="25">
        <v>0.08139279</v>
      </c>
      <c r="G9130" s="25"/>
    </row>
    <row r="9131">
      <c r="A9131" s="22" t="s">
        <v>23694</v>
      </c>
      <c r="B9131" s="4" t="s">
        <v>13376</v>
      </c>
      <c r="C9131" s="4" t="s">
        <v>9390</v>
      </c>
      <c r="D9131" s="10">
        <v>1.593106147E9</v>
      </c>
      <c r="E9131" s="25">
        <v>0.08137266</v>
      </c>
      <c r="G9131" s="25"/>
    </row>
    <row r="9132">
      <c r="A9132" s="4" t="s">
        <v>23695</v>
      </c>
      <c r="B9132" s="4" t="s">
        <v>20736</v>
      </c>
      <c r="C9132" s="4" t="s">
        <v>8242</v>
      </c>
      <c r="D9132" s="10">
        <v>1.593362565E9</v>
      </c>
      <c r="E9132" s="25">
        <v>0.08127106</v>
      </c>
      <c r="G9132" s="25"/>
    </row>
    <row r="9133">
      <c r="A9133" s="4" t="s">
        <v>23696</v>
      </c>
      <c r="B9133" s="4" t="s">
        <v>13098</v>
      </c>
      <c r="C9133" s="4" t="s">
        <v>262</v>
      </c>
      <c r="D9133" s="10">
        <v>1.592082888E9</v>
      </c>
      <c r="E9133" s="25">
        <v>0.08123881</v>
      </c>
      <c r="G9133" s="25"/>
    </row>
    <row r="9134">
      <c r="A9134" s="4" t="s">
        <v>23697</v>
      </c>
      <c r="B9134" s="4" t="s">
        <v>22000</v>
      </c>
      <c r="C9134" s="4" t="s">
        <v>10974</v>
      </c>
      <c r="D9134" s="10">
        <v>1.591027779E9</v>
      </c>
      <c r="E9134" s="25">
        <v>0.08121533</v>
      </c>
      <c r="G9134" s="25"/>
    </row>
    <row r="9135">
      <c r="A9135" s="4" t="s">
        <v>23698</v>
      </c>
      <c r="B9135" s="4" t="s">
        <v>2065</v>
      </c>
      <c r="C9135" s="4" t="s">
        <v>4652</v>
      </c>
      <c r="D9135" s="10">
        <v>1.593147866E9</v>
      </c>
      <c r="E9135" s="25">
        <v>0.081198074</v>
      </c>
      <c r="G9135" s="25"/>
    </row>
    <row r="9136">
      <c r="A9136" s="4" t="s">
        <v>23699</v>
      </c>
      <c r="B9136" s="4" t="s">
        <v>18245</v>
      </c>
      <c r="C9136" s="4" t="s">
        <v>318</v>
      </c>
      <c r="D9136" s="10">
        <v>1.591044743E9</v>
      </c>
      <c r="E9136" s="25">
        <v>0.08119787</v>
      </c>
      <c r="G9136" s="25"/>
    </row>
    <row r="9137">
      <c r="A9137" s="22" t="s">
        <v>23700</v>
      </c>
      <c r="B9137" s="4" t="s">
        <v>14566</v>
      </c>
      <c r="C9137" s="4" t="s">
        <v>10119</v>
      </c>
      <c r="D9137" s="10">
        <v>1.593228894E9</v>
      </c>
      <c r="E9137" s="25">
        <v>0.08118021</v>
      </c>
      <c r="G9137" s="25"/>
    </row>
    <row r="9138">
      <c r="A9138" s="4" t="s">
        <v>23701</v>
      </c>
      <c r="B9138" s="4" t="s">
        <v>8727</v>
      </c>
      <c r="C9138" s="4" t="s">
        <v>5307</v>
      </c>
      <c r="D9138" s="10">
        <v>1.591855805E9</v>
      </c>
      <c r="E9138" s="25">
        <v>0.0811761</v>
      </c>
      <c r="G9138" s="25"/>
    </row>
    <row r="9139">
      <c r="A9139" s="4" t="s">
        <v>23702</v>
      </c>
      <c r="B9139" s="4" t="s">
        <v>13813</v>
      </c>
      <c r="C9139" s="4" t="s">
        <v>1069</v>
      </c>
      <c r="D9139" s="10">
        <v>1.591565646E9</v>
      </c>
      <c r="E9139" s="25">
        <v>0.08117377</v>
      </c>
      <c r="G9139" s="25"/>
    </row>
    <row r="9140">
      <c r="A9140" s="4" t="s">
        <v>23703</v>
      </c>
      <c r="B9140" s="4" t="s">
        <v>13663</v>
      </c>
      <c r="C9140" s="4" t="s">
        <v>10491</v>
      </c>
      <c r="D9140" s="10">
        <v>1.592072164E9</v>
      </c>
      <c r="E9140" s="25">
        <v>0.08115973</v>
      </c>
      <c r="G9140" s="25"/>
    </row>
    <row r="9141">
      <c r="A9141" s="4" t="s">
        <v>23704</v>
      </c>
      <c r="B9141" s="4" t="s">
        <v>14268</v>
      </c>
      <c r="C9141" s="4" t="s">
        <v>5411</v>
      </c>
      <c r="D9141" s="10">
        <v>1.591634295E9</v>
      </c>
      <c r="E9141" s="25">
        <v>0.081146725</v>
      </c>
      <c r="G9141" s="25"/>
    </row>
    <row r="9142">
      <c r="A9142" s="4" t="s">
        <v>23705</v>
      </c>
      <c r="B9142" s="4" t="s">
        <v>14166</v>
      </c>
      <c r="C9142" s="4" t="s">
        <v>5853</v>
      </c>
      <c r="D9142" s="10">
        <v>1.592373302E9</v>
      </c>
      <c r="E9142" s="25">
        <v>0.08106443</v>
      </c>
      <c r="G9142" s="25"/>
    </row>
    <row r="9143">
      <c r="A9143" s="4" t="s">
        <v>23706</v>
      </c>
      <c r="B9143" s="4" t="s">
        <v>13806</v>
      </c>
      <c r="C9143" s="4" t="s">
        <v>1494</v>
      </c>
      <c r="D9143" s="10">
        <v>1.593118976E9</v>
      </c>
      <c r="E9143" s="25">
        <v>0.0810619</v>
      </c>
      <c r="G9143" s="25"/>
    </row>
    <row r="9144">
      <c r="A9144" s="4" t="s">
        <v>23707</v>
      </c>
      <c r="B9144" s="4" t="s">
        <v>23708</v>
      </c>
      <c r="C9144" s="4" t="s">
        <v>156</v>
      </c>
      <c r="D9144" s="10">
        <v>1.593209107E9</v>
      </c>
      <c r="E9144" s="25">
        <v>0.081058204</v>
      </c>
      <c r="G9144" s="25"/>
    </row>
    <row r="9145">
      <c r="A9145" s="4" t="s">
        <v>23709</v>
      </c>
      <c r="B9145" s="4" t="s">
        <v>13544</v>
      </c>
      <c r="C9145" s="4" t="s">
        <v>8827</v>
      </c>
      <c r="D9145" s="10">
        <v>1.591764256E9</v>
      </c>
      <c r="E9145" s="25">
        <v>0.081019245</v>
      </c>
      <c r="G9145" s="25"/>
    </row>
    <row r="9146">
      <c r="A9146" s="4" t="s">
        <v>23710</v>
      </c>
      <c r="B9146" s="4" t="s">
        <v>3886</v>
      </c>
      <c r="C9146" s="4" t="s">
        <v>6823</v>
      </c>
      <c r="D9146" s="10">
        <v>1.593022711E9</v>
      </c>
      <c r="E9146" s="25">
        <v>0.08099494</v>
      </c>
      <c r="G9146" s="25"/>
    </row>
    <row r="9147">
      <c r="A9147" s="4" t="s">
        <v>23711</v>
      </c>
      <c r="B9147" s="4" t="s">
        <v>23712</v>
      </c>
      <c r="C9147" s="4" t="s">
        <v>10063</v>
      </c>
      <c r="D9147" s="10">
        <v>1.592191373E9</v>
      </c>
      <c r="E9147" s="25">
        <v>0.0809705</v>
      </c>
      <c r="G9147" s="25"/>
    </row>
    <row r="9148">
      <c r="A9148" s="22" t="s">
        <v>23713</v>
      </c>
      <c r="B9148" s="4" t="s">
        <v>15083</v>
      </c>
      <c r="C9148" s="4" t="s">
        <v>4134</v>
      </c>
      <c r="D9148" s="10">
        <v>1.591835799E9</v>
      </c>
      <c r="E9148" s="25">
        <v>0.08095099</v>
      </c>
      <c r="G9148" s="25"/>
    </row>
    <row r="9149">
      <c r="A9149" s="4" t="s">
        <v>23714</v>
      </c>
      <c r="B9149" s="4" t="s">
        <v>1359</v>
      </c>
      <c r="C9149" s="4" t="s">
        <v>3549</v>
      </c>
      <c r="D9149" s="10">
        <v>1.591644073E9</v>
      </c>
      <c r="E9149" s="25">
        <v>0.08095057</v>
      </c>
      <c r="G9149" s="25"/>
    </row>
    <row r="9150">
      <c r="A9150" s="4" t="s">
        <v>23715</v>
      </c>
      <c r="B9150" s="4" t="s">
        <v>13851</v>
      </c>
      <c r="C9150" s="4" t="s">
        <v>8498</v>
      </c>
      <c r="D9150" s="10">
        <v>1.59354291E9</v>
      </c>
      <c r="E9150" s="25">
        <v>0.08092298</v>
      </c>
      <c r="G9150" s="25"/>
    </row>
    <row r="9151">
      <c r="A9151" s="22" t="s">
        <v>23716</v>
      </c>
      <c r="B9151" s="4" t="s">
        <v>1425</v>
      </c>
      <c r="C9151" s="4" t="s">
        <v>7519</v>
      </c>
      <c r="D9151" s="10">
        <v>1.593011786E9</v>
      </c>
      <c r="E9151" s="25">
        <v>0.08092011</v>
      </c>
      <c r="G9151" s="25"/>
    </row>
    <row r="9152">
      <c r="A9152" s="4" t="s">
        <v>23717</v>
      </c>
      <c r="B9152" s="4" t="s">
        <v>14087</v>
      </c>
      <c r="C9152" s="4" t="s">
        <v>1625</v>
      </c>
      <c r="D9152" s="10">
        <v>1.592425782E9</v>
      </c>
      <c r="E9152" s="25">
        <v>0.080875605</v>
      </c>
      <c r="G9152" s="25"/>
    </row>
    <row r="9153">
      <c r="A9153" s="4" t="s">
        <v>23718</v>
      </c>
      <c r="B9153" s="4" t="s">
        <v>14907</v>
      </c>
      <c r="C9153" s="4" t="s">
        <v>3210</v>
      </c>
      <c r="D9153" s="10">
        <v>1.592968142E9</v>
      </c>
      <c r="E9153" s="25">
        <v>0.0808589</v>
      </c>
      <c r="G9153" s="25"/>
    </row>
    <row r="9154">
      <c r="A9154" s="4" t="s">
        <v>23719</v>
      </c>
      <c r="B9154" s="4" t="s">
        <v>2065</v>
      </c>
      <c r="C9154" s="4" t="s">
        <v>6174</v>
      </c>
      <c r="D9154" s="10">
        <v>1.592578465E9</v>
      </c>
      <c r="E9154" s="25">
        <v>0.0808411</v>
      </c>
      <c r="G9154" s="25"/>
    </row>
    <row r="9155">
      <c r="A9155" s="4" t="s">
        <v>23720</v>
      </c>
      <c r="B9155" s="4" t="s">
        <v>11591</v>
      </c>
      <c r="C9155" s="4" t="s">
        <v>4999</v>
      </c>
      <c r="D9155" s="10">
        <v>1.591299612E9</v>
      </c>
      <c r="E9155" s="25">
        <v>0.08076743</v>
      </c>
      <c r="G9155" s="25"/>
    </row>
    <row r="9156">
      <c r="A9156" s="4" t="s">
        <v>23721</v>
      </c>
      <c r="B9156" s="4" t="s">
        <v>2750</v>
      </c>
      <c r="C9156" s="4" t="s">
        <v>11576</v>
      </c>
      <c r="D9156" s="10">
        <v>1.591109748E9</v>
      </c>
      <c r="E9156" s="25">
        <v>0.08074231</v>
      </c>
      <c r="G9156" s="25"/>
    </row>
    <row r="9157">
      <c r="A9157" s="4" t="s">
        <v>23722</v>
      </c>
      <c r="B9157" s="4" t="s">
        <v>5583</v>
      </c>
      <c r="C9157" s="4" t="s">
        <v>10020</v>
      </c>
      <c r="D9157" s="10">
        <v>1.592276632E9</v>
      </c>
      <c r="E9157" s="25">
        <v>0.08066494</v>
      </c>
      <c r="G9157" s="25"/>
    </row>
    <row r="9158">
      <c r="A9158" s="4" t="s">
        <v>23723</v>
      </c>
      <c r="B9158" s="4" t="s">
        <v>13509</v>
      </c>
      <c r="C9158" s="4" t="s">
        <v>9021</v>
      </c>
      <c r="D9158" s="10">
        <v>1.591815193E9</v>
      </c>
      <c r="E9158" s="25">
        <v>0.08065768</v>
      </c>
      <c r="G9158" s="25"/>
    </row>
    <row r="9159">
      <c r="A9159" s="4" t="s">
        <v>23724</v>
      </c>
      <c r="B9159" s="4" t="s">
        <v>23725</v>
      </c>
      <c r="C9159" s="4" t="s">
        <v>545</v>
      </c>
      <c r="D9159" s="10">
        <v>1.593045343E9</v>
      </c>
      <c r="E9159" s="25">
        <v>0.08065639</v>
      </c>
      <c r="G9159" s="25"/>
    </row>
    <row r="9160">
      <c r="A9160" s="4" t="s">
        <v>23726</v>
      </c>
      <c r="B9160" s="4" t="s">
        <v>14955</v>
      </c>
      <c r="C9160" s="4" t="s">
        <v>10701</v>
      </c>
      <c r="D9160" s="10">
        <v>1.593145679E9</v>
      </c>
      <c r="E9160" s="25">
        <v>0.08064351</v>
      </c>
      <c r="G9160" s="25"/>
    </row>
    <row r="9161">
      <c r="A9161" s="4" t="s">
        <v>23727</v>
      </c>
      <c r="B9161" s="4" t="s">
        <v>1790</v>
      </c>
      <c r="C9161" s="4" t="s">
        <v>4792</v>
      </c>
      <c r="D9161" s="10">
        <v>1.591069622E9</v>
      </c>
      <c r="E9161" s="25">
        <v>0.08060955</v>
      </c>
      <c r="G9161" s="25"/>
    </row>
    <row r="9162">
      <c r="A9162" s="4" t="s">
        <v>23728</v>
      </c>
      <c r="B9162" s="4" t="s">
        <v>886</v>
      </c>
      <c r="C9162" s="4" t="s">
        <v>34</v>
      </c>
      <c r="D9162" s="10">
        <v>1.592779924E9</v>
      </c>
      <c r="E9162" s="25">
        <v>0.08060326</v>
      </c>
      <c r="G9162" s="25"/>
    </row>
    <row r="9163">
      <c r="A9163" s="4" t="s">
        <v>23729</v>
      </c>
      <c r="B9163" s="4" t="s">
        <v>3673</v>
      </c>
      <c r="C9163" s="4" t="s">
        <v>4914</v>
      </c>
      <c r="D9163" s="10">
        <v>1.592287715E9</v>
      </c>
      <c r="E9163" s="25">
        <v>0.080586754</v>
      </c>
      <c r="G9163" s="25"/>
    </row>
    <row r="9164">
      <c r="A9164" s="4" t="s">
        <v>23730</v>
      </c>
      <c r="B9164" s="4" t="s">
        <v>13217</v>
      </c>
      <c r="C9164" s="4" t="s">
        <v>11623</v>
      </c>
      <c r="D9164" s="10">
        <v>1.592942463E9</v>
      </c>
      <c r="E9164" s="25">
        <v>0.080577515</v>
      </c>
      <c r="G9164" s="25"/>
    </row>
    <row r="9165">
      <c r="A9165" s="4" t="s">
        <v>23731</v>
      </c>
      <c r="B9165" s="4" t="s">
        <v>14328</v>
      </c>
      <c r="C9165" s="4" t="s">
        <v>1015</v>
      </c>
      <c r="D9165" s="10">
        <v>1.591157137E9</v>
      </c>
      <c r="E9165" s="25">
        <v>0.08057464</v>
      </c>
      <c r="G9165" s="25"/>
    </row>
    <row r="9166">
      <c r="A9166" s="22" t="s">
        <v>23732</v>
      </c>
      <c r="B9166" s="4" t="s">
        <v>17237</v>
      </c>
      <c r="C9166" s="4" t="s">
        <v>7347</v>
      </c>
      <c r="D9166" s="10">
        <v>1.593197365E9</v>
      </c>
      <c r="E9166" s="25">
        <v>0.080534995</v>
      </c>
      <c r="G9166" s="25"/>
    </row>
    <row r="9167">
      <c r="A9167" s="4" t="s">
        <v>23733</v>
      </c>
      <c r="B9167" s="4" t="s">
        <v>23734</v>
      </c>
      <c r="C9167" s="4" t="s">
        <v>2650</v>
      </c>
      <c r="D9167" s="10">
        <v>1.593232778E9</v>
      </c>
      <c r="E9167" s="25">
        <v>0.08052849</v>
      </c>
      <c r="G9167" s="25"/>
    </row>
    <row r="9168">
      <c r="A9168" s="4" t="s">
        <v>23735</v>
      </c>
      <c r="B9168" s="4" t="s">
        <v>20615</v>
      </c>
      <c r="C9168" s="4" t="s">
        <v>6403</v>
      </c>
      <c r="D9168" s="10">
        <v>1.591250395E9</v>
      </c>
      <c r="E9168" s="25">
        <v>0.08051699</v>
      </c>
      <c r="G9168" s="25"/>
    </row>
    <row r="9169">
      <c r="A9169" s="4" t="s">
        <v>23736</v>
      </c>
      <c r="B9169" s="4" t="s">
        <v>23737</v>
      </c>
      <c r="C9169" s="4" t="s">
        <v>10053</v>
      </c>
      <c r="D9169" s="10">
        <v>1.592903205E9</v>
      </c>
      <c r="E9169" s="25">
        <v>0.08051329</v>
      </c>
      <c r="G9169" s="25"/>
    </row>
    <row r="9170">
      <c r="A9170" s="4" t="s">
        <v>23738</v>
      </c>
      <c r="B9170" s="4" t="s">
        <v>1057</v>
      </c>
      <c r="C9170" s="4" t="s">
        <v>103</v>
      </c>
      <c r="D9170" s="10">
        <v>1.592268981E9</v>
      </c>
      <c r="E9170" s="25">
        <v>0.080498576</v>
      </c>
      <c r="G9170" s="25"/>
    </row>
    <row r="9171">
      <c r="A9171" s="4" t="s">
        <v>23739</v>
      </c>
      <c r="B9171" s="4" t="s">
        <v>23740</v>
      </c>
      <c r="C9171" s="4" t="s">
        <v>5655</v>
      </c>
      <c r="D9171" s="10">
        <v>1.591184746E9</v>
      </c>
      <c r="E9171" s="25">
        <v>0.080417715</v>
      </c>
      <c r="G9171" s="25"/>
    </row>
    <row r="9172">
      <c r="A9172" s="4" t="s">
        <v>23741</v>
      </c>
      <c r="B9172" s="4" t="s">
        <v>13106</v>
      </c>
      <c r="C9172" s="4" t="s">
        <v>2620</v>
      </c>
      <c r="D9172" s="10">
        <v>1.592734543E9</v>
      </c>
      <c r="E9172" s="25">
        <v>0.080374375</v>
      </c>
      <c r="G9172" s="25"/>
    </row>
    <row r="9173">
      <c r="A9173" s="4" t="s">
        <v>23742</v>
      </c>
      <c r="B9173" s="4" t="s">
        <v>13945</v>
      </c>
      <c r="C9173" s="4" t="s">
        <v>8729</v>
      </c>
      <c r="D9173" s="10">
        <v>1.592792715E9</v>
      </c>
      <c r="E9173" s="25">
        <v>0.08037082</v>
      </c>
      <c r="G9173" s="25"/>
    </row>
    <row r="9174">
      <c r="A9174" s="4" t="s">
        <v>23743</v>
      </c>
      <c r="B9174" s="4" t="s">
        <v>14533</v>
      </c>
      <c r="C9174" s="4" t="s">
        <v>8156</v>
      </c>
      <c r="D9174" s="10">
        <v>1.592653525E9</v>
      </c>
      <c r="E9174" s="25">
        <v>0.0803702</v>
      </c>
      <c r="G9174" s="25"/>
    </row>
    <row r="9175">
      <c r="A9175" s="4" t="s">
        <v>23744</v>
      </c>
      <c r="B9175" s="4" t="s">
        <v>23745</v>
      </c>
      <c r="C9175" s="4" t="s">
        <v>11693</v>
      </c>
      <c r="D9175" s="10">
        <v>1.593282859E9</v>
      </c>
      <c r="E9175" s="25">
        <v>0.080360755</v>
      </c>
      <c r="G9175" s="25"/>
    </row>
    <row r="9176">
      <c r="A9176" s="4" t="s">
        <v>23746</v>
      </c>
      <c r="B9176" s="4" t="s">
        <v>14211</v>
      </c>
      <c r="C9176" s="4" t="s">
        <v>7561</v>
      </c>
      <c r="D9176" s="10">
        <v>1.591300064E9</v>
      </c>
      <c r="E9176" s="25">
        <v>0.08035192</v>
      </c>
      <c r="G9176" s="25"/>
    </row>
    <row r="9177">
      <c r="A9177" s="4" t="s">
        <v>23747</v>
      </c>
      <c r="B9177" s="4" t="s">
        <v>7379</v>
      </c>
      <c r="C9177" s="4" t="s">
        <v>11138</v>
      </c>
      <c r="D9177" s="10">
        <v>1.591370156E9</v>
      </c>
      <c r="E9177" s="25">
        <v>0.08029715</v>
      </c>
      <c r="G9177" s="25"/>
    </row>
    <row r="9178">
      <c r="A9178" s="4" t="s">
        <v>23748</v>
      </c>
      <c r="B9178" s="4" t="s">
        <v>21669</v>
      </c>
      <c r="C9178" s="4" t="s">
        <v>6560</v>
      </c>
      <c r="D9178" s="10">
        <v>1.592543764E9</v>
      </c>
      <c r="E9178" s="25">
        <v>0.080290094</v>
      </c>
      <c r="G9178" s="25"/>
    </row>
    <row r="9179">
      <c r="A9179" s="4" t="s">
        <v>23749</v>
      </c>
      <c r="B9179" s="4" t="s">
        <v>1619</v>
      </c>
      <c r="C9179" s="4" t="s">
        <v>5188</v>
      </c>
      <c r="D9179" s="10">
        <v>1.592485834E9</v>
      </c>
      <c r="E9179" s="25">
        <v>0.08026654</v>
      </c>
      <c r="G9179" s="25"/>
    </row>
    <row r="9180">
      <c r="A9180" s="4" t="s">
        <v>23750</v>
      </c>
      <c r="B9180" s="4" t="s">
        <v>2146</v>
      </c>
      <c r="C9180" s="4" t="s">
        <v>3819</v>
      </c>
      <c r="D9180" s="10">
        <v>1.591802078E9</v>
      </c>
      <c r="E9180" s="25">
        <v>0.08026497</v>
      </c>
      <c r="G9180" s="25"/>
    </row>
    <row r="9181">
      <c r="A9181" s="4" t="s">
        <v>23751</v>
      </c>
      <c r="B9181" s="4" t="s">
        <v>13205</v>
      </c>
      <c r="C9181" s="4" t="s">
        <v>371</v>
      </c>
      <c r="D9181" s="10">
        <v>1.59346067E9</v>
      </c>
      <c r="E9181" s="25">
        <v>0.08026476</v>
      </c>
      <c r="G9181" s="25"/>
    </row>
    <row r="9182">
      <c r="A9182" s="4" t="s">
        <v>23752</v>
      </c>
      <c r="B9182" s="4" t="s">
        <v>862</v>
      </c>
      <c r="C9182" s="4" t="s">
        <v>897</v>
      </c>
      <c r="D9182" s="10">
        <v>1.592621661E9</v>
      </c>
      <c r="E9182" s="25">
        <v>0.08026463</v>
      </c>
      <c r="G9182" s="25"/>
    </row>
    <row r="9183">
      <c r="A9183" s="4" t="s">
        <v>23753</v>
      </c>
      <c r="B9183" s="4" t="s">
        <v>9231</v>
      </c>
      <c r="C9183" s="4" t="s">
        <v>5915</v>
      </c>
      <c r="D9183" s="10">
        <v>1.591295776E9</v>
      </c>
      <c r="E9183" s="25">
        <v>0.080240525</v>
      </c>
      <c r="G9183" s="25"/>
    </row>
    <row r="9184">
      <c r="A9184" s="22" t="s">
        <v>23754</v>
      </c>
      <c r="B9184" s="4" t="s">
        <v>3108</v>
      </c>
      <c r="C9184" s="4" t="s">
        <v>7739</v>
      </c>
      <c r="D9184" s="10">
        <v>1.591882624E9</v>
      </c>
      <c r="E9184" s="25">
        <v>0.08023471</v>
      </c>
      <c r="G9184" s="25"/>
    </row>
    <row r="9185">
      <c r="A9185" s="4" t="s">
        <v>23755</v>
      </c>
      <c r="B9185" s="4" t="s">
        <v>13492</v>
      </c>
      <c r="C9185" s="4" t="s">
        <v>236</v>
      </c>
      <c r="D9185" s="10">
        <v>1.591396944E9</v>
      </c>
      <c r="E9185" s="25">
        <v>0.080213</v>
      </c>
      <c r="G9185" s="25"/>
    </row>
    <row r="9186">
      <c r="A9186" s="22" t="s">
        <v>23756</v>
      </c>
      <c r="B9186" s="4" t="s">
        <v>6282</v>
      </c>
      <c r="C9186" s="4" t="s">
        <v>6725</v>
      </c>
      <c r="D9186" s="10">
        <v>1.592052961E9</v>
      </c>
      <c r="E9186" s="25">
        <v>0.080166586</v>
      </c>
      <c r="G9186" s="25"/>
    </row>
    <row r="9187">
      <c r="A9187" s="4" t="s">
        <v>23757</v>
      </c>
      <c r="B9187" s="4" t="s">
        <v>1818</v>
      </c>
      <c r="C9187" s="4" t="s">
        <v>6174</v>
      </c>
      <c r="D9187" s="10">
        <v>1.592570894E9</v>
      </c>
      <c r="E9187" s="25">
        <v>0.08016193</v>
      </c>
      <c r="G9187" s="25"/>
    </row>
    <row r="9188">
      <c r="A9188" s="4" t="s">
        <v>23758</v>
      </c>
      <c r="B9188" s="4" t="s">
        <v>3285</v>
      </c>
      <c r="C9188" s="4" t="s">
        <v>2519</v>
      </c>
      <c r="D9188" s="10">
        <v>1.593115296E9</v>
      </c>
      <c r="E9188" s="25">
        <v>0.08016159</v>
      </c>
      <c r="G9188" s="25"/>
    </row>
    <row r="9189">
      <c r="A9189" s="4" t="s">
        <v>23759</v>
      </c>
      <c r="B9189" s="4" t="s">
        <v>16338</v>
      </c>
      <c r="C9189" s="4" t="s">
        <v>12421</v>
      </c>
      <c r="D9189" s="10">
        <v>1.591790328E9</v>
      </c>
      <c r="E9189" s="25">
        <v>0.08013947</v>
      </c>
      <c r="G9189" s="25"/>
    </row>
    <row r="9190">
      <c r="A9190" s="4" t="s">
        <v>23760</v>
      </c>
      <c r="B9190" s="4" t="s">
        <v>10639</v>
      </c>
      <c r="C9190" s="4" t="s">
        <v>897</v>
      </c>
      <c r="D9190" s="10">
        <v>1.592621805E9</v>
      </c>
      <c r="E9190" s="25">
        <v>0.080118254</v>
      </c>
      <c r="G9190" s="25"/>
    </row>
    <row r="9191">
      <c r="A9191" s="4" t="s">
        <v>23761</v>
      </c>
      <c r="B9191" s="4" t="s">
        <v>2030</v>
      </c>
      <c r="C9191" s="4" t="s">
        <v>7497</v>
      </c>
      <c r="D9191" s="10">
        <v>1.591722149E9</v>
      </c>
      <c r="E9191" s="25">
        <v>0.080114484</v>
      </c>
      <c r="G9191" s="25"/>
    </row>
    <row r="9192">
      <c r="A9192" s="4" t="s">
        <v>23762</v>
      </c>
      <c r="B9192" s="4" t="s">
        <v>886</v>
      </c>
      <c r="C9192" s="4" t="s">
        <v>10610</v>
      </c>
      <c r="D9192" s="10">
        <v>1.592416492E9</v>
      </c>
      <c r="E9192" s="25">
        <v>0.08010894</v>
      </c>
      <c r="G9192" s="25"/>
    </row>
    <row r="9193">
      <c r="A9193" s="4" t="s">
        <v>23763</v>
      </c>
      <c r="B9193" s="4" t="s">
        <v>23764</v>
      </c>
      <c r="C9193" s="4" t="s">
        <v>8144</v>
      </c>
      <c r="D9193" s="10">
        <v>1.592120178E9</v>
      </c>
      <c r="E9193" s="25">
        <v>0.08009771</v>
      </c>
      <c r="G9193" s="25"/>
    </row>
    <row r="9194">
      <c r="A9194" s="4" t="s">
        <v>23765</v>
      </c>
      <c r="B9194" s="4" t="s">
        <v>1790</v>
      </c>
      <c r="C9194" s="4" t="s">
        <v>10229</v>
      </c>
      <c r="D9194" s="10">
        <v>1.593195895E9</v>
      </c>
      <c r="E9194" s="25">
        <v>0.08005814</v>
      </c>
      <c r="G9194" s="25"/>
    </row>
    <row r="9195">
      <c r="A9195" s="4" t="s">
        <v>23766</v>
      </c>
      <c r="B9195" s="4" t="s">
        <v>3858</v>
      </c>
      <c r="C9195" s="4" t="s">
        <v>3566</v>
      </c>
      <c r="D9195" s="10">
        <v>1.591113254E9</v>
      </c>
      <c r="E9195" s="25">
        <v>0.08000145</v>
      </c>
      <c r="G9195" s="25"/>
    </row>
    <row r="9196">
      <c r="A9196" s="22" t="s">
        <v>23767</v>
      </c>
      <c r="B9196" s="4" t="s">
        <v>930</v>
      </c>
      <c r="C9196" s="4" t="s">
        <v>4814</v>
      </c>
      <c r="D9196" s="10">
        <v>1.59233157E9</v>
      </c>
      <c r="E9196" s="25">
        <v>0.07996037</v>
      </c>
      <c r="G9196" s="25"/>
    </row>
    <row r="9197">
      <c r="A9197" s="22" t="s">
        <v>23768</v>
      </c>
      <c r="B9197" s="4" t="s">
        <v>15162</v>
      </c>
      <c r="C9197" s="4" t="s">
        <v>6399</v>
      </c>
      <c r="D9197" s="10">
        <v>1.592541027E9</v>
      </c>
      <c r="E9197" s="25">
        <v>0.07992922</v>
      </c>
      <c r="G9197" s="25"/>
    </row>
    <row r="9198">
      <c r="A9198" s="4" t="s">
        <v>23769</v>
      </c>
      <c r="B9198" s="4" t="s">
        <v>7123</v>
      </c>
      <c r="C9198" s="4" t="s">
        <v>8573</v>
      </c>
      <c r="D9198" s="10">
        <v>1.592920643E9</v>
      </c>
      <c r="E9198" s="25">
        <v>0.07992552</v>
      </c>
      <c r="G9198" s="25"/>
    </row>
    <row r="9199">
      <c r="A9199" s="4" t="s">
        <v>23770</v>
      </c>
      <c r="B9199" s="4" t="s">
        <v>973</v>
      </c>
      <c r="C9199" s="4" t="s">
        <v>10338</v>
      </c>
      <c r="D9199" s="10">
        <v>1.59164078E9</v>
      </c>
      <c r="E9199" s="25">
        <v>0.07988027</v>
      </c>
      <c r="G9199" s="25"/>
    </row>
    <row r="9200">
      <c r="A9200" s="22" t="s">
        <v>23771</v>
      </c>
      <c r="B9200" s="4" t="s">
        <v>5976</v>
      </c>
      <c r="C9200" s="4" t="s">
        <v>12402</v>
      </c>
      <c r="D9200" s="10">
        <v>1.591417131E9</v>
      </c>
      <c r="E9200" s="25">
        <v>0.07987404</v>
      </c>
      <c r="G9200" s="25"/>
    </row>
    <row r="9201">
      <c r="A9201" s="4" t="s">
        <v>23772</v>
      </c>
      <c r="B9201" s="4" t="s">
        <v>13452</v>
      </c>
      <c r="C9201" s="4" t="s">
        <v>7626</v>
      </c>
      <c r="D9201" s="10">
        <v>1.592514754E9</v>
      </c>
      <c r="E9201" s="25">
        <v>0.07983632</v>
      </c>
      <c r="G9201" s="25"/>
    </row>
    <row r="9202">
      <c r="A9202" s="22" t="s">
        <v>23773</v>
      </c>
      <c r="B9202" s="4" t="s">
        <v>1619</v>
      </c>
      <c r="C9202" s="4" t="s">
        <v>4030</v>
      </c>
      <c r="D9202" s="10">
        <v>1.591717356E9</v>
      </c>
      <c r="E9202" s="25">
        <v>0.07983083</v>
      </c>
      <c r="G9202" s="25"/>
    </row>
    <row r="9203">
      <c r="A9203" s="4" t="s">
        <v>23774</v>
      </c>
      <c r="B9203" s="4" t="s">
        <v>13139</v>
      </c>
      <c r="C9203" s="4" t="s">
        <v>2157</v>
      </c>
      <c r="D9203" s="10">
        <v>1.592614618E9</v>
      </c>
      <c r="E9203" s="25">
        <v>0.07979147</v>
      </c>
      <c r="G9203" s="25"/>
    </row>
    <row r="9204">
      <c r="A9204" s="4" t="s">
        <v>23775</v>
      </c>
      <c r="B9204" s="4" t="s">
        <v>20133</v>
      </c>
      <c r="C9204" s="4" t="s">
        <v>6000</v>
      </c>
      <c r="D9204" s="10">
        <v>1.59180856E9</v>
      </c>
      <c r="E9204" s="25">
        <v>0.07976395</v>
      </c>
      <c r="G9204" s="25"/>
    </row>
    <row r="9205">
      <c r="A9205" s="4" t="s">
        <v>23776</v>
      </c>
      <c r="B9205" s="4" t="s">
        <v>1715</v>
      </c>
      <c r="C9205" s="4" t="s">
        <v>4492</v>
      </c>
      <c r="D9205" s="10">
        <v>1.591117649E9</v>
      </c>
      <c r="E9205" s="25">
        <v>0.07975114</v>
      </c>
      <c r="G9205" s="25"/>
    </row>
    <row r="9206">
      <c r="A9206" s="4" t="s">
        <v>23777</v>
      </c>
      <c r="B9206" s="4" t="s">
        <v>13289</v>
      </c>
      <c r="C9206" s="4" t="s">
        <v>4130</v>
      </c>
      <c r="D9206" s="10">
        <v>1.591215137E9</v>
      </c>
      <c r="E9206" s="25">
        <v>0.07973512</v>
      </c>
      <c r="G9206" s="25"/>
    </row>
    <row r="9207">
      <c r="A9207" s="4" t="s">
        <v>23778</v>
      </c>
      <c r="B9207" s="4" t="s">
        <v>14109</v>
      </c>
      <c r="C9207" s="4" t="s">
        <v>773</v>
      </c>
      <c r="D9207" s="10">
        <v>1.591110336E9</v>
      </c>
      <c r="E9207" s="25">
        <v>0.07971574</v>
      </c>
      <c r="G9207" s="25"/>
    </row>
    <row r="9208">
      <c r="A9208" s="4" t="s">
        <v>23779</v>
      </c>
      <c r="B9208" s="4" t="s">
        <v>13314</v>
      </c>
      <c r="C9208" s="4" t="s">
        <v>6032</v>
      </c>
      <c r="D9208" s="10">
        <v>1.593407069E9</v>
      </c>
      <c r="E9208" s="25">
        <v>0.07969363</v>
      </c>
      <c r="G9208" s="25"/>
    </row>
    <row r="9209">
      <c r="A9209" s="4" t="s">
        <v>23780</v>
      </c>
      <c r="B9209" s="4" t="s">
        <v>13819</v>
      </c>
      <c r="C9209" s="4" t="s">
        <v>9599</v>
      </c>
      <c r="D9209" s="10">
        <v>1.593021905E9</v>
      </c>
      <c r="E9209" s="25">
        <v>0.07967248</v>
      </c>
      <c r="G9209" s="25"/>
    </row>
    <row r="9210">
      <c r="A9210" s="4" t="s">
        <v>23780</v>
      </c>
      <c r="B9210" s="4" t="s">
        <v>13819</v>
      </c>
      <c r="C9210" s="4" t="s">
        <v>3523</v>
      </c>
      <c r="D9210" s="10">
        <v>1.592889625E9</v>
      </c>
      <c r="E9210" s="25">
        <v>0.07967241</v>
      </c>
      <c r="G9210" s="25"/>
    </row>
    <row r="9211">
      <c r="A9211" s="22" t="s">
        <v>23781</v>
      </c>
      <c r="B9211" s="4" t="s">
        <v>7257</v>
      </c>
      <c r="C9211" s="4" t="s">
        <v>4906</v>
      </c>
      <c r="D9211" s="10">
        <v>1.592504041E9</v>
      </c>
      <c r="E9211" s="25">
        <v>0.0796494</v>
      </c>
      <c r="G9211" s="25"/>
    </row>
    <row r="9212">
      <c r="A9212" s="4" t="s">
        <v>23782</v>
      </c>
      <c r="B9212" s="4" t="s">
        <v>13098</v>
      </c>
      <c r="C9212" s="4" t="s">
        <v>6515</v>
      </c>
      <c r="D9212" s="10">
        <v>1.592187314E9</v>
      </c>
      <c r="E9212" s="25">
        <v>0.07964687</v>
      </c>
      <c r="G9212" s="25"/>
    </row>
    <row r="9213">
      <c r="A9213" s="4" t="s">
        <v>23783</v>
      </c>
      <c r="B9213" s="4" t="s">
        <v>20355</v>
      </c>
      <c r="C9213" s="4" t="s">
        <v>1366</v>
      </c>
      <c r="D9213" s="10">
        <v>1.592214796E9</v>
      </c>
      <c r="E9213" s="25">
        <v>0.07963174</v>
      </c>
      <c r="G9213" s="25"/>
    </row>
    <row r="9214">
      <c r="A9214" s="4" t="s">
        <v>23784</v>
      </c>
      <c r="B9214" s="4" t="s">
        <v>15162</v>
      </c>
      <c r="C9214" s="4" t="s">
        <v>1694</v>
      </c>
      <c r="D9214" s="10">
        <v>1.591250199E9</v>
      </c>
      <c r="E9214" s="25">
        <v>0.07961743</v>
      </c>
      <c r="G9214" s="25"/>
    </row>
    <row r="9215">
      <c r="A9215" s="4" t="s">
        <v>23785</v>
      </c>
      <c r="B9215" s="4" t="s">
        <v>20247</v>
      </c>
      <c r="C9215" s="4" t="s">
        <v>12382</v>
      </c>
      <c r="D9215" s="10">
        <v>1.591029077E9</v>
      </c>
      <c r="E9215" s="25">
        <v>0.079601</v>
      </c>
      <c r="G9215" s="25"/>
    </row>
    <row r="9216">
      <c r="A9216" s="22" t="s">
        <v>23786</v>
      </c>
      <c r="B9216" s="4" t="s">
        <v>15715</v>
      </c>
      <c r="C9216" s="4" t="s">
        <v>2830</v>
      </c>
      <c r="D9216" s="10">
        <v>1.593280612E9</v>
      </c>
      <c r="E9216" s="25">
        <v>0.07957895</v>
      </c>
      <c r="G9216" s="25"/>
    </row>
    <row r="9217">
      <c r="A9217" s="4" t="s">
        <v>23787</v>
      </c>
      <c r="B9217" s="4" t="s">
        <v>13537</v>
      </c>
      <c r="C9217" s="4" t="s">
        <v>2519</v>
      </c>
      <c r="D9217" s="10">
        <v>1.593152861E9</v>
      </c>
      <c r="E9217" s="25">
        <v>0.079540275</v>
      </c>
      <c r="G9217" s="25"/>
    </row>
    <row r="9218">
      <c r="A9218" s="4" t="s">
        <v>23788</v>
      </c>
      <c r="B9218" s="4" t="s">
        <v>1619</v>
      </c>
      <c r="C9218" s="4" t="s">
        <v>6630</v>
      </c>
      <c r="D9218" s="10">
        <v>1.591574807E9</v>
      </c>
      <c r="E9218" s="25">
        <v>0.07947838</v>
      </c>
      <c r="G9218" s="25"/>
    </row>
    <row r="9219">
      <c r="A9219" s="4" t="s">
        <v>23789</v>
      </c>
      <c r="B9219" s="4" t="s">
        <v>20775</v>
      </c>
      <c r="C9219" s="4" t="s">
        <v>2858</v>
      </c>
      <c r="D9219" s="10">
        <v>1.591550936E9</v>
      </c>
      <c r="E9219" s="25">
        <v>0.07942908</v>
      </c>
      <c r="G9219" s="25"/>
    </row>
    <row r="9220">
      <c r="A9220" s="4" t="s">
        <v>23790</v>
      </c>
      <c r="B9220" s="4" t="s">
        <v>15853</v>
      </c>
      <c r="C9220" s="4" t="s">
        <v>9348</v>
      </c>
      <c r="D9220" s="10">
        <v>1.592017939E9</v>
      </c>
      <c r="E9220" s="25">
        <v>0.079384446</v>
      </c>
      <c r="G9220" s="25"/>
    </row>
    <row r="9221">
      <c r="A9221" s="4" t="s">
        <v>23791</v>
      </c>
      <c r="B9221" s="4" t="s">
        <v>4826</v>
      </c>
      <c r="C9221" s="4" t="s">
        <v>3932</v>
      </c>
      <c r="D9221" s="10">
        <v>1.591256897E9</v>
      </c>
      <c r="E9221" s="25">
        <v>0.07935815</v>
      </c>
      <c r="G9221" s="25"/>
    </row>
    <row r="9222">
      <c r="A9222" s="4" t="s">
        <v>23792</v>
      </c>
      <c r="B9222" s="4" t="s">
        <v>13341</v>
      </c>
      <c r="C9222" s="4" t="s">
        <v>7286</v>
      </c>
      <c r="D9222" s="10">
        <v>1.591124766E9</v>
      </c>
      <c r="E9222" s="25">
        <v>0.07933406</v>
      </c>
      <c r="G9222" s="25"/>
    </row>
    <row r="9223">
      <c r="A9223" s="4" t="s">
        <v>23793</v>
      </c>
      <c r="B9223" s="4" t="s">
        <v>17405</v>
      </c>
      <c r="C9223" s="4" t="s">
        <v>4943</v>
      </c>
      <c r="D9223" s="10">
        <v>1.593275953E9</v>
      </c>
      <c r="E9223" s="25">
        <v>0.079311945</v>
      </c>
      <c r="G9223" s="25"/>
    </row>
    <row r="9224">
      <c r="A9224" s="4" t="s">
        <v>23794</v>
      </c>
      <c r="B9224" s="4" t="s">
        <v>13343</v>
      </c>
      <c r="C9224" s="4" t="s">
        <v>9332</v>
      </c>
      <c r="D9224" s="10">
        <v>1.592996148E9</v>
      </c>
      <c r="E9224" s="25">
        <v>0.07928353</v>
      </c>
      <c r="G9224" s="25"/>
    </row>
    <row r="9225">
      <c r="A9225" s="4" t="s">
        <v>23795</v>
      </c>
      <c r="B9225" s="4" t="s">
        <v>20017</v>
      </c>
      <c r="C9225" s="4" t="s">
        <v>3055</v>
      </c>
      <c r="D9225" s="10">
        <v>1.591855961E9</v>
      </c>
      <c r="E9225" s="25">
        <v>0.07928209</v>
      </c>
      <c r="G9225" s="25"/>
    </row>
    <row r="9226">
      <c r="A9226" s="22" t="s">
        <v>23796</v>
      </c>
      <c r="B9226" s="4" t="s">
        <v>13376</v>
      </c>
      <c r="C9226" s="4" t="s">
        <v>12050</v>
      </c>
      <c r="D9226" s="10">
        <v>1.591835179E9</v>
      </c>
      <c r="E9226" s="25">
        <v>0.07926326</v>
      </c>
      <c r="G9226" s="25"/>
    </row>
    <row r="9227">
      <c r="A9227" s="4" t="s">
        <v>23797</v>
      </c>
      <c r="B9227" s="4" t="s">
        <v>14444</v>
      </c>
      <c r="C9227" s="4" t="s">
        <v>11693</v>
      </c>
      <c r="D9227" s="10">
        <v>1.593292854E9</v>
      </c>
      <c r="E9227" s="25">
        <v>0.079258814</v>
      </c>
      <c r="G9227" s="25"/>
    </row>
    <row r="9228">
      <c r="A9228" s="4" t="s">
        <v>23798</v>
      </c>
      <c r="B9228" s="4" t="s">
        <v>14430</v>
      </c>
      <c r="C9228" s="4" t="s">
        <v>8139</v>
      </c>
      <c r="D9228" s="10">
        <v>1.59234319E9</v>
      </c>
      <c r="E9228" s="25">
        <v>0.07920343</v>
      </c>
      <c r="G9228" s="25"/>
    </row>
    <row r="9229">
      <c r="A9229" s="4" t="s">
        <v>23799</v>
      </c>
      <c r="B9229" s="4" t="s">
        <v>20028</v>
      </c>
      <c r="C9229" s="4" t="s">
        <v>9390</v>
      </c>
      <c r="D9229" s="10">
        <v>1.593097224E9</v>
      </c>
      <c r="E9229" s="25">
        <v>0.07919042</v>
      </c>
      <c r="G9229" s="25"/>
    </row>
    <row r="9230">
      <c r="A9230" s="22" t="s">
        <v>23800</v>
      </c>
      <c r="B9230" s="4" t="s">
        <v>930</v>
      </c>
      <c r="C9230" s="4" t="s">
        <v>750</v>
      </c>
      <c r="D9230" s="10">
        <v>1.591150361E9</v>
      </c>
      <c r="E9230" s="25">
        <v>0.079189524</v>
      </c>
      <c r="G9230" s="25"/>
    </row>
    <row r="9231">
      <c r="A9231" s="22" t="s">
        <v>23801</v>
      </c>
      <c r="B9231" s="4" t="s">
        <v>13155</v>
      </c>
      <c r="C9231" s="4" t="s">
        <v>8498</v>
      </c>
      <c r="D9231" s="10">
        <v>1.593645139E9</v>
      </c>
      <c r="E9231" s="25">
        <v>0.07917043</v>
      </c>
      <c r="G9231" s="25"/>
    </row>
    <row r="9232">
      <c r="A9232" s="4" t="s">
        <v>23802</v>
      </c>
      <c r="B9232" s="4" t="s">
        <v>1140</v>
      </c>
      <c r="C9232" s="4" t="s">
        <v>9471</v>
      </c>
      <c r="D9232" s="10">
        <v>1.593510929E9</v>
      </c>
      <c r="E9232" s="25">
        <v>0.07912503</v>
      </c>
      <c r="G9232" s="25"/>
    </row>
    <row r="9233">
      <c r="A9233" s="4" t="s">
        <v>23803</v>
      </c>
      <c r="B9233" s="4" t="s">
        <v>23804</v>
      </c>
      <c r="C9233" s="4" t="s">
        <v>1764</v>
      </c>
      <c r="D9233" s="10">
        <v>1.592110418E9</v>
      </c>
      <c r="E9233" s="25">
        <v>0.079114355</v>
      </c>
      <c r="G9233" s="25"/>
    </row>
    <row r="9234">
      <c r="A9234" s="4" t="s">
        <v>23805</v>
      </c>
      <c r="B9234" s="4" t="s">
        <v>13889</v>
      </c>
      <c r="C9234" s="4" t="s">
        <v>8222</v>
      </c>
      <c r="D9234" s="10">
        <v>1.592597414E9</v>
      </c>
      <c r="E9234" s="25">
        <v>0.07908409</v>
      </c>
      <c r="G9234" s="25"/>
    </row>
    <row r="9235">
      <c r="A9235" s="4" t="s">
        <v>23806</v>
      </c>
      <c r="B9235" s="4" t="s">
        <v>23807</v>
      </c>
      <c r="C9235" s="4" t="s">
        <v>6634</v>
      </c>
      <c r="D9235" s="10">
        <v>1.592164743E9</v>
      </c>
      <c r="E9235" s="25">
        <v>0.07905219</v>
      </c>
      <c r="G9235" s="25"/>
    </row>
    <row r="9236">
      <c r="A9236" s="22" t="s">
        <v>23808</v>
      </c>
      <c r="B9236" s="4" t="s">
        <v>8489</v>
      </c>
      <c r="C9236" s="4" t="s">
        <v>9336</v>
      </c>
      <c r="D9236" s="10">
        <v>1.592968163E9</v>
      </c>
      <c r="E9236" s="25">
        <v>0.079011865</v>
      </c>
      <c r="G9236" s="25"/>
    </row>
    <row r="9237">
      <c r="A9237" s="22" t="s">
        <v>23809</v>
      </c>
      <c r="B9237" s="4" t="s">
        <v>16535</v>
      </c>
      <c r="C9237" s="4" t="s">
        <v>7780</v>
      </c>
      <c r="D9237" s="10">
        <v>1.592482437E9</v>
      </c>
      <c r="E9237" s="25">
        <v>0.07900865</v>
      </c>
      <c r="G9237" s="25"/>
    </row>
    <row r="9238">
      <c r="A9238" s="4" t="s">
        <v>23810</v>
      </c>
      <c r="B9238" s="4" t="s">
        <v>13155</v>
      </c>
      <c r="C9238" s="4" t="s">
        <v>355</v>
      </c>
      <c r="D9238" s="10">
        <v>1.593429414E9</v>
      </c>
      <c r="E9238" s="25">
        <v>0.07900755</v>
      </c>
      <c r="G9238" s="25"/>
    </row>
    <row r="9239">
      <c r="A9239" s="4" t="s">
        <v>23811</v>
      </c>
      <c r="B9239" s="4" t="s">
        <v>1619</v>
      </c>
      <c r="C9239" s="4" t="s">
        <v>10464</v>
      </c>
      <c r="D9239" s="10">
        <v>1.591136816E9</v>
      </c>
      <c r="E9239" s="25">
        <v>0.07900043</v>
      </c>
      <c r="G9239" s="25"/>
    </row>
    <row r="9240">
      <c r="A9240" s="22" t="s">
        <v>23812</v>
      </c>
      <c r="B9240" s="4" t="s">
        <v>3237</v>
      </c>
      <c r="C9240" s="4" t="s">
        <v>129</v>
      </c>
      <c r="D9240" s="10">
        <v>1.591210963E9</v>
      </c>
      <c r="E9240" s="25">
        <v>0.078999124</v>
      </c>
      <c r="G9240" s="25"/>
    </row>
    <row r="9241">
      <c r="A9241" s="4" t="s">
        <v>23813</v>
      </c>
      <c r="B9241" s="4" t="s">
        <v>23814</v>
      </c>
      <c r="C9241" s="4" t="s">
        <v>4423</v>
      </c>
      <c r="D9241" s="10">
        <v>1.591584951E9</v>
      </c>
      <c r="E9241" s="25">
        <v>0.07898879</v>
      </c>
      <c r="G9241" s="25"/>
    </row>
    <row r="9242">
      <c r="A9242" s="22" t="s">
        <v>23815</v>
      </c>
      <c r="B9242" s="4" t="s">
        <v>15715</v>
      </c>
      <c r="C9242" s="4" t="s">
        <v>6763</v>
      </c>
      <c r="D9242" s="10">
        <v>1.59162612E9</v>
      </c>
      <c r="E9242" s="25">
        <v>0.078968115</v>
      </c>
      <c r="G9242" s="25"/>
    </row>
    <row r="9243">
      <c r="A9243" s="4" t="s">
        <v>23816</v>
      </c>
      <c r="B9243" s="4" t="s">
        <v>13098</v>
      </c>
      <c r="C9243" s="4" t="s">
        <v>6051</v>
      </c>
      <c r="D9243" s="10">
        <v>1.592621807E9</v>
      </c>
      <c r="E9243" s="25">
        <v>0.078933746</v>
      </c>
      <c r="G9243" s="25"/>
    </row>
    <row r="9244">
      <c r="A9244" s="22" t="s">
        <v>23817</v>
      </c>
      <c r="B9244" s="4" t="s">
        <v>13945</v>
      </c>
      <c r="C9244" s="4" t="s">
        <v>7717</v>
      </c>
      <c r="D9244" s="10">
        <v>1.59190821E9</v>
      </c>
      <c r="E9244" s="25">
        <v>0.078931965</v>
      </c>
      <c r="G9244" s="25"/>
    </row>
    <row r="9245">
      <c r="A9245" s="22" t="s">
        <v>23818</v>
      </c>
      <c r="B9245" s="4" t="s">
        <v>13695</v>
      </c>
      <c r="C9245" s="4" t="s">
        <v>6083</v>
      </c>
      <c r="D9245" s="10">
        <v>1.592720328E9</v>
      </c>
      <c r="E9245" s="25">
        <v>0.07889903</v>
      </c>
      <c r="G9245" s="25"/>
    </row>
    <row r="9246">
      <c r="A9246" s="4" t="s">
        <v>23819</v>
      </c>
      <c r="B9246" s="4" t="s">
        <v>6521</v>
      </c>
      <c r="C9246" s="4" t="s">
        <v>9529</v>
      </c>
      <c r="D9246" s="10">
        <v>1.591303166E9</v>
      </c>
      <c r="E9246" s="25">
        <v>0.07889088</v>
      </c>
      <c r="G9246" s="25"/>
    </row>
    <row r="9247">
      <c r="A9247" s="4" t="s">
        <v>23820</v>
      </c>
      <c r="B9247" s="4" t="s">
        <v>7389</v>
      </c>
      <c r="C9247" s="4" t="s">
        <v>7403</v>
      </c>
      <c r="D9247" s="10">
        <v>1.591369821E9</v>
      </c>
      <c r="E9247" s="25">
        <v>0.078877605</v>
      </c>
      <c r="G9247" s="25"/>
    </row>
    <row r="9248">
      <c r="A9248" s="4" t="s">
        <v>23821</v>
      </c>
      <c r="B9248" s="4" t="s">
        <v>3294</v>
      </c>
      <c r="C9248" s="4" t="s">
        <v>3334</v>
      </c>
      <c r="D9248" s="10">
        <v>1.59145114E9</v>
      </c>
      <c r="E9248" s="25">
        <v>0.07886001</v>
      </c>
      <c r="G9248" s="25"/>
    </row>
    <row r="9249">
      <c r="A9249" s="4" t="s">
        <v>23822</v>
      </c>
      <c r="B9249" s="4" t="s">
        <v>9355</v>
      </c>
      <c r="C9249" s="4" t="s">
        <v>4621</v>
      </c>
      <c r="D9249" s="10">
        <v>1.592442606E9</v>
      </c>
      <c r="E9249" s="25">
        <v>0.07883317</v>
      </c>
      <c r="G9249" s="25"/>
    </row>
    <row r="9250">
      <c r="A9250" s="4" t="s">
        <v>23823</v>
      </c>
      <c r="B9250" s="4" t="s">
        <v>13366</v>
      </c>
      <c r="C9250" s="4" t="s">
        <v>8839</v>
      </c>
      <c r="D9250" s="10">
        <v>1.592348677E9</v>
      </c>
      <c r="E9250" s="25">
        <v>0.07881297</v>
      </c>
      <c r="G9250" s="25"/>
    </row>
    <row r="9251">
      <c r="A9251" s="22" t="s">
        <v>23824</v>
      </c>
      <c r="B9251" s="4" t="s">
        <v>2065</v>
      </c>
      <c r="C9251" s="4" t="s">
        <v>8258</v>
      </c>
      <c r="D9251" s="10">
        <v>1.592594035E9</v>
      </c>
      <c r="E9251" s="25">
        <v>0.07878586</v>
      </c>
      <c r="G9251" s="25"/>
    </row>
    <row r="9252">
      <c r="A9252" s="4" t="s">
        <v>23825</v>
      </c>
      <c r="B9252" s="4" t="s">
        <v>17062</v>
      </c>
      <c r="C9252" s="4" t="s">
        <v>12204</v>
      </c>
      <c r="D9252" s="10">
        <v>1.59242124E9</v>
      </c>
      <c r="E9252" s="25">
        <v>0.078745805</v>
      </c>
      <c r="G9252" s="25"/>
    </row>
    <row r="9253">
      <c r="A9253" s="4" t="s">
        <v>23826</v>
      </c>
      <c r="B9253" s="4" t="s">
        <v>13194</v>
      </c>
      <c r="C9253" s="4" t="s">
        <v>12161</v>
      </c>
      <c r="D9253" s="10">
        <v>1.593371082E9</v>
      </c>
      <c r="E9253" s="25">
        <v>0.078739576</v>
      </c>
      <c r="G9253" s="25"/>
    </row>
    <row r="9254">
      <c r="A9254" s="4" t="s">
        <v>23827</v>
      </c>
      <c r="B9254" s="4" t="s">
        <v>23828</v>
      </c>
      <c r="C9254" s="4" t="s">
        <v>587</v>
      </c>
      <c r="D9254" s="10">
        <v>1.593347713E9</v>
      </c>
      <c r="E9254" s="25">
        <v>0.0787289</v>
      </c>
      <c r="G9254" s="25"/>
    </row>
    <row r="9255">
      <c r="A9255" s="4" t="s">
        <v>23829</v>
      </c>
      <c r="B9255" s="4" t="s">
        <v>2989</v>
      </c>
      <c r="C9255" s="4" t="s">
        <v>11848</v>
      </c>
      <c r="D9255" s="10">
        <v>1.592176547E9</v>
      </c>
      <c r="E9255" s="25">
        <v>0.07872287</v>
      </c>
      <c r="G9255" s="25"/>
    </row>
    <row r="9256">
      <c r="A9256" s="4" t="s">
        <v>23830</v>
      </c>
      <c r="B9256" s="4" t="s">
        <v>10639</v>
      </c>
      <c r="C9256" s="4" t="s">
        <v>9961</v>
      </c>
      <c r="D9256" s="10">
        <v>1.592275507E9</v>
      </c>
      <c r="E9256" s="25">
        <v>0.078690216</v>
      </c>
      <c r="G9256" s="25"/>
    </row>
    <row r="9257">
      <c r="A9257" s="4" t="s">
        <v>23831</v>
      </c>
      <c r="B9257" s="4" t="s">
        <v>1619</v>
      </c>
      <c r="C9257" s="4" t="s">
        <v>6307</v>
      </c>
      <c r="D9257" s="10">
        <v>1.591488114E9</v>
      </c>
      <c r="E9257" s="25">
        <v>0.07868727</v>
      </c>
      <c r="G9257" s="25"/>
    </row>
    <row r="9258">
      <c r="A9258" s="4" t="s">
        <v>23832</v>
      </c>
      <c r="B9258" s="4" t="s">
        <v>23833</v>
      </c>
      <c r="C9258" s="4" t="s">
        <v>7475</v>
      </c>
      <c r="D9258" s="10">
        <v>1.591368975E9</v>
      </c>
      <c r="E9258" s="25">
        <v>0.078662075</v>
      </c>
      <c r="G9258" s="25"/>
    </row>
    <row r="9259">
      <c r="A9259" s="4" t="s">
        <v>23834</v>
      </c>
      <c r="B9259" s="4" t="s">
        <v>1777</v>
      </c>
      <c r="C9259" s="4" t="s">
        <v>3076</v>
      </c>
      <c r="D9259" s="10">
        <v>1.593387396E9</v>
      </c>
      <c r="E9259" s="25">
        <v>0.078655094</v>
      </c>
      <c r="G9259" s="25"/>
    </row>
    <row r="9260">
      <c r="A9260" s="22" t="s">
        <v>23835</v>
      </c>
      <c r="B9260" s="4" t="s">
        <v>2065</v>
      </c>
      <c r="C9260" s="4" t="s">
        <v>3554</v>
      </c>
      <c r="D9260" s="10">
        <v>1.592364574E9</v>
      </c>
      <c r="E9260" s="25">
        <v>0.07865003</v>
      </c>
      <c r="G9260" s="25"/>
    </row>
    <row r="9261">
      <c r="A9261" s="4" t="s">
        <v>23836</v>
      </c>
      <c r="B9261" s="4" t="s">
        <v>886</v>
      </c>
      <c r="C9261" s="4" t="s">
        <v>7382</v>
      </c>
      <c r="D9261" s="10">
        <v>1.592573093E9</v>
      </c>
      <c r="E9261" s="25">
        <v>0.078649275</v>
      </c>
      <c r="G9261" s="25"/>
    </row>
    <row r="9262">
      <c r="A9262" s="22" t="s">
        <v>23837</v>
      </c>
      <c r="B9262" s="4" t="s">
        <v>6354</v>
      </c>
      <c r="C9262" s="4" t="s">
        <v>2129</v>
      </c>
      <c r="D9262" s="10">
        <v>1.59214375E9</v>
      </c>
      <c r="E9262" s="25">
        <v>0.07862859</v>
      </c>
      <c r="G9262" s="25"/>
    </row>
    <row r="9263">
      <c r="A9263" s="4" t="s">
        <v>23838</v>
      </c>
      <c r="B9263" s="4" t="s">
        <v>14290</v>
      </c>
      <c r="C9263" s="4" t="s">
        <v>6927</v>
      </c>
      <c r="D9263" s="10">
        <v>1.593150067E9</v>
      </c>
      <c r="E9263" s="25">
        <v>0.07860682</v>
      </c>
      <c r="G9263" s="25"/>
    </row>
    <row r="9264">
      <c r="A9264" s="4" t="s">
        <v>23839</v>
      </c>
      <c r="B9264" s="4" t="s">
        <v>1215</v>
      </c>
      <c r="C9264" s="4" t="s">
        <v>1918</v>
      </c>
      <c r="D9264" s="10">
        <v>1.593042338E9</v>
      </c>
      <c r="E9264" s="25">
        <v>0.078604154</v>
      </c>
      <c r="G9264" s="25"/>
    </row>
    <row r="9265">
      <c r="A9265" s="4" t="s">
        <v>23840</v>
      </c>
      <c r="B9265" s="4" t="s">
        <v>23841</v>
      </c>
      <c r="C9265" s="4" t="s">
        <v>10053</v>
      </c>
      <c r="D9265" s="10">
        <v>1.592912168E9</v>
      </c>
      <c r="E9265" s="25">
        <v>0.07858779</v>
      </c>
      <c r="G9265" s="25"/>
    </row>
    <row r="9266">
      <c r="A9266" s="4" t="s">
        <v>23842</v>
      </c>
      <c r="B9266" s="4" t="s">
        <v>1790</v>
      </c>
      <c r="C9266" s="4" t="s">
        <v>9977</v>
      </c>
      <c r="D9266" s="10">
        <v>1.591308048E9</v>
      </c>
      <c r="E9266" s="25">
        <v>0.078583136</v>
      </c>
      <c r="G9266" s="25"/>
    </row>
    <row r="9267">
      <c r="A9267" s="4" t="s">
        <v>23843</v>
      </c>
      <c r="B9267" s="4" t="s">
        <v>17928</v>
      </c>
      <c r="C9267" s="4" t="s">
        <v>1437</v>
      </c>
      <c r="D9267" s="10">
        <v>1.591149939E9</v>
      </c>
      <c r="E9267" s="25">
        <v>0.07854493</v>
      </c>
      <c r="G9267" s="25"/>
    </row>
    <row r="9268">
      <c r="A9268" s="4" t="s">
        <v>23844</v>
      </c>
      <c r="B9268" s="4" t="s">
        <v>13098</v>
      </c>
      <c r="C9268" s="4" t="s">
        <v>11815</v>
      </c>
      <c r="D9268" s="10">
        <v>1.592149763E9</v>
      </c>
      <c r="E9268" s="25">
        <v>0.078526445</v>
      </c>
      <c r="G9268" s="25"/>
    </row>
    <row r="9269">
      <c r="A9269" s="4" t="s">
        <v>23845</v>
      </c>
      <c r="B9269" s="4" t="s">
        <v>13945</v>
      </c>
      <c r="C9269" s="4" t="s">
        <v>6944</v>
      </c>
      <c r="D9269" s="10">
        <v>1.591658301E9</v>
      </c>
      <c r="E9269" s="25">
        <v>0.07852487</v>
      </c>
      <c r="G9269" s="25"/>
    </row>
    <row r="9270">
      <c r="A9270" s="22" t="s">
        <v>23846</v>
      </c>
      <c r="B9270" s="4" t="s">
        <v>6282</v>
      </c>
      <c r="C9270" s="4" t="s">
        <v>845</v>
      </c>
      <c r="D9270" s="10">
        <v>1.592230541E9</v>
      </c>
      <c r="E9270" s="25">
        <v>0.078516796</v>
      </c>
      <c r="G9270" s="25"/>
    </row>
    <row r="9271">
      <c r="A9271" s="4" t="s">
        <v>23847</v>
      </c>
      <c r="B9271" s="4" t="s">
        <v>17069</v>
      </c>
      <c r="C9271" s="4" t="s">
        <v>3851</v>
      </c>
      <c r="D9271" s="10">
        <v>1.591196637E9</v>
      </c>
      <c r="E9271" s="25">
        <v>0.07851268</v>
      </c>
      <c r="G9271" s="25"/>
    </row>
    <row r="9272">
      <c r="A9272" s="4" t="s">
        <v>23848</v>
      </c>
      <c r="B9272" s="4" t="s">
        <v>10471</v>
      </c>
      <c r="C9272" s="4" t="s">
        <v>8972</v>
      </c>
      <c r="D9272" s="10">
        <v>1.591295756E9</v>
      </c>
      <c r="E9272" s="25">
        <v>0.07850255</v>
      </c>
      <c r="G9272" s="25"/>
    </row>
    <row r="9273">
      <c r="A9273" s="4" t="s">
        <v>23849</v>
      </c>
      <c r="B9273" s="4" t="s">
        <v>919</v>
      </c>
      <c r="C9273" s="4" t="s">
        <v>3652</v>
      </c>
      <c r="D9273" s="10">
        <v>1.591083707E9</v>
      </c>
      <c r="E9273" s="25">
        <v>0.07847825</v>
      </c>
      <c r="G9273" s="25"/>
    </row>
    <row r="9274">
      <c r="A9274" s="4" t="s">
        <v>23850</v>
      </c>
      <c r="B9274" s="4" t="s">
        <v>10061</v>
      </c>
      <c r="C9274" s="4" t="s">
        <v>7373</v>
      </c>
      <c r="D9274" s="10">
        <v>1.593048464E9</v>
      </c>
      <c r="E9274" s="25">
        <v>0.07847694</v>
      </c>
      <c r="G9274" s="25"/>
    </row>
    <row r="9275">
      <c r="A9275" s="4" t="s">
        <v>23851</v>
      </c>
      <c r="B9275" s="4" t="s">
        <v>886</v>
      </c>
      <c r="C9275" s="4" t="s">
        <v>9183</v>
      </c>
      <c r="D9275" s="10">
        <v>1.593530162E9</v>
      </c>
      <c r="E9275" s="25">
        <v>0.07845326</v>
      </c>
      <c r="G9275" s="25"/>
    </row>
    <row r="9276">
      <c r="A9276" s="4" t="s">
        <v>23852</v>
      </c>
      <c r="B9276" s="4" t="s">
        <v>13299</v>
      </c>
      <c r="C9276" s="4" t="s">
        <v>6073</v>
      </c>
      <c r="D9276" s="10">
        <v>1.591990274E9</v>
      </c>
      <c r="E9276" s="25">
        <v>0.07845298</v>
      </c>
      <c r="G9276" s="25"/>
    </row>
    <row r="9277">
      <c r="A9277" s="4" t="s">
        <v>23853</v>
      </c>
      <c r="B9277" s="4" t="s">
        <v>1619</v>
      </c>
      <c r="C9277" s="4" t="s">
        <v>3909</v>
      </c>
      <c r="D9277" s="10">
        <v>1.59130772E9</v>
      </c>
      <c r="E9277" s="25">
        <v>0.0784434</v>
      </c>
      <c r="G9277" s="25"/>
    </row>
    <row r="9278">
      <c r="A9278" s="4" t="s">
        <v>23854</v>
      </c>
      <c r="B9278" s="4" t="s">
        <v>4826</v>
      </c>
      <c r="C9278" s="4" t="s">
        <v>8550</v>
      </c>
      <c r="D9278" s="10">
        <v>1.59129503E9</v>
      </c>
      <c r="E9278" s="25">
        <v>0.07842704</v>
      </c>
      <c r="G9278" s="25"/>
    </row>
    <row r="9279">
      <c r="A9279" s="4" t="s">
        <v>23855</v>
      </c>
      <c r="B9279" s="4" t="s">
        <v>23856</v>
      </c>
      <c r="C9279" s="4" t="s">
        <v>11796</v>
      </c>
      <c r="D9279" s="10">
        <v>1.591736612E9</v>
      </c>
      <c r="E9279" s="25">
        <v>0.07841437</v>
      </c>
      <c r="G9279" s="25"/>
    </row>
    <row r="9280">
      <c r="A9280" s="4" t="s">
        <v>23857</v>
      </c>
      <c r="B9280" s="4" t="s">
        <v>5337</v>
      </c>
      <c r="C9280" s="4" t="s">
        <v>10782</v>
      </c>
      <c r="D9280" s="10">
        <v>1.591573773E9</v>
      </c>
      <c r="E9280" s="25">
        <v>0.0784065</v>
      </c>
      <c r="G9280" s="25"/>
    </row>
    <row r="9281">
      <c r="A9281" s="4" t="s">
        <v>23858</v>
      </c>
      <c r="B9281" s="4" t="s">
        <v>1790</v>
      </c>
      <c r="C9281" s="4" t="s">
        <v>12045</v>
      </c>
      <c r="D9281" s="10">
        <v>1.592513088E9</v>
      </c>
      <c r="E9281" s="25">
        <v>0.07839328</v>
      </c>
      <c r="G9281" s="25"/>
    </row>
    <row r="9282">
      <c r="A9282" s="22" t="s">
        <v>23859</v>
      </c>
      <c r="B9282" s="4" t="s">
        <v>1790</v>
      </c>
      <c r="C9282" s="4" t="s">
        <v>10915</v>
      </c>
      <c r="D9282" s="10">
        <v>1.591919747E9</v>
      </c>
      <c r="E9282" s="25">
        <v>0.07838068</v>
      </c>
      <c r="G9282" s="25"/>
    </row>
    <row r="9283">
      <c r="A9283" s="22" t="s">
        <v>23860</v>
      </c>
      <c r="B9283" s="4" t="s">
        <v>5400</v>
      </c>
      <c r="C9283" s="4" t="s">
        <v>3897</v>
      </c>
      <c r="D9283" s="10">
        <v>1.5924975E9</v>
      </c>
      <c r="E9283" s="25">
        <v>0.07838041</v>
      </c>
      <c r="G9283" s="25"/>
    </row>
    <row r="9284">
      <c r="A9284" s="4" t="s">
        <v>23861</v>
      </c>
      <c r="B9284" s="4" t="s">
        <v>6034</v>
      </c>
      <c r="C9284" s="4" t="s">
        <v>9787</v>
      </c>
      <c r="D9284" s="10">
        <v>1.592179245E9</v>
      </c>
      <c r="E9284" s="25">
        <v>0.07835028</v>
      </c>
      <c r="G9284" s="25"/>
    </row>
    <row r="9285">
      <c r="A9285" s="4" t="s">
        <v>23862</v>
      </c>
      <c r="B9285" s="4" t="s">
        <v>3294</v>
      </c>
      <c r="C9285" s="4" t="s">
        <v>9005</v>
      </c>
      <c r="D9285" s="10">
        <v>1.59196709E9</v>
      </c>
      <c r="E9285" s="25">
        <v>0.078344196</v>
      </c>
      <c r="G9285" s="25"/>
    </row>
    <row r="9286">
      <c r="A9286" s="4" t="s">
        <v>23863</v>
      </c>
      <c r="B9286" s="4" t="s">
        <v>10639</v>
      </c>
      <c r="C9286" s="4" t="s">
        <v>11030</v>
      </c>
      <c r="D9286" s="10">
        <v>1.591985659E9</v>
      </c>
      <c r="E9286" s="25">
        <v>0.078339055</v>
      </c>
      <c r="G9286" s="25"/>
    </row>
    <row r="9287">
      <c r="A9287" s="4" t="s">
        <v>23864</v>
      </c>
      <c r="B9287" s="4" t="s">
        <v>13945</v>
      </c>
      <c r="C9287" s="4" t="s">
        <v>2642</v>
      </c>
      <c r="D9287" s="10">
        <v>1.592275158E9</v>
      </c>
      <c r="E9287" s="25">
        <v>0.07833652</v>
      </c>
      <c r="G9287" s="25"/>
    </row>
    <row r="9288">
      <c r="A9288" s="4" t="s">
        <v>23865</v>
      </c>
      <c r="B9288" s="4" t="s">
        <v>20137</v>
      </c>
      <c r="C9288" s="4" t="s">
        <v>9957</v>
      </c>
      <c r="D9288" s="10">
        <v>1.591030927E9</v>
      </c>
      <c r="E9288" s="25">
        <v>0.07833338</v>
      </c>
      <c r="G9288" s="25"/>
    </row>
    <row r="9289">
      <c r="A9289" s="4" t="s">
        <v>23866</v>
      </c>
      <c r="B9289" s="4" t="s">
        <v>11591</v>
      </c>
      <c r="C9289" s="4" t="s">
        <v>3628</v>
      </c>
      <c r="D9289" s="10">
        <v>1.592442438E9</v>
      </c>
      <c r="E9289" s="25">
        <v>0.07829086</v>
      </c>
      <c r="G9289" s="25"/>
    </row>
    <row r="9290">
      <c r="A9290" s="4" t="s">
        <v>23867</v>
      </c>
      <c r="B9290" s="4" t="s">
        <v>13302</v>
      </c>
      <c r="C9290" s="4" t="s">
        <v>9677</v>
      </c>
      <c r="D9290" s="10">
        <v>1.591493239E9</v>
      </c>
      <c r="E9290" s="25">
        <v>0.078279085</v>
      </c>
      <c r="G9290" s="25"/>
    </row>
    <row r="9291">
      <c r="A9291" s="4" t="s">
        <v>23868</v>
      </c>
      <c r="B9291" s="4" t="s">
        <v>23869</v>
      </c>
      <c r="C9291" s="4" t="s">
        <v>11619</v>
      </c>
      <c r="D9291" s="10">
        <v>1.592764195E9</v>
      </c>
      <c r="E9291" s="25">
        <v>0.07823924</v>
      </c>
      <c r="G9291" s="25"/>
    </row>
    <row r="9292">
      <c r="A9292" s="4" t="s">
        <v>23870</v>
      </c>
      <c r="B9292" s="4" t="s">
        <v>11083</v>
      </c>
      <c r="C9292" s="4" t="s">
        <v>6566</v>
      </c>
      <c r="D9292" s="10">
        <v>1.593141593E9</v>
      </c>
      <c r="E9292" s="25">
        <v>0.07822862</v>
      </c>
      <c r="G9292" s="25"/>
    </row>
    <row r="9293">
      <c r="A9293" s="4" t="s">
        <v>23871</v>
      </c>
      <c r="B9293" s="4" t="s">
        <v>8068</v>
      </c>
      <c r="C9293" s="4" t="s">
        <v>9731</v>
      </c>
      <c r="D9293" s="10">
        <v>1.592521637E9</v>
      </c>
      <c r="E9293" s="25">
        <v>0.078220755</v>
      </c>
      <c r="G9293" s="25"/>
    </row>
    <row r="9294">
      <c r="A9294" s="4" t="s">
        <v>23872</v>
      </c>
      <c r="B9294" s="4" t="s">
        <v>17062</v>
      </c>
      <c r="C9294" s="4" t="s">
        <v>6091</v>
      </c>
      <c r="D9294" s="10">
        <v>1.592837813E9</v>
      </c>
      <c r="E9294" s="25">
        <v>0.07820754</v>
      </c>
      <c r="G9294" s="25"/>
    </row>
    <row r="9295">
      <c r="A9295" s="4" t="s">
        <v>23873</v>
      </c>
      <c r="B9295" s="4" t="s">
        <v>15853</v>
      </c>
      <c r="C9295" s="4" t="s">
        <v>6695</v>
      </c>
      <c r="D9295" s="10">
        <v>1.591755815E9</v>
      </c>
      <c r="E9295" s="25">
        <v>0.07813688</v>
      </c>
      <c r="G9295" s="25"/>
    </row>
    <row r="9296">
      <c r="A9296" s="4" t="s">
        <v>23874</v>
      </c>
      <c r="B9296" s="4" t="s">
        <v>13715</v>
      </c>
      <c r="C9296" s="4" t="s">
        <v>4757</v>
      </c>
      <c r="D9296" s="10">
        <v>1.592833689E9</v>
      </c>
      <c r="E9296" s="25">
        <v>0.07808163</v>
      </c>
      <c r="G9296" s="25"/>
    </row>
    <row r="9297">
      <c r="A9297" s="4" t="s">
        <v>23875</v>
      </c>
      <c r="B9297" s="4" t="s">
        <v>16421</v>
      </c>
      <c r="C9297" s="4" t="s">
        <v>6732</v>
      </c>
      <c r="D9297" s="10">
        <v>1.591206799E9</v>
      </c>
      <c r="E9297" s="25">
        <v>0.07807944</v>
      </c>
      <c r="G9297" s="25"/>
    </row>
    <row r="9298">
      <c r="A9298" s="4" t="s">
        <v>23876</v>
      </c>
      <c r="B9298" s="4" t="s">
        <v>16738</v>
      </c>
      <c r="C9298" s="4" t="s">
        <v>3037</v>
      </c>
      <c r="D9298" s="10">
        <v>1.592152968E9</v>
      </c>
      <c r="E9298" s="25">
        <v>0.07807787</v>
      </c>
      <c r="G9298" s="25"/>
    </row>
    <row r="9299">
      <c r="A9299" s="4" t="s">
        <v>23877</v>
      </c>
      <c r="B9299" s="4" t="s">
        <v>18212</v>
      </c>
      <c r="C9299" s="4" t="s">
        <v>5524</v>
      </c>
      <c r="D9299" s="10">
        <v>1.593188723E9</v>
      </c>
      <c r="E9299" s="25">
        <v>0.0780639</v>
      </c>
      <c r="G9299" s="25"/>
    </row>
    <row r="9300">
      <c r="A9300" s="4" t="s">
        <v>23878</v>
      </c>
      <c r="B9300" s="4" t="s">
        <v>14055</v>
      </c>
      <c r="C9300" s="4" t="s">
        <v>11184</v>
      </c>
      <c r="D9300" s="10">
        <v>1.591591602E9</v>
      </c>
      <c r="E9300" s="25">
        <v>0.07804555</v>
      </c>
      <c r="G9300" s="25"/>
    </row>
    <row r="9301">
      <c r="A9301" s="4" t="s">
        <v>23879</v>
      </c>
      <c r="B9301" s="4" t="s">
        <v>886</v>
      </c>
      <c r="C9301" s="4" t="s">
        <v>845</v>
      </c>
      <c r="D9301" s="10">
        <v>1.592230957E9</v>
      </c>
      <c r="E9301" s="25">
        <v>0.07798421</v>
      </c>
      <c r="G9301" s="25"/>
    </row>
    <row r="9302">
      <c r="A9302" s="4" t="s">
        <v>23880</v>
      </c>
      <c r="B9302" s="4" t="s">
        <v>23881</v>
      </c>
      <c r="C9302" s="4" t="s">
        <v>12292</v>
      </c>
      <c r="D9302" s="10">
        <v>1.593249784E9</v>
      </c>
      <c r="E9302" s="25">
        <v>0.07797729</v>
      </c>
      <c r="G9302" s="25"/>
    </row>
    <row r="9303">
      <c r="A9303" s="4" t="s">
        <v>23882</v>
      </c>
      <c r="B9303" s="4" t="s">
        <v>17973</v>
      </c>
      <c r="C9303" s="4" t="s">
        <v>6618</v>
      </c>
      <c r="D9303" s="10">
        <v>1.591551592E9</v>
      </c>
      <c r="E9303" s="25">
        <v>0.07796839</v>
      </c>
      <c r="G9303" s="25"/>
    </row>
    <row r="9304">
      <c r="A9304" s="4" t="s">
        <v>23883</v>
      </c>
      <c r="B9304" s="4" t="s">
        <v>14145</v>
      </c>
      <c r="C9304" s="4" t="s">
        <v>8506</v>
      </c>
      <c r="D9304" s="10">
        <v>1.592661257E9</v>
      </c>
      <c r="E9304" s="25">
        <v>0.07791485</v>
      </c>
      <c r="G9304" s="25"/>
    </row>
    <row r="9305">
      <c r="A9305" s="4" t="s">
        <v>23884</v>
      </c>
      <c r="B9305" s="4" t="s">
        <v>13987</v>
      </c>
      <c r="C9305" s="4" t="s">
        <v>8783</v>
      </c>
      <c r="D9305" s="10">
        <v>1.592727342E9</v>
      </c>
      <c r="E9305" s="25">
        <v>0.077913344</v>
      </c>
      <c r="G9305" s="25"/>
    </row>
    <row r="9306">
      <c r="A9306" s="4" t="s">
        <v>23885</v>
      </c>
      <c r="B9306" s="4" t="s">
        <v>13752</v>
      </c>
      <c r="C9306" s="4" t="s">
        <v>6767</v>
      </c>
      <c r="D9306" s="10">
        <v>1.5913684E9</v>
      </c>
      <c r="E9306" s="25">
        <v>0.07787987</v>
      </c>
      <c r="G9306" s="25"/>
    </row>
    <row r="9307">
      <c r="A9307" s="4" t="s">
        <v>23886</v>
      </c>
      <c r="B9307" s="4" t="s">
        <v>1790</v>
      </c>
      <c r="C9307" s="4" t="s">
        <v>2564</v>
      </c>
      <c r="D9307" s="10">
        <v>1.59286673E9</v>
      </c>
      <c r="E9307" s="25">
        <v>0.0778774</v>
      </c>
      <c r="G9307" s="25"/>
    </row>
    <row r="9308">
      <c r="A9308" s="4" t="s">
        <v>23887</v>
      </c>
      <c r="B9308" s="4" t="s">
        <v>13607</v>
      </c>
      <c r="C9308" s="4" t="s">
        <v>4757</v>
      </c>
      <c r="D9308" s="10">
        <v>1.592847278E9</v>
      </c>
      <c r="E9308" s="25">
        <v>0.07782777</v>
      </c>
      <c r="G9308" s="25"/>
    </row>
    <row r="9309">
      <c r="A9309" s="22" t="s">
        <v>23888</v>
      </c>
      <c r="B9309" s="4" t="s">
        <v>13537</v>
      </c>
      <c r="C9309" s="4" t="s">
        <v>2143</v>
      </c>
      <c r="D9309" s="10">
        <v>1.591807657E9</v>
      </c>
      <c r="E9309" s="25">
        <v>0.07781421</v>
      </c>
      <c r="G9309" s="25"/>
    </row>
    <row r="9310">
      <c r="A9310" s="4" t="s">
        <v>23889</v>
      </c>
      <c r="B9310" s="4" t="s">
        <v>5714</v>
      </c>
      <c r="C9310" s="4" t="s">
        <v>6555</v>
      </c>
      <c r="D9310" s="10">
        <v>1.591284441E9</v>
      </c>
      <c r="E9310" s="25">
        <v>0.07781154</v>
      </c>
      <c r="G9310" s="25"/>
    </row>
    <row r="9311">
      <c r="A9311" s="4" t="s">
        <v>23890</v>
      </c>
      <c r="B9311" s="4" t="s">
        <v>16885</v>
      </c>
      <c r="C9311" s="4" t="s">
        <v>5923</v>
      </c>
      <c r="D9311" s="10">
        <v>1.59288716E9</v>
      </c>
      <c r="E9311" s="25">
        <v>0.077726915</v>
      </c>
      <c r="G9311" s="25"/>
    </row>
    <row r="9312">
      <c r="A9312" s="4" t="s">
        <v>23891</v>
      </c>
      <c r="B9312" s="4" t="s">
        <v>6282</v>
      </c>
      <c r="C9312" s="4" t="s">
        <v>488</v>
      </c>
      <c r="D9312" s="10">
        <v>1.592949247E9</v>
      </c>
      <c r="E9312" s="25">
        <v>0.077722535</v>
      </c>
      <c r="G9312" s="25"/>
    </row>
    <row r="9313">
      <c r="A9313" s="4" t="s">
        <v>23892</v>
      </c>
      <c r="B9313" s="4" t="s">
        <v>13376</v>
      </c>
      <c r="C9313" s="4" t="s">
        <v>7867</v>
      </c>
      <c r="D9313" s="10">
        <v>1.591310611E9</v>
      </c>
      <c r="E9313" s="25">
        <v>0.077720135</v>
      </c>
      <c r="G9313" s="25"/>
    </row>
    <row r="9314">
      <c r="A9314" s="4" t="s">
        <v>23893</v>
      </c>
      <c r="B9314" s="4" t="s">
        <v>13762</v>
      </c>
      <c r="C9314" s="4" t="s">
        <v>4757</v>
      </c>
      <c r="D9314" s="10">
        <v>1.592840885E9</v>
      </c>
      <c r="E9314" s="25">
        <v>0.07770644</v>
      </c>
      <c r="G9314" s="25"/>
    </row>
    <row r="9315">
      <c r="A9315" s="4" t="s">
        <v>23894</v>
      </c>
      <c r="B9315" s="4" t="s">
        <v>1359</v>
      </c>
      <c r="C9315" s="4" t="s">
        <v>466</v>
      </c>
      <c r="D9315" s="10">
        <v>1.592488711E9</v>
      </c>
      <c r="E9315" s="25">
        <v>0.07769631</v>
      </c>
      <c r="G9315" s="25"/>
    </row>
    <row r="9316">
      <c r="A9316" s="22" t="s">
        <v>23895</v>
      </c>
      <c r="B9316" s="4" t="s">
        <v>19333</v>
      </c>
      <c r="C9316" s="4" t="s">
        <v>5947</v>
      </c>
      <c r="D9316" s="10">
        <v>1.592627983E9</v>
      </c>
      <c r="E9316" s="25">
        <v>0.07767344</v>
      </c>
      <c r="G9316" s="25"/>
    </row>
    <row r="9317">
      <c r="A9317" s="4" t="s">
        <v>23896</v>
      </c>
      <c r="B9317" s="4" t="s">
        <v>23897</v>
      </c>
      <c r="C9317" s="4" t="s">
        <v>6221</v>
      </c>
      <c r="D9317" s="10">
        <v>1.593353667E9</v>
      </c>
      <c r="E9317" s="25">
        <v>0.07765455</v>
      </c>
      <c r="G9317" s="25"/>
    </row>
    <row r="9318">
      <c r="A9318" s="4" t="s">
        <v>23898</v>
      </c>
      <c r="B9318" s="4" t="s">
        <v>7059</v>
      </c>
      <c r="C9318" s="4" t="s">
        <v>7466</v>
      </c>
      <c r="D9318" s="10">
        <v>1.592440854E9</v>
      </c>
      <c r="E9318" s="25">
        <v>0.0776451</v>
      </c>
      <c r="G9318" s="25"/>
    </row>
    <row r="9319">
      <c r="A9319" s="4" t="s">
        <v>23899</v>
      </c>
      <c r="B9319" s="4" t="s">
        <v>23900</v>
      </c>
      <c r="C9319" s="4" t="s">
        <v>916</v>
      </c>
      <c r="D9319" s="10">
        <v>1.591238099E9</v>
      </c>
      <c r="E9319" s="25">
        <v>0.07763997</v>
      </c>
      <c r="G9319" s="25"/>
    </row>
    <row r="9320">
      <c r="A9320" s="4" t="s">
        <v>23901</v>
      </c>
      <c r="B9320" s="4" t="s">
        <v>15157</v>
      </c>
      <c r="C9320" s="4" t="s">
        <v>142</v>
      </c>
      <c r="D9320" s="10">
        <v>1.592216527E9</v>
      </c>
      <c r="E9320" s="25">
        <v>0.07763086</v>
      </c>
      <c r="G9320" s="25"/>
    </row>
    <row r="9321">
      <c r="A9321" s="22" t="s">
        <v>23902</v>
      </c>
      <c r="B9321" s="4" t="s">
        <v>930</v>
      </c>
      <c r="C9321" s="4" t="s">
        <v>11519</v>
      </c>
      <c r="D9321" s="10">
        <v>1.593377395E9</v>
      </c>
      <c r="E9321" s="25">
        <v>0.07762812</v>
      </c>
      <c r="G9321" s="25"/>
    </row>
    <row r="9322">
      <c r="A9322" s="4" t="s">
        <v>23903</v>
      </c>
      <c r="B9322" s="4" t="s">
        <v>1790</v>
      </c>
      <c r="C9322" s="4" t="s">
        <v>12382</v>
      </c>
      <c r="D9322" s="10">
        <v>1.591025883E9</v>
      </c>
      <c r="E9322" s="25">
        <v>0.07759122</v>
      </c>
      <c r="G9322" s="25"/>
    </row>
    <row r="9323">
      <c r="A9323" s="4" t="s">
        <v>23904</v>
      </c>
      <c r="B9323" s="4" t="s">
        <v>13314</v>
      </c>
      <c r="C9323" s="4" t="s">
        <v>587</v>
      </c>
      <c r="D9323" s="10">
        <v>1.593312369E9</v>
      </c>
      <c r="E9323" s="25">
        <v>0.07756685</v>
      </c>
      <c r="G9323" s="25"/>
    </row>
    <row r="9324">
      <c r="A9324" s="4" t="s">
        <v>23905</v>
      </c>
      <c r="B9324" s="4" t="s">
        <v>1790</v>
      </c>
      <c r="C9324" s="4" t="s">
        <v>1342</v>
      </c>
      <c r="D9324" s="10">
        <v>1.592942187E9</v>
      </c>
      <c r="E9324" s="25">
        <v>0.077551715</v>
      </c>
      <c r="G9324" s="25"/>
    </row>
    <row r="9325">
      <c r="A9325" s="4" t="s">
        <v>23906</v>
      </c>
      <c r="B9325" s="4" t="s">
        <v>20987</v>
      </c>
      <c r="C9325" s="4" t="s">
        <v>10253</v>
      </c>
      <c r="D9325" s="10">
        <v>1.591444124E9</v>
      </c>
      <c r="E9325" s="25">
        <v>0.077525906</v>
      </c>
      <c r="G9325" s="25"/>
    </row>
    <row r="9326">
      <c r="A9326" s="4" t="s">
        <v>23907</v>
      </c>
      <c r="B9326" s="4" t="s">
        <v>16971</v>
      </c>
      <c r="C9326" s="4" t="s">
        <v>9040</v>
      </c>
      <c r="D9326" s="10">
        <v>1.592035217E9</v>
      </c>
      <c r="E9326" s="25">
        <v>0.07749865</v>
      </c>
      <c r="G9326" s="25"/>
    </row>
    <row r="9327">
      <c r="A9327" s="4" t="s">
        <v>23908</v>
      </c>
      <c r="B9327" s="4" t="s">
        <v>1041</v>
      </c>
      <c r="C9327" s="4" t="s">
        <v>11168</v>
      </c>
      <c r="D9327" s="10">
        <v>1.593604214E9</v>
      </c>
      <c r="E9327" s="25">
        <v>0.07745217</v>
      </c>
      <c r="G9327" s="25"/>
    </row>
    <row r="9328">
      <c r="A9328" s="22" t="s">
        <v>23909</v>
      </c>
      <c r="B9328" s="4" t="s">
        <v>3886</v>
      </c>
      <c r="C9328" s="4" t="s">
        <v>371</v>
      </c>
      <c r="D9328" s="10">
        <v>1.593470558E9</v>
      </c>
      <c r="E9328" s="25">
        <v>0.07743888</v>
      </c>
      <c r="G9328" s="25"/>
    </row>
    <row r="9329">
      <c r="A9329" s="4" t="s">
        <v>23910</v>
      </c>
      <c r="B9329" s="4" t="s">
        <v>9077</v>
      </c>
      <c r="C9329" s="4" t="s">
        <v>9079</v>
      </c>
      <c r="D9329" s="10">
        <v>1.591212443E9</v>
      </c>
      <c r="E9329" s="25">
        <v>0.07739445</v>
      </c>
      <c r="G9329" s="25"/>
    </row>
    <row r="9330">
      <c r="A9330" s="4" t="s">
        <v>23911</v>
      </c>
      <c r="B9330" s="4" t="s">
        <v>13813</v>
      </c>
      <c r="C9330" s="4" t="s">
        <v>12561</v>
      </c>
      <c r="D9330" s="10">
        <v>1.591793859E9</v>
      </c>
      <c r="E9330" s="25">
        <v>0.07738952</v>
      </c>
      <c r="G9330" s="25"/>
    </row>
    <row r="9331">
      <c r="A9331" s="4" t="s">
        <v>23912</v>
      </c>
      <c r="B9331" s="4" t="s">
        <v>13230</v>
      </c>
      <c r="C9331" s="4" t="s">
        <v>6634</v>
      </c>
      <c r="D9331" s="10">
        <v>1.592178051E9</v>
      </c>
      <c r="E9331" s="25">
        <v>0.07737884</v>
      </c>
      <c r="G9331" s="25"/>
    </row>
    <row r="9332">
      <c r="A9332" s="4" t="s">
        <v>23913</v>
      </c>
      <c r="B9332" s="4" t="s">
        <v>13663</v>
      </c>
      <c r="C9332" s="4" t="s">
        <v>5488</v>
      </c>
      <c r="D9332" s="10">
        <v>1.591667276E9</v>
      </c>
      <c r="E9332" s="25">
        <v>0.07736885</v>
      </c>
      <c r="G9332" s="25"/>
    </row>
    <row r="9333">
      <c r="A9333" s="4" t="s">
        <v>23914</v>
      </c>
      <c r="B9333" s="4" t="s">
        <v>23915</v>
      </c>
      <c r="C9333" s="4" t="s">
        <v>6221</v>
      </c>
      <c r="D9333" s="10">
        <v>1.593363064E9</v>
      </c>
      <c r="E9333" s="25">
        <v>0.07736467</v>
      </c>
      <c r="G9333" s="25"/>
    </row>
    <row r="9334">
      <c r="A9334" s="4" t="s">
        <v>23916</v>
      </c>
      <c r="B9334" s="4" t="s">
        <v>14107</v>
      </c>
      <c r="C9334" s="4" t="s">
        <v>4110</v>
      </c>
      <c r="D9334" s="10">
        <v>1.593187639E9</v>
      </c>
      <c r="E9334" s="25">
        <v>0.07732873</v>
      </c>
      <c r="G9334" s="25"/>
    </row>
    <row r="9335">
      <c r="A9335" s="4" t="s">
        <v>23917</v>
      </c>
      <c r="B9335" s="4" t="s">
        <v>16738</v>
      </c>
      <c r="C9335" s="4" t="s">
        <v>7780</v>
      </c>
      <c r="D9335" s="10">
        <v>1.59245758E9</v>
      </c>
      <c r="E9335" s="25">
        <v>0.07729148</v>
      </c>
      <c r="G9335" s="25"/>
    </row>
    <row r="9336">
      <c r="A9336" s="4" t="s">
        <v>23918</v>
      </c>
      <c r="B9336" s="4" t="s">
        <v>23919</v>
      </c>
      <c r="C9336" s="4" t="s">
        <v>7808</v>
      </c>
      <c r="D9336" s="10">
        <v>1.593456999E9</v>
      </c>
      <c r="E9336" s="25">
        <v>0.07728888</v>
      </c>
      <c r="G9336" s="25"/>
    </row>
    <row r="9337">
      <c r="A9337" s="4" t="s">
        <v>23920</v>
      </c>
      <c r="B9337" s="4" t="s">
        <v>19016</v>
      </c>
      <c r="C9337" s="4" t="s">
        <v>9332</v>
      </c>
      <c r="D9337" s="10">
        <v>1.592950385E9</v>
      </c>
      <c r="E9337" s="25">
        <v>0.07726998</v>
      </c>
      <c r="G9337" s="25"/>
    </row>
    <row r="9338">
      <c r="A9338" s="4" t="s">
        <v>23921</v>
      </c>
      <c r="B9338" s="4" t="s">
        <v>4375</v>
      </c>
      <c r="C9338" s="4" t="s">
        <v>2143</v>
      </c>
      <c r="D9338" s="10">
        <v>1.591808779E9</v>
      </c>
      <c r="E9338" s="25">
        <v>0.07726888</v>
      </c>
      <c r="G9338" s="25"/>
    </row>
    <row r="9339">
      <c r="A9339" s="22" t="s">
        <v>23922</v>
      </c>
      <c r="B9339" s="4" t="s">
        <v>2065</v>
      </c>
      <c r="C9339" s="4" t="s">
        <v>9121</v>
      </c>
      <c r="D9339" s="10">
        <v>1.592513086E9</v>
      </c>
      <c r="E9339" s="25">
        <v>0.07716551</v>
      </c>
      <c r="G9339" s="25"/>
    </row>
    <row r="9340">
      <c r="A9340" s="4" t="s">
        <v>23923</v>
      </c>
      <c r="B9340" s="4" t="s">
        <v>6663</v>
      </c>
      <c r="C9340" s="4" t="s">
        <v>8506</v>
      </c>
      <c r="D9340" s="10">
        <v>1.592653911E9</v>
      </c>
      <c r="E9340" s="25">
        <v>0.07716544</v>
      </c>
      <c r="G9340" s="25"/>
    </row>
    <row r="9341">
      <c r="A9341" s="22" t="s">
        <v>23924</v>
      </c>
      <c r="B9341" s="4" t="s">
        <v>5337</v>
      </c>
      <c r="C9341" s="4" t="s">
        <v>4792</v>
      </c>
      <c r="D9341" s="10">
        <v>1.591100287E9</v>
      </c>
      <c r="E9341" s="25">
        <v>0.077147774</v>
      </c>
      <c r="G9341" s="25"/>
    </row>
    <row r="9342">
      <c r="A9342" s="22" t="s">
        <v>23925</v>
      </c>
      <c r="B9342" s="4" t="s">
        <v>2989</v>
      </c>
      <c r="C9342" s="4" t="s">
        <v>2527</v>
      </c>
      <c r="D9342" s="10">
        <v>1.592881649E9</v>
      </c>
      <c r="E9342" s="25">
        <v>0.07710471</v>
      </c>
      <c r="G9342" s="25"/>
    </row>
    <row r="9343">
      <c r="A9343" s="4" t="s">
        <v>23926</v>
      </c>
      <c r="B9343" s="4" t="s">
        <v>2323</v>
      </c>
      <c r="C9343" s="4" t="s">
        <v>2169</v>
      </c>
      <c r="D9343" s="10">
        <v>1.591222787E9</v>
      </c>
      <c r="E9343" s="25">
        <v>0.07709992</v>
      </c>
      <c r="G9343" s="25"/>
    </row>
    <row r="9344">
      <c r="A9344" s="4" t="s">
        <v>23927</v>
      </c>
      <c r="B9344" s="4" t="s">
        <v>15720</v>
      </c>
      <c r="C9344" s="4" t="s">
        <v>9363</v>
      </c>
      <c r="D9344" s="10">
        <v>1.591714855E9</v>
      </c>
      <c r="E9344" s="25">
        <v>0.07708157</v>
      </c>
      <c r="G9344" s="25"/>
    </row>
    <row r="9345">
      <c r="A9345" s="4" t="s">
        <v>23928</v>
      </c>
      <c r="B9345" s="4" t="s">
        <v>1215</v>
      </c>
      <c r="C9345" s="4" t="s">
        <v>3778</v>
      </c>
      <c r="D9345" s="10">
        <v>1.591321279E9</v>
      </c>
      <c r="E9345" s="25">
        <v>0.07707595</v>
      </c>
      <c r="G9345" s="25"/>
    </row>
    <row r="9346">
      <c r="A9346" s="4" t="s">
        <v>23929</v>
      </c>
      <c r="B9346" s="4" t="s">
        <v>8489</v>
      </c>
      <c r="C9346" s="4" t="s">
        <v>12434</v>
      </c>
      <c r="D9346" s="10">
        <v>1.592968323E9</v>
      </c>
      <c r="E9346" s="25">
        <v>0.07707041</v>
      </c>
      <c r="G9346" s="25"/>
    </row>
    <row r="9347">
      <c r="A9347" s="4" t="s">
        <v>23930</v>
      </c>
      <c r="B9347" s="4" t="s">
        <v>1215</v>
      </c>
      <c r="C9347" s="4" t="s">
        <v>10893</v>
      </c>
      <c r="D9347" s="10">
        <v>1.592749446E9</v>
      </c>
      <c r="E9347" s="25">
        <v>0.07703234</v>
      </c>
      <c r="G9347" s="25"/>
    </row>
    <row r="9348">
      <c r="A9348" s="22" t="s">
        <v>23931</v>
      </c>
      <c r="B9348" s="10">
        <v>1.9830602E7</v>
      </c>
      <c r="C9348" s="4" t="s">
        <v>4749</v>
      </c>
      <c r="D9348" s="10">
        <v>1.59144023E9</v>
      </c>
      <c r="E9348" s="25">
        <v>0.077022895</v>
      </c>
      <c r="G9348" s="25"/>
    </row>
    <row r="9349">
      <c r="A9349" s="4" t="s">
        <v>23932</v>
      </c>
      <c r="B9349" s="4" t="s">
        <v>17405</v>
      </c>
      <c r="C9349" s="4" t="s">
        <v>12402</v>
      </c>
      <c r="D9349" s="10">
        <v>1.591393444E9</v>
      </c>
      <c r="E9349" s="25">
        <v>0.076954156</v>
      </c>
      <c r="G9349" s="25"/>
    </row>
    <row r="9350">
      <c r="A9350" s="22" t="s">
        <v>23933</v>
      </c>
      <c r="B9350" s="4" t="s">
        <v>13945</v>
      </c>
      <c r="C9350" s="4" t="s">
        <v>9153</v>
      </c>
      <c r="D9350" s="10">
        <v>1.592012875E9</v>
      </c>
      <c r="E9350" s="25">
        <v>0.07691239</v>
      </c>
      <c r="G9350" s="25"/>
    </row>
    <row r="9351">
      <c r="A9351" s="4" t="s">
        <v>23934</v>
      </c>
      <c r="B9351" s="4" t="s">
        <v>23935</v>
      </c>
      <c r="C9351" s="4" t="s">
        <v>9921</v>
      </c>
      <c r="D9351" s="10">
        <v>1.591335962E9</v>
      </c>
      <c r="E9351" s="25">
        <v>0.076907806</v>
      </c>
      <c r="G9351" s="25"/>
    </row>
    <row r="9352">
      <c r="A9352" s="4" t="s">
        <v>23936</v>
      </c>
      <c r="B9352" s="4" t="s">
        <v>13616</v>
      </c>
      <c r="C9352" s="4" t="s">
        <v>2048</v>
      </c>
      <c r="D9352" s="10">
        <v>1.59353375E9</v>
      </c>
      <c r="E9352" s="25">
        <v>0.076878294</v>
      </c>
      <c r="G9352" s="25"/>
    </row>
    <row r="9353">
      <c r="A9353" s="4" t="s">
        <v>23937</v>
      </c>
      <c r="B9353" s="4" t="s">
        <v>16680</v>
      </c>
      <c r="C9353" s="4" t="s">
        <v>2445</v>
      </c>
      <c r="D9353" s="10">
        <v>1.592284805E9</v>
      </c>
      <c r="E9353" s="25">
        <v>0.07685556</v>
      </c>
      <c r="G9353" s="25"/>
    </row>
    <row r="9354">
      <c r="A9354" s="4" t="s">
        <v>23938</v>
      </c>
      <c r="B9354" s="4" t="s">
        <v>14114</v>
      </c>
      <c r="C9354" s="4" t="s">
        <v>4774</v>
      </c>
      <c r="D9354" s="10">
        <v>1.591505287E9</v>
      </c>
      <c r="E9354" s="25">
        <v>0.07685098</v>
      </c>
      <c r="G9354" s="25"/>
    </row>
    <row r="9355">
      <c r="A9355" s="4" t="s">
        <v>23939</v>
      </c>
      <c r="B9355" s="4" t="s">
        <v>15928</v>
      </c>
      <c r="C9355" s="4" t="s">
        <v>6935</v>
      </c>
      <c r="D9355" s="10">
        <v>1.591799363E9</v>
      </c>
      <c r="E9355" s="25">
        <v>0.076839544</v>
      </c>
      <c r="G9355" s="25"/>
    </row>
    <row r="9356">
      <c r="A9356" s="4" t="s">
        <v>23940</v>
      </c>
      <c r="B9356" s="4" t="s">
        <v>4826</v>
      </c>
      <c r="C9356" s="4" t="s">
        <v>1167</v>
      </c>
      <c r="D9356" s="10">
        <v>1.592314643E9</v>
      </c>
      <c r="E9356" s="25">
        <v>0.07682989</v>
      </c>
      <c r="G9356" s="25"/>
    </row>
    <row r="9357">
      <c r="A9357" s="4" t="s">
        <v>23941</v>
      </c>
      <c r="B9357" s="4" t="s">
        <v>15928</v>
      </c>
      <c r="C9357" s="4" t="s">
        <v>8636</v>
      </c>
      <c r="D9357" s="10">
        <v>1.591569905E9</v>
      </c>
      <c r="E9357" s="25">
        <v>0.07680579</v>
      </c>
      <c r="G9357" s="25"/>
    </row>
    <row r="9358">
      <c r="A9358" s="4" t="s">
        <v>23942</v>
      </c>
      <c r="B9358" s="4" t="s">
        <v>16081</v>
      </c>
      <c r="C9358" s="4" t="s">
        <v>6800</v>
      </c>
      <c r="D9358" s="10">
        <v>1.591941794E9</v>
      </c>
      <c r="E9358" s="25">
        <v>0.07680223</v>
      </c>
      <c r="G9358" s="25"/>
    </row>
    <row r="9359">
      <c r="A9359" s="22" t="s">
        <v>23943</v>
      </c>
      <c r="B9359" s="4" t="s">
        <v>1041</v>
      </c>
      <c r="C9359" s="4" t="s">
        <v>1882</v>
      </c>
      <c r="D9359" s="10">
        <v>1.591904739E9</v>
      </c>
      <c r="E9359" s="25">
        <v>0.07676478</v>
      </c>
      <c r="G9359" s="25"/>
    </row>
    <row r="9360">
      <c r="A9360" s="4" t="s">
        <v>23944</v>
      </c>
      <c r="B9360" s="4" t="s">
        <v>5337</v>
      </c>
      <c r="C9360" s="4" t="s">
        <v>11402</v>
      </c>
      <c r="D9360" s="10">
        <v>1.591133232E9</v>
      </c>
      <c r="E9360" s="25">
        <v>0.07674308</v>
      </c>
      <c r="G9360" s="25"/>
    </row>
    <row r="9361">
      <c r="A9361" s="4" t="s">
        <v>23945</v>
      </c>
      <c r="B9361" s="4" t="s">
        <v>3294</v>
      </c>
      <c r="C9361" s="4" t="s">
        <v>8741</v>
      </c>
      <c r="D9361" s="10">
        <v>1.592222902E9</v>
      </c>
      <c r="E9361" s="25">
        <v>0.07670973</v>
      </c>
      <c r="G9361" s="25"/>
    </row>
    <row r="9362">
      <c r="A9362" s="4" t="s">
        <v>23946</v>
      </c>
      <c r="B9362" s="4" t="s">
        <v>13366</v>
      </c>
      <c r="C9362" s="4" t="s">
        <v>5328</v>
      </c>
      <c r="D9362" s="10">
        <v>1.591304766E9</v>
      </c>
      <c r="E9362" s="25">
        <v>0.07664285</v>
      </c>
      <c r="G9362" s="25"/>
    </row>
    <row r="9363">
      <c r="A9363" s="22" t="s">
        <v>23947</v>
      </c>
      <c r="B9363" s="4" t="s">
        <v>18313</v>
      </c>
      <c r="C9363" s="4" t="s">
        <v>6892</v>
      </c>
      <c r="D9363" s="10">
        <v>1.593409514E9</v>
      </c>
      <c r="E9363" s="25">
        <v>0.0766323</v>
      </c>
      <c r="G9363" s="25"/>
    </row>
    <row r="9364">
      <c r="A9364" s="22" t="s">
        <v>23948</v>
      </c>
      <c r="B9364" s="4" t="s">
        <v>23949</v>
      </c>
      <c r="C9364" s="4" t="s">
        <v>7531</v>
      </c>
      <c r="D9364" s="10">
        <v>1.592342568E9</v>
      </c>
      <c r="E9364" s="25">
        <v>0.07662053</v>
      </c>
      <c r="G9364" s="25"/>
    </row>
    <row r="9365">
      <c r="A9365" s="4" t="s">
        <v>23950</v>
      </c>
      <c r="B9365" s="4" t="s">
        <v>930</v>
      </c>
      <c r="C9365" s="4" t="s">
        <v>12018</v>
      </c>
      <c r="D9365" s="10">
        <v>1.591376377E9</v>
      </c>
      <c r="E9365" s="25">
        <v>0.07662025</v>
      </c>
      <c r="G9365" s="25"/>
    </row>
    <row r="9366">
      <c r="A9366" s="4" t="s">
        <v>23951</v>
      </c>
      <c r="B9366" s="4" t="s">
        <v>10639</v>
      </c>
      <c r="C9366" s="4" t="s">
        <v>7969</v>
      </c>
      <c r="D9366" s="10">
        <v>1.592357685E9</v>
      </c>
      <c r="E9366" s="25">
        <v>0.07661389</v>
      </c>
      <c r="G9366" s="25"/>
    </row>
    <row r="9367">
      <c r="A9367" s="22" t="s">
        <v>23952</v>
      </c>
      <c r="B9367" s="4" t="s">
        <v>8694</v>
      </c>
      <c r="C9367" s="4" t="s">
        <v>8696</v>
      </c>
      <c r="D9367" s="10">
        <v>1.593833082E9</v>
      </c>
      <c r="E9367" s="25">
        <v>0.07660971</v>
      </c>
      <c r="G9367" s="25"/>
    </row>
    <row r="9368">
      <c r="A9368" s="4" t="s">
        <v>23953</v>
      </c>
      <c r="B9368" s="4" t="s">
        <v>886</v>
      </c>
      <c r="C9368" s="4" t="s">
        <v>8289</v>
      </c>
      <c r="D9368" s="10">
        <v>1.591123338E9</v>
      </c>
      <c r="E9368" s="25">
        <v>0.07657336</v>
      </c>
      <c r="G9368" s="25"/>
    </row>
    <row r="9369">
      <c r="A9369" s="4" t="s">
        <v>23954</v>
      </c>
      <c r="B9369" s="4" t="s">
        <v>23955</v>
      </c>
      <c r="C9369" s="4" t="s">
        <v>5886</v>
      </c>
      <c r="D9369" s="10">
        <v>1.59562554E9</v>
      </c>
      <c r="E9369" s="25">
        <v>0.076566026</v>
      </c>
      <c r="G9369" s="25"/>
    </row>
    <row r="9370">
      <c r="A9370" s="22" t="s">
        <v>23956</v>
      </c>
      <c r="B9370" s="4" t="s">
        <v>17564</v>
      </c>
      <c r="C9370" s="4" t="s">
        <v>916</v>
      </c>
      <c r="D9370" s="10">
        <v>1.591228458E9</v>
      </c>
      <c r="E9370" s="25">
        <v>0.07654761</v>
      </c>
      <c r="G9370" s="25"/>
    </row>
    <row r="9371">
      <c r="A9371" s="22" t="s">
        <v>23957</v>
      </c>
      <c r="B9371" s="4" t="s">
        <v>20137</v>
      </c>
      <c r="C9371" s="4" t="s">
        <v>7125</v>
      </c>
      <c r="D9371" s="10">
        <v>1.591633314E9</v>
      </c>
      <c r="E9371" s="25">
        <v>0.07654515</v>
      </c>
      <c r="G9371" s="25"/>
    </row>
    <row r="9372">
      <c r="A9372" s="4" t="s">
        <v>23958</v>
      </c>
      <c r="B9372" s="4" t="s">
        <v>1225</v>
      </c>
      <c r="C9372" s="4" t="s">
        <v>9471</v>
      </c>
      <c r="D9372" s="10">
        <v>1.593510624E9</v>
      </c>
      <c r="E9372" s="25">
        <v>0.07654179</v>
      </c>
      <c r="G9372" s="25"/>
    </row>
    <row r="9373">
      <c r="A9373" s="4" t="s">
        <v>23959</v>
      </c>
      <c r="B9373" s="4" t="s">
        <v>925</v>
      </c>
      <c r="C9373" s="4" t="s">
        <v>9374</v>
      </c>
      <c r="D9373" s="10">
        <v>1.593481536E9</v>
      </c>
      <c r="E9373" s="25">
        <v>0.0765396</v>
      </c>
      <c r="G9373" s="25"/>
    </row>
    <row r="9374">
      <c r="A9374" s="4" t="s">
        <v>23960</v>
      </c>
      <c r="B9374" s="4" t="s">
        <v>1595</v>
      </c>
      <c r="C9374" s="4" t="s">
        <v>4319</v>
      </c>
      <c r="D9374" s="10">
        <v>1.591063165E9</v>
      </c>
      <c r="E9374" s="25">
        <v>0.076499686</v>
      </c>
      <c r="G9374" s="25"/>
    </row>
    <row r="9375">
      <c r="A9375" s="4" t="s">
        <v>23961</v>
      </c>
      <c r="B9375" s="4" t="s">
        <v>5583</v>
      </c>
      <c r="C9375" s="4" t="s">
        <v>8307</v>
      </c>
      <c r="D9375" s="10">
        <v>1.591893719E9</v>
      </c>
      <c r="E9375" s="25">
        <v>0.07649619</v>
      </c>
      <c r="G9375" s="25"/>
    </row>
    <row r="9376">
      <c r="A9376" s="4" t="s">
        <v>23962</v>
      </c>
      <c r="B9376" s="4" t="s">
        <v>6318</v>
      </c>
      <c r="C9376" s="4" t="s">
        <v>12142</v>
      </c>
      <c r="D9376" s="10">
        <v>1.591397938E9</v>
      </c>
      <c r="E9376" s="25">
        <v>0.07649297</v>
      </c>
      <c r="G9376" s="25"/>
    </row>
    <row r="9377">
      <c r="A9377" s="22" t="s">
        <v>23963</v>
      </c>
      <c r="B9377" s="4" t="s">
        <v>930</v>
      </c>
      <c r="C9377" s="4" t="s">
        <v>11054</v>
      </c>
      <c r="D9377" s="10">
        <v>1.59105557E9</v>
      </c>
      <c r="E9377" s="25">
        <v>0.07644505</v>
      </c>
      <c r="G9377" s="25"/>
    </row>
    <row r="9378">
      <c r="A9378" s="4" t="s">
        <v>23964</v>
      </c>
      <c r="B9378" s="4" t="s">
        <v>13230</v>
      </c>
      <c r="C9378" s="4" t="s">
        <v>6944</v>
      </c>
      <c r="D9378" s="10">
        <v>1.591699768E9</v>
      </c>
      <c r="E9378" s="25">
        <v>0.07642766</v>
      </c>
      <c r="G9378" s="25"/>
    </row>
    <row r="9379">
      <c r="A9379" s="4" t="s">
        <v>23965</v>
      </c>
      <c r="B9379" s="4" t="s">
        <v>21482</v>
      </c>
      <c r="C9379" s="4" t="s">
        <v>63</v>
      </c>
      <c r="D9379" s="10">
        <v>1.592075919E9</v>
      </c>
      <c r="E9379" s="25">
        <v>0.07641965</v>
      </c>
      <c r="G9379" s="25"/>
    </row>
    <row r="9380">
      <c r="A9380" s="4" t="s">
        <v>23966</v>
      </c>
      <c r="B9380" s="4" t="s">
        <v>16914</v>
      </c>
      <c r="C9380" s="4" t="s">
        <v>2473</v>
      </c>
      <c r="D9380" s="10">
        <v>1.592377295E9</v>
      </c>
      <c r="E9380" s="25">
        <v>0.07639795</v>
      </c>
      <c r="G9380" s="25"/>
    </row>
    <row r="9381">
      <c r="A9381" s="4" t="s">
        <v>23967</v>
      </c>
      <c r="B9381" s="4" t="s">
        <v>21553</v>
      </c>
      <c r="C9381" s="4" t="s">
        <v>6892</v>
      </c>
      <c r="D9381" s="10">
        <v>1.593446612E9</v>
      </c>
      <c r="E9381" s="25">
        <v>0.07637419</v>
      </c>
      <c r="G9381" s="25"/>
    </row>
    <row r="9382">
      <c r="A9382" s="4" t="s">
        <v>23968</v>
      </c>
      <c r="B9382" s="4" t="s">
        <v>13544</v>
      </c>
      <c r="C9382" s="4" t="s">
        <v>6027</v>
      </c>
      <c r="D9382" s="10">
        <v>1.59242579E9</v>
      </c>
      <c r="E9382" s="25">
        <v>0.076373845</v>
      </c>
      <c r="G9382" s="25"/>
    </row>
    <row r="9383">
      <c r="A9383" s="22" t="s">
        <v>23969</v>
      </c>
      <c r="B9383" s="4" t="s">
        <v>886</v>
      </c>
      <c r="C9383" s="4" t="s">
        <v>10491</v>
      </c>
      <c r="D9383" s="10">
        <v>1.592150076E9</v>
      </c>
      <c r="E9383" s="25">
        <v>0.07636002</v>
      </c>
      <c r="G9383" s="25"/>
    </row>
    <row r="9384">
      <c r="A9384" s="4" t="s">
        <v>23970</v>
      </c>
      <c r="B9384" s="4" t="s">
        <v>10931</v>
      </c>
      <c r="C9384" s="4" t="s">
        <v>980</v>
      </c>
      <c r="D9384" s="10">
        <v>1.593040926E9</v>
      </c>
      <c r="E9384" s="25">
        <v>0.076354064</v>
      </c>
      <c r="G9384" s="25"/>
    </row>
    <row r="9385">
      <c r="A9385" s="4" t="s">
        <v>23971</v>
      </c>
      <c r="B9385" s="4" t="s">
        <v>1253</v>
      </c>
      <c r="C9385" s="4" t="s">
        <v>3652</v>
      </c>
      <c r="D9385" s="10">
        <v>1.591048553E9</v>
      </c>
      <c r="E9385" s="25">
        <v>0.07634934</v>
      </c>
      <c r="G9385" s="25"/>
    </row>
    <row r="9386">
      <c r="A9386" s="4" t="s">
        <v>23972</v>
      </c>
      <c r="B9386" s="4" t="s">
        <v>13230</v>
      </c>
      <c r="C9386" s="4" t="s">
        <v>2224</v>
      </c>
      <c r="D9386" s="10">
        <v>1.591787331E9</v>
      </c>
      <c r="E9386" s="25">
        <v>0.07632825</v>
      </c>
      <c r="G9386" s="25"/>
    </row>
    <row r="9387">
      <c r="A9387" s="4" t="s">
        <v>23973</v>
      </c>
      <c r="B9387" s="4" t="s">
        <v>8489</v>
      </c>
      <c r="C9387" s="4" t="s">
        <v>10494</v>
      </c>
      <c r="D9387" s="10">
        <v>1.593213493E9</v>
      </c>
      <c r="E9387" s="25">
        <v>0.07629244</v>
      </c>
      <c r="G9387" s="25"/>
    </row>
    <row r="9388">
      <c r="A9388" s="4" t="s">
        <v>23974</v>
      </c>
      <c r="B9388" s="4" t="s">
        <v>14975</v>
      </c>
      <c r="C9388" s="4" t="s">
        <v>4198</v>
      </c>
      <c r="D9388" s="10">
        <v>1.592156015E9</v>
      </c>
      <c r="E9388" s="25">
        <v>0.076292306</v>
      </c>
      <c r="G9388" s="25"/>
    </row>
    <row r="9389">
      <c r="A9389" s="4" t="s">
        <v>23975</v>
      </c>
      <c r="B9389" s="4" t="s">
        <v>15180</v>
      </c>
      <c r="C9389" s="4" t="s">
        <v>8471</v>
      </c>
      <c r="D9389" s="10">
        <v>1.593551901E9</v>
      </c>
      <c r="E9389" s="25">
        <v>0.07628758</v>
      </c>
      <c r="G9389" s="25"/>
    </row>
    <row r="9390">
      <c r="A9390" s="4" t="s">
        <v>23976</v>
      </c>
      <c r="B9390" s="4" t="s">
        <v>16594</v>
      </c>
      <c r="C9390" s="4" t="s">
        <v>4207</v>
      </c>
      <c r="D9390" s="10">
        <v>1.592225651E9</v>
      </c>
      <c r="E9390" s="25">
        <v>0.07628457</v>
      </c>
      <c r="G9390" s="25"/>
    </row>
    <row r="9391">
      <c r="A9391" s="22" t="s">
        <v>23977</v>
      </c>
      <c r="B9391" s="4" t="s">
        <v>14517</v>
      </c>
      <c r="C9391" s="4" t="s">
        <v>10053</v>
      </c>
      <c r="D9391" s="10">
        <v>1.592902612E9</v>
      </c>
      <c r="E9391" s="25">
        <v>0.07627108</v>
      </c>
      <c r="G9391" s="25"/>
    </row>
    <row r="9392">
      <c r="A9392" s="4" t="s">
        <v>23978</v>
      </c>
      <c r="B9392" s="4" t="s">
        <v>14656</v>
      </c>
      <c r="C9392" s="4" t="s">
        <v>9513</v>
      </c>
      <c r="D9392" s="10">
        <v>1.592509018E9</v>
      </c>
      <c r="E9392" s="25">
        <v>0.07626348</v>
      </c>
      <c r="G9392" s="25"/>
    </row>
    <row r="9393">
      <c r="A9393" s="4" t="s">
        <v>23979</v>
      </c>
      <c r="B9393" s="4" t="s">
        <v>7289</v>
      </c>
      <c r="C9393" s="4" t="s">
        <v>7219</v>
      </c>
      <c r="D9393" s="10">
        <v>1.591122993E9</v>
      </c>
      <c r="E9393" s="25">
        <v>0.07624746</v>
      </c>
      <c r="G9393" s="25"/>
    </row>
    <row r="9394">
      <c r="A9394" s="4" t="s">
        <v>23980</v>
      </c>
      <c r="B9394" s="4" t="s">
        <v>5400</v>
      </c>
      <c r="C9394" s="4" t="s">
        <v>7407</v>
      </c>
      <c r="D9394" s="10">
        <v>1.592523765E9</v>
      </c>
      <c r="E9394" s="25">
        <v>0.076244384</v>
      </c>
      <c r="G9394" s="25"/>
    </row>
    <row r="9395">
      <c r="A9395" s="4" t="s">
        <v>23981</v>
      </c>
      <c r="B9395" s="4" t="s">
        <v>3886</v>
      </c>
      <c r="C9395" s="4" t="s">
        <v>7282</v>
      </c>
      <c r="D9395" s="10">
        <v>1.592970134E9</v>
      </c>
      <c r="E9395" s="25">
        <v>0.07624109</v>
      </c>
      <c r="G9395" s="25"/>
    </row>
    <row r="9396">
      <c r="A9396" s="4" t="s">
        <v>23982</v>
      </c>
      <c r="B9396" s="4" t="s">
        <v>16598</v>
      </c>
      <c r="C9396" s="4" t="s">
        <v>5650</v>
      </c>
      <c r="D9396" s="10">
        <v>1.591795974E9</v>
      </c>
      <c r="E9396" s="25">
        <v>0.07623349</v>
      </c>
      <c r="G9396" s="25"/>
    </row>
    <row r="9397">
      <c r="A9397" s="4" t="s">
        <v>23983</v>
      </c>
      <c r="B9397" s="4" t="s">
        <v>6550</v>
      </c>
      <c r="C9397" s="4" t="s">
        <v>669</v>
      </c>
      <c r="D9397" s="10">
        <v>1.591582545E9</v>
      </c>
      <c r="E9397" s="25">
        <v>0.07622911</v>
      </c>
      <c r="G9397" s="25"/>
    </row>
    <row r="9398">
      <c r="A9398" s="4" t="s">
        <v>23984</v>
      </c>
      <c r="B9398" s="4" t="s">
        <v>2989</v>
      </c>
      <c r="C9398" s="4" t="s">
        <v>3387</v>
      </c>
      <c r="D9398" s="10">
        <v>1.591992162E9</v>
      </c>
      <c r="E9398" s="25">
        <v>0.07622234</v>
      </c>
      <c r="G9398" s="25"/>
    </row>
    <row r="9399">
      <c r="A9399" s="22" t="s">
        <v>23985</v>
      </c>
      <c r="B9399" s="4" t="s">
        <v>1790</v>
      </c>
      <c r="C9399" s="4" t="s">
        <v>942</v>
      </c>
      <c r="D9399" s="10">
        <v>1.591143666E9</v>
      </c>
      <c r="E9399" s="25">
        <v>0.07621973</v>
      </c>
      <c r="G9399" s="25"/>
    </row>
    <row r="9400">
      <c r="A9400" s="4" t="s">
        <v>23986</v>
      </c>
      <c r="B9400" s="4" t="s">
        <v>23987</v>
      </c>
      <c r="C9400" s="4" t="s">
        <v>5572</v>
      </c>
      <c r="D9400" s="10">
        <v>1.592468677E9</v>
      </c>
      <c r="E9400" s="25">
        <v>0.07619762</v>
      </c>
      <c r="G9400" s="25"/>
    </row>
    <row r="9401">
      <c r="A9401" s="4" t="s">
        <v>23988</v>
      </c>
      <c r="B9401" s="4" t="s">
        <v>5419</v>
      </c>
      <c r="C9401" s="4" t="s">
        <v>6585</v>
      </c>
      <c r="D9401" s="10">
        <v>1.592923811E9</v>
      </c>
      <c r="E9401" s="25">
        <v>0.07619201</v>
      </c>
      <c r="G9401" s="25"/>
    </row>
    <row r="9402">
      <c r="A9402" s="4" t="s">
        <v>23989</v>
      </c>
      <c r="B9402" s="4" t="s">
        <v>23990</v>
      </c>
      <c r="C9402" s="4" t="s">
        <v>23991</v>
      </c>
      <c r="D9402" s="4" t="s">
        <v>23992</v>
      </c>
      <c r="E9402" s="25">
        <v>0.07609109</v>
      </c>
      <c r="G9402" s="25"/>
    </row>
    <row r="9403">
      <c r="A9403" s="4" t="s">
        <v>23993</v>
      </c>
      <c r="B9403" s="4" t="s">
        <v>3294</v>
      </c>
      <c r="C9403" s="4" t="s">
        <v>2169</v>
      </c>
      <c r="D9403" s="10">
        <v>1.591222691E9</v>
      </c>
      <c r="E9403" s="25">
        <v>0.07607534</v>
      </c>
      <c r="G9403" s="25"/>
    </row>
    <row r="9404">
      <c r="A9404" s="4" t="s">
        <v>23994</v>
      </c>
      <c r="B9404" s="4" t="s">
        <v>17706</v>
      </c>
      <c r="C9404" s="4" t="s">
        <v>773</v>
      </c>
      <c r="D9404" s="10">
        <v>1.591113622E9</v>
      </c>
      <c r="E9404" s="25">
        <v>0.0760737</v>
      </c>
      <c r="G9404" s="25"/>
    </row>
    <row r="9405">
      <c r="A9405" s="4" t="s">
        <v>23995</v>
      </c>
      <c r="B9405" s="4" t="s">
        <v>17182</v>
      </c>
      <c r="C9405" s="4" t="s">
        <v>2898</v>
      </c>
      <c r="D9405" s="10">
        <v>1.591073405E9</v>
      </c>
      <c r="E9405" s="25">
        <v>0.07605994</v>
      </c>
      <c r="G9405" s="25"/>
    </row>
    <row r="9406">
      <c r="A9406" s="4" t="s">
        <v>23996</v>
      </c>
      <c r="B9406" s="4" t="s">
        <v>6282</v>
      </c>
      <c r="C9406" s="4" t="s">
        <v>1107</v>
      </c>
      <c r="D9406" s="10">
        <v>1.593005204E9</v>
      </c>
      <c r="E9406" s="25">
        <v>0.0760407</v>
      </c>
      <c r="G9406" s="25"/>
    </row>
    <row r="9407">
      <c r="A9407" s="4" t="s">
        <v>23997</v>
      </c>
      <c r="B9407" s="4" t="s">
        <v>930</v>
      </c>
      <c r="C9407" s="4" t="s">
        <v>9634</v>
      </c>
      <c r="D9407" s="10">
        <v>1.591981261E9</v>
      </c>
      <c r="E9407" s="25">
        <v>0.07603467</v>
      </c>
      <c r="G9407" s="25"/>
    </row>
    <row r="9408">
      <c r="A9408" s="22" t="s">
        <v>23998</v>
      </c>
      <c r="B9408" s="4" t="s">
        <v>15674</v>
      </c>
      <c r="C9408" s="4" t="s">
        <v>8926</v>
      </c>
      <c r="D9408" s="10">
        <v>1.591677553E9</v>
      </c>
      <c r="E9408" s="25">
        <v>0.07600756</v>
      </c>
      <c r="G9408" s="25"/>
    </row>
    <row r="9409">
      <c r="A9409" s="4" t="s">
        <v>23999</v>
      </c>
      <c r="B9409" s="4" t="s">
        <v>24000</v>
      </c>
      <c r="C9409" s="4" t="s">
        <v>2282</v>
      </c>
      <c r="D9409" s="10">
        <v>1.592720837E9</v>
      </c>
      <c r="E9409" s="25">
        <v>0.07595779</v>
      </c>
      <c r="G9409" s="25"/>
    </row>
    <row r="9410">
      <c r="A9410" s="22" t="s">
        <v>24001</v>
      </c>
      <c r="B9410" s="4" t="s">
        <v>6282</v>
      </c>
      <c r="C9410" s="4" t="s">
        <v>12081</v>
      </c>
      <c r="D9410" s="10">
        <v>1.593194689E9</v>
      </c>
      <c r="E9410" s="25">
        <v>0.075951695</v>
      </c>
      <c r="G9410" s="25"/>
    </row>
    <row r="9411">
      <c r="A9411" s="4" t="s">
        <v>24002</v>
      </c>
      <c r="B9411" s="4" t="s">
        <v>13819</v>
      </c>
      <c r="C9411" s="4" t="s">
        <v>10327</v>
      </c>
      <c r="D9411" s="10">
        <v>1.592889083E9</v>
      </c>
      <c r="E9411" s="25">
        <v>0.07595046</v>
      </c>
      <c r="G9411" s="25"/>
    </row>
    <row r="9412">
      <c r="A9412" s="4" t="s">
        <v>24003</v>
      </c>
      <c r="B9412" s="4" t="s">
        <v>15157</v>
      </c>
      <c r="C9412" s="4" t="s">
        <v>12394</v>
      </c>
      <c r="D9412" s="10">
        <v>1.593440525E9</v>
      </c>
      <c r="E9412" s="25">
        <v>0.07594704</v>
      </c>
      <c r="G9412" s="25"/>
    </row>
    <row r="9413">
      <c r="A9413" s="4" t="s">
        <v>24004</v>
      </c>
      <c r="B9413" s="4" t="s">
        <v>24005</v>
      </c>
      <c r="C9413" s="4" t="s">
        <v>6250</v>
      </c>
      <c r="D9413" s="10">
        <v>1.592656589E9</v>
      </c>
      <c r="E9413" s="25">
        <v>0.07594594</v>
      </c>
      <c r="G9413" s="25"/>
    </row>
    <row r="9414">
      <c r="A9414" s="4" t="s">
        <v>24006</v>
      </c>
      <c r="B9414" s="4" t="s">
        <v>11591</v>
      </c>
      <c r="C9414" s="4" t="s">
        <v>1451</v>
      </c>
      <c r="D9414" s="10">
        <v>1.591224613E9</v>
      </c>
      <c r="E9414" s="25">
        <v>0.07592102</v>
      </c>
      <c r="G9414" s="25"/>
    </row>
    <row r="9415">
      <c r="A9415" s="4" t="s">
        <v>24007</v>
      </c>
      <c r="B9415" s="4" t="s">
        <v>3053</v>
      </c>
      <c r="C9415" s="4" t="s">
        <v>5515</v>
      </c>
      <c r="D9415" s="10">
        <v>1.592558138E9</v>
      </c>
      <c r="E9415" s="25">
        <v>0.07589953</v>
      </c>
      <c r="G9415" s="25"/>
    </row>
    <row r="9416">
      <c r="A9416" s="4" t="s">
        <v>24008</v>
      </c>
      <c r="B9416" s="4" t="s">
        <v>13828</v>
      </c>
      <c r="C9416" s="4" t="s">
        <v>1284</v>
      </c>
      <c r="D9416" s="10">
        <v>1.592316945E9</v>
      </c>
      <c r="E9416" s="25">
        <v>0.07589062</v>
      </c>
      <c r="G9416" s="25"/>
    </row>
    <row r="9417">
      <c r="A9417" s="4" t="s">
        <v>24009</v>
      </c>
      <c r="B9417" s="4" t="s">
        <v>9456</v>
      </c>
      <c r="C9417" s="4" t="s">
        <v>4617</v>
      </c>
      <c r="D9417" s="10">
        <v>1.592515461E9</v>
      </c>
      <c r="E9417" s="25">
        <v>0.07588994</v>
      </c>
      <c r="G9417" s="25"/>
    </row>
    <row r="9418">
      <c r="A9418" s="4" t="s">
        <v>24010</v>
      </c>
      <c r="B9418" s="4" t="s">
        <v>1220</v>
      </c>
      <c r="C9418" s="4" t="s">
        <v>4652</v>
      </c>
      <c r="D9418" s="10">
        <v>1.593148485E9</v>
      </c>
      <c r="E9418" s="25">
        <v>0.075849205</v>
      </c>
      <c r="G9418" s="25"/>
    </row>
    <row r="9419">
      <c r="A9419" s="4" t="s">
        <v>24011</v>
      </c>
      <c r="B9419" s="4" t="s">
        <v>17890</v>
      </c>
      <c r="C9419" s="4" t="s">
        <v>5655</v>
      </c>
      <c r="D9419" s="10">
        <v>1.591147521E9</v>
      </c>
      <c r="E9419" s="25">
        <v>0.07579217</v>
      </c>
      <c r="G9419" s="25"/>
    </row>
    <row r="9420">
      <c r="A9420" s="4" t="s">
        <v>24012</v>
      </c>
      <c r="B9420" s="4" t="s">
        <v>15742</v>
      </c>
      <c r="C9420" s="4" t="s">
        <v>10194</v>
      </c>
      <c r="D9420" s="10">
        <v>1.593149874E9</v>
      </c>
      <c r="E9420" s="25">
        <v>0.07578998</v>
      </c>
      <c r="G9420" s="25"/>
    </row>
    <row r="9421">
      <c r="A9421" s="4" t="s">
        <v>24013</v>
      </c>
      <c r="B9421" s="4" t="s">
        <v>14430</v>
      </c>
      <c r="C9421" s="4" t="s">
        <v>766</v>
      </c>
      <c r="D9421" s="10">
        <v>1.592288594E9</v>
      </c>
      <c r="E9421" s="25">
        <v>0.07578553</v>
      </c>
      <c r="G9421" s="25"/>
    </row>
    <row r="9422">
      <c r="A9422" s="4" t="s">
        <v>24014</v>
      </c>
      <c r="B9422" s="4" t="s">
        <v>13347</v>
      </c>
      <c r="C9422" s="4" t="s">
        <v>9040</v>
      </c>
      <c r="D9422" s="10">
        <v>1.592052049E9</v>
      </c>
      <c r="E9422" s="25">
        <v>0.07578498</v>
      </c>
      <c r="G9422" s="25"/>
    </row>
    <row r="9423">
      <c r="A9423" s="4" t="s">
        <v>24015</v>
      </c>
      <c r="B9423" s="4" t="s">
        <v>21444</v>
      </c>
      <c r="C9423" s="4" t="s">
        <v>6221</v>
      </c>
      <c r="D9423" s="10">
        <v>1.593359781E9</v>
      </c>
      <c r="E9423" s="25">
        <v>0.07576896</v>
      </c>
      <c r="G9423" s="25"/>
    </row>
    <row r="9424">
      <c r="A9424" s="4" t="s">
        <v>24016</v>
      </c>
      <c r="B9424" s="4" t="s">
        <v>24017</v>
      </c>
      <c r="C9424" s="4" t="s">
        <v>4879</v>
      </c>
      <c r="D9424" s="10">
        <v>1.59331654E9</v>
      </c>
      <c r="E9424" s="25">
        <v>0.07576697</v>
      </c>
      <c r="G9424" s="25"/>
    </row>
    <row r="9425">
      <c r="A9425" s="4" t="s">
        <v>24018</v>
      </c>
      <c r="B9425" s="4" t="s">
        <v>5714</v>
      </c>
      <c r="C9425" s="4" t="s">
        <v>9767</v>
      </c>
      <c r="D9425" s="10">
        <v>1.591058536E9</v>
      </c>
      <c r="E9425" s="25">
        <v>0.07576006</v>
      </c>
      <c r="G9425" s="25"/>
    </row>
    <row r="9426">
      <c r="A9426" s="4" t="s">
        <v>24019</v>
      </c>
      <c r="B9426" s="4" t="s">
        <v>1215</v>
      </c>
      <c r="C9426" s="4" t="s">
        <v>5307</v>
      </c>
      <c r="D9426" s="10">
        <v>1.591838629E9</v>
      </c>
      <c r="E9426" s="25">
        <v>0.07575705</v>
      </c>
      <c r="G9426" s="25"/>
    </row>
    <row r="9427">
      <c r="A9427" s="22" t="s">
        <v>24020</v>
      </c>
      <c r="B9427" s="4" t="s">
        <v>13601</v>
      </c>
      <c r="C9427" s="4" t="s">
        <v>7466</v>
      </c>
      <c r="D9427" s="10">
        <v>1.592458263E9</v>
      </c>
      <c r="E9427" s="25">
        <v>0.07573062</v>
      </c>
      <c r="G9427" s="25"/>
    </row>
    <row r="9428">
      <c r="A9428" s="4" t="s">
        <v>24021</v>
      </c>
      <c r="B9428" s="4" t="s">
        <v>13374</v>
      </c>
      <c r="C9428" s="4" t="s">
        <v>11054</v>
      </c>
      <c r="D9428" s="10">
        <v>1.591061319E9</v>
      </c>
      <c r="E9428" s="25">
        <v>0.075708985</v>
      </c>
      <c r="G9428" s="25"/>
    </row>
    <row r="9429">
      <c r="A9429" s="4" t="s">
        <v>24022</v>
      </c>
      <c r="B9429" s="4" t="s">
        <v>13293</v>
      </c>
      <c r="C9429" s="4" t="s">
        <v>7626</v>
      </c>
      <c r="D9429" s="10">
        <v>1.592524406E9</v>
      </c>
      <c r="E9429" s="25">
        <v>0.07568362</v>
      </c>
      <c r="G9429" s="25"/>
    </row>
    <row r="9430">
      <c r="A9430" s="4" t="s">
        <v>24023</v>
      </c>
      <c r="B9430" s="4" t="s">
        <v>3493</v>
      </c>
      <c r="C9430" s="4" t="s">
        <v>6076</v>
      </c>
      <c r="D9430" s="10">
        <v>1.592524875E9</v>
      </c>
      <c r="E9430" s="25">
        <v>0.07562797</v>
      </c>
      <c r="G9430" s="25"/>
    </row>
    <row r="9431">
      <c r="A9431" s="4" t="s">
        <v>24024</v>
      </c>
      <c r="B9431" s="4" t="s">
        <v>20017</v>
      </c>
      <c r="C9431" s="4" t="s">
        <v>607</v>
      </c>
      <c r="D9431" s="10">
        <v>1.592738759E9</v>
      </c>
      <c r="E9431" s="25">
        <v>0.075602695</v>
      </c>
      <c r="G9431" s="25"/>
    </row>
    <row r="9432">
      <c r="A9432" s="4" t="s">
        <v>24025</v>
      </c>
      <c r="B9432" s="4" t="s">
        <v>1619</v>
      </c>
      <c r="C9432" s="4" t="s">
        <v>375</v>
      </c>
      <c r="D9432" s="10">
        <v>1.591575109E9</v>
      </c>
      <c r="E9432" s="25">
        <v>0.075601384</v>
      </c>
      <c r="G9432" s="25"/>
    </row>
    <row r="9433">
      <c r="A9433" s="4" t="s">
        <v>24026</v>
      </c>
      <c r="B9433" s="4" t="s">
        <v>19454</v>
      </c>
      <c r="C9433" s="4" t="s">
        <v>9692</v>
      </c>
      <c r="D9433" s="10">
        <v>1.591410671E9</v>
      </c>
      <c r="E9433" s="25">
        <v>0.0755952</v>
      </c>
      <c r="G9433" s="25"/>
    </row>
    <row r="9434">
      <c r="A9434" s="4" t="s">
        <v>24027</v>
      </c>
      <c r="B9434" s="4" t="s">
        <v>13366</v>
      </c>
      <c r="C9434" s="4" t="s">
        <v>6912</v>
      </c>
      <c r="D9434" s="10">
        <v>1.593124822E9</v>
      </c>
      <c r="E9434" s="25">
        <v>0.07554951</v>
      </c>
      <c r="G9434" s="25"/>
    </row>
    <row r="9435">
      <c r="A9435" s="4" t="s">
        <v>24028</v>
      </c>
      <c r="B9435" s="4" t="s">
        <v>14228</v>
      </c>
      <c r="C9435" s="4" t="s">
        <v>3239</v>
      </c>
      <c r="D9435" s="10">
        <v>1.591379178E9</v>
      </c>
      <c r="E9435" s="25">
        <v>0.075536065</v>
      </c>
      <c r="G9435" s="25"/>
    </row>
    <row r="9436">
      <c r="A9436" s="4" t="s">
        <v>24029</v>
      </c>
      <c r="B9436" s="4" t="s">
        <v>6282</v>
      </c>
      <c r="C9436" s="4" t="s">
        <v>8771</v>
      </c>
      <c r="D9436" s="10">
        <v>1.593304435E9</v>
      </c>
      <c r="E9436" s="25">
        <v>0.075536065</v>
      </c>
      <c r="G9436" s="25"/>
    </row>
    <row r="9437">
      <c r="A9437" s="22" t="s">
        <v>24030</v>
      </c>
      <c r="B9437" s="4" t="s">
        <v>24031</v>
      </c>
      <c r="C9437" s="4" t="s">
        <v>5311</v>
      </c>
      <c r="D9437" s="10">
        <v>1.591630749E9</v>
      </c>
      <c r="E9437" s="25">
        <v>0.07553297</v>
      </c>
      <c r="G9437" s="25"/>
    </row>
    <row r="9438">
      <c r="A9438" s="4" t="s">
        <v>24032</v>
      </c>
      <c r="B9438" s="4" t="s">
        <v>13544</v>
      </c>
      <c r="C9438" s="4" t="s">
        <v>5092</v>
      </c>
      <c r="D9438" s="10">
        <v>1.592422537E9</v>
      </c>
      <c r="E9438" s="25">
        <v>0.075504914</v>
      </c>
      <c r="G9438" s="25"/>
    </row>
    <row r="9439">
      <c r="A9439" s="4" t="s">
        <v>24033</v>
      </c>
      <c r="B9439" s="4" t="s">
        <v>14656</v>
      </c>
      <c r="C9439" s="4" t="s">
        <v>12128</v>
      </c>
      <c r="D9439" s="10">
        <v>1.592169624E9</v>
      </c>
      <c r="E9439" s="25">
        <v>0.07549773</v>
      </c>
      <c r="G9439" s="25"/>
    </row>
    <row r="9440">
      <c r="A9440" s="4" t="s">
        <v>24034</v>
      </c>
      <c r="B9440" s="4" t="s">
        <v>4375</v>
      </c>
      <c r="C9440" s="4" t="s">
        <v>488</v>
      </c>
      <c r="D9440" s="10">
        <v>1.592947962E9</v>
      </c>
      <c r="E9440" s="25">
        <v>0.07549355</v>
      </c>
      <c r="G9440" s="25"/>
    </row>
    <row r="9441">
      <c r="A9441" s="4" t="s">
        <v>24035</v>
      </c>
      <c r="B9441" s="4" t="s">
        <v>16607</v>
      </c>
      <c r="C9441" s="4" t="s">
        <v>6892</v>
      </c>
      <c r="D9441" s="10">
        <v>1.593449464E9</v>
      </c>
      <c r="E9441" s="25">
        <v>0.075472064</v>
      </c>
      <c r="G9441" s="25"/>
    </row>
    <row r="9442">
      <c r="A9442" s="4" t="s">
        <v>24036</v>
      </c>
      <c r="B9442" s="4" t="s">
        <v>13544</v>
      </c>
      <c r="C9442" s="4" t="s">
        <v>1451</v>
      </c>
      <c r="D9442" s="10">
        <v>1.591219935E9</v>
      </c>
      <c r="E9442" s="25">
        <v>0.075471215</v>
      </c>
      <c r="G9442" s="25"/>
    </row>
    <row r="9443">
      <c r="A9443" s="4" t="s">
        <v>24037</v>
      </c>
      <c r="B9443" s="4" t="s">
        <v>2645</v>
      </c>
      <c r="C9443" s="4" t="s">
        <v>9827</v>
      </c>
      <c r="D9443" s="10">
        <v>1.591622029E9</v>
      </c>
      <c r="E9443" s="25">
        <v>0.0754665</v>
      </c>
      <c r="G9443" s="25"/>
    </row>
    <row r="9444">
      <c r="A9444" s="4" t="s">
        <v>24038</v>
      </c>
      <c r="B9444" s="4" t="s">
        <v>2056</v>
      </c>
      <c r="C9444" s="4" t="s">
        <v>2728</v>
      </c>
      <c r="D9444" s="10">
        <v>1.591319477E9</v>
      </c>
      <c r="E9444" s="25">
        <v>0.07545506</v>
      </c>
      <c r="G9444" s="25"/>
    </row>
    <row r="9445">
      <c r="A9445" s="4" t="s">
        <v>24039</v>
      </c>
      <c r="B9445" s="4" t="s">
        <v>14347</v>
      </c>
      <c r="C9445" s="4" t="s">
        <v>6672</v>
      </c>
      <c r="D9445" s="10">
        <v>1.593096875E9</v>
      </c>
      <c r="E9445" s="25">
        <v>0.07545151</v>
      </c>
      <c r="G9445" s="25"/>
    </row>
    <row r="9446">
      <c r="A9446" s="4" t="s">
        <v>24040</v>
      </c>
      <c r="B9446" s="4" t="s">
        <v>2146</v>
      </c>
      <c r="C9446" s="4" t="s">
        <v>2300</v>
      </c>
      <c r="D9446" s="10">
        <v>1.591112612E9</v>
      </c>
      <c r="E9446" s="25">
        <v>0.07541433</v>
      </c>
      <c r="G9446" s="25"/>
    </row>
    <row r="9447">
      <c r="A9447" s="4" t="s">
        <v>24041</v>
      </c>
      <c r="B9447" s="4" t="s">
        <v>2750</v>
      </c>
      <c r="C9447" s="4" t="s">
        <v>10569</v>
      </c>
      <c r="D9447" s="10">
        <v>1.591036337E9</v>
      </c>
      <c r="E9447" s="25">
        <v>0.07540034</v>
      </c>
      <c r="G9447" s="25"/>
    </row>
    <row r="9448">
      <c r="A9448" s="4" t="s">
        <v>24042</v>
      </c>
      <c r="B9448" s="4" t="s">
        <v>15578</v>
      </c>
      <c r="C9448" s="4" t="s">
        <v>9957</v>
      </c>
      <c r="D9448" s="10">
        <v>1.591014319E9</v>
      </c>
      <c r="E9448" s="25">
        <v>0.075379856</v>
      </c>
      <c r="G9448" s="25"/>
    </row>
    <row r="9449">
      <c r="A9449" s="4" t="s">
        <v>24043</v>
      </c>
      <c r="B9449" s="4" t="s">
        <v>9077</v>
      </c>
      <c r="C9449" s="4" t="s">
        <v>3993</v>
      </c>
      <c r="D9449" s="10">
        <v>1.591213105E9</v>
      </c>
      <c r="E9449" s="25">
        <v>0.075352415</v>
      </c>
      <c r="G9449" s="25"/>
    </row>
    <row r="9450">
      <c r="A9450" s="4" t="s">
        <v>24044</v>
      </c>
      <c r="B9450" s="4" t="s">
        <v>24045</v>
      </c>
      <c r="C9450" s="4" t="s">
        <v>9386</v>
      </c>
      <c r="D9450" s="10">
        <v>1.592241551E9</v>
      </c>
      <c r="E9450" s="25">
        <v>0.07531787</v>
      </c>
      <c r="G9450" s="25"/>
    </row>
    <row r="9451">
      <c r="A9451" s="22" t="s">
        <v>24046</v>
      </c>
      <c r="B9451" s="4" t="s">
        <v>7928</v>
      </c>
      <c r="C9451" s="4" t="s">
        <v>10053</v>
      </c>
      <c r="D9451" s="10">
        <v>1.592888217E9</v>
      </c>
      <c r="E9451" s="25">
        <v>0.07529916</v>
      </c>
      <c r="G9451" s="25"/>
    </row>
    <row r="9452">
      <c r="A9452" s="4" t="s">
        <v>24047</v>
      </c>
      <c r="B9452" s="4" t="s">
        <v>10639</v>
      </c>
      <c r="C9452" s="4" t="s">
        <v>10552</v>
      </c>
      <c r="D9452" s="10">
        <v>1.592419377E9</v>
      </c>
      <c r="E9452" s="25">
        <v>0.075286016</v>
      </c>
      <c r="G9452" s="25"/>
    </row>
    <row r="9453">
      <c r="A9453" s="4" t="s">
        <v>24048</v>
      </c>
      <c r="B9453" s="4" t="s">
        <v>13129</v>
      </c>
      <c r="C9453" s="4" t="s">
        <v>10748</v>
      </c>
      <c r="D9453" s="10">
        <v>1.591936639E9</v>
      </c>
      <c r="E9453" s="25">
        <v>0.075285785</v>
      </c>
      <c r="G9453" s="25"/>
    </row>
    <row r="9454">
      <c r="A9454" s="4" t="s">
        <v>24049</v>
      </c>
      <c r="B9454" s="4" t="s">
        <v>3285</v>
      </c>
      <c r="C9454" s="4" t="s">
        <v>156</v>
      </c>
      <c r="D9454" s="10">
        <v>1.593209881E9</v>
      </c>
      <c r="E9454" s="25">
        <v>0.07527435</v>
      </c>
      <c r="G9454" s="25"/>
    </row>
    <row r="9455">
      <c r="A9455" s="4" t="s">
        <v>24050</v>
      </c>
      <c r="B9455" s="4" t="s">
        <v>13663</v>
      </c>
      <c r="C9455" s="4" t="s">
        <v>837</v>
      </c>
      <c r="D9455" s="10">
        <v>1.591580867E9</v>
      </c>
      <c r="E9455" s="25">
        <v>0.07526267</v>
      </c>
      <c r="G9455" s="25"/>
    </row>
    <row r="9456">
      <c r="A9456" s="4" t="s">
        <v>24051</v>
      </c>
      <c r="B9456" s="4" t="s">
        <v>1715</v>
      </c>
      <c r="C9456" s="4" t="s">
        <v>1357</v>
      </c>
      <c r="D9456" s="10">
        <v>1.593308263E9</v>
      </c>
      <c r="E9456" s="25">
        <v>0.07523493</v>
      </c>
      <c r="G9456" s="25"/>
    </row>
    <row r="9457">
      <c r="A9457" s="4" t="s">
        <v>24052</v>
      </c>
      <c r="B9457" s="4" t="s">
        <v>13194</v>
      </c>
      <c r="C9457" s="4" t="s">
        <v>3059</v>
      </c>
      <c r="D9457" s="10">
        <v>1.592945327E9</v>
      </c>
      <c r="E9457" s="25">
        <v>0.075225726</v>
      </c>
      <c r="G9457" s="25"/>
    </row>
    <row r="9458">
      <c r="A9458" s="4" t="s">
        <v>24053</v>
      </c>
      <c r="B9458" s="4" t="s">
        <v>3294</v>
      </c>
      <c r="C9458" s="4" t="s">
        <v>786</v>
      </c>
      <c r="D9458" s="10">
        <v>1.592349692E9</v>
      </c>
      <c r="E9458" s="25">
        <v>0.075211585</v>
      </c>
      <c r="G9458" s="25"/>
    </row>
    <row r="9459">
      <c r="A9459" s="4" t="s">
        <v>24053</v>
      </c>
      <c r="B9459" s="4" t="s">
        <v>1790</v>
      </c>
      <c r="C9459" s="4" t="s">
        <v>11188</v>
      </c>
      <c r="D9459" s="10">
        <v>1.591754516E9</v>
      </c>
      <c r="E9459" s="25">
        <v>0.075211585</v>
      </c>
      <c r="G9459" s="25"/>
    </row>
    <row r="9460">
      <c r="A9460" s="4" t="s">
        <v>24054</v>
      </c>
      <c r="B9460" s="4" t="s">
        <v>13343</v>
      </c>
      <c r="C9460" s="4" t="s">
        <v>1571</v>
      </c>
      <c r="D9460" s="10">
        <v>1.592937264E9</v>
      </c>
      <c r="E9460" s="25">
        <v>0.07520123</v>
      </c>
      <c r="G9460" s="25"/>
    </row>
    <row r="9461">
      <c r="A9461" s="4" t="s">
        <v>24055</v>
      </c>
      <c r="B9461" s="4" t="s">
        <v>13968</v>
      </c>
      <c r="C9461" s="4" t="s">
        <v>399</v>
      </c>
      <c r="D9461" s="10">
        <v>1.59293455E9</v>
      </c>
      <c r="E9461" s="25">
        <v>0.075191796</v>
      </c>
      <c r="G9461" s="25"/>
    </row>
    <row r="9462">
      <c r="A9462" s="22" t="s">
        <v>24056</v>
      </c>
      <c r="B9462" s="4" t="s">
        <v>925</v>
      </c>
      <c r="C9462" s="4" t="s">
        <v>9529</v>
      </c>
      <c r="D9462" s="10">
        <v>1.591301841E9</v>
      </c>
      <c r="E9462" s="25">
        <v>0.07515964</v>
      </c>
      <c r="G9462" s="25"/>
    </row>
    <row r="9463">
      <c r="A9463" s="4" t="s">
        <v>24057</v>
      </c>
      <c r="B9463" s="4" t="s">
        <v>6440</v>
      </c>
      <c r="C9463" s="4" t="s">
        <v>6442</v>
      </c>
      <c r="D9463" s="10">
        <v>1.592841478E9</v>
      </c>
      <c r="E9463" s="25">
        <v>0.07514117</v>
      </c>
      <c r="G9463" s="25"/>
    </row>
    <row r="9464">
      <c r="A9464" s="4" t="s">
        <v>24058</v>
      </c>
      <c r="B9464" s="4" t="s">
        <v>15303</v>
      </c>
      <c r="C9464" s="4" t="s">
        <v>11696</v>
      </c>
      <c r="D9464" s="10">
        <v>1.593029062E9</v>
      </c>
      <c r="E9464" s="25">
        <v>0.07513514</v>
      </c>
      <c r="G9464" s="25"/>
    </row>
    <row r="9465">
      <c r="A9465" s="4" t="s">
        <v>24059</v>
      </c>
      <c r="B9465" s="4" t="s">
        <v>14903</v>
      </c>
      <c r="C9465" s="4" t="s">
        <v>8412</v>
      </c>
      <c r="D9465" s="10">
        <v>1.591027814E9</v>
      </c>
      <c r="E9465" s="25">
        <v>0.075121075</v>
      </c>
      <c r="G9465" s="25"/>
    </row>
    <row r="9466">
      <c r="A9466" s="4" t="s">
        <v>24060</v>
      </c>
      <c r="B9466" s="4" t="s">
        <v>930</v>
      </c>
      <c r="C9466" s="4" t="s">
        <v>9435</v>
      </c>
      <c r="D9466" s="10">
        <v>1.592703397E9</v>
      </c>
      <c r="E9466" s="25">
        <v>0.07505058</v>
      </c>
      <c r="G9466" s="25"/>
    </row>
    <row r="9467">
      <c r="A9467" s="4" t="s">
        <v>24061</v>
      </c>
      <c r="B9467" s="4" t="s">
        <v>14427</v>
      </c>
      <c r="C9467" s="4" t="s">
        <v>9176</v>
      </c>
      <c r="D9467" s="10">
        <v>1.59354352E9</v>
      </c>
      <c r="E9467" s="25">
        <v>0.07504996</v>
      </c>
      <c r="G9467" s="25"/>
    </row>
    <row r="9468">
      <c r="A9468" s="4" t="s">
        <v>24062</v>
      </c>
      <c r="B9468" s="4" t="s">
        <v>15303</v>
      </c>
      <c r="C9468" s="4" t="s">
        <v>12169</v>
      </c>
      <c r="D9468" s="10">
        <v>1.593053742E9</v>
      </c>
      <c r="E9468" s="25">
        <v>0.0750396</v>
      </c>
      <c r="G9468" s="25"/>
    </row>
    <row r="9469">
      <c r="A9469" s="22" t="s">
        <v>24063</v>
      </c>
      <c r="B9469" s="4" t="s">
        <v>5018</v>
      </c>
      <c r="C9469" s="4" t="s">
        <v>9687</v>
      </c>
      <c r="D9469" s="10">
        <v>1.591915625E9</v>
      </c>
      <c r="E9469" s="25">
        <v>0.07502607</v>
      </c>
      <c r="G9469" s="25"/>
    </row>
    <row r="9470">
      <c r="A9470" s="4" t="s">
        <v>24064</v>
      </c>
      <c r="B9470" s="4" t="s">
        <v>6636</v>
      </c>
      <c r="C9470" s="4" t="s">
        <v>2140</v>
      </c>
      <c r="D9470" s="10">
        <v>1.592320698E9</v>
      </c>
      <c r="E9470" s="25">
        <v>0.07501866</v>
      </c>
      <c r="G9470" s="25"/>
    </row>
    <row r="9471">
      <c r="A9471" s="4" t="s">
        <v>24065</v>
      </c>
      <c r="B9471" s="4" t="s">
        <v>1057</v>
      </c>
      <c r="C9471" s="4" t="s">
        <v>7189</v>
      </c>
      <c r="D9471" s="10">
        <v>1.591476966E9</v>
      </c>
      <c r="E9471" s="25">
        <v>0.075005904</v>
      </c>
      <c r="G9471" s="25"/>
    </row>
    <row r="9472">
      <c r="A9472" s="4" t="s">
        <v>24066</v>
      </c>
      <c r="B9472" s="4" t="s">
        <v>19404</v>
      </c>
      <c r="C9472" s="4" t="s">
        <v>4299</v>
      </c>
      <c r="D9472" s="10">
        <v>1.593554682E9</v>
      </c>
      <c r="E9472" s="25">
        <v>0.07498905</v>
      </c>
      <c r="G9472" s="25"/>
    </row>
    <row r="9473">
      <c r="A9473" s="22" t="s">
        <v>24067</v>
      </c>
      <c r="B9473" s="4" t="s">
        <v>3947</v>
      </c>
      <c r="C9473" s="4" t="s">
        <v>6076</v>
      </c>
      <c r="D9473" s="10">
        <v>1.592527394E9</v>
      </c>
      <c r="E9473" s="25">
        <v>0.07489707</v>
      </c>
      <c r="G9473" s="25"/>
    </row>
    <row r="9474">
      <c r="A9474" s="4" t="s">
        <v>24068</v>
      </c>
      <c r="B9474" s="4" t="s">
        <v>13155</v>
      </c>
      <c r="C9474" s="4" t="s">
        <v>9957</v>
      </c>
      <c r="D9474" s="10">
        <v>1.59102545E9</v>
      </c>
      <c r="E9474" s="25">
        <v>0.07485085</v>
      </c>
      <c r="G9474" s="25"/>
    </row>
    <row r="9475">
      <c r="A9475" s="4" t="s">
        <v>24069</v>
      </c>
      <c r="B9475" s="4" t="s">
        <v>16469</v>
      </c>
      <c r="C9475" s="4" t="s">
        <v>4879</v>
      </c>
      <c r="D9475" s="10">
        <v>1.59331802E9</v>
      </c>
      <c r="E9475" s="25">
        <v>0.07481815</v>
      </c>
      <c r="G9475" s="25"/>
    </row>
    <row r="9476">
      <c r="A9476" s="4" t="s">
        <v>24070</v>
      </c>
      <c r="B9476" s="4" t="s">
        <v>1474</v>
      </c>
      <c r="C9476" s="4" t="s">
        <v>8156</v>
      </c>
      <c r="D9476" s="10">
        <v>1.592661879E9</v>
      </c>
      <c r="E9476" s="25">
        <v>0.07480293</v>
      </c>
      <c r="G9476" s="25"/>
    </row>
    <row r="9477">
      <c r="A9477" s="24" t="s">
        <v>24071</v>
      </c>
      <c r="B9477" s="4" t="s">
        <v>872</v>
      </c>
      <c r="C9477" s="4" t="s">
        <v>8963</v>
      </c>
      <c r="D9477" s="10">
        <v>1.592339147E9</v>
      </c>
      <c r="E9477" s="25">
        <v>0.07478971</v>
      </c>
      <c r="G9477" s="25"/>
    </row>
    <row r="9478">
      <c r="A9478" s="22" t="s">
        <v>24072</v>
      </c>
      <c r="B9478" s="4" t="s">
        <v>13126</v>
      </c>
      <c r="C9478" s="4" t="s">
        <v>8242</v>
      </c>
      <c r="D9478" s="10">
        <v>1.593356326E9</v>
      </c>
      <c r="E9478" s="25">
        <v>0.07476992</v>
      </c>
      <c r="G9478" s="25"/>
    </row>
    <row r="9479">
      <c r="A9479" s="4" t="s">
        <v>24073</v>
      </c>
      <c r="B9479" s="4" t="s">
        <v>15928</v>
      </c>
      <c r="C9479" s="4" t="s">
        <v>7687</v>
      </c>
      <c r="D9479" s="10">
        <v>1.591370155E9</v>
      </c>
      <c r="E9479" s="25">
        <v>0.07473382</v>
      </c>
      <c r="G9479" s="25"/>
    </row>
    <row r="9480">
      <c r="A9480" s="4" t="s">
        <v>24074</v>
      </c>
      <c r="B9480" s="4" t="s">
        <v>5583</v>
      </c>
      <c r="C9480" s="4" t="s">
        <v>5373</v>
      </c>
      <c r="D9480" s="10">
        <v>1.592009677E9</v>
      </c>
      <c r="E9480" s="25">
        <v>0.0747162</v>
      </c>
      <c r="G9480" s="25"/>
    </row>
    <row r="9481">
      <c r="A9481" s="4" t="s">
        <v>24075</v>
      </c>
      <c r="B9481" s="4" t="s">
        <v>13663</v>
      </c>
      <c r="C9481" s="4" t="s">
        <v>880</v>
      </c>
      <c r="D9481" s="10">
        <v>1.592156399E9</v>
      </c>
      <c r="E9481" s="25">
        <v>0.0747128</v>
      </c>
      <c r="G9481" s="25"/>
    </row>
    <row r="9482">
      <c r="A9482" s="4" t="s">
        <v>24076</v>
      </c>
      <c r="B9482" s="4" t="s">
        <v>14139</v>
      </c>
      <c r="C9482" s="4" t="s">
        <v>1992</v>
      </c>
      <c r="D9482" s="10">
        <v>1.592795172E9</v>
      </c>
      <c r="E9482" s="25">
        <v>0.074682035</v>
      </c>
      <c r="G9482" s="25"/>
    </row>
    <row r="9483">
      <c r="A9483" s="4" t="s">
        <v>24077</v>
      </c>
      <c r="B9483" s="4" t="s">
        <v>16979</v>
      </c>
      <c r="C9483" s="4" t="s">
        <v>3016</v>
      </c>
      <c r="D9483" s="10">
        <v>1.592746063E9</v>
      </c>
      <c r="E9483" s="25">
        <v>0.074669436</v>
      </c>
      <c r="G9483" s="25"/>
    </row>
    <row r="9484">
      <c r="A9484" s="4" t="s">
        <v>24078</v>
      </c>
      <c r="B9484" s="4" t="s">
        <v>14425</v>
      </c>
      <c r="C9484" s="4" t="s">
        <v>74</v>
      </c>
      <c r="D9484" s="10">
        <v>1.591959112E9</v>
      </c>
      <c r="E9484" s="25">
        <v>0.074556045</v>
      </c>
      <c r="G9484" s="25"/>
    </row>
    <row r="9485">
      <c r="A9485" s="4" t="s">
        <v>24079</v>
      </c>
      <c r="B9485" s="4" t="s">
        <v>14204</v>
      </c>
      <c r="C9485" s="4" t="s">
        <v>4492</v>
      </c>
      <c r="D9485" s="10">
        <v>1.591115502E9</v>
      </c>
      <c r="E9485" s="25">
        <v>0.074527524</v>
      </c>
      <c r="G9485" s="25"/>
    </row>
    <row r="9486">
      <c r="A9486" s="4" t="s">
        <v>24080</v>
      </c>
      <c r="B9486" s="4" t="s">
        <v>3259</v>
      </c>
      <c r="C9486" s="4" t="s">
        <v>9866</v>
      </c>
      <c r="D9486" s="10">
        <v>1.592629835E9</v>
      </c>
      <c r="E9486" s="25">
        <v>0.07452482</v>
      </c>
      <c r="G9486" s="25"/>
    </row>
    <row r="9487">
      <c r="A9487" s="4" t="s">
        <v>24081</v>
      </c>
      <c r="B9487" s="4" t="s">
        <v>7257</v>
      </c>
      <c r="C9487" s="4" t="s">
        <v>2572</v>
      </c>
      <c r="D9487" s="10">
        <v>1.593386492E9</v>
      </c>
      <c r="E9487" s="25">
        <v>0.074521266</v>
      </c>
      <c r="G9487" s="25"/>
    </row>
    <row r="9488">
      <c r="A9488" s="4" t="s">
        <v>24082</v>
      </c>
      <c r="B9488" s="4" t="s">
        <v>4846</v>
      </c>
      <c r="C9488" s="4" t="s">
        <v>7356</v>
      </c>
      <c r="D9488" s="10">
        <v>1.593311444E9</v>
      </c>
      <c r="E9488" s="25">
        <v>0.074424565</v>
      </c>
      <c r="G9488" s="25"/>
    </row>
    <row r="9489">
      <c r="A9489" s="4" t="s">
        <v>24083</v>
      </c>
      <c r="B9489" s="4" t="s">
        <v>951</v>
      </c>
      <c r="C9489" s="4" t="s">
        <v>371</v>
      </c>
      <c r="D9489" s="10">
        <v>1.593453659E9</v>
      </c>
      <c r="E9489" s="25">
        <v>0.07436675</v>
      </c>
      <c r="G9489" s="25"/>
    </row>
    <row r="9490">
      <c r="A9490" s="4" t="s">
        <v>24084</v>
      </c>
      <c r="B9490" s="4" t="s">
        <v>24085</v>
      </c>
      <c r="C9490" s="4" t="s">
        <v>3819</v>
      </c>
      <c r="D9490" s="10">
        <v>1.591821904E9</v>
      </c>
      <c r="E9490" s="25">
        <v>0.07434828</v>
      </c>
      <c r="G9490" s="25"/>
    </row>
    <row r="9491">
      <c r="A9491" s="22" t="s">
        <v>24086</v>
      </c>
      <c r="B9491" s="4" t="s">
        <v>14204</v>
      </c>
      <c r="C9491" s="4" t="s">
        <v>371</v>
      </c>
      <c r="D9491" s="10">
        <v>1.593453146E9</v>
      </c>
      <c r="E9491" s="25">
        <v>0.07433877</v>
      </c>
      <c r="G9491" s="25"/>
    </row>
    <row r="9492">
      <c r="A9492" s="4" t="s">
        <v>24087</v>
      </c>
      <c r="B9492" s="4" t="s">
        <v>7289</v>
      </c>
      <c r="C9492" s="4" t="s">
        <v>8017</v>
      </c>
      <c r="D9492" s="10">
        <v>1.591055178E9</v>
      </c>
      <c r="E9492" s="25">
        <v>0.07433707</v>
      </c>
      <c r="G9492" s="25"/>
    </row>
    <row r="9493">
      <c r="A9493" s="4" t="s">
        <v>24088</v>
      </c>
      <c r="B9493" s="4" t="s">
        <v>24089</v>
      </c>
      <c r="C9493" s="4" t="s">
        <v>9128</v>
      </c>
      <c r="D9493" s="10">
        <v>1.591380972E9</v>
      </c>
      <c r="E9493" s="25">
        <v>0.0743281</v>
      </c>
      <c r="G9493" s="25"/>
    </row>
    <row r="9494">
      <c r="A9494" s="4" t="s">
        <v>24090</v>
      </c>
      <c r="B9494" s="4" t="s">
        <v>13314</v>
      </c>
      <c r="C9494" s="4" t="s">
        <v>10147</v>
      </c>
      <c r="D9494" s="10">
        <v>1.593406532E9</v>
      </c>
      <c r="E9494" s="25">
        <v>0.074292935</v>
      </c>
      <c r="G9494" s="25"/>
    </row>
    <row r="9495">
      <c r="A9495" s="4" t="s">
        <v>24091</v>
      </c>
      <c r="B9495" s="4" t="s">
        <v>8319</v>
      </c>
      <c r="C9495" s="4" t="s">
        <v>280</v>
      </c>
      <c r="D9495" s="10">
        <v>1.592588244E9</v>
      </c>
      <c r="E9495" s="25">
        <v>0.07426488</v>
      </c>
      <c r="G9495" s="25"/>
    </row>
    <row r="9496">
      <c r="A9496" s="4" t="s">
        <v>24092</v>
      </c>
      <c r="B9496" s="4" t="s">
        <v>1327</v>
      </c>
      <c r="C9496" s="4" t="s">
        <v>12045</v>
      </c>
      <c r="D9496" s="10">
        <v>1.592526927E9</v>
      </c>
      <c r="E9496" s="25">
        <v>0.07424579</v>
      </c>
      <c r="G9496" s="25"/>
    </row>
    <row r="9497">
      <c r="A9497" s="4" t="s">
        <v>24093</v>
      </c>
      <c r="B9497" s="4" t="s">
        <v>13366</v>
      </c>
      <c r="C9497" s="4" t="s">
        <v>615</v>
      </c>
      <c r="D9497" s="10">
        <v>1.593156711E9</v>
      </c>
      <c r="E9497" s="25">
        <v>0.074234806</v>
      </c>
      <c r="G9497" s="25"/>
    </row>
    <row r="9498">
      <c r="A9498" s="4" t="s">
        <v>24094</v>
      </c>
      <c r="B9498" s="4" t="s">
        <v>14425</v>
      </c>
      <c r="C9498" s="4" t="s">
        <v>2830</v>
      </c>
      <c r="D9498" s="10">
        <v>1.593242885E9</v>
      </c>
      <c r="E9498" s="25">
        <v>0.0742175</v>
      </c>
      <c r="G9498" s="25"/>
    </row>
    <row r="9499">
      <c r="A9499" s="4" t="s">
        <v>24095</v>
      </c>
      <c r="B9499" s="4" t="s">
        <v>13819</v>
      </c>
      <c r="C9499" s="4" t="s">
        <v>901</v>
      </c>
      <c r="D9499" s="10">
        <v>1.591966135E9</v>
      </c>
      <c r="E9499" s="25">
        <v>0.0741749</v>
      </c>
      <c r="G9499" s="25"/>
    </row>
    <row r="9500">
      <c r="A9500" s="4" t="s">
        <v>24096</v>
      </c>
      <c r="B9500" s="4" t="s">
        <v>3886</v>
      </c>
      <c r="C9500" s="4" t="s">
        <v>4673</v>
      </c>
      <c r="D9500" s="10">
        <v>1.593437148E9</v>
      </c>
      <c r="E9500" s="25">
        <v>0.0741746</v>
      </c>
      <c r="G9500" s="25"/>
    </row>
    <row r="9501">
      <c r="A9501" s="4" t="s">
        <v>24097</v>
      </c>
      <c r="B9501" s="4" t="s">
        <v>14087</v>
      </c>
      <c r="C9501" s="4" t="s">
        <v>4051</v>
      </c>
      <c r="D9501" s="10">
        <v>1.592433416E9</v>
      </c>
      <c r="E9501" s="25">
        <v>0.07413147</v>
      </c>
      <c r="G9501" s="25"/>
    </row>
    <row r="9502">
      <c r="A9502" s="22" t="s">
        <v>24098</v>
      </c>
      <c r="B9502" s="4" t="s">
        <v>13643</v>
      </c>
      <c r="C9502" s="4" t="s">
        <v>5283</v>
      </c>
      <c r="D9502" s="10">
        <v>1.592872063E9</v>
      </c>
      <c r="E9502" s="25">
        <v>0.07412521</v>
      </c>
      <c r="G9502" s="25"/>
    </row>
    <row r="9503">
      <c r="A9503" s="22" t="s">
        <v>24099</v>
      </c>
      <c r="B9503" s="4" t="s">
        <v>14903</v>
      </c>
      <c r="C9503" s="4" t="s">
        <v>8285</v>
      </c>
      <c r="D9503" s="10">
        <v>1.591806453E9</v>
      </c>
      <c r="E9503" s="25">
        <v>0.07412389</v>
      </c>
      <c r="G9503" s="25"/>
    </row>
    <row r="9504">
      <c r="A9504" s="4" t="s">
        <v>24100</v>
      </c>
      <c r="B9504" s="4" t="s">
        <v>4671</v>
      </c>
      <c r="C9504" s="4" t="s">
        <v>3154</v>
      </c>
      <c r="D9504" s="10">
        <v>1.591552893E9</v>
      </c>
      <c r="E9504" s="25">
        <v>0.07410611</v>
      </c>
      <c r="G9504" s="25"/>
    </row>
    <row r="9505">
      <c r="A9505" s="4" t="s">
        <v>24101</v>
      </c>
      <c r="B9505" s="4" t="s">
        <v>21024</v>
      </c>
      <c r="C9505" s="4" t="s">
        <v>8089</v>
      </c>
      <c r="D9505" s="10">
        <v>1.591061068E9</v>
      </c>
      <c r="E9505" s="25">
        <v>0.074077666</v>
      </c>
      <c r="G9505" s="25"/>
    </row>
    <row r="9506">
      <c r="A9506" s="22" t="s">
        <v>24102</v>
      </c>
      <c r="B9506" s="4" t="s">
        <v>13287</v>
      </c>
      <c r="C9506" s="4" t="s">
        <v>224</v>
      </c>
      <c r="D9506" s="10">
        <v>1.592705155E9</v>
      </c>
      <c r="E9506" s="25">
        <v>0.07407125</v>
      </c>
      <c r="G9506" s="25"/>
    </row>
    <row r="9507">
      <c r="A9507" s="4" t="s">
        <v>24103</v>
      </c>
      <c r="B9507" s="4" t="s">
        <v>14780</v>
      </c>
      <c r="C9507" s="4" t="s">
        <v>12094</v>
      </c>
      <c r="D9507" s="10">
        <v>1.592851559E9</v>
      </c>
      <c r="E9507" s="25">
        <v>0.074063525</v>
      </c>
      <c r="G9507" s="25"/>
    </row>
    <row r="9508">
      <c r="A9508" s="4" t="s">
        <v>24104</v>
      </c>
      <c r="B9508" s="4" t="s">
        <v>14002</v>
      </c>
      <c r="C9508" s="4" t="s">
        <v>5927</v>
      </c>
      <c r="D9508" s="10">
        <v>1.591672181E9</v>
      </c>
      <c r="E9508" s="25">
        <v>0.07401861</v>
      </c>
      <c r="G9508" s="25"/>
    </row>
    <row r="9509">
      <c r="A9509" s="4" t="s">
        <v>24105</v>
      </c>
      <c r="B9509" s="4" t="s">
        <v>13311</v>
      </c>
      <c r="C9509" s="4" t="s">
        <v>3005</v>
      </c>
      <c r="D9509" s="10">
        <v>1.591911086E9</v>
      </c>
      <c r="E9509" s="25">
        <v>0.07401684</v>
      </c>
      <c r="G9509" s="25"/>
    </row>
    <row r="9510">
      <c r="A9510" s="4" t="s">
        <v>24106</v>
      </c>
      <c r="B9510" s="4" t="s">
        <v>14055</v>
      </c>
      <c r="C9510" s="4" t="s">
        <v>12219</v>
      </c>
      <c r="D9510" s="10">
        <v>1.591576194E9</v>
      </c>
      <c r="E9510" s="25">
        <v>0.07398646</v>
      </c>
      <c r="G9510" s="25"/>
    </row>
    <row r="9511">
      <c r="A9511" s="4" t="s">
        <v>24107</v>
      </c>
      <c r="B9511" s="4" t="s">
        <v>17081</v>
      </c>
      <c r="C9511" s="4" t="s">
        <v>233</v>
      </c>
      <c r="D9511" s="10">
        <v>1.593246729E9</v>
      </c>
      <c r="E9511" s="25">
        <v>0.073964275</v>
      </c>
      <c r="G9511" s="25"/>
    </row>
    <row r="9512">
      <c r="A9512" s="4" t="s">
        <v>24107</v>
      </c>
      <c r="B9512" s="4" t="s">
        <v>13185</v>
      </c>
      <c r="C9512" s="4" t="s">
        <v>7356</v>
      </c>
      <c r="D9512" s="10">
        <v>1.593300532E9</v>
      </c>
      <c r="E9512" s="25">
        <v>0.073964275</v>
      </c>
      <c r="G9512" s="25"/>
    </row>
    <row r="9513">
      <c r="A9513" s="4" t="s">
        <v>24107</v>
      </c>
      <c r="B9513" s="4" t="s">
        <v>11199</v>
      </c>
      <c r="C9513" s="4" t="s">
        <v>1290</v>
      </c>
      <c r="D9513" s="10">
        <v>1.592087424E9</v>
      </c>
      <c r="E9513" s="25">
        <v>0.073964275</v>
      </c>
      <c r="G9513" s="25"/>
    </row>
    <row r="9514">
      <c r="A9514" s="4" t="s">
        <v>24108</v>
      </c>
      <c r="B9514" s="4" t="s">
        <v>22804</v>
      </c>
      <c r="C9514" s="4" t="s">
        <v>10067</v>
      </c>
      <c r="D9514" s="10">
        <v>1.592153295E9</v>
      </c>
      <c r="E9514" s="25">
        <v>0.07396327</v>
      </c>
      <c r="G9514" s="25"/>
    </row>
    <row r="9515">
      <c r="A9515" s="4" t="s">
        <v>24109</v>
      </c>
      <c r="B9515" s="4" t="s">
        <v>14780</v>
      </c>
      <c r="C9515" s="4" t="s">
        <v>4951</v>
      </c>
      <c r="D9515" s="10">
        <v>1.592346209E9</v>
      </c>
      <c r="E9515" s="25">
        <v>0.07393908</v>
      </c>
      <c r="G9515" s="25"/>
    </row>
    <row r="9516">
      <c r="A9516" s="4" t="s">
        <v>24110</v>
      </c>
      <c r="B9516" s="4" t="s">
        <v>14433</v>
      </c>
      <c r="C9516" s="4" t="s">
        <v>1918</v>
      </c>
      <c r="D9516" s="10">
        <v>1.59305127E9</v>
      </c>
      <c r="E9516" s="25">
        <v>0.07392865</v>
      </c>
      <c r="G9516" s="25"/>
    </row>
    <row r="9517">
      <c r="A9517" s="4" t="s">
        <v>24111</v>
      </c>
      <c r="B9517" s="4" t="s">
        <v>24112</v>
      </c>
      <c r="C9517" s="4" t="s">
        <v>12283</v>
      </c>
      <c r="D9517" s="10">
        <v>1.593985199E9</v>
      </c>
      <c r="E9517" s="25">
        <v>0.073887676</v>
      </c>
      <c r="G9517" s="25"/>
    </row>
    <row r="9518">
      <c r="A9518" s="22" t="s">
        <v>24113</v>
      </c>
      <c r="B9518" s="4" t="s">
        <v>1790</v>
      </c>
      <c r="C9518" s="4" t="s">
        <v>4464</v>
      </c>
      <c r="D9518" s="10">
        <v>1.591236797E9</v>
      </c>
      <c r="E9518" s="25">
        <v>0.07387523</v>
      </c>
      <c r="G9518" s="25"/>
    </row>
    <row r="9519">
      <c r="A9519" s="4" t="s">
        <v>24114</v>
      </c>
      <c r="B9519" s="4" t="s">
        <v>14082</v>
      </c>
      <c r="C9519" s="4" t="s">
        <v>8573</v>
      </c>
      <c r="D9519" s="10">
        <v>1.592859669E9</v>
      </c>
      <c r="E9519" s="25">
        <v>0.07385182</v>
      </c>
      <c r="G9519" s="25"/>
    </row>
    <row r="9520">
      <c r="A9520" s="4" t="s">
        <v>24115</v>
      </c>
      <c r="B9520" s="4" t="s">
        <v>14756</v>
      </c>
      <c r="C9520" s="4" t="s">
        <v>11054</v>
      </c>
      <c r="D9520" s="10">
        <v>1.591073653E9</v>
      </c>
      <c r="E9520" s="25">
        <v>0.07382685</v>
      </c>
      <c r="G9520" s="25"/>
    </row>
    <row r="9521">
      <c r="A9521" s="4" t="s">
        <v>24116</v>
      </c>
      <c r="B9521" s="4" t="s">
        <v>1790</v>
      </c>
      <c r="C9521" s="4" t="s">
        <v>6044</v>
      </c>
      <c r="D9521" s="10">
        <v>1.593060527E9</v>
      </c>
      <c r="E9521" s="25">
        <v>0.07380922</v>
      </c>
      <c r="G9521" s="25"/>
    </row>
    <row r="9522">
      <c r="A9522" s="4" t="s">
        <v>24116</v>
      </c>
      <c r="B9522" s="4" t="s">
        <v>1790</v>
      </c>
      <c r="C9522" s="4" t="s">
        <v>6044</v>
      </c>
      <c r="D9522" s="10">
        <v>1.593060976E9</v>
      </c>
      <c r="E9522" s="25">
        <v>0.07380922</v>
      </c>
      <c r="G9522" s="25"/>
    </row>
    <row r="9523">
      <c r="A9523" s="4" t="s">
        <v>24116</v>
      </c>
      <c r="B9523" s="4" t="s">
        <v>1790</v>
      </c>
      <c r="C9523" s="4" t="s">
        <v>6044</v>
      </c>
      <c r="D9523" s="10">
        <v>1.593060533E9</v>
      </c>
      <c r="E9523" s="25">
        <v>0.07380915</v>
      </c>
      <c r="G9523" s="25"/>
    </row>
    <row r="9524">
      <c r="A9524" s="4" t="s">
        <v>24117</v>
      </c>
      <c r="B9524" s="4" t="s">
        <v>6505</v>
      </c>
      <c r="C9524" s="4" t="s">
        <v>8345</v>
      </c>
      <c r="D9524" s="10">
        <v>1.59173189E9</v>
      </c>
      <c r="E9524" s="25">
        <v>0.073790826</v>
      </c>
      <c r="G9524" s="25"/>
    </row>
    <row r="9525">
      <c r="A9525" s="4" t="s">
        <v>24118</v>
      </c>
      <c r="B9525" s="4" t="s">
        <v>13492</v>
      </c>
      <c r="C9525" s="4" t="s">
        <v>7403</v>
      </c>
      <c r="D9525" s="10">
        <v>1.591397001E9</v>
      </c>
      <c r="E9525" s="25">
        <v>0.07378109</v>
      </c>
      <c r="G9525" s="25"/>
    </row>
    <row r="9526">
      <c r="A9526" s="4" t="s">
        <v>24119</v>
      </c>
      <c r="B9526" s="4" t="s">
        <v>1790</v>
      </c>
      <c r="C9526" s="4" t="s">
        <v>5343</v>
      </c>
      <c r="D9526" s="10">
        <v>1.592504176E9</v>
      </c>
      <c r="E9526" s="25">
        <v>0.07375759</v>
      </c>
      <c r="G9526" s="25"/>
    </row>
    <row r="9527">
      <c r="A9527" s="22" t="s">
        <v>24120</v>
      </c>
      <c r="B9527" s="4" t="s">
        <v>14916</v>
      </c>
      <c r="C9527" s="4" t="s">
        <v>716</v>
      </c>
      <c r="D9527" s="10">
        <v>1.591924852E9</v>
      </c>
      <c r="E9527" s="25">
        <v>0.073751636</v>
      </c>
      <c r="G9527" s="25"/>
    </row>
    <row r="9528">
      <c r="A9528" s="4" t="s">
        <v>24121</v>
      </c>
      <c r="B9528" s="4" t="s">
        <v>862</v>
      </c>
      <c r="C9528" s="4" t="s">
        <v>4260</v>
      </c>
      <c r="D9528" s="10">
        <v>1.591300375E9</v>
      </c>
      <c r="E9528" s="25">
        <v>0.073735565</v>
      </c>
      <c r="G9528" s="25"/>
    </row>
    <row r="9529">
      <c r="A9529" s="22" t="s">
        <v>24122</v>
      </c>
      <c r="B9529" s="4" t="s">
        <v>24123</v>
      </c>
      <c r="C9529" s="4" t="s">
        <v>8010</v>
      </c>
      <c r="D9529" s="10">
        <v>1.591613627E9</v>
      </c>
      <c r="E9529" s="25">
        <v>0.073717475</v>
      </c>
      <c r="G9529" s="25"/>
    </row>
    <row r="9530">
      <c r="A9530" s="4" t="s">
        <v>24124</v>
      </c>
      <c r="B9530" s="4" t="s">
        <v>13102</v>
      </c>
      <c r="C9530" s="4" t="s">
        <v>5283</v>
      </c>
      <c r="D9530" s="10">
        <v>1.592838327E9</v>
      </c>
      <c r="E9530" s="25">
        <v>0.07369019</v>
      </c>
      <c r="G9530" s="25"/>
    </row>
    <row r="9531">
      <c r="A9531" s="22" t="s">
        <v>24125</v>
      </c>
      <c r="B9531" s="4" t="s">
        <v>930</v>
      </c>
      <c r="C9531" s="4" t="s">
        <v>5225</v>
      </c>
      <c r="D9531" s="10">
        <v>1.592943397E9</v>
      </c>
      <c r="E9531" s="25">
        <v>0.07368447</v>
      </c>
      <c r="G9531" s="25"/>
    </row>
    <row r="9532">
      <c r="A9532" s="4" t="s">
        <v>24126</v>
      </c>
      <c r="B9532" s="4" t="s">
        <v>2575</v>
      </c>
      <c r="C9532" s="4" t="s">
        <v>1597</v>
      </c>
      <c r="D9532" s="10">
        <v>1.591233094E9</v>
      </c>
      <c r="E9532" s="25">
        <v>0.07367311</v>
      </c>
      <c r="G9532" s="25"/>
    </row>
    <row r="9533">
      <c r="A9533" s="4" t="s">
        <v>24127</v>
      </c>
      <c r="B9533" s="4" t="s">
        <v>14290</v>
      </c>
      <c r="C9533" s="4" t="s">
        <v>507</v>
      </c>
      <c r="D9533" s="10">
        <v>1.593119937E9</v>
      </c>
      <c r="E9533" s="25">
        <v>0.073671564</v>
      </c>
      <c r="G9533" s="25"/>
    </row>
    <row r="9534">
      <c r="A9534" s="4" t="s">
        <v>24128</v>
      </c>
      <c r="B9534" s="4" t="s">
        <v>2284</v>
      </c>
      <c r="C9534" s="4" t="s">
        <v>7969</v>
      </c>
      <c r="D9534" s="10">
        <v>1.592355949E9</v>
      </c>
      <c r="E9534" s="25">
        <v>0.073663525</v>
      </c>
      <c r="G9534" s="25"/>
    </row>
    <row r="9535">
      <c r="A9535" s="4" t="s">
        <v>24129</v>
      </c>
      <c r="B9535" s="4" t="s">
        <v>14903</v>
      </c>
      <c r="C9535" s="4" t="s">
        <v>1084</v>
      </c>
      <c r="D9535" s="10">
        <v>1.591554398E9</v>
      </c>
      <c r="E9535" s="25">
        <v>0.0736619</v>
      </c>
      <c r="G9535" s="25"/>
    </row>
    <row r="9536">
      <c r="A9536" s="4" t="s">
        <v>24130</v>
      </c>
      <c r="B9536" s="4" t="s">
        <v>24131</v>
      </c>
      <c r="C9536" s="4" t="s">
        <v>371</v>
      </c>
      <c r="D9536" s="10">
        <v>1.593459504E9</v>
      </c>
      <c r="E9536" s="25">
        <v>0.073651</v>
      </c>
      <c r="G9536" s="25"/>
    </row>
    <row r="9537">
      <c r="A9537" s="4" t="s">
        <v>24132</v>
      </c>
      <c r="B9537" s="4" t="s">
        <v>14688</v>
      </c>
      <c r="C9537" s="4" t="s">
        <v>2963</v>
      </c>
      <c r="D9537" s="10">
        <v>1.59127536E9</v>
      </c>
      <c r="E9537" s="25">
        <v>0.073647365</v>
      </c>
      <c r="G9537" s="25"/>
    </row>
    <row r="9538">
      <c r="A9538" s="4" t="s">
        <v>24133</v>
      </c>
      <c r="B9538" s="4" t="s">
        <v>13129</v>
      </c>
      <c r="C9538" s="4" t="s">
        <v>10952</v>
      </c>
      <c r="D9538" s="10">
        <v>1.592675956E9</v>
      </c>
      <c r="E9538" s="25">
        <v>0.073554926</v>
      </c>
      <c r="G9538" s="25"/>
    </row>
    <row r="9539">
      <c r="A9539" s="4" t="s">
        <v>24134</v>
      </c>
      <c r="B9539" s="4" t="s">
        <v>14444</v>
      </c>
      <c r="C9539" s="4" t="s">
        <v>9336</v>
      </c>
      <c r="D9539" s="10">
        <v>1.592967447E9</v>
      </c>
      <c r="E9539" s="25">
        <v>0.07353622</v>
      </c>
      <c r="G9539" s="25"/>
    </row>
    <row r="9540">
      <c r="A9540" s="4" t="s">
        <v>24135</v>
      </c>
      <c r="B9540" s="4" t="s">
        <v>17321</v>
      </c>
      <c r="C9540" s="4" t="s">
        <v>6935</v>
      </c>
      <c r="D9540" s="10">
        <v>1.591818156E9</v>
      </c>
      <c r="E9540" s="25">
        <v>0.073531196</v>
      </c>
      <c r="G9540" s="25"/>
    </row>
    <row r="9541">
      <c r="A9541" s="4" t="s">
        <v>24136</v>
      </c>
      <c r="B9541" s="26">
        <v>1.2346E13</v>
      </c>
      <c r="C9541" s="4" t="s">
        <v>1966</v>
      </c>
      <c r="D9541" s="10">
        <v>1.593626132E9</v>
      </c>
      <c r="E9541" s="25">
        <v>0.07352632</v>
      </c>
      <c r="G9541" s="25"/>
    </row>
    <row r="9542">
      <c r="A9542" s="4" t="s">
        <v>24137</v>
      </c>
      <c r="B9542" s="4" t="s">
        <v>13155</v>
      </c>
      <c r="C9542" s="4" t="s">
        <v>6808</v>
      </c>
      <c r="D9542" s="10">
        <v>1.5911928E9</v>
      </c>
      <c r="E9542" s="25">
        <v>0.07352091</v>
      </c>
      <c r="G9542" s="25"/>
    </row>
    <row r="9543">
      <c r="A9543" s="4" t="s">
        <v>24138</v>
      </c>
      <c r="B9543" s="4" t="s">
        <v>14533</v>
      </c>
      <c r="C9543" s="4" t="s">
        <v>6073</v>
      </c>
      <c r="D9543" s="10">
        <v>1.591988509E9</v>
      </c>
      <c r="E9543" s="25">
        <v>0.07349819</v>
      </c>
      <c r="G9543" s="25"/>
    </row>
    <row r="9544">
      <c r="A9544" s="4" t="s">
        <v>24139</v>
      </c>
      <c r="B9544" s="4" t="s">
        <v>13341</v>
      </c>
      <c r="C9544" s="4" t="s">
        <v>7759</v>
      </c>
      <c r="D9544" s="10">
        <v>1.592154589E9</v>
      </c>
      <c r="E9544" s="25">
        <v>0.07349533</v>
      </c>
      <c r="G9544" s="25"/>
    </row>
    <row r="9545">
      <c r="A9545" s="4" t="s">
        <v>24140</v>
      </c>
      <c r="B9545" s="4" t="s">
        <v>11591</v>
      </c>
      <c r="C9545" s="4" t="s">
        <v>4741</v>
      </c>
      <c r="D9545" s="10">
        <v>1.592069631E9</v>
      </c>
      <c r="E9545" s="25">
        <v>0.07349255</v>
      </c>
      <c r="G9545" s="25"/>
    </row>
    <row r="9546">
      <c r="A9546" s="4" t="s">
        <v>24141</v>
      </c>
      <c r="B9546" s="4" t="s">
        <v>1619</v>
      </c>
      <c r="C9546" s="4" t="s">
        <v>806</v>
      </c>
      <c r="D9546" s="10">
        <v>1.591400469E9</v>
      </c>
      <c r="E9546" s="25">
        <v>0.07349208</v>
      </c>
      <c r="G9546" s="25"/>
    </row>
    <row r="9547">
      <c r="A9547" s="4" t="s">
        <v>24142</v>
      </c>
      <c r="B9547" s="4" t="s">
        <v>24143</v>
      </c>
      <c r="C9547" s="4" t="s">
        <v>301</v>
      </c>
      <c r="D9547" s="10">
        <v>1.592752437E9</v>
      </c>
      <c r="E9547" s="25">
        <v>0.07347214</v>
      </c>
      <c r="G9547" s="25"/>
    </row>
    <row r="9548">
      <c r="A9548" s="4" t="s">
        <v>24144</v>
      </c>
      <c r="B9548" s="4" t="s">
        <v>10639</v>
      </c>
      <c r="C9548" s="4" t="s">
        <v>4110</v>
      </c>
      <c r="D9548" s="10">
        <v>1.593088197E9</v>
      </c>
      <c r="E9548" s="25">
        <v>0.073445626</v>
      </c>
      <c r="G9548" s="25"/>
    </row>
    <row r="9549">
      <c r="A9549" s="4" t="s">
        <v>24145</v>
      </c>
      <c r="B9549" s="4" t="s">
        <v>1790</v>
      </c>
      <c r="C9549" s="4" t="s">
        <v>2880</v>
      </c>
      <c r="D9549" s="10">
        <v>1.5918229E9</v>
      </c>
      <c r="E9549" s="25">
        <v>0.07343883</v>
      </c>
      <c r="G9549" s="25"/>
    </row>
    <row r="9550">
      <c r="A9550" s="22" t="s">
        <v>24146</v>
      </c>
      <c r="B9550" s="4" t="s">
        <v>8489</v>
      </c>
      <c r="C9550" s="4" t="s">
        <v>2132</v>
      </c>
      <c r="D9550" s="10">
        <v>1.592065071E9</v>
      </c>
      <c r="E9550" s="25">
        <v>0.073433645</v>
      </c>
      <c r="G9550" s="25"/>
    </row>
    <row r="9551">
      <c r="A9551" s="4" t="s">
        <v>24147</v>
      </c>
      <c r="B9551" s="4" t="s">
        <v>14109</v>
      </c>
      <c r="C9551" s="4" t="s">
        <v>1674</v>
      </c>
      <c r="D9551" s="10">
        <v>1.59325919E9</v>
      </c>
      <c r="E9551" s="25">
        <v>0.07343133</v>
      </c>
      <c r="G9551" s="25"/>
    </row>
    <row r="9552">
      <c r="A9552" s="4" t="s">
        <v>24148</v>
      </c>
      <c r="B9552" s="4" t="s">
        <v>13366</v>
      </c>
      <c r="C9552" s="4" t="s">
        <v>11468</v>
      </c>
      <c r="D9552" s="10">
        <v>1.593230139E9</v>
      </c>
      <c r="E9552" s="25">
        <v>0.07338016</v>
      </c>
      <c r="G9552" s="25"/>
    </row>
    <row r="9553">
      <c r="A9553" s="22" t="s">
        <v>24149</v>
      </c>
      <c r="B9553" s="4" t="s">
        <v>2065</v>
      </c>
      <c r="C9553" s="4" t="s">
        <v>3265</v>
      </c>
      <c r="D9553" s="10">
        <v>1.592509238E9</v>
      </c>
      <c r="E9553" s="25">
        <v>0.07337545</v>
      </c>
      <c r="G9553" s="25"/>
    </row>
    <row r="9554">
      <c r="A9554" s="4" t="s">
        <v>24150</v>
      </c>
      <c r="B9554" s="4" t="s">
        <v>24151</v>
      </c>
      <c r="C9554" s="4" t="s">
        <v>3499</v>
      </c>
      <c r="D9554" s="10">
        <v>1.592175756E9</v>
      </c>
      <c r="E9554" s="25">
        <v>0.07336524</v>
      </c>
      <c r="G9554" s="25"/>
    </row>
    <row r="9555">
      <c r="A9555" s="4" t="s">
        <v>24152</v>
      </c>
      <c r="B9555" s="26">
        <v>1.2346E13</v>
      </c>
      <c r="C9555" s="4" t="s">
        <v>12226</v>
      </c>
      <c r="D9555" s="10">
        <v>1.592923176E9</v>
      </c>
      <c r="E9555" s="25">
        <v>0.07335952</v>
      </c>
      <c r="G9555" s="25"/>
    </row>
    <row r="9556">
      <c r="A9556" s="22" t="s">
        <v>24153</v>
      </c>
      <c r="B9556" s="4" t="s">
        <v>13194</v>
      </c>
      <c r="C9556" s="4" t="s">
        <v>7339</v>
      </c>
      <c r="D9556" s="10">
        <v>1.592832061E9</v>
      </c>
      <c r="E9556" s="25">
        <v>0.073271096</v>
      </c>
      <c r="G9556" s="25"/>
    </row>
    <row r="9557">
      <c r="A9557" s="4" t="s">
        <v>24154</v>
      </c>
      <c r="B9557" s="4" t="s">
        <v>14232</v>
      </c>
      <c r="C9557" s="4" t="s">
        <v>12513</v>
      </c>
      <c r="D9557" s="10">
        <v>1.591036485E9</v>
      </c>
      <c r="E9557" s="25">
        <v>0.073259816</v>
      </c>
      <c r="G9557" s="25"/>
    </row>
    <row r="9558">
      <c r="A9558" s="4" t="s">
        <v>24155</v>
      </c>
      <c r="B9558" s="4" t="s">
        <v>11182</v>
      </c>
      <c r="C9558" s="4" t="s">
        <v>11970</v>
      </c>
      <c r="D9558" s="10">
        <v>1.591544916E9</v>
      </c>
      <c r="E9558" s="25">
        <v>0.073258035</v>
      </c>
      <c r="G9558" s="25"/>
    </row>
    <row r="9559">
      <c r="A9559" s="4" t="s">
        <v>24156</v>
      </c>
      <c r="B9559" s="4" t="s">
        <v>17591</v>
      </c>
      <c r="C9559" s="4" t="s">
        <v>11168</v>
      </c>
      <c r="D9559" s="10">
        <v>1.593601644E9</v>
      </c>
      <c r="E9559" s="25">
        <v>0.07323052</v>
      </c>
      <c r="G9559" s="25"/>
    </row>
    <row r="9560">
      <c r="A9560" s="4" t="s">
        <v>24157</v>
      </c>
      <c r="B9560" s="4" t="s">
        <v>16438</v>
      </c>
      <c r="C9560" s="4" t="s">
        <v>5066</v>
      </c>
      <c r="D9560" s="10">
        <v>1.592694225E9</v>
      </c>
      <c r="E9560" s="25">
        <v>0.07321421</v>
      </c>
      <c r="G9560" s="25"/>
    </row>
    <row r="9561">
      <c r="A9561" s="4" t="s">
        <v>24158</v>
      </c>
      <c r="B9561" s="26">
        <v>1.2346E13</v>
      </c>
      <c r="C9561" s="4" t="s">
        <v>9061</v>
      </c>
      <c r="D9561" s="10">
        <v>1.593192442E9</v>
      </c>
      <c r="E9561" s="25">
        <v>0.07312702</v>
      </c>
      <c r="G9561" s="25"/>
    </row>
    <row r="9562">
      <c r="A9562" s="4" t="s">
        <v>24159</v>
      </c>
      <c r="B9562" s="4" t="s">
        <v>14780</v>
      </c>
      <c r="C9562" s="4" t="s">
        <v>5845</v>
      </c>
      <c r="D9562" s="10">
        <v>1.591133993E9</v>
      </c>
      <c r="E9562" s="25">
        <v>0.073111564</v>
      </c>
      <c r="G9562" s="25"/>
    </row>
    <row r="9563">
      <c r="A9563" s="4" t="s">
        <v>24160</v>
      </c>
      <c r="B9563" s="4" t="s">
        <v>1619</v>
      </c>
      <c r="C9563" s="4" t="s">
        <v>6068</v>
      </c>
      <c r="D9563" s="10">
        <v>1.592758485E9</v>
      </c>
      <c r="E9563" s="25">
        <v>0.07310291</v>
      </c>
      <c r="G9563" s="25"/>
    </row>
    <row r="9564">
      <c r="A9564" s="4" t="s">
        <v>24161</v>
      </c>
      <c r="B9564" s="4" t="s">
        <v>1790</v>
      </c>
      <c r="C9564" s="4" t="s">
        <v>1653</v>
      </c>
      <c r="D9564" s="10">
        <v>1.593545199E9</v>
      </c>
      <c r="E9564" s="25">
        <v>0.07308381</v>
      </c>
      <c r="G9564" s="25"/>
    </row>
    <row r="9565">
      <c r="A9565" s="4" t="s">
        <v>24162</v>
      </c>
      <c r="B9565" s="4" t="s">
        <v>13526</v>
      </c>
      <c r="C9565" s="4" t="s">
        <v>12460</v>
      </c>
      <c r="D9565" s="10">
        <v>1.59104422E9</v>
      </c>
      <c r="E9565" s="25">
        <v>0.073065184</v>
      </c>
      <c r="G9565" s="25"/>
    </row>
    <row r="9566">
      <c r="A9566" s="4" t="s">
        <v>24163</v>
      </c>
      <c r="B9566" s="4" t="s">
        <v>18141</v>
      </c>
      <c r="C9566" s="4" t="s">
        <v>9925</v>
      </c>
      <c r="D9566" s="10">
        <v>1.593406945E9</v>
      </c>
      <c r="E9566" s="25">
        <v>0.072995074</v>
      </c>
      <c r="G9566" s="25"/>
    </row>
    <row r="9567">
      <c r="A9567" s="4" t="s">
        <v>24164</v>
      </c>
      <c r="B9567" s="4" t="s">
        <v>22126</v>
      </c>
      <c r="C9567" s="4" t="s">
        <v>5236</v>
      </c>
      <c r="D9567" s="10">
        <v>1.592464022E9</v>
      </c>
      <c r="E9567" s="25">
        <v>0.072985955</v>
      </c>
      <c r="G9567" s="25"/>
    </row>
    <row r="9568">
      <c r="A9568" s="4" t="s">
        <v>24165</v>
      </c>
      <c r="B9568" s="4" t="s">
        <v>14703</v>
      </c>
      <c r="C9568" s="4" t="s">
        <v>11693</v>
      </c>
      <c r="D9568" s="10">
        <v>1.593281832E9</v>
      </c>
      <c r="E9568" s="25">
        <v>0.07297297</v>
      </c>
      <c r="G9568" s="25"/>
    </row>
    <row r="9569">
      <c r="A9569" s="22" t="s">
        <v>24166</v>
      </c>
      <c r="B9569" s="4" t="s">
        <v>24167</v>
      </c>
      <c r="C9569" s="4" t="s">
        <v>2733</v>
      </c>
      <c r="D9569" s="10">
        <v>1.59338161E9</v>
      </c>
      <c r="E9569" s="25">
        <v>0.07295411</v>
      </c>
      <c r="G9569" s="25"/>
    </row>
    <row r="9570">
      <c r="A9570" s="4" t="s">
        <v>24168</v>
      </c>
      <c r="B9570" s="4" t="s">
        <v>2056</v>
      </c>
      <c r="C9570" s="4" t="s">
        <v>3922</v>
      </c>
      <c r="D9570" s="10">
        <v>1.591050454E9</v>
      </c>
      <c r="E9570" s="25">
        <v>0.07290735</v>
      </c>
      <c r="G9570" s="25"/>
    </row>
    <row r="9571">
      <c r="A9571" s="4" t="s">
        <v>24169</v>
      </c>
      <c r="B9571" s="4" t="s">
        <v>13098</v>
      </c>
      <c r="C9571" s="4" t="s">
        <v>1319</v>
      </c>
      <c r="D9571" s="10">
        <v>1.592510306E9</v>
      </c>
      <c r="E9571" s="25">
        <v>0.0728847</v>
      </c>
      <c r="G9571" s="25"/>
    </row>
    <row r="9572">
      <c r="A9572" s="4" t="s">
        <v>24170</v>
      </c>
      <c r="B9572" s="4" t="s">
        <v>15670</v>
      </c>
      <c r="C9572" s="4" t="s">
        <v>11291</v>
      </c>
      <c r="D9572" s="10">
        <v>1.591452936E9</v>
      </c>
      <c r="E9572" s="25">
        <v>0.07287535</v>
      </c>
      <c r="G9572" s="25"/>
    </row>
    <row r="9573">
      <c r="A9573" s="4" t="s">
        <v>24171</v>
      </c>
      <c r="B9573" s="4" t="s">
        <v>13819</v>
      </c>
      <c r="C9573" s="4" t="s">
        <v>8596</v>
      </c>
      <c r="D9573" s="10">
        <v>1.592852238E9</v>
      </c>
      <c r="E9573" s="25">
        <v>0.0728694</v>
      </c>
      <c r="G9573" s="25"/>
    </row>
    <row r="9574">
      <c r="A9574" s="4" t="s">
        <v>24172</v>
      </c>
      <c r="B9574" s="4" t="s">
        <v>24173</v>
      </c>
      <c r="C9574" s="4" t="s">
        <v>10552</v>
      </c>
      <c r="D9574" s="10">
        <v>1.592423693E9</v>
      </c>
      <c r="E9574" s="25">
        <v>0.07286615</v>
      </c>
      <c r="G9574" s="25"/>
    </row>
    <row r="9575">
      <c r="A9575" s="4" t="s">
        <v>24174</v>
      </c>
      <c r="B9575" s="4" t="s">
        <v>13188</v>
      </c>
      <c r="C9575" s="4" t="s">
        <v>3719</v>
      </c>
      <c r="D9575" s="10">
        <v>1.593184222E9</v>
      </c>
      <c r="E9575" s="25">
        <v>0.07286499</v>
      </c>
      <c r="G9575" s="25"/>
    </row>
    <row r="9576">
      <c r="A9576" s="22" t="s">
        <v>24175</v>
      </c>
      <c r="B9576" s="4" t="s">
        <v>15298</v>
      </c>
      <c r="C9576" s="4" t="s">
        <v>11476</v>
      </c>
      <c r="D9576" s="10">
        <v>1.592846895E9</v>
      </c>
      <c r="E9576" s="25">
        <v>0.07282542</v>
      </c>
      <c r="G9576" s="25"/>
    </row>
    <row r="9577">
      <c r="A9577" s="4" t="s">
        <v>24176</v>
      </c>
      <c r="B9577" s="4" t="s">
        <v>1619</v>
      </c>
      <c r="C9577" s="4" t="s">
        <v>5540</v>
      </c>
      <c r="D9577" s="10">
        <v>1.592224677E9</v>
      </c>
      <c r="E9577" s="25">
        <v>0.072781205</v>
      </c>
      <c r="G9577" s="25"/>
    </row>
    <row r="9578">
      <c r="A9578" s="22" t="s">
        <v>24177</v>
      </c>
      <c r="B9578" s="4" t="s">
        <v>2312</v>
      </c>
      <c r="C9578" s="4" t="s">
        <v>1264</v>
      </c>
      <c r="D9578" s="10">
        <v>1.593150617E9</v>
      </c>
      <c r="E9578" s="25">
        <v>0.07277649</v>
      </c>
      <c r="G9578" s="25"/>
    </row>
    <row r="9579">
      <c r="A9579" s="4" t="s">
        <v>24178</v>
      </c>
      <c r="B9579" s="4" t="s">
        <v>16689</v>
      </c>
      <c r="C9579" s="4" t="s">
        <v>10941</v>
      </c>
      <c r="D9579" s="10">
        <v>1.592056337E9</v>
      </c>
      <c r="E9579" s="25">
        <v>0.07268837</v>
      </c>
      <c r="G9579" s="25"/>
    </row>
    <row r="9580">
      <c r="A9580" s="4" t="s">
        <v>24179</v>
      </c>
      <c r="B9580" s="4" t="s">
        <v>24180</v>
      </c>
      <c r="C9580" s="4" t="s">
        <v>2202</v>
      </c>
      <c r="D9580" s="10">
        <v>1.591196929E9</v>
      </c>
      <c r="E9580" s="25">
        <v>0.07268706</v>
      </c>
      <c r="G9580" s="25"/>
    </row>
    <row r="9581">
      <c r="A9581" s="4" t="s">
        <v>24181</v>
      </c>
      <c r="B9581" s="4" t="s">
        <v>14903</v>
      </c>
      <c r="C9581" s="4" t="s">
        <v>2107</v>
      </c>
      <c r="D9581" s="10">
        <v>1.592752415E9</v>
      </c>
      <c r="E9581" s="25">
        <v>0.07268227</v>
      </c>
      <c r="G9581" s="25"/>
    </row>
    <row r="9582">
      <c r="A9582" s="4" t="s">
        <v>24182</v>
      </c>
      <c r="B9582" s="4" t="s">
        <v>16919</v>
      </c>
      <c r="C9582" s="4" t="s">
        <v>10919</v>
      </c>
      <c r="D9582" s="10">
        <v>1.592373207E9</v>
      </c>
      <c r="E9582" s="25">
        <v>0.07266402</v>
      </c>
      <c r="G9582" s="25"/>
    </row>
    <row r="9583">
      <c r="A9583" s="22" t="s">
        <v>24183</v>
      </c>
      <c r="B9583" s="4" t="s">
        <v>3858</v>
      </c>
      <c r="C9583" s="4" t="s">
        <v>3860</v>
      </c>
      <c r="D9583" s="10">
        <v>1.592946845E9</v>
      </c>
      <c r="E9583" s="25">
        <v>0.07265699</v>
      </c>
      <c r="G9583" s="25"/>
    </row>
    <row r="9584">
      <c r="A9584" s="4" t="s">
        <v>24184</v>
      </c>
      <c r="B9584" s="4" t="s">
        <v>20355</v>
      </c>
      <c r="C9584" s="4" t="s">
        <v>5540</v>
      </c>
      <c r="D9584" s="10">
        <v>1.592224622E9</v>
      </c>
      <c r="E9584" s="25">
        <v>0.07263759</v>
      </c>
      <c r="G9584" s="25"/>
    </row>
    <row r="9585">
      <c r="A9585" s="4" t="s">
        <v>24185</v>
      </c>
      <c r="B9585" s="4" t="s">
        <v>3143</v>
      </c>
      <c r="C9585" s="4" t="s">
        <v>3425</v>
      </c>
      <c r="D9585" s="10">
        <v>1.592399024E9</v>
      </c>
      <c r="E9585" s="25">
        <v>0.07251616</v>
      </c>
      <c r="G9585" s="25"/>
    </row>
    <row r="9586">
      <c r="A9586" s="4" t="s">
        <v>24186</v>
      </c>
      <c r="B9586" s="4" t="s">
        <v>1067</v>
      </c>
      <c r="C9586" s="4" t="s">
        <v>12165</v>
      </c>
      <c r="D9586" s="10">
        <v>1.592178607E9</v>
      </c>
      <c r="E9586" s="25">
        <v>0.07248076</v>
      </c>
      <c r="G9586" s="25"/>
    </row>
    <row r="9587">
      <c r="A9587" s="22" t="s">
        <v>24187</v>
      </c>
      <c r="B9587" s="4" t="s">
        <v>3526</v>
      </c>
      <c r="C9587" s="4" t="s">
        <v>6833</v>
      </c>
      <c r="D9587" s="10">
        <v>1.591721397E9</v>
      </c>
      <c r="E9587" s="25">
        <v>0.07245394</v>
      </c>
      <c r="G9587" s="25"/>
    </row>
    <row r="9588">
      <c r="A9588" s="4" t="s">
        <v>24188</v>
      </c>
      <c r="B9588" s="4" t="s">
        <v>1619</v>
      </c>
      <c r="C9588" s="4" t="s">
        <v>6680</v>
      </c>
      <c r="D9588" s="10">
        <v>1.591400563E9</v>
      </c>
      <c r="E9588" s="25">
        <v>0.0723737</v>
      </c>
      <c r="G9588" s="25"/>
    </row>
    <row r="9589">
      <c r="A9589" s="4" t="s">
        <v>24189</v>
      </c>
      <c r="B9589" s="4" t="s">
        <v>8727</v>
      </c>
      <c r="C9589" s="4" t="s">
        <v>9874</v>
      </c>
      <c r="D9589" s="10">
        <v>1.592149033E9</v>
      </c>
      <c r="E9589" s="25">
        <v>0.07233946</v>
      </c>
      <c r="G9589" s="25"/>
    </row>
    <row r="9590">
      <c r="A9590" s="4" t="s">
        <v>24190</v>
      </c>
      <c r="B9590" s="4" t="s">
        <v>19099</v>
      </c>
      <c r="C9590" s="4" t="s">
        <v>10573</v>
      </c>
      <c r="D9590" s="10">
        <v>1.592617519E9</v>
      </c>
      <c r="E9590" s="25">
        <v>0.07232292</v>
      </c>
      <c r="G9590" s="25"/>
    </row>
    <row r="9591">
      <c r="A9591" s="4" t="s">
        <v>24191</v>
      </c>
      <c r="B9591" s="4" t="s">
        <v>16010</v>
      </c>
      <c r="C9591" s="4" t="s">
        <v>9994</v>
      </c>
      <c r="D9591" s="10">
        <v>1.593114856E9</v>
      </c>
      <c r="E9591" s="25">
        <v>0.07223635</v>
      </c>
      <c r="G9591" s="25"/>
    </row>
    <row r="9592">
      <c r="A9592" s="4" t="s">
        <v>24192</v>
      </c>
      <c r="B9592" s="4" t="s">
        <v>12250</v>
      </c>
      <c r="C9592" s="4" t="s">
        <v>9125</v>
      </c>
      <c r="D9592" s="10">
        <v>1.59335074E9</v>
      </c>
      <c r="E9592" s="25">
        <v>0.07221711</v>
      </c>
      <c r="G9592" s="25"/>
    </row>
    <row r="9593">
      <c r="A9593" s="22" t="s">
        <v>24193</v>
      </c>
      <c r="B9593" s="4" t="s">
        <v>2549</v>
      </c>
      <c r="C9593" s="4" t="s">
        <v>10086</v>
      </c>
      <c r="D9593" s="10">
        <v>1.591312365E9</v>
      </c>
      <c r="E9593" s="25">
        <v>0.072183326</v>
      </c>
      <c r="G9593" s="25"/>
    </row>
    <row r="9594">
      <c r="A9594" s="22" t="s">
        <v>24194</v>
      </c>
      <c r="B9594" s="4" t="s">
        <v>24195</v>
      </c>
      <c r="C9594" s="4" t="s">
        <v>4390</v>
      </c>
      <c r="D9594" s="10">
        <v>1.591393657E9</v>
      </c>
      <c r="E9594" s="25">
        <v>0.07217498</v>
      </c>
      <c r="G9594" s="25"/>
    </row>
    <row r="9595">
      <c r="A9595" s="4" t="s">
        <v>24196</v>
      </c>
      <c r="B9595" s="4" t="s">
        <v>16016</v>
      </c>
      <c r="C9595" s="4" t="s">
        <v>3445</v>
      </c>
      <c r="D9595" s="10">
        <v>1.591522418E9</v>
      </c>
      <c r="E9595" s="25">
        <v>0.07215419</v>
      </c>
      <c r="G9595" s="25"/>
    </row>
    <row r="9596">
      <c r="A9596" s="4" t="s">
        <v>24197</v>
      </c>
      <c r="B9596" s="4" t="s">
        <v>24198</v>
      </c>
      <c r="C9596" s="4" t="s">
        <v>2913</v>
      </c>
      <c r="D9596" s="10">
        <v>1.591490712E9</v>
      </c>
      <c r="E9596" s="25">
        <v>0.072151326</v>
      </c>
      <c r="G9596" s="25"/>
    </row>
    <row r="9597">
      <c r="A9597" s="4" t="s">
        <v>24199</v>
      </c>
      <c r="B9597" s="4" t="s">
        <v>11591</v>
      </c>
      <c r="C9597" s="4" t="s">
        <v>7880</v>
      </c>
      <c r="D9597" s="10">
        <v>1.591998171E9</v>
      </c>
      <c r="E9597" s="25">
        <v>0.0721293</v>
      </c>
      <c r="G9597" s="25"/>
    </row>
    <row r="9598">
      <c r="A9598" s="4" t="s">
        <v>24200</v>
      </c>
      <c r="B9598" s="4" t="s">
        <v>14437</v>
      </c>
      <c r="C9598" s="4" t="s">
        <v>5762</v>
      </c>
      <c r="D9598" s="10">
        <v>1.593617011E9</v>
      </c>
      <c r="E9598" s="25">
        <v>0.07209954</v>
      </c>
      <c r="G9598" s="25"/>
    </row>
    <row r="9599">
      <c r="A9599" s="4" t="s">
        <v>24201</v>
      </c>
      <c r="B9599" s="4" t="s">
        <v>17182</v>
      </c>
      <c r="C9599" s="4" t="s">
        <v>6324</v>
      </c>
      <c r="D9599" s="10">
        <v>1.591229838E9</v>
      </c>
      <c r="E9599" s="25">
        <v>0.072099306</v>
      </c>
      <c r="G9599" s="25"/>
    </row>
    <row r="9600">
      <c r="A9600" s="4" t="s">
        <v>24202</v>
      </c>
      <c r="B9600" s="4" t="s">
        <v>1790</v>
      </c>
      <c r="C9600" s="4" t="s">
        <v>11065</v>
      </c>
      <c r="D9600" s="10">
        <v>1.591897017E9</v>
      </c>
      <c r="E9600" s="25">
        <v>0.07209699</v>
      </c>
      <c r="G9600" s="25"/>
    </row>
    <row r="9601">
      <c r="A9601" s="4" t="s">
        <v>602</v>
      </c>
      <c r="B9601" s="4" t="s">
        <v>14114</v>
      </c>
      <c r="C9601" s="4" t="s">
        <v>4086</v>
      </c>
      <c r="D9601" s="10">
        <v>1.591505461E9</v>
      </c>
      <c r="E9601" s="25">
        <v>0.072053626</v>
      </c>
      <c r="G9601" s="25"/>
    </row>
    <row r="9602">
      <c r="A9602" s="4" t="s">
        <v>24203</v>
      </c>
      <c r="B9602" s="4" t="s">
        <v>24204</v>
      </c>
      <c r="C9602" s="4" t="s">
        <v>5899</v>
      </c>
      <c r="D9602" s="10">
        <v>1.591195827E9</v>
      </c>
      <c r="E9602" s="25">
        <v>0.072018765</v>
      </c>
      <c r="G9602" s="25"/>
    </row>
    <row r="9603">
      <c r="A9603" s="22" t="s">
        <v>24205</v>
      </c>
      <c r="B9603" s="4" t="s">
        <v>3404</v>
      </c>
      <c r="C9603" s="4" t="s">
        <v>390</v>
      </c>
      <c r="D9603" s="10">
        <v>1.591629951E9</v>
      </c>
      <c r="E9603" s="25">
        <v>0.072018</v>
      </c>
      <c r="G9603" s="25"/>
    </row>
    <row r="9604">
      <c r="A9604" s="4" t="s">
        <v>24206</v>
      </c>
      <c r="B9604" s="4" t="s">
        <v>4360</v>
      </c>
      <c r="C9604" s="4" t="s">
        <v>9680</v>
      </c>
      <c r="D9604" s="10">
        <v>1.592635409E9</v>
      </c>
      <c r="E9604" s="25">
        <v>0.072011426</v>
      </c>
      <c r="G9604" s="25"/>
    </row>
    <row r="9605">
      <c r="A9605" s="4" t="s">
        <v>24207</v>
      </c>
      <c r="B9605" s="4" t="s">
        <v>1790</v>
      </c>
      <c r="C9605" s="4" t="s">
        <v>6585</v>
      </c>
      <c r="D9605" s="10">
        <v>1.592931268E9</v>
      </c>
      <c r="E9605" s="25">
        <v>0.07199465</v>
      </c>
      <c r="G9605" s="25"/>
    </row>
    <row r="9606">
      <c r="A9606" s="4" t="s">
        <v>24208</v>
      </c>
      <c r="B9606" s="4" t="s">
        <v>13146</v>
      </c>
      <c r="C9606" s="4" t="s">
        <v>4943</v>
      </c>
      <c r="D9606" s="10">
        <v>1.59327205E9</v>
      </c>
      <c r="E9606" s="25">
        <v>0.07196683</v>
      </c>
      <c r="G9606" s="25"/>
    </row>
    <row r="9607">
      <c r="A9607" s="4" t="s">
        <v>24209</v>
      </c>
      <c r="B9607" s="4" t="s">
        <v>24210</v>
      </c>
      <c r="C9607" s="4" t="s">
        <v>897</v>
      </c>
      <c r="D9607" s="10">
        <v>1.592657958E9</v>
      </c>
      <c r="E9607" s="25">
        <v>0.07193992</v>
      </c>
      <c r="G9607" s="25"/>
    </row>
    <row r="9608">
      <c r="A9608" s="4" t="s">
        <v>24211</v>
      </c>
      <c r="B9608" s="4" t="s">
        <v>1036</v>
      </c>
      <c r="C9608" s="4" t="s">
        <v>7506</v>
      </c>
      <c r="D9608" s="10">
        <v>1.591560926E9</v>
      </c>
      <c r="E9608" s="25">
        <v>0.071929336</v>
      </c>
      <c r="G9608" s="25"/>
    </row>
    <row r="9609">
      <c r="A9609" s="22" t="s">
        <v>24212</v>
      </c>
      <c r="B9609" s="4" t="s">
        <v>3899</v>
      </c>
      <c r="C9609" s="4" t="s">
        <v>7531</v>
      </c>
      <c r="D9609" s="10">
        <v>1.592313789E9</v>
      </c>
      <c r="E9609" s="25">
        <v>0.07189394</v>
      </c>
      <c r="G9609" s="25"/>
    </row>
    <row r="9610">
      <c r="A9610" s="22" t="s">
        <v>24213</v>
      </c>
      <c r="B9610" s="4" t="s">
        <v>11591</v>
      </c>
      <c r="C9610" s="4" t="s">
        <v>8510</v>
      </c>
      <c r="D9610" s="10">
        <v>1.59192414E9</v>
      </c>
      <c r="E9610" s="25">
        <v>0.071857296</v>
      </c>
      <c r="G9610" s="25"/>
    </row>
    <row r="9611">
      <c r="A9611" s="4" t="s">
        <v>24214</v>
      </c>
      <c r="B9611" s="4" t="s">
        <v>9077</v>
      </c>
      <c r="C9611" s="4" t="s">
        <v>1437</v>
      </c>
      <c r="D9611" s="10">
        <v>1.591213209E9</v>
      </c>
      <c r="E9611" s="25">
        <v>0.0718447</v>
      </c>
      <c r="G9611" s="25"/>
    </row>
    <row r="9612">
      <c r="A9612" s="4" t="s">
        <v>24215</v>
      </c>
      <c r="B9612" s="4" t="s">
        <v>1790</v>
      </c>
      <c r="C9612" s="4" t="s">
        <v>2642</v>
      </c>
      <c r="D9612" s="10">
        <v>1.592276993E9</v>
      </c>
      <c r="E9612" s="25">
        <v>0.07183171</v>
      </c>
      <c r="G9612" s="25"/>
    </row>
    <row r="9613">
      <c r="A9613" s="4" t="s">
        <v>24216</v>
      </c>
      <c r="B9613" s="4" t="s">
        <v>24217</v>
      </c>
      <c r="C9613" s="4" t="s">
        <v>9866</v>
      </c>
      <c r="D9613" s="10">
        <v>1.592632296E9</v>
      </c>
      <c r="E9613" s="25">
        <v>0.07180095</v>
      </c>
      <c r="G9613" s="25"/>
    </row>
    <row r="9614">
      <c r="A9614" s="4" t="s">
        <v>24218</v>
      </c>
      <c r="B9614" s="4" t="s">
        <v>10639</v>
      </c>
      <c r="C9614" s="4" t="s">
        <v>8183</v>
      </c>
      <c r="D9614" s="10">
        <v>1.591039501E9</v>
      </c>
      <c r="E9614" s="25">
        <v>0.07177969</v>
      </c>
      <c r="G9614" s="25"/>
    </row>
    <row r="9615">
      <c r="A9615" s="22" t="s">
        <v>24219</v>
      </c>
      <c r="B9615" s="4" t="s">
        <v>13458</v>
      </c>
      <c r="C9615" s="4" t="s">
        <v>5655</v>
      </c>
      <c r="D9615" s="10">
        <v>1.591147799E9</v>
      </c>
      <c r="E9615" s="25">
        <v>0.07176462</v>
      </c>
      <c r="G9615" s="25"/>
    </row>
    <row r="9616">
      <c r="A9616" s="4" t="s">
        <v>24220</v>
      </c>
      <c r="B9616" s="4" t="s">
        <v>13443</v>
      </c>
      <c r="C9616" s="4" t="s">
        <v>1940</v>
      </c>
      <c r="D9616" s="10">
        <v>1.59287627E9</v>
      </c>
      <c r="E9616" s="25">
        <v>0.0717603</v>
      </c>
      <c r="G9616" s="25"/>
    </row>
    <row r="9617">
      <c r="A9617" s="22" t="s">
        <v>24221</v>
      </c>
      <c r="B9617" s="4" t="s">
        <v>2065</v>
      </c>
      <c r="C9617" s="4" t="s">
        <v>8058</v>
      </c>
      <c r="D9617" s="10">
        <v>1.591818584E9</v>
      </c>
      <c r="E9617" s="25">
        <v>0.071757205</v>
      </c>
      <c r="G9617" s="25"/>
    </row>
    <row r="9618">
      <c r="A9618" s="4" t="s">
        <v>24222</v>
      </c>
      <c r="B9618" s="4" t="s">
        <v>1036</v>
      </c>
      <c r="C9618" s="4" t="s">
        <v>6573</v>
      </c>
      <c r="D9618" s="10">
        <v>1.591886694E9</v>
      </c>
      <c r="E9618" s="25">
        <v>0.07174514</v>
      </c>
      <c r="G9618" s="25"/>
    </row>
    <row r="9619">
      <c r="A9619" s="4" t="s">
        <v>24223</v>
      </c>
      <c r="B9619" s="4" t="s">
        <v>3294</v>
      </c>
      <c r="C9619" s="4" t="s">
        <v>1432</v>
      </c>
      <c r="D9619" s="10">
        <v>1.592349725E9</v>
      </c>
      <c r="E9619" s="25">
        <v>0.07174097</v>
      </c>
      <c r="G9619" s="25"/>
    </row>
    <row r="9620">
      <c r="A9620" s="4" t="s">
        <v>24224</v>
      </c>
      <c r="B9620" s="4" t="s">
        <v>13230</v>
      </c>
      <c r="C9620" s="4" t="s">
        <v>8947</v>
      </c>
      <c r="D9620" s="10">
        <v>1.592652882E9</v>
      </c>
      <c r="E9620" s="25">
        <v>0.07168153</v>
      </c>
      <c r="G9620" s="25"/>
    </row>
    <row r="9621">
      <c r="A9621" s="4" t="s">
        <v>24225</v>
      </c>
      <c r="B9621" s="4" t="s">
        <v>13458</v>
      </c>
      <c r="C9621" s="4" t="s">
        <v>8242</v>
      </c>
      <c r="D9621" s="10">
        <v>1.593371452E9</v>
      </c>
      <c r="E9621" s="25">
        <v>0.07163677</v>
      </c>
      <c r="G9621" s="25"/>
    </row>
    <row r="9622">
      <c r="A9622" s="4" t="s">
        <v>24226</v>
      </c>
      <c r="B9622" s="4" t="s">
        <v>1619</v>
      </c>
      <c r="C9622" s="4" t="s">
        <v>7274</v>
      </c>
      <c r="D9622" s="10">
        <v>1.591574872E9</v>
      </c>
      <c r="E9622" s="25">
        <v>0.0716176</v>
      </c>
      <c r="G9622" s="25"/>
    </row>
    <row r="9623">
      <c r="A9623" s="4" t="s">
        <v>24227</v>
      </c>
      <c r="B9623" s="4" t="s">
        <v>2636</v>
      </c>
      <c r="C9623" s="4" t="s">
        <v>12581</v>
      </c>
      <c r="D9623" s="10">
        <v>1.591462702E9</v>
      </c>
      <c r="E9623" s="25">
        <v>0.07155384</v>
      </c>
      <c r="G9623" s="25"/>
    </row>
    <row r="9624">
      <c r="A9624" s="22" t="s">
        <v>24228</v>
      </c>
      <c r="B9624" s="4" t="s">
        <v>12250</v>
      </c>
      <c r="C9624" s="4" t="s">
        <v>11748</v>
      </c>
      <c r="D9624" s="10">
        <v>1.592849683E9</v>
      </c>
      <c r="E9624" s="25">
        <v>0.0715046</v>
      </c>
      <c r="G9624" s="25"/>
    </row>
    <row r="9625">
      <c r="A9625" s="4" t="s">
        <v>24229</v>
      </c>
      <c r="B9625" s="4" t="s">
        <v>24230</v>
      </c>
      <c r="C9625" s="4" t="s">
        <v>2071</v>
      </c>
      <c r="D9625" s="10">
        <v>1.592792372E9</v>
      </c>
      <c r="E9625" s="25">
        <v>0.07149131</v>
      </c>
      <c r="G9625" s="25"/>
    </row>
    <row r="9626">
      <c r="A9626" s="4" t="s">
        <v>24231</v>
      </c>
      <c r="B9626" s="4" t="s">
        <v>14506</v>
      </c>
      <c r="C9626" s="4" t="s">
        <v>3798</v>
      </c>
      <c r="D9626" s="10">
        <v>1.592134668E9</v>
      </c>
      <c r="E9626" s="25">
        <v>0.07146835</v>
      </c>
      <c r="G9626" s="25"/>
    </row>
    <row r="9627">
      <c r="A9627" s="22" t="s">
        <v>24232</v>
      </c>
      <c r="B9627" s="4" t="s">
        <v>1281</v>
      </c>
      <c r="C9627" s="4" t="s">
        <v>8449</v>
      </c>
      <c r="D9627" s="10">
        <v>1.592950126E9</v>
      </c>
      <c r="E9627" s="25">
        <v>0.071459696</v>
      </c>
      <c r="G9627" s="25"/>
    </row>
    <row r="9628">
      <c r="A9628" s="4" t="s">
        <v>24233</v>
      </c>
      <c r="B9628" s="4" t="s">
        <v>1619</v>
      </c>
      <c r="C9628" s="4" t="s">
        <v>156</v>
      </c>
      <c r="D9628" s="10">
        <v>1.593387142E9</v>
      </c>
      <c r="E9628" s="25">
        <v>0.07145823</v>
      </c>
      <c r="G9628" s="25"/>
    </row>
    <row r="9629">
      <c r="A9629" s="4" t="s">
        <v>24234</v>
      </c>
      <c r="B9629" s="4" t="s">
        <v>1715</v>
      </c>
      <c r="C9629" s="4" t="s">
        <v>327</v>
      </c>
      <c r="D9629" s="10">
        <v>1.591062921E9</v>
      </c>
      <c r="E9629" s="25">
        <v>0.071457066</v>
      </c>
      <c r="G9629" s="25"/>
    </row>
    <row r="9630">
      <c r="A9630" s="4" t="s">
        <v>24235</v>
      </c>
      <c r="B9630" s="4" t="s">
        <v>6282</v>
      </c>
      <c r="C9630" s="4" t="s">
        <v>7922</v>
      </c>
      <c r="D9630" s="10">
        <v>1.593310642E9</v>
      </c>
      <c r="E9630" s="25">
        <v>0.071421355</v>
      </c>
      <c r="G9630" s="25"/>
    </row>
    <row r="9631">
      <c r="A9631" s="22" t="s">
        <v>24236</v>
      </c>
      <c r="B9631" s="4" t="s">
        <v>16502</v>
      </c>
      <c r="C9631" s="4" t="s">
        <v>6130</v>
      </c>
      <c r="D9631" s="10">
        <v>1.593518209E9</v>
      </c>
      <c r="E9631" s="25">
        <v>0.07141648</v>
      </c>
      <c r="G9631" s="25"/>
    </row>
    <row r="9632">
      <c r="A9632" s="4" t="s">
        <v>24237</v>
      </c>
      <c r="B9632" s="4" t="s">
        <v>13250</v>
      </c>
      <c r="C9632" s="4" t="s">
        <v>5767</v>
      </c>
      <c r="D9632" s="10">
        <v>1.59258395E9</v>
      </c>
      <c r="E9632" s="25">
        <v>0.0714035</v>
      </c>
      <c r="G9632" s="25"/>
    </row>
    <row r="9633">
      <c r="A9633" s="4" t="s">
        <v>24238</v>
      </c>
      <c r="B9633" s="4" t="s">
        <v>978</v>
      </c>
      <c r="C9633" s="4" t="s">
        <v>9292</v>
      </c>
      <c r="D9633" s="10">
        <v>1.592394588E9</v>
      </c>
      <c r="E9633" s="25">
        <v>0.07140064</v>
      </c>
      <c r="G9633" s="25"/>
    </row>
    <row r="9634">
      <c r="A9634" s="22" t="s">
        <v>24239</v>
      </c>
      <c r="B9634" s="4" t="s">
        <v>13118</v>
      </c>
      <c r="C9634" s="4" t="s">
        <v>9065</v>
      </c>
      <c r="D9634" s="10">
        <v>1.592309462E9</v>
      </c>
      <c r="E9634" s="25">
        <v>0.07139932</v>
      </c>
      <c r="G9634" s="25"/>
    </row>
    <row r="9635">
      <c r="A9635" s="4" t="s">
        <v>24240</v>
      </c>
      <c r="B9635" s="4" t="s">
        <v>13945</v>
      </c>
      <c r="C9635" s="4" t="s">
        <v>6935</v>
      </c>
      <c r="D9635" s="10">
        <v>1.591818E9</v>
      </c>
      <c r="E9635" s="25">
        <v>0.071383946</v>
      </c>
      <c r="G9635" s="25"/>
    </row>
    <row r="9636">
      <c r="A9636" s="4" t="s">
        <v>24241</v>
      </c>
      <c r="B9636" s="4" t="s">
        <v>13663</v>
      </c>
      <c r="C9636" s="4" t="s">
        <v>5899</v>
      </c>
      <c r="D9636" s="10">
        <v>1.5912431E9</v>
      </c>
      <c r="E9636" s="25">
        <v>0.071383715</v>
      </c>
      <c r="G9636" s="25"/>
    </row>
    <row r="9637">
      <c r="A9637" s="4" t="s">
        <v>24242</v>
      </c>
      <c r="B9637" s="4" t="s">
        <v>13851</v>
      </c>
      <c r="C9637" s="4" t="s">
        <v>2834</v>
      </c>
      <c r="D9637" s="10">
        <v>1.592599633E9</v>
      </c>
      <c r="E9637" s="25">
        <v>0.07138155</v>
      </c>
      <c r="G9637" s="25"/>
    </row>
    <row r="9638">
      <c r="A9638" s="4" t="s">
        <v>24243</v>
      </c>
      <c r="B9638" s="4" t="s">
        <v>2636</v>
      </c>
      <c r="C9638" s="4" t="s">
        <v>7784</v>
      </c>
      <c r="D9638" s="10">
        <v>1.591123657E9</v>
      </c>
      <c r="E9638" s="25">
        <v>0.07137559</v>
      </c>
      <c r="G9638" s="25"/>
    </row>
    <row r="9639">
      <c r="A9639" s="4" t="s">
        <v>24244</v>
      </c>
      <c r="B9639" s="4" t="s">
        <v>1128</v>
      </c>
      <c r="C9639" s="4" t="s">
        <v>6311</v>
      </c>
      <c r="D9639" s="10">
        <v>1.591640347E9</v>
      </c>
      <c r="E9639" s="25">
        <v>0.0713562</v>
      </c>
      <c r="G9639" s="25"/>
    </row>
    <row r="9640">
      <c r="A9640" s="22" t="s">
        <v>24245</v>
      </c>
      <c r="B9640" s="4" t="s">
        <v>2750</v>
      </c>
      <c r="C9640" s="4" t="s">
        <v>665</v>
      </c>
      <c r="D9640" s="10">
        <v>1.591448168E9</v>
      </c>
      <c r="E9640" s="25">
        <v>0.07135148</v>
      </c>
      <c r="G9640" s="25"/>
    </row>
    <row r="9641">
      <c r="A9641" s="22" t="s">
        <v>24246</v>
      </c>
      <c r="B9641" s="4" t="s">
        <v>24247</v>
      </c>
      <c r="C9641" s="4" t="s">
        <v>2418</v>
      </c>
      <c r="D9641" s="10">
        <v>1.592825122E9</v>
      </c>
      <c r="E9641" s="25">
        <v>0.07134661</v>
      </c>
      <c r="G9641" s="25"/>
    </row>
    <row r="9642">
      <c r="A9642" s="4" t="s">
        <v>24248</v>
      </c>
      <c r="B9642" s="4" t="s">
        <v>1619</v>
      </c>
      <c r="C9642" s="4" t="s">
        <v>2422</v>
      </c>
      <c r="D9642" s="10">
        <v>1.59148174E9</v>
      </c>
      <c r="E9642" s="25">
        <v>0.07131399</v>
      </c>
      <c r="G9642" s="25"/>
    </row>
    <row r="9643">
      <c r="A9643" s="4" t="s">
        <v>24249</v>
      </c>
      <c r="B9643" s="4" t="s">
        <v>13537</v>
      </c>
      <c r="C9643" s="4" t="s">
        <v>12488</v>
      </c>
      <c r="D9643" s="10">
        <v>1.591052154E9</v>
      </c>
      <c r="E9643" s="25">
        <v>0.0713051</v>
      </c>
      <c r="G9643" s="25"/>
    </row>
    <row r="9644">
      <c r="A9644" s="4" t="s">
        <v>24250</v>
      </c>
      <c r="B9644" s="4" t="s">
        <v>14220</v>
      </c>
      <c r="C9644" s="4" t="s">
        <v>4977</v>
      </c>
      <c r="D9644" s="10">
        <v>1.592164933E9</v>
      </c>
      <c r="E9644" s="25">
        <v>0.07125927</v>
      </c>
      <c r="G9644" s="25"/>
    </row>
    <row r="9645">
      <c r="A9645" s="22" t="s">
        <v>24251</v>
      </c>
      <c r="B9645" s="4" t="s">
        <v>872</v>
      </c>
      <c r="C9645" s="4" t="s">
        <v>6800</v>
      </c>
      <c r="D9645" s="10">
        <v>1.59191756E9</v>
      </c>
      <c r="E9645" s="25">
        <v>0.071258344</v>
      </c>
      <c r="G9645" s="25"/>
    </row>
    <row r="9646">
      <c r="A9646" s="4" t="s">
        <v>24252</v>
      </c>
      <c r="B9646" s="4" t="s">
        <v>24253</v>
      </c>
      <c r="C9646" s="4" t="s">
        <v>7011</v>
      </c>
      <c r="D9646" s="10">
        <v>1.59125597E9</v>
      </c>
      <c r="E9646" s="25">
        <v>0.071208484</v>
      </c>
      <c r="G9646" s="25"/>
    </row>
    <row r="9647">
      <c r="A9647" s="4" t="s">
        <v>24254</v>
      </c>
      <c r="B9647" s="4" t="s">
        <v>15124</v>
      </c>
      <c r="C9647" s="4" t="s">
        <v>5995</v>
      </c>
      <c r="D9647" s="10">
        <v>1.591469176E9</v>
      </c>
      <c r="E9647" s="25">
        <v>0.07120562</v>
      </c>
      <c r="G9647" s="25"/>
    </row>
    <row r="9648">
      <c r="A9648" s="4" t="s">
        <v>24255</v>
      </c>
      <c r="B9648" s="4" t="s">
        <v>15178</v>
      </c>
      <c r="C9648" s="4" t="s">
        <v>11619</v>
      </c>
      <c r="D9648" s="10">
        <v>1.59278983E9</v>
      </c>
      <c r="E9648" s="25">
        <v>0.071189545</v>
      </c>
      <c r="G9648" s="25"/>
    </row>
    <row r="9649">
      <c r="A9649" s="4" t="s">
        <v>24256</v>
      </c>
      <c r="B9649" s="4" t="s">
        <v>7320</v>
      </c>
      <c r="C9649" s="4" t="s">
        <v>6566</v>
      </c>
      <c r="D9649" s="10">
        <v>1.59315121E9</v>
      </c>
      <c r="E9649" s="25">
        <v>0.07116482</v>
      </c>
      <c r="G9649" s="25"/>
    </row>
    <row r="9650">
      <c r="A9650" s="4" t="s">
        <v>24257</v>
      </c>
      <c r="B9650" s="4" t="s">
        <v>11083</v>
      </c>
      <c r="C9650" s="4" t="s">
        <v>4974</v>
      </c>
      <c r="D9650" s="10">
        <v>1.592101743E9</v>
      </c>
      <c r="E9650" s="25">
        <v>0.07113815</v>
      </c>
      <c r="G9650" s="25"/>
    </row>
    <row r="9651">
      <c r="A9651" s="4" t="s">
        <v>24258</v>
      </c>
      <c r="B9651" s="4" t="s">
        <v>17069</v>
      </c>
      <c r="C9651" s="4" t="s">
        <v>10854</v>
      </c>
      <c r="D9651" s="10">
        <v>1.591620055E9</v>
      </c>
      <c r="E9651" s="25">
        <v>0.07110854</v>
      </c>
      <c r="G9651" s="25"/>
    </row>
    <row r="9652">
      <c r="A9652" s="4" t="s">
        <v>24259</v>
      </c>
      <c r="B9652" s="4" t="s">
        <v>16145</v>
      </c>
      <c r="C9652" s="4" t="s">
        <v>12469</v>
      </c>
      <c r="D9652" s="10">
        <v>1.591879416E9</v>
      </c>
      <c r="E9652" s="25">
        <v>0.0710978</v>
      </c>
      <c r="G9652" s="25"/>
    </row>
    <row r="9653">
      <c r="A9653" s="4" t="s">
        <v>24260</v>
      </c>
      <c r="B9653" s="4" t="s">
        <v>24261</v>
      </c>
      <c r="C9653" s="4" t="s">
        <v>2422</v>
      </c>
      <c r="D9653" s="10">
        <v>1.59154104E9</v>
      </c>
      <c r="E9653" s="25">
        <v>0.07107739</v>
      </c>
      <c r="G9653" s="25"/>
    </row>
    <row r="9654">
      <c r="A9654" s="4" t="s">
        <v>24262</v>
      </c>
      <c r="B9654" s="4" t="s">
        <v>13098</v>
      </c>
      <c r="C9654" s="4" t="s">
        <v>10350</v>
      </c>
      <c r="D9654" s="10">
        <v>1.591130904E9</v>
      </c>
      <c r="E9654" s="25">
        <v>0.07107276</v>
      </c>
      <c r="G9654" s="25"/>
    </row>
    <row r="9655">
      <c r="A9655" s="4" t="s">
        <v>24263</v>
      </c>
      <c r="B9655" s="4" t="s">
        <v>7979</v>
      </c>
      <c r="C9655" s="4" t="s">
        <v>5703</v>
      </c>
      <c r="D9655" s="10">
        <v>1.591196975E9</v>
      </c>
      <c r="E9655" s="25">
        <v>0.07107276</v>
      </c>
      <c r="G9655" s="25"/>
    </row>
    <row r="9656">
      <c r="A9656" s="4" t="s">
        <v>24264</v>
      </c>
      <c r="B9656" s="4" t="s">
        <v>21053</v>
      </c>
      <c r="C9656" s="4" t="s">
        <v>2650</v>
      </c>
      <c r="D9656" s="10">
        <v>1.592368648E9</v>
      </c>
      <c r="E9656" s="25">
        <v>0.070974976</v>
      </c>
      <c r="G9656" s="25"/>
    </row>
    <row r="9657">
      <c r="A9657" s="4" t="s">
        <v>24265</v>
      </c>
      <c r="B9657" s="4" t="s">
        <v>862</v>
      </c>
      <c r="C9657" s="4" t="s">
        <v>10552</v>
      </c>
      <c r="D9657" s="10">
        <v>1.592442349E9</v>
      </c>
      <c r="E9657" s="25">
        <v>0.07096964</v>
      </c>
      <c r="G9657" s="25"/>
    </row>
    <row r="9658">
      <c r="A9658" s="4" t="s">
        <v>24266</v>
      </c>
      <c r="B9658" s="4" t="s">
        <v>1359</v>
      </c>
      <c r="C9658" s="4" t="s">
        <v>975</v>
      </c>
      <c r="D9658" s="10">
        <v>1.591630232E9</v>
      </c>
      <c r="E9658" s="25">
        <v>0.070964314</v>
      </c>
      <c r="G9658" s="25"/>
    </row>
    <row r="9659">
      <c r="A9659" s="4" t="s">
        <v>24267</v>
      </c>
      <c r="B9659" s="4" t="s">
        <v>1619</v>
      </c>
      <c r="C9659" s="4" t="s">
        <v>466</v>
      </c>
      <c r="D9659" s="10">
        <v>1.592485677E9</v>
      </c>
      <c r="E9659" s="25">
        <v>0.07087851</v>
      </c>
      <c r="G9659" s="25"/>
    </row>
    <row r="9660">
      <c r="A9660" s="4" t="s">
        <v>24268</v>
      </c>
      <c r="B9660" s="4" t="s">
        <v>886</v>
      </c>
      <c r="C9660" s="4" t="s">
        <v>8010</v>
      </c>
      <c r="D9660" s="10">
        <v>1.591578765E9</v>
      </c>
      <c r="E9660" s="25">
        <v>0.070859574</v>
      </c>
      <c r="G9660" s="25"/>
    </row>
    <row r="9661">
      <c r="A9661" s="4" t="s">
        <v>24269</v>
      </c>
      <c r="B9661" s="4" t="s">
        <v>1128</v>
      </c>
      <c r="C9661" s="4" t="s">
        <v>3883</v>
      </c>
      <c r="D9661" s="10">
        <v>1.591331413E9</v>
      </c>
      <c r="E9661" s="25">
        <v>0.07085664</v>
      </c>
      <c r="G9661" s="25"/>
    </row>
    <row r="9662">
      <c r="A9662" s="4" t="s">
        <v>24270</v>
      </c>
      <c r="B9662" s="4" t="s">
        <v>930</v>
      </c>
      <c r="C9662" s="4" t="s">
        <v>2148</v>
      </c>
      <c r="D9662" s="10">
        <v>1.591474825E9</v>
      </c>
      <c r="E9662" s="25">
        <v>0.07084806</v>
      </c>
      <c r="G9662" s="25"/>
    </row>
    <row r="9663">
      <c r="A9663" s="4" t="s">
        <v>24271</v>
      </c>
      <c r="B9663" s="4" t="s">
        <v>13718</v>
      </c>
      <c r="C9663" s="4" t="s">
        <v>2642</v>
      </c>
      <c r="D9663" s="10">
        <v>1.592314645E9</v>
      </c>
      <c r="E9663" s="25">
        <v>0.07084273</v>
      </c>
      <c r="G9663" s="25"/>
    </row>
    <row r="9664">
      <c r="A9664" s="4" t="s">
        <v>24272</v>
      </c>
      <c r="B9664" s="4" t="s">
        <v>6282</v>
      </c>
      <c r="C9664" s="4" t="s">
        <v>11785</v>
      </c>
      <c r="D9664" s="10">
        <v>1.59214018E9</v>
      </c>
      <c r="E9664" s="25">
        <v>0.07082248</v>
      </c>
      <c r="G9664" s="25"/>
    </row>
    <row r="9665">
      <c r="A9665" s="4" t="s">
        <v>24273</v>
      </c>
      <c r="B9665" s="4" t="s">
        <v>19730</v>
      </c>
      <c r="C9665" s="4" t="s">
        <v>1255</v>
      </c>
      <c r="D9665" s="10">
        <v>1.592589044E9</v>
      </c>
      <c r="E9665" s="25">
        <v>0.070814975</v>
      </c>
      <c r="G9665" s="25"/>
    </row>
    <row r="9666">
      <c r="A9666" s="22" t="s">
        <v>24274</v>
      </c>
      <c r="B9666" s="4" t="s">
        <v>16266</v>
      </c>
      <c r="C9666" s="4" t="s">
        <v>2442</v>
      </c>
      <c r="D9666" s="10">
        <v>1.592652041E9</v>
      </c>
      <c r="E9666" s="25">
        <v>0.07081366</v>
      </c>
      <c r="G9666" s="25"/>
    </row>
    <row r="9667">
      <c r="A9667" s="4" t="s">
        <v>24275</v>
      </c>
      <c r="B9667" s="4" t="s">
        <v>23833</v>
      </c>
      <c r="C9667" s="4" t="s">
        <v>3226</v>
      </c>
      <c r="D9667" s="10">
        <v>1.591370369E9</v>
      </c>
      <c r="E9667" s="25">
        <v>0.07080679</v>
      </c>
      <c r="G9667" s="25"/>
    </row>
    <row r="9668">
      <c r="A9668" s="4" t="s">
        <v>24276</v>
      </c>
      <c r="B9668" s="4" t="s">
        <v>24277</v>
      </c>
      <c r="C9668" s="4" t="s">
        <v>1451</v>
      </c>
      <c r="D9668" s="10">
        <v>1.59123057E9</v>
      </c>
      <c r="E9668" s="25">
        <v>0.07080532</v>
      </c>
      <c r="G9668" s="25"/>
    </row>
    <row r="9669">
      <c r="A9669" s="4" t="s">
        <v>24278</v>
      </c>
      <c r="B9669" s="4" t="s">
        <v>9889</v>
      </c>
      <c r="C9669" s="4" t="s">
        <v>6630</v>
      </c>
      <c r="D9669" s="10">
        <v>1.591586361E9</v>
      </c>
      <c r="E9669" s="25">
        <v>0.07079117</v>
      </c>
      <c r="G9669" s="25"/>
    </row>
    <row r="9670">
      <c r="A9670" s="4" t="s">
        <v>24279</v>
      </c>
      <c r="B9670" s="4" t="s">
        <v>15124</v>
      </c>
      <c r="C9670" s="4" t="s">
        <v>11311</v>
      </c>
      <c r="D9670" s="10">
        <v>1.591973674E9</v>
      </c>
      <c r="E9670" s="25">
        <v>0.07077818</v>
      </c>
      <c r="G9670" s="25"/>
    </row>
    <row r="9671">
      <c r="A9671" s="4" t="s">
        <v>24280</v>
      </c>
      <c r="B9671" s="4" t="s">
        <v>14114</v>
      </c>
      <c r="C9671" s="4" t="s">
        <v>108</v>
      </c>
      <c r="D9671" s="10">
        <v>1.592699881E9</v>
      </c>
      <c r="E9671" s="25">
        <v>0.070772</v>
      </c>
      <c r="G9671" s="25"/>
    </row>
    <row r="9672">
      <c r="A9672" s="4" t="s">
        <v>24281</v>
      </c>
      <c r="B9672" s="4" t="s">
        <v>18807</v>
      </c>
      <c r="C9672" s="4" t="s">
        <v>3897</v>
      </c>
      <c r="D9672" s="10">
        <v>1.592548355E9</v>
      </c>
      <c r="E9672" s="25">
        <v>0.07072516</v>
      </c>
      <c r="G9672" s="25"/>
    </row>
    <row r="9673">
      <c r="A9673" s="4" t="s">
        <v>24282</v>
      </c>
      <c r="B9673" s="4" t="s">
        <v>8142</v>
      </c>
      <c r="C9673" s="4" t="s">
        <v>5307</v>
      </c>
      <c r="D9673" s="10">
        <v>1.591845181E9</v>
      </c>
      <c r="E9673" s="25">
        <v>0.07067523</v>
      </c>
      <c r="G9673" s="25"/>
    </row>
    <row r="9674">
      <c r="A9674" s="4" t="s">
        <v>24283</v>
      </c>
      <c r="B9674" s="4" t="s">
        <v>1619</v>
      </c>
      <c r="C9674" s="4" t="s">
        <v>6057</v>
      </c>
      <c r="D9674" s="10">
        <v>1.593461398E9</v>
      </c>
      <c r="E9674" s="25">
        <v>0.07066796</v>
      </c>
      <c r="G9674" s="25"/>
    </row>
    <row r="9675">
      <c r="A9675" s="4" t="s">
        <v>24284</v>
      </c>
      <c r="B9675" s="4" t="s">
        <v>21827</v>
      </c>
      <c r="C9675" s="4" t="s">
        <v>6221</v>
      </c>
      <c r="D9675" s="10">
        <v>1.593349539E9</v>
      </c>
      <c r="E9675" s="25">
        <v>0.07065382</v>
      </c>
      <c r="G9675" s="25"/>
    </row>
    <row r="9676">
      <c r="A9676" s="4" t="s">
        <v>24285</v>
      </c>
      <c r="B9676" s="4" t="s">
        <v>862</v>
      </c>
      <c r="C9676" s="4" t="s">
        <v>6064</v>
      </c>
      <c r="D9676" s="10">
        <v>1.593048973E9</v>
      </c>
      <c r="E9676" s="25">
        <v>0.070639364</v>
      </c>
      <c r="G9676" s="25"/>
    </row>
    <row r="9677">
      <c r="A9677" s="4" t="s">
        <v>24286</v>
      </c>
      <c r="B9677" s="4" t="s">
        <v>14850</v>
      </c>
      <c r="C9677" s="4" t="s">
        <v>11226</v>
      </c>
      <c r="D9677" s="10">
        <v>1.593409744E9</v>
      </c>
      <c r="E9677" s="25">
        <v>0.07063364</v>
      </c>
      <c r="G9677" s="25"/>
    </row>
    <row r="9678">
      <c r="A9678" s="4" t="s">
        <v>24287</v>
      </c>
      <c r="B9678" s="4" t="s">
        <v>1327</v>
      </c>
      <c r="C9678" s="4" t="s">
        <v>6989</v>
      </c>
      <c r="D9678" s="10">
        <v>1.59301885E9</v>
      </c>
      <c r="E9678" s="25">
        <v>0.070585646</v>
      </c>
      <c r="G9678" s="25"/>
    </row>
    <row r="9679">
      <c r="A9679" s="4" t="s">
        <v>24288</v>
      </c>
      <c r="B9679" s="4" t="s">
        <v>3947</v>
      </c>
      <c r="C9679" s="4" t="s">
        <v>10504</v>
      </c>
      <c r="D9679" s="10">
        <v>1.592181739E9</v>
      </c>
      <c r="E9679" s="25">
        <v>0.07056941</v>
      </c>
      <c r="G9679" s="25"/>
    </row>
    <row r="9680">
      <c r="A9680" s="4" t="s">
        <v>24289</v>
      </c>
      <c r="B9680" s="4" t="s">
        <v>13663</v>
      </c>
      <c r="C9680" s="4" t="s">
        <v>5969</v>
      </c>
      <c r="D9680" s="10">
        <v>1.593397339E9</v>
      </c>
      <c r="E9680" s="25">
        <v>0.07054792</v>
      </c>
      <c r="G9680" s="25"/>
    </row>
    <row r="9681">
      <c r="A9681" s="4" t="s">
        <v>24290</v>
      </c>
      <c r="B9681" s="4" t="s">
        <v>2491</v>
      </c>
      <c r="C9681" s="4" t="s">
        <v>12421</v>
      </c>
      <c r="D9681" s="10">
        <v>1.591755243E9</v>
      </c>
      <c r="E9681" s="25">
        <v>0.07045185</v>
      </c>
      <c r="G9681" s="25"/>
    </row>
    <row r="9682">
      <c r="A9682" s="4" t="s">
        <v>24291</v>
      </c>
      <c r="B9682" s="4" t="s">
        <v>3053</v>
      </c>
      <c r="C9682" s="4" t="s">
        <v>9363</v>
      </c>
      <c r="D9682" s="10">
        <v>1.591721013E9</v>
      </c>
      <c r="E9682" s="25">
        <v>0.07041552</v>
      </c>
      <c r="G9682" s="25"/>
    </row>
    <row r="9683">
      <c r="A9683" s="4" t="s">
        <v>24292</v>
      </c>
      <c r="B9683" s="4" t="s">
        <v>16316</v>
      </c>
      <c r="C9683" s="4" t="s">
        <v>3129</v>
      </c>
      <c r="D9683" s="10">
        <v>1.592445998E9</v>
      </c>
      <c r="E9683" s="25">
        <v>0.070394956</v>
      </c>
      <c r="G9683" s="25"/>
    </row>
    <row r="9684">
      <c r="A9684" s="4" t="s">
        <v>24293</v>
      </c>
      <c r="B9684" s="4" t="s">
        <v>13710</v>
      </c>
      <c r="C9684" s="4" t="s">
        <v>11868</v>
      </c>
      <c r="D9684" s="10">
        <v>1.59231841E9</v>
      </c>
      <c r="E9684" s="25">
        <v>0.07029842</v>
      </c>
      <c r="G9684" s="25"/>
    </row>
    <row r="9685">
      <c r="A9685" s="4" t="s">
        <v>24294</v>
      </c>
      <c r="B9685" s="4" t="s">
        <v>24295</v>
      </c>
      <c r="C9685" s="4" t="s">
        <v>12421</v>
      </c>
      <c r="D9685" s="10">
        <v>1.591790097E9</v>
      </c>
      <c r="E9685" s="25">
        <v>0.070278935</v>
      </c>
      <c r="G9685" s="25"/>
    </row>
    <row r="9686">
      <c r="A9686" s="4" t="s">
        <v>24296</v>
      </c>
      <c r="B9686" s="4" t="s">
        <v>2848</v>
      </c>
      <c r="C9686" s="4" t="s">
        <v>9866</v>
      </c>
      <c r="D9686" s="10">
        <v>1.592603786E9</v>
      </c>
      <c r="E9686" s="25">
        <v>0.07020095</v>
      </c>
      <c r="G9686" s="25"/>
    </row>
    <row r="9687">
      <c r="A9687" s="4" t="s">
        <v>24297</v>
      </c>
      <c r="B9687" s="4" t="s">
        <v>24298</v>
      </c>
      <c r="C9687" s="4" t="s">
        <v>790</v>
      </c>
      <c r="D9687" s="10">
        <v>1.592429956E9</v>
      </c>
      <c r="E9687" s="25">
        <v>0.07016879</v>
      </c>
      <c r="G9687" s="25"/>
    </row>
    <row r="9688">
      <c r="A9688" s="4" t="s">
        <v>24299</v>
      </c>
      <c r="B9688" s="4" t="s">
        <v>13246</v>
      </c>
      <c r="C9688" s="4" t="s">
        <v>12513</v>
      </c>
      <c r="D9688" s="10">
        <v>1.591039945E9</v>
      </c>
      <c r="E9688" s="25">
        <v>0.07016114</v>
      </c>
      <c r="G9688" s="25"/>
    </row>
    <row r="9689">
      <c r="A9689" s="4" t="s">
        <v>24300</v>
      </c>
      <c r="B9689" s="4" t="s">
        <v>1057</v>
      </c>
      <c r="C9689" s="4" t="s">
        <v>6257</v>
      </c>
      <c r="D9689" s="10">
        <v>1.591150257E9</v>
      </c>
      <c r="E9689" s="25">
        <v>0.070158124</v>
      </c>
      <c r="G9689" s="25"/>
    </row>
    <row r="9690">
      <c r="A9690" s="4" t="s">
        <v>24301</v>
      </c>
      <c r="B9690" s="4" t="s">
        <v>2674</v>
      </c>
      <c r="C9690" s="4" t="s">
        <v>1918</v>
      </c>
      <c r="D9690" s="10">
        <v>1.593073462E9</v>
      </c>
      <c r="E9690" s="25">
        <v>0.0701361</v>
      </c>
      <c r="G9690" s="25"/>
    </row>
    <row r="9691">
      <c r="A9691" s="4" t="s">
        <v>24302</v>
      </c>
      <c r="B9691" s="4" t="s">
        <v>14893</v>
      </c>
      <c r="C9691" s="4" t="s">
        <v>5298</v>
      </c>
      <c r="D9691" s="10">
        <v>1.592336238E9</v>
      </c>
      <c r="E9691" s="25">
        <v>0.07012752</v>
      </c>
      <c r="G9691" s="25"/>
    </row>
    <row r="9692">
      <c r="A9692" s="4" t="s">
        <v>24303</v>
      </c>
      <c r="B9692" s="4" t="s">
        <v>17677</v>
      </c>
      <c r="C9692" s="4" t="s">
        <v>5633</v>
      </c>
      <c r="D9692" s="10">
        <v>1.591099185E9</v>
      </c>
      <c r="E9692" s="25">
        <v>0.07012605</v>
      </c>
      <c r="G9692" s="25"/>
    </row>
    <row r="9693">
      <c r="A9693" s="22" t="s">
        <v>24304</v>
      </c>
      <c r="B9693" s="4" t="s">
        <v>7379</v>
      </c>
      <c r="C9693" s="4" t="s">
        <v>9195</v>
      </c>
      <c r="D9693" s="10">
        <v>1.591853973E9</v>
      </c>
      <c r="E9693" s="25">
        <v>0.070106104</v>
      </c>
      <c r="G9693" s="25"/>
    </row>
    <row r="9694">
      <c r="A9694" s="22" t="s">
        <v>24305</v>
      </c>
      <c r="B9694" s="4" t="s">
        <v>16366</v>
      </c>
      <c r="C9694" s="4" t="s">
        <v>9363</v>
      </c>
      <c r="D9694" s="10">
        <v>1.591792765E9</v>
      </c>
      <c r="E9694" s="25">
        <v>0.07010502</v>
      </c>
      <c r="G9694" s="25"/>
    </row>
    <row r="9695">
      <c r="A9695" s="4" t="s">
        <v>24306</v>
      </c>
      <c r="B9695" s="4" t="s">
        <v>13455</v>
      </c>
      <c r="C9695" s="4" t="s">
        <v>34</v>
      </c>
      <c r="D9695" s="10">
        <v>1.592776148E9</v>
      </c>
      <c r="E9695" s="25">
        <v>0.07009359</v>
      </c>
      <c r="G9695" s="25"/>
    </row>
    <row r="9696">
      <c r="A9696" s="4" t="s">
        <v>24307</v>
      </c>
      <c r="B9696" s="4" t="s">
        <v>14879</v>
      </c>
      <c r="C9696" s="4" t="s">
        <v>113</v>
      </c>
      <c r="D9696" s="10">
        <v>1.592053592E9</v>
      </c>
      <c r="E9696" s="25">
        <v>0.07008771</v>
      </c>
      <c r="G9696" s="25"/>
    </row>
    <row r="9697">
      <c r="A9697" s="4" t="s">
        <v>24308</v>
      </c>
      <c r="B9697" s="4" t="s">
        <v>15615</v>
      </c>
      <c r="C9697" s="4" t="s">
        <v>2202</v>
      </c>
      <c r="D9697" s="10">
        <v>1.591194884E9</v>
      </c>
      <c r="E9697" s="25">
        <v>0.07006514</v>
      </c>
      <c r="G9697" s="25"/>
    </row>
    <row r="9698">
      <c r="A9698" s="4" t="s">
        <v>24309</v>
      </c>
      <c r="B9698" s="4" t="s">
        <v>3294</v>
      </c>
      <c r="C9698" s="4" t="s">
        <v>11889</v>
      </c>
      <c r="D9698" s="10">
        <v>1.593536067E9</v>
      </c>
      <c r="E9698" s="25">
        <v>0.07004466</v>
      </c>
      <c r="G9698" s="25"/>
    </row>
    <row r="9699">
      <c r="A9699" s="4" t="s">
        <v>24310</v>
      </c>
      <c r="B9699" s="4" t="s">
        <v>24311</v>
      </c>
      <c r="C9699" s="4" t="s">
        <v>1909</v>
      </c>
      <c r="D9699" s="10">
        <v>1.591897555E9</v>
      </c>
      <c r="E9699" s="25">
        <v>0.07003948</v>
      </c>
      <c r="G9699" s="25"/>
    </row>
    <row r="9700">
      <c r="A9700" s="22" t="s">
        <v>24312</v>
      </c>
      <c r="B9700" s="4" t="s">
        <v>14283</v>
      </c>
      <c r="C9700" s="4" t="s">
        <v>7531</v>
      </c>
      <c r="D9700" s="10">
        <v>1.592324374E9</v>
      </c>
      <c r="E9700" s="25">
        <v>0.07002093</v>
      </c>
      <c r="G9700" s="25"/>
    </row>
    <row r="9701">
      <c r="A9701" s="4" t="s">
        <v>24313</v>
      </c>
      <c r="B9701" s="4" t="s">
        <v>15162</v>
      </c>
      <c r="C9701" s="4" t="s">
        <v>3897</v>
      </c>
      <c r="D9701" s="10">
        <v>1.592519808E9</v>
      </c>
      <c r="E9701" s="25">
        <v>0.07000547</v>
      </c>
      <c r="G9701" s="25"/>
    </row>
    <row r="9702">
      <c r="A9702" s="4" t="s">
        <v>24314</v>
      </c>
      <c r="B9702" s="4" t="s">
        <v>8319</v>
      </c>
      <c r="C9702" s="4" t="s">
        <v>10248</v>
      </c>
      <c r="D9702" s="10">
        <v>1.592255672E9</v>
      </c>
      <c r="E9702" s="25">
        <v>0.070002995</v>
      </c>
      <c r="G9702" s="25"/>
    </row>
    <row r="9703">
      <c r="A9703" s="4" t="s">
        <v>24315</v>
      </c>
      <c r="B9703" s="4" t="s">
        <v>13663</v>
      </c>
      <c r="C9703" s="4" t="s">
        <v>6311</v>
      </c>
      <c r="D9703" s="10">
        <v>1.591668012E9</v>
      </c>
      <c r="E9703" s="25">
        <v>0.07000176</v>
      </c>
      <c r="G9703" s="25"/>
    </row>
    <row r="9704">
      <c r="A9704" s="4" t="s">
        <v>24316</v>
      </c>
      <c r="B9704" s="10">
        <v>1.9830602E7</v>
      </c>
      <c r="C9704" s="4" t="s">
        <v>1982</v>
      </c>
      <c r="D9704" s="10">
        <v>1.591143241E9</v>
      </c>
      <c r="E9704" s="25">
        <v>0.06996497</v>
      </c>
      <c r="G9704" s="25"/>
    </row>
    <row r="9705">
      <c r="A9705" s="22" t="s">
        <v>24317</v>
      </c>
      <c r="B9705" s="4" t="s">
        <v>21039</v>
      </c>
      <c r="C9705" s="4" t="s">
        <v>2005</v>
      </c>
      <c r="D9705" s="10">
        <v>1.592833489E9</v>
      </c>
      <c r="E9705" s="25">
        <v>0.06995129</v>
      </c>
      <c r="G9705" s="25"/>
    </row>
    <row r="9706">
      <c r="A9706" s="22" t="s">
        <v>24318</v>
      </c>
      <c r="B9706" s="4" t="s">
        <v>3526</v>
      </c>
      <c r="C9706" s="4" t="s">
        <v>5919</v>
      </c>
      <c r="D9706" s="10">
        <v>1.591597314E9</v>
      </c>
      <c r="E9706" s="25">
        <v>0.069938995</v>
      </c>
      <c r="G9706" s="25"/>
    </row>
    <row r="9707">
      <c r="A9707" s="4" t="s">
        <v>24319</v>
      </c>
      <c r="B9707" s="4" t="s">
        <v>5086</v>
      </c>
      <c r="C9707" s="4" t="s">
        <v>1909</v>
      </c>
      <c r="D9707" s="10">
        <v>1.591903507E9</v>
      </c>
      <c r="E9707" s="25">
        <v>0.06985699</v>
      </c>
      <c r="G9707" s="25"/>
    </row>
    <row r="9708">
      <c r="A9708" s="4" t="s">
        <v>24320</v>
      </c>
      <c r="B9708" s="4" t="s">
        <v>13319</v>
      </c>
      <c r="C9708" s="4" t="s">
        <v>7180</v>
      </c>
      <c r="D9708" s="10">
        <v>1.591408069E9</v>
      </c>
      <c r="E9708" s="25">
        <v>0.069853276</v>
      </c>
      <c r="G9708" s="25"/>
    </row>
    <row r="9709">
      <c r="A9709" s="4" t="s">
        <v>24321</v>
      </c>
      <c r="B9709" s="4" t="s">
        <v>14531</v>
      </c>
      <c r="C9709" s="4" t="s">
        <v>7876</v>
      </c>
      <c r="D9709" s="10">
        <v>1.591737801E9</v>
      </c>
      <c r="E9709" s="25">
        <v>0.06985165</v>
      </c>
      <c r="G9709" s="25"/>
    </row>
    <row r="9710">
      <c r="A9710" s="4" t="s">
        <v>24322</v>
      </c>
      <c r="B9710" s="4" t="s">
        <v>14375</v>
      </c>
      <c r="C9710" s="4" t="s">
        <v>9128</v>
      </c>
      <c r="D9710" s="10">
        <v>1.591370097E9</v>
      </c>
      <c r="E9710" s="25">
        <v>0.06981479</v>
      </c>
      <c r="G9710" s="25"/>
    </row>
    <row r="9711">
      <c r="A9711" s="4" t="s">
        <v>24323</v>
      </c>
      <c r="B9711" s="4" t="s">
        <v>6282</v>
      </c>
      <c r="C9711" s="4" t="s">
        <v>8573</v>
      </c>
      <c r="D9711" s="10">
        <v>1.592851283E9</v>
      </c>
      <c r="E9711" s="25">
        <v>0.06981115</v>
      </c>
      <c r="G9711" s="25"/>
    </row>
    <row r="9712">
      <c r="A9712" s="4" t="s">
        <v>24324</v>
      </c>
      <c r="B9712" s="4" t="s">
        <v>15124</v>
      </c>
      <c r="C9712" s="4" t="s">
        <v>2300</v>
      </c>
      <c r="D9712" s="10">
        <v>1.591087864E9</v>
      </c>
      <c r="E9712" s="25">
        <v>0.06979206</v>
      </c>
      <c r="G9712" s="25"/>
    </row>
    <row r="9713">
      <c r="A9713" s="4" t="s">
        <v>24325</v>
      </c>
      <c r="B9713" s="4" t="s">
        <v>13366</v>
      </c>
      <c r="C9713" s="4" t="s">
        <v>1764</v>
      </c>
      <c r="D9713" s="10">
        <v>1.592169343E9</v>
      </c>
      <c r="E9713" s="25">
        <v>0.06977984</v>
      </c>
      <c r="G9713" s="25"/>
    </row>
    <row r="9714">
      <c r="A9714" s="4" t="s">
        <v>24326</v>
      </c>
      <c r="B9714" s="4" t="s">
        <v>13311</v>
      </c>
      <c r="C9714" s="4" t="s">
        <v>9731</v>
      </c>
      <c r="D9714" s="10">
        <v>1.592539373E9</v>
      </c>
      <c r="E9714" s="25">
        <v>0.06975944</v>
      </c>
      <c r="G9714" s="25"/>
    </row>
    <row r="9715">
      <c r="A9715" s="22" t="s">
        <v>24327</v>
      </c>
      <c r="B9715" s="4" t="s">
        <v>930</v>
      </c>
      <c r="C9715" s="4" t="s">
        <v>615</v>
      </c>
      <c r="D9715" s="10">
        <v>1.593138831E9</v>
      </c>
      <c r="E9715" s="25">
        <v>0.069750085</v>
      </c>
      <c r="G9715" s="25"/>
    </row>
    <row r="9716">
      <c r="A9716" s="4" t="s">
        <v>24328</v>
      </c>
      <c r="B9716" s="4" t="s">
        <v>7928</v>
      </c>
      <c r="C9716" s="4" t="s">
        <v>1666</v>
      </c>
      <c r="D9716" s="10">
        <v>1.592808154E9</v>
      </c>
      <c r="E9716" s="25">
        <v>0.06971886</v>
      </c>
      <c r="G9716" s="25"/>
    </row>
    <row r="9717">
      <c r="A9717" s="4" t="s">
        <v>24329</v>
      </c>
      <c r="B9717" s="4" t="s">
        <v>13135</v>
      </c>
      <c r="C9717" s="4" t="s">
        <v>2974</v>
      </c>
      <c r="D9717" s="10">
        <v>1.592452765E9</v>
      </c>
      <c r="E9717" s="25">
        <v>0.06970912</v>
      </c>
      <c r="G9717" s="25"/>
    </row>
    <row r="9718">
      <c r="A9718" s="22" t="s">
        <v>24330</v>
      </c>
      <c r="B9718" s="4" t="s">
        <v>6282</v>
      </c>
      <c r="C9718" s="4" t="s">
        <v>10262</v>
      </c>
      <c r="D9718" s="10">
        <v>1.593360876E9</v>
      </c>
      <c r="E9718" s="25">
        <v>0.06970626</v>
      </c>
      <c r="G9718" s="25"/>
    </row>
    <row r="9719">
      <c r="A9719" s="4" t="s">
        <v>24331</v>
      </c>
      <c r="B9719" s="4" t="s">
        <v>5570</v>
      </c>
      <c r="C9719" s="4" t="s">
        <v>12216</v>
      </c>
      <c r="D9719" s="10">
        <v>1.592185473E9</v>
      </c>
      <c r="E9719" s="25">
        <v>0.06970278</v>
      </c>
      <c r="G9719" s="25"/>
    </row>
    <row r="9720">
      <c r="A9720" s="4" t="s">
        <v>24332</v>
      </c>
      <c r="B9720" s="4" t="s">
        <v>6882</v>
      </c>
      <c r="C9720" s="4" t="s">
        <v>6884</v>
      </c>
      <c r="D9720" s="10">
        <v>1.591218604E9</v>
      </c>
      <c r="E9720" s="25">
        <v>0.0696915</v>
      </c>
      <c r="G9720" s="25"/>
    </row>
    <row r="9721">
      <c r="A9721" s="4" t="s">
        <v>24333</v>
      </c>
      <c r="B9721" s="4" t="s">
        <v>13813</v>
      </c>
      <c r="C9721" s="4" t="s">
        <v>10893</v>
      </c>
      <c r="D9721" s="10">
        <v>1.592755207E9</v>
      </c>
      <c r="E9721" s="25">
        <v>0.06967581</v>
      </c>
      <c r="G9721" s="25"/>
    </row>
    <row r="9722">
      <c r="A9722" s="4" t="s">
        <v>24334</v>
      </c>
      <c r="B9722" s="4" t="s">
        <v>22440</v>
      </c>
      <c r="C9722" s="4" t="s">
        <v>10665</v>
      </c>
      <c r="D9722" s="10">
        <v>1.593246791E9</v>
      </c>
      <c r="E9722" s="25">
        <v>0.06964327</v>
      </c>
      <c r="G9722" s="25"/>
    </row>
    <row r="9723">
      <c r="A9723" s="4" t="s">
        <v>24335</v>
      </c>
      <c r="B9723" s="4" t="s">
        <v>13806</v>
      </c>
      <c r="C9723" s="4" t="s">
        <v>9607</v>
      </c>
      <c r="D9723" s="10">
        <v>1.593478323E9</v>
      </c>
      <c r="E9723" s="25">
        <v>0.06963283</v>
      </c>
      <c r="G9723" s="25"/>
    </row>
    <row r="9724">
      <c r="A9724" s="4" t="s">
        <v>24336</v>
      </c>
      <c r="B9724" s="4" t="s">
        <v>11083</v>
      </c>
      <c r="C9724" s="4" t="s">
        <v>3587</v>
      </c>
      <c r="D9724" s="10">
        <v>1.592438754E9</v>
      </c>
      <c r="E9724" s="25">
        <v>0.06961691</v>
      </c>
      <c r="G9724" s="25"/>
    </row>
    <row r="9725">
      <c r="A9725" s="4" t="s">
        <v>24337</v>
      </c>
      <c r="B9725" s="4" t="s">
        <v>20775</v>
      </c>
      <c r="C9725" s="4" t="s">
        <v>4423</v>
      </c>
      <c r="D9725" s="10">
        <v>1.591550235E9</v>
      </c>
      <c r="E9725" s="25">
        <v>0.06961305</v>
      </c>
      <c r="G9725" s="25"/>
    </row>
    <row r="9726">
      <c r="A9726" s="4" t="s">
        <v>24338</v>
      </c>
      <c r="B9726" s="4" t="s">
        <v>4375</v>
      </c>
      <c r="C9726" s="4" t="s">
        <v>7876</v>
      </c>
      <c r="D9726" s="10">
        <v>1.591721058E9</v>
      </c>
      <c r="E9726" s="25">
        <v>0.06960639</v>
      </c>
      <c r="G9726" s="25"/>
    </row>
    <row r="9727">
      <c r="A9727" s="22" t="s">
        <v>24339</v>
      </c>
      <c r="B9727" s="4" t="s">
        <v>24340</v>
      </c>
      <c r="C9727" s="4" t="s">
        <v>9705</v>
      </c>
      <c r="D9727" s="10">
        <v>1.591766706E9</v>
      </c>
      <c r="E9727" s="25">
        <v>0.06960268</v>
      </c>
      <c r="G9727" s="25"/>
    </row>
    <row r="9728">
      <c r="A9728" s="22" t="s">
        <v>24341</v>
      </c>
      <c r="B9728" s="4" t="s">
        <v>20794</v>
      </c>
      <c r="C9728" s="4" t="s">
        <v>5162</v>
      </c>
      <c r="D9728" s="10">
        <v>1.593094081E9</v>
      </c>
      <c r="E9728" s="25">
        <v>0.06959674</v>
      </c>
      <c r="G9728" s="25"/>
    </row>
    <row r="9729">
      <c r="A9729" s="4" t="s">
        <v>24342</v>
      </c>
      <c r="B9729" s="4" t="s">
        <v>24343</v>
      </c>
      <c r="C9729" s="4" t="s">
        <v>1516</v>
      </c>
      <c r="D9729" s="10">
        <v>1.591991251E9</v>
      </c>
      <c r="E9729" s="25">
        <v>0.069518514</v>
      </c>
      <c r="G9729" s="25"/>
    </row>
    <row r="9730">
      <c r="A9730" s="4" t="s">
        <v>24344</v>
      </c>
      <c r="B9730" s="4" t="s">
        <v>14433</v>
      </c>
      <c r="C9730" s="4" t="s">
        <v>9390</v>
      </c>
      <c r="D9730" s="10">
        <v>1.593095933E9</v>
      </c>
      <c r="E9730" s="25">
        <v>0.0695155</v>
      </c>
      <c r="G9730" s="25"/>
    </row>
    <row r="9731">
      <c r="A9731" s="22" t="s">
        <v>24345</v>
      </c>
      <c r="B9731" s="4" t="s">
        <v>23206</v>
      </c>
      <c r="C9731" s="4" t="s">
        <v>8764</v>
      </c>
      <c r="D9731" s="10">
        <v>1.592419354E9</v>
      </c>
      <c r="E9731" s="25">
        <v>0.06949014</v>
      </c>
      <c r="G9731" s="25"/>
    </row>
    <row r="9732">
      <c r="A9732" s="22" t="s">
        <v>24345</v>
      </c>
      <c r="B9732" s="4" t="s">
        <v>23206</v>
      </c>
      <c r="C9732" s="4" t="s">
        <v>7648</v>
      </c>
      <c r="D9732" s="10">
        <v>1.591782634E9</v>
      </c>
      <c r="E9732" s="25">
        <v>0.06949014</v>
      </c>
      <c r="G9732" s="25"/>
    </row>
    <row r="9733">
      <c r="A9733" s="22" t="s">
        <v>24345</v>
      </c>
      <c r="B9733" s="4" t="s">
        <v>23206</v>
      </c>
      <c r="C9733" s="4" t="s">
        <v>5070</v>
      </c>
      <c r="D9733" s="10">
        <v>1.591573503E9</v>
      </c>
      <c r="E9733" s="25">
        <v>0.06949014</v>
      </c>
      <c r="G9733" s="25"/>
    </row>
    <row r="9734">
      <c r="A9734" s="22" t="s">
        <v>24345</v>
      </c>
      <c r="B9734" s="4" t="s">
        <v>23206</v>
      </c>
      <c r="C9734" s="4" t="s">
        <v>3707</v>
      </c>
      <c r="D9734" s="10">
        <v>1.591573739E9</v>
      </c>
      <c r="E9734" s="25">
        <v>0.06949014</v>
      </c>
      <c r="G9734" s="25"/>
    </row>
    <row r="9735">
      <c r="A9735" s="22" t="s">
        <v>24345</v>
      </c>
      <c r="B9735" s="4" t="s">
        <v>23206</v>
      </c>
      <c r="C9735" s="4" t="s">
        <v>9587</v>
      </c>
      <c r="D9735" s="10">
        <v>1.59295258E9</v>
      </c>
      <c r="E9735" s="25">
        <v>0.06949014</v>
      </c>
      <c r="G9735" s="25"/>
    </row>
    <row r="9736">
      <c r="A9736" s="22" t="s">
        <v>24345</v>
      </c>
      <c r="B9736" s="4" t="s">
        <v>23206</v>
      </c>
      <c r="C9736" s="4" t="s">
        <v>1098</v>
      </c>
      <c r="D9736" s="10">
        <v>1.591812926E9</v>
      </c>
      <c r="E9736" s="25">
        <v>0.06949014</v>
      </c>
      <c r="G9736" s="25"/>
    </row>
    <row r="9737">
      <c r="A9737" s="4" t="s">
        <v>24346</v>
      </c>
      <c r="B9737" s="4" t="s">
        <v>1619</v>
      </c>
      <c r="C9737" s="4" t="s">
        <v>2931</v>
      </c>
      <c r="D9737" s="10">
        <v>1.59144679E9</v>
      </c>
      <c r="E9737" s="25">
        <v>0.06942815</v>
      </c>
      <c r="G9737" s="25"/>
    </row>
    <row r="9738">
      <c r="A9738" s="22" t="s">
        <v>24347</v>
      </c>
      <c r="B9738" s="4" t="s">
        <v>1790</v>
      </c>
      <c r="C9738" s="4" t="s">
        <v>5506</v>
      </c>
      <c r="D9738" s="10">
        <v>1.592282369E9</v>
      </c>
      <c r="E9738" s="25">
        <v>0.06941416</v>
      </c>
      <c r="G9738" s="25"/>
    </row>
    <row r="9739">
      <c r="A9739" s="4" t="s">
        <v>24348</v>
      </c>
      <c r="B9739" s="4" t="s">
        <v>11083</v>
      </c>
      <c r="C9739" s="4" t="s">
        <v>6912</v>
      </c>
      <c r="D9739" s="10">
        <v>1.593125657E9</v>
      </c>
      <c r="E9739" s="25">
        <v>0.06940156</v>
      </c>
      <c r="G9739" s="25"/>
    </row>
    <row r="9740">
      <c r="A9740" s="4" t="s">
        <v>24349</v>
      </c>
      <c r="B9740" s="4" t="s">
        <v>13663</v>
      </c>
      <c r="C9740" s="4" t="s">
        <v>10262</v>
      </c>
      <c r="D9740" s="10">
        <v>1.593385394E9</v>
      </c>
      <c r="E9740" s="25">
        <v>0.06939909</v>
      </c>
      <c r="G9740" s="25"/>
    </row>
    <row r="9741">
      <c r="A9741" s="4" t="s">
        <v>24350</v>
      </c>
      <c r="B9741" s="4" t="s">
        <v>14114</v>
      </c>
      <c r="C9741" s="4" t="s">
        <v>10050</v>
      </c>
      <c r="D9741" s="10">
        <v>1.59275327E9</v>
      </c>
      <c r="E9741" s="25">
        <v>0.06939214</v>
      </c>
      <c r="G9741" s="25"/>
    </row>
    <row r="9742">
      <c r="A9742" s="4" t="s">
        <v>24351</v>
      </c>
      <c r="B9742" s="4" t="s">
        <v>6282</v>
      </c>
      <c r="C9742" s="4" t="s">
        <v>8758</v>
      </c>
      <c r="D9742" s="10">
        <v>1.592927066E9</v>
      </c>
      <c r="E9742" s="25">
        <v>0.069389276</v>
      </c>
      <c r="G9742" s="25"/>
    </row>
    <row r="9743">
      <c r="A9743" s="4" t="s">
        <v>24352</v>
      </c>
      <c r="B9743" s="4" t="s">
        <v>1359</v>
      </c>
      <c r="C9743" s="4" t="s">
        <v>8649</v>
      </c>
      <c r="D9743" s="10">
        <v>1.591018878E9</v>
      </c>
      <c r="E9743" s="25">
        <v>0.06933486</v>
      </c>
      <c r="G9743" s="25"/>
    </row>
    <row r="9744">
      <c r="A9744" s="4" t="s">
        <v>24353</v>
      </c>
      <c r="B9744" s="4" t="s">
        <v>13713</v>
      </c>
      <c r="C9744" s="4" t="s">
        <v>6597</v>
      </c>
      <c r="D9744" s="10">
        <v>1.591121456E9</v>
      </c>
      <c r="E9744" s="25">
        <v>0.0693143</v>
      </c>
      <c r="G9744" s="25"/>
    </row>
    <row r="9745">
      <c r="A9745" s="4" t="s">
        <v>24354</v>
      </c>
      <c r="B9745" s="4" t="s">
        <v>13098</v>
      </c>
      <c r="C9745" s="4" t="s">
        <v>9357</v>
      </c>
      <c r="D9745" s="10">
        <v>1.592490665E9</v>
      </c>
      <c r="E9745" s="25">
        <v>0.06930618</v>
      </c>
      <c r="G9745" s="25"/>
    </row>
    <row r="9746">
      <c r="A9746" s="4" t="s">
        <v>24355</v>
      </c>
      <c r="B9746" s="4" t="s">
        <v>8319</v>
      </c>
      <c r="C9746" s="4" t="s">
        <v>10248</v>
      </c>
      <c r="D9746" s="10">
        <v>1.592318027E9</v>
      </c>
      <c r="E9746" s="25">
        <v>0.06928702</v>
      </c>
      <c r="G9746" s="25"/>
    </row>
    <row r="9747">
      <c r="A9747" s="4" t="s">
        <v>24356</v>
      </c>
      <c r="B9747" s="4" t="s">
        <v>20064</v>
      </c>
      <c r="C9747" s="4" t="s">
        <v>10006</v>
      </c>
      <c r="D9747" s="10">
        <v>1.591419556E9</v>
      </c>
      <c r="E9747" s="25">
        <v>0.06924875</v>
      </c>
      <c r="G9747" s="25"/>
    </row>
    <row r="9748">
      <c r="A9748" s="4" t="s">
        <v>24357</v>
      </c>
      <c r="B9748" s="4" t="s">
        <v>13217</v>
      </c>
      <c r="C9748" s="4" t="s">
        <v>4207</v>
      </c>
      <c r="D9748" s="10">
        <v>1.592166244E9</v>
      </c>
      <c r="E9748" s="25">
        <v>0.06923615</v>
      </c>
      <c r="G9748" s="25"/>
    </row>
    <row r="9749">
      <c r="A9749" s="22" t="s">
        <v>24358</v>
      </c>
      <c r="B9749" s="4" t="s">
        <v>2065</v>
      </c>
      <c r="C9749" s="4" t="s">
        <v>4444</v>
      </c>
      <c r="D9749" s="10">
        <v>1.593292566E9</v>
      </c>
      <c r="E9749" s="25">
        <v>0.06917842</v>
      </c>
      <c r="G9749" s="25"/>
    </row>
    <row r="9750">
      <c r="A9750" s="22" t="s">
        <v>24359</v>
      </c>
      <c r="B9750" s="4" t="s">
        <v>3108</v>
      </c>
      <c r="C9750" s="4" t="s">
        <v>814</v>
      </c>
      <c r="D9750" s="10">
        <v>1.591088818E9</v>
      </c>
      <c r="E9750" s="25">
        <v>0.06917579</v>
      </c>
      <c r="G9750" s="25"/>
    </row>
    <row r="9751">
      <c r="A9751" s="4" t="s">
        <v>24360</v>
      </c>
      <c r="B9751" s="4" t="s">
        <v>14409</v>
      </c>
      <c r="C9751" s="4" t="s">
        <v>7671</v>
      </c>
      <c r="D9751" s="10">
        <v>1.591979424E9</v>
      </c>
      <c r="E9751" s="25">
        <v>0.069167204</v>
      </c>
      <c r="G9751" s="25"/>
    </row>
    <row r="9752">
      <c r="A9752" s="22" t="s">
        <v>24361</v>
      </c>
      <c r="B9752" s="4" t="s">
        <v>4137</v>
      </c>
      <c r="C9752" s="4" t="s">
        <v>9223</v>
      </c>
      <c r="D9752" s="10">
        <v>1.591109278E9</v>
      </c>
      <c r="E9752" s="25">
        <v>0.06916017</v>
      </c>
      <c r="G9752" s="25"/>
    </row>
    <row r="9753">
      <c r="A9753" s="4" t="s">
        <v>24362</v>
      </c>
      <c r="B9753" s="4" t="s">
        <v>13106</v>
      </c>
      <c r="C9753" s="4" t="s">
        <v>10836</v>
      </c>
      <c r="D9753" s="10">
        <v>1.592023375E9</v>
      </c>
      <c r="E9753" s="25">
        <v>0.069116734</v>
      </c>
      <c r="G9753" s="25"/>
    </row>
    <row r="9754">
      <c r="A9754" s="4" t="s">
        <v>24363</v>
      </c>
      <c r="B9754" s="4" t="s">
        <v>6282</v>
      </c>
      <c r="C9754" s="4" t="s">
        <v>11642</v>
      </c>
      <c r="D9754" s="10">
        <v>1.592614932E9</v>
      </c>
      <c r="E9754" s="25">
        <v>0.06909053</v>
      </c>
      <c r="G9754" s="25"/>
    </row>
    <row r="9755">
      <c r="A9755" s="4" t="s">
        <v>24364</v>
      </c>
      <c r="B9755" s="4" t="s">
        <v>13806</v>
      </c>
      <c r="C9755" s="4" t="s">
        <v>1126</v>
      </c>
      <c r="D9755" s="10">
        <v>1.592000829E9</v>
      </c>
      <c r="E9755" s="25">
        <v>0.0690818</v>
      </c>
      <c r="G9755" s="25"/>
    </row>
    <row r="9756">
      <c r="A9756" s="4" t="s">
        <v>24365</v>
      </c>
      <c r="B9756" s="4" t="s">
        <v>14780</v>
      </c>
      <c r="C9756" s="4" t="s">
        <v>2587</v>
      </c>
      <c r="D9756" s="10">
        <v>1.59140024E9</v>
      </c>
      <c r="E9756" s="25">
        <v>0.06907901</v>
      </c>
      <c r="G9756" s="25"/>
    </row>
    <row r="9757">
      <c r="A9757" s="4" t="s">
        <v>24366</v>
      </c>
      <c r="B9757" s="4" t="s">
        <v>24367</v>
      </c>
      <c r="C9757" s="4" t="s">
        <v>4753</v>
      </c>
      <c r="D9757" s="10">
        <v>1.591677085E9</v>
      </c>
      <c r="E9757" s="25">
        <v>0.06906116</v>
      </c>
      <c r="G9757" s="25"/>
    </row>
    <row r="9758">
      <c r="A9758" s="4" t="s">
        <v>24368</v>
      </c>
      <c r="B9758" s="4" t="s">
        <v>13106</v>
      </c>
      <c r="C9758" s="4" t="s">
        <v>5780</v>
      </c>
      <c r="D9758" s="10">
        <v>1.591190073E9</v>
      </c>
      <c r="E9758" s="25">
        <v>0.06899237</v>
      </c>
      <c r="G9758" s="25"/>
    </row>
    <row r="9759">
      <c r="A9759" s="4" t="s">
        <v>24369</v>
      </c>
      <c r="B9759" s="4" t="s">
        <v>9448</v>
      </c>
      <c r="C9759" s="4" t="s">
        <v>12101</v>
      </c>
      <c r="D9759" s="10">
        <v>1.591061946E9</v>
      </c>
      <c r="E9759" s="25">
        <v>0.06899128</v>
      </c>
      <c r="G9759" s="25"/>
    </row>
    <row r="9760">
      <c r="A9760" s="4" t="s">
        <v>24370</v>
      </c>
      <c r="B9760" s="4" t="s">
        <v>13813</v>
      </c>
      <c r="C9760" s="4" t="s">
        <v>9312</v>
      </c>
      <c r="D9760" s="10">
        <v>1.591294262E9</v>
      </c>
      <c r="E9760" s="25">
        <v>0.06897961</v>
      </c>
      <c r="G9760" s="25"/>
    </row>
    <row r="9761">
      <c r="A9761" s="4" t="s">
        <v>24371</v>
      </c>
      <c r="B9761" s="4" t="s">
        <v>19219</v>
      </c>
      <c r="C9761" s="4" t="s">
        <v>10586</v>
      </c>
      <c r="D9761" s="10">
        <v>1.592941498E9</v>
      </c>
      <c r="E9761" s="25">
        <v>0.06893223</v>
      </c>
      <c r="G9761" s="25"/>
    </row>
    <row r="9762">
      <c r="A9762" s="4" t="s">
        <v>24372</v>
      </c>
      <c r="B9762" s="4" t="s">
        <v>16467</v>
      </c>
      <c r="C9762" s="4" t="s">
        <v>474</v>
      </c>
      <c r="D9762" s="10">
        <v>1.592731554E9</v>
      </c>
      <c r="E9762" s="25">
        <v>0.06893022</v>
      </c>
      <c r="G9762" s="25"/>
    </row>
    <row r="9763">
      <c r="A9763" s="22" t="s">
        <v>24373</v>
      </c>
      <c r="B9763" s="4" t="s">
        <v>19704</v>
      </c>
      <c r="C9763" s="4" t="s">
        <v>3652</v>
      </c>
      <c r="D9763" s="10">
        <v>1.591023671E9</v>
      </c>
      <c r="E9763" s="25">
        <v>0.0689204</v>
      </c>
      <c r="G9763" s="25"/>
    </row>
    <row r="9764">
      <c r="A9764" s="4" t="s">
        <v>24374</v>
      </c>
      <c r="B9764" s="4" t="s">
        <v>15715</v>
      </c>
      <c r="C9764" s="4" t="s">
        <v>6275</v>
      </c>
      <c r="D9764" s="10">
        <v>1.591136772E9</v>
      </c>
      <c r="E9764" s="25">
        <v>0.06888895</v>
      </c>
      <c r="G9764" s="25"/>
    </row>
    <row r="9765">
      <c r="A9765" s="22" t="s">
        <v>24375</v>
      </c>
      <c r="B9765" s="4" t="s">
        <v>6636</v>
      </c>
      <c r="C9765" s="4" t="s">
        <v>790</v>
      </c>
      <c r="D9765" s="10">
        <v>1.592445018E9</v>
      </c>
      <c r="E9765" s="25">
        <v>0.06886545</v>
      </c>
      <c r="G9765" s="25"/>
    </row>
    <row r="9766">
      <c r="A9766" s="22" t="s">
        <v>24376</v>
      </c>
      <c r="B9766" s="4" t="s">
        <v>1327</v>
      </c>
      <c r="C9766" s="4" t="s">
        <v>6145</v>
      </c>
      <c r="D9766" s="10">
        <v>1.593173798E9</v>
      </c>
      <c r="E9766" s="25">
        <v>0.06883693</v>
      </c>
      <c r="G9766" s="25"/>
    </row>
    <row r="9767">
      <c r="A9767" s="4" t="s">
        <v>24377</v>
      </c>
      <c r="B9767" s="4" t="s">
        <v>17062</v>
      </c>
      <c r="C9767" s="4" t="s">
        <v>367</v>
      </c>
      <c r="D9767" s="10">
        <v>1.591742013E9</v>
      </c>
      <c r="E9767" s="25">
        <v>0.068825334</v>
      </c>
      <c r="G9767" s="25"/>
    </row>
    <row r="9768">
      <c r="A9768" s="22" t="s">
        <v>24378</v>
      </c>
      <c r="B9768" s="4" t="s">
        <v>1790</v>
      </c>
      <c r="C9768" s="4" t="s">
        <v>12547</v>
      </c>
      <c r="D9768" s="10">
        <v>1.591592699E9</v>
      </c>
      <c r="E9768" s="25">
        <v>0.068824634</v>
      </c>
      <c r="G9768" s="25"/>
    </row>
    <row r="9769">
      <c r="A9769" s="24" t="s">
        <v>24379</v>
      </c>
      <c r="B9769" s="4" t="s">
        <v>13544</v>
      </c>
      <c r="C9769" s="4" t="s">
        <v>11069</v>
      </c>
      <c r="D9769" s="10">
        <v>1.591400074E9</v>
      </c>
      <c r="E9769" s="25">
        <v>0.068819925</v>
      </c>
      <c r="G9769" s="25"/>
    </row>
    <row r="9770">
      <c r="A9770" s="10">
        <v>1984.0</v>
      </c>
      <c r="B9770" s="4" t="s">
        <v>1067</v>
      </c>
      <c r="C9770" s="4" t="s">
        <v>9336</v>
      </c>
      <c r="D9770" s="10">
        <v>1.592979253E9</v>
      </c>
      <c r="E9770" s="25">
        <v>0.06881034</v>
      </c>
      <c r="G9770" s="25"/>
    </row>
    <row r="9771">
      <c r="A9771" s="4" t="s">
        <v>24380</v>
      </c>
      <c r="B9771" s="4" t="s">
        <v>13230</v>
      </c>
      <c r="C9771" s="4" t="s">
        <v>9505</v>
      </c>
      <c r="D9771" s="10">
        <v>1.591179203E9</v>
      </c>
      <c r="E9771" s="25">
        <v>0.06880014</v>
      </c>
      <c r="G9771" s="25"/>
    </row>
    <row r="9772">
      <c r="A9772" s="4" t="s">
        <v>24381</v>
      </c>
      <c r="B9772" s="4" t="s">
        <v>13311</v>
      </c>
      <c r="C9772" s="4" t="s">
        <v>5899</v>
      </c>
      <c r="D9772" s="10">
        <v>1.59119897E9</v>
      </c>
      <c r="E9772" s="25">
        <v>0.06879766</v>
      </c>
      <c r="G9772" s="25"/>
    </row>
    <row r="9773">
      <c r="A9773" s="4" t="s">
        <v>24382</v>
      </c>
      <c r="B9773" s="4" t="s">
        <v>13183</v>
      </c>
      <c r="C9773" s="4" t="s">
        <v>2650</v>
      </c>
      <c r="D9773" s="10">
        <v>1.59236553E9</v>
      </c>
      <c r="E9773" s="25">
        <v>0.06876922</v>
      </c>
      <c r="G9773" s="25"/>
    </row>
    <row r="9774">
      <c r="A9774" s="4" t="s">
        <v>24383</v>
      </c>
      <c r="B9774" s="4" t="s">
        <v>24384</v>
      </c>
      <c r="C9774" s="4" t="s">
        <v>12366</v>
      </c>
      <c r="D9774" s="10">
        <v>1.592088248E9</v>
      </c>
      <c r="E9774" s="25">
        <v>0.06876017</v>
      </c>
      <c r="G9774" s="25"/>
    </row>
    <row r="9775">
      <c r="A9775" s="4" t="s">
        <v>24385</v>
      </c>
      <c r="B9775" s="4" t="s">
        <v>24386</v>
      </c>
      <c r="C9775" s="4" t="s">
        <v>9040</v>
      </c>
      <c r="D9775" s="10">
        <v>1.592030828E9</v>
      </c>
      <c r="E9775" s="25">
        <v>0.06874842</v>
      </c>
      <c r="G9775" s="25"/>
    </row>
    <row r="9776">
      <c r="A9776" s="4" t="s">
        <v>24387</v>
      </c>
      <c r="B9776" s="4" t="s">
        <v>13563</v>
      </c>
      <c r="C9776" s="4" t="s">
        <v>6250</v>
      </c>
      <c r="D9776" s="10">
        <v>1.592682923E9</v>
      </c>
      <c r="E9776" s="25">
        <v>0.06874688</v>
      </c>
      <c r="G9776" s="25"/>
    </row>
    <row r="9777">
      <c r="A9777" s="4" t="s">
        <v>24388</v>
      </c>
      <c r="B9777" s="4" t="s">
        <v>16421</v>
      </c>
      <c r="C9777" s="4" t="s">
        <v>2300</v>
      </c>
      <c r="D9777" s="10">
        <v>1.591122046E9</v>
      </c>
      <c r="E9777" s="25">
        <v>0.06870274</v>
      </c>
      <c r="G9777" s="25"/>
    </row>
    <row r="9778">
      <c r="A9778" s="22" t="s">
        <v>24389</v>
      </c>
      <c r="B9778" s="4" t="s">
        <v>13230</v>
      </c>
      <c r="C9778" s="4" t="s">
        <v>6606</v>
      </c>
      <c r="D9778" s="10">
        <v>1.592391599E9</v>
      </c>
      <c r="E9778" s="25">
        <v>0.06869787</v>
      </c>
      <c r="G9778" s="25"/>
    </row>
    <row r="9779">
      <c r="A9779" s="4" t="s">
        <v>24390</v>
      </c>
      <c r="B9779" s="4" t="s">
        <v>2636</v>
      </c>
      <c r="C9779" s="4" t="s">
        <v>5580</v>
      </c>
      <c r="D9779" s="10">
        <v>1.591326319E9</v>
      </c>
      <c r="E9779" s="25">
        <v>0.068676</v>
      </c>
      <c r="G9779" s="25"/>
    </row>
    <row r="9780">
      <c r="A9780" s="4" t="s">
        <v>24391</v>
      </c>
      <c r="B9780" s="4" t="s">
        <v>15928</v>
      </c>
      <c r="C9780" s="4" t="s">
        <v>6844</v>
      </c>
      <c r="D9780" s="10">
        <v>1.591569873E9</v>
      </c>
      <c r="E9780" s="25">
        <v>0.06867167</v>
      </c>
      <c r="G9780" s="25"/>
    </row>
    <row r="9781">
      <c r="A9781" s="4" t="s">
        <v>24392</v>
      </c>
      <c r="B9781" s="4" t="s">
        <v>1067</v>
      </c>
      <c r="C9781" s="4" t="s">
        <v>1571</v>
      </c>
      <c r="D9781" s="10">
        <v>1.592866392E9</v>
      </c>
      <c r="E9781" s="25">
        <v>0.06864176</v>
      </c>
      <c r="G9781" s="25"/>
    </row>
    <row r="9782">
      <c r="A9782" s="4" t="s">
        <v>24393</v>
      </c>
      <c r="B9782" s="4" t="s">
        <v>14975</v>
      </c>
      <c r="C9782" s="4" t="s">
        <v>11593</v>
      </c>
      <c r="D9782" s="10">
        <v>1.593543957E9</v>
      </c>
      <c r="E9782" s="25">
        <v>0.06863681</v>
      </c>
      <c r="G9782" s="25"/>
    </row>
    <row r="9783">
      <c r="A9783" s="4" t="s">
        <v>24394</v>
      </c>
      <c r="B9783" s="4" t="s">
        <v>13129</v>
      </c>
      <c r="C9783" s="4" t="s">
        <v>9848</v>
      </c>
      <c r="D9783" s="10">
        <v>1.591797082E9</v>
      </c>
      <c r="E9783" s="25">
        <v>0.06856407</v>
      </c>
      <c r="G9783" s="25"/>
    </row>
    <row r="9784">
      <c r="A9784" s="4" t="s">
        <v>24394</v>
      </c>
      <c r="B9784" s="4" t="s">
        <v>13129</v>
      </c>
      <c r="C9784" s="4" t="s">
        <v>12421</v>
      </c>
      <c r="D9784" s="10">
        <v>1.591795951E9</v>
      </c>
      <c r="E9784" s="25">
        <v>0.06856407</v>
      </c>
      <c r="G9784" s="25"/>
    </row>
    <row r="9785">
      <c r="A9785" s="4" t="s">
        <v>24394</v>
      </c>
      <c r="B9785" s="4" t="s">
        <v>13129</v>
      </c>
      <c r="C9785" s="4" t="s">
        <v>845</v>
      </c>
      <c r="D9785" s="10">
        <v>1.592262205E9</v>
      </c>
      <c r="E9785" s="25">
        <v>0.06856407</v>
      </c>
      <c r="G9785" s="25"/>
    </row>
    <row r="9786">
      <c r="A9786" s="4" t="s">
        <v>24394</v>
      </c>
      <c r="B9786" s="4" t="s">
        <v>13129</v>
      </c>
      <c r="C9786" s="4" t="s">
        <v>9065</v>
      </c>
      <c r="D9786" s="10">
        <v>1.592260593E9</v>
      </c>
      <c r="E9786" s="25">
        <v>0.06856407</v>
      </c>
      <c r="G9786" s="25"/>
    </row>
    <row r="9787">
      <c r="A9787" s="4" t="s">
        <v>24394</v>
      </c>
      <c r="B9787" s="4" t="s">
        <v>13129</v>
      </c>
      <c r="C9787" s="4" t="s">
        <v>8242</v>
      </c>
      <c r="D9787" s="10">
        <v>1.593366332E9</v>
      </c>
      <c r="E9787" s="25">
        <v>0.06856407</v>
      </c>
      <c r="G9787" s="25"/>
    </row>
    <row r="9788">
      <c r="A9788" s="4" t="s">
        <v>24394</v>
      </c>
      <c r="B9788" s="4" t="s">
        <v>13129</v>
      </c>
      <c r="C9788" s="4" t="s">
        <v>2620</v>
      </c>
      <c r="D9788" s="10">
        <v>1.5927643E9</v>
      </c>
      <c r="E9788" s="25">
        <v>0.06856407</v>
      </c>
      <c r="G9788" s="25"/>
    </row>
    <row r="9789">
      <c r="A9789" s="4" t="s">
        <v>24394</v>
      </c>
      <c r="B9789" s="4" t="s">
        <v>13129</v>
      </c>
      <c r="C9789" s="4" t="s">
        <v>2927</v>
      </c>
      <c r="D9789" s="10">
        <v>1.591845768E9</v>
      </c>
      <c r="E9789" s="25">
        <v>0.06856407</v>
      </c>
      <c r="G9789" s="25"/>
    </row>
    <row r="9790">
      <c r="A9790" s="4" t="s">
        <v>24395</v>
      </c>
      <c r="B9790" s="4" t="s">
        <v>1790</v>
      </c>
      <c r="C9790" s="4" t="s">
        <v>2473</v>
      </c>
      <c r="D9790" s="10">
        <v>1.592356187E9</v>
      </c>
      <c r="E9790" s="25">
        <v>0.068561986</v>
      </c>
      <c r="G9790" s="25"/>
    </row>
    <row r="9791">
      <c r="A9791" s="4" t="s">
        <v>24396</v>
      </c>
      <c r="B9791" s="4" t="s">
        <v>22329</v>
      </c>
      <c r="C9791" s="4" t="s">
        <v>1589</v>
      </c>
      <c r="D9791" s="10">
        <v>1.591717992E9</v>
      </c>
      <c r="E9791" s="25">
        <v>0.0685514</v>
      </c>
      <c r="G9791" s="25"/>
    </row>
    <row r="9792">
      <c r="A9792" s="4" t="s">
        <v>24397</v>
      </c>
      <c r="B9792" s="4" t="s">
        <v>1619</v>
      </c>
      <c r="C9792" s="4" t="s">
        <v>3247</v>
      </c>
      <c r="D9792" s="10">
        <v>1.592058656E9</v>
      </c>
      <c r="E9792" s="25">
        <v>0.068501</v>
      </c>
      <c r="G9792" s="25"/>
    </row>
    <row r="9793">
      <c r="A9793" s="4" t="s">
        <v>13093</v>
      </c>
      <c r="B9793" s="4" t="s">
        <v>10639</v>
      </c>
      <c r="C9793" s="4" t="s">
        <v>11584</v>
      </c>
      <c r="D9793" s="10">
        <v>1.593455087E9</v>
      </c>
      <c r="E9793" s="25">
        <v>0.068441026</v>
      </c>
      <c r="G9793" s="25"/>
    </row>
    <row r="9794">
      <c r="A9794" s="4" t="s">
        <v>13093</v>
      </c>
      <c r="B9794" s="4" t="s">
        <v>20521</v>
      </c>
      <c r="C9794" s="4" t="s">
        <v>10063</v>
      </c>
      <c r="D9794" s="10">
        <v>1.592178766E9</v>
      </c>
      <c r="E9794" s="25">
        <v>0.068441026</v>
      </c>
      <c r="G9794" s="25"/>
    </row>
    <row r="9795">
      <c r="A9795" s="4" t="s">
        <v>13093</v>
      </c>
      <c r="B9795" s="4" t="s">
        <v>3285</v>
      </c>
      <c r="C9795" s="4" t="s">
        <v>7510</v>
      </c>
      <c r="D9795" s="10">
        <v>1.593540635E9</v>
      </c>
      <c r="E9795" s="25">
        <v>0.068441026</v>
      </c>
      <c r="G9795" s="25"/>
    </row>
    <row r="9796">
      <c r="A9796" s="4" t="s">
        <v>13093</v>
      </c>
      <c r="B9796" s="4" t="s">
        <v>14204</v>
      </c>
      <c r="C9796" s="4" t="s">
        <v>7510</v>
      </c>
      <c r="D9796" s="10">
        <v>1.593550032E9</v>
      </c>
      <c r="E9796" s="25">
        <v>0.068441026</v>
      </c>
      <c r="G9796" s="25"/>
    </row>
    <row r="9797">
      <c r="A9797" s="4" t="s">
        <v>13093</v>
      </c>
      <c r="B9797" s="4" t="s">
        <v>14890</v>
      </c>
      <c r="C9797" s="4" t="s">
        <v>7510</v>
      </c>
      <c r="D9797" s="10">
        <v>1.59354016E9</v>
      </c>
      <c r="E9797" s="25">
        <v>0.068441026</v>
      </c>
      <c r="G9797" s="25"/>
    </row>
    <row r="9798">
      <c r="A9798" s="4" t="s">
        <v>13093</v>
      </c>
      <c r="B9798" s="4" t="s">
        <v>14128</v>
      </c>
      <c r="C9798" s="4" t="s">
        <v>7510</v>
      </c>
      <c r="D9798" s="10">
        <v>1.593545619E9</v>
      </c>
      <c r="E9798" s="25">
        <v>0.068441026</v>
      </c>
      <c r="G9798" s="25"/>
    </row>
    <row r="9799">
      <c r="A9799" s="4" t="s">
        <v>13093</v>
      </c>
      <c r="B9799" s="4" t="s">
        <v>13198</v>
      </c>
      <c r="C9799" s="4" t="s">
        <v>11584</v>
      </c>
      <c r="D9799" s="10">
        <v>1.593456267E9</v>
      </c>
      <c r="E9799" s="25">
        <v>0.068441026</v>
      </c>
      <c r="G9799" s="25"/>
    </row>
    <row r="9800">
      <c r="A9800" s="4" t="s">
        <v>13093</v>
      </c>
      <c r="B9800" s="4" t="s">
        <v>4375</v>
      </c>
      <c r="C9800" s="4" t="s">
        <v>7510</v>
      </c>
      <c r="D9800" s="10">
        <v>1.593540004E9</v>
      </c>
      <c r="E9800" s="25">
        <v>0.068441026</v>
      </c>
      <c r="G9800" s="25"/>
    </row>
    <row r="9801">
      <c r="A9801" s="4" t="s">
        <v>13093</v>
      </c>
      <c r="B9801" s="4" t="s">
        <v>14634</v>
      </c>
      <c r="C9801" s="4" t="s">
        <v>901</v>
      </c>
      <c r="D9801" s="10">
        <v>1.591934171E9</v>
      </c>
      <c r="E9801" s="25">
        <v>0.068441026</v>
      </c>
      <c r="G9801" s="25"/>
    </row>
    <row r="9802">
      <c r="A9802" s="4" t="s">
        <v>13093</v>
      </c>
      <c r="B9802" s="4" t="s">
        <v>10471</v>
      </c>
      <c r="C9802" s="4" t="s">
        <v>7510</v>
      </c>
      <c r="D9802" s="10">
        <v>1.593539979E9</v>
      </c>
      <c r="E9802" s="25">
        <v>0.06844087</v>
      </c>
      <c r="G9802" s="25"/>
    </row>
    <row r="9803">
      <c r="A9803" s="4" t="s">
        <v>13093</v>
      </c>
      <c r="B9803" s="4" t="s">
        <v>15545</v>
      </c>
      <c r="C9803" s="4" t="s">
        <v>10135</v>
      </c>
      <c r="D9803" s="10">
        <v>1.592611002E9</v>
      </c>
      <c r="E9803" s="25">
        <v>0.06844087</v>
      </c>
      <c r="G9803" s="25"/>
    </row>
    <row r="9804">
      <c r="A9804" s="22" t="s">
        <v>24398</v>
      </c>
      <c r="B9804" s="4" t="s">
        <v>24399</v>
      </c>
      <c r="C9804" s="4" t="s">
        <v>738</v>
      </c>
      <c r="D9804" s="10">
        <v>1.591539438E9</v>
      </c>
      <c r="E9804" s="25">
        <v>0.06841938</v>
      </c>
      <c r="G9804" s="25"/>
    </row>
    <row r="9805">
      <c r="A9805" s="4" t="s">
        <v>24400</v>
      </c>
      <c r="B9805" s="4" t="s">
        <v>19003</v>
      </c>
      <c r="C9805" s="4" t="s">
        <v>3883</v>
      </c>
      <c r="D9805" s="10">
        <v>1.591377964E9</v>
      </c>
      <c r="E9805" s="25">
        <v>0.068417296</v>
      </c>
      <c r="G9805" s="25"/>
    </row>
    <row r="9806">
      <c r="A9806" s="4" t="s">
        <v>24401</v>
      </c>
      <c r="B9806" s="4" t="s">
        <v>20827</v>
      </c>
      <c r="C9806" s="4" t="s">
        <v>2748</v>
      </c>
      <c r="D9806" s="10">
        <v>1.59222079E9</v>
      </c>
      <c r="E9806" s="25">
        <v>0.06841583</v>
      </c>
      <c r="G9806" s="25"/>
    </row>
    <row r="9807">
      <c r="A9807" s="4" t="s">
        <v>24402</v>
      </c>
      <c r="B9807" s="4" t="s">
        <v>2323</v>
      </c>
      <c r="C9807" s="4" t="s">
        <v>10262</v>
      </c>
      <c r="D9807" s="10">
        <v>1.593359036E9</v>
      </c>
      <c r="E9807" s="25">
        <v>0.06839689</v>
      </c>
      <c r="G9807" s="25"/>
    </row>
    <row r="9808">
      <c r="A9808" s="4" t="s">
        <v>24403</v>
      </c>
      <c r="B9808" s="4" t="s">
        <v>13663</v>
      </c>
      <c r="C9808" s="4" t="s">
        <v>6951</v>
      </c>
      <c r="D9808" s="10">
        <v>1.593148844E9</v>
      </c>
      <c r="E9808" s="25">
        <v>0.06839581</v>
      </c>
      <c r="G9808" s="25"/>
    </row>
    <row r="9809">
      <c r="A9809" s="4" t="s">
        <v>24404</v>
      </c>
      <c r="B9809" s="4" t="s">
        <v>1790</v>
      </c>
      <c r="C9809" s="4" t="s">
        <v>2982</v>
      </c>
      <c r="D9809" s="10">
        <v>1.592890187E9</v>
      </c>
      <c r="E9809" s="25">
        <v>0.06837014</v>
      </c>
      <c r="G9809" s="25"/>
    </row>
    <row r="9810">
      <c r="A9810" s="4" t="s">
        <v>24405</v>
      </c>
      <c r="B9810" s="4" t="s">
        <v>3456</v>
      </c>
      <c r="C9810" s="4" t="s">
        <v>10817</v>
      </c>
      <c r="D9810" s="10">
        <v>1.592057077E9</v>
      </c>
      <c r="E9810" s="25">
        <v>0.0683475</v>
      </c>
      <c r="G9810" s="25"/>
    </row>
    <row r="9811">
      <c r="A9811" s="22" t="s">
        <v>24406</v>
      </c>
      <c r="B9811" s="4" t="s">
        <v>2065</v>
      </c>
      <c r="C9811" s="4" t="s">
        <v>2880</v>
      </c>
      <c r="D9811" s="10">
        <v>1.591829985E9</v>
      </c>
      <c r="E9811" s="25">
        <v>0.068332575</v>
      </c>
      <c r="G9811" s="25"/>
    </row>
    <row r="9812">
      <c r="A9812" s="22" t="s">
        <v>24407</v>
      </c>
      <c r="B9812" s="4" t="s">
        <v>18814</v>
      </c>
      <c r="C9812" s="4" t="s">
        <v>2743</v>
      </c>
      <c r="D9812" s="10">
        <v>1.591308564E9</v>
      </c>
      <c r="E9812" s="25">
        <v>0.0683172</v>
      </c>
      <c r="G9812" s="25"/>
    </row>
    <row r="9813">
      <c r="A9813" s="4" t="s">
        <v>24408</v>
      </c>
      <c r="B9813" s="4" t="s">
        <v>24409</v>
      </c>
      <c r="C9813" s="4" t="s">
        <v>9065</v>
      </c>
      <c r="D9813" s="10">
        <v>1.592323227E9</v>
      </c>
      <c r="E9813" s="25">
        <v>0.06825714</v>
      </c>
      <c r="G9813" s="25"/>
    </row>
    <row r="9814">
      <c r="A9814" s="4" t="s">
        <v>24410</v>
      </c>
      <c r="B9814" s="4" t="s">
        <v>14211</v>
      </c>
      <c r="C9814" s="4" t="s">
        <v>10262</v>
      </c>
      <c r="D9814" s="10">
        <v>1.593542986E9</v>
      </c>
      <c r="E9814" s="25">
        <v>0.0681977</v>
      </c>
      <c r="G9814" s="25"/>
    </row>
    <row r="9815">
      <c r="A9815" s="4" t="s">
        <v>24411</v>
      </c>
      <c r="B9815" s="4" t="s">
        <v>16738</v>
      </c>
      <c r="C9815" s="4" t="s">
        <v>12272</v>
      </c>
      <c r="D9815" s="10">
        <v>1.592588995E9</v>
      </c>
      <c r="E9815" s="25">
        <v>0.06817799</v>
      </c>
      <c r="G9815" s="25"/>
    </row>
    <row r="9816">
      <c r="A9816" s="4" t="s">
        <v>24412</v>
      </c>
      <c r="B9816" s="4" t="s">
        <v>13813</v>
      </c>
      <c r="C9816" s="4" t="s">
        <v>5731</v>
      </c>
      <c r="D9816" s="10">
        <v>1.593455996E9</v>
      </c>
      <c r="E9816" s="25">
        <v>0.068156734</v>
      </c>
      <c r="G9816" s="25"/>
    </row>
    <row r="9817">
      <c r="A9817" s="4" t="s">
        <v>24413</v>
      </c>
      <c r="B9817" s="4" t="s">
        <v>13817</v>
      </c>
      <c r="C9817" s="4" t="s">
        <v>9390</v>
      </c>
      <c r="D9817" s="10">
        <v>1.593140719E9</v>
      </c>
      <c r="E9817" s="25">
        <v>0.06814452</v>
      </c>
      <c r="G9817" s="25"/>
    </row>
    <row r="9818">
      <c r="A9818" s="4" t="s">
        <v>24414</v>
      </c>
      <c r="B9818" s="4" t="s">
        <v>15545</v>
      </c>
      <c r="C9818" s="4" t="s">
        <v>8972</v>
      </c>
      <c r="D9818" s="10">
        <v>1.591296967E9</v>
      </c>
      <c r="E9818" s="25">
        <v>0.06814158</v>
      </c>
      <c r="G9818" s="25"/>
    </row>
    <row r="9819">
      <c r="A9819" s="4" t="s">
        <v>24415</v>
      </c>
      <c r="B9819" s="4" t="s">
        <v>7123</v>
      </c>
      <c r="C9819" s="4" t="s">
        <v>129</v>
      </c>
      <c r="D9819" s="10">
        <v>1.591210822E9</v>
      </c>
      <c r="E9819" s="25">
        <v>0.0681388</v>
      </c>
      <c r="G9819" s="25"/>
    </row>
    <row r="9820">
      <c r="A9820" s="22" t="s">
        <v>24416</v>
      </c>
      <c r="B9820" s="4" t="s">
        <v>6034</v>
      </c>
      <c r="C9820" s="4" t="s">
        <v>2782</v>
      </c>
      <c r="D9820" s="10">
        <v>1.59180164E9</v>
      </c>
      <c r="E9820" s="25">
        <v>0.068110354</v>
      </c>
      <c r="G9820" s="25"/>
    </row>
    <row r="9821">
      <c r="A9821" s="4" t="s">
        <v>24417</v>
      </c>
      <c r="B9821" s="10">
        <v>384445.0</v>
      </c>
      <c r="C9821" s="4" t="s">
        <v>7453</v>
      </c>
      <c r="D9821" s="10">
        <v>1.591723077E9</v>
      </c>
      <c r="E9821" s="25">
        <v>0.0680983</v>
      </c>
      <c r="G9821" s="25"/>
    </row>
    <row r="9822">
      <c r="A9822" s="4" t="s">
        <v>24418</v>
      </c>
      <c r="B9822" s="4" t="s">
        <v>24419</v>
      </c>
      <c r="C9822" s="4" t="s">
        <v>5572</v>
      </c>
      <c r="D9822" s="10">
        <v>1.592462967E9</v>
      </c>
      <c r="E9822" s="25">
        <v>0.06809822</v>
      </c>
      <c r="G9822" s="25"/>
    </row>
    <row r="9823">
      <c r="A9823" s="4" t="s">
        <v>24420</v>
      </c>
      <c r="B9823" s="4" t="s">
        <v>15476</v>
      </c>
      <c r="C9823" s="4" t="s">
        <v>4139</v>
      </c>
      <c r="D9823" s="10">
        <v>1.591445218E9</v>
      </c>
      <c r="E9823" s="25">
        <v>0.06809613</v>
      </c>
      <c r="G9823" s="25"/>
    </row>
    <row r="9824">
      <c r="A9824" s="4" t="s">
        <v>24421</v>
      </c>
      <c r="B9824" s="4" t="s">
        <v>24422</v>
      </c>
      <c r="C9824" s="4" t="s">
        <v>12158</v>
      </c>
      <c r="D9824" s="10">
        <v>1.592185806E9</v>
      </c>
      <c r="E9824" s="25">
        <v>0.068094894</v>
      </c>
      <c r="G9824" s="25"/>
    </row>
    <row r="9825">
      <c r="A9825" s="4" t="s">
        <v>24423</v>
      </c>
      <c r="B9825" s="4" t="s">
        <v>2491</v>
      </c>
      <c r="C9825" s="4" t="s">
        <v>7561</v>
      </c>
      <c r="D9825" s="10">
        <v>1.591311692E9</v>
      </c>
      <c r="E9825" s="25">
        <v>0.068091035</v>
      </c>
      <c r="G9825" s="25"/>
    </row>
    <row r="9826">
      <c r="A9826" s="4" t="s">
        <v>24424</v>
      </c>
      <c r="B9826" s="4" t="s">
        <v>8319</v>
      </c>
      <c r="C9826" s="4" t="s">
        <v>1004</v>
      </c>
      <c r="D9826" s="10">
        <v>1.593092495E9</v>
      </c>
      <c r="E9826" s="25">
        <v>0.06808523</v>
      </c>
      <c r="G9826" s="25"/>
    </row>
    <row r="9827">
      <c r="A9827" s="4" t="s">
        <v>24425</v>
      </c>
      <c r="B9827" s="4" t="s">
        <v>13333</v>
      </c>
      <c r="C9827" s="4" t="s">
        <v>9739</v>
      </c>
      <c r="D9827" s="10">
        <v>1.59130265E9</v>
      </c>
      <c r="E9827" s="25">
        <v>0.06808477</v>
      </c>
      <c r="G9827" s="25"/>
    </row>
    <row r="9828">
      <c r="A9828" s="4" t="s">
        <v>24426</v>
      </c>
      <c r="B9828" s="4" t="s">
        <v>2989</v>
      </c>
      <c r="C9828" s="4" t="s">
        <v>3982</v>
      </c>
      <c r="D9828" s="10">
        <v>1.591650821E9</v>
      </c>
      <c r="E9828" s="25">
        <v>0.068076655</v>
      </c>
      <c r="G9828" s="25"/>
    </row>
    <row r="9829">
      <c r="A9829" s="4" t="s">
        <v>24427</v>
      </c>
      <c r="B9829" s="4" t="s">
        <v>8489</v>
      </c>
      <c r="C9829" s="4" t="s">
        <v>8159</v>
      </c>
      <c r="D9829" s="10">
        <v>1.591895991E9</v>
      </c>
      <c r="E9829" s="25">
        <v>0.068067074</v>
      </c>
      <c r="G9829" s="25"/>
    </row>
    <row r="9830">
      <c r="A9830" s="4" t="s">
        <v>24428</v>
      </c>
      <c r="B9830" s="4" t="s">
        <v>14645</v>
      </c>
      <c r="C9830" s="4" t="s">
        <v>6573</v>
      </c>
      <c r="D9830" s="10">
        <v>1.59188379E9</v>
      </c>
      <c r="E9830" s="25">
        <v>0.068046436</v>
      </c>
      <c r="G9830" s="25"/>
    </row>
    <row r="9831">
      <c r="A9831" s="4" t="s">
        <v>24429</v>
      </c>
      <c r="B9831" s="4" t="s">
        <v>1187</v>
      </c>
      <c r="C9831" s="4" t="s">
        <v>5785</v>
      </c>
      <c r="D9831" s="10">
        <v>1.591580693E9</v>
      </c>
      <c r="E9831" s="25">
        <v>0.06804496</v>
      </c>
      <c r="G9831" s="25"/>
    </row>
    <row r="9832">
      <c r="A9832" s="4" t="s">
        <v>24430</v>
      </c>
      <c r="B9832" s="4" t="s">
        <v>5976</v>
      </c>
      <c r="C9832" s="4" t="s">
        <v>371</v>
      </c>
      <c r="D9832" s="10">
        <v>1.593452038E9</v>
      </c>
      <c r="E9832" s="25">
        <v>0.06802131</v>
      </c>
      <c r="G9832" s="25"/>
    </row>
    <row r="9833">
      <c r="A9833" s="4" t="s">
        <v>24431</v>
      </c>
      <c r="B9833" s="4" t="s">
        <v>1187</v>
      </c>
      <c r="C9833" s="4" t="s">
        <v>10406</v>
      </c>
      <c r="D9833" s="10">
        <v>1.591806274E9</v>
      </c>
      <c r="E9833" s="25">
        <v>0.06801976</v>
      </c>
      <c r="G9833" s="25"/>
    </row>
    <row r="9834">
      <c r="A9834" s="4" t="s">
        <v>24432</v>
      </c>
      <c r="B9834" s="4" t="s">
        <v>5337</v>
      </c>
      <c r="C9834" s="4" t="s">
        <v>1502</v>
      </c>
      <c r="D9834" s="10">
        <v>1.591131526E9</v>
      </c>
      <c r="E9834" s="25">
        <v>0.0680149</v>
      </c>
      <c r="G9834" s="25"/>
    </row>
    <row r="9835">
      <c r="A9835" s="4" t="s">
        <v>24433</v>
      </c>
      <c r="B9835" s="4" t="s">
        <v>4375</v>
      </c>
      <c r="C9835" s="4" t="s">
        <v>590</v>
      </c>
      <c r="D9835" s="10">
        <v>1.593533099E9</v>
      </c>
      <c r="E9835" s="25">
        <v>0.06799936</v>
      </c>
      <c r="G9835" s="25"/>
    </row>
    <row r="9836">
      <c r="A9836" s="22" t="s">
        <v>24434</v>
      </c>
      <c r="B9836" s="4" t="s">
        <v>13537</v>
      </c>
      <c r="C9836" s="4" t="s">
        <v>50</v>
      </c>
      <c r="D9836" s="10">
        <v>1.591730919E9</v>
      </c>
      <c r="E9836" s="25">
        <v>0.06797679</v>
      </c>
      <c r="G9836" s="25"/>
    </row>
    <row r="9837">
      <c r="A9837" s="4" t="s">
        <v>24435</v>
      </c>
      <c r="B9837" s="4" t="s">
        <v>14734</v>
      </c>
      <c r="C9837" s="4" t="s">
        <v>5430</v>
      </c>
      <c r="D9837" s="10">
        <v>1.593008468E9</v>
      </c>
      <c r="E9837" s="25">
        <v>0.06796597</v>
      </c>
      <c r="G9837" s="25"/>
    </row>
    <row r="9838">
      <c r="A9838" s="4" t="s">
        <v>24436</v>
      </c>
      <c r="B9838" s="4" t="s">
        <v>2989</v>
      </c>
      <c r="C9838" s="4" t="s">
        <v>3558</v>
      </c>
      <c r="D9838" s="10">
        <v>1.592517567E9</v>
      </c>
      <c r="E9838" s="25">
        <v>0.06794904</v>
      </c>
      <c r="G9838" s="25"/>
    </row>
    <row r="9839">
      <c r="A9839" s="4" t="s">
        <v>24437</v>
      </c>
      <c r="B9839" s="4" t="s">
        <v>20355</v>
      </c>
      <c r="C9839" s="4" t="s">
        <v>1268</v>
      </c>
      <c r="D9839" s="10">
        <v>1.59312794E9</v>
      </c>
      <c r="E9839" s="25">
        <v>0.067935824</v>
      </c>
      <c r="G9839" s="25"/>
    </row>
    <row r="9840">
      <c r="A9840" s="4" t="s">
        <v>24438</v>
      </c>
      <c r="B9840" s="4" t="s">
        <v>1067</v>
      </c>
      <c r="C9840" s="4" t="s">
        <v>3982</v>
      </c>
      <c r="D9840" s="10">
        <v>1.591654822E9</v>
      </c>
      <c r="E9840" s="25">
        <v>0.06791704</v>
      </c>
      <c r="G9840" s="25"/>
    </row>
    <row r="9841">
      <c r="A9841" s="4" t="s">
        <v>24439</v>
      </c>
      <c r="B9841" s="4" t="s">
        <v>15046</v>
      </c>
      <c r="C9841" s="4" t="s">
        <v>7180</v>
      </c>
      <c r="D9841" s="10">
        <v>1.591401806E9</v>
      </c>
      <c r="E9841" s="25">
        <v>0.067915805</v>
      </c>
      <c r="G9841" s="25"/>
    </row>
    <row r="9842">
      <c r="A9842" s="22" t="s">
        <v>24440</v>
      </c>
      <c r="B9842" s="4" t="s">
        <v>16847</v>
      </c>
      <c r="C9842" s="4" t="s">
        <v>777</v>
      </c>
      <c r="D9842" s="10">
        <v>1.592328066E9</v>
      </c>
      <c r="E9842" s="25">
        <v>0.06791132</v>
      </c>
      <c r="G9842" s="25"/>
    </row>
    <row r="9843">
      <c r="A9843" s="4" t="s">
        <v>24441</v>
      </c>
      <c r="B9843" s="4" t="s">
        <v>11083</v>
      </c>
      <c r="C9843" s="4" t="s">
        <v>2556</v>
      </c>
      <c r="D9843" s="10">
        <v>1.592184808E9</v>
      </c>
      <c r="E9843" s="25">
        <v>0.067911014</v>
      </c>
      <c r="G9843" s="25"/>
    </row>
    <row r="9844">
      <c r="A9844" s="4" t="s">
        <v>24442</v>
      </c>
      <c r="B9844" s="4" t="s">
        <v>2549</v>
      </c>
      <c r="C9844" s="4" t="s">
        <v>3819</v>
      </c>
      <c r="D9844" s="10">
        <v>1.591800814E9</v>
      </c>
      <c r="E9844" s="25">
        <v>0.067864716</v>
      </c>
      <c r="G9844" s="25"/>
    </row>
    <row r="9845">
      <c r="A9845" s="4" t="s">
        <v>24443</v>
      </c>
      <c r="B9845" s="4" t="s">
        <v>2567</v>
      </c>
      <c r="C9845" s="4" t="s">
        <v>10552</v>
      </c>
      <c r="D9845" s="10">
        <v>1.592499028E9</v>
      </c>
      <c r="E9845" s="25">
        <v>0.06784067</v>
      </c>
      <c r="G9845" s="25"/>
    </row>
    <row r="9846">
      <c r="A9846" s="4" t="s">
        <v>24444</v>
      </c>
      <c r="B9846" s="4" t="s">
        <v>1595</v>
      </c>
      <c r="C9846" s="4" t="s">
        <v>3247</v>
      </c>
      <c r="D9846" s="10">
        <v>1.592102438E9</v>
      </c>
      <c r="E9846" s="25">
        <v>0.067832634</v>
      </c>
      <c r="G9846" s="25"/>
    </row>
    <row r="9847">
      <c r="A9847" s="4" t="s">
        <v>24445</v>
      </c>
      <c r="B9847" s="4" t="s">
        <v>15545</v>
      </c>
      <c r="C9847" s="4" t="s">
        <v>4340</v>
      </c>
      <c r="D9847" s="10">
        <v>1.592078139E9</v>
      </c>
      <c r="E9847" s="25">
        <v>0.0677769</v>
      </c>
      <c r="G9847" s="25"/>
    </row>
    <row r="9848">
      <c r="A9848" s="4" t="s">
        <v>24446</v>
      </c>
      <c r="B9848" s="4" t="s">
        <v>4826</v>
      </c>
      <c r="C9848" s="4" t="s">
        <v>10999</v>
      </c>
      <c r="D9848" s="10">
        <v>1.591053941E9</v>
      </c>
      <c r="E9848" s="25">
        <v>0.067768015</v>
      </c>
      <c r="G9848" s="25"/>
    </row>
    <row r="9849">
      <c r="A9849" s="4" t="s">
        <v>24447</v>
      </c>
      <c r="B9849" s="4" t="s">
        <v>19129</v>
      </c>
      <c r="C9849" s="4" t="s">
        <v>3819</v>
      </c>
      <c r="D9849" s="10">
        <v>1.591829646E9</v>
      </c>
      <c r="E9849" s="25">
        <v>0.067756735</v>
      </c>
      <c r="G9849" s="25"/>
    </row>
    <row r="9850">
      <c r="A9850" s="4" t="s">
        <v>24448</v>
      </c>
      <c r="B9850" s="4" t="s">
        <v>13230</v>
      </c>
      <c r="C9850" s="4" t="s">
        <v>10817</v>
      </c>
      <c r="D9850" s="10">
        <v>1.592050355E9</v>
      </c>
      <c r="E9850" s="25">
        <v>0.067752555</v>
      </c>
      <c r="G9850" s="25"/>
    </row>
    <row r="9851">
      <c r="A9851" s="22" t="s">
        <v>24449</v>
      </c>
      <c r="B9851" s="4" t="s">
        <v>17421</v>
      </c>
      <c r="C9851" s="4" t="s">
        <v>6032</v>
      </c>
      <c r="D9851" s="10">
        <v>1.593422542E9</v>
      </c>
      <c r="E9851" s="25">
        <v>0.06774908</v>
      </c>
      <c r="G9851" s="25"/>
    </row>
    <row r="9852">
      <c r="A9852" s="4" t="s">
        <v>24450</v>
      </c>
      <c r="B9852" s="4" t="s">
        <v>10061</v>
      </c>
      <c r="C9852" s="4" t="s">
        <v>7485</v>
      </c>
      <c r="D9852" s="10">
        <v>1.592270675E9</v>
      </c>
      <c r="E9852" s="25">
        <v>0.06773285</v>
      </c>
      <c r="G9852" s="25"/>
    </row>
    <row r="9853">
      <c r="A9853" s="4" t="s">
        <v>24451</v>
      </c>
      <c r="B9853" s="4" t="s">
        <v>17480</v>
      </c>
      <c r="C9853" s="4" t="s">
        <v>1918</v>
      </c>
      <c r="D9853" s="10">
        <v>1.593105842E9</v>
      </c>
      <c r="E9853" s="25">
        <v>0.06768253</v>
      </c>
      <c r="G9853" s="25"/>
    </row>
    <row r="9854">
      <c r="A9854" s="4" t="s">
        <v>24452</v>
      </c>
      <c r="B9854" s="4" t="s">
        <v>21221</v>
      </c>
      <c r="C9854" s="4" t="s">
        <v>970</v>
      </c>
      <c r="D9854" s="10">
        <v>1.593133838E9</v>
      </c>
      <c r="E9854" s="25">
        <v>0.067646585</v>
      </c>
      <c r="G9854" s="25"/>
    </row>
    <row r="9855">
      <c r="A9855" s="22" t="s">
        <v>24453</v>
      </c>
      <c r="B9855" s="4" t="s">
        <v>14362</v>
      </c>
      <c r="C9855" s="4" t="s">
        <v>8534</v>
      </c>
      <c r="D9855" s="10">
        <v>1.593398446E9</v>
      </c>
      <c r="E9855" s="25">
        <v>0.067625485</v>
      </c>
      <c r="G9855" s="25"/>
    </row>
    <row r="9856">
      <c r="A9856" s="4" t="s">
        <v>24454</v>
      </c>
      <c r="B9856" s="4" t="s">
        <v>1790</v>
      </c>
      <c r="C9856" s="4" t="s">
        <v>8827</v>
      </c>
      <c r="D9856" s="10">
        <v>1.591754444E9</v>
      </c>
      <c r="E9856" s="25">
        <v>0.067611575</v>
      </c>
      <c r="G9856" s="25"/>
    </row>
    <row r="9857">
      <c r="A9857" s="4" t="s">
        <v>24455</v>
      </c>
      <c r="B9857" s="4" t="s">
        <v>10866</v>
      </c>
      <c r="C9857" s="4" t="s">
        <v>11519</v>
      </c>
      <c r="D9857" s="10">
        <v>1.593381619E9</v>
      </c>
      <c r="E9857" s="25">
        <v>0.067542315</v>
      </c>
      <c r="G9857" s="25"/>
    </row>
    <row r="9858">
      <c r="A9858" s="22" t="s">
        <v>24456</v>
      </c>
      <c r="B9858" s="4" t="s">
        <v>13689</v>
      </c>
      <c r="C9858" s="4" t="s">
        <v>2042</v>
      </c>
      <c r="D9858" s="10">
        <v>1.591493434E9</v>
      </c>
      <c r="E9858" s="25">
        <v>0.06753003</v>
      </c>
      <c r="G9858" s="25"/>
    </row>
    <row r="9859">
      <c r="A9859" s="4" t="s">
        <v>24457</v>
      </c>
      <c r="B9859" s="4" t="s">
        <v>1253</v>
      </c>
      <c r="C9859" s="4" t="s">
        <v>2743</v>
      </c>
      <c r="D9859" s="10">
        <v>1.591318207E9</v>
      </c>
      <c r="E9859" s="25">
        <v>0.06748102</v>
      </c>
      <c r="G9859" s="25"/>
    </row>
    <row r="9860">
      <c r="A9860" s="4" t="s">
        <v>24458</v>
      </c>
      <c r="B9860" s="4" t="s">
        <v>3776</v>
      </c>
      <c r="C9860" s="4" t="s">
        <v>2743</v>
      </c>
      <c r="D9860" s="10">
        <v>1.59131789E9</v>
      </c>
      <c r="E9860" s="25">
        <v>0.06746432</v>
      </c>
      <c r="G9860" s="25"/>
    </row>
    <row r="9861">
      <c r="A9861" s="4" t="s">
        <v>24459</v>
      </c>
      <c r="B9861" s="4" t="s">
        <v>13806</v>
      </c>
      <c r="C9861" s="4" t="s">
        <v>1393</v>
      </c>
      <c r="D9861" s="10">
        <v>1.592848825E9</v>
      </c>
      <c r="E9861" s="25">
        <v>0.067429</v>
      </c>
      <c r="G9861" s="25"/>
    </row>
    <row r="9862">
      <c r="A9862" s="4" t="s">
        <v>24460</v>
      </c>
      <c r="B9862" s="4" t="s">
        <v>13710</v>
      </c>
      <c r="C9862" s="4" t="s">
        <v>8093</v>
      </c>
      <c r="D9862" s="10">
        <v>1.593524369E9</v>
      </c>
      <c r="E9862" s="25">
        <v>0.067426145</v>
      </c>
      <c r="G9862" s="25"/>
    </row>
    <row r="9863">
      <c r="A9863" s="4" t="s">
        <v>24461</v>
      </c>
      <c r="B9863" s="4" t="s">
        <v>3947</v>
      </c>
      <c r="C9863" s="4" t="s">
        <v>2473</v>
      </c>
      <c r="D9863" s="10">
        <v>1.592368186E9</v>
      </c>
      <c r="E9863" s="25">
        <v>0.06740095</v>
      </c>
      <c r="G9863" s="25"/>
    </row>
    <row r="9864">
      <c r="A9864" s="4" t="s">
        <v>24462</v>
      </c>
      <c r="B9864" s="4" t="s">
        <v>21406</v>
      </c>
      <c r="C9864" s="4" t="s">
        <v>10017</v>
      </c>
      <c r="D9864" s="10">
        <v>1.59200058E9</v>
      </c>
      <c r="E9864" s="25">
        <v>0.06731159</v>
      </c>
      <c r="G9864" s="25"/>
    </row>
    <row r="9865">
      <c r="A9865" s="22" t="s">
        <v>24463</v>
      </c>
      <c r="B9865" s="4" t="s">
        <v>2040</v>
      </c>
      <c r="C9865" s="4" t="s">
        <v>849</v>
      </c>
      <c r="D9865" s="10">
        <v>1.592915789E9</v>
      </c>
      <c r="E9865" s="25">
        <v>0.067301854</v>
      </c>
      <c r="G9865" s="25"/>
    </row>
    <row r="9866">
      <c r="A9866" s="4" t="s">
        <v>24464</v>
      </c>
      <c r="B9866" s="4" t="s">
        <v>19003</v>
      </c>
      <c r="C9866" s="4" t="s">
        <v>6602</v>
      </c>
      <c r="D9866" s="10">
        <v>1.59103605E9</v>
      </c>
      <c r="E9866" s="25">
        <v>0.06729165</v>
      </c>
      <c r="G9866" s="25"/>
    </row>
    <row r="9867">
      <c r="A9867" s="22" t="s">
        <v>24465</v>
      </c>
      <c r="B9867" s="4" t="s">
        <v>14409</v>
      </c>
      <c r="C9867" s="4" t="s">
        <v>10501</v>
      </c>
      <c r="D9867" s="10">
        <v>1.592010469E9</v>
      </c>
      <c r="E9867" s="25">
        <v>0.06728037</v>
      </c>
      <c r="G9867" s="25"/>
    </row>
    <row r="9868">
      <c r="A9868" s="4" t="s">
        <v>24466</v>
      </c>
      <c r="B9868" s="4" t="s">
        <v>24467</v>
      </c>
      <c r="C9868" s="4" t="s">
        <v>10338</v>
      </c>
      <c r="D9868" s="10">
        <v>1.591629814E9</v>
      </c>
      <c r="E9868" s="25">
        <v>0.06727039</v>
      </c>
      <c r="G9868" s="25"/>
    </row>
    <row r="9869">
      <c r="A9869" s="4" t="s">
        <v>24468</v>
      </c>
      <c r="B9869" s="4" t="s">
        <v>20891</v>
      </c>
      <c r="C9869" s="4" t="s">
        <v>9153</v>
      </c>
      <c r="D9869" s="10">
        <v>1.592005843E9</v>
      </c>
      <c r="E9869" s="25">
        <v>0.06726931</v>
      </c>
      <c r="G9869" s="25"/>
    </row>
    <row r="9870">
      <c r="A9870" s="22" t="s">
        <v>24469</v>
      </c>
      <c r="B9870" s="4" t="s">
        <v>17633</v>
      </c>
      <c r="C9870" s="4" t="s">
        <v>7180</v>
      </c>
      <c r="D9870" s="10">
        <v>1.591393186E9</v>
      </c>
      <c r="E9870" s="25">
        <v>0.067261964</v>
      </c>
      <c r="G9870" s="25"/>
    </row>
    <row r="9871">
      <c r="A9871" s="4" t="s">
        <v>24470</v>
      </c>
      <c r="B9871" s="4" t="s">
        <v>13174</v>
      </c>
      <c r="C9871" s="4" t="s">
        <v>10948</v>
      </c>
      <c r="D9871" s="10">
        <v>1.59154125E9</v>
      </c>
      <c r="E9871" s="25">
        <v>0.067261115</v>
      </c>
      <c r="G9871" s="25"/>
    </row>
    <row r="9872">
      <c r="A9872" s="4" t="s">
        <v>24471</v>
      </c>
      <c r="B9872" s="4" t="s">
        <v>13563</v>
      </c>
      <c r="C9872" s="4" t="s">
        <v>9128</v>
      </c>
      <c r="D9872" s="10">
        <v>1.591363061E9</v>
      </c>
      <c r="E9872" s="25">
        <v>0.0672387</v>
      </c>
      <c r="G9872" s="25"/>
    </row>
    <row r="9873">
      <c r="A9873" s="4" t="s">
        <v>24472</v>
      </c>
      <c r="B9873" s="4" t="s">
        <v>13217</v>
      </c>
      <c r="C9873" s="4" t="s">
        <v>5515</v>
      </c>
      <c r="D9873" s="10">
        <v>1.592541465E9</v>
      </c>
      <c r="E9873" s="25">
        <v>0.06721953</v>
      </c>
      <c r="G9873" s="25"/>
    </row>
    <row r="9874">
      <c r="A9874" s="4" t="s">
        <v>24473</v>
      </c>
      <c r="B9874" s="4" t="s">
        <v>5018</v>
      </c>
      <c r="C9874" s="4" t="s">
        <v>4456</v>
      </c>
      <c r="D9874" s="10">
        <v>1.592874537E9</v>
      </c>
      <c r="E9874" s="25">
        <v>0.06719132</v>
      </c>
      <c r="G9874" s="25"/>
    </row>
    <row r="9875">
      <c r="A9875" s="4" t="s">
        <v>24474</v>
      </c>
      <c r="B9875" s="4" t="s">
        <v>1057</v>
      </c>
      <c r="C9875" s="4" t="s">
        <v>4733</v>
      </c>
      <c r="D9875" s="10">
        <v>1.591190309E9</v>
      </c>
      <c r="E9875" s="25">
        <v>0.06718274</v>
      </c>
      <c r="G9875" s="25"/>
    </row>
    <row r="9876">
      <c r="A9876" s="4" t="s">
        <v>24475</v>
      </c>
      <c r="B9876" s="4" t="s">
        <v>6034</v>
      </c>
      <c r="C9876" s="4" t="s">
        <v>3865</v>
      </c>
      <c r="D9876" s="10">
        <v>1.592441981E9</v>
      </c>
      <c r="E9876" s="25">
        <v>0.06716937</v>
      </c>
      <c r="G9876" s="25"/>
    </row>
    <row r="9877">
      <c r="A9877" s="4" t="s">
        <v>24476</v>
      </c>
      <c r="B9877" s="4" t="s">
        <v>1215</v>
      </c>
      <c r="C9877" s="4" t="s">
        <v>9411</v>
      </c>
      <c r="D9877" s="10">
        <v>1.592953797E9</v>
      </c>
      <c r="E9877" s="25">
        <v>0.06716643</v>
      </c>
      <c r="G9877" s="25"/>
    </row>
    <row r="9878">
      <c r="A9878" s="4" t="s">
        <v>24477</v>
      </c>
      <c r="B9878" s="4" t="s">
        <v>16914</v>
      </c>
      <c r="C9878" s="4" t="s">
        <v>2099</v>
      </c>
      <c r="D9878" s="10">
        <v>1.591153931E9</v>
      </c>
      <c r="E9878" s="25">
        <v>0.06714889</v>
      </c>
      <c r="G9878" s="25"/>
    </row>
    <row r="9879">
      <c r="A9879" s="4" t="s">
        <v>24478</v>
      </c>
      <c r="B9879" s="4" t="s">
        <v>14114</v>
      </c>
      <c r="C9879" s="4" t="s">
        <v>6141</v>
      </c>
      <c r="D9879" s="10">
        <v>1.59306397E9</v>
      </c>
      <c r="E9879" s="25">
        <v>0.0671485</v>
      </c>
      <c r="G9879" s="25"/>
    </row>
    <row r="9880">
      <c r="A9880" s="4" t="s">
        <v>24479</v>
      </c>
      <c r="B9880" s="4" t="s">
        <v>13098</v>
      </c>
      <c r="C9880" s="4" t="s">
        <v>2450</v>
      </c>
      <c r="D9880" s="10">
        <v>1.591296119E9</v>
      </c>
      <c r="E9880" s="25">
        <v>0.06707282</v>
      </c>
      <c r="G9880" s="25"/>
    </row>
    <row r="9881">
      <c r="A9881" s="22" t="s">
        <v>24480</v>
      </c>
      <c r="B9881" s="4" t="s">
        <v>13738</v>
      </c>
      <c r="C9881" s="4" t="s">
        <v>12604</v>
      </c>
      <c r="D9881" s="10">
        <v>1.591744723E9</v>
      </c>
      <c r="E9881" s="25">
        <v>0.06706703</v>
      </c>
      <c r="G9881" s="25"/>
    </row>
    <row r="9882">
      <c r="A9882" s="4" t="s">
        <v>24481</v>
      </c>
      <c r="B9882" s="4" t="s">
        <v>13112</v>
      </c>
      <c r="C9882" s="4" t="s">
        <v>5307</v>
      </c>
      <c r="D9882" s="10">
        <v>1.591889454E9</v>
      </c>
      <c r="E9882" s="25">
        <v>0.067055665</v>
      </c>
      <c r="G9882" s="25"/>
    </row>
    <row r="9883">
      <c r="A9883" s="24" t="s">
        <v>24482</v>
      </c>
      <c r="B9883" s="4" t="s">
        <v>1257</v>
      </c>
      <c r="C9883" s="4" t="s">
        <v>8737</v>
      </c>
      <c r="D9883" s="10">
        <v>1.592554823E9</v>
      </c>
      <c r="E9883" s="25">
        <v>0.06705335</v>
      </c>
      <c r="G9883" s="25"/>
    </row>
    <row r="9884">
      <c r="A9884" s="4" t="s">
        <v>24483</v>
      </c>
      <c r="B9884" s="4" t="s">
        <v>2989</v>
      </c>
      <c r="C9884" s="4" t="s">
        <v>2450</v>
      </c>
      <c r="D9884" s="10">
        <v>1.591297876E9</v>
      </c>
      <c r="E9884" s="25">
        <v>0.06704577</v>
      </c>
      <c r="G9884" s="25"/>
    </row>
    <row r="9885">
      <c r="A9885" s="4" t="s">
        <v>24484</v>
      </c>
      <c r="B9885" s="4" t="s">
        <v>4846</v>
      </c>
      <c r="C9885" s="4" t="s">
        <v>12425</v>
      </c>
      <c r="D9885" s="10">
        <v>1.591250203E9</v>
      </c>
      <c r="E9885" s="25">
        <v>0.06703642</v>
      </c>
      <c r="G9885" s="25"/>
    </row>
    <row r="9886">
      <c r="A9886" s="4" t="s">
        <v>24485</v>
      </c>
      <c r="B9886" s="4" t="s">
        <v>14611</v>
      </c>
      <c r="C9886" s="4" t="s">
        <v>156</v>
      </c>
      <c r="D9886" s="10">
        <v>1.593312834E9</v>
      </c>
      <c r="E9886" s="25">
        <v>0.06702962</v>
      </c>
      <c r="G9886" s="25"/>
    </row>
    <row r="9887">
      <c r="A9887" s="4" t="s">
        <v>24486</v>
      </c>
      <c r="B9887" s="4" t="s">
        <v>13311</v>
      </c>
      <c r="C9887" s="4" t="s">
        <v>74</v>
      </c>
      <c r="D9887" s="10">
        <v>1.591940896E9</v>
      </c>
      <c r="E9887" s="25">
        <v>0.067007124</v>
      </c>
      <c r="G9887" s="25"/>
    </row>
    <row r="9888">
      <c r="A9888" s="4" t="s">
        <v>24487</v>
      </c>
      <c r="B9888" s="4" t="s">
        <v>8489</v>
      </c>
      <c r="C9888" s="4" t="s">
        <v>10627</v>
      </c>
      <c r="D9888" s="10">
        <v>1.593481332E9</v>
      </c>
      <c r="E9888" s="25">
        <v>0.066979535</v>
      </c>
      <c r="G9888" s="25"/>
    </row>
    <row r="9889">
      <c r="A9889" s="4" t="s">
        <v>24488</v>
      </c>
      <c r="B9889" s="4" t="s">
        <v>24489</v>
      </c>
      <c r="C9889" s="4" t="s">
        <v>2009</v>
      </c>
      <c r="D9889" s="10">
        <v>1.592734792E9</v>
      </c>
      <c r="E9889" s="25">
        <v>0.06695588</v>
      </c>
      <c r="G9889" s="25"/>
    </row>
    <row r="9890">
      <c r="A9890" s="4" t="s">
        <v>24490</v>
      </c>
      <c r="B9890" s="4" t="s">
        <v>7333</v>
      </c>
      <c r="C9890" s="4" t="s">
        <v>3909</v>
      </c>
      <c r="D9890" s="10">
        <v>1.591304775E9</v>
      </c>
      <c r="E9890" s="25">
        <v>0.0669483</v>
      </c>
      <c r="G9890" s="25"/>
    </row>
    <row r="9891">
      <c r="A9891" s="4" t="s">
        <v>24491</v>
      </c>
      <c r="B9891" s="4" t="s">
        <v>11591</v>
      </c>
      <c r="C9891" s="4" t="s">
        <v>402</v>
      </c>
      <c r="D9891" s="10">
        <v>1.591112284E9</v>
      </c>
      <c r="E9891" s="25">
        <v>0.06694784</v>
      </c>
      <c r="G9891" s="25"/>
    </row>
    <row r="9892">
      <c r="A9892" s="22" t="s">
        <v>24492</v>
      </c>
      <c r="B9892" s="4" t="s">
        <v>872</v>
      </c>
      <c r="C9892" s="4" t="s">
        <v>11448</v>
      </c>
      <c r="D9892" s="10">
        <v>1.592087817E9</v>
      </c>
      <c r="E9892" s="25">
        <v>0.066940576</v>
      </c>
      <c r="G9892" s="25"/>
    </row>
    <row r="9893">
      <c r="A9893" s="4" t="s">
        <v>24493</v>
      </c>
      <c r="B9893" s="4" t="s">
        <v>24494</v>
      </c>
      <c r="C9893" s="4" t="s">
        <v>8471</v>
      </c>
      <c r="D9893" s="10">
        <v>1.593526982E9</v>
      </c>
      <c r="E9893" s="25">
        <v>0.06693006</v>
      </c>
      <c r="G9893" s="25"/>
    </row>
    <row r="9894">
      <c r="A9894" s="4" t="s">
        <v>24495</v>
      </c>
      <c r="B9894" s="4" t="s">
        <v>3070</v>
      </c>
      <c r="C9894" s="4" t="s">
        <v>5637</v>
      </c>
      <c r="D9894" s="10">
        <v>1.591225342E9</v>
      </c>
      <c r="E9894" s="25">
        <v>0.06691863</v>
      </c>
      <c r="G9894" s="25"/>
    </row>
    <row r="9895">
      <c r="A9895" s="4" t="s">
        <v>10909</v>
      </c>
      <c r="B9895" s="4" t="s">
        <v>3294</v>
      </c>
      <c r="C9895" s="4" t="s">
        <v>9261</v>
      </c>
      <c r="D9895" s="10">
        <v>1.59344276E9</v>
      </c>
      <c r="E9895" s="25">
        <v>0.06691391</v>
      </c>
      <c r="G9895" s="25"/>
    </row>
    <row r="9896">
      <c r="A9896" s="4" t="s">
        <v>24496</v>
      </c>
      <c r="B9896" s="4" t="s">
        <v>12250</v>
      </c>
      <c r="C9896" s="4" t="s">
        <v>1571</v>
      </c>
      <c r="D9896" s="10">
        <v>1.592867516E9</v>
      </c>
      <c r="E9896" s="25">
        <v>0.06690796</v>
      </c>
      <c r="G9896" s="25"/>
    </row>
    <row r="9897">
      <c r="A9897" s="4" t="s">
        <v>24497</v>
      </c>
      <c r="B9897" s="4" t="s">
        <v>2491</v>
      </c>
      <c r="C9897" s="4" t="s">
        <v>4901</v>
      </c>
      <c r="D9897" s="10">
        <v>1.591399397E9</v>
      </c>
      <c r="E9897" s="25">
        <v>0.066903554</v>
      </c>
      <c r="G9897" s="25"/>
    </row>
    <row r="9898">
      <c r="A9898" s="4" t="s">
        <v>24498</v>
      </c>
      <c r="B9898" s="4" t="s">
        <v>5559</v>
      </c>
      <c r="C9898" s="4" t="s">
        <v>2058</v>
      </c>
      <c r="D9898" s="10">
        <v>1.592635101E9</v>
      </c>
      <c r="E9898" s="25">
        <v>0.066878125</v>
      </c>
      <c r="G9898" s="25"/>
    </row>
    <row r="9899">
      <c r="A9899" s="22" t="s">
        <v>24499</v>
      </c>
      <c r="B9899" s="4" t="s">
        <v>23206</v>
      </c>
      <c r="C9899" s="4" t="s">
        <v>1273</v>
      </c>
      <c r="D9899" s="10">
        <v>1.592596749E9</v>
      </c>
      <c r="E9899" s="25">
        <v>0.06686514</v>
      </c>
      <c r="G9899" s="25"/>
    </row>
    <row r="9900">
      <c r="A9900" s="4" t="s">
        <v>24500</v>
      </c>
      <c r="B9900" s="4" t="s">
        <v>17677</v>
      </c>
      <c r="C9900" s="4" t="s">
        <v>12050</v>
      </c>
      <c r="D9900" s="10">
        <v>1.591834108E9</v>
      </c>
      <c r="E9900" s="25">
        <v>0.0667856</v>
      </c>
      <c r="G9900" s="25"/>
    </row>
    <row r="9901">
      <c r="A9901" s="4" t="s">
        <v>24501</v>
      </c>
      <c r="B9901" s="4" t="s">
        <v>24502</v>
      </c>
      <c r="C9901" s="4" t="s">
        <v>8471</v>
      </c>
      <c r="D9901" s="10">
        <v>1.593529669E9</v>
      </c>
      <c r="E9901" s="25">
        <v>0.06677029</v>
      </c>
      <c r="G9901" s="25"/>
    </row>
    <row r="9902">
      <c r="A9902" s="4" t="s">
        <v>24503</v>
      </c>
      <c r="B9902" s="4" t="s">
        <v>17260</v>
      </c>
      <c r="C9902" s="4" t="s">
        <v>2605</v>
      </c>
      <c r="D9902" s="10">
        <v>1.592556606E9</v>
      </c>
      <c r="E9902" s="25">
        <v>0.06670088</v>
      </c>
      <c r="G9902" s="25"/>
    </row>
    <row r="9903">
      <c r="A9903" s="4" t="s">
        <v>24504</v>
      </c>
      <c r="B9903" s="4" t="s">
        <v>2065</v>
      </c>
      <c r="C9903" s="4" t="s">
        <v>11986</v>
      </c>
      <c r="D9903" s="10">
        <v>1.592243506E9</v>
      </c>
      <c r="E9903" s="25">
        <v>0.06667909</v>
      </c>
      <c r="G9903" s="25"/>
    </row>
    <row r="9904">
      <c r="A9904" s="4" t="s">
        <v>24505</v>
      </c>
      <c r="B9904" s="4" t="s">
        <v>1057</v>
      </c>
      <c r="C9904" s="4" t="s">
        <v>4834</v>
      </c>
      <c r="D9904" s="10">
        <v>1.593619945E9</v>
      </c>
      <c r="E9904" s="25">
        <v>0.066667415</v>
      </c>
      <c r="G9904" s="25"/>
    </row>
    <row r="9905">
      <c r="A9905" s="4" t="s">
        <v>24506</v>
      </c>
      <c r="B9905" s="4" t="s">
        <v>1683</v>
      </c>
      <c r="C9905" s="4" t="s">
        <v>2262</v>
      </c>
      <c r="D9905" s="10">
        <v>1.591977489E9</v>
      </c>
      <c r="E9905" s="25">
        <v>0.06663588</v>
      </c>
      <c r="G9905" s="25"/>
    </row>
    <row r="9906">
      <c r="A9906" s="4" t="s">
        <v>24507</v>
      </c>
      <c r="B9906" s="4" t="s">
        <v>24508</v>
      </c>
      <c r="C9906" s="4" t="s">
        <v>7947</v>
      </c>
      <c r="D9906" s="10">
        <v>1.592530534E9</v>
      </c>
      <c r="E9906" s="25">
        <v>0.06663294</v>
      </c>
      <c r="G9906" s="25"/>
    </row>
    <row r="9907">
      <c r="A9907" s="4" t="s">
        <v>24509</v>
      </c>
      <c r="B9907" s="4" t="s">
        <v>2065</v>
      </c>
      <c r="C9907" s="4" t="s">
        <v>1589</v>
      </c>
      <c r="D9907" s="10">
        <v>1.591719079E9</v>
      </c>
      <c r="E9907" s="25">
        <v>0.06663039</v>
      </c>
      <c r="G9907" s="25"/>
    </row>
    <row r="9908">
      <c r="A9908" s="4" t="s">
        <v>24510</v>
      </c>
      <c r="B9908" s="4" t="s">
        <v>24511</v>
      </c>
      <c r="C9908" s="4" t="s">
        <v>3387</v>
      </c>
      <c r="D9908" s="10">
        <v>1.591986629E9</v>
      </c>
      <c r="E9908" s="25">
        <v>0.06661795</v>
      </c>
      <c r="G9908" s="25"/>
    </row>
    <row r="9909">
      <c r="A9909" s="4" t="s">
        <v>24512</v>
      </c>
      <c r="B9909" s="4" t="s">
        <v>2065</v>
      </c>
      <c r="C9909" s="4" t="s">
        <v>3879</v>
      </c>
      <c r="D9909" s="10">
        <v>1.593063396E9</v>
      </c>
      <c r="E9909" s="25">
        <v>0.0666072</v>
      </c>
      <c r="G9909" s="25"/>
    </row>
    <row r="9910">
      <c r="A9910" s="4" t="s">
        <v>24513</v>
      </c>
      <c r="B9910" s="4" t="s">
        <v>5714</v>
      </c>
      <c r="C9910" s="4" t="s">
        <v>10053</v>
      </c>
      <c r="D9910" s="10">
        <v>1.593117527E9</v>
      </c>
      <c r="E9910" s="25">
        <v>0.06659205</v>
      </c>
      <c r="G9910" s="25"/>
    </row>
    <row r="9911">
      <c r="A9911" s="4" t="s">
        <v>24514</v>
      </c>
      <c r="B9911" s="4" t="s">
        <v>13710</v>
      </c>
      <c r="C9911" s="4" t="s">
        <v>7780</v>
      </c>
      <c r="D9911" s="10">
        <v>1.592443366E9</v>
      </c>
      <c r="E9911" s="25">
        <v>0.06657126</v>
      </c>
      <c r="G9911" s="25"/>
    </row>
    <row r="9912">
      <c r="A9912" s="4" t="s">
        <v>24515</v>
      </c>
      <c r="B9912" s="4" t="s">
        <v>930</v>
      </c>
      <c r="C9912" s="4" t="s">
        <v>2058</v>
      </c>
      <c r="D9912" s="10">
        <v>1.592629625E9</v>
      </c>
      <c r="E9912" s="25">
        <v>0.06653555</v>
      </c>
      <c r="G9912" s="25"/>
    </row>
    <row r="9913">
      <c r="A9913" s="22" t="s">
        <v>24516</v>
      </c>
      <c r="B9913" s="4" t="s">
        <v>13894</v>
      </c>
      <c r="C9913" s="4" t="s">
        <v>9277</v>
      </c>
      <c r="D9913" s="10">
        <v>1.592862274E9</v>
      </c>
      <c r="E9913" s="25">
        <v>0.06652759</v>
      </c>
      <c r="G9913" s="25"/>
    </row>
    <row r="9914">
      <c r="A9914" s="4" t="s">
        <v>24517</v>
      </c>
      <c r="B9914" s="4" t="s">
        <v>13526</v>
      </c>
      <c r="C9914" s="4" t="s">
        <v>4792</v>
      </c>
      <c r="D9914" s="10">
        <v>1.591104723E9</v>
      </c>
      <c r="E9914" s="25">
        <v>0.06650185</v>
      </c>
      <c r="G9914" s="25"/>
    </row>
    <row r="9915">
      <c r="A9915" s="22" t="s">
        <v>24518</v>
      </c>
      <c r="B9915" s="4" t="s">
        <v>13230</v>
      </c>
      <c r="C9915" s="4" t="s">
        <v>10512</v>
      </c>
      <c r="D9915" s="10">
        <v>1.592680683E9</v>
      </c>
      <c r="E9915" s="25">
        <v>0.066426255</v>
      </c>
      <c r="G9915" s="25"/>
    </row>
    <row r="9916">
      <c r="A9916" s="4" t="s">
        <v>24519</v>
      </c>
      <c r="B9916" s="4" t="s">
        <v>16145</v>
      </c>
      <c r="C9916" s="4" t="s">
        <v>6737</v>
      </c>
      <c r="D9916" s="10">
        <v>1.592443228E9</v>
      </c>
      <c r="E9916" s="25">
        <v>0.06642471</v>
      </c>
      <c r="G9916" s="25"/>
    </row>
    <row r="9917">
      <c r="A9917" s="4" t="s">
        <v>24520</v>
      </c>
      <c r="B9917" s="4" t="s">
        <v>1215</v>
      </c>
      <c r="C9917" s="4" t="s">
        <v>786</v>
      </c>
      <c r="D9917" s="10">
        <v>1.592349748E9</v>
      </c>
      <c r="E9917" s="25">
        <v>0.06639356</v>
      </c>
      <c r="G9917" s="25"/>
    </row>
    <row r="9918">
      <c r="A9918" s="4" t="s">
        <v>24521</v>
      </c>
      <c r="B9918" s="4" t="s">
        <v>2989</v>
      </c>
      <c r="C9918" s="4" t="s">
        <v>12230</v>
      </c>
      <c r="D9918" s="10">
        <v>1.591298273E9</v>
      </c>
      <c r="E9918" s="25">
        <v>0.06638784</v>
      </c>
      <c r="G9918" s="25"/>
    </row>
    <row r="9919">
      <c r="A9919" s="22" t="s">
        <v>24522</v>
      </c>
      <c r="B9919" s="4" t="s">
        <v>8489</v>
      </c>
      <c r="C9919" s="4" t="s">
        <v>1480</v>
      </c>
      <c r="D9919" s="10">
        <v>1.592411723E9</v>
      </c>
      <c r="E9919" s="25">
        <v>0.066380344</v>
      </c>
      <c r="G9919" s="25"/>
    </row>
    <row r="9920">
      <c r="A9920" s="22" t="s">
        <v>24523</v>
      </c>
      <c r="B9920" s="4" t="s">
        <v>930</v>
      </c>
      <c r="C9920" s="4" t="s">
        <v>4611</v>
      </c>
      <c r="D9920" s="10">
        <v>1.592416539E9</v>
      </c>
      <c r="E9920" s="25">
        <v>0.066379264</v>
      </c>
      <c r="G9920" s="25"/>
    </row>
    <row r="9921">
      <c r="A9921" s="4" t="s">
        <v>24524</v>
      </c>
      <c r="B9921" s="4" t="s">
        <v>11858</v>
      </c>
      <c r="C9921" s="4" t="s">
        <v>2595</v>
      </c>
      <c r="D9921" s="10">
        <v>1.591483414E9</v>
      </c>
      <c r="E9921" s="25">
        <v>0.066366196</v>
      </c>
      <c r="G9921" s="25"/>
    </row>
    <row r="9922">
      <c r="A9922" s="4" t="s">
        <v>24525</v>
      </c>
      <c r="B9922" s="4" t="s">
        <v>20995</v>
      </c>
      <c r="C9922" s="4" t="s">
        <v>359</v>
      </c>
      <c r="D9922" s="10">
        <v>1.591399966E9</v>
      </c>
      <c r="E9922" s="25">
        <v>0.066338755</v>
      </c>
      <c r="G9922" s="25"/>
    </row>
    <row r="9923">
      <c r="A9923" s="4" t="s">
        <v>24526</v>
      </c>
      <c r="B9923" s="4" t="s">
        <v>14592</v>
      </c>
      <c r="C9923" s="4" t="s">
        <v>5407</v>
      </c>
      <c r="D9923" s="10">
        <v>1.591625858E9</v>
      </c>
      <c r="E9923" s="25">
        <v>0.066325</v>
      </c>
      <c r="G9923" s="25"/>
    </row>
    <row r="9924">
      <c r="A9924" s="22" t="s">
        <v>24527</v>
      </c>
      <c r="B9924" s="4" t="s">
        <v>13689</v>
      </c>
      <c r="C9924" s="4" t="s">
        <v>327</v>
      </c>
      <c r="D9924" s="10">
        <v>1.59109978E9</v>
      </c>
      <c r="E9924" s="25">
        <v>0.06632214</v>
      </c>
      <c r="G9924" s="25"/>
    </row>
    <row r="9925">
      <c r="A9925" s="4" t="s">
        <v>24528</v>
      </c>
      <c r="B9925" s="4" t="s">
        <v>1253</v>
      </c>
      <c r="C9925" s="4" t="s">
        <v>6134</v>
      </c>
      <c r="D9925" s="10">
        <v>1.591669672E9</v>
      </c>
      <c r="E9925" s="25">
        <v>0.06630305</v>
      </c>
      <c r="G9925" s="25"/>
    </row>
    <row r="9926">
      <c r="A9926" s="4" t="s">
        <v>24529</v>
      </c>
      <c r="B9926" s="4" t="s">
        <v>24530</v>
      </c>
      <c r="C9926" s="4" t="s">
        <v>1250</v>
      </c>
      <c r="D9926" s="10">
        <v>1.591153152E9</v>
      </c>
      <c r="E9926" s="25">
        <v>0.06626494</v>
      </c>
      <c r="G9926" s="25"/>
    </row>
    <row r="9927">
      <c r="A9927" s="4" t="s">
        <v>24531</v>
      </c>
      <c r="B9927" s="4" t="s">
        <v>6282</v>
      </c>
      <c r="C9927" s="4" t="s">
        <v>8033</v>
      </c>
      <c r="D9927" s="10">
        <v>1.592661027E9</v>
      </c>
      <c r="E9927" s="25">
        <v>0.06624662</v>
      </c>
      <c r="G9927" s="25"/>
    </row>
    <row r="9928">
      <c r="A9928" s="4" t="s">
        <v>24532</v>
      </c>
      <c r="B9928" s="4" t="s">
        <v>1790</v>
      </c>
      <c r="C9928" s="4" t="s">
        <v>6179</v>
      </c>
      <c r="D9928" s="10">
        <v>1.59181424E9</v>
      </c>
      <c r="E9928" s="25">
        <v>0.06619654</v>
      </c>
      <c r="G9928" s="25"/>
    </row>
    <row r="9929">
      <c r="A9929" s="22" t="s">
        <v>24533</v>
      </c>
      <c r="B9929" s="4" t="s">
        <v>1790</v>
      </c>
      <c r="C9929" s="4" t="s">
        <v>1717</v>
      </c>
      <c r="D9929" s="10">
        <v>1.591632508E9</v>
      </c>
      <c r="E9929" s="25">
        <v>0.06617822</v>
      </c>
      <c r="G9929" s="25"/>
    </row>
    <row r="9930">
      <c r="A9930" s="4" t="s">
        <v>24534</v>
      </c>
      <c r="B9930" s="4" t="s">
        <v>23057</v>
      </c>
      <c r="C9930" s="4" t="s">
        <v>2453</v>
      </c>
      <c r="D9930" s="10">
        <v>1.591149714E9</v>
      </c>
      <c r="E9930" s="25">
        <v>0.06614699</v>
      </c>
      <c r="G9930" s="25"/>
    </row>
    <row r="9931">
      <c r="A9931" s="4" t="s">
        <v>24535</v>
      </c>
      <c r="B9931" s="4" t="s">
        <v>3053</v>
      </c>
      <c r="C9931" s="4" t="s">
        <v>10948</v>
      </c>
      <c r="D9931" s="10">
        <v>1.591572303E9</v>
      </c>
      <c r="E9931" s="25">
        <v>0.066126816</v>
      </c>
      <c r="G9931" s="25"/>
    </row>
    <row r="9932">
      <c r="A9932" s="4" t="s">
        <v>24536</v>
      </c>
      <c r="B9932" s="4" t="s">
        <v>15476</v>
      </c>
      <c r="C9932" s="4" t="s">
        <v>10253</v>
      </c>
      <c r="D9932" s="10">
        <v>1.591409781E9</v>
      </c>
      <c r="E9932" s="25">
        <v>0.06611986</v>
      </c>
      <c r="G9932" s="25"/>
    </row>
    <row r="9933">
      <c r="A9933" s="4" t="s">
        <v>24537</v>
      </c>
      <c r="B9933" s="4" t="s">
        <v>17973</v>
      </c>
      <c r="C9933" s="4" t="s">
        <v>1851</v>
      </c>
      <c r="D9933" s="10">
        <v>1.59139228E9</v>
      </c>
      <c r="E9933" s="25">
        <v>0.06610386</v>
      </c>
      <c r="G9933" s="25"/>
    </row>
    <row r="9934">
      <c r="A9934" s="4" t="s">
        <v>24538</v>
      </c>
      <c r="B9934" s="4" t="s">
        <v>7379</v>
      </c>
      <c r="C9934" s="4" t="s">
        <v>11476</v>
      </c>
      <c r="D9934" s="10">
        <v>1.592839514E9</v>
      </c>
      <c r="E9934" s="25">
        <v>0.06608469</v>
      </c>
      <c r="G9934" s="25"/>
    </row>
    <row r="9935">
      <c r="A9935" s="4" t="s">
        <v>24539</v>
      </c>
      <c r="B9935" s="4" t="s">
        <v>1619</v>
      </c>
      <c r="C9935" s="4" t="s">
        <v>12532</v>
      </c>
      <c r="D9935" s="10">
        <v>1.59168428E9</v>
      </c>
      <c r="E9935" s="25">
        <v>0.06606112</v>
      </c>
      <c r="G9935" s="25"/>
    </row>
    <row r="9936">
      <c r="A9936" s="4" t="s">
        <v>24540</v>
      </c>
      <c r="B9936" s="4" t="s">
        <v>14425</v>
      </c>
      <c r="C9936" s="4" t="s">
        <v>830</v>
      </c>
      <c r="D9936" s="10">
        <v>1.59174249E9</v>
      </c>
      <c r="E9936" s="25">
        <v>0.066052385</v>
      </c>
      <c r="G9936" s="25"/>
    </row>
    <row r="9937">
      <c r="A9937" s="4" t="s">
        <v>24541</v>
      </c>
      <c r="B9937" s="4" t="s">
        <v>17268</v>
      </c>
      <c r="C9937" s="4" t="s">
        <v>2577</v>
      </c>
      <c r="D9937" s="10">
        <v>1.593141274E9</v>
      </c>
      <c r="E9937" s="25">
        <v>0.06603182</v>
      </c>
      <c r="G9937" s="25"/>
    </row>
    <row r="9938">
      <c r="A9938" s="4" t="s">
        <v>24542</v>
      </c>
      <c r="B9938" s="4" t="s">
        <v>1790</v>
      </c>
      <c r="C9938" s="4" t="s">
        <v>8258</v>
      </c>
      <c r="D9938" s="10">
        <v>1.59259609E9</v>
      </c>
      <c r="E9938" s="25">
        <v>0.06602092</v>
      </c>
      <c r="G9938" s="25"/>
    </row>
    <row r="9939">
      <c r="A9939" s="4" t="s">
        <v>24543</v>
      </c>
      <c r="B9939" s="4" t="s">
        <v>3456</v>
      </c>
      <c r="C9939" s="4" t="s">
        <v>10904</v>
      </c>
      <c r="D9939" s="10">
        <v>1.591741413E9</v>
      </c>
      <c r="E9939" s="25">
        <v>0.066004306</v>
      </c>
      <c r="G9939" s="25"/>
    </row>
    <row r="9940">
      <c r="A9940" s="4" t="s">
        <v>24544</v>
      </c>
      <c r="B9940" s="4" t="s">
        <v>15236</v>
      </c>
      <c r="C9940" s="4" t="s">
        <v>3265</v>
      </c>
      <c r="D9940" s="10">
        <v>1.59254352E9</v>
      </c>
      <c r="E9940" s="25">
        <v>0.06599286</v>
      </c>
      <c r="G9940" s="25"/>
    </row>
    <row r="9941">
      <c r="A9941" s="4" t="s">
        <v>24545</v>
      </c>
      <c r="B9941" s="4" t="s">
        <v>17857</v>
      </c>
      <c r="C9941" s="4" t="s">
        <v>8839</v>
      </c>
      <c r="D9941" s="10">
        <v>1.592333278E9</v>
      </c>
      <c r="E9941" s="25">
        <v>0.06598243</v>
      </c>
      <c r="G9941" s="25"/>
    </row>
    <row r="9942">
      <c r="A9942" s="4" t="s">
        <v>24546</v>
      </c>
      <c r="B9942" s="4" t="s">
        <v>24547</v>
      </c>
      <c r="C9942" s="4" t="s">
        <v>2871</v>
      </c>
      <c r="D9942" s="10">
        <v>1.591220399E9</v>
      </c>
      <c r="E9942" s="25">
        <v>0.0659267</v>
      </c>
      <c r="G9942" s="25"/>
    </row>
    <row r="9943">
      <c r="A9943" s="4" t="s">
        <v>24548</v>
      </c>
      <c r="B9943" s="4" t="s">
        <v>13502</v>
      </c>
      <c r="C9943" s="4" t="s">
        <v>6442</v>
      </c>
      <c r="D9943" s="10">
        <v>1.592869007E9</v>
      </c>
      <c r="E9943" s="25">
        <v>0.06591294</v>
      </c>
      <c r="G9943" s="25"/>
    </row>
    <row r="9944">
      <c r="A9944" s="4" t="s">
        <v>24549</v>
      </c>
      <c r="B9944" s="4" t="s">
        <v>13333</v>
      </c>
      <c r="C9944" s="4" t="s">
        <v>11291</v>
      </c>
      <c r="D9944" s="10">
        <v>1.591418254E9</v>
      </c>
      <c r="E9944" s="25">
        <v>0.065898485</v>
      </c>
      <c r="G9944" s="25"/>
    </row>
    <row r="9945">
      <c r="A9945" s="4" t="s">
        <v>24550</v>
      </c>
      <c r="B9945" s="4" t="s">
        <v>4846</v>
      </c>
      <c r="C9945" s="4" t="s">
        <v>5899</v>
      </c>
      <c r="D9945" s="10">
        <v>1.59122305E9</v>
      </c>
      <c r="E9945" s="25">
        <v>0.06588581</v>
      </c>
      <c r="G9945" s="25"/>
    </row>
    <row r="9946">
      <c r="A9946" s="4" t="s">
        <v>24551</v>
      </c>
      <c r="B9946" s="4" t="s">
        <v>13817</v>
      </c>
      <c r="C9946" s="4" t="s">
        <v>8628</v>
      </c>
      <c r="D9946" s="10">
        <v>1.591707024E9</v>
      </c>
      <c r="E9946" s="25">
        <v>0.065880634</v>
      </c>
      <c r="G9946" s="25"/>
    </row>
    <row r="9947">
      <c r="A9947" s="4" t="s">
        <v>24552</v>
      </c>
      <c r="B9947" s="4" t="s">
        <v>16738</v>
      </c>
      <c r="C9947" s="4" t="s">
        <v>2519</v>
      </c>
      <c r="D9947" s="10">
        <v>1.593137154E9</v>
      </c>
      <c r="E9947" s="25">
        <v>0.065838814</v>
      </c>
      <c r="G9947" s="25"/>
    </row>
    <row r="9948">
      <c r="A9948" s="4" t="s">
        <v>24553</v>
      </c>
      <c r="B9948" s="4" t="s">
        <v>1215</v>
      </c>
      <c r="C9948" s="4" t="s">
        <v>1217</v>
      </c>
      <c r="D9948" s="10">
        <v>1.592838215E9</v>
      </c>
      <c r="E9948" s="25">
        <v>0.06582985</v>
      </c>
      <c r="G9948" s="25"/>
    </row>
    <row r="9949">
      <c r="A9949" s="4" t="s">
        <v>24554</v>
      </c>
      <c r="B9949" s="4" t="s">
        <v>13492</v>
      </c>
      <c r="C9949" s="4" t="s">
        <v>5248</v>
      </c>
      <c r="D9949" s="10">
        <v>1.591056016E9</v>
      </c>
      <c r="E9949" s="25">
        <v>0.06582305</v>
      </c>
      <c r="G9949" s="25"/>
    </row>
    <row r="9950">
      <c r="A9950" s="22" t="s">
        <v>24555</v>
      </c>
      <c r="B9950" s="4" t="s">
        <v>14114</v>
      </c>
      <c r="C9950" s="4" t="s">
        <v>8242</v>
      </c>
      <c r="D9950" s="10">
        <v>1.593356917E9</v>
      </c>
      <c r="E9950" s="25">
        <v>0.06581609</v>
      </c>
      <c r="G9950" s="25"/>
    </row>
    <row r="9951">
      <c r="A9951" s="4" t="s">
        <v>24556</v>
      </c>
      <c r="B9951" s="4" t="s">
        <v>13723</v>
      </c>
      <c r="C9951" s="4" t="s">
        <v>1851</v>
      </c>
      <c r="D9951" s="10">
        <v>1.591391219E9</v>
      </c>
      <c r="E9951" s="25">
        <v>0.065815166</v>
      </c>
      <c r="G9951" s="25"/>
    </row>
    <row r="9952">
      <c r="A9952" s="4" t="s">
        <v>24557</v>
      </c>
      <c r="B9952" s="4" t="s">
        <v>930</v>
      </c>
      <c r="C9952" s="4" t="s">
        <v>9161</v>
      </c>
      <c r="D9952" s="10">
        <v>1.591825659E9</v>
      </c>
      <c r="E9952" s="25">
        <v>0.06579939</v>
      </c>
      <c r="G9952" s="25"/>
    </row>
    <row r="9953">
      <c r="A9953" s="4" t="s">
        <v>24558</v>
      </c>
      <c r="B9953" s="4" t="s">
        <v>14903</v>
      </c>
      <c r="C9953" s="4" t="s">
        <v>7692</v>
      </c>
      <c r="D9953" s="10">
        <v>1.591300668E9</v>
      </c>
      <c r="E9953" s="25">
        <v>0.06576036</v>
      </c>
      <c r="G9953" s="25"/>
    </row>
    <row r="9954">
      <c r="A9954" s="4" t="s">
        <v>24559</v>
      </c>
      <c r="B9954" s="4" t="s">
        <v>16885</v>
      </c>
      <c r="C9954" s="4" t="s">
        <v>6998</v>
      </c>
      <c r="D9954" s="10">
        <v>1.591400175E9</v>
      </c>
      <c r="E9954" s="25">
        <v>0.06575518</v>
      </c>
      <c r="G9954" s="25"/>
    </row>
    <row r="9955">
      <c r="A9955" s="4" t="s">
        <v>24560</v>
      </c>
      <c r="B9955" s="4" t="s">
        <v>862</v>
      </c>
      <c r="C9955" s="4" t="s">
        <v>2309</v>
      </c>
      <c r="D9955" s="10">
        <v>1.593384002E9</v>
      </c>
      <c r="E9955" s="25">
        <v>0.06575472</v>
      </c>
      <c r="G9955" s="25"/>
    </row>
    <row r="9956">
      <c r="A9956" s="4" t="s">
        <v>24561</v>
      </c>
      <c r="B9956" s="4" t="s">
        <v>13302</v>
      </c>
      <c r="C9956" s="4" t="s">
        <v>2647</v>
      </c>
      <c r="D9956" s="10">
        <v>1.59213567E9</v>
      </c>
      <c r="E9956" s="25">
        <v>0.06570579</v>
      </c>
      <c r="G9956" s="25"/>
    </row>
    <row r="9957">
      <c r="A9957" s="4" t="s">
        <v>24562</v>
      </c>
      <c r="B9957" s="4" t="s">
        <v>20860</v>
      </c>
      <c r="C9957" s="4" t="s">
        <v>10817</v>
      </c>
      <c r="D9957" s="10">
        <v>1.592038322E9</v>
      </c>
      <c r="E9957" s="25">
        <v>0.065686546</v>
      </c>
      <c r="G9957" s="25"/>
    </row>
    <row r="9958">
      <c r="A9958" s="4" t="s">
        <v>24563</v>
      </c>
      <c r="B9958" s="4" t="s">
        <v>13139</v>
      </c>
      <c r="C9958" s="4" t="s">
        <v>12354</v>
      </c>
      <c r="D9958" s="10">
        <v>1.591032874E9</v>
      </c>
      <c r="E9958" s="25">
        <v>0.06568616</v>
      </c>
      <c r="G9958" s="25"/>
    </row>
    <row r="9959">
      <c r="A9959" s="4" t="s">
        <v>24564</v>
      </c>
      <c r="B9959" s="4" t="s">
        <v>8319</v>
      </c>
      <c r="C9959" s="4" t="s">
        <v>1389</v>
      </c>
      <c r="D9959" s="10">
        <v>1.5912801E9</v>
      </c>
      <c r="E9959" s="25">
        <v>0.0656809</v>
      </c>
      <c r="G9959" s="25"/>
    </row>
    <row r="9960">
      <c r="A9960" s="4" t="s">
        <v>24565</v>
      </c>
      <c r="B9960" s="4" t="s">
        <v>17610</v>
      </c>
      <c r="C9960" s="4" t="s">
        <v>8746</v>
      </c>
      <c r="D9960" s="10">
        <v>1.591637257E9</v>
      </c>
      <c r="E9960" s="25">
        <v>0.06566962</v>
      </c>
      <c r="G9960" s="25"/>
    </row>
    <row r="9961">
      <c r="A9961" s="22" t="s">
        <v>24566</v>
      </c>
      <c r="B9961" s="4" t="s">
        <v>4826</v>
      </c>
      <c r="C9961" s="4" t="s">
        <v>5621</v>
      </c>
      <c r="D9961" s="10">
        <v>1.591848376E9</v>
      </c>
      <c r="E9961" s="25">
        <v>0.065651454</v>
      </c>
      <c r="G9961" s="25"/>
    </row>
    <row r="9962">
      <c r="A9962" s="4" t="s">
        <v>24567</v>
      </c>
      <c r="B9962" s="4" t="s">
        <v>13784</v>
      </c>
      <c r="C9962" s="4" t="s">
        <v>5767</v>
      </c>
      <c r="D9962" s="10">
        <v>1.592576904E9</v>
      </c>
      <c r="E9962" s="25">
        <v>0.06564674</v>
      </c>
      <c r="G9962" s="25"/>
    </row>
    <row r="9963">
      <c r="A9963" s="4" t="s">
        <v>24568</v>
      </c>
      <c r="B9963" s="4" t="s">
        <v>3858</v>
      </c>
      <c r="C9963" s="4" t="s">
        <v>4495</v>
      </c>
      <c r="D9963" s="10">
        <v>1.591707462E9</v>
      </c>
      <c r="E9963" s="25">
        <v>0.065608785</v>
      </c>
      <c r="G9963" s="25"/>
    </row>
    <row r="9964">
      <c r="A9964" s="4" t="s">
        <v>24569</v>
      </c>
      <c r="B9964" s="4" t="s">
        <v>14656</v>
      </c>
      <c r="C9964" s="4" t="s">
        <v>9140</v>
      </c>
      <c r="D9964" s="10">
        <v>1.592685128E9</v>
      </c>
      <c r="E9964" s="25">
        <v>0.065547876</v>
      </c>
      <c r="G9964" s="25"/>
    </row>
    <row r="9965">
      <c r="A9965" s="4" t="s">
        <v>24570</v>
      </c>
      <c r="B9965" s="4" t="s">
        <v>11591</v>
      </c>
      <c r="C9965" s="4" t="s">
        <v>50</v>
      </c>
      <c r="D9965" s="10">
        <v>1.591732141E9</v>
      </c>
      <c r="E9965" s="25">
        <v>0.065495625</v>
      </c>
      <c r="G9965" s="25"/>
    </row>
    <row r="9966">
      <c r="A9966" s="4" t="s">
        <v>24571</v>
      </c>
      <c r="B9966" s="4" t="s">
        <v>14844</v>
      </c>
      <c r="C9966" s="4" t="s">
        <v>9336</v>
      </c>
      <c r="D9966" s="10">
        <v>1.59299393E9</v>
      </c>
      <c r="E9966" s="25">
        <v>0.06549292</v>
      </c>
      <c r="G9966" s="25"/>
    </row>
    <row r="9967">
      <c r="A9967" s="4" t="s">
        <v>24572</v>
      </c>
      <c r="B9967" s="4" t="s">
        <v>5337</v>
      </c>
      <c r="C9967" s="4" t="s">
        <v>3901</v>
      </c>
      <c r="D9967" s="10">
        <v>1.591639078E9</v>
      </c>
      <c r="E9967" s="25">
        <v>0.06548767</v>
      </c>
      <c r="G9967" s="25"/>
    </row>
    <row r="9968">
      <c r="A9968" s="4" t="s">
        <v>24573</v>
      </c>
      <c r="B9968" s="4" t="s">
        <v>1790</v>
      </c>
      <c r="C9968" s="4" t="s">
        <v>1069</v>
      </c>
      <c r="D9968" s="10">
        <v>1.59159439E9</v>
      </c>
      <c r="E9968" s="25">
        <v>0.065453425</v>
      </c>
      <c r="G9968" s="25"/>
    </row>
    <row r="9969">
      <c r="A9969" s="4" t="s">
        <v>24574</v>
      </c>
      <c r="B9969" s="4" t="s">
        <v>16947</v>
      </c>
      <c r="C9969" s="4" t="s">
        <v>10425</v>
      </c>
      <c r="D9969" s="10">
        <v>1.592356513E9</v>
      </c>
      <c r="E9969" s="25">
        <v>0.0654474</v>
      </c>
      <c r="G9969" s="25"/>
    </row>
    <row r="9970">
      <c r="A9970" s="4" t="s">
        <v>24575</v>
      </c>
      <c r="B9970" s="4" t="s">
        <v>3108</v>
      </c>
      <c r="C9970" s="4" t="s">
        <v>10448</v>
      </c>
      <c r="D9970" s="10">
        <v>1.592069622E9</v>
      </c>
      <c r="E9970" s="25">
        <v>0.0654215</v>
      </c>
      <c r="G9970" s="25"/>
    </row>
    <row r="9971">
      <c r="A9971" s="4" t="s">
        <v>24576</v>
      </c>
      <c r="B9971" s="4" t="s">
        <v>24577</v>
      </c>
      <c r="C9971" s="4" t="s">
        <v>9363</v>
      </c>
      <c r="D9971" s="10">
        <v>1.591720426E9</v>
      </c>
      <c r="E9971" s="25">
        <v>0.06539839</v>
      </c>
      <c r="G9971" s="25"/>
    </row>
    <row r="9972">
      <c r="A9972" s="4" t="s">
        <v>24578</v>
      </c>
      <c r="B9972" s="4" t="s">
        <v>2065</v>
      </c>
      <c r="C9972" s="4" t="s">
        <v>5473</v>
      </c>
      <c r="D9972" s="10">
        <v>1.593008589E9</v>
      </c>
      <c r="E9972" s="25">
        <v>0.06537327</v>
      </c>
      <c r="G9972" s="25"/>
    </row>
    <row r="9973">
      <c r="A9973" s="4" t="s">
        <v>24579</v>
      </c>
      <c r="B9973" s="4" t="s">
        <v>6282</v>
      </c>
      <c r="C9973" s="4" t="s">
        <v>3110</v>
      </c>
      <c r="D9973" s="10">
        <v>1.592491432E9</v>
      </c>
      <c r="E9973" s="25">
        <v>0.06535</v>
      </c>
      <c r="G9973" s="25"/>
    </row>
    <row r="9974">
      <c r="A9974" s="4" t="s">
        <v>24580</v>
      </c>
      <c r="B9974" s="4" t="s">
        <v>13198</v>
      </c>
      <c r="C9974" s="4" t="s">
        <v>8870</v>
      </c>
      <c r="D9974" s="10">
        <v>1.593034776E9</v>
      </c>
      <c r="E9974" s="25">
        <v>0.065330915</v>
      </c>
      <c r="G9974" s="25"/>
    </row>
    <row r="9975">
      <c r="A9975" s="4" t="s">
        <v>24581</v>
      </c>
      <c r="B9975" s="4" t="s">
        <v>1041</v>
      </c>
      <c r="C9975" s="4" t="s">
        <v>2430</v>
      </c>
      <c r="D9975" s="10">
        <v>1.591069261E9</v>
      </c>
      <c r="E9975" s="25">
        <v>0.06526583</v>
      </c>
      <c r="G9975" s="25"/>
    </row>
    <row r="9976">
      <c r="A9976" s="4" t="s">
        <v>24582</v>
      </c>
      <c r="B9976" s="4" t="s">
        <v>20709</v>
      </c>
      <c r="C9976" s="4" t="s">
        <v>5878</v>
      </c>
      <c r="D9976" s="10">
        <v>1.591201711E9</v>
      </c>
      <c r="E9976" s="25">
        <v>0.06524921</v>
      </c>
      <c r="G9976" s="25"/>
    </row>
    <row r="9977">
      <c r="A9977" s="4" t="s">
        <v>24583</v>
      </c>
      <c r="B9977" s="4" t="s">
        <v>1619</v>
      </c>
      <c r="C9977" s="4" t="s">
        <v>6808</v>
      </c>
      <c r="D9977" s="10">
        <v>1.591191774E9</v>
      </c>
      <c r="E9977" s="25">
        <v>0.06524867</v>
      </c>
      <c r="G9977" s="25"/>
    </row>
    <row r="9978">
      <c r="A9978" s="4" t="s">
        <v>24584</v>
      </c>
      <c r="B9978" s="4" t="s">
        <v>3886</v>
      </c>
      <c r="C9978" s="4" t="s">
        <v>4879</v>
      </c>
      <c r="D9978" s="10">
        <v>1.593439197E9</v>
      </c>
      <c r="E9978" s="25">
        <v>0.0652108</v>
      </c>
      <c r="G9978" s="25"/>
    </row>
    <row r="9979">
      <c r="A9979" s="22" t="s">
        <v>24585</v>
      </c>
      <c r="B9979" s="4" t="s">
        <v>1327</v>
      </c>
      <c r="C9979" s="4" t="s">
        <v>6134</v>
      </c>
      <c r="D9979" s="10">
        <v>1.591722543E9</v>
      </c>
      <c r="E9979" s="25">
        <v>0.065188766</v>
      </c>
      <c r="G9979" s="25"/>
    </row>
    <row r="9980">
      <c r="A9980" s="4" t="s">
        <v>24586</v>
      </c>
      <c r="B9980" s="4" t="s">
        <v>872</v>
      </c>
      <c r="C9980" s="4" t="s">
        <v>1966</v>
      </c>
      <c r="D9980" s="10">
        <v>1.593552534E9</v>
      </c>
      <c r="E9980" s="25">
        <v>0.06518019</v>
      </c>
      <c r="G9980" s="25"/>
    </row>
    <row r="9981">
      <c r="A9981" s="4" t="s">
        <v>24587</v>
      </c>
      <c r="B9981" s="4" t="s">
        <v>13819</v>
      </c>
      <c r="C9981" s="4" t="s">
        <v>6909</v>
      </c>
      <c r="D9981" s="10">
        <v>1.591471315E9</v>
      </c>
      <c r="E9981" s="25">
        <v>0.06513365</v>
      </c>
      <c r="G9981" s="25"/>
    </row>
    <row r="9982">
      <c r="A9982" s="22" t="s">
        <v>24588</v>
      </c>
      <c r="B9982" s="4" t="s">
        <v>1372</v>
      </c>
      <c r="C9982" s="4" t="s">
        <v>9571</v>
      </c>
      <c r="D9982" s="10">
        <v>1.591472833E9</v>
      </c>
      <c r="E9982" s="25">
        <v>0.065127395</v>
      </c>
      <c r="G9982" s="25"/>
    </row>
    <row r="9983">
      <c r="A9983" s="4" t="s">
        <v>24589</v>
      </c>
      <c r="B9983" s="4" t="s">
        <v>13815</v>
      </c>
      <c r="C9983" s="4" t="s">
        <v>12437</v>
      </c>
      <c r="D9983" s="10">
        <v>1.591717726E9</v>
      </c>
      <c r="E9983" s="25">
        <v>0.06509771</v>
      </c>
      <c r="G9983" s="25"/>
    </row>
    <row r="9984">
      <c r="A9984" s="4" t="s">
        <v>24590</v>
      </c>
      <c r="B9984" s="4" t="s">
        <v>13752</v>
      </c>
      <c r="C9984" s="4" t="s">
        <v>3226</v>
      </c>
      <c r="D9984" s="10">
        <v>1.591371288E9</v>
      </c>
      <c r="E9984" s="25">
        <v>0.06507105</v>
      </c>
      <c r="G9984" s="25"/>
    </row>
    <row r="9985">
      <c r="A9985" s="22" t="s">
        <v>24591</v>
      </c>
      <c r="B9985" s="4" t="s">
        <v>13817</v>
      </c>
      <c r="C9985" s="4" t="s">
        <v>12259</v>
      </c>
      <c r="D9985" s="10">
        <v>1.591586192E9</v>
      </c>
      <c r="E9985" s="25">
        <v>0.06505652</v>
      </c>
      <c r="G9985" s="25"/>
    </row>
    <row r="9986">
      <c r="A9986" s="4" t="s">
        <v>24592</v>
      </c>
      <c r="B9986" s="4" t="s">
        <v>5714</v>
      </c>
      <c r="C9986" s="4" t="s">
        <v>3778</v>
      </c>
      <c r="D9986" s="10">
        <v>1.59137523E9</v>
      </c>
      <c r="E9986" s="25">
        <v>0.065043606</v>
      </c>
      <c r="G9986" s="25"/>
    </row>
    <row r="9987">
      <c r="A9987" s="4" t="s">
        <v>24593</v>
      </c>
      <c r="B9987" s="4" t="s">
        <v>2989</v>
      </c>
      <c r="C9987" s="4" t="s">
        <v>9977</v>
      </c>
      <c r="D9987" s="10">
        <v>1.591299405E9</v>
      </c>
      <c r="E9987" s="25">
        <v>0.06499823</v>
      </c>
      <c r="G9987" s="25"/>
    </row>
    <row r="9988">
      <c r="A9988" s="4" t="s">
        <v>24594</v>
      </c>
      <c r="B9988" s="4" t="s">
        <v>1619</v>
      </c>
      <c r="C9988" s="4" t="s">
        <v>11897</v>
      </c>
      <c r="D9988" s="10">
        <v>1.591223674E9</v>
      </c>
      <c r="E9988" s="25">
        <v>0.064935006</v>
      </c>
      <c r="G9988" s="25"/>
    </row>
    <row r="9989">
      <c r="A9989" s="4" t="s">
        <v>24595</v>
      </c>
      <c r="B9989" s="4" t="s">
        <v>19621</v>
      </c>
      <c r="C9989" s="4" t="s">
        <v>5692</v>
      </c>
      <c r="D9989" s="10">
        <v>1.593520295E9</v>
      </c>
      <c r="E9989" s="25">
        <v>0.06492449</v>
      </c>
      <c r="G9989" s="25"/>
    </row>
    <row r="9990">
      <c r="A9990" s="4" t="s">
        <v>24596</v>
      </c>
      <c r="B9990" s="4" t="s">
        <v>13311</v>
      </c>
      <c r="C9990" s="4" t="s">
        <v>4562</v>
      </c>
      <c r="D9990" s="10">
        <v>1.59253358E9</v>
      </c>
      <c r="E9990" s="25">
        <v>0.06491707</v>
      </c>
      <c r="G9990" s="25"/>
    </row>
    <row r="9991">
      <c r="A9991" s="4" t="s">
        <v>24597</v>
      </c>
      <c r="B9991" s="4" t="s">
        <v>14667</v>
      </c>
      <c r="C9991" s="4" t="s">
        <v>4715</v>
      </c>
      <c r="D9991" s="10">
        <v>1.592496514E9</v>
      </c>
      <c r="E9991" s="25">
        <v>0.06491205</v>
      </c>
      <c r="G9991" s="25"/>
    </row>
    <row r="9992">
      <c r="A9992" s="4" t="s">
        <v>24598</v>
      </c>
      <c r="B9992" s="4" t="s">
        <v>20736</v>
      </c>
      <c r="C9992" s="4" t="s">
        <v>38</v>
      </c>
      <c r="D9992" s="10">
        <v>1.591944519E9</v>
      </c>
      <c r="E9992" s="25">
        <v>0.06490664</v>
      </c>
      <c r="G9992" s="25"/>
    </row>
    <row r="9993">
      <c r="A9993" s="4" t="s">
        <v>24599</v>
      </c>
      <c r="B9993" s="4" t="s">
        <v>24600</v>
      </c>
      <c r="C9993" s="4" t="s">
        <v>10491</v>
      </c>
      <c r="D9993" s="10">
        <v>1.59208309E9</v>
      </c>
      <c r="E9993" s="25">
        <v>0.064896435</v>
      </c>
      <c r="G9993" s="25"/>
    </row>
    <row r="9994">
      <c r="A9994" s="4" t="s">
        <v>24601</v>
      </c>
      <c r="B9994" s="4" t="s">
        <v>930</v>
      </c>
      <c r="C9994" s="4" t="s">
        <v>5256</v>
      </c>
      <c r="D9994" s="10">
        <v>1.591156683E9</v>
      </c>
      <c r="E9994" s="25">
        <v>0.064891025</v>
      </c>
      <c r="G9994" s="25"/>
    </row>
    <row r="9995">
      <c r="A9995" s="22" t="s">
        <v>24602</v>
      </c>
      <c r="B9995" s="4" t="s">
        <v>13441</v>
      </c>
      <c r="C9995" s="4" t="s">
        <v>4348</v>
      </c>
      <c r="D9995" s="10">
        <v>1.591200193E9</v>
      </c>
      <c r="E9995" s="25">
        <v>0.06488129</v>
      </c>
      <c r="G9995" s="25"/>
    </row>
    <row r="9996">
      <c r="A9996" s="4" t="s">
        <v>24603</v>
      </c>
      <c r="B9996" s="4" t="s">
        <v>925</v>
      </c>
      <c r="C9996" s="4" t="s">
        <v>4640</v>
      </c>
      <c r="D9996" s="10">
        <v>1.592881752E9</v>
      </c>
      <c r="E9996" s="25">
        <v>0.0648428</v>
      </c>
      <c r="G9996" s="25"/>
    </row>
    <row r="9997">
      <c r="A9997" s="22" t="s">
        <v>24604</v>
      </c>
      <c r="B9997" s="4" t="s">
        <v>1067</v>
      </c>
      <c r="C9997" s="4" t="s">
        <v>1381</v>
      </c>
      <c r="D9997" s="10">
        <v>1.591172026E9</v>
      </c>
      <c r="E9997" s="25">
        <v>0.064833134</v>
      </c>
      <c r="G9997" s="25"/>
    </row>
    <row r="9998">
      <c r="A9998" s="4" t="s">
        <v>24605</v>
      </c>
      <c r="B9998" s="4" t="s">
        <v>3014</v>
      </c>
      <c r="C9998" s="4" t="s">
        <v>5728</v>
      </c>
      <c r="D9998" s="10">
        <v>1.591373329E9</v>
      </c>
      <c r="E9998" s="25">
        <v>0.064831585</v>
      </c>
      <c r="G9998" s="25"/>
    </row>
    <row r="9999">
      <c r="A9999" s="4" t="s">
        <v>24605</v>
      </c>
      <c r="B9999" s="4" t="s">
        <v>24606</v>
      </c>
      <c r="C9999" s="4" t="s">
        <v>3869</v>
      </c>
      <c r="D9999" s="10">
        <v>1.592054722E9</v>
      </c>
      <c r="E9999" s="25">
        <v>0.064831585</v>
      </c>
      <c r="G9999" s="25"/>
    </row>
    <row r="10000">
      <c r="A10000" s="4" t="s">
        <v>24607</v>
      </c>
      <c r="B10000" s="4" t="s">
        <v>2056</v>
      </c>
      <c r="C10000" s="4" t="s">
        <v>3085</v>
      </c>
      <c r="D10000" s="10">
        <v>1.591285102E9</v>
      </c>
      <c r="E10000" s="25">
        <v>0.06482177</v>
      </c>
      <c r="G10000" s="25"/>
    </row>
    <row r="10001">
      <c r="A10001" s="22" t="s">
        <v>24608</v>
      </c>
      <c r="B10001" s="4" t="s">
        <v>13784</v>
      </c>
      <c r="C10001" s="4" t="s">
        <v>8981</v>
      </c>
      <c r="D10001" s="10">
        <v>1.592892547E9</v>
      </c>
      <c r="E10001" s="25">
        <v>0.06480214</v>
      </c>
      <c r="G10001" s="25"/>
    </row>
    <row r="10002">
      <c r="A10002" s="22" t="s">
        <v>24609</v>
      </c>
      <c r="B10002" s="4" t="s">
        <v>16424</v>
      </c>
      <c r="C10002" s="4" t="s">
        <v>3055</v>
      </c>
      <c r="D10002" s="10">
        <v>1.591873236E9</v>
      </c>
      <c r="E10002" s="25">
        <v>0.064783126</v>
      </c>
      <c r="G10002" s="25"/>
    </row>
    <row r="10003">
      <c r="A10003" s="4" t="s">
        <v>24610</v>
      </c>
      <c r="B10003" s="4" t="s">
        <v>16908</v>
      </c>
      <c r="C10003" s="4" t="s">
        <v>8827</v>
      </c>
      <c r="D10003" s="10">
        <v>1.591788897E9</v>
      </c>
      <c r="E10003" s="25">
        <v>0.06476055</v>
      </c>
      <c r="G10003" s="25"/>
    </row>
    <row r="10004">
      <c r="A10004" s="4" t="s">
        <v>24611</v>
      </c>
      <c r="B10004" s="4" t="s">
        <v>13135</v>
      </c>
      <c r="C10004" s="4" t="s">
        <v>642</v>
      </c>
      <c r="D10004" s="10">
        <v>1.592332754E9</v>
      </c>
      <c r="E10004" s="25">
        <v>0.06475615</v>
      </c>
      <c r="G10004" s="25"/>
    </row>
    <row r="10005">
      <c r="A10005" s="22" t="s">
        <v>24612</v>
      </c>
      <c r="B10005" s="4" t="s">
        <v>3294</v>
      </c>
      <c r="C10005" s="4" t="s">
        <v>10411</v>
      </c>
      <c r="D10005" s="10">
        <v>1.593120869E9</v>
      </c>
      <c r="E10005" s="25">
        <v>0.06472886</v>
      </c>
      <c r="G10005" s="25"/>
    </row>
    <row r="10006">
      <c r="A10006" s="4" t="s">
        <v>24613</v>
      </c>
      <c r="B10006" s="4" t="s">
        <v>1619</v>
      </c>
      <c r="C10006" s="4" t="s">
        <v>11146</v>
      </c>
      <c r="D10006" s="10">
        <v>1.591223897E9</v>
      </c>
      <c r="E10006" s="25">
        <v>0.06469261</v>
      </c>
      <c r="G10006" s="25"/>
    </row>
    <row r="10007">
      <c r="A10007" s="4" t="s">
        <v>24614</v>
      </c>
      <c r="B10007" s="4" t="s">
        <v>14531</v>
      </c>
      <c r="C10007" s="4" t="s">
        <v>1034</v>
      </c>
      <c r="D10007" s="10">
        <v>1.591832631E9</v>
      </c>
      <c r="E10007" s="25">
        <v>0.06468867</v>
      </c>
      <c r="G10007" s="25"/>
    </row>
    <row r="10008">
      <c r="A10008" s="4" t="s">
        <v>24615</v>
      </c>
      <c r="B10008" s="4" t="s">
        <v>14232</v>
      </c>
      <c r="C10008" s="4" t="s">
        <v>10974</v>
      </c>
      <c r="D10008" s="10">
        <v>1.59103664E9</v>
      </c>
      <c r="E10008" s="25">
        <v>0.06466626</v>
      </c>
      <c r="G10008" s="25"/>
    </row>
    <row r="10009">
      <c r="A10009" s="4" t="s">
        <v>24616</v>
      </c>
      <c r="B10009" s="4" t="s">
        <v>11182</v>
      </c>
      <c r="C10009" s="4" t="s">
        <v>10248</v>
      </c>
      <c r="D10009" s="10">
        <v>1.592265096E9</v>
      </c>
      <c r="E10009" s="25">
        <v>0.06465451</v>
      </c>
      <c r="G10009" s="25"/>
    </row>
    <row r="10010">
      <c r="A10010" s="22" t="s">
        <v>24617</v>
      </c>
      <c r="B10010" s="4" t="s">
        <v>9663</v>
      </c>
      <c r="C10010" s="4" t="s">
        <v>11728</v>
      </c>
      <c r="D10010" s="10">
        <v>1.591405883E9</v>
      </c>
      <c r="E10010" s="25">
        <v>0.0646409</v>
      </c>
      <c r="G10010" s="25"/>
    </row>
    <row r="10011">
      <c r="A10011" s="22" t="s">
        <v>24618</v>
      </c>
      <c r="B10011" s="4" t="s">
        <v>1619</v>
      </c>
      <c r="C10011" s="4" t="s">
        <v>8303</v>
      </c>
      <c r="D10011" s="10">
        <v>1.592414234E9</v>
      </c>
      <c r="E10011" s="25">
        <v>0.06460063</v>
      </c>
      <c r="G10011" s="25"/>
    </row>
    <row r="10012">
      <c r="A10012" s="4" t="s">
        <v>24619</v>
      </c>
      <c r="B10012" s="4" t="s">
        <v>13311</v>
      </c>
      <c r="C10012" s="4" t="s">
        <v>5973</v>
      </c>
      <c r="D10012" s="10">
        <v>1.591051255E9</v>
      </c>
      <c r="E10012" s="25">
        <v>0.06459058</v>
      </c>
      <c r="G10012" s="25"/>
    </row>
    <row r="10013">
      <c r="A10013" s="4" t="s">
        <v>24620</v>
      </c>
      <c r="B10013" s="4" t="s">
        <v>16738</v>
      </c>
      <c r="C10013" s="4" t="s">
        <v>1978</v>
      </c>
      <c r="D10013" s="10">
        <v>1.592861156E9</v>
      </c>
      <c r="E10013" s="25">
        <v>0.064535856</v>
      </c>
      <c r="G10013" s="25"/>
    </row>
    <row r="10014">
      <c r="A10014" s="22" t="s">
        <v>24621</v>
      </c>
      <c r="B10014" s="4" t="s">
        <v>930</v>
      </c>
      <c r="C10014" s="4" t="s">
        <v>7808</v>
      </c>
      <c r="D10014" s="10">
        <v>1.593451672E9</v>
      </c>
      <c r="E10014" s="25">
        <v>0.06452094</v>
      </c>
      <c r="G10014" s="25"/>
    </row>
    <row r="10015">
      <c r="A10015" s="4" t="s">
        <v>24622</v>
      </c>
      <c r="B10015" s="4" t="s">
        <v>14427</v>
      </c>
      <c r="C10015" s="4" t="s">
        <v>4299</v>
      </c>
      <c r="D10015" s="10">
        <v>1.593542636E9</v>
      </c>
      <c r="E10015" s="25">
        <v>0.06448237</v>
      </c>
      <c r="G10015" s="25"/>
    </row>
    <row r="10016">
      <c r="A10016" s="4" t="s">
        <v>24623</v>
      </c>
      <c r="B10016" s="4" t="s">
        <v>18220</v>
      </c>
      <c r="C10016" s="4" t="s">
        <v>9040</v>
      </c>
      <c r="D10016" s="10">
        <v>1.592059384E9</v>
      </c>
      <c r="E10016" s="25">
        <v>0.06445632</v>
      </c>
      <c r="G10016" s="25"/>
    </row>
    <row r="10017">
      <c r="A10017" s="4" t="s">
        <v>24624</v>
      </c>
      <c r="B10017" s="4" t="s">
        <v>15715</v>
      </c>
      <c r="C10017" s="4" t="s">
        <v>6868</v>
      </c>
      <c r="D10017" s="10">
        <v>1.591990779E9</v>
      </c>
      <c r="E10017" s="25">
        <v>0.06444936</v>
      </c>
      <c r="G10017" s="25"/>
    </row>
    <row r="10018">
      <c r="A10018" s="4" t="s">
        <v>24625</v>
      </c>
      <c r="B10018" s="4" t="s">
        <v>3294</v>
      </c>
      <c r="C10018" s="4" t="s">
        <v>9336</v>
      </c>
      <c r="D10018" s="10">
        <v>1.593001728E9</v>
      </c>
      <c r="E10018" s="25">
        <v>0.0644397</v>
      </c>
      <c r="G10018" s="25"/>
    </row>
    <row r="10019">
      <c r="A10019" s="22" t="s">
        <v>24626</v>
      </c>
      <c r="B10019" s="4" t="s">
        <v>11591</v>
      </c>
      <c r="C10019" s="4" t="s">
        <v>1494</v>
      </c>
      <c r="D10019" s="10">
        <v>1.593143226E9</v>
      </c>
      <c r="E10019" s="25">
        <v>0.06442215</v>
      </c>
      <c r="G10019" s="25"/>
    </row>
    <row r="10020">
      <c r="A10020" s="4" t="s">
        <v>24627</v>
      </c>
      <c r="B10020" s="4" t="s">
        <v>16738</v>
      </c>
      <c r="C10020" s="4" t="s">
        <v>6399</v>
      </c>
      <c r="D10020" s="10">
        <v>1.592533486E9</v>
      </c>
      <c r="E10020" s="25">
        <v>0.06441458</v>
      </c>
      <c r="G10020" s="25"/>
    </row>
    <row r="10021">
      <c r="A10021" s="4" t="s">
        <v>24628</v>
      </c>
      <c r="B10021" s="4" t="s">
        <v>14756</v>
      </c>
      <c r="C10021" s="4" t="s">
        <v>5105</v>
      </c>
      <c r="D10021" s="10">
        <v>1.593228919E9</v>
      </c>
      <c r="E10021" s="25">
        <v>0.0643992</v>
      </c>
      <c r="G10021" s="25"/>
    </row>
    <row r="10022">
      <c r="A10022" s="4" t="s">
        <v>24629</v>
      </c>
      <c r="B10022" s="4" t="s">
        <v>3259</v>
      </c>
      <c r="C10022" s="4" t="s">
        <v>11901</v>
      </c>
      <c r="D10022" s="10">
        <v>1.592797327E9</v>
      </c>
      <c r="E10022" s="25">
        <v>0.06439843</v>
      </c>
      <c r="G10022" s="25"/>
    </row>
    <row r="10023">
      <c r="A10023" s="4" t="s">
        <v>24630</v>
      </c>
      <c r="B10023" s="4" t="s">
        <v>23414</v>
      </c>
      <c r="C10023" s="4" t="s">
        <v>9705</v>
      </c>
      <c r="D10023" s="10">
        <v>1.591731466E9</v>
      </c>
      <c r="E10023" s="25">
        <v>0.06438119</v>
      </c>
      <c r="G10023" s="25"/>
    </row>
    <row r="10024">
      <c r="A10024" s="4" t="s">
        <v>24631</v>
      </c>
      <c r="B10024" s="4" t="s">
        <v>15928</v>
      </c>
      <c r="C10024" s="4" t="s">
        <v>4607</v>
      </c>
      <c r="D10024" s="10">
        <v>1.591569751E9</v>
      </c>
      <c r="E10024" s="25">
        <v>0.06434981</v>
      </c>
      <c r="G10024" s="25"/>
    </row>
    <row r="10025">
      <c r="A10025" s="4" t="s">
        <v>24632</v>
      </c>
      <c r="B10025" s="4" t="s">
        <v>1619</v>
      </c>
      <c r="C10025" s="4" t="s">
        <v>1774</v>
      </c>
      <c r="D10025" s="10">
        <v>1.591109382E9</v>
      </c>
      <c r="E10025" s="25">
        <v>0.06433404</v>
      </c>
      <c r="G10025" s="25"/>
    </row>
    <row r="10026">
      <c r="A10026" s="4" t="s">
        <v>24633</v>
      </c>
      <c r="B10026" s="4" t="s">
        <v>16033</v>
      </c>
      <c r="C10026" s="4" t="s">
        <v>6083</v>
      </c>
      <c r="D10026" s="10">
        <v>1.592756232E9</v>
      </c>
      <c r="E10026" s="25">
        <v>0.06432763</v>
      </c>
      <c r="G10026" s="25"/>
    </row>
    <row r="10027">
      <c r="A10027" s="4" t="s">
        <v>24634</v>
      </c>
      <c r="B10027" s="4" t="s">
        <v>10639</v>
      </c>
      <c r="C10027" s="4" t="s">
        <v>1079</v>
      </c>
      <c r="D10027" s="10">
        <v>1.591318352E9</v>
      </c>
      <c r="E10027" s="25">
        <v>0.06431966</v>
      </c>
      <c r="G10027" s="25"/>
    </row>
    <row r="10028">
      <c r="A10028" s="4" t="s">
        <v>24635</v>
      </c>
      <c r="B10028" s="4" t="s">
        <v>11083</v>
      </c>
      <c r="C10028" s="4" t="s">
        <v>10915</v>
      </c>
      <c r="D10028" s="10">
        <v>1.591919597E9</v>
      </c>
      <c r="E10028" s="25">
        <v>0.06431866</v>
      </c>
      <c r="G10028" s="25"/>
    </row>
    <row r="10029">
      <c r="A10029" s="4" t="s">
        <v>24636</v>
      </c>
      <c r="B10029" s="4" t="s">
        <v>17062</v>
      </c>
      <c r="C10029" s="4" t="s">
        <v>2273</v>
      </c>
      <c r="D10029" s="10">
        <v>1.592838411E9</v>
      </c>
      <c r="E10029" s="25">
        <v>0.064317346</v>
      </c>
      <c r="G10029" s="25"/>
    </row>
    <row r="10030">
      <c r="A10030" s="4" t="s">
        <v>24637</v>
      </c>
      <c r="B10030" s="4" t="s">
        <v>17062</v>
      </c>
      <c r="C10030" s="4" t="s">
        <v>12455</v>
      </c>
      <c r="D10030" s="10">
        <v>1.591885766E9</v>
      </c>
      <c r="E10030" s="25">
        <v>0.06430042</v>
      </c>
      <c r="G10030" s="25"/>
    </row>
    <row r="10031">
      <c r="A10031" s="4" t="s">
        <v>24638</v>
      </c>
      <c r="B10031" s="4" t="s">
        <v>13146</v>
      </c>
      <c r="C10031" s="4" t="s">
        <v>371</v>
      </c>
      <c r="D10031" s="10">
        <v>1.593469749E9</v>
      </c>
      <c r="E10031" s="25">
        <v>0.06429779</v>
      </c>
      <c r="G10031" s="25"/>
    </row>
    <row r="10032">
      <c r="A10032" s="4" t="s">
        <v>24639</v>
      </c>
      <c r="B10032" s="4" t="s">
        <v>13376</v>
      </c>
      <c r="C10032" s="4" t="s">
        <v>2462</v>
      </c>
      <c r="D10032" s="10">
        <v>1.592534711E9</v>
      </c>
      <c r="E10032" s="25">
        <v>0.064289905</v>
      </c>
      <c r="G10032" s="25"/>
    </row>
    <row r="10033">
      <c r="A10033" s="4" t="s">
        <v>24640</v>
      </c>
      <c r="B10033" s="4" t="s">
        <v>19318</v>
      </c>
      <c r="C10033" s="4" t="s">
        <v>11291</v>
      </c>
      <c r="D10033" s="10">
        <v>1.591447121E9</v>
      </c>
      <c r="E10033" s="25">
        <v>0.0642392</v>
      </c>
      <c r="G10033" s="25"/>
    </row>
    <row r="10034">
      <c r="A10034" s="4" t="s">
        <v>24641</v>
      </c>
      <c r="B10034" s="4" t="s">
        <v>2645</v>
      </c>
      <c r="C10034" s="4" t="s">
        <v>339</v>
      </c>
      <c r="D10034" s="10">
        <v>1.592050675E9</v>
      </c>
      <c r="E10034" s="25">
        <v>0.06423402</v>
      </c>
      <c r="G10034" s="25"/>
    </row>
    <row r="10035">
      <c r="A10035" s="4" t="s">
        <v>24642</v>
      </c>
      <c r="B10035" s="4" t="s">
        <v>15298</v>
      </c>
      <c r="C10035" s="4" t="s">
        <v>4753</v>
      </c>
      <c r="D10035" s="10">
        <v>1.591652532E9</v>
      </c>
      <c r="E10035" s="25">
        <v>0.06423085</v>
      </c>
      <c r="G10035" s="25"/>
    </row>
    <row r="10036">
      <c r="A10036" s="4" t="s">
        <v>24643</v>
      </c>
      <c r="B10036" s="4" t="s">
        <v>13129</v>
      </c>
      <c r="C10036" s="4" t="s">
        <v>10948</v>
      </c>
      <c r="D10036" s="10">
        <v>1.5915589E9</v>
      </c>
      <c r="E10036" s="25">
        <v>0.06421315</v>
      </c>
      <c r="G10036" s="25"/>
    </row>
    <row r="10037">
      <c r="A10037" s="22" t="s">
        <v>24644</v>
      </c>
      <c r="B10037" s="4" t="s">
        <v>24645</v>
      </c>
      <c r="C10037" s="4" t="s">
        <v>3149</v>
      </c>
      <c r="D10037" s="10">
        <v>1.59218979E9</v>
      </c>
      <c r="E10037" s="25">
        <v>0.064210445</v>
      </c>
      <c r="G10037" s="25"/>
    </row>
    <row r="10038">
      <c r="A10038" s="4" t="s">
        <v>24646</v>
      </c>
      <c r="B10038" s="4" t="s">
        <v>2146</v>
      </c>
      <c r="C10038" s="4" t="s">
        <v>4240</v>
      </c>
      <c r="D10038" s="10">
        <v>1.592324292E9</v>
      </c>
      <c r="E10038" s="25">
        <v>0.06415796</v>
      </c>
      <c r="G10038" s="25"/>
    </row>
    <row r="10039">
      <c r="A10039" s="4" t="s">
        <v>24647</v>
      </c>
      <c r="B10039" s="4" t="s">
        <v>21068</v>
      </c>
      <c r="C10039" s="4" t="s">
        <v>1398</v>
      </c>
      <c r="D10039" s="10">
        <v>1.592101038E9</v>
      </c>
      <c r="E10039" s="25">
        <v>0.06415139</v>
      </c>
      <c r="G10039" s="25"/>
    </row>
    <row r="10040">
      <c r="A10040" s="4" t="s">
        <v>24648</v>
      </c>
      <c r="B10040" s="4" t="s">
        <v>14696</v>
      </c>
      <c r="C10040" s="4" t="s">
        <v>3844</v>
      </c>
      <c r="D10040" s="10">
        <v>1.59238221E9</v>
      </c>
      <c r="E10040" s="25">
        <v>0.06413856</v>
      </c>
      <c r="G10040" s="25"/>
    </row>
    <row r="10041">
      <c r="A10041" s="4" t="s">
        <v>24649</v>
      </c>
      <c r="B10041" s="4" t="s">
        <v>1619</v>
      </c>
      <c r="C10041" s="4" t="s">
        <v>1184</v>
      </c>
      <c r="D10041" s="10">
        <v>1.592693578E9</v>
      </c>
      <c r="E10041" s="25">
        <v>0.06413616</v>
      </c>
      <c r="G10041" s="25"/>
    </row>
    <row r="10042">
      <c r="A10042" s="4" t="s">
        <v>24650</v>
      </c>
      <c r="B10042" s="4" t="s">
        <v>1790</v>
      </c>
      <c r="C10042" s="4" t="s">
        <v>9973</v>
      </c>
      <c r="D10042" s="10">
        <v>1.591120326E9</v>
      </c>
      <c r="E10042" s="25">
        <v>0.06413176</v>
      </c>
      <c r="G10042" s="25"/>
    </row>
    <row r="10043">
      <c r="A10043" s="4" t="s">
        <v>24651</v>
      </c>
      <c r="B10043" s="4" t="s">
        <v>20860</v>
      </c>
      <c r="C10043" s="4" t="s">
        <v>901</v>
      </c>
      <c r="D10043" s="10">
        <v>1.591950339E9</v>
      </c>
      <c r="E10043" s="25">
        <v>0.064129055</v>
      </c>
      <c r="G10043" s="25"/>
    </row>
    <row r="10044">
      <c r="A10044" s="4" t="s">
        <v>24652</v>
      </c>
      <c r="B10044" s="4" t="s">
        <v>14103</v>
      </c>
      <c r="C10044" s="4" t="s">
        <v>2620</v>
      </c>
      <c r="D10044" s="10">
        <v>1.592705874E9</v>
      </c>
      <c r="E10044" s="25">
        <v>0.06411762</v>
      </c>
      <c r="G10044" s="25"/>
    </row>
    <row r="10045">
      <c r="A10045" s="22" t="s">
        <v>24653</v>
      </c>
      <c r="B10045" s="4" t="s">
        <v>14817</v>
      </c>
      <c r="C10045" s="4" t="s">
        <v>6064</v>
      </c>
      <c r="D10045" s="10">
        <v>1.593113628E9</v>
      </c>
      <c r="E10045" s="25">
        <v>0.06409945</v>
      </c>
      <c r="G10045" s="25"/>
    </row>
    <row r="10046">
      <c r="A10046" s="4" t="s">
        <v>24654</v>
      </c>
      <c r="B10046" s="4" t="s">
        <v>24655</v>
      </c>
      <c r="C10046" s="4" t="s">
        <v>7626</v>
      </c>
      <c r="D10046" s="10">
        <v>1.59254098E9</v>
      </c>
      <c r="E10046" s="25">
        <v>0.06408716</v>
      </c>
      <c r="G10046" s="25"/>
    </row>
    <row r="10047">
      <c r="A10047" s="4" t="s">
        <v>24656</v>
      </c>
      <c r="B10047" s="4" t="s">
        <v>5941</v>
      </c>
      <c r="C10047" s="4" t="s">
        <v>6606</v>
      </c>
      <c r="D10047" s="10">
        <v>1.592352055E9</v>
      </c>
      <c r="E10047" s="25">
        <v>0.06406807</v>
      </c>
      <c r="G10047" s="25"/>
    </row>
    <row r="10048">
      <c r="A10048" s="24" t="s">
        <v>3454</v>
      </c>
      <c r="B10048" s="4" t="s">
        <v>12245</v>
      </c>
      <c r="C10048" s="4" t="s">
        <v>12247</v>
      </c>
      <c r="D10048" s="10">
        <v>1.593092719E9</v>
      </c>
      <c r="E10048" s="25">
        <v>0.064041555</v>
      </c>
      <c r="G10048" s="25"/>
    </row>
    <row r="10049">
      <c r="A10049" s="4" t="s">
        <v>24657</v>
      </c>
      <c r="B10049" s="4" t="s">
        <v>3673</v>
      </c>
      <c r="C10049" s="4" t="s">
        <v>3675</v>
      </c>
      <c r="D10049" s="10">
        <v>1.592065965E9</v>
      </c>
      <c r="E10049" s="25">
        <v>0.06402316</v>
      </c>
      <c r="G10049" s="25"/>
    </row>
    <row r="10050">
      <c r="A10050" s="4" t="s">
        <v>24658</v>
      </c>
      <c r="B10050" s="4" t="s">
        <v>13663</v>
      </c>
      <c r="C10050" s="4" t="s">
        <v>12568</v>
      </c>
      <c r="D10050" s="10">
        <v>1.593266825E9</v>
      </c>
      <c r="E10050" s="25">
        <v>0.064007856</v>
      </c>
      <c r="G10050" s="25"/>
    </row>
    <row r="10051">
      <c r="A10051" s="4" t="s">
        <v>24659</v>
      </c>
      <c r="B10051" s="4" t="s">
        <v>16594</v>
      </c>
      <c r="C10051" s="4" t="s">
        <v>6577</v>
      </c>
      <c r="D10051" s="10">
        <v>1.591532219E9</v>
      </c>
      <c r="E10051" s="25">
        <v>0.063995875</v>
      </c>
      <c r="G10051" s="25"/>
    </row>
    <row r="10052">
      <c r="A10052" s="4" t="s">
        <v>24660</v>
      </c>
      <c r="B10052" s="4" t="s">
        <v>13230</v>
      </c>
      <c r="C10052" s="4" t="s">
        <v>11058</v>
      </c>
      <c r="D10052" s="10">
        <v>1.591988569E9</v>
      </c>
      <c r="E10052" s="25">
        <v>0.06398405</v>
      </c>
      <c r="G10052" s="25"/>
    </row>
    <row r="10053">
      <c r="A10053" s="4" t="s">
        <v>24661</v>
      </c>
      <c r="B10053" s="4" t="s">
        <v>862</v>
      </c>
      <c r="C10053" s="4" t="s">
        <v>10002</v>
      </c>
      <c r="D10053" s="10">
        <v>1.592450121E9</v>
      </c>
      <c r="E10053" s="25">
        <v>0.06397964</v>
      </c>
      <c r="G10053" s="25"/>
    </row>
    <row r="10054">
      <c r="A10054" s="4" t="s">
        <v>24662</v>
      </c>
      <c r="B10054" s="4" t="s">
        <v>930</v>
      </c>
      <c r="C10054" s="4" t="s">
        <v>7011</v>
      </c>
      <c r="D10054" s="10">
        <v>1.591291219E9</v>
      </c>
      <c r="E10054" s="25">
        <v>0.06395035</v>
      </c>
      <c r="G10054" s="25"/>
    </row>
    <row r="10055">
      <c r="A10055" s="4" t="s">
        <v>24663</v>
      </c>
      <c r="B10055" s="4" t="s">
        <v>13108</v>
      </c>
      <c r="C10055" s="4" t="s">
        <v>12272</v>
      </c>
      <c r="D10055" s="10">
        <v>1.592582682E9</v>
      </c>
      <c r="E10055" s="25">
        <v>0.063945636</v>
      </c>
      <c r="G10055" s="25"/>
    </row>
    <row r="10056">
      <c r="A10056" s="4" t="s">
        <v>24664</v>
      </c>
      <c r="B10056" s="4" t="s">
        <v>17515</v>
      </c>
      <c r="C10056" s="4" t="s">
        <v>980</v>
      </c>
      <c r="D10056" s="10">
        <v>1.593057005E9</v>
      </c>
      <c r="E10056" s="25">
        <v>0.06393149</v>
      </c>
      <c r="G10056" s="25"/>
    </row>
    <row r="10057">
      <c r="A10057" s="4" t="s">
        <v>24665</v>
      </c>
      <c r="B10057" s="4" t="s">
        <v>13425</v>
      </c>
      <c r="C10057" s="4" t="s">
        <v>8289</v>
      </c>
      <c r="D10057" s="10">
        <v>1.591118246E9</v>
      </c>
      <c r="E10057" s="25">
        <v>0.06393048</v>
      </c>
      <c r="G10057" s="25"/>
    </row>
    <row r="10058">
      <c r="A10058" s="4" t="s">
        <v>24666</v>
      </c>
      <c r="B10058" s="4" t="s">
        <v>13098</v>
      </c>
      <c r="C10058" s="4" t="s">
        <v>12488</v>
      </c>
      <c r="D10058" s="10">
        <v>1.591026308E9</v>
      </c>
      <c r="E10058" s="25">
        <v>0.063927315</v>
      </c>
      <c r="G10058" s="25"/>
    </row>
    <row r="10059">
      <c r="A10059" s="4" t="s">
        <v>24667</v>
      </c>
      <c r="B10059" s="4" t="s">
        <v>19150</v>
      </c>
      <c r="C10059" s="4" t="s">
        <v>5899</v>
      </c>
      <c r="D10059" s="10">
        <v>1.591197645E9</v>
      </c>
      <c r="E10059" s="25">
        <v>0.0639059</v>
      </c>
      <c r="G10059" s="25"/>
    </row>
    <row r="10060">
      <c r="A10060" s="4" t="s">
        <v>24668</v>
      </c>
      <c r="B10060" s="4" t="s">
        <v>1057</v>
      </c>
      <c r="C10060" s="4" t="s">
        <v>9583</v>
      </c>
      <c r="D10060" s="10">
        <v>1.593490973E9</v>
      </c>
      <c r="E10060" s="25">
        <v>0.063878775</v>
      </c>
      <c r="G10060" s="25"/>
    </row>
    <row r="10061">
      <c r="A10061" s="4" t="s">
        <v>24669</v>
      </c>
      <c r="B10061" s="4" t="s">
        <v>13713</v>
      </c>
      <c r="C10061" s="4" t="s">
        <v>10199</v>
      </c>
      <c r="D10061" s="10">
        <v>1.59190427E9</v>
      </c>
      <c r="E10061" s="25">
        <v>0.0638712</v>
      </c>
      <c r="G10061" s="25"/>
    </row>
    <row r="10062">
      <c r="A10062" s="4" t="s">
        <v>24670</v>
      </c>
      <c r="B10062" s="4" t="s">
        <v>6636</v>
      </c>
      <c r="C10062" s="4" t="s">
        <v>10126</v>
      </c>
      <c r="D10062" s="10">
        <v>1.592321187E9</v>
      </c>
      <c r="E10062" s="25">
        <v>0.063868105</v>
      </c>
      <c r="G10062" s="25"/>
    </row>
    <row r="10063">
      <c r="A10063" s="4" t="s">
        <v>24671</v>
      </c>
      <c r="B10063" s="4" t="s">
        <v>13492</v>
      </c>
      <c r="C10063" s="4" t="s">
        <v>5029</v>
      </c>
      <c r="D10063" s="10">
        <v>1.593080344E9</v>
      </c>
      <c r="E10063" s="25">
        <v>0.06386664</v>
      </c>
      <c r="G10063" s="25"/>
    </row>
    <row r="10064">
      <c r="A10064" s="22" t="s">
        <v>24672</v>
      </c>
      <c r="B10064" s="4" t="s">
        <v>13695</v>
      </c>
      <c r="C10064" s="4" t="s">
        <v>10701</v>
      </c>
      <c r="D10064" s="10">
        <v>1.593162552E9</v>
      </c>
      <c r="E10064" s="25">
        <v>0.0638106</v>
      </c>
      <c r="G10064" s="25"/>
    </row>
    <row r="10065">
      <c r="A10065" s="22" t="s">
        <v>24673</v>
      </c>
      <c r="B10065" s="4" t="s">
        <v>17025</v>
      </c>
      <c r="C10065" s="4" t="s">
        <v>5038</v>
      </c>
      <c r="D10065" s="10">
        <v>1.593057034E9</v>
      </c>
      <c r="E10065" s="25">
        <v>0.06378332</v>
      </c>
      <c r="G10065" s="25"/>
    </row>
    <row r="10066">
      <c r="A10066" s="4" t="s">
        <v>24674</v>
      </c>
      <c r="B10066" s="4" t="s">
        <v>1619</v>
      </c>
      <c r="C10066" s="4" t="s">
        <v>8003</v>
      </c>
      <c r="D10066" s="10">
        <v>1.591115335E9</v>
      </c>
      <c r="E10066" s="25">
        <v>0.06376685</v>
      </c>
      <c r="G10066" s="25"/>
    </row>
    <row r="10067">
      <c r="A10067" s="4" t="s">
        <v>24675</v>
      </c>
      <c r="B10067" s="4" t="s">
        <v>2146</v>
      </c>
      <c r="C10067" s="4" t="s">
        <v>11277</v>
      </c>
      <c r="D10067" s="10">
        <v>1.592972308E9</v>
      </c>
      <c r="E10067" s="25">
        <v>0.06376492</v>
      </c>
      <c r="G10067" s="25"/>
    </row>
    <row r="10068">
      <c r="A10068" s="4" t="s">
        <v>24676</v>
      </c>
      <c r="B10068" s="4" t="s">
        <v>1057</v>
      </c>
      <c r="C10068" s="4" t="s">
        <v>9957</v>
      </c>
      <c r="D10068" s="10">
        <v>1.591017586E9</v>
      </c>
      <c r="E10068" s="25">
        <v>0.06373717</v>
      </c>
      <c r="G10068" s="25"/>
    </row>
    <row r="10069">
      <c r="A10069" s="22" t="s">
        <v>24677</v>
      </c>
      <c r="B10069" s="4" t="s">
        <v>1790</v>
      </c>
      <c r="C10069" s="4" t="s">
        <v>7148</v>
      </c>
      <c r="D10069" s="10">
        <v>1.591027611E9</v>
      </c>
      <c r="E10069" s="25">
        <v>0.06369759</v>
      </c>
      <c r="G10069" s="25"/>
    </row>
    <row r="10070">
      <c r="A10070" s="4" t="s">
        <v>24678</v>
      </c>
      <c r="B10070" s="4" t="s">
        <v>886</v>
      </c>
      <c r="C10070" s="4" t="s">
        <v>6844</v>
      </c>
      <c r="D10070" s="10">
        <v>1.591573325E9</v>
      </c>
      <c r="E10070" s="25">
        <v>0.06369033</v>
      </c>
      <c r="G10070" s="25"/>
    </row>
    <row r="10071">
      <c r="A10071" s="22" t="s">
        <v>24679</v>
      </c>
      <c r="B10071" s="4" t="s">
        <v>2146</v>
      </c>
      <c r="C10071" s="4" t="s">
        <v>318</v>
      </c>
      <c r="D10071" s="10">
        <v>1.59106758E9</v>
      </c>
      <c r="E10071" s="25">
        <v>0.06368647</v>
      </c>
      <c r="G10071" s="25"/>
    </row>
    <row r="10072">
      <c r="A10072" s="4" t="s">
        <v>24680</v>
      </c>
      <c r="B10072" s="4" t="s">
        <v>1790</v>
      </c>
      <c r="C10072" s="4" t="s">
        <v>6712</v>
      </c>
      <c r="D10072" s="10">
        <v>1.591889952E9</v>
      </c>
      <c r="E10072" s="25">
        <v>0.063668534</v>
      </c>
      <c r="G10072" s="25"/>
    </row>
    <row r="10073">
      <c r="A10073" s="4" t="s">
        <v>24681</v>
      </c>
      <c r="B10073" s="4" t="s">
        <v>7690</v>
      </c>
      <c r="C10073" s="4" t="s">
        <v>3819</v>
      </c>
      <c r="D10073" s="10">
        <v>1.591808252E9</v>
      </c>
      <c r="E10073" s="25">
        <v>0.06365539</v>
      </c>
      <c r="G10073" s="25"/>
    </row>
    <row r="10074">
      <c r="A10074" s="4" t="s">
        <v>24682</v>
      </c>
      <c r="B10074" s="4" t="s">
        <v>21085</v>
      </c>
      <c r="C10074" s="4" t="s">
        <v>10552</v>
      </c>
      <c r="D10074" s="10">
        <v>1.592432567E9</v>
      </c>
      <c r="E10074" s="25">
        <v>0.06362965</v>
      </c>
      <c r="G10074" s="25"/>
    </row>
    <row r="10075">
      <c r="A10075" s="4" t="s">
        <v>24683</v>
      </c>
      <c r="B10075" s="4" t="s">
        <v>16535</v>
      </c>
      <c r="C10075" s="4" t="s">
        <v>7180</v>
      </c>
      <c r="D10075" s="10">
        <v>1.591393465E9</v>
      </c>
      <c r="E10075" s="25">
        <v>0.06362092</v>
      </c>
      <c r="G10075" s="25"/>
    </row>
    <row r="10076">
      <c r="A10076" s="4" t="s">
        <v>24684</v>
      </c>
      <c r="B10076" s="4" t="s">
        <v>11591</v>
      </c>
      <c r="C10076" s="4" t="s">
        <v>14</v>
      </c>
      <c r="D10076" s="10">
        <v>1.5910586E9</v>
      </c>
      <c r="E10076" s="25">
        <v>0.06361752</v>
      </c>
      <c r="G10076" s="25"/>
    </row>
    <row r="10077">
      <c r="A10077" s="4" t="s">
        <v>24685</v>
      </c>
      <c r="B10077" s="4" t="s">
        <v>14283</v>
      </c>
      <c r="C10077" s="4" t="s">
        <v>34</v>
      </c>
      <c r="D10077" s="10">
        <v>1.592752814E9</v>
      </c>
      <c r="E10077" s="25">
        <v>0.06360183</v>
      </c>
      <c r="G10077" s="25"/>
    </row>
    <row r="10078">
      <c r="A10078" s="4" t="s">
        <v>24686</v>
      </c>
      <c r="B10078" s="4" t="s">
        <v>7979</v>
      </c>
      <c r="C10078" s="4" t="s">
        <v>1065</v>
      </c>
      <c r="D10078" s="10">
        <v>1.591023995E9</v>
      </c>
      <c r="E10078" s="25">
        <v>0.06360028</v>
      </c>
      <c r="G10078" s="25"/>
    </row>
    <row r="10079">
      <c r="A10079" s="4" t="s">
        <v>24687</v>
      </c>
      <c r="B10079" s="4" t="s">
        <v>13280</v>
      </c>
      <c r="C10079" s="4" t="s">
        <v>10078</v>
      </c>
      <c r="D10079" s="10">
        <v>1.591973158E9</v>
      </c>
      <c r="E10079" s="25">
        <v>0.06356998</v>
      </c>
      <c r="G10079" s="25"/>
    </row>
    <row r="10080">
      <c r="A10080" s="4" t="s">
        <v>24688</v>
      </c>
      <c r="B10080" s="4" t="s">
        <v>17460</v>
      </c>
      <c r="C10080" s="4" t="s">
        <v>233</v>
      </c>
      <c r="D10080" s="10">
        <v>1.593262791E9</v>
      </c>
      <c r="E10080" s="25">
        <v>0.0635672</v>
      </c>
      <c r="G10080" s="25"/>
    </row>
    <row r="10081">
      <c r="A10081" s="4" t="s">
        <v>24689</v>
      </c>
      <c r="B10081" s="4" t="s">
        <v>17202</v>
      </c>
      <c r="C10081" s="4" t="s">
        <v>5731</v>
      </c>
      <c r="D10081" s="10">
        <v>1.59345899E9</v>
      </c>
      <c r="E10081" s="25">
        <v>0.063549966</v>
      </c>
      <c r="G10081" s="25"/>
    </row>
    <row r="10082">
      <c r="A10082" s="4" t="s">
        <v>24690</v>
      </c>
      <c r="B10082" s="4" t="s">
        <v>3858</v>
      </c>
      <c r="C10082" s="4" t="s">
        <v>6141</v>
      </c>
      <c r="D10082" s="10">
        <v>1.593034659E9</v>
      </c>
      <c r="E10082" s="25">
        <v>0.06350026</v>
      </c>
      <c r="G10082" s="25"/>
    </row>
    <row r="10083">
      <c r="A10083" s="4" t="s">
        <v>24691</v>
      </c>
      <c r="B10083" s="4" t="s">
        <v>16914</v>
      </c>
      <c r="C10083" s="4" t="s">
        <v>74</v>
      </c>
      <c r="D10083" s="10">
        <v>1.591937396E9</v>
      </c>
      <c r="E10083" s="25">
        <v>0.06350003</v>
      </c>
      <c r="G10083" s="25"/>
    </row>
    <row r="10084">
      <c r="A10084" s="4" t="s">
        <v>24692</v>
      </c>
      <c r="B10084" s="4" t="s">
        <v>7379</v>
      </c>
      <c r="C10084" s="4" t="s">
        <v>11480</v>
      </c>
      <c r="D10084" s="10">
        <v>1.592184066E9</v>
      </c>
      <c r="E10084" s="25">
        <v>0.06346077</v>
      </c>
      <c r="G10084" s="25"/>
    </row>
    <row r="10085">
      <c r="A10085" s="4" t="s">
        <v>24693</v>
      </c>
      <c r="B10085" s="4" t="s">
        <v>1281</v>
      </c>
      <c r="C10085" s="4" t="s">
        <v>8576</v>
      </c>
      <c r="D10085" s="10">
        <v>1.59265696E9</v>
      </c>
      <c r="E10085" s="25">
        <v>0.06342559</v>
      </c>
      <c r="G10085" s="25"/>
    </row>
    <row r="10086">
      <c r="A10086" s="4" t="s">
        <v>24694</v>
      </c>
      <c r="B10086" s="4" t="s">
        <v>13689</v>
      </c>
      <c r="C10086" s="4" t="s">
        <v>11917</v>
      </c>
      <c r="D10086" s="10">
        <v>1.592698405E9</v>
      </c>
      <c r="E10086" s="25">
        <v>0.06341261</v>
      </c>
      <c r="G10086" s="25"/>
    </row>
    <row r="10087">
      <c r="A10087" s="4" t="s">
        <v>24695</v>
      </c>
      <c r="B10087" s="4" t="s">
        <v>12337</v>
      </c>
      <c r="C10087" s="4" t="s">
        <v>11252</v>
      </c>
      <c r="D10087" s="10">
        <v>1.593223369E9</v>
      </c>
      <c r="E10087" s="25">
        <v>0.063405186</v>
      </c>
      <c r="G10087" s="25"/>
    </row>
    <row r="10088">
      <c r="A10088" s="4" t="s">
        <v>24696</v>
      </c>
      <c r="B10088" s="4" t="s">
        <v>15928</v>
      </c>
      <c r="C10088" s="4" t="s">
        <v>12255</v>
      </c>
      <c r="D10088" s="10">
        <v>1.591804953E9</v>
      </c>
      <c r="E10088" s="25">
        <v>0.06340349</v>
      </c>
      <c r="G10088" s="25"/>
    </row>
    <row r="10089">
      <c r="A10089" s="4" t="s">
        <v>24697</v>
      </c>
      <c r="B10089" s="4" t="s">
        <v>15273</v>
      </c>
      <c r="C10089" s="4" t="s">
        <v>6233</v>
      </c>
      <c r="D10089" s="10">
        <v>1.592501974E9</v>
      </c>
      <c r="E10089" s="25">
        <v>0.06339259</v>
      </c>
      <c r="G10089" s="25"/>
    </row>
    <row r="10090">
      <c r="A10090" s="4" t="s">
        <v>24698</v>
      </c>
      <c r="B10090" s="4" t="s">
        <v>17447</v>
      </c>
      <c r="C10090" s="4" t="s">
        <v>6638</v>
      </c>
      <c r="D10090" s="10">
        <v>1.593524233E9</v>
      </c>
      <c r="E10090" s="25">
        <v>0.06338293</v>
      </c>
      <c r="G10090" s="25"/>
    </row>
    <row r="10091">
      <c r="A10091" s="4" t="s">
        <v>24699</v>
      </c>
      <c r="B10091" s="4" t="s">
        <v>13280</v>
      </c>
      <c r="C10091" s="4" t="s">
        <v>74</v>
      </c>
      <c r="D10091" s="10">
        <v>1.591916442E9</v>
      </c>
      <c r="E10091" s="25">
        <v>0.06338138</v>
      </c>
      <c r="G10091" s="25"/>
    </row>
    <row r="10092">
      <c r="A10092" s="4" t="s">
        <v>24700</v>
      </c>
      <c r="B10092" s="4" t="s">
        <v>1790</v>
      </c>
      <c r="C10092" s="4" t="s">
        <v>7136</v>
      </c>
      <c r="D10092" s="10">
        <v>1.591827328E9</v>
      </c>
      <c r="E10092" s="25">
        <v>0.06332851</v>
      </c>
      <c r="G10092" s="25"/>
    </row>
    <row r="10093">
      <c r="A10093" s="4" t="s">
        <v>24701</v>
      </c>
      <c r="B10093" s="4" t="s">
        <v>23414</v>
      </c>
      <c r="C10093" s="4" t="s">
        <v>7784</v>
      </c>
      <c r="D10093" s="10">
        <v>1.591165338E9</v>
      </c>
      <c r="E10093" s="25">
        <v>0.06329489</v>
      </c>
      <c r="G10093" s="25"/>
    </row>
    <row r="10094">
      <c r="A10094" s="4" t="s">
        <v>24702</v>
      </c>
      <c r="B10094" s="4" t="s">
        <v>14955</v>
      </c>
      <c r="C10094" s="4" t="s">
        <v>3736</v>
      </c>
      <c r="D10094" s="10">
        <v>1.592610452E9</v>
      </c>
      <c r="E10094" s="25">
        <v>0.06328206</v>
      </c>
      <c r="G10094" s="25"/>
    </row>
    <row r="10095">
      <c r="A10095" s="4" t="s">
        <v>24703</v>
      </c>
      <c r="B10095" s="4" t="s">
        <v>14793</v>
      </c>
      <c r="C10095" s="4" t="s">
        <v>8106</v>
      </c>
      <c r="D10095" s="10">
        <v>1.591965827E9</v>
      </c>
      <c r="E10095" s="25">
        <v>0.063277654</v>
      </c>
      <c r="G10095" s="25"/>
    </row>
    <row r="10096">
      <c r="A10096" s="4" t="s">
        <v>24704</v>
      </c>
      <c r="B10096" s="4" t="s">
        <v>17062</v>
      </c>
      <c r="C10096" s="4" t="s">
        <v>4247</v>
      </c>
      <c r="D10096" s="10">
        <v>1.593515655E9</v>
      </c>
      <c r="E10096" s="25">
        <v>0.063243955</v>
      </c>
      <c r="G10096" s="25"/>
    </row>
    <row r="10097">
      <c r="A10097" s="4" t="s">
        <v>24705</v>
      </c>
      <c r="B10097" s="4" t="s">
        <v>14729</v>
      </c>
      <c r="C10097" s="4" t="s">
        <v>8746</v>
      </c>
      <c r="D10097" s="10">
        <v>1.59163054E9</v>
      </c>
      <c r="E10097" s="25">
        <v>0.06322834</v>
      </c>
      <c r="G10097" s="25"/>
    </row>
    <row r="10098">
      <c r="A10098" s="4" t="s">
        <v>24706</v>
      </c>
      <c r="B10098" s="4" t="s">
        <v>8489</v>
      </c>
      <c r="C10098" s="4" t="s">
        <v>2426</v>
      </c>
      <c r="D10098" s="10">
        <v>1.591976755E9</v>
      </c>
      <c r="E10098" s="25">
        <v>0.06321543</v>
      </c>
      <c r="G10098" s="25"/>
    </row>
    <row r="10099">
      <c r="A10099" s="4" t="s">
        <v>24707</v>
      </c>
      <c r="B10099" s="4" t="s">
        <v>13663</v>
      </c>
      <c r="C10099" s="4" t="s">
        <v>9149</v>
      </c>
      <c r="D10099" s="10">
        <v>1.591584157E9</v>
      </c>
      <c r="E10099" s="25">
        <v>0.06318923</v>
      </c>
      <c r="G10099" s="25"/>
    </row>
    <row r="10100">
      <c r="A10100" s="4" t="s">
        <v>24708</v>
      </c>
      <c r="B10100" s="4" t="s">
        <v>973</v>
      </c>
      <c r="C10100" s="4" t="s">
        <v>2337</v>
      </c>
      <c r="D10100" s="10">
        <v>1.591142789E9</v>
      </c>
      <c r="E10100" s="25">
        <v>0.06317508</v>
      </c>
      <c r="G10100" s="25"/>
    </row>
    <row r="10101">
      <c r="A10101" s="4" t="s">
        <v>24709</v>
      </c>
      <c r="B10101" s="4" t="s">
        <v>3947</v>
      </c>
      <c r="C10101" s="4" t="s">
        <v>8106</v>
      </c>
      <c r="D10101" s="10">
        <v>1.591931024E9</v>
      </c>
      <c r="E10101" s="25">
        <v>0.063135974</v>
      </c>
      <c r="G10101" s="25"/>
    </row>
    <row r="10102">
      <c r="A10102" s="4" t="s">
        <v>24710</v>
      </c>
      <c r="B10102" s="4" t="s">
        <v>3858</v>
      </c>
      <c r="C10102" s="4" t="s">
        <v>6965</v>
      </c>
      <c r="D10102" s="10">
        <v>1.593537219E9</v>
      </c>
      <c r="E10102" s="25">
        <v>0.063108064</v>
      </c>
      <c r="G10102" s="25"/>
    </row>
    <row r="10103">
      <c r="A10103" s="22" t="s">
        <v>24711</v>
      </c>
      <c r="B10103" s="4" t="s">
        <v>14022</v>
      </c>
      <c r="C10103" s="4" t="s">
        <v>3145</v>
      </c>
      <c r="D10103" s="10">
        <v>1.591814069E9</v>
      </c>
      <c r="E10103" s="25">
        <v>0.063105054</v>
      </c>
      <c r="G10103" s="25"/>
    </row>
    <row r="10104">
      <c r="A10104" s="4" t="s">
        <v>24712</v>
      </c>
      <c r="B10104" s="4" t="s">
        <v>6282</v>
      </c>
      <c r="C10104" s="4" t="s">
        <v>10573</v>
      </c>
      <c r="D10104" s="10">
        <v>1.592606444E9</v>
      </c>
      <c r="E10104" s="25">
        <v>0.06308194</v>
      </c>
      <c r="G10104" s="25"/>
    </row>
    <row r="10105">
      <c r="A10105" s="4" t="s">
        <v>24713</v>
      </c>
      <c r="B10105" s="10">
        <v>1.9830602E7</v>
      </c>
      <c r="C10105" s="4" t="s">
        <v>254</v>
      </c>
      <c r="D10105" s="10">
        <v>1.591662327E9</v>
      </c>
      <c r="E10105" s="25">
        <v>0.06305991</v>
      </c>
      <c r="G10105" s="25"/>
    </row>
    <row r="10106">
      <c r="A10106" s="22" t="s">
        <v>24714</v>
      </c>
      <c r="B10106" s="4" t="s">
        <v>8489</v>
      </c>
      <c r="C10106" s="4" t="s">
        <v>9677</v>
      </c>
      <c r="D10106" s="10">
        <v>1.591553007E9</v>
      </c>
      <c r="E10106" s="25">
        <v>0.06305651</v>
      </c>
      <c r="G10106" s="25"/>
    </row>
    <row r="10107">
      <c r="A10107" s="4" t="s">
        <v>24715</v>
      </c>
      <c r="B10107" s="4" t="s">
        <v>7389</v>
      </c>
      <c r="C10107" s="4" t="s">
        <v>4315</v>
      </c>
      <c r="D10107" s="10">
        <v>1.592159292E9</v>
      </c>
      <c r="E10107" s="25">
        <v>0.06304546</v>
      </c>
      <c r="G10107" s="25"/>
    </row>
    <row r="10108">
      <c r="A10108" s="4" t="s">
        <v>24716</v>
      </c>
      <c r="B10108" s="4" t="s">
        <v>3667</v>
      </c>
      <c r="C10108" s="4" t="s">
        <v>3670</v>
      </c>
      <c r="D10108" s="10">
        <v>1.592602277E9</v>
      </c>
      <c r="E10108" s="25">
        <v>0.06303989</v>
      </c>
      <c r="G10108" s="25"/>
    </row>
    <row r="10109">
      <c r="A10109" s="4" t="s">
        <v>24717</v>
      </c>
      <c r="B10109" s="4" t="s">
        <v>17251</v>
      </c>
      <c r="C10109" s="4" t="s">
        <v>8656</v>
      </c>
      <c r="D10109" s="10">
        <v>1.592572616E9</v>
      </c>
      <c r="E10109" s="25">
        <v>0.063038036</v>
      </c>
      <c r="G10109" s="25"/>
    </row>
    <row r="10110">
      <c r="A10110" s="22" t="s">
        <v>24718</v>
      </c>
      <c r="B10110" s="4" t="s">
        <v>7059</v>
      </c>
      <c r="C10110" s="4" t="s">
        <v>9994</v>
      </c>
      <c r="D10110" s="10">
        <v>1.593084942E9</v>
      </c>
      <c r="E10110" s="25">
        <v>0.06298571</v>
      </c>
      <c r="G10110" s="25"/>
    </row>
    <row r="10111">
      <c r="A10111" s="4" t="s">
        <v>24719</v>
      </c>
      <c r="B10111" s="4" t="s">
        <v>1170</v>
      </c>
      <c r="C10111" s="4" t="s">
        <v>12183</v>
      </c>
      <c r="D10111" s="10">
        <v>1.593464181E9</v>
      </c>
      <c r="E10111" s="25">
        <v>0.06298347</v>
      </c>
      <c r="G10111" s="25"/>
    </row>
    <row r="10112">
      <c r="A10112" s="4" t="s">
        <v>24720</v>
      </c>
      <c r="B10112" s="4" t="s">
        <v>21406</v>
      </c>
      <c r="C10112" s="4" t="s">
        <v>10229</v>
      </c>
      <c r="D10112" s="10">
        <v>1.593251355E9</v>
      </c>
      <c r="E10112" s="25">
        <v>0.06294668</v>
      </c>
      <c r="G10112" s="25"/>
    </row>
    <row r="10113">
      <c r="A10113" s="4" t="s">
        <v>24721</v>
      </c>
      <c r="B10113" s="4" t="s">
        <v>1619</v>
      </c>
      <c r="C10113" s="4" t="s">
        <v>1895</v>
      </c>
      <c r="D10113" s="10">
        <v>1.593111292E9</v>
      </c>
      <c r="E10113" s="25">
        <v>0.06287356</v>
      </c>
      <c r="G10113" s="25"/>
    </row>
    <row r="10114">
      <c r="A10114" s="4" t="s">
        <v>24722</v>
      </c>
      <c r="B10114" s="4" t="s">
        <v>13228</v>
      </c>
      <c r="C10114" s="4" t="s">
        <v>196</v>
      </c>
      <c r="D10114" s="10">
        <v>1.59313708E9</v>
      </c>
      <c r="E10114" s="25">
        <v>0.06282741</v>
      </c>
      <c r="G10114" s="25"/>
    </row>
    <row r="10115">
      <c r="A10115" s="4" t="s">
        <v>24723</v>
      </c>
      <c r="B10115" s="4" t="s">
        <v>2250</v>
      </c>
      <c r="C10115" s="4" t="s">
        <v>2825</v>
      </c>
      <c r="D10115" s="10">
        <v>1.591136353E9</v>
      </c>
      <c r="E10115" s="25">
        <v>0.062819526</v>
      </c>
      <c r="G10115" s="25"/>
    </row>
    <row r="10116">
      <c r="A10116" s="4" t="s">
        <v>24724</v>
      </c>
      <c r="B10116" s="4" t="s">
        <v>3469</v>
      </c>
      <c r="C10116" s="4" t="s">
        <v>12434</v>
      </c>
      <c r="D10116" s="10">
        <v>1.592965984E9</v>
      </c>
      <c r="E10116" s="25">
        <v>0.06277438</v>
      </c>
      <c r="G10116" s="25"/>
    </row>
    <row r="10117">
      <c r="A10117" s="4" t="s">
        <v>24725</v>
      </c>
      <c r="B10117" s="4" t="s">
        <v>16461</v>
      </c>
      <c r="C10117" s="4" t="s">
        <v>7675</v>
      </c>
      <c r="D10117" s="10">
        <v>1.592961635E9</v>
      </c>
      <c r="E10117" s="25">
        <v>0.062745474</v>
      </c>
      <c r="G10117" s="25"/>
    </row>
    <row r="10118">
      <c r="A10118" s="4" t="s">
        <v>24726</v>
      </c>
      <c r="B10118" s="4" t="s">
        <v>6929</v>
      </c>
      <c r="C10118" s="4" t="s">
        <v>8839</v>
      </c>
      <c r="D10118" s="10">
        <v>1.592346159E9</v>
      </c>
      <c r="E10118" s="25">
        <v>0.06273473</v>
      </c>
      <c r="G10118" s="25"/>
    </row>
    <row r="10119">
      <c r="A10119" s="4" t="s">
        <v>24727</v>
      </c>
      <c r="B10119" s="4" t="s">
        <v>24728</v>
      </c>
      <c r="C10119" s="4" t="s">
        <v>10512</v>
      </c>
      <c r="D10119" s="10">
        <v>1.592675966E9</v>
      </c>
      <c r="E10119" s="25">
        <v>0.0627158</v>
      </c>
      <c r="G10119" s="25"/>
    </row>
    <row r="10120">
      <c r="A10120" s="4" t="s">
        <v>24729</v>
      </c>
      <c r="B10120" s="4" t="s">
        <v>13762</v>
      </c>
      <c r="C10120" s="4" t="s">
        <v>11085</v>
      </c>
      <c r="D10120" s="10">
        <v>1.592387531E9</v>
      </c>
      <c r="E10120" s="25">
        <v>0.06271425</v>
      </c>
      <c r="G10120" s="25"/>
    </row>
    <row r="10121">
      <c r="A10121" s="4" t="s">
        <v>24730</v>
      </c>
      <c r="B10121" s="4" t="s">
        <v>13108</v>
      </c>
      <c r="C10121" s="4" t="s">
        <v>1446</v>
      </c>
      <c r="D10121" s="10">
        <v>1.592848542E9</v>
      </c>
      <c r="E10121" s="25">
        <v>0.06270559</v>
      </c>
      <c r="G10121" s="25"/>
    </row>
    <row r="10122">
      <c r="A10122" s="4" t="s">
        <v>24731</v>
      </c>
      <c r="B10122" s="4" t="s">
        <v>1619</v>
      </c>
      <c r="C10122" s="4" t="s">
        <v>9043</v>
      </c>
      <c r="D10122" s="10">
        <v>1.592485863E9</v>
      </c>
      <c r="E10122" s="25">
        <v>0.06269322</v>
      </c>
      <c r="G10122" s="25"/>
    </row>
    <row r="10123">
      <c r="A10123" s="4" t="s">
        <v>24732</v>
      </c>
      <c r="B10123" s="4" t="s">
        <v>6282</v>
      </c>
      <c r="C10123" s="4" t="s">
        <v>11315</v>
      </c>
      <c r="D10123" s="10">
        <v>1.593431448E9</v>
      </c>
      <c r="E10123" s="25">
        <v>0.062676534</v>
      </c>
      <c r="G10123" s="25"/>
    </row>
    <row r="10124">
      <c r="A10124" s="4" t="s">
        <v>24733</v>
      </c>
      <c r="B10124" s="4" t="s">
        <v>1619</v>
      </c>
      <c r="C10124" s="4" t="s">
        <v>2542</v>
      </c>
      <c r="D10124" s="10">
        <v>1.592758534E9</v>
      </c>
      <c r="E10124" s="25">
        <v>0.06266339</v>
      </c>
      <c r="G10124" s="25"/>
    </row>
    <row r="10125">
      <c r="A10125" s="4" t="s">
        <v>24734</v>
      </c>
      <c r="B10125" s="4" t="s">
        <v>1619</v>
      </c>
      <c r="C10125" s="4" t="s">
        <v>5038</v>
      </c>
      <c r="D10125" s="10">
        <v>1.593100734E9</v>
      </c>
      <c r="E10125" s="25">
        <v>0.06263116</v>
      </c>
      <c r="G10125" s="25"/>
    </row>
    <row r="10126">
      <c r="A10126" s="22" t="s">
        <v>24735</v>
      </c>
      <c r="B10126" s="4" t="s">
        <v>1790</v>
      </c>
      <c r="C10126" s="4" t="s">
        <v>1936</v>
      </c>
      <c r="D10126" s="10">
        <v>1.591640213E9</v>
      </c>
      <c r="E10126" s="25">
        <v>0.06259089</v>
      </c>
      <c r="G10126" s="25"/>
    </row>
    <row r="10127">
      <c r="A10127" s="4" t="s">
        <v>24736</v>
      </c>
      <c r="B10127" s="4" t="s">
        <v>16088</v>
      </c>
      <c r="C10127" s="4" t="s">
        <v>2967</v>
      </c>
      <c r="D10127" s="10">
        <v>1.591187641E9</v>
      </c>
      <c r="E10127" s="25">
        <v>0.0625769</v>
      </c>
      <c r="G10127" s="25"/>
    </row>
    <row r="10128">
      <c r="A10128" s="4" t="s">
        <v>24737</v>
      </c>
      <c r="B10128" s="4" t="s">
        <v>13819</v>
      </c>
      <c r="C10128" s="4" t="s">
        <v>8977</v>
      </c>
      <c r="D10128" s="10">
        <v>1.592059998E9</v>
      </c>
      <c r="E10128" s="25">
        <v>0.06253694</v>
      </c>
      <c r="G10128" s="25"/>
    </row>
    <row r="10129">
      <c r="A10129" s="22" t="s">
        <v>24738</v>
      </c>
      <c r="B10129" s="4" t="s">
        <v>11907</v>
      </c>
      <c r="C10129" s="4" t="s">
        <v>11909</v>
      </c>
      <c r="D10129" s="10">
        <v>1.591715797E9</v>
      </c>
      <c r="E10129" s="25">
        <v>0.06253029</v>
      </c>
      <c r="G10129" s="25"/>
    </row>
    <row r="10130">
      <c r="A10130" s="4" t="s">
        <v>24739</v>
      </c>
      <c r="B10130" s="26">
        <v>1.2346E13</v>
      </c>
      <c r="C10130" s="4" t="s">
        <v>5062</v>
      </c>
      <c r="D10130" s="10">
        <v>1.592273929E9</v>
      </c>
      <c r="E10130" s="25">
        <v>0.06250911</v>
      </c>
      <c r="G10130" s="25"/>
    </row>
    <row r="10131">
      <c r="A10131" s="4" t="s">
        <v>24740</v>
      </c>
      <c r="B10131" s="4" t="s">
        <v>13098</v>
      </c>
      <c r="C10131" s="4" t="s">
        <v>1446</v>
      </c>
      <c r="D10131" s="10">
        <v>1.592826458E9</v>
      </c>
      <c r="E10131" s="25">
        <v>0.062505476</v>
      </c>
      <c r="G10131" s="25"/>
    </row>
    <row r="10132">
      <c r="A10132" s="22" t="s">
        <v>24741</v>
      </c>
      <c r="B10132" s="4" t="s">
        <v>930</v>
      </c>
      <c r="C10132" s="4" t="s">
        <v>9096</v>
      </c>
      <c r="D10132" s="10">
        <v>1.593463874E9</v>
      </c>
      <c r="E10132" s="25">
        <v>0.062462423</v>
      </c>
      <c r="G10132" s="25"/>
    </row>
    <row r="10133">
      <c r="A10133" s="4" t="s">
        <v>24742</v>
      </c>
      <c r="B10133" s="4" t="s">
        <v>2323</v>
      </c>
      <c r="C10133" s="4" t="s">
        <v>11885</v>
      </c>
      <c r="D10133" s="10">
        <v>1.592271275E9</v>
      </c>
      <c r="E10133" s="25">
        <v>0.062444955</v>
      </c>
      <c r="G10133" s="25"/>
    </row>
    <row r="10134">
      <c r="A10134" s="4" t="s">
        <v>24743</v>
      </c>
      <c r="B10134" s="4" t="s">
        <v>13176</v>
      </c>
      <c r="C10134" s="4" t="s">
        <v>6535</v>
      </c>
      <c r="D10134" s="10">
        <v>1.591130477E9</v>
      </c>
      <c r="E10134" s="25">
        <v>0.062437225</v>
      </c>
      <c r="G10134" s="25"/>
    </row>
    <row r="10135">
      <c r="A10135" s="4" t="s">
        <v>24744</v>
      </c>
      <c r="B10135" s="4" t="s">
        <v>13889</v>
      </c>
      <c r="C10135" s="4" t="s">
        <v>10685</v>
      </c>
      <c r="D10135" s="10">
        <v>1.591372249E9</v>
      </c>
      <c r="E10135" s="25">
        <v>0.062380955</v>
      </c>
      <c r="G10135" s="25"/>
    </row>
    <row r="10136">
      <c r="A10136" s="4" t="s">
        <v>24745</v>
      </c>
      <c r="B10136" s="4" t="s">
        <v>6318</v>
      </c>
      <c r="C10136" s="4" t="s">
        <v>11311</v>
      </c>
      <c r="D10136" s="10">
        <v>1.592004898E9</v>
      </c>
      <c r="E10136" s="25">
        <v>0.062356375</v>
      </c>
      <c r="G10136" s="25"/>
    </row>
    <row r="10137">
      <c r="A10137" s="4" t="s">
        <v>24746</v>
      </c>
      <c r="B10137" s="4" t="s">
        <v>13784</v>
      </c>
      <c r="C10137" s="4" t="s">
        <v>953</v>
      </c>
      <c r="D10137" s="10">
        <v>1.592890375E9</v>
      </c>
      <c r="E10137" s="25">
        <v>0.062340606</v>
      </c>
      <c r="G10137" s="25"/>
    </row>
    <row r="10138">
      <c r="A10138" s="4" t="s">
        <v>24747</v>
      </c>
      <c r="B10138" s="4" t="s">
        <v>3673</v>
      </c>
      <c r="C10138" s="4" t="s">
        <v>9096</v>
      </c>
      <c r="D10138" s="10">
        <v>1.593461986E9</v>
      </c>
      <c r="E10138" s="25">
        <v>0.06233914</v>
      </c>
      <c r="G10138" s="25"/>
    </row>
    <row r="10139">
      <c r="A10139" s="4" t="s">
        <v>24748</v>
      </c>
      <c r="B10139" s="4" t="s">
        <v>1057</v>
      </c>
      <c r="C10139" s="4" t="s">
        <v>1802</v>
      </c>
      <c r="D10139" s="10">
        <v>1.593445402E9</v>
      </c>
      <c r="E10139" s="25">
        <v>0.06231371</v>
      </c>
      <c r="G10139" s="25"/>
    </row>
    <row r="10140">
      <c r="A10140" s="4" t="s">
        <v>24749</v>
      </c>
      <c r="B10140" s="4" t="s">
        <v>24750</v>
      </c>
      <c r="C10140" s="4" t="s">
        <v>1406</v>
      </c>
      <c r="D10140" s="10">
        <v>1.593445208E9</v>
      </c>
      <c r="E10140" s="25">
        <v>0.06228619</v>
      </c>
      <c r="G10140" s="25"/>
    </row>
    <row r="10141">
      <c r="A10141" s="4" t="s">
        <v>24751</v>
      </c>
      <c r="B10141" s="4" t="s">
        <v>10939</v>
      </c>
      <c r="C10141" s="4" t="s">
        <v>2085</v>
      </c>
      <c r="D10141" s="10">
        <v>1.592779586E9</v>
      </c>
      <c r="E10141" s="25">
        <v>0.062283874</v>
      </c>
      <c r="G10141" s="25"/>
    </row>
    <row r="10142">
      <c r="A10142" s="4" t="s">
        <v>24752</v>
      </c>
      <c r="B10142" s="4" t="s">
        <v>4220</v>
      </c>
      <c r="C10142" s="4" t="s">
        <v>7570</v>
      </c>
      <c r="D10142" s="10">
        <v>1.591230696E9</v>
      </c>
      <c r="E10142" s="25">
        <v>0.0622545</v>
      </c>
      <c r="G10142" s="25"/>
    </row>
    <row r="10143">
      <c r="A10143" s="22" t="s">
        <v>24753</v>
      </c>
      <c r="B10143" s="4" t="s">
        <v>24754</v>
      </c>
      <c r="C10143" s="4" t="s">
        <v>440</v>
      </c>
      <c r="D10143" s="10">
        <v>1.592170172E9</v>
      </c>
      <c r="E10143" s="25">
        <v>0.062228918</v>
      </c>
      <c r="G10143" s="25"/>
    </row>
    <row r="10144">
      <c r="A10144" s="4" t="s">
        <v>24755</v>
      </c>
      <c r="B10144" s="4" t="s">
        <v>6020</v>
      </c>
      <c r="C10144" s="4" t="s">
        <v>6844</v>
      </c>
      <c r="D10144" s="10">
        <v>1.591570284E9</v>
      </c>
      <c r="E10144" s="25">
        <v>0.06222598</v>
      </c>
      <c r="G10144" s="25"/>
    </row>
    <row r="10145">
      <c r="A10145" s="4" t="s">
        <v>24756</v>
      </c>
      <c r="B10145" s="4" t="s">
        <v>5400</v>
      </c>
      <c r="C10145" s="4" t="s">
        <v>11424</v>
      </c>
      <c r="D10145" s="10">
        <v>1.591703604E9</v>
      </c>
      <c r="E10145" s="25">
        <v>0.062220026</v>
      </c>
      <c r="G10145" s="25"/>
    </row>
    <row r="10146">
      <c r="A10146" s="4" t="s">
        <v>24757</v>
      </c>
      <c r="B10146" s="4" t="s">
        <v>16738</v>
      </c>
      <c r="C10146" s="4" t="s">
        <v>233</v>
      </c>
      <c r="D10146" s="10">
        <v>1.593231764E9</v>
      </c>
      <c r="E10146" s="25">
        <v>0.06220047</v>
      </c>
      <c r="G10146" s="25"/>
    </row>
    <row r="10147">
      <c r="A10147" s="4" t="s">
        <v>24758</v>
      </c>
      <c r="B10147" s="4" t="s">
        <v>13366</v>
      </c>
      <c r="C10147" s="4" t="s">
        <v>9065</v>
      </c>
      <c r="D10147" s="10">
        <v>1.592259951E9</v>
      </c>
      <c r="E10147" s="25">
        <v>0.06219336</v>
      </c>
      <c r="G10147" s="25"/>
    </row>
    <row r="10148">
      <c r="A10148" s="4" t="s">
        <v>24759</v>
      </c>
      <c r="B10148" s="4" t="s">
        <v>14218</v>
      </c>
      <c r="C10148" s="4" t="s">
        <v>3247</v>
      </c>
      <c r="D10148" s="10">
        <v>1.592061278E9</v>
      </c>
      <c r="E10148" s="25">
        <v>0.062152393</v>
      </c>
      <c r="G10148" s="25"/>
    </row>
    <row r="10149">
      <c r="A10149" s="4" t="s">
        <v>24760</v>
      </c>
      <c r="B10149" s="4" t="s">
        <v>2303</v>
      </c>
      <c r="C10149" s="4" t="s">
        <v>2305</v>
      </c>
      <c r="D10149" s="10">
        <v>1.592149366E9</v>
      </c>
      <c r="E10149" s="25">
        <v>0.06207278</v>
      </c>
      <c r="G10149" s="25"/>
    </row>
    <row r="10150">
      <c r="A10150" s="4" t="s">
        <v>24761</v>
      </c>
      <c r="B10150" s="4" t="s">
        <v>16464</v>
      </c>
      <c r="C10150" s="4" t="s">
        <v>2743</v>
      </c>
      <c r="D10150" s="10">
        <v>1.591312937E9</v>
      </c>
      <c r="E10150" s="25">
        <v>0.0620356</v>
      </c>
      <c r="G10150" s="25"/>
    </row>
    <row r="10151">
      <c r="A10151" s="22" t="s">
        <v>24762</v>
      </c>
      <c r="B10151" s="4" t="s">
        <v>2030</v>
      </c>
      <c r="C10151" s="4" t="s">
        <v>2224</v>
      </c>
      <c r="D10151" s="10">
        <v>1.591742112E9</v>
      </c>
      <c r="E10151" s="25">
        <v>0.06202795</v>
      </c>
      <c r="G10151" s="25"/>
    </row>
    <row r="10152">
      <c r="A10152" s="4" t="s">
        <v>24763</v>
      </c>
      <c r="B10152" s="4" t="s">
        <v>14656</v>
      </c>
      <c r="C10152" s="4" t="s">
        <v>2620</v>
      </c>
      <c r="D10152" s="10">
        <v>1.592751593E9</v>
      </c>
      <c r="E10152" s="25">
        <v>0.062021997</v>
      </c>
      <c r="G10152" s="25"/>
    </row>
    <row r="10153">
      <c r="A10153" s="4" t="s">
        <v>24764</v>
      </c>
      <c r="B10153" s="4" t="s">
        <v>13230</v>
      </c>
      <c r="C10153" s="4" t="s">
        <v>1043</v>
      </c>
      <c r="D10153" s="10">
        <v>1.592653297E9</v>
      </c>
      <c r="E10153" s="25">
        <v>0.06199564</v>
      </c>
      <c r="G10153" s="25"/>
    </row>
    <row r="10154">
      <c r="A10154" s="22" t="s">
        <v>24765</v>
      </c>
      <c r="B10154" s="4" t="s">
        <v>14204</v>
      </c>
      <c r="C10154" s="4" t="s">
        <v>1451</v>
      </c>
      <c r="D10154" s="10">
        <v>1.591281025E9</v>
      </c>
      <c r="E10154" s="25">
        <v>0.06199077</v>
      </c>
      <c r="G10154" s="25"/>
    </row>
    <row r="10155">
      <c r="A10155" s="4" t="s">
        <v>24766</v>
      </c>
      <c r="B10155" s="4" t="s">
        <v>17610</v>
      </c>
      <c r="C10155" s="4" t="s">
        <v>9811</v>
      </c>
      <c r="D10155" s="10">
        <v>1.591717883E9</v>
      </c>
      <c r="E10155" s="25">
        <v>0.061979022</v>
      </c>
      <c r="G10155" s="25"/>
    </row>
    <row r="10156">
      <c r="A10156" s="4" t="s">
        <v>24767</v>
      </c>
      <c r="B10156" s="4" t="s">
        <v>24768</v>
      </c>
      <c r="C10156" s="4" t="s">
        <v>6288</v>
      </c>
      <c r="D10156" s="10">
        <v>1.591835212E9</v>
      </c>
      <c r="E10156" s="25">
        <v>0.06197199</v>
      </c>
      <c r="G10156" s="25"/>
    </row>
    <row r="10157">
      <c r="A10157" s="4" t="s">
        <v>24769</v>
      </c>
      <c r="B10157" s="4" t="s">
        <v>15866</v>
      </c>
      <c r="C10157" s="4" t="s">
        <v>8003</v>
      </c>
      <c r="D10157" s="10">
        <v>1.591113489E9</v>
      </c>
      <c r="E10157" s="25">
        <v>0.0619202</v>
      </c>
      <c r="G10157" s="25"/>
    </row>
    <row r="10158">
      <c r="A10158" s="22" t="s">
        <v>24770</v>
      </c>
      <c r="B10158" s="4" t="s">
        <v>20804</v>
      </c>
      <c r="C10158" s="4" t="s">
        <v>10050</v>
      </c>
      <c r="D10158" s="10">
        <v>1.592744328E9</v>
      </c>
      <c r="E10158" s="25">
        <v>0.061899178</v>
      </c>
      <c r="G10158" s="25"/>
    </row>
    <row r="10159">
      <c r="A10159" s="22" t="s">
        <v>24771</v>
      </c>
      <c r="B10159" s="4" t="s">
        <v>16114</v>
      </c>
      <c r="C10159" s="4" t="s">
        <v>12050</v>
      </c>
      <c r="D10159" s="10">
        <v>1.59184318E9</v>
      </c>
      <c r="E10159" s="25">
        <v>0.061890908</v>
      </c>
      <c r="G10159" s="25"/>
    </row>
    <row r="10160">
      <c r="A10160" s="4" t="s">
        <v>24772</v>
      </c>
      <c r="B10160" s="4" t="s">
        <v>24773</v>
      </c>
      <c r="C10160" s="4" t="s">
        <v>629</v>
      </c>
      <c r="D10160" s="10">
        <v>1.593934889E9</v>
      </c>
      <c r="E10160" s="25">
        <v>0.061888125</v>
      </c>
      <c r="G10160" s="25"/>
    </row>
    <row r="10161">
      <c r="A10161" s="4" t="s">
        <v>24774</v>
      </c>
      <c r="B10161" s="4" t="s">
        <v>14621</v>
      </c>
      <c r="C10161" s="4" t="s">
        <v>9344</v>
      </c>
      <c r="D10161" s="10">
        <v>1.592627877E9</v>
      </c>
      <c r="E10161" s="25">
        <v>0.0618579</v>
      </c>
      <c r="G10161" s="25"/>
    </row>
    <row r="10162">
      <c r="A10162" s="4" t="s">
        <v>24775</v>
      </c>
      <c r="B10162" s="4" t="s">
        <v>15853</v>
      </c>
      <c r="C10162" s="4" t="s">
        <v>2019</v>
      </c>
      <c r="D10162" s="10">
        <v>1.592866951E9</v>
      </c>
      <c r="E10162" s="25">
        <v>0.061856974</v>
      </c>
      <c r="G10162" s="25"/>
    </row>
    <row r="10163">
      <c r="A10163" s="4" t="s">
        <v>24776</v>
      </c>
      <c r="B10163" s="4" t="s">
        <v>13703</v>
      </c>
      <c r="C10163" s="4" t="s">
        <v>280</v>
      </c>
      <c r="D10163" s="10">
        <v>1.59259822E9</v>
      </c>
      <c r="E10163" s="25">
        <v>0.061785553</v>
      </c>
      <c r="G10163" s="25"/>
    </row>
    <row r="10164">
      <c r="A10164" s="22" t="s">
        <v>24777</v>
      </c>
      <c r="B10164" s="4" t="s">
        <v>13452</v>
      </c>
      <c r="C10164" s="4" t="s">
        <v>12280</v>
      </c>
      <c r="D10164" s="10">
        <v>1.592033054E9</v>
      </c>
      <c r="E10164" s="25">
        <v>0.061781224</v>
      </c>
      <c r="G10164" s="25"/>
    </row>
    <row r="10165">
      <c r="A10165" s="4" t="s">
        <v>24778</v>
      </c>
      <c r="B10165" s="4" t="s">
        <v>14075</v>
      </c>
      <c r="C10165" s="4" t="s">
        <v>7876</v>
      </c>
      <c r="D10165" s="10">
        <v>1.591730133E9</v>
      </c>
      <c r="E10165" s="25">
        <v>0.06177102</v>
      </c>
      <c r="G10165" s="25"/>
    </row>
    <row r="10166">
      <c r="A10166" s="4" t="s">
        <v>24779</v>
      </c>
      <c r="B10166" s="4" t="s">
        <v>13366</v>
      </c>
      <c r="C10166" s="4" t="s">
        <v>7382</v>
      </c>
      <c r="D10166" s="10">
        <v>1.59259601E9</v>
      </c>
      <c r="E10166" s="25">
        <v>0.061759274</v>
      </c>
      <c r="G10166" s="25"/>
    </row>
    <row r="10167">
      <c r="A10167" s="4" t="s">
        <v>24780</v>
      </c>
      <c r="B10167" s="4" t="s">
        <v>17677</v>
      </c>
      <c r="C10167" s="4" t="s">
        <v>8237</v>
      </c>
      <c r="D10167" s="10">
        <v>1.59153883E9</v>
      </c>
      <c r="E10167" s="25">
        <v>0.06175077</v>
      </c>
      <c r="G10167" s="25"/>
    </row>
    <row r="10168">
      <c r="A10168" s="4" t="s">
        <v>24781</v>
      </c>
      <c r="B10168" s="4" t="s">
        <v>14128</v>
      </c>
      <c r="C10168" s="4" t="s">
        <v>12382</v>
      </c>
      <c r="D10168" s="10">
        <v>1.591044587E9</v>
      </c>
      <c r="E10168" s="25">
        <v>0.0617333</v>
      </c>
      <c r="G10168" s="25"/>
    </row>
    <row r="10169">
      <c r="A10169" s="4" t="s">
        <v>24782</v>
      </c>
      <c r="B10169" s="4" t="s">
        <v>13851</v>
      </c>
      <c r="C10169" s="4" t="s">
        <v>8463</v>
      </c>
      <c r="D10169" s="10">
        <v>1.593044925E9</v>
      </c>
      <c r="E10169" s="25">
        <v>0.06169713</v>
      </c>
      <c r="G10169" s="25"/>
    </row>
    <row r="10170">
      <c r="A10170" s="4" t="s">
        <v>24783</v>
      </c>
      <c r="B10170" s="4" t="s">
        <v>16298</v>
      </c>
      <c r="C10170" s="4" t="s">
        <v>7988</v>
      </c>
      <c r="D10170" s="10">
        <v>1.593480328E9</v>
      </c>
      <c r="E10170" s="25">
        <v>0.061682597</v>
      </c>
      <c r="G10170" s="25"/>
    </row>
    <row r="10171">
      <c r="A10171" s="4" t="s">
        <v>24784</v>
      </c>
      <c r="B10171" s="4" t="s">
        <v>16421</v>
      </c>
      <c r="C10171" s="4" t="s">
        <v>3993</v>
      </c>
      <c r="D10171" s="10">
        <v>1.591239214E9</v>
      </c>
      <c r="E10171" s="25">
        <v>0.061675023</v>
      </c>
      <c r="G10171" s="25"/>
    </row>
    <row r="10172">
      <c r="A10172" s="4" t="s">
        <v>24785</v>
      </c>
      <c r="B10172" s="4" t="s">
        <v>13270</v>
      </c>
      <c r="C10172" s="4" t="s">
        <v>11872</v>
      </c>
      <c r="D10172" s="10">
        <v>1.592171331E9</v>
      </c>
      <c r="E10172" s="25">
        <v>0.061640702</v>
      </c>
      <c r="G10172" s="25"/>
    </row>
    <row r="10173">
      <c r="A10173" s="4" t="s">
        <v>24786</v>
      </c>
      <c r="B10173" s="4" t="s">
        <v>1790</v>
      </c>
      <c r="C10173" s="4" t="s">
        <v>3321</v>
      </c>
      <c r="D10173" s="10">
        <v>1.592926736E9</v>
      </c>
      <c r="E10173" s="25">
        <v>0.061628953</v>
      </c>
      <c r="G10173" s="25"/>
    </row>
    <row r="10174">
      <c r="A10174" s="4" t="s">
        <v>24787</v>
      </c>
      <c r="B10174" s="4" t="s">
        <v>1128</v>
      </c>
      <c r="C10174" s="4" t="s">
        <v>2337</v>
      </c>
      <c r="D10174" s="10">
        <v>1.591135539E9</v>
      </c>
      <c r="E10174" s="25">
        <v>0.061627872</v>
      </c>
      <c r="G10174" s="25"/>
    </row>
    <row r="10175">
      <c r="A10175" s="4" t="s">
        <v>24788</v>
      </c>
      <c r="B10175" s="4" t="s">
        <v>14107</v>
      </c>
      <c r="C10175" s="4" t="s">
        <v>6017</v>
      </c>
      <c r="D10175" s="10">
        <v>1.592589789E9</v>
      </c>
      <c r="E10175" s="25">
        <v>0.061578482</v>
      </c>
      <c r="G10175" s="25"/>
    </row>
    <row r="10176">
      <c r="A10176" s="4" t="s">
        <v>24789</v>
      </c>
      <c r="B10176" s="4" t="s">
        <v>16738</v>
      </c>
      <c r="C10176" s="4" t="s">
        <v>10233</v>
      </c>
      <c r="D10176" s="10">
        <v>1.592169018E9</v>
      </c>
      <c r="E10176" s="25">
        <v>0.061578482</v>
      </c>
      <c r="G10176" s="25"/>
    </row>
    <row r="10177">
      <c r="A10177" s="4" t="s">
        <v>24790</v>
      </c>
      <c r="B10177" s="4" t="s">
        <v>1619</v>
      </c>
      <c r="C10177" s="4" t="s">
        <v>12529</v>
      </c>
      <c r="D10177" s="10">
        <v>1.59327593E9</v>
      </c>
      <c r="E10177" s="25">
        <v>0.061577477</v>
      </c>
      <c r="G10177" s="25"/>
    </row>
    <row r="10178">
      <c r="A10178" s="4" t="s">
        <v>24791</v>
      </c>
      <c r="B10178" s="4" t="s">
        <v>20615</v>
      </c>
      <c r="C10178" s="4" t="s">
        <v>10854</v>
      </c>
      <c r="D10178" s="10">
        <v>1.591628141E9</v>
      </c>
      <c r="E10178" s="25">
        <v>0.061558463</v>
      </c>
      <c r="G10178" s="25"/>
    </row>
    <row r="10179">
      <c r="A10179" s="4" t="s">
        <v>24792</v>
      </c>
      <c r="B10179" s="4" t="s">
        <v>24793</v>
      </c>
      <c r="C10179" s="4" t="s">
        <v>9731</v>
      </c>
      <c r="D10179" s="10">
        <v>1.592515788E9</v>
      </c>
      <c r="E10179" s="25">
        <v>0.061554365</v>
      </c>
      <c r="G10179" s="25"/>
    </row>
    <row r="10180">
      <c r="A10180" s="4" t="s">
        <v>24794</v>
      </c>
      <c r="B10180" s="4" t="s">
        <v>6282</v>
      </c>
      <c r="C10180" s="4" t="s">
        <v>1217</v>
      </c>
      <c r="D10180" s="10">
        <v>1.592837803E9</v>
      </c>
      <c r="E10180" s="25">
        <v>0.061537437</v>
      </c>
      <c r="G10180" s="25"/>
    </row>
    <row r="10181">
      <c r="A10181" s="4" t="s">
        <v>24795</v>
      </c>
      <c r="B10181" s="4" t="s">
        <v>24796</v>
      </c>
      <c r="C10181" s="4" t="s">
        <v>567</v>
      </c>
      <c r="D10181" s="10">
        <v>1.593611706E9</v>
      </c>
      <c r="E10181" s="25">
        <v>0.06150374</v>
      </c>
      <c r="G10181" s="25"/>
    </row>
    <row r="10182">
      <c r="A10182" s="4" t="s">
        <v>24797</v>
      </c>
      <c r="B10182" s="4" t="s">
        <v>1619</v>
      </c>
      <c r="C10182" s="4" t="s">
        <v>10020</v>
      </c>
      <c r="D10182" s="10">
        <v>1.592282203E9</v>
      </c>
      <c r="E10182" s="25">
        <v>0.06148024</v>
      </c>
      <c r="G10182" s="25"/>
    </row>
    <row r="10183">
      <c r="A10183" s="4" t="s">
        <v>24798</v>
      </c>
      <c r="B10183" s="4" t="s">
        <v>1619</v>
      </c>
      <c r="C10183" s="4" t="s">
        <v>11650</v>
      </c>
      <c r="D10183" s="10">
        <v>1.591983435E9</v>
      </c>
      <c r="E10183" s="25">
        <v>0.06146772</v>
      </c>
      <c r="G10183" s="25"/>
    </row>
    <row r="10184">
      <c r="A10184" s="4" t="s">
        <v>24799</v>
      </c>
      <c r="B10184" s="4" t="s">
        <v>10192</v>
      </c>
      <c r="C10184" s="4" t="s">
        <v>5572</v>
      </c>
      <c r="D10184" s="10">
        <v>1.592484817E9</v>
      </c>
      <c r="E10184" s="25">
        <v>0.06146424</v>
      </c>
      <c r="G10184" s="25"/>
    </row>
    <row r="10185">
      <c r="A10185" s="4" t="s">
        <v>24800</v>
      </c>
      <c r="B10185" s="4" t="s">
        <v>13135</v>
      </c>
      <c r="C10185" s="4" t="s">
        <v>4450</v>
      </c>
      <c r="D10185" s="10">
        <v>1.591918363E9</v>
      </c>
      <c r="E10185" s="25">
        <v>0.061448395</v>
      </c>
      <c r="G10185" s="25"/>
    </row>
    <row r="10186">
      <c r="A10186" s="22" t="s">
        <v>24801</v>
      </c>
      <c r="B10186" s="4" t="s">
        <v>13205</v>
      </c>
      <c r="C10186" s="4" t="s">
        <v>2071</v>
      </c>
      <c r="D10186" s="10">
        <v>1.592778593E9</v>
      </c>
      <c r="E10186" s="25">
        <v>0.061444916</v>
      </c>
      <c r="G10186" s="25"/>
    </row>
    <row r="10187">
      <c r="A10187" s="4" t="s">
        <v>24802</v>
      </c>
      <c r="B10187" s="4" t="s">
        <v>1327</v>
      </c>
      <c r="C10187" s="4" t="s">
        <v>1851</v>
      </c>
      <c r="D10187" s="10">
        <v>1.591394786E9</v>
      </c>
      <c r="E10187" s="25">
        <v>0.061414383</v>
      </c>
      <c r="G10187" s="25"/>
    </row>
    <row r="10188">
      <c r="A10188" s="22" t="s">
        <v>24803</v>
      </c>
      <c r="B10188" s="4" t="s">
        <v>13441</v>
      </c>
      <c r="C10188" s="4" t="s">
        <v>6560</v>
      </c>
      <c r="D10188" s="10">
        <v>1.592576179E9</v>
      </c>
      <c r="E10188" s="25">
        <v>0.061412606</v>
      </c>
      <c r="G10188" s="25"/>
    </row>
    <row r="10189">
      <c r="A10189" s="4" t="s">
        <v>24804</v>
      </c>
      <c r="B10189" s="4" t="s">
        <v>14656</v>
      </c>
      <c r="C10189" s="4" t="s">
        <v>7747</v>
      </c>
      <c r="D10189" s="10">
        <v>1.592873814E9</v>
      </c>
      <c r="E10189" s="25">
        <v>0.06138393</v>
      </c>
      <c r="G10189" s="25"/>
    </row>
    <row r="10190">
      <c r="A10190" s="4" t="s">
        <v>24805</v>
      </c>
      <c r="B10190" s="4" t="s">
        <v>13663</v>
      </c>
      <c r="C10190" s="4" t="s">
        <v>3790</v>
      </c>
      <c r="D10190" s="10">
        <v>1.593384863E9</v>
      </c>
      <c r="E10190" s="25">
        <v>0.061317224</v>
      </c>
      <c r="G10190" s="25"/>
    </row>
    <row r="10191">
      <c r="A10191" s="4" t="s">
        <v>24806</v>
      </c>
      <c r="B10191" s="4" t="s">
        <v>24807</v>
      </c>
      <c r="C10191" s="4" t="s">
        <v>10665</v>
      </c>
      <c r="D10191" s="10">
        <v>1.593255042E9</v>
      </c>
      <c r="E10191" s="25">
        <v>0.06131429</v>
      </c>
      <c r="G10191" s="25"/>
    </row>
    <row r="10192">
      <c r="A10192" s="4" t="s">
        <v>24808</v>
      </c>
      <c r="B10192" s="4" t="s">
        <v>14910</v>
      </c>
      <c r="C10192" s="4" t="s">
        <v>3239</v>
      </c>
      <c r="D10192" s="10">
        <v>1.591460503E9</v>
      </c>
      <c r="E10192" s="25">
        <v>0.06122733</v>
      </c>
      <c r="G10192" s="25"/>
    </row>
    <row r="10193">
      <c r="A10193" s="22" t="s">
        <v>24809</v>
      </c>
      <c r="B10193" s="4" t="s">
        <v>16296</v>
      </c>
      <c r="C10193" s="4" t="s">
        <v>9478</v>
      </c>
      <c r="D10193" s="10">
        <v>1.591103951E9</v>
      </c>
      <c r="E10193" s="25">
        <v>0.06122594</v>
      </c>
      <c r="G10193" s="25"/>
    </row>
    <row r="10194">
      <c r="A10194" s="4" t="s">
        <v>24810</v>
      </c>
      <c r="B10194" s="4" t="s">
        <v>1359</v>
      </c>
      <c r="C10194" s="4" t="s">
        <v>9739</v>
      </c>
      <c r="D10194" s="10">
        <v>1.591280929E9</v>
      </c>
      <c r="E10194" s="25">
        <v>0.061202675</v>
      </c>
      <c r="G10194" s="25"/>
    </row>
    <row r="10195">
      <c r="A10195" s="4" t="s">
        <v>24811</v>
      </c>
      <c r="B10195" s="4" t="s">
        <v>8142</v>
      </c>
      <c r="C10195" s="4" t="s">
        <v>7692</v>
      </c>
      <c r="D10195" s="10">
        <v>1.591309918E9</v>
      </c>
      <c r="E10195" s="25">
        <v>0.061170828</v>
      </c>
      <c r="G10195" s="25"/>
    </row>
    <row r="10196">
      <c r="A10196" s="4" t="s">
        <v>24812</v>
      </c>
      <c r="B10196" s="4" t="s">
        <v>14383</v>
      </c>
      <c r="C10196" s="4" t="s">
        <v>12543</v>
      </c>
      <c r="D10196" s="10">
        <v>1.591305708E9</v>
      </c>
      <c r="E10196" s="25">
        <v>0.0611454</v>
      </c>
      <c r="G10196" s="25"/>
    </row>
    <row r="10197">
      <c r="A10197" s="4" t="s">
        <v>24813</v>
      </c>
      <c r="B10197" s="4" t="s">
        <v>19003</v>
      </c>
      <c r="C10197" s="4" t="s">
        <v>7339</v>
      </c>
      <c r="D10197" s="10">
        <v>1.592836276E9</v>
      </c>
      <c r="E10197" s="25">
        <v>0.06112847</v>
      </c>
      <c r="G10197" s="25"/>
    </row>
    <row r="10198">
      <c r="A10198" s="4" t="s">
        <v>24814</v>
      </c>
      <c r="B10198" s="4" t="s">
        <v>13945</v>
      </c>
      <c r="C10198" s="4" t="s">
        <v>1030</v>
      </c>
      <c r="D10198" s="10">
        <v>1.592968682E9</v>
      </c>
      <c r="E10198" s="25">
        <v>0.061120972</v>
      </c>
      <c r="G10198" s="25"/>
    </row>
    <row r="10199">
      <c r="A10199" s="4" t="s">
        <v>24815</v>
      </c>
      <c r="B10199" s="4" t="s">
        <v>13842</v>
      </c>
      <c r="C10199" s="4" t="s">
        <v>4951</v>
      </c>
      <c r="D10199" s="10">
        <v>1.592359107E9</v>
      </c>
      <c r="E10199" s="25">
        <v>0.06111564</v>
      </c>
      <c r="G10199" s="25"/>
    </row>
    <row r="10200">
      <c r="A10200" s="4" t="s">
        <v>24816</v>
      </c>
      <c r="B10200" s="4" t="s">
        <v>24817</v>
      </c>
      <c r="C10200" s="4" t="s">
        <v>11212</v>
      </c>
      <c r="D10200" s="10">
        <v>1.593618849E9</v>
      </c>
      <c r="E10200" s="25">
        <v>0.061103504</v>
      </c>
      <c r="G10200" s="25"/>
    </row>
    <row r="10201">
      <c r="A10201" s="4" t="s">
        <v>24818</v>
      </c>
      <c r="B10201" s="4" t="s">
        <v>5337</v>
      </c>
      <c r="C10201" s="4" t="s">
        <v>8003</v>
      </c>
      <c r="D10201" s="10">
        <v>1.5911223E9</v>
      </c>
      <c r="E10201" s="25">
        <v>0.061103042</v>
      </c>
      <c r="G10201" s="25"/>
    </row>
    <row r="10202">
      <c r="A10202" s="4" t="s">
        <v>24819</v>
      </c>
      <c r="B10202" s="4" t="s">
        <v>13203</v>
      </c>
      <c r="C10202" s="4" t="s">
        <v>7792</v>
      </c>
      <c r="D10202" s="10">
        <v>1.592487344E9</v>
      </c>
      <c r="E10202" s="25">
        <v>0.061075985</v>
      </c>
      <c r="G10202" s="25"/>
    </row>
    <row r="10203">
      <c r="A10203" s="4" t="s">
        <v>24820</v>
      </c>
      <c r="B10203" s="4" t="s">
        <v>2065</v>
      </c>
      <c r="C10203" s="4" t="s">
        <v>528</v>
      </c>
      <c r="D10203" s="10">
        <v>1.592188341E9</v>
      </c>
      <c r="E10203" s="25">
        <v>0.061069805</v>
      </c>
      <c r="G10203" s="25"/>
    </row>
    <row r="10204">
      <c r="A10204" s="4" t="s">
        <v>24821</v>
      </c>
      <c r="B10204" s="4" t="s">
        <v>24822</v>
      </c>
      <c r="C10204" s="4" t="s">
        <v>6269</v>
      </c>
      <c r="D10204" s="10">
        <v>1.591270959E9</v>
      </c>
      <c r="E10204" s="25">
        <v>0.0610402</v>
      </c>
      <c r="G10204" s="25"/>
    </row>
    <row r="10205">
      <c r="A10205" s="22" t="s">
        <v>24823</v>
      </c>
      <c r="B10205" s="4" t="s">
        <v>2065</v>
      </c>
      <c r="C10205" s="4" t="s">
        <v>8814</v>
      </c>
      <c r="D10205" s="10">
        <v>1.593384864E9</v>
      </c>
      <c r="E10205" s="25">
        <v>0.061040044</v>
      </c>
      <c r="G10205" s="25"/>
    </row>
    <row r="10206">
      <c r="A10206" s="4" t="s">
        <v>24824</v>
      </c>
      <c r="B10206" s="4" t="s">
        <v>14268</v>
      </c>
      <c r="C10206" s="4" t="s">
        <v>12532</v>
      </c>
      <c r="D10206" s="10">
        <v>1.591673536E9</v>
      </c>
      <c r="E10206" s="25">
        <v>0.061006498</v>
      </c>
      <c r="G10206" s="25"/>
    </row>
    <row r="10207">
      <c r="A10207" s="4" t="s">
        <v>24825</v>
      </c>
      <c r="B10207" s="4" t="s">
        <v>2989</v>
      </c>
      <c r="C10207" s="4" t="s">
        <v>1189</v>
      </c>
      <c r="D10207" s="10">
        <v>1.591823866E9</v>
      </c>
      <c r="E10207" s="25">
        <v>0.060962133</v>
      </c>
      <c r="G10207" s="25"/>
    </row>
    <row r="10208">
      <c r="A10208" s="4" t="s">
        <v>24826</v>
      </c>
      <c r="B10208" s="4" t="s">
        <v>16569</v>
      </c>
      <c r="C10208" s="4" t="s">
        <v>11619</v>
      </c>
      <c r="D10208" s="10">
        <v>1.592793065E9</v>
      </c>
      <c r="E10208" s="25">
        <v>0.060953088</v>
      </c>
      <c r="G10208" s="25"/>
    </row>
    <row r="10209">
      <c r="A10209" s="4" t="s">
        <v>24827</v>
      </c>
      <c r="B10209" s="4" t="s">
        <v>10931</v>
      </c>
      <c r="C10209" s="4" t="s">
        <v>11658</v>
      </c>
      <c r="D10209" s="10">
        <v>1.592277293E9</v>
      </c>
      <c r="E10209" s="25">
        <v>0.060942575</v>
      </c>
      <c r="G10209" s="25"/>
    </row>
    <row r="10210">
      <c r="A10210" s="4" t="s">
        <v>24828</v>
      </c>
      <c r="B10210" s="4" t="s">
        <v>13333</v>
      </c>
      <c r="C10210" s="4" t="s">
        <v>9941</v>
      </c>
      <c r="D10210" s="10">
        <v>1.593064532E9</v>
      </c>
      <c r="E10210" s="25">
        <v>0.060936008</v>
      </c>
      <c r="G10210" s="25"/>
    </row>
    <row r="10211">
      <c r="A10211" s="4" t="s">
        <v>24829</v>
      </c>
      <c r="B10211" s="4" t="s">
        <v>5976</v>
      </c>
      <c r="C10211" s="4" t="s">
        <v>2982</v>
      </c>
      <c r="D10211" s="10">
        <v>1.592924474E9</v>
      </c>
      <c r="E10211" s="25">
        <v>0.060926575</v>
      </c>
      <c r="G10211" s="25"/>
    </row>
    <row r="10212">
      <c r="A10212" s="4" t="s">
        <v>24830</v>
      </c>
      <c r="B10212" s="4" t="s">
        <v>11013</v>
      </c>
      <c r="C10212" s="4" t="s">
        <v>9348</v>
      </c>
      <c r="D10212" s="10">
        <v>1.592019556E9</v>
      </c>
      <c r="E10212" s="25">
        <v>0.06086381</v>
      </c>
      <c r="G10212" s="25"/>
    </row>
    <row r="10213">
      <c r="A10213" s="4" t="s">
        <v>24831</v>
      </c>
      <c r="B10213" s="4" t="s">
        <v>14439</v>
      </c>
      <c r="C10213" s="4" t="s">
        <v>2162</v>
      </c>
      <c r="D10213" s="10">
        <v>1.592698562E9</v>
      </c>
      <c r="E10213" s="25">
        <v>0.060853146</v>
      </c>
      <c r="G10213" s="25"/>
    </row>
    <row r="10214">
      <c r="A10214" s="4" t="s">
        <v>24832</v>
      </c>
      <c r="B10214" s="4" t="s">
        <v>24833</v>
      </c>
      <c r="C10214" s="4" t="s">
        <v>7125</v>
      </c>
      <c r="D10214" s="10">
        <v>1.591648771E9</v>
      </c>
      <c r="E10214" s="25">
        <v>0.0608305</v>
      </c>
      <c r="G10214" s="25"/>
    </row>
    <row r="10215">
      <c r="A10215" s="4" t="s">
        <v>24834</v>
      </c>
      <c r="B10215" s="4" t="s">
        <v>8319</v>
      </c>
      <c r="C10215" s="4" t="s">
        <v>7457</v>
      </c>
      <c r="D10215" s="10">
        <v>1.591878505E9</v>
      </c>
      <c r="E10215" s="25">
        <v>0.060820684</v>
      </c>
      <c r="G10215" s="25"/>
    </row>
    <row r="10216">
      <c r="A10216" s="4" t="s">
        <v>24835</v>
      </c>
      <c r="B10216" s="4" t="s">
        <v>24836</v>
      </c>
      <c r="C10216" s="4" t="s">
        <v>10262</v>
      </c>
      <c r="D10216" s="10">
        <v>1.593366967E9</v>
      </c>
      <c r="E10216" s="25">
        <v>0.060819138</v>
      </c>
      <c r="G10216" s="25"/>
    </row>
    <row r="10217">
      <c r="A10217" s="4" t="s">
        <v>24837</v>
      </c>
      <c r="B10217" s="4" t="s">
        <v>3070</v>
      </c>
      <c r="C10217" s="4" t="s">
        <v>3206</v>
      </c>
      <c r="D10217" s="10">
        <v>1.591073749E9</v>
      </c>
      <c r="E10217" s="25">
        <v>0.0607951</v>
      </c>
      <c r="G10217" s="25"/>
    </row>
    <row r="10218">
      <c r="A10218" s="4" t="s">
        <v>24838</v>
      </c>
      <c r="B10218" s="4" t="s">
        <v>24839</v>
      </c>
      <c r="C10218" s="4" t="s">
        <v>9522</v>
      </c>
      <c r="D10218" s="10">
        <v>1.591815596E9</v>
      </c>
      <c r="E10218" s="25">
        <v>0.060793243</v>
      </c>
      <c r="G10218" s="25"/>
    </row>
    <row r="10219">
      <c r="A10219" s="4" t="s">
        <v>24840</v>
      </c>
      <c r="B10219" s="4" t="s">
        <v>5086</v>
      </c>
      <c r="C10219" s="4" t="s">
        <v>8839</v>
      </c>
      <c r="D10219" s="10">
        <v>1.59234051E9</v>
      </c>
      <c r="E10219" s="25">
        <v>0.06078845</v>
      </c>
      <c r="G10219" s="25"/>
    </row>
    <row r="10220">
      <c r="A10220" s="4" t="s">
        <v>24841</v>
      </c>
      <c r="B10220" s="4" t="s">
        <v>16730</v>
      </c>
      <c r="C10220" s="4" t="s">
        <v>2577</v>
      </c>
      <c r="D10220" s="10">
        <v>1.59310511E9</v>
      </c>
      <c r="E10220" s="25">
        <v>0.060776856</v>
      </c>
      <c r="G10220" s="25"/>
    </row>
    <row r="10221">
      <c r="A10221" s="4" t="s">
        <v>24842</v>
      </c>
      <c r="B10221" s="4" t="s">
        <v>18245</v>
      </c>
      <c r="C10221" s="4" t="s">
        <v>11226</v>
      </c>
      <c r="D10221" s="10">
        <v>1.593399028E9</v>
      </c>
      <c r="E10221" s="25">
        <v>0.060740992</v>
      </c>
      <c r="G10221" s="25"/>
    </row>
    <row r="10222">
      <c r="A10222" s="4" t="s">
        <v>24843</v>
      </c>
      <c r="B10222" s="4" t="s">
        <v>13164</v>
      </c>
      <c r="C10222" s="4" t="s">
        <v>3652</v>
      </c>
      <c r="D10222" s="10">
        <v>1.591018408E9</v>
      </c>
      <c r="E10222" s="25">
        <v>0.06072816</v>
      </c>
      <c r="G10222" s="25"/>
    </row>
    <row r="10223">
      <c r="A10223" s="4" t="s">
        <v>24844</v>
      </c>
      <c r="B10223" s="4" t="s">
        <v>8727</v>
      </c>
      <c r="C10223" s="4" t="s">
        <v>8316</v>
      </c>
      <c r="D10223" s="10">
        <v>1.592492468E9</v>
      </c>
      <c r="E10223" s="25">
        <v>0.060727928</v>
      </c>
      <c r="G10223" s="25"/>
    </row>
    <row r="10224">
      <c r="A10224" s="4" t="s">
        <v>24845</v>
      </c>
      <c r="B10224" s="4" t="s">
        <v>16169</v>
      </c>
      <c r="C10224" s="4" t="s">
        <v>11291</v>
      </c>
      <c r="D10224" s="10">
        <v>1.591428565E9</v>
      </c>
      <c r="E10224" s="25">
        <v>0.06071827</v>
      </c>
      <c r="G10224" s="25"/>
    </row>
    <row r="10225">
      <c r="A10225" s="4" t="s">
        <v>24846</v>
      </c>
      <c r="B10225" s="4" t="s">
        <v>24847</v>
      </c>
      <c r="C10225" s="4" t="s">
        <v>6250</v>
      </c>
      <c r="D10225" s="10">
        <v>1.592695354E9</v>
      </c>
      <c r="E10225" s="25">
        <v>0.06069562</v>
      </c>
      <c r="G10225" s="25"/>
    </row>
    <row r="10226">
      <c r="A10226" s="4" t="s">
        <v>24848</v>
      </c>
      <c r="B10226" s="4" t="s">
        <v>13945</v>
      </c>
      <c r="C10226" s="4" t="s">
        <v>4523</v>
      </c>
      <c r="D10226" s="10">
        <v>1.591466332E9</v>
      </c>
      <c r="E10226" s="25">
        <v>0.060674906</v>
      </c>
      <c r="G10226" s="25"/>
    </row>
    <row r="10227">
      <c r="A10227" s="4" t="s">
        <v>24849</v>
      </c>
      <c r="B10227" s="4" t="s">
        <v>14114</v>
      </c>
      <c r="C10227" s="4" t="s">
        <v>11424</v>
      </c>
      <c r="D10227" s="10">
        <v>1.591731151E9</v>
      </c>
      <c r="E10227" s="25">
        <v>0.060642827</v>
      </c>
      <c r="G10227" s="25"/>
    </row>
    <row r="10228">
      <c r="A10228" s="4" t="s">
        <v>24850</v>
      </c>
      <c r="B10228" s="4" t="s">
        <v>24851</v>
      </c>
      <c r="C10228" s="4" t="s">
        <v>116</v>
      </c>
      <c r="D10228" s="10">
        <v>1.591791631E9</v>
      </c>
      <c r="E10228" s="25">
        <v>0.060636412</v>
      </c>
      <c r="G10228" s="25"/>
    </row>
    <row r="10229">
      <c r="A10229" s="22" t="s">
        <v>24852</v>
      </c>
      <c r="B10229" s="4" t="s">
        <v>13689</v>
      </c>
      <c r="C10229" s="4" t="s">
        <v>3558</v>
      </c>
      <c r="D10229" s="10">
        <v>1.592512572E9</v>
      </c>
      <c r="E10229" s="25">
        <v>0.060606964</v>
      </c>
      <c r="G10229" s="25"/>
    </row>
    <row r="10230">
      <c r="A10230" s="4" t="s">
        <v>24853</v>
      </c>
      <c r="B10230" s="4" t="s">
        <v>17937</v>
      </c>
      <c r="C10230" s="4" t="s">
        <v>10999</v>
      </c>
      <c r="D10230" s="10">
        <v>1.591051402E9</v>
      </c>
      <c r="E10230" s="25">
        <v>0.060587253</v>
      </c>
      <c r="G10230" s="25"/>
    </row>
    <row r="10231">
      <c r="A10231" s="4" t="s">
        <v>24854</v>
      </c>
      <c r="B10231" s="4" t="s">
        <v>13217</v>
      </c>
      <c r="C10231" s="4" t="s">
        <v>7883</v>
      </c>
      <c r="D10231" s="10">
        <v>1.591504266E9</v>
      </c>
      <c r="E10231" s="25">
        <v>0.06057813</v>
      </c>
      <c r="G10231" s="25"/>
    </row>
    <row r="10232">
      <c r="A10232" s="22" t="s">
        <v>24855</v>
      </c>
      <c r="B10232" s="4" t="s">
        <v>4375</v>
      </c>
      <c r="C10232" s="4" t="s">
        <v>8429</v>
      </c>
      <c r="D10232" s="10">
        <v>1.592592412E9</v>
      </c>
      <c r="E10232" s="25">
        <v>0.06053531</v>
      </c>
      <c r="G10232" s="25"/>
    </row>
    <row r="10233">
      <c r="A10233" s="4" t="s">
        <v>24856</v>
      </c>
      <c r="B10233" s="4" t="s">
        <v>1715</v>
      </c>
      <c r="C10233" s="4" t="s">
        <v>4134</v>
      </c>
      <c r="D10233" s="10">
        <v>1.591838636E9</v>
      </c>
      <c r="E10233" s="25">
        <v>0.06050934</v>
      </c>
      <c r="G10233" s="25"/>
    </row>
    <row r="10234">
      <c r="A10234" s="4" t="s">
        <v>24857</v>
      </c>
      <c r="B10234" s="4" t="s">
        <v>3698</v>
      </c>
      <c r="C10234" s="4" t="s">
        <v>6728</v>
      </c>
      <c r="D10234" s="10">
        <v>1.592269609E9</v>
      </c>
      <c r="E10234" s="25">
        <v>0.060505476</v>
      </c>
      <c r="G10234" s="25"/>
    </row>
    <row r="10235">
      <c r="A10235" s="22" t="s">
        <v>24858</v>
      </c>
      <c r="B10235" s="4" t="s">
        <v>13723</v>
      </c>
      <c r="C10235" s="4" t="s">
        <v>4492</v>
      </c>
      <c r="D10235" s="10">
        <v>1.591121576E9</v>
      </c>
      <c r="E10235" s="25">
        <v>0.06047417</v>
      </c>
      <c r="G10235" s="25"/>
    </row>
    <row r="10236">
      <c r="A10236" s="4" t="s">
        <v>24859</v>
      </c>
      <c r="B10236" s="4" t="s">
        <v>13263</v>
      </c>
      <c r="C10236" s="4" t="s">
        <v>1352</v>
      </c>
      <c r="D10236" s="10">
        <v>1.593409824E9</v>
      </c>
      <c r="E10236" s="25">
        <v>0.0604693</v>
      </c>
      <c r="G10236" s="25"/>
    </row>
    <row r="10237">
      <c r="A10237" s="4" t="s">
        <v>24860</v>
      </c>
      <c r="B10237" s="4" t="s">
        <v>1619</v>
      </c>
      <c r="C10237" s="4" t="s">
        <v>4499</v>
      </c>
      <c r="D10237" s="10">
        <v>1.59198358E9</v>
      </c>
      <c r="E10237" s="25">
        <v>0.06045755</v>
      </c>
      <c r="G10237" s="25"/>
    </row>
    <row r="10238">
      <c r="A10238" s="4" t="s">
        <v>24861</v>
      </c>
      <c r="B10238" s="4" t="s">
        <v>13425</v>
      </c>
      <c r="C10238" s="4" t="s">
        <v>5447</v>
      </c>
      <c r="D10238" s="10">
        <v>1.591724485E9</v>
      </c>
      <c r="E10238" s="25">
        <v>0.060438305</v>
      </c>
      <c r="G10238" s="25"/>
    </row>
    <row r="10239">
      <c r="A10239" s="4" t="s">
        <v>24862</v>
      </c>
      <c r="B10239" s="4" t="s">
        <v>24863</v>
      </c>
      <c r="C10239" s="4" t="s">
        <v>8471</v>
      </c>
      <c r="D10239" s="10">
        <v>1.593542327E9</v>
      </c>
      <c r="E10239" s="25">
        <v>0.060400587</v>
      </c>
      <c r="G10239" s="25"/>
    </row>
    <row r="10240">
      <c r="A10240" s="22" t="s">
        <v>24864</v>
      </c>
      <c r="B10240" s="4" t="s">
        <v>930</v>
      </c>
      <c r="C10240" s="4" t="s">
        <v>156</v>
      </c>
      <c r="D10240" s="10">
        <v>1.593213265E9</v>
      </c>
      <c r="E10240" s="25">
        <v>0.060386516</v>
      </c>
      <c r="G10240" s="25"/>
    </row>
    <row r="10241">
      <c r="A10241" s="4" t="s">
        <v>24865</v>
      </c>
      <c r="B10241" s="4" t="s">
        <v>1790</v>
      </c>
      <c r="C10241" s="4" t="s">
        <v>5024</v>
      </c>
      <c r="D10241" s="10">
        <v>1.591424451E9</v>
      </c>
      <c r="E10241" s="25">
        <v>0.060367115</v>
      </c>
      <c r="G10241" s="25"/>
    </row>
    <row r="10242">
      <c r="A10242" s="4" t="s">
        <v>24866</v>
      </c>
      <c r="B10242" s="4" t="s">
        <v>24867</v>
      </c>
      <c r="C10242" s="4" t="s">
        <v>11868</v>
      </c>
      <c r="D10242" s="10">
        <v>1.592310204E9</v>
      </c>
      <c r="E10242" s="25">
        <v>0.060364798</v>
      </c>
      <c r="G10242" s="25"/>
    </row>
    <row r="10243">
      <c r="A10243" s="4" t="s">
        <v>24868</v>
      </c>
      <c r="B10243" s="4" t="s">
        <v>14018</v>
      </c>
      <c r="C10243" s="4" t="s">
        <v>2537</v>
      </c>
      <c r="D10243" s="10">
        <v>1.59339168E9</v>
      </c>
      <c r="E10243" s="25">
        <v>0.060328778</v>
      </c>
      <c r="G10243" s="25"/>
    </row>
    <row r="10244">
      <c r="A10244" s="4" t="s">
        <v>24869</v>
      </c>
      <c r="B10244" s="4" t="s">
        <v>4826</v>
      </c>
      <c r="C10244" s="4" t="s">
        <v>7954</v>
      </c>
      <c r="D10244" s="10">
        <v>1.592316054E9</v>
      </c>
      <c r="E10244" s="25">
        <v>0.060290903</v>
      </c>
      <c r="G10244" s="25"/>
    </row>
    <row r="10245">
      <c r="A10245" s="4" t="s">
        <v>24870</v>
      </c>
      <c r="B10245" s="4" t="s">
        <v>19159</v>
      </c>
      <c r="C10245" s="4" t="s">
        <v>7339</v>
      </c>
      <c r="D10245" s="10">
        <v>1.592835476E9</v>
      </c>
      <c r="E10245" s="25">
        <v>0.0602841</v>
      </c>
      <c r="G10245" s="25"/>
    </row>
    <row r="10246">
      <c r="A10246" s="4" t="s">
        <v>24871</v>
      </c>
      <c r="B10246" s="4" t="s">
        <v>20247</v>
      </c>
      <c r="C10246" s="4" t="s">
        <v>12437</v>
      </c>
      <c r="D10246" s="10">
        <v>1.591680156E9</v>
      </c>
      <c r="E10246" s="25">
        <v>0.06027073</v>
      </c>
      <c r="G10246" s="25"/>
    </row>
    <row r="10247">
      <c r="A10247" s="22" t="s">
        <v>24872</v>
      </c>
      <c r="B10247" s="4" t="s">
        <v>15715</v>
      </c>
      <c r="C10247" s="4" t="s">
        <v>849</v>
      </c>
      <c r="D10247" s="10">
        <v>1.592885171E9</v>
      </c>
      <c r="E10247" s="25">
        <v>0.060233243</v>
      </c>
      <c r="G10247" s="25"/>
    </row>
    <row r="10248">
      <c r="A10248" s="4" t="s">
        <v>24873</v>
      </c>
      <c r="B10248" s="4" t="s">
        <v>13260</v>
      </c>
      <c r="C10248" s="4" t="s">
        <v>6095</v>
      </c>
      <c r="D10248" s="10">
        <v>1.591307544E9</v>
      </c>
      <c r="E10248" s="25">
        <v>0.060215928</v>
      </c>
      <c r="G10248" s="25"/>
    </row>
    <row r="10249">
      <c r="A10249" s="4" t="s">
        <v>24874</v>
      </c>
      <c r="B10249" s="4" t="s">
        <v>24875</v>
      </c>
      <c r="C10249" s="4" t="s">
        <v>2935</v>
      </c>
      <c r="D10249" s="10">
        <v>1.593213126E9</v>
      </c>
      <c r="E10249" s="25">
        <v>0.060215157</v>
      </c>
      <c r="G10249" s="25"/>
    </row>
    <row r="10250">
      <c r="A10250" s="22" t="s">
        <v>24876</v>
      </c>
      <c r="B10250" s="4" t="s">
        <v>1790</v>
      </c>
      <c r="C10250" s="4" t="s">
        <v>7972</v>
      </c>
      <c r="D10250" s="10">
        <v>1.592320993E9</v>
      </c>
      <c r="E10250" s="25">
        <v>0.060193744</v>
      </c>
      <c r="G10250" s="25"/>
    </row>
    <row r="10251">
      <c r="A10251" s="4" t="s">
        <v>24877</v>
      </c>
      <c r="B10251" s="4" t="s">
        <v>6282</v>
      </c>
      <c r="C10251" s="4" t="s">
        <v>9057</v>
      </c>
      <c r="D10251" s="10">
        <v>1.592664304E9</v>
      </c>
      <c r="E10251" s="25">
        <v>0.06018988</v>
      </c>
      <c r="G10251" s="25"/>
    </row>
    <row r="10252">
      <c r="A10252" s="22" t="s">
        <v>24878</v>
      </c>
      <c r="B10252" s="4" t="s">
        <v>1790</v>
      </c>
      <c r="C10252" s="4" t="s">
        <v>5307</v>
      </c>
      <c r="D10252" s="10">
        <v>1.591846043E9</v>
      </c>
      <c r="E10252" s="25">
        <v>0.060164373</v>
      </c>
      <c r="G10252" s="25"/>
    </row>
    <row r="10253">
      <c r="A10253" s="4" t="s">
        <v>24879</v>
      </c>
      <c r="B10253" s="4" t="s">
        <v>17851</v>
      </c>
      <c r="C10253" s="4" t="s">
        <v>4761</v>
      </c>
      <c r="D10253" s="10">
        <v>1.593225441E9</v>
      </c>
      <c r="E10253" s="25">
        <v>0.060152467</v>
      </c>
      <c r="G10253" s="25"/>
    </row>
    <row r="10254">
      <c r="A10254" s="4" t="s">
        <v>24880</v>
      </c>
      <c r="B10254" s="4" t="s">
        <v>13104</v>
      </c>
      <c r="C10254" s="4" t="s">
        <v>6452</v>
      </c>
      <c r="D10254" s="10">
        <v>1.592373866E9</v>
      </c>
      <c r="E10254" s="25">
        <v>0.060144663</v>
      </c>
      <c r="G10254" s="25"/>
    </row>
    <row r="10255">
      <c r="A10255" s="4" t="s">
        <v>24881</v>
      </c>
      <c r="B10255" s="4" t="s">
        <v>20827</v>
      </c>
      <c r="C10255" s="4" t="s">
        <v>5973</v>
      </c>
      <c r="D10255" s="10">
        <v>1.591042725E9</v>
      </c>
      <c r="E10255" s="25">
        <v>0.060143888</v>
      </c>
      <c r="G10255" s="25"/>
    </row>
    <row r="10256">
      <c r="A10256" s="22" t="s">
        <v>24882</v>
      </c>
      <c r="B10256" s="4" t="s">
        <v>13689</v>
      </c>
      <c r="C10256" s="4" t="s">
        <v>8449</v>
      </c>
      <c r="D10256" s="10">
        <v>1.592950587E9</v>
      </c>
      <c r="E10256" s="25">
        <v>0.060058635</v>
      </c>
      <c r="G10256" s="25"/>
    </row>
    <row r="10257">
      <c r="A10257" s="4" t="s">
        <v>24883</v>
      </c>
      <c r="B10257" s="4" t="s">
        <v>939</v>
      </c>
      <c r="C10257" s="4" t="s">
        <v>10504</v>
      </c>
      <c r="D10257" s="10">
        <v>1.592181067E9</v>
      </c>
      <c r="E10257" s="25">
        <v>0.06001326</v>
      </c>
      <c r="G10257" s="25"/>
    </row>
    <row r="10258">
      <c r="A10258" s="4" t="s">
        <v>24884</v>
      </c>
      <c r="B10258" s="4" t="s">
        <v>3863</v>
      </c>
      <c r="C10258" s="4" t="s">
        <v>2978</v>
      </c>
      <c r="D10258" s="10">
        <v>1.59308124E9</v>
      </c>
      <c r="E10258" s="25">
        <v>0.0599236</v>
      </c>
      <c r="G10258" s="25"/>
    </row>
    <row r="10259">
      <c r="A10259" s="4" t="s">
        <v>24885</v>
      </c>
      <c r="B10259" s="4" t="s">
        <v>13098</v>
      </c>
      <c r="C10259" s="4" t="s">
        <v>12412</v>
      </c>
      <c r="D10259" s="10">
        <v>1.591149519E9</v>
      </c>
      <c r="E10259" s="25">
        <v>0.059910923</v>
      </c>
      <c r="G10259" s="25"/>
    </row>
    <row r="10260">
      <c r="A10260" s="4" t="s">
        <v>24886</v>
      </c>
      <c r="B10260" s="4" t="s">
        <v>2040</v>
      </c>
      <c r="C10260" s="4" t="s">
        <v>1774</v>
      </c>
      <c r="D10260" s="10">
        <v>1.591124646E9</v>
      </c>
      <c r="E10260" s="25">
        <v>0.05989732</v>
      </c>
      <c r="G10260" s="25"/>
    </row>
    <row r="10261">
      <c r="A10261" s="22" t="s">
        <v>24887</v>
      </c>
      <c r="B10261" s="4" t="s">
        <v>1281</v>
      </c>
      <c r="C10261" s="4" t="s">
        <v>2693</v>
      </c>
      <c r="D10261" s="10">
        <v>1.591271944E9</v>
      </c>
      <c r="E10261" s="25">
        <v>0.059878305</v>
      </c>
      <c r="G10261" s="25"/>
    </row>
    <row r="10262">
      <c r="A10262" s="4" t="s">
        <v>24888</v>
      </c>
      <c r="B10262" s="4" t="s">
        <v>2549</v>
      </c>
      <c r="C10262" s="4" t="s">
        <v>6888</v>
      </c>
      <c r="D10262" s="10">
        <v>1.59165594E9</v>
      </c>
      <c r="E10262" s="25">
        <v>0.05987166</v>
      </c>
      <c r="G10262" s="25"/>
    </row>
    <row r="10263">
      <c r="A10263" s="22" t="s">
        <v>24889</v>
      </c>
      <c r="B10263" s="4" t="s">
        <v>13230</v>
      </c>
      <c r="C10263" s="4" t="s">
        <v>5127</v>
      </c>
      <c r="D10263" s="10">
        <v>1.591285912E9</v>
      </c>
      <c r="E10263" s="25">
        <v>0.05985759</v>
      </c>
      <c r="G10263" s="25"/>
    </row>
    <row r="10264">
      <c r="A10264" s="22" t="s">
        <v>24890</v>
      </c>
      <c r="B10264" s="4" t="s">
        <v>4826</v>
      </c>
      <c r="C10264" s="4" t="s">
        <v>5024</v>
      </c>
      <c r="D10264" s="10">
        <v>1.591422997E9</v>
      </c>
      <c r="E10264" s="25">
        <v>0.0598327</v>
      </c>
      <c r="G10264" s="25"/>
    </row>
    <row r="10265">
      <c r="A10265" s="4" t="s">
        <v>24891</v>
      </c>
      <c r="B10265" s="4" t="s">
        <v>8790</v>
      </c>
      <c r="C10265" s="4" t="s">
        <v>5767</v>
      </c>
      <c r="D10265" s="10">
        <v>1.592592743E9</v>
      </c>
      <c r="E10265" s="25">
        <v>0.059821803</v>
      </c>
      <c r="G10265" s="25"/>
    </row>
    <row r="10266">
      <c r="A10266" s="4" t="s">
        <v>24892</v>
      </c>
      <c r="B10266" s="4" t="s">
        <v>24893</v>
      </c>
      <c r="C10266" s="4" t="s">
        <v>2143</v>
      </c>
      <c r="D10266" s="10">
        <v>1.591833911E9</v>
      </c>
      <c r="E10266" s="25">
        <v>0.059803482</v>
      </c>
      <c r="G10266" s="25"/>
    </row>
    <row r="10267">
      <c r="A10267" s="4" t="s">
        <v>24894</v>
      </c>
      <c r="B10267" s="4" t="s">
        <v>862</v>
      </c>
      <c r="C10267" s="4" t="s">
        <v>7582</v>
      </c>
      <c r="D10267" s="10">
        <v>1.591557298E9</v>
      </c>
      <c r="E10267" s="25">
        <v>0.059802476</v>
      </c>
      <c r="G10267" s="25"/>
    </row>
    <row r="10268">
      <c r="A10268" s="4" t="s">
        <v>24895</v>
      </c>
      <c r="B10268" s="4" t="s">
        <v>1619</v>
      </c>
      <c r="C10268" s="4" t="s">
        <v>11893</v>
      </c>
      <c r="D10268" s="10">
        <v>1.591577553E9</v>
      </c>
      <c r="E10268" s="25">
        <v>0.059796605</v>
      </c>
      <c r="G10268" s="25"/>
    </row>
    <row r="10269">
      <c r="A10269" s="4" t="s">
        <v>24896</v>
      </c>
      <c r="B10269" s="4" t="s">
        <v>13217</v>
      </c>
      <c r="C10269" s="4" t="s">
        <v>11204</v>
      </c>
      <c r="D10269" s="10">
        <v>1.591626593E9</v>
      </c>
      <c r="E10269" s="25">
        <v>0.05973214</v>
      </c>
      <c r="G10269" s="25"/>
    </row>
    <row r="10270">
      <c r="A10270" s="4" t="s">
        <v>24897</v>
      </c>
      <c r="B10270" s="4" t="s">
        <v>14533</v>
      </c>
      <c r="C10270" s="4" t="s">
        <v>7223</v>
      </c>
      <c r="D10270" s="10">
        <v>1.591662092E9</v>
      </c>
      <c r="E10270" s="25">
        <v>0.05973075</v>
      </c>
      <c r="G10270" s="25"/>
    </row>
    <row r="10271">
      <c r="A10271" s="4" t="s">
        <v>24898</v>
      </c>
      <c r="B10271" s="4" t="s">
        <v>3259</v>
      </c>
      <c r="C10271" s="4" t="s">
        <v>3962</v>
      </c>
      <c r="D10271" s="10">
        <v>1.592970464E9</v>
      </c>
      <c r="E10271" s="25">
        <v>0.059663735</v>
      </c>
      <c r="G10271" s="25"/>
    </row>
    <row r="10272">
      <c r="A10272" s="4" t="s">
        <v>24899</v>
      </c>
      <c r="B10272" s="4" t="s">
        <v>13919</v>
      </c>
      <c r="C10272" s="4" t="s">
        <v>2001</v>
      </c>
      <c r="D10272" s="10">
        <v>1.593543275E9</v>
      </c>
      <c r="E10272" s="25">
        <v>0.05958041</v>
      </c>
      <c r="G10272" s="25"/>
    </row>
    <row r="10273">
      <c r="A10273" s="4" t="s">
        <v>24900</v>
      </c>
      <c r="B10273" s="4" t="s">
        <v>20028</v>
      </c>
      <c r="C10273" s="4" t="s">
        <v>798</v>
      </c>
      <c r="D10273" s="10">
        <v>1.593056712E9</v>
      </c>
      <c r="E10273" s="25">
        <v>0.059540525</v>
      </c>
      <c r="G10273" s="25"/>
    </row>
    <row r="10274">
      <c r="A10274" s="4" t="s">
        <v>24901</v>
      </c>
      <c r="B10274" s="4" t="s">
        <v>13663</v>
      </c>
      <c r="C10274" s="4" t="s">
        <v>9705</v>
      </c>
      <c r="D10274" s="10">
        <v>1.591750397E9</v>
      </c>
      <c r="E10274" s="25">
        <v>0.05953643</v>
      </c>
      <c r="G10274" s="25"/>
    </row>
    <row r="10275">
      <c r="A10275" s="4" t="s">
        <v>24902</v>
      </c>
      <c r="B10275" s="4" t="s">
        <v>24903</v>
      </c>
      <c r="C10275" s="4" t="s">
        <v>11192</v>
      </c>
      <c r="D10275" s="10">
        <v>1.591975283E9</v>
      </c>
      <c r="E10275" s="25">
        <v>0.059463464</v>
      </c>
      <c r="G10275" s="25"/>
    </row>
    <row r="10276">
      <c r="A10276" s="4" t="s">
        <v>24904</v>
      </c>
      <c r="B10276" s="4" t="s">
        <v>19171</v>
      </c>
      <c r="C10276" s="4" t="s">
        <v>2129</v>
      </c>
      <c r="D10276" s="10">
        <v>1.592134871E9</v>
      </c>
      <c r="E10276" s="25">
        <v>0.059455656</v>
      </c>
      <c r="G10276" s="25"/>
    </row>
    <row r="10277">
      <c r="A10277" s="4" t="s">
        <v>24905</v>
      </c>
      <c r="B10277" s="4" t="s">
        <v>19277</v>
      </c>
      <c r="C10277" s="4" t="s">
        <v>10752</v>
      </c>
      <c r="D10277" s="10">
        <v>1.591838594E9</v>
      </c>
      <c r="E10277" s="25">
        <v>0.059454266</v>
      </c>
      <c r="G10277" s="25"/>
    </row>
    <row r="10278">
      <c r="A10278" s="4" t="s">
        <v>24906</v>
      </c>
      <c r="B10278" s="4" t="s">
        <v>19599</v>
      </c>
      <c r="C10278" s="4" t="s">
        <v>11451</v>
      </c>
      <c r="D10278" s="10">
        <v>1.592008291E9</v>
      </c>
      <c r="E10278" s="25">
        <v>0.05945334</v>
      </c>
      <c r="G10278" s="25"/>
    </row>
    <row r="10279">
      <c r="A10279" s="4" t="s">
        <v>24907</v>
      </c>
      <c r="B10279" s="4" t="s">
        <v>24908</v>
      </c>
      <c r="C10279" s="4" t="s">
        <v>8471</v>
      </c>
      <c r="D10279" s="10">
        <v>1.593532929E9</v>
      </c>
      <c r="E10279" s="25">
        <v>0.05945264</v>
      </c>
      <c r="G10279" s="25"/>
    </row>
    <row r="10280">
      <c r="A10280" s="4" t="s">
        <v>24909</v>
      </c>
      <c r="B10280" s="4" t="s">
        <v>5400</v>
      </c>
      <c r="C10280" s="4" t="s">
        <v>12600</v>
      </c>
      <c r="D10280" s="10">
        <v>1.592785778E9</v>
      </c>
      <c r="E10280" s="25">
        <v>0.05942149</v>
      </c>
      <c r="G10280" s="25"/>
    </row>
    <row r="10281">
      <c r="A10281" s="4" t="s">
        <v>24910</v>
      </c>
      <c r="B10281" s="4" t="s">
        <v>1619</v>
      </c>
      <c r="C10281" s="4" t="s">
        <v>1613</v>
      </c>
      <c r="D10281" s="10">
        <v>1.592693669E9</v>
      </c>
      <c r="E10281" s="25">
        <v>0.0593258</v>
      </c>
      <c r="G10281" s="25"/>
    </row>
    <row r="10282">
      <c r="A10282" s="4" t="s">
        <v>24911</v>
      </c>
      <c r="B10282" s="4" t="s">
        <v>1187</v>
      </c>
      <c r="C10282" s="4" t="s">
        <v>9877</v>
      </c>
      <c r="D10282" s="10">
        <v>1.592179833E9</v>
      </c>
      <c r="E10282" s="25">
        <v>0.05930818</v>
      </c>
      <c r="G10282" s="25"/>
    </row>
    <row r="10283">
      <c r="A10283" s="4" t="s">
        <v>24912</v>
      </c>
      <c r="B10283" s="4" t="s">
        <v>6282</v>
      </c>
      <c r="C10283" s="4" t="s">
        <v>560</v>
      </c>
      <c r="D10283" s="10">
        <v>1.592142993E9</v>
      </c>
      <c r="E10283" s="25">
        <v>0.05929898</v>
      </c>
      <c r="G10283" s="25"/>
    </row>
    <row r="10284">
      <c r="A10284" s="4" t="s">
        <v>24913</v>
      </c>
      <c r="B10284" s="4" t="s">
        <v>4375</v>
      </c>
      <c r="C10284" s="4" t="s">
        <v>3321</v>
      </c>
      <c r="D10284" s="10">
        <v>1.592929658E9</v>
      </c>
      <c r="E10284" s="25">
        <v>0.05922292</v>
      </c>
      <c r="G10284" s="25"/>
    </row>
    <row r="10285">
      <c r="A10285" s="4" t="s">
        <v>24914</v>
      </c>
      <c r="B10285" s="4" t="s">
        <v>24915</v>
      </c>
      <c r="C10285" s="4" t="s">
        <v>212</v>
      </c>
      <c r="D10285" s="10">
        <v>1.593193514E9</v>
      </c>
      <c r="E10285" s="25">
        <v>0.059168816</v>
      </c>
      <c r="G10285" s="25"/>
    </row>
    <row r="10286">
      <c r="A10286" s="4" t="s">
        <v>24916</v>
      </c>
      <c r="B10286" s="4" t="s">
        <v>12250</v>
      </c>
      <c r="C10286" s="4" t="s">
        <v>74</v>
      </c>
      <c r="D10286" s="10">
        <v>1.592008579E9</v>
      </c>
      <c r="E10286" s="25">
        <v>0.059163716</v>
      </c>
      <c r="G10286" s="25"/>
    </row>
    <row r="10287">
      <c r="A10287" s="4" t="s">
        <v>24917</v>
      </c>
      <c r="B10287" s="4" t="s">
        <v>2040</v>
      </c>
      <c r="C10287" s="4" t="s">
        <v>2527</v>
      </c>
      <c r="D10287" s="10">
        <v>1.592877028E9</v>
      </c>
      <c r="E10287" s="25">
        <v>0.059151422</v>
      </c>
      <c r="G10287" s="25"/>
    </row>
    <row r="10288">
      <c r="A10288" s="4" t="s">
        <v>24918</v>
      </c>
      <c r="B10288" s="4" t="s">
        <v>2989</v>
      </c>
      <c r="C10288" s="4" t="s">
        <v>7435</v>
      </c>
      <c r="D10288" s="10">
        <v>1.591299287E9</v>
      </c>
      <c r="E10288" s="25">
        <v>0.059133645</v>
      </c>
      <c r="G10288" s="25"/>
    </row>
    <row r="10289">
      <c r="A10289" s="22" t="s">
        <v>24919</v>
      </c>
      <c r="B10289" s="4" t="s">
        <v>3858</v>
      </c>
      <c r="C10289" s="4" t="s">
        <v>12018</v>
      </c>
      <c r="D10289" s="10">
        <v>1.591370861E9</v>
      </c>
      <c r="E10289" s="25">
        <v>0.05911185</v>
      </c>
      <c r="G10289" s="25"/>
    </row>
    <row r="10290">
      <c r="A10290" s="4" t="s">
        <v>24920</v>
      </c>
      <c r="B10290" s="4" t="s">
        <v>16624</v>
      </c>
      <c r="C10290" s="4" t="s">
        <v>5551</v>
      </c>
      <c r="D10290" s="10">
        <v>1.591119555E9</v>
      </c>
      <c r="E10290" s="25">
        <v>0.059093684</v>
      </c>
      <c r="G10290" s="25"/>
    </row>
    <row r="10291">
      <c r="A10291" s="4" t="s">
        <v>24921</v>
      </c>
      <c r="B10291" s="4" t="s">
        <v>930</v>
      </c>
      <c r="C10291" s="4" t="s">
        <v>34</v>
      </c>
      <c r="D10291" s="10">
        <v>1.592765333E9</v>
      </c>
      <c r="E10291" s="25">
        <v>0.059092678</v>
      </c>
      <c r="G10291" s="25"/>
    </row>
    <row r="10292">
      <c r="A10292" s="4" t="s">
        <v>24922</v>
      </c>
      <c r="B10292" s="4" t="s">
        <v>14114</v>
      </c>
      <c r="C10292" s="4" t="s">
        <v>301</v>
      </c>
      <c r="D10292" s="10">
        <v>1.592748996E9</v>
      </c>
      <c r="E10292" s="25">
        <v>0.059087656</v>
      </c>
      <c r="G10292" s="25"/>
    </row>
    <row r="10293">
      <c r="A10293" s="4" t="s">
        <v>24923</v>
      </c>
      <c r="B10293" s="4" t="s">
        <v>1619</v>
      </c>
      <c r="C10293" s="4" t="s">
        <v>293</v>
      </c>
      <c r="D10293" s="10">
        <v>1.591105656E9</v>
      </c>
      <c r="E10293" s="25">
        <v>0.059043676</v>
      </c>
      <c r="G10293" s="25"/>
    </row>
    <row r="10294">
      <c r="A10294" s="22" t="s">
        <v>24924</v>
      </c>
      <c r="B10294" s="4" t="s">
        <v>2065</v>
      </c>
      <c r="C10294" s="4" t="s">
        <v>5572</v>
      </c>
      <c r="D10294" s="10">
        <v>1.592437769E9</v>
      </c>
      <c r="E10294" s="25">
        <v>0.05902605</v>
      </c>
      <c r="G10294" s="25"/>
    </row>
    <row r="10295">
      <c r="A10295" s="4" t="s">
        <v>24925</v>
      </c>
      <c r="B10295" s="4" t="s">
        <v>1492</v>
      </c>
      <c r="C10295" s="4" t="s">
        <v>9128</v>
      </c>
      <c r="D10295" s="10">
        <v>1.591362018E9</v>
      </c>
      <c r="E10295" s="25">
        <v>0.05901763</v>
      </c>
      <c r="G10295" s="25"/>
    </row>
    <row r="10296">
      <c r="A10296" s="4" t="s">
        <v>24926</v>
      </c>
      <c r="B10296" s="4" t="s">
        <v>14427</v>
      </c>
      <c r="C10296" s="4" t="s">
        <v>9065</v>
      </c>
      <c r="D10296" s="10">
        <v>1.592253249E9</v>
      </c>
      <c r="E10296" s="25">
        <v>0.059010826</v>
      </c>
      <c r="G10296" s="25"/>
    </row>
    <row r="10297">
      <c r="A10297" s="4" t="s">
        <v>24927</v>
      </c>
      <c r="B10297" s="4" t="s">
        <v>24204</v>
      </c>
      <c r="C10297" s="4" t="s">
        <v>4315</v>
      </c>
      <c r="D10297" s="10">
        <v>1.592166854E9</v>
      </c>
      <c r="E10297" s="25">
        <v>0.059000313</v>
      </c>
      <c r="G10297" s="25"/>
    </row>
    <row r="10298">
      <c r="A10298" s="4" t="s">
        <v>24928</v>
      </c>
      <c r="B10298" s="4" t="s">
        <v>3526</v>
      </c>
      <c r="C10298" s="4" t="s">
        <v>680</v>
      </c>
      <c r="D10298" s="10">
        <v>1.591337754E9</v>
      </c>
      <c r="E10298" s="25">
        <v>0.058948062</v>
      </c>
      <c r="G10298" s="25"/>
    </row>
    <row r="10299">
      <c r="A10299" s="4" t="s">
        <v>24929</v>
      </c>
      <c r="B10299" s="4" t="s">
        <v>13819</v>
      </c>
      <c r="C10299" s="4" t="s">
        <v>2473</v>
      </c>
      <c r="D10299" s="10">
        <v>1.592400766E9</v>
      </c>
      <c r="E10299" s="25">
        <v>0.05890949</v>
      </c>
      <c r="G10299" s="25"/>
    </row>
    <row r="10300">
      <c r="A10300" s="4" t="s">
        <v>24929</v>
      </c>
      <c r="B10300" s="4" t="s">
        <v>13819</v>
      </c>
      <c r="C10300" s="4" t="s">
        <v>8156</v>
      </c>
      <c r="D10300" s="10">
        <v>1.592617755E9</v>
      </c>
      <c r="E10300" s="25">
        <v>0.058909412</v>
      </c>
      <c r="G10300" s="25"/>
    </row>
    <row r="10301">
      <c r="A10301" s="4" t="s">
        <v>24930</v>
      </c>
      <c r="B10301" s="4" t="s">
        <v>2989</v>
      </c>
      <c r="C10301" s="4" t="s">
        <v>8183</v>
      </c>
      <c r="D10301" s="10">
        <v>1.591042935E9</v>
      </c>
      <c r="E10301" s="25">
        <v>0.05886172</v>
      </c>
      <c r="G10301" s="25"/>
    </row>
    <row r="10302">
      <c r="A10302" s="4" t="s">
        <v>24931</v>
      </c>
      <c r="B10302" s="4" t="s">
        <v>13682</v>
      </c>
      <c r="C10302" s="4" t="s">
        <v>4299</v>
      </c>
      <c r="D10302" s="10">
        <v>1.593595839E9</v>
      </c>
      <c r="E10302" s="25">
        <v>0.058848582</v>
      </c>
      <c r="G10302" s="25"/>
    </row>
    <row r="10303">
      <c r="A10303" s="4" t="s">
        <v>24932</v>
      </c>
      <c r="B10303" s="4" t="s">
        <v>6636</v>
      </c>
      <c r="C10303" s="4" t="s">
        <v>6158</v>
      </c>
      <c r="D10303" s="10">
        <v>1.592321289E9</v>
      </c>
      <c r="E10303" s="25">
        <v>0.058808234</v>
      </c>
      <c r="G10303" s="25"/>
    </row>
    <row r="10304">
      <c r="A10304" s="4" t="s">
        <v>24933</v>
      </c>
      <c r="B10304" s="4" t="s">
        <v>24934</v>
      </c>
      <c r="C10304" s="4" t="s">
        <v>8033</v>
      </c>
      <c r="D10304" s="10">
        <v>1.592627684E9</v>
      </c>
      <c r="E10304" s="25">
        <v>0.058801897</v>
      </c>
      <c r="G10304" s="25"/>
    </row>
    <row r="10305">
      <c r="A10305" s="22" t="s">
        <v>24935</v>
      </c>
      <c r="B10305" s="4" t="s">
        <v>20122</v>
      </c>
      <c r="C10305" s="4" t="s">
        <v>2650</v>
      </c>
      <c r="D10305" s="10">
        <v>1.59239882E9</v>
      </c>
      <c r="E10305" s="25">
        <v>0.058781646</v>
      </c>
      <c r="G10305" s="25"/>
    </row>
    <row r="10306">
      <c r="A10306" s="4" t="s">
        <v>24936</v>
      </c>
      <c r="B10306" s="4" t="s">
        <v>13174</v>
      </c>
      <c r="C10306" s="4" t="s">
        <v>7784</v>
      </c>
      <c r="D10306" s="10">
        <v>1.59113273E9</v>
      </c>
      <c r="E10306" s="25">
        <v>0.05874331</v>
      </c>
      <c r="G10306" s="25"/>
    </row>
    <row r="10307">
      <c r="A10307" s="4" t="s">
        <v>24937</v>
      </c>
      <c r="B10307" s="4" t="s">
        <v>17062</v>
      </c>
      <c r="C10307" s="4" t="s">
        <v>12382</v>
      </c>
      <c r="D10307" s="10">
        <v>1.591020968E9</v>
      </c>
      <c r="E10307" s="25">
        <v>0.058737434</v>
      </c>
      <c r="G10307" s="25"/>
    </row>
    <row r="10308">
      <c r="A10308" s="4" t="s">
        <v>24938</v>
      </c>
      <c r="B10308" s="4" t="s">
        <v>13129</v>
      </c>
      <c r="C10308" s="4" t="s">
        <v>7259</v>
      </c>
      <c r="D10308" s="10">
        <v>1.591555148E9</v>
      </c>
      <c r="E10308" s="25">
        <v>0.05870412</v>
      </c>
      <c r="G10308" s="25"/>
    </row>
    <row r="10309">
      <c r="A10309" s="4" t="s">
        <v>24939</v>
      </c>
      <c r="B10309" s="4" t="s">
        <v>16738</v>
      </c>
      <c r="C10309" s="4" t="s">
        <v>7386</v>
      </c>
      <c r="D10309" s="10">
        <v>1.592589381E9</v>
      </c>
      <c r="E10309" s="25">
        <v>0.058693763</v>
      </c>
      <c r="G10309" s="25"/>
    </row>
    <row r="10310">
      <c r="A10310" s="4" t="s">
        <v>24940</v>
      </c>
      <c r="B10310" s="4" t="s">
        <v>1619</v>
      </c>
      <c r="C10310" s="4" t="s">
        <v>1632</v>
      </c>
      <c r="D10310" s="10">
        <v>1.591849979E9</v>
      </c>
      <c r="E10310" s="25">
        <v>0.058655113</v>
      </c>
      <c r="G10310" s="25"/>
    </row>
    <row r="10311">
      <c r="A10311" s="4" t="s">
        <v>24941</v>
      </c>
      <c r="B10311" s="4" t="s">
        <v>1067</v>
      </c>
      <c r="C10311" s="4" t="s">
        <v>7120</v>
      </c>
      <c r="D10311" s="10">
        <v>1.593056043E9</v>
      </c>
      <c r="E10311" s="25">
        <v>0.05864468</v>
      </c>
      <c r="G10311" s="25"/>
    </row>
    <row r="10312">
      <c r="A10312" s="4" t="s">
        <v>24942</v>
      </c>
      <c r="B10312" s="4" t="s">
        <v>930</v>
      </c>
      <c r="C10312" s="4" t="s">
        <v>11982</v>
      </c>
      <c r="D10312" s="10">
        <v>1.592932014E9</v>
      </c>
      <c r="E10312" s="25">
        <v>0.058632545</v>
      </c>
      <c r="G10312" s="25"/>
    </row>
    <row r="10313">
      <c r="A10313" s="4" t="s">
        <v>24943</v>
      </c>
      <c r="B10313" s="4" t="s">
        <v>15610</v>
      </c>
      <c r="C10313" s="4" t="s">
        <v>9332</v>
      </c>
      <c r="D10313" s="10">
        <v>1.592954948E9</v>
      </c>
      <c r="E10313" s="25">
        <v>0.05863208</v>
      </c>
      <c r="G10313" s="25"/>
    </row>
    <row r="10314">
      <c r="A10314" s="22" t="s">
        <v>24944</v>
      </c>
      <c r="B10314" s="4" t="s">
        <v>4826</v>
      </c>
      <c r="C10314" s="4" t="s">
        <v>7259</v>
      </c>
      <c r="D10314" s="10">
        <v>1.591564403E9</v>
      </c>
      <c r="E10314" s="25">
        <v>0.058623966</v>
      </c>
      <c r="G10314" s="25"/>
    </row>
    <row r="10315">
      <c r="A10315" s="4" t="s">
        <v>24945</v>
      </c>
      <c r="B10315" s="4" t="s">
        <v>20355</v>
      </c>
      <c r="C10315" s="4" t="s">
        <v>8716</v>
      </c>
      <c r="D10315" s="10">
        <v>1.591877001E9</v>
      </c>
      <c r="E10315" s="25">
        <v>0.05859235</v>
      </c>
      <c r="G10315" s="25"/>
    </row>
    <row r="10316">
      <c r="A10316" s="4" t="s">
        <v>24946</v>
      </c>
      <c r="B10316" s="4" t="s">
        <v>1619</v>
      </c>
      <c r="C10316" s="4" t="s">
        <v>6150</v>
      </c>
      <c r="D10316" s="10">
        <v>1.591469634E9</v>
      </c>
      <c r="E10316" s="25">
        <v>0.058587402</v>
      </c>
      <c r="G10316" s="25"/>
    </row>
    <row r="10317">
      <c r="A10317" s="4" t="s">
        <v>24947</v>
      </c>
      <c r="B10317" s="4" t="s">
        <v>19452</v>
      </c>
      <c r="C10317" s="4" t="s">
        <v>11769</v>
      </c>
      <c r="D10317" s="10">
        <v>1.592522833E9</v>
      </c>
      <c r="E10317" s="25">
        <v>0.058491558</v>
      </c>
      <c r="G10317" s="25"/>
    </row>
    <row r="10318">
      <c r="A10318" s="4" t="s">
        <v>24948</v>
      </c>
      <c r="B10318" s="4" t="s">
        <v>14228</v>
      </c>
      <c r="C10318" s="4" t="s">
        <v>9645</v>
      </c>
      <c r="D10318" s="10">
        <v>1.591381103E9</v>
      </c>
      <c r="E10318" s="25">
        <v>0.058453918</v>
      </c>
      <c r="G10318" s="25"/>
    </row>
    <row r="10319">
      <c r="A10319" s="4" t="s">
        <v>24949</v>
      </c>
      <c r="B10319" s="4" t="s">
        <v>7379</v>
      </c>
      <c r="C10319" s="4" t="s">
        <v>11019</v>
      </c>
      <c r="D10319" s="10">
        <v>1.593285891E9</v>
      </c>
      <c r="E10319" s="25">
        <v>0.058446806</v>
      </c>
      <c r="G10319" s="25"/>
    </row>
    <row r="10320">
      <c r="A10320" s="4" t="s">
        <v>24950</v>
      </c>
      <c r="B10320" s="4" t="s">
        <v>1170</v>
      </c>
      <c r="C10320" s="4" t="s">
        <v>9320</v>
      </c>
      <c r="D10320" s="10">
        <v>1.59137083E9</v>
      </c>
      <c r="E10320" s="25">
        <v>0.05842895</v>
      </c>
      <c r="G10320" s="25"/>
    </row>
    <row r="10321">
      <c r="A10321" s="4" t="s">
        <v>24951</v>
      </c>
      <c r="B10321" s="4" t="s">
        <v>5337</v>
      </c>
      <c r="C10321" s="4" t="s">
        <v>8263</v>
      </c>
      <c r="D10321" s="10">
        <v>1.591683968E9</v>
      </c>
      <c r="E10321" s="25">
        <v>0.0584172</v>
      </c>
      <c r="G10321" s="25"/>
    </row>
    <row r="10322">
      <c r="A10322" s="4" t="s">
        <v>24952</v>
      </c>
      <c r="B10322" s="4" t="s">
        <v>13188</v>
      </c>
      <c r="C10322" s="4" t="s">
        <v>1918</v>
      </c>
      <c r="D10322" s="10">
        <v>1.593038863E9</v>
      </c>
      <c r="E10322" s="25">
        <v>0.0583944</v>
      </c>
      <c r="G10322" s="25"/>
    </row>
    <row r="10323">
      <c r="A10323" s="4" t="s">
        <v>24953</v>
      </c>
      <c r="B10323" s="4" t="s">
        <v>24954</v>
      </c>
      <c r="C10323" s="4" t="s">
        <v>318</v>
      </c>
      <c r="D10323" s="10">
        <v>1.591040021E9</v>
      </c>
      <c r="E10323" s="25">
        <v>0.058391307</v>
      </c>
      <c r="G10323" s="25"/>
    </row>
    <row r="10324">
      <c r="A10324" s="4" t="s">
        <v>24955</v>
      </c>
      <c r="B10324" s="4" t="s">
        <v>13710</v>
      </c>
      <c r="C10324" s="4" t="s">
        <v>10948</v>
      </c>
      <c r="D10324" s="10">
        <v>1.591523484E9</v>
      </c>
      <c r="E10324" s="25">
        <v>0.05838064</v>
      </c>
      <c r="G10324" s="25"/>
    </row>
    <row r="10325">
      <c r="A10325" s="22" t="s">
        <v>24956</v>
      </c>
      <c r="B10325" s="4" t="s">
        <v>3294</v>
      </c>
      <c r="C10325" s="4" t="s">
        <v>8316</v>
      </c>
      <c r="D10325" s="10">
        <v>1.592489598E9</v>
      </c>
      <c r="E10325" s="25">
        <v>0.058370437</v>
      </c>
      <c r="G10325" s="25"/>
    </row>
    <row r="10326">
      <c r="A10326" s="24" t="s">
        <v>24957</v>
      </c>
      <c r="B10326" s="4" t="s">
        <v>1463</v>
      </c>
      <c r="C10326" s="4" t="s">
        <v>1065</v>
      </c>
      <c r="D10326" s="10">
        <v>1.591026834E9</v>
      </c>
      <c r="E10326" s="25">
        <v>0.058350496</v>
      </c>
      <c r="G10326" s="25"/>
    </row>
    <row r="10327">
      <c r="A10327" s="4" t="s">
        <v>24958</v>
      </c>
      <c r="B10327" s="4" t="s">
        <v>24959</v>
      </c>
      <c r="C10327" s="4" t="s">
        <v>280</v>
      </c>
      <c r="D10327" s="10">
        <v>1.592617856E9</v>
      </c>
      <c r="E10327" s="25">
        <v>0.058318496</v>
      </c>
      <c r="G10327" s="25"/>
    </row>
    <row r="10328">
      <c r="A10328" s="4" t="s">
        <v>24960</v>
      </c>
      <c r="B10328" s="4" t="s">
        <v>939</v>
      </c>
      <c r="C10328" s="4" t="s">
        <v>10974</v>
      </c>
      <c r="D10328" s="10">
        <v>1.591028361E9</v>
      </c>
      <c r="E10328" s="25">
        <v>0.058292292</v>
      </c>
      <c r="G10328" s="25"/>
    </row>
    <row r="10329">
      <c r="A10329" s="4" t="s">
        <v>24961</v>
      </c>
      <c r="B10329" s="4" t="s">
        <v>24962</v>
      </c>
      <c r="C10329" s="4" t="s">
        <v>1110</v>
      </c>
      <c r="D10329" s="10">
        <v>1.593029587E9</v>
      </c>
      <c r="E10329" s="25">
        <v>0.058256738</v>
      </c>
      <c r="G10329" s="25"/>
    </row>
    <row r="10330">
      <c r="A10330" s="4" t="s">
        <v>24963</v>
      </c>
      <c r="B10330" s="4" t="s">
        <v>1057</v>
      </c>
      <c r="C10330" s="4" t="s">
        <v>12412</v>
      </c>
      <c r="D10330" s="10">
        <v>1.591149665E9</v>
      </c>
      <c r="E10330" s="25">
        <v>0.058249008</v>
      </c>
      <c r="G10330" s="25"/>
    </row>
    <row r="10331">
      <c r="A10331" s="4" t="s">
        <v>24964</v>
      </c>
      <c r="B10331" s="4" t="s">
        <v>24965</v>
      </c>
      <c r="C10331" s="4" t="s">
        <v>3471</v>
      </c>
      <c r="D10331" s="10">
        <v>1.593313621E9</v>
      </c>
      <c r="E10331" s="25">
        <v>0.058248468</v>
      </c>
      <c r="G10331" s="25"/>
    </row>
    <row r="10332">
      <c r="A10332" s="4" t="s">
        <v>24966</v>
      </c>
      <c r="B10332" s="4" t="s">
        <v>24967</v>
      </c>
      <c r="C10332" s="4" t="s">
        <v>12483</v>
      </c>
      <c r="D10332" s="10">
        <v>1.591967421E9</v>
      </c>
      <c r="E10332" s="25">
        <v>0.058241818</v>
      </c>
      <c r="G10332" s="25"/>
    </row>
    <row r="10333">
      <c r="A10333" s="4" t="s">
        <v>24968</v>
      </c>
      <c r="B10333" s="4" t="s">
        <v>2083</v>
      </c>
      <c r="C10333" s="4" t="s">
        <v>2085</v>
      </c>
      <c r="D10333" s="10">
        <v>1.592691984E9</v>
      </c>
      <c r="E10333" s="25">
        <v>0.05822543</v>
      </c>
      <c r="G10333" s="25"/>
    </row>
    <row r="10334">
      <c r="A10334" s="4" t="s">
        <v>24969</v>
      </c>
      <c r="B10334" s="4" t="s">
        <v>24970</v>
      </c>
      <c r="C10334" s="4" t="s">
        <v>855</v>
      </c>
      <c r="D10334" s="10">
        <v>1.591666865E9</v>
      </c>
      <c r="E10334" s="25">
        <v>0.05822543</v>
      </c>
      <c r="G10334" s="25"/>
    </row>
    <row r="10335">
      <c r="A10335" s="4" t="s">
        <v>24971</v>
      </c>
      <c r="B10335" s="4" t="s">
        <v>4826</v>
      </c>
      <c r="C10335" s="4" t="s">
        <v>2337</v>
      </c>
      <c r="D10335" s="10">
        <v>1.59115192E9</v>
      </c>
      <c r="E10335" s="25">
        <v>0.058210745</v>
      </c>
      <c r="G10335" s="25"/>
    </row>
    <row r="10336">
      <c r="A10336" s="4" t="s">
        <v>24972</v>
      </c>
      <c r="B10336" s="4" t="s">
        <v>16145</v>
      </c>
      <c r="C10336" s="4" t="s">
        <v>5062</v>
      </c>
      <c r="D10336" s="10">
        <v>1.592268493E9</v>
      </c>
      <c r="E10336" s="25">
        <v>0.05815517</v>
      </c>
      <c r="G10336" s="25"/>
    </row>
    <row r="10337">
      <c r="A10337" s="4" t="s">
        <v>24973</v>
      </c>
      <c r="B10337" s="4" t="s">
        <v>15413</v>
      </c>
      <c r="C10337" s="4" t="s">
        <v>7876</v>
      </c>
      <c r="D10337" s="10">
        <v>1.591722547E9</v>
      </c>
      <c r="E10337" s="25">
        <v>0.05814922</v>
      </c>
      <c r="G10337" s="25"/>
    </row>
    <row r="10338">
      <c r="A10338" s="22" t="s">
        <v>24974</v>
      </c>
      <c r="B10338" s="4" t="s">
        <v>13198</v>
      </c>
      <c r="C10338" s="4" t="s">
        <v>8093</v>
      </c>
      <c r="D10338" s="10">
        <v>1.593532588E9</v>
      </c>
      <c r="E10338" s="25">
        <v>0.058088157</v>
      </c>
      <c r="G10338" s="25"/>
    </row>
    <row r="10339">
      <c r="A10339" s="22" t="s">
        <v>24975</v>
      </c>
      <c r="B10339" s="4" t="s">
        <v>930</v>
      </c>
      <c r="C10339" s="4" t="s">
        <v>10385</v>
      </c>
      <c r="D10339" s="10">
        <v>1.593477429E9</v>
      </c>
      <c r="E10339" s="25">
        <v>0.058053914</v>
      </c>
      <c r="G10339" s="25"/>
    </row>
    <row r="10340">
      <c r="A10340" s="4" t="s">
        <v>24976</v>
      </c>
      <c r="B10340" s="4" t="s">
        <v>17677</v>
      </c>
      <c r="C10340" s="4" t="s">
        <v>5452</v>
      </c>
      <c r="D10340" s="10">
        <v>1.592964102E9</v>
      </c>
      <c r="E10340" s="25">
        <v>0.058017123</v>
      </c>
      <c r="G10340" s="25"/>
    </row>
    <row r="10341">
      <c r="A10341" s="4" t="s">
        <v>24977</v>
      </c>
      <c r="B10341" s="4" t="s">
        <v>1790</v>
      </c>
      <c r="C10341" s="4" t="s">
        <v>12104</v>
      </c>
      <c r="D10341" s="10">
        <v>1.592604105E9</v>
      </c>
      <c r="E10341" s="25">
        <v>0.05801604</v>
      </c>
      <c r="G10341" s="25"/>
    </row>
    <row r="10342">
      <c r="A10342" s="4" t="s">
        <v>24978</v>
      </c>
      <c r="B10342" s="4" t="s">
        <v>1619</v>
      </c>
      <c r="C10342" s="4" t="s">
        <v>7961</v>
      </c>
      <c r="D10342" s="10">
        <v>1.59219382E9</v>
      </c>
      <c r="E10342" s="25">
        <v>0.05797353</v>
      </c>
      <c r="G10342" s="25"/>
    </row>
    <row r="10343">
      <c r="A10343" s="4" t="s">
        <v>24979</v>
      </c>
      <c r="B10343" s="4" t="s">
        <v>2065</v>
      </c>
      <c r="C10343" s="4" t="s">
        <v>6687</v>
      </c>
      <c r="D10343" s="10">
        <v>1.591819405E9</v>
      </c>
      <c r="E10343" s="25">
        <v>0.057948947</v>
      </c>
      <c r="G10343" s="25"/>
    </row>
    <row r="10344">
      <c r="A10344" s="22" t="s">
        <v>24980</v>
      </c>
      <c r="B10344" s="4" t="s">
        <v>13098</v>
      </c>
      <c r="C10344" s="4" t="s">
        <v>6712</v>
      </c>
      <c r="D10344" s="10">
        <v>1.591885512E9</v>
      </c>
      <c r="E10344" s="25">
        <v>0.05794779</v>
      </c>
      <c r="G10344" s="25"/>
    </row>
    <row r="10345">
      <c r="A10345" s="4" t="s">
        <v>24981</v>
      </c>
      <c r="B10345" s="4" t="s">
        <v>11591</v>
      </c>
      <c r="C10345" s="4" t="s">
        <v>8350</v>
      </c>
      <c r="D10345" s="10">
        <v>1.592356482E9</v>
      </c>
      <c r="E10345" s="25">
        <v>0.05791463</v>
      </c>
      <c r="G10345" s="25"/>
    </row>
    <row r="10346">
      <c r="A10346" s="4" t="s">
        <v>24982</v>
      </c>
      <c r="B10346" s="4" t="s">
        <v>15050</v>
      </c>
      <c r="C10346" s="4" t="s">
        <v>5677</v>
      </c>
      <c r="D10346" s="10">
        <v>1.591161079E9</v>
      </c>
      <c r="E10346" s="25">
        <v>0.057901334</v>
      </c>
      <c r="G10346" s="25"/>
    </row>
    <row r="10347">
      <c r="A10347" s="4" t="s">
        <v>24983</v>
      </c>
      <c r="B10347" s="4" t="s">
        <v>17973</v>
      </c>
      <c r="C10347" s="4" t="s">
        <v>2733</v>
      </c>
      <c r="D10347" s="10">
        <v>1.593381322E9</v>
      </c>
      <c r="E10347" s="25">
        <v>0.057892755</v>
      </c>
      <c r="G10347" s="25"/>
    </row>
    <row r="10348">
      <c r="A10348" s="4" t="s">
        <v>24984</v>
      </c>
      <c r="B10348" s="4" t="s">
        <v>14628</v>
      </c>
      <c r="C10348" s="4" t="s">
        <v>11496</v>
      </c>
      <c r="D10348" s="10">
        <v>1.591198141E9</v>
      </c>
      <c r="E10348" s="25">
        <v>0.057880003</v>
      </c>
      <c r="G10348" s="25"/>
    </row>
    <row r="10349">
      <c r="A10349" s="4" t="s">
        <v>24985</v>
      </c>
      <c r="B10349" s="4" t="s">
        <v>2636</v>
      </c>
      <c r="C10349" s="4" t="s">
        <v>448</v>
      </c>
      <c r="D10349" s="10">
        <v>1.5910581E9</v>
      </c>
      <c r="E10349" s="25">
        <v>0.05784553</v>
      </c>
      <c r="G10349" s="25"/>
    </row>
    <row r="10350">
      <c r="A10350" s="4" t="s">
        <v>24986</v>
      </c>
      <c r="B10350" s="4" t="s">
        <v>14907</v>
      </c>
      <c r="C10350" s="4" t="s">
        <v>7594</v>
      </c>
      <c r="D10350" s="10">
        <v>1.593394528E9</v>
      </c>
      <c r="E10350" s="25">
        <v>0.057826437</v>
      </c>
      <c r="G10350" s="25"/>
    </row>
    <row r="10351">
      <c r="A10351" s="4" t="s">
        <v>24987</v>
      </c>
      <c r="B10351" s="4" t="s">
        <v>24988</v>
      </c>
      <c r="C10351" s="4" t="s">
        <v>1592</v>
      </c>
      <c r="D10351" s="10">
        <v>1.591215882E9</v>
      </c>
      <c r="E10351" s="25">
        <v>0.057825353</v>
      </c>
      <c r="G10351" s="25"/>
    </row>
    <row r="10352">
      <c r="A10352" s="4" t="s">
        <v>24989</v>
      </c>
      <c r="B10352" s="4" t="s">
        <v>1067</v>
      </c>
      <c r="C10352" s="4" t="s">
        <v>6134</v>
      </c>
      <c r="D10352" s="10">
        <v>1.591647438E9</v>
      </c>
      <c r="E10352" s="25">
        <v>0.05782195</v>
      </c>
      <c r="G10352" s="25"/>
    </row>
    <row r="10353">
      <c r="A10353" s="22" t="s">
        <v>24990</v>
      </c>
      <c r="B10353" s="4" t="s">
        <v>2146</v>
      </c>
      <c r="C10353" s="4" t="s">
        <v>342</v>
      </c>
      <c r="D10353" s="10">
        <v>1.593447177E9</v>
      </c>
      <c r="E10353" s="25">
        <v>0.057807267</v>
      </c>
      <c r="G10353" s="25"/>
    </row>
    <row r="10354">
      <c r="A10354" s="22" t="s">
        <v>24991</v>
      </c>
      <c r="B10354" s="4" t="s">
        <v>930</v>
      </c>
      <c r="C10354" s="4" t="s">
        <v>6111</v>
      </c>
      <c r="D10354" s="10">
        <v>1.591812413E9</v>
      </c>
      <c r="E10354" s="25">
        <v>0.05778578</v>
      </c>
      <c r="G10354" s="25"/>
    </row>
    <row r="10355">
      <c r="A10355" s="4" t="s">
        <v>24992</v>
      </c>
      <c r="B10355" s="4" t="s">
        <v>15429</v>
      </c>
      <c r="C10355" s="4" t="s">
        <v>2542</v>
      </c>
      <c r="D10355" s="10">
        <v>1.592757542E9</v>
      </c>
      <c r="E10355" s="25">
        <v>0.057767924</v>
      </c>
      <c r="G10355" s="25"/>
    </row>
    <row r="10356">
      <c r="A10356" s="22" t="s">
        <v>24993</v>
      </c>
      <c r="B10356" s="4" t="s">
        <v>930</v>
      </c>
      <c r="C10356" s="4" t="s">
        <v>6130</v>
      </c>
      <c r="D10356" s="10">
        <v>1.593493549E9</v>
      </c>
      <c r="E10356" s="25">
        <v>0.057729356</v>
      </c>
      <c r="G10356" s="25"/>
    </row>
    <row r="10357">
      <c r="A10357" s="4" t="s">
        <v>24994</v>
      </c>
      <c r="B10357" s="4" t="s">
        <v>14907</v>
      </c>
      <c r="C10357" s="4" t="s">
        <v>5739</v>
      </c>
      <c r="D10357" s="10">
        <v>1.593472613E9</v>
      </c>
      <c r="E10357" s="25">
        <v>0.057718534</v>
      </c>
      <c r="G10357" s="25"/>
    </row>
    <row r="10358">
      <c r="A10358" s="4" t="s">
        <v>24995</v>
      </c>
      <c r="B10358" s="4" t="s">
        <v>1619</v>
      </c>
      <c r="C10358" s="4" t="s">
        <v>6985</v>
      </c>
      <c r="D10358" s="10">
        <v>1.592017091E9</v>
      </c>
      <c r="E10358" s="25">
        <v>0.05770145</v>
      </c>
      <c r="G10358" s="25"/>
    </row>
    <row r="10359">
      <c r="A10359" s="4" t="s">
        <v>24996</v>
      </c>
      <c r="B10359" s="4" t="s">
        <v>19398</v>
      </c>
      <c r="C10359" s="4" t="s">
        <v>3145</v>
      </c>
      <c r="D10359" s="10">
        <v>1.591822513E9</v>
      </c>
      <c r="E10359" s="25">
        <v>0.057698436</v>
      </c>
      <c r="G10359" s="25"/>
    </row>
    <row r="10360">
      <c r="A10360" s="4" t="s">
        <v>24997</v>
      </c>
      <c r="B10360" s="4" t="s">
        <v>15396</v>
      </c>
      <c r="C10360" s="4" t="s">
        <v>11512</v>
      </c>
      <c r="D10360" s="10">
        <v>1.593008294E9</v>
      </c>
      <c r="E10360" s="25">
        <v>0.057691246</v>
      </c>
      <c r="G10360" s="25"/>
    </row>
    <row r="10361">
      <c r="A10361" s="4" t="s">
        <v>24998</v>
      </c>
      <c r="B10361" s="4" t="s">
        <v>13537</v>
      </c>
      <c r="C10361" s="4" t="s">
        <v>11299</v>
      </c>
      <c r="D10361" s="10">
        <v>1.59315643E9</v>
      </c>
      <c r="E10361" s="25">
        <v>0.057686456</v>
      </c>
      <c r="G10361" s="25"/>
    </row>
    <row r="10362">
      <c r="A10362" s="22" t="s">
        <v>24999</v>
      </c>
      <c r="B10362" s="4" t="s">
        <v>16033</v>
      </c>
      <c r="C10362" s="4" t="s">
        <v>8132</v>
      </c>
      <c r="D10362" s="10">
        <v>1.592228196E9</v>
      </c>
      <c r="E10362" s="25">
        <v>0.057686146</v>
      </c>
      <c r="G10362" s="25"/>
    </row>
    <row r="10363">
      <c r="A10363" s="4" t="s">
        <v>25000</v>
      </c>
      <c r="B10363" s="4" t="s">
        <v>25001</v>
      </c>
      <c r="C10363" s="4" t="s">
        <v>5515</v>
      </c>
      <c r="D10363" s="10">
        <v>1.592575958E9</v>
      </c>
      <c r="E10363" s="25">
        <v>0.0576846</v>
      </c>
      <c r="G10363" s="25"/>
    </row>
    <row r="10364">
      <c r="A10364" s="4" t="s">
        <v>25002</v>
      </c>
      <c r="B10364" s="4" t="s">
        <v>1790</v>
      </c>
      <c r="C10364" s="4" t="s">
        <v>12372</v>
      </c>
      <c r="D10364" s="10">
        <v>1.591291609E9</v>
      </c>
      <c r="E10364" s="25">
        <v>0.057649586</v>
      </c>
      <c r="G10364" s="25"/>
    </row>
    <row r="10365">
      <c r="A10365" s="4" t="s">
        <v>25003</v>
      </c>
      <c r="B10365" s="4" t="s">
        <v>13452</v>
      </c>
      <c r="C10365" s="4" t="s">
        <v>7523</v>
      </c>
      <c r="D10365" s="10">
        <v>1.592446742E9</v>
      </c>
      <c r="E10365" s="25">
        <v>0.05763691</v>
      </c>
      <c r="G10365" s="25"/>
    </row>
    <row r="10366">
      <c r="A10366" s="4" t="s">
        <v>25004</v>
      </c>
      <c r="B10366" s="4" t="s">
        <v>13663</v>
      </c>
      <c r="C10366" s="4" t="s">
        <v>2982</v>
      </c>
      <c r="D10366" s="10">
        <v>1.592890109E9</v>
      </c>
      <c r="E10366" s="25">
        <v>0.05759996</v>
      </c>
      <c r="G10366" s="25"/>
    </row>
    <row r="10367">
      <c r="A10367" s="4" t="s">
        <v>25005</v>
      </c>
      <c r="B10367" s="4" t="s">
        <v>13826</v>
      </c>
      <c r="C10367" s="4" t="s">
        <v>8518</v>
      </c>
      <c r="D10367" s="10">
        <v>1.59137666E9</v>
      </c>
      <c r="E10367" s="25">
        <v>0.057595093</v>
      </c>
      <c r="G10367" s="25"/>
    </row>
    <row r="10368">
      <c r="A10368" s="22" t="s">
        <v>25006</v>
      </c>
      <c r="B10368" s="4" t="s">
        <v>13695</v>
      </c>
      <c r="C10368" s="4" t="s">
        <v>11045</v>
      </c>
      <c r="D10368" s="10">
        <v>1.593312938E9</v>
      </c>
      <c r="E10368" s="25">
        <v>0.05759231</v>
      </c>
      <c r="G10368" s="25"/>
    </row>
    <row r="10369">
      <c r="A10369" s="4" t="s">
        <v>25007</v>
      </c>
      <c r="B10369" s="4" t="s">
        <v>21255</v>
      </c>
      <c r="C10369" s="4" t="s">
        <v>11654</v>
      </c>
      <c r="D10369" s="10">
        <v>1.591114197E9</v>
      </c>
      <c r="E10369" s="25">
        <v>0.05754794</v>
      </c>
      <c r="G10369" s="25"/>
    </row>
    <row r="10370">
      <c r="A10370" s="4" t="s">
        <v>25008</v>
      </c>
      <c r="B10370" s="4" t="s">
        <v>14840</v>
      </c>
      <c r="C10370" s="4" t="s">
        <v>9579</v>
      </c>
      <c r="D10370" s="10">
        <v>1.593183926E9</v>
      </c>
      <c r="E10370" s="25">
        <v>0.05751911</v>
      </c>
      <c r="G10370" s="25"/>
    </row>
    <row r="10371">
      <c r="A10371" s="4" t="s">
        <v>25009</v>
      </c>
      <c r="B10371" s="4" t="s">
        <v>25010</v>
      </c>
      <c r="C10371" s="4" t="s">
        <v>8170</v>
      </c>
      <c r="D10371" s="10">
        <v>1.592266556E9</v>
      </c>
      <c r="E10371" s="25">
        <v>0.057517953</v>
      </c>
      <c r="G10371" s="25"/>
    </row>
    <row r="10372">
      <c r="A10372" s="22" t="s">
        <v>25011</v>
      </c>
      <c r="B10372" s="4" t="s">
        <v>25012</v>
      </c>
      <c r="C10372" s="4" t="s">
        <v>293</v>
      </c>
      <c r="D10372" s="10">
        <v>1.591252308E9</v>
      </c>
      <c r="E10372" s="25">
        <v>0.057500947</v>
      </c>
      <c r="G10372" s="25"/>
    </row>
    <row r="10373">
      <c r="A10373" s="4" t="s">
        <v>25013</v>
      </c>
      <c r="B10373" s="10">
        <v>1.9830602E7</v>
      </c>
      <c r="C10373" s="4" t="s">
        <v>806</v>
      </c>
      <c r="D10373" s="10">
        <v>1.591410055E9</v>
      </c>
      <c r="E10373" s="25">
        <v>0.057480928</v>
      </c>
      <c r="G10373" s="25"/>
    </row>
    <row r="10374">
      <c r="A10374" s="4" t="s">
        <v>25014</v>
      </c>
      <c r="B10374" s="4" t="s">
        <v>13311</v>
      </c>
      <c r="C10374" s="4" t="s">
        <v>6646</v>
      </c>
      <c r="D10374" s="10">
        <v>1.593238204E9</v>
      </c>
      <c r="E10374" s="25">
        <v>0.057468947</v>
      </c>
      <c r="G10374" s="25"/>
    </row>
    <row r="10375">
      <c r="A10375" s="4" t="s">
        <v>25015</v>
      </c>
      <c r="B10375" s="4" t="s">
        <v>13425</v>
      </c>
      <c r="C10375" s="4" t="s">
        <v>11740</v>
      </c>
      <c r="D10375" s="10">
        <v>1.591220594E9</v>
      </c>
      <c r="E10375" s="25">
        <v>0.057463925</v>
      </c>
      <c r="G10375" s="25"/>
    </row>
    <row r="10376">
      <c r="A10376" s="4" t="s">
        <v>25016</v>
      </c>
      <c r="B10376" s="4" t="s">
        <v>19279</v>
      </c>
      <c r="C10376" s="4" t="s">
        <v>8771</v>
      </c>
      <c r="D10376" s="10">
        <v>1.593319317E9</v>
      </c>
      <c r="E10376" s="25">
        <v>0.057461604</v>
      </c>
      <c r="G10376" s="25"/>
    </row>
    <row r="10377">
      <c r="A10377" s="4" t="s">
        <v>25017</v>
      </c>
      <c r="B10377" s="4" t="s">
        <v>1359</v>
      </c>
      <c r="C10377" s="4" t="s">
        <v>461</v>
      </c>
      <c r="D10377" s="10">
        <v>1.593440748E9</v>
      </c>
      <c r="E10377" s="25">
        <v>0.05745998</v>
      </c>
      <c r="G10377" s="25"/>
    </row>
    <row r="10378">
      <c r="A10378" s="4" t="s">
        <v>25018</v>
      </c>
      <c r="B10378" s="4" t="s">
        <v>1220</v>
      </c>
      <c r="C10378" s="4" t="s">
        <v>156</v>
      </c>
      <c r="D10378" s="10">
        <v>1.59321266E9</v>
      </c>
      <c r="E10378" s="25">
        <v>0.05741577</v>
      </c>
      <c r="G10378" s="25"/>
    </row>
    <row r="10379">
      <c r="A10379" s="4" t="s">
        <v>25019</v>
      </c>
      <c r="B10379" s="4" t="s">
        <v>13333</v>
      </c>
      <c r="C10379" s="4" t="s">
        <v>5903</v>
      </c>
      <c r="D10379" s="10">
        <v>1.592144176E9</v>
      </c>
      <c r="E10379" s="25">
        <v>0.05739892</v>
      </c>
      <c r="G10379" s="25"/>
    </row>
    <row r="10380">
      <c r="A10380" s="4" t="s">
        <v>25020</v>
      </c>
      <c r="B10380" s="4" t="s">
        <v>13851</v>
      </c>
      <c r="C10380" s="4" t="s">
        <v>4792</v>
      </c>
      <c r="D10380" s="10">
        <v>1.591065877E9</v>
      </c>
      <c r="E10380" s="25">
        <v>0.05739575</v>
      </c>
      <c r="G10380" s="25"/>
    </row>
    <row r="10381">
      <c r="A10381" s="4" t="s">
        <v>25021</v>
      </c>
      <c r="B10381" s="4" t="s">
        <v>1790</v>
      </c>
      <c r="C10381" s="4" t="s">
        <v>1418</v>
      </c>
      <c r="D10381" s="10">
        <v>1.591217636E9</v>
      </c>
      <c r="E10381" s="25">
        <v>0.05739142</v>
      </c>
      <c r="G10381" s="25"/>
    </row>
    <row r="10382">
      <c r="A10382" s="4" t="s">
        <v>25022</v>
      </c>
      <c r="B10382" s="4" t="s">
        <v>18212</v>
      </c>
      <c r="C10382" s="4" t="s">
        <v>4951</v>
      </c>
      <c r="D10382" s="10">
        <v>1.592347211E9</v>
      </c>
      <c r="E10382" s="25">
        <v>0.05736692</v>
      </c>
      <c r="G10382" s="25"/>
    </row>
    <row r="10383">
      <c r="A10383" s="22" t="s">
        <v>25023</v>
      </c>
      <c r="B10383" s="4" t="s">
        <v>16923</v>
      </c>
      <c r="C10383" s="4" t="s">
        <v>4432</v>
      </c>
      <c r="D10383" s="10">
        <v>1.592340722E9</v>
      </c>
      <c r="E10383" s="25">
        <v>0.057338938</v>
      </c>
      <c r="G10383" s="25"/>
    </row>
    <row r="10384">
      <c r="A10384" s="22" t="s">
        <v>25024</v>
      </c>
      <c r="B10384" s="4" t="s">
        <v>1057</v>
      </c>
      <c r="C10384" s="4" t="s">
        <v>8425</v>
      </c>
      <c r="D10384" s="10">
        <v>1.592357416E9</v>
      </c>
      <c r="E10384" s="25">
        <v>0.05733028</v>
      </c>
      <c r="G10384" s="25"/>
    </row>
    <row r="10385">
      <c r="A10385" s="4" t="s">
        <v>25025</v>
      </c>
      <c r="B10385" s="4" t="s">
        <v>13689</v>
      </c>
      <c r="C10385" s="4" t="s">
        <v>6307</v>
      </c>
      <c r="D10385" s="10">
        <v>1.591493771E9</v>
      </c>
      <c r="E10385" s="25">
        <v>0.057319615</v>
      </c>
      <c r="G10385" s="25"/>
    </row>
    <row r="10386">
      <c r="A10386" s="4" t="s">
        <v>25026</v>
      </c>
      <c r="B10386" s="4" t="s">
        <v>25027</v>
      </c>
      <c r="C10386" s="4" t="s">
        <v>4382</v>
      </c>
      <c r="D10386" s="10">
        <v>1.591894554E9</v>
      </c>
      <c r="E10386" s="25">
        <v>0.05730972</v>
      </c>
      <c r="G10386" s="25"/>
    </row>
    <row r="10387">
      <c r="A10387" s="4" t="s">
        <v>25028</v>
      </c>
      <c r="B10387" s="4" t="s">
        <v>25029</v>
      </c>
      <c r="C10387" s="4" t="s">
        <v>8106</v>
      </c>
      <c r="D10387" s="10">
        <v>1.591930216E9</v>
      </c>
      <c r="E10387" s="25">
        <v>0.057300214</v>
      </c>
      <c r="G10387" s="25"/>
    </row>
    <row r="10388">
      <c r="A10388" s="4" t="s">
        <v>25030</v>
      </c>
      <c r="B10388" s="4" t="s">
        <v>14817</v>
      </c>
      <c r="C10388" s="4" t="s">
        <v>8543</v>
      </c>
      <c r="D10388" s="10">
        <v>1.591285479E9</v>
      </c>
      <c r="E10388" s="25">
        <v>0.057295423</v>
      </c>
      <c r="G10388" s="25"/>
    </row>
    <row r="10389">
      <c r="A10389" s="4" t="s">
        <v>25031</v>
      </c>
      <c r="B10389" s="4" t="s">
        <v>13280</v>
      </c>
      <c r="C10389" s="4" t="s">
        <v>12208</v>
      </c>
      <c r="D10389" s="10">
        <v>1.593047659E9</v>
      </c>
      <c r="E10389" s="25">
        <v>0.057283748</v>
      </c>
      <c r="G10389" s="25"/>
    </row>
    <row r="10390">
      <c r="A10390" s="4" t="s">
        <v>25032</v>
      </c>
      <c r="B10390" s="4" t="s">
        <v>2989</v>
      </c>
      <c r="C10390" s="4" t="s">
        <v>5162</v>
      </c>
      <c r="D10390" s="10">
        <v>1.593020747E9</v>
      </c>
      <c r="E10390" s="25">
        <v>0.05727718</v>
      </c>
      <c r="G10390" s="25"/>
    </row>
    <row r="10391">
      <c r="A10391" s="4" t="s">
        <v>25033</v>
      </c>
      <c r="B10391" s="4" t="s">
        <v>25034</v>
      </c>
      <c r="C10391" s="4" t="s">
        <v>10854</v>
      </c>
      <c r="D10391" s="10">
        <v>1.591660808E9</v>
      </c>
      <c r="E10391" s="25">
        <v>0.057277024</v>
      </c>
      <c r="G10391" s="25"/>
    </row>
    <row r="10392">
      <c r="A10392" s="4" t="s">
        <v>25035</v>
      </c>
      <c r="B10392" s="4" t="s">
        <v>25036</v>
      </c>
      <c r="C10392" s="4" t="s">
        <v>8584</v>
      </c>
      <c r="D10392" s="10">
        <v>1.592853818E9</v>
      </c>
      <c r="E10392" s="25">
        <v>0.05726566</v>
      </c>
      <c r="G10392" s="25"/>
    </row>
    <row r="10393">
      <c r="A10393" s="4" t="s">
        <v>25037</v>
      </c>
      <c r="B10393" s="4" t="s">
        <v>1619</v>
      </c>
      <c r="C10393" s="4" t="s">
        <v>5217</v>
      </c>
      <c r="D10393" s="10">
        <v>1.591808268E9</v>
      </c>
      <c r="E10393" s="25">
        <v>0.057223614</v>
      </c>
      <c r="G10393" s="25"/>
    </row>
    <row r="10394">
      <c r="A10394" s="4" t="s">
        <v>25038</v>
      </c>
      <c r="B10394" s="4" t="s">
        <v>13108</v>
      </c>
      <c r="C10394" s="4" t="s">
        <v>1662</v>
      </c>
      <c r="D10394" s="10">
        <v>1.592182533E9</v>
      </c>
      <c r="E10394" s="25">
        <v>0.057223536</v>
      </c>
      <c r="G10394" s="25"/>
    </row>
    <row r="10395">
      <c r="A10395" s="4" t="s">
        <v>25039</v>
      </c>
      <c r="B10395" s="4" t="s">
        <v>16031</v>
      </c>
      <c r="C10395" s="4" t="s">
        <v>4008</v>
      </c>
      <c r="D10395" s="10">
        <v>1.592005383E9</v>
      </c>
      <c r="E10395" s="25">
        <v>0.057191845</v>
      </c>
      <c r="G10395" s="25"/>
    </row>
    <row r="10396">
      <c r="A10396" s="4" t="s">
        <v>25040</v>
      </c>
      <c r="B10396" s="4" t="s">
        <v>13784</v>
      </c>
      <c r="C10396" s="4" t="s">
        <v>11650</v>
      </c>
      <c r="D10396" s="10">
        <v>1.591984485E9</v>
      </c>
      <c r="E10396" s="25">
        <v>0.0571852</v>
      </c>
      <c r="G10396" s="25"/>
    </row>
    <row r="10397">
      <c r="A10397" s="22" t="s">
        <v>25041</v>
      </c>
      <c r="B10397" s="4" t="s">
        <v>8744</v>
      </c>
      <c r="C10397" s="4" t="s">
        <v>3949</v>
      </c>
      <c r="D10397" s="10">
        <v>1.591388083E9</v>
      </c>
      <c r="E10397" s="25">
        <v>0.05718118</v>
      </c>
      <c r="G10397" s="25"/>
    </row>
    <row r="10398">
      <c r="A10398" s="22" t="s">
        <v>25042</v>
      </c>
      <c r="B10398" s="4" t="s">
        <v>25043</v>
      </c>
      <c r="C10398" s="4" t="s">
        <v>5311</v>
      </c>
      <c r="D10398" s="10">
        <v>1.59171162E9</v>
      </c>
      <c r="E10398" s="25">
        <v>0.05717577</v>
      </c>
      <c r="G10398" s="25"/>
    </row>
    <row r="10399">
      <c r="A10399" s="4" t="s">
        <v>25044</v>
      </c>
      <c r="B10399" s="4" t="s">
        <v>13135</v>
      </c>
      <c r="C10399" s="4" t="s">
        <v>2616</v>
      </c>
      <c r="D10399" s="10">
        <v>1.592616108E9</v>
      </c>
      <c r="E10399" s="25">
        <v>0.057169896</v>
      </c>
      <c r="G10399" s="25"/>
    </row>
    <row r="10400">
      <c r="A10400" s="4" t="s">
        <v>25045</v>
      </c>
      <c r="B10400" s="4" t="s">
        <v>2040</v>
      </c>
      <c r="C10400" s="4" t="s">
        <v>6064</v>
      </c>
      <c r="D10400" s="10">
        <v>1.59310058E9</v>
      </c>
      <c r="E10400" s="25">
        <v>0.057160232</v>
      </c>
      <c r="G10400" s="25"/>
    </row>
    <row r="10401">
      <c r="A10401" s="4" t="s">
        <v>25046</v>
      </c>
      <c r="B10401" s="4" t="s">
        <v>1790</v>
      </c>
      <c r="C10401" s="4" t="s">
        <v>1970</v>
      </c>
      <c r="D10401" s="10">
        <v>1.59310845E9</v>
      </c>
      <c r="E10401" s="25">
        <v>0.057117566</v>
      </c>
      <c r="G10401" s="25"/>
    </row>
    <row r="10402">
      <c r="A10402" s="22" t="s">
        <v>25047</v>
      </c>
      <c r="B10402" s="4" t="s">
        <v>6354</v>
      </c>
      <c r="C10402" s="4" t="s">
        <v>1075</v>
      </c>
      <c r="D10402" s="10">
        <v>1.592077871E9</v>
      </c>
      <c r="E10402" s="25">
        <v>0.057101026</v>
      </c>
      <c r="G10402" s="25"/>
    </row>
    <row r="10403">
      <c r="A10403" s="4" t="s">
        <v>25048</v>
      </c>
      <c r="B10403" s="4" t="s">
        <v>17062</v>
      </c>
      <c r="C10403" s="4" t="s">
        <v>8106</v>
      </c>
      <c r="D10403" s="10">
        <v>1.591927687E9</v>
      </c>
      <c r="E10403" s="25">
        <v>0.057090204</v>
      </c>
      <c r="G10403" s="25"/>
    </row>
    <row r="10404">
      <c r="A10404" s="4" t="s">
        <v>25049</v>
      </c>
      <c r="B10404" s="4" t="s">
        <v>15899</v>
      </c>
      <c r="C10404" s="4" t="s">
        <v>7954</v>
      </c>
      <c r="D10404" s="10">
        <v>1.592306436E9</v>
      </c>
      <c r="E10404" s="25">
        <v>0.05708201</v>
      </c>
      <c r="G10404" s="25"/>
    </row>
    <row r="10405">
      <c r="A10405" s="4" t="s">
        <v>25050</v>
      </c>
      <c r="B10405" s="4" t="s">
        <v>25051</v>
      </c>
      <c r="C10405" s="4" t="s">
        <v>4492</v>
      </c>
      <c r="D10405" s="10">
        <v>1.591118571E9</v>
      </c>
      <c r="E10405" s="25">
        <v>0.057078067</v>
      </c>
      <c r="G10405" s="25"/>
    </row>
    <row r="10406">
      <c r="A10406" s="24" t="s">
        <v>25052</v>
      </c>
      <c r="B10406" s="4" t="s">
        <v>13926</v>
      </c>
      <c r="C10406" s="4" t="s">
        <v>11054</v>
      </c>
      <c r="D10406" s="10">
        <v>1.591080683E9</v>
      </c>
      <c r="E10406" s="25">
        <v>0.057069026</v>
      </c>
      <c r="G10406" s="25"/>
    </row>
    <row r="10407">
      <c r="A10407" s="22" t="s">
        <v>25053</v>
      </c>
      <c r="B10407" s="4" t="s">
        <v>7379</v>
      </c>
      <c r="C10407" s="4" t="s">
        <v>12018</v>
      </c>
      <c r="D10407" s="10">
        <v>1.591369829E9</v>
      </c>
      <c r="E10407" s="25">
        <v>0.057067942</v>
      </c>
      <c r="G10407" s="25"/>
    </row>
    <row r="10408">
      <c r="A10408" s="4" t="s">
        <v>25054</v>
      </c>
      <c r="B10408" s="4" t="s">
        <v>16689</v>
      </c>
      <c r="C10408" s="4" t="s">
        <v>7876</v>
      </c>
      <c r="D10408" s="10">
        <v>1.591721074E9</v>
      </c>
      <c r="E10408" s="25">
        <v>0.057064462</v>
      </c>
      <c r="G10408" s="25"/>
    </row>
    <row r="10409">
      <c r="A10409" s="4" t="s">
        <v>25055</v>
      </c>
      <c r="B10409" s="4" t="s">
        <v>24367</v>
      </c>
      <c r="C10409" s="4" t="s">
        <v>12219</v>
      </c>
      <c r="D10409" s="10">
        <v>1.591541367E9</v>
      </c>
      <c r="E10409" s="25">
        <v>0.057045992</v>
      </c>
      <c r="G10409" s="25"/>
    </row>
    <row r="10410">
      <c r="A10410" s="4" t="s">
        <v>25056</v>
      </c>
      <c r="B10410" s="4" t="s">
        <v>22000</v>
      </c>
      <c r="C10410" s="4" t="s">
        <v>2470</v>
      </c>
      <c r="D10410" s="10">
        <v>1.593226024E9</v>
      </c>
      <c r="E10410" s="25">
        <v>0.057021488</v>
      </c>
      <c r="G10410" s="25"/>
    </row>
    <row r="10411">
      <c r="A10411" s="4" t="s">
        <v>25057</v>
      </c>
      <c r="B10411" s="4" t="s">
        <v>25058</v>
      </c>
      <c r="C10411" s="4" t="s">
        <v>587</v>
      </c>
      <c r="D10411" s="10">
        <v>1.593372948E9</v>
      </c>
      <c r="E10411" s="25">
        <v>0.0570143</v>
      </c>
      <c r="G10411" s="25"/>
    </row>
    <row r="10412">
      <c r="A10412" s="4" t="s">
        <v>25059</v>
      </c>
      <c r="B10412" s="4" t="s">
        <v>17432</v>
      </c>
      <c r="C10412" s="4" t="s">
        <v>2898</v>
      </c>
      <c r="D10412" s="10">
        <v>1.591090403E9</v>
      </c>
      <c r="E10412" s="25">
        <v>0.056941412</v>
      </c>
      <c r="G10412" s="25"/>
    </row>
    <row r="10413">
      <c r="A10413" s="4" t="s">
        <v>25060</v>
      </c>
      <c r="B10413" s="4" t="s">
        <v>3294</v>
      </c>
      <c r="C10413" s="4" t="s">
        <v>42</v>
      </c>
      <c r="D10413" s="10">
        <v>1.591308305E9</v>
      </c>
      <c r="E10413" s="25">
        <v>0.056927886</v>
      </c>
      <c r="G10413" s="25"/>
    </row>
    <row r="10414">
      <c r="A10414" s="4" t="s">
        <v>25061</v>
      </c>
      <c r="B10414" s="4" t="s">
        <v>1790</v>
      </c>
      <c r="C10414" s="4" t="s">
        <v>9153</v>
      </c>
      <c r="D10414" s="10">
        <v>1.591981486E9</v>
      </c>
      <c r="E10414" s="25">
        <v>0.056896966</v>
      </c>
      <c r="G10414" s="25"/>
    </row>
    <row r="10415">
      <c r="A10415" s="4" t="s">
        <v>25062</v>
      </c>
      <c r="B10415" s="4" t="s">
        <v>5337</v>
      </c>
      <c r="C10415" s="4" t="s">
        <v>11361</v>
      </c>
      <c r="D10415" s="10">
        <v>1.59130221E9</v>
      </c>
      <c r="E10415" s="25">
        <v>0.056879576</v>
      </c>
      <c r="G10415" s="25"/>
    </row>
    <row r="10416">
      <c r="A10416" s="4" t="s">
        <v>25063</v>
      </c>
      <c r="B10416" s="4" t="s">
        <v>13509</v>
      </c>
      <c r="C10416" s="4" t="s">
        <v>6944</v>
      </c>
      <c r="D10416" s="10">
        <v>1.591674276E9</v>
      </c>
      <c r="E10416" s="25">
        <v>0.056837216</v>
      </c>
      <c r="G10416" s="25"/>
    </row>
    <row r="10417">
      <c r="A10417" s="4" t="s">
        <v>25064</v>
      </c>
      <c r="B10417" s="4" t="s">
        <v>5400</v>
      </c>
      <c r="C10417" s="4" t="s">
        <v>5605</v>
      </c>
      <c r="D10417" s="10">
        <v>1.592241006E9</v>
      </c>
      <c r="E10417" s="25">
        <v>0.056829643</v>
      </c>
      <c r="G10417" s="25"/>
    </row>
    <row r="10418">
      <c r="A10418" s="4" t="s">
        <v>25065</v>
      </c>
      <c r="B10418" s="4" t="s">
        <v>13395</v>
      </c>
      <c r="C10418" s="4" t="s">
        <v>3562</v>
      </c>
      <c r="D10418" s="10">
        <v>1.593441792E9</v>
      </c>
      <c r="E10418" s="25">
        <v>0.056822143</v>
      </c>
      <c r="G10418" s="25"/>
    </row>
    <row r="10419">
      <c r="A10419" s="4" t="s">
        <v>25066</v>
      </c>
      <c r="B10419" s="4" t="s">
        <v>930</v>
      </c>
      <c r="C10419" s="4" t="s">
        <v>10095</v>
      </c>
      <c r="D10419" s="10">
        <v>1.593220196E9</v>
      </c>
      <c r="E10419" s="25">
        <v>0.056776155</v>
      </c>
      <c r="G10419" s="25"/>
    </row>
    <row r="10420">
      <c r="A10420" s="4" t="s">
        <v>25067</v>
      </c>
      <c r="B10420" s="4" t="s">
        <v>25068</v>
      </c>
      <c r="C10420" s="4" t="s">
        <v>8106</v>
      </c>
      <c r="D10420" s="10">
        <v>1.591993246E9</v>
      </c>
      <c r="E10420" s="25">
        <v>0.056769274</v>
      </c>
      <c r="G10420" s="25"/>
    </row>
    <row r="10421">
      <c r="A10421" s="4" t="s">
        <v>25069</v>
      </c>
      <c r="B10421" s="4" t="s">
        <v>13616</v>
      </c>
      <c r="C10421" s="4" t="s">
        <v>1093</v>
      </c>
      <c r="D10421" s="10">
        <v>1.592837369E9</v>
      </c>
      <c r="E10421" s="25">
        <v>0.056727845</v>
      </c>
      <c r="G10421" s="25"/>
    </row>
    <row r="10422">
      <c r="A10422" s="4" t="s">
        <v>25070</v>
      </c>
      <c r="B10422" s="4" t="s">
        <v>13945</v>
      </c>
      <c r="C10422" s="4" t="s">
        <v>528</v>
      </c>
      <c r="D10422" s="10">
        <v>1.59217583E9</v>
      </c>
      <c r="E10422" s="25">
        <v>0.05670226</v>
      </c>
      <c r="G10422" s="25"/>
    </row>
    <row r="10423">
      <c r="A10423" s="4" t="s">
        <v>25071</v>
      </c>
      <c r="B10423" s="4" t="s">
        <v>24367</v>
      </c>
      <c r="C10423" s="4" t="s">
        <v>6888</v>
      </c>
      <c r="D10423" s="10">
        <v>1.591668047E9</v>
      </c>
      <c r="E10423" s="25">
        <v>0.05666145</v>
      </c>
      <c r="G10423" s="25"/>
    </row>
    <row r="10424">
      <c r="A10424" s="22" t="s">
        <v>25072</v>
      </c>
      <c r="B10424" s="4" t="s">
        <v>13098</v>
      </c>
      <c r="C10424" s="4" t="s">
        <v>3067</v>
      </c>
      <c r="D10424" s="10">
        <v>1.592568474E9</v>
      </c>
      <c r="E10424" s="25">
        <v>0.05660966</v>
      </c>
      <c r="G10424" s="25"/>
    </row>
    <row r="10425">
      <c r="A10425" s="4" t="s">
        <v>25073</v>
      </c>
      <c r="B10425" s="4" t="s">
        <v>18245</v>
      </c>
      <c r="C10425" s="4" t="s">
        <v>3234</v>
      </c>
      <c r="D10425" s="10">
        <v>1.592437731E9</v>
      </c>
      <c r="E10425" s="25">
        <v>0.056577586</v>
      </c>
      <c r="G10425" s="25"/>
    </row>
    <row r="10426">
      <c r="A10426" s="4" t="s">
        <v>25074</v>
      </c>
      <c r="B10426" s="4" t="s">
        <v>1067</v>
      </c>
      <c r="C10426" s="4" t="s">
        <v>11623</v>
      </c>
      <c r="D10426" s="10">
        <v>1.592945611E9</v>
      </c>
      <c r="E10426" s="25">
        <v>0.05656777</v>
      </c>
      <c r="G10426" s="25"/>
    </row>
    <row r="10427">
      <c r="A10427" s="22" t="s">
        <v>25075</v>
      </c>
      <c r="B10427" s="4" t="s">
        <v>11591</v>
      </c>
      <c r="C10427" s="4" t="s">
        <v>6989</v>
      </c>
      <c r="D10427" s="10">
        <v>1.593014063E9</v>
      </c>
      <c r="E10427" s="25">
        <v>0.056540098</v>
      </c>
      <c r="G10427" s="25"/>
    </row>
    <row r="10428">
      <c r="A10428" s="4" t="s">
        <v>25076</v>
      </c>
      <c r="B10428" s="4" t="s">
        <v>1619</v>
      </c>
      <c r="C10428" s="4" t="s">
        <v>6329</v>
      </c>
      <c r="D10428" s="10">
        <v>1.592415228E9</v>
      </c>
      <c r="E10428" s="25">
        <v>0.05652541</v>
      </c>
      <c r="G10428" s="25"/>
    </row>
    <row r="10429">
      <c r="A10429" s="4" t="s">
        <v>25077</v>
      </c>
      <c r="B10429" s="26">
        <v>1.2346E13</v>
      </c>
      <c r="C10429" s="4" t="s">
        <v>7090</v>
      </c>
      <c r="D10429" s="10">
        <v>1.592422829E9</v>
      </c>
      <c r="E10429" s="25">
        <v>0.056515284</v>
      </c>
      <c r="G10429" s="25"/>
    </row>
    <row r="10430">
      <c r="A10430" s="4" t="s">
        <v>25078</v>
      </c>
      <c r="B10430" s="4" t="s">
        <v>2491</v>
      </c>
      <c r="C10430" s="4" t="s">
        <v>10167</v>
      </c>
      <c r="D10430" s="10">
        <v>1.591999899E9</v>
      </c>
      <c r="E10430" s="25">
        <v>0.05648939</v>
      </c>
      <c r="G10430" s="25"/>
    </row>
    <row r="10431">
      <c r="A10431" s="4" t="s">
        <v>25079</v>
      </c>
      <c r="B10431" s="4" t="s">
        <v>3947</v>
      </c>
      <c r="C10431" s="4" t="s">
        <v>1787</v>
      </c>
      <c r="D10431" s="10">
        <v>1.591925977E9</v>
      </c>
      <c r="E10431" s="25">
        <v>0.056433197</v>
      </c>
      <c r="G10431" s="25"/>
    </row>
    <row r="10432">
      <c r="A10432" s="4" t="s">
        <v>25080</v>
      </c>
      <c r="B10432" s="4" t="s">
        <v>2065</v>
      </c>
      <c r="C10432" s="4" t="s">
        <v>1034</v>
      </c>
      <c r="D10432" s="10">
        <v>1.591818643E9</v>
      </c>
      <c r="E10432" s="25">
        <v>0.05643057</v>
      </c>
      <c r="G10432" s="25"/>
    </row>
    <row r="10433">
      <c r="A10433" s="4" t="s">
        <v>25081</v>
      </c>
      <c r="B10433" s="4" t="s">
        <v>13104</v>
      </c>
      <c r="C10433" s="4" t="s">
        <v>5572</v>
      </c>
      <c r="D10433" s="10">
        <v>1.592453982E9</v>
      </c>
      <c r="E10433" s="25">
        <v>0.05639857</v>
      </c>
      <c r="G10433" s="25"/>
    </row>
    <row r="10434">
      <c r="A10434" s="4" t="s">
        <v>25082</v>
      </c>
      <c r="B10434" s="4" t="s">
        <v>25083</v>
      </c>
      <c r="C10434" s="4" t="s">
        <v>5572</v>
      </c>
      <c r="D10434" s="10">
        <v>1.59246604E9</v>
      </c>
      <c r="E10434" s="25">
        <v>0.056397177</v>
      </c>
      <c r="G10434" s="25"/>
    </row>
    <row r="10435">
      <c r="A10435" s="4" t="s">
        <v>25084</v>
      </c>
      <c r="B10435" s="4" t="s">
        <v>25085</v>
      </c>
      <c r="C10435" s="4" t="s">
        <v>5524</v>
      </c>
      <c r="D10435" s="10">
        <v>1.593223301E9</v>
      </c>
      <c r="E10435" s="25">
        <v>0.056381334</v>
      </c>
      <c r="G10435" s="25"/>
    </row>
    <row r="10436">
      <c r="A10436" s="4" t="s">
        <v>25086</v>
      </c>
      <c r="B10436" s="4" t="s">
        <v>1790</v>
      </c>
      <c r="C10436" s="4" t="s">
        <v>4016</v>
      </c>
      <c r="D10436" s="10">
        <v>1.591638152E9</v>
      </c>
      <c r="E10436" s="25">
        <v>0.056346085</v>
      </c>
      <c r="G10436" s="25"/>
    </row>
    <row r="10437">
      <c r="A10437" s="22" t="s">
        <v>25087</v>
      </c>
      <c r="B10437" s="4" t="s">
        <v>11591</v>
      </c>
      <c r="C10437" s="4" t="s">
        <v>191</v>
      </c>
      <c r="D10437" s="10">
        <v>1.59305289E9</v>
      </c>
      <c r="E10437" s="25">
        <v>0.056329004</v>
      </c>
      <c r="G10437" s="25"/>
    </row>
    <row r="10438">
      <c r="A10438" s="24" t="s">
        <v>25088</v>
      </c>
      <c r="B10438" s="4" t="s">
        <v>3259</v>
      </c>
      <c r="C10438" s="4" t="s">
        <v>4596</v>
      </c>
      <c r="D10438" s="10">
        <v>1.59277951E9</v>
      </c>
      <c r="E10438" s="25">
        <v>0.056308754</v>
      </c>
      <c r="G10438" s="25"/>
    </row>
    <row r="10439">
      <c r="A10439" s="4" t="s">
        <v>25089</v>
      </c>
      <c r="B10439" s="4" t="s">
        <v>13230</v>
      </c>
      <c r="C10439" s="4" t="s">
        <v>4757</v>
      </c>
      <c r="D10439" s="10">
        <v>1.592826484E9</v>
      </c>
      <c r="E10439" s="25">
        <v>0.05628603</v>
      </c>
      <c r="G10439" s="25"/>
    </row>
    <row r="10440">
      <c r="A10440" s="4" t="s">
        <v>25090</v>
      </c>
      <c r="B10440" s="4" t="s">
        <v>9794</v>
      </c>
      <c r="C10440" s="4" t="s">
        <v>6032</v>
      </c>
      <c r="D10440" s="10">
        <v>1.593401432E9</v>
      </c>
      <c r="E10440" s="25">
        <v>0.056284793</v>
      </c>
      <c r="G10440" s="25"/>
    </row>
    <row r="10441">
      <c r="A10441" s="4" t="s">
        <v>25091</v>
      </c>
      <c r="B10441" s="4" t="s">
        <v>13135</v>
      </c>
      <c r="C10441" s="4" t="s">
        <v>5007</v>
      </c>
      <c r="D10441" s="10">
        <v>1.5924534E9</v>
      </c>
      <c r="E10441" s="25">
        <v>0.05628147</v>
      </c>
      <c r="G10441" s="25"/>
    </row>
    <row r="10442">
      <c r="A10442" s="4" t="s">
        <v>25092</v>
      </c>
      <c r="B10442" s="4" t="s">
        <v>24131</v>
      </c>
      <c r="C10442" s="4" t="s">
        <v>5283</v>
      </c>
      <c r="D10442" s="10">
        <v>1.592841451E9</v>
      </c>
      <c r="E10442" s="25">
        <v>0.056233622</v>
      </c>
      <c r="G10442" s="25"/>
    </row>
    <row r="10443">
      <c r="A10443" s="4" t="s">
        <v>25093</v>
      </c>
      <c r="B10443" s="4" t="s">
        <v>1999</v>
      </c>
      <c r="C10443" s="4" t="s">
        <v>5767</v>
      </c>
      <c r="D10443" s="10">
        <v>1.592585509E9</v>
      </c>
      <c r="E10443" s="25">
        <v>0.056190338</v>
      </c>
      <c r="G10443" s="25"/>
    </row>
    <row r="10444">
      <c r="A10444" s="4" t="s">
        <v>25094</v>
      </c>
      <c r="B10444" s="4" t="s">
        <v>2065</v>
      </c>
      <c r="C10444" s="4" t="s">
        <v>11623</v>
      </c>
      <c r="D10444" s="10">
        <v>1.592945344E9</v>
      </c>
      <c r="E10444" s="25">
        <v>0.056176964</v>
      </c>
      <c r="G10444" s="25"/>
    </row>
    <row r="10445">
      <c r="A10445" s="4" t="s">
        <v>25095</v>
      </c>
      <c r="B10445" s="4" t="s">
        <v>25096</v>
      </c>
      <c r="C10445" s="4" t="s">
        <v>7808</v>
      </c>
      <c r="D10445" s="10">
        <v>1.593444243E9</v>
      </c>
      <c r="E10445" s="25">
        <v>0.056151457</v>
      </c>
      <c r="G10445" s="25"/>
    </row>
    <row r="10446">
      <c r="A10446" s="4" t="s">
        <v>25097</v>
      </c>
      <c r="B10446" s="4" t="s">
        <v>5714</v>
      </c>
      <c r="C10446" s="4" t="s">
        <v>3578</v>
      </c>
      <c r="D10446" s="10">
        <v>1.592361396E9</v>
      </c>
      <c r="E10446" s="25">
        <v>0.05613824</v>
      </c>
      <c r="G10446" s="25"/>
    </row>
    <row r="10447">
      <c r="A10447" s="4" t="s">
        <v>25098</v>
      </c>
      <c r="B10447" s="4" t="s">
        <v>2065</v>
      </c>
      <c r="C10447" s="4" t="s">
        <v>3537</v>
      </c>
      <c r="D10447" s="10">
        <v>1.592329967E9</v>
      </c>
      <c r="E10447" s="25">
        <v>0.056129817</v>
      </c>
      <c r="G10447" s="25"/>
    </row>
    <row r="10448">
      <c r="A10448" s="4" t="s">
        <v>25099</v>
      </c>
      <c r="B10448" s="4" t="s">
        <v>15742</v>
      </c>
      <c r="C10448" s="4" t="s">
        <v>4110</v>
      </c>
      <c r="D10448" s="10">
        <v>1.593061129E9</v>
      </c>
      <c r="E10448" s="25">
        <v>0.05612587</v>
      </c>
      <c r="G10448" s="25"/>
    </row>
    <row r="10449">
      <c r="A10449" s="4" t="s">
        <v>25100</v>
      </c>
      <c r="B10449" s="4" t="s">
        <v>1790</v>
      </c>
      <c r="C10449" s="4" t="s">
        <v>5822</v>
      </c>
      <c r="D10449" s="10">
        <v>1.591341326E9</v>
      </c>
      <c r="E10449" s="25">
        <v>0.056095883</v>
      </c>
      <c r="G10449" s="25"/>
    </row>
    <row r="10450">
      <c r="A10450" s="4" t="s">
        <v>25101</v>
      </c>
      <c r="B10450" s="4" t="s">
        <v>5471</v>
      </c>
      <c r="C10450" s="4" t="s">
        <v>8156</v>
      </c>
      <c r="D10450" s="10">
        <v>1.592620953E9</v>
      </c>
      <c r="E10450" s="25">
        <v>0.05609333</v>
      </c>
      <c r="G10450" s="25"/>
    </row>
    <row r="10451">
      <c r="A10451" s="4" t="s">
        <v>25102</v>
      </c>
      <c r="B10451" s="4" t="s">
        <v>20521</v>
      </c>
      <c r="C10451" s="4" t="s">
        <v>1970</v>
      </c>
      <c r="D10451" s="10">
        <v>1.593180186E9</v>
      </c>
      <c r="E10451" s="25">
        <v>0.056067128</v>
      </c>
      <c r="G10451" s="25"/>
    </row>
    <row r="10452">
      <c r="A10452" s="4" t="s">
        <v>25103</v>
      </c>
      <c r="B10452" s="4" t="s">
        <v>13752</v>
      </c>
      <c r="C10452" s="4" t="s">
        <v>6634</v>
      </c>
      <c r="D10452" s="10">
        <v>1.592231993E9</v>
      </c>
      <c r="E10452" s="25">
        <v>0.056051824</v>
      </c>
      <c r="G10452" s="25"/>
    </row>
    <row r="10453">
      <c r="A10453" s="4" t="s">
        <v>25104</v>
      </c>
      <c r="B10453" s="4" t="s">
        <v>19142</v>
      </c>
      <c r="C10453" s="4" t="s">
        <v>11728</v>
      </c>
      <c r="D10453" s="10">
        <v>1.591450711E9</v>
      </c>
      <c r="E10453" s="25">
        <v>0.05603621</v>
      </c>
      <c r="G10453" s="25"/>
    </row>
    <row r="10454">
      <c r="A10454" s="24" t="s">
        <v>25105</v>
      </c>
      <c r="B10454" s="4" t="s">
        <v>9489</v>
      </c>
      <c r="C10454" s="4" t="s">
        <v>4390</v>
      </c>
      <c r="D10454" s="10">
        <v>1.591399485E9</v>
      </c>
      <c r="E10454" s="25">
        <v>0.055932716</v>
      </c>
      <c r="G10454" s="25"/>
    </row>
    <row r="10455">
      <c r="A10455" s="22" t="s">
        <v>25106</v>
      </c>
      <c r="B10455" s="4" t="s">
        <v>13230</v>
      </c>
      <c r="C10455" s="4" t="s">
        <v>6547</v>
      </c>
      <c r="D10455" s="10">
        <v>1.591960298E9</v>
      </c>
      <c r="E10455" s="25">
        <v>0.055892058</v>
      </c>
      <c r="G10455" s="25"/>
    </row>
    <row r="10456">
      <c r="A10456" s="4" t="s">
        <v>25107</v>
      </c>
      <c r="B10456" s="4" t="s">
        <v>25108</v>
      </c>
      <c r="C10456" s="4" t="s">
        <v>545</v>
      </c>
      <c r="D10456" s="10">
        <v>1.593057583E9</v>
      </c>
      <c r="E10456" s="25">
        <v>0.055885565</v>
      </c>
      <c r="G10456" s="25"/>
    </row>
    <row r="10457">
      <c r="A10457" s="22" t="s">
        <v>25109</v>
      </c>
      <c r="B10457" s="4" t="s">
        <v>23206</v>
      </c>
      <c r="C10457" s="4" t="s">
        <v>12116</v>
      </c>
      <c r="D10457" s="10">
        <v>1.592879068E9</v>
      </c>
      <c r="E10457" s="25">
        <v>0.055849236</v>
      </c>
      <c r="G10457" s="25"/>
    </row>
    <row r="10458">
      <c r="A10458" s="4" t="s">
        <v>25110</v>
      </c>
      <c r="B10458" s="4" t="s">
        <v>16869</v>
      </c>
      <c r="C10458" s="4" t="s">
        <v>4720</v>
      </c>
      <c r="D10458" s="10">
        <v>1.591803156E9</v>
      </c>
      <c r="E10458" s="25">
        <v>0.055844676</v>
      </c>
      <c r="G10458" s="25"/>
    </row>
    <row r="10459">
      <c r="A10459" s="4" t="s">
        <v>25111</v>
      </c>
      <c r="B10459" s="4" t="s">
        <v>17321</v>
      </c>
      <c r="C10459" s="4" t="s">
        <v>3334</v>
      </c>
      <c r="D10459" s="10">
        <v>1.591461276E9</v>
      </c>
      <c r="E10459" s="25">
        <v>0.0558429</v>
      </c>
      <c r="G10459" s="25"/>
    </row>
    <row r="10460">
      <c r="A10460" s="4" t="s">
        <v>25112</v>
      </c>
      <c r="B10460" s="4" t="s">
        <v>15006</v>
      </c>
      <c r="C10460" s="4" t="s">
        <v>2620</v>
      </c>
      <c r="D10460" s="10">
        <v>1.592704257E9</v>
      </c>
      <c r="E10460" s="25">
        <v>0.055840425</v>
      </c>
      <c r="G10460" s="25"/>
    </row>
    <row r="10461">
      <c r="A10461" s="4" t="s">
        <v>25113</v>
      </c>
      <c r="B10461" s="4" t="s">
        <v>25114</v>
      </c>
      <c r="C10461" s="4" t="s">
        <v>6919</v>
      </c>
      <c r="D10461" s="10">
        <v>1.591116296E9</v>
      </c>
      <c r="E10461" s="25">
        <v>0.055836637</v>
      </c>
      <c r="G10461" s="25"/>
    </row>
    <row r="10462">
      <c r="A10462" s="4" t="s">
        <v>25115</v>
      </c>
      <c r="B10462" s="4" t="s">
        <v>24367</v>
      </c>
      <c r="C10462" s="4" t="s">
        <v>7800</v>
      </c>
      <c r="D10462" s="10">
        <v>1.593032311E9</v>
      </c>
      <c r="E10462" s="25">
        <v>0.055815227</v>
      </c>
      <c r="G10462" s="25"/>
    </row>
    <row r="10463">
      <c r="A10463" s="4" t="s">
        <v>25116</v>
      </c>
      <c r="B10463" s="4" t="s">
        <v>25117</v>
      </c>
      <c r="C10463" s="4" t="s">
        <v>8863</v>
      </c>
      <c r="D10463" s="10">
        <v>1.59326598E9</v>
      </c>
      <c r="E10463" s="25">
        <v>0.055810355</v>
      </c>
      <c r="G10463" s="25"/>
    </row>
    <row r="10464">
      <c r="A10464" s="4" t="s">
        <v>25118</v>
      </c>
      <c r="B10464" s="4" t="s">
        <v>1057</v>
      </c>
      <c r="C10464" s="4" t="s">
        <v>3545</v>
      </c>
      <c r="D10464" s="10">
        <v>1.591993414E9</v>
      </c>
      <c r="E10464" s="25">
        <v>0.055746358</v>
      </c>
      <c r="G10464" s="25"/>
    </row>
    <row r="10465">
      <c r="A10465" s="4" t="s">
        <v>25119</v>
      </c>
      <c r="B10465" s="4" t="s">
        <v>886</v>
      </c>
      <c r="C10465" s="4" t="s">
        <v>716</v>
      </c>
      <c r="D10465" s="10">
        <v>1.591968276E9</v>
      </c>
      <c r="E10465" s="25">
        <v>0.055724327</v>
      </c>
      <c r="G10465" s="25"/>
    </row>
    <row r="10466">
      <c r="A10466" s="4" t="s">
        <v>25120</v>
      </c>
      <c r="B10466" s="4" t="s">
        <v>25121</v>
      </c>
      <c r="C10466" s="4" t="s">
        <v>3798</v>
      </c>
      <c r="D10466" s="10">
        <v>1.59210175E9</v>
      </c>
      <c r="E10466" s="25">
        <v>0.055715285</v>
      </c>
      <c r="G10466" s="25"/>
    </row>
    <row r="10467">
      <c r="A10467" s="22" t="s">
        <v>25122</v>
      </c>
      <c r="B10467" s="4" t="s">
        <v>930</v>
      </c>
      <c r="C10467" s="4" t="s">
        <v>10155</v>
      </c>
      <c r="D10467" s="10">
        <v>1.593224879E9</v>
      </c>
      <c r="E10467" s="25">
        <v>0.05571513</v>
      </c>
      <c r="G10467" s="25"/>
    </row>
    <row r="10468">
      <c r="A10468" s="4" t="s">
        <v>25123</v>
      </c>
      <c r="B10468" s="4" t="s">
        <v>15513</v>
      </c>
      <c r="C10468" s="4" t="s">
        <v>9363</v>
      </c>
      <c r="D10468" s="10">
        <v>1.591745411E9</v>
      </c>
      <c r="E10468" s="25">
        <v>0.055705156</v>
      </c>
      <c r="G10468" s="25"/>
    </row>
    <row r="10469">
      <c r="A10469" s="4" t="s">
        <v>25124</v>
      </c>
      <c r="B10469" s="4" t="s">
        <v>13755</v>
      </c>
      <c r="C10469" s="4" t="s">
        <v>10944</v>
      </c>
      <c r="D10469" s="10">
        <v>1.591657269E9</v>
      </c>
      <c r="E10469" s="25">
        <v>0.055701524</v>
      </c>
      <c r="G10469" s="25"/>
    </row>
    <row r="10470">
      <c r="A10470" s="4" t="s">
        <v>25125</v>
      </c>
      <c r="B10470" s="4" t="s">
        <v>14107</v>
      </c>
      <c r="C10470" s="4" t="s">
        <v>8384</v>
      </c>
      <c r="D10470" s="10">
        <v>1.5930286E9</v>
      </c>
      <c r="E10470" s="25">
        <v>0.055680886</v>
      </c>
      <c r="G10470" s="25"/>
    </row>
    <row r="10471">
      <c r="A10471" s="4" t="s">
        <v>25126</v>
      </c>
      <c r="B10471" s="4" t="s">
        <v>13773</v>
      </c>
      <c r="C10471" s="4" t="s">
        <v>1918</v>
      </c>
      <c r="D10471" s="10">
        <v>1.593089131E9</v>
      </c>
      <c r="E10471" s="25">
        <v>0.05565685</v>
      </c>
      <c r="G10471" s="25"/>
    </row>
    <row r="10472">
      <c r="A10472" s="4" t="s">
        <v>25127</v>
      </c>
      <c r="B10472" s="4" t="s">
        <v>872</v>
      </c>
      <c r="C10472" s="4" t="s">
        <v>8898</v>
      </c>
      <c r="D10472" s="10">
        <v>1.591836756E9</v>
      </c>
      <c r="E10472" s="25">
        <v>0.055580482</v>
      </c>
      <c r="G10472" s="25"/>
    </row>
    <row r="10473">
      <c r="A10473" s="4" t="s">
        <v>25128</v>
      </c>
      <c r="B10473" s="4" t="s">
        <v>2636</v>
      </c>
      <c r="C10473" s="4" t="s">
        <v>5866</v>
      </c>
      <c r="D10473" s="10">
        <v>1.59112544E9</v>
      </c>
      <c r="E10473" s="25">
        <v>0.055558607</v>
      </c>
      <c r="G10473" s="25"/>
    </row>
    <row r="10474">
      <c r="A10474" s="4" t="s">
        <v>25129</v>
      </c>
      <c r="B10474" s="4" t="s">
        <v>1619</v>
      </c>
      <c r="C10474" s="4" t="s">
        <v>7553</v>
      </c>
      <c r="D10474" s="10">
        <v>1.593025622E9</v>
      </c>
      <c r="E10474" s="25">
        <v>0.055552732</v>
      </c>
      <c r="G10474" s="25"/>
    </row>
    <row r="10475">
      <c r="A10475" s="4" t="s">
        <v>25130</v>
      </c>
      <c r="B10475" s="4" t="s">
        <v>23549</v>
      </c>
      <c r="C10475" s="4" t="s">
        <v>5101</v>
      </c>
      <c r="D10475" s="10">
        <v>1.591913907E9</v>
      </c>
      <c r="E10475" s="25">
        <v>0.05551192</v>
      </c>
      <c r="G10475" s="25"/>
    </row>
    <row r="10476">
      <c r="A10476" s="4" t="s">
        <v>25131</v>
      </c>
      <c r="B10476" s="4" t="s">
        <v>4375</v>
      </c>
      <c r="C10476" s="4" t="s">
        <v>2850</v>
      </c>
      <c r="D10476" s="10">
        <v>1.59336745E9</v>
      </c>
      <c r="E10476" s="25">
        <v>0.05544027</v>
      </c>
      <c r="G10476" s="25"/>
    </row>
    <row r="10477">
      <c r="A10477" s="4" t="s">
        <v>25132</v>
      </c>
      <c r="B10477" s="4" t="s">
        <v>14018</v>
      </c>
      <c r="C10477" s="4" t="s">
        <v>5515</v>
      </c>
      <c r="D10477" s="10">
        <v>1.592556638E9</v>
      </c>
      <c r="E10477" s="25">
        <v>0.055434473</v>
      </c>
      <c r="G10477" s="25"/>
    </row>
    <row r="10478">
      <c r="A10478" s="4" t="s">
        <v>25133</v>
      </c>
      <c r="B10478" s="4" t="s">
        <v>11083</v>
      </c>
      <c r="C10478" s="4" t="s">
        <v>9607</v>
      </c>
      <c r="D10478" s="10">
        <v>1.593474359E9</v>
      </c>
      <c r="E10478" s="25">
        <v>0.055433467</v>
      </c>
      <c r="G10478" s="25"/>
    </row>
    <row r="10479">
      <c r="A10479" s="4" t="s">
        <v>25134</v>
      </c>
      <c r="B10479" s="4" t="s">
        <v>22613</v>
      </c>
      <c r="C10479" s="4" t="s">
        <v>9634</v>
      </c>
      <c r="D10479" s="10">
        <v>1.591989305E9</v>
      </c>
      <c r="E10479" s="25">
        <v>0.055432927</v>
      </c>
      <c r="G10479" s="25"/>
    </row>
    <row r="10480">
      <c r="A10480" s="4" t="s">
        <v>25135</v>
      </c>
      <c r="B10480" s="4" t="s">
        <v>10639</v>
      </c>
      <c r="C10480" s="4" t="s">
        <v>7011</v>
      </c>
      <c r="D10480" s="10">
        <v>1.591318291E9</v>
      </c>
      <c r="E10480" s="25">
        <v>0.05538307</v>
      </c>
      <c r="G10480" s="25"/>
    </row>
    <row r="10481">
      <c r="A10481" s="4" t="s">
        <v>25136</v>
      </c>
      <c r="B10481" s="4" t="s">
        <v>2065</v>
      </c>
      <c r="C10481" s="4" t="s">
        <v>11769</v>
      </c>
      <c r="D10481" s="10">
        <v>1.592502138E9</v>
      </c>
      <c r="E10481" s="25">
        <v>0.055368617</v>
      </c>
      <c r="G10481" s="25"/>
    </row>
    <row r="10482">
      <c r="A10482" s="4" t="s">
        <v>25137</v>
      </c>
      <c r="B10482" s="4" t="s">
        <v>13710</v>
      </c>
      <c r="C10482" s="4" t="s">
        <v>448</v>
      </c>
      <c r="D10482" s="10">
        <v>1.591061251E9</v>
      </c>
      <c r="E10482" s="25">
        <v>0.055357408</v>
      </c>
      <c r="G10482" s="25"/>
    </row>
    <row r="10483">
      <c r="A10483" s="4" t="s">
        <v>25138</v>
      </c>
      <c r="B10483" s="4" t="s">
        <v>13844</v>
      </c>
      <c r="C10483" s="4" t="s">
        <v>6221</v>
      </c>
      <c r="D10483" s="10">
        <v>1.593363005E9</v>
      </c>
      <c r="E10483" s="25">
        <v>0.055355553</v>
      </c>
      <c r="G10483" s="25"/>
    </row>
    <row r="10484">
      <c r="A10484" s="4" t="s">
        <v>25139</v>
      </c>
      <c r="B10484" s="4" t="s">
        <v>25140</v>
      </c>
      <c r="C10484" s="4" t="s">
        <v>74</v>
      </c>
      <c r="D10484" s="10">
        <v>1.591918375E9</v>
      </c>
      <c r="E10484" s="25">
        <v>0.055354472</v>
      </c>
      <c r="G10484" s="25"/>
    </row>
    <row r="10485">
      <c r="A10485" s="4" t="s">
        <v>25141</v>
      </c>
      <c r="B10485" s="4" t="s">
        <v>15124</v>
      </c>
      <c r="C10485" s="4" t="s">
        <v>5210</v>
      </c>
      <c r="D10485" s="10">
        <v>1.59207405E9</v>
      </c>
      <c r="E10485" s="25">
        <v>0.055343032</v>
      </c>
      <c r="G10485" s="25"/>
    </row>
    <row r="10486">
      <c r="A10486" s="4" t="s">
        <v>25142</v>
      </c>
      <c r="B10486" s="4" t="s">
        <v>25143</v>
      </c>
      <c r="C10486" s="4" t="s">
        <v>12469</v>
      </c>
      <c r="D10486" s="10">
        <v>1.591879751E9</v>
      </c>
      <c r="E10486" s="25">
        <v>0.055313196</v>
      </c>
      <c r="G10486" s="25"/>
    </row>
    <row r="10487">
      <c r="A10487" s="22" t="s">
        <v>25144</v>
      </c>
      <c r="B10487" s="4" t="s">
        <v>7289</v>
      </c>
      <c r="C10487" s="4" t="s">
        <v>4390</v>
      </c>
      <c r="D10487" s="10">
        <v>1.591390612E9</v>
      </c>
      <c r="E10487" s="25">
        <v>0.055301525</v>
      </c>
      <c r="G10487" s="25"/>
    </row>
    <row r="10488">
      <c r="A10488" s="4" t="s">
        <v>25145</v>
      </c>
      <c r="B10488" s="4" t="s">
        <v>16464</v>
      </c>
      <c r="C10488" s="4" t="s">
        <v>1451</v>
      </c>
      <c r="D10488" s="10">
        <v>1.591234594E9</v>
      </c>
      <c r="E10488" s="25">
        <v>0.05529573</v>
      </c>
      <c r="G10488" s="25"/>
    </row>
    <row r="10489">
      <c r="A10489" s="4" t="s">
        <v>25146</v>
      </c>
      <c r="B10489" s="4" t="s">
        <v>8319</v>
      </c>
      <c r="C10489" s="4" t="s">
        <v>6642</v>
      </c>
      <c r="D10489" s="10">
        <v>1.593542438E9</v>
      </c>
      <c r="E10489" s="25">
        <v>0.055245254</v>
      </c>
      <c r="G10489" s="25"/>
    </row>
    <row r="10490">
      <c r="A10490" s="4" t="s">
        <v>25147</v>
      </c>
      <c r="B10490" s="4" t="s">
        <v>14890</v>
      </c>
      <c r="C10490" s="4" t="s">
        <v>6691</v>
      </c>
      <c r="D10490" s="10">
        <v>1.593489063E9</v>
      </c>
      <c r="E10490" s="25">
        <v>0.05523961</v>
      </c>
      <c r="G10490" s="25"/>
    </row>
    <row r="10491">
      <c r="A10491" s="4" t="s">
        <v>25148</v>
      </c>
      <c r="B10491" s="4" t="s">
        <v>13819</v>
      </c>
      <c r="C10491" s="4" t="s">
        <v>9925</v>
      </c>
      <c r="D10491" s="10">
        <v>1.593375358E9</v>
      </c>
      <c r="E10491" s="25">
        <v>0.05523876</v>
      </c>
      <c r="G10491" s="25"/>
    </row>
    <row r="10492">
      <c r="A10492" s="4" t="s">
        <v>25149</v>
      </c>
      <c r="B10492" s="4" t="s">
        <v>7641</v>
      </c>
      <c r="C10492" s="4" t="s">
        <v>8615</v>
      </c>
      <c r="D10492" s="10">
        <v>1.592832218E9</v>
      </c>
      <c r="E10492" s="25">
        <v>0.05523853</v>
      </c>
      <c r="G10492" s="25"/>
    </row>
    <row r="10493">
      <c r="A10493" s="22" t="s">
        <v>25150</v>
      </c>
      <c r="B10493" s="4" t="s">
        <v>930</v>
      </c>
      <c r="C10493" s="4" t="s">
        <v>9296</v>
      </c>
      <c r="D10493" s="10">
        <v>1.592542057E9</v>
      </c>
      <c r="E10493" s="25">
        <v>0.055221062</v>
      </c>
      <c r="G10493" s="25"/>
    </row>
    <row r="10494">
      <c r="A10494" s="4" t="s">
        <v>25151</v>
      </c>
      <c r="B10494" s="4" t="s">
        <v>930</v>
      </c>
      <c r="C10494" s="4" t="s">
        <v>10278</v>
      </c>
      <c r="D10494" s="10">
        <v>1.591237328E9</v>
      </c>
      <c r="E10494" s="25">
        <v>0.055210393</v>
      </c>
      <c r="G10494" s="25"/>
    </row>
    <row r="10495">
      <c r="A10495" s="4" t="s">
        <v>25152</v>
      </c>
      <c r="B10495" s="4" t="s">
        <v>13773</v>
      </c>
      <c r="C10495" s="4" t="s">
        <v>1004</v>
      </c>
      <c r="D10495" s="10">
        <v>1.593108801E9</v>
      </c>
      <c r="E10495" s="25">
        <v>0.05517963</v>
      </c>
      <c r="G10495" s="25"/>
    </row>
    <row r="10496">
      <c r="A10496" s="4" t="s">
        <v>25153</v>
      </c>
      <c r="B10496" s="4" t="s">
        <v>25154</v>
      </c>
      <c r="C10496" s="4" t="s">
        <v>3226</v>
      </c>
      <c r="D10496" s="10">
        <v>1.5913095E9</v>
      </c>
      <c r="E10496" s="25">
        <v>0.055152576</v>
      </c>
      <c r="G10496" s="25"/>
    </row>
    <row r="10497">
      <c r="A10497" s="4" t="s">
        <v>25155</v>
      </c>
      <c r="B10497" s="4" t="s">
        <v>25156</v>
      </c>
      <c r="C10497" s="4" t="s">
        <v>1613</v>
      </c>
      <c r="D10497" s="10">
        <v>1.592743051E9</v>
      </c>
      <c r="E10497" s="25">
        <v>0.055149175</v>
      </c>
      <c r="G10497" s="25"/>
    </row>
    <row r="10498">
      <c r="A10498" s="4" t="s">
        <v>25157</v>
      </c>
      <c r="B10498" s="4" t="s">
        <v>15877</v>
      </c>
      <c r="C10498" s="4" t="s">
        <v>10415</v>
      </c>
      <c r="D10498" s="10">
        <v>1.591539338E9</v>
      </c>
      <c r="E10498" s="25">
        <v>0.0551297</v>
      </c>
      <c r="G10498" s="25"/>
    </row>
    <row r="10499">
      <c r="A10499" s="4" t="s">
        <v>25158</v>
      </c>
      <c r="B10499" s="4" t="s">
        <v>919</v>
      </c>
      <c r="C10499" s="4" t="s">
        <v>8106</v>
      </c>
      <c r="D10499" s="10">
        <v>1.591942236E9</v>
      </c>
      <c r="E10499" s="25">
        <v>0.055128694</v>
      </c>
      <c r="G10499" s="25"/>
    </row>
    <row r="10500">
      <c r="A10500" s="4" t="s">
        <v>25159</v>
      </c>
      <c r="B10500" s="4" t="s">
        <v>3858</v>
      </c>
      <c r="C10500" s="4" t="s">
        <v>1075</v>
      </c>
      <c r="D10500" s="10">
        <v>1.592053708E9</v>
      </c>
      <c r="E10500" s="25">
        <v>0.05512676</v>
      </c>
      <c r="G10500" s="25"/>
    </row>
    <row r="10501">
      <c r="A10501" s="4" t="s">
        <v>25160</v>
      </c>
      <c r="B10501" s="4" t="s">
        <v>2674</v>
      </c>
      <c r="C10501" s="4" t="s">
        <v>12501</v>
      </c>
      <c r="D10501" s="10">
        <v>1.592805984E9</v>
      </c>
      <c r="E10501" s="25">
        <v>0.055111147</v>
      </c>
      <c r="G10501" s="25"/>
    </row>
    <row r="10502">
      <c r="A10502" s="4" t="s">
        <v>25161</v>
      </c>
      <c r="B10502" s="4" t="s">
        <v>16730</v>
      </c>
      <c r="C10502" s="4" t="s">
        <v>11226</v>
      </c>
      <c r="D10502" s="10">
        <v>1.593435539E9</v>
      </c>
      <c r="E10502" s="25">
        <v>0.055108134</v>
      </c>
      <c r="G10502" s="25"/>
    </row>
    <row r="10503">
      <c r="A10503" s="4" t="s">
        <v>25162</v>
      </c>
      <c r="B10503" s="4" t="s">
        <v>1359</v>
      </c>
      <c r="C10503" s="4" t="s">
        <v>212</v>
      </c>
      <c r="D10503" s="10">
        <v>1.593193305E9</v>
      </c>
      <c r="E10503" s="25">
        <v>0.055099938</v>
      </c>
      <c r="G10503" s="25"/>
    </row>
    <row r="10504">
      <c r="A10504" s="4" t="s">
        <v>25163</v>
      </c>
      <c r="B10504" s="4" t="s">
        <v>13851</v>
      </c>
      <c r="C10504" s="4" t="s">
        <v>1264</v>
      </c>
      <c r="D10504" s="10">
        <v>1.593129586E9</v>
      </c>
      <c r="E10504" s="25">
        <v>0.054992888</v>
      </c>
      <c r="G10504" s="25"/>
    </row>
    <row r="10505">
      <c r="A10505" s="22" t="s">
        <v>25164</v>
      </c>
      <c r="B10505" s="4" t="s">
        <v>19003</v>
      </c>
      <c r="C10505" s="4" t="s">
        <v>6687</v>
      </c>
      <c r="D10505" s="10">
        <v>1.591811178E9</v>
      </c>
      <c r="E10505" s="25">
        <v>0.054957718</v>
      </c>
      <c r="G10505" s="25"/>
    </row>
    <row r="10506">
      <c r="A10506" s="4" t="s">
        <v>25165</v>
      </c>
      <c r="B10506" s="4" t="s">
        <v>25166</v>
      </c>
      <c r="C10506" s="4" t="s">
        <v>6032</v>
      </c>
      <c r="D10506" s="10">
        <v>1.593415204E9</v>
      </c>
      <c r="E10506" s="25">
        <v>0.054951843</v>
      </c>
      <c r="G10506" s="25"/>
    </row>
    <row r="10507">
      <c r="A10507" s="4" t="s">
        <v>25167</v>
      </c>
      <c r="B10507" s="4" t="s">
        <v>17480</v>
      </c>
      <c r="C10507" s="4" t="s">
        <v>2058</v>
      </c>
      <c r="D10507" s="10">
        <v>1.592666628E9</v>
      </c>
      <c r="E10507" s="25">
        <v>0.05492456</v>
      </c>
      <c r="G10507" s="25"/>
    </row>
    <row r="10508">
      <c r="A10508" s="4" t="s">
        <v>25168</v>
      </c>
      <c r="B10508" s="4" t="s">
        <v>13715</v>
      </c>
      <c r="C10508" s="4" t="s">
        <v>4906</v>
      </c>
      <c r="D10508" s="10">
        <v>1.592486791E9</v>
      </c>
      <c r="E10508" s="25">
        <v>0.05492023</v>
      </c>
      <c r="G10508" s="25"/>
    </row>
    <row r="10509">
      <c r="A10509" s="4" t="s">
        <v>25169</v>
      </c>
      <c r="B10509" s="4" t="s">
        <v>14176</v>
      </c>
      <c r="C10509" s="4" t="s">
        <v>10820</v>
      </c>
      <c r="D10509" s="10">
        <v>1.591336424E9</v>
      </c>
      <c r="E10509" s="25">
        <v>0.054904</v>
      </c>
      <c r="G10509" s="25"/>
    </row>
    <row r="10510">
      <c r="A10510" s="4" t="s">
        <v>25170</v>
      </c>
      <c r="B10510" s="4" t="s">
        <v>5714</v>
      </c>
      <c r="C10510" s="4" t="s">
        <v>2717</v>
      </c>
      <c r="D10510" s="10">
        <v>1.591541721E9</v>
      </c>
      <c r="E10510" s="25">
        <v>0.05489681</v>
      </c>
      <c r="G10510" s="25"/>
    </row>
    <row r="10511">
      <c r="A10511" s="4" t="s">
        <v>25171</v>
      </c>
      <c r="B10511" s="4" t="s">
        <v>2303</v>
      </c>
      <c r="C10511" s="4" t="s">
        <v>8852</v>
      </c>
      <c r="D10511" s="10">
        <v>1.592520041E9</v>
      </c>
      <c r="E10511" s="25">
        <v>0.05488027</v>
      </c>
      <c r="G10511" s="25"/>
    </row>
    <row r="10512">
      <c r="A10512" s="4" t="s">
        <v>25172</v>
      </c>
      <c r="B10512" s="4" t="s">
        <v>25173</v>
      </c>
      <c r="C10512" s="4" t="s">
        <v>371</v>
      </c>
      <c r="D10512" s="10">
        <v>1.593496297E9</v>
      </c>
      <c r="E10512" s="25">
        <v>0.054875012</v>
      </c>
      <c r="G10512" s="25"/>
    </row>
    <row r="10513">
      <c r="A10513" s="4" t="s">
        <v>25174</v>
      </c>
      <c r="B10513" s="4" t="s">
        <v>1215</v>
      </c>
      <c r="C10513" s="4" t="s">
        <v>7356</v>
      </c>
      <c r="D10513" s="10">
        <v>1.59328501E9</v>
      </c>
      <c r="E10513" s="25">
        <v>0.054826006</v>
      </c>
      <c r="G10513" s="25"/>
    </row>
    <row r="10514">
      <c r="A10514" s="4" t="s">
        <v>25175</v>
      </c>
      <c r="B10514" s="4" t="s">
        <v>3404</v>
      </c>
      <c r="C10514" s="4" t="s">
        <v>12101</v>
      </c>
      <c r="D10514" s="10">
        <v>1.591071558E9</v>
      </c>
      <c r="E10514" s="25">
        <v>0.054809697</v>
      </c>
      <c r="G10514" s="25"/>
    </row>
    <row r="10515">
      <c r="A10515" s="4" t="s">
        <v>25176</v>
      </c>
      <c r="B10515" s="4" t="s">
        <v>11591</v>
      </c>
      <c r="C10515" s="4" t="s">
        <v>11299</v>
      </c>
      <c r="D10515" s="10">
        <v>1.593108471E9</v>
      </c>
      <c r="E10515" s="25">
        <v>0.054805294</v>
      </c>
      <c r="G10515" s="25"/>
    </row>
    <row r="10516">
      <c r="A10516" s="4" t="s">
        <v>25177</v>
      </c>
      <c r="B10516" s="4" t="s">
        <v>16471</v>
      </c>
      <c r="C10516" s="4" t="s">
        <v>7808</v>
      </c>
      <c r="D10516" s="10">
        <v>1.593444116E9</v>
      </c>
      <c r="E10516" s="25">
        <v>0.054798335</v>
      </c>
      <c r="G10516" s="25"/>
    </row>
    <row r="10517">
      <c r="A10517" s="4" t="s">
        <v>25178</v>
      </c>
      <c r="B10517" s="4" t="s">
        <v>939</v>
      </c>
      <c r="C10517" s="4" t="s">
        <v>9692</v>
      </c>
      <c r="D10517" s="10">
        <v>1.591407545E9</v>
      </c>
      <c r="E10517" s="25">
        <v>0.05478674</v>
      </c>
      <c r="G10517" s="25"/>
    </row>
    <row r="10518">
      <c r="A10518" s="4" t="s">
        <v>25178</v>
      </c>
      <c r="B10518" s="4" t="s">
        <v>1862</v>
      </c>
      <c r="C10518" s="4" t="s">
        <v>4879</v>
      </c>
      <c r="D10518" s="10">
        <v>1.593321503E9</v>
      </c>
      <c r="E10518" s="25">
        <v>0.05478674</v>
      </c>
      <c r="G10518" s="25"/>
    </row>
    <row r="10519">
      <c r="A10519" s="4" t="s">
        <v>25179</v>
      </c>
      <c r="B10519" s="4" t="s">
        <v>25180</v>
      </c>
      <c r="C10519" s="4" t="s">
        <v>10661</v>
      </c>
      <c r="D10519" s="10">
        <v>1.591597404E9</v>
      </c>
      <c r="E10519" s="25">
        <v>0.05478504</v>
      </c>
      <c r="G10519" s="25"/>
    </row>
    <row r="10520">
      <c r="A10520" s="4" t="s">
        <v>25181</v>
      </c>
      <c r="B10520" s="4" t="s">
        <v>21846</v>
      </c>
      <c r="C10520" s="4" t="s">
        <v>8232</v>
      </c>
      <c r="D10520" s="10">
        <v>1.592242134E9</v>
      </c>
      <c r="E10520" s="25">
        <v>0.05478334</v>
      </c>
      <c r="G10520" s="25"/>
    </row>
    <row r="10521">
      <c r="A10521" s="4" t="s">
        <v>25182</v>
      </c>
      <c r="B10521" s="4" t="s">
        <v>6318</v>
      </c>
      <c r="C10521" s="4" t="s">
        <v>9424</v>
      </c>
      <c r="D10521" s="10">
        <v>1.59312841E9</v>
      </c>
      <c r="E10521" s="25">
        <v>0.054759458</v>
      </c>
      <c r="G10521" s="25"/>
    </row>
    <row r="10522">
      <c r="A10522" s="4" t="s">
        <v>25183</v>
      </c>
      <c r="B10522" s="4" t="s">
        <v>25184</v>
      </c>
      <c r="C10522" s="4" t="s">
        <v>4495</v>
      </c>
      <c r="D10522" s="10">
        <v>1.591758855E9</v>
      </c>
      <c r="E10522" s="25">
        <v>0.054756597</v>
      </c>
      <c r="G10522" s="25"/>
    </row>
    <row r="10523">
      <c r="A10523" s="4" t="s">
        <v>25185</v>
      </c>
      <c r="B10523" s="4" t="s">
        <v>24422</v>
      </c>
      <c r="C10523" s="4" t="s">
        <v>4315</v>
      </c>
      <c r="D10523" s="10">
        <v>1.592188501E9</v>
      </c>
      <c r="E10523" s="25">
        <v>0.05475474</v>
      </c>
      <c r="G10523" s="25"/>
    </row>
    <row r="10524">
      <c r="A10524" s="4" t="s">
        <v>25186</v>
      </c>
      <c r="B10524" s="4" t="s">
        <v>15083</v>
      </c>
      <c r="C10524" s="4" t="s">
        <v>8408</v>
      </c>
      <c r="D10524" s="10">
        <v>1.591255327E9</v>
      </c>
      <c r="E10524" s="25">
        <v>0.054749563</v>
      </c>
      <c r="G10524" s="25"/>
    </row>
    <row r="10525">
      <c r="A10525" s="4" t="s">
        <v>25187</v>
      </c>
      <c r="B10525" s="4" t="s">
        <v>11182</v>
      </c>
      <c r="C10525" s="4" t="s">
        <v>7506</v>
      </c>
      <c r="D10525" s="10">
        <v>1.591545222E9</v>
      </c>
      <c r="E10525" s="25">
        <v>0.05474415</v>
      </c>
      <c r="G10525" s="25"/>
    </row>
    <row r="10526">
      <c r="A10526" s="4" t="s">
        <v>25188</v>
      </c>
      <c r="B10526" s="4" t="s">
        <v>13910</v>
      </c>
      <c r="C10526" s="4" t="s">
        <v>156</v>
      </c>
      <c r="D10526" s="10">
        <v>1.593217752E9</v>
      </c>
      <c r="E10526" s="25">
        <v>0.05471501</v>
      </c>
      <c r="G10526" s="25"/>
    </row>
    <row r="10527">
      <c r="A10527" s="4" t="s">
        <v>25188</v>
      </c>
      <c r="B10527" s="4" t="s">
        <v>2335</v>
      </c>
      <c r="C10527" s="4" t="s">
        <v>7479</v>
      </c>
      <c r="D10527" s="10">
        <v>1.591567831E9</v>
      </c>
      <c r="E10527" s="25">
        <v>0.054714933</v>
      </c>
      <c r="G10527" s="25"/>
    </row>
    <row r="10528">
      <c r="A10528" s="4" t="s">
        <v>25188</v>
      </c>
      <c r="B10528" s="4" t="s">
        <v>20098</v>
      </c>
      <c r="C10528" s="4" t="s">
        <v>7922</v>
      </c>
      <c r="D10528" s="10">
        <v>1.593307894E9</v>
      </c>
      <c r="E10528" s="25">
        <v>0.054714933</v>
      </c>
      <c r="G10528" s="25"/>
    </row>
    <row r="10529">
      <c r="A10529" s="4" t="s">
        <v>25188</v>
      </c>
      <c r="B10529" s="4" t="s">
        <v>5337</v>
      </c>
      <c r="C10529" s="4" t="s">
        <v>2320</v>
      </c>
      <c r="D10529" s="10">
        <v>1.591252409E9</v>
      </c>
      <c r="E10529" s="25">
        <v>0.054714933</v>
      </c>
      <c r="G10529" s="25"/>
    </row>
    <row r="10530">
      <c r="A10530" s="4" t="s">
        <v>25189</v>
      </c>
      <c r="B10530" s="4" t="s">
        <v>7333</v>
      </c>
      <c r="C10530" s="4" t="s">
        <v>6994</v>
      </c>
      <c r="D10530" s="10">
        <v>1.591028099E9</v>
      </c>
      <c r="E10530" s="25">
        <v>0.05468711</v>
      </c>
      <c r="G10530" s="25"/>
    </row>
    <row r="10531">
      <c r="A10531" s="4" t="s">
        <v>25190</v>
      </c>
      <c r="B10531" s="4" t="s">
        <v>6282</v>
      </c>
      <c r="C10531" s="4" t="s">
        <v>5283</v>
      </c>
      <c r="D10531" s="10">
        <v>1.592833089E9</v>
      </c>
      <c r="E10531" s="25">
        <v>0.054652095</v>
      </c>
      <c r="G10531" s="25"/>
    </row>
    <row r="10532">
      <c r="A10532" s="4" t="s">
        <v>25191</v>
      </c>
      <c r="B10532" s="4" t="s">
        <v>13980</v>
      </c>
      <c r="C10532" s="4" t="s">
        <v>2723</v>
      </c>
      <c r="D10532" s="10">
        <v>1.591902434E9</v>
      </c>
      <c r="E10532" s="25">
        <v>0.05464684</v>
      </c>
      <c r="G10532" s="25"/>
    </row>
    <row r="10533">
      <c r="A10533" s="4" t="s">
        <v>25192</v>
      </c>
      <c r="B10533" s="4" t="s">
        <v>1578</v>
      </c>
      <c r="C10533" s="4" t="s">
        <v>147</v>
      </c>
      <c r="D10533" s="10">
        <v>1.59345758E9</v>
      </c>
      <c r="E10533" s="25">
        <v>0.05458361</v>
      </c>
      <c r="G10533" s="25"/>
    </row>
    <row r="10534">
      <c r="A10534" s="22" t="s">
        <v>25193</v>
      </c>
      <c r="B10534" s="4" t="s">
        <v>23206</v>
      </c>
      <c r="C10534" s="4" t="s">
        <v>3888</v>
      </c>
      <c r="D10534" s="10">
        <v>1.593077122E9</v>
      </c>
      <c r="E10534" s="25">
        <v>0.054505464</v>
      </c>
      <c r="G10534" s="25"/>
    </row>
    <row r="10535">
      <c r="A10535" s="4" t="s">
        <v>25194</v>
      </c>
      <c r="B10535" s="4" t="s">
        <v>13333</v>
      </c>
      <c r="C10535" s="4" t="s">
        <v>5830</v>
      </c>
      <c r="D10535" s="10">
        <v>1.591579314E9</v>
      </c>
      <c r="E10535" s="25">
        <v>0.05448081</v>
      </c>
      <c r="G10535" s="25"/>
    </row>
    <row r="10536">
      <c r="A10536" s="4" t="s">
        <v>25195</v>
      </c>
      <c r="B10536" s="4" t="s">
        <v>15874</v>
      </c>
      <c r="C10536" s="4" t="s">
        <v>1366</v>
      </c>
      <c r="D10536" s="10">
        <v>1.592238985E9</v>
      </c>
      <c r="E10536" s="25">
        <v>0.05446241</v>
      </c>
      <c r="G10536" s="25"/>
    </row>
    <row r="10537">
      <c r="A10537" s="4" t="s">
        <v>25196</v>
      </c>
      <c r="B10537" s="4" t="s">
        <v>25197</v>
      </c>
      <c r="C10537" s="4" t="s">
        <v>2542</v>
      </c>
      <c r="D10537" s="10">
        <v>1.592765824E9</v>
      </c>
      <c r="E10537" s="25">
        <v>0.054450896</v>
      </c>
      <c r="G10537" s="25"/>
    </row>
    <row r="10538">
      <c r="A10538" s="4" t="s">
        <v>25198</v>
      </c>
      <c r="B10538" s="4" t="s">
        <v>14706</v>
      </c>
      <c r="C10538" s="4" t="s">
        <v>1982</v>
      </c>
      <c r="D10538" s="10">
        <v>1.591168829E9</v>
      </c>
      <c r="E10538" s="25">
        <v>0.05444703</v>
      </c>
      <c r="G10538" s="25"/>
    </row>
    <row r="10539">
      <c r="A10539" s="4" t="s">
        <v>25199</v>
      </c>
      <c r="B10539" s="4" t="s">
        <v>1619</v>
      </c>
      <c r="C10539" s="4" t="s">
        <v>10974</v>
      </c>
      <c r="D10539" s="10">
        <v>1.591028289E9</v>
      </c>
      <c r="E10539" s="25">
        <v>0.05443729</v>
      </c>
      <c r="G10539" s="25"/>
    </row>
    <row r="10540">
      <c r="A10540" s="4" t="s">
        <v>25200</v>
      </c>
      <c r="B10540" s="4" t="s">
        <v>15643</v>
      </c>
      <c r="C10540" s="4" t="s">
        <v>11291</v>
      </c>
      <c r="D10540" s="10">
        <v>1.591430899E9</v>
      </c>
      <c r="E10540" s="25">
        <v>0.05442083</v>
      </c>
      <c r="G10540" s="25"/>
    </row>
    <row r="10541">
      <c r="A10541" s="4" t="s">
        <v>25201</v>
      </c>
      <c r="B10541" s="4" t="s">
        <v>25202</v>
      </c>
      <c r="C10541" s="4" t="s">
        <v>1666</v>
      </c>
      <c r="D10541" s="10">
        <v>1.592843688E9</v>
      </c>
      <c r="E10541" s="25">
        <v>0.054406837</v>
      </c>
      <c r="G10541" s="25"/>
    </row>
    <row r="10542">
      <c r="A10542" s="22" t="s">
        <v>25203</v>
      </c>
      <c r="B10542" s="4" t="s">
        <v>4826</v>
      </c>
      <c r="C10542" s="4" t="s">
        <v>3752</v>
      </c>
      <c r="D10542" s="10">
        <v>1.591485337E9</v>
      </c>
      <c r="E10542" s="25">
        <v>0.054388054</v>
      </c>
      <c r="G10542" s="25"/>
    </row>
    <row r="10543">
      <c r="A10543" s="4" t="s">
        <v>25204</v>
      </c>
      <c r="B10543" s="4" t="s">
        <v>2636</v>
      </c>
      <c r="C10543" s="4" t="s">
        <v>6490</v>
      </c>
      <c r="D10543" s="10">
        <v>1.591462793E9</v>
      </c>
      <c r="E10543" s="25">
        <v>0.05434508</v>
      </c>
      <c r="G10543" s="25"/>
    </row>
    <row r="10544">
      <c r="A10544" s="4" t="s">
        <v>25205</v>
      </c>
      <c r="B10544" s="4" t="s">
        <v>25206</v>
      </c>
      <c r="C10544" s="4" t="s">
        <v>5655</v>
      </c>
      <c r="D10544" s="10">
        <v>1.591153484E9</v>
      </c>
      <c r="E10544" s="25">
        <v>0.05433905</v>
      </c>
      <c r="G10544" s="25"/>
    </row>
    <row r="10545">
      <c r="A10545" s="4" t="s">
        <v>25207</v>
      </c>
      <c r="B10545" s="4" t="s">
        <v>1619</v>
      </c>
      <c r="C10545" s="4" t="s">
        <v>6099</v>
      </c>
      <c r="D10545" s="10">
        <v>1.591223773E9</v>
      </c>
      <c r="E10545" s="25">
        <v>0.054262914</v>
      </c>
      <c r="G10545" s="25"/>
    </row>
    <row r="10546">
      <c r="A10546" s="4" t="s">
        <v>25208</v>
      </c>
      <c r="B10546" s="4" t="s">
        <v>5714</v>
      </c>
      <c r="C10546" s="4" t="s">
        <v>5637</v>
      </c>
      <c r="D10546" s="10">
        <v>1.591310456E9</v>
      </c>
      <c r="E10546" s="25">
        <v>0.054242507</v>
      </c>
      <c r="G10546" s="25"/>
    </row>
    <row r="10547">
      <c r="A10547" s="4" t="s">
        <v>25209</v>
      </c>
      <c r="B10547" s="4" t="s">
        <v>4375</v>
      </c>
      <c r="C10547" s="4" t="s">
        <v>9065</v>
      </c>
      <c r="D10547" s="10">
        <v>1.592250317E9</v>
      </c>
      <c r="E10547" s="25">
        <v>0.05423161</v>
      </c>
      <c r="G10547" s="25"/>
    </row>
    <row r="10548">
      <c r="A10548" s="4" t="s">
        <v>25210</v>
      </c>
      <c r="B10548" s="4" t="s">
        <v>1128</v>
      </c>
      <c r="C10548" s="4" t="s">
        <v>7902</v>
      </c>
      <c r="D10548" s="10">
        <v>1.591339002E9</v>
      </c>
      <c r="E10548" s="25">
        <v>0.05423161</v>
      </c>
      <c r="G10548" s="25"/>
    </row>
    <row r="10549">
      <c r="A10549" s="4" t="s">
        <v>25211</v>
      </c>
      <c r="B10549" s="4" t="s">
        <v>7252</v>
      </c>
      <c r="C10549" s="4" t="s">
        <v>6196</v>
      </c>
      <c r="D10549" s="10">
        <v>1.591136223E9</v>
      </c>
      <c r="E10549" s="25">
        <v>0.054230835</v>
      </c>
      <c r="G10549" s="25"/>
    </row>
    <row r="10550">
      <c r="A10550" s="4" t="s">
        <v>25212</v>
      </c>
      <c r="B10550" s="4" t="s">
        <v>13673</v>
      </c>
      <c r="C10550" s="4" t="s">
        <v>2974</v>
      </c>
      <c r="D10550" s="10">
        <v>1.592430724E9</v>
      </c>
      <c r="E10550" s="25">
        <v>0.05422357</v>
      </c>
      <c r="G10550" s="25"/>
    </row>
    <row r="10551">
      <c r="A10551" s="22" t="s">
        <v>25213</v>
      </c>
      <c r="B10551" s="4" t="s">
        <v>2065</v>
      </c>
      <c r="C10551" s="4" t="s">
        <v>11943</v>
      </c>
      <c r="D10551" s="10">
        <v>1.59163638E9</v>
      </c>
      <c r="E10551" s="25">
        <v>0.05419474</v>
      </c>
      <c r="G10551" s="25"/>
    </row>
    <row r="10552">
      <c r="A10552" s="4" t="s">
        <v>25214</v>
      </c>
      <c r="B10552" s="4" t="s">
        <v>2989</v>
      </c>
      <c r="C10552" s="4" t="s">
        <v>10944</v>
      </c>
      <c r="D10552" s="10">
        <v>1.591651061E9</v>
      </c>
      <c r="E10552" s="25">
        <v>0.05419451</v>
      </c>
      <c r="G10552" s="25"/>
    </row>
    <row r="10553">
      <c r="A10553" s="22" t="s">
        <v>25215</v>
      </c>
      <c r="B10553" s="4" t="s">
        <v>13455</v>
      </c>
      <c r="C10553" s="4" t="s">
        <v>7140</v>
      </c>
      <c r="D10553" s="10">
        <v>1.593425346E9</v>
      </c>
      <c r="E10553" s="25">
        <v>0.054157175</v>
      </c>
      <c r="G10553" s="25"/>
    </row>
    <row r="10554">
      <c r="A10554" s="4" t="s">
        <v>25216</v>
      </c>
      <c r="B10554" s="4" t="s">
        <v>25217</v>
      </c>
      <c r="C10554" s="4" t="s">
        <v>390</v>
      </c>
      <c r="D10554" s="10">
        <v>1.591592753E9</v>
      </c>
      <c r="E10554" s="25">
        <v>0.054050587</v>
      </c>
      <c r="G10554" s="25"/>
    </row>
    <row r="10555">
      <c r="A10555" s="4" t="s">
        <v>25218</v>
      </c>
      <c r="B10555" s="4" t="s">
        <v>14533</v>
      </c>
      <c r="C10555" s="4" t="s">
        <v>5540</v>
      </c>
      <c r="D10555" s="10">
        <v>1.592228696E9</v>
      </c>
      <c r="E10555" s="25">
        <v>0.05404301</v>
      </c>
      <c r="G10555" s="25"/>
    </row>
    <row r="10556">
      <c r="A10556" s="4" t="s">
        <v>25219</v>
      </c>
      <c r="B10556" s="4" t="s">
        <v>13135</v>
      </c>
      <c r="C10556" s="4" t="s">
        <v>8977</v>
      </c>
      <c r="D10556" s="10">
        <v>1.592090178E9</v>
      </c>
      <c r="E10556" s="25">
        <v>0.054016266</v>
      </c>
      <c r="G10556" s="25"/>
    </row>
    <row r="10557">
      <c r="A10557" s="4" t="s">
        <v>25220</v>
      </c>
      <c r="B10557" s="4" t="s">
        <v>25221</v>
      </c>
      <c r="C10557" s="4" t="s">
        <v>5515</v>
      </c>
      <c r="D10557" s="10">
        <v>1.592563763E9</v>
      </c>
      <c r="E10557" s="25">
        <v>0.054013096</v>
      </c>
      <c r="G10557" s="25"/>
    </row>
    <row r="10558">
      <c r="A10558" s="22" t="s">
        <v>25222</v>
      </c>
      <c r="B10558" s="4" t="s">
        <v>3108</v>
      </c>
      <c r="C10558" s="4" t="s">
        <v>2537</v>
      </c>
      <c r="D10558" s="10">
        <v>1.593395193E9</v>
      </c>
      <c r="E10558" s="25">
        <v>0.05398388</v>
      </c>
      <c r="G10558" s="25"/>
    </row>
    <row r="10559">
      <c r="A10559" s="4" t="s">
        <v>25223</v>
      </c>
      <c r="B10559" s="4" t="s">
        <v>13108</v>
      </c>
      <c r="C10559" s="4" t="s">
        <v>11748</v>
      </c>
      <c r="D10559" s="10">
        <v>1.592849006E9</v>
      </c>
      <c r="E10559" s="25">
        <v>0.053950336</v>
      </c>
      <c r="G10559" s="25"/>
    </row>
    <row r="10560">
      <c r="A10560" s="4" t="s">
        <v>25224</v>
      </c>
      <c r="B10560" s="4" t="s">
        <v>25225</v>
      </c>
      <c r="C10560" s="4" t="s">
        <v>9754</v>
      </c>
      <c r="D10560" s="10">
        <v>1.592702378E9</v>
      </c>
      <c r="E10560" s="25">
        <v>0.053940285</v>
      </c>
      <c r="G10560" s="25"/>
    </row>
    <row r="10561">
      <c r="A10561" s="4" t="s">
        <v>25226</v>
      </c>
      <c r="B10561" s="4" t="s">
        <v>25227</v>
      </c>
      <c r="C10561" s="4" t="s">
        <v>9866</v>
      </c>
      <c r="D10561" s="10">
        <v>1.592649346E9</v>
      </c>
      <c r="E10561" s="25">
        <v>0.05393812</v>
      </c>
      <c r="G10561" s="25"/>
    </row>
    <row r="10562">
      <c r="A10562" s="4" t="s">
        <v>25228</v>
      </c>
      <c r="B10562" s="4" t="s">
        <v>4555</v>
      </c>
      <c r="C10562" s="4" t="s">
        <v>9522</v>
      </c>
      <c r="D10562" s="10">
        <v>1.591882377E9</v>
      </c>
      <c r="E10562" s="25">
        <v>0.05391022</v>
      </c>
      <c r="G10562" s="25"/>
    </row>
    <row r="10563">
      <c r="A10563" s="4" t="s">
        <v>25229</v>
      </c>
      <c r="B10563" s="4" t="s">
        <v>5941</v>
      </c>
      <c r="C10563" s="4" t="s">
        <v>11252</v>
      </c>
      <c r="D10563" s="10">
        <v>1.593207069E9</v>
      </c>
      <c r="E10563" s="25">
        <v>0.05390898</v>
      </c>
      <c r="G10563" s="25"/>
    </row>
    <row r="10564">
      <c r="A10564" s="4" t="s">
        <v>25230</v>
      </c>
      <c r="B10564" s="4" t="s">
        <v>14290</v>
      </c>
      <c r="C10564" s="4" t="s">
        <v>6756</v>
      </c>
      <c r="D10564" s="10">
        <v>1.591075827E9</v>
      </c>
      <c r="E10564" s="25">
        <v>0.053899474</v>
      </c>
      <c r="G10564" s="25"/>
    </row>
    <row r="10565">
      <c r="A10565" s="4" t="s">
        <v>25231</v>
      </c>
      <c r="B10565" s="4" t="s">
        <v>13331</v>
      </c>
      <c r="C10565" s="4" t="s">
        <v>9498</v>
      </c>
      <c r="D10565" s="10">
        <v>1.591817234E9</v>
      </c>
      <c r="E10565" s="25">
        <v>0.05387072</v>
      </c>
      <c r="G10565" s="25"/>
    </row>
    <row r="10566">
      <c r="A10566" s="4" t="s">
        <v>25232</v>
      </c>
      <c r="B10566" s="4" t="s">
        <v>1327</v>
      </c>
      <c r="C10566" s="4" t="s">
        <v>1043</v>
      </c>
      <c r="D10566" s="10">
        <v>1.592603909E9</v>
      </c>
      <c r="E10566" s="25">
        <v>0.053864304</v>
      </c>
      <c r="G10566" s="25"/>
    </row>
    <row r="10567">
      <c r="A10567" s="22" t="s">
        <v>25233</v>
      </c>
      <c r="B10567" s="4" t="s">
        <v>6034</v>
      </c>
      <c r="C10567" s="4" t="s">
        <v>8183</v>
      </c>
      <c r="D10567" s="10">
        <v>1.591050876E9</v>
      </c>
      <c r="E10567" s="25">
        <v>0.053862914</v>
      </c>
      <c r="G10567" s="25"/>
    </row>
    <row r="10568">
      <c r="A10568" s="4" t="s">
        <v>25234</v>
      </c>
      <c r="B10568" s="4" t="s">
        <v>2164</v>
      </c>
      <c r="C10568" s="4" t="s">
        <v>271</v>
      </c>
      <c r="D10568" s="10">
        <v>1.592416142E9</v>
      </c>
      <c r="E10568" s="25">
        <v>0.053855803</v>
      </c>
      <c r="G10568" s="25"/>
    </row>
    <row r="10569">
      <c r="A10569" s="4" t="s">
        <v>25235</v>
      </c>
      <c r="B10569" s="4" t="s">
        <v>1790</v>
      </c>
      <c r="C10569" s="4" t="s">
        <v>9132</v>
      </c>
      <c r="D10569" s="10">
        <v>1.591642177E9</v>
      </c>
      <c r="E10569" s="25">
        <v>0.0538439</v>
      </c>
      <c r="G10569" s="25"/>
    </row>
    <row r="10570">
      <c r="A10570" s="4" t="s">
        <v>25236</v>
      </c>
      <c r="B10570" s="4" t="s">
        <v>5714</v>
      </c>
      <c r="C10570" s="4" t="s">
        <v>5790</v>
      </c>
      <c r="D10570" s="10">
        <v>1.592332761E9</v>
      </c>
      <c r="E10570" s="25">
        <v>0.053838026</v>
      </c>
      <c r="G10570" s="25"/>
    </row>
    <row r="10571">
      <c r="A10571" s="4" t="s">
        <v>25237</v>
      </c>
      <c r="B10571" s="4" t="s">
        <v>25238</v>
      </c>
      <c r="C10571" s="4" t="s">
        <v>2542</v>
      </c>
      <c r="D10571" s="10">
        <v>1.592754269E9</v>
      </c>
      <c r="E10571" s="25">
        <v>0.053837948</v>
      </c>
      <c r="G10571" s="25"/>
    </row>
    <row r="10572">
      <c r="A10572" s="22" t="s">
        <v>25239</v>
      </c>
      <c r="B10572" s="4" t="s">
        <v>23206</v>
      </c>
      <c r="C10572" s="4" t="s">
        <v>11967</v>
      </c>
      <c r="D10572" s="10">
        <v>1.592025796E9</v>
      </c>
      <c r="E10572" s="25">
        <v>0.053830836</v>
      </c>
      <c r="G10572" s="25"/>
    </row>
    <row r="10573">
      <c r="A10573" s="4" t="s">
        <v>25240</v>
      </c>
      <c r="B10573" s="4" t="s">
        <v>14553</v>
      </c>
      <c r="C10573" s="4" t="s">
        <v>285</v>
      </c>
      <c r="D10573" s="10">
        <v>1.591710426E9</v>
      </c>
      <c r="E10573" s="25">
        <v>0.053776033</v>
      </c>
      <c r="G10573" s="25"/>
    </row>
    <row r="10574">
      <c r="A10574" s="4" t="s">
        <v>25241</v>
      </c>
      <c r="B10574" s="4" t="s">
        <v>25242</v>
      </c>
      <c r="C10574" s="4" t="s">
        <v>5767</v>
      </c>
      <c r="D10574" s="10">
        <v>1.592587088E9</v>
      </c>
      <c r="E10574" s="25">
        <v>0.053762123</v>
      </c>
      <c r="G10574" s="25"/>
    </row>
    <row r="10575">
      <c r="A10575" s="4" t="s">
        <v>25243</v>
      </c>
      <c r="B10575" s="4" t="s">
        <v>2335</v>
      </c>
      <c r="C10575" s="4" t="s">
        <v>7125</v>
      </c>
      <c r="D10575" s="10">
        <v>1.591635756E9</v>
      </c>
      <c r="E10575" s="25">
        <v>0.053736847</v>
      </c>
      <c r="G10575" s="25"/>
    </row>
    <row r="10576">
      <c r="A10576" s="4" t="s">
        <v>25244</v>
      </c>
      <c r="B10576" s="4" t="s">
        <v>15928</v>
      </c>
      <c r="C10576" s="4" t="s">
        <v>11226</v>
      </c>
      <c r="D10576" s="10">
        <v>1.593442324E9</v>
      </c>
      <c r="E10576" s="25">
        <v>0.053682197</v>
      </c>
      <c r="G10576" s="25"/>
    </row>
    <row r="10577">
      <c r="A10577" s="4" t="s">
        <v>25245</v>
      </c>
      <c r="B10577" s="4" t="s">
        <v>15545</v>
      </c>
      <c r="C10577" s="4" t="s">
        <v>1084</v>
      </c>
      <c r="D10577" s="10">
        <v>1.591557387E9</v>
      </c>
      <c r="E10577" s="25">
        <v>0.053651433</v>
      </c>
      <c r="G10577" s="25"/>
    </row>
    <row r="10578">
      <c r="A10578" s="4" t="s">
        <v>25246</v>
      </c>
      <c r="B10578" s="4" t="s">
        <v>25247</v>
      </c>
      <c r="C10578" s="4" t="s">
        <v>4792</v>
      </c>
      <c r="D10578" s="10">
        <v>1.591088822E9</v>
      </c>
      <c r="E10578" s="25">
        <v>0.053648576</v>
      </c>
      <c r="G10578" s="25"/>
    </row>
    <row r="10579">
      <c r="A10579" s="4" t="s">
        <v>25248</v>
      </c>
      <c r="B10579" s="4" t="s">
        <v>13118</v>
      </c>
      <c r="C10579" s="4" t="s">
        <v>2019</v>
      </c>
      <c r="D10579" s="10">
        <v>1.592873104E9</v>
      </c>
      <c r="E10579" s="25">
        <v>0.05364703</v>
      </c>
      <c r="G10579" s="25"/>
    </row>
    <row r="10580">
      <c r="A10580" s="4" t="s">
        <v>25249</v>
      </c>
      <c r="B10580" s="4" t="s">
        <v>15074</v>
      </c>
      <c r="C10580" s="4" t="s">
        <v>2462</v>
      </c>
      <c r="D10580" s="10">
        <v>1.592517035E9</v>
      </c>
      <c r="E10580" s="25">
        <v>0.05362129</v>
      </c>
      <c r="G10580" s="25"/>
    </row>
    <row r="10581">
      <c r="A10581" s="22" t="s">
        <v>25250</v>
      </c>
      <c r="B10581" s="4" t="s">
        <v>1225</v>
      </c>
      <c r="C10581" s="4" t="s">
        <v>9021</v>
      </c>
      <c r="D10581" s="10">
        <v>1.591837341E9</v>
      </c>
      <c r="E10581" s="25">
        <v>0.053618893</v>
      </c>
      <c r="G10581" s="25"/>
    </row>
    <row r="10582">
      <c r="A10582" s="22" t="s">
        <v>25251</v>
      </c>
      <c r="B10582" s="4" t="s">
        <v>14446</v>
      </c>
      <c r="C10582" s="4" t="s">
        <v>1004</v>
      </c>
      <c r="D10582" s="10">
        <v>1.593104791E9</v>
      </c>
      <c r="E10582" s="25">
        <v>0.05360645</v>
      </c>
      <c r="G10582" s="25"/>
    </row>
    <row r="10583">
      <c r="A10583" s="4" t="s">
        <v>25252</v>
      </c>
      <c r="B10583" s="4" t="s">
        <v>16513</v>
      </c>
      <c r="C10583" s="4" t="s">
        <v>6233</v>
      </c>
      <c r="D10583" s="10">
        <v>1.592488369E9</v>
      </c>
      <c r="E10583" s="25">
        <v>0.05356007</v>
      </c>
      <c r="G10583" s="25"/>
    </row>
    <row r="10584">
      <c r="A10584" s="4" t="s">
        <v>25253</v>
      </c>
      <c r="B10584" s="4" t="s">
        <v>13509</v>
      </c>
      <c r="C10584" s="4" t="s">
        <v>5307</v>
      </c>
      <c r="D10584" s="10">
        <v>1.591847254E9</v>
      </c>
      <c r="E10584" s="25">
        <v>0.053522352</v>
      </c>
      <c r="G10584" s="25"/>
    </row>
    <row r="10585">
      <c r="A10585" s="4" t="s">
        <v>25254</v>
      </c>
      <c r="B10585" s="4" t="s">
        <v>25255</v>
      </c>
      <c r="C10585" s="4" t="s">
        <v>9858</v>
      </c>
      <c r="D10585" s="10">
        <v>1.593184183E9</v>
      </c>
      <c r="E10585" s="25">
        <v>0.053518564</v>
      </c>
      <c r="G10585" s="25"/>
    </row>
    <row r="10586">
      <c r="A10586" s="4" t="s">
        <v>25256</v>
      </c>
      <c r="B10586" s="4" t="s">
        <v>6223</v>
      </c>
      <c r="C10586" s="4" t="s">
        <v>7626</v>
      </c>
      <c r="D10586" s="10">
        <v>1.592549066E9</v>
      </c>
      <c r="E10586" s="25">
        <v>0.053491436</v>
      </c>
      <c r="G10586" s="25"/>
    </row>
    <row r="10587">
      <c r="A10587" s="4" t="s">
        <v>25257</v>
      </c>
      <c r="B10587" s="4" t="s">
        <v>14114</v>
      </c>
      <c r="C10587" s="4" t="s">
        <v>4652</v>
      </c>
      <c r="D10587" s="10">
        <v>1.593176414E9</v>
      </c>
      <c r="E10587" s="25">
        <v>0.05347327</v>
      </c>
      <c r="G10587" s="25"/>
    </row>
    <row r="10588">
      <c r="A10588" s="4" t="s">
        <v>25258</v>
      </c>
      <c r="B10588" s="4" t="s">
        <v>20444</v>
      </c>
      <c r="C10588" s="4" t="s">
        <v>6844</v>
      </c>
      <c r="D10588" s="10">
        <v>1.591555105E9</v>
      </c>
      <c r="E10588" s="25">
        <v>0.05343849</v>
      </c>
      <c r="G10588" s="25"/>
    </row>
    <row r="10589">
      <c r="A10589" s="4" t="s">
        <v>25259</v>
      </c>
      <c r="B10589" s="4" t="s">
        <v>1128</v>
      </c>
      <c r="C10589" s="4" t="s">
        <v>1451</v>
      </c>
      <c r="D10589" s="10">
        <v>1.591256277E9</v>
      </c>
      <c r="E10589" s="25">
        <v>0.05339806</v>
      </c>
      <c r="G10589" s="25"/>
    </row>
    <row r="10590">
      <c r="A10590" s="4" t="s">
        <v>25260</v>
      </c>
      <c r="B10590" s="4" t="s">
        <v>1096</v>
      </c>
      <c r="C10590" s="4" t="s">
        <v>2864</v>
      </c>
      <c r="D10590" s="10">
        <v>1.592916448E9</v>
      </c>
      <c r="E10590" s="25">
        <v>0.053378895</v>
      </c>
      <c r="G10590" s="25"/>
    </row>
    <row r="10591">
      <c r="A10591" s="4" t="s">
        <v>25261</v>
      </c>
      <c r="B10591" s="4" t="s">
        <v>14185</v>
      </c>
      <c r="C10591" s="4" t="s">
        <v>5874</v>
      </c>
      <c r="D10591" s="10">
        <v>1.591105661E9</v>
      </c>
      <c r="E10591" s="25">
        <v>0.053369</v>
      </c>
      <c r="G10591" s="25"/>
    </row>
    <row r="10592">
      <c r="A10592" s="4" t="s">
        <v>25262</v>
      </c>
      <c r="B10592" s="4" t="s">
        <v>2989</v>
      </c>
      <c r="C10592" s="4" t="s">
        <v>5283</v>
      </c>
      <c r="D10592" s="10">
        <v>1.592834098E9</v>
      </c>
      <c r="E10592" s="25">
        <v>0.053359415</v>
      </c>
      <c r="G10592" s="25"/>
    </row>
    <row r="10593">
      <c r="A10593" s="4" t="s">
        <v>25263</v>
      </c>
      <c r="B10593" s="4" t="s">
        <v>2567</v>
      </c>
      <c r="C10593" s="4" t="s">
        <v>9043</v>
      </c>
      <c r="D10593" s="10">
        <v>1.592498015E9</v>
      </c>
      <c r="E10593" s="25">
        <v>0.053336382</v>
      </c>
      <c r="G10593" s="25"/>
    </row>
    <row r="10594">
      <c r="A10594" s="4" t="s">
        <v>25264</v>
      </c>
      <c r="B10594" s="4" t="s">
        <v>16738</v>
      </c>
      <c r="C10594" s="4" t="s">
        <v>6871</v>
      </c>
      <c r="D10594" s="10">
        <v>1.592537546E9</v>
      </c>
      <c r="E10594" s="25">
        <v>0.053332053</v>
      </c>
      <c r="G10594" s="25"/>
    </row>
    <row r="10595">
      <c r="A10595" s="4" t="s">
        <v>25264</v>
      </c>
      <c r="B10595" s="4" t="s">
        <v>16738</v>
      </c>
      <c r="C10595" s="4" t="s">
        <v>6012</v>
      </c>
      <c r="D10595" s="10">
        <v>1.591759144E9</v>
      </c>
      <c r="E10595" s="25">
        <v>0.053332053</v>
      </c>
      <c r="G10595" s="25"/>
    </row>
    <row r="10596">
      <c r="A10596" s="4" t="s">
        <v>25265</v>
      </c>
      <c r="B10596" s="4" t="s">
        <v>14352</v>
      </c>
      <c r="C10596" s="4" t="s">
        <v>11650</v>
      </c>
      <c r="D10596" s="10">
        <v>1.592013891E9</v>
      </c>
      <c r="E10596" s="25">
        <v>0.053286526</v>
      </c>
      <c r="G10596" s="25"/>
    </row>
    <row r="10597">
      <c r="A10597" s="22" t="s">
        <v>25266</v>
      </c>
      <c r="B10597" s="4" t="s">
        <v>1619</v>
      </c>
      <c r="C10597" s="4" t="s">
        <v>9705</v>
      </c>
      <c r="D10597" s="10">
        <v>1.5917256E9</v>
      </c>
      <c r="E10597" s="25">
        <v>0.053286217</v>
      </c>
      <c r="G10597" s="25"/>
    </row>
    <row r="10598">
      <c r="A10598" s="4" t="s">
        <v>25267</v>
      </c>
      <c r="B10598" s="4" t="s">
        <v>25268</v>
      </c>
      <c r="C10598" s="4" t="s">
        <v>2365</v>
      </c>
      <c r="D10598" s="10">
        <v>1.59600055E9</v>
      </c>
      <c r="E10598" s="25">
        <v>0.0532495</v>
      </c>
      <c r="G10598" s="25"/>
    </row>
    <row r="10599">
      <c r="A10599" s="4" t="s">
        <v>25269</v>
      </c>
      <c r="B10599" s="4" t="s">
        <v>4375</v>
      </c>
      <c r="C10599" s="4" t="s">
        <v>12191</v>
      </c>
      <c r="D10599" s="10">
        <v>1.591137802E9</v>
      </c>
      <c r="E10599" s="25">
        <v>0.0532216</v>
      </c>
      <c r="G10599" s="25"/>
    </row>
    <row r="10600">
      <c r="A10600" s="22" t="s">
        <v>25270</v>
      </c>
      <c r="B10600" s="4" t="s">
        <v>6282</v>
      </c>
      <c r="C10600" s="4" t="s">
        <v>11380</v>
      </c>
      <c r="D10600" s="10">
        <v>1.592231788E9</v>
      </c>
      <c r="E10600" s="25">
        <v>0.053189676</v>
      </c>
      <c r="G10600" s="25"/>
    </row>
    <row r="10601">
      <c r="A10601" s="4" t="s">
        <v>25271</v>
      </c>
      <c r="B10601" s="4" t="s">
        <v>25272</v>
      </c>
      <c r="C10601" s="4" t="s">
        <v>6221</v>
      </c>
      <c r="D10601" s="10">
        <v>1.593350203E9</v>
      </c>
      <c r="E10601" s="25">
        <v>0.05317638</v>
      </c>
      <c r="G10601" s="25"/>
    </row>
    <row r="10602">
      <c r="A10602" s="4" t="s">
        <v>25273</v>
      </c>
      <c r="B10602" s="4" t="s">
        <v>5714</v>
      </c>
      <c r="C10602" s="4" t="s">
        <v>9324</v>
      </c>
      <c r="D10602" s="10">
        <v>1.591486889E9</v>
      </c>
      <c r="E10602" s="25">
        <v>0.05316757</v>
      </c>
      <c r="G10602" s="25"/>
    </row>
    <row r="10603">
      <c r="A10603" s="4" t="s">
        <v>25274</v>
      </c>
      <c r="B10603" s="4" t="s">
        <v>6663</v>
      </c>
      <c r="C10603" s="4" t="s">
        <v>2019</v>
      </c>
      <c r="D10603" s="10">
        <v>1.592889415E9</v>
      </c>
      <c r="E10603" s="25">
        <v>0.053165793</v>
      </c>
      <c r="G10603" s="25"/>
    </row>
    <row r="10604">
      <c r="A10604" s="4" t="s">
        <v>25275</v>
      </c>
      <c r="B10604" s="4" t="s">
        <v>4453</v>
      </c>
      <c r="C10604" s="4" t="s">
        <v>11192</v>
      </c>
      <c r="D10604" s="10">
        <v>1.591962654E9</v>
      </c>
      <c r="E10604" s="25">
        <v>0.053163163</v>
      </c>
      <c r="G10604" s="25"/>
    </row>
    <row r="10605">
      <c r="A10605" s="4" t="s">
        <v>25276</v>
      </c>
      <c r="B10605" s="4" t="s">
        <v>2065</v>
      </c>
      <c r="C10605" s="4" t="s">
        <v>4686</v>
      </c>
      <c r="D10605" s="10">
        <v>1.592408716E9</v>
      </c>
      <c r="E10605" s="25">
        <v>0.05314701</v>
      </c>
      <c r="G10605" s="25"/>
    </row>
    <row r="10606">
      <c r="A10606" s="4" t="s">
        <v>25277</v>
      </c>
      <c r="B10606" s="4" t="s">
        <v>2795</v>
      </c>
      <c r="C10606" s="4" t="s">
        <v>8232</v>
      </c>
      <c r="D10606" s="10">
        <v>1.592233523E9</v>
      </c>
      <c r="E10606" s="25">
        <v>0.053086564</v>
      </c>
      <c r="G10606" s="25"/>
    </row>
    <row r="10607">
      <c r="A10607" s="4" t="s">
        <v>25278</v>
      </c>
      <c r="B10607" s="4" t="s">
        <v>1619</v>
      </c>
      <c r="C10607" s="4" t="s">
        <v>6994</v>
      </c>
      <c r="D10607" s="10">
        <v>1.591019807E9</v>
      </c>
      <c r="E10607" s="25">
        <v>0.05308471</v>
      </c>
      <c r="G10607" s="25"/>
    </row>
    <row r="10608">
      <c r="A10608" s="4" t="s">
        <v>25279</v>
      </c>
      <c r="B10608" s="4" t="s">
        <v>11591</v>
      </c>
      <c r="C10608" s="4" t="s">
        <v>5488</v>
      </c>
      <c r="D10608" s="10">
        <v>1.591673302E9</v>
      </c>
      <c r="E10608" s="25">
        <v>0.053084478</v>
      </c>
      <c r="G10608" s="25"/>
    </row>
    <row r="10609">
      <c r="A10609" s="4" t="s">
        <v>25280</v>
      </c>
      <c r="B10609" s="4" t="s">
        <v>13806</v>
      </c>
      <c r="C10609" s="4" t="s">
        <v>10948</v>
      </c>
      <c r="D10609" s="10">
        <v>1.591539112E9</v>
      </c>
      <c r="E10609" s="25">
        <v>0.053033154</v>
      </c>
      <c r="G10609" s="25"/>
    </row>
    <row r="10610">
      <c r="A10610" s="4" t="s">
        <v>25281</v>
      </c>
      <c r="B10610" s="4" t="s">
        <v>13135</v>
      </c>
      <c r="C10610" s="4" t="s">
        <v>9035</v>
      </c>
      <c r="D10610" s="10">
        <v>1.592263068E9</v>
      </c>
      <c r="E10610" s="25">
        <v>0.053031143</v>
      </c>
      <c r="G10610" s="25"/>
    </row>
    <row r="10611">
      <c r="A10611" s="4" t="s">
        <v>25282</v>
      </c>
      <c r="B10611" s="4" t="s">
        <v>14290</v>
      </c>
      <c r="C10611" s="4" t="s">
        <v>8218</v>
      </c>
      <c r="D10611" s="10">
        <v>1.591760727E9</v>
      </c>
      <c r="E10611" s="25">
        <v>0.05302728</v>
      </c>
      <c r="G10611" s="25"/>
    </row>
    <row r="10612">
      <c r="A10612" s="4" t="s">
        <v>25283</v>
      </c>
      <c r="B10612" s="4" t="s">
        <v>1790</v>
      </c>
      <c r="C10612" s="4" t="s">
        <v>10552</v>
      </c>
      <c r="D10612" s="10">
        <v>1.592421695E9</v>
      </c>
      <c r="E10612" s="25">
        <v>0.053020556</v>
      </c>
      <c r="G10612" s="25"/>
    </row>
    <row r="10613">
      <c r="A10613" s="4" t="s">
        <v>25284</v>
      </c>
      <c r="B10613" s="4" t="s">
        <v>1790</v>
      </c>
      <c r="C10613" s="4" t="s">
        <v>4432</v>
      </c>
      <c r="D10613" s="10">
        <v>1.592332696E9</v>
      </c>
      <c r="E10613" s="25">
        <v>0.05299891</v>
      </c>
      <c r="G10613" s="25"/>
    </row>
    <row r="10614">
      <c r="A10614" s="4" t="s">
        <v>25285</v>
      </c>
      <c r="B10614" s="4" t="s">
        <v>15124</v>
      </c>
      <c r="C10614" s="4" t="s">
        <v>4194</v>
      </c>
      <c r="D10614" s="10">
        <v>1.591336528E9</v>
      </c>
      <c r="E10614" s="25">
        <v>0.052997906</v>
      </c>
      <c r="G10614" s="25"/>
    </row>
    <row r="10615">
      <c r="A10615" s="4" t="s">
        <v>25286</v>
      </c>
      <c r="B10615" s="4" t="s">
        <v>13311</v>
      </c>
      <c r="C10615" s="4" t="s">
        <v>2473</v>
      </c>
      <c r="D10615" s="10">
        <v>1.592370808E9</v>
      </c>
      <c r="E10615" s="25">
        <v>0.052992344</v>
      </c>
      <c r="G10615" s="25"/>
    </row>
    <row r="10616">
      <c r="A10616" s="4" t="s">
        <v>25287</v>
      </c>
      <c r="B10616" s="4" t="s">
        <v>25288</v>
      </c>
      <c r="C10616" s="4" t="s">
        <v>11830</v>
      </c>
      <c r="D10616" s="10">
        <v>1.592343168E9</v>
      </c>
      <c r="E10616" s="25">
        <v>0.0529462</v>
      </c>
      <c r="G10616" s="25"/>
    </row>
    <row r="10617">
      <c r="A10617" s="4" t="s">
        <v>25289</v>
      </c>
      <c r="B10617" s="4" t="s">
        <v>25290</v>
      </c>
      <c r="C10617" s="4" t="s">
        <v>10893</v>
      </c>
      <c r="D10617" s="10">
        <v>1.592749399E9</v>
      </c>
      <c r="E10617" s="25">
        <v>0.05294527</v>
      </c>
      <c r="G10617" s="25"/>
    </row>
    <row r="10618">
      <c r="A10618" s="4" t="s">
        <v>25291</v>
      </c>
      <c r="B10618" s="4" t="s">
        <v>19889</v>
      </c>
      <c r="C10618" s="4" t="s">
        <v>5540</v>
      </c>
      <c r="D10618" s="10">
        <v>1.592241626E9</v>
      </c>
      <c r="E10618" s="25">
        <v>0.052941173</v>
      </c>
      <c r="G10618" s="25"/>
    </row>
    <row r="10619">
      <c r="A10619" s="4" t="s">
        <v>25292</v>
      </c>
      <c r="B10619" s="4" t="s">
        <v>13433</v>
      </c>
      <c r="C10619" s="4" t="s">
        <v>4476</v>
      </c>
      <c r="D10619" s="10">
        <v>1.593380748E9</v>
      </c>
      <c r="E10619" s="25">
        <v>0.05290979</v>
      </c>
      <c r="G10619" s="25"/>
    </row>
    <row r="10620">
      <c r="A10620" s="4" t="s">
        <v>25292</v>
      </c>
      <c r="B10620" s="4" t="s">
        <v>5714</v>
      </c>
      <c r="C10620" s="4" t="s">
        <v>1642</v>
      </c>
      <c r="D10620" s="10">
        <v>1.59124076E9</v>
      </c>
      <c r="E10620" s="25">
        <v>0.05290979</v>
      </c>
      <c r="G10620" s="25"/>
    </row>
    <row r="10621">
      <c r="A10621" s="4" t="s">
        <v>25293</v>
      </c>
      <c r="B10621" s="4" t="s">
        <v>7226</v>
      </c>
      <c r="C10621" s="4" t="s">
        <v>6383</v>
      </c>
      <c r="D10621" s="10">
        <v>1.591253447E9</v>
      </c>
      <c r="E10621" s="25">
        <v>0.05287787</v>
      </c>
      <c r="G10621" s="25"/>
    </row>
    <row r="10622">
      <c r="A10622" s="4" t="s">
        <v>25294</v>
      </c>
      <c r="B10622" s="4" t="s">
        <v>7379</v>
      </c>
      <c r="C10622" s="4" t="s">
        <v>444</v>
      </c>
      <c r="D10622" s="10">
        <v>1.591338679E9</v>
      </c>
      <c r="E10622" s="25">
        <v>0.052868437</v>
      </c>
      <c r="G10622" s="25"/>
    </row>
    <row r="10623">
      <c r="A10623" s="4" t="s">
        <v>25295</v>
      </c>
      <c r="B10623" s="4" t="s">
        <v>16402</v>
      </c>
      <c r="C10623" s="4" t="s">
        <v>4207</v>
      </c>
      <c r="D10623" s="10">
        <v>1.592186682E9</v>
      </c>
      <c r="E10623" s="25">
        <v>0.05285839</v>
      </c>
      <c r="G10623" s="25"/>
    </row>
    <row r="10624">
      <c r="A10624" s="4" t="s">
        <v>25296</v>
      </c>
      <c r="B10624" s="4" t="s">
        <v>1619</v>
      </c>
      <c r="C10624" s="4" t="s">
        <v>4495</v>
      </c>
      <c r="D10624" s="10">
        <v>1.59168433E9</v>
      </c>
      <c r="E10624" s="25">
        <v>0.052842237</v>
      </c>
      <c r="G10624" s="25"/>
    </row>
    <row r="10625">
      <c r="A10625" s="4" t="s">
        <v>25297</v>
      </c>
      <c r="B10625" s="4" t="s">
        <v>16275</v>
      </c>
      <c r="C10625" s="4" t="s">
        <v>6051</v>
      </c>
      <c r="D10625" s="10">
        <v>1.592630599E9</v>
      </c>
      <c r="E10625" s="25">
        <v>0.052828167</v>
      </c>
      <c r="G10625" s="25"/>
    </row>
    <row r="10626">
      <c r="A10626" s="4" t="s">
        <v>25298</v>
      </c>
      <c r="B10626" s="4" t="s">
        <v>4826</v>
      </c>
      <c r="C10626" s="4" t="s">
        <v>8664</v>
      </c>
      <c r="D10626" s="10">
        <v>1.592046243E9</v>
      </c>
      <c r="E10626" s="25">
        <v>0.052786894</v>
      </c>
      <c r="G10626" s="25"/>
    </row>
    <row r="10627">
      <c r="A10627" s="4" t="s">
        <v>25299</v>
      </c>
      <c r="B10627" s="4" t="s">
        <v>1715</v>
      </c>
      <c r="C10627" s="4" t="s">
        <v>1707</v>
      </c>
      <c r="D10627" s="10">
        <v>1.59326753E9</v>
      </c>
      <c r="E10627" s="25">
        <v>0.052748863</v>
      </c>
      <c r="G10627" s="25"/>
    </row>
    <row r="10628">
      <c r="A10628" s="4" t="s">
        <v>25300</v>
      </c>
      <c r="B10628" s="4" t="s">
        <v>1619</v>
      </c>
      <c r="C10628" s="4" t="s">
        <v>224</v>
      </c>
      <c r="D10628" s="10">
        <v>1.592737459E9</v>
      </c>
      <c r="E10628" s="25">
        <v>0.052693676</v>
      </c>
      <c r="G10628" s="25"/>
    </row>
    <row r="10629">
      <c r="A10629" s="4" t="s">
        <v>25301</v>
      </c>
      <c r="B10629" s="4" t="s">
        <v>25302</v>
      </c>
      <c r="C10629" s="4" t="s">
        <v>10233</v>
      </c>
      <c r="D10629" s="10">
        <v>1.592167979E9</v>
      </c>
      <c r="E10629" s="25">
        <v>0.05269182</v>
      </c>
      <c r="G10629" s="25"/>
    </row>
    <row r="10630">
      <c r="A10630" s="4" t="s">
        <v>25303</v>
      </c>
      <c r="B10630" s="4" t="s">
        <v>1619</v>
      </c>
      <c r="C10630" s="4" t="s">
        <v>9542</v>
      </c>
      <c r="D10630" s="10">
        <v>1.592693805E9</v>
      </c>
      <c r="E10630" s="25">
        <v>0.052674737</v>
      </c>
      <c r="G10630" s="25"/>
    </row>
    <row r="10631">
      <c r="A10631" s="22" t="s">
        <v>25304</v>
      </c>
      <c r="B10631" s="4" t="s">
        <v>1790</v>
      </c>
      <c r="C10631" s="4" t="s">
        <v>11376</v>
      </c>
      <c r="D10631" s="10">
        <v>1.591120543E9</v>
      </c>
      <c r="E10631" s="25">
        <v>0.05263926</v>
      </c>
      <c r="G10631" s="25"/>
    </row>
    <row r="10632">
      <c r="A10632" s="4" t="s">
        <v>25305</v>
      </c>
      <c r="B10632" s="4" t="s">
        <v>2065</v>
      </c>
      <c r="C10632" s="4" t="s">
        <v>12561</v>
      </c>
      <c r="D10632" s="10">
        <v>1.591758253E9</v>
      </c>
      <c r="E10632" s="25">
        <v>0.052580748</v>
      </c>
      <c r="G10632" s="25"/>
    </row>
    <row r="10633">
      <c r="A10633" s="4" t="s">
        <v>25306</v>
      </c>
      <c r="B10633" s="4" t="s">
        <v>23467</v>
      </c>
      <c r="C10633" s="4" t="s">
        <v>9421</v>
      </c>
      <c r="D10633" s="10">
        <v>1.591112615E9</v>
      </c>
      <c r="E10633" s="25">
        <v>0.05254272</v>
      </c>
      <c r="G10633" s="25"/>
    </row>
    <row r="10634">
      <c r="A10634" s="4" t="s">
        <v>25307</v>
      </c>
      <c r="B10634" s="4" t="s">
        <v>13098</v>
      </c>
      <c r="C10634" s="4" t="s">
        <v>293</v>
      </c>
      <c r="D10634" s="10">
        <v>1.591106229E9</v>
      </c>
      <c r="E10634" s="25">
        <v>0.052533675</v>
      </c>
      <c r="G10634" s="25"/>
    </row>
    <row r="10635">
      <c r="A10635" s="4" t="s">
        <v>25308</v>
      </c>
      <c r="B10635" s="4" t="s">
        <v>25309</v>
      </c>
      <c r="C10635" s="4" t="s">
        <v>2723</v>
      </c>
      <c r="D10635" s="10">
        <v>1.591899339E9</v>
      </c>
      <c r="E10635" s="25">
        <v>0.0525244</v>
      </c>
      <c r="G10635" s="25"/>
    </row>
    <row r="10636">
      <c r="A10636" s="4" t="s">
        <v>25308</v>
      </c>
      <c r="B10636" s="4" t="s">
        <v>18691</v>
      </c>
      <c r="C10636" s="4" t="s">
        <v>1460</v>
      </c>
      <c r="D10636" s="10">
        <v>1.591562233E9</v>
      </c>
      <c r="E10636" s="25">
        <v>0.0525244</v>
      </c>
      <c r="G10636" s="25"/>
    </row>
    <row r="10637">
      <c r="A10637" s="4" t="s">
        <v>25308</v>
      </c>
      <c r="B10637" s="4" t="s">
        <v>12250</v>
      </c>
      <c r="C10637" s="4" t="s">
        <v>2616</v>
      </c>
      <c r="D10637" s="10">
        <v>1.592629997E9</v>
      </c>
      <c r="E10637" s="25">
        <v>0.052524246</v>
      </c>
      <c r="G10637" s="25"/>
    </row>
    <row r="10638">
      <c r="A10638" s="4" t="s">
        <v>25310</v>
      </c>
      <c r="B10638" s="4" t="s">
        <v>2030</v>
      </c>
      <c r="C10638" s="4" t="s">
        <v>10147</v>
      </c>
      <c r="D10638" s="10">
        <v>1.593413781E9</v>
      </c>
      <c r="E10638" s="25">
        <v>0.05251528</v>
      </c>
      <c r="G10638" s="25"/>
    </row>
    <row r="10639">
      <c r="A10639" s="4" t="s">
        <v>25311</v>
      </c>
      <c r="B10639" s="4" t="s">
        <v>25312</v>
      </c>
      <c r="C10639" s="4" t="s">
        <v>5572</v>
      </c>
      <c r="D10639" s="10">
        <v>1.592433059E9</v>
      </c>
      <c r="E10639" s="25">
        <v>0.052497193</v>
      </c>
      <c r="G10639" s="25"/>
    </row>
    <row r="10640">
      <c r="A10640" s="4" t="s">
        <v>25313</v>
      </c>
      <c r="B10640" s="4" t="s">
        <v>13230</v>
      </c>
      <c r="C10640" s="4" t="s">
        <v>12208</v>
      </c>
      <c r="D10640" s="10">
        <v>1.593082672E9</v>
      </c>
      <c r="E10640" s="25">
        <v>0.05246635</v>
      </c>
      <c r="G10640" s="25"/>
    </row>
    <row r="10641">
      <c r="A10641" s="4" t="s">
        <v>25314</v>
      </c>
      <c r="B10641" s="4" t="s">
        <v>4846</v>
      </c>
      <c r="C10641" s="4" t="s">
        <v>10732</v>
      </c>
      <c r="D10641" s="10">
        <v>1.592718751E9</v>
      </c>
      <c r="E10641" s="25">
        <v>0.052462332</v>
      </c>
      <c r="G10641" s="25"/>
    </row>
    <row r="10642">
      <c r="A10642" s="4" t="s">
        <v>25315</v>
      </c>
      <c r="B10642" s="4" t="s">
        <v>3858</v>
      </c>
      <c r="C10642" s="4" t="s">
        <v>11291</v>
      </c>
      <c r="D10642" s="10">
        <v>1.591421211E9</v>
      </c>
      <c r="E10642" s="25">
        <v>0.052456766</v>
      </c>
      <c r="G10642" s="25"/>
    </row>
    <row r="10643">
      <c r="A10643" s="22" t="s">
        <v>25316</v>
      </c>
      <c r="B10643" s="4" t="s">
        <v>6034</v>
      </c>
      <c r="C10643" s="4" t="s">
        <v>10070</v>
      </c>
      <c r="D10643" s="10">
        <v>1.592106574E9</v>
      </c>
      <c r="E10643" s="25">
        <v>0.052434504</v>
      </c>
      <c r="G10643" s="25"/>
    </row>
    <row r="10644">
      <c r="A10644" s="4" t="s">
        <v>25317</v>
      </c>
      <c r="B10644" s="4" t="s">
        <v>11591</v>
      </c>
      <c r="C10644" s="4" t="s">
        <v>3860</v>
      </c>
      <c r="D10644" s="10">
        <v>1.592935833E9</v>
      </c>
      <c r="E10644" s="25">
        <v>0.052429173</v>
      </c>
      <c r="G10644" s="25"/>
    </row>
    <row r="10645">
      <c r="A10645" s="4" t="s">
        <v>25318</v>
      </c>
      <c r="B10645" s="4" t="s">
        <v>6034</v>
      </c>
      <c r="C10645" s="4" t="s">
        <v>528</v>
      </c>
      <c r="D10645" s="10">
        <v>1.592178568E9</v>
      </c>
      <c r="E10645" s="25">
        <v>0.052427318</v>
      </c>
      <c r="G10645" s="25"/>
    </row>
    <row r="10646">
      <c r="A10646" s="4" t="s">
        <v>25319</v>
      </c>
      <c r="B10646" s="4" t="s">
        <v>1619</v>
      </c>
      <c r="C10646" s="4" t="s">
        <v>7876</v>
      </c>
      <c r="D10646" s="10">
        <v>1.591725484E9</v>
      </c>
      <c r="E10646" s="25">
        <v>0.052415956</v>
      </c>
      <c r="G10646" s="25"/>
    </row>
    <row r="10647">
      <c r="A10647" s="4" t="s">
        <v>25320</v>
      </c>
      <c r="B10647" s="4" t="s">
        <v>13135</v>
      </c>
      <c r="C10647" s="4" t="s">
        <v>10561</v>
      </c>
      <c r="D10647" s="10">
        <v>1.592340009E9</v>
      </c>
      <c r="E10647" s="25">
        <v>0.052402813</v>
      </c>
      <c r="G10647" s="25"/>
    </row>
    <row r="10648">
      <c r="A10648" s="4" t="s">
        <v>25321</v>
      </c>
      <c r="B10648" s="4" t="s">
        <v>1999</v>
      </c>
      <c r="C10648" s="4" t="s">
        <v>9925</v>
      </c>
      <c r="D10648" s="10">
        <v>1.593361924E9</v>
      </c>
      <c r="E10648" s="25">
        <v>0.05239114</v>
      </c>
      <c r="G10648" s="25"/>
    </row>
    <row r="10649">
      <c r="A10649" s="4" t="s">
        <v>25322</v>
      </c>
      <c r="B10649" s="4" t="s">
        <v>13689</v>
      </c>
      <c r="C10649" s="4" t="s">
        <v>9254</v>
      </c>
      <c r="D10649" s="10">
        <v>1.592656947E9</v>
      </c>
      <c r="E10649" s="25">
        <v>0.052366022</v>
      </c>
      <c r="G10649" s="25"/>
    </row>
    <row r="10650">
      <c r="A10650" s="22" t="s">
        <v>25323</v>
      </c>
      <c r="B10650" s="4" t="s">
        <v>2989</v>
      </c>
      <c r="C10650" s="4" t="s">
        <v>11361</v>
      </c>
      <c r="D10650" s="10">
        <v>1.591291008E9</v>
      </c>
      <c r="E10650" s="25">
        <v>0.052363086</v>
      </c>
      <c r="G10650" s="25"/>
    </row>
    <row r="10651">
      <c r="A10651" s="4" t="s">
        <v>25324</v>
      </c>
      <c r="B10651" s="4" t="s">
        <v>3673</v>
      </c>
      <c r="C10651" s="4" t="s">
        <v>10824</v>
      </c>
      <c r="D10651" s="10">
        <v>1.59330324E9</v>
      </c>
      <c r="E10651" s="25">
        <v>0.05235814</v>
      </c>
      <c r="G10651" s="25"/>
    </row>
    <row r="10652">
      <c r="A10652" s="4" t="s">
        <v>25325</v>
      </c>
      <c r="B10652" s="4" t="s">
        <v>25326</v>
      </c>
      <c r="C10652" s="4" t="s">
        <v>3406</v>
      </c>
      <c r="D10652" s="10">
        <v>1.591230237E9</v>
      </c>
      <c r="E10652" s="25">
        <v>0.05230697</v>
      </c>
      <c r="G10652" s="25"/>
    </row>
    <row r="10653">
      <c r="A10653" s="4" t="s">
        <v>25327</v>
      </c>
      <c r="B10653" s="4" t="s">
        <v>872</v>
      </c>
      <c r="C10653" s="4" t="s">
        <v>9776</v>
      </c>
      <c r="D10653" s="10">
        <v>1.591538883E9</v>
      </c>
      <c r="E10653" s="25">
        <v>0.052288264</v>
      </c>
      <c r="G10653" s="25"/>
    </row>
    <row r="10654">
      <c r="A10654" s="4" t="s">
        <v>25328</v>
      </c>
      <c r="B10654" s="4" t="s">
        <v>14703</v>
      </c>
      <c r="C10654" s="4" t="s">
        <v>11740</v>
      </c>
      <c r="D10654" s="10">
        <v>1.591244281E9</v>
      </c>
      <c r="E10654" s="25">
        <v>0.05226129</v>
      </c>
      <c r="G10654" s="25"/>
    </row>
    <row r="10655">
      <c r="A10655" s="4" t="s">
        <v>25329</v>
      </c>
      <c r="B10655" s="4" t="s">
        <v>872</v>
      </c>
      <c r="C10655" s="4" t="s">
        <v>4476</v>
      </c>
      <c r="D10655" s="10">
        <v>1.593381623E9</v>
      </c>
      <c r="E10655" s="25">
        <v>0.052259125</v>
      </c>
      <c r="G10655" s="25"/>
    </row>
    <row r="10656">
      <c r="A10656" s="4" t="s">
        <v>25330</v>
      </c>
      <c r="B10656" s="4" t="s">
        <v>14955</v>
      </c>
      <c r="C10656" s="4" t="s">
        <v>10411</v>
      </c>
      <c r="D10656" s="10">
        <v>1.593145487E9</v>
      </c>
      <c r="E10656" s="25">
        <v>0.05225843</v>
      </c>
      <c r="G10656" s="25"/>
    </row>
    <row r="10657">
      <c r="A10657" s="4" t="s">
        <v>25331</v>
      </c>
      <c r="B10657" s="4" t="s">
        <v>23309</v>
      </c>
      <c r="C10657" s="4" t="s">
        <v>2095</v>
      </c>
      <c r="D10657" s="10">
        <v>1.592085129E9</v>
      </c>
      <c r="E10657" s="25">
        <v>0.052245982</v>
      </c>
      <c r="G10657" s="25"/>
    </row>
    <row r="10658">
      <c r="A10658" s="4" t="s">
        <v>25332</v>
      </c>
      <c r="B10658" s="4" t="s">
        <v>15157</v>
      </c>
      <c r="C10658" s="4" t="s">
        <v>6951</v>
      </c>
      <c r="D10658" s="10">
        <v>1.593138279E9</v>
      </c>
      <c r="E10658" s="25">
        <v>0.05224467</v>
      </c>
      <c r="G10658" s="25"/>
    </row>
    <row r="10659">
      <c r="A10659" s="4" t="s">
        <v>25333</v>
      </c>
      <c r="B10659" s="4" t="s">
        <v>17226</v>
      </c>
      <c r="C10659" s="4" t="s">
        <v>11833</v>
      </c>
      <c r="D10659" s="10">
        <v>1.59112713E9</v>
      </c>
      <c r="E10659" s="25">
        <v>0.052216765</v>
      </c>
      <c r="G10659" s="25"/>
    </row>
    <row r="10660">
      <c r="A10660" s="4" t="s">
        <v>25334</v>
      </c>
      <c r="B10660" s="4" t="s">
        <v>9562</v>
      </c>
      <c r="C10660" s="4" t="s">
        <v>1300</v>
      </c>
      <c r="D10660" s="10">
        <v>1.592538374E9</v>
      </c>
      <c r="E10660" s="25">
        <v>0.05218956</v>
      </c>
      <c r="G10660" s="25"/>
    </row>
    <row r="10661">
      <c r="A10661" s="4" t="s">
        <v>25335</v>
      </c>
      <c r="B10661" s="4" t="s">
        <v>2065</v>
      </c>
      <c r="C10661" s="4" t="s">
        <v>8093</v>
      </c>
      <c r="D10661" s="10">
        <v>1.593521131E9</v>
      </c>
      <c r="E10661" s="25">
        <v>0.052187547</v>
      </c>
      <c r="G10661" s="25"/>
    </row>
    <row r="10662">
      <c r="A10662" s="4" t="s">
        <v>25336</v>
      </c>
      <c r="B10662" s="4" t="s">
        <v>25337</v>
      </c>
      <c r="C10662" s="4" t="s">
        <v>7930</v>
      </c>
      <c r="D10662" s="10">
        <v>1.59280667E9</v>
      </c>
      <c r="E10662" s="25">
        <v>0.052173093</v>
      </c>
      <c r="G10662" s="25"/>
    </row>
    <row r="10663">
      <c r="A10663" s="4" t="s">
        <v>25338</v>
      </c>
      <c r="B10663" s="4" t="s">
        <v>14116</v>
      </c>
      <c r="C10663" s="4" t="s">
        <v>742</v>
      </c>
      <c r="D10663" s="10">
        <v>1.593112577E9</v>
      </c>
      <c r="E10663" s="25">
        <v>0.052161347</v>
      </c>
      <c r="G10663" s="25"/>
    </row>
    <row r="10664">
      <c r="A10664" s="22" t="s">
        <v>25339</v>
      </c>
      <c r="B10664" s="4" t="s">
        <v>15795</v>
      </c>
      <c r="C10664" s="4" t="s">
        <v>12394</v>
      </c>
      <c r="D10664" s="10">
        <v>1.593455451E9</v>
      </c>
      <c r="E10664" s="25">
        <v>0.052128803</v>
      </c>
      <c r="G10664" s="25"/>
    </row>
    <row r="10665">
      <c r="A10665" s="4" t="s">
        <v>25340</v>
      </c>
      <c r="B10665" s="4" t="s">
        <v>1595</v>
      </c>
      <c r="C10665" s="4" t="s">
        <v>1406</v>
      </c>
      <c r="D10665" s="10">
        <v>1.593451162E9</v>
      </c>
      <c r="E10665" s="25">
        <v>0.052112494</v>
      </c>
      <c r="G10665" s="25"/>
    </row>
    <row r="10666">
      <c r="A10666" s="4" t="s">
        <v>25341</v>
      </c>
      <c r="B10666" s="4" t="s">
        <v>9456</v>
      </c>
      <c r="C10666" s="4" t="s">
        <v>7947</v>
      </c>
      <c r="D10666" s="10">
        <v>1.592516645E9</v>
      </c>
      <c r="E10666" s="25">
        <v>0.05210415</v>
      </c>
      <c r="G10666" s="25"/>
    </row>
    <row r="10667">
      <c r="A10667" s="4" t="s">
        <v>25342</v>
      </c>
      <c r="B10667" s="4" t="s">
        <v>13819</v>
      </c>
      <c r="C10667" s="4" t="s">
        <v>9977</v>
      </c>
      <c r="D10667" s="10">
        <v>1.59131709E9</v>
      </c>
      <c r="E10667" s="25">
        <v>0.05209773</v>
      </c>
      <c r="G10667" s="25"/>
    </row>
    <row r="10668">
      <c r="A10668" s="4" t="s">
        <v>25343</v>
      </c>
      <c r="B10668" s="4" t="s">
        <v>919</v>
      </c>
      <c r="C10668" s="4" t="s">
        <v>8210</v>
      </c>
      <c r="D10668" s="10">
        <v>1.593468173E9</v>
      </c>
      <c r="E10668" s="25">
        <v>0.05208575</v>
      </c>
      <c r="G10668" s="25"/>
    </row>
    <row r="10669">
      <c r="A10669" s="4" t="s">
        <v>25344</v>
      </c>
      <c r="B10669" s="4" t="s">
        <v>1215</v>
      </c>
      <c r="C10669" s="4" t="s">
        <v>8029</v>
      </c>
      <c r="D10669" s="10">
        <v>1.593195919E9</v>
      </c>
      <c r="E10669" s="25">
        <v>0.052070446</v>
      </c>
      <c r="G10669" s="25"/>
    </row>
    <row r="10670">
      <c r="A10670" s="22" t="s">
        <v>25345</v>
      </c>
      <c r="B10670" s="4" t="s">
        <v>9012</v>
      </c>
      <c r="C10670" s="4" t="s">
        <v>4423</v>
      </c>
      <c r="D10670" s="10">
        <v>1.591550738E9</v>
      </c>
      <c r="E10670" s="25">
        <v>0.052037597</v>
      </c>
      <c r="G10670" s="25"/>
    </row>
    <row r="10671">
      <c r="A10671" s="4" t="s">
        <v>25346</v>
      </c>
      <c r="B10671" s="4" t="s">
        <v>14472</v>
      </c>
      <c r="C10671" s="4" t="s">
        <v>2898</v>
      </c>
      <c r="D10671" s="10">
        <v>1.591070628E9</v>
      </c>
      <c r="E10671" s="25">
        <v>0.052032188</v>
      </c>
      <c r="G10671" s="25"/>
    </row>
    <row r="10672">
      <c r="A10672" s="4" t="s">
        <v>25347</v>
      </c>
      <c r="B10672" s="4" t="s">
        <v>25348</v>
      </c>
      <c r="C10672" s="4" t="s">
        <v>1909</v>
      </c>
      <c r="D10672" s="10">
        <v>1.591896554E9</v>
      </c>
      <c r="E10672" s="25">
        <v>0.05197978</v>
      </c>
      <c r="G10672" s="25"/>
    </row>
    <row r="10673">
      <c r="A10673" s="4" t="s">
        <v>25349</v>
      </c>
      <c r="B10673" s="4" t="s">
        <v>6521</v>
      </c>
      <c r="C10673" s="4" t="s">
        <v>7876</v>
      </c>
      <c r="D10673" s="10">
        <v>1.591722591E9</v>
      </c>
      <c r="E10673" s="25">
        <v>0.051970504</v>
      </c>
      <c r="G10673" s="25"/>
    </row>
    <row r="10674">
      <c r="A10674" s="4" t="s">
        <v>25350</v>
      </c>
      <c r="B10674" s="4" t="s">
        <v>11591</v>
      </c>
      <c r="C10674" s="4" t="s">
        <v>11369</v>
      </c>
      <c r="D10674" s="10">
        <v>1.593250538E9</v>
      </c>
      <c r="E10674" s="25">
        <v>0.05195659</v>
      </c>
      <c r="G10674" s="25"/>
    </row>
    <row r="10675">
      <c r="A10675" s="4" t="s">
        <v>25351</v>
      </c>
      <c r="B10675" s="4" t="s">
        <v>13129</v>
      </c>
      <c r="C10675" s="4" t="s">
        <v>5524</v>
      </c>
      <c r="D10675" s="10">
        <v>1.593175518E9</v>
      </c>
      <c r="E10675" s="25">
        <v>0.051951647</v>
      </c>
      <c r="G10675" s="25"/>
    </row>
    <row r="10676">
      <c r="A10676" s="4" t="s">
        <v>25352</v>
      </c>
      <c r="B10676" s="4" t="s">
        <v>12337</v>
      </c>
      <c r="C10676" s="4" t="s">
        <v>5328</v>
      </c>
      <c r="D10676" s="10">
        <v>1.591301916E9</v>
      </c>
      <c r="E10676" s="25">
        <v>0.051930465</v>
      </c>
      <c r="G10676" s="25"/>
    </row>
    <row r="10677">
      <c r="A10677" s="4" t="s">
        <v>25353</v>
      </c>
      <c r="B10677" s="4" t="s">
        <v>13185</v>
      </c>
      <c r="C10677" s="4" t="s">
        <v>440</v>
      </c>
      <c r="D10677" s="10">
        <v>1.591971232E9</v>
      </c>
      <c r="E10677" s="25">
        <v>0.051916245</v>
      </c>
      <c r="G10677" s="25"/>
    </row>
    <row r="10678">
      <c r="A10678" s="4" t="s">
        <v>25353</v>
      </c>
      <c r="B10678" s="4" t="s">
        <v>13185</v>
      </c>
      <c r="C10678" s="4" t="s">
        <v>8449</v>
      </c>
      <c r="D10678" s="10">
        <v>1.592929158E9</v>
      </c>
      <c r="E10678" s="25">
        <v>0.051916245</v>
      </c>
      <c r="G10678" s="25"/>
    </row>
    <row r="10679">
      <c r="A10679" s="4" t="s">
        <v>25354</v>
      </c>
      <c r="B10679" s="4" t="s">
        <v>1595</v>
      </c>
      <c r="C10679" s="4" t="s">
        <v>8066</v>
      </c>
      <c r="D10679" s="10">
        <v>1.592101733E9</v>
      </c>
      <c r="E10679" s="25">
        <v>0.0519038</v>
      </c>
      <c r="G10679" s="25"/>
    </row>
    <row r="10680">
      <c r="A10680" s="4" t="s">
        <v>25354</v>
      </c>
      <c r="B10680" s="4" t="s">
        <v>25355</v>
      </c>
      <c r="C10680" s="4" t="s">
        <v>2650</v>
      </c>
      <c r="D10680" s="10">
        <v>1.592407714E9</v>
      </c>
      <c r="E10680" s="25">
        <v>0.0519038</v>
      </c>
      <c r="G10680" s="25"/>
    </row>
    <row r="10681">
      <c r="A10681" s="4" t="s">
        <v>25356</v>
      </c>
      <c r="B10681" s="4" t="s">
        <v>17065</v>
      </c>
      <c r="C10681" s="4" t="s">
        <v>2982</v>
      </c>
      <c r="D10681" s="10">
        <v>1.592933683E9</v>
      </c>
      <c r="E10681" s="25">
        <v>0.051902484</v>
      </c>
      <c r="G10681" s="25"/>
    </row>
    <row r="10682">
      <c r="A10682" s="4" t="s">
        <v>25357</v>
      </c>
      <c r="B10682" s="4" t="s">
        <v>2848</v>
      </c>
      <c r="C10682" s="4" t="s">
        <v>8636</v>
      </c>
      <c r="D10682" s="10">
        <v>1.591555112E9</v>
      </c>
      <c r="E10682" s="25">
        <v>0.05187814</v>
      </c>
      <c r="G10682" s="25"/>
    </row>
    <row r="10683">
      <c r="A10683" s="4" t="s">
        <v>25358</v>
      </c>
      <c r="B10683" s="4" t="s">
        <v>930</v>
      </c>
      <c r="C10683" s="4" t="s">
        <v>1217</v>
      </c>
      <c r="D10683" s="10">
        <v>1.592857694E9</v>
      </c>
      <c r="E10683" s="25">
        <v>0.05187443</v>
      </c>
      <c r="G10683" s="25"/>
    </row>
    <row r="10684">
      <c r="A10684" s="4" t="s">
        <v>25359</v>
      </c>
      <c r="B10684" s="4" t="s">
        <v>17937</v>
      </c>
      <c r="C10684" s="4" t="s">
        <v>9332</v>
      </c>
      <c r="D10684" s="10">
        <v>1.592951048E9</v>
      </c>
      <c r="E10684" s="25">
        <v>0.051852476</v>
      </c>
      <c r="G10684" s="25"/>
    </row>
    <row r="10685">
      <c r="A10685" s="4" t="s">
        <v>25360</v>
      </c>
      <c r="B10685" s="4" t="s">
        <v>13201</v>
      </c>
      <c r="C10685" s="4" t="s">
        <v>1592</v>
      </c>
      <c r="D10685" s="10">
        <v>1.591258019E9</v>
      </c>
      <c r="E10685" s="25">
        <v>0.05185124</v>
      </c>
      <c r="G10685" s="25"/>
    </row>
    <row r="10686">
      <c r="A10686" s="4" t="s">
        <v>25361</v>
      </c>
      <c r="B10686" s="4" t="s">
        <v>10639</v>
      </c>
      <c r="C10686" s="4" t="s">
        <v>8926</v>
      </c>
      <c r="D10686" s="10">
        <v>1.591635976E9</v>
      </c>
      <c r="E10686" s="25">
        <v>0.051836785</v>
      </c>
      <c r="G10686" s="25"/>
    </row>
    <row r="10687">
      <c r="A10687" s="4" t="s">
        <v>25362</v>
      </c>
      <c r="B10687" s="4" t="s">
        <v>6282</v>
      </c>
      <c r="C10687" s="4" t="s">
        <v>7356</v>
      </c>
      <c r="D10687" s="10">
        <v>1.593290181E9</v>
      </c>
      <c r="E10687" s="25">
        <v>0.05182712</v>
      </c>
      <c r="G10687" s="25"/>
    </row>
    <row r="10688">
      <c r="A10688" s="22" t="s">
        <v>25363</v>
      </c>
      <c r="B10688" s="4" t="s">
        <v>13695</v>
      </c>
      <c r="C10688" s="4" t="s">
        <v>432</v>
      </c>
      <c r="D10688" s="10">
        <v>1.592890713E9</v>
      </c>
      <c r="E10688" s="25">
        <v>0.05182272</v>
      </c>
      <c r="G10688" s="25"/>
    </row>
    <row r="10689">
      <c r="A10689" s="4" t="s">
        <v>25364</v>
      </c>
      <c r="B10689" s="4" t="s">
        <v>15157</v>
      </c>
      <c r="C10689" s="4" t="s">
        <v>10665</v>
      </c>
      <c r="D10689" s="10">
        <v>1.593258585E9</v>
      </c>
      <c r="E10689" s="25">
        <v>0.05181066</v>
      </c>
      <c r="G10689" s="25"/>
    </row>
    <row r="10690">
      <c r="A10690" s="4" t="s">
        <v>25365</v>
      </c>
      <c r="B10690" s="4" t="s">
        <v>21031</v>
      </c>
      <c r="C10690" s="4" t="s">
        <v>6246</v>
      </c>
      <c r="D10690" s="10">
        <v>1.592693371E9</v>
      </c>
      <c r="E10690" s="25">
        <v>0.051685598</v>
      </c>
      <c r="G10690" s="25"/>
    </row>
    <row r="10691">
      <c r="A10691" s="4" t="s">
        <v>25366</v>
      </c>
      <c r="B10691" s="4" t="s">
        <v>24863</v>
      </c>
      <c r="C10691" s="4" t="s">
        <v>2898</v>
      </c>
      <c r="D10691" s="10">
        <v>1.591133865E9</v>
      </c>
      <c r="E10691" s="25">
        <v>0.051656764</v>
      </c>
      <c r="G10691" s="25"/>
    </row>
    <row r="10692">
      <c r="A10692" s="4" t="s">
        <v>25367</v>
      </c>
      <c r="B10692" s="4" t="s">
        <v>13098</v>
      </c>
      <c r="C10692" s="4" t="s">
        <v>6158</v>
      </c>
      <c r="D10692" s="10">
        <v>1.592316385E9</v>
      </c>
      <c r="E10692" s="25">
        <v>0.051650506</v>
      </c>
      <c r="G10692" s="25"/>
    </row>
    <row r="10693">
      <c r="A10693" s="4" t="s">
        <v>25368</v>
      </c>
      <c r="B10693" s="4" t="s">
        <v>16016</v>
      </c>
      <c r="C10693" s="4" t="s">
        <v>2898</v>
      </c>
      <c r="D10693" s="10">
        <v>1.59108669E9</v>
      </c>
      <c r="E10693" s="25">
        <v>0.0516495</v>
      </c>
      <c r="G10693" s="25"/>
    </row>
    <row r="10694">
      <c r="A10694" s="4" t="s">
        <v>25369</v>
      </c>
      <c r="B10694" s="4" t="s">
        <v>22023</v>
      </c>
      <c r="C10694" s="4" t="s">
        <v>2927</v>
      </c>
      <c r="D10694" s="10">
        <v>1.591834018E9</v>
      </c>
      <c r="E10694" s="25">
        <v>0.051618274</v>
      </c>
      <c r="G10694" s="25"/>
    </row>
    <row r="10695">
      <c r="A10695" s="22" t="s">
        <v>25370</v>
      </c>
      <c r="B10695" s="4" t="s">
        <v>17761</v>
      </c>
      <c r="C10695" s="4" t="s">
        <v>11291</v>
      </c>
      <c r="D10695" s="10">
        <v>1.591454324E9</v>
      </c>
      <c r="E10695" s="25">
        <v>0.051603664</v>
      </c>
      <c r="G10695" s="25"/>
    </row>
    <row r="10696">
      <c r="A10696" s="22" t="s">
        <v>25371</v>
      </c>
      <c r="B10696" s="4" t="s">
        <v>15715</v>
      </c>
      <c r="C10696" s="4" t="s">
        <v>1451</v>
      </c>
      <c r="D10696" s="10">
        <v>1.591219228E9</v>
      </c>
      <c r="E10696" s="25">
        <v>0.051529847</v>
      </c>
      <c r="G10696" s="25"/>
    </row>
    <row r="10697">
      <c r="A10697" s="22" t="s">
        <v>25372</v>
      </c>
      <c r="B10697" s="4" t="s">
        <v>4826</v>
      </c>
      <c r="C10697" s="4" t="s">
        <v>7780</v>
      </c>
      <c r="D10697" s="10">
        <v>1.592434692E9</v>
      </c>
      <c r="E10697" s="25">
        <v>0.051491894</v>
      </c>
      <c r="G10697" s="25"/>
    </row>
    <row r="10698">
      <c r="A10698" s="4" t="s">
        <v>25373</v>
      </c>
      <c r="B10698" s="4" t="s">
        <v>1790</v>
      </c>
      <c r="C10698" s="4" t="s">
        <v>11534</v>
      </c>
      <c r="D10698" s="10">
        <v>1.593026486E9</v>
      </c>
      <c r="E10698" s="25">
        <v>0.051486097</v>
      </c>
      <c r="G10698" s="25"/>
    </row>
    <row r="10699">
      <c r="A10699" s="4" t="s">
        <v>25374</v>
      </c>
      <c r="B10699" s="4" t="s">
        <v>5714</v>
      </c>
      <c r="C10699" s="4" t="s">
        <v>10661</v>
      </c>
      <c r="D10699" s="10">
        <v>1.591572862E9</v>
      </c>
      <c r="E10699" s="25">
        <v>0.05148324</v>
      </c>
      <c r="G10699" s="25"/>
    </row>
    <row r="10700">
      <c r="A10700" s="4" t="s">
        <v>25375</v>
      </c>
      <c r="B10700" s="4" t="s">
        <v>5337</v>
      </c>
      <c r="C10700" s="4" t="s">
        <v>1451</v>
      </c>
      <c r="D10700" s="10">
        <v>1.591250898E9</v>
      </c>
      <c r="E10700" s="25">
        <v>0.051476747</v>
      </c>
      <c r="G10700" s="25"/>
    </row>
    <row r="10701">
      <c r="A10701" s="4" t="s">
        <v>25376</v>
      </c>
      <c r="B10701" s="4" t="s">
        <v>862</v>
      </c>
      <c r="C10701" s="4" t="s">
        <v>6399</v>
      </c>
      <c r="D10701" s="10">
        <v>1.592528469E9</v>
      </c>
      <c r="E10701" s="25">
        <v>0.051474117</v>
      </c>
      <c r="G10701" s="25"/>
    </row>
    <row r="10702">
      <c r="A10702" s="4" t="s">
        <v>25377</v>
      </c>
      <c r="B10702" s="4" t="s">
        <v>13155</v>
      </c>
      <c r="C10702" s="4" t="s">
        <v>12382</v>
      </c>
      <c r="D10702" s="10">
        <v>1.591025032E9</v>
      </c>
      <c r="E10702" s="25">
        <v>0.051473655</v>
      </c>
      <c r="G10702" s="25"/>
    </row>
    <row r="10703">
      <c r="A10703" s="4" t="s">
        <v>25377</v>
      </c>
      <c r="B10703" s="4" t="s">
        <v>25378</v>
      </c>
      <c r="C10703" s="4" t="s">
        <v>9357</v>
      </c>
      <c r="D10703" s="10">
        <v>1.592489202E9</v>
      </c>
      <c r="E10703" s="25">
        <v>0.051473655</v>
      </c>
      <c r="G10703" s="25"/>
    </row>
    <row r="10704">
      <c r="A10704" s="4" t="s">
        <v>25377</v>
      </c>
      <c r="B10704" s="4" t="s">
        <v>25379</v>
      </c>
      <c r="C10704" s="4" t="s">
        <v>9787</v>
      </c>
      <c r="D10704" s="10">
        <v>1.592178413E9</v>
      </c>
      <c r="E10704" s="25">
        <v>0.051473655</v>
      </c>
      <c r="G10704" s="25"/>
    </row>
    <row r="10705">
      <c r="A10705" s="4" t="s">
        <v>25377</v>
      </c>
      <c r="B10705" s="4" t="s">
        <v>25379</v>
      </c>
      <c r="C10705" s="4" t="s">
        <v>10995</v>
      </c>
      <c r="D10705" s="10">
        <v>1.592167257E9</v>
      </c>
      <c r="E10705" s="25">
        <v>0.051473655</v>
      </c>
      <c r="G10705" s="25"/>
    </row>
    <row r="10706">
      <c r="A10706" s="4" t="s">
        <v>25380</v>
      </c>
      <c r="B10706" s="4" t="s">
        <v>2896</v>
      </c>
      <c r="C10706" s="4" t="s">
        <v>3106</v>
      </c>
      <c r="D10706" s="10">
        <v>1.592150474E9</v>
      </c>
      <c r="E10706" s="25">
        <v>0.051438715</v>
      </c>
      <c r="G10706" s="25"/>
    </row>
    <row r="10707">
      <c r="A10707" s="4" t="s">
        <v>25381</v>
      </c>
      <c r="B10707" s="4" t="s">
        <v>14656</v>
      </c>
      <c r="C10707" s="4" t="s">
        <v>7675</v>
      </c>
      <c r="D10707" s="10">
        <v>1.592958105E9</v>
      </c>
      <c r="E10707" s="25">
        <v>0.051383838</v>
      </c>
      <c r="G10707" s="25"/>
    </row>
    <row r="10708">
      <c r="A10708" s="4" t="s">
        <v>25382</v>
      </c>
      <c r="B10708" s="4" t="s">
        <v>9901</v>
      </c>
      <c r="C10708" s="4" t="s">
        <v>2743</v>
      </c>
      <c r="D10708" s="10">
        <v>1.591360465E9</v>
      </c>
      <c r="E10708" s="25">
        <v>0.05137595</v>
      </c>
      <c r="G10708" s="25"/>
    </row>
    <row r="10709">
      <c r="A10709" s="4" t="s">
        <v>25383</v>
      </c>
      <c r="B10709" s="4" t="s">
        <v>16064</v>
      </c>
      <c r="C10709" s="4" t="s">
        <v>2723</v>
      </c>
      <c r="D10709" s="10">
        <v>1.591915316E9</v>
      </c>
      <c r="E10709" s="25">
        <v>0.05137178</v>
      </c>
      <c r="G10709" s="25"/>
    </row>
    <row r="10710">
      <c r="A10710" s="4" t="s">
        <v>25384</v>
      </c>
      <c r="B10710" s="4" t="s">
        <v>14717</v>
      </c>
      <c r="C10710" s="4" t="s">
        <v>12023</v>
      </c>
      <c r="D10710" s="10">
        <v>1.593173397E9</v>
      </c>
      <c r="E10710" s="25">
        <v>0.051320996</v>
      </c>
      <c r="G10710" s="25"/>
    </row>
    <row r="10711">
      <c r="A10711" s="4" t="s">
        <v>25385</v>
      </c>
      <c r="B10711" s="4" t="s">
        <v>25386</v>
      </c>
      <c r="C10711" s="4" t="s">
        <v>12089</v>
      </c>
      <c r="D10711" s="10">
        <v>1.591161184E9</v>
      </c>
      <c r="E10711" s="25">
        <v>0.051313113</v>
      </c>
      <c r="G10711" s="25"/>
    </row>
    <row r="10712">
      <c r="A10712" s="4" t="s">
        <v>25387</v>
      </c>
      <c r="B10712" s="4" t="s">
        <v>6282</v>
      </c>
      <c r="C10712" s="4" t="s">
        <v>11673</v>
      </c>
      <c r="D10712" s="10">
        <v>1.59201299E9</v>
      </c>
      <c r="E10712" s="25">
        <v>0.05130631</v>
      </c>
      <c r="G10712" s="25"/>
    </row>
    <row r="10713">
      <c r="A10713" s="4" t="s">
        <v>25388</v>
      </c>
      <c r="B10713" s="4" t="s">
        <v>15578</v>
      </c>
      <c r="C10713" s="4" t="s">
        <v>8593</v>
      </c>
      <c r="D10713" s="10">
        <v>1.591994128E9</v>
      </c>
      <c r="E10713" s="25">
        <v>0.05130229</v>
      </c>
      <c r="G10713" s="25"/>
    </row>
    <row r="10714">
      <c r="A10714" s="4" t="s">
        <v>25389</v>
      </c>
      <c r="B10714" s="4" t="s">
        <v>20122</v>
      </c>
      <c r="C10714" s="4" t="s">
        <v>11073</v>
      </c>
      <c r="D10714" s="10">
        <v>1.592412861E9</v>
      </c>
      <c r="E10714" s="25">
        <v>0.051255297</v>
      </c>
      <c r="G10714" s="25"/>
    </row>
    <row r="10715">
      <c r="A10715" s="4" t="s">
        <v>25390</v>
      </c>
      <c r="B10715" s="4" t="s">
        <v>15967</v>
      </c>
      <c r="C10715" s="4" t="s">
        <v>355</v>
      </c>
      <c r="D10715" s="10">
        <v>1.593428898E9</v>
      </c>
      <c r="E10715" s="25">
        <v>0.051207684</v>
      </c>
      <c r="G10715" s="25"/>
    </row>
    <row r="10716">
      <c r="A10716" s="4" t="s">
        <v>25391</v>
      </c>
      <c r="B10716" s="4" t="s">
        <v>13502</v>
      </c>
      <c r="C10716" s="4" t="s">
        <v>383</v>
      </c>
      <c r="D10716" s="10">
        <v>1.593136288E9</v>
      </c>
      <c r="E10716" s="25">
        <v>0.051119488</v>
      </c>
      <c r="G10716" s="25"/>
    </row>
    <row r="10717">
      <c r="A10717" s="4" t="s">
        <v>25392</v>
      </c>
      <c r="B10717" s="4" t="s">
        <v>1215</v>
      </c>
      <c r="C10717" s="4" t="s">
        <v>7728</v>
      </c>
      <c r="D10717" s="10">
        <v>1.591987361E9</v>
      </c>
      <c r="E10717" s="25">
        <v>0.05111725</v>
      </c>
      <c r="G10717" s="25"/>
    </row>
    <row r="10718">
      <c r="A10718" s="4" t="s">
        <v>25393</v>
      </c>
      <c r="B10718" s="4" t="s">
        <v>2065</v>
      </c>
      <c r="C10718" s="4" t="s">
        <v>8526</v>
      </c>
      <c r="D10718" s="10">
        <v>1.591970919E9</v>
      </c>
      <c r="E10718" s="25">
        <v>0.051114388</v>
      </c>
      <c r="G10718" s="25"/>
    </row>
    <row r="10719">
      <c r="A10719" s="4" t="s">
        <v>25394</v>
      </c>
      <c r="B10719" s="4" t="s">
        <v>16738</v>
      </c>
      <c r="C10719" s="4" t="s">
        <v>892</v>
      </c>
      <c r="D10719" s="10">
        <v>1.591151406E9</v>
      </c>
      <c r="E10719" s="25">
        <v>0.051113613</v>
      </c>
      <c r="G10719" s="25"/>
    </row>
    <row r="10720">
      <c r="A10720" s="4" t="s">
        <v>25395</v>
      </c>
      <c r="B10720" s="4" t="s">
        <v>17857</v>
      </c>
      <c r="C10720" s="4" t="s">
        <v>6523</v>
      </c>
      <c r="D10720" s="10">
        <v>1.591720579E9</v>
      </c>
      <c r="E10720" s="25">
        <v>0.051099394</v>
      </c>
      <c r="G10720" s="25"/>
    </row>
    <row r="10721">
      <c r="A10721" s="4" t="s">
        <v>25396</v>
      </c>
      <c r="B10721" s="4" t="s">
        <v>10639</v>
      </c>
      <c r="C10721" s="4" t="s">
        <v>9348</v>
      </c>
      <c r="D10721" s="10">
        <v>1.592031632E9</v>
      </c>
      <c r="E10721" s="25">
        <v>0.051096454</v>
      </c>
      <c r="G10721" s="25"/>
    </row>
    <row r="10722">
      <c r="A10722" s="4" t="s">
        <v>25397</v>
      </c>
      <c r="B10722" s="4" t="s">
        <v>7257</v>
      </c>
      <c r="C10722" s="4" t="s">
        <v>10262</v>
      </c>
      <c r="D10722" s="10">
        <v>1.59336881E9</v>
      </c>
      <c r="E10722" s="25">
        <v>0.05103431</v>
      </c>
      <c r="G10722" s="25"/>
    </row>
    <row r="10723">
      <c r="A10723" s="4" t="s">
        <v>25398</v>
      </c>
      <c r="B10723" s="4" t="s">
        <v>25399</v>
      </c>
      <c r="C10723" s="4" t="s">
        <v>2266</v>
      </c>
      <c r="D10723" s="10">
        <v>1.591643467E9</v>
      </c>
      <c r="E10723" s="25">
        <v>0.051026504</v>
      </c>
      <c r="G10723" s="25"/>
    </row>
    <row r="10724">
      <c r="A10724" s="4" t="s">
        <v>25400</v>
      </c>
      <c r="B10724" s="4" t="s">
        <v>4375</v>
      </c>
      <c r="C10724" s="4" t="s">
        <v>830</v>
      </c>
      <c r="D10724" s="10">
        <v>1.591728689E9</v>
      </c>
      <c r="E10724" s="25">
        <v>0.051021867</v>
      </c>
      <c r="G10724" s="25"/>
    </row>
    <row r="10725">
      <c r="A10725" s="4" t="s">
        <v>25401</v>
      </c>
      <c r="B10725" s="4" t="s">
        <v>14452</v>
      </c>
      <c r="C10725" s="4" t="s">
        <v>12561</v>
      </c>
      <c r="D10725" s="10">
        <v>1.591787912E9</v>
      </c>
      <c r="E10725" s="25">
        <v>0.05098569</v>
      </c>
      <c r="G10725" s="25"/>
    </row>
    <row r="10726">
      <c r="A10726" s="4" t="s">
        <v>25402</v>
      </c>
      <c r="B10726" s="4" t="s">
        <v>15928</v>
      </c>
      <c r="C10726" s="4" t="s">
        <v>367</v>
      </c>
      <c r="D10726" s="10">
        <v>1.591799263E9</v>
      </c>
      <c r="E10726" s="25">
        <v>0.050984144</v>
      </c>
      <c r="G10726" s="25"/>
    </row>
    <row r="10727">
      <c r="A10727" s="4" t="s">
        <v>25403</v>
      </c>
      <c r="B10727" s="4" t="s">
        <v>16485</v>
      </c>
      <c r="C10727" s="4" t="s">
        <v>680</v>
      </c>
      <c r="D10727" s="10">
        <v>1.59129512E9</v>
      </c>
      <c r="E10727" s="25">
        <v>0.05096853</v>
      </c>
      <c r="G10727" s="25"/>
    </row>
    <row r="10728">
      <c r="A10728" s="4" t="s">
        <v>25404</v>
      </c>
      <c r="B10728" s="4" t="s">
        <v>7389</v>
      </c>
      <c r="C10728" s="4" t="s">
        <v>4974</v>
      </c>
      <c r="D10728" s="10">
        <v>1.592117414E9</v>
      </c>
      <c r="E10728" s="25">
        <v>0.050957944</v>
      </c>
      <c r="G10728" s="25"/>
    </row>
    <row r="10729">
      <c r="A10729" s="4" t="s">
        <v>25405</v>
      </c>
      <c r="B10729" s="4" t="s">
        <v>19425</v>
      </c>
      <c r="C10729" s="4" t="s">
        <v>1334</v>
      </c>
      <c r="D10729" s="10">
        <v>1.591597199E9</v>
      </c>
      <c r="E10729" s="25">
        <v>0.050926175</v>
      </c>
      <c r="G10729" s="25"/>
    </row>
    <row r="10730">
      <c r="A10730" s="4" t="s">
        <v>25406</v>
      </c>
      <c r="B10730" s="4" t="s">
        <v>14444</v>
      </c>
      <c r="C10730" s="4" t="s">
        <v>4621</v>
      </c>
      <c r="D10730" s="10">
        <v>1.592450245E9</v>
      </c>
      <c r="E10730" s="25">
        <v>0.0509254</v>
      </c>
      <c r="G10730" s="25"/>
    </row>
    <row r="10731">
      <c r="A10731" s="4" t="s">
        <v>25407</v>
      </c>
      <c r="B10731" s="4" t="s">
        <v>5714</v>
      </c>
      <c r="C10731" s="4" t="s">
        <v>254</v>
      </c>
      <c r="D10731" s="10">
        <v>1.591676624E9</v>
      </c>
      <c r="E10731" s="25">
        <v>0.050922543</v>
      </c>
      <c r="G10731" s="25"/>
    </row>
    <row r="10732">
      <c r="A10732" s="4" t="s">
        <v>25408</v>
      </c>
      <c r="B10732" s="4" t="s">
        <v>16738</v>
      </c>
      <c r="C10732" s="4" t="s">
        <v>1004</v>
      </c>
      <c r="D10732" s="10">
        <v>1.593100659E9</v>
      </c>
      <c r="E10732" s="25">
        <v>0.050914038</v>
      </c>
      <c r="G10732" s="25"/>
    </row>
    <row r="10733">
      <c r="A10733" s="22" t="s">
        <v>25409</v>
      </c>
      <c r="B10733" s="4" t="s">
        <v>12250</v>
      </c>
      <c r="C10733" s="4" t="s">
        <v>541</v>
      </c>
      <c r="D10733" s="10">
        <v>1.592850208E9</v>
      </c>
      <c r="E10733" s="25">
        <v>0.050913807</v>
      </c>
      <c r="G10733" s="25"/>
    </row>
    <row r="10734">
      <c r="A10734" s="4" t="s">
        <v>25410</v>
      </c>
      <c r="B10734" s="4" t="s">
        <v>15070</v>
      </c>
      <c r="C10734" s="4" t="s">
        <v>8599</v>
      </c>
      <c r="D10734" s="10">
        <v>1.59139192E9</v>
      </c>
      <c r="E10734" s="25">
        <v>0.050858773</v>
      </c>
      <c r="G10734" s="25"/>
    </row>
    <row r="10735">
      <c r="A10735" s="4" t="s">
        <v>25411</v>
      </c>
      <c r="B10735" s="4" t="s">
        <v>10639</v>
      </c>
      <c r="C10735" s="4" t="s">
        <v>12219</v>
      </c>
      <c r="D10735" s="10">
        <v>1.59150347E9</v>
      </c>
      <c r="E10735" s="25">
        <v>0.05084695</v>
      </c>
      <c r="G10735" s="25"/>
    </row>
    <row r="10736">
      <c r="A10736" s="4" t="s">
        <v>25412</v>
      </c>
      <c r="B10736" s="4" t="s">
        <v>1619</v>
      </c>
      <c r="C10736" s="4" t="s">
        <v>12097</v>
      </c>
      <c r="D10736" s="10">
        <v>1.593395815E9</v>
      </c>
      <c r="E10736" s="25">
        <v>0.050820127</v>
      </c>
      <c r="G10736" s="25"/>
    </row>
    <row r="10737">
      <c r="A10737" s="4" t="s">
        <v>25413</v>
      </c>
      <c r="B10737" s="4" t="s">
        <v>18736</v>
      </c>
      <c r="C10737" s="4" t="s">
        <v>9807</v>
      </c>
      <c r="D10737" s="10">
        <v>1.592689256E9</v>
      </c>
      <c r="E10737" s="25">
        <v>0.050809074</v>
      </c>
      <c r="G10737" s="25"/>
    </row>
    <row r="10738">
      <c r="A10738" s="4" t="s">
        <v>25414</v>
      </c>
      <c r="B10738" s="4" t="s">
        <v>13362</v>
      </c>
      <c r="C10738" s="4" t="s">
        <v>9957</v>
      </c>
      <c r="D10738" s="10">
        <v>1.591019719E9</v>
      </c>
      <c r="E10738" s="25">
        <v>0.050800648</v>
      </c>
      <c r="G10738" s="25"/>
    </row>
    <row r="10739">
      <c r="A10739" s="4" t="s">
        <v>25415</v>
      </c>
      <c r="B10739" s="4" t="s">
        <v>23057</v>
      </c>
      <c r="C10739" s="4" t="s">
        <v>3163</v>
      </c>
      <c r="D10739" s="10">
        <v>1.592755198E9</v>
      </c>
      <c r="E10739" s="25">
        <v>0.05078372</v>
      </c>
      <c r="G10739" s="25"/>
    </row>
    <row r="10740">
      <c r="A10740" s="4" t="s">
        <v>25416</v>
      </c>
      <c r="B10740" s="4" t="s">
        <v>17778</v>
      </c>
      <c r="C10740" s="4" t="s">
        <v>12465</v>
      </c>
      <c r="D10740" s="10">
        <v>1.593530859E9</v>
      </c>
      <c r="E10740" s="25">
        <v>0.05078001</v>
      </c>
      <c r="G10740" s="25"/>
    </row>
    <row r="10741">
      <c r="A10741" s="4" t="s">
        <v>25417</v>
      </c>
      <c r="B10741" s="4" t="s">
        <v>25418</v>
      </c>
      <c r="C10741" s="4" t="s">
        <v>6940</v>
      </c>
      <c r="D10741" s="10">
        <v>1.592657254E9</v>
      </c>
      <c r="E10741" s="25">
        <v>0.050766174</v>
      </c>
      <c r="G10741" s="25"/>
    </row>
    <row r="10742">
      <c r="A10742" s="4" t="s">
        <v>25419</v>
      </c>
      <c r="B10742" s="4" t="s">
        <v>14114</v>
      </c>
      <c r="C10742" s="4" t="s">
        <v>7048</v>
      </c>
      <c r="D10742" s="10">
        <v>1.591500078E9</v>
      </c>
      <c r="E10742" s="25">
        <v>0.050761845</v>
      </c>
      <c r="G10742" s="25"/>
    </row>
    <row r="10743">
      <c r="A10743" s="4" t="s">
        <v>25420</v>
      </c>
      <c r="B10743" s="4" t="s">
        <v>18427</v>
      </c>
      <c r="C10743" s="4" t="s">
        <v>4879</v>
      </c>
      <c r="D10743" s="10">
        <v>1.593370452E9</v>
      </c>
      <c r="E10743" s="25">
        <v>0.050730154</v>
      </c>
      <c r="G10743" s="25"/>
    </row>
    <row r="10744">
      <c r="A10744" s="4" t="s">
        <v>25421</v>
      </c>
      <c r="B10744" s="4" t="s">
        <v>10639</v>
      </c>
      <c r="C10744" s="4" t="s">
        <v>8152</v>
      </c>
      <c r="D10744" s="10">
        <v>1.59241944E9</v>
      </c>
      <c r="E10744" s="25">
        <v>0.05072714</v>
      </c>
      <c r="G10744" s="25"/>
    </row>
    <row r="10745">
      <c r="A10745" s="4" t="s">
        <v>25422</v>
      </c>
      <c r="B10745" s="4" t="s">
        <v>25423</v>
      </c>
      <c r="C10745" s="4" t="s">
        <v>3226</v>
      </c>
      <c r="D10745" s="10">
        <v>1.591377306E9</v>
      </c>
      <c r="E10745" s="25">
        <v>0.05071122</v>
      </c>
      <c r="G10745" s="25"/>
    </row>
    <row r="10746">
      <c r="A10746" s="4" t="s">
        <v>25424</v>
      </c>
      <c r="B10746" s="4" t="s">
        <v>1057</v>
      </c>
      <c r="C10746" s="4" t="s">
        <v>4940</v>
      </c>
      <c r="D10746" s="10">
        <v>1.591993987E9</v>
      </c>
      <c r="E10746" s="25">
        <v>0.05070627</v>
      </c>
      <c r="G10746" s="25"/>
    </row>
    <row r="10747">
      <c r="A10747" s="4" t="s">
        <v>25425</v>
      </c>
      <c r="B10747" s="4" t="s">
        <v>930</v>
      </c>
      <c r="C10747" s="4" t="s">
        <v>12097</v>
      </c>
      <c r="D10747" s="10">
        <v>1.593396762E9</v>
      </c>
      <c r="E10747" s="25">
        <v>0.05067752</v>
      </c>
      <c r="G10747" s="25"/>
    </row>
    <row r="10748">
      <c r="A10748" s="4" t="s">
        <v>25426</v>
      </c>
      <c r="B10748" s="4" t="s">
        <v>872</v>
      </c>
      <c r="C10748" s="4" t="s">
        <v>4715</v>
      </c>
      <c r="D10748" s="10">
        <v>1.592471001E9</v>
      </c>
      <c r="E10748" s="25">
        <v>0.050656106</v>
      </c>
      <c r="G10748" s="25"/>
    </row>
    <row r="10749">
      <c r="A10749" s="4" t="s">
        <v>25427</v>
      </c>
      <c r="B10749" s="4" t="s">
        <v>5018</v>
      </c>
      <c r="C10749" s="4" t="s">
        <v>34</v>
      </c>
      <c r="D10749" s="10">
        <v>1.592763602E9</v>
      </c>
      <c r="E10749" s="25">
        <v>0.05063485</v>
      </c>
      <c r="G10749" s="25"/>
    </row>
    <row r="10750">
      <c r="A10750" s="4" t="s">
        <v>25428</v>
      </c>
      <c r="B10750" s="4" t="s">
        <v>13098</v>
      </c>
      <c r="C10750" s="4" t="s">
        <v>2953</v>
      </c>
      <c r="D10750" s="10">
        <v>1.592407129E9</v>
      </c>
      <c r="E10750" s="25">
        <v>0.050567757</v>
      </c>
      <c r="G10750" s="25"/>
    </row>
    <row r="10751">
      <c r="A10751" s="22" t="s">
        <v>25429</v>
      </c>
      <c r="B10751" s="4" t="s">
        <v>886</v>
      </c>
      <c r="C10751" s="4" t="s">
        <v>8307</v>
      </c>
      <c r="D10751" s="10">
        <v>1.591892646E9</v>
      </c>
      <c r="E10751" s="25">
        <v>0.050561342</v>
      </c>
      <c r="G10751" s="25"/>
    </row>
    <row r="10752">
      <c r="A10752" s="4" t="s">
        <v>25430</v>
      </c>
      <c r="B10752" s="4" t="s">
        <v>16296</v>
      </c>
      <c r="C10752" s="4" t="s">
        <v>4122</v>
      </c>
      <c r="D10752" s="10">
        <v>1.591104466E9</v>
      </c>
      <c r="E10752" s="25">
        <v>0.050530657</v>
      </c>
      <c r="G10752" s="25"/>
    </row>
    <row r="10753">
      <c r="A10753" s="4" t="s">
        <v>25431</v>
      </c>
      <c r="B10753" s="4" t="s">
        <v>15715</v>
      </c>
      <c r="C10753" s="4" t="s">
        <v>4741</v>
      </c>
      <c r="D10753" s="10">
        <v>1.592064588E9</v>
      </c>
      <c r="E10753" s="25">
        <v>0.050476782</v>
      </c>
      <c r="G10753" s="25"/>
    </row>
    <row r="10754">
      <c r="A10754" s="4" t="s">
        <v>25432</v>
      </c>
      <c r="B10754" s="4" t="s">
        <v>6363</v>
      </c>
      <c r="C10754" s="4" t="s">
        <v>11654</v>
      </c>
      <c r="D10754" s="10">
        <v>1.591115626E9</v>
      </c>
      <c r="E10754" s="25">
        <v>0.05045545</v>
      </c>
      <c r="G10754" s="25"/>
    </row>
    <row r="10755">
      <c r="A10755" s="22" t="s">
        <v>25433</v>
      </c>
      <c r="B10755" s="4" t="s">
        <v>11591</v>
      </c>
      <c r="C10755" s="4" t="s">
        <v>1246</v>
      </c>
      <c r="D10755" s="10">
        <v>1.592203294E9</v>
      </c>
      <c r="E10755" s="25">
        <v>0.050428707</v>
      </c>
      <c r="G10755" s="25"/>
    </row>
    <row r="10756">
      <c r="A10756" s="4" t="s">
        <v>25434</v>
      </c>
      <c r="B10756" s="4" t="s">
        <v>973</v>
      </c>
      <c r="C10756" s="4" t="s">
        <v>12089</v>
      </c>
      <c r="D10756" s="10">
        <v>1.591142472E9</v>
      </c>
      <c r="E10756" s="25">
        <v>0.050406754</v>
      </c>
      <c r="G10756" s="25"/>
    </row>
    <row r="10757">
      <c r="A10757" s="4" t="s">
        <v>25435</v>
      </c>
      <c r="B10757" s="4" t="s">
        <v>1619</v>
      </c>
      <c r="C10757" s="4" t="s">
        <v>10381</v>
      </c>
      <c r="D10757" s="10">
        <v>1.591751349E9</v>
      </c>
      <c r="E10757" s="25">
        <v>0.050399255</v>
      </c>
      <c r="G10757" s="25"/>
    </row>
    <row r="10758">
      <c r="A10758" s="4" t="s">
        <v>25436</v>
      </c>
      <c r="B10758" s="4" t="s">
        <v>11083</v>
      </c>
      <c r="C10758" s="4" t="s">
        <v>8606</v>
      </c>
      <c r="D10758" s="10">
        <v>1.592518003E9</v>
      </c>
      <c r="E10758" s="25">
        <v>0.05038967</v>
      </c>
      <c r="G10758" s="25"/>
    </row>
    <row r="10759">
      <c r="A10759" s="4" t="s">
        <v>25437</v>
      </c>
      <c r="B10759" s="4" t="s">
        <v>14151</v>
      </c>
      <c r="C10759" s="4" t="s">
        <v>11443</v>
      </c>
      <c r="D10759" s="10">
        <v>1.591789844E9</v>
      </c>
      <c r="E10759" s="25">
        <v>0.050321344</v>
      </c>
      <c r="G10759" s="25"/>
    </row>
    <row r="10760">
      <c r="A10760" s="4" t="s">
        <v>25438</v>
      </c>
      <c r="B10760" s="4" t="s">
        <v>13526</v>
      </c>
      <c r="C10760" s="4" t="s">
        <v>6442</v>
      </c>
      <c r="D10760" s="10">
        <v>1.592846623E9</v>
      </c>
      <c r="E10760" s="25">
        <v>0.05028749</v>
      </c>
      <c r="G10760" s="25"/>
    </row>
    <row r="10761">
      <c r="A10761" s="4" t="s">
        <v>25439</v>
      </c>
      <c r="B10761" s="4" t="s">
        <v>9355</v>
      </c>
      <c r="C10761" s="4" t="s">
        <v>6737</v>
      </c>
      <c r="D10761" s="10">
        <v>1.592438324E9</v>
      </c>
      <c r="E10761" s="25">
        <v>0.05026399</v>
      </c>
      <c r="G10761" s="25"/>
    </row>
    <row r="10762">
      <c r="A10762" s="4" t="s">
        <v>25440</v>
      </c>
      <c r="B10762" s="4" t="s">
        <v>13773</v>
      </c>
      <c r="C10762" s="4" t="s">
        <v>5097</v>
      </c>
      <c r="D10762" s="10">
        <v>1.592415309E9</v>
      </c>
      <c r="E10762" s="25">
        <v>0.050232146</v>
      </c>
      <c r="G10762" s="25"/>
    </row>
    <row r="10763">
      <c r="A10763" s="4" t="s">
        <v>25441</v>
      </c>
      <c r="B10763" s="4" t="s">
        <v>24867</v>
      </c>
      <c r="C10763" s="4" t="s">
        <v>6107</v>
      </c>
      <c r="D10763" s="10">
        <v>1.593463698E9</v>
      </c>
      <c r="E10763" s="25">
        <v>0.050226733</v>
      </c>
      <c r="G10763" s="25"/>
    </row>
    <row r="10764">
      <c r="A10764" s="4" t="s">
        <v>25442</v>
      </c>
      <c r="B10764" s="4" t="s">
        <v>24151</v>
      </c>
      <c r="C10764" s="4" t="s">
        <v>1498</v>
      </c>
      <c r="D10764" s="10">
        <v>1.592174671E9</v>
      </c>
      <c r="E10764" s="25">
        <v>0.050182212</v>
      </c>
      <c r="G10764" s="25"/>
    </row>
    <row r="10765">
      <c r="A10765" s="4" t="s">
        <v>25443</v>
      </c>
      <c r="B10765" s="4" t="s">
        <v>5714</v>
      </c>
      <c r="C10765" s="4" t="s">
        <v>7650</v>
      </c>
      <c r="D10765" s="10">
        <v>1.591811885E9</v>
      </c>
      <c r="E10765" s="25">
        <v>0.050174173</v>
      </c>
      <c r="G10765" s="25"/>
    </row>
    <row r="10766">
      <c r="A10766" s="4" t="s">
        <v>25444</v>
      </c>
      <c r="B10766" s="4" t="s">
        <v>14482</v>
      </c>
      <c r="C10766" s="4" t="s">
        <v>849</v>
      </c>
      <c r="D10766" s="10">
        <v>1.592894835E9</v>
      </c>
      <c r="E10766" s="25">
        <v>0.05017031</v>
      </c>
      <c r="G10766" s="25"/>
    </row>
    <row r="10767">
      <c r="A10767" s="22" t="s">
        <v>25445</v>
      </c>
      <c r="B10767" s="4" t="s">
        <v>23206</v>
      </c>
      <c r="C10767" s="4" t="s">
        <v>7364</v>
      </c>
      <c r="D10767" s="10">
        <v>1.591400874E9</v>
      </c>
      <c r="E10767" s="25">
        <v>0.05012633</v>
      </c>
      <c r="G10767" s="25"/>
    </row>
    <row r="10768">
      <c r="A10768" s="22" t="s">
        <v>25445</v>
      </c>
      <c r="B10768" s="4" t="s">
        <v>23206</v>
      </c>
      <c r="C10768" s="4" t="s">
        <v>11077</v>
      </c>
      <c r="D10768" s="10">
        <v>1.591386129E9</v>
      </c>
      <c r="E10768" s="25">
        <v>0.05012633</v>
      </c>
      <c r="G10768" s="25"/>
    </row>
    <row r="10769">
      <c r="A10769" s="4" t="s">
        <v>25446</v>
      </c>
      <c r="B10769" s="4" t="s">
        <v>8319</v>
      </c>
      <c r="C10769" s="4" t="s">
        <v>2116</v>
      </c>
      <c r="D10769" s="10">
        <v>1.592051143E9</v>
      </c>
      <c r="E10769" s="25">
        <v>0.05012277</v>
      </c>
      <c r="G10769" s="25"/>
    </row>
    <row r="10770">
      <c r="A10770" s="4" t="s">
        <v>25447</v>
      </c>
      <c r="B10770" s="4" t="s">
        <v>13135</v>
      </c>
      <c r="C10770" s="4" t="s">
        <v>8245</v>
      </c>
      <c r="D10770" s="10">
        <v>1.591071121E9</v>
      </c>
      <c r="E10770" s="25">
        <v>0.050108396</v>
      </c>
      <c r="G10770" s="25"/>
    </row>
    <row r="10771">
      <c r="A10771" s="4" t="s">
        <v>25448</v>
      </c>
      <c r="B10771" s="4" t="s">
        <v>17677</v>
      </c>
      <c r="C10771" s="4" t="s">
        <v>2898</v>
      </c>
      <c r="D10771" s="10">
        <v>1.591062785E9</v>
      </c>
      <c r="E10771" s="25">
        <v>0.05010608</v>
      </c>
      <c r="G10771" s="25"/>
    </row>
    <row r="10772">
      <c r="A10772" s="4" t="s">
        <v>25449</v>
      </c>
      <c r="B10772" s="4" t="s">
        <v>4846</v>
      </c>
      <c r="C10772" s="4" t="s">
        <v>7022</v>
      </c>
      <c r="D10772" s="10">
        <v>1.591929813E9</v>
      </c>
      <c r="E10772" s="25">
        <v>0.050095256</v>
      </c>
      <c r="G10772" s="25"/>
    </row>
    <row r="10773">
      <c r="A10773" s="4" t="s">
        <v>25450</v>
      </c>
      <c r="B10773" s="4" t="s">
        <v>1215</v>
      </c>
      <c r="C10773" s="4" t="s">
        <v>11307</v>
      </c>
      <c r="D10773" s="10">
        <v>1.591913736E9</v>
      </c>
      <c r="E10773" s="25">
        <v>0.050051045</v>
      </c>
      <c r="G10773" s="25"/>
    </row>
    <row r="10774">
      <c r="A10774" s="4" t="s">
        <v>25451</v>
      </c>
      <c r="B10774" s="4" t="s">
        <v>25452</v>
      </c>
      <c r="C10774" s="4" t="s">
        <v>4960</v>
      </c>
      <c r="D10774" s="10">
        <v>1.591156989E9</v>
      </c>
      <c r="E10774" s="25">
        <v>0.049999334</v>
      </c>
      <c r="G10774" s="25"/>
    </row>
    <row r="10775">
      <c r="A10775" s="4" t="s">
        <v>25453</v>
      </c>
      <c r="B10775" s="4" t="s">
        <v>23313</v>
      </c>
      <c r="C10775" s="4" t="s">
        <v>9014</v>
      </c>
      <c r="D10775" s="10">
        <v>1.591323414E9</v>
      </c>
      <c r="E10775" s="25">
        <v>0.049962774</v>
      </c>
      <c r="G10775" s="25"/>
    </row>
    <row r="10776">
      <c r="A10776" s="4" t="s">
        <v>25454</v>
      </c>
      <c r="B10776" s="4" t="s">
        <v>13806</v>
      </c>
      <c r="C10776" s="4" t="s">
        <v>712</v>
      </c>
      <c r="D10776" s="10">
        <v>1.591239699E9</v>
      </c>
      <c r="E10776" s="25">
        <v>0.04995999</v>
      </c>
      <c r="G10776" s="25"/>
    </row>
    <row r="10777">
      <c r="A10777" s="22" t="s">
        <v>25455</v>
      </c>
      <c r="B10777" s="4" t="s">
        <v>22387</v>
      </c>
      <c r="C10777" s="4" t="s">
        <v>208</v>
      </c>
      <c r="D10777" s="10">
        <v>1.592854554E9</v>
      </c>
      <c r="E10777" s="25">
        <v>0.049958445</v>
      </c>
      <c r="G10777" s="25"/>
    </row>
    <row r="10778">
      <c r="A10778" s="22" t="s">
        <v>25456</v>
      </c>
      <c r="B10778" s="4" t="s">
        <v>13773</v>
      </c>
      <c r="C10778" s="4" t="s">
        <v>10782</v>
      </c>
      <c r="D10778" s="10">
        <v>1.591654726E9</v>
      </c>
      <c r="E10778" s="25">
        <v>0.049918484</v>
      </c>
      <c r="G10778" s="25"/>
    </row>
    <row r="10779">
      <c r="A10779" s="4" t="s">
        <v>25457</v>
      </c>
      <c r="B10779" s="4" t="s">
        <v>13487</v>
      </c>
      <c r="C10779" s="4" t="s">
        <v>11277</v>
      </c>
      <c r="D10779" s="10">
        <v>1.593014745E9</v>
      </c>
      <c r="E10779" s="25">
        <v>0.04991794</v>
      </c>
      <c r="G10779" s="25"/>
    </row>
    <row r="10780">
      <c r="A10780" s="4" t="s">
        <v>25458</v>
      </c>
      <c r="B10780" s="4" t="s">
        <v>930</v>
      </c>
      <c r="C10780" s="4" t="s">
        <v>6095</v>
      </c>
      <c r="D10780" s="10">
        <v>1.591290708E9</v>
      </c>
      <c r="E10780" s="25">
        <v>0.049917478</v>
      </c>
      <c r="G10780" s="25"/>
    </row>
    <row r="10781">
      <c r="A10781" s="4" t="s">
        <v>25459</v>
      </c>
      <c r="B10781" s="4" t="s">
        <v>1210</v>
      </c>
      <c r="C10781" s="4" t="s">
        <v>6621</v>
      </c>
      <c r="D10781" s="10">
        <v>1.591763073E9</v>
      </c>
      <c r="E10781" s="25">
        <v>0.04986909</v>
      </c>
      <c r="G10781" s="25"/>
    </row>
    <row r="10782">
      <c r="A10782" s="4" t="s">
        <v>25460</v>
      </c>
      <c r="B10782" s="4" t="s">
        <v>9350</v>
      </c>
      <c r="C10782" s="4" t="s">
        <v>6229</v>
      </c>
      <c r="D10782" s="10">
        <v>1.592507132E9</v>
      </c>
      <c r="E10782" s="25">
        <v>0.04983632</v>
      </c>
      <c r="G10782" s="25"/>
    </row>
    <row r="10783">
      <c r="A10783" s="22" t="s">
        <v>25461</v>
      </c>
      <c r="B10783" s="4" t="s">
        <v>930</v>
      </c>
      <c r="C10783" s="4" t="s">
        <v>11508</v>
      </c>
      <c r="D10783" s="10">
        <v>1.592848859E9</v>
      </c>
      <c r="E10783" s="25">
        <v>0.049797207</v>
      </c>
      <c r="G10783" s="25"/>
    </row>
    <row r="10784">
      <c r="A10784" s="4" t="s">
        <v>25462</v>
      </c>
      <c r="B10784" s="4" t="s">
        <v>3858</v>
      </c>
      <c r="C10784" s="4" t="s">
        <v>8870</v>
      </c>
      <c r="D10784" s="10">
        <v>1.593034024E9</v>
      </c>
      <c r="E10784" s="25">
        <v>0.049793884</v>
      </c>
      <c r="G10784" s="25"/>
    </row>
    <row r="10785">
      <c r="A10785" s="4" t="s">
        <v>25463</v>
      </c>
      <c r="B10785" s="4" t="s">
        <v>1619</v>
      </c>
      <c r="C10785" s="4" t="s">
        <v>342</v>
      </c>
      <c r="D10785" s="10">
        <v>1.59329457E9</v>
      </c>
      <c r="E10785" s="25">
        <v>0.04973905</v>
      </c>
      <c r="G10785" s="25"/>
    </row>
    <row r="10786">
      <c r="A10786" s="4" t="s">
        <v>25464</v>
      </c>
      <c r="B10786" s="4" t="s">
        <v>1463</v>
      </c>
      <c r="C10786" s="4" t="s">
        <v>12540</v>
      </c>
      <c r="D10786" s="10">
        <v>1.591986774E9</v>
      </c>
      <c r="E10786" s="25">
        <v>0.04967959</v>
      </c>
      <c r="G10786" s="25"/>
    </row>
    <row r="10787">
      <c r="A10787" s="22" t="s">
        <v>25465</v>
      </c>
      <c r="B10787" s="4" t="s">
        <v>13395</v>
      </c>
      <c r="C10787" s="4" t="s">
        <v>2408</v>
      </c>
      <c r="D10787" s="10">
        <v>1.591752696E9</v>
      </c>
      <c r="E10787" s="25">
        <v>0.04961316</v>
      </c>
      <c r="G10787" s="25"/>
    </row>
    <row r="10788">
      <c r="A10788" s="4" t="s">
        <v>25466</v>
      </c>
      <c r="B10788" s="4" t="s">
        <v>1215</v>
      </c>
      <c r="C10788" s="4" t="s">
        <v>2650</v>
      </c>
      <c r="D10788" s="10">
        <v>1.592359848E9</v>
      </c>
      <c r="E10788" s="25">
        <v>0.04960693</v>
      </c>
      <c r="G10788" s="25"/>
    </row>
    <row r="10789">
      <c r="A10789" s="4" t="s">
        <v>25467</v>
      </c>
      <c r="B10789" s="4" t="s">
        <v>13819</v>
      </c>
      <c r="C10789" s="4" t="s">
        <v>4843</v>
      </c>
      <c r="D10789" s="10">
        <v>1.592850371E9</v>
      </c>
      <c r="E10789" s="25">
        <v>0.04959996</v>
      </c>
      <c r="G10789" s="25"/>
    </row>
    <row r="10790">
      <c r="A10790" s="4" t="s">
        <v>25468</v>
      </c>
      <c r="B10790" s="4" t="s">
        <v>14087</v>
      </c>
      <c r="C10790" s="4" t="s">
        <v>10189</v>
      </c>
      <c r="D10790" s="10">
        <v>1.592393425E9</v>
      </c>
      <c r="E10790" s="25">
        <v>0.049598776</v>
      </c>
      <c r="G10790" s="25"/>
    </row>
    <row r="10791">
      <c r="A10791" s="4" t="s">
        <v>25469</v>
      </c>
      <c r="B10791" s="4" t="s">
        <v>19129</v>
      </c>
      <c r="C10791" s="4" t="s">
        <v>6134</v>
      </c>
      <c r="D10791" s="10">
        <v>1.591659879E9</v>
      </c>
      <c r="E10791" s="25">
        <v>0.04956645</v>
      </c>
      <c r="G10791" s="25"/>
    </row>
    <row r="10792">
      <c r="A10792" s="22" t="s">
        <v>25470</v>
      </c>
      <c r="B10792" s="4" t="s">
        <v>19466</v>
      </c>
      <c r="C10792" s="4" t="s">
        <v>5283</v>
      </c>
      <c r="D10792" s="10">
        <v>1.592840081E9</v>
      </c>
      <c r="E10792" s="25">
        <v>0.049536794</v>
      </c>
      <c r="G10792" s="25"/>
    </row>
    <row r="10793">
      <c r="A10793" s="4" t="s">
        <v>25471</v>
      </c>
      <c r="B10793" s="4" t="s">
        <v>4375</v>
      </c>
      <c r="C10793" s="4" t="s">
        <v>9702</v>
      </c>
      <c r="D10793" s="10">
        <v>1.591280381E9</v>
      </c>
      <c r="E10793" s="25">
        <v>0.049507435</v>
      </c>
      <c r="G10793" s="25"/>
    </row>
    <row r="10794">
      <c r="A10794" s="4" t="s">
        <v>25472</v>
      </c>
      <c r="B10794" s="4" t="s">
        <v>13221</v>
      </c>
      <c r="C10794" s="4" t="s">
        <v>8530</v>
      </c>
      <c r="D10794" s="10">
        <v>1.593183332E9</v>
      </c>
      <c r="E10794" s="25">
        <v>0.049426917</v>
      </c>
      <c r="G10794" s="25"/>
    </row>
    <row r="10795">
      <c r="A10795" s="4" t="s">
        <v>25473</v>
      </c>
      <c r="B10795" s="4" t="s">
        <v>13144</v>
      </c>
      <c r="C10795" s="4" t="s">
        <v>3865</v>
      </c>
      <c r="D10795" s="10">
        <v>1.59243987E9</v>
      </c>
      <c r="E10795" s="25">
        <v>0.049425136</v>
      </c>
      <c r="G10795" s="25"/>
    </row>
    <row r="10796">
      <c r="A10796" s="4" t="s">
        <v>25474</v>
      </c>
      <c r="B10796" s="4" t="s">
        <v>25475</v>
      </c>
      <c r="C10796" s="4" t="s">
        <v>5283</v>
      </c>
      <c r="D10796" s="10">
        <v>1.592850568E9</v>
      </c>
      <c r="E10796" s="25">
        <v>0.049421728</v>
      </c>
      <c r="G10796" s="25"/>
    </row>
    <row r="10797">
      <c r="A10797" s="4" t="s">
        <v>25476</v>
      </c>
      <c r="B10797" s="4" t="s">
        <v>3858</v>
      </c>
      <c r="C10797" s="4" t="s">
        <v>7796</v>
      </c>
      <c r="D10797" s="10">
        <v>1.591795675E9</v>
      </c>
      <c r="E10797" s="25">
        <v>0.04941194</v>
      </c>
      <c r="G10797" s="25"/>
    </row>
    <row r="10798">
      <c r="A10798" s="22" t="s">
        <v>25477</v>
      </c>
      <c r="B10798" s="4" t="s">
        <v>930</v>
      </c>
      <c r="C10798" s="4" t="s">
        <v>6119</v>
      </c>
      <c r="D10798" s="10">
        <v>1.592679114E9</v>
      </c>
      <c r="E10798" s="25">
        <v>0.04936508</v>
      </c>
      <c r="G10798" s="25"/>
    </row>
    <row r="10799">
      <c r="A10799" s="22" t="s">
        <v>25478</v>
      </c>
      <c r="B10799" s="4" t="s">
        <v>1790</v>
      </c>
      <c r="C10799" s="4" t="s">
        <v>4548</v>
      </c>
      <c r="D10799" s="10">
        <v>1.591388058E9</v>
      </c>
      <c r="E10799" s="25">
        <v>0.04933691</v>
      </c>
      <c r="G10799" s="25"/>
    </row>
    <row r="10800">
      <c r="A10800" s="4" t="s">
        <v>25479</v>
      </c>
      <c r="B10800" s="4" t="s">
        <v>9663</v>
      </c>
      <c r="C10800" s="4" t="s">
        <v>2906</v>
      </c>
      <c r="D10800" s="10">
        <v>1.592163687E9</v>
      </c>
      <c r="E10800" s="25">
        <v>0.049158674</v>
      </c>
      <c r="G10800" s="25"/>
    </row>
    <row r="10801">
      <c r="A10801" s="4" t="s">
        <v>25480</v>
      </c>
      <c r="B10801" s="4" t="s">
        <v>11591</v>
      </c>
      <c r="C10801" s="4" t="s">
        <v>4527</v>
      </c>
      <c r="D10801" s="10">
        <v>1.591499543E9</v>
      </c>
      <c r="E10801" s="25">
        <v>0.049124867</v>
      </c>
      <c r="G10801" s="25"/>
    </row>
    <row r="10802">
      <c r="A10802" s="4" t="s">
        <v>25481</v>
      </c>
      <c r="B10802" s="4" t="s">
        <v>3014</v>
      </c>
      <c r="C10802" s="4" t="s">
        <v>2148</v>
      </c>
      <c r="D10802" s="10">
        <v>1.59146087E9</v>
      </c>
      <c r="E10802" s="25">
        <v>0.04912101</v>
      </c>
      <c r="G10802" s="25"/>
    </row>
    <row r="10803">
      <c r="A10803" s="4" t="s">
        <v>25482</v>
      </c>
      <c r="B10803" s="4" t="s">
        <v>16746</v>
      </c>
      <c r="C10803" s="4" t="s">
        <v>9040</v>
      </c>
      <c r="D10803" s="10">
        <v>1.592052135E9</v>
      </c>
      <c r="E10803" s="25">
        <v>0.04906511</v>
      </c>
      <c r="G10803" s="25"/>
    </row>
    <row r="10804">
      <c r="A10804" s="22" t="s">
        <v>25483</v>
      </c>
      <c r="B10804" s="4" t="s">
        <v>14139</v>
      </c>
      <c r="C10804" s="4" t="s">
        <v>8396</v>
      </c>
      <c r="D10804" s="10">
        <v>1.591239066E9</v>
      </c>
      <c r="E10804" s="25">
        <v>0.04900446</v>
      </c>
      <c r="G10804" s="25"/>
    </row>
    <row r="10805">
      <c r="A10805" s="4" t="s">
        <v>25484</v>
      </c>
      <c r="B10805" s="4" t="s">
        <v>930</v>
      </c>
      <c r="C10805" s="4" t="s">
        <v>5536</v>
      </c>
      <c r="D10805" s="10">
        <v>1.592448385E9</v>
      </c>
      <c r="E10805" s="25">
        <v>0.04898889</v>
      </c>
      <c r="G10805" s="25"/>
    </row>
    <row r="10806">
      <c r="A10806" s="4" t="s">
        <v>25485</v>
      </c>
      <c r="B10806" s="4" t="s">
        <v>17473</v>
      </c>
      <c r="C10806" s="4" t="s">
        <v>440</v>
      </c>
      <c r="D10806" s="10">
        <v>1.591942806E9</v>
      </c>
      <c r="E10806" s="25">
        <v>0.04897866</v>
      </c>
      <c r="G10806" s="25"/>
    </row>
    <row r="10807">
      <c r="A10807" s="4" t="s">
        <v>25486</v>
      </c>
      <c r="B10807" s="4" t="s">
        <v>1790</v>
      </c>
      <c r="C10807" s="4" t="s">
        <v>7065</v>
      </c>
      <c r="D10807" s="10">
        <v>1.593195928E9</v>
      </c>
      <c r="E10807" s="25">
        <v>0.048946038</v>
      </c>
      <c r="G10807" s="25"/>
    </row>
    <row r="10808">
      <c r="A10808" s="22" t="s">
        <v>25487</v>
      </c>
      <c r="B10808" s="4" t="s">
        <v>25488</v>
      </c>
      <c r="C10808" s="4" t="s">
        <v>3213</v>
      </c>
      <c r="D10808" s="10">
        <v>1.592994571E9</v>
      </c>
      <c r="E10808" s="25">
        <v>0.04894559</v>
      </c>
      <c r="G10808" s="25"/>
    </row>
    <row r="10809">
      <c r="A10809" s="4" t="s">
        <v>25489</v>
      </c>
      <c r="B10809" s="4" t="s">
        <v>13311</v>
      </c>
      <c r="C10809" s="4" t="s">
        <v>2315</v>
      </c>
      <c r="D10809" s="10">
        <v>1.591714848E9</v>
      </c>
      <c r="E10809" s="25">
        <v>0.0486253</v>
      </c>
      <c r="G10809" s="25"/>
    </row>
    <row r="10810">
      <c r="A10810" s="4" t="s">
        <v>25490</v>
      </c>
      <c r="B10810" s="4" t="s">
        <v>2750</v>
      </c>
      <c r="C10810" s="4" t="s">
        <v>8345</v>
      </c>
      <c r="D10810" s="10">
        <v>1.591730824E9</v>
      </c>
      <c r="E10810" s="25">
        <v>0.048573405</v>
      </c>
      <c r="G10810" s="25"/>
    </row>
    <row r="10811">
      <c r="A10811" s="4" t="s">
        <v>25491</v>
      </c>
      <c r="B10811" s="4" t="s">
        <v>1425</v>
      </c>
      <c r="C10811" s="4" t="s">
        <v>10103</v>
      </c>
      <c r="D10811" s="10">
        <v>1.591884064E9</v>
      </c>
      <c r="E10811" s="25">
        <v>0.048568066</v>
      </c>
      <c r="G10811" s="25"/>
    </row>
    <row r="10812">
      <c r="A10812" s="4" t="s">
        <v>25492</v>
      </c>
      <c r="B10812" s="4" t="s">
        <v>1113</v>
      </c>
      <c r="C10812" s="4" t="s">
        <v>1717</v>
      </c>
      <c r="D10812" s="10">
        <v>1.591624734E9</v>
      </c>
      <c r="E10812" s="25">
        <v>0.048541225</v>
      </c>
      <c r="G10812" s="25"/>
    </row>
    <row r="10813">
      <c r="A10813" s="4" t="s">
        <v>25493</v>
      </c>
      <c r="B10813" s="4" t="s">
        <v>3360</v>
      </c>
      <c r="C10813" s="4" t="s">
        <v>7626</v>
      </c>
      <c r="D10813" s="10">
        <v>1.592550058E9</v>
      </c>
      <c r="E10813" s="25">
        <v>0.048535887</v>
      </c>
      <c r="G10813" s="25"/>
    </row>
    <row r="10814">
      <c r="A10814" s="4" t="s">
        <v>25494</v>
      </c>
      <c r="B10814" s="4" t="s">
        <v>6282</v>
      </c>
      <c r="C10814" s="4" t="s">
        <v>3265</v>
      </c>
      <c r="D10814" s="10">
        <v>1.592510389E9</v>
      </c>
      <c r="E10814" s="25">
        <v>0.048518687</v>
      </c>
      <c r="G10814" s="25"/>
    </row>
    <row r="10815">
      <c r="A10815" s="4" t="s">
        <v>25495</v>
      </c>
      <c r="B10815" s="4" t="s">
        <v>1715</v>
      </c>
      <c r="C10815" s="4" t="s">
        <v>12483</v>
      </c>
      <c r="D10815" s="10">
        <v>1.591961186E9</v>
      </c>
      <c r="E10815" s="25">
        <v>0.048443362</v>
      </c>
      <c r="G10815" s="25"/>
    </row>
    <row r="10816">
      <c r="A10816" s="4" t="s">
        <v>25496</v>
      </c>
      <c r="B10816" s="4" t="s">
        <v>5714</v>
      </c>
      <c r="C10816" s="4" t="s">
        <v>6246</v>
      </c>
      <c r="D10816" s="10">
        <v>1.59268852E9</v>
      </c>
      <c r="E10816" s="25">
        <v>0.048424974</v>
      </c>
      <c r="G10816" s="25"/>
    </row>
    <row r="10817">
      <c r="A10817" s="4" t="s">
        <v>25497</v>
      </c>
      <c r="B10817" s="4" t="s">
        <v>25498</v>
      </c>
      <c r="C10817" s="4" t="s">
        <v>8771</v>
      </c>
      <c r="D10817" s="10">
        <v>1.593312184E9</v>
      </c>
      <c r="E10817" s="25">
        <v>0.048413258</v>
      </c>
      <c r="G10817" s="25"/>
    </row>
    <row r="10818">
      <c r="A10818" s="4" t="s">
        <v>25499</v>
      </c>
      <c r="B10818" s="4" t="s">
        <v>6034</v>
      </c>
      <c r="C10818" s="4" t="s">
        <v>9827</v>
      </c>
      <c r="D10818" s="10">
        <v>1.591594597E9</v>
      </c>
      <c r="E10818" s="25">
        <v>0.048319843</v>
      </c>
      <c r="G10818" s="25"/>
    </row>
    <row r="10819">
      <c r="A10819" s="4" t="s">
        <v>25500</v>
      </c>
      <c r="B10819" s="4" t="s">
        <v>1715</v>
      </c>
      <c r="C10819" s="4" t="s">
        <v>94</v>
      </c>
      <c r="D10819" s="10">
        <v>1.591789708E9</v>
      </c>
      <c r="E10819" s="25">
        <v>0.048246738</v>
      </c>
      <c r="G10819" s="25"/>
    </row>
    <row r="10820">
      <c r="A10820" s="4" t="s">
        <v>25501</v>
      </c>
      <c r="B10820" s="4" t="s">
        <v>5714</v>
      </c>
      <c r="C10820" s="4" t="s">
        <v>4096</v>
      </c>
      <c r="D10820" s="10">
        <v>1.591283432E9</v>
      </c>
      <c r="E10820" s="25">
        <v>0.048220493</v>
      </c>
      <c r="G10820" s="25"/>
    </row>
    <row r="10821">
      <c r="A10821" s="4" t="s">
        <v>25502</v>
      </c>
      <c r="B10821" s="4" t="s">
        <v>930</v>
      </c>
      <c r="C10821" s="4" t="s">
        <v>975</v>
      </c>
      <c r="D10821" s="10">
        <v>1.591634753E9</v>
      </c>
      <c r="E10821" s="25">
        <v>0.048207592</v>
      </c>
      <c r="G10821" s="25"/>
    </row>
    <row r="10822">
      <c r="A10822" s="4" t="s">
        <v>25503</v>
      </c>
      <c r="B10822" s="4" t="s">
        <v>21846</v>
      </c>
      <c r="C10822" s="4" t="s">
        <v>10063</v>
      </c>
      <c r="D10822" s="10">
        <v>1.592240383E9</v>
      </c>
      <c r="E10822" s="25">
        <v>0.048165184</v>
      </c>
      <c r="G10822" s="25"/>
    </row>
    <row r="10823">
      <c r="A10823" s="4" t="s">
        <v>25504</v>
      </c>
      <c r="B10823" s="4" t="s">
        <v>13710</v>
      </c>
      <c r="C10823" s="4" t="s">
        <v>6158</v>
      </c>
      <c r="D10823" s="10">
        <v>1.592317945E9</v>
      </c>
      <c r="E10823" s="25">
        <v>0.04800919</v>
      </c>
      <c r="G10823" s="25"/>
    </row>
    <row r="10824">
      <c r="A10824" s="4" t="s">
        <v>25505</v>
      </c>
      <c r="B10824" s="4" t="s">
        <v>1327</v>
      </c>
      <c r="C10824" s="4" t="s">
        <v>11266</v>
      </c>
      <c r="D10824" s="10">
        <v>1.592948455E9</v>
      </c>
      <c r="E10824" s="25">
        <v>0.047987837</v>
      </c>
      <c r="G10824" s="25"/>
    </row>
    <row r="10825">
      <c r="A10825" s="4" t="s">
        <v>25506</v>
      </c>
      <c r="B10825" s="4" t="s">
        <v>25507</v>
      </c>
      <c r="C10825" s="4" t="s">
        <v>9827</v>
      </c>
      <c r="D10825" s="10">
        <v>1.591565902E9</v>
      </c>
      <c r="E10825" s="25">
        <v>0.047985613</v>
      </c>
      <c r="G10825" s="25"/>
    </row>
    <row r="10826">
      <c r="A10826" s="4" t="s">
        <v>25508</v>
      </c>
      <c r="B10826" s="4" t="s">
        <v>4375</v>
      </c>
      <c r="C10826" s="4" t="s">
        <v>466</v>
      </c>
      <c r="D10826" s="10">
        <v>1.592480446E9</v>
      </c>
      <c r="E10826" s="25">
        <v>0.047972415</v>
      </c>
      <c r="G10826" s="25"/>
    </row>
    <row r="10827">
      <c r="A10827" s="4" t="s">
        <v>25509</v>
      </c>
      <c r="B10827" s="4" t="s">
        <v>16738</v>
      </c>
      <c r="C10827" s="4" t="s">
        <v>3234</v>
      </c>
      <c r="D10827" s="10">
        <v>1.592457651E9</v>
      </c>
      <c r="E10827" s="25">
        <v>0.04793312</v>
      </c>
      <c r="G10827" s="25"/>
    </row>
    <row r="10828">
      <c r="A10828" s="4" t="s">
        <v>25510</v>
      </c>
      <c r="B10828" s="4" t="s">
        <v>16097</v>
      </c>
      <c r="C10828" s="4" t="s">
        <v>8307</v>
      </c>
      <c r="D10828" s="10">
        <v>1.591896298E9</v>
      </c>
      <c r="E10828" s="25">
        <v>0.047918737</v>
      </c>
      <c r="G10828" s="25"/>
    </row>
    <row r="10829">
      <c r="A10829" s="4" t="s">
        <v>25511</v>
      </c>
      <c r="B10829" s="4" t="s">
        <v>13695</v>
      </c>
      <c r="C10829" s="4" t="s">
        <v>2807</v>
      </c>
      <c r="D10829" s="10">
        <v>1.593621853E9</v>
      </c>
      <c r="E10829" s="25">
        <v>0.04784104</v>
      </c>
      <c r="G10829" s="25"/>
    </row>
    <row r="10830">
      <c r="A10830" s="4" t="s">
        <v>25512</v>
      </c>
      <c r="B10830" s="4" t="s">
        <v>17824</v>
      </c>
      <c r="C10830" s="4" t="s">
        <v>7022</v>
      </c>
      <c r="D10830" s="10">
        <v>1.591963362E9</v>
      </c>
      <c r="E10830" s="25">
        <v>0.047818203</v>
      </c>
      <c r="G10830" s="25"/>
    </row>
    <row r="10831">
      <c r="A10831" s="22" t="s">
        <v>25513</v>
      </c>
      <c r="B10831" s="4" t="s">
        <v>14955</v>
      </c>
      <c r="C10831" s="4" t="s">
        <v>1771</v>
      </c>
      <c r="D10831" s="10">
        <v>1.593181213E9</v>
      </c>
      <c r="E10831" s="25">
        <v>0.047806934</v>
      </c>
      <c r="G10831" s="25"/>
    </row>
    <row r="10832">
      <c r="A10832" s="22" t="s">
        <v>25514</v>
      </c>
      <c r="B10832" s="4" t="s">
        <v>3863</v>
      </c>
      <c r="C10832" s="4" t="s">
        <v>12452</v>
      </c>
      <c r="D10832" s="10">
        <v>1.593225447E9</v>
      </c>
      <c r="E10832" s="25">
        <v>0.047671698</v>
      </c>
      <c r="G10832" s="25"/>
    </row>
    <row r="10833">
      <c r="A10833" s="4" t="s">
        <v>25515</v>
      </c>
      <c r="B10833" s="4" t="s">
        <v>14166</v>
      </c>
      <c r="C10833" s="4" t="s">
        <v>9144</v>
      </c>
      <c r="D10833" s="10">
        <v>1.592418926E9</v>
      </c>
      <c r="E10833" s="25">
        <v>0.04764486</v>
      </c>
      <c r="G10833" s="25"/>
    </row>
    <row r="10834">
      <c r="A10834" s="4" t="s">
        <v>25516</v>
      </c>
      <c r="B10834" s="4" t="s">
        <v>1790</v>
      </c>
      <c r="C10834" s="4" t="s">
        <v>12101</v>
      </c>
      <c r="D10834" s="10">
        <v>1.591068488E9</v>
      </c>
      <c r="E10834" s="25">
        <v>0.047584657</v>
      </c>
      <c r="G10834" s="25"/>
    </row>
    <row r="10835">
      <c r="A10835" s="4" t="s">
        <v>25517</v>
      </c>
      <c r="B10835" s="4" t="s">
        <v>13205</v>
      </c>
      <c r="C10835" s="4" t="s">
        <v>2620</v>
      </c>
      <c r="D10835" s="10">
        <v>1.592779848E9</v>
      </c>
      <c r="E10835" s="25">
        <v>0.047555</v>
      </c>
      <c r="G10835" s="25"/>
    </row>
    <row r="10836">
      <c r="A10836" s="4" t="s">
        <v>25517</v>
      </c>
      <c r="B10836" s="4" t="s">
        <v>15631</v>
      </c>
      <c r="C10836" s="4" t="s">
        <v>9390</v>
      </c>
      <c r="D10836" s="10">
        <v>1.593109826E9</v>
      </c>
      <c r="E10836" s="25">
        <v>0.047554705</v>
      </c>
      <c r="G10836" s="25"/>
    </row>
    <row r="10837">
      <c r="A10837" s="4" t="s">
        <v>25518</v>
      </c>
      <c r="B10837" s="4" t="s">
        <v>21514</v>
      </c>
      <c r="C10837" s="4" t="s">
        <v>8456</v>
      </c>
      <c r="D10837" s="10">
        <v>1.591916554E9</v>
      </c>
      <c r="E10837" s="25">
        <v>0.04748857</v>
      </c>
      <c r="G10837" s="25"/>
    </row>
    <row r="10838">
      <c r="A10838" s="4" t="s">
        <v>25519</v>
      </c>
      <c r="B10838" s="4" t="s">
        <v>20432</v>
      </c>
      <c r="C10838" s="4" t="s">
        <v>5572</v>
      </c>
      <c r="D10838" s="10">
        <v>1.592433253E9</v>
      </c>
      <c r="E10838" s="25">
        <v>0.047375284</v>
      </c>
      <c r="G10838" s="25"/>
    </row>
    <row r="10839">
      <c r="A10839" s="4" t="s">
        <v>25520</v>
      </c>
      <c r="B10839" s="4" t="s">
        <v>16451</v>
      </c>
      <c r="C10839" s="4" t="s">
        <v>2650</v>
      </c>
      <c r="D10839" s="10">
        <v>1.592394027E9</v>
      </c>
      <c r="E10839" s="25">
        <v>0.047363274</v>
      </c>
      <c r="G10839" s="25"/>
    </row>
    <row r="10840">
      <c r="A10840" s="22" t="s">
        <v>25521</v>
      </c>
      <c r="B10840" s="4" t="s">
        <v>2065</v>
      </c>
      <c r="C10840" s="4" t="s">
        <v>1878</v>
      </c>
      <c r="D10840" s="10">
        <v>1.592585709E9</v>
      </c>
      <c r="E10840" s="25">
        <v>0.047262885</v>
      </c>
      <c r="G10840" s="25"/>
    </row>
    <row r="10841">
      <c r="A10841" s="4" t="s">
        <v>25522</v>
      </c>
      <c r="B10841" s="4" t="s">
        <v>6282</v>
      </c>
      <c r="C10841" s="4" t="s">
        <v>1357</v>
      </c>
      <c r="D10841" s="10">
        <v>1.593261217E9</v>
      </c>
      <c r="E10841" s="25">
        <v>0.04721929</v>
      </c>
      <c r="G10841" s="25"/>
    </row>
    <row r="10842">
      <c r="A10842" s="4" t="s">
        <v>25523</v>
      </c>
      <c r="B10842" s="4" t="s">
        <v>13784</v>
      </c>
      <c r="C10842" s="4" t="s">
        <v>4450</v>
      </c>
      <c r="D10842" s="10">
        <v>1.591920788E9</v>
      </c>
      <c r="E10842" s="25">
        <v>0.04721069</v>
      </c>
      <c r="G10842" s="25"/>
    </row>
    <row r="10843">
      <c r="A10843" s="22" t="s">
        <v>25524</v>
      </c>
      <c r="B10843" s="4" t="s">
        <v>15298</v>
      </c>
      <c r="C10843" s="4" t="s">
        <v>9418</v>
      </c>
      <c r="D10843" s="10">
        <v>1.591708916E9</v>
      </c>
      <c r="E10843" s="25">
        <v>0.047200903</v>
      </c>
      <c r="G10843" s="25"/>
    </row>
    <row r="10844">
      <c r="A10844" s="4" t="s">
        <v>25525</v>
      </c>
      <c r="B10844" s="4" t="s">
        <v>13098</v>
      </c>
      <c r="C10844" s="4" t="s">
        <v>6808</v>
      </c>
      <c r="D10844" s="10">
        <v>1.591195359E9</v>
      </c>
      <c r="E10844" s="25">
        <v>0.047199864</v>
      </c>
      <c r="G10844" s="25"/>
    </row>
    <row r="10845">
      <c r="A10845" s="4" t="s">
        <v>25526</v>
      </c>
      <c r="B10845" s="4" t="s">
        <v>2065</v>
      </c>
      <c r="C10845" s="4" t="s">
        <v>7796</v>
      </c>
      <c r="D10845" s="10">
        <v>1.591794198E9</v>
      </c>
      <c r="E10845" s="25">
        <v>0.047196306</v>
      </c>
      <c r="G10845" s="25"/>
    </row>
    <row r="10846">
      <c r="A10846" s="4" t="s">
        <v>25527</v>
      </c>
      <c r="B10846" s="4" t="s">
        <v>4826</v>
      </c>
      <c r="C10846" s="4" t="s">
        <v>942</v>
      </c>
      <c r="D10846" s="10">
        <v>1.591145209E9</v>
      </c>
      <c r="E10846" s="25">
        <v>0.047147818</v>
      </c>
      <c r="G10846" s="25"/>
    </row>
    <row r="10847">
      <c r="A10847" s="4" t="s">
        <v>25528</v>
      </c>
      <c r="B10847" s="4" t="s">
        <v>14621</v>
      </c>
      <c r="C10847" s="4" t="s">
        <v>11226</v>
      </c>
      <c r="D10847" s="10">
        <v>1.593405304E9</v>
      </c>
      <c r="E10847" s="25">
        <v>0.047109563</v>
      </c>
      <c r="G10847" s="25"/>
    </row>
    <row r="10848">
      <c r="A10848" s="4" t="s">
        <v>25529</v>
      </c>
      <c r="B10848" s="4" t="s">
        <v>4846</v>
      </c>
      <c r="C10848" s="4" t="s">
        <v>2071</v>
      </c>
      <c r="D10848" s="10">
        <v>1.59276075E9</v>
      </c>
      <c r="E10848" s="25">
        <v>0.04706226</v>
      </c>
      <c r="G10848" s="25"/>
    </row>
    <row r="10849">
      <c r="A10849" s="22" t="s">
        <v>25530</v>
      </c>
      <c r="B10849" s="4" t="s">
        <v>886</v>
      </c>
      <c r="C10849" s="4" t="s">
        <v>9522</v>
      </c>
      <c r="D10849" s="10">
        <v>1.591818811E9</v>
      </c>
      <c r="E10849" s="25">
        <v>0.046968695</v>
      </c>
      <c r="G10849" s="25"/>
    </row>
    <row r="10850">
      <c r="A10850" s="4" t="s">
        <v>25531</v>
      </c>
      <c r="B10850" s="4" t="s">
        <v>13366</v>
      </c>
      <c r="C10850" s="4" t="s">
        <v>1532</v>
      </c>
      <c r="D10850" s="10">
        <v>1.593317572E9</v>
      </c>
      <c r="E10850" s="25">
        <v>0.046948526</v>
      </c>
      <c r="G10850" s="25"/>
    </row>
    <row r="10851">
      <c r="A10851" s="4" t="s">
        <v>25532</v>
      </c>
      <c r="B10851" s="4" t="s">
        <v>2505</v>
      </c>
      <c r="C10851" s="4" t="s">
        <v>12354</v>
      </c>
      <c r="D10851" s="10">
        <v>1.591038478E9</v>
      </c>
      <c r="E10851" s="25">
        <v>0.046861336</v>
      </c>
      <c r="G10851" s="25"/>
    </row>
    <row r="10852">
      <c r="A10852" s="4" t="s">
        <v>25533</v>
      </c>
      <c r="B10852" s="4" t="s">
        <v>2636</v>
      </c>
      <c r="C10852" s="4" t="s">
        <v>3406</v>
      </c>
      <c r="D10852" s="10">
        <v>1.591230171E9</v>
      </c>
      <c r="E10852" s="25">
        <v>0.046857037</v>
      </c>
      <c r="G10852" s="25"/>
    </row>
    <row r="10853">
      <c r="A10853" s="4" t="s">
        <v>25534</v>
      </c>
      <c r="B10853" s="4" t="s">
        <v>14114</v>
      </c>
      <c r="C10853" s="4" t="s">
        <v>4951</v>
      </c>
      <c r="D10853" s="10">
        <v>1.592334186E9</v>
      </c>
      <c r="E10853" s="25">
        <v>0.046810772</v>
      </c>
      <c r="G10853" s="25"/>
    </row>
    <row r="10854">
      <c r="A10854" s="4" t="s">
        <v>25535</v>
      </c>
      <c r="B10854" s="4" t="s">
        <v>25536</v>
      </c>
      <c r="C10854" s="4" t="s">
        <v>8222</v>
      </c>
      <c r="D10854" s="10">
        <v>1.592612598E9</v>
      </c>
      <c r="E10854" s="25">
        <v>0.046808846</v>
      </c>
      <c r="G10854" s="25"/>
    </row>
    <row r="10855">
      <c r="A10855" s="4" t="s">
        <v>25537</v>
      </c>
      <c r="B10855" s="4" t="s">
        <v>1619</v>
      </c>
      <c r="C10855" s="4" t="s">
        <v>12536</v>
      </c>
      <c r="D10855" s="10">
        <v>1.591725688E9</v>
      </c>
      <c r="E10855" s="25">
        <v>0.046803802</v>
      </c>
      <c r="G10855" s="25"/>
    </row>
    <row r="10856">
      <c r="A10856" s="4" t="s">
        <v>25538</v>
      </c>
      <c r="B10856" s="4" t="s">
        <v>1057</v>
      </c>
      <c r="C10856" s="4" t="s">
        <v>11030</v>
      </c>
      <c r="D10856" s="10">
        <v>1.591993148E9</v>
      </c>
      <c r="E10856" s="25">
        <v>0.04677192</v>
      </c>
      <c r="G10856" s="25"/>
    </row>
    <row r="10857">
      <c r="A10857" s="4" t="s">
        <v>25539</v>
      </c>
      <c r="B10857" s="4" t="s">
        <v>1057</v>
      </c>
      <c r="C10857" s="4" t="s">
        <v>3001</v>
      </c>
      <c r="D10857" s="10">
        <v>1.59353252E9</v>
      </c>
      <c r="E10857" s="25">
        <v>0.04672907</v>
      </c>
      <c r="G10857" s="25"/>
    </row>
    <row r="10858">
      <c r="A10858" s="4" t="s">
        <v>25540</v>
      </c>
      <c r="B10858" s="4" t="s">
        <v>13214</v>
      </c>
      <c r="C10858" s="4" t="s">
        <v>12081</v>
      </c>
      <c r="D10858" s="10">
        <v>1.593222111E9</v>
      </c>
      <c r="E10858" s="25">
        <v>0.046665158</v>
      </c>
      <c r="G10858" s="25"/>
    </row>
    <row r="10859">
      <c r="A10859" s="4" t="s">
        <v>25541</v>
      </c>
      <c r="B10859" s="4" t="s">
        <v>6282</v>
      </c>
      <c r="C10859" s="4" t="s">
        <v>11588</v>
      </c>
      <c r="D10859" s="10">
        <v>1.592614986E9</v>
      </c>
      <c r="E10859" s="25">
        <v>0.04657011</v>
      </c>
      <c r="G10859" s="25"/>
    </row>
    <row r="10860">
      <c r="A10860" s="4" t="s">
        <v>25542</v>
      </c>
      <c r="B10860" s="4" t="s">
        <v>13098</v>
      </c>
      <c r="C10860" s="4" t="s">
        <v>5543</v>
      </c>
      <c r="D10860" s="10">
        <v>1.592602755E9</v>
      </c>
      <c r="E10860" s="25">
        <v>0.046565365</v>
      </c>
      <c r="G10860" s="25"/>
    </row>
    <row r="10861">
      <c r="A10861" s="4" t="s">
        <v>25543</v>
      </c>
      <c r="B10861" s="4" t="s">
        <v>13433</v>
      </c>
      <c r="C10861" s="4" t="s">
        <v>9005</v>
      </c>
      <c r="D10861" s="10">
        <v>1.591968274E9</v>
      </c>
      <c r="E10861" s="25">
        <v>0.04655024</v>
      </c>
      <c r="G10861" s="25"/>
    </row>
    <row r="10862">
      <c r="A10862" s="4" t="s">
        <v>25544</v>
      </c>
      <c r="B10862" s="4" t="s">
        <v>1253</v>
      </c>
      <c r="C10862" s="4" t="s">
        <v>3149</v>
      </c>
      <c r="D10862" s="10">
        <v>1.592175211E9</v>
      </c>
      <c r="E10862" s="25">
        <v>0.0464933</v>
      </c>
      <c r="G10862" s="25"/>
    </row>
    <row r="10863">
      <c r="A10863" s="4" t="s">
        <v>25545</v>
      </c>
      <c r="B10863" s="4" t="s">
        <v>25546</v>
      </c>
      <c r="C10863" s="4" t="s">
        <v>2143</v>
      </c>
      <c r="D10863" s="10">
        <v>1.591843496E9</v>
      </c>
      <c r="E10863" s="25">
        <v>0.04644155</v>
      </c>
      <c r="G10863" s="25"/>
    </row>
    <row r="10864">
      <c r="A10864" s="4" t="s">
        <v>25547</v>
      </c>
      <c r="B10864" s="4" t="s">
        <v>4375</v>
      </c>
      <c r="C10864" s="4" t="s">
        <v>12108</v>
      </c>
      <c r="D10864" s="10">
        <v>1.591720783E9</v>
      </c>
      <c r="E10864" s="25">
        <v>0.046433542</v>
      </c>
      <c r="G10864" s="25"/>
    </row>
    <row r="10865">
      <c r="A10865" s="4" t="s">
        <v>25548</v>
      </c>
      <c r="B10865" s="4" t="s">
        <v>1790</v>
      </c>
      <c r="C10865" s="4" t="s">
        <v>6495</v>
      </c>
      <c r="D10865" s="10">
        <v>1.591069084E9</v>
      </c>
      <c r="E10865" s="25">
        <v>0.046429243</v>
      </c>
      <c r="G10865" s="25"/>
    </row>
    <row r="10866">
      <c r="A10866" s="4" t="s">
        <v>25549</v>
      </c>
      <c r="B10866" s="4" t="s">
        <v>1619</v>
      </c>
      <c r="C10866" s="4" t="s">
        <v>3471</v>
      </c>
      <c r="D10866" s="10">
        <v>1.593294299E9</v>
      </c>
      <c r="E10866" s="25">
        <v>0.046333157</v>
      </c>
      <c r="G10866" s="25"/>
    </row>
    <row r="10867">
      <c r="A10867" s="22" t="s">
        <v>25550</v>
      </c>
      <c r="B10867" s="4" t="s">
        <v>15545</v>
      </c>
      <c r="C10867" s="4" t="s">
        <v>50</v>
      </c>
      <c r="D10867" s="10">
        <v>1.591742832E9</v>
      </c>
      <c r="E10867" s="25">
        <v>0.046262573</v>
      </c>
      <c r="G10867" s="25"/>
    </row>
    <row r="10868">
      <c r="A10868" s="4" t="s">
        <v>25551</v>
      </c>
      <c r="B10868" s="4" t="s">
        <v>7252</v>
      </c>
      <c r="C10868" s="4" t="s">
        <v>3445</v>
      </c>
      <c r="D10868" s="10">
        <v>1.591485531E9</v>
      </c>
      <c r="E10868" s="25">
        <v>0.046146024</v>
      </c>
      <c r="G10868" s="25"/>
    </row>
    <row r="10869">
      <c r="A10869" s="4" t="s">
        <v>25552</v>
      </c>
      <c r="B10869" s="4" t="s">
        <v>16738</v>
      </c>
      <c r="C10869" s="4" t="s">
        <v>9848</v>
      </c>
      <c r="D10869" s="10">
        <v>1.591748384E9</v>
      </c>
      <c r="E10869" s="25">
        <v>0.04612363</v>
      </c>
      <c r="G10869" s="25"/>
    </row>
    <row r="10870">
      <c r="A10870" s="4" t="s">
        <v>25553</v>
      </c>
      <c r="B10870" s="4" t="s">
        <v>7979</v>
      </c>
      <c r="C10870" s="4" t="s">
        <v>2099</v>
      </c>
      <c r="D10870" s="10">
        <v>1.591145503E9</v>
      </c>
      <c r="E10870" s="25">
        <v>0.04603926</v>
      </c>
      <c r="G10870" s="25"/>
    </row>
    <row r="10871">
      <c r="A10871" s="4" t="s">
        <v>25554</v>
      </c>
      <c r="B10871" s="4" t="s">
        <v>4375</v>
      </c>
      <c r="C10871" s="4" t="s">
        <v>1366</v>
      </c>
      <c r="D10871" s="10">
        <v>1.592227959E9</v>
      </c>
      <c r="E10871" s="25">
        <v>0.046021022</v>
      </c>
      <c r="G10871" s="25"/>
    </row>
    <row r="10872">
      <c r="A10872" s="4" t="s">
        <v>25555</v>
      </c>
      <c r="B10872" s="4" t="s">
        <v>13762</v>
      </c>
      <c r="C10872" s="4" t="s">
        <v>7626</v>
      </c>
      <c r="D10872" s="10">
        <v>1.592543246E9</v>
      </c>
      <c r="E10872" s="25">
        <v>0.04593472</v>
      </c>
      <c r="G10872" s="25"/>
    </row>
    <row r="10873">
      <c r="A10873" s="22" t="s">
        <v>25556</v>
      </c>
      <c r="B10873" s="4" t="s">
        <v>1790</v>
      </c>
      <c r="C10873" s="4" t="s">
        <v>3482</v>
      </c>
      <c r="D10873" s="10">
        <v>1.591026155E9</v>
      </c>
      <c r="E10873" s="25">
        <v>0.045928344</v>
      </c>
      <c r="G10873" s="25"/>
    </row>
    <row r="10874">
      <c r="A10874" s="4" t="s">
        <v>25557</v>
      </c>
      <c r="B10874" s="4" t="s">
        <v>15545</v>
      </c>
      <c r="C10874" s="4" t="s">
        <v>9925</v>
      </c>
      <c r="D10874" s="10">
        <v>1.59336253E9</v>
      </c>
      <c r="E10874" s="25">
        <v>0.04582796</v>
      </c>
      <c r="G10874" s="25"/>
    </row>
    <row r="10875">
      <c r="A10875" s="4" t="s">
        <v>25558</v>
      </c>
      <c r="B10875" s="4" t="s">
        <v>19037</v>
      </c>
      <c r="C10875" s="4" t="s">
        <v>916</v>
      </c>
      <c r="D10875" s="10">
        <v>1.591238698E9</v>
      </c>
      <c r="E10875" s="25">
        <v>0.04580453</v>
      </c>
      <c r="G10875" s="25"/>
    </row>
    <row r="10876">
      <c r="A10876" s="22" t="s">
        <v>25559</v>
      </c>
      <c r="B10876" s="4" t="s">
        <v>13537</v>
      </c>
      <c r="C10876" s="4" t="s">
        <v>7326</v>
      </c>
      <c r="D10876" s="10">
        <v>1.593200783E9</v>
      </c>
      <c r="E10876" s="25">
        <v>0.045781545</v>
      </c>
      <c r="G10876" s="25"/>
    </row>
    <row r="10877">
      <c r="A10877" s="4" t="s">
        <v>25560</v>
      </c>
      <c r="B10877" s="4" t="s">
        <v>8142</v>
      </c>
      <c r="C10877" s="4" t="s">
        <v>8640</v>
      </c>
      <c r="D10877" s="10">
        <v>1.59226931E9</v>
      </c>
      <c r="E10877" s="25">
        <v>0.045669</v>
      </c>
      <c r="G10877" s="25"/>
    </row>
    <row r="10878">
      <c r="A10878" s="4" t="s">
        <v>25561</v>
      </c>
      <c r="B10878" s="4" t="s">
        <v>6521</v>
      </c>
      <c r="C10878" s="4" t="s">
        <v>4699</v>
      </c>
      <c r="D10878" s="10">
        <v>1.592024725E9</v>
      </c>
      <c r="E10878" s="25">
        <v>0.04563178</v>
      </c>
      <c r="G10878" s="25"/>
    </row>
    <row r="10879">
      <c r="A10879" s="4" t="s">
        <v>25561</v>
      </c>
      <c r="B10879" s="4" t="s">
        <v>1790</v>
      </c>
      <c r="C10879" s="4" t="s">
        <v>4288</v>
      </c>
      <c r="D10879" s="10">
        <v>1.591236971E9</v>
      </c>
      <c r="E10879" s="25">
        <v>0.04563178</v>
      </c>
      <c r="G10879" s="25"/>
    </row>
    <row r="10880">
      <c r="A10880" s="4" t="s">
        <v>25562</v>
      </c>
      <c r="B10880" s="4" t="s">
        <v>16971</v>
      </c>
      <c r="C10880" s="4" t="s">
        <v>2430</v>
      </c>
      <c r="D10880" s="10">
        <v>1.591094313E9</v>
      </c>
      <c r="E10880" s="25">
        <v>0.045604054</v>
      </c>
      <c r="G10880" s="25"/>
    </row>
    <row r="10881">
      <c r="A10881" s="4" t="s">
        <v>25563</v>
      </c>
      <c r="B10881" s="4" t="s">
        <v>3673</v>
      </c>
      <c r="C10881" s="4" t="s">
        <v>9482</v>
      </c>
      <c r="D10881" s="10">
        <v>1.591057469E9</v>
      </c>
      <c r="E10881" s="25">
        <v>0.04556787</v>
      </c>
      <c r="G10881" s="25"/>
    </row>
    <row r="10882">
      <c r="A10882" s="4" t="s">
        <v>25564</v>
      </c>
      <c r="B10882" s="4" t="s">
        <v>13376</v>
      </c>
      <c r="C10882" s="4" t="s">
        <v>236</v>
      </c>
      <c r="D10882" s="10">
        <v>1.591379888E9</v>
      </c>
      <c r="E10882" s="25">
        <v>0.04549032</v>
      </c>
      <c r="G10882" s="25"/>
    </row>
    <row r="10883">
      <c r="A10883" s="4" t="s">
        <v>25564</v>
      </c>
      <c r="B10883" s="4" t="s">
        <v>1041</v>
      </c>
      <c r="C10883" s="4" t="s">
        <v>1621</v>
      </c>
      <c r="D10883" s="10">
        <v>1.591131256E9</v>
      </c>
      <c r="E10883" s="25">
        <v>0.04549032</v>
      </c>
      <c r="G10883" s="25"/>
    </row>
    <row r="10884">
      <c r="A10884" s="4" t="s">
        <v>25564</v>
      </c>
      <c r="B10884" s="4" t="s">
        <v>19318</v>
      </c>
      <c r="C10884" s="4" t="s">
        <v>11519</v>
      </c>
      <c r="D10884" s="10">
        <v>1.593374782E9</v>
      </c>
      <c r="E10884" s="25">
        <v>0.04549017</v>
      </c>
      <c r="G10884" s="25"/>
    </row>
    <row r="10885">
      <c r="A10885" s="4" t="s">
        <v>25564</v>
      </c>
      <c r="B10885" s="4" t="s">
        <v>19099</v>
      </c>
      <c r="C10885" s="4" t="s">
        <v>892</v>
      </c>
      <c r="D10885" s="10">
        <v>1.591147988E9</v>
      </c>
      <c r="E10885" s="25">
        <v>0.04549017</v>
      </c>
      <c r="G10885" s="25"/>
    </row>
    <row r="10886">
      <c r="A10886" s="4" t="s">
        <v>25565</v>
      </c>
      <c r="B10886" s="4" t="s">
        <v>14352</v>
      </c>
      <c r="C10886" s="4" t="s">
        <v>2569</v>
      </c>
      <c r="D10886" s="10">
        <v>1.592012334E9</v>
      </c>
      <c r="E10886" s="25">
        <v>0.04545399</v>
      </c>
      <c r="G10886" s="25"/>
    </row>
    <row r="10887">
      <c r="A10887" s="4" t="s">
        <v>25566</v>
      </c>
      <c r="B10887" s="4" t="s">
        <v>13118</v>
      </c>
      <c r="C10887" s="4" t="s">
        <v>8870</v>
      </c>
      <c r="D10887" s="10">
        <v>1.593034038E9</v>
      </c>
      <c r="E10887" s="25">
        <v>0.045321576</v>
      </c>
      <c r="G10887" s="25"/>
    </row>
    <row r="10888">
      <c r="A10888" s="4" t="s">
        <v>25567</v>
      </c>
      <c r="B10888" s="4" t="s">
        <v>14531</v>
      </c>
      <c r="C10888" s="4" t="s">
        <v>7125</v>
      </c>
      <c r="D10888" s="10">
        <v>1.591690401E9</v>
      </c>
      <c r="E10888" s="25">
        <v>0.045289397</v>
      </c>
      <c r="G10888" s="25"/>
    </row>
    <row r="10889">
      <c r="A10889" s="4" t="s">
        <v>25568</v>
      </c>
      <c r="B10889" s="4" t="s">
        <v>5941</v>
      </c>
      <c r="C10889" s="4" t="s">
        <v>4879</v>
      </c>
      <c r="D10889" s="10">
        <v>1.593346366E9</v>
      </c>
      <c r="E10889" s="25">
        <v>0.04525396</v>
      </c>
      <c r="G10889" s="25"/>
    </row>
    <row r="10890">
      <c r="A10890" s="4" t="s">
        <v>25569</v>
      </c>
      <c r="B10890" s="4" t="s">
        <v>16876</v>
      </c>
      <c r="C10890" s="4" t="s">
        <v>6221</v>
      </c>
      <c r="D10890" s="10">
        <v>1.593356792E9</v>
      </c>
      <c r="E10890" s="25">
        <v>0.045167066</v>
      </c>
      <c r="G10890" s="25"/>
    </row>
    <row r="10891">
      <c r="A10891" s="4" t="s">
        <v>25570</v>
      </c>
      <c r="B10891" s="4" t="s">
        <v>13542</v>
      </c>
      <c r="C10891" s="4" t="s">
        <v>11615</v>
      </c>
      <c r="D10891" s="10">
        <v>1.591546842E9</v>
      </c>
      <c r="E10891" s="25">
        <v>0.045016408</v>
      </c>
      <c r="G10891" s="25"/>
    </row>
    <row r="10892">
      <c r="A10892" s="4" t="s">
        <v>25571</v>
      </c>
      <c r="B10892" s="4" t="s">
        <v>25572</v>
      </c>
      <c r="C10892" s="4" t="s">
        <v>1246</v>
      </c>
      <c r="D10892" s="10">
        <v>1.592429057E9</v>
      </c>
      <c r="E10892" s="25">
        <v>0.044934854</v>
      </c>
      <c r="G10892" s="25"/>
    </row>
    <row r="10893">
      <c r="A10893" s="4" t="s">
        <v>25573</v>
      </c>
      <c r="B10893" s="4" t="s">
        <v>6282</v>
      </c>
      <c r="C10893" s="4" t="s">
        <v>11121</v>
      </c>
      <c r="D10893" s="10">
        <v>1.592161849E9</v>
      </c>
      <c r="E10893" s="25">
        <v>0.044908017</v>
      </c>
      <c r="G10893" s="25"/>
    </row>
    <row r="10894">
      <c r="A10894" s="4" t="s">
        <v>25574</v>
      </c>
      <c r="B10894" s="10">
        <v>1.9830602E7</v>
      </c>
      <c r="C10894" s="4" t="s">
        <v>7022</v>
      </c>
      <c r="D10894" s="10">
        <v>1.592013056E9</v>
      </c>
      <c r="E10894" s="25">
        <v>0.044907868</v>
      </c>
      <c r="G10894" s="25"/>
    </row>
    <row r="10895">
      <c r="A10895" s="4" t="s">
        <v>25575</v>
      </c>
      <c r="B10895" s="4" t="s">
        <v>16889</v>
      </c>
      <c r="C10895" s="4" t="s">
        <v>9128</v>
      </c>
      <c r="D10895" s="10">
        <v>1.591373938E9</v>
      </c>
      <c r="E10895" s="25">
        <v>0.0448834</v>
      </c>
      <c r="G10895" s="25"/>
    </row>
    <row r="10896">
      <c r="A10896" s="4" t="s">
        <v>25576</v>
      </c>
      <c r="B10896" s="4" t="s">
        <v>13270</v>
      </c>
      <c r="C10896" s="4" t="s">
        <v>2396</v>
      </c>
      <c r="D10896" s="10">
        <v>1.592128705E9</v>
      </c>
      <c r="E10896" s="25">
        <v>0.044875097</v>
      </c>
      <c r="G10896" s="25"/>
    </row>
    <row r="10897">
      <c r="A10897" s="4" t="s">
        <v>25577</v>
      </c>
      <c r="B10897" s="4" t="s">
        <v>14472</v>
      </c>
      <c r="C10897" s="4" t="s">
        <v>8456</v>
      </c>
      <c r="D10897" s="10">
        <v>1.591908592E9</v>
      </c>
      <c r="E10897" s="25">
        <v>0.044867977</v>
      </c>
      <c r="G10897" s="25"/>
    </row>
    <row r="10898">
      <c r="A10898" s="22" t="s">
        <v>25578</v>
      </c>
      <c r="B10898" s="4" t="s">
        <v>23206</v>
      </c>
      <c r="C10898" s="4" t="s">
        <v>1034</v>
      </c>
      <c r="D10898" s="10">
        <v>1.591807696E9</v>
      </c>
      <c r="E10898" s="25">
        <v>0.044840693</v>
      </c>
      <c r="G10898" s="25"/>
    </row>
    <row r="10899">
      <c r="A10899" s="22" t="s">
        <v>25578</v>
      </c>
      <c r="B10899" s="4" t="s">
        <v>23206</v>
      </c>
      <c r="C10899" s="4" t="s">
        <v>3198</v>
      </c>
      <c r="D10899" s="10">
        <v>1.591765632E9</v>
      </c>
      <c r="E10899" s="25">
        <v>0.044840693</v>
      </c>
      <c r="G10899" s="25"/>
    </row>
    <row r="10900">
      <c r="A10900" s="22" t="s">
        <v>25578</v>
      </c>
      <c r="B10900" s="4" t="s">
        <v>23206</v>
      </c>
      <c r="C10900" s="4" t="s">
        <v>5809</v>
      </c>
      <c r="D10900" s="10">
        <v>1.591045674E9</v>
      </c>
      <c r="E10900" s="25">
        <v>0.044840693</v>
      </c>
      <c r="G10900" s="25"/>
    </row>
    <row r="10901">
      <c r="A10901" s="22" t="s">
        <v>25578</v>
      </c>
      <c r="B10901" s="4" t="s">
        <v>23206</v>
      </c>
      <c r="C10901" s="4" t="s">
        <v>9522</v>
      </c>
      <c r="D10901" s="10">
        <v>1.591803691E9</v>
      </c>
      <c r="E10901" s="25">
        <v>0.044840693</v>
      </c>
      <c r="G10901" s="25"/>
    </row>
    <row r="10902">
      <c r="A10902" s="22" t="s">
        <v>25578</v>
      </c>
      <c r="B10902" s="4" t="s">
        <v>23206</v>
      </c>
      <c r="C10902" s="4" t="s">
        <v>11836</v>
      </c>
      <c r="D10902" s="10">
        <v>1.591740707E9</v>
      </c>
      <c r="E10902" s="25">
        <v>0.044840693</v>
      </c>
      <c r="G10902" s="25"/>
    </row>
    <row r="10903">
      <c r="A10903" s="22" t="s">
        <v>25578</v>
      </c>
      <c r="B10903" s="4" t="s">
        <v>23206</v>
      </c>
      <c r="C10903" s="4" t="s">
        <v>8675</v>
      </c>
      <c r="D10903" s="10">
        <v>1.591709118E9</v>
      </c>
      <c r="E10903" s="25">
        <v>0.044840693</v>
      </c>
      <c r="G10903" s="25"/>
    </row>
    <row r="10904">
      <c r="A10904" s="22" t="s">
        <v>25578</v>
      </c>
      <c r="B10904" s="4" t="s">
        <v>23206</v>
      </c>
      <c r="C10904" s="4" t="s">
        <v>6356</v>
      </c>
      <c r="D10904" s="10">
        <v>1.591662948E9</v>
      </c>
      <c r="E10904" s="25">
        <v>0.044840693</v>
      </c>
      <c r="G10904" s="25"/>
    </row>
    <row r="10905">
      <c r="A10905" s="22" t="s">
        <v>25578</v>
      </c>
      <c r="B10905" s="4" t="s">
        <v>23206</v>
      </c>
      <c r="C10905" s="4" t="s">
        <v>6088</v>
      </c>
      <c r="D10905" s="10">
        <v>1.591700566E9</v>
      </c>
      <c r="E10905" s="25">
        <v>0.044840693</v>
      </c>
      <c r="G10905" s="25"/>
    </row>
    <row r="10906">
      <c r="A10906" s="22" t="s">
        <v>25578</v>
      </c>
      <c r="B10906" s="4" t="s">
        <v>23206</v>
      </c>
      <c r="C10906" s="4" t="s">
        <v>11963</v>
      </c>
      <c r="D10906" s="10">
        <v>1.591715986E9</v>
      </c>
      <c r="E10906" s="25">
        <v>0.044840693</v>
      </c>
      <c r="G10906" s="25"/>
    </row>
    <row r="10907">
      <c r="A10907" s="22" t="s">
        <v>25578</v>
      </c>
      <c r="B10907" s="4" t="s">
        <v>23206</v>
      </c>
      <c r="C10907" s="4" t="s">
        <v>10282</v>
      </c>
      <c r="D10907" s="10">
        <v>1.591838348E9</v>
      </c>
      <c r="E10907" s="25">
        <v>0.044840693</v>
      </c>
      <c r="G10907" s="25"/>
    </row>
    <row r="10908">
      <c r="A10908" s="22" t="s">
        <v>25578</v>
      </c>
      <c r="B10908" s="4" t="s">
        <v>23206</v>
      </c>
      <c r="C10908" s="4" t="s">
        <v>5927</v>
      </c>
      <c r="D10908" s="10">
        <v>1.591650485E9</v>
      </c>
      <c r="E10908" s="25">
        <v>0.0448401</v>
      </c>
      <c r="G10908" s="25"/>
    </row>
    <row r="10909">
      <c r="A10909" s="22" t="s">
        <v>25578</v>
      </c>
      <c r="B10909" s="4" t="s">
        <v>23206</v>
      </c>
      <c r="C10909" s="4" t="s">
        <v>5835</v>
      </c>
      <c r="D10909" s="10">
        <v>1.591732303E9</v>
      </c>
      <c r="E10909" s="25">
        <v>0.0448401</v>
      </c>
      <c r="G10909" s="25"/>
    </row>
    <row r="10910">
      <c r="A10910" s="4" t="s">
        <v>25579</v>
      </c>
      <c r="B10910" s="4" t="s">
        <v>1715</v>
      </c>
      <c r="C10910" s="4" t="s">
        <v>11019</v>
      </c>
      <c r="D10910" s="10">
        <v>1.593283042E9</v>
      </c>
      <c r="E10910" s="25">
        <v>0.044832837</v>
      </c>
      <c r="G10910" s="25"/>
    </row>
    <row r="10911">
      <c r="A10911" s="4" t="s">
        <v>25580</v>
      </c>
      <c r="B10911" s="4" t="s">
        <v>13663</v>
      </c>
      <c r="C10911" s="4" t="s">
        <v>12347</v>
      </c>
      <c r="D10911" s="10">
        <v>1.592093656E9</v>
      </c>
      <c r="E10911" s="25">
        <v>0.044830907</v>
      </c>
      <c r="G10911" s="25"/>
    </row>
    <row r="10912">
      <c r="A10912" s="4" t="s">
        <v>25581</v>
      </c>
      <c r="B10912" s="4" t="s">
        <v>25582</v>
      </c>
      <c r="C10912" s="4" t="s">
        <v>6032</v>
      </c>
      <c r="D10912" s="10">
        <v>1.593403523E9</v>
      </c>
      <c r="E10912" s="25">
        <v>0.04479695</v>
      </c>
      <c r="G10912" s="25"/>
    </row>
    <row r="10913">
      <c r="A10913" s="4" t="s">
        <v>25583</v>
      </c>
      <c r="B10913" s="4" t="s">
        <v>24600</v>
      </c>
      <c r="C10913" s="4" t="s">
        <v>6570</v>
      </c>
      <c r="D10913" s="10">
        <v>1.592082957E9</v>
      </c>
      <c r="E10913" s="25">
        <v>0.04471258</v>
      </c>
      <c r="G10913" s="25"/>
    </row>
    <row r="10914">
      <c r="A10914" s="4" t="s">
        <v>25584</v>
      </c>
      <c r="B10914" s="4" t="s">
        <v>2065</v>
      </c>
      <c r="C10914" s="4" t="s">
        <v>8573</v>
      </c>
      <c r="D10914" s="10">
        <v>1.59285985E9</v>
      </c>
      <c r="E10914" s="25">
        <v>0.044561036</v>
      </c>
      <c r="G10914" s="25"/>
    </row>
    <row r="10915">
      <c r="A10915" s="4" t="s">
        <v>25585</v>
      </c>
      <c r="B10915" s="4" t="s">
        <v>2750</v>
      </c>
      <c r="C10915" s="4" t="s">
        <v>7743</v>
      </c>
      <c r="D10915" s="10">
        <v>1.591293536E9</v>
      </c>
      <c r="E10915" s="25">
        <v>0.04449935</v>
      </c>
      <c r="G10915" s="25"/>
    </row>
    <row r="10916">
      <c r="A10916" s="4" t="s">
        <v>25586</v>
      </c>
      <c r="B10916" s="4" t="s">
        <v>3294</v>
      </c>
      <c r="C10916" s="4" t="s">
        <v>8768</v>
      </c>
      <c r="D10916" s="10">
        <v>1.593273951E9</v>
      </c>
      <c r="E10916" s="25">
        <v>0.04428627</v>
      </c>
      <c r="G10916" s="25"/>
    </row>
    <row r="10917">
      <c r="A10917" s="4" t="s">
        <v>25587</v>
      </c>
      <c r="B10917" s="4" t="s">
        <v>14114</v>
      </c>
      <c r="C10917" s="4" t="s">
        <v>12501</v>
      </c>
      <c r="D10917" s="10">
        <v>1.592800573E9</v>
      </c>
      <c r="E10917" s="25">
        <v>0.044236</v>
      </c>
      <c r="G10917" s="25"/>
    </row>
    <row r="10918">
      <c r="A10918" s="4" t="s">
        <v>25588</v>
      </c>
      <c r="B10918" s="4" t="s">
        <v>14018</v>
      </c>
      <c r="C10918" s="4" t="s">
        <v>8093</v>
      </c>
      <c r="D10918" s="10">
        <v>1.593518915E9</v>
      </c>
      <c r="E10918" s="25">
        <v>0.044234518</v>
      </c>
      <c r="G10918" s="25"/>
    </row>
    <row r="10919">
      <c r="A10919" s="22" t="s">
        <v>25589</v>
      </c>
      <c r="B10919" s="4" t="s">
        <v>14472</v>
      </c>
      <c r="C10919" s="4" t="s">
        <v>7578</v>
      </c>
      <c r="D10919" s="10">
        <v>1.593475728E9</v>
      </c>
      <c r="E10919" s="25">
        <v>0.04422221</v>
      </c>
      <c r="G10919" s="25"/>
    </row>
    <row r="10920">
      <c r="A10920" s="4" t="s">
        <v>25590</v>
      </c>
      <c r="B10920" s="4" t="s">
        <v>4954</v>
      </c>
      <c r="C10920" s="4" t="s">
        <v>4931</v>
      </c>
      <c r="D10920" s="10">
        <v>1.596176685E9</v>
      </c>
      <c r="E10920" s="25">
        <v>0.044175502</v>
      </c>
      <c r="G10920" s="25"/>
    </row>
    <row r="10921">
      <c r="A10921" s="4" t="s">
        <v>25591</v>
      </c>
      <c r="B10921" s="4" t="s">
        <v>1989</v>
      </c>
      <c r="C10921" s="4" t="s">
        <v>10262</v>
      </c>
      <c r="D10921" s="10">
        <v>1.593356447E9</v>
      </c>
      <c r="E10921" s="25">
        <v>0.0439771</v>
      </c>
      <c r="G10921" s="25"/>
    </row>
    <row r="10922">
      <c r="A10922" s="22" t="s">
        <v>25592</v>
      </c>
      <c r="B10922" s="4" t="s">
        <v>13287</v>
      </c>
      <c r="C10922" s="4" t="s">
        <v>11045</v>
      </c>
      <c r="D10922" s="10">
        <v>1.593287851E9</v>
      </c>
      <c r="E10922" s="25">
        <v>0.0439685</v>
      </c>
      <c r="G10922" s="25"/>
    </row>
    <row r="10923">
      <c r="A10923" s="24" t="s">
        <v>25593</v>
      </c>
      <c r="B10923" s="4" t="s">
        <v>1595</v>
      </c>
      <c r="C10923" s="4" t="s">
        <v>11757</v>
      </c>
      <c r="D10923" s="10">
        <v>1.591551428E9</v>
      </c>
      <c r="E10923" s="25">
        <v>0.04387004</v>
      </c>
      <c r="G10923" s="25"/>
    </row>
    <row r="10924">
      <c r="A10924" s="22" t="s">
        <v>25594</v>
      </c>
      <c r="B10924" s="4" t="s">
        <v>15715</v>
      </c>
      <c r="C10924" s="4" t="s">
        <v>1284</v>
      </c>
      <c r="D10924" s="10">
        <v>1.5923136E9</v>
      </c>
      <c r="E10924" s="25">
        <v>0.043859363</v>
      </c>
      <c r="G10924" s="25"/>
    </row>
    <row r="10925">
      <c r="A10925" s="4" t="s">
        <v>25595</v>
      </c>
      <c r="B10925" s="4" t="s">
        <v>25242</v>
      </c>
      <c r="C10925" s="4" t="s">
        <v>575</v>
      </c>
      <c r="D10925" s="10">
        <v>1.592879822E9</v>
      </c>
      <c r="E10925" s="25">
        <v>0.043855064</v>
      </c>
      <c r="G10925" s="25"/>
    </row>
    <row r="10926">
      <c r="A10926" s="4" t="s">
        <v>25596</v>
      </c>
      <c r="B10926" s="4" t="s">
        <v>14114</v>
      </c>
      <c r="C10926" s="4" t="s">
        <v>4828</v>
      </c>
      <c r="D10926" s="10">
        <v>1.591417036E9</v>
      </c>
      <c r="E10926" s="25">
        <v>0.043847054</v>
      </c>
      <c r="G10926" s="25"/>
    </row>
    <row r="10927">
      <c r="A10927" s="4" t="s">
        <v>25597</v>
      </c>
      <c r="B10927" s="4" t="s">
        <v>20339</v>
      </c>
      <c r="C10927" s="4" t="s">
        <v>2963</v>
      </c>
      <c r="D10927" s="10">
        <v>1.591286043E9</v>
      </c>
      <c r="E10927" s="25">
        <v>0.04384053</v>
      </c>
      <c r="G10927" s="25"/>
    </row>
    <row r="10928">
      <c r="A10928" s="22" t="s">
        <v>25598</v>
      </c>
      <c r="B10928" s="4" t="s">
        <v>886</v>
      </c>
      <c r="C10928" s="4" t="s">
        <v>8285</v>
      </c>
      <c r="D10928" s="10">
        <v>1.591823444E9</v>
      </c>
      <c r="E10928" s="25">
        <v>0.043792043</v>
      </c>
      <c r="G10928" s="25"/>
    </row>
    <row r="10929">
      <c r="A10929" s="4" t="s">
        <v>25599</v>
      </c>
      <c r="B10929" s="4" t="s">
        <v>17062</v>
      </c>
      <c r="C10929" s="4" t="s">
        <v>8359</v>
      </c>
      <c r="D10929" s="10">
        <v>1.592400045E9</v>
      </c>
      <c r="E10929" s="25">
        <v>0.043720275</v>
      </c>
      <c r="G10929" s="25"/>
    </row>
    <row r="10930">
      <c r="A10930" s="4" t="s">
        <v>25600</v>
      </c>
      <c r="B10930" s="4" t="s">
        <v>13663</v>
      </c>
      <c r="C10930" s="4" t="s">
        <v>12564</v>
      </c>
      <c r="D10930" s="10">
        <v>1.591583756E9</v>
      </c>
      <c r="E10930" s="25">
        <v>0.04367846</v>
      </c>
      <c r="G10930" s="25"/>
    </row>
    <row r="10931">
      <c r="A10931" s="4" t="s">
        <v>25601</v>
      </c>
      <c r="B10931" s="4" t="s">
        <v>17276</v>
      </c>
      <c r="C10931" s="4" t="s">
        <v>466</v>
      </c>
      <c r="D10931" s="10">
        <v>1.59248294E9</v>
      </c>
      <c r="E10931" s="25">
        <v>0.043594085</v>
      </c>
      <c r="G10931" s="25"/>
    </row>
    <row r="10932">
      <c r="A10932" s="24" t="s">
        <v>25602</v>
      </c>
      <c r="B10932" s="4" t="s">
        <v>872</v>
      </c>
      <c r="C10932" s="4" t="s">
        <v>12010</v>
      </c>
      <c r="D10932" s="10">
        <v>1.591999759E9</v>
      </c>
      <c r="E10932" s="25">
        <v>0.043545153</v>
      </c>
      <c r="G10932" s="25"/>
    </row>
    <row r="10933">
      <c r="A10933" s="4" t="s">
        <v>25603</v>
      </c>
      <c r="B10933" s="4" t="s">
        <v>1057</v>
      </c>
      <c r="C10933" s="4" t="s">
        <v>4977</v>
      </c>
      <c r="D10933" s="10">
        <v>1.592247311E9</v>
      </c>
      <c r="E10933" s="25">
        <v>0.043447733</v>
      </c>
      <c r="G10933" s="25"/>
    </row>
    <row r="10934">
      <c r="A10934" s="4" t="s">
        <v>25604</v>
      </c>
      <c r="B10934" s="4" t="s">
        <v>25572</v>
      </c>
      <c r="C10934" s="4" t="s">
        <v>6296</v>
      </c>
      <c r="D10934" s="10">
        <v>1.592422303E9</v>
      </c>
      <c r="E10934" s="25">
        <v>0.043417186</v>
      </c>
      <c r="G10934" s="25"/>
    </row>
    <row r="10935">
      <c r="A10935" s="4" t="s">
        <v>25605</v>
      </c>
      <c r="B10935" s="4" t="s">
        <v>19228</v>
      </c>
      <c r="C10935" s="4" t="s">
        <v>2019</v>
      </c>
      <c r="D10935" s="10">
        <v>1.592868975E9</v>
      </c>
      <c r="E10935" s="25">
        <v>0.04328907</v>
      </c>
      <c r="G10935" s="25"/>
    </row>
    <row r="10936">
      <c r="A10936" s="4" t="s">
        <v>25606</v>
      </c>
      <c r="B10936" s="4" t="s">
        <v>10192</v>
      </c>
      <c r="C10936" s="4" t="s">
        <v>2085</v>
      </c>
      <c r="D10936" s="10">
        <v>1.592668326E9</v>
      </c>
      <c r="E10936" s="25">
        <v>0.043275725</v>
      </c>
      <c r="G10936" s="25"/>
    </row>
    <row r="10937">
      <c r="A10937" s="4" t="s">
        <v>25607</v>
      </c>
      <c r="B10937" s="4" t="s">
        <v>13813</v>
      </c>
      <c r="C10937" s="4" t="s">
        <v>383</v>
      </c>
      <c r="D10937" s="10">
        <v>1.593130925E9</v>
      </c>
      <c r="E10937" s="25">
        <v>0.04320188</v>
      </c>
      <c r="G10937" s="25"/>
    </row>
    <row r="10938">
      <c r="A10938" s="4" t="s">
        <v>25608</v>
      </c>
      <c r="B10938" s="4" t="s">
        <v>25609</v>
      </c>
      <c r="C10938" s="4" t="s">
        <v>2143</v>
      </c>
      <c r="D10938" s="10">
        <v>1.591831582E9</v>
      </c>
      <c r="E10938" s="25">
        <v>0.043200247</v>
      </c>
      <c r="G10938" s="25"/>
    </row>
    <row r="10939">
      <c r="A10939" s="4" t="s">
        <v>25610</v>
      </c>
      <c r="B10939" s="4" t="s">
        <v>11591</v>
      </c>
      <c r="C10939" s="4" t="s">
        <v>10221</v>
      </c>
      <c r="D10939" s="10">
        <v>1.592068114E9</v>
      </c>
      <c r="E10939" s="25">
        <v>0.043192834</v>
      </c>
      <c r="G10939" s="25"/>
    </row>
    <row r="10940">
      <c r="A10940" s="4" t="s">
        <v>25611</v>
      </c>
      <c r="B10940" s="4" t="s">
        <v>10192</v>
      </c>
      <c r="C10940" s="4" t="s">
        <v>4757</v>
      </c>
      <c r="D10940" s="10">
        <v>1.592836988E9</v>
      </c>
      <c r="E10940" s="25">
        <v>0.043182455</v>
      </c>
      <c r="G10940" s="25"/>
    </row>
    <row r="10941">
      <c r="A10941" s="4" t="s">
        <v>25612</v>
      </c>
      <c r="B10941" s="4" t="s">
        <v>24422</v>
      </c>
      <c r="C10941" s="4" t="s">
        <v>830</v>
      </c>
      <c r="D10941" s="10">
        <v>1.591779152E9</v>
      </c>
      <c r="E10941" s="25">
        <v>0.043169998</v>
      </c>
      <c r="G10941" s="25"/>
    </row>
    <row r="10942">
      <c r="A10942" s="4" t="s">
        <v>25613</v>
      </c>
      <c r="B10942" s="4" t="s">
        <v>13108</v>
      </c>
      <c r="C10942" s="4" t="s">
        <v>3149</v>
      </c>
      <c r="D10942" s="10">
        <v>1.592164172E9</v>
      </c>
      <c r="E10942" s="25">
        <v>0.043163326</v>
      </c>
      <c r="G10942" s="25"/>
    </row>
    <row r="10943">
      <c r="A10943" s="4" t="s">
        <v>25614</v>
      </c>
      <c r="B10943" s="4" t="s">
        <v>18420</v>
      </c>
      <c r="C10943" s="4" t="s">
        <v>3213</v>
      </c>
      <c r="D10943" s="10">
        <v>1.592977952E9</v>
      </c>
      <c r="E10943" s="25">
        <v>0.043141972</v>
      </c>
      <c r="G10943" s="25"/>
    </row>
    <row r="10944">
      <c r="A10944" s="4" t="s">
        <v>25615</v>
      </c>
      <c r="B10944" s="4" t="s">
        <v>16471</v>
      </c>
      <c r="C10944" s="4" t="s">
        <v>11669</v>
      </c>
      <c r="D10944" s="10">
        <v>1.593135769E9</v>
      </c>
      <c r="E10944" s="25">
        <v>0.04314064</v>
      </c>
      <c r="G10944" s="25"/>
    </row>
    <row r="10945">
      <c r="A10945" s="22" t="s">
        <v>25616</v>
      </c>
      <c r="B10945" s="4" t="s">
        <v>23206</v>
      </c>
      <c r="C10945" s="4" t="s">
        <v>3368</v>
      </c>
      <c r="D10945" s="10">
        <v>1.591251676E9</v>
      </c>
      <c r="E10945" s="25">
        <v>0.0431224</v>
      </c>
      <c r="G10945" s="25"/>
    </row>
    <row r="10946">
      <c r="A10946" s="4" t="s">
        <v>25617</v>
      </c>
      <c r="B10946" s="4" t="s">
        <v>4351</v>
      </c>
      <c r="C10946" s="4" t="s">
        <v>6288</v>
      </c>
      <c r="D10946" s="10">
        <v>1.591827091E9</v>
      </c>
      <c r="E10946" s="25">
        <v>0.043076135</v>
      </c>
      <c r="G10946" s="25"/>
    </row>
    <row r="10947">
      <c r="A10947" s="4" t="s">
        <v>25618</v>
      </c>
      <c r="B10947" s="4" t="s">
        <v>13643</v>
      </c>
      <c r="C10947" s="4" t="s">
        <v>9241</v>
      </c>
      <c r="D10947" s="10">
        <v>1.592682793E9</v>
      </c>
      <c r="E10947" s="25">
        <v>0.043071244</v>
      </c>
      <c r="G10947" s="25"/>
    </row>
    <row r="10948">
      <c r="A10948" s="22" t="s">
        <v>25619</v>
      </c>
      <c r="B10948" s="4" t="s">
        <v>13601</v>
      </c>
      <c r="C10948" s="4" t="s">
        <v>6130</v>
      </c>
      <c r="D10948" s="10">
        <v>1.593482768E9</v>
      </c>
      <c r="E10948" s="25">
        <v>0.043041438</v>
      </c>
      <c r="G10948" s="25"/>
    </row>
    <row r="10949">
      <c r="A10949" s="22" t="s">
        <v>25620</v>
      </c>
      <c r="B10949" s="4" t="s">
        <v>1057</v>
      </c>
      <c r="C10949" s="4" t="s">
        <v>12128</v>
      </c>
      <c r="D10949" s="10">
        <v>1.592247584E9</v>
      </c>
      <c r="E10949" s="25">
        <v>0.04301816</v>
      </c>
      <c r="G10949" s="25"/>
    </row>
    <row r="10950">
      <c r="A10950" s="4" t="s">
        <v>25621</v>
      </c>
      <c r="B10950" s="4" t="s">
        <v>13663</v>
      </c>
      <c r="C10950" s="4" t="s">
        <v>5311</v>
      </c>
      <c r="D10950" s="10">
        <v>1.591664171E9</v>
      </c>
      <c r="E10950" s="25">
        <v>0.04293779</v>
      </c>
      <c r="G10950" s="25"/>
    </row>
    <row r="10951">
      <c r="A10951" s="4" t="s">
        <v>25622</v>
      </c>
      <c r="B10951" s="4" t="s">
        <v>15588</v>
      </c>
      <c r="C10951" s="4" t="s">
        <v>4348</v>
      </c>
      <c r="D10951" s="10">
        <v>1.591251028E9</v>
      </c>
      <c r="E10951" s="25">
        <v>0.042868394</v>
      </c>
      <c r="G10951" s="25"/>
    </row>
    <row r="10952">
      <c r="A10952" s="4" t="s">
        <v>25623</v>
      </c>
      <c r="B10952" s="4" t="s">
        <v>6282</v>
      </c>
      <c r="C10952" s="4" t="s">
        <v>1179</v>
      </c>
      <c r="D10952" s="10">
        <v>1.592151161E9</v>
      </c>
      <c r="E10952" s="25">
        <v>0.042725153</v>
      </c>
      <c r="G10952" s="25"/>
    </row>
    <row r="10953">
      <c r="A10953" s="4" t="s">
        <v>25624</v>
      </c>
      <c r="B10953" s="4" t="s">
        <v>25625</v>
      </c>
      <c r="C10953" s="4" t="s">
        <v>156</v>
      </c>
      <c r="D10953" s="10">
        <v>1.593214948E9</v>
      </c>
      <c r="E10953" s="25">
        <v>0.04269431</v>
      </c>
      <c r="G10953" s="25"/>
    </row>
    <row r="10954">
      <c r="A10954" s="4" t="s">
        <v>25626</v>
      </c>
      <c r="B10954" s="4" t="s">
        <v>13246</v>
      </c>
      <c r="C10954" s="4" t="s">
        <v>12128</v>
      </c>
      <c r="D10954" s="10">
        <v>1.59216519E9</v>
      </c>
      <c r="E10954" s="25">
        <v>0.042687044</v>
      </c>
      <c r="G10954" s="25"/>
    </row>
    <row r="10955">
      <c r="A10955" s="4" t="s">
        <v>25627</v>
      </c>
      <c r="B10955" s="4" t="s">
        <v>14218</v>
      </c>
      <c r="C10955" s="4" t="s">
        <v>424</v>
      </c>
      <c r="D10955" s="10">
        <v>1.591653228E9</v>
      </c>
      <c r="E10955" s="25">
        <v>0.04262966</v>
      </c>
      <c r="G10955" s="25"/>
    </row>
    <row r="10956">
      <c r="A10956" s="4" t="s">
        <v>25628</v>
      </c>
      <c r="B10956" s="4" t="s">
        <v>13819</v>
      </c>
      <c r="C10956" s="4" t="s">
        <v>10494</v>
      </c>
      <c r="D10956" s="10">
        <v>1.593228469E9</v>
      </c>
      <c r="E10956" s="25">
        <v>0.04261127</v>
      </c>
      <c r="G10956" s="25"/>
    </row>
    <row r="10957">
      <c r="A10957" s="4" t="s">
        <v>25629</v>
      </c>
      <c r="B10957" s="4" t="s">
        <v>14844</v>
      </c>
      <c r="C10957" s="4" t="s">
        <v>12350</v>
      </c>
      <c r="D10957" s="10">
        <v>1.593369693E9</v>
      </c>
      <c r="E10957" s="25">
        <v>0.042532533</v>
      </c>
      <c r="G10957" s="25"/>
    </row>
    <row r="10958">
      <c r="A10958" s="4" t="s">
        <v>25630</v>
      </c>
      <c r="B10958" s="4" t="s">
        <v>951</v>
      </c>
      <c r="C10958" s="4" t="s">
        <v>3893</v>
      </c>
      <c r="D10958" s="10">
        <v>1.592803914E9</v>
      </c>
      <c r="E10958" s="25">
        <v>0.04252675</v>
      </c>
      <c r="G10958" s="25"/>
    </row>
    <row r="10959">
      <c r="A10959" s="4" t="s">
        <v>25631</v>
      </c>
      <c r="B10959" s="4" t="s">
        <v>16738</v>
      </c>
      <c r="C10959" s="4" t="s">
        <v>11257</v>
      </c>
      <c r="D10959" s="10">
        <v>1.592800289E9</v>
      </c>
      <c r="E10959" s="25">
        <v>0.04236023</v>
      </c>
      <c r="G10959" s="25"/>
    </row>
    <row r="10960">
      <c r="A10960" s="4" t="s">
        <v>25632</v>
      </c>
      <c r="B10960" s="4" t="s">
        <v>1057</v>
      </c>
      <c r="C10960" s="4" t="s">
        <v>8471</v>
      </c>
      <c r="D10960" s="10">
        <v>1.593533575E9</v>
      </c>
      <c r="E10960" s="25">
        <v>0.04232583</v>
      </c>
      <c r="G10960" s="25"/>
    </row>
    <row r="10961">
      <c r="A10961" s="4" t="s">
        <v>25633</v>
      </c>
      <c r="B10961" s="4" t="s">
        <v>3886</v>
      </c>
      <c r="C10961" s="4" t="s">
        <v>4283</v>
      </c>
      <c r="D10961" s="10">
        <v>1.593477165E9</v>
      </c>
      <c r="E10961" s="25">
        <v>0.042272</v>
      </c>
      <c r="G10961" s="25"/>
    </row>
    <row r="10962">
      <c r="A10962" s="4" t="s">
        <v>25634</v>
      </c>
      <c r="B10962" s="4" t="s">
        <v>1067</v>
      </c>
      <c r="C10962" s="4" t="s">
        <v>6241</v>
      </c>
      <c r="D10962" s="10">
        <v>1.592790435E9</v>
      </c>
      <c r="E10962" s="25">
        <v>0.04223849</v>
      </c>
      <c r="G10962" s="25"/>
    </row>
    <row r="10963">
      <c r="A10963" s="4" t="s">
        <v>25635</v>
      </c>
      <c r="B10963" s="4" t="s">
        <v>25636</v>
      </c>
      <c r="C10963" s="4" t="s">
        <v>2868</v>
      </c>
      <c r="D10963" s="10">
        <v>1.593297073E9</v>
      </c>
      <c r="E10963" s="25">
        <v>0.04214685</v>
      </c>
      <c r="G10963" s="25"/>
    </row>
    <row r="10964">
      <c r="A10964" s="4" t="s">
        <v>25637</v>
      </c>
      <c r="B10964" s="4" t="s">
        <v>14970</v>
      </c>
      <c r="C10964" s="4" t="s">
        <v>6229</v>
      </c>
      <c r="D10964" s="10">
        <v>1.592494816E9</v>
      </c>
      <c r="E10964" s="25">
        <v>0.04209258</v>
      </c>
      <c r="G10964" s="25"/>
    </row>
    <row r="10965">
      <c r="A10965" s="22" t="s">
        <v>25638</v>
      </c>
      <c r="B10965" s="4" t="s">
        <v>12250</v>
      </c>
      <c r="C10965" s="4" t="s">
        <v>12094</v>
      </c>
      <c r="D10965" s="10">
        <v>1.592847453E9</v>
      </c>
      <c r="E10965" s="25">
        <v>0.042087093</v>
      </c>
      <c r="G10965" s="25"/>
    </row>
    <row r="10966">
      <c r="A10966" s="22" t="s">
        <v>25639</v>
      </c>
      <c r="B10966" s="4" t="s">
        <v>4826</v>
      </c>
      <c r="C10966" s="4" t="s">
        <v>1101</v>
      </c>
      <c r="D10966" s="10">
        <v>1.592501187E9</v>
      </c>
      <c r="E10966" s="25">
        <v>0.042036828</v>
      </c>
      <c r="G10966" s="25"/>
    </row>
    <row r="10967">
      <c r="A10967" s="4" t="s">
        <v>25640</v>
      </c>
      <c r="B10967" s="4" t="s">
        <v>13135</v>
      </c>
      <c r="C10967" s="4" t="s">
        <v>11361</v>
      </c>
      <c r="D10967" s="10">
        <v>1.591287284E9</v>
      </c>
      <c r="E10967" s="25">
        <v>0.04193036</v>
      </c>
      <c r="G10967" s="25"/>
    </row>
    <row r="10968">
      <c r="A10968" s="4" t="s">
        <v>25641</v>
      </c>
      <c r="B10968" s="4" t="s">
        <v>19322</v>
      </c>
      <c r="C10968" s="4" t="s">
        <v>6032</v>
      </c>
      <c r="D10968" s="10">
        <v>1.593537513E9</v>
      </c>
      <c r="E10968" s="25">
        <v>0.04192413</v>
      </c>
      <c r="G10968" s="25"/>
    </row>
    <row r="10969">
      <c r="A10969" s="4" t="s">
        <v>25642</v>
      </c>
      <c r="B10969" s="4" t="s">
        <v>8727</v>
      </c>
      <c r="C10969" s="4" t="s">
        <v>12449</v>
      </c>
      <c r="D10969" s="10">
        <v>1.591387658E9</v>
      </c>
      <c r="E10969" s="25">
        <v>0.041922055</v>
      </c>
      <c r="G10969" s="25"/>
    </row>
    <row r="10970">
      <c r="A10970" s="4" t="s">
        <v>25643</v>
      </c>
      <c r="B10970" s="4" t="s">
        <v>1067</v>
      </c>
      <c r="C10970" s="4" t="s">
        <v>8914</v>
      </c>
      <c r="D10970" s="10">
        <v>1.592547772E9</v>
      </c>
      <c r="E10970" s="25">
        <v>0.041915085</v>
      </c>
      <c r="G10970" s="25"/>
    </row>
    <row r="10971">
      <c r="A10971" s="4" t="s">
        <v>25644</v>
      </c>
      <c r="B10971" s="4" t="s">
        <v>23180</v>
      </c>
      <c r="C10971" s="4" t="s">
        <v>4492</v>
      </c>
      <c r="D10971" s="10">
        <v>1.591118082E9</v>
      </c>
      <c r="E10971" s="25">
        <v>0.04191494</v>
      </c>
      <c r="G10971" s="25"/>
    </row>
    <row r="10972">
      <c r="A10972" s="4" t="s">
        <v>25645</v>
      </c>
      <c r="B10972" s="4" t="s">
        <v>23488</v>
      </c>
      <c r="C10972" s="4" t="s">
        <v>4898</v>
      </c>
      <c r="D10972" s="10">
        <v>1.591367218E9</v>
      </c>
      <c r="E10972" s="25">
        <v>0.041912418</v>
      </c>
      <c r="G10972" s="25"/>
    </row>
    <row r="10973">
      <c r="A10973" s="4" t="s">
        <v>25646</v>
      </c>
      <c r="B10973" s="4" t="s">
        <v>17942</v>
      </c>
      <c r="C10973" s="4" t="s">
        <v>11226</v>
      </c>
      <c r="D10973" s="10">
        <v>1.593416211E9</v>
      </c>
      <c r="E10973" s="25">
        <v>0.04187861</v>
      </c>
      <c r="G10973" s="25"/>
    </row>
    <row r="10974">
      <c r="A10974" s="22" t="s">
        <v>25647</v>
      </c>
      <c r="B10974" s="4" t="s">
        <v>13289</v>
      </c>
      <c r="C10974" s="4" t="s">
        <v>3993</v>
      </c>
      <c r="D10974" s="10">
        <v>1.591215673E9</v>
      </c>
      <c r="E10974" s="25">
        <v>0.041867934</v>
      </c>
      <c r="G10974" s="25"/>
    </row>
    <row r="10975">
      <c r="A10975" s="4" t="s">
        <v>25648</v>
      </c>
      <c r="B10975" s="4" t="s">
        <v>13425</v>
      </c>
      <c r="C10975" s="4" t="s">
        <v>5130</v>
      </c>
      <c r="D10975" s="10">
        <v>1.592495188E9</v>
      </c>
      <c r="E10975" s="25">
        <v>0.04183709</v>
      </c>
      <c r="G10975" s="25"/>
    </row>
    <row r="10976">
      <c r="A10976" s="4" t="s">
        <v>25649</v>
      </c>
      <c r="B10976" s="4" t="s">
        <v>2848</v>
      </c>
      <c r="C10976" s="4" t="s">
        <v>2595</v>
      </c>
      <c r="D10976" s="10">
        <v>1.591478896E9</v>
      </c>
      <c r="E10976" s="25">
        <v>0.041769475</v>
      </c>
      <c r="G10976" s="25"/>
    </row>
    <row r="10977">
      <c r="A10977" s="4" t="s">
        <v>25650</v>
      </c>
      <c r="B10977" s="4" t="s">
        <v>16467</v>
      </c>
      <c r="C10977" s="4" t="s">
        <v>395</v>
      </c>
      <c r="D10977" s="10">
        <v>1.59160383E9</v>
      </c>
      <c r="E10977" s="25">
        <v>0.041761465</v>
      </c>
      <c r="G10977" s="25"/>
    </row>
    <row r="10978">
      <c r="A10978" s="4" t="s">
        <v>25651</v>
      </c>
      <c r="B10978" s="4" t="s">
        <v>22564</v>
      </c>
      <c r="C10978" s="4" t="s">
        <v>12208</v>
      </c>
      <c r="D10978" s="10">
        <v>1.593057617E9</v>
      </c>
      <c r="E10978" s="25">
        <v>0.04167398</v>
      </c>
      <c r="G10978" s="25"/>
    </row>
    <row r="10979">
      <c r="A10979" s="22" t="s">
        <v>25652</v>
      </c>
      <c r="B10979" s="4" t="s">
        <v>930</v>
      </c>
      <c r="C10979" s="4" t="s">
        <v>11480</v>
      </c>
      <c r="D10979" s="10">
        <v>1.592189425E9</v>
      </c>
      <c r="E10979" s="25">
        <v>0.04165945</v>
      </c>
      <c r="G10979" s="25"/>
    </row>
    <row r="10980">
      <c r="A10980" s="4" t="s">
        <v>25653</v>
      </c>
      <c r="B10980" s="4" t="s">
        <v>1336</v>
      </c>
      <c r="C10980" s="4" t="s">
        <v>6808</v>
      </c>
      <c r="D10980" s="10">
        <v>1.591192993E9</v>
      </c>
      <c r="E10980" s="25">
        <v>0.041648474</v>
      </c>
      <c r="G10980" s="25"/>
    </row>
    <row r="10981">
      <c r="A10981" s="4" t="s">
        <v>25654</v>
      </c>
      <c r="B10981" s="4" t="s">
        <v>14109</v>
      </c>
      <c r="C10981" s="4" t="s">
        <v>212</v>
      </c>
      <c r="D10981" s="10">
        <v>1.593205801E9</v>
      </c>
      <c r="E10981" s="25">
        <v>0.041586198</v>
      </c>
      <c r="G10981" s="25"/>
    </row>
    <row r="10982">
      <c r="A10982" s="4" t="s">
        <v>25655</v>
      </c>
      <c r="B10982" s="4" t="s">
        <v>25656</v>
      </c>
      <c r="C10982" s="4" t="s">
        <v>8307</v>
      </c>
      <c r="D10982" s="10">
        <v>1.591920232E9</v>
      </c>
      <c r="E10982" s="25">
        <v>0.04150494</v>
      </c>
      <c r="G10982" s="25"/>
    </row>
    <row r="10983">
      <c r="A10983" s="24" t="s">
        <v>25657</v>
      </c>
      <c r="B10983" s="4" t="s">
        <v>4375</v>
      </c>
      <c r="C10983" s="4" t="s">
        <v>9583</v>
      </c>
      <c r="D10983" s="10">
        <v>1.593490999E9</v>
      </c>
      <c r="E10983" s="25">
        <v>0.04146327</v>
      </c>
      <c r="G10983" s="25"/>
    </row>
    <row r="10984">
      <c r="A10984" s="4" t="s">
        <v>25658</v>
      </c>
      <c r="B10984" s="4" t="s">
        <v>1619</v>
      </c>
      <c r="C10984" s="4" t="s">
        <v>12094</v>
      </c>
      <c r="D10984" s="10">
        <v>1.59285362E9</v>
      </c>
      <c r="E10984" s="25">
        <v>0.041447703</v>
      </c>
      <c r="G10984" s="25"/>
    </row>
    <row r="10985">
      <c r="A10985" s="4" t="s">
        <v>25659</v>
      </c>
      <c r="B10985" s="4" t="s">
        <v>886</v>
      </c>
      <c r="C10985" s="4" t="s">
        <v>9743</v>
      </c>
      <c r="D10985" s="10">
        <v>1.591644812E9</v>
      </c>
      <c r="E10985" s="25">
        <v>0.041384533</v>
      </c>
      <c r="G10985" s="25"/>
    </row>
    <row r="10986">
      <c r="A10986" s="4" t="s">
        <v>25660</v>
      </c>
      <c r="B10986" s="4" t="s">
        <v>18928</v>
      </c>
      <c r="C10986" s="4" t="s">
        <v>7007</v>
      </c>
      <c r="D10986" s="10">
        <v>1.592450818E9</v>
      </c>
      <c r="E10986" s="25">
        <v>0.041316766</v>
      </c>
      <c r="G10986" s="25"/>
    </row>
    <row r="10987">
      <c r="A10987" s="22" t="s">
        <v>25661</v>
      </c>
      <c r="B10987" s="4" t="s">
        <v>25662</v>
      </c>
      <c r="C10987" s="4" t="s">
        <v>5572</v>
      </c>
      <c r="D10987" s="10">
        <v>1.592441096E9</v>
      </c>
      <c r="E10987" s="25">
        <v>0.04130787</v>
      </c>
      <c r="G10987" s="25"/>
    </row>
    <row r="10988">
      <c r="A10988" s="4" t="s">
        <v>25663</v>
      </c>
      <c r="B10988" s="4" t="s">
        <v>4360</v>
      </c>
      <c r="C10988" s="4" t="s">
        <v>11218</v>
      </c>
      <c r="D10988" s="10">
        <v>1.592438842E9</v>
      </c>
      <c r="E10988" s="25">
        <v>0.04122691</v>
      </c>
      <c r="G10988" s="25"/>
    </row>
    <row r="10989">
      <c r="A10989" s="4" t="s">
        <v>25664</v>
      </c>
      <c r="B10989" s="4" t="s">
        <v>5471</v>
      </c>
      <c r="C10989" s="4" t="s">
        <v>4699</v>
      </c>
      <c r="D10989" s="10">
        <v>1.592014126E9</v>
      </c>
      <c r="E10989" s="25">
        <v>0.04118287</v>
      </c>
      <c r="G10989" s="25"/>
    </row>
    <row r="10990">
      <c r="A10990" s="22" t="s">
        <v>25665</v>
      </c>
      <c r="B10990" s="4" t="s">
        <v>25666</v>
      </c>
      <c r="C10990" s="4" t="s">
        <v>12081</v>
      </c>
      <c r="D10990" s="10">
        <v>1.59320185E9</v>
      </c>
      <c r="E10990" s="25">
        <v>0.041134972</v>
      </c>
      <c r="G10990" s="25"/>
    </row>
    <row r="10991">
      <c r="A10991" s="4" t="s">
        <v>25667</v>
      </c>
      <c r="B10991" s="4" t="s">
        <v>25668</v>
      </c>
      <c r="C10991" s="4" t="s">
        <v>1914</v>
      </c>
      <c r="D10991" s="10">
        <v>1.591286679E9</v>
      </c>
      <c r="E10991" s="25">
        <v>0.041133344</v>
      </c>
      <c r="G10991" s="25"/>
    </row>
    <row r="10992">
      <c r="A10992" s="4" t="s">
        <v>25669</v>
      </c>
      <c r="B10992" s="4" t="s">
        <v>21669</v>
      </c>
      <c r="C10992" s="4" t="s">
        <v>1300</v>
      </c>
      <c r="D10992" s="10">
        <v>1.592544881E9</v>
      </c>
      <c r="E10992" s="25">
        <v>0.041114807</v>
      </c>
      <c r="G10992" s="25"/>
    </row>
    <row r="10993">
      <c r="A10993" s="4" t="s">
        <v>25670</v>
      </c>
      <c r="B10993" s="4" t="s">
        <v>1041</v>
      </c>
      <c r="C10993" s="4" t="s">
        <v>2642</v>
      </c>
      <c r="D10993" s="10">
        <v>1.592268769E9</v>
      </c>
      <c r="E10993" s="25">
        <v>0.04106217</v>
      </c>
      <c r="G10993" s="25"/>
    </row>
    <row r="10994">
      <c r="A10994" s="4" t="s">
        <v>25671</v>
      </c>
      <c r="B10994" s="4" t="s">
        <v>1057</v>
      </c>
      <c r="C10994" s="4" t="s">
        <v>1662</v>
      </c>
      <c r="D10994" s="10">
        <v>1.592196873E9</v>
      </c>
      <c r="E10994" s="25">
        <v>0.040981058</v>
      </c>
      <c r="G10994" s="25"/>
    </row>
    <row r="10995">
      <c r="A10995" s="4" t="s">
        <v>25672</v>
      </c>
      <c r="B10995" s="4" t="s">
        <v>14879</v>
      </c>
      <c r="C10995" s="4" t="s">
        <v>2939</v>
      </c>
      <c r="D10995" s="10">
        <v>1.592513429E9</v>
      </c>
      <c r="E10995" s="25">
        <v>0.040972754</v>
      </c>
      <c r="G10995" s="25"/>
    </row>
    <row r="10996">
      <c r="A10996" s="4" t="s">
        <v>25673</v>
      </c>
      <c r="B10996" s="4" t="s">
        <v>862</v>
      </c>
      <c r="C10996" s="4" t="s">
        <v>6150</v>
      </c>
      <c r="D10996" s="10">
        <v>1.591469752E9</v>
      </c>
      <c r="E10996" s="25">
        <v>0.040892977</v>
      </c>
      <c r="G10996" s="25"/>
    </row>
    <row r="10997">
      <c r="A10997" s="4" t="s">
        <v>25674</v>
      </c>
      <c r="B10997" s="4" t="s">
        <v>14696</v>
      </c>
      <c r="C10997" s="4" t="s">
        <v>8478</v>
      </c>
      <c r="D10997" s="10">
        <v>1.592382932E9</v>
      </c>
      <c r="E10997" s="25">
        <v>0.040882006</v>
      </c>
      <c r="G10997" s="25"/>
    </row>
    <row r="10998">
      <c r="A10998" s="4" t="s">
        <v>25675</v>
      </c>
      <c r="B10998" s="4" t="s">
        <v>24210</v>
      </c>
      <c r="C10998" s="4" t="s">
        <v>5767</v>
      </c>
      <c r="D10998" s="10">
        <v>1.592599641E9</v>
      </c>
      <c r="E10998" s="25">
        <v>0.04081839</v>
      </c>
      <c r="G10998" s="25"/>
    </row>
    <row r="10999">
      <c r="A10999" s="4" t="s">
        <v>25676</v>
      </c>
      <c r="B10999" s="4" t="s">
        <v>13784</v>
      </c>
      <c r="C10999" s="4" t="s">
        <v>3118</v>
      </c>
      <c r="D10999" s="10">
        <v>1.591892202E9</v>
      </c>
      <c r="E10999" s="25">
        <v>0.040800747</v>
      </c>
      <c r="G10999" s="25"/>
    </row>
    <row r="11000">
      <c r="A11000" s="4" t="s">
        <v>25677</v>
      </c>
      <c r="B11000" s="4" t="s">
        <v>25678</v>
      </c>
      <c r="C11000" s="4" t="s">
        <v>2963</v>
      </c>
      <c r="D11000" s="10">
        <v>1.591265802E9</v>
      </c>
      <c r="E11000" s="25">
        <v>0.040797632</v>
      </c>
      <c r="G11000" s="25"/>
    </row>
    <row r="11001">
      <c r="A11001" s="4" t="s">
        <v>25679</v>
      </c>
      <c r="B11001" s="4" t="s">
        <v>13395</v>
      </c>
      <c r="C11001" s="4" t="s">
        <v>5668</v>
      </c>
      <c r="D11001" s="10">
        <v>1.592181355E9</v>
      </c>
      <c r="E11001" s="25">
        <v>0.04067337</v>
      </c>
      <c r="G11001" s="25"/>
    </row>
    <row r="11002">
      <c r="A11002" s="4" t="s">
        <v>25680</v>
      </c>
      <c r="B11002" s="4" t="s">
        <v>25681</v>
      </c>
      <c r="C11002" s="4" t="s">
        <v>5127</v>
      </c>
      <c r="D11002" s="10">
        <v>1.591295908E9</v>
      </c>
      <c r="E11002" s="25">
        <v>0.040631406</v>
      </c>
      <c r="G11002" s="25"/>
    </row>
    <row r="11003">
      <c r="A11003" s="4" t="s">
        <v>25682</v>
      </c>
      <c r="B11003" s="4" t="s">
        <v>2989</v>
      </c>
      <c r="C11003" s="4" t="s">
        <v>12561</v>
      </c>
      <c r="D11003" s="10">
        <v>1.591801832E9</v>
      </c>
      <c r="E11003" s="25">
        <v>0.040616136</v>
      </c>
      <c r="G11003" s="25"/>
    </row>
    <row r="11004">
      <c r="A11004" s="4" t="s">
        <v>25683</v>
      </c>
      <c r="B11004" s="4" t="s">
        <v>25684</v>
      </c>
      <c r="C11004" s="4" t="s">
        <v>11058</v>
      </c>
      <c r="D11004" s="10">
        <v>1.591985226E9</v>
      </c>
      <c r="E11004" s="25">
        <v>0.040607832</v>
      </c>
      <c r="G11004" s="25"/>
    </row>
    <row r="11005">
      <c r="A11005" s="4" t="s">
        <v>25685</v>
      </c>
      <c r="B11005" s="4" t="s">
        <v>5998</v>
      </c>
      <c r="C11005" s="4" t="s">
        <v>10050</v>
      </c>
      <c r="D11005" s="10">
        <v>1.592740932E9</v>
      </c>
      <c r="E11005" s="25">
        <v>0.04057773</v>
      </c>
      <c r="G11005" s="25"/>
    </row>
    <row r="11006">
      <c r="A11006" s="4" t="s">
        <v>25686</v>
      </c>
      <c r="B11006" s="4" t="s">
        <v>13889</v>
      </c>
      <c r="C11006" s="4" t="s">
        <v>4423</v>
      </c>
      <c r="D11006" s="10">
        <v>1.591544513E9</v>
      </c>
      <c r="E11006" s="25">
        <v>0.040576838</v>
      </c>
      <c r="G11006" s="25"/>
    </row>
    <row r="11007">
      <c r="A11007" s="4" t="s">
        <v>25687</v>
      </c>
      <c r="B11007" s="4" t="s">
        <v>5400</v>
      </c>
      <c r="C11007" s="4" t="s">
        <v>1385</v>
      </c>
      <c r="D11007" s="10">
        <v>1.593088144E9</v>
      </c>
      <c r="E11007" s="25">
        <v>0.04050418</v>
      </c>
      <c r="G11007" s="25"/>
    </row>
    <row r="11008">
      <c r="A11008" s="4" t="s">
        <v>25688</v>
      </c>
      <c r="B11008" s="4" t="s">
        <v>2795</v>
      </c>
      <c r="C11008" s="4" t="s">
        <v>5080</v>
      </c>
      <c r="D11008" s="10">
        <v>1.592161227E9</v>
      </c>
      <c r="E11008" s="25">
        <v>0.04048194</v>
      </c>
      <c r="G11008" s="25"/>
    </row>
    <row r="11009">
      <c r="A11009" s="4" t="s">
        <v>25689</v>
      </c>
      <c r="B11009" s="4" t="s">
        <v>3469</v>
      </c>
      <c r="C11009" s="4" t="s">
        <v>2019</v>
      </c>
      <c r="D11009" s="10">
        <v>1.592863648E9</v>
      </c>
      <c r="E11009" s="25">
        <v>0.04039401</v>
      </c>
      <c r="G11009" s="25"/>
    </row>
    <row r="11010">
      <c r="A11010" s="4" t="s">
        <v>25690</v>
      </c>
      <c r="B11010" s="4" t="s">
        <v>1057</v>
      </c>
      <c r="C11010" s="4" t="s">
        <v>7313</v>
      </c>
      <c r="D11010" s="10">
        <v>1.591837677E9</v>
      </c>
      <c r="E11010" s="25">
        <v>0.040389262</v>
      </c>
      <c r="G11010" s="25"/>
    </row>
    <row r="11011">
      <c r="A11011" s="4" t="s">
        <v>25691</v>
      </c>
      <c r="B11011" s="4" t="s">
        <v>3858</v>
      </c>
      <c r="C11011" s="4" t="s">
        <v>2748</v>
      </c>
      <c r="D11011" s="10">
        <v>1.592170377E9</v>
      </c>
      <c r="E11011" s="25">
        <v>0.040256403</v>
      </c>
      <c r="G11011" s="25"/>
    </row>
    <row r="11012">
      <c r="A11012" s="4" t="s">
        <v>25692</v>
      </c>
      <c r="B11012" s="4" t="s">
        <v>4351</v>
      </c>
      <c r="C11012" s="4" t="s">
        <v>12050</v>
      </c>
      <c r="D11012" s="10">
        <v>1.591833979E9</v>
      </c>
      <c r="E11012" s="25">
        <v>0.04024602</v>
      </c>
      <c r="G11012" s="25"/>
    </row>
    <row r="11013">
      <c r="A11013" s="4" t="s">
        <v>25693</v>
      </c>
      <c r="B11013" s="4" t="s">
        <v>14838</v>
      </c>
      <c r="C11013" s="4" t="s">
        <v>63</v>
      </c>
      <c r="D11013" s="10">
        <v>1.592066969E9</v>
      </c>
      <c r="E11013" s="25">
        <v>0.040231936</v>
      </c>
      <c r="G11013" s="25"/>
    </row>
    <row r="11014">
      <c r="A11014" s="4" t="s">
        <v>25694</v>
      </c>
      <c r="B11014" s="4" t="s">
        <v>17321</v>
      </c>
      <c r="C11014" s="4" t="s">
        <v>1189</v>
      </c>
      <c r="D11014" s="10">
        <v>1.591816532E9</v>
      </c>
      <c r="E11014" s="25">
        <v>0.040174104</v>
      </c>
      <c r="G11014" s="25"/>
    </row>
    <row r="11015">
      <c r="A11015" s="4" t="s">
        <v>25695</v>
      </c>
      <c r="B11015" s="4" t="s">
        <v>2030</v>
      </c>
      <c r="C11015" s="4" t="s">
        <v>10594</v>
      </c>
      <c r="D11015" s="10">
        <v>1.591459456E9</v>
      </c>
      <c r="E11015" s="25">
        <v>0.04011168</v>
      </c>
      <c r="G11015" s="25"/>
    </row>
    <row r="11016">
      <c r="A11016" s="4" t="s">
        <v>25696</v>
      </c>
      <c r="B11016" s="4" t="s">
        <v>16467</v>
      </c>
      <c r="C11016" s="4" t="s">
        <v>9399</v>
      </c>
      <c r="D11016" s="10">
        <v>1.59250507E9</v>
      </c>
      <c r="E11016" s="25">
        <v>0.039966658</v>
      </c>
      <c r="G11016" s="25"/>
    </row>
    <row r="11017">
      <c r="A11017" s="4" t="s">
        <v>25697</v>
      </c>
      <c r="B11017" s="4" t="s">
        <v>1018</v>
      </c>
      <c r="C11017" s="4" t="s">
        <v>4664</v>
      </c>
      <c r="D11017" s="10">
        <v>1.593451555E9</v>
      </c>
      <c r="E11017" s="25">
        <v>0.0397386</v>
      </c>
      <c r="G11017" s="25"/>
    </row>
    <row r="11018">
      <c r="A11018" s="4" t="s">
        <v>25698</v>
      </c>
      <c r="B11018" s="4" t="s">
        <v>1449</v>
      </c>
      <c r="C11018" s="4" t="s">
        <v>2743</v>
      </c>
      <c r="D11018" s="10">
        <v>1.591299596E9</v>
      </c>
      <c r="E11018" s="25">
        <v>0.03966105</v>
      </c>
      <c r="G11018" s="25"/>
    </row>
    <row r="11019">
      <c r="A11019" s="4" t="s">
        <v>25699</v>
      </c>
      <c r="B11019" s="4" t="s">
        <v>13773</v>
      </c>
      <c r="C11019" s="4" t="s">
        <v>3656</v>
      </c>
      <c r="D11019" s="10">
        <v>1.59249235E9</v>
      </c>
      <c r="E11019" s="25">
        <v>0.03957297</v>
      </c>
      <c r="G11019" s="25"/>
    </row>
    <row r="11020">
      <c r="A11020" s="4" t="s">
        <v>25700</v>
      </c>
      <c r="B11020" s="4" t="s">
        <v>14034</v>
      </c>
      <c r="C11020" s="4" t="s">
        <v>7109</v>
      </c>
      <c r="D11020" s="10">
        <v>1.592234245E9</v>
      </c>
      <c r="E11020" s="25">
        <v>0.03948815</v>
      </c>
      <c r="G11020" s="25"/>
    </row>
    <row r="11021">
      <c r="A11021" s="4" t="s">
        <v>25701</v>
      </c>
      <c r="B11021" s="4" t="s">
        <v>13773</v>
      </c>
      <c r="C11021" s="4" t="s">
        <v>9390</v>
      </c>
      <c r="D11021" s="10">
        <v>1.593108991E9</v>
      </c>
      <c r="E11021" s="25">
        <v>0.0394321</v>
      </c>
      <c r="G11021" s="25"/>
    </row>
    <row r="11022">
      <c r="A11022" s="4" t="s">
        <v>25702</v>
      </c>
      <c r="B11022" s="4" t="s">
        <v>13413</v>
      </c>
      <c r="C11022" s="4" t="s">
        <v>11252</v>
      </c>
      <c r="D11022" s="10">
        <v>1.593204638E9</v>
      </c>
      <c r="E11022" s="25">
        <v>0.03932089</v>
      </c>
      <c r="G11022" s="25"/>
    </row>
    <row r="11023">
      <c r="A11023" s="4" t="s">
        <v>25703</v>
      </c>
      <c r="B11023" s="4" t="s">
        <v>1619</v>
      </c>
      <c r="C11023" s="4" t="s">
        <v>6311</v>
      </c>
      <c r="D11023" s="10">
        <v>1.591643056E9</v>
      </c>
      <c r="E11023" s="25">
        <v>0.039297014</v>
      </c>
      <c r="G11023" s="25"/>
    </row>
    <row r="11024">
      <c r="A11024" s="4" t="s">
        <v>25704</v>
      </c>
      <c r="B11024" s="4" t="s">
        <v>10639</v>
      </c>
      <c r="C11024" s="4" t="s">
        <v>11073</v>
      </c>
      <c r="D11024" s="10">
        <v>1.5924199E9</v>
      </c>
      <c r="E11024" s="25">
        <v>0.039246894</v>
      </c>
      <c r="G11024" s="25"/>
    </row>
    <row r="11025">
      <c r="A11025" s="4" t="s">
        <v>25705</v>
      </c>
      <c r="B11025" s="4" t="s">
        <v>18294</v>
      </c>
      <c r="C11025" s="4" t="s">
        <v>5899</v>
      </c>
      <c r="D11025" s="10">
        <v>1.591204811E9</v>
      </c>
      <c r="E11025" s="25">
        <v>0.0391904</v>
      </c>
      <c r="G11025" s="25"/>
    </row>
    <row r="11026">
      <c r="A11026" s="4" t="s">
        <v>25706</v>
      </c>
      <c r="B11026" s="4" t="s">
        <v>25707</v>
      </c>
      <c r="C11026" s="4" t="s">
        <v>6221</v>
      </c>
      <c r="D11026" s="10">
        <v>1.59335339E9</v>
      </c>
      <c r="E11026" s="25">
        <v>0.039175127</v>
      </c>
      <c r="G11026" s="25"/>
    </row>
    <row r="11027">
      <c r="A11027" s="4" t="s">
        <v>25708</v>
      </c>
      <c r="B11027" s="4" t="s">
        <v>5714</v>
      </c>
      <c r="C11027" s="4" t="s">
        <v>11431</v>
      </c>
      <c r="D11027" s="10">
        <v>1.592666599E9</v>
      </c>
      <c r="E11027" s="25">
        <v>0.039170977</v>
      </c>
      <c r="G11027" s="25"/>
    </row>
    <row r="11028">
      <c r="A11028" s="4" t="s">
        <v>25709</v>
      </c>
      <c r="B11028" s="4" t="s">
        <v>6282</v>
      </c>
      <c r="C11028" s="4" t="s">
        <v>2812</v>
      </c>
      <c r="D11028" s="10">
        <v>1.592525643E9</v>
      </c>
      <c r="E11028" s="25">
        <v>0.03904271</v>
      </c>
      <c r="G11028" s="25"/>
    </row>
    <row r="11029">
      <c r="A11029" s="4" t="s">
        <v>25710</v>
      </c>
      <c r="B11029" s="4" t="s">
        <v>2146</v>
      </c>
      <c r="C11029" s="4" t="s">
        <v>11352</v>
      </c>
      <c r="D11029" s="10">
        <v>1.592099005E9</v>
      </c>
      <c r="E11029" s="25">
        <v>0.03900045</v>
      </c>
      <c r="G11029" s="25"/>
    </row>
    <row r="11030">
      <c r="A11030" s="4" t="s">
        <v>25711</v>
      </c>
      <c r="B11030" s="4" t="s">
        <v>20363</v>
      </c>
      <c r="C11030" s="4" t="s">
        <v>2473</v>
      </c>
      <c r="D11030" s="10">
        <v>1.592364464E9</v>
      </c>
      <c r="E11030" s="25">
        <v>0.038953003</v>
      </c>
      <c r="G11030" s="25"/>
    </row>
    <row r="11031">
      <c r="A11031" s="4" t="s">
        <v>25712</v>
      </c>
      <c r="B11031" s="4" t="s">
        <v>13862</v>
      </c>
      <c r="C11031" s="4" t="s">
        <v>7626</v>
      </c>
      <c r="D11031" s="10">
        <v>1.592517118E9</v>
      </c>
      <c r="E11031" s="25">
        <v>0.038923346</v>
      </c>
      <c r="G11031" s="25"/>
    </row>
    <row r="11032">
      <c r="A11032" s="4" t="s">
        <v>25713</v>
      </c>
      <c r="B11032" s="4" t="s">
        <v>13217</v>
      </c>
      <c r="C11032" s="4" t="s">
        <v>6296</v>
      </c>
      <c r="D11032" s="10">
        <v>1.592265087E9</v>
      </c>
      <c r="E11032" s="25">
        <v>0.038916375</v>
      </c>
      <c r="G11032" s="25"/>
    </row>
    <row r="11033">
      <c r="A11033" s="4" t="s">
        <v>25714</v>
      </c>
      <c r="B11033" s="4" t="s">
        <v>10639</v>
      </c>
      <c r="C11033" s="4" t="s">
        <v>11315</v>
      </c>
      <c r="D11033" s="10">
        <v>1.593433434E9</v>
      </c>
      <c r="E11033" s="25">
        <v>0.03891222</v>
      </c>
      <c r="G11033" s="25"/>
    </row>
    <row r="11034">
      <c r="A11034" s="4" t="s">
        <v>25715</v>
      </c>
      <c r="B11034" s="4" t="s">
        <v>22453</v>
      </c>
      <c r="C11034" s="4" t="s">
        <v>1179</v>
      </c>
      <c r="D11034" s="10">
        <v>1.592157E9</v>
      </c>
      <c r="E11034" s="25">
        <v>0.038851574</v>
      </c>
      <c r="G11034" s="25"/>
    </row>
    <row r="11035">
      <c r="A11035" s="4" t="s">
        <v>25716</v>
      </c>
      <c r="B11035" s="4" t="s">
        <v>1057</v>
      </c>
      <c r="C11035" s="4" t="s">
        <v>12187</v>
      </c>
      <c r="D11035" s="10">
        <v>1.593055473E9</v>
      </c>
      <c r="E11035" s="25">
        <v>0.038833484</v>
      </c>
      <c r="G11035" s="25"/>
    </row>
    <row r="11036">
      <c r="A11036" s="4" t="s">
        <v>25717</v>
      </c>
      <c r="B11036" s="4" t="s">
        <v>1281</v>
      </c>
      <c r="C11036" s="4" t="s">
        <v>3840</v>
      </c>
      <c r="D11036" s="10">
        <v>1.591363175E9</v>
      </c>
      <c r="E11036" s="25">
        <v>0.03875979</v>
      </c>
      <c r="G11036" s="25"/>
    </row>
    <row r="11037">
      <c r="A11037" s="4" t="s">
        <v>25718</v>
      </c>
      <c r="B11037" s="4" t="s">
        <v>1619</v>
      </c>
      <c r="C11037" s="4" t="s">
        <v>10491</v>
      </c>
      <c r="D11037" s="10">
        <v>1.592073182E9</v>
      </c>
      <c r="E11037" s="25">
        <v>0.038728353</v>
      </c>
      <c r="G11037" s="25"/>
    </row>
    <row r="11038">
      <c r="A11038" s="4" t="s">
        <v>25719</v>
      </c>
      <c r="B11038" s="4" t="s">
        <v>18752</v>
      </c>
      <c r="C11038" s="4" t="s">
        <v>4940</v>
      </c>
      <c r="D11038" s="10">
        <v>1.59209299E9</v>
      </c>
      <c r="E11038" s="25">
        <v>0.038723163</v>
      </c>
      <c r="G11038" s="25"/>
    </row>
    <row r="11039">
      <c r="A11039" s="4" t="s">
        <v>25720</v>
      </c>
      <c r="B11039" s="4" t="s">
        <v>13663</v>
      </c>
      <c r="C11039" s="4" t="s">
        <v>669</v>
      </c>
      <c r="D11039" s="10">
        <v>1.591583994E9</v>
      </c>
      <c r="E11039" s="25">
        <v>0.038666815</v>
      </c>
      <c r="G11039" s="25"/>
    </row>
    <row r="11040">
      <c r="A11040" s="4" t="s">
        <v>25721</v>
      </c>
      <c r="B11040" s="4" t="s">
        <v>10639</v>
      </c>
      <c r="C11040" s="4" t="s">
        <v>5480</v>
      </c>
      <c r="D11040" s="10">
        <v>1.59302382E9</v>
      </c>
      <c r="E11040" s="25">
        <v>0.038651988</v>
      </c>
      <c r="G11040" s="25"/>
    </row>
    <row r="11041">
      <c r="A11041" s="4" t="s">
        <v>25722</v>
      </c>
      <c r="B11041" s="4" t="s">
        <v>3108</v>
      </c>
      <c r="C11041" s="4" t="s">
        <v>4753</v>
      </c>
      <c r="D11041" s="10">
        <v>1.591706653E9</v>
      </c>
      <c r="E11041" s="25">
        <v>0.038634196</v>
      </c>
      <c r="G11041" s="25"/>
    </row>
    <row r="11042">
      <c r="A11042" s="22" t="s">
        <v>25723</v>
      </c>
      <c r="B11042" s="4" t="s">
        <v>2065</v>
      </c>
      <c r="C11042" s="4" t="s">
        <v>5385</v>
      </c>
      <c r="D11042" s="10">
        <v>1.592945831E9</v>
      </c>
      <c r="E11042" s="25">
        <v>0.03859579</v>
      </c>
      <c r="G11042" s="25"/>
    </row>
    <row r="11043">
      <c r="A11043" s="22" t="s">
        <v>25724</v>
      </c>
      <c r="B11043" s="4" t="s">
        <v>5893</v>
      </c>
      <c r="C11043" s="4" t="s">
        <v>8456</v>
      </c>
      <c r="D11043" s="10">
        <v>1.591884776E9</v>
      </c>
      <c r="E11043" s="25">
        <v>0.03845151</v>
      </c>
      <c r="G11043" s="25"/>
    </row>
    <row r="11044">
      <c r="A11044" s="4" t="s">
        <v>25725</v>
      </c>
      <c r="B11044" s="4" t="s">
        <v>13433</v>
      </c>
      <c r="C11044" s="4" t="s">
        <v>1290</v>
      </c>
      <c r="D11044" s="10">
        <v>1.592091404E9</v>
      </c>
      <c r="E11044" s="25">
        <v>0.038447656</v>
      </c>
      <c r="G11044" s="25"/>
    </row>
    <row r="11045">
      <c r="A11045" s="4" t="s">
        <v>25726</v>
      </c>
      <c r="B11045" s="4" t="s">
        <v>17851</v>
      </c>
      <c r="C11045" s="4" t="s">
        <v>3587</v>
      </c>
      <c r="D11045" s="10">
        <v>1.592450322E9</v>
      </c>
      <c r="E11045" s="25">
        <v>0.038440388</v>
      </c>
      <c r="G11045" s="25"/>
    </row>
    <row r="11046">
      <c r="A11046" s="22" t="s">
        <v>25727</v>
      </c>
      <c r="B11046" s="4" t="s">
        <v>14533</v>
      </c>
      <c r="C11046" s="4" t="s">
        <v>6399</v>
      </c>
      <c r="D11046" s="10">
        <v>1.592570742E9</v>
      </c>
      <c r="E11046" s="25">
        <v>0.038342226</v>
      </c>
      <c r="G11046" s="25"/>
    </row>
    <row r="11047">
      <c r="A11047" s="4" t="s">
        <v>25728</v>
      </c>
      <c r="B11047" s="4" t="s">
        <v>10639</v>
      </c>
      <c r="C11047" s="4" t="s">
        <v>11718</v>
      </c>
      <c r="D11047" s="10">
        <v>1.593433211E9</v>
      </c>
      <c r="E11047" s="25">
        <v>0.038273126</v>
      </c>
      <c r="G11047" s="25"/>
    </row>
    <row r="11048">
      <c r="A11048" s="4" t="s">
        <v>25729</v>
      </c>
      <c r="B11048" s="4" t="s">
        <v>14572</v>
      </c>
      <c r="C11048" s="4" t="s">
        <v>953</v>
      </c>
      <c r="D11048" s="10">
        <v>1.592921817E9</v>
      </c>
      <c r="E11048" s="25">
        <v>0.03827105</v>
      </c>
      <c r="G11048" s="25"/>
    </row>
    <row r="11049">
      <c r="A11049" s="4" t="s">
        <v>25730</v>
      </c>
      <c r="B11049" s="4" t="s">
        <v>25731</v>
      </c>
      <c r="C11049" s="4" t="s">
        <v>4401</v>
      </c>
      <c r="D11049" s="10">
        <v>1.591488135E9</v>
      </c>
      <c r="E11049" s="25">
        <v>0.03822879</v>
      </c>
      <c r="G11049" s="25"/>
    </row>
    <row r="11050">
      <c r="A11050" s="24" t="s">
        <v>25732</v>
      </c>
      <c r="B11050" s="4" t="s">
        <v>872</v>
      </c>
      <c r="C11050" s="4" t="s">
        <v>1707</v>
      </c>
      <c r="D11050" s="10">
        <v>1.593263706E9</v>
      </c>
      <c r="E11050" s="25">
        <v>0.03811491</v>
      </c>
      <c r="G11050" s="25"/>
    </row>
    <row r="11051">
      <c r="A11051" s="4" t="s">
        <v>25733</v>
      </c>
      <c r="B11051" s="4" t="s">
        <v>17062</v>
      </c>
      <c r="C11051" s="4" t="s">
        <v>2257</v>
      </c>
      <c r="D11051" s="10">
        <v>1.592584992E9</v>
      </c>
      <c r="E11051" s="25">
        <v>0.03808985</v>
      </c>
      <c r="G11051" s="25"/>
    </row>
    <row r="11052">
      <c r="A11052" s="22" t="s">
        <v>25734</v>
      </c>
      <c r="B11052" s="4" t="s">
        <v>2481</v>
      </c>
      <c r="C11052" s="4" t="s">
        <v>2483</v>
      </c>
      <c r="D11052" s="10">
        <v>1.590992495E9</v>
      </c>
      <c r="E11052" s="25">
        <v>0.038083326</v>
      </c>
      <c r="G11052" s="25"/>
    </row>
    <row r="11053">
      <c r="A11053" s="4" t="s">
        <v>25735</v>
      </c>
      <c r="B11053" s="4" t="s">
        <v>15124</v>
      </c>
      <c r="C11053" s="4" t="s">
        <v>5206</v>
      </c>
      <c r="D11053" s="10">
        <v>1.5912838E9</v>
      </c>
      <c r="E11053" s="25">
        <v>0.03807517</v>
      </c>
      <c r="G11053" s="25"/>
    </row>
    <row r="11054">
      <c r="A11054" s="4" t="s">
        <v>25736</v>
      </c>
      <c r="B11054" s="4" t="s">
        <v>15965</v>
      </c>
      <c r="C11054" s="4" t="s">
        <v>6585</v>
      </c>
      <c r="D11054" s="10">
        <v>1.592922664E9</v>
      </c>
      <c r="E11054" s="25">
        <v>0.038015265</v>
      </c>
      <c r="G11054" s="25"/>
    </row>
    <row r="11055">
      <c r="A11055" s="4" t="s">
        <v>25737</v>
      </c>
      <c r="B11055" s="4" t="s">
        <v>6282</v>
      </c>
      <c r="C11055" s="4" t="s">
        <v>9445</v>
      </c>
      <c r="D11055" s="10">
        <v>1.592499348E9</v>
      </c>
      <c r="E11055" s="25">
        <v>0.038011853</v>
      </c>
      <c r="G11055" s="25"/>
    </row>
    <row r="11056">
      <c r="A11056" s="4" t="s">
        <v>25738</v>
      </c>
      <c r="B11056" s="4" t="s">
        <v>1619</v>
      </c>
      <c r="C11056" s="4" t="s">
        <v>9445</v>
      </c>
      <c r="D11056" s="10">
        <v>1.592503646E9</v>
      </c>
      <c r="E11056" s="25">
        <v>0.03800711</v>
      </c>
      <c r="G11056" s="25"/>
    </row>
    <row r="11057">
      <c r="A11057" s="4" t="s">
        <v>25739</v>
      </c>
      <c r="B11057" s="4" t="s">
        <v>1355</v>
      </c>
      <c r="C11057" s="4" t="s">
        <v>1357</v>
      </c>
      <c r="D11057" s="10">
        <v>1.593246593E9</v>
      </c>
      <c r="E11057" s="25">
        <v>0.037863128</v>
      </c>
      <c r="G11057" s="25"/>
    </row>
    <row r="11058">
      <c r="A11058" s="4" t="s">
        <v>25740</v>
      </c>
      <c r="B11058" s="4" t="s">
        <v>16738</v>
      </c>
      <c r="C11058" s="4" t="s">
        <v>560</v>
      </c>
      <c r="D11058" s="10">
        <v>1.592108561E9</v>
      </c>
      <c r="E11058" s="25">
        <v>0.03779996</v>
      </c>
      <c r="G11058" s="25"/>
    </row>
    <row r="11059">
      <c r="A11059" s="4" t="s">
        <v>25741</v>
      </c>
      <c r="B11059" s="4" t="s">
        <v>1619</v>
      </c>
      <c r="C11059" s="4" t="s">
        <v>10782</v>
      </c>
      <c r="D11059" s="10">
        <v>1.59157475E9</v>
      </c>
      <c r="E11059" s="25">
        <v>0.037650935</v>
      </c>
      <c r="G11059" s="25"/>
    </row>
    <row r="11060">
      <c r="A11060" s="4" t="s">
        <v>25742</v>
      </c>
      <c r="B11060" s="4" t="s">
        <v>25743</v>
      </c>
      <c r="C11060" s="4" t="s">
        <v>1319</v>
      </c>
      <c r="D11060" s="10">
        <v>1.592511827E9</v>
      </c>
      <c r="E11060" s="25">
        <v>0.037611786</v>
      </c>
      <c r="G11060" s="25"/>
    </row>
    <row r="11061">
      <c r="A11061" s="4" t="s">
        <v>25744</v>
      </c>
      <c r="B11061" s="4" t="s">
        <v>13106</v>
      </c>
      <c r="C11061" s="4" t="s">
        <v>1451</v>
      </c>
      <c r="D11061" s="10">
        <v>1.591256361E9</v>
      </c>
      <c r="E11061" s="25">
        <v>0.037597258</v>
      </c>
      <c r="G11061" s="25"/>
    </row>
    <row r="11062">
      <c r="A11062" s="4" t="s">
        <v>25745</v>
      </c>
      <c r="B11062" s="4" t="s">
        <v>13817</v>
      </c>
      <c r="C11062" s="4" t="s">
        <v>3080</v>
      </c>
      <c r="D11062" s="10">
        <v>1.592977361E9</v>
      </c>
      <c r="E11062" s="25">
        <v>0.037565526</v>
      </c>
      <c r="G11062" s="25"/>
    </row>
    <row r="11063">
      <c r="A11063" s="4" t="s">
        <v>25746</v>
      </c>
      <c r="B11063" s="4" t="s">
        <v>23833</v>
      </c>
      <c r="C11063" s="4" t="s">
        <v>10685</v>
      </c>
      <c r="D11063" s="10">
        <v>1.591368375E9</v>
      </c>
      <c r="E11063" s="25">
        <v>0.03754892</v>
      </c>
      <c r="G11063" s="25"/>
    </row>
    <row r="11064">
      <c r="A11064" s="22" t="s">
        <v>25747</v>
      </c>
      <c r="B11064" s="4" t="s">
        <v>1790</v>
      </c>
      <c r="C11064" s="4" t="s">
        <v>11424</v>
      </c>
      <c r="D11064" s="10">
        <v>1.591721288E9</v>
      </c>
      <c r="E11064" s="25">
        <v>0.037511993</v>
      </c>
      <c r="G11064" s="25"/>
    </row>
    <row r="11065">
      <c r="A11065" s="4" t="s">
        <v>25748</v>
      </c>
      <c r="B11065" s="4" t="s">
        <v>25749</v>
      </c>
      <c r="C11065" s="4" t="s">
        <v>11603</v>
      </c>
      <c r="D11065" s="10">
        <v>1.593478608E9</v>
      </c>
      <c r="E11065" s="25">
        <v>0.03742451</v>
      </c>
      <c r="G11065" s="25"/>
    </row>
    <row r="11066">
      <c r="A11066" s="22" t="s">
        <v>25750</v>
      </c>
      <c r="B11066" s="4" t="s">
        <v>5570</v>
      </c>
      <c r="C11066" s="4" t="s">
        <v>9791</v>
      </c>
      <c r="D11066" s="10">
        <v>1.592182844E9</v>
      </c>
      <c r="E11066" s="25">
        <v>0.037362378</v>
      </c>
      <c r="G11066" s="25"/>
    </row>
    <row r="11067">
      <c r="A11067" s="4" t="s">
        <v>25751</v>
      </c>
      <c r="B11067" s="4" t="s">
        <v>23467</v>
      </c>
      <c r="C11067" s="4" t="s">
        <v>11576</v>
      </c>
      <c r="D11067" s="10">
        <v>1.591112131E9</v>
      </c>
      <c r="E11067" s="25">
        <v>0.037359856</v>
      </c>
      <c r="G11067" s="25"/>
    </row>
    <row r="11068">
      <c r="A11068" s="4" t="s">
        <v>25752</v>
      </c>
      <c r="B11068" s="4" t="s">
        <v>3014</v>
      </c>
      <c r="C11068" s="4" t="s">
        <v>3445</v>
      </c>
      <c r="D11068" s="10">
        <v>1.591472675E9</v>
      </c>
      <c r="E11068" s="25">
        <v>0.037347104</v>
      </c>
      <c r="G11068" s="25"/>
    </row>
    <row r="11069">
      <c r="A11069" s="4" t="s">
        <v>25753</v>
      </c>
      <c r="B11069" s="4" t="s">
        <v>1057</v>
      </c>
      <c r="C11069" s="4" t="s">
        <v>7356</v>
      </c>
      <c r="D11069" s="10">
        <v>1.593290602E9</v>
      </c>
      <c r="E11069" s="25">
        <v>0.037279338</v>
      </c>
      <c r="G11069" s="25"/>
    </row>
    <row r="11070">
      <c r="A11070" s="4" t="s">
        <v>25754</v>
      </c>
      <c r="B11070" s="4" t="s">
        <v>13936</v>
      </c>
      <c r="C11070" s="4" t="s">
        <v>3163</v>
      </c>
      <c r="D11070" s="10">
        <v>1.592750786E9</v>
      </c>
      <c r="E11070" s="25">
        <v>0.037277855</v>
      </c>
      <c r="G11070" s="25"/>
    </row>
    <row r="11071">
      <c r="A11071" s="4" t="s">
        <v>25755</v>
      </c>
      <c r="B11071" s="4" t="s">
        <v>17062</v>
      </c>
      <c r="C11071" s="4" t="s">
        <v>3129</v>
      </c>
      <c r="D11071" s="10">
        <v>1.592427449E9</v>
      </c>
      <c r="E11071" s="25">
        <v>0.03727578</v>
      </c>
      <c r="G11071" s="25"/>
    </row>
    <row r="11072">
      <c r="A11072" s="4" t="s">
        <v>25756</v>
      </c>
      <c r="B11072" s="4" t="s">
        <v>2989</v>
      </c>
      <c r="C11072" s="4" t="s">
        <v>9043</v>
      </c>
      <c r="D11072" s="10">
        <v>1.592488911E9</v>
      </c>
      <c r="E11072" s="25">
        <v>0.03720268</v>
      </c>
      <c r="G11072" s="25"/>
    </row>
    <row r="11073">
      <c r="A11073" s="22" t="s">
        <v>25757</v>
      </c>
      <c r="B11073" s="4" t="s">
        <v>15006</v>
      </c>
      <c r="C11073" s="4" t="s">
        <v>2169</v>
      </c>
      <c r="D11073" s="10">
        <v>1.591222253E9</v>
      </c>
      <c r="E11073" s="25">
        <v>0.03715226</v>
      </c>
      <c r="G11073" s="25"/>
    </row>
    <row r="11074">
      <c r="A11074" s="22" t="s">
        <v>25758</v>
      </c>
      <c r="B11074" s="4" t="s">
        <v>14427</v>
      </c>
      <c r="C11074" s="4" t="s">
        <v>220</v>
      </c>
      <c r="D11074" s="10">
        <v>1.592710411E9</v>
      </c>
      <c r="E11074" s="25">
        <v>0.03715211</v>
      </c>
      <c r="G11074" s="25"/>
    </row>
    <row r="11075">
      <c r="A11075" s="4" t="s">
        <v>25759</v>
      </c>
      <c r="B11075" s="4" t="s">
        <v>25760</v>
      </c>
      <c r="C11075" s="4" t="s">
        <v>6531</v>
      </c>
      <c r="D11075" s="10">
        <v>1.59161641E9</v>
      </c>
      <c r="E11075" s="25">
        <v>0.037143808</v>
      </c>
      <c r="G11075" s="25"/>
    </row>
    <row r="11076">
      <c r="A11076" s="4" t="s">
        <v>25761</v>
      </c>
      <c r="B11076" s="4" t="s">
        <v>14315</v>
      </c>
      <c r="C11076" s="4" t="s">
        <v>3226</v>
      </c>
      <c r="D11076" s="10">
        <v>1.591307444E9</v>
      </c>
      <c r="E11076" s="25">
        <v>0.037132096</v>
      </c>
      <c r="G11076" s="25"/>
    </row>
    <row r="11077">
      <c r="A11077" s="4" t="s">
        <v>25762</v>
      </c>
      <c r="B11077" s="4" t="s">
        <v>13535</v>
      </c>
      <c r="C11077" s="4" t="s">
        <v>11728</v>
      </c>
      <c r="D11077" s="10">
        <v>1.59140611E9</v>
      </c>
      <c r="E11077" s="25">
        <v>0.03706581</v>
      </c>
      <c r="G11077" s="25"/>
    </row>
    <row r="11078">
      <c r="A11078" s="4" t="s">
        <v>25763</v>
      </c>
      <c r="B11078" s="4" t="s">
        <v>13333</v>
      </c>
      <c r="C11078" s="4" t="s">
        <v>8839</v>
      </c>
      <c r="D11078" s="10">
        <v>1.592404674E9</v>
      </c>
      <c r="E11078" s="25">
        <v>0.03703601</v>
      </c>
      <c r="G11078" s="25"/>
    </row>
    <row r="11079">
      <c r="A11079" s="4" t="s">
        <v>25764</v>
      </c>
      <c r="B11079" s="4" t="s">
        <v>13806</v>
      </c>
      <c r="C11079" s="4" t="s">
        <v>2019</v>
      </c>
      <c r="D11079" s="10">
        <v>1.592867999E9</v>
      </c>
      <c r="E11079" s="25">
        <v>0.037025034</v>
      </c>
      <c r="G11079" s="25"/>
    </row>
    <row r="11080">
      <c r="A11080" s="4" t="s">
        <v>25765</v>
      </c>
      <c r="B11080" s="4" t="s">
        <v>14215</v>
      </c>
      <c r="C11080" s="4" t="s">
        <v>6737</v>
      </c>
      <c r="D11080" s="10">
        <v>1.592477378E9</v>
      </c>
      <c r="E11080" s="25">
        <v>0.036935177</v>
      </c>
      <c r="G11080" s="25"/>
    </row>
    <row r="11081">
      <c r="A11081" s="4" t="s">
        <v>25766</v>
      </c>
      <c r="B11081" s="4" t="s">
        <v>3469</v>
      </c>
      <c r="C11081" s="4" t="s">
        <v>1918</v>
      </c>
      <c r="D11081" s="10">
        <v>1.593036344E9</v>
      </c>
      <c r="E11081" s="25">
        <v>0.036905818</v>
      </c>
      <c r="G11081" s="25"/>
    </row>
    <row r="11082">
      <c r="A11082" s="4" t="s">
        <v>25767</v>
      </c>
      <c r="B11082" s="4" t="s">
        <v>14729</v>
      </c>
      <c r="C11082" s="4" t="s">
        <v>10217</v>
      </c>
      <c r="D11082" s="10">
        <v>1.593036349E9</v>
      </c>
      <c r="E11082" s="25">
        <v>0.036828563</v>
      </c>
      <c r="G11082" s="25"/>
    </row>
    <row r="11083">
      <c r="A11083" s="4" t="s">
        <v>25768</v>
      </c>
      <c r="B11083" s="4" t="s">
        <v>14055</v>
      </c>
      <c r="C11083" s="4" t="s">
        <v>10948</v>
      </c>
      <c r="D11083" s="10">
        <v>1.591574256E9</v>
      </c>
      <c r="E11083" s="25">
        <v>0.036765985</v>
      </c>
      <c r="G11083" s="25"/>
    </row>
    <row r="11084">
      <c r="A11084" s="4" t="s">
        <v>25769</v>
      </c>
      <c r="B11084" s="4" t="s">
        <v>5714</v>
      </c>
      <c r="C11084" s="4" t="s">
        <v>12369</v>
      </c>
      <c r="D11084" s="10">
        <v>1.591570556E9</v>
      </c>
      <c r="E11084" s="25">
        <v>0.036728915</v>
      </c>
      <c r="G11084" s="25"/>
    </row>
    <row r="11085">
      <c r="A11085" s="4" t="s">
        <v>25770</v>
      </c>
      <c r="B11085" s="4" t="s">
        <v>13643</v>
      </c>
      <c r="C11085" s="4" t="s">
        <v>4303</v>
      </c>
      <c r="D11085" s="10">
        <v>1.593056211E9</v>
      </c>
      <c r="E11085" s="25">
        <v>0.036668714</v>
      </c>
      <c r="G11085" s="25"/>
    </row>
    <row r="11086">
      <c r="A11086" s="22" t="s">
        <v>25771</v>
      </c>
      <c r="B11086" s="4" t="s">
        <v>2312</v>
      </c>
      <c r="C11086" s="4" t="s">
        <v>4390</v>
      </c>
      <c r="D11086" s="10">
        <v>1.591383426E9</v>
      </c>
      <c r="E11086" s="25">
        <v>0.03659902</v>
      </c>
      <c r="G11086" s="25"/>
    </row>
    <row r="11087">
      <c r="A11087" s="4" t="s">
        <v>25772</v>
      </c>
      <c r="B11087" s="4" t="s">
        <v>6282</v>
      </c>
      <c r="C11087" s="4" t="s">
        <v>2647</v>
      </c>
      <c r="D11087" s="10">
        <v>1.592142868E9</v>
      </c>
      <c r="E11087" s="25">
        <v>0.03656536</v>
      </c>
      <c r="G11087" s="25"/>
    </row>
    <row r="11088">
      <c r="A11088" s="4" t="s">
        <v>25773</v>
      </c>
      <c r="B11088" s="4" t="s">
        <v>4826</v>
      </c>
      <c r="C11088" s="4" t="s">
        <v>5629</v>
      </c>
      <c r="D11088" s="10">
        <v>1.591771395E9</v>
      </c>
      <c r="E11088" s="25">
        <v>0.036523543</v>
      </c>
      <c r="G11088" s="25"/>
    </row>
    <row r="11089">
      <c r="A11089" s="4" t="s">
        <v>25774</v>
      </c>
      <c r="B11089" s="4" t="s">
        <v>25775</v>
      </c>
      <c r="C11089" s="4" t="s">
        <v>7934</v>
      </c>
      <c r="D11089" s="10">
        <v>1.59321534E9</v>
      </c>
      <c r="E11089" s="25">
        <v>0.036502488</v>
      </c>
      <c r="G11089" s="25"/>
    </row>
    <row r="11090">
      <c r="A11090" s="22" t="s">
        <v>25776</v>
      </c>
      <c r="B11090" s="4" t="s">
        <v>13502</v>
      </c>
      <c r="C11090" s="4" t="s">
        <v>9522</v>
      </c>
      <c r="D11090" s="10">
        <v>1.591806133E9</v>
      </c>
      <c r="E11090" s="25">
        <v>0.03641886</v>
      </c>
      <c r="G11090" s="25"/>
    </row>
    <row r="11091">
      <c r="A11091" s="4" t="s">
        <v>25777</v>
      </c>
      <c r="B11091" s="4" t="s">
        <v>16016</v>
      </c>
      <c r="C11091" s="4" t="s">
        <v>2547</v>
      </c>
      <c r="D11091" s="10">
        <v>1.591314839E9</v>
      </c>
      <c r="E11091" s="25">
        <v>0.03641708</v>
      </c>
      <c r="G11091" s="25"/>
    </row>
    <row r="11092">
      <c r="A11092" s="4" t="s">
        <v>25778</v>
      </c>
      <c r="B11092" s="4" t="s">
        <v>13139</v>
      </c>
      <c r="C11092" s="4" t="s">
        <v>5576</v>
      </c>
      <c r="D11092" s="10">
        <v>1.593549706E9</v>
      </c>
      <c r="E11092" s="25">
        <v>0.036401212</v>
      </c>
      <c r="G11092" s="25"/>
    </row>
    <row r="11093">
      <c r="A11093" s="4" t="s">
        <v>25779</v>
      </c>
      <c r="B11093" s="4" t="s">
        <v>2030</v>
      </c>
      <c r="C11093" s="4" t="s">
        <v>363</v>
      </c>
      <c r="D11093" s="10">
        <v>1.5924082E9</v>
      </c>
      <c r="E11093" s="25">
        <v>0.036125556</v>
      </c>
      <c r="G11093" s="25"/>
    </row>
    <row r="11094">
      <c r="A11094" s="4" t="s">
        <v>25780</v>
      </c>
      <c r="B11094" s="4" t="s">
        <v>1187</v>
      </c>
      <c r="C11094" s="4" t="s">
        <v>7650</v>
      </c>
      <c r="D11094" s="10">
        <v>1.591801852E9</v>
      </c>
      <c r="E11094" s="25">
        <v>0.036009897</v>
      </c>
      <c r="G11094" s="25"/>
    </row>
    <row r="11095">
      <c r="A11095" s="4" t="s">
        <v>25781</v>
      </c>
      <c r="B11095" s="4" t="s">
        <v>13198</v>
      </c>
      <c r="C11095" s="4" t="s">
        <v>9669</v>
      </c>
      <c r="D11095" s="10">
        <v>1.592974462E9</v>
      </c>
      <c r="E11095" s="25">
        <v>0.035955474</v>
      </c>
      <c r="G11095" s="25"/>
    </row>
    <row r="11096">
      <c r="A11096" s="4" t="s">
        <v>25782</v>
      </c>
      <c r="B11096" s="4" t="s">
        <v>14139</v>
      </c>
      <c r="C11096" s="4" t="s">
        <v>1771</v>
      </c>
      <c r="D11096" s="10">
        <v>1.593113025E9</v>
      </c>
      <c r="E11096" s="25">
        <v>0.035834182</v>
      </c>
      <c r="G11096" s="25"/>
    </row>
    <row r="11097">
      <c r="A11097" s="4" t="s">
        <v>25783</v>
      </c>
      <c r="B11097" s="4" t="s">
        <v>4375</v>
      </c>
      <c r="C11097" s="4" t="s">
        <v>7817</v>
      </c>
      <c r="D11097" s="10">
        <v>1.591719695E9</v>
      </c>
      <c r="E11097" s="25">
        <v>0.035813272</v>
      </c>
      <c r="G11097" s="25"/>
    </row>
    <row r="11098">
      <c r="A11098" s="4" t="s">
        <v>25784</v>
      </c>
      <c r="B11098" s="4" t="s">
        <v>25785</v>
      </c>
      <c r="C11098" s="4" t="s">
        <v>6452</v>
      </c>
      <c r="D11098" s="10">
        <v>1.592366495E9</v>
      </c>
      <c r="E11098" s="25">
        <v>0.035780504</v>
      </c>
      <c r="G11098" s="25"/>
    </row>
    <row r="11099">
      <c r="A11099" s="4" t="s">
        <v>25786</v>
      </c>
      <c r="B11099" s="4" t="s">
        <v>25787</v>
      </c>
      <c r="C11099" s="4" t="s">
        <v>1974</v>
      </c>
      <c r="D11099" s="10">
        <v>1.593353441E9</v>
      </c>
      <c r="E11099" s="25">
        <v>0.035698503</v>
      </c>
      <c r="G11099" s="25"/>
    </row>
    <row r="11100">
      <c r="A11100" s="4" t="s">
        <v>25786</v>
      </c>
      <c r="B11100" s="4" t="s">
        <v>13806</v>
      </c>
      <c r="C11100" s="4" t="s">
        <v>7052</v>
      </c>
      <c r="D11100" s="10">
        <v>1.592263017E9</v>
      </c>
      <c r="E11100" s="25">
        <v>0.035698503</v>
      </c>
      <c r="G11100" s="25"/>
    </row>
    <row r="11101">
      <c r="A11101" s="4" t="s">
        <v>25788</v>
      </c>
      <c r="B11101" s="4" t="s">
        <v>1057</v>
      </c>
      <c r="C11101" s="4" t="s">
        <v>10501</v>
      </c>
      <c r="D11101" s="10">
        <v>1.591993214E9</v>
      </c>
      <c r="E11101" s="25">
        <v>0.035676558</v>
      </c>
      <c r="G11101" s="25"/>
    </row>
    <row r="11102">
      <c r="A11102" s="4" t="s">
        <v>25789</v>
      </c>
      <c r="B11102" s="4" t="s">
        <v>11591</v>
      </c>
      <c r="C11102" s="4" t="s">
        <v>3136</v>
      </c>
      <c r="D11102" s="10">
        <v>1.593533269E9</v>
      </c>
      <c r="E11102" s="25">
        <v>0.035643935</v>
      </c>
      <c r="G11102" s="25"/>
    </row>
    <row r="11103">
      <c r="A11103" s="4" t="s">
        <v>25790</v>
      </c>
      <c r="B11103" s="4" t="s">
        <v>10486</v>
      </c>
      <c r="C11103" s="4" t="s">
        <v>6606</v>
      </c>
      <c r="D11103" s="10">
        <v>1.592361439E9</v>
      </c>
      <c r="E11103" s="25">
        <v>0.03560123</v>
      </c>
      <c r="G11103" s="25"/>
    </row>
    <row r="11104">
      <c r="A11104" s="4" t="s">
        <v>25791</v>
      </c>
      <c r="B11104" s="4" t="s">
        <v>20258</v>
      </c>
      <c r="C11104" s="4" t="s">
        <v>8593</v>
      </c>
      <c r="D11104" s="10">
        <v>1.59203696E9</v>
      </c>
      <c r="E11104" s="25">
        <v>0.035509888</v>
      </c>
      <c r="G11104" s="25"/>
    </row>
    <row r="11105">
      <c r="A11105" s="4" t="s">
        <v>25792</v>
      </c>
      <c r="B11105" s="4" t="s">
        <v>1619</v>
      </c>
      <c r="C11105" s="4" t="s">
        <v>7219</v>
      </c>
      <c r="D11105" s="10">
        <v>1.591049976E9</v>
      </c>
      <c r="E11105" s="25">
        <v>0.03547934</v>
      </c>
      <c r="G11105" s="25"/>
    </row>
    <row r="11106">
      <c r="A11106" s="4" t="s">
        <v>25793</v>
      </c>
      <c r="B11106" s="4" t="s">
        <v>13164</v>
      </c>
      <c r="C11106" s="4" t="s">
        <v>6905</v>
      </c>
      <c r="D11106" s="10">
        <v>1.592339215E9</v>
      </c>
      <c r="E11106" s="25">
        <v>0.03542922</v>
      </c>
      <c r="G11106" s="25"/>
    </row>
    <row r="11107">
      <c r="A11107" s="4" t="s">
        <v>25794</v>
      </c>
      <c r="B11107" s="4" t="s">
        <v>930</v>
      </c>
      <c r="C11107" s="4" t="s">
        <v>6200</v>
      </c>
      <c r="D11107" s="10">
        <v>1.591421871E9</v>
      </c>
      <c r="E11107" s="25">
        <v>0.035344258</v>
      </c>
      <c r="G11107" s="25"/>
    </row>
    <row r="11108">
      <c r="A11108" s="4" t="s">
        <v>25795</v>
      </c>
      <c r="B11108" s="4" t="s">
        <v>16513</v>
      </c>
      <c r="C11108" s="4" t="s">
        <v>2282</v>
      </c>
      <c r="D11108" s="10">
        <v>1.592730292E9</v>
      </c>
      <c r="E11108" s="25">
        <v>0.035339955</v>
      </c>
      <c r="G11108" s="25"/>
    </row>
    <row r="11109">
      <c r="A11109" s="4" t="s">
        <v>25796</v>
      </c>
      <c r="B11109" s="4" t="s">
        <v>1327</v>
      </c>
      <c r="C11109" s="4" t="s">
        <v>11376</v>
      </c>
      <c r="D11109" s="10">
        <v>1.591100841E9</v>
      </c>
      <c r="E11109" s="25">
        <v>0.03509588</v>
      </c>
      <c r="G11109" s="25"/>
    </row>
    <row r="11110">
      <c r="A11110" s="4" t="s">
        <v>25797</v>
      </c>
      <c r="B11110" s="4" t="s">
        <v>14022</v>
      </c>
      <c r="C11110" s="4" t="s">
        <v>2309</v>
      </c>
      <c r="D11110" s="10">
        <v>1.593387018E9</v>
      </c>
      <c r="E11110" s="25">
        <v>0.035007212</v>
      </c>
      <c r="G11110" s="25"/>
    </row>
    <row r="11111">
      <c r="A11111" s="4" t="s">
        <v>25798</v>
      </c>
      <c r="B11111" s="4" t="s">
        <v>13214</v>
      </c>
      <c r="C11111" s="4" t="s">
        <v>9961</v>
      </c>
      <c r="D11111" s="10">
        <v>1.592273008E9</v>
      </c>
      <c r="E11111" s="25">
        <v>0.03497533</v>
      </c>
      <c r="G11111" s="25"/>
    </row>
    <row r="11112">
      <c r="A11112" s="4" t="s">
        <v>25799</v>
      </c>
      <c r="B11112" s="4" t="s">
        <v>13144</v>
      </c>
      <c r="C11112" s="4" t="s">
        <v>4283</v>
      </c>
      <c r="D11112" s="10">
        <v>1.59347131E9</v>
      </c>
      <c r="E11112" s="25">
        <v>0.034971178</v>
      </c>
      <c r="G11112" s="25"/>
    </row>
    <row r="11113">
      <c r="A11113" s="4" t="s">
        <v>25800</v>
      </c>
      <c r="B11113" s="4" t="s">
        <v>25801</v>
      </c>
      <c r="C11113" s="4" t="s">
        <v>7109</v>
      </c>
      <c r="D11113" s="10">
        <v>1.592279585E9</v>
      </c>
      <c r="E11113" s="25">
        <v>0.034955163</v>
      </c>
      <c r="G11113" s="25"/>
    </row>
    <row r="11114">
      <c r="A11114" s="4" t="s">
        <v>25802</v>
      </c>
      <c r="B11114" s="4" t="s">
        <v>23467</v>
      </c>
      <c r="C11114" s="4" t="s">
        <v>4879</v>
      </c>
      <c r="D11114" s="10">
        <v>1.59332321E9</v>
      </c>
      <c r="E11114" s="25">
        <v>0.034931142</v>
      </c>
      <c r="G11114" s="25"/>
    </row>
    <row r="11115">
      <c r="A11115" s="22" t="s">
        <v>25803</v>
      </c>
      <c r="B11115" s="4" t="s">
        <v>2065</v>
      </c>
      <c r="C11115" s="4" t="s">
        <v>6083</v>
      </c>
      <c r="D11115" s="10">
        <v>1.592721248E9</v>
      </c>
      <c r="E11115" s="25">
        <v>0.03490371</v>
      </c>
      <c r="G11115" s="25"/>
    </row>
    <row r="11116">
      <c r="A11116" s="4" t="s">
        <v>25804</v>
      </c>
      <c r="B11116" s="4" t="s">
        <v>25805</v>
      </c>
      <c r="C11116" s="4" t="s">
        <v>156</v>
      </c>
      <c r="D11116" s="10">
        <v>1.593209527E9</v>
      </c>
      <c r="E11116" s="25">
        <v>0.034846768</v>
      </c>
      <c r="G11116" s="25"/>
    </row>
    <row r="11117">
      <c r="A11117" s="4" t="s">
        <v>25806</v>
      </c>
      <c r="B11117" s="4" t="s">
        <v>11591</v>
      </c>
      <c r="C11117" s="4" t="s">
        <v>2219</v>
      </c>
      <c r="D11117" s="10">
        <v>1.591808529E9</v>
      </c>
      <c r="E11117" s="25">
        <v>0.03480866</v>
      </c>
      <c r="G11117" s="25"/>
    </row>
    <row r="11118">
      <c r="A11118" s="4" t="s">
        <v>25807</v>
      </c>
      <c r="B11118" s="4" t="s">
        <v>3413</v>
      </c>
      <c r="C11118" s="4" t="s">
        <v>7951</v>
      </c>
      <c r="D11118" s="10">
        <v>1.591911424E9</v>
      </c>
      <c r="E11118" s="25">
        <v>0.034766696</v>
      </c>
      <c r="G11118" s="25"/>
    </row>
    <row r="11119">
      <c r="A11119" s="4" t="s">
        <v>25808</v>
      </c>
      <c r="B11119" s="4" t="s">
        <v>4375</v>
      </c>
      <c r="C11119" s="4" t="s">
        <v>3819</v>
      </c>
      <c r="D11119" s="10">
        <v>1.591798958E9</v>
      </c>
      <c r="E11119" s="25">
        <v>0.034710944</v>
      </c>
      <c r="G11119" s="25"/>
    </row>
    <row r="11120">
      <c r="A11120" s="4" t="s">
        <v>25809</v>
      </c>
      <c r="B11120" s="4" t="s">
        <v>15108</v>
      </c>
      <c r="C11120" s="4" t="s">
        <v>11496</v>
      </c>
      <c r="D11120" s="10">
        <v>1.5911945E9</v>
      </c>
      <c r="E11120" s="25">
        <v>0.034686625</v>
      </c>
      <c r="G11120" s="25"/>
    </row>
    <row r="11121">
      <c r="A11121" s="4" t="s">
        <v>25810</v>
      </c>
      <c r="B11121" s="4" t="s">
        <v>19621</v>
      </c>
      <c r="C11121" s="4" t="s">
        <v>9195</v>
      </c>
      <c r="D11121" s="10">
        <v>1.5918719E9</v>
      </c>
      <c r="E11121" s="25">
        <v>0.034631018</v>
      </c>
      <c r="G11121" s="25"/>
    </row>
    <row r="11122">
      <c r="A11122" s="4" t="s">
        <v>25811</v>
      </c>
      <c r="B11122" s="4" t="s">
        <v>13980</v>
      </c>
      <c r="C11122" s="4" t="s">
        <v>575</v>
      </c>
      <c r="D11122" s="10">
        <v>1.592873012E9</v>
      </c>
      <c r="E11122" s="25">
        <v>0.034573484</v>
      </c>
      <c r="G11122" s="25"/>
    </row>
    <row r="11123">
      <c r="A11123" s="4" t="s">
        <v>25812</v>
      </c>
      <c r="B11123" s="4" t="s">
        <v>14907</v>
      </c>
      <c r="C11123" s="4" t="s">
        <v>2537</v>
      </c>
      <c r="D11123" s="10">
        <v>1.593390395E9</v>
      </c>
      <c r="E11123" s="25">
        <v>0.034519657</v>
      </c>
      <c r="G11123" s="25"/>
    </row>
    <row r="11124">
      <c r="A11124" s="4" t="s">
        <v>25813</v>
      </c>
      <c r="B11124" s="4" t="s">
        <v>13842</v>
      </c>
      <c r="C11124" s="4" t="s">
        <v>11728</v>
      </c>
      <c r="D11124" s="10">
        <v>1.591421686E9</v>
      </c>
      <c r="E11124" s="25">
        <v>0.03451269</v>
      </c>
      <c r="G11124" s="25"/>
    </row>
    <row r="11125">
      <c r="A11125" s="4" t="s">
        <v>25814</v>
      </c>
      <c r="B11125" s="4" t="s">
        <v>973</v>
      </c>
      <c r="C11125" s="4" t="s">
        <v>1592</v>
      </c>
      <c r="D11125" s="10">
        <v>1.591227687E9</v>
      </c>
      <c r="E11125" s="25">
        <v>0.034502756</v>
      </c>
      <c r="G11125" s="25"/>
    </row>
    <row r="11126">
      <c r="A11126" s="4" t="s">
        <v>25815</v>
      </c>
      <c r="B11126" s="4" t="s">
        <v>3259</v>
      </c>
      <c r="C11126" s="4" t="s">
        <v>170</v>
      </c>
      <c r="D11126" s="10">
        <v>1.59106482E9</v>
      </c>
      <c r="E11126" s="25">
        <v>0.03437627</v>
      </c>
      <c r="G11126" s="25"/>
    </row>
    <row r="11127">
      <c r="A11127" s="4" t="s">
        <v>25815</v>
      </c>
      <c r="B11127" s="4" t="s">
        <v>3259</v>
      </c>
      <c r="C11127" s="4" t="s">
        <v>1048</v>
      </c>
      <c r="D11127" s="10">
        <v>1.592939171E9</v>
      </c>
      <c r="E11127" s="25">
        <v>0.03437627</v>
      </c>
      <c r="G11127" s="25"/>
    </row>
    <row r="11128">
      <c r="A11128" s="4" t="s">
        <v>25816</v>
      </c>
      <c r="B11128" s="4" t="s">
        <v>25817</v>
      </c>
      <c r="C11128" s="4" t="s">
        <v>3819</v>
      </c>
      <c r="D11128" s="10">
        <v>1.591830707E9</v>
      </c>
      <c r="E11128" s="25">
        <v>0.03435625</v>
      </c>
      <c r="G11128" s="25"/>
    </row>
    <row r="11129">
      <c r="A11129" s="4" t="s">
        <v>25818</v>
      </c>
      <c r="B11129" s="4" t="s">
        <v>13663</v>
      </c>
      <c r="C11129" s="4" t="s">
        <v>669</v>
      </c>
      <c r="D11129" s="10">
        <v>1.591583853E9</v>
      </c>
      <c r="E11129" s="25">
        <v>0.03426491</v>
      </c>
      <c r="G11129" s="25"/>
    </row>
    <row r="11130">
      <c r="A11130" s="4" t="s">
        <v>25819</v>
      </c>
      <c r="B11130" s="4" t="s">
        <v>2989</v>
      </c>
      <c r="C11130" s="4" t="s">
        <v>10398</v>
      </c>
      <c r="D11130" s="10">
        <v>1.591201236E9</v>
      </c>
      <c r="E11130" s="25">
        <v>0.03422947</v>
      </c>
      <c r="G11130" s="25"/>
    </row>
    <row r="11131">
      <c r="A11131" s="4" t="s">
        <v>25820</v>
      </c>
      <c r="B11131" s="4" t="s">
        <v>2989</v>
      </c>
      <c r="C11131" s="4" t="s">
        <v>7510</v>
      </c>
      <c r="D11131" s="10">
        <v>1.59355199E9</v>
      </c>
      <c r="E11131" s="25">
        <v>0.03412849</v>
      </c>
      <c r="G11131" s="25"/>
    </row>
    <row r="11132">
      <c r="A11132" s="4" t="s">
        <v>25821</v>
      </c>
      <c r="B11132" s="4" t="s">
        <v>24386</v>
      </c>
      <c r="C11132" s="4" t="s">
        <v>11757</v>
      </c>
      <c r="D11132" s="10">
        <v>1.591536994E9</v>
      </c>
      <c r="E11132" s="25">
        <v>0.034045305</v>
      </c>
      <c r="G11132" s="25"/>
    </row>
    <row r="11133">
      <c r="A11133" s="22" t="s">
        <v>25822</v>
      </c>
      <c r="B11133" s="4" t="s">
        <v>1677</v>
      </c>
      <c r="C11133" s="4" t="s">
        <v>12492</v>
      </c>
      <c r="D11133" s="10">
        <v>1.59242129E9</v>
      </c>
      <c r="E11133" s="25">
        <v>0.03403552</v>
      </c>
      <c r="G11133" s="25"/>
    </row>
    <row r="11134">
      <c r="A11134" s="4" t="s">
        <v>25823</v>
      </c>
      <c r="B11134" s="4" t="s">
        <v>3294</v>
      </c>
      <c r="C11134" s="4" t="s">
        <v>9991</v>
      </c>
      <c r="D11134" s="10">
        <v>1.592349664E9</v>
      </c>
      <c r="E11134" s="25">
        <v>0.033817988</v>
      </c>
      <c r="G11134" s="25"/>
    </row>
    <row r="11135">
      <c r="A11135" s="4" t="s">
        <v>25823</v>
      </c>
      <c r="B11135" s="4" t="s">
        <v>14656</v>
      </c>
      <c r="C11135" s="4" t="s">
        <v>7155</v>
      </c>
      <c r="D11135" s="10">
        <v>1.592593866E9</v>
      </c>
      <c r="E11135" s="25">
        <v>0.033817988</v>
      </c>
      <c r="G11135" s="25"/>
    </row>
    <row r="11136">
      <c r="A11136" s="4" t="s">
        <v>25824</v>
      </c>
      <c r="B11136" s="4" t="s">
        <v>21369</v>
      </c>
      <c r="C11136" s="4" t="s">
        <v>7925</v>
      </c>
      <c r="D11136" s="10">
        <v>1.591915781E9</v>
      </c>
      <c r="E11136" s="25">
        <v>0.033760156</v>
      </c>
      <c r="G11136" s="25"/>
    </row>
    <row r="11137">
      <c r="A11137" s="4" t="s">
        <v>25825</v>
      </c>
      <c r="B11137" s="4" t="s">
        <v>3886</v>
      </c>
      <c r="C11137" s="4" t="s">
        <v>8993</v>
      </c>
      <c r="D11137" s="10">
        <v>1.59294596E9</v>
      </c>
      <c r="E11137" s="25">
        <v>0.03360461</v>
      </c>
      <c r="G11137" s="25"/>
    </row>
    <row r="11138">
      <c r="A11138" s="4" t="s">
        <v>25826</v>
      </c>
      <c r="B11138" s="4" t="s">
        <v>16689</v>
      </c>
      <c r="C11138" s="4" t="s">
        <v>9096</v>
      </c>
      <c r="D11138" s="10">
        <v>1.593452959E9</v>
      </c>
      <c r="E11138" s="25">
        <v>0.033584293</v>
      </c>
      <c r="G11138" s="25"/>
    </row>
    <row r="11139">
      <c r="A11139" s="4" t="s">
        <v>25827</v>
      </c>
      <c r="B11139" s="4" t="s">
        <v>13710</v>
      </c>
      <c r="C11139" s="4" t="s">
        <v>12592</v>
      </c>
      <c r="D11139" s="10">
        <v>1.591212106E9</v>
      </c>
      <c r="E11139" s="25">
        <v>0.0334802</v>
      </c>
      <c r="G11139" s="25"/>
    </row>
    <row r="11140">
      <c r="A11140" s="24" t="s">
        <v>25828</v>
      </c>
      <c r="B11140" s="4" t="s">
        <v>16594</v>
      </c>
      <c r="C11140" s="4" t="s">
        <v>6204</v>
      </c>
      <c r="D11140" s="10">
        <v>1.591741802E9</v>
      </c>
      <c r="E11140" s="25">
        <v>0.03340324</v>
      </c>
      <c r="G11140" s="25"/>
    </row>
    <row r="11141">
      <c r="A11141" s="4" t="s">
        <v>25829</v>
      </c>
      <c r="B11141" s="4" t="s">
        <v>1057</v>
      </c>
      <c r="C11141" s="4" t="s">
        <v>7876</v>
      </c>
      <c r="D11141" s="10">
        <v>1.591724533E9</v>
      </c>
      <c r="E11141" s="25">
        <v>0.033347636</v>
      </c>
      <c r="G11141" s="25"/>
    </row>
    <row r="11142">
      <c r="A11142" s="4" t="s">
        <v>25830</v>
      </c>
      <c r="B11142" s="4" t="s">
        <v>8319</v>
      </c>
      <c r="C11142" s="4" t="s">
        <v>10577</v>
      </c>
      <c r="D11142" s="10">
        <v>1.591042809E9</v>
      </c>
      <c r="E11142" s="25">
        <v>0.03333785</v>
      </c>
      <c r="G11142" s="25"/>
    </row>
    <row r="11143">
      <c r="A11143" s="4" t="s">
        <v>25831</v>
      </c>
      <c r="B11143" s="4" t="s">
        <v>5714</v>
      </c>
      <c r="C11143" s="4" t="s">
        <v>8543</v>
      </c>
      <c r="D11143" s="10">
        <v>1.591233743E9</v>
      </c>
      <c r="E11143" s="25">
        <v>0.033327766</v>
      </c>
      <c r="G11143" s="25"/>
    </row>
    <row r="11144">
      <c r="A11144" s="4" t="s">
        <v>25832</v>
      </c>
      <c r="B11144" s="4" t="s">
        <v>13221</v>
      </c>
      <c r="C11144" s="4" t="s">
        <v>5572</v>
      </c>
      <c r="D11144" s="10">
        <v>1.592425453E9</v>
      </c>
      <c r="E11144" s="25">
        <v>0.03330597</v>
      </c>
      <c r="G11144" s="25"/>
    </row>
    <row r="11145">
      <c r="A11145" s="4" t="s">
        <v>25832</v>
      </c>
      <c r="B11145" s="4" t="s">
        <v>4273</v>
      </c>
      <c r="C11145" s="4" t="s">
        <v>9925</v>
      </c>
      <c r="D11145" s="10">
        <v>1.593376729E9</v>
      </c>
      <c r="E11145" s="25">
        <v>0.03330597</v>
      </c>
      <c r="G11145" s="25"/>
    </row>
    <row r="11146">
      <c r="A11146" s="4" t="s">
        <v>25832</v>
      </c>
      <c r="B11146" s="4" t="s">
        <v>13263</v>
      </c>
      <c r="C11146" s="4" t="s">
        <v>11584</v>
      </c>
      <c r="D11146" s="10">
        <v>1.59345734E9</v>
      </c>
      <c r="E11146" s="25">
        <v>0.03330597</v>
      </c>
      <c r="G11146" s="25"/>
    </row>
    <row r="11147">
      <c r="A11147" s="4" t="s">
        <v>25833</v>
      </c>
      <c r="B11147" s="4" t="s">
        <v>1619</v>
      </c>
      <c r="C11147" s="4" t="s">
        <v>8878</v>
      </c>
      <c r="D11147" s="10">
        <v>1.592693861E9</v>
      </c>
      <c r="E11147" s="25">
        <v>0.03322738</v>
      </c>
      <c r="G11147" s="25"/>
    </row>
    <row r="11148">
      <c r="A11148" s="4" t="s">
        <v>25834</v>
      </c>
      <c r="B11148" s="4" t="s">
        <v>1619</v>
      </c>
      <c r="C11148" s="4" t="s">
        <v>8412</v>
      </c>
      <c r="D11148" s="10">
        <v>1.591021581E9</v>
      </c>
      <c r="E11148" s="25">
        <v>0.03317059</v>
      </c>
      <c r="G11148" s="25"/>
    </row>
    <row r="11149">
      <c r="A11149" s="4" t="s">
        <v>25835</v>
      </c>
      <c r="B11149" s="4" t="s">
        <v>1790</v>
      </c>
      <c r="C11149" s="4" t="s">
        <v>6387</v>
      </c>
      <c r="D11149" s="10">
        <v>1.591391599E9</v>
      </c>
      <c r="E11149" s="25">
        <v>0.033124916</v>
      </c>
      <c r="G11149" s="25"/>
    </row>
    <row r="11150">
      <c r="A11150" s="22" t="s">
        <v>25836</v>
      </c>
      <c r="B11150" s="4" t="s">
        <v>25837</v>
      </c>
      <c r="C11150" s="4" t="s">
        <v>845</v>
      </c>
      <c r="D11150" s="10">
        <v>1.592251022E9</v>
      </c>
      <c r="E11150" s="25">
        <v>0.033105936</v>
      </c>
      <c r="G11150" s="25"/>
    </row>
    <row r="11151">
      <c r="A11151" s="4" t="s">
        <v>25838</v>
      </c>
      <c r="B11151" s="4" t="s">
        <v>1619</v>
      </c>
      <c r="C11151" s="4" t="s">
        <v>10531</v>
      </c>
      <c r="D11151" s="10">
        <v>1.59285341E9</v>
      </c>
      <c r="E11151" s="25">
        <v>0.03308918</v>
      </c>
      <c r="G11151" s="25"/>
    </row>
    <row r="11152">
      <c r="A11152" s="4" t="s">
        <v>25839</v>
      </c>
      <c r="B11152" s="4" t="s">
        <v>25840</v>
      </c>
      <c r="C11152" s="4" t="s">
        <v>9787</v>
      </c>
      <c r="D11152" s="10">
        <v>1.592178521E9</v>
      </c>
      <c r="E11152" s="25">
        <v>0.03301148</v>
      </c>
      <c r="G11152" s="25"/>
    </row>
    <row r="11153">
      <c r="A11153" s="4" t="s">
        <v>25841</v>
      </c>
      <c r="B11153" s="4" t="s">
        <v>1790</v>
      </c>
      <c r="C11153" s="4" t="s">
        <v>8010</v>
      </c>
      <c r="D11153" s="10">
        <v>1.591594044E9</v>
      </c>
      <c r="E11153" s="25">
        <v>0.032702755</v>
      </c>
      <c r="G11153" s="25"/>
    </row>
    <row r="11154">
      <c r="A11154" s="4" t="s">
        <v>25842</v>
      </c>
      <c r="B11154" s="4" t="s">
        <v>25843</v>
      </c>
      <c r="C11154" s="4" t="s">
        <v>9040</v>
      </c>
      <c r="D11154" s="10">
        <v>1.592051179E9</v>
      </c>
      <c r="E11154" s="25">
        <v>0.032525707</v>
      </c>
      <c r="G11154" s="25"/>
    </row>
    <row r="11155">
      <c r="A11155" s="4" t="s">
        <v>25844</v>
      </c>
      <c r="B11155" s="4" t="s">
        <v>1790</v>
      </c>
      <c r="C11155" s="4" t="s">
        <v>4343</v>
      </c>
      <c r="D11155" s="10">
        <v>1.591045708E9</v>
      </c>
      <c r="E11155" s="25">
        <v>0.032336798</v>
      </c>
      <c r="G11155" s="25"/>
    </row>
    <row r="11156">
      <c r="A11156" s="4" t="s">
        <v>25845</v>
      </c>
      <c r="B11156" s="4" t="s">
        <v>862</v>
      </c>
      <c r="C11156" s="4" t="s">
        <v>2898</v>
      </c>
      <c r="D11156" s="10">
        <v>1.591062837E9</v>
      </c>
      <c r="E11156" s="25">
        <v>0.032314703</v>
      </c>
      <c r="G11156" s="25"/>
    </row>
    <row r="11157">
      <c r="A11157" s="4" t="s">
        <v>25845</v>
      </c>
      <c r="B11157" s="4" t="s">
        <v>13784</v>
      </c>
      <c r="C11157" s="4" t="s">
        <v>1476</v>
      </c>
      <c r="D11157" s="10">
        <v>1.592351947E9</v>
      </c>
      <c r="E11157" s="25">
        <v>0.032314703</v>
      </c>
      <c r="G11157" s="25"/>
    </row>
    <row r="11158">
      <c r="A11158" s="4" t="s">
        <v>25846</v>
      </c>
      <c r="B11158" s="4" t="s">
        <v>1871</v>
      </c>
      <c r="C11158" s="4" t="s">
        <v>8918</v>
      </c>
      <c r="D11158" s="10">
        <v>1.59197337E9</v>
      </c>
      <c r="E11158" s="25">
        <v>0.032283116</v>
      </c>
      <c r="G11158" s="25"/>
    </row>
    <row r="11159">
      <c r="A11159" s="4" t="s">
        <v>25847</v>
      </c>
      <c r="B11159" s="4" t="s">
        <v>13129</v>
      </c>
      <c r="C11159" s="4" t="s">
        <v>615</v>
      </c>
      <c r="D11159" s="10">
        <v>1.593141689E9</v>
      </c>
      <c r="E11159" s="25">
        <v>0.032248124</v>
      </c>
      <c r="G11159" s="25"/>
    </row>
    <row r="11160">
      <c r="A11160" s="4" t="s">
        <v>25848</v>
      </c>
      <c r="B11160" s="4" t="s">
        <v>13889</v>
      </c>
      <c r="C11160" s="4" t="s">
        <v>12120</v>
      </c>
      <c r="D11160" s="10">
        <v>1.591619473E9</v>
      </c>
      <c r="E11160" s="25">
        <v>0.032231517</v>
      </c>
      <c r="G11160" s="25"/>
    </row>
    <row r="11161">
      <c r="A11161" s="22" t="s">
        <v>25849</v>
      </c>
      <c r="B11161" s="4" t="s">
        <v>1619</v>
      </c>
      <c r="C11161" s="4" t="s">
        <v>10817</v>
      </c>
      <c r="D11161" s="10">
        <v>1.592053424E9</v>
      </c>
      <c r="E11161" s="25">
        <v>0.03218184</v>
      </c>
      <c r="G11161" s="25"/>
    </row>
    <row r="11162">
      <c r="A11162" s="22" t="s">
        <v>25850</v>
      </c>
      <c r="B11162" s="4" t="s">
        <v>4049</v>
      </c>
      <c r="C11162" s="4" t="s">
        <v>11868</v>
      </c>
      <c r="D11162" s="10">
        <v>1.592311336E9</v>
      </c>
      <c r="E11162" s="25">
        <v>0.03214551</v>
      </c>
      <c r="G11162" s="25"/>
    </row>
    <row r="11163">
      <c r="A11163" s="4" t="s">
        <v>25851</v>
      </c>
      <c r="B11163" s="4" t="s">
        <v>14472</v>
      </c>
      <c r="C11163" s="4" t="s">
        <v>738</v>
      </c>
      <c r="D11163" s="10">
        <v>1.591512488E9</v>
      </c>
      <c r="E11163" s="25">
        <v>0.031973355</v>
      </c>
      <c r="G11163" s="25"/>
    </row>
    <row r="11164">
      <c r="A11164" s="4" t="s">
        <v>25852</v>
      </c>
      <c r="B11164" s="4" t="s">
        <v>1359</v>
      </c>
      <c r="C11164" s="4" t="s">
        <v>10311</v>
      </c>
      <c r="D11164" s="10">
        <v>1.591579613E9</v>
      </c>
      <c r="E11164" s="25">
        <v>0.03197232</v>
      </c>
      <c r="G11164" s="25"/>
    </row>
    <row r="11165">
      <c r="A11165" s="4" t="s">
        <v>25853</v>
      </c>
      <c r="B11165" s="4" t="s">
        <v>14151</v>
      </c>
      <c r="C11165" s="4" t="s">
        <v>4581</v>
      </c>
      <c r="D11165" s="10">
        <v>1.592006597E9</v>
      </c>
      <c r="E11165" s="25">
        <v>0.031949926</v>
      </c>
      <c r="G11165" s="25"/>
    </row>
    <row r="11166">
      <c r="A11166" s="4" t="s">
        <v>25854</v>
      </c>
      <c r="B11166" s="4" t="s">
        <v>16738</v>
      </c>
      <c r="C11166" s="4" t="s">
        <v>5923</v>
      </c>
      <c r="D11166" s="10">
        <v>1.592887741E9</v>
      </c>
      <c r="E11166" s="25">
        <v>0.031916562</v>
      </c>
      <c r="G11166" s="25"/>
    </row>
    <row r="11167">
      <c r="A11167" s="4" t="s">
        <v>25855</v>
      </c>
      <c r="B11167" s="4" t="s">
        <v>919</v>
      </c>
      <c r="C11167" s="4" t="s">
        <v>11160</v>
      </c>
      <c r="D11167" s="10">
        <v>1.593411315E9</v>
      </c>
      <c r="E11167" s="25">
        <v>0.03182285</v>
      </c>
      <c r="G11167" s="25"/>
    </row>
    <row r="11168">
      <c r="A11168" s="4" t="s">
        <v>25856</v>
      </c>
      <c r="B11168" s="4" t="s">
        <v>4375</v>
      </c>
      <c r="C11168" s="4" t="s">
        <v>10706</v>
      </c>
      <c r="D11168" s="10">
        <v>1.592929422E9</v>
      </c>
      <c r="E11168" s="25">
        <v>0.031739812</v>
      </c>
      <c r="G11168" s="25"/>
    </row>
    <row r="11169">
      <c r="A11169" s="4" t="s">
        <v>25857</v>
      </c>
      <c r="B11169" s="4" t="s">
        <v>13819</v>
      </c>
      <c r="C11169" s="4" t="s">
        <v>9445</v>
      </c>
      <c r="D11169" s="10">
        <v>1.592515007E9</v>
      </c>
      <c r="E11169" s="25">
        <v>0.031686727</v>
      </c>
      <c r="G11169" s="25"/>
    </row>
    <row r="11170">
      <c r="A11170" s="4" t="s">
        <v>25858</v>
      </c>
      <c r="B11170" s="4" t="s">
        <v>13710</v>
      </c>
      <c r="C11170" s="4" t="s">
        <v>4711</v>
      </c>
      <c r="D11170" s="10">
        <v>1.591660342E9</v>
      </c>
      <c r="E11170" s="25">
        <v>0.031600576</v>
      </c>
      <c r="G11170" s="25"/>
    </row>
    <row r="11171">
      <c r="A11171" s="4" t="s">
        <v>25859</v>
      </c>
      <c r="B11171" s="4" t="s">
        <v>14107</v>
      </c>
      <c r="C11171" s="4" t="s">
        <v>4695</v>
      </c>
      <c r="D11171" s="10">
        <v>1.593027639E9</v>
      </c>
      <c r="E11171" s="25">
        <v>0.03157789</v>
      </c>
      <c r="G11171" s="25"/>
    </row>
    <row r="11172">
      <c r="A11172" s="4" t="s">
        <v>25860</v>
      </c>
      <c r="B11172" s="4" t="s">
        <v>930</v>
      </c>
      <c r="C11172" s="4" t="s">
        <v>3101</v>
      </c>
      <c r="D11172" s="10">
        <v>1.59137604E9</v>
      </c>
      <c r="E11172" s="25">
        <v>0.031569436</v>
      </c>
      <c r="G11172" s="25"/>
    </row>
    <row r="11173">
      <c r="A11173" s="4" t="s">
        <v>25861</v>
      </c>
      <c r="B11173" s="4" t="s">
        <v>25862</v>
      </c>
      <c r="C11173" s="4" t="s">
        <v>3587</v>
      </c>
      <c r="D11173" s="10">
        <v>1.592475607E9</v>
      </c>
      <c r="E11173" s="25">
        <v>0.0315165</v>
      </c>
      <c r="G11173" s="25"/>
    </row>
    <row r="11174">
      <c r="A11174" s="4" t="s">
        <v>25863</v>
      </c>
      <c r="B11174" s="4" t="s">
        <v>6282</v>
      </c>
      <c r="C11174" s="4" t="s">
        <v>7109</v>
      </c>
      <c r="D11174" s="10">
        <v>1.592229693E9</v>
      </c>
      <c r="E11174" s="25">
        <v>0.031432126</v>
      </c>
      <c r="G11174" s="25"/>
    </row>
    <row r="11175">
      <c r="A11175" s="4" t="s">
        <v>25864</v>
      </c>
      <c r="B11175" s="4" t="s">
        <v>16738</v>
      </c>
      <c r="C11175" s="4" t="s">
        <v>1535</v>
      </c>
      <c r="D11175" s="10">
        <v>1.591584792E9</v>
      </c>
      <c r="E11175" s="25">
        <v>0.031327885</v>
      </c>
      <c r="G11175" s="25"/>
    </row>
    <row r="11176">
      <c r="A11176" s="4" t="s">
        <v>25865</v>
      </c>
      <c r="B11176" s="4" t="s">
        <v>14656</v>
      </c>
      <c r="C11176" s="4" t="s">
        <v>10411</v>
      </c>
      <c r="D11176" s="10">
        <v>1.593138838E9</v>
      </c>
      <c r="E11176" s="25">
        <v>0.031324178</v>
      </c>
      <c r="G11176" s="25"/>
    </row>
    <row r="11177">
      <c r="A11177" s="4" t="s">
        <v>25866</v>
      </c>
      <c r="B11177" s="4" t="s">
        <v>3294</v>
      </c>
      <c r="C11177" s="4" t="s">
        <v>8062</v>
      </c>
      <c r="D11177" s="10">
        <v>1.591451895E9</v>
      </c>
      <c r="E11177" s="25">
        <v>0.031205699</v>
      </c>
      <c r="G11177" s="25"/>
    </row>
    <row r="11178">
      <c r="A11178" s="4" t="s">
        <v>25867</v>
      </c>
      <c r="B11178" s="4" t="s">
        <v>6034</v>
      </c>
      <c r="C11178" s="4" t="s">
        <v>503</v>
      </c>
      <c r="D11178" s="10">
        <v>1.593372454E9</v>
      </c>
      <c r="E11178" s="25">
        <v>0.031204958</v>
      </c>
      <c r="G11178" s="25"/>
    </row>
    <row r="11179">
      <c r="A11179" s="4" t="s">
        <v>25868</v>
      </c>
      <c r="B11179" s="4" t="s">
        <v>16438</v>
      </c>
      <c r="C11179" s="4" t="s">
        <v>1300</v>
      </c>
      <c r="D11179" s="10">
        <v>1.592595445E9</v>
      </c>
      <c r="E11179" s="25">
        <v>0.031117471</v>
      </c>
      <c r="G11179" s="25"/>
    </row>
    <row r="11180">
      <c r="A11180" s="24" t="s">
        <v>25869</v>
      </c>
      <c r="B11180" s="4" t="s">
        <v>872</v>
      </c>
      <c r="C11180" s="4" t="s">
        <v>4444</v>
      </c>
      <c r="D11180" s="10">
        <v>1.593291176E9</v>
      </c>
      <c r="E11180" s="25">
        <v>0.031069873</v>
      </c>
      <c r="G11180" s="25"/>
    </row>
    <row r="11181">
      <c r="A11181" s="4" t="s">
        <v>25870</v>
      </c>
      <c r="B11181" s="4" t="s">
        <v>3456</v>
      </c>
      <c r="C11181" s="4" t="s">
        <v>367</v>
      </c>
      <c r="D11181" s="10">
        <v>1.591746366E9</v>
      </c>
      <c r="E11181" s="25">
        <v>0.031052524</v>
      </c>
      <c r="G11181" s="25"/>
    </row>
    <row r="11182">
      <c r="A11182" s="4" t="s">
        <v>25871</v>
      </c>
      <c r="B11182" s="4" t="s">
        <v>24422</v>
      </c>
      <c r="C11182" s="4" t="s">
        <v>6767</v>
      </c>
      <c r="D11182" s="10">
        <v>1.591374421E9</v>
      </c>
      <c r="E11182" s="25">
        <v>0.031020198</v>
      </c>
      <c r="G11182" s="25"/>
    </row>
    <row r="11183">
      <c r="A11183" s="4" t="s">
        <v>25872</v>
      </c>
      <c r="B11183" s="4" t="s">
        <v>4375</v>
      </c>
      <c r="C11183" s="4" t="s">
        <v>12568</v>
      </c>
      <c r="D11183" s="10">
        <v>1.593272613E9</v>
      </c>
      <c r="E11183" s="25">
        <v>0.031011894</v>
      </c>
      <c r="G11183" s="25"/>
    </row>
    <row r="11184">
      <c r="A11184" s="4" t="s">
        <v>25873</v>
      </c>
      <c r="B11184" s="4" t="s">
        <v>21152</v>
      </c>
      <c r="C11184" s="4" t="s">
        <v>9891</v>
      </c>
      <c r="D11184" s="10">
        <v>1.592007782E9</v>
      </c>
      <c r="E11184" s="25">
        <v>0.030873695</v>
      </c>
      <c r="G11184" s="25"/>
    </row>
    <row r="11185">
      <c r="A11185" s="4" t="s">
        <v>25874</v>
      </c>
      <c r="B11185" s="4" t="s">
        <v>13183</v>
      </c>
      <c r="C11185" s="4" t="s">
        <v>9866</v>
      </c>
      <c r="D11185" s="10">
        <v>1.592620096E9</v>
      </c>
      <c r="E11185" s="25">
        <v>0.030795105</v>
      </c>
      <c r="G11185" s="25"/>
    </row>
    <row r="11186">
      <c r="A11186" s="22" t="s">
        <v>25875</v>
      </c>
      <c r="B11186" s="4" t="s">
        <v>1790</v>
      </c>
      <c r="C11186" s="4" t="s">
        <v>6196</v>
      </c>
      <c r="D11186" s="10">
        <v>1.591119465E9</v>
      </c>
      <c r="E11186" s="25">
        <v>0.030743059</v>
      </c>
      <c r="G11186" s="25"/>
    </row>
    <row r="11187">
      <c r="A11187" s="4" t="s">
        <v>25876</v>
      </c>
      <c r="B11187" s="4" t="s">
        <v>25877</v>
      </c>
      <c r="C11187" s="4" t="s">
        <v>8106</v>
      </c>
      <c r="D11187" s="10">
        <v>1.591967505E9</v>
      </c>
      <c r="E11187" s="25">
        <v>0.030662097</v>
      </c>
      <c r="G11187" s="25"/>
    </row>
    <row r="11188">
      <c r="A11188" s="4" t="s">
        <v>25878</v>
      </c>
      <c r="B11188" s="4" t="s">
        <v>919</v>
      </c>
      <c r="C11188" s="4" t="s">
        <v>9772</v>
      </c>
      <c r="D11188" s="10">
        <v>1.593410788E9</v>
      </c>
      <c r="E11188" s="25">
        <v>0.030646674</v>
      </c>
      <c r="G11188" s="25"/>
    </row>
    <row r="11189">
      <c r="A11189" s="4" t="s">
        <v>25879</v>
      </c>
      <c r="B11189" s="4" t="s">
        <v>14075</v>
      </c>
      <c r="C11189" s="4" t="s">
        <v>2834</v>
      </c>
      <c r="D11189" s="10">
        <v>1.592606933E9</v>
      </c>
      <c r="E11189" s="25">
        <v>0.03062651</v>
      </c>
      <c r="G11189" s="25"/>
    </row>
    <row r="11190">
      <c r="A11190" s="4" t="s">
        <v>25880</v>
      </c>
      <c r="B11190" s="4" t="s">
        <v>16766</v>
      </c>
      <c r="C11190" s="4" t="s">
        <v>8985</v>
      </c>
      <c r="D11190" s="10">
        <v>1.591666852E9</v>
      </c>
      <c r="E11190" s="25">
        <v>0.030598186</v>
      </c>
      <c r="G11190" s="25"/>
    </row>
    <row r="11191">
      <c r="A11191" s="4" t="s">
        <v>25881</v>
      </c>
      <c r="B11191" s="4" t="s">
        <v>13537</v>
      </c>
      <c r="C11191" s="4" t="s">
        <v>4046</v>
      </c>
      <c r="D11191" s="10">
        <v>1.593213865E9</v>
      </c>
      <c r="E11191" s="25">
        <v>0.03048831</v>
      </c>
      <c r="G11191" s="25"/>
    </row>
    <row r="11192">
      <c r="A11192" s="4" t="s">
        <v>25882</v>
      </c>
      <c r="B11192" s="4" t="s">
        <v>14472</v>
      </c>
      <c r="C11192" s="4" t="s">
        <v>2667</v>
      </c>
      <c r="D11192" s="10">
        <v>1.593323112E9</v>
      </c>
      <c r="E11192" s="25">
        <v>0.030453611</v>
      </c>
      <c r="G11192" s="25"/>
    </row>
    <row r="11193">
      <c r="A11193" s="4" t="s">
        <v>25883</v>
      </c>
      <c r="B11193" s="4" t="s">
        <v>1619</v>
      </c>
      <c r="C11193" s="4" t="s">
        <v>3819</v>
      </c>
      <c r="D11193" s="10">
        <v>1.591808388E9</v>
      </c>
      <c r="E11193" s="25">
        <v>0.030449608</v>
      </c>
      <c r="G11193" s="25"/>
    </row>
    <row r="11194">
      <c r="A11194" s="22" t="s">
        <v>25884</v>
      </c>
      <c r="B11194" s="4" t="s">
        <v>3858</v>
      </c>
      <c r="C11194" s="4" t="s">
        <v>428</v>
      </c>
      <c r="D11194" s="10">
        <v>1.59128266E9</v>
      </c>
      <c r="E11194" s="25">
        <v>0.030310964</v>
      </c>
      <c r="G11194" s="25"/>
    </row>
    <row r="11195">
      <c r="A11195" s="4" t="s">
        <v>25885</v>
      </c>
      <c r="B11195" s="4" t="s">
        <v>1619</v>
      </c>
      <c r="C11195" s="4" t="s">
        <v>5775</v>
      </c>
      <c r="D11195" s="10">
        <v>1.591274648E9</v>
      </c>
      <c r="E11195" s="25">
        <v>0.030252095</v>
      </c>
      <c r="G11195" s="25"/>
    </row>
    <row r="11196">
      <c r="A11196" s="4" t="s">
        <v>25886</v>
      </c>
      <c r="B11196" s="4" t="s">
        <v>25887</v>
      </c>
      <c r="C11196" s="4" t="s">
        <v>4299</v>
      </c>
      <c r="D11196" s="10">
        <v>1.593543831E9</v>
      </c>
      <c r="E11196" s="25">
        <v>0.030232077</v>
      </c>
      <c r="G11196" s="25"/>
    </row>
    <row r="11197">
      <c r="A11197" s="29">
        <v>44274.0</v>
      </c>
      <c r="B11197" s="4" t="s">
        <v>25888</v>
      </c>
      <c r="C11197" s="4" t="s">
        <v>1246</v>
      </c>
      <c r="D11197" s="10">
        <v>1.592196415E9</v>
      </c>
      <c r="E11197" s="25">
        <v>0.03023104</v>
      </c>
      <c r="G11197" s="25"/>
    </row>
    <row r="11198">
      <c r="A11198" s="4" t="s">
        <v>25889</v>
      </c>
      <c r="B11198" s="4" t="s">
        <v>17761</v>
      </c>
      <c r="C11198" s="4" t="s">
        <v>2834</v>
      </c>
      <c r="D11198" s="10">
        <v>1.592656534E9</v>
      </c>
      <c r="E11198" s="25">
        <v>0.030165944</v>
      </c>
      <c r="G11198" s="25"/>
    </row>
    <row r="11199">
      <c r="A11199" s="4" t="s">
        <v>25890</v>
      </c>
      <c r="B11199" s="4" t="s">
        <v>8319</v>
      </c>
      <c r="C11199" s="4" t="s">
        <v>1900</v>
      </c>
      <c r="D11199" s="10">
        <v>1.591443429E9</v>
      </c>
      <c r="E11199" s="25">
        <v>0.03014474</v>
      </c>
      <c r="G11199" s="25"/>
    </row>
    <row r="11200">
      <c r="A11200" s="4" t="s">
        <v>25891</v>
      </c>
      <c r="B11200" s="4" t="s">
        <v>1176</v>
      </c>
      <c r="C11200" s="4" t="s">
        <v>541</v>
      </c>
      <c r="D11200" s="10">
        <v>1.592924626E9</v>
      </c>
      <c r="E11200" s="25">
        <v>0.030009357</v>
      </c>
      <c r="G11200" s="25"/>
    </row>
    <row r="11201">
      <c r="A11201" s="4" t="s">
        <v>25892</v>
      </c>
      <c r="B11201" s="4" t="s">
        <v>16738</v>
      </c>
      <c r="C11201" s="4" t="s">
        <v>2717</v>
      </c>
      <c r="D11201" s="10">
        <v>1.591500539E9</v>
      </c>
      <c r="E11201" s="25">
        <v>0.029998533</v>
      </c>
      <c r="G11201" s="25"/>
    </row>
    <row r="11202">
      <c r="A11202" s="22" t="s">
        <v>25893</v>
      </c>
      <c r="B11202" s="4" t="s">
        <v>1057</v>
      </c>
      <c r="C11202" s="4" t="s">
        <v>5816</v>
      </c>
      <c r="D11202" s="10">
        <v>1.593496943E9</v>
      </c>
      <c r="E11202" s="25">
        <v>0.029992158</v>
      </c>
      <c r="G11202" s="25"/>
    </row>
    <row r="11203">
      <c r="A11203" s="4" t="s">
        <v>25894</v>
      </c>
      <c r="B11203" s="4" t="s">
        <v>7379</v>
      </c>
      <c r="C11203" s="4" t="s">
        <v>9556</v>
      </c>
      <c r="D11203" s="10">
        <v>1.592840155E9</v>
      </c>
      <c r="E11203" s="25">
        <v>0.029952565</v>
      </c>
      <c r="G11203" s="25"/>
    </row>
    <row r="11204">
      <c r="A11204" s="22" t="s">
        <v>25895</v>
      </c>
      <c r="B11204" s="4" t="s">
        <v>1463</v>
      </c>
      <c r="C11204" s="4" t="s">
        <v>12124</v>
      </c>
      <c r="D11204" s="10">
        <v>1.591217295E9</v>
      </c>
      <c r="E11204" s="25">
        <v>0.029675722</v>
      </c>
      <c r="G11204" s="25"/>
    </row>
    <row r="11205">
      <c r="A11205" s="22" t="s">
        <v>25896</v>
      </c>
      <c r="B11205" s="4" t="s">
        <v>1790</v>
      </c>
      <c r="C11205" s="4" t="s">
        <v>1198</v>
      </c>
      <c r="D11205" s="10">
        <v>1.592950929E9</v>
      </c>
      <c r="E11205" s="25">
        <v>0.029667864</v>
      </c>
      <c r="G11205" s="25"/>
    </row>
    <row r="11206">
      <c r="A11206" s="4" t="s">
        <v>25897</v>
      </c>
      <c r="B11206" s="4" t="s">
        <v>930</v>
      </c>
      <c r="C11206" s="4" t="s">
        <v>7482</v>
      </c>
      <c r="D11206" s="10">
        <v>1.592448125E9</v>
      </c>
      <c r="E11206" s="25">
        <v>0.029646363</v>
      </c>
      <c r="G11206" s="25"/>
    </row>
    <row r="11207">
      <c r="A11207" s="4" t="s">
        <v>25898</v>
      </c>
      <c r="B11207" s="4" t="s">
        <v>14634</v>
      </c>
      <c r="C11207" s="4" t="s">
        <v>3922</v>
      </c>
      <c r="D11207" s="10">
        <v>1.591087893E9</v>
      </c>
      <c r="E11207" s="25">
        <v>0.029597282</v>
      </c>
      <c r="G11207" s="25"/>
    </row>
    <row r="11208">
      <c r="A11208" s="4" t="s">
        <v>25899</v>
      </c>
      <c r="B11208" s="4" t="s">
        <v>3108</v>
      </c>
      <c r="C11208" s="4" t="s">
        <v>777</v>
      </c>
      <c r="D11208" s="10">
        <v>1.592369209E9</v>
      </c>
      <c r="E11208" s="25">
        <v>0.02947391</v>
      </c>
      <c r="G11208" s="25"/>
    </row>
    <row r="11209">
      <c r="A11209" s="4" t="s">
        <v>25900</v>
      </c>
      <c r="B11209" s="4" t="s">
        <v>15877</v>
      </c>
      <c r="C11209" s="4" t="s">
        <v>11454</v>
      </c>
      <c r="D11209" s="10">
        <v>1.591151668E9</v>
      </c>
      <c r="E11209" s="25">
        <v>0.02933586</v>
      </c>
      <c r="G11209" s="25"/>
    </row>
    <row r="11210">
      <c r="A11210" s="4" t="s">
        <v>25901</v>
      </c>
      <c r="B11210" s="4" t="s">
        <v>2989</v>
      </c>
      <c r="C11210" s="4" t="s">
        <v>7969</v>
      </c>
      <c r="D11210" s="10">
        <v>1.59234057E9</v>
      </c>
      <c r="E11210" s="25">
        <v>0.029238291</v>
      </c>
      <c r="G11210" s="25"/>
    </row>
    <row r="11211">
      <c r="A11211" s="4" t="s">
        <v>25902</v>
      </c>
      <c r="B11211" s="4" t="s">
        <v>25903</v>
      </c>
      <c r="C11211" s="4" t="s">
        <v>208</v>
      </c>
      <c r="D11211" s="10">
        <v>1.592852558E9</v>
      </c>
      <c r="E11211" s="25">
        <v>0.029231617</v>
      </c>
      <c r="G11211" s="25"/>
    </row>
    <row r="11212">
      <c r="A11212" s="4" t="s">
        <v>25904</v>
      </c>
      <c r="B11212" s="4" t="s">
        <v>3294</v>
      </c>
      <c r="C11212" s="4" t="s">
        <v>9390</v>
      </c>
      <c r="D11212" s="10">
        <v>1.593100894E9</v>
      </c>
      <c r="E11212" s="25">
        <v>0.029230729</v>
      </c>
      <c r="G11212" s="25"/>
    </row>
    <row r="11213">
      <c r="A11213" s="4" t="s">
        <v>25905</v>
      </c>
      <c r="B11213" s="4" t="s">
        <v>17857</v>
      </c>
      <c r="C11213" s="4" t="s">
        <v>9378</v>
      </c>
      <c r="D11213" s="10">
        <v>1.593308413E9</v>
      </c>
      <c r="E11213" s="25">
        <v>0.029142203</v>
      </c>
      <c r="G11213" s="25"/>
    </row>
    <row r="11214">
      <c r="A11214" s="4" t="s">
        <v>25906</v>
      </c>
      <c r="B11214" s="4" t="s">
        <v>16689</v>
      </c>
      <c r="C11214" s="4" t="s">
        <v>12581</v>
      </c>
      <c r="D11214" s="10">
        <v>1.591462939E9</v>
      </c>
      <c r="E11214" s="25">
        <v>0.029009638</v>
      </c>
      <c r="G11214" s="25"/>
    </row>
    <row r="11215">
      <c r="A11215" s="4" t="s">
        <v>25907</v>
      </c>
      <c r="B11215" s="4" t="s">
        <v>14055</v>
      </c>
      <c r="C11215" s="4" t="s">
        <v>11146</v>
      </c>
      <c r="D11215" s="10">
        <v>1.591244457E9</v>
      </c>
      <c r="E11215" s="25">
        <v>0.028933274</v>
      </c>
      <c r="G11215" s="25"/>
    </row>
    <row r="11216">
      <c r="A11216" s="4" t="s">
        <v>25908</v>
      </c>
      <c r="B11216" s="4" t="s">
        <v>20922</v>
      </c>
      <c r="C11216" s="4" t="s">
        <v>8471</v>
      </c>
      <c r="D11216" s="10">
        <v>1.593535894E9</v>
      </c>
      <c r="E11216" s="25">
        <v>0.028926602</v>
      </c>
      <c r="G11216" s="25"/>
    </row>
    <row r="11217">
      <c r="A11217" s="4" t="s">
        <v>25909</v>
      </c>
      <c r="B11217" s="4" t="s">
        <v>13964</v>
      </c>
      <c r="C11217" s="4" t="s">
        <v>8526</v>
      </c>
      <c r="D11217" s="10">
        <v>1.591980441E9</v>
      </c>
      <c r="E11217" s="25">
        <v>0.028752517</v>
      </c>
      <c r="G11217" s="25"/>
    </row>
    <row r="11218">
      <c r="A11218" s="4" t="s">
        <v>25910</v>
      </c>
      <c r="B11218" s="4" t="s">
        <v>1140</v>
      </c>
      <c r="C11218" s="4" t="s">
        <v>9957</v>
      </c>
      <c r="D11218" s="10">
        <v>1.591025608E9</v>
      </c>
      <c r="E11218" s="25">
        <v>0.028696468</v>
      </c>
      <c r="G11218" s="25"/>
    </row>
    <row r="11219">
      <c r="A11219" s="4" t="s">
        <v>25911</v>
      </c>
      <c r="B11219" s="4" t="s">
        <v>1067</v>
      </c>
      <c r="C11219" s="4" t="s">
        <v>7274</v>
      </c>
      <c r="D11219" s="10">
        <v>1.591578085E9</v>
      </c>
      <c r="E11219" s="25">
        <v>0.02853914</v>
      </c>
      <c r="G11219" s="25"/>
    </row>
    <row r="11220">
      <c r="A11220" s="4" t="s">
        <v>25912</v>
      </c>
      <c r="B11220" s="4" t="s">
        <v>14328</v>
      </c>
      <c r="C11220" s="4" t="s">
        <v>10262</v>
      </c>
      <c r="D11220" s="10">
        <v>1.59336097E9</v>
      </c>
      <c r="E11220" s="25">
        <v>0.028452987</v>
      </c>
      <c r="G11220" s="25"/>
    </row>
    <row r="11221">
      <c r="A11221" s="4" t="s">
        <v>25913</v>
      </c>
      <c r="B11221" s="4" t="s">
        <v>14290</v>
      </c>
      <c r="C11221" s="4" t="s">
        <v>2658</v>
      </c>
      <c r="D11221" s="10">
        <v>1.591847697E9</v>
      </c>
      <c r="E11221" s="25">
        <v>0.028438011</v>
      </c>
      <c r="G11221" s="25"/>
    </row>
    <row r="11222">
      <c r="A11222" s="4" t="s">
        <v>25914</v>
      </c>
      <c r="B11222" s="4" t="s">
        <v>16738</v>
      </c>
      <c r="C11222" s="4" t="s">
        <v>1410</v>
      </c>
      <c r="D11222" s="10">
        <v>1.592168789E9</v>
      </c>
      <c r="E11222" s="25">
        <v>0.028415175</v>
      </c>
      <c r="G11222" s="25"/>
    </row>
    <row r="11223">
      <c r="A11223" s="4" t="s">
        <v>25915</v>
      </c>
      <c r="B11223" s="4" t="s">
        <v>25916</v>
      </c>
      <c r="C11223" s="4" t="s">
        <v>6170</v>
      </c>
      <c r="D11223" s="10">
        <v>1.592186152E9</v>
      </c>
      <c r="E11223" s="25">
        <v>0.028413247</v>
      </c>
      <c r="G11223" s="25"/>
    </row>
    <row r="11224">
      <c r="A11224" s="22" t="s">
        <v>25917</v>
      </c>
      <c r="B11224" s="4" t="s">
        <v>4826</v>
      </c>
      <c r="C11224" s="4" t="s">
        <v>6935</v>
      </c>
      <c r="D11224" s="10">
        <v>1.591800617E9</v>
      </c>
      <c r="E11224" s="25">
        <v>0.028266449</v>
      </c>
      <c r="G11224" s="25"/>
    </row>
    <row r="11225">
      <c r="A11225" s="4" t="s">
        <v>25918</v>
      </c>
      <c r="B11225" s="4" t="s">
        <v>14018</v>
      </c>
      <c r="C11225" s="4" t="s">
        <v>8584</v>
      </c>
      <c r="D11225" s="10">
        <v>1.592823804E9</v>
      </c>
      <c r="E11225" s="25">
        <v>0.028223744</v>
      </c>
      <c r="G11225" s="25"/>
    </row>
    <row r="11226">
      <c r="A11226" s="4" t="s">
        <v>25919</v>
      </c>
      <c r="B11226" s="4" t="s">
        <v>9350</v>
      </c>
      <c r="C11226" s="4" t="s">
        <v>6797</v>
      </c>
      <c r="D11226" s="10">
        <v>1.592250572E9</v>
      </c>
      <c r="E11226" s="25">
        <v>0.028198387</v>
      </c>
      <c r="G11226" s="25"/>
    </row>
    <row r="11227">
      <c r="A11227" s="4" t="s">
        <v>25920</v>
      </c>
      <c r="B11227" s="4" t="s">
        <v>25921</v>
      </c>
      <c r="C11227" s="4" t="s">
        <v>5515</v>
      </c>
      <c r="D11227" s="10">
        <v>1.592567416E9</v>
      </c>
      <c r="E11227" s="25">
        <v>0.027806032</v>
      </c>
      <c r="G11227" s="25"/>
    </row>
    <row r="11228">
      <c r="A11228" s="4" t="s">
        <v>25922</v>
      </c>
      <c r="B11228" s="4" t="s">
        <v>1128</v>
      </c>
      <c r="C11228" s="4" t="s">
        <v>1928</v>
      </c>
      <c r="D11228" s="10">
        <v>1.591133117E9</v>
      </c>
      <c r="E11228" s="25">
        <v>0.027701493</v>
      </c>
      <c r="G11228" s="25"/>
    </row>
    <row r="11229">
      <c r="A11229" s="4" t="s">
        <v>25923</v>
      </c>
      <c r="B11229" s="4" t="s">
        <v>19219</v>
      </c>
      <c r="C11229" s="4" t="s">
        <v>5050</v>
      </c>
      <c r="D11229" s="10">
        <v>1.592800241E9</v>
      </c>
      <c r="E11229" s="25">
        <v>0.027689334</v>
      </c>
      <c r="G11229" s="25"/>
    </row>
    <row r="11230">
      <c r="A11230" s="4" t="s">
        <v>25924</v>
      </c>
      <c r="B11230" s="4" t="s">
        <v>1790</v>
      </c>
      <c r="C11230" s="4" t="s">
        <v>10167</v>
      </c>
      <c r="D11230" s="10">
        <v>1.591987829E9</v>
      </c>
      <c r="E11230" s="25">
        <v>0.027686665</v>
      </c>
      <c r="G11230" s="25"/>
    </row>
    <row r="11231">
      <c r="A11231" s="24" t="s">
        <v>25925</v>
      </c>
      <c r="B11231" s="4" t="s">
        <v>1165</v>
      </c>
      <c r="C11231" s="4" t="s">
        <v>9705</v>
      </c>
      <c r="D11231" s="10">
        <v>1.591751903E9</v>
      </c>
      <c r="E11231" s="25">
        <v>0.027513472</v>
      </c>
      <c r="G11231" s="25"/>
    </row>
    <row r="11232">
      <c r="A11232" s="4" t="s">
        <v>25926</v>
      </c>
      <c r="B11232" s="4" t="s">
        <v>13433</v>
      </c>
      <c r="C11232" s="4" t="s">
        <v>3243</v>
      </c>
      <c r="D11232" s="10">
        <v>1.59130366E9</v>
      </c>
      <c r="E11232" s="25">
        <v>0.02743429</v>
      </c>
      <c r="G11232" s="25"/>
    </row>
    <row r="11233">
      <c r="A11233" s="4" t="s">
        <v>25927</v>
      </c>
      <c r="B11233" s="4" t="s">
        <v>25928</v>
      </c>
      <c r="C11233" s="4" t="s">
        <v>8449</v>
      </c>
      <c r="D11233" s="10">
        <v>1.592922832E9</v>
      </c>
      <c r="E11233" s="25">
        <v>0.02739796</v>
      </c>
      <c r="G11233" s="25"/>
    </row>
    <row r="11234">
      <c r="A11234" s="4" t="s">
        <v>25929</v>
      </c>
      <c r="B11234" s="4" t="s">
        <v>19219</v>
      </c>
      <c r="C11234" s="4" t="s">
        <v>7951</v>
      </c>
      <c r="D11234" s="10">
        <v>1.591910441E9</v>
      </c>
      <c r="E11234" s="25">
        <v>0.02734191</v>
      </c>
      <c r="G11234" s="25"/>
    </row>
    <row r="11235">
      <c r="A11235" s="4" t="s">
        <v>25930</v>
      </c>
      <c r="B11235" s="4" t="s">
        <v>5714</v>
      </c>
      <c r="C11235" s="4" t="s">
        <v>10661</v>
      </c>
      <c r="D11235" s="10">
        <v>1.591569388E9</v>
      </c>
      <c r="E11235" s="25">
        <v>0.027095167</v>
      </c>
      <c r="G11235" s="25"/>
    </row>
    <row r="11236">
      <c r="A11236" s="4" t="s">
        <v>25931</v>
      </c>
      <c r="B11236" s="4" t="s">
        <v>1683</v>
      </c>
      <c r="C11236" s="4" t="s">
        <v>9910</v>
      </c>
      <c r="D11236" s="10">
        <v>1.592143276E9</v>
      </c>
      <c r="E11236" s="25">
        <v>0.026966311</v>
      </c>
      <c r="G11236" s="25"/>
    </row>
    <row r="11237">
      <c r="A11237" s="4" t="s">
        <v>25932</v>
      </c>
      <c r="B11237" s="4" t="s">
        <v>25933</v>
      </c>
      <c r="C11237" s="4" t="s">
        <v>2426</v>
      </c>
      <c r="D11237" s="10">
        <v>1.591981203E9</v>
      </c>
      <c r="E11237" s="25">
        <v>0.026617253</v>
      </c>
      <c r="G11237" s="25"/>
    </row>
    <row r="11238">
      <c r="A11238" s="4" t="s">
        <v>25934</v>
      </c>
      <c r="B11238" s="4" t="s">
        <v>13405</v>
      </c>
      <c r="C11238" s="4" t="s">
        <v>3606</v>
      </c>
      <c r="D11238" s="10">
        <v>1.591421063E9</v>
      </c>
      <c r="E11238" s="25">
        <v>0.026515087</v>
      </c>
      <c r="G11238" s="25"/>
    </row>
    <row r="11239">
      <c r="A11239" s="4" t="s">
        <v>25934</v>
      </c>
      <c r="B11239" s="4" t="s">
        <v>8727</v>
      </c>
      <c r="C11239" s="4" t="s">
        <v>11704</v>
      </c>
      <c r="D11239" s="10">
        <v>1.591359809E9</v>
      </c>
      <c r="E11239" s="25">
        <v>0.026515087</v>
      </c>
      <c r="G11239" s="25"/>
    </row>
    <row r="11240">
      <c r="A11240" s="4" t="s">
        <v>25935</v>
      </c>
      <c r="B11240" s="4" t="s">
        <v>17677</v>
      </c>
      <c r="C11240" s="4" t="s">
        <v>2342</v>
      </c>
      <c r="D11240" s="10">
        <v>1.592656038E9</v>
      </c>
      <c r="E11240" s="25">
        <v>0.026408473</v>
      </c>
      <c r="G11240" s="25"/>
    </row>
    <row r="11241">
      <c r="A11241" s="4" t="s">
        <v>25936</v>
      </c>
      <c r="B11241" s="4" t="s">
        <v>4453</v>
      </c>
      <c r="C11241" s="4" t="s">
        <v>11311</v>
      </c>
      <c r="D11241" s="10">
        <v>1.592013064E9</v>
      </c>
      <c r="E11241" s="25">
        <v>0.02639394</v>
      </c>
      <c r="G11241" s="25"/>
    </row>
    <row r="11242">
      <c r="A11242" s="4" t="s">
        <v>25937</v>
      </c>
      <c r="B11242" s="4" t="s">
        <v>13762</v>
      </c>
      <c r="C11242" s="4" t="s">
        <v>9731</v>
      </c>
      <c r="D11242" s="10">
        <v>1.592545852E9</v>
      </c>
      <c r="E11242" s="25">
        <v>0.026359985</v>
      </c>
      <c r="G11242" s="25"/>
    </row>
    <row r="11243">
      <c r="A11243" s="4" t="s">
        <v>25938</v>
      </c>
      <c r="B11243" s="4" t="s">
        <v>5018</v>
      </c>
      <c r="C11243" s="4" t="s">
        <v>7767</v>
      </c>
      <c r="D11243" s="10">
        <v>1.592515475E9</v>
      </c>
      <c r="E11243" s="25">
        <v>0.026247734</v>
      </c>
      <c r="G11243" s="25"/>
    </row>
    <row r="11244">
      <c r="A11244" s="4" t="s">
        <v>25939</v>
      </c>
      <c r="B11244" s="4" t="s">
        <v>8489</v>
      </c>
      <c r="C11244" s="4" t="s">
        <v>9183</v>
      </c>
      <c r="D11244" s="10">
        <v>1.59352781E9</v>
      </c>
      <c r="E11244" s="25">
        <v>0.026218375</v>
      </c>
      <c r="G11244" s="25"/>
    </row>
    <row r="11245">
      <c r="A11245" s="4" t="s">
        <v>25940</v>
      </c>
      <c r="B11245" s="4" t="s">
        <v>3259</v>
      </c>
      <c r="C11245" s="4" t="s">
        <v>6613</v>
      </c>
      <c r="D11245" s="10">
        <v>1.591842106E9</v>
      </c>
      <c r="E11245" s="25">
        <v>0.02612466</v>
      </c>
      <c r="G11245" s="25"/>
    </row>
    <row r="11246">
      <c r="A11246" s="4" t="s">
        <v>25941</v>
      </c>
      <c r="B11246" s="4" t="s">
        <v>13671</v>
      </c>
      <c r="C11246" s="4" t="s">
        <v>12382</v>
      </c>
      <c r="D11246" s="10">
        <v>1.59105346E9</v>
      </c>
      <c r="E11246" s="25">
        <v>0.026079435</v>
      </c>
      <c r="G11246" s="25"/>
    </row>
    <row r="11247">
      <c r="A11247" s="22" t="s">
        <v>25942</v>
      </c>
      <c r="B11247" s="4" t="s">
        <v>7379</v>
      </c>
      <c r="C11247" s="4" t="s">
        <v>11319</v>
      </c>
      <c r="D11247" s="10">
        <v>1.592317516E9</v>
      </c>
      <c r="E11247" s="25">
        <v>0.025954433</v>
      </c>
      <c r="G11247" s="25"/>
    </row>
    <row r="11248">
      <c r="A11248" s="22" t="s">
        <v>25943</v>
      </c>
      <c r="B11248" s="4" t="s">
        <v>1113</v>
      </c>
      <c r="C11248" s="4" t="s">
        <v>5202</v>
      </c>
      <c r="D11248" s="10">
        <v>1.591901525E9</v>
      </c>
      <c r="E11248" s="25">
        <v>0.025887705</v>
      </c>
      <c r="G11248" s="25"/>
    </row>
    <row r="11249">
      <c r="A11249" s="4" t="s">
        <v>25944</v>
      </c>
      <c r="B11249" s="4" t="s">
        <v>14533</v>
      </c>
      <c r="C11249" s="4" t="s">
        <v>3346</v>
      </c>
      <c r="D11249" s="10">
        <v>1.592595404E9</v>
      </c>
      <c r="E11249" s="25">
        <v>0.025800515</v>
      </c>
      <c r="G11249" s="25"/>
    </row>
    <row r="11250">
      <c r="A11250" s="4" t="s">
        <v>25945</v>
      </c>
      <c r="B11250" s="4" t="s">
        <v>17857</v>
      </c>
      <c r="C11250" s="4" t="s">
        <v>4792</v>
      </c>
      <c r="D11250" s="10">
        <v>1.591101092E9</v>
      </c>
      <c r="E11250" s="25">
        <v>0.025602113</v>
      </c>
      <c r="G11250" s="25"/>
    </row>
    <row r="11251">
      <c r="A11251" s="4" t="s">
        <v>25946</v>
      </c>
      <c r="B11251" s="4" t="s">
        <v>25947</v>
      </c>
      <c r="C11251" s="4" t="s">
        <v>212</v>
      </c>
      <c r="D11251" s="10">
        <v>1.593209087E9</v>
      </c>
      <c r="E11251" s="25">
        <v>0.025477408</v>
      </c>
      <c r="G11251" s="25"/>
    </row>
    <row r="11252">
      <c r="A11252" s="4" t="s">
        <v>25948</v>
      </c>
      <c r="B11252" s="4" t="s">
        <v>13188</v>
      </c>
      <c r="C11252" s="4" t="s">
        <v>1707</v>
      </c>
      <c r="D11252" s="10">
        <v>1.593268124E9</v>
      </c>
      <c r="E11252" s="25">
        <v>0.025097657</v>
      </c>
      <c r="G11252" s="25"/>
    </row>
    <row r="11253">
      <c r="A11253" s="4" t="s">
        <v>25949</v>
      </c>
      <c r="B11253" s="4" t="s">
        <v>25950</v>
      </c>
      <c r="C11253" s="4" t="s">
        <v>8449</v>
      </c>
      <c r="D11253" s="10">
        <v>1.592957837E9</v>
      </c>
      <c r="E11253" s="25">
        <v>0.025029892</v>
      </c>
      <c r="G11253" s="25"/>
    </row>
    <row r="11254">
      <c r="A11254" s="4" t="s">
        <v>25951</v>
      </c>
      <c r="B11254" s="4" t="s">
        <v>14780</v>
      </c>
      <c r="C11254" s="4" t="s">
        <v>3101</v>
      </c>
      <c r="D11254" s="10">
        <v>1.591405888E9</v>
      </c>
      <c r="E11254" s="25">
        <v>0.024915863</v>
      </c>
      <c r="G11254" s="25"/>
    </row>
    <row r="11255">
      <c r="A11255" s="4" t="s">
        <v>25952</v>
      </c>
      <c r="B11255" s="4" t="s">
        <v>13748</v>
      </c>
      <c r="C11255" s="4" t="s">
        <v>9796</v>
      </c>
      <c r="D11255" s="10">
        <v>1.59346218E9</v>
      </c>
      <c r="E11255" s="25">
        <v>0.024882056</v>
      </c>
      <c r="G11255" s="25"/>
    </row>
    <row r="11256">
      <c r="A11256" s="4" t="s">
        <v>25953</v>
      </c>
      <c r="B11256" s="4" t="s">
        <v>13217</v>
      </c>
      <c r="C11256" s="4" t="s">
        <v>7626</v>
      </c>
      <c r="D11256" s="10">
        <v>1.592508571E9</v>
      </c>
      <c r="E11256" s="25">
        <v>0.02476343</v>
      </c>
      <c r="G11256" s="25"/>
    </row>
    <row r="11257">
      <c r="A11257" s="4" t="s">
        <v>25953</v>
      </c>
      <c r="B11257" s="4" t="s">
        <v>13217</v>
      </c>
      <c r="C11257" s="4" t="s">
        <v>233</v>
      </c>
      <c r="D11257" s="10">
        <v>1.593220849E9</v>
      </c>
      <c r="E11257" s="25">
        <v>0.02476343</v>
      </c>
      <c r="G11257" s="25"/>
    </row>
    <row r="11258">
      <c r="A11258" s="4" t="s">
        <v>25954</v>
      </c>
      <c r="B11258" s="4" t="s">
        <v>15742</v>
      </c>
      <c r="C11258" s="4" t="s">
        <v>1107</v>
      </c>
      <c r="D11258" s="10">
        <v>1.593015995E9</v>
      </c>
      <c r="E11258" s="25">
        <v>0.024539968</v>
      </c>
      <c r="G11258" s="25"/>
    </row>
    <row r="11259">
      <c r="A11259" s="4" t="s">
        <v>25955</v>
      </c>
      <c r="B11259" s="4" t="s">
        <v>1327</v>
      </c>
      <c r="C11259" s="4" t="s">
        <v>806</v>
      </c>
      <c r="D11259" s="10">
        <v>1.591405803E9</v>
      </c>
      <c r="E11259" s="25">
        <v>0.02443024</v>
      </c>
      <c r="G11259" s="25"/>
    </row>
    <row r="11260">
      <c r="A11260" s="4" t="s">
        <v>25956</v>
      </c>
      <c r="B11260" s="4" t="s">
        <v>1281</v>
      </c>
      <c r="C11260" s="4" t="s">
        <v>12469</v>
      </c>
      <c r="D11260" s="10">
        <v>1.591875892E9</v>
      </c>
      <c r="E11260" s="25">
        <v>0.02430924</v>
      </c>
      <c r="G11260" s="25"/>
    </row>
    <row r="11261">
      <c r="A11261" s="4" t="s">
        <v>25957</v>
      </c>
      <c r="B11261" s="4" t="s">
        <v>13129</v>
      </c>
      <c r="C11261" s="4" t="s">
        <v>1179</v>
      </c>
      <c r="D11261" s="10">
        <v>1.592160184E9</v>
      </c>
      <c r="E11261" s="25">
        <v>0.024290854</v>
      </c>
      <c r="G11261" s="25"/>
    </row>
    <row r="11262">
      <c r="A11262" s="4" t="s">
        <v>25958</v>
      </c>
      <c r="B11262" s="4" t="s">
        <v>13776</v>
      </c>
      <c r="C11262" s="4" t="s">
        <v>1179</v>
      </c>
      <c r="D11262" s="10">
        <v>1.592218581E9</v>
      </c>
      <c r="E11262" s="25">
        <v>0.023690904</v>
      </c>
      <c r="G11262" s="25"/>
    </row>
    <row r="11263">
      <c r="A11263" s="4" t="s">
        <v>25959</v>
      </c>
      <c r="B11263" s="4" t="s">
        <v>17069</v>
      </c>
      <c r="C11263" s="4" t="s">
        <v>4348</v>
      </c>
      <c r="D11263" s="10">
        <v>1.591196141E9</v>
      </c>
      <c r="E11263" s="25">
        <v>0.023617504</v>
      </c>
      <c r="G11263" s="25"/>
    </row>
    <row r="11264">
      <c r="A11264" s="24" t="s">
        <v>25960</v>
      </c>
      <c r="B11264" s="4" t="s">
        <v>1336</v>
      </c>
      <c r="C11264" s="4" t="s">
        <v>7438</v>
      </c>
      <c r="D11264" s="10">
        <v>1.591014011E9</v>
      </c>
      <c r="E11264" s="25">
        <v>0.023504958</v>
      </c>
      <c r="G11264" s="25"/>
    </row>
    <row r="11265">
      <c r="A11265" s="22" t="s">
        <v>25961</v>
      </c>
      <c r="B11265" s="4" t="s">
        <v>1327</v>
      </c>
      <c r="C11265" s="4" t="s">
        <v>6145</v>
      </c>
      <c r="D11265" s="10">
        <v>1.593178893E9</v>
      </c>
      <c r="E11265" s="25">
        <v>0.023406498</v>
      </c>
      <c r="G11265" s="25"/>
    </row>
    <row r="11266">
      <c r="A11266" s="30" t="s">
        <v>25962</v>
      </c>
      <c r="B11266" s="4" t="s">
        <v>16039</v>
      </c>
      <c r="C11266" s="4" t="s">
        <v>7140</v>
      </c>
      <c r="D11266" s="10">
        <v>1.593396549E9</v>
      </c>
      <c r="E11266" s="25">
        <v>0.022927102</v>
      </c>
      <c r="G11266" s="25"/>
    </row>
    <row r="11267">
      <c r="A11267" s="24" t="s">
        <v>25963</v>
      </c>
      <c r="B11267" s="4" t="s">
        <v>14166</v>
      </c>
      <c r="C11267" s="4" t="s">
        <v>916</v>
      </c>
      <c r="D11267" s="10">
        <v>1.591217089E9</v>
      </c>
      <c r="E11267" s="25">
        <v>0.022844953</v>
      </c>
      <c r="G11267" s="25"/>
    </row>
    <row r="11268">
      <c r="A11268" s="22" t="s">
        <v>25964</v>
      </c>
      <c r="B11268" s="4" t="s">
        <v>9355</v>
      </c>
      <c r="C11268" s="4" t="s">
        <v>9513</v>
      </c>
      <c r="D11268" s="10">
        <v>1.592497752E9</v>
      </c>
      <c r="E11268" s="25">
        <v>0.022624161</v>
      </c>
      <c r="G11268" s="25"/>
    </row>
    <row r="11269">
      <c r="A11269" s="22" t="s">
        <v>25965</v>
      </c>
      <c r="B11269" s="4" t="s">
        <v>12250</v>
      </c>
      <c r="C11269" s="4" t="s">
        <v>6593</v>
      </c>
      <c r="D11269" s="10">
        <v>1.59277088E9</v>
      </c>
      <c r="E11269" s="25">
        <v>0.022532672</v>
      </c>
      <c r="G11269" s="25"/>
    </row>
    <row r="11270">
      <c r="A11270" s="4" t="s">
        <v>25966</v>
      </c>
      <c r="B11270" s="4" t="s">
        <v>25967</v>
      </c>
      <c r="C11270" s="4" t="s">
        <v>5772</v>
      </c>
      <c r="D11270" s="10">
        <v>1.591313877E9</v>
      </c>
      <c r="E11270" s="25">
        <v>0.022389282</v>
      </c>
      <c r="G11270" s="25"/>
    </row>
    <row r="11271">
      <c r="A11271" s="4" t="s">
        <v>25968</v>
      </c>
      <c r="B11271" s="4" t="s">
        <v>14114</v>
      </c>
      <c r="C11271" s="4" t="s">
        <v>38</v>
      </c>
      <c r="D11271" s="10">
        <v>1.591894502E9</v>
      </c>
      <c r="E11271" s="25">
        <v>0.022310397</v>
      </c>
      <c r="G11271" s="25"/>
    </row>
    <row r="11272">
      <c r="A11272" s="4" t="s">
        <v>25969</v>
      </c>
      <c r="B11272" s="4" t="s">
        <v>13108</v>
      </c>
      <c r="C11272" s="4" t="s">
        <v>6566</v>
      </c>
      <c r="D11272" s="10">
        <v>1.593136841E9</v>
      </c>
      <c r="E11272" s="25">
        <v>0.022245448</v>
      </c>
      <c r="G11272" s="25"/>
    </row>
    <row r="11273">
      <c r="A11273" s="4" t="s">
        <v>25970</v>
      </c>
      <c r="B11273" s="4" t="s">
        <v>8319</v>
      </c>
      <c r="C11273" s="4" t="s">
        <v>708</v>
      </c>
      <c r="D11273" s="10">
        <v>1.591966355E9</v>
      </c>
      <c r="E11273" s="25">
        <v>0.022242038</v>
      </c>
      <c r="G11273" s="25"/>
    </row>
    <row r="11274">
      <c r="A11274" s="4" t="s">
        <v>25971</v>
      </c>
      <c r="B11274" s="4" t="s">
        <v>1327</v>
      </c>
      <c r="C11274" s="4" t="s">
        <v>5767</v>
      </c>
      <c r="D11274" s="10">
        <v>1.592594644E9</v>
      </c>
      <c r="E11274" s="25">
        <v>0.022070328</v>
      </c>
      <c r="G11274" s="25"/>
    </row>
    <row r="11275">
      <c r="A11275" s="4" t="s">
        <v>25972</v>
      </c>
      <c r="B11275" s="4" t="s">
        <v>18717</v>
      </c>
      <c r="C11275" s="4" t="s">
        <v>1992</v>
      </c>
      <c r="D11275" s="10">
        <v>1.592722126E9</v>
      </c>
      <c r="E11275" s="25">
        <v>0.02201324</v>
      </c>
      <c r="G11275" s="25"/>
    </row>
    <row r="11276">
      <c r="A11276" s="4" t="s">
        <v>25973</v>
      </c>
      <c r="B11276" s="4" t="s">
        <v>14628</v>
      </c>
      <c r="C11276" s="4" t="s">
        <v>6970</v>
      </c>
      <c r="D11276" s="10">
        <v>1.593474215E9</v>
      </c>
      <c r="E11276" s="25">
        <v>0.021583516</v>
      </c>
      <c r="G11276" s="25"/>
    </row>
    <row r="11277">
      <c r="A11277" s="24" t="s">
        <v>25974</v>
      </c>
      <c r="B11277" s="4" t="s">
        <v>16010</v>
      </c>
      <c r="C11277" s="4" t="s">
        <v>8179</v>
      </c>
      <c r="D11277" s="10">
        <v>1.593457782E9</v>
      </c>
      <c r="E11277" s="25">
        <v>0.021282207</v>
      </c>
      <c r="G11277" s="25"/>
    </row>
    <row r="11278">
      <c r="A11278" s="4" t="s">
        <v>25975</v>
      </c>
      <c r="B11278" s="4" t="s">
        <v>25976</v>
      </c>
      <c r="C11278" s="4" t="s">
        <v>8467</v>
      </c>
      <c r="D11278" s="10">
        <v>1.591839791E9</v>
      </c>
      <c r="E11278" s="25">
        <v>0.020913726</v>
      </c>
      <c r="G11278" s="25"/>
    </row>
    <row r="11279">
      <c r="A11279" s="4" t="s">
        <v>25977</v>
      </c>
      <c r="B11279" s="4" t="s">
        <v>14636</v>
      </c>
      <c r="C11279" s="4" t="s">
        <v>9649</v>
      </c>
      <c r="D11279" s="10">
        <v>1.592005389E9</v>
      </c>
      <c r="E11279" s="25">
        <v>0.02088585</v>
      </c>
      <c r="G11279" s="25"/>
    </row>
    <row r="11280">
      <c r="A11280" s="4" t="s">
        <v>25978</v>
      </c>
      <c r="B11280" s="4" t="s">
        <v>16711</v>
      </c>
      <c r="C11280" s="4" t="s">
        <v>212</v>
      </c>
      <c r="D11280" s="10">
        <v>1.593196763E9</v>
      </c>
      <c r="E11280" s="25">
        <v>0.02032208</v>
      </c>
      <c r="G11280" s="25"/>
    </row>
    <row r="11281">
      <c r="A11281" s="4" t="s">
        <v>25979</v>
      </c>
      <c r="B11281" s="4" t="s">
        <v>11591</v>
      </c>
      <c r="C11281" s="4" t="s">
        <v>5176</v>
      </c>
      <c r="D11281" s="10">
        <v>1.59234308E9</v>
      </c>
      <c r="E11281" s="25">
        <v>0.019877085</v>
      </c>
      <c r="G11281" s="25"/>
    </row>
    <row r="11282">
      <c r="A11282" s="4" t="s">
        <v>25980</v>
      </c>
      <c r="B11282" s="4" t="s">
        <v>1379</v>
      </c>
      <c r="C11282" s="4" t="s">
        <v>5827</v>
      </c>
      <c r="D11282" s="10">
        <v>1.592118613E9</v>
      </c>
      <c r="E11282" s="25">
        <v>0.019615663</v>
      </c>
      <c r="G11282" s="25"/>
    </row>
    <row r="11283">
      <c r="A11283" s="4" t="s">
        <v>25981</v>
      </c>
      <c r="B11283" s="4" t="s">
        <v>10639</v>
      </c>
      <c r="C11283" s="4" t="s">
        <v>12146</v>
      </c>
      <c r="D11283" s="10">
        <v>1.592880659E9</v>
      </c>
      <c r="E11283" s="25">
        <v>0.019531142</v>
      </c>
      <c r="G11283" s="25"/>
    </row>
    <row r="11284">
      <c r="A11284" s="4" t="s">
        <v>25982</v>
      </c>
      <c r="B11284" s="4" t="s">
        <v>25983</v>
      </c>
      <c r="C11284" s="4" t="s">
        <v>7435</v>
      </c>
      <c r="D11284" s="10">
        <v>1.591289797E9</v>
      </c>
      <c r="E11284" s="25">
        <v>0.019112987</v>
      </c>
      <c r="G11284" s="25"/>
    </row>
    <row r="11285">
      <c r="A11285" s="4" t="s">
        <v>25984</v>
      </c>
      <c r="B11285" s="4" t="s">
        <v>14002</v>
      </c>
      <c r="C11285" s="4" t="s">
        <v>1451</v>
      </c>
      <c r="D11285" s="10">
        <v>1.591250986E9</v>
      </c>
      <c r="E11285" s="25">
        <v>0.017483957</v>
      </c>
      <c r="G11285" s="25"/>
    </row>
    <row r="11286">
      <c r="A11286" s="4" t="s">
        <v>25985</v>
      </c>
      <c r="B11286" s="4" t="s">
        <v>13663</v>
      </c>
      <c r="C11286" s="4" t="s">
        <v>4724</v>
      </c>
      <c r="D11286" s="10">
        <v>1.593148963E9</v>
      </c>
      <c r="E11286" s="25">
        <v>0.017436212</v>
      </c>
      <c r="G11286" s="25"/>
    </row>
    <row r="11287">
      <c r="A11287" s="4" t="s">
        <v>25986</v>
      </c>
      <c r="B11287" s="4" t="s">
        <v>25987</v>
      </c>
      <c r="C11287" s="4" t="s">
        <v>233</v>
      </c>
      <c r="D11287" s="10">
        <v>1.593232312E9</v>
      </c>
      <c r="E11287" s="25">
        <v>0.017352877</v>
      </c>
      <c r="G11287" s="25"/>
    </row>
    <row r="11288">
      <c r="A11288" s="4" t="s">
        <v>25988</v>
      </c>
      <c r="B11288" s="4" t="s">
        <v>19277</v>
      </c>
      <c r="C11288" s="4" t="s">
        <v>6691</v>
      </c>
      <c r="D11288" s="10">
        <v>1.59351504E9</v>
      </c>
      <c r="E11288" s="25">
        <v>0.016273975</v>
      </c>
      <c r="G11288" s="25"/>
    </row>
    <row r="11289">
      <c r="A11289" s="4" t="s">
        <v>25989</v>
      </c>
      <c r="B11289" s="4" t="s">
        <v>3423</v>
      </c>
      <c r="C11289" s="4" t="s">
        <v>5655</v>
      </c>
      <c r="D11289" s="10">
        <v>1.591157818E9</v>
      </c>
      <c r="E11289" s="25">
        <v>0.016208434</v>
      </c>
      <c r="G11289" s="25"/>
    </row>
    <row r="11290">
      <c r="A11290" s="4" t="s">
        <v>25990</v>
      </c>
      <c r="B11290" s="4" t="s">
        <v>13806</v>
      </c>
      <c r="C11290" s="4" t="s">
        <v>12390</v>
      </c>
      <c r="D11290" s="10">
        <v>1.592847891E9</v>
      </c>
      <c r="E11290" s="25">
        <v>0.016028864</v>
      </c>
      <c r="G11290" s="25"/>
    </row>
    <row r="11291">
      <c r="A11291" s="4" t="s">
        <v>25991</v>
      </c>
      <c r="B11291" s="4" t="s">
        <v>10639</v>
      </c>
      <c r="C11291" s="4" t="s">
        <v>5886</v>
      </c>
      <c r="D11291" s="10">
        <v>1.5928804E9</v>
      </c>
      <c r="E11291" s="25">
        <v>0.015943455</v>
      </c>
      <c r="G11291" s="25"/>
    </row>
    <row r="11292">
      <c r="A11292" s="4" t="s">
        <v>25992</v>
      </c>
      <c r="B11292" s="4" t="s">
        <v>5400</v>
      </c>
      <c r="C11292" s="4" t="s">
        <v>5127</v>
      </c>
      <c r="D11292" s="10">
        <v>1.591279796E9</v>
      </c>
      <c r="E11292" s="25">
        <v>0.015823346</v>
      </c>
      <c r="G11292" s="25"/>
    </row>
    <row r="11293">
      <c r="A11293" s="4" t="s">
        <v>25993</v>
      </c>
      <c r="B11293" s="4" t="s">
        <v>5714</v>
      </c>
      <c r="C11293" s="4" t="s">
        <v>3222</v>
      </c>
      <c r="D11293" s="10">
        <v>1.591114121E9</v>
      </c>
      <c r="E11293" s="25">
        <v>0.015534195</v>
      </c>
      <c r="G11293" s="25"/>
    </row>
    <row r="11294">
      <c r="A11294" s="4" t="s">
        <v>25994</v>
      </c>
      <c r="B11294" s="4" t="s">
        <v>6354</v>
      </c>
      <c r="C11294" s="4" t="s">
        <v>10919</v>
      </c>
      <c r="D11294" s="10">
        <v>1.592404122E9</v>
      </c>
      <c r="E11294" s="25">
        <v>0.015518032</v>
      </c>
      <c r="G11294" s="25"/>
    </row>
    <row r="11295">
      <c r="A11295" s="4" t="s">
        <v>25995</v>
      </c>
      <c r="B11295" s="4" t="s">
        <v>8489</v>
      </c>
      <c r="C11295" s="4" t="s">
        <v>11994</v>
      </c>
      <c r="D11295" s="10">
        <v>1.593188374E9</v>
      </c>
      <c r="E11295" s="25">
        <v>0.014044255</v>
      </c>
      <c r="G11295" s="25"/>
    </row>
    <row r="11296">
      <c r="A11296" s="4" t="s">
        <v>25996</v>
      </c>
      <c r="B11296" s="4" t="s">
        <v>5018</v>
      </c>
      <c r="C11296" s="4" t="s">
        <v>6552</v>
      </c>
      <c r="D11296" s="10">
        <v>1.59158311E9</v>
      </c>
      <c r="E11296" s="25">
        <v>0.012554167</v>
      </c>
      <c r="G11296" s="25"/>
    </row>
    <row r="11297">
      <c r="A11297" s="4" t="s">
        <v>25997</v>
      </c>
      <c r="B11297" s="4" t="s">
        <v>15157</v>
      </c>
      <c r="C11297" s="4" t="s">
        <v>11788</v>
      </c>
      <c r="D11297" s="10">
        <v>1.593138329E9</v>
      </c>
      <c r="E11297" s="25">
        <v>0.011364943</v>
      </c>
      <c r="G11297" s="25"/>
    </row>
    <row r="11298">
      <c r="A11298" s="4" t="s">
        <v>25998</v>
      </c>
      <c r="B11298" s="4" t="s">
        <v>9456</v>
      </c>
      <c r="C11298" s="4" t="s">
        <v>11662</v>
      </c>
      <c r="D11298" s="10">
        <v>1.592515827E9</v>
      </c>
      <c r="E11298" s="25">
        <v>0.008891151</v>
      </c>
      <c r="G11298" s="25"/>
    </row>
    <row r="11299">
      <c r="A11299" s="22" t="s">
        <v>25999</v>
      </c>
      <c r="B11299" s="4" t="s">
        <v>15610</v>
      </c>
      <c r="C11299" s="4" t="s">
        <v>11108</v>
      </c>
      <c r="D11299" s="10">
        <v>1.592650196E9</v>
      </c>
      <c r="E11299" s="25">
        <v>0.00565756</v>
      </c>
      <c r="G11299" s="25"/>
    </row>
    <row r="11300">
      <c r="A11300" s="4" t="s">
        <v>26000</v>
      </c>
      <c r="B11300" s="4" t="s">
        <v>26001</v>
      </c>
      <c r="C11300" s="4" t="s">
        <v>3145</v>
      </c>
      <c r="D11300" s="10">
        <v>1.591808348E9</v>
      </c>
      <c r="E11300" s="25">
        <v>0.0051228544</v>
      </c>
      <c r="G11300" s="25"/>
    </row>
    <row r="11301">
      <c r="A11301" s="4" t="s">
        <v>26002</v>
      </c>
      <c r="B11301" s="4" t="s">
        <v>2083</v>
      </c>
      <c r="C11301" s="4" t="s">
        <v>8810</v>
      </c>
      <c r="D11301" s="10">
        <v>1.593201523E9</v>
      </c>
      <c r="E11301" s="25">
        <v>0.004542478</v>
      </c>
      <c r="G11301" s="25"/>
    </row>
    <row r="11302">
      <c r="A11302" s="4" t="s">
        <v>26003</v>
      </c>
      <c r="B11302" s="4" t="s">
        <v>11746</v>
      </c>
      <c r="C11302" s="4" t="s">
        <v>3474</v>
      </c>
      <c r="D11302" s="10">
        <v>1.592935416E9</v>
      </c>
      <c r="E11302" s="25">
        <v>0.0025731416</v>
      </c>
      <c r="G11302" s="25"/>
    </row>
    <row r="11303">
      <c r="A11303" s="23"/>
      <c r="B11303" s="23"/>
      <c r="C11303" s="23"/>
      <c r="D11303" s="23"/>
    </row>
    <row r="11304">
      <c r="A11304" s="23"/>
      <c r="B11304" s="23"/>
      <c r="C11304" s="23"/>
      <c r="D11304" s="23"/>
    </row>
    <row r="11305">
      <c r="A11305" s="23"/>
      <c r="B11305" s="23"/>
      <c r="C11305" s="23"/>
      <c r="D11305" s="23"/>
    </row>
    <row r="11306">
      <c r="A11306" s="23"/>
      <c r="B11306" s="23"/>
      <c r="C11306" s="23"/>
      <c r="D11306" s="23"/>
    </row>
    <row r="11307">
      <c r="A11307" s="23"/>
      <c r="B11307" s="23"/>
      <c r="C11307" s="23"/>
      <c r="D11307" s="23"/>
    </row>
    <row r="11308">
      <c r="A11308" s="23"/>
      <c r="B11308" s="23"/>
      <c r="C11308" s="23"/>
      <c r="D11308" s="23"/>
    </row>
    <row r="11309">
      <c r="A11309" s="23"/>
      <c r="B11309" s="23"/>
      <c r="C11309" s="23"/>
      <c r="D11309" s="23"/>
    </row>
    <row r="11310">
      <c r="A11310" s="23"/>
      <c r="B11310" s="23"/>
      <c r="C11310" s="23"/>
      <c r="D11310" s="23"/>
    </row>
    <row r="11311">
      <c r="A11311" s="23"/>
      <c r="B11311" s="23"/>
      <c r="C11311" s="23"/>
      <c r="D11311" s="23"/>
    </row>
    <row r="11312">
      <c r="A11312" s="23"/>
      <c r="B11312" s="23"/>
      <c r="C11312" s="23"/>
      <c r="D11312" s="23"/>
    </row>
    <row r="11313">
      <c r="A11313" s="23"/>
      <c r="B11313" s="23"/>
      <c r="C11313" s="23"/>
      <c r="D11313" s="23"/>
    </row>
    <row r="11314">
      <c r="A11314" s="23"/>
      <c r="B11314" s="23"/>
      <c r="C11314" s="23"/>
      <c r="D11314" s="23"/>
    </row>
    <row r="11315">
      <c r="A11315" s="23"/>
      <c r="B11315" s="23"/>
      <c r="C11315" s="23"/>
      <c r="D11315" s="23"/>
    </row>
    <row r="11316">
      <c r="A11316" s="23"/>
      <c r="B11316" s="23"/>
      <c r="C11316" s="23"/>
      <c r="D11316" s="23"/>
    </row>
    <row r="11317">
      <c r="A11317" s="23"/>
      <c r="B11317" s="23"/>
      <c r="C11317" s="23"/>
      <c r="D11317" s="23"/>
    </row>
    <row r="11318">
      <c r="A11318" s="23"/>
      <c r="B11318" s="23"/>
      <c r="C11318" s="23"/>
      <c r="D11318" s="23"/>
    </row>
    <row r="11319">
      <c r="A11319" s="23"/>
      <c r="B11319" s="23"/>
      <c r="C11319" s="23"/>
      <c r="D11319" s="23"/>
    </row>
    <row r="11320">
      <c r="A11320" s="23"/>
      <c r="B11320" s="23"/>
      <c r="C11320" s="23"/>
      <c r="D11320" s="23"/>
    </row>
    <row r="11321">
      <c r="A11321" s="23"/>
      <c r="B11321" s="23"/>
      <c r="C11321" s="23"/>
      <c r="D11321" s="23"/>
    </row>
    <row r="11322">
      <c r="A11322" s="23"/>
      <c r="B11322" s="23"/>
      <c r="C11322" s="23"/>
      <c r="D11322" s="23"/>
    </row>
    <row r="11323">
      <c r="A11323" s="23"/>
      <c r="B11323" s="23"/>
      <c r="C11323" s="23"/>
      <c r="D11323" s="23"/>
    </row>
    <row r="11324">
      <c r="A11324" s="23"/>
      <c r="B11324" s="23"/>
      <c r="C11324" s="23"/>
      <c r="D11324" s="23"/>
    </row>
    <row r="11325">
      <c r="A11325" s="23"/>
      <c r="B11325" s="23"/>
      <c r="C11325" s="23"/>
      <c r="D11325" s="23"/>
    </row>
    <row r="11326">
      <c r="A11326" s="23"/>
      <c r="B11326" s="23"/>
      <c r="C11326" s="23"/>
      <c r="D11326" s="23"/>
    </row>
    <row r="11327">
      <c r="A11327" s="23"/>
      <c r="B11327" s="23"/>
      <c r="C11327" s="23"/>
      <c r="D11327" s="23"/>
    </row>
    <row r="11328">
      <c r="A11328" s="23"/>
      <c r="B11328" s="23"/>
      <c r="C11328" s="23"/>
      <c r="D11328" s="23"/>
    </row>
    <row r="11329">
      <c r="A11329" s="23"/>
      <c r="B11329" s="23"/>
      <c r="C11329" s="23"/>
      <c r="D11329" s="23"/>
    </row>
    <row r="11330">
      <c r="A11330" s="23"/>
      <c r="B11330" s="23"/>
      <c r="C11330" s="23"/>
      <c r="D11330" s="23"/>
    </row>
    <row r="11331">
      <c r="A11331" s="23"/>
      <c r="B11331" s="23"/>
      <c r="C11331" s="23"/>
      <c r="D11331" s="23"/>
    </row>
    <row r="11332">
      <c r="A11332" s="23"/>
      <c r="B11332" s="23"/>
      <c r="C11332" s="23"/>
      <c r="D11332" s="23"/>
    </row>
    <row r="11333">
      <c r="A11333" s="23"/>
      <c r="B11333" s="23"/>
      <c r="C11333" s="23"/>
      <c r="D11333" s="23"/>
    </row>
    <row r="11334">
      <c r="A11334" s="23"/>
      <c r="B11334" s="23"/>
      <c r="C11334" s="23"/>
      <c r="D11334" s="23"/>
    </row>
    <row r="11335">
      <c r="A11335" s="23"/>
      <c r="B11335" s="23"/>
      <c r="C11335" s="23"/>
      <c r="D11335" s="23"/>
    </row>
    <row r="11336">
      <c r="A11336" s="23"/>
      <c r="B11336" s="23"/>
      <c r="C11336" s="23"/>
      <c r="D11336" s="23"/>
    </row>
    <row r="11337">
      <c r="A11337" s="23"/>
      <c r="B11337" s="23"/>
      <c r="C11337" s="23"/>
      <c r="D11337" s="23"/>
    </row>
    <row r="11338">
      <c r="A11338" s="23"/>
      <c r="B11338" s="23"/>
      <c r="C11338" s="23"/>
      <c r="D11338" s="23"/>
    </row>
    <row r="11339">
      <c r="A11339" s="23"/>
      <c r="B11339" s="23"/>
      <c r="C11339" s="23"/>
      <c r="D11339" s="23"/>
    </row>
    <row r="11340">
      <c r="A11340" s="23"/>
      <c r="B11340" s="23"/>
      <c r="C11340" s="23"/>
      <c r="D11340" s="23"/>
    </row>
    <row r="11341">
      <c r="A11341" s="23"/>
      <c r="B11341" s="23"/>
      <c r="C11341" s="23"/>
      <c r="D11341" s="23"/>
    </row>
    <row r="11342">
      <c r="A11342" s="23"/>
      <c r="B11342" s="23"/>
      <c r="C11342" s="23"/>
      <c r="D11342" s="23"/>
    </row>
    <row r="11343">
      <c r="A11343" s="23"/>
      <c r="B11343" s="23"/>
      <c r="C11343" s="23"/>
      <c r="D11343" s="23"/>
    </row>
    <row r="11344">
      <c r="A11344" s="23"/>
      <c r="B11344" s="23"/>
      <c r="C11344" s="23"/>
      <c r="D11344" s="23"/>
    </row>
    <row r="11345">
      <c r="A11345" s="23"/>
      <c r="B11345" s="23"/>
      <c r="C11345" s="23"/>
      <c r="D11345" s="23"/>
    </row>
    <row r="11346">
      <c r="A11346" s="23"/>
      <c r="B11346" s="23"/>
      <c r="C11346" s="23"/>
      <c r="D11346" s="23"/>
    </row>
    <row r="11347">
      <c r="A11347" s="23"/>
      <c r="B11347" s="23"/>
      <c r="C11347" s="23"/>
      <c r="D11347" s="23"/>
    </row>
    <row r="11348">
      <c r="A11348" s="23"/>
      <c r="B11348" s="23"/>
      <c r="C11348" s="23"/>
      <c r="D11348" s="23"/>
    </row>
    <row r="11349">
      <c r="A11349" s="23"/>
      <c r="B11349" s="23"/>
      <c r="C11349" s="23"/>
      <c r="D11349" s="23"/>
    </row>
    <row r="11350">
      <c r="A11350" s="23"/>
      <c r="B11350" s="23"/>
      <c r="C11350" s="23"/>
      <c r="D11350" s="23"/>
    </row>
    <row r="11351">
      <c r="A11351" s="23"/>
      <c r="B11351" s="23"/>
      <c r="C11351" s="23"/>
      <c r="D11351" s="23"/>
    </row>
    <row r="11352">
      <c r="A11352" s="23"/>
      <c r="B11352" s="23"/>
      <c r="C11352" s="23"/>
      <c r="D11352" s="23"/>
    </row>
    <row r="11353">
      <c r="A11353" s="23"/>
      <c r="B11353" s="23"/>
      <c r="C11353" s="23"/>
      <c r="D11353" s="23"/>
    </row>
    <row r="11354">
      <c r="A11354" s="23"/>
      <c r="B11354" s="23"/>
      <c r="C11354" s="23"/>
      <c r="D11354" s="23"/>
    </row>
    <row r="11355">
      <c r="A11355" s="23"/>
      <c r="B11355" s="23"/>
      <c r="C11355" s="23"/>
      <c r="D11355" s="23"/>
    </row>
    <row r="11356">
      <c r="A11356" s="23"/>
      <c r="B11356" s="23"/>
      <c r="C11356" s="23"/>
      <c r="D11356" s="23"/>
    </row>
    <row r="11357">
      <c r="A11357" s="23"/>
      <c r="B11357" s="23"/>
      <c r="C11357" s="23"/>
      <c r="D11357" s="23"/>
    </row>
    <row r="11358">
      <c r="A11358" s="23"/>
      <c r="B11358" s="23"/>
      <c r="C11358" s="23"/>
      <c r="D11358" s="23"/>
    </row>
    <row r="11359">
      <c r="A11359" s="23"/>
      <c r="B11359" s="23"/>
      <c r="C11359" s="23"/>
      <c r="D11359" s="23"/>
    </row>
    <row r="11360">
      <c r="A11360" s="23"/>
      <c r="B11360" s="23"/>
      <c r="C11360" s="23"/>
      <c r="D11360" s="23"/>
    </row>
    <row r="11361">
      <c r="A11361" s="23"/>
      <c r="B11361" s="23"/>
      <c r="C11361" s="23"/>
      <c r="D11361" s="23"/>
    </row>
    <row r="11362">
      <c r="A11362" s="23"/>
      <c r="B11362" s="23"/>
      <c r="C11362" s="23"/>
      <c r="D11362" s="23"/>
    </row>
    <row r="11363">
      <c r="A11363" s="23"/>
      <c r="B11363" s="23"/>
      <c r="C11363" s="23"/>
      <c r="D11363" s="23"/>
    </row>
    <row r="11364">
      <c r="A11364" s="23"/>
      <c r="B11364" s="23"/>
      <c r="C11364" s="23"/>
      <c r="D11364" s="23"/>
    </row>
    <row r="11365">
      <c r="A11365" s="23"/>
      <c r="B11365" s="23"/>
      <c r="C11365" s="23"/>
      <c r="D11365" s="23"/>
    </row>
    <row r="11366">
      <c r="A11366" s="23"/>
      <c r="B11366" s="23"/>
      <c r="C11366" s="23"/>
      <c r="D11366" s="23"/>
    </row>
    <row r="11367">
      <c r="A11367" s="23"/>
      <c r="B11367" s="23"/>
      <c r="C11367" s="23"/>
      <c r="D11367" s="23"/>
    </row>
    <row r="11368">
      <c r="A11368" s="23"/>
      <c r="B11368" s="23"/>
      <c r="C11368" s="23"/>
      <c r="D11368" s="23"/>
    </row>
    <row r="11369">
      <c r="A11369" s="23"/>
      <c r="B11369" s="23"/>
      <c r="C11369" s="23"/>
      <c r="D11369" s="23"/>
    </row>
    <row r="11370">
      <c r="A11370" s="23"/>
      <c r="B11370" s="23"/>
      <c r="C11370" s="23"/>
      <c r="D11370" s="23"/>
    </row>
    <row r="11371">
      <c r="A11371" s="23"/>
      <c r="B11371" s="23"/>
      <c r="C11371" s="23"/>
      <c r="D11371" s="23"/>
    </row>
    <row r="11372">
      <c r="A11372" s="23"/>
      <c r="B11372" s="23"/>
      <c r="C11372" s="23"/>
      <c r="D11372" s="23"/>
    </row>
    <row r="11373">
      <c r="A11373" s="23"/>
      <c r="B11373" s="23"/>
      <c r="C11373" s="23"/>
      <c r="D11373" s="23"/>
    </row>
    <row r="11374">
      <c r="A11374" s="23"/>
      <c r="B11374" s="23"/>
      <c r="C11374" s="23"/>
      <c r="D11374" s="23"/>
    </row>
    <row r="11375">
      <c r="A11375" s="23"/>
      <c r="B11375" s="23"/>
      <c r="C11375" s="23"/>
      <c r="D11375" s="23"/>
    </row>
    <row r="11376">
      <c r="A11376" s="23"/>
      <c r="B11376" s="23"/>
      <c r="C11376" s="23"/>
      <c r="D11376" s="23"/>
    </row>
    <row r="11377">
      <c r="A11377" s="23"/>
      <c r="B11377" s="23"/>
      <c r="C11377" s="23"/>
      <c r="D11377" s="23"/>
    </row>
    <row r="11378">
      <c r="A11378" s="23"/>
      <c r="B11378" s="23"/>
      <c r="C11378" s="23"/>
      <c r="D11378" s="23"/>
    </row>
    <row r="11379">
      <c r="A11379" s="23"/>
      <c r="B11379" s="23"/>
      <c r="C11379" s="23"/>
      <c r="D11379" s="23"/>
    </row>
    <row r="11380">
      <c r="A11380" s="23"/>
      <c r="B11380" s="23"/>
      <c r="C11380" s="23"/>
      <c r="D11380" s="23"/>
    </row>
    <row r="11381">
      <c r="A11381" s="23"/>
      <c r="B11381" s="23"/>
      <c r="C11381" s="23"/>
      <c r="D11381" s="23"/>
    </row>
    <row r="11382">
      <c r="A11382" s="23"/>
      <c r="B11382" s="23"/>
      <c r="C11382" s="23"/>
      <c r="D11382" s="23"/>
    </row>
    <row r="11383">
      <c r="A11383" s="23"/>
      <c r="B11383" s="23"/>
      <c r="C11383" s="23"/>
      <c r="D11383" s="23"/>
    </row>
    <row r="11384">
      <c r="A11384" s="23"/>
      <c r="B11384" s="23"/>
      <c r="C11384" s="23"/>
      <c r="D11384" s="23"/>
    </row>
    <row r="11385">
      <c r="A11385" s="23"/>
      <c r="B11385" s="23"/>
      <c r="C11385" s="23"/>
      <c r="D11385" s="23"/>
    </row>
    <row r="11386">
      <c r="A11386" s="23"/>
      <c r="B11386" s="23"/>
      <c r="C11386" s="23"/>
      <c r="D11386" s="23"/>
    </row>
    <row r="11387">
      <c r="A11387" s="23"/>
      <c r="B11387" s="23"/>
      <c r="C11387" s="23"/>
      <c r="D11387" s="23"/>
    </row>
    <row r="11388">
      <c r="A11388" s="23"/>
      <c r="B11388" s="23"/>
      <c r="C11388" s="23"/>
      <c r="D11388" s="23"/>
    </row>
    <row r="11389">
      <c r="A11389" s="23"/>
      <c r="B11389" s="23"/>
      <c r="C11389" s="23"/>
      <c r="D11389" s="23"/>
    </row>
    <row r="11390">
      <c r="A11390" s="23"/>
      <c r="B11390" s="23"/>
      <c r="C11390" s="23"/>
      <c r="D11390" s="23"/>
    </row>
    <row r="11391">
      <c r="A11391" s="23"/>
      <c r="B11391" s="23"/>
      <c r="C11391" s="23"/>
      <c r="D11391" s="23"/>
    </row>
    <row r="11392">
      <c r="A11392" s="23"/>
      <c r="B11392" s="23"/>
      <c r="C11392" s="23"/>
      <c r="D11392" s="23"/>
    </row>
    <row r="11393">
      <c r="A11393" s="23"/>
      <c r="B11393" s="23"/>
      <c r="C11393" s="23"/>
      <c r="D11393" s="23"/>
    </row>
    <row r="11394">
      <c r="A11394" s="23"/>
      <c r="B11394" s="23"/>
      <c r="C11394" s="23"/>
      <c r="D11394" s="23"/>
    </row>
    <row r="11395">
      <c r="A11395" s="23"/>
      <c r="B11395" s="23"/>
      <c r="C11395" s="23"/>
      <c r="D11395" s="23"/>
    </row>
    <row r="11396">
      <c r="A11396" s="23"/>
      <c r="B11396" s="23"/>
      <c r="C11396" s="23"/>
      <c r="D11396" s="23"/>
    </row>
    <row r="11397">
      <c r="A11397" s="23"/>
      <c r="B11397" s="23"/>
      <c r="C11397" s="23"/>
      <c r="D11397" s="23"/>
    </row>
    <row r="11398">
      <c r="A11398" s="23"/>
      <c r="B11398" s="23"/>
      <c r="C11398" s="23"/>
      <c r="D11398" s="23"/>
    </row>
    <row r="11399">
      <c r="A11399" s="23"/>
      <c r="B11399" s="23"/>
      <c r="C11399" s="23"/>
      <c r="D11399" s="23"/>
    </row>
    <row r="11400">
      <c r="A11400" s="23"/>
      <c r="B11400" s="23"/>
      <c r="C11400" s="23"/>
      <c r="D11400" s="23"/>
    </row>
    <row r="11401">
      <c r="A11401" s="23"/>
      <c r="B11401" s="23"/>
      <c r="C11401" s="23"/>
      <c r="D11401" s="23"/>
    </row>
    <row r="11402">
      <c r="A11402" s="23"/>
      <c r="B11402" s="23"/>
      <c r="C11402" s="23"/>
      <c r="D11402" s="23"/>
    </row>
    <row r="11403">
      <c r="A11403" s="23"/>
      <c r="B11403" s="23"/>
      <c r="C11403" s="23"/>
      <c r="D11403" s="23"/>
    </row>
    <row r="11404">
      <c r="A11404" s="23"/>
      <c r="B11404" s="23"/>
      <c r="C11404" s="23"/>
      <c r="D11404" s="23"/>
    </row>
    <row r="11405">
      <c r="A11405" s="23"/>
      <c r="B11405" s="23"/>
      <c r="C11405" s="23"/>
      <c r="D11405" s="23"/>
    </row>
    <row r="11406">
      <c r="A11406" s="23"/>
      <c r="B11406" s="23"/>
      <c r="C11406" s="23"/>
      <c r="D11406" s="23"/>
    </row>
    <row r="11407">
      <c r="A11407" s="23"/>
      <c r="B11407" s="23"/>
      <c r="C11407" s="23"/>
      <c r="D11407" s="23"/>
    </row>
    <row r="11408">
      <c r="A11408" s="23"/>
      <c r="B11408" s="23"/>
      <c r="C11408" s="23"/>
      <c r="D11408" s="23"/>
    </row>
    <row r="11409">
      <c r="A11409" s="23"/>
      <c r="B11409" s="23"/>
      <c r="C11409" s="23"/>
      <c r="D11409" s="23"/>
    </row>
    <row r="11410">
      <c r="A11410" s="23"/>
      <c r="B11410" s="23"/>
      <c r="C11410" s="23"/>
      <c r="D11410" s="23"/>
    </row>
    <row r="11411">
      <c r="A11411" s="23"/>
      <c r="B11411" s="23"/>
      <c r="C11411" s="23"/>
      <c r="D11411" s="23"/>
    </row>
    <row r="11412">
      <c r="A11412" s="23"/>
      <c r="B11412" s="23"/>
      <c r="C11412" s="23"/>
      <c r="D11412" s="23"/>
    </row>
    <row r="11413">
      <c r="A11413" s="23"/>
      <c r="B11413" s="23"/>
      <c r="C11413" s="23"/>
      <c r="D11413" s="23"/>
    </row>
    <row r="11414">
      <c r="A11414" s="23"/>
      <c r="B11414" s="23"/>
      <c r="C11414" s="23"/>
      <c r="D11414" s="23"/>
    </row>
    <row r="11415">
      <c r="A11415" s="23"/>
      <c r="B11415" s="23"/>
      <c r="C11415" s="23"/>
      <c r="D11415" s="23"/>
    </row>
    <row r="11416">
      <c r="A11416" s="23"/>
      <c r="B11416" s="23"/>
      <c r="C11416" s="23"/>
      <c r="D11416" s="23"/>
    </row>
    <row r="11417">
      <c r="A11417" s="23"/>
      <c r="B11417" s="23"/>
      <c r="C11417" s="23"/>
      <c r="D11417" s="23"/>
    </row>
    <row r="11418">
      <c r="A11418" s="23"/>
      <c r="B11418" s="23"/>
      <c r="C11418" s="23"/>
      <c r="D11418" s="23"/>
    </row>
    <row r="11419">
      <c r="A11419" s="23"/>
      <c r="B11419" s="23"/>
      <c r="C11419" s="23"/>
      <c r="D11419" s="23"/>
    </row>
    <row r="11420">
      <c r="A11420" s="23"/>
      <c r="B11420" s="23"/>
      <c r="C11420" s="23"/>
      <c r="D11420" s="23"/>
    </row>
    <row r="11421">
      <c r="A11421" s="23"/>
      <c r="B11421" s="23"/>
      <c r="C11421" s="23"/>
      <c r="D11421" s="23"/>
    </row>
    <row r="11422">
      <c r="A11422" s="23"/>
      <c r="B11422" s="23"/>
      <c r="C11422" s="23"/>
      <c r="D11422" s="23"/>
    </row>
    <row r="11423">
      <c r="A11423" s="23"/>
      <c r="B11423" s="23"/>
      <c r="C11423" s="23"/>
      <c r="D11423" s="23"/>
    </row>
    <row r="11424">
      <c r="A11424" s="23"/>
      <c r="B11424" s="23"/>
      <c r="C11424" s="23"/>
      <c r="D11424" s="23"/>
    </row>
    <row r="11425">
      <c r="A11425" s="23"/>
      <c r="B11425" s="23"/>
      <c r="C11425" s="23"/>
      <c r="D11425" s="23"/>
    </row>
    <row r="11426">
      <c r="A11426" s="23"/>
      <c r="B11426" s="23"/>
      <c r="C11426" s="23"/>
      <c r="D11426" s="23"/>
    </row>
    <row r="11427">
      <c r="A11427" s="23"/>
      <c r="B11427" s="23"/>
      <c r="C11427" s="23"/>
      <c r="D11427" s="23"/>
    </row>
    <row r="11428">
      <c r="A11428" s="23"/>
      <c r="B11428" s="23"/>
      <c r="C11428" s="23"/>
      <c r="D11428" s="23"/>
    </row>
    <row r="11429">
      <c r="A11429" s="23"/>
      <c r="B11429" s="23"/>
      <c r="C11429" s="23"/>
      <c r="D11429" s="23"/>
    </row>
    <row r="11430">
      <c r="A11430" s="23"/>
      <c r="B11430" s="23"/>
      <c r="C11430" s="23"/>
      <c r="D11430" s="23"/>
    </row>
    <row r="11431">
      <c r="A11431" s="23"/>
      <c r="B11431" s="23"/>
      <c r="C11431" s="23"/>
      <c r="D11431" s="23"/>
    </row>
    <row r="11432">
      <c r="A11432" s="23"/>
      <c r="B11432" s="23"/>
      <c r="C11432" s="23"/>
      <c r="D11432" s="23"/>
    </row>
    <row r="11433">
      <c r="A11433" s="23"/>
      <c r="B11433" s="23"/>
      <c r="C11433" s="23"/>
      <c r="D11433" s="23"/>
    </row>
    <row r="11434">
      <c r="A11434" s="23"/>
      <c r="B11434" s="23"/>
      <c r="C11434" s="23"/>
      <c r="D11434" s="23"/>
    </row>
    <row r="11435">
      <c r="A11435" s="23"/>
      <c r="B11435" s="23"/>
      <c r="C11435" s="23"/>
      <c r="D11435" s="23"/>
    </row>
    <row r="11436">
      <c r="A11436" s="23"/>
      <c r="B11436" s="23"/>
      <c r="C11436" s="23"/>
      <c r="D11436" s="23"/>
    </row>
    <row r="11437">
      <c r="A11437" s="23"/>
      <c r="B11437" s="23"/>
      <c r="C11437" s="23"/>
      <c r="D11437" s="23"/>
    </row>
    <row r="11438">
      <c r="A11438" s="23"/>
      <c r="B11438" s="23"/>
      <c r="C11438" s="23"/>
      <c r="D11438" s="23"/>
    </row>
    <row r="11439">
      <c r="A11439" s="23"/>
      <c r="B11439" s="23"/>
      <c r="C11439" s="23"/>
      <c r="D11439" s="23"/>
    </row>
    <row r="11440">
      <c r="A11440" s="23"/>
      <c r="B11440" s="23"/>
      <c r="C11440" s="23"/>
      <c r="D11440" s="23"/>
    </row>
    <row r="11441">
      <c r="A11441" s="23"/>
      <c r="B11441" s="23"/>
      <c r="C11441" s="23"/>
      <c r="D11441" s="23"/>
    </row>
    <row r="11442">
      <c r="A11442" s="23"/>
      <c r="B11442" s="23"/>
      <c r="C11442" s="23"/>
      <c r="D11442" s="23"/>
    </row>
    <row r="11443">
      <c r="A11443" s="23"/>
      <c r="B11443" s="23"/>
      <c r="C11443" s="23"/>
      <c r="D11443" s="23"/>
    </row>
    <row r="11444">
      <c r="A11444" s="23"/>
      <c r="B11444" s="23"/>
      <c r="C11444" s="23"/>
      <c r="D11444" s="23"/>
    </row>
    <row r="11445">
      <c r="A11445" s="23"/>
      <c r="B11445" s="23"/>
      <c r="C11445" s="23"/>
      <c r="D11445" s="23"/>
    </row>
    <row r="11446">
      <c r="A11446" s="23"/>
      <c r="B11446" s="23"/>
      <c r="C11446" s="23"/>
      <c r="D11446" s="23"/>
    </row>
    <row r="11447">
      <c r="A11447" s="23"/>
      <c r="B11447" s="23"/>
      <c r="C11447" s="23"/>
      <c r="D11447" s="23"/>
    </row>
    <row r="11448">
      <c r="A11448" s="23"/>
      <c r="B11448" s="23"/>
      <c r="C11448" s="23"/>
      <c r="D11448" s="23"/>
    </row>
    <row r="11449">
      <c r="A11449" s="23"/>
      <c r="B11449" s="23"/>
      <c r="C11449" s="23"/>
      <c r="D11449" s="23"/>
    </row>
    <row r="11450">
      <c r="A11450" s="23"/>
      <c r="B11450" s="23"/>
      <c r="C11450" s="23"/>
      <c r="D11450" s="23"/>
    </row>
    <row r="11451">
      <c r="A11451" s="23"/>
      <c r="B11451" s="23"/>
      <c r="C11451" s="23"/>
      <c r="D11451" s="23"/>
    </row>
    <row r="11452">
      <c r="A11452" s="23"/>
      <c r="B11452" s="23"/>
      <c r="C11452" s="23"/>
      <c r="D11452" s="23"/>
    </row>
    <row r="11453">
      <c r="A11453" s="23"/>
      <c r="B11453" s="23"/>
      <c r="C11453" s="23"/>
      <c r="D11453" s="23"/>
    </row>
    <row r="11454">
      <c r="A11454" s="23"/>
      <c r="B11454" s="23"/>
      <c r="C11454" s="23"/>
      <c r="D11454" s="23"/>
    </row>
    <row r="11455">
      <c r="A11455" s="23"/>
      <c r="B11455" s="23"/>
      <c r="C11455" s="23"/>
      <c r="D11455" s="23"/>
    </row>
    <row r="11456">
      <c r="A11456" s="23"/>
      <c r="B11456" s="23"/>
      <c r="C11456" s="23"/>
      <c r="D11456" s="23"/>
    </row>
    <row r="11457">
      <c r="A11457" s="23"/>
      <c r="B11457" s="23"/>
      <c r="C11457" s="23"/>
      <c r="D11457" s="23"/>
    </row>
    <row r="11458">
      <c r="A11458" s="23"/>
      <c r="B11458" s="23"/>
      <c r="C11458" s="23"/>
      <c r="D11458" s="23"/>
    </row>
    <row r="11459">
      <c r="A11459" s="23"/>
      <c r="B11459" s="23"/>
      <c r="C11459" s="23"/>
      <c r="D11459" s="23"/>
    </row>
    <row r="11460">
      <c r="A11460" s="23"/>
      <c r="B11460" s="23"/>
      <c r="C11460" s="23"/>
      <c r="D11460" s="23"/>
    </row>
    <row r="11461">
      <c r="A11461" s="23"/>
      <c r="B11461" s="23"/>
      <c r="C11461" s="23"/>
      <c r="D11461" s="23"/>
    </row>
    <row r="11462">
      <c r="A11462" s="23"/>
      <c r="B11462" s="23"/>
      <c r="C11462" s="23"/>
      <c r="D11462" s="23"/>
    </row>
    <row r="11463">
      <c r="A11463" s="23"/>
      <c r="B11463" s="23"/>
      <c r="C11463" s="23"/>
      <c r="D11463" s="23"/>
    </row>
    <row r="11464">
      <c r="A11464" s="23"/>
      <c r="B11464" s="23"/>
      <c r="C11464" s="23"/>
      <c r="D11464" s="23"/>
    </row>
    <row r="11465">
      <c r="A11465" s="23"/>
      <c r="B11465" s="23"/>
      <c r="C11465" s="23"/>
      <c r="D11465" s="23"/>
    </row>
    <row r="11466">
      <c r="A11466" s="23"/>
      <c r="B11466" s="23"/>
      <c r="C11466" s="23"/>
      <c r="D11466" s="23"/>
    </row>
    <row r="11467">
      <c r="A11467" s="23"/>
      <c r="B11467" s="23"/>
      <c r="C11467" s="23"/>
      <c r="D11467" s="23"/>
    </row>
    <row r="11468">
      <c r="A11468" s="23"/>
      <c r="B11468" s="23"/>
      <c r="C11468" s="23"/>
      <c r="D11468" s="23"/>
    </row>
    <row r="11469">
      <c r="A11469" s="23"/>
      <c r="B11469" s="23"/>
      <c r="C11469" s="23"/>
      <c r="D11469" s="23"/>
    </row>
    <row r="11470">
      <c r="A11470" s="23"/>
      <c r="B11470" s="23"/>
      <c r="C11470" s="23"/>
      <c r="D11470" s="23"/>
    </row>
    <row r="11471">
      <c r="A11471" s="23"/>
      <c r="B11471" s="23"/>
      <c r="C11471" s="23"/>
      <c r="D11471" s="23"/>
    </row>
    <row r="11472">
      <c r="A11472" s="23"/>
      <c r="B11472" s="23"/>
      <c r="C11472" s="23"/>
      <c r="D11472" s="23"/>
    </row>
    <row r="11473">
      <c r="A11473" s="23"/>
      <c r="B11473" s="23"/>
      <c r="C11473" s="23"/>
      <c r="D11473" s="23"/>
    </row>
    <row r="11474">
      <c r="A11474" s="23"/>
      <c r="B11474" s="23"/>
      <c r="C11474" s="23"/>
      <c r="D11474" s="23"/>
    </row>
    <row r="11475">
      <c r="A11475" s="23"/>
      <c r="B11475" s="23"/>
      <c r="C11475" s="23"/>
      <c r="D11475" s="23"/>
    </row>
    <row r="11476">
      <c r="A11476" s="23"/>
      <c r="B11476" s="23"/>
      <c r="C11476" s="23"/>
      <c r="D11476" s="23"/>
    </row>
    <row r="11477">
      <c r="A11477" s="23"/>
      <c r="B11477" s="23"/>
      <c r="C11477" s="23"/>
      <c r="D11477" s="23"/>
    </row>
    <row r="11478">
      <c r="A11478" s="23"/>
      <c r="B11478" s="23"/>
      <c r="C11478" s="23"/>
      <c r="D11478" s="23"/>
    </row>
    <row r="11479">
      <c r="A11479" s="23"/>
      <c r="B11479" s="23"/>
      <c r="C11479" s="23"/>
      <c r="D11479" s="23"/>
    </row>
    <row r="11480">
      <c r="A11480" s="23"/>
      <c r="B11480" s="23"/>
      <c r="C11480" s="23"/>
      <c r="D11480" s="23"/>
    </row>
    <row r="11481">
      <c r="A11481" s="23"/>
      <c r="B11481" s="23"/>
      <c r="C11481" s="23"/>
      <c r="D11481" s="23"/>
    </row>
    <row r="11482">
      <c r="A11482" s="23"/>
      <c r="B11482" s="23"/>
      <c r="C11482" s="23"/>
      <c r="D11482" s="23"/>
    </row>
    <row r="11483">
      <c r="A11483" s="23"/>
      <c r="B11483" s="23"/>
      <c r="C11483" s="23"/>
      <c r="D11483" s="23"/>
    </row>
    <row r="11484">
      <c r="A11484" s="23"/>
      <c r="B11484" s="23"/>
      <c r="C11484" s="23"/>
      <c r="D11484" s="23"/>
    </row>
    <row r="11485">
      <c r="A11485" s="23"/>
      <c r="B11485" s="23"/>
      <c r="C11485" s="23"/>
      <c r="D11485" s="23"/>
    </row>
    <row r="11486">
      <c r="A11486" s="23"/>
      <c r="B11486" s="23"/>
      <c r="C11486" s="23"/>
      <c r="D11486" s="23"/>
    </row>
    <row r="11487">
      <c r="A11487" s="23"/>
      <c r="B11487" s="23"/>
      <c r="C11487" s="23"/>
      <c r="D11487" s="23"/>
    </row>
    <row r="11488">
      <c r="A11488" s="23"/>
      <c r="B11488" s="23"/>
      <c r="C11488" s="23"/>
      <c r="D11488" s="23"/>
    </row>
    <row r="11489">
      <c r="A11489" s="23"/>
      <c r="B11489" s="23"/>
      <c r="C11489" s="23"/>
      <c r="D11489" s="23"/>
    </row>
    <row r="11490">
      <c r="A11490" s="23"/>
      <c r="B11490" s="23"/>
      <c r="C11490" s="23"/>
      <c r="D11490" s="23"/>
    </row>
    <row r="11491">
      <c r="A11491" s="23"/>
      <c r="B11491" s="23"/>
      <c r="C11491" s="23"/>
      <c r="D11491" s="23"/>
    </row>
    <row r="11492">
      <c r="A11492" s="23"/>
      <c r="B11492" s="23"/>
      <c r="C11492" s="23"/>
      <c r="D11492" s="23"/>
    </row>
    <row r="11493">
      <c r="A11493" s="23"/>
      <c r="B11493" s="23"/>
      <c r="C11493" s="23"/>
      <c r="D11493" s="23"/>
    </row>
    <row r="11494">
      <c r="A11494" s="23"/>
      <c r="B11494" s="23"/>
      <c r="C11494" s="23"/>
      <c r="D11494" s="23"/>
    </row>
    <row r="11495">
      <c r="A11495" s="23"/>
      <c r="B11495" s="23"/>
      <c r="C11495" s="23"/>
      <c r="D11495" s="23"/>
    </row>
    <row r="11496">
      <c r="A11496" s="23"/>
      <c r="B11496" s="23"/>
      <c r="C11496" s="23"/>
      <c r="D11496" s="23"/>
    </row>
    <row r="11497">
      <c r="A11497" s="23"/>
      <c r="B11497" s="23"/>
      <c r="C11497" s="23"/>
      <c r="D11497" s="23"/>
    </row>
    <row r="11498">
      <c r="A11498" s="23"/>
      <c r="B11498" s="23"/>
      <c r="C11498" s="23"/>
      <c r="D11498" s="23"/>
    </row>
    <row r="11499">
      <c r="A11499" s="23"/>
      <c r="B11499" s="23"/>
      <c r="C11499" s="23"/>
      <c r="D11499" s="23"/>
    </row>
    <row r="11500">
      <c r="A11500" s="23"/>
      <c r="B11500" s="23"/>
      <c r="C11500" s="23"/>
      <c r="D11500" s="23"/>
    </row>
    <row r="11501">
      <c r="A11501" s="23"/>
      <c r="B11501" s="23"/>
      <c r="C11501" s="23"/>
      <c r="D11501" s="23"/>
    </row>
    <row r="11502">
      <c r="A11502" s="23"/>
      <c r="B11502" s="23"/>
      <c r="C11502" s="23"/>
      <c r="D11502" s="23"/>
    </row>
    <row r="11503">
      <c r="A11503" s="23"/>
      <c r="B11503" s="23"/>
      <c r="C11503" s="23"/>
      <c r="D11503" s="23"/>
    </row>
    <row r="11504">
      <c r="A11504" s="23"/>
      <c r="B11504" s="23"/>
      <c r="C11504" s="23"/>
      <c r="D11504" s="23"/>
    </row>
    <row r="11505">
      <c r="A11505" s="23"/>
      <c r="B11505" s="23"/>
      <c r="C11505" s="23"/>
      <c r="D11505" s="23"/>
    </row>
    <row r="11506">
      <c r="A11506" s="23"/>
      <c r="B11506" s="23"/>
      <c r="C11506" s="23"/>
      <c r="D11506" s="23"/>
    </row>
    <row r="11507">
      <c r="A11507" s="23"/>
      <c r="B11507" s="23"/>
      <c r="C11507" s="23"/>
      <c r="D11507" s="23"/>
    </row>
    <row r="11508">
      <c r="A11508" s="23"/>
      <c r="B11508" s="23"/>
      <c r="C11508" s="23"/>
      <c r="D11508" s="23"/>
    </row>
    <row r="11509">
      <c r="A11509" s="23"/>
      <c r="B11509" s="23"/>
      <c r="C11509" s="23"/>
      <c r="D11509" s="23"/>
    </row>
    <row r="11510">
      <c r="A11510" s="23"/>
      <c r="B11510" s="23"/>
      <c r="C11510" s="23"/>
      <c r="D11510" s="23"/>
    </row>
    <row r="11511">
      <c r="A11511" s="23"/>
      <c r="B11511" s="23"/>
      <c r="C11511" s="23"/>
      <c r="D11511" s="23"/>
    </row>
    <row r="11512">
      <c r="A11512" s="23"/>
      <c r="B11512" s="23"/>
      <c r="C11512" s="23"/>
      <c r="D11512" s="23"/>
    </row>
    <row r="11513">
      <c r="A11513" s="23"/>
      <c r="B11513" s="23"/>
      <c r="C11513" s="23"/>
      <c r="D11513" s="23"/>
    </row>
    <row r="11514">
      <c r="A11514" s="23"/>
      <c r="B11514" s="23"/>
      <c r="C11514" s="23"/>
      <c r="D11514" s="23"/>
    </row>
    <row r="11515">
      <c r="A11515" s="23"/>
      <c r="B11515" s="23"/>
      <c r="C11515" s="23"/>
      <c r="D11515" s="23"/>
    </row>
    <row r="11516">
      <c r="A11516" s="23"/>
      <c r="B11516" s="23"/>
      <c r="C11516" s="23"/>
      <c r="D11516" s="23"/>
    </row>
    <row r="11517">
      <c r="A11517" s="23"/>
      <c r="B11517" s="23"/>
      <c r="C11517" s="23"/>
      <c r="D11517" s="23"/>
    </row>
    <row r="11518">
      <c r="A11518" s="23"/>
      <c r="B11518" s="23"/>
      <c r="C11518" s="23"/>
      <c r="D11518" s="23"/>
    </row>
    <row r="11519">
      <c r="A11519" s="23"/>
      <c r="B11519" s="23"/>
      <c r="C11519" s="23"/>
      <c r="D11519" s="23"/>
    </row>
    <row r="11520">
      <c r="A11520" s="23"/>
      <c r="B11520" s="23"/>
      <c r="C11520" s="23"/>
      <c r="D11520" s="23"/>
    </row>
    <row r="11521">
      <c r="A11521" s="23"/>
      <c r="B11521" s="23"/>
      <c r="C11521" s="23"/>
      <c r="D11521" s="23"/>
    </row>
    <row r="11522">
      <c r="A11522" s="23"/>
      <c r="B11522" s="23"/>
      <c r="C11522" s="23"/>
      <c r="D11522" s="23"/>
    </row>
    <row r="11523">
      <c r="A11523" s="23"/>
      <c r="B11523" s="23"/>
      <c r="C11523" s="23"/>
      <c r="D11523" s="23"/>
    </row>
    <row r="11524">
      <c r="A11524" s="23"/>
      <c r="B11524" s="23"/>
      <c r="C11524" s="23"/>
      <c r="D11524" s="23"/>
    </row>
    <row r="11525">
      <c r="A11525" s="23"/>
      <c r="B11525" s="23"/>
      <c r="C11525" s="23"/>
      <c r="D11525" s="23"/>
    </row>
    <row r="11526">
      <c r="A11526" s="23"/>
      <c r="B11526" s="23"/>
      <c r="C11526" s="23"/>
      <c r="D11526" s="23"/>
    </row>
    <row r="11527">
      <c r="A11527" s="23"/>
      <c r="B11527" s="23"/>
      <c r="C11527" s="23"/>
      <c r="D11527" s="23"/>
    </row>
    <row r="11528">
      <c r="A11528" s="23"/>
      <c r="B11528" s="23"/>
      <c r="C11528" s="23"/>
      <c r="D11528" s="23"/>
    </row>
    <row r="11529">
      <c r="A11529" s="23"/>
      <c r="B11529" s="23"/>
      <c r="C11529" s="23"/>
      <c r="D11529" s="23"/>
    </row>
    <row r="11530">
      <c r="A11530" s="23"/>
      <c r="B11530" s="23"/>
      <c r="C11530" s="23"/>
      <c r="D11530" s="23"/>
    </row>
    <row r="11531">
      <c r="A11531" s="23"/>
      <c r="B11531" s="23"/>
      <c r="C11531" s="23"/>
      <c r="D11531" s="23"/>
    </row>
    <row r="11532">
      <c r="A11532" s="23"/>
      <c r="B11532" s="23"/>
      <c r="C11532" s="23"/>
      <c r="D11532" s="23"/>
    </row>
    <row r="11533">
      <c r="A11533" s="23"/>
      <c r="B11533" s="23"/>
      <c r="C11533" s="23"/>
      <c r="D11533" s="23"/>
    </row>
    <row r="11534">
      <c r="A11534" s="23"/>
      <c r="B11534" s="23"/>
      <c r="C11534" s="23"/>
      <c r="D11534" s="23"/>
    </row>
    <row r="11535">
      <c r="A11535" s="23"/>
      <c r="B11535" s="23"/>
      <c r="C11535" s="23"/>
      <c r="D11535" s="23"/>
    </row>
    <row r="11536">
      <c r="A11536" s="23"/>
      <c r="B11536" s="23"/>
      <c r="C11536" s="23"/>
      <c r="D11536" s="23"/>
    </row>
    <row r="11537">
      <c r="A11537" s="23"/>
      <c r="B11537" s="23"/>
      <c r="C11537" s="23"/>
      <c r="D11537" s="23"/>
    </row>
    <row r="11538">
      <c r="A11538" s="23"/>
      <c r="B11538" s="23"/>
      <c r="C11538" s="23"/>
      <c r="D11538" s="23"/>
    </row>
    <row r="11539">
      <c r="A11539" s="23"/>
      <c r="B11539" s="23"/>
      <c r="C11539" s="23"/>
      <c r="D11539" s="23"/>
    </row>
    <row r="11540">
      <c r="A11540" s="23"/>
      <c r="B11540" s="23"/>
      <c r="C11540" s="23"/>
      <c r="D11540" s="23"/>
    </row>
    <row r="11541">
      <c r="A11541" s="23"/>
      <c r="B11541" s="23"/>
      <c r="C11541" s="23"/>
      <c r="D11541" s="23"/>
    </row>
    <row r="11542">
      <c r="A11542" s="23"/>
      <c r="B11542" s="23"/>
      <c r="C11542" s="23"/>
      <c r="D11542" s="23"/>
    </row>
    <row r="11543">
      <c r="A11543" s="23"/>
      <c r="B11543" s="23"/>
      <c r="C11543" s="23"/>
      <c r="D11543" s="23"/>
    </row>
    <row r="11544">
      <c r="A11544" s="23"/>
      <c r="B11544" s="23"/>
      <c r="C11544" s="23"/>
      <c r="D11544" s="23"/>
    </row>
    <row r="11545">
      <c r="A11545" s="23"/>
      <c r="B11545" s="23"/>
      <c r="C11545" s="23"/>
      <c r="D11545" s="23"/>
    </row>
    <row r="11546">
      <c r="A11546" s="23"/>
      <c r="B11546" s="23"/>
      <c r="C11546" s="23"/>
      <c r="D11546" s="23"/>
    </row>
    <row r="11547">
      <c r="A11547" s="23"/>
      <c r="B11547" s="23"/>
      <c r="C11547" s="23"/>
      <c r="D11547" s="23"/>
    </row>
    <row r="11548">
      <c r="A11548" s="23"/>
      <c r="B11548" s="23"/>
      <c r="C11548" s="23"/>
      <c r="D11548" s="23"/>
    </row>
    <row r="11549">
      <c r="A11549" s="23"/>
      <c r="B11549" s="23"/>
      <c r="C11549" s="23"/>
      <c r="D11549" s="23"/>
    </row>
    <row r="11550">
      <c r="A11550" s="23"/>
      <c r="B11550" s="23"/>
      <c r="C11550" s="23"/>
      <c r="D11550" s="23"/>
    </row>
    <row r="11551">
      <c r="A11551" s="23"/>
      <c r="B11551" s="23"/>
      <c r="C11551" s="23"/>
      <c r="D11551" s="23"/>
    </row>
    <row r="11552">
      <c r="A11552" s="23"/>
      <c r="B11552" s="23"/>
      <c r="C11552" s="23"/>
      <c r="D11552" s="23"/>
    </row>
    <row r="11553">
      <c r="A11553" s="23"/>
      <c r="B11553" s="23"/>
      <c r="C11553" s="23"/>
      <c r="D11553" s="23"/>
    </row>
    <row r="11554">
      <c r="A11554" s="23"/>
      <c r="B11554" s="23"/>
      <c r="C11554" s="23"/>
      <c r="D11554" s="23"/>
    </row>
    <row r="11555">
      <c r="A11555" s="23"/>
      <c r="B11555" s="23"/>
      <c r="C11555" s="23"/>
      <c r="D11555" s="23"/>
    </row>
    <row r="11556">
      <c r="A11556" s="23"/>
      <c r="B11556" s="23"/>
      <c r="C11556" s="23"/>
      <c r="D11556" s="23"/>
    </row>
    <row r="11557">
      <c r="A11557" s="23"/>
      <c r="B11557" s="23"/>
      <c r="C11557" s="23"/>
      <c r="D11557" s="23"/>
    </row>
    <row r="11558">
      <c r="A11558" s="23"/>
      <c r="B11558" s="23"/>
      <c r="C11558" s="23"/>
      <c r="D11558" s="23"/>
    </row>
    <row r="11559">
      <c r="A11559" s="23"/>
      <c r="B11559" s="23"/>
      <c r="C11559" s="23"/>
      <c r="D11559" s="23"/>
    </row>
    <row r="11560">
      <c r="A11560" s="23"/>
      <c r="B11560" s="23"/>
      <c r="C11560" s="23"/>
      <c r="D11560" s="23"/>
    </row>
    <row r="11561">
      <c r="A11561" s="23"/>
      <c r="B11561" s="23"/>
      <c r="C11561" s="23"/>
      <c r="D11561" s="23"/>
    </row>
    <row r="11562">
      <c r="A11562" s="23"/>
      <c r="B11562" s="23"/>
      <c r="C11562" s="23"/>
      <c r="D11562" s="23"/>
    </row>
    <row r="11563">
      <c r="A11563" s="23"/>
      <c r="B11563" s="23"/>
      <c r="C11563" s="23"/>
      <c r="D11563" s="23"/>
    </row>
    <row r="11564">
      <c r="A11564" s="23"/>
      <c r="B11564" s="23"/>
      <c r="C11564" s="23"/>
      <c r="D11564" s="23"/>
    </row>
    <row r="11565">
      <c r="A11565" s="23"/>
      <c r="B11565" s="23"/>
      <c r="C11565" s="23"/>
      <c r="D11565" s="23"/>
    </row>
    <row r="11566">
      <c r="A11566" s="23"/>
      <c r="B11566" s="23"/>
      <c r="C11566" s="23"/>
      <c r="D11566" s="23"/>
    </row>
    <row r="11567">
      <c r="A11567" s="23"/>
      <c r="B11567" s="23"/>
      <c r="C11567" s="23"/>
      <c r="D11567" s="23"/>
    </row>
    <row r="11568">
      <c r="A11568" s="23"/>
      <c r="B11568" s="23"/>
      <c r="C11568" s="23"/>
      <c r="D11568" s="23"/>
    </row>
    <row r="11569">
      <c r="A11569" s="23"/>
      <c r="B11569" s="23"/>
      <c r="C11569" s="23"/>
      <c r="D11569" s="23"/>
    </row>
    <row r="11570">
      <c r="A11570" s="23"/>
      <c r="B11570" s="23"/>
      <c r="C11570" s="23"/>
      <c r="D11570" s="23"/>
    </row>
    <row r="11571">
      <c r="A11571" s="23"/>
      <c r="B11571" s="23"/>
      <c r="C11571" s="23"/>
      <c r="D11571" s="23"/>
    </row>
    <row r="11572">
      <c r="A11572" s="23"/>
      <c r="B11572" s="23"/>
      <c r="C11572" s="23"/>
      <c r="D11572" s="23"/>
    </row>
    <row r="11573">
      <c r="A11573" s="23"/>
      <c r="B11573" s="23"/>
      <c r="C11573" s="23"/>
      <c r="D11573" s="23"/>
    </row>
    <row r="11574">
      <c r="A11574" s="23"/>
      <c r="B11574" s="23"/>
      <c r="C11574" s="23"/>
      <c r="D11574" s="23"/>
    </row>
    <row r="11575">
      <c r="A11575" s="23"/>
      <c r="B11575" s="23"/>
      <c r="C11575" s="23"/>
      <c r="D11575" s="23"/>
    </row>
    <row r="11576">
      <c r="A11576" s="23"/>
      <c r="B11576" s="23"/>
      <c r="C11576" s="23"/>
      <c r="D11576" s="23"/>
    </row>
    <row r="11577">
      <c r="A11577" s="23"/>
      <c r="B11577" s="23"/>
      <c r="C11577" s="23"/>
      <c r="D11577" s="23"/>
    </row>
    <row r="11578">
      <c r="A11578" s="23"/>
      <c r="B11578" s="23"/>
      <c r="C11578" s="23"/>
      <c r="D11578" s="23"/>
    </row>
    <row r="11579">
      <c r="A11579" s="23"/>
      <c r="B11579" s="23"/>
      <c r="C11579" s="23"/>
      <c r="D11579" s="23"/>
    </row>
    <row r="11580">
      <c r="A11580" s="23"/>
      <c r="B11580" s="23"/>
      <c r="C11580" s="23"/>
      <c r="D11580" s="23"/>
    </row>
    <row r="11581">
      <c r="A11581" s="23"/>
      <c r="B11581" s="23"/>
      <c r="C11581" s="23"/>
      <c r="D11581" s="23"/>
    </row>
    <row r="11582">
      <c r="A11582" s="23"/>
      <c r="B11582" s="23"/>
      <c r="C11582" s="23"/>
      <c r="D11582" s="23"/>
    </row>
    <row r="11583">
      <c r="A11583" s="23"/>
      <c r="B11583" s="23"/>
      <c r="C11583" s="23"/>
      <c r="D11583" s="23"/>
    </row>
    <row r="11584">
      <c r="A11584" s="23"/>
      <c r="B11584" s="23"/>
      <c r="C11584" s="23"/>
      <c r="D11584" s="23"/>
    </row>
    <row r="11585">
      <c r="A11585" s="23"/>
      <c r="B11585" s="23"/>
      <c r="C11585" s="23"/>
      <c r="D11585" s="23"/>
    </row>
    <row r="11586">
      <c r="A11586" s="23"/>
      <c r="B11586" s="23"/>
      <c r="C11586" s="23"/>
      <c r="D11586" s="23"/>
    </row>
    <row r="11587">
      <c r="A11587" s="23"/>
      <c r="B11587" s="23"/>
      <c r="C11587" s="23"/>
      <c r="D11587" s="23"/>
    </row>
    <row r="11588">
      <c r="A11588" s="23"/>
      <c r="B11588" s="23"/>
      <c r="C11588" s="23"/>
      <c r="D11588" s="23"/>
    </row>
    <row r="11589">
      <c r="A11589" s="23"/>
      <c r="B11589" s="23"/>
      <c r="C11589" s="23"/>
      <c r="D11589" s="23"/>
    </row>
    <row r="11590">
      <c r="A11590" s="23"/>
      <c r="B11590" s="23"/>
      <c r="C11590" s="23"/>
      <c r="D11590" s="23"/>
    </row>
    <row r="11591">
      <c r="A11591" s="23"/>
      <c r="B11591" s="23"/>
      <c r="C11591" s="23"/>
      <c r="D11591" s="23"/>
    </row>
    <row r="11592">
      <c r="A11592" s="23"/>
      <c r="B11592" s="23"/>
      <c r="C11592" s="23"/>
      <c r="D11592" s="23"/>
    </row>
    <row r="11593">
      <c r="A11593" s="23"/>
      <c r="B11593" s="23"/>
      <c r="C11593" s="23"/>
      <c r="D11593" s="23"/>
    </row>
    <row r="11594">
      <c r="A11594" s="23"/>
      <c r="B11594" s="23"/>
      <c r="C11594" s="23"/>
      <c r="D11594" s="23"/>
    </row>
    <row r="11595">
      <c r="A11595" s="23"/>
      <c r="B11595" s="23"/>
      <c r="C11595" s="23"/>
      <c r="D11595" s="23"/>
    </row>
    <row r="11596">
      <c r="A11596" s="23"/>
      <c r="B11596" s="23"/>
      <c r="C11596" s="23"/>
      <c r="D11596" s="23"/>
    </row>
    <row r="11597">
      <c r="A11597" s="23"/>
      <c r="B11597" s="23"/>
      <c r="C11597" s="23"/>
      <c r="D11597" s="23"/>
    </row>
    <row r="11598">
      <c r="A11598" s="23"/>
      <c r="B11598" s="23"/>
      <c r="C11598" s="23"/>
      <c r="D11598" s="23"/>
    </row>
    <row r="11599">
      <c r="A11599" s="23"/>
      <c r="B11599" s="23"/>
      <c r="C11599" s="23"/>
      <c r="D11599" s="23"/>
    </row>
    <row r="11600">
      <c r="A11600" s="23"/>
      <c r="B11600" s="23"/>
      <c r="C11600" s="23"/>
      <c r="D11600" s="23"/>
    </row>
    <row r="11601">
      <c r="A11601" s="23"/>
      <c r="B11601" s="23"/>
      <c r="C11601" s="23"/>
      <c r="D11601" s="23"/>
    </row>
    <row r="11602">
      <c r="A11602" s="23"/>
      <c r="B11602" s="23"/>
      <c r="C11602" s="23"/>
      <c r="D11602" s="23"/>
    </row>
    <row r="11603">
      <c r="A11603" s="23"/>
      <c r="B11603" s="23"/>
      <c r="C11603" s="23"/>
      <c r="D11603" s="23"/>
    </row>
    <row r="11604">
      <c r="A11604" s="23"/>
      <c r="B11604" s="23"/>
      <c r="C11604" s="23"/>
      <c r="D11604" s="23"/>
    </row>
    <row r="11605">
      <c r="A11605" s="23"/>
      <c r="B11605" s="23"/>
      <c r="C11605" s="23"/>
      <c r="D11605" s="23"/>
    </row>
    <row r="11606">
      <c r="A11606" s="23"/>
      <c r="B11606" s="23"/>
      <c r="C11606" s="23"/>
      <c r="D11606" s="23"/>
    </row>
    <row r="11607">
      <c r="A11607" s="23"/>
      <c r="B11607" s="23"/>
      <c r="C11607" s="23"/>
      <c r="D11607" s="23"/>
    </row>
    <row r="11608">
      <c r="A11608" s="23"/>
      <c r="B11608" s="23"/>
      <c r="C11608" s="23"/>
      <c r="D11608" s="23"/>
    </row>
    <row r="11609">
      <c r="A11609" s="23"/>
      <c r="B11609" s="23"/>
      <c r="C11609" s="23"/>
      <c r="D11609" s="23"/>
    </row>
    <row r="11610">
      <c r="A11610" s="23"/>
      <c r="B11610" s="23"/>
      <c r="C11610" s="23"/>
      <c r="D11610" s="23"/>
    </row>
    <row r="11611">
      <c r="A11611" s="23"/>
      <c r="B11611" s="23"/>
      <c r="C11611" s="23"/>
      <c r="D11611" s="23"/>
    </row>
    <row r="11612">
      <c r="A11612" s="23"/>
      <c r="B11612" s="23"/>
      <c r="C11612" s="23"/>
      <c r="D11612" s="23"/>
    </row>
    <row r="11613">
      <c r="A11613" s="23"/>
      <c r="B11613" s="23"/>
      <c r="C11613" s="23"/>
      <c r="D11613" s="23"/>
    </row>
    <row r="11614">
      <c r="A11614" s="23"/>
      <c r="B11614" s="23"/>
      <c r="C11614" s="23"/>
      <c r="D11614" s="23"/>
    </row>
    <row r="11615">
      <c r="A11615" s="23"/>
      <c r="B11615" s="23"/>
      <c r="C11615" s="23"/>
      <c r="D11615" s="23"/>
    </row>
    <row r="11616">
      <c r="A11616" s="23"/>
      <c r="B11616" s="23"/>
      <c r="C11616" s="23"/>
      <c r="D11616" s="23"/>
    </row>
    <row r="11617">
      <c r="A11617" s="23"/>
      <c r="B11617" s="23"/>
      <c r="C11617" s="23"/>
      <c r="D11617" s="23"/>
    </row>
    <row r="11618">
      <c r="A11618" s="23"/>
      <c r="B11618" s="23"/>
      <c r="C11618" s="23"/>
      <c r="D11618" s="23"/>
    </row>
    <row r="11619">
      <c r="A11619" s="23"/>
      <c r="B11619" s="23"/>
      <c r="C11619" s="23"/>
      <c r="D11619" s="23"/>
    </row>
    <row r="11620">
      <c r="A11620" s="23"/>
      <c r="B11620" s="23"/>
      <c r="C11620" s="23"/>
      <c r="D11620" s="23"/>
    </row>
    <row r="11621">
      <c r="A11621" s="23"/>
      <c r="B11621" s="23"/>
      <c r="C11621" s="23"/>
      <c r="D11621" s="23"/>
    </row>
    <row r="11622">
      <c r="A11622" s="23"/>
      <c r="B11622" s="23"/>
      <c r="C11622" s="23"/>
      <c r="D11622" s="23"/>
    </row>
    <row r="11623">
      <c r="A11623" s="23"/>
      <c r="B11623" s="23"/>
      <c r="C11623" s="23"/>
      <c r="D11623" s="23"/>
    </row>
    <row r="11624">
      <c r="A11624" s="23"/>
      <c r="B11624" s="23"/>
      <c r="C11624" s="23"/>
      <c r="D11624" s="23"/>
    </row>
    <row r="11625">
      <c r="A11625" s="23"/>
      <c r="B11625" s="23"/>
      <c r="C11625" s="23"/>
      <c r="D11625" s="23"/>
    </row>
    <row r="11626">
      <c r="A11626" s="23"/>
      <c r="B11626" s="23"/>
      <c r="C11626" s="23"/>
      <c r="D11626" s="23"/>
    </row>
    <row r="11627">
      <c r="A11627" s="23"/>
      <c r="B11627" s="23"/>
      <c r="C11627" s="23"/>
      <c r="D11627" s="23"/>
    </row>
    <row r="11628">
      <c r="A11628" s="23"/>
      <c r="B11628" s="23"/>
      <c r="C11628" s="23"/>
      <c r="D11628" s="23"/>
    </row>
    <row r="11629">
      <c r="A11629" s="23"/>
      <c r="B11629" s="23"/>
      <c r="C11629" s="23"/>
      <c r="D11629" s="23"/>
    </row>
    <row r="11630">
      <c r="A11630" s="23"/>
      <c r="B11630" s="23"/>
      <c r="C11630" s="23"/>
      <c r="D11630" s="23"/>
    </row>
    <row r="11631">
      <c r="A11631" s="23"/>
      <c r="B11631" s="23"/>
      <c r="C11631" s="23"/>
      <c r="D11631" s="23"/>
    </row>
    <row r="11632">
      <c r="A11632" s="23"/>
      <c r="B11632" s="23"/>
      <c r="C11632" s="23"/>
      <c r="D11632" s="23"/>
    </row>
    <row r="11633">
      <c r="A11633" s="23"/>
      <c r="B11633" s="23"/>
      <c r="C11633" s="23"/>
      <c r="D11633" s="23"/>
    </row>
    <row r="11634">
      <c r="A11634" s="23"/>
      <c r="B11634" s="23"/>
      <c r="C11634" s="23"/>
      <c r="D11634" s="23"/>
    </row>
    <row r="11635">
      <c r="A11635" s="23"/>
      <c r="B11635" s="23"/>
      <c r="C11635" s="23"/>
      <c r="D11635" s="23"/>
    </row>
    <row r="11636">
      <c r="A11636" s="23"/>
      <c r="B11636" s="23"/>
      <c r="C11636" s="23"/>
      <c r="D11636" s="23"/>
    </row>
    <row r="11637">
      <c r="A11637" s="23"/>
      <c r="B11637" s="23"/>
      <c r="C11637" s="23"/>
      <c r="D11637" s="23"/>
    </row>
    <row r="11638">
      <c r="A11638" s="23"/>
      <c r="B11638" s="23"/>
      <c r="C11638" s="23"/>
      <c r="D11638" s="23"/>
    </row>
    <row r="11639">
      <c r="A11639" s="23"/>
      <c r="B11639" s="23"/>
      <c r="C11639" s="23"/>
      <c r="D11639" s="23"/>
    </row>
    <row r="11640">
      <c r="A11640" s="23"/>
      <c r="B11640" s="23"/>
      <c r="C11640" s="23"/>
      <c r="D11640" s="23"/>
    </row>
    <row r="11641">
      <c r="A11641" s="23"/>
      <c r="B11641" s="23"/>
      <c r="C11641" s="23"/>
      <c r="D11641" s="23"/>
    </row>
    <row r="11642">
      <c r="A11642" s="23"/>
      <c r="B11642" s="23"/>
      <c r="C11642" s="23"/>
      <c r="D11642" s="23"/>
    </row>
    <row r="11643">
      <c r="A11643" s="23"/>
      <c r="B11643" s="23"/>
      <c r="C11643" s="23"/>
      <c r="D11643" s="23"/>
    </row>
    <row r="11644">
      <c r="A11644" s="23"/>
      <c r="B11644" s="23"/>
      <c r="C11644" s="23"/>
      <c r="D11644" s="23"/>
    </row>
    <row r="11645">
      <c r="A11645" s="23"/>
      <c r="B11645" s="23"/>
      <c r="C11645" s="23"/>
      <c r="D11645" s="23"/>
    </row>
    <row r="11646">
      <c r="A11646" s="23"/>
      <c r="B11646" s="23"/>
      <c r="C11646" s="23"/>
      <c r="D11646" s="23"/>
    </row>
    <row r="11647">
      <c r="A11647" s="23"/>
      <c r="B11647" s="23"/>
      <c r="C11647" s="23"/>
      <c r="D11647" s="23"/>
    </row>
    <row r="11648">
      <c r="A11648" s="23"/>
      <c r="B11648" s="23"/>
      <c r="C11648" s="23"/>
      <c r="D11648" s="23"/>
    </row>
    <row r="11649">
      <c r="A11649" s="23"/>
      <c r="B11649" s="23"/>
      <c r="C11649" s="23"/>
      <c r="D11649" s="23"/>
    </row>
    <row r="11650">
      <c r="A11650" s="23"/>
      <c r="B11650" s="23"/>
      <c r="C11650" s="23"/>
      <c r="D11650" s="23"/>
    </row>
    <row r="11651">
      <c r="A11651" s="23"/>
      <c r="B11651" s="23"/>
      <c r="C11651" s="23"/>
      <c r="D11651" s="23"/>
    </row>
    <row r="11652">
      <c r="A11652" s="23"/>
      <c r="B11652" s="23"/>
      <c r="C11652" s="23"/>
      <c r="D11652" s="23"/>
    </row>
    <row r="11653">
      <c r="A11653" s="23"/>
      <c r="B11653" s="23"/>
      <c r="C11653" s="23"/>
      <c r="D11653" s="23"/>
    </row>
    <row r="11654">
      <c r="A11654" s="23"/>
      <c r="B11654" s="23"/>
      <c r="C11654" s="23"/>
      <c r="D11654" s="23"/>
    </row>
    <row r="11655">
      <c r="A11655" s="23"/>
      <c r="B11655" s="23"/>
      <c r="C11655" s="23"/>
      <c r="D11655" s="23"/>
    </row>
    <row r="11656">
      <c r="A11656" s="23"/>
      <c r="B11656" s="23"/>
      <c r="C11656" s="23"/>
      <c r="D11656" s="23"/>
    </row>
    <row r="11657">
      <c r="A11657" s="23"/>
      <c r="B11657" s="23"/>
      <c r="C11657" s="23"/>
      <c r="D11657" s="23"/>
    </row>
    <row r="11658">
      <c r="A11658" s="23"/>
      <c r="B11658" s="23"/>
      <c r="C11658" s="23"/>
      <c r="D11658" s="23"/>
    </row>
    <row r="11659">
      <c r="A11659" s="23"/>
      <c r="B11659" s="23"/>
      <c r="C11659" s="23"/>
      <c r="D11659" s="23"/>
    </row>
    <row r="11660">
      <c r="A11660" s="23"/>
      <c r="B11660" s="23"/>
      <c r="C11660" s="23"/>
      <c r="D11660" s="23"/>
    </row>
    <row r="11661">
      <c r="A11661" s="23"/>
      <c r="B11661" s="23"/>
      <c r="C11661" s="23"/>
      <c r="D11661" s="23"/>
    </row>
    <row r="11662">
      <c r="A11662" s="23"/>
      <c r="B11662" s="23"/>
      <c r="C11662" s="23"/>
      <c r="D11662" s="23"/>
    </row>
    <row r="11663">
      <c r="A11663" s="23"/>
      <c r="B11663" s="23"/>
      <c r="C11663" s="23"/>
      <c r="D11663" s="23"/>
    </row>
    <row r="11664">
      <c r="A11664" s="23"/>
      <c r="B11664" s="23"/>
      <c r="C11664" s="23"/>
      <c r="D11664" s="23"/>
    </row>
    <row r="11665">
      <c r="A11665" s="23"/>
      <c r="B11665" s="23"/>
      <c r="C11665" s="23"/>
      <c r="D11665" s="23"/>
    </row>
    <row r="11666">
      <c r="A11666" s="23"/>
      <c r="B11666" s="23"/>
      <c r="C11666" s="23"/>
      <c r="D11666" s="23"/>
    </row>
    <row r="11667">
      <c r="A11667" s="23"/>
      <c r="B11667" s="23"/>
      <c r="C11667" s="23"/>
      <c r="D11667" s="23"/>
    </row>
    <row r="11668">
      <c r="A11668" s="23"/>
      <c r="B11668" s="23"/>
      <c r="C11668" s="23"/>
      <c r="D11668" s="23"/>
    </row>
    <row r="11669">
      <c r="A11669" s="23"/>
      <c r="B11669" s="23"/>
      <c r="C11669" s="23"/>
      <c r="D11669" s="23"/>
    </row>
    <row r="11670">
      <c r="A11670" s="23"/>
      <c r="B11670" s="23"/>
      <c r="C11670" s="23"/>
      <c r="D11670" s="23"/>
    </row>
    <row r="11671">
      <c r="A11671" s="23"/>
      <c r="B11671" s="23"/>
      <c r="C11671" s="23"/>
      <c r="D11671" s="23"/>
    </row>
    <row r="11672">
      <c r="A11672" s="23"/>
      <c r="B11672" s="23"/>
      <c r="C11672" s="23"/>
      <c r="D11672" s="23"/>
    </row>
    <row r="11673">
      <c r="A11673" s="23"/>
      <c r="B11673" s="23"/>
      <c r="C11673" s="23"/>
      <c r="D11673" s="23"/>
    </row>
    <row r="11674">
      <c r="A11674" s="23"/>
      <c r="B11674" s="23"/>
      <c r="C11674" s="23"/>
      <c r="D11674" s="23"/>
    </row>
    <row r="11675">
      <c r="A11675" s="23"/>
      <c r="B11675" s="23"/>
      <c r="C11675" s="23"/>
      <c r="D11675" s="23"/>
    </row>
    <row r="11676">
      <c r="A11676" s="23"/>
      <c r="B11676" s="23"/>
      <c r="C11676" s="23"/>
      <c r="D11676" s="23"/>
    </row>
    <row r="11677">
      <c r="A11677" s="23"/>
      <c r="B11677" s="23"/>
      <c r="C11677" s="23"/>
      <c r="D11677" s="23"/>
    </row>
    <row r="11678">
      <c r="A11678" s="23"/>
      <c r="B11678" s="23"/>
      <c r="C11678" s="23"/>
      <c r="D11678" s="23"/>
    </row>
    <row r="11679">
      <c r="A11679" s="23"/>
      <c r="B11679" s="23"/>
      <c r="C11679" s="23"/>
      <c r="D11679" s="23"/>
    </row>
    <row r="11680">
      <c r="A11680" s="23"/>
      <c r="B11680" s="23"/>
      <c r="C11680" s="23"/>
      <c r="D11680" s="23"/>
    </row>
    <row r="11681">
      <c r="A11681" s="23"/>
      <c r="B11681" s="23"/>
      <c r="C11681" s="23"/>
      <c r="D11681" s="23"/>
    </row>
    <row r="11682">
      <c r="A11682" s="23"/>
      <c r="B11682" s="23"/>
      <c r="C11682" s="23"/>
      <c r="D11682" s="23"/>
    </row>
    <row r="11683">
      <c r="A11683" s="23"/>
      <c r="B11683" s="23"/>
      <c r="C11683" s="23"/>
      <c r="D11683" s="23"/>
    </row>
    <row r="11684">
      <c r="A11684" s="23"/>
      <c r="B11684" s="23"/>
      <c r="C11684" s="23"/>
      <c r="D11684" s="23"/>
    </row>
    <row r="11685">
      <c r="A11685" s="23"/>
      <c r="B11685" s="23"/>
      <c r="C11685" s="23"/>
      <c r="D11685" s="23"/>
    </row>
    <row r="11686">
      <c r="A11686" s="23"/>
      <c r="B11686" s="23"/>
      <c r="C11686" s="23"/>
      <c r="D11686" s="23"/>
    </row>
    <row r="11687">
      <c r="A11687" s="23"/>
      <c r="B11687" s="23"/>
      <c r="C11687" s="23"/>
      <c r="D11687" s="23"/>
    </row>
    <row r="11688">
      <c r="A11688" s="23"/>
      <c r="B11688" s="23"/>
      <c r="C11688" s="23"/>
      <c r="D11688" s="23"/>
    </row>
    <row r="11689">
      <c r="A11689" s="23"/>
      <c r="B11689" s="23"/>
      <c r="C11689" s="23"/>
      <c r="D11689" s="23"/>
    </row>
    <row r="11690">
      <c r="A11690" s="23"/>
      <c r="B11690" s="23"/>
      <c r="C11690" s="23"/>
      <c r="D11690" s="23"/>
    </row>
    <row r="11691">
      <c r="A11691" s="23"/>
      <c r="B11691" s="23"/>
      <c r="C11691" s="23"/>
      <c r="D11691" s="23"/>
    </row>
    <row r="11692">
      <c r="A11692" s="23"/>
      <c r="B11692" s="23"/>
      <c r="C11692" s="23"/>
      <c r="D11692" s="23"/>
    </row>
    <row r="11693">
      <c r="A11693" s="23"/>
      <c r="B11693" s="23"/>
      <c r="C11693" s="23"/>
      <c r="D11693" s="23"/>
    </row>
    <row r="11694">
      <c r="A11694" s="23"/>
      <c r="B11694" s="23"/>
      <c r="C11694" s="23"/>
      <c r="D11694" s="23"/>
    </row>
    <row r="11695">
      <c r="A11695" s="23"/>
      <c r="B11695" s="23"/>
      <c r="C11695" s="23"/>
      <c r="D11695" s="23"/>
    </row>
    <row r="11696">
      <c r="A11696" s="23"/>
      <c r="B11696" s="23"/>
      <c r="C11696" s="23"/>
      <c r="D11696" s="23"/>
    </row>
    <row r="11697">
      <c r="A11697" s="23"/>
      <c r="B11697" s="23"/>
      <c r="C11697" s="23"/>
      <c r="D11697" s="23"/>
    </row>
    <row r="11698">
      <c r="A11698" s="23"/>
      <c r="B11698" s="23"/>
      <c r="C11698" s="23"/>
      <c r="D11698" s="23"/>
    </row>
    <row r="11699">
      <c r="A11699" s="23"/>
      <c r="B11699" s="23"/>
      <c r="C11699" s="23"/>
      <c r="D11699" s="23"/>
    </row>
    <row r="11700">
      <c r="A11700" s="23"/>
      <c r="B11700" s="23"/>
      <c r="C11700" s="23"/>
      <c r="D11700" s="23"/>
    </row>
    <row r="11701">
      <c r="A11701" s="23"/>
      <c r="B11701" s="23"/>
      <c r="C11701" s="23"/>
      <c r="D11701" s="23"/>
    </row>
    <row r="11702">
      <c r="A11702" s="23"/>
      <c r="B11702" s="23"/>
      <c r="C11702" s="23"/>
      <c r="D11702" s="23"/>
    </row>
    <row r="11703">
      <c r="A11703" s="23"/>
      <c r="B11703" s="23"/>
      <c r="C11703" s="23"/>
      <c r="D11703" s="23"/>
    </row>
    <row r="11704">
      <c r="A11704" s="23"/>
      <c r="B11704" s="23"/>
      <c r="C11704" s="23"/>
      <c r="D11704" s="23"/>
    </row>
    <row r="11705">
      <c r="A11705" s="23"/>
      <c r="B11705" s="23"/>
      <c r="C11705" s="23"/>
      <c r="D11705" s="23"/>
    </row>
    <row r="11706">
      <c r="A11706" s="23"/>
      <c r="B11706" s="23"/>
      <c r="C11706" s="23"/>
      <c r="D11706" s="23"/>
    </row>
    <row r="11707">
      <c r="A11707" s="23"/>
      <c r="B11707" s="23"/>
      <c r="C11707" s="23"/>
      <c r="D11707" s="23"/>
    </row>
    <row r="11708">
      <c r="A11708" s="23"/>
      <c r="B11708" s="23"/>
      <c r="C11708" s="23"/>
      <c r="D11708" s="23"/>
    </row>
    <row r="11709">
      <c r="A11709" s="23"/>
      <c r="B11709" s="23"/>
      <c r="C11709" s="23"/>
      <c r="D11709" s="23"/>
    </row>
    <row r="11710">
      <c r="A11710" s="23"/>
      <c r="B11710" s="23"/>
      <c r="C11710" s="23"/>
      <c r="D11710" s="23"/>
    </row>
    <row r="11711">
      <c r="A11711" s="23"/>
      <c r="B11711" s="23"/>
      <c r="C11711" s="23"/>
      <c r="D11711" s="23"/>
    </row>
    <row r="11712">
      <c r="A11712" s="23"/>
      <c r="B11712" s="23"/>
      <c r="C11712" s="23"/>
      <c r="D11712" s="23"/>
    </row>
    <row r="11713">
      <c r="A11713" s="23"/>
      <c r="B11713" s="23"/>
      <c r="C11713" s="23"/>
      <c r="D11713" s="23"/>
    </row>
    <row r="11714">
      <c r="A11714" s="23"/>
      <c r="B11714" s="23"/>
      <c r="C11714" s="23"/>
      <c r="D11714" s="23"/>
    </row>
    <row r="11715">
      <c r="A11715" s="23"/>
      <c r="B11715" s="23"/>
      <c r="C11715" s="23"/>
      <c r="D11715" s="23"/>
    </row>
    <row r="11716">
      <c r="A11716" s="23"/>
      <c r="B11716" s="23"/>
      <c r="C11716" s="23"/>
      <c r="D11716" s="23"/>
    </row>
    <row r="11717">
      <c r="A11717" s="23"/>
      <c r="B11717" s="23"/>
      <c r="C11717" s="23"/>
      <c r="D11717" s="23"/>
    </row>
    <row r="11718">
      <c r="A11718" s="23"/>
      <c r="B11718" s="23"/>
      <c r="C11718" s="23"/>
      <c r="D11718" s="23"/>
    </row>
    <row r="11719">
      <c r="A11719" s="23"/>
      <c r="B11719" s="23"/>
      <c r="C11719" s="23"/>
      <c r="D11719" s="23"/>
    </row>
    <row r="11720">
      <c r="A11720" s="23"/>
      <c r="B11720" s="23"/>
      <c r="C11720" s="23"/>
      <c r="D11720" s="23"/>
    </row>
    <row r="11721">
      <c r="A11721" s="23"/>
      <c r="B11721" s="23"/>
      <c r="C11721" s="23"/>
      <c r="D11721" s="23"/>
    </row>
    <row r="11722">
      <c r="A11722" s="23"/>
      <c r="B11722" s="23"/>
      <c r="C11722" s="23"/>
      <c r="D11722" s="23"/>
    </row>
    <row r="11723">
      <c r="A11723" s="23"/>
      <c r="B11723" s="23"/>
      <c r="C11723" s="23"/>
      <c r="D11723" s="23"/>
    </row>
    <row r="11724">
      <c r="A11724" s="23"/>
      <c r="B11724" s="23"/>
      <c r="C11724" s="23"/>
      <c r="D11724" s="23"/>
    </row>
    <row r="11725">
      <c r="A11725" s="23"/>
      <c r="B11725" s="23"/>
      <c r="C11725" s="23"/>
      <c r="D11725" s="23"/>
    </row>
    <row r="11726">
      <c r="A11726" s="23"/>
      <c r="B11726" s="23"/>
      <c r="C11726" s="23"/>
      <c r="D11726" s="23"/>
    </row>
    <row r="11727">
      <c r="A11727" s="23"/>
      <c r="B11727" s="23"/>
      <c r="C11727" s="23"/>
      <c r="D11727" s="23"/>
    </row>
    <row r="11728">
      <c r="A11728" s="23"/>
      <c r="B11728" s="23"/>
      <c r="C11728" s="23"/>
      <c r="D11728" s="23"/>
    </row>
    <row r="11729">
      <c r="A11729" s="23"/>
      <c r="B11729" s="23"/>
      <c r="C11729" s="23"/>
      <c r="D11729" s="23"/>
    </row>
    <row r="11730">
      <c r="A11730" s="23"/>
      <c r="B11730" s="23"/>
      <c r="C11730" s="23"/>
      <c r="D11730" s="23"/>
    </row>
    <row r="11731">
      <c r="A11731" s="23"/>
      <c r="B11731" s="23"/>
      <c r="C11731" s="23"/>
      <c r="D11731" s="23"/>
    </row>
    <row r="11732">
      <c r="A11732" s="23"/>
      <c r="B11732" s="23"/>
      <c r="C11732" s="23"/>
      <c r="D11732" s="23"/>
    </row>
    <row r="11733">
      <c r="A11733" s="23"/>
      <c r="B11733" s="23"/>
      <c r="C11733" s="23"/>
      <c r="D11733" s="23"/>
    </row>
    <row r="11734">
      <c r="A11734" s="23"/>
      <c r="B11734" s="23"/>
      <c r="C11734" s="23"/>
      <c r="D11734" s="23"/>
    </row>
    <row r="11735">
      <c r="A11735" s="23"/>
      <c r="B11735" s="23"/>
      <c r="C11735" s="23"/>
      <c r="D11735" s="23"/>
    </row>
    <row r="11736">
      <c r="A11736" s="23"/>
      <c r="B11736" s="23"/>
      <c r="C11736" s="23"/>
      <c r="D11736" s="23"/>
    </row>
    <row r="11737">
      <c r="A11737" s="23"/>
      <c r="B11737" s="23"/>
      <c r="C11737" s="23"/>
      <c r="D11737" s="23"/>
    </row>
    <row r="11738">
      <c r="A11738" s="23"/>
      <c r="B11738" s="23"/>
      <c r="C11738" s="23"/>
      <c r="D11738" s="23"/>
    </row>
    <row r="11739">
      <c r="A11739" s="23"/>
      <c r="B11739" s="23"/>
      <c r="C11739" s="23"/>
      <c r="D11739" s="23"/>
    </row>
    <row r="11740">
      <c r="A11740" s="23"/>
      <c r="B11740" s="23"/>
      <c r="C11740" s="23"/>
      <c r="D11740" s="23"/>
    </row>
    <row r="11741">
      <c r="A11741" s="23"/>
      <c r="B11741" s="23"/>
      <c r="C11741" s="23"/>
      <c r="D11741" s="23"/>
    </row>
    <row r="11742">
      <c r="A11742" s="23"/>
      <c r="B11742" s="23"/>
      <c r="C11742" s="23"/>
      <c r="D11742" s="23"/>
    </row>
    <row r="11743">
      <c r="A11743" s="23"/>
      <c r="B11743" s="23"/>
      <c r="C11743" s="23"/>
      <c r="D11743" s="23"/>
    </row>
    <row r="11744">
      <c r="A11744" s="23"/>
      <c r="B11744" s="23"/>
      <c r="C11744" s="23"/>
      <c r="D11744" s="23"/>
    </row>
    <row r="11745">
      <c r="A11745" s="23"/>
      <c r="B11745" s="23"/>
      <c r="C11745" s="23"/>
      <c r="D11745" s="23"/>
    </row>
    <row r="11746">
      <c r="A11746" s="23"/>
      <c r="B11746" s="23"/>
      <c r="C11746" s="23"/>
      <c r="D11746" s="23"/>
    </row>
    <row r="11747">
      <c r="A11747" s="23"/>
      <c r="B11747" s="23"/>
      <c r="C11747" s="23"/>
      <c r="D11747" s="23"/>
    </row>
    <row r="11748">
      <c r="A11748" s="23"/>
      <c r="B11748" s="23"/>
      <c r="C11748" s="23"/>
      <c r="D11748" s="23"/>
    </row>
    <row r="11749">
      <c r="A11749" s="23"/>
      <c r="B11749" s="23"/>
      <c r="C11749" s="23"/>
      <c r="D11749" s="23"/>
    </row>
    <row r="11750">
      <c r="A11750" s="23"/>
      <c r="B11750" s="23"/>
      <c r="C11750" s="23"/>
      <c r="D11750" s="23"/>
    </row>
    <row r="11751">
      <c r="A11751" s="23"/>
      <c r="B11751" s="23"/>
      <c r="C11751" s="23"/>
      <c r="D11751" s="23"/>
    </row>
    <row r="11752">
      <c r="A11752" s="23"/>
      <c r="B11752" s="23"/>
      <c r="C11752" s="23"/>
      <c r="D11752" s="23"/>
    </row>
    <row r="11753">
      <c r="A11753" s="23"/>
      <c r="B11753" s="23"/>
      <c r="C11753" s="23"/>
      <c r="D11753" s="23"/>
    </row>
    <row r="11754">
      <c r="A11754" s="23"/>
      <c r="B11754" s="23"/>
      <c r="C11754" s="23"/>
      <c r="D11754" s="23"/>
    </row>
    <row r="11755">
      <c r="A11755" s="23"/>
      <c r="B11755" s="23"/>
      <c r="C11755" s="23"/>
      <c r="D11755" s="23"/>
    </row>
    <row r="11756">
      <c r="A11756" s="23"/>
      <c r="B11756" s="23"/>
      <c r="C11756" s="23"/>
      <c r="D11756" s="23"/>
    </row>
    <row r="11757">
      <c r="A11757" s="23"/>
      <c r="B11757" s="23"/>
      <c r="C11757" s="23"/>
      <c r="D11757" s="23"/>
    </row>
    <row r="11758">
      <c r="A11758" s="23"/>
      <c r="B11758" s="23"/>
      <c r="C11758" s="23"/>
      <c r="D11758" s="23"/>
    </row>
    <row r="11759">
      <c r="A11759" s="23"/>
      <c r="B11759" s="23"/>
      <c r="C11759" s="23"/>
      <c r="D11759" s="23"/>
    </row>
    <row r="11760">
      <c r="A11760" s="23"/>
      <c r="B11760" s="23"/>
      <c r="C11760" s="23"/>
      <c r="D11760" s="23"/>
    </row>
    <row r="11761">
      <c r="A11761" s="23"/>
      <c r="B11761" s="23"/>
      <c r="C11761" s="23"/>
      <c r="D11761" s="23"/>
    </row>
    <row r="11762">
      <c r="A11762" s="23"/>
      <c r="B11762" s="23"/>
      <c r="C11762" s="23"/>
      <c r="D11762" s="23"/>
    </row>
    <row r="11763">
      <c r="A11763" s="23"/>
      <c r="B11763" s="23"/>
      <c r="C11763" s="23"/>
      <c r="D11763" s="23"/>
    </row>
    <row r="11764">
      <c r="A11764" s="23"/>
      <c r="B11764" s="23"/>
      <c r="C11764" s="23"/>
      <c r="D11764" s="23"/>
    </row>
    <row r="11765">
      <c r="A11765" s="23"/>
      <c r="B11765" s="23"/>
      <c r="C11765" s="23"/>
      <c r="D11765" s="23"/>
    </row>
    <row r="11766">
      <c r="A11766" s="23"/>
      <c r="B11766" s="23"/>
      <c r="C11766" s="23"/>
      <c r="D11766" s="23"/>
    </row>
    <row r="11767">
      <c r="A11767" s="23"/>
      <c r="B11767" s="23"/>
      <c r="C11767" s="23"/>
      <c r="D11767" s="23"/>
    </row>
    <row r="11768">
      <c r="A11768" s="23"/>
      <c r="B11768" s="23"/>
      <c r="C11768" s="23"/>
      <c r="D11768" s="23"/>
    </row>
    <row r="11769">
      <c r="A11769" s="23"/>
      <c r="B11769" s="23"/>
      <c r="C11769" s="23"/>
      <c r="D11769" s="23"/>
    </row>
    <row r="11770">
      <c r="A11770" s="23"/>
      <c r="B11770" s="23"/>
      <c r="C11770" s="23"/>
      <c r="D11770" s="23"/>
    </row>
    <row r="11771">
      <c r="A11771" s="23"/>
      <c r="B11771" s="23"/>
      <c r="C11771" s="23"/>
      <c r="D11771" s="23"/>
    </row>
    <row r="11772">
      <c r="A11772" s="23"/>
      <c r="B11772" s="23"/>
      <c r="C11772" s="23"/>
      <c r="D11772" s="23"/>
    </row>
    <row r="11773">
      <c r="A11773" s="23"/>
      <c r="B11773" s="23"/>
      <c r="C11773" s="23"/>
      <c r="D11773" s="23"/>
    </row>
    <row r="11774">
      <c r="A11774" s="23"/>
      <c r="B11774" s="23"/>
      <c r="C11774" s="23"/>
      <c r="D11774" s="23"/>
    </row>
    <row r="11775">
      <c r="A11775" s="23"/>
      <c r="B11775" s="23"/>
      <c r="C11775" s="23"/>
      <c r="D11775" s="23"/>
    </row>
    <row r="11776">
      <c r="A11776" s="23"/>
      <c r="B11776" s="23"/>
      <c r="C11776" s="23"/>
      <c r="D11776" s="23"/>
    </row>
    <row r="11777">
      <c r="A11777" s="23"/>
      <c r="B11777" s="23"/>
      <c r="C11777" s="23"/>
      <c r="D11777" s="23"/>
    </row>
    <row r="11778">
      <c r="A11778" s="23"/>
      <c r="B11778" s="23"/>
      <c r="C11778" s="23"/>
      <c r="D11778" s="23"/>
    </row>
    <row r="11779">
      <c r="A11779" s="23"/>
      <c r="B11779" s="23"/>
      <c r="C11779" s="23"/>
      <c r="D11779" s="23"/>
    </row>
    <row r="11780">
      <c r="A11780" s="23"/>
      <c r="B11780" s="23"/>
      <c r="C11780" s="23"/>
      <c r="D11780" s="23"/>
    </row>
    <row r="11781">
      <c r="A11781" s="23"/>
      <c r="B11781" s="23"/>
      <c r="C11781" s="23"/>
      <c r="D11781" s="23"/>
    </row>
    <row r="11782">
      <c r="A11782" s="23"/>
      <c r="B11782" s="23"/>
      <c r="C11782" s="23"/>
      <c r="D11782" s="23"/>
    </row>
    <row r="11783">
      <c r="A11783" s="23"/>
      <c r="B11783" s="23"/>
      <c r="C11783" s="23"/>
      <c r="D11783" s="23"/>
    </row>
    <row r="11784">
      <c r="A11784" s="23"/>
      <c r="B11784" s="23"/>
      <c r="C11784" s="23"/>
      <c r="D11784" s="23"/>
    </row>
    <row r="11785">
      <c r="A11785" s="23"/>
      <c r="B11785" s="23"/>
      <c r="C11785" s="23"/>
      <c r="D11785" s="23"/>
    </row>
    <row r="11786">
      <c r="A11786" s="23"/>
      <c r="B11786" s="23"/>
      <c r="C11786" s="23"/>
      <c r="D11786" s="23"/>
    </row>
    <row r="11787">
      <c r="A11787" s="23"/>
      <c r="B11787" s="23"/>
      <c r="C11787" s="23"/>
      <c r="D11787" s="23"/>
    </row>
    <row r="11788">
      <c r="A11788" s="23"/>
      <c r="B11788" s="23"/>
      <c r="C11788" s="23"/>
      <c r="D11788" s="23"/>
    </row>
    <row r="11789">
      <c r="A11789" s="23"/>
      <c r="B11789" s="23"/>
      <c r="C11789" s="23"/>
      <c r="D11789" s="23"/>
    </row>
    <row r="11790">
      <c r="A11790" s="23"/>
      <c r="B11790" s="23"/>
      <c r="C11790" s="23"/>
      <c r="D11790" s="23"/>
    </row>
    <row r="11791">
      <c r="A11791" s="23"/>
      <c r="B11791" s="23"/>
      <c r="C11791" s="23"/>
      <c r="D11791" s="23"/>
    </row>
    <row r="11792">
      <c r="A11792" s="23"/>
      <c r="B11792" s="23"/>
      <c r="C11792" s="23"/>
      <c r="D11792" s="23"/>
    </row>
    <row r="11793">
      <c r="A11793" s="23"/>
      <c r="B11793" s="23"/>
      <c r="C11793" s="23"/>
      <c r="D11793" s="23"/>
    </row>
    <row r="11794">
      <c r="A11794" s="23"/>
      <c r="B11794" s="23"/>
      <c r="C11794" s="23"/>
      <c r="D11794" s="23"/>
    </row>
    <row r="11795">
      <c r="A11795" s="23"/>
      <c r="B11795" s="23"/>
      <c r="C11795" s="23"/>
      <c r="D11795" s="23"/>
    </row>
    <row r="11796">
      <c r="A11796" s="23"/>
      <c r="B11796" s="23"/>
      <c r="C11796" s="23"/>
      <c r="D11796" s="23"/>
    </row>
    <row r="11797">
      <c r="A11797" s="23"/>
      <c r="B11797" s="23"/>
      <c r="C11797" s="23"/>
      <c r="D11797" s="23"/>
    </row>
    <row r="11798">
      <c r="A11798" s="23"/>
      <c r="B11798" s="23"/>
      <c r="C11798" s="23"/>
      <c r="D11798" s="23"/>
    </row>
    <row r="11799">
      <c r="A11799" s="23"/>
      <c r="B11799" s="23"/>
      <c r="C11799" s="23"/>
      <c r="D11799" s="23"/>
    </row>
    <row r="11800">
      <c r="A11800" s="23"/>
      <c r="B11800" s="23"/>
      <c r="C11800" s="23"/>
      <c r="D11800" s="23"/>
    </row>
    <row r="11801">
      <c r="A11801" s="23"/>
      <c r="B11801" s="23"/>
      <c r="C11801" s="23"/>
      <c r="D11801" s="23"/>
    </row>
    <row r="11802">
      <c r="A11802" s="23"/>
      <c r="B11802" s="23"/>
      <c r="C11802" s="23"/>
      <c r="D11802" s="23"/>
    </row>
    <row r="11803">
      <c r="A11803" s="23"/>
      <c r="B11803" s="23"/>
      <c r="C11803" s="23"/>
      <c r="D11803" s="23"/>
    </row>
    <row r="11804">
      <c r="A11804" s="23"/>
      <c r="B11804" s="23"/>
      <c r="C11804" s="23"/>
      <c r="D11804" s="23"/>
    </row>
    <row r="11805">
      <c r="A11805" s="23"/>
      <c r="B11805" s="23"/>
      <c r="C11805" s="23"/>
      <c r="D11805" s="23"/>
    </row>
    <row r="11806">
      <c r="A11806" s="23"/>
      <c r="B11806" s="23"/>
      <c r="C11806" s="23"/>
      <c r="D11806" s="23"/>
    </row>
    <row r="11807">
      <c r="A11807" s="23"/>
      <c r="B11807" s="23"/>
      <c r="C11807" s="23"/>
      <c r="D11807" s="23"/>
    </row>
    <row r="11808">
      <c r="A11808" s="23"/>
      <c r="B11808" s="23"/>
      <c r="C11808" s="23"/>
      <c r="D11808" s="23"/>
    </row>
    <row r="11809">
      <c r="A11809" s="23"/>
      <c r="B11809" s="23"/>
      <c r="C11809" s="23"/>
      <c r="D11809" s="23"/>
    </row>
    <row r="11810">
      <c r="A11810" s="23"/>
      <c r="B11810" s="23"/>
      <c r="C11810" s="23"/>
      <c r="D11810" s="23"/>
    </row>
    <row r="11811">
      <c r="A11811" s="23"/>
      <c r="B11811" s="23"/>
      <c r="C11811" s="23"/>
      <c r="D11811" s="23"/>
    </row>
    <row r="11812">
      <c r="A11812" s="23"/>
      <c r="B11812" s="23"/>
      <c r="C11812" s="23"/>
      <c r="D11812" s="23"/>
    </row>
    <row r="11813">
      <c r="A11813" s="23"/>
      <c r="B11813" s="23"/>
      <c r="C11813" s="23"/>
      <c r="D11813" s="23"/>
    </row>
    <row r="11814">
      <c r="A11814" s="23"/>
      <c r="B11814" s="23"/>
      <c r="C11814" s="23"/>
      <c r="D11814" s="23"/>
    </row>
    <row r="11815">
      <c r="A11815" s="23"/>
      <c r="B11815" s="23"/>
      <c r="C11815" s="23"/>
      <c r="D11815" s="23"/>
    </row>
    <row r="11816">
      <c r="A11816" s="23"/>
      <c r="B11816" s="23"/>
      <c r="C11816" s="23"/>
      <c r="D11816" s="23"/>
    </row>
    <row r="11817">
      <c r="A11817" s="23"/>
      <c r="B11817" s="23"/>
      <c r="C11817" s="23"/>
      <c r="D11817" s="23"/>
    </row>
    <row r="11818">
      <c r="A11818" s="23"/>
      <c r="B11818" s="23"/>
      <c r="C11818" s="23"/>
      <c r="D11818" s="23"/>
    </row>
    <row r="11819">
      <c r="A11819" s="23"/>
      <c r="B11819" s="23"/>
      <c r="C11819" s="23"/>
      <c r="D11819" s="23"/>
    </row>
    <row r="11820">
      <c r="A11820" s="23"/>
      <c r="B11820" s="23"/>
      <c r="C11820" s="23"/>
      <c r="D11820" s="23"/>
    </row>
    <row r="11821">
      <c r="A11821" s="23"/>
      <c r="B11821" s="23"/>
      <c r="C11821" s="23"/>
      <c r="D11821" s="23"/>
    </row>
    <row r="11822">
      <c r="A11822" s="23"/>
      <c r="B11822" s="23"/>
      <c r="C11822" s="23"/>
      <c r="D11822" s="23"/>
    </row>
    <row r="11823">
      <c r="A11823" s="23"/>
      <c r="B11823" s="23"/>
      <c r="C11823" s="23"/>
      <c r="D11823" s="23"/>
    </row>
    <row r="11824">
      <c r="A11824" s="23"/>
      <c r="B11824" s="23"/>
      <c r="C11824" s="23"/>
      <c r="D11824" s="23"/>
    </row>
    <row r="11825">
      <c r="A11825" s="23"/>
      <c r="B11825" s="23"/>
      <c r="C11825" s="23"/>
      <c r="D11825" s="23"/>
    </row>
    <row r="11826">
      <c r="A11826" s="23"/>
      <c r="B11826" s="23"/>
      <c r="C11826" s="23"/>
      <c r="D11826" s="23"/>
    </row>
    <row r="11827">
      <c r="A11827" s="23"/>
      <c r="B11827" s="23"/>
      <c r="C11827" s="23"/>
      <c r="D11827" s="23"/>
    </row>
    <row r="11828">
      <c r="A11828" s="23"/>
      <c r="B11828" s="23"/>
      <c r="C11828" s="23"/>
      <c r="D11828" s="23"/>
    </row>
    <row r="11829">
      <c r="A11829" s="23"/>
      <c r="B11829" s="23"/>
      <c r="C11829" s="23"/>
      <c r="D11829" s="23"/>
    </row>
    <row r="11830">
      <c r="A11830" s="23"/>
      <c r="B11830" s="23"/>
      <c r="C11830" s="23"/>
      <c r="D11830" s="23"/>
    </row>
    <row r="11831">
      <c r="A11831" s="23"/>
      <c r="B11831" s="23"/>
      <c r="C11831" s="23"/>
      <c r="D11831" s="23"/>
    </row>
    <row r="11832">
      <c r="A11832" s="23"/>
      <c r="B11832" s="23"/>
      <c r="C11832" s="23"/>
      <c r="D11832" s="23"/>
    </row>
    <row r="11833">
      <c r="A11833" s="23"/>
      <c r="B11833" s="23"/>
      <c r="C11833" s="23"/>
      <c r="D11833" s="23"/>
    </row>
    <row r="11834">
      <c r="A11834" s="23"/>
      <c r="B11834" s="23"/>
      <c r="C11834" s="23"/>
      <c r="D11834" s="23"/>
    </row>
    <row r="11835">
      <c r="A11835" s="23"/>
      <c r="B11835" s="23"/>
      <c r="C11835" s="23"/>
      <c r="D11835" s="23"/>
    </row>
    <row r="11836">
      <c r="A11836" s="23"/>
      <c r="B11836" s="23"/>
      <c r="C11836" s="23"/>
      <c r="D11836" s="23"/>
    </row>
    <row r="11837">
      <c r="A11837" s="23"/>
      <c r="B11837" s="23"/>
      <c r="C11837" s="23"/>
      <c r="D11837" s="23"/>
    </row>
    <row r="11838">
      <c r="A11838" s="23"/>
      <c r="B11838" s="23"/>
      <c r="C11838" s="23"/>
      <c r="D11838" s="23"/>
    </row>
    <row r="11839">
      <c r="A11839" s="23"/>
      <c r="B11839" s="23"/>
      <c r="C11839" s="23"/>
      <c r="D11839" s="23"/>
    </row>
    <row r="11840">
      <c r="A11840" s="23"/>
      <c r="B11840" s="23"/>
      <c r="C11840" s="23"/>
      <c r="D11840" s="23"/>
    </row>
    <row r="11841">
      <c r="A11841" s="23"/>
      <c r="B11841" s="23"/>
      <c r="C11841" s="23"/>
      <c r="D11841" s="23"/>
    </row>
    <row r="11842">
      <c r="A11842" s="23"/>
      <c r="B11842" s="23"/>
      <c r="C11842" s="23"/>
      <c r="D11842" s="23"/>
    </row>
    <row r="11843">
      <c r="A11843" s="23"/>
      <c r="B11843" s="23"/>
      <c r="C11843" s="23"/>
      <c r="D11843" s="23"/>
    </row>
    <row r="11844">
      <c r="A11844" s="23"/>
      <c r="B11844" s="23"/>
      <c r="C11844" s="23"/>
      <c r="D11844" s="23"/>
    </row>
    <row r="11845">
      <c r="A11845" s="23"/>
      <c r="B11845" s="23"/>
      <c r="C11845" s="23"/>
      <c r="D11845" s="23"/>
    </row>
    <row r="11846">
      <c r="A11846" s="23"/>
      <c r="B11846" s="23"/>
      <c r="C11846" s="23"/>
      <c r="D11846" s="23"/>
    </row>
    <row r="11847">
      <c r="A11847" s="23"/>
      <c r="B11847" s="23"/>
      <c r="C11847" s="23"/>
      <c r="D11847" s="23"/>
    </row>
    <row r="11848">
      <c r="A11848" s="23"/>
      <c r="B11848" s="23"/>
      <c r="C11848" s="23"/>
      <c r="D11848" s="23"/>
    </row>
    <row r="11849">
      <c r="A11849" s="23"/>
      <c r="B11849" s="23"/>
      <c r="C11849" s="23"/>
      <c r="D11849" s="23"/>
    </row>
    <row r="11850">
      <c r="A11850" s="23"/>
      <c r="B11850" s="23"/>
      <c r="C11850" s="23"/>
      <c r="D11850" s="23"/>
    </row>
    <row r="11851">
      <c r="A11851" s="23"/>
      <c r="B11851" s="23"/>
      <c r="C11851" s="23"/>
      <c r="D11851" s="23"/>
    </row>
    <row r="11852">
      <c r="A11852" s="23"/>
      <c r="B11852" s="23"/>
      <c r="C11852" s="23"/>
      <c r="D11852" s="23"/>
    </row>
    <row r="11853">
      <c r="A11853" s="23"/>
      <c r="B11853" s="23"/>
      <c r="C11853" s="23"/>
      <c r="D11853" s="23"/>
    </row>
    <row r="11854">
      <c r="A11854" s="23"/>
      <c r="B11854" s="23"/>
      <c r="C11854" s="23"/>
      <c r="D11854" s="23"/>
    </row>
    <row r="11855">
      <c r="A11855" s="23"/>
      <c r="B11855" s="23"/>
      <c r="C11855" s="23"/>
      <c r="D11855" s="23"/>
    </row>
    <row r="11856">
      <c r="A11856" s="23"/>
      <c r="B11856" s="23"/>
      <c r="C11856" s="23"/>
      <c r="D11856" s="23"/>
    </row>
    <row r="11857">
      <c r="A11857" s="23"/>
      <c r="B11857" s="23"/>
      <c r="C11857" s="23"/>
      <c r="D11857" s="23"/>
    </row>
    <row r="11858">
      <c r="A11858" s="23"/>
      <c r="B11858" s="23"/>
      <c r="C11858" s="23"/>
      <c r="D11858" s="23"/>
    </row>
    <row r="11859">
      <c r="A11859" s="23"/>
      <c r="B11859" s="23"/>
      <c r="C11859" s="23"/>
      <c r="D11859" s="23"/>
    </row>
    <row r="11860">
      <c r="A11860" s="23"/>
      <c r="B11860" s="23"/>
      <c r="C11860" s="23"/>
      <c r="D11860" s="23"/>
    </row>
    <row r="11861">
      <c r="A11861" s="23"/>
      <c r="B11861" s="23"/>
      <c r="C11861" s="23"/>
      <c r="D11861" s="23"/>
    </row>
    <row r="11862">
      <c r="A11862" s="23"/>
      <c r="B11862" s="23"/>
      <c r="C11862" s="23"/>
      <c r="D11862" s="23"/>
    </row>
    <row r="11863">
      <c r="A11863" s="23"/>
      <c r="B11863" s="23"/>
      <c r="C11863" s="23"/>
      <c r="D11863" s="23"/>
    </row>
    <row r="11864">
      <c r="A11864" s="23"/>
      <c r="B11864" s="23"/>
      <c r="C11864" s="23"/>
      <c r="D11864" s="23"/>
    </row>
    <row r="11865">
      <c r="A11865" s="23"/>
      <c r="B11865" s="23"/>
      <c r="C11865" s="23"/>
      <c r="D11865" s="23"/>
    </row>
    <row r="11866">
      <c r="A11866" s="23"/>
      <c r="B11866" s="23"/>
      <c r="C11866" s="23"/>
      <c r="D11866" s="23"/>
    </row>
    <row r="11867">
      <c r="A11867" s="23"/>
      <c r="B11867" s="23"/>
      <c r="C11867" s="23"/>
      <c r="D11867" s="23"/>
    </row>
    <row r="11868">
      <c r="A11868" s="23"/>
      <c r="B11868" s="23"/>
      <c r="C11868" s="23"/>
      <c r="D11868" s="23"/>
    </row>
    <row r="11869">
      <c r="A11869" s="23"/>
      <c r="B11869" s="23"/>
      <c r="C11869" s="23"/>
      <c r="D11869" s="23"/>
    </row>
    <row r="11870">
      <c r="A11870" s="23"/>
      <c r="B11870" s="23"/>
      <c r="C11870" s="23"/>
      <c r="D11870" s="23"/>
    </row>
    <row r="11871">
      <c r="A11871" s="23"/>
      <c r="B11871" s="23"/>
      <c r="C11871" s="23"/>
      <c r="D11871" s="23"/>
    </row>
    <row r="11872">
      <c r="A11872" s="23"/>
      <c r="B11872" s="23"/>
      <c r="C11872" s="23"/>
      <c r="D11872" s="23"/>
    </row>
    <row r="11873">
      <c r="A11873" s="23"/>
      <c r="B11873" s="23"/>
      <c r="C11873" s="23"/>
      <c r="D11873" s="23"/>
    </row>
    <row r="11874">
      <c r="A11874" s="23"/>
      <c r="B11874" s="23"/>
      <c r="C11874" s="23"/>
      <c r="D11874" s="23"/>
    </row>
    <row r="11875">
      <c r="A11875" s="23"/>
      <c r="B11875" s="23"/>
      <c r="C11875" s="23"/>
      <c r="D11875" s="23"/>
    </row>
    <row r="11876">
      <c r="A11876" s="23"/>
      <c r="B11876" s="23"/>
      <c r="C11876" s="23"/>
      <c r="D11876" s="23"/>
    </row>
    <row r="11877">
      <c r="A11877" s="23"/>
      <c r="B11877" s="23"/>
      <c r="C11877" s="23"/>
      <c r="D11877" s="23"/>
    </row>
    <row r="11878">
      <c r="A11878" s="23"/>
      <c r="B11878" s="23"/>
      <c r="C11878" s="23"/>
      <c r="D11878" s="23"/>
    </row>
    <row r="11879">
      <c r="A11879" s="23"/>
      <c r="B11879" s="23"/>
      <c r="C11879" s="23"/>
      <c r="D11879" s="23"/>
    </row>
    <row r="11880">
      <c r="A11880" s="23"/>
      <c r="B11880" s="23"/>
      <c r="C11880" s="23"/>
      <c r="D11880" s="23"/>
    </row>
    <row r="11881">
      <c r="A11881" s="23"/>
      <c r="B11881" s="23"/>
      <c r="C11881" s="23"/>
      <c r="D11881" s="23"/>
    </row>
    <row r="11882">
      <c r="A11882" s="23"/>
      <c r="B11882" s="23"/>
      <c r="C11882" s="23"/>
      <c r="D11882" s="23"/>
    </row>
    <row r="11883">
      <c r="A11883" s="23"/>
      <c r="B11883" s="23"/>
      <c r="C11883" s="23"/>
      <c r="D11883" s="23"/>
    </row>
    <row r="11884">
      <c r="A11884" s="23"/>
      <c r="B11884" s="23"/>
      <c r="C11884" s="23"/>
      <c r="D11884" s="23"/>
    </row>
    <row r="11885">
      <c r="A11885" s="23"/>
      <c r="B11885" s="23"/>
      <c r="C11885" s="23"/>
      <c r="D11885" s="23"/>
    </row>
    <row r="11886">
      <c r="A11886" s="23"/>
      <c r="B11886" s="23"/>
      <c r="C11886" s="23"/>
      <c r="D11886" s="23"/>
    </row>
    <row r="11887">
      <c r="A11887" s="23"/>
      <c r="B11887" s="23"/>
      <c r="C11887" s="23"/>
      <c r="D11887" s="23"/>
    </row>
    <row r="11888">
      <c r="A11888" s="23"/>
      <c r="B11888" s="23"/>
      <c r="C11888" s="23"/>
      <c r="D11888" s="23"/>
    </row>
    <row r="11889">
      <c r="A11889" s="23"/>
      <c r="B11889" s="23"/>
      <c r="C11889" s="23"/>
      <c r="D11889" s="23"/>
    </row>
    <row r="11890">
      <c r="A11890" s="23"/>
      <c r="B11890" s="23"/>
      <c r="C11890" s="23"/>
      <c r="D11890" s="23"/>
    </row>
    <row r="11891">
      <c r="A11891" s="23"/>
      <c r="B11891" s="23"/>
      <c r="C11891" s="23"/>
      <c r="D11891" s="23"/>
    </row>
    <row r="11892">
      <c r="A11892" s="23"/>
      <c r="B11892" s="23"/>
      <c r="C11892" s="23"/>
      <c r="D11892" s="23"/>
    </row>
    <row r="11893">
      <c r="A11893" s="23"/>
      <c r="B11893" s="23"/>
      <c r="C11893" s="23"/>
      <c r="D11893" s="23"/>
    </row>
    <row r="11894">
      <c r="A11894" s="23"/>
      <c r="B11894" s="23"/>
      <c r="C11894" s="23"/>
      <c r="D11894" s="23"/>
    </row>
    <row r="11895">
      <c r="A11895" s="23"/>
      <c r="B11895" s="23"/>
      <c r="C11895" s="23"/>
      <c r="D11895" s="23"/>
    </row>
    <row r="11896">
      <c r="A11896" s="23"/>
      <c r="B11896" s="23"/>
      <c r="C11896" s="23"/>
      <c r="D11896" s="23"/>
    </row>
    <row r="11897">
      <c r="A11897" s="23"/>
      <c r="B11897" s="23"/>
      <c r="C11897" s="23"/>
      <c r="D11897" s="23"/>
    </row>
    <row r="11898">
      <c r="A11898" s="23"/>
      <c r="B11898" s="23"/>
      <c r="C11898" s="23"/>
      <c r="D11898" s="23"/>
    </row>
    <row r="11899">
      <c r="A11899" s="23"/>
      <c r="B11899" s="23"/>
      <c r="C11899" s="23"/>
      <c r="D11899" s="23"/>
    </row>
    <row r="11900">
      <c r="A11900" s="23"/>
      <c r="B11900" s="23"/>
      <c r="C11900" s="23"/>
      <c r="D11900" s="23"/>
    </row>
    <row r="11901">
      <c r="A11901" s="23"/>
      <c r="B11901" s="23"/>
      <c r="C11901" s="23"/>
      <c r="D11901" s="23"/>
    </row>
    <row r="11902">
      <c r="A11902" s="23"/>
      <c r="B11902" s="23"/>
      <c r="C11902" s="23"/>
      <c r="D11902" s="23"/>
    </row>
    <row r="11903">
      <c r="A11903" s="23"/>
      <c r="B11903" s="23"/>
      <c r="C11903" s="23"/>
      <c r="D11903" s="23"/>
    </row>
    <row r="11904">
      <c r="A11904" s="23"/>
      <c r="B11904" s="23"/>
      <c r="C11904" s="23"/>
      <c r="D11904" s="23"/>
    </row>
    <row r="11905">
      <c r="A11905" s="23"/>
      <c r="B11905" s="23"/>
      <c r="C11905" s="23"/>
      <c r="D11905" s="23"/>
    </row>
    <row r="11906">
      <c r="A11906" s="23"/>
      <c r="B11906" s="23"/>
      <c r="C11906" s="23"/>
      <c r="D11906" s="23"/>
    </row>
    <row r="11907">
      <c r="A11907" s="23"/>
      <c r="B11907" s="23"/>
      <c r="C11907" s="23"/>
      <c r="D11907" s="23"/>
    </row>
    <row r="11908">
      <c r="A11908" s="23"/>
      <c r="B11908" s="23"/>
      <c r="C11908" s="23"/>
      <c r="D11908" s="23"/>
    </row>
    <row r="11909">
      <c r="A11909" s="23"/>
      <c r="B11909" s="23"/>
      <c r="C11909" s="23"/>
      <c r="D11909" s="23"/>
    </row>
    <row r="11910">
      <c r="A11910" s="23"/>
      <c r="B11910" s="23"/>
      <c r="C11910" s="23"/>
      <c r="D11910" s="23"/>
    </row>
    <row r="11911">
      <c r="A11911" s="23"/>
      <c r="B11911" s="23"/>
      <c r="C11911" s="23"/>
      <c r="D11911" s="23"/>
    </row>
    <row r="11912">
      <c r="A11912" s="23"/>
      <c r="B11912" s="23"/>
      <c r="C11912" s="23"/>
      <c r="D11912" s="23"/>
    </row>
    <row r="11913">
      <c r="A11913" s="23"/>
      <c r="B11913" s="23"/>
      <c r="C11913" s="23"/>
      <c r="D11913" s="23"/>
    </row>
    <row r="11914">
      <c r="A11914" s="23"/>
      <c r="B11914" s="23"/>
      <c r="C11914" s="23"/>
      <c r="D11914" s="23"/>
    </row>
    <row r="11915">
      <c r="A11915" s="23"/>
      <c r="B11915" s="23"/>
      <c r="C11915" s="23"/>
      <c r="D11915" s="23"/>
    </row>
    <row r="11916">
      <c r="A11916" s="23"/>
      <c r="B11916" s="23"/>
      <c r="C11916" s="23"/>
      <c r="D11916" s="23"/>
    </row>
    <row r="11917">
      <c r="A11917" s="23"/>
      <c r="B11917" s="23"/>
      <c r="C11917" s="23"/>
      <c r="D11917" s="23"/>
    </row>
    <row r="11918">
      <c r="A11918" s="23"/>
      <c r="B11918" s="23"/>
      <c r="C11918" s="23"/>
      <c r="D11918" s="23"/>
    </row>
    <row r="11919">
      <c r="A11919" s="23"/>
      <c r="B11919" s="23"/>
      <c r="C11919" s="23"/>
      <c r="D11919" s="23"/>
    </row>
    <row r="11920">
      <c r="A11920" s="23"/>
      <c r="B11920" s="23"/>
      <c r="C11920" s="23"/>
      <c r="D11920" s="23"/>
    </row>
    <row r="11921">
      <c r="A11921" s="23"/>
      <c r="B11921" s="23"/>
      <c r="C11921" s="23"/>
      <c r="D11921" s="23"/>
    </row>
    <row r="11922">
      <c r="A11922" s="23"/>
      <c r="B11922" s="23"/>
      <c r="C11922" s="23"/>
      <c r="D11922" s="23"/>
    </row>
    <row r="11923">
      <c r="A11923" s="23"/>
      <c r="B11923" s="23"/>
      <c r="C11923" s="23"/>
      <c r="D11923" s="23"/>
    </row>
    <row r="11924">
      <c r="A11924" s="23"/>
      <c r="B11924" s="23"/>
      <c r="C11924" s="23"/>
      <c r="D11924" s="23"/>
    </row>
    <row r="11925">
      <c r="A11925" s="23"/>
      <c r="B11925" s="23"/>
      <c r="C11925" s="23"/>
      <c r="D11925" s="23"/>
    </row>
    <row r="11926">
      <c r="A11926" s="23"/>
      <c r="B11926" s="23"/>
      <c r="C11926" s="23"/>
      <c r="D11926" s="23"/>
    </row>
    <row r="11927">
      <c r="A11927" s="23"/>
      <c r="B11927" s="23"/>
      <c r="C11927" s="23"/>
      <c r="D11927" s="23"/>
    </row>
    <row r="11928">
      <c r="A11928" s="23"/>
      <c r="B11928" s="23"/>
      <c r="C11928" s="23"/>
      <c r="D11928" s="23"/>
    </row>
    <row r="11929">
      <c r="A11929" s="23"/>
      <c r="B11929" s="23"/>
      <c r="C11929" s="23"/>
      <c r="D11929" s="23"/>
    </row>
    <row r="11930">
      <c r="A11930" s="23"/>
      <c r="B11930" s="23"/>
      <c r="C11930" s="23"/>
      <c r="D11930" s="23"/>
    </row>
    <row r="11931">
      <c r="A11931" s="23"/>
      <c r="B11931" s="23"/>
      <c r="C11931" s="23"/>
      <c r="D11931" s="23"/>
    </row>
    <row r="11932">
      <c r="A11932" s="23"/>
      <c r="B11932" s="23"/>
      <c r="C11932" s="23"/>
      <c r="D11932" s="23"/>
    </row>
    <row r="11933">
      <c r="A11933" s="23"/>
      <c r="B11933" s="23"/>
      <c r="C11933" s="23"/>
      <c r="D11933" s="23"/>
    </row>
    <row r="11934">
      <c r="A11934" s="23"/>
      <c r="B11934" s="23"/>
      <c r="C11934" s="23"/>
      <c r="D11934" s="23"/>
    </row>
    <row r="11935">
      <c r="A11935" s="23"/>
      <c r="B11935" s="23"/>
      <c r="C11935" s="23"/>
      <c r="D11935" s="23"/>
    </row>
    <row r="11936">
      <c r="A11936" s="23"/>
      <c r="B11936" s="23"/>
      <c r="C11936" s="23"/>
      <c r="D11936" s="23"/>
    </row>
    <row r="11937">
      <c r="A11937" s="23"/>
      <c r="B11937" s="23"/>
      <c r="C11937" s="23"/>
      <c r="D11937" s="23"/>
    </row>
    <row r="11938">
      <c r="A11938" s="23"/>
      <c r="B11938" s="23"/>
      <c r="C11938" s="23"/>
      <c r="D11938" s="23"/>
    </row>
    <row r="11939">
      <c r="A11939" s="23"/>
      <c r="B11939" s="23"/>
      <c r="C11939" s="23"/>
      <c r="D11939" s="23"/>
    </row>
    <row r="11940">
      <c r="A11940" s="23"/>
      <c r="B11940" s="23"/>
      <c r="C11940" s="23"/>
      <c r="D11940" s="23"/>
    </row>
    <row r="11941">
      <c r="A11941" s="23"/>
      <c r="B11941" s="23"/>
      <c r="C11941" s="23"/>
      <c r="D11941" s="23"/>
    </row>
    <row r="11942">
      <c r="A11942" s="23"/>
      <c r="B11942" s="23"/>
      <c r="C11942" s="23"/>
      <c r="D11942" s="23"/>
    </row>
    <row r="11943">
      <c r="A11943" s="23"/>
      <c r="B11943" s="23"/>
      <c r="C11943" s="23"/>
      <c r="D11943" s="23"/>
    </row>
    <row r="11944">
      <c r="A11944" s="23"/>
      <c r="B11944" s="23"/>
      <c r="C11944" s="23"/>
      <c r="D11944" s="23"/>
    </row>
    <row r="11945">
      <c r="A11945" s="23"/>
      <c r="B11945" s="23"/>
      <c r="C11945" s="23"/>
      <c r="D11945" s="23"/>
    </row>
    <row r="11946">
      <c r="A11946" s="23"/>
      <c r="B11946" s="23"/>
      <c r="C11946" s="23"/>
      <c r="D11946" s="23"/>
    </row>
    <row r="11947">
      <c r="A11947" s="23"/>
      <c r="B11947" s="23"/>
      <c r="C11947" s="23"/>
      <c r="D11947" s="23"/>
    </row>
    <row r="11948">
      <c r="A11948" s="23"/>
      <c r="B11948" s="23"/>
      <c r="C11948" s="23"/>
      <c r="D11948" s="23"/>
    </row>
    <row r="11949">
      <c r="A11949" s="23"/>
      <c r="B11949" s="23"/>
      <c r="C11949" s="23"/>
      <c r="D11949" s="23"/>
    </row>
    <row r="11950">
      <c r="A11950" s="23"/>
      <c r="B11950" s="23"/>
      <c r="C11950" s="23"/>
      <c r="D11950" s="23"/>
    </row>
    <row r="11951">
      <c r="A11951" s="23"/>
      <c r="B11951" s="23"/>
      <c r="C11951" s="23"/>
      <c r="D11951" s="23"/>
    </row>
    <row r="11952">
      <c r="A11952" s="23"/>
      <c r="B11952" s="23"/>
      <c r="C11952" s="23"/>
      <c r="D11952" s="23"/>
    </row>
    <row r="11953">
      <c r="A11953" s="23"/>
      <c r="B11953" s="23"/>
      <c r="C11953" s="23"/>
      <c r="D11953" s="23"/>
    </row>
    <row r="11954">
      <c r="A11954" s="23"/>
      <c r="B11954" s="23"/>
      <c r="C11954" s="23"/>
      <c r="D11954" s="23"/>
    </row>
    <row r="11955">
      <c r="A11955" s="23"/>
      <c r="B11955" s="23"/>
      <c r="C11955" s="23"/>
      <c r="D11955" s="23"/>
    </row>
    <row r="11956">
      <c r="A11956" s="23"/>
      <c r="B11956" s="23"/>
      <c r="C11956" s="23"/>
      <c r="D11956" s="23"/>
    </row>
    <row r="11957">
      <c r="A11957" s="23"/>
      <c r="B11957" s="23"/>
      <c r="C11957" s="23"/>
      <c r="D11957" s="23"/>
    </row>
    <row r="11958">
      <c r="A11958" s="23"/>
      <c r="B11958" s="23"/>
      <c r="C11958" s="23"/>
      <c r="D11958" s="23"/>
    </row>
    <row r="11959">
      <c r="A11959" s="23"/>
      <c r="B11959" s="23"/>
      <c r="C11959" s="23"/>
      <c r="D11959" s="23"/>
    </row>
    <row r="11960">
      <c r="A11960" s="23"/>
      <c r="B11960" s="23"/>
      <c r="C11960" s="23"/>
      <c r="D11960" s="23"/>
    </row>
    <row r="11961">
      <c r="A11961" s="23"/>
      <c r="B11961" s="23"/>
      <c r="C11961" s="23"/>
      <c r="D11961" s="23"/>
    </row>
    <row r="11962">
      <c r="A11962" s="23"/>
      <c r="B11962" s="23"/>
      <c r="C11962" s="23"/>
      <c r="D11962" s="23"/>
    </row>
    <row r="11963">
      <c r="A11963" s="23"/>
      <c r="B11963" s="23"/>
      <c r="C11963" s="23"/>
      <c r="D11963" s="23"/>
    </row>
    <row r="11964">
      <c r="A11964" s="23"/>
      <c r="B11964" s="23"/>
      <c r="C11964" s="23"/>
      <c r="D11964" s="23"/>
    </row>
    <row r="11965">
      <c r="A11965" s="23"/>
      <c r="B11965" s="23"/>
      <c r="C11965" s="23"/>
      <c r="D11965" s="23"/>
    </row>
    <row r="11966">
      <c r="A11966" s="23"/>
      <c r="B11966" s="23"/>
      <c r="C11966" s="23"/>
      <c r="D11966" s="23"/>
    </row>
    <row r="11967">
      <c r="A11967" s="23"/>
      <c r="B11967" s="23"/>
      <c r="C11967" s="23"/>
      <c r="D11967" s="23"/>
    </row>
    <row r="11968">
      <c r="A11968" s="23"/>
      <c r="B11968" s="23"/>
      <c r="C11968" s="23"/>
      <c r="D11968" s="23"/>
    </row>
    <row r="11969">
      <c r="A11969" s="23"/>
      <c r="B11969" s="23"/>
      <c r="C11969" s="23"/>
      <c r="D11969" s="23"/>
    </row>
    <row r="11970">
      <c r="A11970" s="23"/>
      <c r="B11970" s="23"/>
      <c r="C11970" s="23"/>
      <c r="D11970" s="23"/>
    </row>
    <row r="11971">
      <c r="A11971" s="23"/>
      <c r="B11971" s="23"/>
      <c r="C11971" s="23"/>
      <c r="D11971" s="23"/>
    </row>
    <row r="11972">
      <c r="A11972" s="23"/>
      <c r="B11972" s="23"/>
      <c r="C11972" s="23"/>
      <c r="D11972" s="23"/>
    </row>
    <row r="11973">
      <c r="A11973" s="23"/>
      <c r="B11973" s="23"/>
      <c r="C11973" s="23"/>
      <c r="D11973" s="23"/>
    </row>
    <row r="11974">
      <c r="A11974" s="23"/>
      <c r="B11974" s="23"/>
      <c r="C11974" s="23"/>
      <c r="D11974" s="23"/>
    </row>
    <row r="11975">
      <c r="A11975" s="23"/>
      <c r="B11975" s="23"/>
      <c r="C11975" s="23"/>
      <c r="D11975" s="23"/>
    </row>
    <row r="11976">
      <c r="A11976" s="23"/>
      <c r="B11976" s="23"/>
      <c r="C11976" s="23"/>
      <c r="D11976" s="23"/>
    </row>
    <row r="11977">
      <c r="A11977" s="23"/>
      <c r="B11977" s="23"/>
      <c r="C11977" s="23"/>
      <c r="D11977" s="23"/>
    </row>
    <row r="11978">
      <c r="A11978" s="23"/>
      <c r="B11978" s="23"/>
      <c r="C11978" s="23"/>
      <c r="D11978" s="23"/>
    </row>
    <row r="11979">
      <c r="A11979" s="23"/>
      <c r="B11979" s="23"/>
      <c r="C11979" s="23"/>
      <c r="D11979" s="23"/>
    </row>
    <row r="11980">
      <c r="A11980" s="23"/>
      <c r="B11980" s="23"/>
      <c r="C11980" s="23"/>
      <c r="D11980" s="23"/>
    </row>
    <row r="11981">
      <c r="A11981" s="23"/>
      <c r="B11981" s="23"/>
      <c r="C11981" s="23"/>
      <c r="D11981" s="23"/>
    </row>
    <row r="11982">
      <c r="A11982" s="23"/>
      <c r="B11982" s="23"/>
      <c r="C11982" s="23"/>
      <c r="D11982" s="23"/>
    </row>
    <row r="11983">
      <c r="A11983" s="23"/>
      <c r="B11983" s="23"/>
      <c r="C11983" s="23"/>
      <c r="D11983" s="23"/>
    </row>
    <row r="11984">
      <c r="A11984" s="23"/>
      <c r="B11984" s="23"/>
      <c r="C11984" s="23"/>
      <c r="D11984" s="23"/>
    </row>
    <row r="11985">
      <c r="A11985" s="23"/>
      <c r="B11985" s="23"/>
      <c r="C11985" s="23"/>
      <c r="D11985" s="23"/>
    </row>
    <row r="11986">
      <c r="A11986" s="23"/>
      <c r="B11986" s="23"/>
      <c r="C11986" s="23"/>
      <c r="D11986" s="23"/>
    </row>
    <row r="11987">
      <c r="A11987" s="23"/>
      <c r="B11987" s="23"/>
      <c r="C11987" s="23"/>
      <c r="D11987" s="23"/>
    </row>
    <row r="11988">
      <c r="A11988" s="23"/>
      <c r="B11988" s="23"/>
      <c r="C11988" s="23"/>
      <c r="D11988" s="23"/>
    </row>
    <row r="11989">
      <c r="A11989" s="23"/>
      <c r="B11989" s="23"/>
      <c r="C11989" s="23"/>
      <c r="D11989" s="23"/>
    </row>
    <row r="11990">
      <c r="A11990" s="23"/>
      <c r="B11990" s="23"/>
      <c r="C11990" s="23"/>
      <c r="D11990" s="23"/>
    </row>
    <row r="11991">
      <c r="A11991" s="23"/>
      <c r="B11991" s="23"/>
      <c r="C11991" s="23"/>
      <c r="D11991" s="23"/>
    </row>
    <row r="11992">
      <c r="A11992" s="23"/>
      <c r="B11992" s="23"/>
      <c r="C11992" s="23"/>
      <c r="D11992" s="23"/>
    </row>
    <row r="11993">
      <c r="A11993" s="23"/>
      <c r="B11993" s="23"/>
      <c r="C11993" s="23"/>
      <c r="D11993" s="23"/>
    </row>
    <row r="11994">
      <c r="A11994" s="23"/>
      <c r="B11994" s="23"/>
      <c r="C11994" s="23"/>
      <c r="D11994" s="23"/>
    </row>
    <row r="11995">
      <c r="A11995" s="23"/>
      <c r="B11995" s="23"/>
      <c r="C11995" s="23"/>
      <c r="D11995" s="23"/>
    </row>
    <row r="11996">
      <c r="A11996" s="23"/>
      <c r="B11996" s="23"/>
      <c r="C11996" s="23"/>
      <c r="D11996" s="23"/>
    </row>
    <row r="11997">
      <c r="A11997" s="23"/>
      <c r="B11997" s="23"/>
      <c r="C11997" s="23"/>
      <c r="D11997" s="23"/>
    </row>
    <row r="11998">
      <c r="A11998" s="23"/>
      <c r="B11998" s="23"/>
      <c r="C11998" s="23"/>
      <c r="D11998" s="23"/>
    </row>
    <row r="11999">
      <c r="A11999" s="23"/>
      <c r="B11999" s="23"/>
      <c r="C11999" s="23"/>
      <c r="D11999" s="23"/>
    </row>
    <row r="12000">
      <c r="A12000" s="23"/>
      <c r="B12000" s="23"/>
      <c r="C12000" s="23"/>
      <c r="D12000" s="23"/>
    </row>
    <row r="12001">
      <c r="A12001" s="23"/>
      <c r="B12001" s="23"/>
      <c r="C12001" s="23"/>
      <c r="D12001" s="23"/>
    </row>
    <row r="12002">
      <c r="A12002" s="23"/>
      <c r="B12002" s="23"/>
      <c r="C12002" s="23"/>
      <c r="D12002" s="23"/>
    </row>
    <row r="12003">
      <c r="A12003" s="23"/>
      <c r="B12003" s="23"/>
      <c r="C12003" s="23"/>
      <c r="D12003" s="23"/>
    </row>
    <row r="12004">
      <c r="A12004" s="23"/>
      <c r="B12004" s="23"/>
      <c r="C12004" s="23"/>
      <c r="D12004" s="23"/>
    </row>
    <row r="12005">
      <c r="A12005" s="23"/>
      <c r="B12005" s="23"/>
      <c r="C12005" s="23"/>
      <c r="D12005" s="23"/>
    </row>
    <row r="12006">
      <c r="A12006" s="31"/>
      <c r="B12006" s="23"/>
      <c r="C12006" s="23"/>
      <c r="D12006" s="32"/>
    </row>
    <row r="12007">
      <c r="A12007" s="31"/>
      <c r="B12007" s="23"/>
      <c r="C12007" s="23"/>
      <c r="D12007" s="32"/>
    </row>
    <row r="12008">
      <c r="A12008" s="31"/>
      <c r="B12008" s="23"/>
      <c r="C12008" s="23"/>
      <c r="D12008" s="32"/>
    </row>
    <row r="12009">
      <c r="A12009" s="23"/>
      <c r="B12009" s="23"/>
      <c r="C12009" s="23"/>
      <c r="D12009" s="23"/>
    </row>
    <row r="12010">
      <c r="A12010" s="23"/>
      <c r="B12010" s="23"/>
      <c r="C12010" s="23"/>
      <c r="D12010" s="23"/>
    </row>
    <row r="12011">
      <c r="A12011" s="23"/>
      <c r="B12011" s="23"/>
      <c r="C12011" s="23"/>
      <c r="D12011" s="23"/>
    </row>
    <row r="12012">
      <c r="A12012" s="23"/>
      <c r="B12012" s="23"/>
      <c r="C12012" s="23"/>
      <c r="D12012" s="23"/>
    </row>
    <row r="12013">
      <c r="A12013" s="23"/>
      <c r="B12013" s="23"/>
      <c r="C12013" s="23"/>
      <c r="D12013" s="23"/>
    </row>
    <row r="12014">
      <c r="A12014" s="23"/>
      <c r="B12014" s="23"/>
      <c r="C12014" s="23"/>
      <c r="D12014" s="23"/>
    </row>
    <row r="12015">
      <c r="A12015" s="23"/>
      <c r="B12015" s="23"/>
      <c r="C12015" s="23"/>
      <c r="D12015" s="23"/>
    </row>
    <row r="12016">
      <c r="A12016" s="23"/>
      <c r="B12016" s="23"/>
      <c r="C12016" s="23"/>
      <c r="D12016" s="23"/>
    </row>
    <row r="12017">
      <c r="A12017" s="23"/>
      <c r="B12017" s="23"/>
      <c r="C12017" s="23"/>
      <c r="D12017" s="23"/>
    </row>
    <row r="12018">
      <c r="A12018" s="23"/>
      <c r="B12018" s="23"/>
      <c r="C12018" s="23"/>
      <c r="D12018" s="23"/>
    </row>
    <row r="12019">
      <c r="A12019" s="23"/>
      <c r="B12019" s="23"/>
      <c r="C12019" s="23"/>
      <c r="D12019" s="23"/>
    </row>
    <row r="12020">
      <c r="A12020" s="23"/>
      <c r="B12020" s="23"/>
      <c r="C12020" s="23"/>
      <c r="D12020" s="23"/>
    </row>
    <row r="12021">
      <c r="A12021" s="23"/>
      <c r="B12021" s="23"/>
      <c r="C12021" s="23"/>
      <c r="D12021" s="23"/>
    </row>
    <row r="12022">
      <c r="A12022" s="23"/>
      <c r="B12022" s="23"/>
      <c r="C12022" s="23"/>
      <c r="D12022" s="23"/>
    </row>
    <row r="12023">
      <c r="A12023" s="23"/>
      <c r="B12023" s="23"/>
      <c r="C12023" s="23"/>
      <c r="D12023" s="23"/>
    </row>
    <row r="12024">
      <c r="A12024" s="23"/>
      <c r="B12024" s="23"/>
      <c r="C12024" s="23"/>
      <c r="D12024" s="23"/>
    </row>
    <row r="12025">
      <c r="A12025" s="23"/>
      <c r="B12025" s="23"/>
      <c r="C12025" s="23"/>
      <c r="D12025" s="23"/>
    </row>
    <row r="12026">
      <c r="A12026" s="23"/>
      <c r="B12026" s="23"/>
      <c r="C12026" s="23"/>
      <c r="D12026" s="23"/>
    </row>
    <row r="12027">
      <c r="A12027" s="23"/>
      <c r="B12027" s="23"/>
      <c r="C12027" s="23"/>
      <c r="D12027" s="23"/>
    </row>
    <row r="12028">
      <c r="A12028" s="23"/>
      <c r="B12028" s="23"/>
      <c r="C12028" s="23"/>
      <c r="D12028" s="23"/>
    </row>
    <row r="12029">
      <c r="A12029" s="23"/>
      <c r="B12029" s="23"/>
      <c r="C12029" s="23"/>
      <c r="D12029" s="23"/>
    </row>
    <row r="12030">
      <c r="A12030" s="23"/>
      <c r="B12030" s="23"/>
      <c r="C12030" s="23"/>
      <c r="D12030" s="23"/>
    </row>
    <row r="12031">
      <c r="A12031" s="23"/>
      <c r="B12031" s="23"/>
      <c r="C12031" s="23"/>
      <c r="D12031" s="23"/>
    </row>
    <row r="12032">
      <c r="A12032" s="23"/>
      <c r="B12032" s="23"/>
      <c r="C12032" s="23"/>
      <c r="D12032" s="23"/>
    </row>
    <row r="12033">
      <c r="A12033" s="23"/>
      <c r="B12033" s="23"/>
      <c r="C12033" s="23"/>
      <c r="D12033" s="23"/>
    </row>
    <row r="12034">
      <c r="A12034" s="23"/>
      <c r="B12034" s="23"/>
      <c r="C12034" s="23"/>
      <c r="D12034" s="23"/>
    </row>
    <row r="12035">
      <c r="A12035" s="23"/>
      <c r="B12035" s="23"/>
      <c r="C12035" s="23"/>
      <c r="D12035" s="23"/>
    </row>
    <row r="12036">
      <c r="A12036" s="23"/>
      <c r="B12036" s="23"/>
      <c r="C12036" s="23"/>
      <c r="D12036" s="23"/>
    </row>
    <row r="12037">
      <c r="A12037" s="23"/>
      <c r="B12037" s="23"/>
      <c r="C12037" s="23"/>
      <c r="D12037" s="23"/>
    </row>
    <row r="12038">
      <c r="A12038" s="23"/>
      <c r="B12038" s="23"/>
      <c r="C12038" s="23"/>
      <c r="D12038" s="23"/>
    </row>
    <row r="12039">
      <c r="A12039" s="23"/>
      <c r="B12039" s="23"/>
      <c r="C12039" s="23"/>
      <c r="D12039" s="23"/>
    </row>
    <row r="12040">
      <c r="A12040" s="23"/>
      <c r="B12040" s="23"/>
      <c r="C12040" s="23"/>
      <c r="D12040" s="23"/>
    </row>
    <row r="12041">
      <c r="A12041" s="23"/>
      <c r="B12041" s="23"/>
      <c r="C12041" s="23"/>
      <c r="D12041" s="23"/>
    </row>
    <row r="12042">
      <c r="A12042" s="23"/>
      <c r="B12042" s="23"/>
      <c r="C12042" s="23"/>
      <c r="D12042" s="23"/>
    </row>
    <row r="12043">
      <c r="A12043" s="23"/>
      <c r="B12043" s="23"/>
      <c r="C12043" s="23"/>
      <c r="D12043" s="23"/>
    </row>
    <row r="12044">
      <c r="A12044" s="23"/>
      <c r="B12044" s="23"/>
      <c r="C12044" s="23"/>
      <c r="D12044" s="23"/>
    </row>
    <row r="12045">
      <c r="A12045" s="23"/>
      <c r="B12045" s="23"/>
      <c r="C12045" s="23"/>
      <c r="D12045" s="23"/>
    </row>
    <row r="12046">
      <c r="A12046" s="23"/>
      <c r="B12046" s="23"/>
      <c r="C12046" s="23"/>
      <c r="D12046" s="23"/>
    </row>
    <row r="12047">
      <c r="A12047" s="23"/>
      <c r="B12047" s="23"/>
      <c r="C12047" s="23"/>
      <c r="D12047" s="23"/>
    </row>
    <row r="12048">
      <c r="A12048" s="23"/>
      <c r="B12048" s="23"/>
      <c r="C12048" s="23"/>
      <c r="D12048" s="23"/>
    </row>
    <row r="12049">
      <c r="A12049" s="23"/>
      <c r="B12049" s="23"/>
      <c r="C12049" s="23"/>
      <c r="D12049" s="23"/>
    </row>
    <row r="12050">
      <c r="A12050" s="23"/>
      <c r="B12050" s="23"/>
      <c r="C12050" s="23"/>
      <c r="D12050" s="23"/>
    </row>
    <row r="12051">
      <c r="A12051" s="23"/>
      <c r="B12051" s="23"/>
      <c r="C12051" s="23"/>
      <c r="D12051" s="23"/>
    </row>
    <row r="12052">
      <c r="A12052" s="23"/>
      <c r="B12052" s="23"/>
      <c r="C12052" s="23"/>
      <c r="D12052" s="23"/>
    </row>
    <row r="12053">
      <c r="A12053" s="23"/>
      <c r="B12053" s="23"/>
      <c r="C12053" s="23"/>
      <c r="D12053" s="23"/>
    </row>
    <row r="12054">
      <c r="A12054" s="23"/>
      <c r="B12054" s="23"/>
      <c r="C12054" s="23"/>
      <c r="D12054" s="23"/>
    </row>
    <row r="12055">
      <c r="A12055" s="23"/>
      <c r="B12055" s="23"/>
      <c r="C12055" s="23"/>
      <c r="D12055" s="23"/>
    </row>
    <row r="12056">
      <c r="A12056" s="23"/>
      <c r="B12056" s="23"/>
      <c r="C12056" s="23"/>
      <c r="D12056" s="23"/>
    </row>
    <row r="12057">
      <c r="A12057" s="23"/>
      <c r="B12057" s="23"/>
      <c r="C12057" s="23"/>
      <c r="D12057" s="23"/>
    </row>
    <row r="12058">
      <c r="A12058" s="23"/>
      <c r="B12058" s="23"/>
      <c r="C12058" s="23"/>
      <c r="D12058" s="23"/>
    </row>
    <row r="12059">
      <c r="A12059" s="23"/>
      <c r="B12059" s="23"/>
      <c r="C12059" s="23"/>
      <c r="D12059" s="23"/>
    </row>
    <row r="12060">
      <c r="A12060" s="23"/>
      <c r="B12060" s="23"/>
      <c r="C12060" s="23"/>
      <c r="D12060" s="23"/>
    </row>
    <row r="12061">
      <c r="A12061" s="23"/>
      <c r="B12061" s="23"/>
      <c r="C12061" s="23"/>
      <c r="D12061" s="23"/>
    </row>
    <row r="12062">
      <c r="A12062" s="23"/>
      <c r="B12062" s="23"/>
      <c r="C12062" s="23"/>
      <c r="D12062" s="23"/>
    </row>
    <row r="12063">
      <c r="A12063" s="23"/>
      <c r="B12063" s="23"/>
      <c r="C12063" s="23"/>
      <c r="D12063" s="23"/>
    </row>
    <row r="12064">
      <c r="A12064" s="23"/>
      <c r="B12064" s="23"/>
      <c r="C12064" s="23"/>
      <c r="D12064" s="23"/>
    </row>
    <row r="12065">
      <c r="A12065" s="23"/>
      <c r="B12065" s="23"/>
      <c r="C12065" s="23"/>
      <c r="D12065" s="23"/>
    </row>
    <row r="12066">
      <c r="A12066" s="23"/>
      <c r="B12066" s="23"/>
      <c r="C12066" s="23"/>
      <c r="D12066" s="23"/>
    </row>
    <row r="12067">
      <c r="A12067" s="23"/>
      <c r="B12067" s="23"/>
      <c r="C12067" s="23"/>
      <c r="D12067" s="23"/>
    </row>
    <row r="12068">
      <c r="A12068" s="23"/>
      <c r="B12068" s="23"/>
      <c r="C12068" s="23"/>
      <c r="D12068" s="23"/>
    </row>
    <row r="12069">
      <c r="A12069" s="23"/>
      <c r="B12069" s="23"/>
      <c r="C12069" s="23"/>
      <c r="D12069" s="23"/>
    </row>
    <row r="12070">
      <c r="A12070" s="23"/>
      <c r="B12070" s="23"/>
      <c r="C12070" s="23"/>
      <c r="D12070" s="23"/>
    </row>
    <row r="12071">
      <c r="A12071" s="23"/>
      <c r="B12071" s="23"/>
      <c r="C12071" s="23"/>
      <c r="D12071" s="23"/>
    </row>
    <row r="12072">
      <c r="A12072" s="23"/>
      <c r="B12072" s="23"/>
      <c r="C12072" s="23"/>
      <c r="D12072" s="23"/>
    </row>
    <row r="12073">
      <c r="A12073" s="23"/>
      <c r="B12073" s="23"/>
      <c r="C12073" s="23"/>
      <c r="D12073" s="23"/>
    </row>
    <row r="12074">
      <c r="A12074" s="23"/>
      <c r="B12074" s="23"/>
      <c r="C12074" s="23"/>
      <c r="D12074" s="23"/>
    </row>
    <row r="12075">
      <c r="A12075" s="23"/>
      <c r="B12075" s="23"/>
      <c r="C12075" s="23"/>
      <c r="D12075" s="23"/>
    </row>
    <row r="12076">
      <c r="A12076" s="23"/>
      <c r="B12076" s="23"/>
      <c r="C12076" s="23"/>
      <c r="D12076" s="23"/>
    </row>
    <row r="12077">
      <c r="A12077" s="23"/>
      <c r="B12077" s="23"/>
      <c r="C12077" s="23"/>
      <c r="D12077" s="23"/>
    </row>
    <row r="12078">
      <c r="A12078" s="23"/>
      <c r="B12078" s="23"/>
      <c r="C12078" s="23"/>
      <c r="D12078" s="23"/>
    </row>
    <row r="12079">
      <c r="A12079" s="23"/>
      <c r="B12079" s="23"/>
      <c r="C12079" s="23"/>
      <c r="D12079" s="23"/>
    </row>
    <row r="12080">
      <c r="A12080" s="23"/>
      <c r="B12080" s="23"/>
      <c r="C12080" s="23"/>
      <c r="D12080" s="23"/>
    </row>
    <row r="12081">
      <c r="A12081" s="23"/>
      <c r="B12081" s="23"/>
      <c r="C12081" s="23"/>
      <c r="D12081" s="23"/>
    </row>
    <row r="12082">
      <c r="A12082" s="23"/>
      <c r="B12082" s="23"/>
      <c r="C12082" s="23"/>
      <c r="D12082" s="23"/>
    </row>
    <row r="12083">
      <c r="A12083" s="23"/>
      <c r="B12083" s="23"/>
      <c r="C12083" s="23"/>
      <c r="D12083" s="23"/>
    </row>
    <row r="12084">
      <c r="A12084" s="23"/>
      <c r="B12084" s="23"/>
      <c r="C12084" s="23"/>
      <c r="D12084" s="23"/>
    </row>
    <row r="12085">
      <c r="A12085" s="23"/>
      <c r="B12085" s="23"/>
      <c r="C12085" s="23"/>
      <c r="D12085" s="23"/>
    </row>
    <row r="12086">
      <c r="A12086" s="23"/>
      <c r="B12086" s="23"/>
      <c r="C12086" s="23"/>
      <c r="D12086" s="23"/>
    </row>
    <row r="12087">
      <c r="A12087" s="23"/>
      <c r="B12087" s="23"/>
      <c r="C12087" s="23"/>
      <c r="D12087" s="23"/>
    </row>
    <row r="12088">
      <c r="A12088" s="23"/>
      <c r="B12088" s="23"/>
      <c r="C12088" s="23"/>
      <c r="D12088" s="23"/>
    </row>
    <row r="12089">
      <c r="A12089" s="23"/>
      <c r="B12089" s="23"/>
      <c r="C12089" s="23"/>
      <c r="D12089" s="23"/>
    </row>
    <row r="12090">
      <c r="A12090" s="23"/>
      <c r="B12090" s="23"/>
      <c r="C12090" s="23"/>
      <c r="D12090" s="23"/>
    </row>
    <row r="12091">
      <c r="A12091" s="23"/>
      <c r="B12091" s="23"/>
      <c r="C12091" s="23"/>
      <c r="D12091" s="23"/>
    </row>
    <row r="12092">
      <c r="A12092" s="23"/>
      <c r="B12092" s="23"/>
      <c r="C12092" s="23"/>
      <c r="D12092" s="23"/>
    </row>
    <row r="12093">
      <c r="A12093" s="23"/>
      <c r="B12093" s="23"/>
      <c r="C12093" s="23"/>
      <c r="D12093" s="23"/>
    </row>
    <row r="12094">
      <c r="A12094" s="23"/>
      <c r="B12094" s="23"/>
      <c r="C12094" s="23"/>
      <c r="D12094" s="23"/>
    </row>
    <row r="12095">
      <c r="A12095" s="23"/>
      <c r="B12095" s="23"/>
      <c r="C12095" s="23"/>
      <c r="D12095" s="23"/>
    </row>
    <row r="12096">
      <c r="A12096" s="23"/>
      <c r="B12096" s="23"/>
      <c r="C12096" s="23"/>
      <c r="D12096" s="23"/>
    </row>
    <row r="12097">
      <c r="A12097" s="23"/>
      <c r="B12097" s="23"/>
      <c r="C12097" s="23"/>
      <c r="D12097" s="23"/>
    </row>
    <row r="12098">
      <c r="A12098" s="23"/>
      <c r="B12098" s="23"/>
      <c r="C12098" s="23"/>
      <c r="D12098" s="23"/>
    </row>
    <row r="12099">
      <c r="A12099" s="23"/>
      <c r="B12099" s="23"/>
      <c r="C12099" s="23"/>
      <c r="D12099" s="23"/>
    </row>
    <row r="12100">
      <c r="A12100" s="23"/>
      <c r="B12100" s="23"/>
      <c r="C12100" s="23"/>
      <c r="D12100" s="23"/>
    </row>
    <row r="12101">
      <c r="A12101" s="23"/>
      <c r="B12101" s="23"/>
      <c r="C12101" s="23"/>
      <c r="D12101" s="23"/>
    </row>
    <row r="12102">
      <c r="A12102" s="23"/>
      <c r="B12102" s="23"/>
      <c r="C12102" s="23"/>
      <c r="D12102" s="23"/>
    </row>
    <row r="12103">
      <c r="A12103" s="23"/>
      <c r="B12103" s="23"/>
      <c r="C12103" s="23"/>
      <c r="D12103" s="23"/>
    </row>
    <row r="12104">
      <c r="A12104" s="23"/>
      <c r="B12104" s="23"/>
      <c r="C12104" s="23"/>
      <c r="D12104" s="23"/>
    </row>
    <row r="12105">
      <c r="A12105" s="23"/>
      <c r="B12105" s="23"/>
      <c r="C12105" s="23"/>
      <c r="D12105" s="23"/>
    </row>
    <row r="12106">
      <c r="A12106" s="23"/>
      <c r="B12106" s="23"/>
      <c r="C12106" s="23"/>
      <c r="D12106" s="23"/>
    </row>
    <row r="12107">
      <c r="A12107" s="23"/>
      <c r="B12107" s="23"/>
      <c r="C12107" s="23"/>
      <c r="D12107" s="23"/>
    </row>
    <row r="12108">
      <c r="A12108" s="23"/>
      <c r="B12108" s="23"/>
      <c r="C12108" s="23"/>
      <c r="D12108" s="23"/>
    </row>
    <row r="12109">
      <c r="A12109" s="23"/>
      <c r="B12109" s="23"/>
      <c r="C12109" s="23"/>
      <c r="D12109" s="23"/>
    </row>
    <row r="12110">
      <c r="A12110" s="23"/>
      <c r="B12110" s="23"/>
      <c r="C12110" s="23"/>
      <c r="D12110" s="23"/>
    </row>
    <row r="12111">
      <c r="A12111" s="23"/>
      <c r="B12111" s="23"/>
      <c r="C12111" s="23"/>
      <c r="D12111" s="23"/>
    </row>
    <row r="12112">
      <c r="A12112" s="23"/>
      <c r="B12112" s="23"/>
      <c r="C12112" s="23"/>
      <c r="D12112" s="23"/>
    </row>
    <row r="12113">
      <c r="A12113" s="23"/>
      <c r="B12113" s="23"/>
      <c r="C12113" s="23"/>
      <c r="D12113" s="23"/>
    </row>
    <row r="12114">
      <c r="A12114" s="23"/>
      <c r="B12114" s="23"/>
      <c r="C12114" s="23"/>
      <c r="D12114" s="23"/>
    </row>
    <row r="12115">
      <c r="A12115" s="23"/>
      <c r="B12115" s="23"/>
      <c r="C12115" s="23"/>
      <c r="D12115" s="23"/>
    </row>
    <row r="12116">
      <c r="A12116" s="23"/>
      <c r="B12116" s="23"/>
      <c r="C12116" s="23"/>
      <c r="D12116" s="23"/>
    </row>
    <row r="12117">
      <c r="A12117" s="23"/>
      <c r="B12117" s="23"/>
      <c r="C12117" s="23"/>
      <c r="D12117" s="23"/>
    </row>
    <row r="12118">
      <c r="A12118" s="23"/>
      <c r="B12118" s="23"/>
      <c r="C12118" s="23"/>
      <c r="D12118" s="23"/>
    </row>
    <row r="12119">
      <c r="A12119" s="23"/>
      <c r="B12119" s="23"/>
      <c r="C12119" s="23"/>
      <c r="D12119" s="23"/>
    </row>
    <row r="12120">
      <c r="A12120" s="23"/>
      <c r="B12120" s="23"/>
      <c r="C12120" s="23"/>
      <c r="D12120" s="23"/>
    </row>
    <row r="12121">
      <c r="A12121" s="23"/>
      <c r="B12121" s="23"/>
      <c r="C12121" s="23"/>
      <c r="D12121" s="23"/>
    </row>
    <row r="12122">
      <c r="A12122" s="23"/>
      <c r="B12122" s="23"/>
      <c r="C12122" s="23"/>
      <c r="D12122" s="23"/>
    </row>
    <row r="12123">
      <c r="A12123" s="23"/>
      <c r="B12123" s="23"/>
      <c r="C12123" s="23"/>
      <c r="D12123" s="23"/>
    </row>
    <row r="12124">
      <c r="A12124" s="23"/>
      <c r="B12124" s="23"/>
      <c r="C12124" s="23"/>
      <c r="D12124" s="23"/>
    </row>
    <row r="12125">
      <c r="A12125" s="23"/>
      <c r="B12125" s="23"/>
      <c r="C12125" s="23"/>
      <c r="D12125" s="23"/>
    </row>
    <row r="12126">
      <c r="A12126" s="23"/>
      <c r="B12126" s="23"/>
      <c r="C12126" s="23"/>
      <c r="D12126" s="23"/>
    </row>
    <row r="12127">
      <c r="A12127" s="23"/>
      <c r="B12127" s="23"/>
      <c r="C12127" s="23"/>
      <c r="D12127" s="23"/>
    </row>
    <row r="12128">
      <c r="A12128" s="23"/>
      <c r="B12128" s="23"/>
      <c r="C12128" s="23"/>
      <c r="D12128" s="23"/>
    </row>
    <row r="12129">
      <c r="A12129" s="23"/>
      <c r="B12129" s="23"/>
      <c r="C12129" s="23"/>
      <c r="D12129" s="23"/>
    </row>
    <row r="12130">
      <c r="A12130" s="23"/>
      <c r="B12130" s="23"/>
      <c r="C12130" s="23"/>
      <c r="D12130" s="23"/>
    </row>
    <row r="12131">
      <c r="A12131" s="23"/>
      <c r="B12131" s="23"/>
      <c r="C12131" s="23"/>
      <c r="D12131" s="23"/>
    </row>
    <row r="12132">
      <c r="A12132" s="23"/>
      <c r="B12132" s="23"/>
      <c r="C12132" s="23"/>
      <c r="D12132" s="23"/>
    </row>
    <row r="12133">
      <c r="A12133" s="23"/>
      <c r="B12133" s="23"/>
      <c r="C12133" s="23"/>
      <c r="D12133" s="23"/>
    </row>
    <row r="12134">
      <c r="A12134" s="23"/>
      <c r="B12134" s="23"/>
      <c r="C12134" s="23"/>
      <c r="D12134" s="23"/>
    </row>
    <row r="12135">
      <c r="A12135" s="23"/>
      <c r="B12135" s="23"/>
      <c r="C12135" s="23"/>
      <c r="D12135" s="23"/>
    </row>
    <row r="12136">
      <c r="A12136" s="23"/>
      <c r="B12136" s="23"/>
      <c r="C12136" s="23"/>
      <c r="D12136" s="23"/>
    </row>
    <row r="12137">
      <c r="A12137" s="23"/>
      <c r="B12137" s="23"/>
      <c r="C12137" s="23"/>
      <c r="D12137" s="23"/>
    </row>
    <row r="12138">
      <c r="A12138" s="23"/>
      <c r="B12138" s="23"/>
      <c r="C12138" s="23"/>
      <c r="D12138" s="23"/>
    </row>
    <row r="12139">
      <c r="A12139" s="23"/>
      <c r="B12139" s="23"/>
      <c r="C12139" s="23"/>
      <c r="D12139" s="23"/>
    </row>
    <row r="12140">
      <c r="A12140" s="23"/>
      <c r="B12140" s="23"/>
      <c r="C12140" s="23"/>
      <c r="D12140" s="23"/>
    </row>
    <row r="12141">
      <c r="A12141" s="23"/>
      <c r="B12141" s="23"/>
      <c r="C12141" s="23"/>
      <c r="D12141" s="23"/>
    </row>
    <row r="12142">
      <c r="A12142" s="23"/>
      <c r="B12142" s="23"/>
      <c r="C12142" s="23"/>
      <c r="D12142" s="23"/>
    </row>
    <row r="12143">
      <c r="A12143" s="23"/>
      <c r="B12143" s="23"/>
      <c r="C12143" s="23"/>
      <c r="D12143" s="23"/>
    </row>
    <row r="12144">
      <c r="A12144" s="23"/>
      <c r="B12144" s="23"/>
      <c r="C12144" s="23"/>
      <c r="D12144" s="23"/>
    </row>
    <row r="12145">
      <c r="A12145" s="23"/>
      <c r="B12145" s="23"/>
      <c r="C12145" s="23"/>
      <c r="D12145" s="23"/>
    </row>
    <row r="12146">
      <c r="A12146" s="23"/>
      <c r="B12146" s="23"/>
      <c r="C12146" s="23"/>
      <c r="D12146" s="23"/>
    </row>
    <row r="12147">
      <c r="A12147" s="23"/>
      <c r="B12147" s="23"/>
      <c r="C12147" s="23"/>
      <c r="D12147" s="23"/>
    </row>
    <row r="12148">
      <c r="A12148" s="23"/>
      <c r="B12148" s="23"/>
      <c r="C12148" s="23"/>
      <c r="D12148" s="23"/>
    </row>
    <row r="12149">
      <c r="A12149" s="23"/>
      <c r="B12149" s="23"/>
      <c r="C12149" s="23"/>
      <c r="D12149" s="23"/>
    </row>
    <row r="12150">
      <c r="A12150" s="23"/>
      <c r="B12150" s="23"/>
      <c r="C12150" s="23"/>
      <c r="D12150" s="23"/>
    </row>
    <row r="12151">
      <c r="A12151" s="23"/>
      <c r="B12151" s="23"/>
      <c r="C12151" s="23"/>
      <c r="D12151" s="23"/>
    </row>
    <row r="12152">
      <c r="A12152" s="23"/>
      <c r="B12152" s="23"/>
      <c r="C12152" s="23"/>
      <c r="D12152" s="23"/>
    </row>
    <row r="12153">
      <c r="A12153" s="23"/>
      <c r="B12153" s="23"/>
      <c r="C12153" s="23"/>
      <c r="D12153" s="23"/>
    </row>
    <row r="12154">
      <c r="A12154" s="23"/>
      <c r="B12154" s="23"/>
      <c r="C12154" s="23"/>
      <c r="D12154" s="23"/>
    </row>
    <row r="12155">
      <c r="A12155" s="23"/>
      <c r="B12155" s="23"/>
      <c r="C12155" s="23"/>
      <c r="D12155" s="23"/>
    </row>
    <row r="12156">
      <c r="A12156" s="23"/>
      <c r="B12156" s="23"/>
      <c r="C12156" s="23"/>
      <c r="D12156" s="23"/>
    </row>
    <row r="12157">
      <c r="A12157" s="23"/>
      <c r="B12157" s="23"/>
      <c r="C12157" s="23"/>
      <c r="D12157" s="23"/>
    </row>
    <row r="12158">
      <c r="A12158" s="23"/>
      <c r="B12158" s="23"/>
      <c r="C12158" s="23"/>
      <c r="D12158" s="23"/>
    </row>
    <row r="12159">
      <c r="A12159" s="23"/>
      <c r="B12159" s="23"/>
      <c r="C12159" s="23"/>
      <c r="D12159" s="23"/>
    </row>
    <row r="12160">
      <c r="A12160" s="23"/>
      <c r="B12160" s="23"/>
      <c r="C12160" s="23"/>
      <c r="D12160" s="23"/>
    </row>
    <row r="12161">
      <c r="A12161" s="23"/>
      <c r="B12161" s="23"/>
      <c r="C12161" s="23"/>
      <c r="D12161" s="23"/>
    </row>
    <row r="12162">
      <c r="A12162" s="23"/>
      <c r="B12162" s="23"/>
      <c r="C12162" s="23"/>
      <c r="D12162" s="23"/>
    </row>
    <row r="12163">
      <c r="A12163" s="23"/>
      <c r="B12163" s="23"/>
      <c r="C12163" s="23"/>
      <c r="D12163" s="23"/>
    </row>
    <row r="12164">
      <c r="A12164" s="23"/>
      <c r="B12164" s="23"/>
      <c r="C12164" s="23"/>
      <c r="D12164" s="23"/>
    </row>
    <row r="12165">
      <c r="A12165" s="23"/>
      <c r="B12165" s="23"/>
      <c r="C12165" s="23"/>
      <c r="D12165" s="23"/>
    </row>
    <row r="12166">
      <c r="A12166" s="23"/>
      <c r="B12166" s="23"/>
      <c r="C12166" s="23"/>
      <c r="D12166" s="23"/>
    </row>
    <row r="12167">
      <c r="A12167" s="23"/>
      <c r="B12167" s="23"/>
      <c r="C12167" s="23"/>
      <c r="D12167" s="23"/>
    </row>
    <row r="12168">
      <c r="A12168" s="23"/>
      <c r="B12168" s="23"/>
      <c r="C12168" s="23"/>
      <c r="D12168" s="23"/>
    </row>
    <row r="12169">
      <c r="A12169" s="23"/>
      <c r="B12169" s="23"/>
      <c r="C12169" s="23"/>
      <c r="D12169" s="23"/>
    </row>
    <row r="12170">
      <c r="A12170" s="23"/>
      <c r="B12170" s="23"/>
      <c r="C12170" s="23"/>
      <c r="D12170" s="23"/>
    </row>
    <row r="12171">
      <c r="A12171" s="23"/>
      <c r="B12171" s="23"/>
      <c r="C12171" s="23"/>
      <c r="D12171" s="23"/>
    </row>
    <row r="12172">
      <c r="A12172" s="23"/>
      <c r="B12172" s="23"/>
      <c r="C12172" s="23"/>
      <c r="D12172" s="23"/>
    </row>
    <row r="12173">
      <c r="A12173" s="23"/>
      <c r="B12173" s="23"/>
      <c r="C12173" s="23"/>
      <c r="D12173" s="23"/>
    </row>
    <row r="12174">
      <c r="A12174" s="23"/>
      <c r="B12174" s="23"/>
      <c r="C12174" s="23"/>
      <c r="D12174" s="23"/>
    </row>
    <row r="12175">
      <c r="A12175" s="23"/>
      <c r="B12175" s="23"/>
      <c r="C12175" s="23"/>
      <c r="D12175" s="23"/>
    </row>
    <row r="12176">
      <c r="A12176" s="23"/>
      <c r="B12176" s="23"/>
      <c r="C12176" s="23"/>
      <c r="D12176" s="23"/>
    </row>
    <row r="12177">
      <c r="A12177" s="23"/>
      <c r="B12177" s="23"/>
      <c r="C12177" s="23"/>
      <c r="D12177" s="23"/>
    </row>
    <row r="12178">
      <c r="A12178" s="23"/>
      <c r="B12178" s="23"/>
      <c r="C12178" s="23"/>
      <c r="D12178" s="23"/>
    </row>
    <row r="12179">
      <c r="A12179" s="23"/>
      <c r="B12179" s="23"/>
      <c r="C12179" s="23"/>
      <c r="D12179" s="23"/>
    </row>
    <row r="12180">
      <c r="A12180" s="23"/>
      <c r="B12180" s="23"/>
      <c r="C12180" s="23"/>
      <c r="D12180" s="23"/>
    </row>
    <row r="12181">
      <c r="A12181" s="23"/>
      <c r="B12181" s="23"/>
      <c r="C12181" s="23"/>
      <c r="D12181" s="23"/>
    </row>
    <row r="12182">
      <c r="A12182" s="23"/>
      <c r="B12182" s="23"/>
      <c r="C12182" s="23"/>
      <c r="D12182" s="23"/>
    </row>
    <row r="12183">
      <c r="A12183" s="23"/>
      <c r="B12183" s="23"/>
      <c r="C12183" s="23"/>
      <c r="D12183" s="23"/>
    </row>
    <row r="12184">
      <c r="A12184" s="23"/>
      <c r="B12184" s="23"/>
      <c r="C12184" s="23"/>
      <c r="D12184" s="23"/>
    </row>
    <row r="12185">
      <c r="A12185" s="23"/>
      <c r="B12185" s="23"/>
      <c r="C12185" s="23"/>
      <c r="D12185" s="23"/>
    </row>
    <row r="12186">
      <c r="A12186" s="23"/>
      <c r="B12186" s="23"/>
      <c r="C12186" s="23"/>
      <c r="D12186" s="23"/>
    </row>
    <row r="12187">
      <c r="A12187" s="23"/>
      <c r="B12187" s="23"/>
      <c r="C12187" s="23"/>
      <c r="D12187" s="23"/>
    </row>
    <row r="12188">
      <c r="A12188" s="23"/>
      <c r="B12188" s="23"/>
      <c r="C12188" s="23"/>
      <c r="D12188" s="23"/>
    </row>
    <row r="12189">
      <c r="A12189" s="23"/>
      <c r="B12189" s="23"/>
      <c r="C12189" s="23"/>
      <c r="D12189" s="23"/>
    </row>
    <row r="12190">
      <c r="A12190" s="23"/>
      <c r="B12190" s="23"/>
      <c r="C12190" s="23"/>
      <c r="D12190" s="23"/>
    </row>
    <row r="12191">
      <c r="A12191" s="23"/>
      <c r="B12191" s="23"/>
      <c r="C12191" s="23"/>
      <c r="D12191" s="23"/>
    </row>
    <row r="12192">
      <c r="A12192" s="23"/>
      <c r="B12192" s="23"/>
      <c r="C12192" s="23"/>
      <c r="D12192" s="23"/>
    </row>
    <row r="12193">
      <c r="A12193" s="23"/>
      <c r="B12193" s="23"/>
      <c r="C12193" s="23"/>
      <c r="D12193" s="23"/>
    </row>
    <row r="12194">
      <c r="A12194" s="23"/>
      <c r="B12194" s="23"/>
      <c r="C12194" s="23"/>
      <c r="D12194" s="23"/>
    </row>
    <row r="12195">
      <c r="A12195" s="23"/>
      <c r="B12195" s="23"/>
      <c r="C12195" s="23"/>
      <c r="D12195" s="23"/>
    </row>
    <row r="12196">
      <c r="A12196" s="23"/>
      <c r="B12196" s="23"/>
      <c r="C12196" s="23"/>
      <c r="D12196" s="23"/>
    </row>
    <row r="12197">
      <c r="A12197" s="23"/>
      <c r="B12197" s="23"/>
      <c r="C12197" s="23"/>
      <c r="D12197" s="23"/>
    </row>
    <row r="12198">
      <c r="A12198" s="23"/>
      <c r="B12198" s="23"/>
      <c r="C12198" s="23"/>
      <c r="D12198" s="23"/>
    </row>
    <row r="12199">
      <c r="A12199" s="23"/>
      <c r="B12199" s="23"/>
      <c r="C12199" s="23"/>
      <c r="D12199" s="23"/>
    </row>
    <row r="12200">
      <c r="A12200" s="23"/>
      <c r="B12200" s="23"/>
      <c r="C12200" s="23"/>
      <c r="D12200" s="23"/>
    </row>
    <row r="12201">
      <c r="A12201" s="23"/>
      <c r="B12201" s="23"/>
      <c r="C12201" s="23"/>
      <c r="D12201" s="23"/>
    </row>
    <row r="12202">
      <c r="A12202" s="23"/>
      <c r="B12202" s="23"/>
      <c r="C12202" s="23"/>
      <c r="D12202" s="23"/>
    </row>
    <row r="12203">
      <c r="A12203" s="23"/>
      <c r="B12203" s="23"/>
      <c r="C12203" s="23"/>
      <c r="D12203" s="23"/>
    </row>
    <row r="12204">
      <c r="A12204" s="23"/>
      <c r="B12204" s="23"/>
      <c r="C12204" s="23"/>
      <c r="D12204" s="23"/>
    </row>
    <row r="12205">
      <c r="A12205" s="23"/>
      <c r="B12205" s="23"/>
      <c r="C12205" s="23"/>
      <c r="D12205" s="23"/>
    </row>
    <row r="12206">
      <c r="A12206" s="23"/>
      <c r="B12206" s="23"/>
      <c r="C12206" s="23"/>
      <c r="D12206" s="23"/>
    </row>
    <row r="12207">
      <c r="A12207" s="23"/>
      <c r="B12207" s="23"/>
      <c r="C12207" s="23"/>
      <c r="D12207" s="23"/>
    </row>
    <row r="12208">
      <c r="A12208" s="23"/>
      <c r="B12208" s="23"/>
      <c r="C12208" s="23"/>
      <c r="D12208" s="23"/>
    </row>
    <row r="12209">
      <c r="A12209" s="23"/>
      <c r="B12209" s="23"/>
      <c r="C12209" s="23"/>
      <c r="D12209" s="23"/>
    </row>
    <row r="12210">
      <c r="A12210" s="23"/>
      <c r="B12210" s="23"/>
      <c r="C12210" s="23"/>
      <c r="D12210" s="23"/>
    </row>
    <row r="12211">
      <c r="A12211" s="23"/>
      <c r="B12211" s="23"/>
      <c r="C12211" s="23"/>
      <c r="D12211" s="23"/>
    </row>
    <row r="12212">
      <c r="A12212" s="23"/>
      <c r="B12212" s="23"/>
      <c r="C12212" s="23"/>
      <c r="D12212" s="23"/>
    </row>
    <row r="12213">
      <c r="A12213" s="23"/>
      <c r="B12213" s="23"/>
      <c r="C12213" s="23"/>
      <c r="D12213" s="23"/>
    </row>
    <row r="12214">
      <c r="A12214" s="23"/>
      <c r="B12214" s="23"/>
      <c r="C12214" s="23"/>
      <c r="D12214" s="23"/>
    </row>
    <row r="12215">
      <c r="A12215" s="23"/>
      <c r="B12215" s="23"/>
      <c r="C12215" s="23"/>
      <c r="D12215" s="23"/>
    </row>
    <row r="12216">
      <c r="A12216" s="23"/>
      <c r="B12216" s="23"/>
      <c r="C12216" s="23"/>
      <c r="D12216" s="23"/>
    </row>
    <row r="12217">
      <c r="A12217" s="23"/>
      <c r="B12217" s="23"/>
      <c r="C12217" s="23"/>
      <c r="D12217" s="23"/>
    </row>
    <row r="12218">
      <c r="A12218" s="23"/>
      <c r="B12218" s="23"/>
      <c r="C12218" s="23"/>
      <c r="D12218" s="23"/>
    </row>
    <row r="12219">
      <c r="A12219" s="23"/>
      <c r="B12219" s="23"/>
      <c r="C12219" s="23"/>
      <c r="D12219" s="23"/>
    </row>
    <row r="12220">
      <c r="A12220" s="23"/>
      <c r="B12220" s="23"/>
      <c r="C12220" s="23"/>
      <c r="D12220" s="23"/>
    </row>
    <row r="12221">
      <c r="A12221" s="23"/>
      <c r="B12221" s="23"/>
      <c r="C12221" s="23"/>
      <c r="D12221" s="23"/>
    </row>
    <row r="12222">
      <c r="A12222" s="23"/>
      <c r="B12222" s="23"/>
      <c r="C12222" s="23"/>
      <c r="D12222" s="23"/>
    </row>
    <row r="12223">
      <c r="A12223" s="23"/>
      <c r="B12223" s="23"/>
      <c r="C12223" s="23"/>
      <c r="D12223" s="23"/>
    </row>
    <row r="12224">
      <c r="A12224" s="23"/>
      <c r="B12224" s="23"/>
      <c r="C12224" s="23"/>
      <c r="D12224" s="23"/>
    </row>
    <row r="12225">
      <c r="A12225" s="23"/>
      <c r="B12225" s="23"/>
      <c r="C12225" s="23"/>
      <c r="D12225" s="23"/>
    </row>
    <row r="12226">
      <c r="A12226" s="23"/>
      <c r="B12226" s="23"/>
      <c r="C12226" s="23"/>
      <c r="D12226" s="23"/>
    </row>
    <row r="12227">
      <c r="A12227" s="23"/>
      <c r="B12227" s="23"/>
      <c r="C12227" s="23"/>
      <c r="D12227" s="23"/>
    </row>
    <row r="12228">
      <c r="A12228" s="23"/>
      <c r="B12228" s="23"/>
      <c r="C12228" s="23"/>
      <c r="D12228" s="23"/>
    </row>
    <row r="12229">
      <c r="A12229" s="23"/>
      <c r="B12229" s="23"/>
      <c r="C12229" s="23"/>
      <c r="D12229" s="23"/>
    </row>
    <row r="12230">
      <c r="A12230" s="23"/>
      <c r="B12230" s="23"/>
      <c r="C12230" s="23"/>
      <c r="D12230" s="23"/>
    </row>
    <row r="12231">
      <c r="A12231" s="23"/>
      <c r="B12231" s="23"/>
      <c r="C12231" s="23"/>
      <c r="D12231" s="23"/>
    </row>
    <row r="12232">
      <c r="A12232" s="23"/>
      <c r="B12232" s="23"/>
      <c r="C12232" s="23"/>
      <c r="D12232" s="23"/>
    </row>
    <row r="12233">
      <c r="A12233" s="23"/>
      <c r="B12233" s="23"/>
      <c r="C12233" s="23"/>
      <c r="D12233" s="23"/>
    </row>
    <row r="12234">
      <c r="A12234" s="23"/>
      <c r="B12234" s="23"/>
      <c r="C12234" s="23"/>
      <c r="D12234" s="23"/>
    </row>
    <row r="12235">
      <c r="A12235" s="23"/>
      <c r="B12235" s="23"/>
      <c r="C12235" s="23"/>
      <c r="D12235" s="23"/>
    </row>
    <row r="12236">
      <c r="A12236" s="23"/>
      <c r="B12236" s="23"/>
      <c r="C12236" s="23"/>
      <c r="D12236" s="23"/>
    </row>
    <row r="12237">
      <c r="A12237" s="23"/>
      <c r="B12237" s="23"/>
      <c r="C12237" s="23"/>
      <c r="D12237" s="23"/>
    </row>
    <row r="12238">
      <c r="A12238" s="23"/>
      <c r="B12238" s="23"/>
      <c r="C12238" s="23"/>
      <c r="D12238" s="23"/>
    </row>
    <row r="12239">
      <c r="A12239" s="23"/>
      <c r="B12239" s="23"/>
      <c r="C12239" s="23"/>
      <c r="D12239" s="23"/>
    </row>
    <row r="12240">
      <c r="A12240" s="23"/>
      <c r="B12240" s="23"/>
      <c r="C12240" s="23"/>
      <c r="D12240" s="23"/>
    </row>
    <row r="12241">
      <c r="A12241" s="23"/>
      <c r="B12241" s="23"/>
      <c r="C12241" s="23"/>
      <c r="D12241" s="23"/>
    </row>
    <row r="12242">
      <c r="A12242" s="23"/>
      <c r="B12242" s="23"/>
      <c r="C12242" s="23"/>
      <c r="D12242" s="23"/>
    </row>
    <row r="12243">
      <c r="A12243" s="23"/>
      <c r="B12243" s="23"/>
      <c r="C12243" s="23"/>
      <c r="D12243" s="23"/>
    </row>
    <row r="12244">
      <c r="A12244" s="23"/>
      <c r="B12244" s="23"/>
      <c r="C12244" s="23"/>
      <c r="D12244" s="23"/>
    </row>
    <row r="12245">
      <c r="A12245" s="23"/>
      <c r="B12245" s="23"/>
      <c r="C12245" s="23"/>
      <c r="D12245" s="23"/>
    </row>
    <row r="12246">
      <c r="A12246" s="23"/>
      <c r="B12246" s="23"/>
      <c r="C12246" s="23"/>
      <c r="D12246" s="23"/>
    </row>
    <row r="12247">
      <c r="A12247" s="23"/>
      <c r="B12247" s="23"/>
      <c r="C12247" s="23"/>
      <c r="D12247" s="23"/>
    </row>
    <row r="12248">
      <c r="A12248" s="23"/>
      <c r="B12248" s="23"/>
      <c r="C12248" s="23"/>
      <c r="D12248" s="23"/>
    </row>
    <row r="12249">
      <c r="A12249" s="23"/>
      <c r="B12249" s="23"/>
      <c r="C12249" s="23"/>
      <c r="D12249" s="23"/>
    </row>
    <row r="12250">
      <c r="A12250" s="23"/>
      <c r="B12250" s="23"/>
      <c r="C12250" s="23"/>
      <c r="D12250" s="23"/>
    </row>
    <row r="12251">
      <c r="A12251" s="23"/>
      <c r="B12251" s="23"/>
      <c r="C12251" s="23"/>
      <c r="D12251" s="23"/>
    </row>
    <row r="12252">
      <c r="A12252" s="23"/>
      <c r="B12252" s="23"/>
      <c r="C12252" s="23"/>
      <c r="D12252" s="23"/>
    </row>
    <row r="12253">
      <c r="A12253" s="23"/>
      <c r="B12253" s="23"/>
      <c r="C12253" s="23"/>
      <c r="D12253" s="23"/>
    </row>
    <row r="12254">
      <c r="A12254" s="23"/>
      <c r="B12254" s="23"/>
      <c r="C12254" s="23"/>
      <c r="D12254" s="23"/>
    </row>
    <row r="12255">
      <c r="A12255" s="23"/>
      <c r="B12255" s="23"/>
      <c r="C12255" s="23"/>
      <c r="D12255" s="23"/>
    </row>
    <row r="12256">
      <c r="A12256" s="23"/>
      <c r="B12256" s="23"/>
      <c r="C12256" s="23"/>
      <c r="D12256" s="23"/>
    </row>
    <row r="12257">
      <c r="A12257" s="23"/>
      <c r="B12257" s="23"/>
      <c r="C12257" s="23"/>
      <c r="D12257" s="23"/>
    </row>
    <row r="12258">
      <c r="A12258" s="23"/>
      <c r="B12258" s="23"/>
      <c r="C12258" s="23"/>
      <c r="D12258" s="23"/>
    </row>
    <row r="12259">
      <c r="A12259" s="23"/>
      <c r="B12259" s="23"/>
      <c r="C12259" s="23"/>
      <c r="D12259" s="23"/>
    </row>
    <row r="12260">
      <c r="A12260" s="23"/>
      <c r="B12260" s="23"/>
      <c r="C12260" s="23"/>
      <c r="D12260" s="23"/>
    </row>
    <row r="12261">
      <c r="A12261" s="23"/>
      <c r="B12261" s="23"/>
      <c r="C12261" s="23"/>
      <c r="D12261" s="23"/>
    </row>
    <row r="12262">
      <c r="A12262" s="23"/>
      <c r="B12262" s="23"/>
      <c r="C12262" s="23"/>
      <c r="D12262" s="23"/>
    </row>
    <row r="12263">
      <c r="A12263" s="23"/>
      <c r="B12263" s="23"/>
      <c r="C12263" s="23"/>
      <c r="D12263" s="23"/>
    </row>
    <row r="12264">
      <c r="A12264" s="23"/>
      <c r="B12264" s="23"/>
      <c r="C12264" s="23"/>
      <c r="D12264" s="23"/>
    </row>
    <row r="12265">
      <c r="A12265" s="23"/>
      <c r="B12265" s="23"/>
      <c r="C12265" s="23"/>
      <c r="D12265" s="23"/>
    </row>
    <row r="12266">
      <c r="A12266" s="23"/>
      <c r="B12266" s="23"/>
      <c r="C12266" s="23"/>
      <c r="D12266" s="23"/>
    </row>
    <row r="12267">
      <c r="A12267" s="23"/>
      <c r="B12267" s="23"/>
      <c r="C12267" s="23"/>
      <c r="D12267" s="23"/>
    </row>
    <row r="12268">
      <c r="A12268" s="23"/>
      <c r="B12268" s="23"/>
      <c r="C12268" s="23"/>
      <c r="D12268" s="23"/>
    </row>
    <row r="12269">
      <c r="A12269" s="23"/>
      <c r="B12269" s="23"/>
      <c r="C12269" s="23"/>
      <c r="D12269" s="23"/>
    </row>
    <row r="12270">
      <c r="A12270" s="23"/>
      <c r="B12270" s="23"/>
      <c r="C12270" s="23"/>
      <c r="D12270" s="23"/>
    </row>
    <row r="12271">
      <c r="A12271" s="23"/>
      <c r="B12271" s="23"/>
      <c r="C12271" s="23"/>
      <c r="D12271" s="23"/>
    </row>
    <row r="12272">
      <c r="A12272" s="23"/>
      <c r="B12272" s="23"/>
      <c r="C12272" s="23"/>
      <c r="D12272" s="23"/>
    </row>
    <row r="12273">
      <c r="A12273" s="23"/>
      <c r="B12273" s="23"/>
      <c r="C12273" s="23"/>
      <c r="D12273" s="23"/>
    </row>
    <row r="12274">
      <c r="A12274" s="23"/>
      <c r="B12274" s="23"/>
      <c r="C12274" s="23"/>
      <c r="D12274" s="23"/>
    </row>
    <row r="12275">
      <c r="A12275" s="23"/>
      <c r="B12275" s="23"/>
      <c r="C12275" s="23"/>
      <c r="D12275" s="23"/>
    </row>
    <row r="12276">
      <c r="A12276" s="23"/>
      <c r="B12276" s="23"/>
      <c r="C12276" s="23"/>
      <c r="D12276" s="23"/>
    </row>
    <row r="12277">
      <c r="A12277" s="23"/>
      <c r="B12277" s="23"/>
      <c r="C12277" s="23"/>
      <c r="D12277" s="23"/>
    </row>
    <row r="12278">
      <c r="A12278" s="23"/>
      <c r="B12278" s="23"/>
      <c r="C12278" s="23"/>
      <c r="D12278" s="23"/>
    </row>
    <row r="12279">
      <c r="A12279" s="23"/>
      <c r="B12279" s="23"/>
      <c r="C12279" s="23"/>
      <c r="D12279" s="23"/>
    </row>
    <row r="12280">
      <c r="A12280" s="23"/>
      <c r="B12280" s="23"/>
      <c r="C12280" s="23"/>
      <c r="D12280" s="23"/>
    </row>
    <row r="12281">
      <c r="A12281" s="23"/>
      <c r="B12281" s="23"/>
      <c r="C12281" s="23"/>
      <c r="D12281" s="23"/>
    </row>
    <row r="12282">
      <c r="A12282" s="23"/>
      <c r="B12282" s="23"/>
      <c r="C12282" s="23"/>
      <c r="D12282" s="23"/>
    </row>
    <row r="12283">
      <c r="A12283" s="23"/>
      <c r="B12283" s="23"/>
      <c r="C12283" s="23"/>
      <c r="D12283" s="23"/>
    </row>
    <row r="12284">
      <c r="A12284" s="23"/>
      <c r="B12284" s="23"/>
      <c r="C12284" s="23"/>
      <c r="D12284" s="23"/>
    </row>
    <row r="12285">
      <c r="A12285" s="23"/>
      <c r="B12285" s="23"/>
      <c r="C12285" s="23"/>
      <c r="D12285" s="23"/>
    </row>
    <row r="12286">
      <c r="A12286" s="23"/>
      <c r="B12286" s="23"/>
      <c r="C12286" s="23"/>
      <c r="D12286" s="23"/>
    </row>
    <row r="12287">
      <c r="A12287" s="23"/>
      <c r="B12287" s="23"/>
      <c r="C12287" s="23"/>
      <c r="D12287" s="23"/>
    </row>
    <row r="12288">
      <c r="A12288" s="23"/>
      <c r="B12288" s="23"/>
      <c r="C12288" s="23"/>
      <c r="D12288" s="23"/>
    </row>
    <row r="12289">
      <c r="A12289" s="23"/>
      <c r="B12289" s="23"/>
      <c r="C12289" s="23"/>
      <c r="D12289" s="23"/>
    </row>
    <row r="12290">
      <c r="A12290" s="23"/>
      <c r="B12290" s="23"/>
      <c r="C12290" s="23"/>
      <c r="D12290" s="23"/>
    </row>
    <row r="12291">
      <c r="A12291" s="23"/>
      <c r="B12291" s="23"/>
      <c r="C12291" s="23"/>
      <c r="D12291" s="23"/>
    </row>
    <row r="12292">
      <c r="A12292" s="23"/>
      <c r="B12292" s="23"/>
      <c r="C12292" s="23"/>
      <c r="D12292" s="23"/>
    </row>
    <row r="12293">
      <c r="A12293" s="23"/>
      <c r="B12293" s="23"/>
      <c r="C12293" s="23"/>
      <c r="D12293" s="23"/>
    </row>
    <row r="12294">
      <c r="A12294" s="23"/>
      <c r="B12294" s="23"/>
      <c r="C12294" s="23"/>
      <c r="D12294" s="23"/>
    </row>
    <row r="12295">
      <c r="A12295" s="23"/>
      <c r="B12295" s="23"/>
      <c r="C12295" s="23"/>
      <c r="D12295" s="23"/>
    </row>
    <row r="12296">
      <c r="A12296" s="23"/>
      <c r="B12296" s="23"/>
      <c r="C12296" s="23"/>
      <c r="D12296" s="23"/>
    </row>
    <row r="12297">
      <c r="A12297" s="23"/>
      <c r="B12297" s="23"/>
      <c r="C12297" s="23"/>
      <c r="D12297" s="23"/>
    </row>
    <row r="12298">
      <c r="A12298" s="23"/>
      <c r="B12298" s="23"/>
      <c r="C12298" s="23"/>
      <c r="D12298" s="23"/>
    </row>
    <row r="12299">
      <c r="A12299" s="23"/>
      <c r="B12299" s="23"/>
      <c r="C12299" s="23"/>
      <c r="D12299" s="23"/>
    </row>
    <row r="12300">
      <c r="A12300" s="23"/>
      <c r="B12300" s="23"/>
      <c r="C12300" s="23"/>
      <c r="D12300" s="23"/>
    </row>
    <row r="12301">
      <c r="A12301" s="23"/>
      <c r="B12301" s="23"/>
      <c r="C12301" s="23"/>
      <c r="D12301" s="23"/>
    </row>
    <row r="12302">
      <c r="A12302" s="23"/>
      <c r="B12302" s="23"/>
      <c r="C12302" s="23"/>
      <c r="D12302" s="23"/>
    </row>
    <row r="12303">
      <c r="A12303" s="23"/>
      <c r="B12303" s="23"/>
      <c r="C12303" s="23"/>
      <c r="D12303" s="23"/>
    </row>
    <row r="12304">
      <c r="A12304" s="23"/>
      <c r="B12304" s="23"/>
      <c r="C12304" s="23"/>
      <c r="D12304" s="23"/>
    </row>
    <row r="12305">
      <c r="A12305" s="23"/>
      <c r="B12305" s="23"/>
      <c r="C12305" s="23"/>
      <c r="D12305" s="23"/>
    </row>
    <row r="12306">
      <c r="A12306" s="23"/>
      <c r="B12306" s="23"/>
      <c r="C12306" s="23"/>
      <c r="D12306" s="23"/>
    </row>
    <row r="12307">
      <c r="A12307" s="23"/>
      <c r="B12307" s="23"/>
      <c r="C12307" s="23"/>
      <c r="D12307" s="23"/>
    </row>
    <row r="12308">
      <c r="A12308" s="23"/>
      <c r="B12308" s="23"/>
      <c r="C12308" s="23"/>
      <c r="D12308" s="23"/>
    </row>
    <row r="12309">
      <c r="A12309" s="23"/>
      <c r="B12309" s="23"/>
      <c r="C12309" s="23"/>
      <c r="D12309" s="23"/>
    </row>
    <row r="12310">
      <c r="A12310" s="23"/>
      <c r="B12310" s="23"/>
      <c r="C12310" s="23"/>
      <c r="D12310" s="23"/>
    </row>
    <row r="12311">
      <c r="A12311" s="23"/>
      <c r="B12311" s="23"/>
      <c r="C12311" s="23"/>
      <c r="D12311" s="23"/>
    </row>
    <row r="12312">
      <c r="A12312" s="23"/>
      <c r="B12312" s="23"/>
      <c r="C12312" s="23"/>
      <c r="D12312" s="23"/>
    </row>
    <row r="12313">
      <c r="A12313" s="23"/>
      <c r="B12313" s="23"/>
      <c r="C12313" s="23"/>
      <c r="D12313" s="23"/>
    </row>
    <row r="12314">
      <c r="A12314" s="23"/>
      <c r="B12314" s="23"/>
      <c r="C12314" s="23"/>
      <c r="D12314" s="23"/>
    </row>
    <row r="12315">
      <c r="A12315" s="23"/>
      <c r="B12315" s="23"/>
      <c r="C12315" s="23"/>
      <c r="D12315" s="23"/>
    </row>
    <row r="12316">
      <c r="A12316" s="23"/>
      <c r="B12316" s="23"/>
      <c r="C12316" s="23"/>
      <c r="D12316" s="23"/>
    </row>
    <row r="12317">
      <c r="A12317" s="23"/>
      <c r="B12317" s="23"/>
      <c r="C12317" s="23"/>
      <c r="D12317" s="23"/>
    </row>
    <row r="12318">
      <c r="A12318" s="23"/>
      <c r="B12318" s="23"/>
      <c r="C12318" s="23"/>
      <c r="D12318" s="23"/>
    </row>
    <row r="12319">
      <c r="A12319" s="23"/>
      <c r="B12319" s="23"/>
      <c r="C12319" s="23"/>
      <c r="D12319" s="23"/>
    </row>
    <row r="12320">
      <c r="A12320" s="23"/>
      <c r="B12320" s="23"/>
      <c r="C12320" s="23"/>
      <c r="D12320" s="23"/>
    </row>
    <row r="12321">
      <c r="A12321" s="23"/>
      <c r="B12321" s="23"/>
      <c r="C12321" s="23"/>
      <c r="D12321" s="23"/>
    </row>
    <row r="12322">
      <c r="A12322" s="23"/>
      <c r="B12322" s="23"/>
      <c r="C12322" s="23"/>
      <c r="D12322" s="23"/>
    </row>
    <row r="12323">
      <c r="A12323" s="23"/>
      <c r="B12323" s="23"/>
      <c r="C12323" s="23"/>
      <c r="D12323" s="23"/>
    </row>
    <row r="12324">
      <c r="A12324" s="23"/>
      <c r="B12324" s="23"/>
      <c r="C12324" s="23"/>
      <c r="D12324" s="23"/>
    </row>
    <row r="12325">
      <c r="A12325" s="23"/>
      <c r="B12325" s="23"/>
      <c r="C12325" s="23"/>
      <c r="D12325" s="23"/>
    </row>
    <row r="12326">
      <c r="A12326" s="23"/>
      <c r="B12326" s="23"/>
      <c r="C12326" s="23"/>
      <c r="D12326" s="23"/>
    </row>
    <row r="12327">
      <c r="A12327" s="23"/>
      <c r="B12327" s="23"/>
      <c r="C12327" s="23"/>
      <c r="D12327" s="23"/>
    </row>
    <row r="12328">
      <c r="A12328" s="23"/>
      <c r="B12328" s="23"/>
      <c r="C12328" s="23"/>
      <c r="D12328" s="23"/>
    </row>
    <row r="12329">
      <c r="A12329" s="23"/>
      <c r="B12329" s="23"/>
      <c r="C12329" s="23"/>
      <c r="D12329" s="23"/>
    </row>
    <row r="12330">
      <c r="A12330" s="23"/>
      <c r="B12330" s="23"/>
      <c r="C12330" s="23"/>
      <c r="D12330" s="23"/>
    </row>
    <row r="12331">
      <c r="A12331" s="23"/>
      <c r="B12331" s="23"/>
      <c r="C12331" s="23"/>
      <c r="D12331" s="23"/>
    </row>
    <row r="12332">
      <c r="A12332" s="23"/>
      <c r="B12332" s="23"/>
      <c r="C12332" s="23"/>
      <c r="D12332" s="23"/>
    </row>
    <row r="12333">
      <c r="A12333" s="23"/>
      <c r="B12333" s="23"/>
      <c r="C12333" s="23"/>
      <c r="D12333" s="23"/>
    </row>
    <row r="12334">
      <c r="A12334" s="23"/>
      <c r="B12334" s="23"/>
      <c r="C12334" s="23"/>
      <c r="D12334" s="23"/>
    </row>
    <row r="12335">
      <c r="A12335" s="23"/>
      <c r="B12335" s="23"/>
      <c r="C12335" s="23"/>
      <c r="D12335" s="23"/>
    </row>
    <row r="12336">
      <c r="A12336" s="23"/>
      <c r="B12336" s="23"/>
      <c r="C12336" s="23"/>
      <c r="D12336" s="23"/>
    </row>
    <row r="12337">
      <c r="A12337" s="23"/>
      <c r="B12337" s="23"/>
      <c r="C12337" s="23"/>
      <c r="D12337" s="23"/>
    </row>
    <row r="12338">
      <c r="A12338" s="23"/>
      <c r="B12338" s="23"/>
      <c r="C12338" s="23"/>
      <c r="D12338" s="23"/>
    </row>
    <row r="12339">
      <c r="A12339" s="23"/>
      <c r="B12339" s="23"/>
      <c r="C12339" s="23"/>
      <c r="D12339" s="23"/>
    </row>
    <row r="12340">
      <c r="A12340" s="23"/>
      <c r="B12340" s="23"/>
      <c r="C12340" s="23"/>
      <c r="D12340" s="23"/>
    </row>
    <row r="12341">
      <c r="A12341" s="23"/>
      <c r="B12341" s="23"/>
      <c r="C12341" s="23"/>
      <c r="D12341" s="23"/>
    </row>
    <row r="12342">
      <c r="A12342" s="23"/>
      <c r="B12342" s="23"/>
      <c r="C12342" s="23"/>
      <c r="D12342" s="23"/>
    </row>
    <row r="12343">
      <c r="A12343" s="23"/>
      <c r="B12343" s="23"/>
      <c r="C12343" s="23"/>
      <c r="D12343" s="23"/>
    </row>
    <row r="12344">
      <c r="A12344" s="23"/>
      <c r="B12344" s="23"/>
      <c r="C12344" s="23"/>
      <c r="D12344" s="23"/>
    </row>
    <row r="12345">
      <c r="A12345" s="23"/>
      <c r="B12345" s="23"/>
      <c r="C12345" s="23"/>
      <c r="D12345" s="23"/>
    </row>
    <row r="12346">
      <c r="A12346" s="23"/>
      <c r="B12346" s="23"/>
      <c r="C12346" s="23"/>
      <c r="D12346" s="23"/>
    </row>
    <row r="12347">
      <c r="A12347" s="23"/>
      <c r="B12347" s="23"/>
      <c r="C12347" s="23"/>
      <c r="D12347" s="23"/>
    </row>
    <row r="12348">
      <c r="A12348" s="23"/>
      <c r="B12348" s="23"/>
      <c r="C12348" s="23"/>
      <c r="D12348" s="23"/>
    </row>
    <row r="12349">
      <c r="A12349" s="23"/>
      <c r="B12349" s="23"/>
      <c r="C12349" s="23"/>
      <c r="D12349" s="23"/>
    </row>
    <row r="12350">
      <c r="A12350" s="23"/>
      <c r="B12350" s="23"/>
      <c r="C12350" s="23"/>
      <c r="D12350" s="23"/>
    </row>
    <row r="12351">
      <c r="A12351" s="23"/>
      <c r="B12351" s="23"/>
      <c r="C12351" s="23"/>
      <c r="D12351" s="23"/>
    </row>
    <row r="12352">
      <c r="A12352" s="23"/>
      <c r="B12352" s="23"/>
      <c r="C12352" s="23"/>
      <c r="D12352" s="23"/>
    </row>
    <row r="12353">
      <c r="A12353" s="23"/>
      <c r="B12353" s="23"/>
      <c r="C12353" s="23"/>
      <c r="D12353" s="23"/>
    </row>
    <row r="12354">
      <c r="A12354" s="23"/>
      <c r="B12354" s="23"/>
      <c r="C12354" s="23"/>
      <c r="D12354" s="23"/>
    </row>
    <row r="12355">
      <c r="A12355" s="23"/>
      <c r="B12355" s="23"/>
      <c r="C12355" s="23"/>
      <c r="D12355" s="23"/>
    </row>
    <row r="12356">
      <c r="A12356" s="23"/>
      <c r="B12356" s="23"/>
      <c r="C12356" s="23"/>
      <c r="D12356" s="23"/>
    </row>
    <row r="12357">
      <c r="A12357" s="23"/>
      <c r="B12357" s="23"/>
      <c r="C12357" s="23"/>
      <c r="D12357" s="23"/>
    </row>
    <row r="12358">
      <c r="A12358" s="23"/>
      <c r="B12358" s="23"/>
      <c r="C12358" s="23"/>
      <c r="D12358" s="23"/>
    </row>
    <row r="12359">
      <c r="A12359" s="23"/>
      <c r="B12359" s="23"/>
      <c r="C12359" s="23"/>
      <c r="D12359" s="23"/>
    </row>
    <row r="12360">
      <c r="A12360" s="23"/>
      <c r="B12360" s="23"/>
      <c r="C12360" s="23"/>
      <c r="D12360" s="23"/>
    </row>
    <row r="12361">
      <c r="A12361" s="23"/>
      <c r="B12361" s="23"/>
      <c r="C12361" s="23"/>
      <c r="D12361" s="23"/>
    </row>
    <row r="12362">
      <c r="A12362" s="23"/>
      <c r="B12362" s="23"/>
      <c r="C12362" s="23"/>
      <c r="D12362" s="23"/>
    </row>
    <row r="12363">
      <c r="A12363" s="23"/>
      <c r="B12363" s="23"/>
      <c r="C12363" s="23"/>
      <c r="D12363" s="23"/>
    </row>
    <row r="12364">
      <c r="A12364" s="23"/>
      <c r="B12364" s="23"/>
      <c r="C12364" s="23"/>
      <c r="D12364" s="23"/>
    </row>
    <row r="12365">
      <c r="A12365" s="23"/>
      <c r="B12365" s="23"/>
      <c r="C12365" s="23"/>
      <c r="D12365" s="23"/>
    </row>
    <row r="12366">
      <c r="A12366" s="23"/>
      <c r="B12366" s="23"/>
      <c r="C12366" s="23"/>
      <c r="D12366" s="23"/>
    </row>
    <row r="12367">
      <c r="A12367" s="23"/>
      <c r="B12367" s="23"/>
      <c r="C12367" s="23"/>
      <c r="D12367" s="23"/>
    </row>
    <row r="12368">
      <c r="A12368" s="23"/>
      <c r="B12368" s="23"/>
      <c r="C12368" s="23"/>
      <c r="D12368" s="23"/>
    </row>
    <row r="12369">
      <c r="A12369" s="23"/>
      <c r="B12369" s="23"/>
      <c r="C12369" s="23"/>
      <c r="D12369" s="23"/>
    </row>
    <row r="12370">
      <c r="A12370" s="23"/>
      <c r="B12370" s="23"/>
      <c r="C12370" s="23"/>
      <c r="D12370" s="23"/>
    </row>
    <row r="12371">
      <c r="A12371" s="23"/>
      <c r="B12371" s="23"/>
      <c r="C12371" s="23"/>
      <c r="D12371" s="23"/>
    </row>
    <row r="12372">
      <c r="A12372" s="23"/>
      <c r="B12372" s="23"/>
      <c r="C12372" s="23"/>
      <c r="D12372" s="23"/>
    </row>
    <row r="12373">
      <c r="A12373" s="23"/>
      <c r="B12373" s="23"/>
      <c r="C12373" s="23"/>
      <c r="D12373" s="23"/>
    </row>
    <row r="12374">
      <c r="A12374" s="23"/>
      <c r="B12374" s="23"/>
      <c r="C12374" s="23"/>
      <c r="D12374" s="23"/>
    </row>
    <row r="12375">
      <c r="A12375" s="23"/>
      <c r="B12375" s="23"/>
      <c r="C12375" s="23"/>
      <c r="D12375" s="23"/>
    </row>
    <row r="12376">
      <c r="A12376" s="23"/>
      <c r="B12376" s="23"/>
      <c r="C12376" s="23"/>
      <c r="D12376" s="23"/>
    </row>
    <row r="12377">
      <c r="A12377" s="23"/>
      <c r="B12377" s="23"/>
      <c r="C12377" s="23"/>
      <c r="D12377" s="23"/>
    </row>
    <row r="12378">
      <c r="A12378" s="23"/>
      <c r="B12378" s="23"/>
      <c r="C12378" s="23"/>
      <c r="D12378" s="23"/>
    </row>
    <row r="12379">
      <c r="A12379" s="23"/>
      <c r="B12379" s="23"/>
      <c r="C12379" s="23"/>
      <c r="D12379" s="23"/>
    </row>
    <row r="12380">
      <c r="A12380" s="23"/>
      <c r="B12380" s="23"/>
      <c r="C12380" s="23"/>
      <c r="D12380" s="23"/>
    </row>
    <row r="12381">
      <c r="A12381" s="23"/>
      <c r="B12381" s="23"/>
      <c r="C12381" s="23"/>
      <c r="D12381" s="23"/>
    </row>
    <row r="12382">
      <c r="A12382" s="23"/>
      <c r="B12382" s="23"/>
      <c r="C12382" s="23"/>
      <c r="D12382" s="23"/>
    </row>
    <row r="12383">
      <c r="A12383" s="23"/>
      <c r="B12383" s="23"/>
      <c r="C12383" s="23"/>
      <c r="D12383" s="23"/>
    </row>
    <row r="12384">
      <c r="A12384" s="23"/>
      <c r="B12384" s="23"/>
      <c r="C12384" s="23"/>
      <c r="D12384" s="23"/>
    </row>
    <row r="12385">
      <c r="A12385" s="23"/>
      <c r="B12385" s="23"/>
      <c r="C12385" s="23"/>
      <c r="D12385" s="23"/>
    </row>
    <row r="12386">
      <c r="A12386" s="23"/>
      <c r="B12386" s="23"/>
      <c r="C12386" s="23"/>
      <c r="D12386" s="23"/>
    </row>
    <row r="12387">
      <c r="A12387" s="23"/>
      <c r="B12387" s="23"/>
      <c r="C12387" s="23"/>
      <c r="D12387" s="23"/>
    </row>
    <row r="12388">
      <c r="A12388" s="23"/>
      <c r="B12388" s="23"/>
      <c r="C12388" s="23"/>
      <c r="D12388" s="23"/>
    </row>
    <row r="12389">
      <c r="A12389" s="23"/>
      <c r="B12389" s="23"/>
      <c r="C12389" s="23"/>
      <c r="D12389" s="23"/>
    </row>
    <row r="12390">
      <c r="A12390" s="23"/>
      <c r="B12390" s="23"/>
      <c r="C12390" s="23"/>
      <c r="D12390" s="23"/>
    </row>
    <row r="12391">
      <c r="A12391" s="23"/>
      <c r="B12391" s="23"/>
      <c r="C12391" s="23"/>
      <c r="D12391" s="23"/>
    </row>
    <row r="12392">
      <c r="A12392" s="23"/>
      <c r="B12392" s="23"/>
      <c r="C12392" s="23"/>
      <c r="D12392" s="23"/>
    </row>
    <row r="12393">
      <c r="A12393" s="23"/>
      <c r="B12393" s="23"/>
      <c r="C12393" s="23"/>
      <c r="D12393" s="23"/>
    </row>
    <row r="12394">
      <c r="A12394" s="23"/>
      <c r="B12394" s="23"/>
      <c r="C12394" s="23"/>
      <c r="D12394" s="23"/>
    </row>
    <row r="12395">
      <c r="A12395" s="23"/>
      <c r="B12395" s="23"/>
      <c r="C12395" s="23"/>
      <c r="D12395" s="23"/>
    </row>
    <row r="12396">
      <c r="A12396" s="23"/>
      <c r="B12396" s="23"/>
      <c r="C12396" s="23"/>
      <c r="D12396" s="23"/>
    </row>
    <row r="12397">
      <c r="A12397" s="23"/>
      <c r="B12397" s="23"/>
      <c r="C12397" s="23"/>
      <c r="D12397" s="23"/>
    </row>
    <row r="12398">
      <c r="A12398" s="23"/>
      <c r="B12398" s="23"/>
      <c r="C12398" s="23"/>
      <c r="D12398" s="23"/>
    </row>
    <row r="12399">
      <c r="A12399" s="23"/>
      <c r="B12399" s="23"/>
      <c r="C12399" s="23"/>
      <c r="D12399" s="23"/>
    </row>
    <row r="12400">
      <c r="A12400" s="23"/>
      <c r="B12400" s="23"/>
      <c r="C12400" s="23"/>
      <c r="D12400" s="23"/>
    </row>
    <row r="12401">
      <c r="A12401" s="23"/>
      <c r="B12401" s="23"/>
      <c r="C12401" s="23"/>
      <c r="D12401" s="23"/>
    </row>
    <row r="12402">
      <c r="A12402" s="23"/>
      <c r="B12402" s="23"/>
      <c r="C12402" s="23"/>
      <c r="D12402" s="23"/>
    </row>
    <row r="12403">
      <c r="A12403" s="23"/>
      <c r="B12403" s="23"/>
      <c r="C12403" s="23"/>
      <c r="D12403" s="23"/>
    </row>
    <row r="12404">
      <c r="A12404" s="23"/>
      <c r="B12404" s="23"/>
      <c r="C12404" s="23"/>
      <c r="D12404" s="23"/>
    </row>
    <row r="12405">
      <c r="A12405" s="23"/>
      <c r="B12405" s="23"/>
      <c r="C12405" s="23"/>
      <c r="D12405" s="23"/>
    </row>
    <row r="12406">
      <c r="A12406" s="23"/>
      <c r="B12406" s="23"/>
      <c r="C12406" s="23"/>
      <c r="D12406" s="23"/>
    </row>
    <row r="12407">
      <c r="A12407" s="23"/>
      <c r="B12407" s="23"/>
      <c r="C12407" s="23"/>
      <c r="D12407" s="23"/>
    </row>
    <row r="12408">
      <c r="A12408" s="23"/>
      <c r="B12408" s="23"/>
      <c r="C12408" s="23"/>
      <c r="D12408" s="23"/>
    </row>
    <row r="12409">
      <c r="A12409" s="23"/>
      <c r="B12409" s="23"/>
      <c r="C12409" s="23"/>
      <c r="D12409" s="23"/>
    </row>
    <row r="12410">
      <c r="A12410" s="23"/>
      <c r="B12410" s="23"/>
      <c r="C12410" s="23"/>
      <c r="D12410" s="23"/>
    </row>
    <row r="12411">
      <c r="A12411" s="23"/>
      <c r="B12411" s="23"/>
      <c r="C12411" s="23"/>
      <c r="D12411" s="23"/>
    </row>
    <row r="12412">
      <c r="A12412" s="23"/>
      <c r="B12412" s="23"/>
      <c r="C12412" s="23"/>
      <c r="D12412" s="23"/>
    </row>
    <row r="12413">
      <c r="A12413" s="23"/>
      <c r="B12413" s="23"/>
      <c r="C12413" s="23"/>
      <c r="D12413" s="23"/>
    </row>
    <row r="12414">
      <c r="A12414" s="23"/>
      <c r="B12414" s="23"/>
      <c r="C12414" s="23"/>
      <c r="D12414" s="23"/>
    </row>
    <row r="12415">
      <c r="A12415" s="23"/>
      <c r="B12415" s="23"/>
      <c r="C12415" s="23"/>
      <c r="D12415" s="23"/>
    </row>
    <row r="12416">
      <c r="A12416" s="23"/>
      <c r="B12416" s="23"/>
      <c r="C12416" s="23"/>
      <c r="D12416" s="23"/>
    </row>
    <row r="12417">
      <c r="A12417" s="23"/>
      <c r="B12417" s="23"/>
      <c r="C12417" s="23"/>
      <c r="D12417" s="23"/>
    </row>
    <row r="12418">
      <c r="A12418" s="23"/>
      <c r="B12418" s="23"/>
      <c r="C12418" s="23"/>
      <c r="D12418" s="23"/>
    </row>
    <row r="12419">
      <c r="A12419" s="23"/>
      <c r="B12419" s="23"/>
      <c r="C12419" s="23"/>
      <c r="D12419" s="23"/>
    </row>
    <row r="12420">
      <c r="A12420" s="23"/>
      <c r="B12420" s="23"/>
      <c r="C12420" s="23"/>
      <c r="D12420" s="23"/>
    </row>
    <row r="12421">
      <c r="A12421" s="23"/>
      <c r="B12421" s="23"/>
      <c r="C12421" s="23"/>
      <c r="D12421" s="23"/>
    </row>
    <row r="12422">
      <c r="A12422" s="23"/>
      <c r="B12422" s="23"/>
      <c r="C12422" s="23"/>
      <c r="D12422" s="23"/>
    </row>
    <row r="12423">
      <c r="A12423" s="23"/>
      <c r="B12423" s="23"/>
      <c r="C12423" s="23"/>
      <c r="D12423" s="23"/>
    </row>
    <row r="12424">
      <c r="A12424" s="23"/>
      <c r="B12424" s="23"/>
      <c r="C12424" s="23"/>
      <c r="D12424" s="23"/>
    </row>
    <row r="12425">
      <c r="A12425" s="23"/>
      <c r="B12425" s="23"/>
      <c r="C12425" s="23"/>
      <c r="D12425" s="23"/>
    </row>
    <row r="12426">
      <c r="A12426" s="23"/>
      <c r="B12426" s="23"/>
      <c r="C12426" s="23"/>
      <c r="D12426" s="23"/>
    </row>
    <row r="12427">
      <c r="A12427" s="23"/>
      <c r="B12427" s="23"/>
      <c r="C12427" s="23"/>
      <c r="D12427" s="23"/>
    </row>
    <row r="12428">
      <c r="A12428" s="23"/>
      <c r="B12428" s="23"/>
      <c r="C12428" s="23"/>
      <c r="D12428" s="23"/>
    </row>
    <row r="12429">
      <c r="A12429" s="23"/>
      <c r="B12429" s="23"/>
      <c r="C12429" s="23"/>
      <c r="D12429" s="23"/>
    </row>
    <row r="12430">
      <c r="A12430" s="23"/>
      <c r="B12430" s="23"/>
      <c r="C12430" s="23"/>
      <c r="D12430" s="23"/>
    </row>
    <row r="12431">
      <c r="A12431" s="23"/>
      <c r="B12431" s="23"/>
      <c r="C12431" s="23"/>
      <c r="D12431" s="23"/>
    </row>
    <row r="12432">
      <c r="A12432" s="23"/>
      <c r="B12432" s="23"/>
      <c r="C12432" s="23"/>
      <c r="D12432" s="23"/>
    </row>
    <row r="12433">
      <c r="A12433" s="23"/>
      <c r="B12433" s="23"/>
      <c r="C12433" s="23"/>
      <c r="D12433" s="23"/>
    </row>
    <row r="12434">
      <c r="A12434" s="23"/>
      <c r="B12434" s="23"/>
      <c r="C12434" s="23"/>
      <c r="D12434" s="23"/>
    </row>
    <row r="12435">
      <c r="A12435" s="23"/>
      <c r="B12435" s="23"/>
      <c r="C12435" s="23"/>
      <c r="D12435" s="23"/>
    </row>
    <row r="12436">
      <c r="A12436" s="23"/>
      <c r="B12436" s="23"/>
      <c r="C12436" s="23"/>
      <c r="D12436" s="23"/>
    </row>
    <row r="12437">
      <c r="A12437" s="23"/>
      <c r="B12437" s="23"/>
      <c r="C12437" s="23"/>
      <c r="D12437" s="23"/>
    </row>
    <row r="12438">
      <c r="A12438" s="23"/>
      <c r="B12438" s="23"/>
      <c r="C12438" s="23"/>
      <c r="D12438" s="23"/>
    </row>
    <row r="12439">
      <c r="A12439" s="23"/>
      <c r="B12439" s="23"/>
      <c r="C12439" s="23"/>
      <c r="D12439" s="23"/>
    </row>
    <row r="12440">
      <c r="A12440" s="23"/>
      <c r="B12440" s="23"/>
      <c r="C12440" s="23"/>
      <c r="D12440" s="23"/>
    </row>
    <row r="12441">
      <c r="A12441" s="23"/>
      <c r="B12441" s="23"/>
      <c r="C12441" s="23"/>
      <c r="D12441" s="23"/>
    </row>
    <row r="12442">
      <c r="A12442" s="23"/>
      <c r="B12442" s="23"/>
      <c r="C12442" s="23"/>
      <c r="D12442" s="23"/>
    </row>
    <row r="12443">
      <c r="A12443" s="23"/>
      <c r="B12443" s="23"/>
      <c r="C12443" s="23"/>
      <c r="D12443" s="23"/>
    </row>
    <row r="12444">
      <c r="A12444" s="23"/>
      <c r="B12444" s="23"/>
      <c r="C12444" s="23"/>
      <c r="D12444" s="23"/>
    </row>
    <row r="12445">
      <c r="A12445" s="23"/>
      <c r="B12445" s="23"/>
      <c r="C12445" s="23"/>
      <c r="D12445" s="23"/>
    </row>
    <row r="12446">
      <c r="A12446" s="23"/>
      <c r="B12446" s="23"/>
      <c r="C12446" s="23"/>
      <c r="D12446" s="23"/>
    </row>
    <row r="12447">
      <c r="A12447" s="23"/>
      <c r="B12447" s="23"/>
      <c r="C12447" s="23"/>
      <c r="D12447" s="23"/>
    </row>
    <row r="12448">
      <c r="A12448" s="23"/>
      <c r="B12448" s="23"/>
      <c r="C12448" s="23"/>
      <c r="D12448" s="23"/>
    </row>
    <row r="12449">
      <c r="A12449" s="23"/>
      <c r="B12449" s="23"/>
      <c r="C12449" s="23"/>
      <c r="D12449" s="23"/>
    </row>
    <row r="12450">
      <c r="A12450" s="23"/>
      <c r="B12450" s="23"/>
      <c r="C12450" s="23"/>
      <c r="D12450" s="23"/>
    </row>
    <row r="12451">
      <c r="A12451" s="23"/>
      <c r="B12451" s="23"/>
      <c r="C12451" s="23"/>
      <c r="D12451" s="23"/>
    </row>
    <row r="12452">
      <c r="A12452" s="23"/>
      <c r="B12452" s="23"/>
      <c r="C12452" s="23"/>
      <c r="D12452" s="23"/>
    </row>
    <row r="12453">
      <c r="A12453" s="23"/>
      <c r="B12453" s="23"/>
      <c r="C12453" s="23"/>
      <c r="D12453" s="23"/>
    </row>
    <row r="12454">
      <c r="A12454" s="23"/>
      <c r="B12454" s="23"/>
      <c r="C12454" s="23"/>
      <c r="D12454" s="23"/>
    </row>
    <row r="12455">
      <c r="A12455" s="23"/>
      <c r="B12455" s="23"/>
      <c r="C12455" s="23"/>
      <c r="D12455" s="23"/>
    </row>
    <row r="12456">
      <c r="A12456" s="23"/>
      <c r="B12456" s="23"/>
      <c r="C12456" s="23"/>
      <c r="D12456" s="23"/>
    </row>
    <row r="12457">
      <c r="A12457" s="23"/>
      <c r="B12457" s="23"/>
      <c r="C12457" s="23"/>
      <c r="D12457" s="23"/>
    </row>
    <row r="12458">
      <c r="A12458" s="23"/>
      <c r="B12458" s="23"/>
      <c r="C12458" s="23"/>
      <c r="D12458" s="23"/>
    </row>
    <row r="12459">
      <c r="A12459" s="23"/>
      <c r="B12459" s="23"/>
      <c r="C12459" s="23"/>
      <c r="D12459" s="23"/>
    </row>
    <row r="12460">
      <c r="A12460" s="23"/>
      <c r="B12460" s="23"/>
      <c r="C12460" s="23"/>
      <c r="D12460" s="23"/>
    </row>
    <row r="12461">
      <c r="A12461" s="23"/>
      <c r="B12461" s="23"/>
      <c r="C12461" s="23"/>
      <c r="D12461" s="23"/>
    </row>
    <row r="12462">
      <c r="A12462" s="23"/>
      <c r="B12462" s="23"/>
      <c r="C12462" s="23"/>
      <c r="D12462" s="23"/>
    </row>
    <row r="12463">
      <c r="A12463" s="23"/>
      <c r="B12463" s="23"/>
      <c r="C12463" s="23"/>
      <c r="D12463" s="23"/>
    </row>
    <row r="12464">
      <c r="A12464" s="23"/>
      <c r="B12464" s="23"/>
      <c r="C12464" s="23"/>
      <c r="D12464" s="23"/>
    </row>
    <row r="12465">
      <c r="A12465" s="23"/>
      <c r="B12465" s="23"/>
      <c r="C12465" s="23"/>
      <c r="D12465" s="23"/>
    </row>
    <row r="12466">
      <c r="A12466" s="23"/>
      <c r="B12466" s="23"/>
      <c r="C12466" s="23"/>
      <c r="D12466" s="23"/>
    </row>
    <row r="12467">
      <c r="A12467" s="23"/>
      <c r="B12467" s="23"/>
      <c r="C12467" s="23"/>
      <c r="D12467" s="23"/>
    </row>
    <row r="12468">
      <c r="A12468" s="23"/>
      <c r="B12468" s="23"/>
      <c r="C12468" s="23"/>
      <c r="D12468" s="23"/>
    </row>
    <row r="12469">
      <c r="A12469" s="23"/>
      <c r="B12469" s="23"/>
      <c r="C12469" s="23"/>
      <c r="D12469" s="23"/>
    </row>
    <row r="12470">
      <c r="A12470" s="23"/>
      <c r="B12470" s="23"/>
      <c r="C12470" s="23"/>
      <c r="D12470" s="23"/>
    </row>
    <row r="12471">
      <c r="A12471" s="23"/>
      <c r="B12471" s="23"/>
      <c r="C12471" s="23"/>
      <c r="D12471" s="23"/>
    </row>
    <row r="12472">
      <c r="A12472" s="23"/>
      <c r="B12472" s="23"/>
      <c r="C12472" s="23"/>
      <c r="D12472" s="23"/>
    </row>
    <row r="12473">
      <c r="A12473" s="23"/>
      <c r="B12473" s="23"/>
      <c r="C12473" s="23"/>
      <c r="D12473" s="23"/>
    </row>
    <row r="12474">
      <c r="A12474" s="23"/>
      <c r="B12474" s="23"/>
      <c r="C12474" s="23"/>
      <c r="D12474" s="23"/>
    </row>
    <row r="12475">
      <c r="A12475" s="23"/>
      <c r="B12475" s="23"/>
      <c r="C12475" s="23"/>
      <c r="D12475" s="23"/>
    </row>
    <row r="12476">
      <c r="A12476" s="23"/>
      <c r="B12476" s="23"/>
      <c r="C12476" s="23"/>
      <c r="D12476" s="23"/>
    </row>
    <row r="12477">
      <c r="A12477" s="23"/>
      <c r="B12477" s="23"/>
      <c r="C12477" s="23"/>
      <c r="D12477" s="23"/>
    </row>
    <row r="12478">
      <c r="A12478" s="23"/>
      <c r="B12478" s="23"/>
      <c r="C12478" s="23"/>
      <c r="D12478" s="23"/>
    </row>
    <row r="12479">
      <c r="A12479" s="23"/>
      <c r="B12479" s="23"/>
      <c r="C12479" s="23"/>
      <c r="D12479" s="23"/>
    </row>
    <row r="12480">
      <c r="A12480" s="23"/>
      <c r="B12480" s="23"/>
      <c r="C12480" s="23"/>
      <c r="D12480" s="23"/>
    </row>
    <row r="12481">
      <c r="A12481" s="23"/>
      <c r="B12481" s="23"/>
      <c r="C12481" s="23"/>
      <c r="D12481" s="23"/>
    </row>
    <row r="12482">
      <c r="A12482" s="23"/>
      <c r="B12482" s="23"/>
      <c r="C12482" s="23"/>
      <c r="D12482" s="23"/>
    </row>
    <row r="12483">
      <c r="A12483" s="23"/>
      <c r="B12483" s="23"/>
      <c r="C12483" s="23"/>
      <c r="D12483" s="23"/>
    </row>
    <row r="12484">
      <c r="A12484" s="23"/>
      <c r="B12484" s="23"/>
      <c r="C12484" s="23"/>
      <c r="D12484" s="23"/>
    </row>
    <row r="12485">
      <c r="A12485" s="23"/>
      <c r="B12485" s="23"/>
      <c r="C12485" s="23"/>
      <c r="D12485" s="23"/>
    </row>
    <row r="12486">
      <c r="A12486" s="23"/>
      <c r="B12486" s="23"/>
      <c r="C12486" s="23"/>
      <c r="D12486" s="23"/>
    </row>
    <row r="12487">
      <c r="A12487" s="23"/>
      <c r="B12487" s="23"/>
      <c r="C12487" s="23"/>
      <c r="D12487" s="23"/>
    </row>
    <row r="12488">
      <c r="A12488" s="23"/>
      <c r="B12488" s="23"/>
      <c r="C12488" s="23"/>
      <c r="D12488" s="23"/>
    </row>
    <row r="12489">
      <c r="A12489" s="23"/>
      <c r="B12489" s="23"/>
      <c r="C12489" s="23"/>
      <c r="D12489" s="23"/>
    </row>
    <row r="12490">
      <c r="A12490" s="23"/>
      <c r="B12490" s="23"/>
      <c r="C12490" s="23"/>
      <c r="D12490" s="23"/>
    </row>
    <row r="12491">
      <c r="A12491" s="23"/>
      <c r="B12491" s="23"/>
      <c r="C12491" s="23"/>
      <c r="D12491" s="23"/>
    </row>
    <row r="12492">
      <c r="A12492" s="23"/>
      <c r="B12492" s="23"/>
      <c r="C12492" s="23"/>
      <c r="D12492" s="23"/>
    </row>
    <row r="12493">
      <c r="A12493" s="23"/>
      <c r="B12493" s="23"/>
      <c r="C12493" s="23"/>
      <c r="D12493" s="23"/>
    </row>
    <row r="12494">
      <c r="A12494" s="23"/>
      <c r="B12494" s="23"/>
      <c r="C12494" s="23"/>
      <c r="D12494" s="23"/>
    </row>
    <row r="12495">
      <c r="A12495" s="23"/>
      <c r="B12495" s="23"/>
      <c r="C12495" s="23"/>
      <c r="D12495" s="23"/>
    </row>
    <row r="12496">
      <c r="A12496" s="23"/>
      <c r="B12496" s="23"/>
      <c r="C12496" s="23"/>
      <c r="D12496" s="23"/>
    </row>
    <row r="12497">
      <c r="A12497" s="23"/>
      <c r="B12497" s="23"/>
      <c r="C12497" s="23"/>
      <c r="D12497" s="23"/>
    </row>
    <row r="12498">
      <c r="A12498" s="23"/>
      <c r="B12498" s="23"/>
      <c r="C12498" s="23"/>
      <c r="D12498" s="23"/>
    </row>
    <row r="12499">
      <c r="A12499" s="23"/>
      <c r="B12499" s="23"/>
      <c r="C12499" s="23"/>
      <c r="D12499" s="23"/>
    </row>
    <row r="12500">
      <c r="A12500" s="23"/>
      <c r="B12500" s="23"/>
      <c r="C12500" s="23"/>
      <c r="D12500" s="23"/>
    </row>
    <row r="12501">
      <c r="A12501" s="23"/>
      <c r="B12501" s="23"/>
      <c r="C12501" s="23"/>
      <c r="D12501" s="23"/>
    </row>
    <row r="12502">
      <c r="A12502" s="23"/>
      <c r="B12502" s="23"/>
      <c r="C12502" s="23"/>
      <c r="D12502" s="23"/>
    </row>
    <row r="12503">
      <c r="A12503" s="23"/>
      <c r="B12503" s="23"/>
      <c r="C12503" s="23"/>
      <c r="D12503" s="23"/>
    </row>
    <row r="12504">
      <c r="A12504" s="23"/>
      <c r="B12504" s="23"/>
      <c r="C12504" s="23"/>
      <c r="D12504" s="23"/>
    </row>
    <row r="12505">
      <c r="A12505" s="23"/>
      <c r="B12505" s="23"/>
      <c r="C12505" s="23"/>
      <c r="D12505" s="23"/>
    </row>
    <row r="12506">
      <c r="A12506" s="23"/>
      <c r="B12506" s="23"/>
      <c r="C12506" s="23"/>
      <c r="D12506" s="23"/>
    </row>
    <row r="12507">
      <c r="A12507" s="23"/>
      <c r="B12507" s="23"/>
      <c r="C12507" s="23"/>
      <c r="D12507" s="23"/>
    </row>
    <row r="12508">
      <c r="A12508" s="23"/>
      <c r="B12508" s="23"/>
      <c r="C12508" s="23"/>
      <c r="D12508" s="23"/>
    </row>
    <row r="12509">
      <c r="A12509" s="23"/>
      <c r="B12509" s="23"/>
      <c r="C12509" s="23"/>
      <c r="D12509" s="23"/>
    </row>
    <row r="12510">
      <c r="A12510" s="23"/>
      <c r="B12510" s="23"/>
      <c r="C12510" s="23"/>
      <c r="D12510" s="23"/>
    </row>
    <row r="12511">
      <c r="A12511" s="23"/>
      <c r="B12511" s="23"/>
      <c r="C12511" s="23"/>
      <c r="D12511" s="23"/>
    </row>
    <row r="12512">
      <c r="A12512" s="23"/>
      <c r="B12512" s="23"/>
      <c r="C12512" s="23"/>
      <c r="D12512" s="23"/>
    </row>
    <row r="12513">
      <c r="A12513" s="23"/>
      <c r="B12513" s="23"/>
      <c r="C12513" s="23"/>
      <c r="D12513" s="23"/>
    </row>
    <row r="12514">
      <c r="A12514" s="23"/>
      <c r="B12514" s="23"/>
      <c r="C12514" s="23"/>
      <c r="D12514" s="23"/>
    </row>
    <row r="12515">
      <c r="A12515" s="23"/>
      <c r="B12515" s="23"/>
      <c r="C12515" s="23"/>
      <c r="D12515" s="23"/>
    </row>
    <row r="12516">
      <c r="A12516" s="23"/>
      <c r="B12516" s="23"/>
      <c r="C12516" s="23"/>
      <c r="D12516" s="23"/>
    </row>
    <row r="12517">
      <c r="A12517" s="23"/>
      <c r="B12517" s="23"/>
      <c r="C12517" s="23"/>
      <c r="D12517" s="23"/>
    </row>
    <row r="12518">
      <c r="A12518" s="23"/>
      <c r="B12518" s="23"/>
      <c r="C12518" s="23"/>
      <c r="D12518" s="23"/>
    </row>
    <row r="12519">
      <c r="A12519" s="23"/>
      <c r="B12519" s="23"/>
      <c r="C12519" s="23"/>
      <c r="D12519" s="23"/>
    </row>
    <row r="12520">
      <c r="A12520" s="23"/>
      <c r="B12520" s="23"/>
      <c r="C12520" s="23"/>
      <c r="D12520" s="23"/>
    </row>
    <row r="12521">
      <c r="A12521" s="23"/>
      <c r="B12521" s="23"/>
      <c r="C12521" s="23"/>
      <c r="D12521" s="23"/>
    </row>
    <row r="12522">
      <c r="A12522" s="23"/>
      <c r="B12522" s="23"/>
      <c r="C12522" s="23"/>
      <c r="D12522" s="23"/>
    </row>
    <row r="12523">
      <c r="A12523" s="23"/>
      <c r="B12523" s="23"/>
      <c r="C12523" s="23"/>
      <c r="D12523" s="23"/>
    </row>
    <row r="12524">
      <c r="A12524" s="23"/>
      <c r="B12524" s="23"/>
      <c r="C12524" s="23"/>
      <c r="D12524" s="23"/>
    </row>
    <row r="12525">
      <c r="A12525" s="23"/>
      <c r="B12525" s="23"/>
      <c r="C12525" s="23"/>
      <c r="D12525" s="23"/>
    </row>
    <row r="12526">
      <c r="A12526" s="23"/>
      <c r="B12526" s="23"/>
      <c r="C12526" s="23"/>
      <c r="D12526" s="23"/>
    </row>
    <row r="12527">
      <c r="A12527" s="23"/>
      <c r="B12527" s="23"/>
      <c r="C12527" s="23"/>
      <c r="D12527" s="23"/>
    </row>
    <row r="12528">
      <c r="A12528" s="23"/>
      <c r="B12528" s="23"/>
      <c r="C12528" s="23"/>
      <c r="D12528" s="23"/>
    </row>
    <row r="12529">
      <c r="A12529" s="23"/>
      <c r="B12529" s="23"/>
      <c r="C12529" s="23"/>
      <c r="D12529" s="23"/>
    </row>
    <row r="12530">
      <c r="A12530" s="23"/>
      <c r="B12530" s="23"/>
      <c r="C12530" s="23"/>
      <c r="D12530" s="23"/>
    </row>
    <row r="12531">
      <c r="A12531" s="23"/>
      <c r="B12531" s="23"/>
      <c r="C12531" s="23"/>
      <c r="D12531" s="23"/>
    </row>
    <row r="12532">
      <c r="A12532" s="23"/>
      <c r="B12532" s="23"/>
      <c r="C12532" s="23"/>
      <c r="D12532" s="23"/>
    </row>
    <row r="12533">
      <c r="A12533" s="23"/>
      <c r="B12533" s="23"/>
      <c r="C12533" s="23"/>
      <c r="D12533" s="23"/>
    </row>
    <row r="12534">
      <c r="A12534" s="23"/>
      <c r="B12534" s="23"/>
      <c r="C12534" s="23"/>
      <c r="D12534" s="23"/>
    </row>
    <row r="12535">
      <c r="A12535" s="23"/>
      <c r="B12535" s="23"/>
      <c r="C12535" s="23"/>
      <c r="D12535" s="23"/>
    </row>
    <row r="12536">
      <c r="A12536" s="23"/>
      <c r="B12536" s="23"/>
      <c r="C12536" s="23"/>
      <c r="D12536" s="23"/>
    </row>
    <row r="12537">
      <c r="A12537" s="23"/>
      <c r="B12537" s="23"/>
      <c r="C12537" s="23"/>
      <c r="D12537" s="23"/>
    </row>
    <row r="12538">
      <c r="A12538" s="23"/>
      <c r="B12538" s="23"/>
      <c r="C12538" s="23"/>
      <c r="D12538" s="23"/>
    </row>
    <row r="12539">
      <c r="A12539" s="23"/>
      <c r="B12539" s="23"/>
      <c r="C12539" s="23"/>
      <c r="D12539" s="23"/>
    </row>
    <row r="12540">
      <c r="A12540" s="23"/>
      <c r="B12540" s="23"/>
      <c r="C12540" s="23"/>
      <c r="D12540" s="23"/>
    </row>
    <row r="12541">
      <c r="A12541" s="23"/>
      <c r="B12541" s="23"/>
      <c r="C12541" s="23"/>
      <c r="D12541" s="23"/>
    </row>
    <row r="12542">
      <c r="A12542" s="23"/>
      <c r="B12542" s="23"/>
      <c r="C12542" s="23"/>
      <c r="D12542" s="23"/>
    </row>
    <row r="12543">
      <c r="A12543" s="23"/>
      <c r="B12543" s="23"/>
      <c r="C12543" s="23"/>
      <c r="D12543" s="23"/>
    </row>
    <row r="12544">
      <c r="A12544" s="23"/>
      <c r="B12544" s="23"/>
      <c r="C12544" s="23"/>
      <c r="D12544" s="23"/>
    </row>
    <row r="12545">
      <c r="A12545" s="23"/>
      <c r="B12545" s="23"/>
      <c r="C12545" s="23"/>
      <c r="D12545" s="23"/>
    </row>
    <row r="12546">
      <c r="A12546" s="23"/>
      <c r="B12546" s="23"/>
      <c r="C12546" s="23"/>
      <c r="D12546" s="23"/>
    </row>
    <row r="12547">
      <c r="A12547" s="23"/>
      <c r="B12547" s="23"/>
      <c r="C12547" s="23"/>
      <c r="D12547" s="23"/>
    </row>
    <row r="12548">
      <c r="A12548" s="23"/>
      <c r="B12548" s="23"/>
      <c r="C12548" s="23"/>
      <c r="D12548" s="23"/>
    </row>
    <row r="12549">
      <c r="A12549" s="23"/>
      <c r="B12549" s="23"/>
      <c r="C12549" s="23"/>
      <c r="D12549" s="23"/>
    </row>
    <row r="12550">
      <c r="A12550" s="23"/>
      <c r="B12550" s="23"/>
      <c r="C12550" s="23"/>
      <c r="D12550" s="23"/>
    </row>
    <row r="12551">
      <c r="A12551" s="23"/>
      <c r="B12551" s="23"/>
      <c r="C12551" s="23"/>
      <c r="D12551" s="23"/>
    </row>
    <row r="12552">
      <c r="A12552" s="23"/>
      <c r="B12552" s="23"/>
      <c r="C12552" s="23"/>
      <c r="D12552" s="23"/>
    </row>
    <row r="12553">
      <c r="A12553" s="23"/>
      <c r="B12553" s="23"/>
      <c r="C12553" s="23"/>
      <c r="D12553" s="23"/>
    </row>
    <row r="12554">
      <c r="A12554" s="23"/>
      <c r="B12554" s="23"/>
      <c r="C12554" s="23"/>
      <c r="D12554" s="23"/>
    </row>
    <row r="12555">
      <c r="A12555" s="23"/>
      <c r="B12555" s="23"/>
      <c r="C12555" s="23"/>
      <c r="D12555" s="23"/>
    </row>
    <row r="12556">
      <c r="A12556" s="23"/>
      <c r="B12556" s="23"/>
      <c r="C12556" s="23"/>
      <c r="D12556" s="23"/>
    </row>
    <row r="12557">
      <c r="A12557" s="23"/>
      <c r="B12557" s="23"/>
      <c r="C12557" s="23"/>
      <c r="D12557" s="23"/>
    </row>
    <row r="12558">
      <c r="A12558" s="23"/>
      <c r="B12558" s="23"/>
      <c r="C12558" s="23"/>
      <c r="D12558" s="23"/>
    </row>
    <row r="12559">
      <c r="A12559" s="23"/>
      <c r="B12559" s="23"/>
      <c r="C12559" s="23"/>
      <c r="D12559" s="23"/>
    </row>
    <row r="12560">
      <c r="A12560" s="23"/>
      <c r="B12560" s="23"/>
      <c r="C12560" s="23"/>
      <c r="D12560" s="23"/>
    </row>
    <row r="12561">
      <c r="A12561" s="23"/>
      <c r="B12561" s="23"/>
      <c r="C12561" s="23"/>
      <c r="D12561" s="23"/>
    </row>
    <row r="12562">
      <c r="A12562" s="23"/>
      <c r="B12562" s="23"/>
      <c r="C12562" s="23"/>
      <c r="D12562" s="23"/>
    </row>
    <row r="12563">
      <c r="A12563" s="23"/>
      <c r="B12563" s="23"/>
      <c r="C12563" s="23"/>
      <c r="D12563" s="23"/>
    </row>
    <row r="12564">
      <c r="A12564" s="23"/>
      <c r="B12564" s="23"/>
      <c r="C12564" s="23"/>
      <c r="D12564" s="23"/>
    </row>
    <row r="12565">
      <c r="A12565" s="23"/>
      <c r="B12565" s="23"/>
      <c r="C12565" s="23"/>
      <c r="D12565" s="23"/>
    </row>
    <row r="12566">
      <c r="A12566" s="23"/>
      <c r="B12566" s="23"/>
      <c r="C12566" s="23"/>
      <c r="D12566" s="23"/>
    </row>
    <row r="12567">
      <c r="A12567" s="23"/>
      <c r="B12567" s="23"/>
      <c r="C12567" s="23"/>
      <c r="D12567" s="23"/>
    </row>
    <row r="12568">
      <c r="A12568" s="23"/>
      <c r="B12568" s="23"/>
      <c r="C12568" s="23"/>
      <c r="D12568" s="23"/>
    </row>
    <row r="12569">
      <c r="A12569" s="23"/>
      <c r="B12569" s="23"/>
      <c r="C12569" s="23"/>
      <c r="D12569" s="23"/>
    </row>
    <row r="12570">
      <c r="A12570" s="23"/>
      <c r="B12570" s="23"/>
      <c r="C12570" s="23"/>
      <c r="D12570" s="23"/>
    </row>
    <row r="12571">
      <c r="A12571" s="23"/>
      <c r="B12571" s="23"/>
      <c r="C12571" s="23"/>
      <c r="D12571" s="23"/>
    </row>
    <row r="12572">
      <c r="A12572" s="23"/>
      <c r="B12572" s="23"/>
      <c r="C12572" s="23"/>
      <c r="D12572" s="23"/>
    </row>
    <row r="12573">
      <c r="A12573" s="23"/>
      <c r="B12573" s="23"/>
      <c r="C12573" s="23"/>
      <c r="D12573" s="23"/>
    </row>
    <row r="12574">
      <c r="A12574" s="23"/>
      <c r="B12574" s="23"/>
      <c r="C12574" s="23"/>
      <c r="D12574" s="23"/>
    </row>
    <row r="12575">
      <c r="A12575" s="23"/>
      <c r="B12575" s="23"/>
      <c r="C12575" s="23"/>
      <c r="D12575" s="23"/>
    </row>
    <row r="12576">
      <c r="A12576" s="23"/>
      <c r="B12576" s="23"/>
      <c r="C12576" s="23"/>
      <c r="D12576" s="23"/>
    </row>
    <row r="12577">
      <c r="A12577" s="23"/>
      <c r="B12577" s="23"/>
      <c r="C12577" s="23"/>
      <c r="D12577" s="23"/>
    </row>
    <row r="12578">
      <c r="A12578" s="23"/>
      <c r="B12578" s="23"/>
      <c r="C12578" s="23"/>
      <c r="D12578" s="23"/>
    </row>
    <row r="12579">
      <c r="A12579" s="23"/>
      <c r="B12579" s="23"/>
      <c r="C12579" s="23"/>
      <c r="D12579" s="23"/>
    </row>
    <row r="12580">
      <c r="A12580" s="23"/>
      <c r="B12580" s="23"/>
      <c r="C12580" s="23"/>
      <c r="D12580" s="23"/>
    </row>
    <row r="12581">
      <c r="A12581" s="23"/>
      <c r="B12581" s="23"/>
      <c r="C12581" s="23"/>
      <c r="D12581" s="23"/>
    </row>
    <row r="12582">
      <c r="A12582" s="23"/>
      <c r="B12582" s="23"/>
      <c r="C12582" s="23"/>
      <c r="D12582" s="23"/>
    </row>
    <row r="12583">
      <c r="A12583" s="23"/>
      <c r="B12583" s="23"/>
      <c r="C12583" s="23"/>
      <c r="D12583" s="23"/>
    </row>
    <row r="12584">
      <c r="A12584" s="23"/>
      <c r="B12584" s="23"/>
      <c r="C12584" s="23"/>
      <c r="D12584" s="23"/>
    </row>
    <row r="12585">
      <c r="A12585" s="23"/>
      <c r="B12585" s="23"/>
      <c r="C12585" s="23"/>
      <c r="D12585" s="23"/>
    </row>
    <row r="12586">
      <c r="A12586" s="23"/>
      <c r="B12586" s="23"/>
      <c r="C12586" s="23"/>
      <c r="D12586" s="23"/>
    </row>
    <row r="12587">
      <c r="A12587" s="23"/>
      <c r="B12587" s="23"/>
      <c r="C12587" s="23"/>
      <c r="D12587" s="23"/>
    </row>
    <row r="12588">
      <c r="A12588" s="23"/>
      <c r="B12588" s="23"/>
      <c r="C12588" s="23"/>
      <c r="D12588" s="23"/>
    </row>
    <row r="12589">
      <c r="A12589" s="23"/>
      <c r="B12589" s="23"/>
      <c r="C12589" s="23"/>
      <c r="D12589" s="23"/>
    </row>
    <row r="12590">
      <c r="A12590" s="23"/>
      <c r="B12590" s="23"/>
      <c r="C12590" s="23"/>
      <c r="D12590" s="23"/>
    </row>
    <row r="12591">
      <c r="A12591" s="23"/>
      <c r="B12591" s="23"/>
      <c r="C12591" s="23"/>
      <c r="D12591" s="23"/>
    </row>
    <row r="12592">
      <c r="A12592" s="23"/>
      <c r="B12592" s="23"/>
      <c r="C12592" s="23"/>
      <c r="D12592" s="23"/>
    </row>
    <row r="12593">
      <c r="A12593" s="23"/>
      <c r="B12593" s="23"/>
      <c r="C12593" s="23"/>
      <c r="D12593" s="23"/>
    </row>
    <row r="12594">
      <c r="A12594" s="23"/>
      <c r="B12594" s="23"/>
      <c r="C12594" s="23"/>
      <c r="D12594" s="23"/>
    </row>
    <row r="12595">
      <c r="A12595" s="23"/>
      <c r="B12595" s="23"/>
      <c r="C12595" s="23"/>
      <c r="D12595" s="23"/>
    </row>
    <row r="12596">
      <c r="A12596" s="23"/>
      <c r="B12596" s="23"/>
      <c r="C12596" s="23"/>
      <c r="D12596" s="23"/>
    </row>
    <row r="12597">
      <c r="A12597" s="23"/>
      <c r="B12597" s="23"/>
      <c r="C12597" s="23"/>
      <c r="D12597" s="23"/>
    </row>
    <row r="12598">
      <c r="A12598" s="23"/>
      <c r="B12598" s="23"/>
      <c r="C12598" s="23"/>
      <c r="D12598" s="23"/>
    </row>
    <row r="12599">
      <c r="A12599" s="23"/>
      <c r="B12599" s="23"/>
      <c r="C12599" s="23"/>
      <c r="D12599" s="23"/>
    </row>
    <row r="12600">
      <c r="A12600" s="23"/>
      <c r="B12600" s="23"/>
      <c r="C12600" s="23"/>
      <c r="D12600" s="23"/>
    </row>
    <row r="12601">
      <c r="A12601" s="23"/>
      <c r="B12601" s="23"/>
      <c r="C12601" s="23"/>
      <c r="D12601" s="23"/>
    </row>
    <row r="12602">
      <c r="A12602" s="23"/>
      <c r="B12602" s="23"/>
      <c r="C12602" s="23"/>
      <c r="D12602" s="23"/>
    </row>
    <row r="12603">
      <c r="A12603" s="23"/>
      <c r="B12603" s="23"/>
      <c r="C12603" s="23"/>
      <c r="D12603" s="23"/>
    </row>
    <row r="12604">
      <c r="A12604" s="23"/>
      <c r="B12604" s="23"/>
      <c r="C12604" s="23"/>
      <c r="D12604" s="23"/>
    </row>
    <row r="12605">
      <c r="A12605" s="23"/>
      <c r="B12605" s="23"/>
      <c r="C12605" s="23"/>
      <c r="D12605" s="23"/>
    </row>
    <row r="12606">
      <c r="A12606" s="23"/>
      <c r="B12606" s="23"/>
      <c r="C12606" s="23"/>
      <c r="D12606" s="23"/>
    </row>
    <row r="12607">
      <c r="A12607" s="23"/>
      <c r="B12607" s="23"/>
      <c r="C12607" s="23"/>
      <c r="D12607" s="23"/>
    </row>
    <row r="12608">
      <c r="A12608" s="23"/>
      <c r="B12608" s="23"/>
      <c r="C12608" s="23"/>
      <c r="D12608" s="23"/>
    </row>
    <row r="12609">
      <c r="A12609" s="23"/>
      <c r="B12609" s="23"/>
      <c r="C12609" s="23"/>
      <c r="D12609" s="23"/>
    </row>
    <row r="12610">
      <c r="A12610" s="23"/>
      <c r="B12610" s="23"/>
      <c r="C12610" s="23"/>
      <c r="D12610" s="23"/>
    </row>
    <row r="12611">
      <c r="A12611" s="23"/>
      <c r="B12611" s="23"/>
      <c r="C12611" s="23"/>
      <c r="D12611" s="23"/>
    </row>
    <row r="12612">
      <c r="A12612" s="23"/>
      <c r="B12612" s="23"/>
      <c r="C12612" s="23"/>
      <c r="D12612" s="23"/>
    </row>
    <row r="12613">
      <c r="A12613" s="23"/>
      <c r="B12613" s="23"/>
      <c r="C12613" s="23"/>
      <c r="D12613" s="23"/>
    </row>
    <row r="12614">
      <c r="A12614" s="23"/>
      <c r="B12614" s="23"/>
      <c r="C12614" s="23"/>
      <c r="D12614" s="23"/>
    </row>
    <row r="12615">
      <c r="A12615" s="23"/>
      <c r="B12615" s="23"/>
      <c r="C12615" s="23"/>
      <c r="D12615" s="23"/>
    </row>
    <row r="12616">
      <c r="A12616" s="23"/>
      <c r="B12616" s="23"/>
      <c r="C12616" s="23"/>
      <c r="D12616" s="23"/>
    </row>
    <row r="12617">
      <c r="A12617" s="23"/>
      <c r="B12617" s="23"/>
      <c r="C12617" s="23"/>
      <c r="D12617" s="23"/>
    </row>
    <row r="12618">
      <c r="A12618" s="23"/>
      <c r="B12618" s="23"/>
      <c r="C12618" s="23"/>
      <c r="D12618" s="23"/>
    </row>
    <row r="12619">
      <c r="A12619" s="23"/>
      <c r="B12619" s="23"/>
      <c r="C12619" s="23"/>
      <c r="D12619" s="23"/>
    </row>
    <row r="12620">
      <c r="A12620" s="23"/>
      <c r="B12620" s="23"/>
      <c r="C12620" s="23"/>
      <c r="D12620" s="23"/>
    </row>
    <row r="12621">
      <c r="A12621" s="23"/>
      <c r="B12621" s="23"/>
      <c r="C12621" s="23"/>
      <c r="D12621" s="23"/>
    </row>
    <row r="12622">
      <c r="A12622" s="23"/>
      <c r="B12622" s="23"/>
      <c r="C12622" s="23"/>
      <c r="D12622" s="23"/>
    </row>
    <row r="12623">
      <c r="A12623" s="23"/>
      <c r="B12623" s="23"/>
      <c r="C12623" s="23"/>
      <c r="D12623" s="23"/>
    </row>
    <row r="12624">
      <c r="A12624" s="23"/>
      <c r="B12624" s="23"/>
      <c r="C12624" s="23"/>
      <c r="D12624" s="23"/>
    </row>
    <row r="12625">
      <c r="A12625" s="23"/>
      <c r="B12625" s="23"/>
      <c r="C12625" s="23"/>
      <c r="D12625" s="23"/>
    </row>
    <row r="12626">
      <c r="A12626" s="23"/>
      <c r="B12626" s="23"/>
      <c r="C12626" s="23"/>
      <c r="D12626" s="23"/>
    </row>
    <row r="12627">
      <c r="A12627" s="23"/>
      <c r="B12627" s="23"/>
      <c r="C12627" s="23"/>
      <c r="D12627" s="23"/>
    </row>
    <row r="12628">
      <c r="A12628" s="23"/>
      <c r="B12628" s="23"/>
      <c r="C12628" s="23"/>
      <c r="D12628" s="23"/>
    </row>
    <row r="12629">
      <c r="A12629" s="23"/>
      <c r="B12629" s="23"/>
      <c r="C12629" s="23"/>
      <c r="D12629" s="23"/>
    </row>
    <row r="12630">
      <c r="A12630" s="23"/>
      <c r="B12630" s="23"/>
      <c r="C12630" s="23"/>
      <c r="D12630" s="23"/>
    </row>
    <row r="12631">
      <c r="A12631" s="23"/>
      <c r="B12631" s="23"/>
      <c r="C12631" s="23"/>
      <c r="D12631" s="23"/>
    </row>
    <row r="12632">
      <c r="A12632" s="23"/>
      <c r="B12632" s="23"/>
      <c r="C12632" s="23"/>
      <c r="D12632" s="23"/>
    </row>
    <row r="12633">
      <c r="A12633" s="23"/>
      <c r="B12633" s="23"/>
      <c r="C12633" s="23"/>
      <c r="D12633" s="23"/>
    </row>
    <row r="12634">
      <c r="A12634" s="23"/>
      <c r="B12634" s="23"/>
      <c r="C12634" s="23"/>
      <c r="D12634" s="23"/>
    </row>
    <row r="12635">
      <c r="A12635" s="23"/>
      <c r="B12635" s="23"/>
      <c r="C12635" s="23"/>
      <c r="D12635" s="23"/>
    </row>
    <row r="12636">
      <c r="A12636" s="23"/>
      <c r="B12636" s="23"/>
      <c r="C12636" s="23"/>
      <c r="D12636" s="23"/>
    </row>
    <row r="12637">
      <c r="A12637" s="23"/>
      <c r="B12637" s="23"/>
      <c r="C12637" s="23"/>
      <c r="D12637" s="23"/>
    </row>
    <row r="12638">
      <c r="A12638" s="23"/>
      <c r="B12638" s="23"/>
      <c r="C12638" s="23"/>
      <c r="D12638" s="23"/>
    </row>
    <row r="12639">
      <c r="A12639" s="23"/>
      <c r="B12639" s="23"/>
      <c r="C12639" s="23"/>
      <c r="D12639" s="23"/>
    </row>
    <row r="12640">
      <c r="A12640" s="23"/>
      <c r="B12640" s="23"/>
      <c r="C12640" s="23"/>
      <c r="D12640" s="23"/>
    </row>
    <row r="12641">
      <c r="A12641" s="23"/>
      <c r="B12641" s="23"/>
      <c r="C12641" s="23"/>
      <c r="D12641" s="23"/>
    </row>
    <row r="12642">
      <c r="A12642" s="23"/>
      <c r="B12642" s="23"/>
      <c r="C12642" s="23"/>
      <c r="D12642" s="23"/>
    </row>
    <row r="12643">
      <c r="A12643" s="23"/>
      <c r="B12643" s="23"/>
      <c r="C12643" s="23"/>
      <c r="D12643" s="23"/>
    </row>
    <row r="12644">
      <c r="A12644" s="23"/>
      <c r="B12644" s="23"/>
      <c r="C12644" s="23"/>
      <c r="D12644" s="23"/>
    </row>
    <row r="12645">
      <c r="A12645" s="23"/>
      <c r="B12645" s="23"/>
      <c r="C12645" s="23"/>
      <c r="D12645" s="23"/>
    </row>
    <row r="12646">
      <c r="A12646" s="23"/>
      <c r="B12646" s="23"/>
      <c r="C12646" s="23"/>
      <c r="D12646" s="23"/>
    </row>
    <row r="12647">
      <c r="A12647" s="23"/>
      <c r="B12647" s="23"/>
      <c r="C12647" s="23"/>
      <c r="D12647" s="23"/>
    </row>
    <row r="12648">
      <c r="A12648" s="23"/>
      <c r="B12648" s="23"/>
      <c r="C12648" s="23"/>
      <c r="D12648" s="23"/>
    </row>
    <row r="12649">
      <c r="A12649" s="23"/>
      <c r="B12649" s="23"/>
      <c r="C12649" s="23"/>
      <c r="D12649" s="23"/>
    </row>
    <row r="12650">
      <c r="A12650" s="23"/>
      <c r="B12650" s="23"/>
      <c r="C12650" s="23"/>
      <c r="D12650" s="23"/>
    </row>
    <row r="12651">
      <c r="A12651" s="23"/>
      <c r="B12651" s="23"/>
      <c r="C12651" s="23"/>
      <c r="D12651" s="23"/>
    </row>
    <row r="12652">
      <c r="A12652" s="23"/>
      <c r="B12652" s="23"/>
      <c r="C12652" s="23"/>
      <c r="D12652" s="23"/>
    </row>
    <row r="12653">
      <c r="A12653" s="23"/>
      <c r="B12653" s="23"/>
      <c r="C12653" s="23"/>
      <c r="D12653" s="23"/>
    </row>
    <row r="12654">
      <c r="A12654" s="23"/>
      <c r="B12654" s="23"/>
      <c r="C12654" s="23"/>
      <c r="D12654" s="23"/>
    </row>
    <row r="12655">
      <c r="A12655" s="23"/>
      <c r="B12655" s="23"/>
      <c r="C12655" s="23"/>
      <c r="D12655" s="23"/>
    </row>
    <row r="12656">
      <c r="A12656" s="23"/>
      <c r="B12656" s="23"/>
      <c r="C12656" s="23"/>
      <c r="D12656" s="23"/>
    </row>
    <row r="12657">
      <c r="A12657" s="23"/>
      <c r="B12657" s="23"/>
      <c r="C12657" s="23"/>
      <c r="D12657" s="23"/>
    </row>
    <row r="12658">
      <c r="A12658" s="23"/>
      <c r="B12658" s="23"/>
      <c r="C12658" s="23"/>
      <c r="D12658" s="23"/>
    </row>
    <row r="12659">
      <c r="A12659" s="23"/>
      <c r="B12659" s="23"/>
      <c r="C12659" s="23"/>
      <c r="D12659" s="23"/>
    </row>
    <row r="12660">
      <c r="A12660" s="23"/>
      <c r="B12660" s="23"/>
      <c r="C12660" s="23"/>
      <c r="D12660" s="23"/>
    </row>
    <row r="12661">
      <c r="A12661" s="23"/>
      <c r="B12661" s="23"/>
      <c r="C12661" s="23"/>
      <c r="D12661" s="23"/>
    </row>
    <row r="12662">
      <c r="A12662" s="23"/>
      <c r="B12662" s="23"/>
      <c r="C12662" s="23"/>
      <c r="D12662" s="23"/>
    </row>
    <row r="12663">
      <c r="A12663" s="23"/>
      <c r="B12663" s="23"/>
      <c r="C12663" s="23"/>
      <c r="D12663" s="23"/>
    </row>
    <row r="12664">
      <c r="A12664" s="23"/>
      <c r="B12664" s="23"/>
      <c r="C12664" s="23"/>
      <c r="D12664" s="23"/>
    </row>
    <row r="12665">
      <c r="A12665" s="23"/>
      <c r="B12665" s="23"/>
      <c r="C12665" s="23"/>
      <c r="D12665" s="23"/>
    </row>
    <row r="12666">
      <c r="A12666" s="23"/>
      <c r="B12666" s="23"/>
      <c r="C12666" s="23"/>
      <c r="D12666" s="23"/>
    </row>
    <row r="12667">
      <c r="A12667" s="23"/>
      <c r="B12667" s="23"/>
      <c r="C12667" s="23"/>
      <c r="D12667" s="23"/>
    </row>
    <row r="12668">
      <c r="A12668" s="23"/>
      <c r="B12668" s="23"/>
      <c r="C12668" s="23"/>
      <c r="D12668" s="23"/>
    </row>
    <row r="12669">
      <c r="A12669" s="23"/>
      <c r="B12669" s="23"/>
      <c r="C12669" s="23"/>
      <c r="D12669" s="23"/>
    </row>
    <row r="12670">
      <c r="A12670" s="23"/>
      <c r="B12670" s="23"/>
      <c r="C12670" s="23"/>
      <c r="D12670" s="23"/>
    </row>
    <row r="12671">
      <c r="A12671" s="23"/>
      <c r="B12671" s="23"/>
      <c r="C12671" s="23"/>
      <c r="D12671" s="23"/>
    </row>
    <row r="12672">
      <c r="A12672" s="23"/>
      <c r="B12672" s="23"/>
      <c r="C12672" s="23"/>
      <c r="D12672" s="23"/>
    </row>
    <row r="12673">
      <c r="A12673" s="23"/>
      <c r="B12673" s="23"/>
      <c r="C12673" s="23"/>
      <c r="D12673" s="23"/>
    </row>
    <row r="12674">
      <c r="A12674" s="23"/>
      <c r="B12674" s="23"/>
      <c r="C12674" s="23"/>
      <c r="D12674" s="23"/>
    </row>
    <row r="12675">
      <c r="A12675" s="23"/>
      <c r="B12675" s="23"/>
      <c r="C12675" s="23"/>
      <c r="D12675" s="23"/>
    </row>
    <row r="12676">
      <c r="A12676" s="23"/>
      <c r="B12676" s="23"/>
      <c r="C12676" s="23"/>
      <c r="D12676" s="23"/>
    </row>
    <row r="12677">
      <c r="A12677" s="23"/>
      <c r="B12677" s="23"/>
      <c r="C12677" s="23"/>
      <c r="D12677" s="23"/>
    </row>
    <row r="12678">
      <c r="A12678" s="23"/>
      <c r="B12678" s="23"/>
      <c r="C12678" s="23"/>
      <c r="D12678" s="23"/>
    </row>
    <row r="12679">
      <c r="A12679" s="23"/>
      <c r="B12679" s="23"/>
      <c r="C12679" s="23"/>
      <c r="D12679" s="23"/>
    </row>
    <row r="12680">
      <c r="A12680" s="23"/>
      <c r="B12680" s="23"/>
      <c r="C12680" s="23"/>
      <c r="D12680" s="23"/>
    </row>
    <row r="12681">
      <c r="A12681" s="23"/>
      <c r="B12681" s="23"/>
      <c r="C12681" s="23"/>
      <c r="D12681" s="23"/>
    </row>
    <row r="12682">
      <c r="A12682" s="23"/>
      <c r="B12682" s="23"/>
      <c r="C12682" s="23"/>
      <c r="D12682" s="23"/>
    </row>
    <row r="12683">
      <c r="A12683" s="23"/>
      <c r="B12683" s="23"/>
      <c r="C12683" s="23"/>
      <c r="D12683" s="23"/>
    </row>
    <row r="12684">
      <c r="A12684" s="23"/>
      <c r="B12684" s="23"/>
      <c r="C12684" s="23"/>
      <c r="D12684" s="23"/>
    </row>
    <row r="12685">
      <c r="A12685" s="23"/>
      <c r="B12685" s="23"/>
      <c r="C12685" s="23"/>
      <c r="D12685" s="23"/>
    </row>
    <row r="12686">
      <c r="A12686" s="23"/>
      <c r="B12686" s="23"/>
      <c r="C12686" s="23"/>
      <c r="D12686" s="23"/>
    </row>
    <row r="12687">
      <c r="A12687" s="23"/>
      <c r="B12687" s="23"/>
      <c r="C12687" s="23"/>
      <c r="D12687" s="23"/>
    </row>
    <row r="12688">
      <c r="A12688" s="23"/>
      <c r="B12688" s="23"/>
      <c r="C12688" s="23"/>
      <c r="D12688" s="23"/>
    </row>
    <row r="12689">
      <c r="A12689" s="23"/>
      <c r="B12689" s="23"/>
      <c r="C12689" s="23"/>
      <c r="D12689" s="23"/>
    </row>
    <row r="12690">
      <c r="A12690" s="23"/>
      <c r="B12690" s="23"/>
      <c r="C12690" s="23"/>
      <c r="D12690" s="23"/>
    </row>
    <row r="12691">
      <c r="A12691" s="23"/>
      <c r="B12691" s="23"/>
      <c r="C12691" s="23"/>
      <c r="D12691" s="23"/>
    </row>
    <row r="12692">
      <c r="A12692" s="23"/>
      <c r="B12692" s="23"/>
      <c r="C12692" s="23"/>
      <c r="D12692" s="23"/>
    </row>
    <row r="12693">
      <c r="A12693" s="23"/>
      <c r="B12693" s="23"/>
      <c r="C12693" s="23"/>
      <c r="D12693" s="23"/>
    </row>
    <row r="12694">
      <c r="A12694" s="23"/>
      <c r="B12694" s="23"/>
      <c r="C12694" s="23"/>
      <c r="D12694" s="23"/>
    </row>
    <row r="12695">
      <c r="A12695" s="23"/>
      <c r="B12695" s="23"/>
      <c r="C12695" s="23"/>
      <c r="D12695" s="23"/>
    </row>
    <row r="12696">
      <c r="A12696" s="23"/>
      <c r="B12696" s="23"/>
      <c r="C12696" s="23"/>
      <c r="D12696" s="23"/>
    </row>
    <row r="12697">
      <c r="A12697" s="23"/>
      <c r="B12697" s="23"/>
      <c r="C12697" s="23"/>
      <c r="D12697" s="23"/>
    </row>
    <row r="12698">
      <c r="A12698" s="23"/>
      <c r="B12698" s="23"/>
      <c r="C12698" s="23"/>
      <c r="D12698" s="23"/>
    </row>
    <row r="12699">
      <c r="A12699" s="23"/>
      <c r="B12699" s="23"/>
      <c r="C12699" s="23"/>
      <c r="D12699" s="23"/>
    </row>
    <row r="12700">
      <c r="A12700" s="23"/>
      <c r="B12700" s="23"/>
      <c r="C12700" s="23"/>
      <c r="D12700" s="23"/>
    </row>
    <row r="12701">
      <c r="A12701" s="23"/>
      <c r="B12701" s="23"/>
      <c r="C12701" s="23"/>
      <c r="D12701" s="23"/>
    </row>
    <row r="12702">
      <c r="A12702" s="23"/>
      <c r="B12702" s="23"/>
      <c r="C12702" s="23"/>
      <c r="D12702" s="23"/>
    </row>
    <row r="12703">
      <c r="A12703" s="23"/>
      <c r="B12703" s="23"/>
      <c r="C12703" s="23"/>
      <c r="D12703" s="23"/>
    </row>
    <row r="12704">
      <c r="A12704" s="23"/>
      <c r="B12704" s="23"/>
      <c r="C12704" s="23"/>
      <c r="D12704" s="23"/>
    </row>
    <row r="12705">
      <c r="A12705" s="23"/>
      <c r="B12705" s="23"/>
      <c r="C12705" s="23"/>
      <c r="D12705" s="23"/>
    </row>
    <row r="12706">
      <c r="A12706" s="23"/>
      <c r="B12706" s="23"/>
      <c r="C12706" s="23"/>
      <c r="D12706" s="23"/>
    </row>
    <row r="12707">
      <c r="A12707" s="23"/>
      <c r="B12707" s="23"/>
      <c r="C12707" s="23"/>
      <c r="D12707" s="23"/>
    </row>
    <row r="12708">
      <c r="A12708" s="23"/>
      <c r="B12708" s="23"/>
      <c r="C12708" s="23"/>
      <c r="D12708" s="23"/>
    </row>
    <row r="12709">
      <c r="A12709" s="23"/>
      <c r="B12709" s="23"/>
      <c r="C12709" s="23"/>
      <c r="D12709" s="23"/>
    </row>
    <row r="12710">
      <c r="A12710" s="23"/>
      <c r="B12710" s="23"/>
      <c r="C12710" s="23"/>
      <c r="D12710" s="23"/>
    </row>
    <row r="12711">
      <c r="A12711" s="23"/>
      <c r="B12711" s="23"/>
      <c r="C12711" s="23"/>
      <c r="D12711" s="23"/>
    </row>
    <row r="12712">
      <c r="A12712" s="23"/>
      <c r="B12712" s="23"/>
      <c r="C12712" s="23"/>
      <c r="D12712" s="23"/>
    </row>
    <row r="12713">
      <c r="A12713" s="23"/>
      <c r="B12713" s="23"/>
      <c r="C12713" s="23"/>
      <c r="D12713" s="23"/>
    </row>
    <row r="12714">
      <c r="A12714" s="23"/>
      <c r="B12714" s="23"/>
      <c r="C12714" s="23"/>
      <c r="D12714" s="23"/>
    </row>
    <row r="12715">
      <c r="A12715" s="23"/>
      <c r="B12715" s="23"/>
      <c r="C12715" s="23"/>
      <c r="D12715" s="23"/>
    </row>
    <row r="12716">
      <c r="A12716" s="23"/>
      <c r="B12716" s="23"/>
      <c r="C12716" s="23"/>
      <c r="D12716" s="23"/>
    </row>
    <row r="12717">
      <c r="A12717" s="23"/>
      <c r="B12717" s="23"/>
      <c r="C12717" s="23"/>
      <c r="D12717" s="23"/>
    </row>
    <row r="12718">
      <c r="A12718" s="23"/>
      <c r="B12718" s="23"/>
      <c r="C12718" s="23"/>
      <c r="D12718" s="23"/>
    </row>
    <row r="12719">
      <c r="A12719" s="23"/>
      <c r="B12719" s="23"/>
      <c r="C12719" s="23"/>
      <c r="D12719" s="23"/>
    </row>
    <row r="12720">
      <c r="A12720" s="23"/>
      <c r="B12720" s="23"/>
      <c r="C12720" s="23"/>
      <c r="D12720" s="23"/>
    </row>
    <row r="12721">
      <c r="A12721" s="23"/>
      <c r="B12721" s="23"/>
      <c r="C12721" s="23"/>
      <c r="D12721" s="23"/>
    </row>
    <row r="12722">
      <c r="A12722" s="23"/>
      <c r="B12722" s="23"/>
      <c r="C12722" s="23"/>
      <c r="D12722" s="23"/>
    </row>
    <row r="12723">
      <c r="A12723" s="23"/>
      <c r="B12723" s="23"/>
      <c r="C12723" s="23"/>
      <c r="D12723" s="23"/>
    </row>
    <row r="12724">
      <c r="A12724" s="23"/>
      <c r="B12724" s="23"/>
      <c r="C12724" s="23"/>
      <c r="D12724" s="23"/>
    </row>
    <row r="12725">
      <c r="A12725" s="23"/>
      <c r="B12725" s="23"/>
      <c r="C12725" s="23"/>
      <c r="D12725" s="23"/>
    </row>
    <row r="12726">
      <c r="A12726" s="23"/>
      <c r="B12726" s="23"/>
      <c r="C12726" s="23"/>
      <c r="D12726" s="23"/>
    </row>
    <row r="12727">
      <c r="A12727" s="23"/>
      <c r="B12727" s="23"/>
      <c r="C12727" s="23"/>
      <c r="D12727" s="23"/>
    </row>
    <row r="12728">
      <c r="A12728" s="23"/>
      <c r="B12728" s="23"/>
      <c r="C12728" s="23"/>
      <c r="D12728" s="23"/>
    </row>
    <row r="12729">
      <c r="A12729" s="23"/>
      <c r="B12729" s="23"/>
      <c r="C12729" s="23"/>
      <c r="D12729" s="23"/>
    </row>
    <row r="12730">
      <c r="A12730" s="23"/>
      <c r="B12730" s="23"/>
      <c r="C12730" s="23"/>
      <c r="D12730" s="23"/>
    </row>
    <row r="12731">
      <c r="A12731" s="23"/>
      <c r="B12731" s="23"/>
      <c r="C12731" s="23"/>
      <c r="D12731" s="23"/>
    </row>
    <row r="12732">
      <c r="A12732" s="23"/>
      <c r="B12732" s="23"/>
      <c r="C12732" s="23"/>
      <c r="D12732" s="23"/>
    </row>
    <row r="12733">
      <c r="A12733" s="23"/>
      <c r="B12733" s="23"/>
      <c r="C12733" s="23"/>
      <c r="D12733" s="23"/>
    </row>
    <row r="12734">
      <c r="A12734" s="23"/>
      <c r="B12734" s="23"/>
      <c r="C12734" s="23"/>
      <c r="D12734" s="23"/>
    </row>
    <row r="12735">
      <c r="A12735" s="23"/>
      <c r="B12735" s="23"/>
      <c r="C12735" s="23"/>
      <c r="D12735" s="23"/>
    </row>
    <row r="12736">
      <c r="A12736" s="23"/>
      <c r="B12736" s="23"/>
      <c r="C12736" s="23"/>
      <c r="D12736" s="23"/>
    </row>
    <row r="12737">
      <c r="A12737" s="23"/>
      <c r="B12737" s="23"/>
      <c r="C12737" s="23"/>
      <c r="D12737" s="23"/>
    </row>
    <row r="12738">
      <c r="A12738" s="23"/>
      <c r="B12738" s="23"/>
      <c r="C12738" s="23"/>
      <c r="D12738" s="23"/>
    </row>
    <row r="12739">
      <c r="A12739" s="23"/>
      <c r="B12739" s="23"/>
      <c r="C12739" s="23"/>
      <c r="D12739" s="23"/>
    </row>
    <row r="12740">
      <c r="A12740" s="23"/>
      <c r="B12740" s="23"/>
      <c r="C12740" s="23"/>
      <c r="D12740" s="23"/>
    </row>
    <row r="12741">
      <c r="A12741" s="23"/>
      <c r="B12741" s="23"/>
      <c r="C12741" s="23"/>
      <c r="D12741" s="23"/>
    </row>
    <row r="12742">
      <c r="A12742" s="23"/>
      <c r="B12742" s="23"/>
      <c r="C12742" s="23"/>
      <c r="D12742" s="23"/>
    </row>
    <row r="12743">
      <c r="A12743" s="23"/>
      <c r="B12743" s="23"/>
      <c r="C12743" s="23"/>
      <c r="D12743" s="23"/>
    </row>
    <row r="12744">
      <c r="A12744" s="23"/>
      <c r="B12744" s="23"/>
      <c r="C12744" s="23"/>
      <c r="D12744" s="23"/>
    </row>
    <row r="12745">
      <c r="A12745" s="23"/>
      <c r="B12745" s="23"/>
      <c r="C12745" s="23"/>
      <c r="D12745" s="23"/>
    </row>
    <row r="12746">
      <c r="A12746" s="23"/>
      <c r="B12746" s="23"/>
      <c r="C12746" s="23"/>
      <c r="D12746" s="23"/>
    </row>
    <row r="12747">
      <c r="A12747" s="23"/>
      <c r="B12747" s="23"/>
      <c r="C12747" s="23"/>
      <c r="D12747" s="23"/>
    </row>
    <row r="12748">
      <c r="A12748" s="23"/>
      <c r="B12748" s="23"/>
      <c r="C12748" s="23"/>
      <c r="D12748" s="23"/>
    </row>
    <row r="12749">
      <c r="A12749" s="23"/>
      <c r="B12749" s="23"/>
      <c r="C12749" s="23"/>
      <c r="D12749" s="23"/>
    </row>
    <row r="12750">
      <c r="A12750" s="23"/>
      <c r="B12750" s="23"/>
      <c r="C12750" s="23"/>
      <c r="D12750" s="23"/>
    </row>
    <row r="12751">
      <c r="A12751" s="23"/>
      <c r="B12751" s="23"/>
      <c r="C12751" s="23"/>
      <c r="D12751" s="23"/>
    </row>
    <row r="12752">
      <c r="A12752" s="23"/>
      <c r="B12752" s="23"/>
      <c r="C12752" s="23"/>
      <c r="D12752" s="23"/>
    </row>
    <row r="12753">
      <c r="A12753" s="23"/>
      <c r="B12753" s="23"/>
      <c r="C12753" s="23"/>
      <c r="D12753" s="23"/>
    </row>
    <row r="12754">
      <c r="A12754" s="23"/>
      <c r="B12754" s="23"/>
      <c r="C12754" s="23"/>
      <c r="D12754" s="23"/>
    </row>
    <row r="12755">
      <c r="A12755" s="23"/>
      <c r="B12755" s="23"/>
      <c r="C12755" s="23"/>
      <c r="D12755" s="23"/>
    </row>
    <row r="12756">
      <c r="A12756" s="23"/>
      <c r="B12756" s="23"/>
      <c r="C12756" s="23"/>
      <c r="D12756" s="23"/>
    </row>
    <row r="12757">
      <c r="A12757" s="23"/>
      <c r="B12757" s="23"/>
      <c r="C12757" s="23"/>
      <c r="D12757" s="23"/>
    </row>
    <row r="12758">
      <c r="A12758" s="23"/>
      <c r="B12758" s="23"/>
      <c r="C12758" s="23"/>
      <c r="D12758" s="23"/>
    </row>
    <row r="12759">
      <c r="A12759" s="23"/>
      <c r="B12759" s="23"/>
      <c r="C12759" s="23"/>
      <c r="D12759" s="23"/>
    </row>
    <row r="12760">
      <c r="A12760" s="23"/>
      <c r="B12760" s="23"/>
      <c r="C12760" s="23"/>
      <c r="D12760" s="23"/>
    </row>
    <row r="12761">
      <c r="A12761" s="23"/>
      <c r="B12761" s="23"/>
      <c r="C12761" s="23"/>
      <c r="D12761" s="23"/>
    </row>
    <row r="12762">
      <c r="A12762" s="23"/>
      <c r="B12762" s="23"/>
      <c r="C12762" s="23"/>
      <c r="D12762" s="23"/>
    </row>
    <row r="12763">
      <c r="A12763" s="23"/>
      <c r="B12763" s="23"/>
      <c r="C12763" s="23"/>
      <c r="D12763" s="23"/>
    </row>
    <row r="12764">
      <c r="A12764" s="23"/>
      <c r="B12764" s="23"/>
      <c r="C12764" s="23"/>
      <c r="D12764" s="23"/>
    </row>
    <row r="12765">
      <c r="A12765" s="23"/>
      <c r="B12765" s="23"/>
      <c r="C12765" s="23"/>
      <c r="D12765" s="23"/>
    </row>
    <row r="12766">
      <c r="A12766" s="23"/>
      <c r="B12766" s="23"/>
      <c r="C12766" s="23"/>
      <c r="D12766" s="23"/>
    </row>
    <row r="12767">
      <c r="A12767" s="23"/>
      <c r="B12767" s="23"/>
      <c r="C12767" s="23"/>
      <c r="D12767" s="23"/>
    </row>
    <row r="12768">
      <c r="A12768" s="23"/>
      <c r="B12768" s="23"/>
      <c r="C12768" s="23"/>
      <c r="D12768" s="23"/>
    </row>
    <row r="12769">
      <c r="A12769" s="23"/>
      <c r="B12769" s="23"/>
      <c r="C12769" s="23"/>
      <c r="D12769" s="23"/>
    </row>
    <row r="12770">
      <c r="A12770" s="23"/>
      <c r="B12770" s="23"/>
      <c r="C12770" s="23"/>
      <c r="D12770" s="23"/>
    </row>
    <row r="12771">
      <c r="A12771" s="23"/>
      <c r="B12771" s="23"/>
      <c r="C12771" s="23"/>
      <c r="D12771" s="23"/>
    </row>
    <row r="12772">
      <c r="A12772" s="23"/>
      <c r="B12772" s="23"/>
      <c r="C12772" s="23"/>
      <c r="D12772" s="23"/>
    </row>
    <row r="12773">
      <c r="A12773" s="23"/>
      <c r="B12773" s="23"/>
      <c r="C12773" s="23"/>
      <c r="D12773" s="23"/>
    </row>
    <row r="12774">
      <c r="A12774" s="23"/>
      <c r="B12774" s="23"/>
      <c r="C12774" s="23"/>
      <c r="D12774" s="23"/>
    </row>
    <row r="12775">
      <c r="A12775" s="23"/>
      <c r="B12775" s="23"/>
      <c r="C12775" s="23"/>
      <c r="D12775" s="23"/>
    </row>
    <row r="12776">
      <c r="A12776" s="23"/>
      <c r="B12776" s="23"/>
      <c r="C12776" s="23"/>
      <c r="D12776" s="23"/>
    </row>
    <row r="12777">
      <c r="A12777" s="23"/>
      <c r="B12777" s="23"/>
      <c r="C12777" s="23"/>
      <c r="D12777" s="23"/>
    </row>
    <row r="12778">
      <c r="A12778" s="23"/>
      <c r="B12778" s="23"/>
      <c r="C12778" s="23"/>
      <c r="D12778" s="23"/>
    </row>
    <row r="12779">
      <c r="A12779" s="23"/>
      <c r="B12779" s="23"/>
      <c r="C12779" s="23"/>
      <c r="D12779" s="23"/>
    </row>
    <row r="12780">
      <c r="A12780" s="23"/>
      <c r="B12780" s="23"/>
      <c r="C12780" s="23"/>
      <c r="D12780" s="23"/>
    </row>
    <row r="12781">
      <c r="A12781" s="23"/>
      <c r="B12781" s="23"/>
      <c r="C12781" s="23"/>
      <c r="D12781" s="23"/>
    </row>
    <row r="12782">
      <c r="A12782" s="23"/>
      <c r="B12782" s="23"/>
      <c r="C12782" s="23"/>
      <c r="D12782" s="23"/>
    </row>
    <row r="12783">
      <c r="A12783" s="23"/>
      <c r="B12783" s="23"/>
      <c r="C12783" s="23"/>
      <c r="D12783" s="23"/>
    </row>
    <row r="12784">
      <c r="A12784" s="23"/>
      <c r="B12784" s="23"/>
      <c r="C12784" s="23"/>
      <c r="D12784" s="23"/>
    </row>
    <row r="12785">
      <c r="A12785" s="23"/>
      <c r="B12785" s="23"/>
      <c r="C12785" s="23"/>
      <c r="D12785" s="23"/>
    </row>
    <row r="12786">
      <c r="A12786" s="23"/>
      <c r="B12786" s="23"/>
      <c r="C12786" s="23"/>
      <c r="D12786" s="23"/>
    </row>
    <row r="12787">
      <c r="A12787" s="23"/>
      <c r="B12787" s="23"/>
      <c r="C12787" s="23"/>
      <c r="D12787" s="23"/>
    </row>
    <row r="12788">
      <c r="A12788" s="23"/>
      <c r="B12788" s="23"/>
      <c r="C12788" s="23"/>
      <c r="D12788" s="23"/>
    </row>
    <row r="12789">
      <c r="A12789" s="23"/>
      <c r="B12789" s="23"/>
      <c r="C12789" s="23"/>
      <c r="D12789" s="23"/>
    </row>
    <row r="12790">
      <c r="A12790" s="23"/>
      <c r="B12790" s="23"/>
      <c r="C12790" s="23"/>
      <c r="D12790" s="23"/>
    </row>
    <row r="12791">
      <c r="A12791" s="23"/>
      <c r="B12791" s="23"/>
      <c r="C12791" s="23"/>
      <c r="D12791" s="23"/>
    </row>
    <row r="12792">
      <c r="A12792" s="23"/>
      <c r="B12792" s="23"/>
      <c r="C12792" s="23"/>
      <c r="D12792" s="23"/>
    </row>
    <row r="12793">
      <c r="A12793" s="23"/>
      <c r="B12793" s="23"/>
      <c r="C12793" s="23"/>
      <c r="D12793" s="23"/>
    </row>
    <row r="12794">
      <c r="A12794" s="23"/>
      <c r="B12794" s="23"/>
      <c r="C12794" s="23"/>
      <c r="D12794" s="23"/>
    </row>
    <row r="12795">
      <c r="A12795" s="23"/>
      <c r="B12795" s="23"/>
      <c r="C12795" s="23"/>
      <c r="D12795" s="23"/>
    </row>
    <row r="12796">
      <c r="A12796" s="23"/>
      <c r="B12796" s="23"/>
      <c r="C12796" s="23"/>
      <c r="D12796" s="23"/>
    </row>
    <row r="12797">
      <c r="A12797" s="23"/>
      <c r="B12797" s="23"/>
      <c r="C12797" s="23"/>
      <c r="D12797" s="23"/>
    </row>
    <row r="12798">
      <c r="A12798" s="23"/>
      <c r="B12798" s="23"/>
      <c r="C12798" s="23"/>
      <c r="D12798" s="23"/>
    </row>
    <row r="12799">
      <c r="A12799" s="23"/>
      <c r="B12799" s="23"/>
      <c r="C12799" s="23"/>
      <c r="D12799" s="23"/>
    </row>
    <row r="12800">
      <c r="A12800" s="23"/>
      <c r="B12800" s="23"/>
      <c r="C12800" s="23"/>
      <c r="D12800" s="23"/>
    </row>
    <row r="12801">
      <c r="A12801" s="23"/>
      <c r="B12801" s="23"/>
      <c r="C12801" s="23"/>
      <c r="D12801" s="23"/>
    </row>
    <row r="12802">
      <c r="A12802" s="23"/>
      <c r="B12802" s="23"/>
      <c r="C12802" s="23"/>
      <c r="D12802" s="23"/>
    </row>
    <row r="12803">
      <c r="A12803" s="23"/>
      <c r="B12803" s="23"/>
      <c r="C12803" s="23"/>
      <c r="D12803" s="23"/>
    </row>
    <row r="12804">
      <c r="A12804" s="23"/>
      <c r="B12804" s="23"/>
      <c r="C12804" s="23"/>
      <c r="D12804" s="23"/>
    </row>
    <row r="12805">
      <c r="A12805" s="23"/>
      <c r="B12805" s="23"/>
      <c r="C12805" s="23"/>
      <c r="D12805" s="23"/>
    </row>
    <row r="12806">
      <c r="A12806" s="23"/>
      <c r="B12806" s="23"/>
      <c r="C12806" s="23"/>
      <c r="D12806" s="23"/>
    </row>
    <row r="12807">
      <c r="A12807" s="23"/>
      <c r="B12807" s="23"/>
      <c r="C12807" s="23"/>
      <c r="D12807" s="23"/>
    </row>
    <row r="12808">
      <c r="A12808" s="23"/>
      <c r="B12808" s="23"/>
      <c r="C12808" s="23"/>
      <c r="D12808" s="23"/>
    </row>
    <row r="12809">
      <c r="A12809" s="23"/>
      <c r="B12809" s="23"/>
      <c r="C12809" s="23"/>
      <c r="D12809" s="23"/>
    </row>
    <row r="12810">
      <c r="A12810" s="23"/>
      <c r="B12810" s="23"/>
      <c r="C12810" s="23"/>
      <c r="D12810" s="23"/>
    </row>
    <row r="12811">
      <c r="A12811" s="23"/>
      <c r="B12811" s="23"/>
      <c r="C12811" s="23"/>
      <c r="D12811" s="23"/>
    </row>
    <row r="12812">
      <c r="A12812" s="23"/>
      <c r="B12812" s="23"/>
      <c r="C12812" s="23"/>
      <c r="D12812" s="23"/>
    </row>
    <row r="12813">
      <c r="A12813" s="23"/>
      <c r="B12813" s="23"/>
      <c r="C12813" s="23"/>
      <c r="D12813" s="23"/>
    </row>
    <row r="12814">
      <c r="A12814" s="23"/>
      <c r="B12814" s="23"/>
      <c r="C12814" s="23"/>
      <c r="D12814" s="23"/>
    </row>
    <row r="12815">
      <c r="A12815" s="23"/>
      <c r="B12815" s="23"/>
      <c r="C12815" s="23"/>
      <c r="D12815" s="23"/>
    </row>
    <row r="12816">
      <c r="A12816" s="23"/>
      <c r="B12816" s="23"/>
      <c r="C12816" s="23"/>
      <c r="D12816" s="23"/>
    </row>
    <row r="12817">
      <c r="A12817" s="23"/>
      <c r="B12817" s="23"/>
      <c r="C12817" s="23"/>
      <c r="D12817" s="23"/>
    </row>
    <row r="12818">
      <c r="A12818" s="23"/>
      <c r="B12818" s="23"/>
      <c r="C12818" s="23"/>
      <c r="D12818" s="23"/>
    </row>
    <row r="12819">
      <c r="A12819" s="23"/>
      <c r="B12819" s="23"/>
      <c r="C12819" s="23"/>
      <c r="D12819" s="23"/>
    </row>
    <row r="12820">
      <c r="A12820" s="23"/>
      <c r="B12820" s="23"/>
      <c r="C12820" s="23"/>
      <c r="D12820" s="23"/>
    </row>
    <row r="12821">
      <c r="A12821" s="23"/>
      <c r="B12821" s="23"/>
      <c r="C12821" s="23"/>
      <c r="D12821" s="23"/>
    </row>
    <row r="12822">
      <c r="A12822" s="23"/>
      <c r="B12822" s="23"/>
      <c r="C12822" s="23"/>
      <c r="D12822" s="23"/>
    </row>
    <row r="12823">
      <c r="A12823" s="23"/>
      <c r="B12823" s="23"/>
      <c r="C12823" s="23"/>
      <c r="D12823" s="23"/>
    </row>
    <row r="12824">
      <c r="A12824" s="23"/>
      <c r="B12824" s="23"/>
      <c r="C12824" s="23"/>
      <c r="D12824" s="23"/>
    </row>
    <row r="12825">
      <c r="A12825" s="23"/>
      <c r="B12825" s="23"/>
      <c r="C12825" s="23"/>
      <c r="D12825" s="23"/>
    </row>
    <row r="12826">
      <c r="A12826" s="23"/>
      <c r="B12826" s="23"/>
      <c r="C12826" s="23"/>
      <c r="D12826" s="23"/>
    </row>
    <row r="12827">
      <c r="A12827" s="23"/>
      <c r="B12827" s="23"/>
      <c r="C12827" s="23"/>
      <c r="D12827" s="23"/>
    </row>
    <row r="12828">
      <c r="A12828" s="23"/>
      <c r="B12828" s="23"/>
      <c r="C12828" s="23"/>
      <c r="D12828" s="23"/>
    </row>
    <row r="12829">
      <c r="A12829" s="23"/>
      <c r="B12829" s="23"/>
      <c r="C12829" s="23"/>
      <c r="D12829" s="23"/>
    </row>
    <row r="12830">
      <c r="A12830" s="23"/>
      <c r="B12830" s="23"/>
      <c r="C12830" s="23"/>
      <c r="D12830" s="23"/>
    </row>
    <row r="12831">
      <c r="A12831" s="23"/>
      <c r="B12831" s="23"/>
      <c r="C12831" s="23"/>
      <c r="D12831" s="23"/>
    </row>
    <row r="12832">
      <c r="A12832" s="23"/>
      <c r="B12832" s="23"/>
      <c r="C12832" s="23"/>
      <c r="D12832" s="23"/>
    </row>
    <row r="12833">
      <c r="A12833" s="23"/>
      <c r="B12833" s="23"/>
      <c r="C12833" s="23"/>
      <c r="D12833" s="23"/>
    </row>
    <row r="12834">
      <c r="A12834" s="23"/>
      <c r="B12834" s="23"/>
      <c r="C12834" s="23"/>
      <c r="D12834" s="23"/>
    </row>
    <row r="12835">
      <c r="A12835" s="23"/>
      <c r="B12835" s="23"/>
      <c r="C12835" s="23"/>
      <c r="D12835" s="23"/>
    </row>
    <row r="12836">
      <c r="A12836" s="23"/>
      <c r="B12836" s="23"/>
      <c r="C12836" s="23"/>
      <c r="D12836" s="23"/>
    </row>
    <row r="12837">
      <c r="A12837" s="23"/>
      <c r="B12837" s="23"/>
      <c r="C12837" s="23"/>
      <c r="D12837" s="23"/>
    </row>
    <row r="12838">
      <c r="A12838" s="23"/>
      <c r="B12838" s="23"/>
      <c r="C12838" s="23"/>
      <c r="D12838" s="23"/>
    </row>
    <row r="12839">
      <c r="A12839" s="23"/>
      <c r="B12839" s="23"/>
      <c r="C12839" s="23"/>
      <c r="D12839" s="23"/>
    </row>
    <row r="12840">
      <c r="A12840" s="23"/>
      <c r="B12840" s="23"/>
      <c r="C12840" s="23"/>
      <c r="D12840" s="23"/>
    </row>
    <row r="12841">
      <c r="A12841" s="23"/>
      <c r="B12841" s="23"/>
      <c r="C12841" s="23"/>
      <c r="D12841" s="23"/>
    </row>
    <row r="12842">
      <c r="A12842" s="23"/>
      <c r="B12842" s="23"/>
      <c r="C12842" s="23"/>
      <c r="D12842" s="23"/>
    </row>
    <row r="12843">
      <c r="A12843" s="23"/>
      <c r="B12843" s="23"/>
      <c r="C12843" s="23"/>
      <c r="D12843" s="23"/>
    </row>
    <row r="12844">
      <c r="A12844" s="23"/>
      <c r="B12844" s="23"/>
      <c r="C12844" s="23"/>
      <c r="D12844" s="23"/>
    </row>
    <row r="12845">
      <c r="A12845" s="23"/>
      <c r="B12845" s="23"/>
      <c r="C12845" s="23"/>
      <c r="D12845" s="23"/>
    </row>
    <row r="12846">
      <c r="A12846" s="23"/>
      <c r="B12846" s="23"/>
      <c r="C12846" s="23"/>
      <c r="D12846" s="23"/>
    </row>
    <row r="12847">
      <c r="A12847" s="23"/>
      <c r="B12847" s="23"/>
      <c r="C12847" s="23"/>
      <c r="D12847" s="23"/>
    </row>
    <row r="12848">
      <c r="A12848" s="23"/>
      <c r="B12848" s="23"/>
      <c r="C12848" s="23"/>
      <c r="D12848" s="23"/>
    </row>
    <row r="12849">
      <c r="A12849" s="23"/>
      <c r="B12849" s="23"/>
      <c r="C12849" s="23"/>
      <c r="D12849" s="23"/>
    </row>
    <row r="12850">
      <c r="A12850" s="23"/>
      <c r="B12850" s="23"/>
      <c r="C12850" s="23"/>
      <c r="D12850" s="23"/>
    </row>
    <row r="12851">
      <c r="A12851" s="23"/>
      <c r="B12851" s="23"/>
      <c r="C12851" s="23"/>
      <c r="D12851" s="23"/>
    </row>
    <row r="12852">
      <c r="A12852" s="23"/>
      <c r="B12852" s="23"/>
      <c r="C12852" s="23"/>
      <c r="D12852" s="23"/>
    </row>
    <row r="12853">
      <c r="A12853" s="23"/>
      <c r="B12853" s="23"/>
      <c r="C12853" s="23"/>
      <c r="D12853" s="23"/>
    </row>
    <row r="12854">
      <c r="A12854" s="23"/>
      <c r="B12854" s="23"/>
      <c r="C12854" s="23"/>
      <c r="D12854" s="23"/>
    </row>
    <row r="12855">
      <c r="A12855" s="23"/>
      <c r="B12855" s="23"/>
      <c r="C12855" s="23"/>
      <c r="D12855" s="23"/>
    </row>
    <row r="12856">
      <c r="A12856" s="23"/>
      <c r="B12856" s="23"/>
      <c r="C12856" s="23"/>
      <c r="D12856" s="23"/>
    </row>
    <row r="12857">
      <c r="A12857" s="23"/>
      <c r="B12857" s="23"/>
      <c r="C12857" s="23"/>
      <c r="D12857" s="23"/>
    </row>
    <row r="12858">
      <c r="A12858" s="23"/>
      <c r="B12858" s="23"/>
      <c r="C12858" s="23"/>
      <c r="D12858" s="23"/>
    </row>
    <row r="12859">
      <c r="A12859" s="23"/>
      <c r="B12859" s="23"/>
      <c r="C12859" s="23"/>
      <c r="D12859" s="23"/>
    </row>
    <row r="12860">
      <c r="A12860" s="23"/>
      <c r="B12860" s="23"/>
      <c r="C12860" s="23"/>
      <c r="D12860" s="23"/>
    </row>
    <row r="12861">
      <c r="A12861" s="23"/>
      <c r="B12861" s="23"/>
      <c r="C12861" s="23"/>
      <c r="D12861" s="23"/>
    </row>
    <row r="12862">
      <c r="A12862" s="23"/>
      <c r="B12862" s="23"/>
      <c r="C12862" s="23"/>
      <c r="D12862" s="23"/>
    </row>
    <row r="12863">
      <c r="A12863" s="23"/>
      <c r="B12863" s="23"/>
      <c r="C12863" s="23"/>
      <c r="D12863" s="23"/>
    </row>
    <row r="12864">
      <c r="A12864" s="23"/>
      <c r="B12864" s="23"/>
      <c r="C12864" s="23"/>
      <c r="D12864" s="23"/>
    </row>
    <row r="12865">
      <c r="A12865" s="23"/>
      <c r="B12865" s="23"/>
      <c r="C12865" s="23"/>
      <c r="D12865" s="23"/>
    </row>
    <row r="12866">
      <c r="A12866" s="23"/>
      <c r="B12866" s="23"/>
      <c r="C12866" s="23"/>
      <c r="D12866" s="23"/>
    </row>
    <row r="12867">
      <c r="A12867" s="23"/>
      <c r="B12867" s="23"/>
      <c r="C12867" s="23"/>
      <c r="D12867" s="23"/>
    </row>
    <row r="12868">
      <c r="A12868" s="23"/>
      <c r="B12868" s="23"/>
      <c r="C12868" s="23"/>
      <c r="D12868" s="23"/>
    </row>
    <row r="12869">
      <c r="A12869" s="23"/>
      <c r="B12869" s="23"/>
      <c r="C12869" s="23"/>
      <c r="D12869" s="23"/>
    </row>
    <row r="12870">
      <c r="A12870" s="23"/>
      <c r="B12870" s="23"/>
      <c r="C12870" s="23"/>
      <c r="D12870" s="23"/>
    </row>
    <row r="12871">
      <c r="A12871" s="23"/>
      <c r="B12871" s="23"/>
      <c r="C12871" s="23"/>
      <c r="D12871" s="23"/>
    </row>
    <row r="12872">
      <c r="A12872" s="23"/>
      <c r="B12872" s="23"/>
      <c r="C12872" s="23"/>
      <c r="D12872" s="23"/>
    </row>
    <row r="12873">
      <c r="A12873" s="23"/>
      <c r="B12873" s="23"/>
      <c r="C12873" s="23"/>
      <c r="D12873" s="23"/>
    </row>
    <row r="12874">
      <c r="A12874" s="23"/>
      <c r="B12874" s="23"/>
      <c r="C12874" s="23"/>
      <c r="D12874" s="23"/>
    </row>
    <row r="12875">
      <c r="A12875" s="23"/>
      <c r="B12875" s="23"/>
      <c r="C12875" s="23"/>
      <c r="D12875" s="23"/>
    </row>
    <row r="12876">
      <c r="A12876" s="23"/>
      <c r="B12876" s="23"/>
      <c r="C12876" s="23"/>
      <c r="D12876" s="23"/>
    </row>
    <row r="12877">
      <c r="A12877" s="23"/>
      <c r="B12877" s="23"/>
      <c r="C12877" s="23"/>
      <c r="D12877" s="23"/>
    </row>
    <row r="12878">
      <c r="A12878" s="23"/>
      <c r="B12878" s="23"/>
      <c r="C12878" s="23"/>
      <c r="D12878" s="23"/>
    </row>
    <row r="12879">
      <c r="A12879" s="23"/>
      <c r="B12879" s="23"/>
      <c r="C12879" s="23"/>
      <c r="D12879" s="23"/>
    </row>
    <row r="12880">
      <c r="A12880" s="23"/>
      <c r="B12880" s="23"/>
      <c r="C12880" s="23"/>
      <c r="D12880" s="23"/>
    </row>
    <row r="12881">
      <c r="A12881" s="23"/>
      <c r="B12881" s="23"/>
      <c r="C12881" s="23"/>
      <c r="D12881" s="23"/>
    </row>
    <row r="12882">
      <c r="A12882" s="23"/>
      <c r="B12882" s="23"/>
      <c r="C12882" s="23"/>
      <c r="D12882" s="23"/>
    </row>
    <row r="12883">
      <c r="A12883" s="23"/>
      <c r="B12883" s="23"/>
      <c r="C12883" s="23"/>
      <c r="D12883" s="23"/>
    </row>
    <row r="12884">
      <c r="A12884" s="23"/>
      <c r="B12884" s="23"/>
      <c r="C12884" s="23"/>
      <c r="D12884" s="23"/>
    </row>
    <row r="12885">
      <c r="A12885" s="23"/>
      <c r="B12885" s="23"/>
      <c r="C12885" s="23"/>
      <c r="D12885" s="23"/>
    </row>
    <row r="12886">
      <c r="A12886" s="23"/>
      <c r="B12886" s="23"/>
      <c r="C12886" s="23"/>
      <c r="D12886" s="23"/>
    </row>
    <row r="12887">
      <c r="A12887" s="23"/>
      <c r="B12887" s="23"/>
      <c r="C12887" s="23"/>
      <c r="D12887" s="23"/>
    </row>
    <row r="12888">
      <c r="A12888" s="23"/>
      <c r="B12888" s="23"/>
      <c r="C12888" s="23"/>
      <c r="D12888" s="23"/>
    </row>
    <row r="12889">
      <c r="A12889" s="23"/>
      <c r="B12889" s="23"/>
      <c r="C12889" s="23"/>
      <c r="D12889" s="23"/>
    </row>
    <row r="12890">
      <c r="A12890" s="23"/>
      <c r="B12890" s="23"/>
      <c r="C12890" s="23"/>
      <c r="D12890" s="23"/>
    </row>
    <row r="12891">
      <c r="A12891" s="23"/>
      <c r="B12891" s="23"/>
      <c r="C12891" s="23"/>
      <c r="D12891" s="23"/>
    </row>
    <row r="12892">
      <c r="A12892" s="23"/>
      <c r="B12892" s="23"/>
      <c r="C12892" s="23"/>
      <c r="D12892" s="23"/>
    </row>
    <row r="12893">
      <c r="A12893" s="23"/>
      <c r="B12893" s="23"/>
      <c r="C12893" s="23"/>
      <c r="D12893" s="23"/>
    </row>
    <row r="12894">
      <c r="A12894" s="23"/>
      <c r="B12894" s="23"/>
      <c r="C12894" s="23"/>
      <c r="D12894" s="23"/>
    </row>
    <row r="12895">
      <c r="A12895" s="23"/>
      <c r="B12895" s="23"/>
      <c r="C12895" s="23"/>
      <c r="D12895" s="23"/>
    </row>
    <row r="12896">
      <c r="A12896" s="23"/>
      <c r="B12896" s="23"/>
      <c r="C12896" s="23"/>
      <c r="D12896" s="23"/>
    </row>
    <row r="12897">
      <c r="A12897" s="23"/>
      <c r="B12897" s="23"/>
      <c r="C12897" s="23"/>
      <c r="D12897" s="23"/>
    </row>
    <row r="12898">
      <c r="A12898" s="23"/>
      <c r="B12898" s="23"/>
      <c r="C12898" s="23"/>
      <c r="D12898" s="23"/>
    </row>
    <row r="12899">
      <c r="A12899" s="23"/>
      <c r="B12899" s="23"/>
      <c r="C12899" s="23"/>
      <c r="D12899" s="23"/>
    </row>
    <row r="12900">
      <c r="A12900" s="23"/>
      <c r="B12900" s="23"/>
      <c r="C12900" s="23"/>
      <c r="D12900" s="23"/>
    </row>
    <row r="12901">
      <c r="A12901" s="23"/>
      <c r="B12901" s="23"/>
      <c r="C12901" s="23"/>
      <c r="D12901" s="23"/>
    </row>
    <row r="12902">
      <c r="A12902" s="23"/>
      <c r="B12902" s="23"/>
      <c r="C12902" s="23"/>
      <c r="D12902" s="23"/>
    </row>
    <row r="12903">
      <c r="A12903" s="23"/>
      <c r="B12903" s="23"/>
      <c r="C12903" s="23"/>
      <c r="D12903" s="23"/>
    </row>
    <row r="12904">
      <c r="A12904" s="23"/>
      <c r="B12904" s="23"/>
      <c r="C12904" s="23"/>
      <c r="D12904" s="23"/>
    </row>
    <row r="12905">
      <c r="A12905" s="23"/>
      <c r="B12905" s="23"/>
      <c r="C12905" s="23"/>
      <c r="D12905" s="23"/>
    </row>
    <row r="12906">
      <c r="A12906" s="23"/>
      <c r="B12906" s="23"/>
      <c r="C12906" s="23"/>
      <c r="D12906" s="23"/>
    </row>
    <row r="12907">
      <c r="A12907" s="23"/>
      <c r="B12907" s="23"/>
      <c r="C12907" s="23"/>
      <c r="D12907" s="23"/>
    </row>
    <row r="12908">
      <c r="A12908" s="23"/>
      <c r="B12908" s="23"/>
      <c r="C12908" s="23"/>
      <c r="D12908" s="23"/>
    </row>
    <row r="12909">
      <c r="A12909" s="23"/>
      <c r="B12909" s="23"/>
      <c r="C12909" s="23"/>
      <c r="D12909" s="23"/>
    </row>
    <row r="12910">
      <c r="A12910" s="23"/>
      <c r="B12910" s="23"/>
      <c r="C12910" s="23"/>
      <c r="D12910" s="23"/>
    </row>
    <row r="12911">
      <c r="A12911" s="23"/>
      <c r="B12911" s="23"/>
      <c r="C12911" s="23"/>
      <c r="D12911" s="23"/>
    </row>
    <row r="12912">
      <c r="A12912" s="23"/>
      <c r="B12912" s="23"/>
      <c r="C12912" s="23"/>
      <c r="D12912" s="23"/>
    </row>
    <row r="12913">
      <c r="A12913" s="23"/>
      <c r="B12913" s="23"/>
      <c r="C12913" s="23"/>
      <c r="D12913" s="23"/>
    </row>
    <row r="12914">
      <c r="A12914" s="23"/>
      <c r="B12914" s="23"/>
      <c r="C12914" s="23"/>
      <c r="D12914" s="23"/>
    </row>
    <row r="12915">
      <c r="A12915" s="23"/>
      <c r="B12915" s="23"/>
      <c r="C12915" s="23"/>
      <c r="D12915" s="23"/>
    </row>
    <row r="12916">
      <c r="A12916" s="23"/>
      <c r="B12916" s="23"/>
      <c r="C12916" s="23"/>
      <c r="D12916" s="23"/>
    </row>
    <row r="12917">
      <c r="A12917" s="23"/>
      <c r="B12917" s="23"/>
      <c r="C12917" s="23"/>
      <c r="D12917" s="23"/>
    </row>
    <row r="12918">
      <c r="A12918" s="23"/>
      <c r="B12918" s="23"/>
      <c r="C12918" s="23"/>
      <c r="D12918" s="23"/>
    </row>
    <row r="12919">
      <c r="A12919" s="23"/>
      <c r="B12919" s="23"/>
      <c r="C12919" s="23"/>
      <c r="D12919" s="23"/>
    </row>
    <row r="12920">
      <c r="A12920" s="23"/>
      <c r="B12920" s="23"/>
      <c r="C12920" s="23"/>
      <c r="D12920" s="23"/>
    </row>
    <row r="12921">
      <c r="A12921" s="23"/>
      <c r="B12921" s="23"/>
      <c r="C12921" s="23"/>
      <c r="D12921" s="23"/>
    </row>
    <row r="12922">
      <c r="A12922" s="23"/>
      <c r="B12922" s="23"/>
      <c r="C12922" s="23"/>
      <c r="D12922" s="23"/>
    </row>
    <row r="12923">
      <c r="A12923" s="23"/>
      <c r="B12923" s="23"/>
      <c r="C12923" s="23"/>
      <c r="D12923" s="23"/>
    </row>
    <row r="12924">
      <c r="A12924" s="23"/>
      <c r="B12924" s="23"/>
      <c r="C12924" s="23"/>
      <c r="D12924" s="23"/>
    </row>
    <row r="12925">
      <c r="A12925" s="23"/>
      <c r="B12925" s="23"/>
      <c r="C12925" s="23"/>
      <c r="D12925" s="23"/>
    </row>
    <row r="12926">
      <c r="A12926" s="23"/>
      <c r="B12926" s="23"/>
      <c r="C12926" s="23"/>
      <c r="D12926" s="23"/>
    </row>
    <row r="12927">
      <c r="A12927" s="23"/>
      <c r="B12927" s="23"/>
      <c r="C12927" s="23"/>
      <c r="D12927" s="23"/>
    </row>
    <row r="12928">
      <c r="A12928" s="23"/>
      <c r="B12928" s="23"/>
      <c r="C12928" s="23"/>
      <c r="D12928" s="23"/>
    </row>
    <row r="12929">
      <c r="A12929" s="23"/>
      <c r="B12929" s="23"/>
      <c r="C12929" s="23"/>
      <c r="D12929" s="23"/>
    </row>
    <row r="12930">
      <c r="A12930" s="23"/>
      <c r="B12930" s="23"/>
      <c r="C12930" s="23"/>
      <c r="D12930" s="23"/>
    </row>
    <row r="12931">
      <c r="A12931" s="23"/>
      <c r="B12931" s="23"/>
      <c r="C12931" s="23"/>
      <c r="D12931" s="23"/>
    </row>
    <row r="12932">
      <c r="A12932" s="23"/>
      <c r="B12932" s="23"/>
      <c r="C12932" s="23"/>
      <c r="D12932" s="23"/>
    </row>
    <row r="12933">
      <c r="A12933" s="23"/>
      <c r="B12933" s="23"/>
      <c r="C12933" s="23"/>
      <c r="D12933" s="23"/>
    </row>
    <row r="12934">
      <c r="A12934" s="23"/>
      <c r="B12934" s="23"/>
      <c r="C12934" s="23"/>
      <c r="D12934" s="23"/>
    </row>
    <row r="12935">
      <c r="A12935" s="23"/>
      <c r="B12935" s="23"/>
      <c r="C12935" s="23"/>
      <c r="D12935" s="23"/>
    </row>
    <row r="12936">
      <c r="A12936" s="23"/>
      <c r="B12936" s="23"/>
      <c r="C12936" s="23"/>
      <c r="D12936" s="23"/>
    </row>
    <row r="12937">
      <c r="A12937" s="23"/>
      <c r="B12937" s="23"/>
      <c r="C12937" s="23"/>
      <c r="D12937" s="23"/>
    </row>
    <row r="12938">
      <c r="A12938" s="23"/>
      <c r="B12938" s="23"/>
      <c r="C12938" s="23"/>
      <c r="D12938" s="23"/>
    </row>
    <row r="12939">
      <c r="A12939" s="23"/>
      <c r="B12939" s="23"/>
      <c r="C12939" s="23"/>
      <c r="D12939" s="23"/>
    </row>
    <row r="12940">
      <c r="A12940" s="23"/>
      <c r="B12940" s="23"/>
      <c r="C12940" s="23"/>
      <c r="D12940" s="23"/>
    </row>
    <row r="12941">
      <c r="A12941" s="23"/>
      <c r="B12941" s="23"/>
      <c r="C12941" s="23"/>
      <c r="D12941" s="23"/>
    </row>
    <row r="12942">
      <c r="A12942" s="23"/>
      <c r="B12942" s="23"/>
      <c r="C12942" s="23"/>
      <c r="D12942" s="23"/>
    </row>
    <row r="12943">
      <c r="A12943" s="23"/>
      <c r="B12943" s="23"/>
      <c r="C12943" s="23"/>
      <c r="D12943" s="23"/>
    </row>
    <row r="12944">
      <c r="A12944" s="23"/>
      <c r="B12944" s="23"/>
      <c r="C12944" s="23"/>
      <c r="D12944" s="23"/>
    </row>
    <row r="12945">
      <c r="A12945" s="23"/>
      <c r="B12945" s="23"/>
      <c r="C12945" s="23"/>
      <c r="D12945" s="23"/>
    </row>
    <row r="12946">
      <c r="A12946" s="23"/>
      <c r="B12946" s="23"/>
      <c r="C12946" s="23"/>
      <c r="D12946" s="23"/>
    </row>
    <row r="12947">
      <c r="A12947" s="23"/>
      <c r="B12947" s="23"/>
      <c r="C12947" s="23"/>
      <c r="D12947" s="23"/>
    </row>
    <row r="12948">
      <c r="A12948" s="23"/>
      <c r="B12948" s="23"/>
      <c r="C12948" s="23"/>
      <c r="D12948" s="23"/>
    </row>
    <row r="12949">
      <c r="A12949" s="23"/>
      <c r="B12949" s="23"/>
      <c r="C12949" s="23"/>
      <c r="D12949" s="23"/>
    </row>
    <row r="12950">
      <c r="A12950" s="23"/>
      <c r="B12950" s="23"/>
      <c r="C12950" s="23"/>
      <c r="D12950" s="23"/>
    </row>
    <row r="12951">
      <c r="A12951" s="23"/>
      <c r="B12951" s="23"/>
      <c r="C12951" s="23"/>
      <c r="D12951" s="23"/>
    </row>
    <row r="12952">
      <c r="A12952" s="23"/>
      <c r="B12952" s="23"/>
      <c r="C12952" s="23"/>
      <c r="D12952" s="23"/>
    </row>
    <row r="12953">
      <c r="A12953" s="23"/>
      <c r="B12953" s="23"/>
      <c r="C12953" s="23"/>
      <c r="D12953" s="23"/>
    </row>
    <row r="12954">
      <c r="A12954" s="23"/>
      <c r="B12954" s="23"/>
      <c r="C12954" s="23"/>
      <c r="D12954" s="23"/>
    </row>
    <row r="12955">
      <c r="A12955" s="23"/>
      <c r="B12955" s="23"/>
      <c r="C12955" s="23"/>
      <c r="D12955" s="23"/>
    </row>
    <row r="12956">
      <c r="A12956" s="23"/>
      <c r="B12956" s="23"/>
      <c r="C12956" s="23"/>
      <c r="D12956" s="23"/>
    </row>
    <row r="12957">
      <c r="A12957" s="23"/>
      <c r="B12957" s="23"/>
      <c r="C12957" s="23"/>
      <c r="D12957" s="23"/>
    </row>
    <row r="12958">
      <c r="A12958" s="23"/>
      <c r="B12958" s="23"/>
      <c r="C12958" s="23"/>
      <c r="D12958" s="23"/>
    </row>
    <row r="12959">
      <c r="A12959" s="23"/>
      <c r="B12959" s="23"/>
      <c r="C12959" s="23"/>
      <c r="D12959" s="23"/>
    </row>
    <row r="12960">
      <c r="A12960" s="23"/>
      <c r="B12960" s="23"/>
      <c r="C12960" s="23"/>
      <c r="D12960" s="23"/>
    </row>
    <row r="12961">
      <c r="A12961" s="23"/>
      <c r="B12961" s="23"/>
      <c r="C12961" s="23"/>
      <c r="D12961" s="23"/>
    </row>
    <row r="12962">
      <c r="A12962" s="23"/>
      <c r="B12962" s="23"/>
      <c r="C12962" s="23"/>
      <c r="D12962" s="23"/>
    </row>
    <row r="12963">
      <c r="A12963" s="23"/>
      <c r="B12963" s="23"/>
      <c r="C12963" s="23"/>
      <c r="D12963" s="23"/>
    </row>
    <row r="12964">
      <c r="A12964" s="23"/>
      <c r="B12964" s="23"/>
      <c r="C12964" s="23"/>
      <c r="D12964" s="23"/>
    </row>
    <row r="12965">
      <c r="A12965" s="23"/>
      <c r="B12965" s="23"/>
      <c r="C12965" s="23"/>
      <c r="D12965" s="23"/>
    </row>
    <row r="12966">
      <c r="A12966" s="23"/>
      <c r="B12966" s="23"/>
      <c r="C12966" s="23"/>
      <c r="D12966" s="23"/>
    </row>
    <row r="12967">
      <c r="A12967" s="23"/>
      <c r="B12967" s="23"/>
      <c r="C12967" s="23"/>
      <c r="D12967" s="23"/>
    </row>
    <row r="12968">
      <c r="A12968" s="23"/>
      <c r="B12968" s="23"/>
      <c r="C12968" s="23"/>
      <c r="D12968" s="23"/>
    </row>
    <row r="12969">
      <c r="A12969" s="23"/>
      <c r="B12969" s="23"/>
      <c r="C12969" s="23"/>
      <c r="D12969" s="23"/>
    </row>
    <row r="12970">
      <c r="A12970" s="23"/>
      <c r="B12970" s="23"/>
      <c r="C12970" s="23"/>
      <c r="D12970" s="23"/>
    </row>
    <row r="12971">
      <c r="A12971" s="23"/>
      <c r="B12971" s="23"/>
      <c r="C12971" s="23"/>
      <c r="D12971" s="23"/>
    </row>
    <row r="12972">
      <c r="A12972" s="23"/>
      <c r="B12972" s="23"/>
      <c r="C12972" s="23"/>
      <c r="D12972" s="23"/>
    </row>
    <row r="12973">
      <c r="A12973" s="23"/>
      <c r="B12973" s="23"/>
      <c r="C12973" s="23"/>
      <c r="D12973" s="23"/>
    </row>
    <row r="12974">
      <c r="A12974" s="23"/>
      <c r="B12974" s="23"/>
      <c r="C12974" s="23"/>
      <c r="D12974" s="23"/>
    </row>
    <row r="12975">
      <c r="A12975" s="23"/>
      <c r="B12975" s="23"/>
      <c r="C12975" s="23"/>
      <c r="D12975" s="23"/>
    </row>
    <row r="12976">
      <c r="A12976" s="23"/>
      <c r="B12976" s="23"/>
      <c r="C12976" s="23"/>
      <c r="D12976" s="23"/>
    </row>
    <row r="12977">
      <c r="A12977" s="23"/>
      <c r="B12977" s="23"/>
      <c r="C12977" s="23"/>
      <c r="D12977" s="23"/>
    </row>
    <row r="12978">
      <c r="A12978" s="23"/>
      <c r="B12978" s="23"/>
      <c r="C12978" s="23"/>
      <c r="D12978" s="23"/>
    </row>
    <row r="12979">
      <c r="A12979" s="23"/>
      <c r="B12979" s="23"/>
      <c r="C12979" s="23"/>
      <c r="D12979" s="23"/>
    </row>
    <row r="12980">
      <c r="A12980" s="23"/>
      <c r="B12980" s="23"/>
      <c r="C12980" s="23"/>
      <c r="D12980" s="23"/>
    </row>
    <row r="12981">
      <c r="A12981" s="23"/>
      <c r="B12981" s="23"/>
      <c r="C12981" s="23"/>
      <c r="D12981" s="23"/>
    </row>
    <row r="12982">
      <c r="A12982" s="23"/>
      <c r="B12982" s="23"/>
      <c r="C12982" s="23"/>
      <c r="D12982" s="23"/>
    </row>
    <row r="12983">
      <c r="A12983" s="23"/>
      <c r="B12983" s="23"/>
      <c r="C12983" s="23"/>
      <c r="D12983" s="23"/>
    </row>
    <row r="12984">
      <c r="A12984" s="23"/>
      <c r="B12984" s="23"/>
      <c r="C12984" s="23"/>
      <c r="D12984" s="23"/>
    </row>
    <row r="12985">
      <c r="A12985" s="23"/>
      <c r="B12985" s="23"/>
      <c r="C12985" s="23"/>
      <c r="D12985" s="23"/>
    </row>
    <row r="12986">
      <c r="A12986" s="23"/>
      <c r="B12986" s="23"/>
      <c r="C12986" s="23"/>
      <c r="D12986" s="23"/>
    </row>
    <row r="12987">
      <c r="A12987" s="23"/>
      <c r="B12987" s="23"/>
      <c r="C12987" s="23"/>
      <c r="D12987" s="23"/>
    </row>
    <row r="12988">
      <c r="A12988" s="23"/>
      <c r="B12988" s="23"/>
      <c r="C12988" s="23"/>
      <c r="D12988" s="23"/>
    </row>
    <row r="12989">
      <c r="A12989" s="23"/>
      <c r="B12989" s="23"/>
      <c r="C12989" s="23"/>
      <c r="D12989" s="23"/>
    </row>
    <row r="12990">
      <c r="A12990" s="23"/>
      <c r="B12990" s="23"/>
      <c r="C12990" s="23"/>
      <c r="D12990" s="23"/>
    </row>
    <row r="12991">
      <c r="A12991" s="23"/>
      <c r="B12991" s="23"/>
      <c r="C12991" s="23"/>
      <c r="D12991" s="23"/>
    </row>
    <row r="12992">
      <c r="A12992" s="23"/>
      <c r="B12992" s="23"/>
      <c r="C12992" s="23"/>
      <c r="D12992" s="23"/>
    </row>
    <row r="12993">
      <c r="A12993" s="23"/>
      <c r="B12993" s="23"/>
      <c r="C12993" s="23"/>
      <c r="D12993" s="23"/>
    </row>
    <row r="12994">
      <c r="A12994" s="23"/>
      <c r="B12994" s="23"/>
      <c r="C12994" s="23"/>
      <c r="D12994" s="23"/>
    </row>
    <row r="12995">
      <c r="A12995" s="23"/>
      <c r="B12995" s="23"/>
      <c r="C12995" s="23"/>
      <c r="D12995" s="23"/>
    </row>
    <row r="12996">
      <c r="A12996" s="23"/>
      <c r="B12996" s="23"/>
      <c r="C12996" s="23"/>
      <c r="D12996" s="23"/>
    </row>
    <row r="12997">
      <c r="A12997" s="23"/>
      <c r="B12997" s="23"/>
      <c r="C12997" s="23"/>
      <c r="D12997" s="23"/>
    </row>
    <row r="12998">
      <c r="A12998" s="23"/>
      <c r="B12998" s="23"/>
      <c r="C12998" s="23"/>
      <c r="D12998" s="23"/>
    </row>
    <row r="12999">
      <c r="A12999" s="23"/>
      <c r="B12999" s="23"/>
      <c r="C12999" s="23"/>
      <c r="D12999" s="23"/>
    </row>
    <row r="13000">
      <c r="A13000" s="23"/>
      <c r="B13000" s="23"/>
      <c r="C13000" s="23"/>
      <c r="D13000" s="23"/>
    </row>
    <row r="13001">
      <c r="A13001" s="23"/>
      <c r="B13001" s="23"/>
      <c r="C13001" s="23"/>
      <c r="D13001" s="23"/>
    </row>
    <row r="13002">
      <c r="A13002" s="23"/>
      <c r="B13002" s="23"/>
      <c r="C13002" s="23"/>
      <c r="D13002" s="23"/>
    </row>
    <row r="13003">
      <c r="A13003" s="23"/>
      <c r="B13003" s="23"/>
      <c r="C13003" s="23"/>
      <c r="D13003" s="23"/>
    </row>
    <row r="13004">
      <c r="A13004" s="23"/>
      <c r="B13004" s="23"/>
      <c r="C13004" s="23"/>
      <c r="D13004" s="23"/>
    </row>
    <row r="13005">
      <c r="A13005" s="23"/>
      <c r="B13005" s="23"/>
      <c r="C13005" s="23"/>
      <c r="D13005" s="23"/>
    </row>
    <row r="13006">
      <c r="A13006" s="23"/>
      <c r="B13006" s="23"/>
      <c r="C13006" s="23"/>
      <c r="D13006" s="23"/>
    </row>
    <row r="13007">
      <c r="A13007" s="23"/>
      <c r="B13007" s="23"/>
      <c r="C13007" s="23"/>
      <c r="D13007" s="23"/>
    </row>
    <row r="13008">
      <c r="A13008" s="23"/>
      <c r="B13008" s="23"/>
      <c r="C13008" s="23"/>
      <c r="D13008" s="23"/>
    </row>
    <row r="13009">
      <c r="A13009" s="23"/>
      <c r="B13009" s="23"/>
      <c r="C13009" s="23"/>
      <c r="D13009" s="23"/>
    </row>
    <row r="13010">
      <c r="A13010" s="23"/>
      <c r="B13010" s="23"/>
      <c r="C13010" s="23"/>
      <c r="D13010" s="23"/>
    </row>
    <row r="13011">
      <c r="A13011" s="23"/>
      <c r="B13011" s="23"/>
      <c r="C13011" s="23"/>
      <c r="D13011" s="23"/>
    </row>
    <row r="13012">
      <c r="A13012" s="23"/>
      <c r="B13012" s="23"/>
      <c r="C13012" s="23"/>
      <c r="D13012" s="23"/>
    </row>
    <row r="13013">
      <c r="A13013" s="23"/>
      <c r="B13013" s="23"/>
      <c r="C13013" s="23"/>
      <c r="D13013" s="23"/>
    </row>
    <row r="13014">
      <c r="A13014" s="23"/>
      <c r="B13014" s="23"/>
      <c r="C13014" s="23"/>
      <c r="D13014" s="23"/>
    </row>
    <row r="13015">
      <c r="A13015" s="23"/>
      <c r="B13015" s="23"/>
      <c r="C13015" s="23"/>
      <c r="D13015" s="23"/>
    </row>
    <row r="13016">
      <c r="A13016" s="23"/>
      <c r="B13016" s="23"/>
      <c r="C13016" s="23"/>
      <c r="D13016" s="23"/>
    </row>
    <row r="13017">
      <c r="A13017" s="23"/>
      <c r="B13017" s="23"/>
      <c r="C13017" s="23"/>
      <c r="D13017" s="23"/>
    </row>
    <row r="13018">
      <c r="A13018" s="23"/>
      <c r="B13018" s="23"/>
      <c r="C13018" s="23"/>
      <c r="D13018" s="23"/>
    </row>
    <row r="13019">
      <c r="A13019" s="23"/>
      <c r="B13019" s="23"/>
      <c r="C13019" s="23"/>
      <c r="D13019" s="23"/>
    </row>
    <row r="13020">
      <c r="A13020" s="23"/>
      <c r="B13020" s="23"/>
      <c r="C13020" s="23"/>
      <c r="D13020" s="23"/>
    </row>
    <row r="13021">
      <c r="A13021" s="23"/>
      <c r="B13021" s="23"/>
      <c r="C13021" s="23"/>
      <c r="D13021" s="23"/>
    </row>
    <row r="13022">
      <c r="A13022" s="23"/>
      <c r="B13022" s="23"/>
      <c r="C13022" s="23"/>
      <c r="D13022" s="23"/>
    </row>
    <row r="13023">
      <c r="A13023" s="23"/>
      <c r="B13023" s="23"/>
      <c r="C13023" s="23"/>
      <c r="D13023" s="23"/>
    </row>
    <row r="13024">
      <c r="A13024" s="23"/>
      <c r="B13024" s="23"/>
      <c r="C13024" s="23"/>
      <c r="D13024" s="23"/>
    </row>
    <row r="13025">
      <c r="A13025" s="23"/>
      <c r="B13025" s="23"/>
      <c r="C13025" s="23"/>
      <c r="D13025" s="23"/>
    </row>
    <row r="13026">
      <c r="A13026" s="23"/>
      <c r="B13026" s="23"/>
      <c r="C13026" s="23"/>
      <c r="D13026" s="23"/>
    </row>
    <row r="13027">
      <c r="A13027" s="23"/>
      <c r="B13027" s="23"/>
      <c r="C13027" s="23"/>
      <c r="D13027" s="23"/>
    </row>
    <row r="13028">
      <c r="A13028" s="23"/>
      <c r="B13028" s="23"/>
      <c r="C13028" s="23"/>
      <c r="D13028" s="23"/>
    </row>
    <row r="13029">
      <c r="A13029" s="23"/>
      <c r="B13029" s="23"/>
      <c r="C13029" s="23"/>
      <c r="D13029" s="23"/>
    </row>
    <row r="13030">
      <c r="A13030" s="23"/>
      <c r="B13030" s="23"/>
      <c r="C13030" s="23"/>
      <c r="D13030" s="23"/>
    </row>
    <row r="13031">
      <c r="A13031" s="23"/>
      <c r="B13031" s="23"/>
      <c r="C13031" s="23"/>
      <c r="D13031" s="23"/>
    </row>
    <row r="13032">
      <c r="A13032" s="23"/>
      <c r="B13032" s="23"/>
      <c r="C13032" s="23"/>
      <c r="D13032" s="23"/>
    </row>
    <row r="13033">
      <c r="A13033" s="23"/>
      <c r="B13033" s="23"/>
      <c r="C13033" s="23"/>
      <c r="D13033" s="23"/>
    </row>
    <row r="13034">
      <c r="A13034" s="23"/>
      <c r="B13034" s="23"/>
      <c r="C13034" s="23"/>
      <c r="D13034" s="23"/>
    </row>
    <row r="13035">
      <c r="A13035" s="23"/>
      <c r="B13035" s="23"/>
      <c r="C13035" s="23"/>
      <c r="D13035" s="23"/>
    </row>
    <row r="13036">
      <c r="A13036" s="23"/>
      <c r="B13036" s="23"/>
      <c r="C13036" s="23"/>
      <c r="D13036" s="23"/>
    </row>
    <row r="13037">
      <c r="A13037" s="23"/>
      <c r="B13037" s="23"/>
      <c r="C13037" s="23"/>
      <c r="D13037" s="23"/>
    </row>
    <row r="13038">
      <c r="A13038" s="23"/>
      <c r="B13038" s="23"/>
      <c r="C13038" s="23"/>
      <c r="D13038" s="23"/>
    </row>
    <row r="13039">
      <c r="A13039" s="23"/>
      <c r="B13039" s="23"/>
      <c r="C13039" s="23"/>
      <c r="D13039" s="23"/>
    </row>
    <row r="13040">
      <c r="A13040" s="23"/>
      <c r="B13040" s="23"/>
      <c r="C13040" s="23"/>
      <c r="D13040" s="23"/>
    </row>
    <row r="13041">
      <c r="A13041" s="23"/>
      <c r="B13041" s="23"/>
      <c r="C13041" s="23"/>
      <c r="D13041" s="23"/>
    </row>
    <row r="13042">
      <c r="A13042" s="23"/>
      <c r="B13042" s="23"/>
      <c r="C13042" s="23"/>
      <c r="D13042" s="23"/>
    </row>
    <row r="13043">
      <c r="A13043" s="23"/>
      <c r="B13043" s="23"/>
      <c r="C13043" s="23"/>
      <c r="D13043" s="23"/>
    </row>
    <row r="13044">
      <c r="A13044" s="23"/>
      <c r="B13044" s="23"/>
      <c r="C13044" s="23"/>
      <c r="D13044" s="23"/>
    </row>
    <row r="13045">
      <c r="A13045" s="23"/>
      <c r="B13045" s="23"/>
      <c r="C13045" s="23"/>
      <c r="D13045" s="23"/>
    </row>
    <row r="13046">
      <c r="A13046" s="23"/>
      <c r="B13046" s="23"/>
      <c r="C13046" s="23"/>
      <c r="D13046" s="23"/>
    </row>
    <row r="13047">
      <c r="A13047" s="23"/>
      <c r="B13047" s="23"/>
      <c r="C13047" s="23"/>
      <c r="D13047" s="23"/>
    </row>
    <row r="13048">
      <c r="A13048" s="23"/>
      <c r="B13048" s="23"/>
      <c r="C13048" s="23"/>
      <c r="D13048" s="23"/>
    </row>
    <row r="13049">
      <c r="A13049" s="23"/>
      <c r="B13049" s="23"/>
      <c r="C13049" s="23"/>
      <c r="D13049" s="23"/>
    </row>
    <row r="13050">
      <c r="A13050" s="23"/>
      <c r="B13050" s="23"/>
      <c r="C13050" s="23"/>
      <c r="D13050" s="23"/>
    </row>
    <row r="13051">
      <c r="A13051" s="23"/>
      <c r="B13051" s="23"/>
      <c r="C13051" s="23"/>
      <c r="D13051" s="23"/>
    </row>
    <row r="13052">
      <c r="A13052" s="23"/>
      <c r="B13052" s="23"/>
      <c r="C13052" s="23"/>
      <c r="D13052" s="23"/>
    </row>
    <row r="13053">
      <c r="A13053" s="23"/>
      <c r="B13053" s="23"/>
      <c r="C13053" s="23"/>
      <c r="D13053" s="23"/>
    </row>
    <row r="13054">
      <c r="A13054" s="23"/>
      <c r="B13054" s="23"/>
      <c r="C13054" s="23"/>
      <c r="D13054" s="23"/>
    </row>
    <row r="13055">
      <c r="A13055" s="23"/>
      <c r="B13055" s="23"/>
      <c r="C13055" s="23"/>
      <c r="D13055" s="23"/>
    </row>
    <row r="13056">
      <c r="A13056" s="23"/>
      <c r="B13056" s="23"/>
      <c r="C13056" s="23"/>
      <c r="D13056" s="23"/>
    </row>
    <row r="13057">
      <c r="A13057" s="23"/>
      <c r="B13057" s="23"/>
      <c r="C13057" s="23"/>
      <c r="D13057" s="23"/>
    </row>
    <row r="13058">
      <c r="A13058" s="23"/>
      <c r="B13058" s="23"/>
      <c r="C13058" s="23"/>
      <c r="D13058" s="23"/>
    </row>
    <row r="13059">
      <c r="A13059" s="23"/>
      <c r="B13059" s="23"/>
      <c r="C13059" s="23"/>
      <c r="D13059" s="23"/>
    </row>
    <row r="13060">
      <c r="A13060" s="23"/>
      <c r="B13060" s="23"/>
      <c r="C13060" s="23"/>
      <c r="D13060" s="23"/>
    </row>
    <row r="13061">
      <c r="A13061" s="23"/>
      <c r="B13061" s="23"/>
      <c r="C13061" s="23"/>
      <c r="D13061" s="23"/>
    </row>
    <row r="13062">
      <c r="A13062" s="23"/>
      <c r="B13062" s="23"/>
      <c r="C13062" s="23"/>
      <c r="D13062" s="23"/>
    </row>
    <row r="13063">
      <c r="A13063" s="23"/>
      <c r="B13063" s="23"/>
      <c r="C13063" s="23"/>
      <c r="D13063" s="23"/>
    </row>
    <row r="13064">
      <c r="A13064" s="23"/>
      <c r="B13064" s="23"/>
      <c r="C13064" s="23"/>
      <c r="D13064" s="23"/>
    </row>
    <row r="13065">
      <c r="A13065" s="23"/>
      <c r="B13065" s="23"/>
      <c r="C13065" s="23"/>
      <c r="D13065" s="23"/>
    </row>
    <row r="13066">
      <c r="A13066" s="23"/>
      <c r="B13066" s="23"/>
      <c r="C13066" s="23"/>
      <c r="D13066" s="23"/>
    </row>
    <row r="13067">
      <c r="A13067" s="23"/>
      <c r="B13067" s="23"/>
      <c r="C13067" s="23"/>
      <c r="D13067" s="23"/>
    </row>
    <row r="13068">
      <c r="A13068" s="23"/>
      <c r="B13068" s="23"/>
      <c r="C13068" s="23"/>
      <c r="D13068" s="23"/>
    </row>
    <row r="13069">
      <c r="A13069" s="23"/>
      <c r="B13069" s="23"/>
      <c r="C13069" s="23"/>
      <c r="D13069" s="23"/>
    </row>
    <row r="13070">
      <c r="A13070" s="23"/>
      <c r="B13070" s="23"/>
      <c r="C13070" s="23"/>
      <c r="D13070" s="23"/>
    </row>
    <row r="13071">
      <c r="A13071" s="23"/>
      <c r="B13071" s="23"/>
      <c r="C13071" s="23"/>
      <c r="D13071" s="23"/>
    </row>
    <row r="13072">
      <c r="A13072" s="23"/>
      <c r="B13072" s="23"/>
      <c r="C13072" s="23"/>
      <c r="D13072" s="23"/>
    </row>
    <row r="13073">
      <c r="A13073" s="23"/>
      <c r="B13073" s="23"/>
      <c r="C13073" s="23"/>
      <c r="D13073" s="23"/>
    </row>
    <row r="13074">
      <c r="A13074" s="23"/>
      <c r="B13074" s="23"/>
      <c r="C13074" s="23"/>
      <c r="D13074" s="23"/>
    </row>
    <row r="13075">
      <c r="A13075" s="23"/>
      <c r="B13075" s="23"/>
      <c r="C13075" s="23"/>
      <c r="D13075" s="23"/>
    </row>
    <row r="13076">
      <c r="A13076" s="23"/>
      <c r="B13076" s="23"/>
      <c r="C13076" s="23"/>
      <c r="D13076" s="23"/>
    </row>
    <row r="13077">
      <c r="A13077" s="23"/>
      <c r="B13077" s="23"/>
      <c r="C13077" s="23"/>
      <c r="D13077" s="23"/>
    </row>
    <row r="13078">
      <c r="A13078" s="23"/>
      <c r="B13078" s="23"/>
      <c r="C13078" s="23"/>
      <c r="D13078" s="23"/>
    </row>
    <row r="13079">
      <c r="A13079" s="23"/>
      <c r="B13079" s="23"/>
      <c r="C13079" s="23"/>
      <c r="D13079" s="23"/>
    </row>
    <row r="13080">
      <c r="A13080" s="23"/>
      <c r="B13080" s="23"/>
      <c r="C13080" s="23"/>
      <c r="D13080" s="23"/>
    </row>
    <row r="13081">
      <c r="A13081" s="23"/>
      <c r="B13081" s="23"/>
      <c r="C13081" s="23"/>
      <c r="D13081" s="23"/>
    </row>
    <row r="13082">
      <c r="A13082" s="23"/>
      <c r="B13082" s="23"/>
      <c r="C13082" s="23"/>
      <c r="D13082" s="23"/>
    </row>
    <row r="13083">
      <c r="A13083" s="23"/>
      <c r="B13083" s="23"/>
      <c r="C13083" s="23"/>
      <c r="D13083" s="23"/>
    </row>
    <row r="13084">
      <c r="A13084" s="23"/>
      <c r="B13084" s="23"/>
      <c r="C13084" s="23"/>
      <c r="D13084" s="23"/>
    </row>
    <row r="13085">
      <c r="A13085" s="23"/>
      <c r="B13085" s="23"/>
      <c r="C13085" s="23"/>
      <c r="D13085" s="23"/>
    </row>
    <row r="13086">
      <c r="A13086" s="23"/>
      <c r="B13086" s="23"/>
      <c r="C13086" s="23"/>
      <c r="D13086" s="23"/>
    </row>
    <row r="13087">
      <c r="A13087" s="23"/>
      <c r="B13087" s="23"/>
      <c r="C13087" s="23"/>
      <c r="D13087" s="23"/>
    </row>
    <row r="13088">
      <c r="A13088" s="23"/>
      <c r="B13088" s="23"/>
      <c r="C13088" s="23"/>
      <c r="D13088" s="23"/>
    </row>
    <row r="13089">
      <c r="A13089" s="23"/>
      <c r="B13089" s="23"/>
      <c r="C13089" s="23"/>
      <c r="D13089" s="23"/>
    </row>
    <row r="13090">
      <c r="A13090" s="23"/>
      <c r="B13090" s="23"/>
      <c r="C13090" s="23"/>
      <c r="D13090" s="23"/>
    </row>
    <row r="13091">
      <c r="A13091" s="23"/>
      <c r="B13091" s="23"/>
      <c r="C13091" s="23"/>
      <c r="D13091" s="23"/>
    </row>
    <row r="13092">
      <c r="A13092" s="23"/>
      <c r="B13092" s="23"/>
      <c r="C13092" s="23"/>
      <c r="D13092" s="23"/>
    </row>
    <row r="13093">
      <c r="A13093" s="23"/>
      <c r="B13093" s="23"/>
      <c r="C13093" s="23"/>
      <c r="D13093" s="23"/>
    </row>
    <row r="13094">
      <c r="A13094" s="23"/>
      <c r="B13094" s="23"/>
      <c r="C13094" s="23"/>
      <c r="D13094" s="23"/>
    </row>
    <row r="13095">
      <c r="A13095" s="23"/>
      <c r="B13095" s="23"/>
      <c r="C13095" s="23"/>
      <c r="D13095" s="23"/>
    </row>
    <row r="13096">
      <c r="A13096" s="23"/>
      <c r="B13096" s="23"/>
      <c r="C13096" s="23"/>
      <c r="D13096" s="23"/>
    </row>
    <row r="13097">
      <c r="A13097" s="23"/>
      <c r="B13097" s="23"/>
      <c r="C13097" s="23"/>
      <c r="D13097" s="23"/>
    </row>
    <row r="13098">
      <c r="A13098" s="23"/>
      <c r="B13098" s="23"/>
      <c r="C13098" s="23"/>
      <c r="D13098" s="23"/>
    </row>
    <row r="13099">
      <c r="A13099" s="23"/>
      <c r="B13099" s="23"/>
      <c r="C13099" s="23"/>
      <c r="D13099" s="23"/>
    </row>
    <row r="13100">
      <c r="A13100" s="23"/>
      <c r="B13100" s="23"/>
      <c r="C13100" s="23"/>
      <c r="D13100" s="23"/>
    </row>
    <row r="13101">
      <c r="A13101" s="23"/>
      <c r="B13101" s="23"/>
      <c r="C13101" s="23"/>
      <c r="D13101" s="23"/>
    </row>
    <row r="13102">
      <c r="A13102" s="23"/>
      <c r="B13102" s="23"/>
      <c r="C13102" s="23"/>
      <c r="D13102" s="23"/>
    </row>
    <row r="13103">
      <c r="A13103" s="23"/>
      <c r="B13103" s="23"/>
      <c r="C13103" s="23"/>
      <c r="D13103" s="23"/>
    </row>
    <row r="13104">
      <c r="A13104" s="23"/>
      <c r="B13104" s="23"/>
      <c r="C13104" s="23"/>
      <c r="D13104" s="23"/>
    </row>
    <row r="13105">
      <c r="A13105" s="23"/>
      <c r="B13105" s="23"/>
      <c r="C13105" s="23"/>
      <c r="D13105" s="23"/>
    </row>
    <row r="13106">
      <c r="A13106" s="23"/>
      <c r="B13106" s="23"/>
      <c r="C13106" s="23"/>
      <c r="D13106" s="23"/>
    </row>
    <row r="13107">
      <c r="A13107" s="23"/>
      <c r="B13107" s="23"/>
      <c r="C13107" s="23"/>
      <c r="D13107" s="23"/>
    </row>
    <row r="13108">
      <c r="A13108" s="23"/>
      <c r="B13108" s="23"/>
      <c r="C13108" s="23"/>
      <c r="D13108" s="23"/>
    </row>
    <row r="13109">
      <c r="A13109" s="23"/>
      <c r="B13109" s="23"/>
      <c r="C13109" s="23"/>
      <c r="D13109" s="23"/>
    </row>
    <row r="13110">
      <c r="A13110" s="23"/>
      <c r="B13110" s="23"/>
      <c r="C13110" s="23"/>
      <c r="D13110" s="23"/>
    </row>
    <row r="13111">
      <c r="A13111" s="23"/>
      <c r="B13111" s="23"/>
      <c r="C13111" s="23"/>
      <c r="D13111" s="23"/>
    </row>
    <row r="13112">
      <c r="A13112" s="23"/>
      <c r="B13112" s="23"/>
      <c r="C13112" s="23"/>
      <c r="D13112" s="23"/>
    </row>
    <row r="13113">
      <c r="A13113" s="23"/>
      <c r="B13113" s="23"/>
      <c r="C13113" s="23"/>
      <c r="D13113" s="23"/>
    </row>
    <row r="13114">
      <c r="A13114" s="23"/>
      <c r="B13114" s="23"/>
      <c r="C13114" s="23"/>
      <c r="D13114" s="23"/>
    </row>
    <row r="13115">
      <c r="A13115" s="23"/>
      <c r="B13115" s="23"/>
      <c r="C13115" s="23"/>
      <c r="D13115" s="23"/>
    </row>
    <row r="13116">
      <c r="A13116" s="23"/>
      <c r="B13116" s="23"/>
      <c r="C13116" s="23"/>
      <c r="D13116" s="23"/>
    </row>
    <row r="13117">
      <c r="A13117" s="23"/>
      <c r="B13117" s="23"/>
      <c r="C13117" s="23"/>
      <c r="D13117" s="23"/>
    </row>
    <row r="13118">
      <c r="A13118" s="23"/>
      <c r="B13118" s="23"/>
      <c r="C13118" s="23"/>
      <c r="D13118" s="23"/>
    </row>
    <row r="13119">
      <c r="A13119" s="23"/>
      <c r="B13119" s="23"/>
      <c r="C13119" s="23"/>
      <c r="D13119" s="23"/>
    </row>
    <row r="13120">
      <c r="A13120" s="23"/>
      <c r="B13120" s="23"/>
      <c r="C13120" s="23"/>
      <c r="D13120" s="23"/>
    </row>
    <row r="13121">
      <c r="A13121" s="23"/>
      <c r="B13121" s="23"/>
      <c r="C13121" s="23"/>
      <c r="D13121" s="23"/>
    </row>
    <row r="13122">
      <c r="A13122" s="23"/>
      <c r="B13122" s="23"/>
      <c r="C13122" s="23"/>
      <c r="D13122" s="23"/>
    </row>
    <row r="13123">
      <c r="A13123" s="23"/>
      <c r="B13123" s="23"/>
      <c r="C13123" s="23"/>
      <c r="D13123" s="23"/>
    </row>
    <row r="13124">
      <c r="A13124" s="23"/>
      <c r="B13124" s="23"/>
      <c r="C13124" s="23"/>
      <c r="D13124" s="23"/>
    </row>
    <row r="13125">
      <c r="A13125" s="23"/>
      <c r="B13125" s="23"/>
      <c r="C13125" s="23"/>
      <c r="D13125" s="23"/>
    </row>
    <row r="13126">
      <c r="A13126" s="23"/>
      <c r="B13126" s="23"/>
      <c r="C13126" s="23"/>
      <c r="D13126" s="23"/>
    </row>
    <row r="13127">
      <c r="A13127" s="23"/>
      <c r="B13127" s="23"/>
      <c r="C13127" s="23"/>
      <c r="D13127" s="23"/>
    </row>
    <row r="13128">
      <c r="A13128" s="23"/>
      <c r="B13128" s="23"/>
      <c r="C13128" s="23"/>
      <c r="D13128" s="23"/>
    </row>
    <row r="13129">
      <c r="A13129" s="23"/>
      <c r="B13129" s="23"/>
      <c r="C13129" s="23"/>
      <c r="D13129" s="23"/>
    </row>
    <row r="13130">
      <c r="A13130" s="23"/>
      <c r="B13130" s="23"/>
      <c r="C13130" s="23"/>
      <c r="D13130" s="23"/>
    </row>
    <row r="13131">
      <c r="A13131" s="23"/>
      <c r="B13131" s="23"/>
      <c r="C13131" s="23"/>
      <c r="D13131" s="23"/>
    </row>
    <row r="13132">
      <c r="A13132" s="23"/>
      <c r="B13132" s="23"/>
      <c r="C13132" s="23"/>
      <c r="D13132" s="23"/>
    </row>
    <row r="13133">
      <c r="A13133" s="23"/>
      <c r="B13133" s="23"/>
      <c r="C13133" s="23"/>
      <c r="D13133" s="23"/>
    </row>
    <row r="13134">
      <c r="A13134" s="23"/>
      <c r="B13134" s="23"/>
      <c r="C13134" s="23"/>
      <c r="D13134" s="23"/>
    </row>
    <row r="13135">
      <c r="A13135" s="23"/>
      <c r="B13135" s="23"/>
      <c r="C13135" s="23"/>
      <c r="D13135" s="23"/>
    </row>
    <row r="13136">
      <c r="A13136" s="23"/>
      <c r="B13136" s="23"/>
      <c r="C13136" s="23"/>
      <c r="D13136" s="23"/>
    </row>
    <row r="13137">
      <c r="A13137" s="23"/>
      <c r="B13137" s="23"/>
      <c r="C13137" s="23"/>
      <c r="D13137" s="23"/>
    </row>
    <row r="13138">
      <c r="A13138" s="23"/>
      <c r="B13138" s="23"/>
      <c r="C13138" s="23"/>
      <c r="D13138" s="23"/>
    </row>
    <row r="13139">
      <c r="A13139" s="23"/>
      <c r="B13139" s="23"/>
      <c r="C13139" s="23"/>
      <c r="D13139" s="23"/>
    </row>
    <row r="13140">
      <c r="A13140" s="23"/>
      <c r="B13140" s="23"/>
      <c r="C13140" s="23"/>
      <c r="D13140" s="23"/>
    </row>
    <row r="13141">
      <c r="A13141" s="23"/>
      <c r="B13141" s="23"/>
      <c r="C13141" s="23"/>
      <c r="D13141" s="23"/>
    </row>
    <row r="13142">
      <c r="A13142" s="23"/>
      <c r="B13142" s="23"/>
      <c r="C13142" s="23"/>
      <c r="D13142" s="23"/>
    </row>
    <row r="13143">
      <c r="A13143" s="23"/>
      <c r="B13143" s="23"/>
      <c r="C13143" s="23"/>
      <c r="D13143" s="23"/>
    </row>
    <row r="13144">
      <c r="A13144" s="23"/>
      <c r="B13144" s="23"/>
      <c r="C13144" s="23"/>
      <c r="D13144" s="23"/>
    </row>
    <row r="13145">
      <c r="A13145" s="23"/>
      <c r="B13145" s="23"/>
      <c r="C13145" s="23"/>
      <c r="D13145" s="23"/>
    </row>
    <row r="13146">
      <c r="A13146" s="23"/>
      <c r="B13146" s="23"/>
      <c r="C13146" s="23"/>
      <c r="D13146" s="23"/>
    </row>
    <row r="13147">
      <c r="A13147" s="23"/>
      <c r="B13147" s="23"/>
      <c r="C13147" s="23"/>
      <c r="D13147" s="23"/>
    </row>
    <row r="13148">
      <c r="A13148" s="23"/>
      <c r="B13148" s="23"/>
      <c r="C13148" s="23"/>
      <c r="D13148" s="23"/>
    </row>
    <row r="13149">
      <c r="A13149" s="23"/>
      <c r="B13149" s="23"/>
      <c r="C13149" s="23"/>
      <c r="D13149" s="23"/>
    </row>
    <row r="13150">
      <c r="A13150" s="23"/>
      <c r="B13150" s="23"/>
      <c r="C13150" s="23"/>
      <c r="D13150" s="23"/>
    </row>
    <row r="13151">
      <c r="A13151" s="23"/>
      <c r="B13151" s="23"/>
      <c r="C13151" s="23"/>
      <c r="D13151" s="23"/>
    </row>
    <row r="13152">
      <c r="A13152" s="23"/>
      <c r="B13152" s="23"/>
      <c r="C13152" s="23"/>
      <c r="D13152" s="23"/>
    </row>
    <row r="13153">
      <c r="A13153" s="23"/>
      <c r="B13153" s="23"/>
      <c r="C13153" s="23"/>
      <c r="D13153" s="23"/>
    </row>
    <row r="13154">
      <c r="A13154" s="23"/>
      <c r="B13154" s="23"/>
      <c r="C13154" s="23"/>
      <c r="D13154" s="23"/>
    </row>
    <row r="13155">
      <c r="A13155" s="23"/>
      <c r="B13155" s="23"/>
      <c r="C13155" s="23"/>
      <c r="D13155" s="23"/>
    </row>
    <row r="13156">
      <c r="A13156" s="23"/>
      <c r="B13156" s="23"/>
      <c r="C13156" s="23"/>
      <c r="D13156" s="23"/>
    </row>
    <row r="13157">
      <c r="A13157" s="23"/>
      <c r="B13157" s="23"/>
      <c r="C13157" s="23"/>
      <c r="D13157" s="23"/>
    </row>
    <row r="13158">
      <c r="A13158" s="23"/>
      <c r="B13158" s="23"/>
      <c r="C13158" s="23"/>
      <c r="D13158" s="23"/>
    </row>
    <row r="13159">
      <c r="A13159" s="23"/>
      <c r="B13159" s="23"/>
      <c r="C13159" s="23"/>
      <c r="D13159" s="23"/>
    </row>
    <row r="13160">
      <c r="A13160" s="23"/>
      <c r="B13160" s="23"/>
      <c r="C13160" s="23"/>
      <c r="D13160" s="23"/>
    </row>
    <row r="13161">
      <c r="A13161" s="23"/>
      <c r="B13161" s="23"/>
      <c r="C13161" s="23"/>
      <c r="D13161" s="23"/>
    </row>
    <row r="13162">
      <c r="A13162" s="23"/>
      <c r="B13162" s="23"/>
      <c r="C13162" s="23"/>
      <c r="D13162" s="23"/>
    </row>
    <row r="13163">
      <c r="A13163" s="23"/>
      <c r="B13163" s="23"/>
      <c r="C13163" s="23"/>
      <c r="D13163" s="23"/>
    </row>
    <row r="13164">
      <c r="A13164" s="23"/>
      <c r="B13164" s="23"/>
      <c r="C13164" s="23"/>
      <c r="D13164" s="23"/>
    </row>
    <row r="13165">
      <c r="A13165" s="23"/>
      <c r="B13165" s="23"/>
      <c r="C13165" s="23"/>
      <c r="D13165" s="23"/>
    </row>
    <row r="13166">
      <c r="A13166" s="23"/>
      <c r="B13166" s="23"/>
      <c r="C13166" s="23"/>
      <c r="D13166" s="23"/>
    </row>
    <row r="13167">
      <c r="A13167" s="23"/>
      <c r="B13167" s="23"/>
      <c r="C13167" s="23"/>
      <c r="D13167" s="23"/>
    </row>
    <row r="13168">
      <c r="A13168" s="23"/>
      <c r="B13168" s="23"/>
      <c r="C13168" s="23"/>
      <c r="D13168" s="23"/>
    </row>
    <row r="13169">
      <c r="A13169" s="23"/>
      <c r="B13169" s="23"/>
      <c r="C13169" s="23"/>
      <c r="D13169" s="23"/>
    </row>
    <row r="13170">
      <c r="A13170" s="23"/>
      <c r="B13170" s="23"/>
      <c r="C13170" s="23"/>
      <c r="D13170" s="23"/>
    </row>
    <row r="13171">
      <c r="A13171" s="23"/>
      <c r="B13171" s="23"/>
      <c r="C13171" s="23"/>
      <c r="D13171" s="23"/>
    </row>
    <row r="13172">
      <c r="A13172" s="23"/>
      <c r="B13172" s="23"/>
      <c r="C13172" s="23"/>
      <c r="D13172" s="23"/>
    </row>
    <row r="13173">
      <c r="A13173" s="23"/>
      <c r="B13173" s="23"/>
      <c r="C13173" s="23"/>
      <c r="D13173" s="23"/>
    </row>
    <row r="13174">
      <c r="A13174" s="23"/>
      <c r="B13174" s="23"/>
      <c r="C13174" s="23"/>
      <c r="D13174" s="23"/>
    </row>
    <row r="13175">
      <c r="A13175" s="23"/>
      <c r="B13175" s="23"/>
      <c r="C13175" s="23"/>
      <c r="D13175" s="23"/>
    </row>
    <row r="13176">
      <c r="A13176" s="23"/>
      <c r="B13176" s="23"/>
      <c r="C13176" s="23"/>
      <c r="D13176" s="23"/>
    </row>
    <row r="13177">
      <c r="A13177" s="23"/>
      <c r="B13177" s="23"/>
      <c r="C13177" s="23"/>
      <c r="D13177" s="23"/>
    </row>
    <row r="13178">
      <c r="A13178" s="23"/>
      <c r="B13178" s="23"/>
      <c r="C13178" s="23"/>
      <c r="D13178" s="23"/>
    </row>
    <row r="13179">
      <c r="A13179" s="23"/>
      <c r="B13179" s="23"/>
      <c r="C13179" s="23"/>
      <c r="D13179" s="23"/>
    </row>
    <row r="13180">
      <c r="A13180" s="23"/>
      <c r="B13180" s="23"/>
      <c r="C13180" s="23"/>
      <c r="D13180" s="23"/>
    </row>
    <row r="13181">
      <c r="A13181" s="23"/>
      <c r="B13181" s="23"/>
      <c r="C13181" s="23"/>
      <c r="D13181" s="23"/>
    </row>
    <row r="13182">
      <c r="A13182" s="23"/>
      <c r="B13182" s="23"/>
      <c r="C13182" s="23"/>
      <c r="D13182" s="23"/>
    </row>
    <row r="13183">
      <c r="A13183" s="23"/>
      <c r="B13183" s="23"/>
      <c r="C13183" s="23"/>
      <c r="D13183" s="23"/>
    </row>
    <row r="13184">
      <c r="A13184" s="23"/>
      <c r="B13184" s="23"/>
      <c r="C13184" s="23"/>
      <c r="D13184" s="23"/>
    </row>
    <row r="13185">
      <c r="A13185" s="23"/>
      <c r="B13185" s="23"/>
      <c r="C13185" s="23"/>
      <c r="D13185" s="23"/>
    </row>
    <row r="13186">
      <c r="A13186" s="23"/>
      <c r="B13186" s="23"/>
      <c r="C13186" s="23"/>
      <c r="D13186" s="23"/>
    </row>
    <row r="13187">
      <c r="A13187" s="23"/>
      <c r="B13187" s="23"/>
      <c r="C13187" s="23"/>
      <c r="D13187" s="23"/>
    </row>
    <row r="13188">
      <c r="A13188" s="23"/>
      <c r="B13188" s="23"/>
      <c r="C13188" s="23"/>
      <c r="D13188" s="23"/>
    </row>
    <row r="13189">
      <c r="A13189" s="23"/>
      <c r="B13189" s="23"/>
      <c r="C13189" s="23"/>
      <c r="D13189" s="23"/>
    </row>
    <row r="13190">
      <c r="A13190" s="23"/>
      <c r="B13190" s="23"/>
      <c r="C13190" s="23"/>
      <c r="D13190" s="23"/>
    </row>
    <row r="13191">
      <c r="A13191" s="23"/>
      <c r="B13191" s="23"/>
      <c r="C13191" s="23"/>
      <c r="D13191" s="23"/>
    </row>
    <row r="13192">
      <c r="A13192" s="23"/>
      <c r="B13192" s="23"/>
      <c r="C13192" s="23"/>
      <c r="D13192" s="23"/>
    </row>
    <row r="13193">
      <c r="A13193" s="23"/>
      <c r="B13193" s="23"/>
      <c r="C13193" s="23"/>
      <c r="D13193" s="23"/>
    </row>
    <row r="13194">
      <c r="A13194" s="23"/>
      <c r="B13194" s="23"/>
      <c r="C13194" s="23"/>
      <c r="D13194" s="23"/>
    </row>
    <row r="13195">
      <c r="A13195" s="23"/>
      <c r="B13195" s="23"/>
      <c r="C13195" s="23"/>
      <c r="D13195" s="23"/>
    </row>
    <row r="13196">
      <c r="A13196" s="23"/>
      <c r="B13196" s="23"/>
      <c r="C13196" s="23"/>
      <c r="D13196" s="23"/>
    </row>
    <row r="13197">
      <c r="A13197" s="23"/>
      <c r="B13197" s="23"/>
      <c r="C13197" s="23"/>
      <c r="D13197" s="23"/>
    </row>
    <row r="13198">
      <c r="A13198" s="23"/>
      <c r="B13198" s="23"/>
      <c r="C13198" s="23"/>
      <c r="D13198" s="23"/>
    </row>
    <row r="13199">
      <c r="A13199" s="23"/>
      <c r="B13199" s="23"/>
      <c r="C13199" s="23"/>
      <c r="D13199" s="23"/>
    </row>
    <row r="13200">
      <c r="A13200" s="23"/>
      <c r="B13200" s="23"/>
      <c r="C13200" s="23"/>
      <c r="D13200" s="23"/>
    </row>
    <row r="13201">
      <c r="A13201" s="23"/>
      <c r="B13201" s="23"/>
      <c r="C13201" s="23"/>
      <c r="D13201" s="23"/>
    </row>
    <row r="13202">
      <c r="A13202" s="23"/>
      <c r="B13202" s="23"/>
      <c r="C13202" s="23"/>
      <c r="D13202" s="23"/>
    </row>
    <row r="13203">
      <c r="A13203" s="23"/>
      <c r="B13203" s="23"/>
      <c r="C13203" s="23"/>
      <c r="D13203" s="23"/>
    </row>
    <row r="13204">
      <c r="A13204" s="23"/>
      <c r="B13204" s="23"/>
      <c r="C13204" s="23"/>
      <c r="D13204" s="23"/>
    </row>
    <row r="13205">
      <c r="A13205" s="23"/>
      <c r="B13205" s="23"/>
      <c r="C13205" s="23"/>
      <c r="D13205" s="23"/>
    </row>
    <row r="13206">
      <c r="A13206" s="23"/>
      <c r="B13206" s="23"/>
      <c r="C13206" s="23"/>
      <c r="D13206" s="23"/>
    </row>
    <row r="13207">
      <c r="A13207" s="23"/>
      <c r="B13207" s="23"/>
      <c r="C13207" s="23"/>
      <c r="D13207" s="23"/>
    </row>
    <row r="13208">
      <c r="A13208" s="23"/>
      <c r="B13208" s="23"/>
      <c r="C13208" s="23"/>
      <c r="D13208" s="23"/>
    </row>
    <row r="13209">
      <c r="A13209" s="23"/>
      <c r="B13209" s="23"/>
      <c r="C13209" s="23"/>
      <c r="D13209" s="23"/>
    </row>
    <row r="13210">
      <c r="A13210" s="23"/>
      <c r="B13210" s="23"/>
      <c r="C13210" s="23"/>
      <c r="D13210" s="23"/>
    </row>
    <row r="13211">
      <c r="A13211" s="23"/>
      <c r="B13211" s="23"/>
      <c r="C13211" s="23"/>
      <c r="D13211" s="23"/>
    </row>
    <row r="13212">
      <c r="A13212" s="23"/>
      <c r="B13212" s="23"/>
      <c r="C13212" s="23"/>
      <c r="D13212" s="23"/>
    </row>
    <row r="13213">
      <c r="A13213" s="23"/>
      <c r="B13213" s="23"/>
      <c r="C13213" s="23"/>
      <c r="D13213" s="23"/>
    </row>
    <row r="13214">
      <c r="A13214" s="23"/>
      <c r="B13214" s="23"/>
      <c r="C13214" s="23"/>
      <c r="D13214" s="23"/>
    </row>
    <row r="13215">
      <c r="A13215" s="23"/>
      <c r="B13215" s="23"/>
      <c r="C13215" s="23"/>
      <c r="D13215" s="23"/>
    </row>
    <row r="13216">
      <c r="A13216" s="23"/>
      <c r="B13216" s="23"/>
      <c r="C13216" s="23"/>
      <c r="D13216" s="23"/>
    </row>
    <row r="13217">
      <c r="A13217" s="23"/>
      <c r="B13217" s="23"/>
      <c r="C13217" s="23"/>
      <c r="D13217" s="23"/>
    </row>
    <row r="13218">
      <c r="A13218" s="23"/>
      <c r="B13218" s="23"/>
      <c r="C13218" s="23"/>
      <c r="D13218" s="23"/>
    </row>
    <row r="13219">
      <c r="A13219" s="23"/>
      <c r="B13219" s="23"/>
      <c r="C13219" s="23"/>
      <c r="D13219" s="23"/>
    </row>
    <row r="13220">
      <c r="A13220" s="23"/>
      <c r="B13220" s="23"/>
      <c r="C13220" s="23"/>
      <c r="D13220" s="23"/>
    </row>
    <row r="13221">
      <c r="A13221" s="23"/>
      <c r="B13221" s="23"/>
      <c r="C13221" s="23"/>
      <c r="D13221" s="23"/>
    </row>
    <row r="13222">
      <c r="A13222" s="23"/>
      <c r="B13222" s="23"/>
      <c r="C13222" s="23"/>
      <c r="D13222" s="23"/>
    </row>
    <row r="13223">
      <c r="A13223" s="23"/>
      <c r="B13223" s="23"/>
      <c r="C13223" s="23"/>
      <c r="D13223" s="23"/>
    </row>
    <row r="13224">
      <c r="A13224" s="23"/>
      <c r="B13224" s="23"/>
      <c r="C13224" s="23"/>
      <c r="D13224" s="23"/>
    </row>
    <row r="13225">
      <c r="A13225" s="23"/>
      <c r="B13225" s="23"/>
      <c r="C13225" s="23"/>
      <c r="D13225" s="23"/>
    </row>
    <row r="13226">
      <c r="A13226" s="23"/>
      <c r="B13226" s="23"/>
      <c r="C13226" s="23"/>
      <c r="D13226" s="23"/>
    </row>
    <row r="13227">
      <c r="A13227" s="23"/>
      <c r="B13227" s="23"/>
      <c r="C13227" s="23"/>
      <c r="D13227" s="23"/>
    </row>
    <row r="13228">
      <c r="A13228" s="23"/>
      <c r="B13228" s="23"/>
      <c r="C13228" s="23"/>
      <c r="D13228" s="23"/>
    </row>
    <row r="13229">
      <c r="A13229" s="23"/>
      <c r="B13229" s="23"/>
      <c r="C13229" s="23"/>
      <c r="D13229" s="23"/>
    </row>
    <row r="13230">
      <c r="A13230" s="23"/>
      <c r="B13230" s="23"/>
      <c r="C13230" s="23"/>
      <c r="D13230" s="23"/>
    </row>
    <row r="13231">
      <c r="A13231" s="23"/>
      <c r="B13231" s="23"/>
      <c r="C13231" s="23"/>
      <c r="D13231" s="23"/>
    </row>
    <row r="13232">
      <c r="A13232" s="23"/>
      <c r="B13232" s="23"/>
      <c r="C13232" s="23"/>
      <c r="D13232" s="23"/>
    </row>
    <row r="13233">
      <c r="A13233" s="23"/>
      <c r="B13233" s="23"/>
      <c r="C13233" s="23"/>
      <c r="D13233" s="23"/>
    </row>
    <row r="13234">
      <c r="A13234" s="23"/>
      <c r="B13234" s="23"/>
      <c r="C13234" s="23"/>
      <c r="D13234" s="23"/>
    </row>
    <row r="13235">
      <c r="A13235" s="23"/>
      <c r="B13235" s="23"/>
      <c r="C13235" s="23"/>
      <c r="D13235" s="23"/>
    </row>
    <row r="13236">
      <c r="A13236" s="23"/>
      <c r="B13236" s="23"/>
      <c r="C13236" s="23"/>
      <c r="D13236" s="23"/>
    </row>
    <row r="13237">
      <c r="A13237" s="23"/>
      <c r="B13237" s="23"/>
      <c r="C13237" s="23"/>
      <c r="D13237" s="23"/>
    </row>
    <row r="13238">
      <c r="A13238" s="23"/>
      <c r="B13238" s="23"/>
      <c r="C13238" s="23"/>
      <c r="D13238" s="23"/>
    </row>
    <row r="13239">
      <c r="A13239" s="23"/>
      <c r="B13239" s="23"/>
      <c r="C13239" s="23"/>
      <c r="D13239" s="23"/>
    </row>
    <row r="13240">
      <c r="A13240" s="23"/>
      <c r="B13240" s="23"/>
      <c r="C13240" s="23"/>
      <c r="D13240" s="23"/>
    </row>
    <row r="13241">
      <c r="A13241" s="23"/>
      <c r="B13241" s="23"/>
      <c r="C13241" s="23"/>
      <c r="D13241" s="23"/>
    </row>
    <row r="13242">
      <c r="A13242" s="23"/>
      <c r="B13242" s="23"/>
      <c r="C13242" s="23"/>
      <c r="D13242" s="23"/>
    </row>
    <row r="13243">
      <c r="A13243" s="23"/>
      <c r="B13243" s="23"/>
      <c r="C13243" s="23"/>
      <c r="D13243" s="23"/>
    </row>
    <row r="13244">
      <c r="A13244" s="23"/>
      <c r="B13244" s="23"/>
      <c r="C13244" s="23"/>
      <c r="D13244" s="23"/>
    </row>
    <row r="13245">
      <c r="A13245" s="23"/>
      <c r="B13245" s="23"/>
      <c r="C13245" s="23"/>
      <c r="D13245" s="23"/>
    </row>
    <row r="13246">
      <c r="A13246" s="23"/>
      <c r="B13246" s="23"/>
      <c r="C13246" s="23"/>
      <c r="D13246" s="23"/>
    </row>
    <row r="13247">
      <c r="A13247" s="23"/>
      <c r="B13247" s="23"/>
      <c r="C13247" s="23"/>
      <c r="D13247" s="23"/>
    </row>
    <row r="13248">
      <c r="A13248" s="23"/>
      <c r="B13248" s="23"/>
      <c r="C13248" s="23"/>
      <c r="D13248" s="23"/>
    </row>
    <row r="13249">
      <c r="A13249" s="23"/>
      <c r="B13249" s="23"/>
      <c r="C13249" s="23"/>
      <c r="D13249" s="23"/>
    </row>
    <row r="13250">
      <c r="A13250" s="23"/>
      <c r="B13250" s="23"/>
      <c r="C13250" s="23"/>
      <c r="D13250" s="23"/>
    </row>
    <row r="13251">
      <c r="A13251" s="23"/>
      <c r="B13251" s="23"/>
      <c r="C13251" s="23"/>
      <c r="D13251" s="23"/>
    </row>
    <row r="13252">
      <c r="A13252" s="23"/>
      <c r="B13252" s="23"/>
      <c r="C13252" s="23"/>
      <c r="D13252" s="23"/>
    </row>
    <row r="13253">
      <c r="A13253" s="23"/>
      <c r="B13253" s="23"/>
      <c r="C13253" s="23"/>
      <c r="D13253" s="23"/>
    </row>
    <row r="13254">
      <c r="A13254" s="23"/>
      <c r="B13254" s="23"/>
      <c r="C13254" s="23"/>
      <c r="D13254" s="23"/>
    </row>
    <row r="13255">
      <c r="A13255" s="23"/>
      <c r="B13255" s="23"/>
      <c r="C13255" s="23"/>
      <c r="D13255" s="23"/>
    </row>
    <row r="13256">
      <c r="A13256" s="23"/>
      <c r="B13256" s="23"/>
      <c r="C13256" s="23"/>
      <c r="D13256" s="23"/>
    </row>
    <row r="13257">
      <c r="A13257" s="23"/>
      <c r="B13257" s="23"/>
      <c r="C13257" s="23"/>
      <c r="D13257" s="23"/>
    </row>
    <row r="13258">
      <c r="A13258" s="23"/>
      <c r="B13258" s="23"/>
      <c r="C13258" s="23"/>
      <c r="D13258" s="23"/>
    </row>
    <row r="13259">
      <c r="A13259" s="23"/>
      <c r="B13259" s="23"/>
      <c r="C13259" s="23"/>
      <c r="D13259" s="23"/>
    </row>
    <row r="13260">
      <c r="A13260" s="23"/>
      <c r="B13260" s="23"/>
      <c r="C13260" s="23"/>
      <c r="D13260" s="23"/>
    </row>
    <row r="13261">
      <c r="A13261" s="23"/>
      <c r="B13261" s="23"/>
      <c r="C13261" s="23"/>
      <c r="D13261" s="23"/>
    </row>
    <row r="13262">
      <c r="A13262" s="23"/>
      <c r="B13262" s="23"/>
      <c r="C13262" s="23"/>
      <c r="D13262" s="23"/>
    </row>
    <row r="13263">
      <c r="A13263" s="23"/>
      <c r="B13263" s="23"/>
      <c r="C13263" s="23"/>
      <c r="D13263" s="23"/>
    </row>
    <row r="13264">
      <c r="A13264" s="23"/>
      <c r="B13264" s="23"/>
      <c r="C13264" s="23"/>
      <c r="D13264" s="23"/>
    </row>
    <row r="13265">
      <c r="A13265" s="23"/>
      <c r="B13265" s="23"/>
      <c r="C13265" s="23"/>
      <c r="D13265" s="23"/>
    </row>
    <row r="13266">
      <c r="A13266" s="23"/>
      <c r="B13266" s="23"/>
      <c r="C13266" s="23"/>
      <c r="D13266" s="23"/>
    </row>
    <row r="13267">
      <c r="A13267" s="23"/>
      <c r="B13267" s="23"/>
      <c r="C13267" s="23"/>
      <c r="D13267" s="23"/>
    </row>
    <row r="13268">
      <c r="A13268" s="23"/>
      <c r="B13268" s="23"/>
      <c r="C13268" s="23"/>
      <c r="D13268" s="23"/>
    </row>
    <row r="13269">
      <c r="A13269" s="23"/>
      <c r="B13269" s="23"/>
      <c r="C13269" s="23"/>
      <c r="D13269" s="23"/>
    </row>
    <row r="13270">
      <c r="A13270" s="23"/>
      <c r="B13270" s="23"/>
      <c r="C13270" s="23"/>
      <c r="D13270" s="23"/>
    </row>
    <row r="13271">
      <c r="A13271" s="23"/>
      <c r="B13271" s="23"/>
      <c r="C13271" s="23"/>
      <c r="D13271" s="23"/>
    </row>
    <row r="13272">
      <c r="A13272" s="23"/>
      <c r="B13272" s="23"/>
      <c r="C13272" s="23"/>
      <c r="D13272" s="23"/>
    </row>
    <row r="13273">
      <c r="A13273" s="23"/>
      <c r="B13273" s="23"/>
      <c r="C13273" s="23"/>
      <c r="D13273" s="23"/>
    </row>
    <row r="13274">
      <c r="A13274" s="23"/>
      <c r="B13274" s="23"/>
      <c r="C13274" s="23"/>
      <c r="D13274" s="23"/>
    </row>
    <row r="13275">
      <c r="A13275" s="23"/>
      <c r="B13275" s="23"/>
      <c r="C13275" s="23"/>
      <c r="D13275" s="23"/>
    </row>
    <row r="13276">
      <c r="A13276" s="23"/>
      <c r="B13276" s="23"/>
      <c r="C13276" s="23"/>
      <c r="D13276" s="23"/>
    </row>
    <row r="13277">
      <c r="A13277" s="23"/>
      <c r="B13277" s="23"/>
      <c r="C13277" s="23"/>
      <c r="D13277" s="23"/>
    </row>
    <row r="13278">
      <c r="A13278" s="23"/>
      <c r="B13278" s="23"/>
      <c r="C13278" s="23"/>
      <c r="D13278" s="23"/>
    </row>
    <row r="13279">
      <c r="A13279" s="23"/>
      <c r="B13279" s="23"/>
      <c r="C13279" s="23"/>
      <c r="D13279" s="23"/>
    </row>
    <row r="13280">
      <c r="A13280" s="23"/>
      <c r="B13280" s="23"/>
      <c r="C13280" s="23"/>
      <c r="D13280" s="23"/>
    </row>
    <row r="13281">
      <c r="A13281" s="23"/>
      <c r="B13281" s="23"/>
      <c r="C13281" s="23"/>
      <c r="D13281" s="23"/>
    </row>
    <row r="13282">
      <c r="A13282" s="23"/>
      <c r="B13282" s="23"/>
      <c r="C13282" s="23"/>
      <c r="D13282" s="23"/>
    </row>
    <row r="13283">
      <c r="A13283" s="23"/>
      <c r="B13283" s="23"/>
      <c r="C13283" s="23"/>
      <c r="D13283" s="23"/>
    </row>
    <row r="13284">
      <c r="A13284" s="23"/>
      <c r="B13284" s="23"/>
      <c r="C13284" s="23"/>
      <c r="D13284" s="23"/>
    </row>
    <row r="13285">
      <c r="A13285" s="23"/>
      <c r="B13285" s="23"/>
      <c r="C13285" s="23"/>
      <c r="D13285" s="23"/>
    </row>
    <row r="13286">
      <c r="A13286" s="23"/>
      <c r="B13286" s="23"/>
      <c r="C13286" s="23"/>
      <c r="D13286" s="23"/>
    </row>
    <row r="13287">
      <c r="A13287" s="23"/>
      <c r="B13287" s="23"/>
      <c r="C13287" s="23"/>
      <c r="D13287" s="23"/>
    </row>
    <row r="13288">
      <c r="A13288" s="23"/>
      <c r="B13288" s="23"/>
      <c r="C13288" s="23"/>
      <c r="D13288" s="23"/>
    </row>
    <row r="13289">
      <c r="A13289" s="23"/>
      <c r="B13289" s="23"/>
      <c r="C13289" s="23"/>
      <c r="D13289" s="23"/>
    </row>
    <row r="13290">
      <c r="A13290" s="23"/>
      <c r="B13290" s="23"/>
      <c r="C13290" s="23"/>
      <c r="D13290" s="23"/>
    </row>
    <row r="13291">
      <c r="A13291" s="23"/>
      <c r="B13291" s="23"/>
      <c r="C13291" s="23"/>
      <c r="D13291" s="23"/>
    </row>
    <row r="13292">
      <c r="A13292" s="23"/>
      <c r="B13292" s="23"/>
      <c r="C13292" s="23"/>
      <c r="D13292" s="23"/>
    </row>
    <row r="13293">
      <c r="A13293" s="23"/>
      <c r="B13293" s="23"/>
      <c r="C13293" s="23"/>
      <c r="D13293" s="23"/>
    </row>
    <row r="13294">
      <c r="A13294" s="23"/>
      <c r="B13294" s="23"/>
      <c r="C13294" s="23"/>
      <c r="D13294" s="23"/>
    </row>
    <row r="13295">
      <c r="A13295" s="23"/>
      <c r="B13295" s="23"/>
      <c r="C13295" s="23"/>
      <c r="D13295" s="23"/>
    </row>
    <row r="13296">
      <c r="A13296" s="23"/>
      <c r="B13296" s="23"/>
      <c r="C13296" s="23"/>
      <c r="D13296" s="23"/>
    </row>
    <row r="13297">
      <c r="A13297" s="23"/>
      <c r="B13297" s="23"/>
      <c r="C13297" s="23"/>
      <c r="D13297" s="23"/>
    </row>
    <row r="13298">
      <c r="A13298" s="23"/>
      <c r="B13298" s="23"/>
      <c r="C13298" s="23"/>
      <c r="D13298" s="23"/>
    </row>
    <row r="13299">
      <c r="A13299" s="23"/>
      <c r="B13299" s="23"/>
      <c r="C13299" s="23"/>
      <c r="D13299" s="23"/>
    </row>
    <row r="13300">
      <c r="A13300" s="23"/>
      <c r="B13300" s="23"/>
      <c r="C13300" s="23"/>
      <c r="D13300" s="23"/>
    </row>
    <row r="13301">
      <c r="A13301" s="23"/>
      <c r="B13301" s="23"/>
      <c r="C13301" s="23"/>
      <c r="D13301" s="23"/>
    </row>
    <row r="13302">
      <c r="A13302" s="23"/>
      <c r="B13302" s="23"/>
      <c r="C13302" s="23"/>
      <c r="D13302" s="23"/>
    </row>
    <row r="13303">
      <c r="A13303" s="23"/>
      <c r="B13303" s="23"/>
      <c r="C13303" s="23"/>
      <c r="D13303" s="23"/>
    </row>
    <row r="13304">
      <c r="A13304" s="23"/>
      <c r="B13304" s="23"/>
      <c r="C13304" s="23"/>
      <c r="D13304" s="23"/>
    </row>
    <row r="13305">
      <c r="A13305" s="23"/>
      <c r="B13305" s="23"/>
      <c r="C13305" s="23"/>
      <c r="D13305" s="23"/>
    </row>
    <row r="13306">
      <c r="A13306" s="23"/>
      <c r="B13306" s="23"/>
      <c r="C13306" s="23"/>
      <c r="D13306" s="23"/>
    </row>
    <row r="13307">
      <c r="A13307" s="23"/>
      <c r="B13307" s="23"/>
      <c r="C13307" s="23"/>
      <c r="D13307" s="23"/>
    </row>
    <row r="13308">
      <c r="A13308" s="23"/>
      <c r="B13308" s="23"/>
      <c r="C13308" s="23"/>
      <c r="D13308" s="23"/>
    </row>
    <row r="13309">
      <c r="A13309" s="23"/>
      <c r="B13309" s="23"/>
      <c r="C13309" s="23"/>
      <c r="D13309" s="23"/>
    </row>
    <row r="13310">
      <c r="A13310" s="23"/>
      <c r="B13310" s="23"/>
      <c r="C13310" s="23"/>
      <c r="D13310" s="23"/>
    </row>
    <row r="13311">
      <c r="A13311" s="23"/>
      <c r="B13311" s="23"/>
      <c r="C13311" s="23"/>
      <c r="D13311" s="23"/>
    </row>
    <row r="13312">
      <c r="A13312" s="23"/>
      <c r="B13312" s="23"/>
      <c r="C13312" s="23"/>
      <c r="D13312" s="23"/>
    </row>
    <row r="13313">
      <c r="A13313" s="23"/>
      <c r="B13313" s="23"/>
      <c r="C13313" s="23"/>
      <c r="D13313" s="23"/>
    </row>
    <row r="13314">
      <c r="A13314" s="23"/>
      <c r="B13314" s="23"/>
      <c r="C13314" s="23"/>
      <c r="D13314" s="23"/>
    </row>
    <row r="13315">
      <c r="A13315" s="23"/>
      <c r="B13315" s="23"/>
      <c r="C13315" s="23"/>
      <c r="D13315" s="23"/>
    </row>
    <row r="13316">
      <c r="A13316" s="23"/>
      <c r="B13316" s="23"/>
      <c r="C13316" s="23"/>
      <c r="D13316" s="23"/>
    </row>
    <row r="13317">
      <c r="A13317" s="23"/>
      <c r="B13317" s="23"/>
      <c r="C13317" s="23"/>
      <c r="D13317" s="23"/>
    </row>
    <row r="13318">
      <c r="A13318" s="23"/>
      <c r="B13318" s="23"/>
      <c r="C13318" s="23"/>
      <c r="D13318" s="23"/>
    </row>
    <row r="13319">
      <c r="A13319" s="23"/>
      <c r="B13319" s="23"/>
      <c r="C13319" s="23"/>
      <c r="D13319" s="23"/>
    </row>
    <row r="13320">
      <c r="A13320" s="23"/>
      <c r="B13320" s="23"/>
      <c r="C13320" s="23"/>
      <c r="D13320" s="23"/>
    </row>
    <row r="13321">
      <c r="A13321" s="23"/>
      <c r="B13321" s="23"/>
      <c r="C13321" s="23"/>
      <c r="D13321" s="23"/>
    </row>
    <row r="13322">
      <c r="A13322" s="23"/>
      <c r="B13322" s="23"/>
      <c r="C13322" s="23"/>
      <c r="D13322" s="23"/>
    </row>
    <row r="13323">
      <c r="A13323" s="23"/>
      <c r="B13323" s="23"/>
      <c r="C13323" s="23"/>
      <c r="D13323" s="23"/>
    </row>
    <row r="13324">
      <c r="A13324" s="23"/>
      <c r="B13324" s="23"/>
      <c r="C13324" s="23"/>
      <c r="D13324" s="23"/>
    </row>
    <row r="13325">
      <c r="A13325" s="23"/>
      <c r="B13325" s="23"/>
      <c r="C13325" s="23"/>
      <c r="D13325" s="23"/>
    </row>
    <row r="13326">
      <c r="A13326" s="23"/>
      <c r="B13326" s="23"/>
      <c r="C13326" s="23"/>
      <c r="D13326" s="23"/>
    </row>
    <row r="13327">
      <c r="A13327" s="23"/>
      <c r="B13327" s="23"/>
      <c r="C13327" s="23"/>
      <c r="D13327" s="23"/>
    </row>
    <row r="13328">
      <c r="A13328" s="23"/>
      <c r="B13328" s="23"/>
      <c r="C13328" s="23"/>
      <c r="D13328" s="23"/>
    </row>
    <row r="13329">
      <c r="A13329" s="23"/>
      <c r="B13329" s="23"/>
      <c r="C13329" s="23"/>
      <c r="D13329" s="23"/>
    </row>
    <row r="13330">
      <c r="A13330" s="23"/>
      <c r="B13330" s="23"/>
      <c r="C13330" s="23"/>
      <c r="D13330" s="23"/>
    </row>
    <row r="13331">
      <c r="A13331" s="23"/>
      <c r="B13331" s="23"/>
      <c r="C13331" s="23"/>
      <c r="D13331" s="23"/>
    </row>
    <row r="13332">
      <c r="A13332" s="23"/>
      <c r="B13332" s="23"/>
      <c r="C13332" s="23"/>
      <c r="D13332" s="23"/>
    </row>
    <row r="13333">
      <c r="A13333" s="23"/>
      <c r="B13333" s="23"/>
      <c r="C13333" s="23"/>
      <c r="D13333" s="23"/>
    </row>
    <row r="13334">
      <c r="A13334" s="23"/>
      <c r="B13334" s="23"/>
      <c r="C13334" s="23"/>
      <c r="D13334" s="23"/>
    </row>
    <row r="13335">
      <c r="A13335" s="23"/>
      <c r="B13335" s="23"/>
      <c r="C13335" s="23"/>
      <c r="D13335" s="23"/>
    </row>
    <row r="13336">
      <c r="A13336" s="23"/>
      <c r="B13336" s="23"/>
      <c r="C13336" s="23"/>
      <c r="D13336" s="23"/>
    </row>
    <row r="13337">
      <c r="A13337" s="23"/>
      <c r="B13337" s="23"/>
      <c r="C13337" s="23"/>
      <c r="D13337" s="23"/>
    </row>
    <row r="13338">
      <c r="A13338" s="23"/>
      <c r="B13338" s="23"/>
      <c r="C13338" s="23"/>
      <c r="D13338" s="23"/>
    </row>
    <row r="13339">
      <c r="A13339" s="23"/>
      <c r="B13339" s="23"/>
      <c r="C13339" s="23"/>
      <c r="D13339" s="23"/>
    </row>
    <row r="13340">
      <c r="A13340" s="23"/>
      <c r="B13340" s="23"/>
      <c r="C13340" s="23"/>
      <c r="D13340" s="23"/>
    </row>
    <row r="13341">
      <c r="A13341" s="23"/>
      <c r="B13341" s="23"/>
      <c r="C13341" s="23"/>
      <c r="D13341" s="23"/>
    </row>
    <row r="13342">
      <c r="A13342" s="23"/>
      <c r="B13342" s="23"/>
      <c r="C13342" s="23"/>
      <c r="D13342" s="23"/>
    </row>
    <row r="13343">
      <c r="A13343" s="23"/>
      <c r="B13343" s="23"/>
      <c r="C13343" s="23"/>
      <c r="D13343" s="23"/>
    </row>
    <row r="13344">
      <c r="A13344" s="23"/>
      <c r="B13344" s="23"/>
      <c r="C13344" s="23"/>
      <c r="D13344" s="23"/>
    </row>
    <row r="13345">
      <c r="A13345" s="23"/>
      <c r="B13345" s="23"/>
      <c r="C13345" s="23"/>
      <c r="D13345" s="23"/>
    </row>
    <row r="13346">
      <c r="A13346" s="23"/>
      <c r="B13346" s="23"/>
      <c r="C13346" s="23"/>
      <c r="D13346" s="23"/>
    </row>
    <row r="13347">
      <c r="A13347" s="23"/>
      <c r="B13347" s="23"/>
      <c r="C13347" s="23"/>
      <c r="D13347" s="23"/>
    </row>
    <row r="13348">
      <c r="A13348" s="23"/>
      <c r="B13348" s="23"/>
      <c r="C13348" s="23"/>
      <c r="D13348" s="23"/>
    </row>
    <row r="13349">
      <c r="A13349" s="23"/>
      <c r="B13349" s="23"/>
      <c r="C13349" s="23"/>
      <c r="D13349" s="23"/>
    </row>
    <row r="13350">
      <c r="A13350" s="23"/>
      <c r="B13350" s="23"/>
      <c r="C13350" s="23"/>
      <c r="D13350" s="23"/>
    </row>
    <row r="13351">
      <c r="A13351" s="23"/>
      <c r="B13351" s="23"/>
      <c r="C13351" s="23"/>
      <c r="D13351" s="23"/>
    </row>
    <row r="13352">
      <c r="A13352" s="23"/>
      <c r="B13352" s="23"/>
      <c r="C13352" s="23"/>
      <c r="D13352" s="23"/>
    </row>
    <row r="13353">
      <c r="A13353" s="23"/>
      <c r="B13353" s="23"/>
      <c r="C13353" s="23"/>
      <c r="D13353" s="23"/>
    </row>
    <row r="13354">
      <c r="A13354" s="23"/>
      <c r="B13354" s="23"/>
      <c r="C13354" s="23"/>
      <c r="D13354" s="23"/>
    </row>
    <row r="13355">
      <c r="A13355" s="23"/>
      <c r="B13355" s="23"/>
      <c r="C13355" s="23"/>
      <c r="D13355" s="23"/>
    </row>
    <row r="13356">
      <c r="A13356" s="23"/>
      <c r="B13356" s="23"/>
      <c r="C13356" s="23"/>
      <c r="D13356" s="23"/>
    </row>
    <row r="13357">
      <c r="A13357" s="23"/>
      <c r="B13357" s="23"/>
      <c r="C13357" s="23"/>
      <c r="D13357" s="23"/>
    </row>
    <row r="13358">
      <c r="A13358" s="23"/>
      <c r="B13358" s="23"/>
      <c r="C13358" s="23"/>
      <c r="D13358" s="23"/>
    </row>
    <row r="13359">
      <c r="A13359" s="23"/>
      <c r="B13359" s="23"/>
      <c r="C13359" s="23"/>
      <c r="D13359" s="23"/>
    </row>
    <row r="13360">
      <c r="A13360" s="23"/>
      <c r="B13360" s="23"/>
      <c r="C13360" s="23"/>
      <c r="D13360" s="23"/>
    </row>
    <row r="13361">
      <c r="A13361" s="23"/>
      <c r="B13361" s="23"/>
      <c r="C13361" s="23"/>
      <c r="D13361" s="23"/>
    </row>
    <row r="13362">
      <c r="A13362" s="23"/>
      <c r="B13362" s="23"/>
      <c r="C13362" s="23"/>
      <c r="D13362" s="23"/>
    </row>
    <row r="13363">
      <c r="A13363" s="23"/>
      <c r="B13363" s="23"/>
      <c r="C13363" s="23"/>
      <c r="D13363" s="23"/>
    </row>
    <row r="13364">
      <c r="A13364" s="23"/>
      <c r="B13364" s="23"/>
      <c r="C13364" s="23"/>
      <c r="D13364" s="23"/>
    </row>
    <row r="13365">
      <c r="A13365" s="23"/>
      <c r="B13365" s="23"/>
      <c r="C13365" s="23"/>
      <c r="D13365" s="23"/>
    </row>
    <row r="13366">
      <c r="A13366" s="23"/>
      <c r="B13366" s="23"/>
      <c r="C13366" s="23"/>
      <c r="D13366" s="23"/>
    </row>
    <row r="13367">
      <c r="A13367" s="23"/>
      <c r="B13367" s="23"/>
      <c r="C13367" s="23"/>
      <c r="D13367" s="23"/>
    </row>
    <row r="13368">
      <c r="A13368" s="23"/>
      <c r="B13368" s="23"/>
      <c r="C13368" s="23"/>
      <c r="D13368" s="23"/>
    </row>
    <row r="13369">
      <c r="A13369" s="23"/>
      <c r="B13369" s="23"/>
      <c r="C13369" s="23"/>
      <c r="D13369" s="23"/>
    </row>
    <row r="13370">
      <c r="A13370" s="23"/>
      <c r="B13370" s="23"/>
      <c r="C13370" s="23"/>
      <c r="D13370" s="23"/>
    </row>
    <row r="13371">
      <c r="A13371" s="23"/>
      <c r="B13371" s="23"/>
      <c r="C13371" s="23"/>
      <c r="D13371" s="23"/>
    </row>
    <row r="13372">
      <c r="A13372" s="23"/>
      <c r="B13372" s="23"/>
      <c r="C13372" s="23"/>
      <c r="D13372" s="23"/>
    </row>
    <row r="13373">
      <c r="A13373" s="23"/>
      <c r="B13373" s="23"/>
      <c r="C13373" s="23"/>
      <c r="D13373" s="23"/>
    </row>
    <row r="13374">
      <c r="A13374" s="23"/>
      <c r="B13374" s="23"/>
      <c r="C13374" s="23"/>
      <c r="D13374" s="23"/>
    </row>
    <row r="13375">
      <c r="A13375" s="23"/>
      <c r="B13375" s="23"/>
      <c r="C13375" s="23"/>
      <c r="D13375" s="23"/>
    </row>
    <row r="13376">
      <c r="A13376" s="23"/>
      <c r="B13376" s="23"/>
      <c r="C13376" s="23"/>
      <c r="D13376" s="23"/>
    </row>
    <row r="13377">
      <c r="A13377" s="23"/>
      <c r="B13377" s="23"/>
      <c r="C13377" s="23"/>
      <c r="D13377" s="23"/>
    </row>
    <row r="13378">
      <c r="A13378" s="23"/>
      <c r="B13378" s="23"/>
      <c r="C13378" s="23"/>
      <c r="D13378" s="23"/>
    </row>
    <row r="13379">
      <c r="A13379" s="23"/>
      <c r="B13379" s="23"/>
      <c r="C13379" s="23"/>
      <c r="D13379" s="23"/>
    </row>
    <row r="13380">
      <c r="A13380" s="23"/>
      <c r="B13380" s="23"/>
      <c r="C13380" s="23"/>
      <c r="D13380" s="23"/>
    </row>
    <row r="13381">
      <c r="A13381" s="23"/>
      <c r="B13381" s="23"/>
      <c r="C13381" s="23"/>
      <c r="D13381" s="23"/>
    </row>
    <row r="13382">
      <c r="A13382" s="23"/>
      <c r="B13382" s="23"/>
      <c r="C13382" s="23"/>
      <c r="D13382" s="23"/>
    </row>
    <row r="13383">
      <c r="A13383" s="23"/>
      <c r="B13383" s="23"/>
      <c r="C13383" s="23"/>
      <c r="D13383" s="23"/>
    </row>
    <row r="13384">
      <c r="A13384" s="23"/>
      <c r="B13384" s="23"/>
      <c r="C13384" s="23"/>
      <c r="D13384" s="23"/>
    </row>
    <row r="13385">
      <c r="A13385" s="23"/>
      <c r="B13385" s="23"/>
      <c r="C13385" s="23"/>
      <c r="D13385" s="23"/>
    </row>
    <row r="13386">
      <c r="A13386" s="23"/>
      <c r="B13386" s="23"/>
      <c r="C13386" s="23"/>
      <c r="D13386" s="23"/>
    </row>
    <row r="13387">
      <c r="A13387" s="23"/>
      <c r="B13387" s="23"/>
      <c r="C13387" s="23"/>
      <c r="D13387" s="23"/>
    </row>
    <row r="13388">
      <c r="A13388" s="23"/>
      <c r="B13388" s="23"/>
      <c r="C13388" s="23"/>
      <c r="D13388" s="23"/>
    </row>
    <row r="13389">
      <c r="A13389" s="23"/>
      <c r="B13389" s="23"/>
      <c r="C13389" s="23"/>
      <c r="D13389" s="23"/>
    </row>
    <row r="13390">
      <c r="A13390" s="23"/>
      <c r="B13390" s="23"/>
      <c r="C13390" s="23"/>
      <c r="D13390" s="23"/>
    </row>
    <row r="13391">
      <c r="A13391" s="23"/>
      <c r="B13391" s="23"/>
      <c r="C13391" s="23"/>
      <c r="D13391" s="23"/>
    </row>
    <row r="13392">
      <c r="A13392" s="23"/>
      <c r="B13392" s="23"/>
      <c r="C13392" s="23"/>
      <c r="D13392" s="23"/>
    </row>
    <row r="13393">
      <c r="A13393" s="23"/>
      <c r="B13393" s="23"/>
      <c r="C13393" s="23"/>
      <c r="D13393" s="23"/>
    </row>
    <row r="13394">
      <c r="A13394" s="23"/>
      <c r="B13394" s="23"/>
      <c r="C13394" s="23"/>
      <c r="D13394" s="23"/>
    </row>
    <row r="13395">
      <c r="A13395" s="23"/>
      <c r="B13395" s="23"/>
      <c r="C13395" s="23"/>
      <c r="D13395" s="23"/>
    </row>
    <row r="13396">
      <c r="A13396" s="23"/>
      <c r="B13396" s="23"/>
      <c r="C13396" s="23"/>
      <c r="D13396" s="23"/>
    </row>
    <row r="13397">
      <c r="A13397" s="23"/>
      <c r="B13397" s="23"/>
      <c r="C13397" s="23"/>
      <c r="D13397" s="23"/>
    </row>
    <row r="13398">
      <c r="A13398" s="23"/>
      <c r="B13398" s="23"/>
      <c r="C13398" s="23"/>
      <c r="D13398" s="23"/>
    </row>
    <row r="13399">
      <c r="A13399" s="23"/>
      <c r="B13399" s="23"/>
      <c r="C13399" s="23"/>
      <c r="D13399" s="23"/>
    </row>
    <row r="13400">
      <c r="A13400" s="23"/>
      <c r="B13400" s="23"/>
      <c r="C13400" s="23"/>
      <c r="D13400" s="23"/>
    </row>
    <row r="13401">
      <c r="A13401" s="23"/>
      <c r="B13401" s="23"/>
      <c r="C13401" s="23"/>
      <c r="D13401" s="23"/>
    </row>
    <row r="13402">
      <c r="A13402" s="23"/>
      <c r="B13402" s="23"/>
      <c r="C13402" s="23"/>
      <c r="D13402" s="23"/>
    </row>
    <row r="13403">
      <c r="A13403" s="23"/>
      <c r="B13403" s="23"/>
      <c r="C13403" s="23"/>
      <c r="D13403" s="23"/>
    </row>
    <row r="13404">
      <c r="A13404" s="23"/>
      <c r="B13404" s="23"/>
      <c r="C13404" s="23"/>
      <c r="D13404" s="23"/>
    </row>
    <row r="13405">
      <c r="A13405" s="23"/>
      <c r="B13405" s="23"/>
      <c r="C13405" s="23"/>
      <c r="D13405" s="23"/>
    </row>
    <row r="13406">
      <c r="A13406" s="23"/>
      <c r="B13406" s="23"/>
      <c r="C13406" s="23"/>
      <c r="D13406" s="23"/>
    </row>
    <row r="13407">
      <c r="A13407" s="23"/>
      <c r="B13407" s="23"/>
      <c r="C13407" s="23"/>
      <c r="D13407" s="23"/>
    </row>
    <row r="13408">
      <c r="A13408" s="23"/>
      <c r="B13408" s="23"/>
      <c r="C13408" s="23"/>
      <c r="D13408" s="23"/>
    </row>
    <row r="13409">
      <c r="A13409" s="23"/>
      <c r="B13409" s="23"/>
      <c r="C13409" s="23"/>
      <c r="D13409" s="23"/>
    </row>
    <row r="13410">
      <c r="A13410" s="23"/>
      <c r="B13410" s="23"/>
      <c r="C13410" s="23"/>
      <c r="D13410" s="23"/>
    </row>
    <row r="13411">
      <c r="A13411" s="23"/>
      <c r="B13411" s="23"/>
      <c r="C13411" s="23"/>
      <c r="D13411" s="23"/>
    </row>
    <row r="13412">
      <c r="A13412" s="23"/>
      <c r="B13412" s="23"/>
      <c r="C13412" s="23"/>
      <c r="D13412" s="23"/>
    </row>
    <row r="13413">
      <c r="A13413" s="23"/>
      <c r="B13413" s="23"/>
      <c r="C13413" s="23"/>
      <c r="D13413" s="23"/>
    </row>
    <row r="13414">
      <c r="A13414" s="23"/>
      <c r="B13414" s="23"/>
      <c r="C13414" s="23"/>
      <c r="D13414" s="23"/>
    </row>
    <row r="13415">
      <c r="A13415" s="23"/>
      <c r="B13415" s="23"/>
      <c r="C13415" s="23"/>
      <c r="D13415" s="23"/>
    </row>
    <row r="13416">
      <c r="A13416" s="23"/>
      <c r="B13416" s="23"/>
      <c r="C13416" s="23"/>
      <c r="D13416" s="23"/>
    </row>
    <row r="13417">
      <c r="A13417" s="23"/>
      <c r="B13417" s="23"/>
      <c r="C13417" s="23"/>
      <c r="D13417" s="23"/>
    </row>
    <row r="13418">
      <c r="A13418" s="23"/>
      <c r="B13418" s="23"/>
      <c r="C13418" s="23"/>
      <c r="D13418" s="23"/>
    </row>
    <row r="13419">
      <c r="A13419" s="23"/>
      <c r="B13419" s="23"/>
      <c r="C13419" s="23"/>
      <c r="D13419" s="23"/>
    </row>
    <row r="13420">
      <c r="A13420" s="23"/>
      <c r="B13420" s="23"/>
      <c r="C13420" s="23"/>
      <c r="D13420" s="23"/>
    </row>
    <row r="13421">
      <c r="A13421" s="23"/>
      <c r="B13421" s="23"/>
      <c r="C13421" s="23"/>
      <c r="D13421" s="23"/>
    </row>
    <row r="13422">
      <c r="A13422" s="23"/>
      <c r="B13422" s="23"/>
      <c r="C13422" s="23"/>
      <c r="D13422" s="23"/>
    </row>
    <row r="13423">
      <c r="A13423" s="23"/>
      <c r="B13423" s="23"/>
      <c r="C13423" s="23"/>
      <c r="D13423" s="23"/>
    </row>
    <row r="13424">
      <c r="A13424" s="23"/>
      <c r="B13424" s="23"/>
      <c r="C13424" s="23"/>
      <c r="D13424" s="23"/>
    </row>
    <row r="13425">
      <c r="A13425" s="23"/>
      <c r="B13425" s="23"/>
      <c r="C13425" s="23"/>
      <c r="D13425" s="23"/>
    </row>
    <row r="13426">
      <c r="A13426" s="23"/>
      <c r="B13426" s="23"/>
      <c r="C13426" s="23"/>
      <c r="D13426" s="23"/>
    </row>
    <row r="13427">
      <c r="A13427" s="23"/>
      <c r="B13427" s="23"/>
      <c r="C13427" s="23"/>
      <c r="D13427" s="23"/>
    </row>
    <row r="13428">
      <c r="A13428" s="23"/>
      <c r="B13428" s="23"/>
      <c r="C13428" s="23"/>
      <c r="D13428" s="23"/>
    </row>
    <row r="13429">
      <c r="A13429" s="23"/>
      <c r="B13429" s="23"/>
      <c r="C13429" s="23"/>
      <c r="D13429" s="23"/>
    </row>
    <row r="13430">
      <c r="A13430" s="23"/>
      <c r="B13430" s="23"/>
      <c r="C13430" s="23"/>
      <c r="D13430" s="23"/>
    </row>
    <row r="13431">
      <c r="A13431" s="23"/>
      <c r="B13431" s="23"/>
      <c r="C13431" s="23"/>
      <c r="D13431" s="23"/>
    </row>
    <row r="13432">
      <c r="A13432" s="23"/>
      <c r="B13432" s="23"/>
      <c r="C13432" s="23"/>
      <c r="D13432" s="23"/>
    </row>
    <row r="13433">
      <c r="A13433" s="23"/>
      <c r="B13433" s="23"/>
      <c r="C13433" s="23"/>
      <c r="D13433" s="23"/>
    </row>
    <row r="13434">
      <c r="A13434" s="23"/>
      <c r="B13434" s="23"/>
      <c r="C13434" s="23"/>
      <c r="D13434" s="23"/>
    </row>
    <row r="13435">
      <c r="A13435" s="23"/>
      <c r="B13435" s="23"/>
      <c r="C13435" s="23"/>
      <c r="D13435" s="23"/>
    </row>
    <row r="13436">
      <c r="A13436" s="23"/>
      <c r="B13436" s="23"/>
      <c r="C13436" s="23"/>
      <c r="D13436" s="23"/>
    </row>
    <row r="13437">
      <c r="A13437" s="23"/>
      <c r="B13437" s="23"/>
      <c r="C13437" s="23"/>
      <c r="D13437" s="23"/>
    </row>
    <row r="13438">
      <c r="A13438" s="23"/>
      <c r="B13438" s="23"/>
      <c r="C13438" s="23"/>
      <c r="D13438" s="23"/>
    </row>
    <row r="13439">
      <c r="A13439" s="23"/>
      <c r="B13439" s="23"/>
      <c r="C13439" s="23"/>
      <c r="D13439" s="23"/>
    </row>
    <row r="13440">
      <c r="A13440" s="23"/>
      <c r="B13440" s="23"/>
      <c r="C13440" s="23"/>
      <c r="D13440" s="23"/>
    </row>
    <row r="13441">
      <c r="A13441" s="23"/>
      <c r="B13441" s="23"/>
      <c r="C13441" s="23"/>
      <c r="D13441" s="23"/>
    </row>
    <row r="13442">
      <c r="A13442" s="23"/>
      <c r="B13442" s="23"/>
      <c r="C13442" s="23"/>
      <c r="D13442" s="23"/>
    </row>
    <row r="13443">
      <c r="A13443" s="23"/>
      <c r="B13443" s="23"/>
      <c r="C13443" s="23"/>
      <c r="D13443" s="23"/>
    </row>
    <row r="13444">
      <c r="A13444" s="23"/>
      <c r="B13444" s="23"/>
      <c r="C13444" s="23"/>
      <c r="D13444" s="23"/>
    </row>
    <row r="13445">
      <c r="A13445" s="23"/>
      <c r="B13445" s="23"/>
      <c r="C13445" s="23"/>
      <c r="D13445" s="23"/>
    </row>
    <row r="13446">
      <c r="A13446" s="23"/>
      <c r="B13446" s="23"/>
      <c r="C13446" s="23"/>
      <c r="D13446" s="23"/>
    </row>
    <row r="13447">
      <c r="A13447" s="23"/>
      <c r="B13447" s="23"/>
      <c r="C13447" s="23"/>
      <c r="D13447" s="23"/>
    </row>
    <row r="13448">
      <c r="A13448" s="23"/>
      <c r="B13448" s="23"/>
      <c r="C13448" s="23"/>
      <c r="D13448" s="23"/>
    </row>
    <row r="13449">
      <c r="A13449" s="23"/>
      <c r="B13449" s="23"/>
      <c r="C13449" s="23"/>
      <c r="D13449" s="23"/>
    </row>
    <row r="13450">
      <c r="A13450" s="23"/>
      <c r="B13450" s="23"/>
      <c r="C13450" s="23"/>
      <c r="D13450" s="23"/>
    </row>
    <row r="13451">
      <c r="A13451" s="23"/>
      <c r="B13451" s="23"/>
      <c r="C13451" s="23"/>
      <c r="D13451" s="23"/>
    </row>
    <row r="13452">
      <c r="A13452" s="23"/>
      <c r="B13452" s="23"/>
      <c r="C13452" s="23"/>
      <c r="D13452" s="23"/>
    </row>
    <row r="13453">
      <c r="A13453" s="23"/>
      <c r="B13453" s="23"/>
      <c r="C13453" s="23"/>
      <c r="D13453" s="23"/>
    </row>
    <row r="13454">
      <c r="A13454" s="23"/>
      <c r="B13454" s="23"/>
      <c r="C13454" s="23"/>
      <c r="D13454" s="23"/>
    </row>
    <row r="13455">
      <c r="A13455" s="23"/>
      <c r="B13455" s="23"/>
      <c r="C13455" s="23"/>
      <c r="D13455" s="23"/>
    </row>
    <row r="13456">
      <c r="A13456" s="23"/>
      <c r="B13456" s="23"/>
      <c r="C13456" s="23"/>
      <c r="D13456" s="23"/>
    </row>
    <row r="13457">
      <c r="A13457" s="23"/>
      <c r="B13457" s="23"/>
      <c r="C13457" s="23"/>
      <c r="D13457" s="23"/>
    </row>
    <row r="13458">
      <c r="A13458" s="23"/>
      <c r="B13458" s="23"/>
      <c r="C13458" s="23"/>
      <c r="D13458" s="23"/>
    </row>
    <row r="13459">
      <c r="A13459" s="23"/>
      <c r="B13459" s="23"/>
      <c r="C13459" s="23"/>
      <c r="D13459" s="23"/>
    </row>
    <row r="13460">
      <c r="A13460" s="23"/>
      <c r="B13460" s="23"/>
      <c r="C13460" s="23"/>
      <c r="D13460" s="23"/>
    </row>
    <row r="13461">
      <c r="A13461" s="23"/>
      <c r="B13461" s="23"/>
      <c r="C13461" s="23"/>
      <c r="D13461" s="23"/>
    </row>
    <row r="13462">
      <c r="A13462" s="23"/>
      <c r="B13462" s="23"/>
      <c r="C13462" s="23"/>
      <c r="D13462" s="23"/>
    </row>
    <row r="13463">
      <c r="A13463" s="23"/>
      <c r="B13463" s="23"/>
      <c r="C13463" s="23"/>
      <c r="D13463" s="23"/>
    </row>
    <row r="13464">
      <c r="A13464" s="23"/>
      <c r="B13464" s="23"/>
      <c r="C13464" s="23"/>
      <c r="D13464" s="23"/>
    </row>
    <row r="13465">
      <c r="A13465" s="23"/>
      <c r="B13465" s="23"/>
      <c r="C13465" s="23"/>
      <c r="D13465" s="23"/>
    </row>
    <row r="13466">
      <c r="A13466" s="23"/>
      <c r="B13466" s="23"/>
      <c r="C13466" s="23"/>
      <c r="D13466" s="23"/>
    </row>
    <row r="13467">
      <c r="A13467" s="23"/>
      <c r="B13467" s="23"/>
      <c r="C13467" s="23"/>
      <c r="D13467" s="23"/>
    </row>
    <row r="13468">
      <c r="A13468" s="23"/>
      <c r="B13468" s="23"/>
      <c r="C13468" s="23"/>
      <c r="D13468" s="23"/>
    </row>
    <row r="13469">
      <c r="A13469" s="23"/>
      <c r="B13469" s="23"/>
      <c r="C13469" s="23"/>
      <c r="D13469" s="23"/>
    </row>
    <row r="13470">
      <c r="A13470" s="23"/>
      <c r="B13470" s="23"/>
      <c r="C13470" s="23"/>
      <c r="D13470" s="23"/>
    </row>
    <row r="13471">
      <c r="A13471" s="23"/>
      <c r="B13471" s="23"/>
      <c r="C13471" s="23"/>
      <c r="D13471" s="23"/>
    </row>
    <row r="13472">
      <c r="A13472" s="23"/>
      <c r="B13472" s="23"/>
      <c r="C13472" s="23"/>
      <c r="D13472" s="23"/>
    </row>
    <row r="13473">
      <c r="A13473" s="23"/>
      <c r="B13473" s="23"/>
      <c r="C13473" s="23"/>
      <c r="D13473" s="23"/>
    </row>
    <row r="13474">
      <c r="A13474" s="23"/>
      <c r="B13474" s="23"/>
      <c r="C13474" s="23"/>
      <c r="D13474" s="23"/>
    </row>
    <row r="13475">
      <c r="A13475" s="23"/>
      <c r="B13475" s="23"/>
      <c r="C13475" s="23"/>
      <c r="D13475" s="23"/>
    </row>
    <row r="13476">
      <c r="A13476" s="23"/>
      <c r="B13476" s="23"/>
      <c r="C13476" s="23"/>
      <c r="D13476" s="23"/>
    </row>
    <row r="13477">
      <c r="A13477" s="23"/>
      <c r="B13477" s="23"/>
      <c r="C13477" s="23"/>
      <c r="D13477" s="23"/>
    </row>
    <row r="13478">
      <c r="A13478" s="23"/>
      <c r="B13478" s="23"/>
      <c r="C13478" s="23"/>
      <c r="D13478" s="23"/>
    </row>
    <row r="13479">
      <c r="A13479" s="23"/>
      <c r="B13479" s="23"/>
      <c r="C13479" s="23"/>
      <c r="D13479" s="23"/>
    </row>
    <row r="13480">
      <c r="A13480" s="23"/>
      <c r="B13480" s="23"/>
      <c r="C13480" s="23"/>
      <c r="D13480" s="23"/>
    </row>
    <row r="13481">
      <c r="A13481" s="23"/>
      <c r="B13481" s="23"/>
      <c r="C13481" s="23"/>
      <c r="D13481" s="23"/>
    </row>
    <row r="13482">
      <c r="A13482" s="23"/>
      <c r="B13482" s="23"/>
      <c r="C13482" s="23"/>
      <c r="D13482" s="23"/>
    </row>
    <row r="13483">
      <c r="A13483" s="23"/>
      <c r="B13483" s="23"/>
      <c r="C13483" s="23"/>
      <c r="D13483" s="23"/>
    </row>
    <row r="13484">
      <c r="A13484" s="23"/>
      <c r="B13484" s="23"/>
      <c r="C13484" s="23"/>
      <c r="D13484" s="23"/>
    </row>
    <row r="13485">
      <c r="A13485" s="23"/>
      <c r="B13485" s="23"/>
      <c r="C13485" s="23"/>
      <c r="D13485" s="23"/>
    </row>
    <row r="13486">
      <c r="A13486" s="23"/>
      <c r="B13486" s="23"/>
      <c r="C13486" s="23"/>
      <c r="D13486" s="23"/>
    </row>
    <row r="13487">
      <c r="A13487" s="23"/>
      <c r="B13487" s="23"/>
      <c r="C13487" s="23"/>
      <c r="D13487" s="23"/>
    </row>
    <row r="13488">
      <c r="A13488" s="23"/>
      <c r="B13488" s="23"/>
      <c r="C13488" s="23"/>
      <c r="D13488" s="23"/>
    </row>
    <row r="13489">
      <c r="A13489" s="23"/>
      <c r="B13489" s="23"/>
      <c r="C13489" s="23"/>
      <c r="D13489" s="23"/>
    </row>
    <row r="13490">
      <c r="A13490" s="23"/>
      <c r="B13490" s="23"/>
      <c r="C13490" s="23"/>
      <c r="D13490" s="23"/>
    </row>
    <row r="13491">
      <c r="A13491" s="23"/>
      <c r="B13491" s="23"/>
      <c r="C13491" s="23"/>
      <c r="D13491" s="23"/>
    </row>
    <row r="13492">
      <c r="A13492" s="23"/>
      <c r="B13492" s="23"/>
      <c r="C13492" s="23"/>
      <c r="D13492" s="23"/>
    </row>
    <row r="13493">
      <c r="A13493" s="23"/>
      <c r="B13493" s="23"/>
      <c r="C13493" s="23"/>
      <c r="D13493" s="23"/>
    </row>
    <row r="13494">
      <c r="A13494" s="23"/>
      <c r="B13494" s="23"/>
      <c r="C13494" s="23"/>
      <c r="D13494" s="23"/>
    </row>
    <row r="13495">
      <c r="A13495" s="23"/>
      <c r="B13495" s="23"/>
      <c r="C13495" s="23"/>
      <c r="D13495" s="23"/>
    </row>
    <row r="13496">
      <c r="A13496" s="23"/>
      <c r="B13496" s="23"/>
      <c r="C13496" s="23"/>
      <c r="D13496" s="23"/>
    </row>
    <row r="13497">
      <c r="A13497" s="23"/>
      <c r="B13497" s="23"/>
      <c r="C13497" s="23"/>
      <c r="D13497" s="23"/>
    </row>
    <row r="13498">
      <c r="A13498" s="23"/>
      <c r="B13498" s="23"/>
      <c r="C13498" s="23"/>
      <c r="D13498" s="23"/>
    </row>
    <row r="13499">
      <c r="A13499" s="23"/>
      <c r="B13499" s="23"/>
      <c r="C13499" s="23"/>
      <c r="D13499" s="23"/>
    </row>
    <row r="13500">
      <c r="A13500" s="23"/>
      <c r="B13500" s="23"/>
      <c r="C13500" s="23"/>
      <c r="D13500" s="23"/>
    </row>
    <row r="13501">
      <c r="A13501" s="23"/>
      <c r="B13501" s="23"/>
      <c r="C13501" s="23"/>
      <c r="D13501" s="23"/>
    </row>
    <row r="13502">
      <c r="A13502" s="23"/>
      <c r="B13502" s="23"/>
      <c r="C13502" s="23"/>
      <c r="D13502" s="23"/>
    </row>
    <row r="13503">
      <c r="A13503" s="23"/>
      <c r="B13503" s="23"/>
      <c r="C13503" s="23"/>
      <c r="D13503" s="23"/>
    </row>
    <row r="13504">
      <c r="A13504" s="23"/>
      <c r="B13504" s="23"/>
      <c r="C13504" s="23"/>
      <c r="D13504" s="23"/>
    </row>
    <row r="13505">
      <c r="A13505" s="23"/>
      <c r="B13505" s="23"/>
      <c r="C13505" s="23"/>
      <c r="D13505" s="23"/>
    </row>
    <row r="13506">
      <c r="A13506" s="23"/>
      <c r="B13506" s="23"/>
      <c r="C13506" s="23"/>
      <c r="D13506" s="23"/>
    </row>
    <row r="13507">
      <c r="A13507" s="23"/>
      <c r="B13507" s="23"/>
      <c r="C13507" s="23"/>
      <c r="D13507" s="23"/>
    </row>
    <row r="13508">
      <c r="A13508" s="23"/>
      <c r="B13508" s="23"/>
      <c r="C13508" s="23"/>
      <c r="D13508" s="23"/>
    </row>
    <row r="13509">
      <c r="A13509" s="23"/>
      <c r="B13509" s="23"/>
      <c r="C13509" s="23"/>
      <c r="D13509" s="23"/>
    </row>
    <row r="13510">
      <c r="A13510" s="23"/>
      <c r="B13510" s="23"/>
      <c r="C13510" s="23"/>
      <c r="D13510" s="23"/>
    </row>
    <row r="13511">
      <c r="A13511" s="23"/>
      <c r="B13511" s="23"/>
      <c r="C13511" s="23"/>
      <c r="D13511" s="23"/>
    </row>
    <row r="13512">
      <c r="A13512" s="23"/>
      <c r="B13512" s="23"/>
      <c r="C13512" s="23"/>
      <c r="D13512" s="23"/>
    </row>
    <row r="13513">
      <c r="A13513" s="23"/>
      <c r="B13513" s="23"/>
      <c r="C13513" s="23"/>
      <c r="D13513" s="23"/>
    </row>
    <row r="13514">
      <c r="A13514" s="23"/>
      <c r="B13514" s="23"/>
      <c r="C13514" s="23"/>
      <c r="D13514" s="23"/>
    </row>
    <row r="13515">
      <c r="A13515" s="23"/>
      <c r="B13515" s="23"/>
      <c r="C13515" s="23"/>
      <c r="D13515" s="23"/>
    </row>
    <row r="13516">
      <c r="A13516" s="23"/>
      <c r="B13516" s="23"/>
      <c r="C13516" s="23"/>
      <c r="D13516" s="23"/>
    </row>
    <row r="13517">
      <c r="A13517" s="23"/>
      <c r="B13517" s="23"/>
      <c r="C13517" s="23"/>
      <c r="D13517" s="23"/>
    </row>
    <row r="13518">
      <c r="A13518" s="23"/>
      <c r="B13518" s="23"/>
      <c r="C13518" s="23"/>
      <c r="D13518" s="23"/>
    </row>
    <row r="13519">
      <c r="A13519" s="23"/>
      <c r="B13519" s="23"/>
      <c r="C13519" s="23"/>
      <c r="D13519" s="23"/>
    </row>
    <row r="13520">
      <c r="A13520" s="23"/>
      <c r="B13520" s="23"/>
      <c r="C13520" s="23"/>
      <c r="D13520" s="23"/>
    </row>
    <row r="13521">
      <c r="A13521" s="23"/>
      <c r="B13521" s="23"/>
      <c r="C13521" s="23"/>
      <c r="D13521" s="23"/>
    </row>
    <row r="13522">
      <c r="A13522" s="23"/>
      <c r="B13522" s="23"/>
      <c r="C13522" s="23"/>
      <c r="D13522" s="23"/>
    </row>
    <row r="13523">
      <c r="A13523" s="23"/>
      <c r="B13523" s="23"/>
      <c r="C13523" s="23"/>
      <c r="D13523" s="23"/>
    </row>
    <row r="13524">
      <c r="A13524" s="23"/>
      <c r="B13524" s="23"/>
      <c r="C13524" s="23"/>
      <c r="D13524" s="23"/>
    </row>
    <row r="13525">
      <c r="A13525" s="23"/>
      <c r="B13525" s="23"/>
      <c r="C13525" s="23"/>
      <c r="D13525" s="23"/>
    </row>
    <row r="13526">
      <c r="A13526" s="23"/>
      <c r="B13526" s="23"/>
      <c r="C13526" s="23"/>
      <c r="D13526" s="23"/>
    </row>
    <row r="13527">
      <c r="A13527" s="23"/>
      <c r="B13527" s="23"/>
      <c r="C13527" s="23"/>
      <c r="D13527" s="23"/>
    </row>
    <row r="13528">
      <c r="A13528" s="23"/>
      <c r="B13528" s="23"/>
      <c r="C13528" s="23"/>
      <c r="D13528" s="23"/>
    </row>
    <row r="13529">
      <c r="A13529" s="23"/>
      <c r="B13529" s="23"/>
      <c r="C13529" s="23"/>
      <c r="D13529" s="23"/>
    </row>
    <row r="13530">
      <c r="A13530" s="23"/>
      <c r="B13530" s="23"/>
      <c r="C13530" s="23"/>
      <c r="D13530" s="23"/>
    </row>
    <row r="13531">
      <c r="A13531" s="23"/>
      <c r="B13531" s="23"/>
      <c r="C13531" s="23"/>
      <c r="D13531" s="23"/>
    </row>
    <row r="13532">
      <c r="A13532" s="23"/>
      <c r="B13532" s="23"/>
      <c r="C13532" s="23"/>
      <c r="D13532" s="23"/>
    </row>
    <row r="13533">
      <c r="A13533" s="23"/>
      <c r="B13533" s="23"/>
      <c r="C13533" s="23"/>
      <c r="D13533" s="23"/>
    </row>
    <row r="13534">
      <c r="A13534" s="23"/>
      <c r="B13534" s="23"/>
      <c r="C13534" s="23"/>
      <c r="D13534" s="23"/>
    </row>
    <row r="13535">
      <c r="A13535" s="23"/>
      <c r="B13535" s="23"/>
      <c r="C13535" s="23"/>
      <c r="D13535" s="23"/>
    </row>
    <row r="13536">
      <c r="A13536" s="23"/>
      <c r="B13536" s="23"/>
      <c r="C13536" s="23"/>
      <c r="D13536" s="23"/>
    </row>
    <row r="13537">
      <c r="A13537" s="23"/>
      <c r="B13537" s="23"/>
      <c r="C13537" s="23"/>
      <c r="D13537" s="23"/>
    </row>
    <row r="13538">
      <c r="A13538" s="23"/>
      <c r="B13538" s="23"/>
      <c r="C13538" s="23"/>
      <c r="D13538" s="23"/>
    </row>
    <row r="13539">
      <c r="A13539" s="23"/>
      <c r="B13539" s="23"/>
      <c r="C13539" s="23"/>
      <c r="D13539" s="23"/>
    </row>
    <row r="13540">
      <c r="A13540" s="23"/>
      <c r="B13540" s="23"/>
      <c r="C13540" s="23"/>
      <c r="D13540" s="23"/>
    </row>
    <row r="13541">
      <c r="A13541" s="23"/>
      <c r="B13541" s="23"/>
      <c r="C13541" s="23"/>
      <c r="D13541" s="23"/>
    </row>
    <row r="13542">
      <c r="A13542" s="23"/>
      <c r="B13542" s="23"/>
      <c r="C13542" s="23"/>
      <c r="D13542" s="23"/>
    </row>
    <row r="13543">
      <c r="A13543" s="23"/>
      <c r="B13543" s="23"/>
      <c r="C13543" s="23"/>
      <c r="D13543" s="23"/>
    </row>
    <row r="13544">
      <c r="A13544" s="23"/>
      <c r="B13544" s="23"/>
      <c r="C13544" s="23"/>
      <c r="D13544" s="23"/>
    </row>
    <row r="13545">
      <c r="A13545" s="23"/>
      <c r="B13545" s="23"/>
      <c r="C13545" s="23"/>
      <c r="D13545" s="23"/>
    </row>
    <row r="13546">
      <c r="A13546" s="23"/>
      <c r="B13546" s="23"/>
      <c r="C13546" s="23"/>
      <c r="D13546" s="23"/>
    </row>
    <row r="13547">
      <c r="A13547" s="23"/>
      <c r="B13547" s="23"/>
      <c r="C13547" s="23"/>
      <c r="D13547" s="23"/>
    </row>
    <row r="13548">
      <c r="A13548" s="23"/>
      <c r="B13548" s="23"/>
      <c r="C13548" s="23"/>
      <c r="D13548" s="23"/>
    </row>
    <row r="13549">
      <c r="A13549" s="23"/>
      <c r="B13549" s="23"/>
      <c r="C13549" s="23"/>
      <c r="D13549" s="23"/>
    </row>
    <row r="13550">
      <c r="A13550" s="23"/>
      <c r="B13550" s="23"/>
      <c r="C13550" s="23"/>
      <c r="D13550" s="23"/>
    </row>
    <row r="13551">
      <c r="A13551" s="23"/>
      <c r="B13551" s="23"/>
      <c r="C13551" s="23"/>
      <c r="D13551" s="23"/>
    </row>
    <row r="13552">
      <c r="A13552" s="23"/>
      <c r="B13552" s="23"/>
      <c r="C13552" s="23"/>
      <c r="D13552" s="23"/>
    </row>
    <row r="13553">
      <c r="A13553" s="23"/>
      <c r="B13553" s="23"/>
      <c r="C13553" s="23"/>
      <c r="D13553" s="23"/>
    </row>
    <row r="13554">
      <c r="A13554" s="23"/>
      <c r="B13554" s="23"/>
      <c r="C13554" s="23"/>
      <c r="D13554" s="23"/>
    </row>
    <row r="13555">
      <c r="A13555" s="23"/>
      <c r="B13555" s="23"/>
      <c r="C13555" s="23"/>
      <c r="D13555" s="23"/>
    </row>
    <row r="13556">
      <c r="A13556" s="23"/>
      <c r="B13556" s="23"/>
      <c r="C13556" s="23"/>
      <c r="D13556" s="23"/>
    </row>
    <row r="13557">
      <c r="A13557" s="23"/>
      <c r="B13557" s="23"/>
      <c r="C13557" s="23"/>
      <c r="D13557" s="23"/>
    </row>
    <row r="13558">
      <c r="A13558" s="23"/>
      <c r="B13558" s="23"/>
      <c r="C13558" s="23"/>
      <c r="D13558" s="23"/>
    </row>
    <row r="13559">
      <c r="A13559" s="23"/>
      <c r="B13559" s="23"/>
      <c r="C13559" s="23"/>
      <c r="D13559" s="23"/>
    </row>
    <row r="13560">
      <c r="A13560" s="23"/>
      <c r="B13560" s="23"/>
      <c r="C13560" s="23"/>
      <c r="D13560" s="23"/>
    </row>
    <row r="13561">
      <c r="A13561" s="23"/>
      <c r="B13561" s="23"/>
      <c r="C13561" s="23"/>
      <c r="D13561" s="23"/>
    </row>
    <row r="13562">
      <c r="A13562" s="23"/>
      <c r="B13562" s="23"/>
      <c r="C13562" s="23"/>
      <c r="D13562" s="23"/>
    </row>
    <row r="13563">
      <c r="A13563" s="23"/>
      <c r="B13563" s="23"/>
      <c r="C13563" s="23"/>
      <c r="D13563" s="23"/>
    </row>
    <row r="13564">
      <c r="A13564" s="23"/>
      <c r="B13564" s="23"/>
      <c r="C13564" s="23"/>
      <c r="D13564" s="23"/>
    </row>
    <row r="13565">
      <c r="A13565" s="23"/>
      <c r="B13565" s="23"/>
      <c r="C13565" s="23"/>
      <c r="D13565" s="23"/>
    </row>
    <row r="13566">
      <c r="A13566" s="23"/>
      <c r="B13566" s="23"/>
      <c r="C13566" s="23"/>
      <c r="D13566" s="23"/>
    </row>
    <row r="13567">
      <c r="A13567" s="23"/>
      <c r="B13567" s="23"/>
      <c r="C13567" s="23"/>
      <c r="D13567" s="23"/>
    </row>
    <row r="13568">
      <c r="A13568" s="23"/>
      <c r="B13568" s="23"/>
      <c r="C13568" s="23"/>
      <c r="D13568" s="23"/>
    </row>
    <row r="13569">
      <c r="A13569" s="23"/>
      <c r="B13569" s="23"/>
      <c r="C13569" s="23"/>
      <c r="D13569" s="23"/>
    </row>
    <row r="13570">
      <c r="A13570" s="23"/>
      <c r="B13570" s="23"/>
      <c r="C13570" s="23"/>
      <c r="D13570" s="23"/>
    </row>
    <row r="13571">
      <c r="A13571" s="23"/>
      <c r="B13571" s="23"/>
      <c r="C13571" s="23"/>
      <c r="D13571" s="23"/>
    </row>
    <row r="13572">
      <c r="A13572" s="23"/>
      <c r="B13572" s="23"/>
      <c r="C13572" s="23"/>
      <c r="D13572" s="23"/>
    </row>
    <row r="13573">
      <c r="A13573" s="23"/>
      <c r="B13573" s="23"/>
      <c r="C13573" s="23"/>
      <c r="D13573" s="23"/>
    </row>
    <row r="13574">
      <c r="A13574" s="23"/>
      <c r="B13574" s="23"/>
      <c r="C13574" s="23"/>
      <c r="D13574" s="23"/>
    </row>
    <row r="13575">
      <c r="A13575" s="23"/>
      <c r="B13575" s="23"/>
      <c r="C13575" s="23"/>
      <c r="D13575" s="23"/>
    </row>
    <row r="13576">
      <c r="A13576" s="23"/>
      <c r="B13576" s="23"/>
      <c r="C13576" s="23"/>
      <c r="D13576" s="23"/>
    </row>
    <row r="13577">
      <c r="A13577" s="23"/>
      <c r="B13577" s="23"/>
      <c r="C13577" s="23"/>
      <c r="D13577" s="23"/>
    </row>
    <row r="13578">
      <c r="A13578" s="23"/>
      <c r="B13578" s="23"/>
      <c r="C13578" s="23"/>
      <c r="D13578" s="23"/>
    </row>
    <row r="13579">
      <c r="A13579" s="23"/>
      <c r="B13579" s="23"/>
      <c r="C13579" s="23"/>
      <c r="D13579" s="23"/>
    </row>
    <row r="13580">
      <c r="A13580" s="23"/>
      <c r="B13580" s="23"/>
      <c r="C13580" s="23"/>
      <c r="D13580" s="23"/>
    </row>
    <row r="13581">
      <c r="A13581" s="23"/>
      <c r="B13581" s="23"/>
      <c r="C13581" s="23"/>
      <c r="D13581" s="23"/>
    </row>
    <row r="13582">
      <c r="A13582" s="23"/>
      <c r="B13582" s="23"/>
      <c r="C13582" s="23"/>
      <c r="D13582" s="23"/>
    </row>
    <row r="13583">
      <c r="A13583" s="23"/>
      <c r="B13583" s="23"/>
      <c r="C13583" s="23"/>
      <c r="D13583" s="23"/>
    </row>
    <row r="13584">
      <c r="A13584" s="23"/>
      <c r="B13584" s="23"/>
      <c r="C13584" s="23"/>
      <c r="D13584" s="23"/>
    </row>
    <row r="13585">
      <c r="A13585" s="23"/>
      <c r="B13585" s="23"/>
      <c r="C13585" s="23"/>
      <c r="D13585" s="23"/>
    </row>
    <row r="13586">
      <c r="A13586" s="23"/>
      <c r="B13586" s="23"/>
      <c r="C13586" s="23"/>
      <c r="D13586" s="23"/>
    </row>
    <row r="13587">
      <c r="A13587" s="23"/>
      <c r="B13587" s="23"/>
      <c r="C13587" s="23"/>
      <c r="D13587" s="23"/>
    </row>
    <row r="13588">
      <c r="A13588" s="23"/>
      <c r="B13588" s="23"/>
      <c r="C13588" s="23"/>
      <c r="D13588" s="23"/>
    </row>
    <row r="13589">
      <c r="A13589" s="23"/>
      <c r="B13589" s="23"/>
      <c r="C13589" s="23"/>
      <c r="D13589" s="23"/>
    </row>
    <row r="13590">
      <c r="A13590" s="23"/>
      <c r="B13590" s="23"/>
      <c r="C13590" s="23"/>
      <c r="D13590" s="23"/>
    </row>
    <row r="13591">
      <c r="A13591" s="23"/>
      <c r="B13591" s="23"/>
      <c r="C13591" s="23"/>
      <c r="D13591" s="23"/>
    </row>
    <row r="13592">
      <c r="A13592" s="23"/>
      <c r="B13592" s="23"/>
      <c r="C13592" s="23"/>
      <c r="D13592" s="23"/>
    </row>
    <row r="13593">
      <c r="A13593" s="23"/>
      <c r="B13593" s="23"/>
      <c r="C13593" s="23"/>
      <c r="D13593" s="23"/>
    </row>
    <row r="13594">
      <c r="A13594" s="23"/>
      <c r="B13594" s="23"/>
      <c r="C13594" s="23"/>
      <c r="D13594" s="23"/>
    </row>
    <row r="13595">
      <c r="A13595" s="23"/>
      <c r="B13595" s="23"/>
      <c r="C13595" s="23"/>
      <c r="D13595" s="23"/>
    </row>
    <row r="13596">
      <c r="A13596" s="23"/>
      <c r="B13596" s="23"/>
      <c r="C13596" s="23"/>
      <c r="D13596" s="23"/>
    </row>
    <row r="13597">
      <c r="A13597" s="23"/>
      <c r="B13597" s="23"/>
      <c r="C13597" s="23"/>
      <c r="D13597" s="23"/>
    </row>
    <row r="13598">
      <c r="A13598" s="23"/>
      <c r="B13598" s="23"/>
      <c r="C13598" s="23"/>
      <c r="D13598" s="23"/>
    </row>
    <row r="13599">
      <c r="A13599" s="23"/>
      <c r="B13599" s="23"/>
      <c r="C13599" s="23"/>
      <c r="D13599" s="23"/>
    </row>
    <row r="13600">
      <c r="A13600" s="23"/>
      <c r="B13600" s="23"/>
      <c r="C13600" s="23"/>
      <c r="D13600" s="23"/>
    </row>
    <row r="13601">
      <c r="A13601" s="23"/>
      <c r="B13601" s="23"/>
      <c r="C13601" s="23"/>
      <c r="D13601" s="23"/>
    </row>
    <row r="13602">
      <c r="A13602" s="23"/>
      <c r="B13602" s="23"/>
      <c r="C13602" s="23"/>
      <c r="D13602" s="23"/>
    </row>
    <row r="13603">
      <c r="A13603" s="23"/>
      <c r="B13603" s="23"/>
      <c r="C13603" s="23"/>
      <c r="D13603" s="23"/>
    </row>
    <row r="13604">
      <c r="A13604" s="23"/>
      <c r="B13604" s="23"/>
      <c r="C13604" s="23"/>
      <c r="D13604" s="23"/>
    </row>
    <row r="13605">
      <c r="A13605" s="23"/>
      <c r="B13605" s="23"/>
      <c r="C13605" s="23"/>
      <c r="D13605" s="23"/>
    </row>
    <row r="13606">
      <c r="A13606" s="23"/>
      <c r="B13606" s="23"/>
      <c r="C13606" s="23"/>
      <c r="D13606" s="23"/>
    </row>
    <row r="13607">
      <c r="A13607" s="23"/>
      <c r="B13607" s="23"/>
      <c r="C13607" s="23"/>
      <c r="D13607" s="23"/>
    </row>
    <row r="13608">
      <c r="A13608" s="23"/>
      <c r="B13608" s="23"/>
      <c r="C13608" s="23"/>
      <c r="D13608" s="23"/>
    </row>
    <row r="13609">
      <c r="A13609" s="23"/>
      <c r="B13609" s="23"/>
      <c r="C13609" s="23"/>
      <c r="D13609" s="23"/>
    </row>
    <row r="13610">
      <c r="A13610" s="23"/>
      <c r="B13610" s="23"/>
      <c r="C13610" s="23"/>
      <c r="D13610" s="23"/>
    </row>
    <row r="13611">
      <c r="A13611" s="23"/>
      <c r="B13611" s="23"/>
      <c r="C13611" s="23"/>
      <c r="D13611" s="23"/>
    </row>
    <row r="13612">
      <c r="A13612" s="23"/>
      <c r="B13612" s="23"/>
      <c r="C13612" s="23"/>
      <c r="D13612" s="23"/>
    </row>
    <row r="13613">
      <c r="A13613" s="23"/>
      <c r="B13613" s="23"/>
      <c r="C13613" s="23"/>
      <c r="D13613" s="23"/>
    </row>
    <row r="13614">
      <c r="A13614" s="23"/>
      <c r="B13614" s="23"/>
      <c r="C13614" s="23"/>
      <c r="D13614" s="23"/>
    </row>
    <row r="13615">
      <c r="A13615" s="23"/>
      <c r="B13615" s="23"/>
      <c r="C13615" s="23"/>
      <c r="D13615" s="23"/>
    </row>
    <row r="13616">
      <c r="A13616" s="23"/>
      <c r="B13616" s="23"/>
      <c r="C13616" s="23"/>
      <c r="D13616" s="23"/>
    </row>
    <row r="13617">
      <c r="A13617" s="23"/>
      <c r="B13617" s="23"/>
      <c r="C13617" s="23"/>
      <c r="D13617" s="23"/>
    </row>
    <row r="13618">
      <c r="A13618" s="23"/>
      <c r="B13618" s="23"/>
      <c r="C13618" s="23"/>
      <c r="D13618" s="23"/>
    </row>
    <row r="13619">
      <c r="A13619" s="23"/>
      <c r="B13619" s="23"/>
      <c r="C13619" s="23"/>
      <c r="D13619" s="23"/>
    </row>
    <row r="13620">
      <c r="A13620" s="23"/>
      <c r="B13620" s="23"/>
      <c r="C13620" s="23"/>
      <c r="D13620" s="23"/>
    </row>
    <row r="13621">
      <c r="A13621" s="23"/>
      <c r="B13621" s="23"/>
      <c r="C13621" s="23"/>
      <c r="D13621" s="23"/>
    </row>
    <row r="13622">
      <c r="A13622" s="23"/>
      <c r="B13622" s="23"/>
      <c r="C13622" s="23"/>
      <c r="D13622" s="23"/>
    </row>
    <row r="13623">
      <c r="A13623" s="23"/>
      <c r="B13623" s="23"/>
      <c r="C13623" s="23"/>
      <c r="D13623" s="23"/>
    </row>
    <row r="13624">
      <c r="A13624" s="23"/>
      <c r="B13624" s="23"/>
      <c r="C13624" s="23"/>
      <c r="D13624" s="23"/>
    </row>
    <row r="13625">
      <c r="A13625" s="23"/>
      <c r="B13625" s="23"/>
      <c r="C13625" s="23"/>
      <c r="D13625" s="23"/>
    </row>
    <row r="13626">
      <c r="A13626" s="23"/>
      <c r="B13626" s="23"/>
      <c r="C13626" s="23"/>
      <c r="D13626" s="23"/>
    </row>
    <row r="13627">
      <c r="A13627" s="23"/>
      <c r="B13627" s="23"/>
      <c r="C13627" s="23"/>
      <c r="D13627" s="23"/>
    </row>
    <row r="13628">
      <c r="A13628" s="23"/>
      <c r="B13628" s="23"/>
      <c r="C13628" s="23"/>
      <c r="D13628" s="23"/>
    </row>
    <row r="13629">
      <c r="A13629" s="23"/>
      <c r="B13629" s="23"/>
      <c r="C13629" s="23"/>
      <c r="D13629" s="23"/>
    </row>
    <row r="13630">
      <c r="A13630" s="23"/>
      <c r="B13630" s="23"/>
      <c r="C13630" s="23"/>
      <c r="D13630" s="23"/>
    </row>
    <row r="13631">
      <c r="A13631" s="23"/>
      <c r="B13631" s="23"/>
      <c r="C13631" s="23"/>
      <c r="D13631" s="23"/>
    </row>
    <row r="13632">
      <c r="A13632" s="23"/>
      <c r="B13632" s="23"/>
      <c r="C13632" s="23"/>
      <c r="D13632" s="23"/>
    </row>
    <row r="13633">
      <c r="A13633" s="23"/>
      <c r="B13633" s="23"/>
      <c r="C13633" s="23"/>
      <c r="D13633" s="23"/>
    </row>
    <row r="13634">
      <c r="A13634" s="23"/>
      <c r="B13634" s="23"/>
      <c r="C13634" s="23"/>
      <c r="D13634" s="23"/>
    </row>
    <row r="13635">
      <c r="A13635" s="23"/>
      <c r="B13635" s="23"/>
      <c r="C13635" s="23"/>
      <c r="D13635" s="23"/>
    </row>
    <row r="13636">
      <c r="A13636" s="23"/>
      <c r="B13636" s="23"/>
      <c r="C13636" s="23"/>
      <c r="D13636" s="23"/>
    </row>
    <row r="13637">
      <c r="A13637" s="23"/>
      <c r="B13637" s="23"/>
      <c r="C13637" s="23"/>
      <c r="D13637" s="23"/>
    </row>
    <row r="13638">
      <c r="A13638" s="23"/>
      <c r="B13638" s="23"/>
      <c r="C13638" s="23"/>
      <c r="D13638" s="23"/>
    </row>
    <row r="13639">
      <c r="A13639" s="23"/>
      <c r="B13639" s="23"/>
      <c r="C13639" s="23"/>
      <c r="D13639" s="23"/>
    </row>
    <row r="13640">
      <c r="A13640" s="23"/>
      <c r="B13640" s="23"/>
      <c r="C13640" s="23"/>
      <c r="D13640" s="23"/>
    </row>
    <row r="13641">
      <c r="A13641" s="23"/>
      <c r="B13641" s="23"/>
      <c r="C13641" s="23"/>
      <c r="D13641" s="23"/>
    </row>
    <row r="13642">
      <c r="A13642" s="23"/>
      <c r="B13642" s="23"/>
      <c r="C13642" s="23"/>
      <c r="D13642" s="23"/>
    </row>
    <row r="13643">
      <c r="A13643" s="23"/>
      <c r="B13643" s="23"/>
      <c r="C13643" s="23"/>
      <c r="D13643" s="23"/>
    </row>
    <row r="13644">
      <c r="A13644" s="23"/>
      <c r="B13644" s="23"/>
      <c r="C13644" s="23"/>
      <c r="D13644" s="23"/>
    </row>
    <row r="13645">
      <c r="A13645" s="23"/>
      <c r="B13645" s="23"/>
      <c r="C13645" s="23"/>
      <c r="D13645" s="23"/>
    </row>
    <row r="13646">
      <c r="A13646" s="23"/>
      <c r="B13646" s="23"/>
      <c r="C13646" s="23"/>
      <c r="D13646" s="23"/>
    </row>
    <row r="13647">
      <c r="A13647" s="23"/>
      <c r="B13647" s="23"/>
      <c r="C13647" s="23"/>
      <c r="D13647" s="23"/>
    </row>
    <row r="13648">
      <c r="A13648" s="23"/>
      <c r="B13648" s="23"/>
      <c r="C13648" s="23"/>
      <c r="D13648" s="23"/>
    </row>
    <row r="13649">
      <c r="A13649" s="23"/>
      <c r="B13649" s="23"/>
      <c r="C13649" s="23"/>
      <c r="D13649" s="23"/>
    </row>
    <row r="13650">
      <c r="A13650" s="23"/>
      <c r="B13650" s="23"/>
      <c r="C13650" s="23"/>
      <c r="D13650" s="23"/>
    </row>
    <row r="13651">
      <c r="A13651" s="23"/>
      <c r="B13651" s="23"/>
      <c r="C13651" s="23"/>
      <c r="D13651" s="23"/>
    </row>
    <row r="13652">
      <c r="A13652" s="23"/>
      <c r="B13652" s="23"/>
      <c r="C13652" s="23"/>
      <c r="D13652" s="23"/>
    </row>
    <row r="13653">
      <c r="A13653" s="23"/>
      <c r="B13653" s="23"/>
      <c r="C13653" s="23"/>
      <c r="D13653" s="23"/>
    </row>
    <row r="13654">
      <c r="A13654" s="23"/>
      <c r="B13654" s="23"/>
      <c r="C13654" s="23"/>
      <c r="D13654" s="23"/>
    </row>
    <row r="13655">
      <c r="A13655" s="23"/>
      <c r="B13655" s="23"/>
      <c r="C13655" s="23"/>
      <c r="D13655" s="23"/>
    </row>
    <row r="13656">
      <c r="A13656" s="23"/>
      <c r="B13656" s="23"/>
      <c r="C13656" s="23"/>
      <c r="D13656" s="23"/>
    </row>
    <row r="13657">
      <c r="A13657" s="23"/>
      <c r="B13657" s="23"/>
      <c r="C13657" s="23"/>
      <c r="D13657" s="23"/>
    </row>
    <row r="13658">
      <c r="A13658" s="23"/>
      <c r="B13658" s="23"/>
      <c r="C13658" s="23"/>
      <c r="D13658" s="23"/>
    </row>
    <row r="13659">
      <c r="A13659" s="23"/>
      <c r="B13659" s="23"/>
      <c r="C13659" s="23"/>
      <c r="D13659" s="23"/>
    </row>
    <row r="13660">
      <c r="A13660" s="23"/>
      <c r="B13660" s="23"/>
      <c r="C13660" s="23"/>
      <c r="D13660" s="23"/>
    </row>
    <row r="13661">
      <c r="A13661" s="23"/>
      <c r="B13661" s="23"/>
      <c r="C13661" s="23"/>
      <c r="D13661" s="23"/>
    </row>
    <row r="13662">
      <c r="A13662" s="23"/>
      <c r="B13662" s="23"/>
      <c r="C13662" s="23"/>
      <c r="D13662" s="23"/>
    </row>
    <row r="13663">
      <c r="A13663" s="23"/>
      <c r="B13663" s="23"/>
      <c r="C13663" s="23"/>
      <c r="D13663" s="23"/>
    </row>
    <row r="13664">
      <c r="A13664" s="23"/>
      <c r="B13664" s="23"/>
      <c r="C13664" s="23"/>
      <c r="D13664" s="23"/>
    </row>
    <row r="13665">
      <c r="A13665" s="23"/>
      <c r="B13665" s="23"/>
      <c r="C13665" s="23"/>
      <c r="D13665" s="23"/>
    </row>
    <row r="13666">
      <c r="A13666" s="23"/>
      <c r="B13666" s="23"/>
      <c r="C13666" s="23"/>
      <c r="D13666" s="23"/>
    </row>
    <row r="13667">
      <c r="A13667" s="23"/>
      <c r="B13667" s="23"/>
      <c r="C13667" s="23"/>
      <c r="D13667" s="23"/>
    </row>
    <row r="13668">
      <c r="A13668" s="23"/>
      <c r="B13668" s="23"/>
      <c r="C13668" s="23"/>
      <c r="D13668" s="23"/>
    </row>
    <row r="13669">
      <c r="A13669" s="23"/>
      <c r="B13669" s="23"/>
      <c r="C13669" s="23"/>
      <c r="D13669" s="23"/>
    </row>
    <row r="13670">
      <c r="A13670" s="23"/>
      <c r="B13670" s="23"/>
      <c r="C13670" s="23"/>
      <c r="D13670" s="23"/>
    </row>
    <row r="13671">
      <c r="A13671" s="23"/>
      <c r="B13671" s="23"/>
      <c r="C13671" s="23"/>
      <c r="D13671" s="23"/>
    </row>
    <row r="13672">
      <c r="A13672" s="23"/>
      <c r="B13672" s="23"/>
      <c r="C13672" s="23"/>
      <c r="D13672" s="23"/>
    </row>
    <row r="13673">
      <c r="A13673" s="23"/>
      <c r="B13673" s="23"/>
      <c r="C13673" s="23"/>
      <c r="D13673" s="23"/>
    </row>
    <row r="13674">
      <c r="A13674" s="23"/>
      <c r="B13674" s="23"/>
      <c r="C13674" s="23"/>
      <c r="D13674" s="23"/>
    </row>
    <row r="13675">
      <c r="A13675" s="23"/>
      <c r="B13675" s="23"/>
      <c r="C13675" s="23"/>
      <c r="D13675" s="23"/>
    </row>
    <row r="13676">
      <c r="A13676" s="23"/>
      <c r="B13676" s="23"/>
      <c r="C13676" s="23"/>
      <c r="D13676" s="23"/>
    </row>
    <row r="13677">
      <c r="A13677" s="23"/>
      <c r="B13677" s="23"/>
      <c r="C13677" s="23"/>
      <c r="D13677" s="23"/>
    </row>
    <row r="13678">
      <c r="A13678" s="23"/>
      <c r="B13678" s="23"/>
      <c r="C13678" s="23"/>
      <c r="D13678" s="23"/>
    </row>
    <row r="13679">
      <c r="A13679" s="23"/>
      <c r="B13679" s="23"/>
      <c r="C13679" s="23"/>
      <c r="D13679" s="23"/>
    </row>
    <row r="13680">
      <c r="A13680" s="23"/>
      <c r="B13680" s="23"/>
      <c r="C13680" s="23"/>
      <c r="D13680" s="23"/>
    </row>
    <row r="13681">
      <c r="A13681" s="23"/>
      <c r="B13681" s="23"/>
      <c r="C13681" s="23"/>
      <c r="D13681" s="23"/>
    </row>
    <row r="13682">
      <c r="A13682" s="23"/>
      <c r="B13682" s="23"/>
      <c r="C13682" s="23"/>
      <c r="D13682" s="23"/>
    </row>
    <row r="13683">
      <c r="A13683" s="23"/>
      <c r="B13683" s="23"/>
      <c r="C13683" s="23"/>
      <c r="D13683" s="23"/>
    </row>
    <row r="13684">
      <c r="A13684" s="23"/>
      <c r="B13684" s="23"/>
      <c r="C13684" s="23"/>
      <c r="D13684" s="23"/>
    </row>
    <row r="13685">
      <c r="A13685" s="23"/>
      <c r="B13685" s="23"/>
      <c r="C13685" s="23"/>
      <c r="D13685" s="23"/>
    </row>
    <row r="13686">
      <c r="A13686" s="23"/>
      <c r="B13686" s="23"/>
      <c r="C13686" s="23"/>
      <c r="D13686" s="23"/>
    </row>
    <row r="13687">
      <c r="A13687" s="23"/>
      <c r="B13687" s="23"/>
      <c r="C13687" s="23"/>
      <c r="D13687" s="23"/>
    </row>
    <row r="13688">
      <c r="A13688" s="23"/>
      <c r="B13688" s="23"/>
      <c r="C13688" s="23"/>
      <c r="D13688" s="23"/>
    </row>
    <row r="13689">
      <c r="A13689" s="23"/>
      <c r="B13689" s="23"/>
      <c r="C13689" s="23"/>
      <c r="D13689" s="23"/>
    </row>
    <row r="13690">
      <c r="A13690" s="23"/>
      <c r="B13690" s="23"/>
      <c r="C13690" s="23"/>
      <c r="D13690" s="23"/>
    </row>
    <row r="13691">
      <c r="A13691" s="23"/>
      <c r="B13691" s="23"/>
      <c r="C13691" s="23"/>
      <c r="D13691" s="23"/>
    </row>
    <row r="13692">
      <c r="A13692" s="23"/>
      <c r="B13692" s="23"/>
      <c r="C13692" s="23"/>
      <c r="D13692" s="23"/>
    </row>
    <row r="13693">
      <c r="A13693" s="23"/>
      <c r="B13693" s="23"/>
      <c r="C13693" s="23"/>
      <c r="D13693" s="23"/>
    </row>
    <row r="13694">
      <c r="A13694" s="23"/>
      <c r="B13694" s="23"/>
      <c r="C13694" s="23"/>
      <c r="D13694" s="23"/>
    </row>
    <row r="13695">
      <c r="A13695" s="23"/>
      <c r="B13695" s="23"/>
      <c r="C13695" s="23"/>
      <c r="D13695" s="23"/>
    </row>
    <row r="13696">
      <c r="A13696" s="23"/>
      <c r="B13696" s="23"/>
      <c r="C13696" s="23"/>
      <c r="D13696" s="23"/>
    </row>
    <row r="13697">
      <c r="A13697" s="23"/>
      <c r="B13697" s="23"/>
      <c r="C13697" s="23"/>
      <c r="D13697" s="23"/>
    </row>
    <row r="13698">
      <c r="A13698" s="23"/>
      <c r="B13698" s="23"/>
      <c r="C13698" s="23"/>
      <c r="D13698" s="23"/>
    </row>
    <row r="13699">
      <c r="A13699" s="23"/>
      <c r="B13699" s="23"/>
      <c r="C13699" s="23"/>
      <c r="D13699" s="23"/>
    </row>
    <row r="13700">
      <c r="A13700" s="23"/>
      <c r="B13700" s="23"/>
      <c r="C13700" s="23"/>
      <c r="D13700" s="23"/>
    </row>
    <row r="13701">
      <c r="A13701" s="23"/>
      <c r="B13701" s="23"/>
      <c r="C13701" s="23"/>
      <c r="D13701" s="23"/>
    </row>
    <row r="13702">
      <c r="A13702" s="23"/>
      <c r="B13702" s="23"/>
      <c r="C13702" s="23"/>
      <c r="D13702" s="23"/>
    </row>
    <row r="13703">
      <c r="A13703" s="23"/>
      <c r="B13703" s="23"/>
      <c r="C13703" s="23"/>
      <c r="D13703" s="23"/>
    </row>
    <row r="13704">
      <c r="A13704" s="23"/>
      <c r="B13704" s="23"/>
      <c r="C13704" s="23"/>
      <c r="D13704" s="23"/>
    </row>
    <row r="13705">
      <c r="A13705" s="23"/>
      <c r="B13705" s="23"/>
      <c r="C13705" s="23"/>
      <c r="D13705" s="23"/>
    </row>
    <row r="13706">
      <c r="A13706" s="23"/>
      <c r="B13706" s="23"/>
      <c r="C13706" s="23"/>
      <c r="D13706" s="23"/>
    </row>
    <row r="13707">
      <c r="A13707" s="23"/>
      <c r="B13707" s="23"/>
      <c r="C13707" s="23"/>
      <c r="D13707" s="23"/>
    </row>
    <row r="13708">
      <c r="A13708" s="23"/>
      <c r="B13708" s="23"/>
      <c r="C13708" s="23"/>
      <c r="D13708" s="23"/>
    </row>
    <row r="13709">
      <c r="A13709" s="23"/>
      <c r="B13709" s="23"/>
      <c r="C13709" s="23"/>
      <c r="D13709" s="23"/>
    </row>
    <row r="13710">
      <c r="A13710" s="23"/>
      <c r="B13710" s="23"/>
      <c r="C13710" s="23"/>
      <c r="D13710" s="23"/>
    </row>
    <row r="13711">
      <c r="A13711" s="23"/>
      <c r="B13711" s="23"/>
      <c r="C13711" s="23"/>
      <c r="D13711" s="23"/>
    </row>
    <row r="13712">
      <c r="A13712" s="23"/>
      <c r="B13712" s="23"/>
      <c r="C13712" s="23"/>
      <c r="D13712" s="23"/>
    </row>
    <row r="13713">
      <c r="A13713" s="23"/>
      <c r="B13713" s="23"/>
      <c r="C13713" s="23"/>
      <c r="D13713" s="23"/>
    </row>
    <row r="13714">
      <c r="A13714" s="23"/>
      <c r="B13714" s="23"/>
      <c r="C13714" s="23"/>
      <c r="D13714" s="23"/>
    </row>
    <row r="13715">
      <c r="A13715" s="23"/>
      <c r="B13715" s="23"/>
      <c r="C13715" s="23"/>
      <c r="D13715" s="23"/>
    </row>
    <row r="13716">
      <c r="A13716" s="23"/>
      <c r="B13716" s="23"/>
      <c r="C13716" s="23"/>
      <c r="D13716" s="23"/>
    </row>
    <row r="13717">
      <c r="A13717" s="23"/>
      <c r="B13717" s="23"/>
      <c r="C13717" s="23"/>
      <c r="D13717" s="23"/>
    </row>
    <row r="13718">
      <c r="A13718" s="23"/>
      <c r="B13718" s="23"/>
      <c r="C13718" s="23"/>
      <c r="D13718" s="23"/>
    </row>
    <row r="13719">
      <c r="A13719" s="23"/>
      <c r="B13719" s="23"/>
      <c r="C13719" s="23"/>
      <c r="D13719" s="23"/>
    </row>
    <row r="13720">
      <c r="A13720" s="23"/>
      <c r="B13720" s="23"/>
      <c r="C13720" s="23"/>
      <c r="D13720" s="23"/>
    </row>
    <row r="13721">
      <c r="A13721" s="23"/>
      <c r="B13721" s="23"/>
      <c r="C13721" s="23"/>
      <c r="D13721" s="23"/>
    </row>
    <row r="13722">
      <c r="A13722" s="23"/>
      <c r="B13722" s="23"/>
      <c r="C13722" s="23"/>
      <c r="D13722" s="23"/>
    </row>
    <row r="13723">
      <c r="A13723" s="23"/>
      <c r="B13723" s="23"/>
      <c r="C13723" s="23"/>
      <c r="D13723" s="23"/>
    </row>
    <row r="13724">
      <c r="A13724" s="23"/>
      <c r="B13724" s="23"/>
      <c r="C13724" s="23"/>
      <c r="D13724" s="23"/>
    </row>
    <row r="13725">
      <c r="A13725" s="23"/>
      <c r="B13725" s="23"/>
      <c r="C13725" s="23"/>
      <c r="D13725" s="23"/>
    </row>
    <row r="13726">
      <c r="A13726" s="23"/>
      <c r="B13726" s="23"/>
      <c r="C13726" s="23"/>
      <c r="D13726" s="23"/>
    </row>
    <row r="13727">
      <c r="A13727" s="23"/>
      <c r="B13727" s="23"/>
      <c r="C13727" s="23"/>
      <c r="D13727" s="23"/>
    </row>
    <row r="13728">
      <c r="A13728" s="23"/>
      <c r="B13728" s="23"/>
      <c r="C13728" s="23"/>
      <c r="D13728" s="23"/>
    </row>
    <row r="13729">
      <c r="A13729" s="23"/>
      <c r="B13729" s="23"/>
      <c r="C13729" s="23"/>
      <c r="D13729" s="23"/>
    </row>
    <row r="13730">
      <c r="A13730" s="23"/>
      <c r="B13730" s="23"/>
      <c r="C13730" s="23"/>
      <c r="D13730" s="23"/>
    </row>
    <row r="13731">
      <c r="A13731" s="23"/>
      <c r="B13731" s="23"/>
      <c r="C13731" s="23"/>
      <c r="D13731" s="23"/>
    </row>
    <row r="13732">
      <c r="A13732" s="23"/>
      <c r="B13732" s="23"/>
      <c r="C13732" s="23"/>
      <c r="D13732" s="23"/>
    </row>
    <row r="13733">
      <c r="A13733" s="23"/>
      <c r="B13733" s="23"/>
      <c r="C13733" s="23"/>
      <c r="D13733" s="23"/>
    </row>
    <row r="13734">
      <c r="A13734" s="23"/>
      <c r="B13734" s="23"/>
      <c r="C13734" s="23"/>
      <c r="D13734" s="23"/>
    </row>
    <row r="13735">
      <c r="A13735" s="23"/>
      <c r="B13735" s="23"/>
      <c r="C13735" s="23"/>
      <c r="D13735" s="23"/>
    </row>
    <row r="13736">
      <c r="A13736" s="23"/>
      <c r="B13736" s="23"/>
      <c r="C13736" s="23"/>
      <c r="D13736" s="23"/>
    </row>
    <row r="13737">
      <c r="A13737" s="23"/>
      <c r="B13737" s="23"/>
      <c r="C13737" s="23"/>
      <c r="D13737" s="23"/>
    </row>
    <row r="13738">
      <c r="A13738" s="23"/>
      <c r="B13738" s="23"/>
      <c r="C13738" s="23"/>
      <c r="D13738" s="23"/>
    </row>
    <row r="13739">
      <c r="A13739" s="23"/>
      <c r="B13739" s="23"/>
      <c r="C13739" s="23"/>
      <c r="D13739" s="23"/>
    </row>
    <row r="13740">
      <c r="A13740" s="23"/>
      <c r="B13740" s="23"/>
      <c r="C13740" s="23"/>
      <c r="D13740" s="23"/>
    </row>
    <row r="13741">
      <c r="A13741" s="23"/>
      <c r="B13741" s="23"/>
      <c r="C13741" s="23"/>
      <c r="D13741" s="23"/>
    </row>
    <row r="13742">
      <c r="A13742" s="23"/>
      <c r="B13742" s="23"/>
      <c r="C13742" s="23"/>
      <c r="D13742" s="23"/>
    </row>
    <row r="13743">
      <c r="A13743" s="23"/>
      <c r="B13743" s="23"/>
      <c r="C13743" s="23"/>
      <c r="D13743" s="23"/>
    </row>
    <row r="13744">
      <c r="A13744" s="23"/>
      <c r="B13744" s="23"/>
      <c r="C13744" s="23"/>
      <c r="D13744" s="23"/>
    </row>
    <row r="13745">
      <c r="A13745" s="23"/>
      <c r="B13745" s="23"/>
      <c r="C13745" s="23"/>
      <c r="D13745" s="23"/>
    </row>
    <row r="13746">
      <c r="A13746" s="23"/>
      <c r="B13746" s="23"/>
      <c r="C13746" s="23"/>
      <c r="D13746" s="23"/>
    </row>
    <row r="13747">
      <c r="A13747" s="23"/>
      <c r="B13747" s="23"/>
      <c r="C13747" s="23"/>
      <c r="D13747" s="23"/>
    </row>
    <row r="13748">
      <c r="A13748" s="23"/>
      <c r="B13748" s="23"/>
      <c r="C13748" s="23"/>
      <c r="D13748" s="23"/>
    </row>
    <row r="13749">
      <c r="A13749" s="23"/>
      <c r="B13749" s="23"/>
      <c r="C13749" s="23"/>
      <c r="D13749" s="23"/>
    </row>
    <row r="13750">
      <c r="A13750" s="23"/>
      <c r="B13750" s="23"/>
      <c r="C13750" s="23"/>
      <c r="D13750" s="23"/>
    </row>
    <row r="13751">
      <c r="A13751" s="23"/>
      <c r="B13751" s="23"/>
      <c r="C13751" s="23"/>
      <c r="D13751" s="23"/>
    </row>
    <row r="13752">
      <c r="A13752" s="23"/>
      <c r="B13752" s="23"/>
      <c r="C13752" s="23"/>
      <c r="D13752" s="23"/>
    </row>
    <row r="13753">
      <c r="A13753" s="23"/>
      <c r="B13753" s="23"/>
      <c r="C13753" s="23"/>
      <c r="D13753" s="23"/>
    </row>
    <row r="13754">
      <c r="A13754" s="23"/>
      <c r="B13754" s="23"/>
      <c r="C13754" s="23"/>
      <c r="D13754" s="23"/>
    </row>
    <row r="13755">
      <c r="A13755" s="23"/>
      <c r="B13755" s="23"/>
      <c r="C13755" s="23"/>
      <c r="D13755" s="23"/>
    </row>
    <row r="13756">
      <c r="A13756" s="23"/>
      <c r="B13756" s="23"/>
      <c r="C13756" s="23"/>
      <c r="D13756" s="23"/>
    </row>
    <row r="13757">
      <c r="A13757" s="23"/>
      <c r="B13757" s="23"/>
      <c r="C13757" s="23"/>
      <c r="D13757" s="23"/>
    </row>
    <row r="13758">
      <c r="A13758" s="23"/>
      <c r="B13758" s="23"/>
      <c r="C13758" s="23"/>
      <c r="D13758" s="23"/>
    </row>
    <row r="13759">
      <c r="A13759" s="23"/>
      <c r="B13759" s="23"/>
      <c r="C13759" s="23"/>
      <c r="D13759" s="23"/>
    </row>
    <row r="13760">
      <c r="A13760" s="23"/>
      <c r="B13760" s="23"/>
      <c r="C13760" s="23"/>
      <c r="D13760" s="23"/>
    </row>
    <row r="13761">
      <c r="A13761" s="23"/>
      <c r="B13761" s="23"/>
      <c r="C13761" s="23"/>
      <c r="D13761" s="23"/>
    </row>
    <row r="13762">
      <c r="A13762" s="23"/>
      <c r="B13762" s="23"/>
      <c r="C13762" s="23"/>
      <c r="D13762" s="23"/>
    </row>
    <row r="13763">
      <c r="A13763" s="23"/>
      <c r="B13763" s="23"/>
      <c r="C13763" s="23"/>
      <c r="D13763" s="23"/>
    </row>
    <row r="13764">
      <c r="A13764" s="23"/>
      <c r="B13764" s="23"/>
      <c r="C13764" s="23"/>
      <c r="D13764" s="23"/>
    </row>
    <row r="13765">
      <c r="A13765" s="23"/>
      <c r="B13765" s="23"/>
      <c r="C13765" s="23"/>
      <c r="D13765" s="23"/>
    </row>
    <row r="13766">
      <c r="A13766" s="23"/>
      <c r="B13766" s="23"/>
      <c r="C13766" s="23"/>
      <c r="D13766" s="23"/>
    </row>
    <row r="13767">
      <c r="A13767" s="23"/>
      <c r="B13767" s="23"/>
      <c r="C13767" s="23"/>
      <c r="D13767" s="23"/>
    </row>
    <row r="13768">
      <c r="A13768" s="23"/>
      <c r="B13768" s="23"/>
      <c r="C13768" s="23"/>
      <c r="D13768" s="23"/>
    </row>
    <row r="13769">
      <c r="A13769" s="23"/>
      <c r="B13769" s="23"/>
      <c r="C13769" s="23"/>
      <c r="D13769" s="23"/>
    </row>
    <row r="13770">
      <c r="A13770" s="23"/>
      <c r="B13770" s="23"/>
      <c r="C13770" s="23"/>
      <c r="D13770" s="23"/>
    </row>
    <row r="13771">
      <c r="A13771" s="23"/>
      <c r="B13771" s="23"/>
      <c r="C13771" s="23"/>
      <c r="D13771" s="23"/>
    </row>
    <row r="13772">
      <c r="A13772" s="23"/>
      <c r="B13772" s="23"/>
      <c r="C13772" s="23"/>
      <c r="D13772" s="23"/>
    </row>
    <row r="13773">
      <c r="A13773" s="23"/>
      <c r="B13773" s="23"/>
      <c r="C13773" s="23"/>
      <c r="D13773" s="23"/>
    </row>
    <row r="13774">
      <c r="A13774" s="23"/>
      <c r="B13774" s="23"/>
      <c r="C13774" s="23"/>
      <c r="D13774" s="23"/>
    </row>
    <row r="13775">
      <c r="A13775" s="23"/>
      <c r="B13775" s="23"/>
      <c r="C13775" s="23"/>
      <c r="D13775" s="23"/>
    </row>
    <row r="13776">
      <c r="A13776" s="23"/>
      <c r="B13776" s="23"/>
      <c r="C13776" s="23"/>
      <c r="D13776" s="23"/>
    </row>
    <row r="13777">
      <c r="A13777" s="23"/>
      <c r="B13777" s="23"/>
      <c r="C13777" s="23"/>
      <c r="D13777" s="23"/>
    </row>
    <row r="13778">
      <c r="A13778" s="23"/>
      <c r="B13778" s="23"/>
      <c r="C13778" s="23"/>
      <c r="D13778" s="23"/>
    </row>
    <row r="13779">
      <c r="A13779" s="23"/>
      <c r="B13779" s="23"/>
      <c r="C13779" s="23"/>
      <c r="D13779" s="23"/>
    </row>
    <row r="13780">
      <c r="A13780" s="23"/>
      <c r="B13780" s="23"/>
      <c r="C13780" s="23"/>
      <c r="D13780" s="23"/>
    </row>
    <row r="13781">
      <c r="A13781" s="23"/>
      <c r="B13781" s="23"/>
      <c r="C13781" s="23"/>
      <c r="D13781" s="23"/>
    </row>
    <row r="13782">
      <c r="A13782" s="23"/>
      <c r="B13782" s="23"/>
      <c r="C13782" s="23"/>
      <c r="D13782" s="23"/>
    </row>
    <row r="13783">
      <c r="A13783" s="23"/>
      <c r="B13783" s="23"/>
      <c r="C13783" s="23"/>
      <c r="D13783" s="23"/>
    </row>
    <row r="13784">
      <c r="A13784" s="23"/>
      <c r="B13784" s="23"/>
      <c r="C13784" s="23"/>
      <c r="D13784" s="23"/>
    </row>
    <row r="13785">
      <c r="A13785" s="23"/>
      <c r="B13785" s="23"/>
      <c r="C13785" s="23"/>
      <c r="D13785" s="23"/>
    </row>
    <row r="13786">
      <c r="A13786" s="23"/>
      <c r="B13786" s="23"/>
      <c r="C13786" s="23"/>
      <c r="D13786" s="23"/>
    </row>
    <row r="13787">
      <c r="A13787" s="23"/>
      <c r="B13787" s="23"/>
      <c r="C13787" s="23"/>
      <c r="D13787" s="23"/>
    </row>
    <row r="13788">
      <c r="A13788" s="23"/>
      <c r="B13788" s="23"/>
      <c r="C13788" s="23"/>
      <c r="D13788" s="23"/>
    </row>
    <row r="13789">
      <c r="A13789" s="23"/>
      <c r="B13789" s="23"/>
      <c r="C13789" s="23"/>
      <c r="D13789" s="23"/>
    </row>
    <row r="13790">
      <c r="A13790" s="23"/>
      <c r="B13790" s="23"/>
      <c r="C13790" s="23"/>
      <c r="D13790" s="23"/>
    </row>
    <row r="13791">
      <c r="A13791" s="23"/>
      <c r="B13791" s="23"/>
      <c r="C13791" s="23"/>
      <c r="D13791" s="23"/>
    </row>
    <row r="13792">
      <c r="A13792" s="23"/>
      <c r="B13792" s="23"/>
      <c r="C13792" s="23"/>
      <c r="D13792" s="23"/>
    </row>
    <row r="13793">
      <c r="A13793" s="23"/>
      <c r="B13793" s="23"/>
      <c r="C13793" s="23"/>
      <c r="D13793" s="23"/>
    </row>
    <row r="13794">
      <c r="A13794" s="23"/>
      <c r="B13794" s="23"/>
      <c r="C13794" s="23"/>
      <c r="D13794" s="23"/>
    </row>
    <row r="13795">
      <c r="A13795" s="23"/>
      <c r="B13795" s="23"/>
      <c r="C13795" s="23"/>
      <c r="D13795" s="23"/>
    </row>
    <row r="13796">
      <c r="A13796" s="23"/>
      <c r="B13796" s="23"/>
      <c r="C13796" s="23"/>
      <c r="D13796" s="23"/>
    </row>
    <row r="13797">
      <c r="A13797" s="23"/>
      <c r="B13797" s="23"/>
      <c r="C13797" s="23"/>
      <c r="D13797" s="23"/>
    </row>
    <row r="13798">
      <c r="A13798" s="23"/>
      <c r="B13798" s="23"/>
      <c r="C13798" s="23"/>
      <c r="D13798" s="23"/>
    </row>
    <row r="13799">
      <c r="A13799" s="23"/>
      <c r="B13799" s="23"/>
      <c r="C13799" s="23"/>
      <c r="D13799" s="23"/>
    </row>
    <row r="13800">
      <c r="A13800" s="23"/>
      <c r="B13800" s="23"/>
      <c r="C13800" s="23"/>
      <c r="D13800" s="23"/>
    </row>
    <row r="13801">
      <c r="A13801" s="23"/>
      <c r="B13801" s="23"/>
      <c r="C13801" s="23"/>
      <c r="D13801" s="23"/>
    </row>
    <row r="13802">
      <c r="A13802" s="23"/>
      <c r="B13802" s="23"/>
      <c r="C13802" s="23"/>
      <c r="D13802" s="23"/>
    </row>
    <row r="13803">
      <c r="A13803" s="23"/>
      <c r="B13803" s="23"/>
      <c r="C13803" s="23"/>
      <c r="D13803" s="23"/>
    </row>
    <row r="13804">
      <c r="A13804" s="23"/>
      <c r="B13804" s="23"/>
      <c r="C13804" s="23"/>
      <c r="D13804" s="23"/>
    </row>
    <row r="13805">
      <c r="A13805" s="23"/>
      <c r="B13805" s="23"/>
      <c r="C13805" s="23"/>
      <c r="D13805" s="23"/>
    </row>
    <row r="13806">
      <c r="A13806" s="23"/>
      <c r="B13806" s="23"/>
      <c r="C13806" s="23"/>
      <c r="D13806" s="23"/>
    </row>
    <row r="13807">
      <c r="A13807" s="23"/>
      <c r="B13807" s="23"/>
      <c r="C13807" s="23"/>
      <c r="D13807" s="23"/>
    </row>
    <row r="13808">
      <c r="A13808" s="23"/>
      <c r="B13808" s="23"/>
      <c r="C13808" s="23"/>
      <c r="D13808" s="23"/>
    </row>
    <row r="13809">
      <c r="A13809" s="23"/>
      <c r="B13809" s="23"/>
      <c r="C13809" s="23"/>
      <c r="D13809" s="23"/>
    </row>
    <row r="13810">
      <c r="A13810" s="23"/>
      <c r="B13810" s="23"/>
      <c r="C13810" s="23"/>
      <c r="D13810" s="23"/>
    </row>
    <row r="13811">
      <c r="A13811" s="23"/>
      <c r="B13811" s="23"/>
      <c r="C13811" s="23"/>
      <c r="D13811" s="23"/>
    </row>
    <row r="13812">
      <c r="A13812" s="23"/>
      <c r="B13812" s="23"/>
      <c r="C13812" s="23"/>
      <c r="D13812" s="23"/>
    </row>
    <row r="13813">
      <c r="A13813" s="23"/>
      <c r="B13813" s="23"/>
      <c r="C13813" s="23"/>
      <c r="D13813" s="23"/>
    </row>
    <row r="13814">
      <c r="A13814" s="23"/>
      <c r="B13814" s="23"/>
      <c r="C13814" s="23"/>
      <c r="D13814" s="23"/>
    </row>
    <row r="13815">
      <c r="A13815" s="23"/>
      <c r="B13815" s="23"/>
      <c r="C13815" s="23"/>
      <c r="D13815" s="23"/>
    </row>
    <row r="13816">
      <c r="A13816" s="23"/>
      <c r="B13816" s="23"/>
      <c r="C13816" s="23"/>
      <c r="D13816" s="23"/>
    </row>
    <row r="13817">
      <c r="A13817" s="23"/>
      <c r="B13817" s="23"/>
      <c r="C13817" s="23"/>
      <c r="D13817" s="23"/>
    </row>
    <row r="13818">
      <c r="A13818" s="23"/>
      <c r="B13818" s="23"/>
      <c r="C13818" s="23"/>
      <c r="D13818" s="23"/>
    </row>
    <row r="13819">
      <c r="A13819" s="23"/>
      <c r="B13819" s="23"/>
      <c r="C13819" s="23"/>
      <c r="D13819" s="23"/>
    </row>
    <row r="13820">
      <c r="A13820" s="23"/>
      <c r="B13820" s="23"/>
      <c r="C13820" s="23"/>
      <c r="D13820" s="23"/>
    </row>
    <row r="13821">
      <c r="A13821" s="23"/>
      <c r="B13821" s="23"/>
      <c r="C13821" s="23"/>
      <c r="D13821" s="23"/>
    </row>
    <row r="13822">
      <c r="A13822" s="23"/>
      <c r="B13822" s="23"/>
      <c r="C13822" s="23"/>
      <c r="D13822" s="23"/>
    </row>
    <row r="13823">
      <c r="A13823" s="23"/>
      <c r="B13823" s="23"/>
      <c r="C13823" s="23"/>
      <c r="D13823" s="23"/>
    </row>
    <row r="13824">
      <c r="A13824" s="23"/>
      <c r="B13824" s="23"/>
      <c r="C13824" s="23"/>
      <c r="D13824" s="23"/>
    </row>
    <row r="13825">
      <c r="A13825" s="23"/>
      <c r="B13825" s="23"/>
      <c r="C13825" s="23"/>
      <c r="D13825" s="23"/>
    </row>
    <row r="13826">
      <c r="A13826" s="23"/>
      <c r="B13826" s="23"/>
      <c r="C13826" s="23"/>
      <c r="D13826" s="23"/>
    </row>
    <row r="13827">
      <c r="A13827" s="23"/>
      <c r="B13827" s="23"/>
      <c r="C13827" s="23"/>
      <c r="D13827" s="23"/>
    </row>
    <row r="13828">
      <c r="A13828" s="23"/>
      <c r="B13828" s="23"/>
      <c r="C13828" s="23"/>
      <c r="D13828" s="23"/>
    </row>
    <row r="13829">
      <c r="A13829" s="23"/>
      <c r="B13829" s="23"/>
      <c r="C13829" s="23"/>
      <c r="D13829" s="23"/>
    </row>
    <row r="13830">
      <c r="A13830" s="23"/>
      <c r="B13830" s="23"/>
      <c r="C13830" s="23"/>
      <c r="D13830" s="23"/>
    </row>
    <row r="13831">
      <c r="A13831" s="23"/>
      <c r="B13831" s="23"/>
      <c r="C13831" s="23"/>
      <c r="D13831" s="23"/>
    </row>
    <row r="13832">
      <c r="A13832" s="23"/>
      <c r="B13832" s="23"/>
      <c r="C13832" s="23"/>
      <c r="D13832" s="23"/>
    </row>
    <row r="13833">
      <c r="A13833" s="23"/>
      <c r="B13833" s="23"/>
      <c r="C13833" s="23"/>
      <c r="D13833" s="23"/>
    </row>
    <row r="13834">
      <c r="A13834" s="23"/>
      <c r="B13834" s="23"/>
      <c r="C13834" s="23"/>
      <c r="D13834" s="23"/>
    </row>
    <row r="13835">
      <c r="A13835" s="23"/>
      <c r="B13835" s="23"/>
      <c r="C13835" s="23"/>
      <c r="D13835" s="23"/>
    </row>
    <row r="13836">
      <c r="A13836" s="23"/>
      <c r="B13836" s="23"/>
      <c r="C13836" s="23"/>
      <c r="D13836" s="23"/>
    </row>
    <row r="13837">
      <c r="A13837" s="23"/>
      <c r="B13837" s="23"/>
      <c r="C13837" s="23"/>
      <c r="D13837" s="23"/>
    </row>
    <row r="13838">
      <c r="A13838" s="23"/>
      <c r="B13838" s="23"/>
      <c r="C13838" s="23"/>
      <c r="D13838" s="23"/>
    </row>
    <row r="13839">
      <c r="A13839" s="23"/>
      <c r="B13839" s="23"/>
      <c r="C13839" s="23"/>
      <c r="D13839" s="23"/>
    </row>
    <row r="13840">
      <c r="A13840" s="23"/>
      <c r="B13840" s="23"/>
      <c r="C13840" s="23"/>
      <c r="D13840" s="23"/>
    </row>
    <row r="13841">
      <c r="A13841" s="23"/>
      <c r="B13841" s="23"/>
      <c r="C13841" s="23"/>
      <c r="D13841" s="23"/>
    </row>
    <row r="13842">
      <c r="A13842" s="23"/>
      <c r="B13842" s="23"/>
      <c r="C13842" s="23"/>
      <c r="D13842" s="23"/>
    </row>
    <row r="13843">
      <c r="A13843" s="23"/>
      <c r="B13843" s="23"/>
      <c r="C13843" s="23"/>
      <c r="D13843" s="23"/>
    </row>
    <row r="13844">
      <c r="A13844" s="23"/>
      <c r="B13844" s="23"/>
      <c r="C13844" s="23"/>
      <c r="D13844" s="23"/>
    </row>
    <row r="13845">
      <c r="A13845" s="23"/>
      <c r="B13845" s="23"/>
      <c r="C13845" s="23"/>
      <c r="D13845" s="23"/>
    </row>
    <row r="13846">
      <c r="A13846" s="23"/>
      <c r="B13846" s="23"/>
      <c r="C13846" s="23"/>
      <c r="D13846" s="23"/>
    </row>
    <row r="13847">
      <c r="A13847" s="23"/>
      <c r="B13847" s="23"/>
      <c r="C13847" s="23"/>
      <c r="D13847" s="23"/>
    </row>
    <row r="13848">
      <c r="A13848" s="23"/>
      <c r="B13848" s="23"/>
      <c r="C13848" s="23"/>
      <c r="D13848" s="23"/>
    </row>
    <row r="13849">
      <c r="A13849" s="23"/>
      <c r="B13849" s="23"/>
      <c r="C13849" s="23"/>
      <c r="D13849" s="23"/>
    </row>
    <row r="13850">
      <c r="A13850" s="23"/>
      <c r="B13850" s="23"/>
      <c r="C13850" s="23"/>
      <c r="D13850" s="23"/>
    </row>
    <row r="13851">
      <c r="A13851" s="23"/>
      <c r="B13851" s="23"/>
      <c r="C13851" s="23"/>
      <c r="D13851" s="23"/>
    </row>
    <row r="13852">
      <c r="A13852" s="23"/>
      <c r="B13852" s="23"/>
      <c r="C13852" s="23"/>
      <c r="D13852" s="23"/>
    </row>
    <row r="13853">
      <c r="A13853" s="23"/>
      <c r="B13853" s="23"/>
      <c r="C13853" s="23"/>
      <c r="D13853" s="23"/>
    </row>
    <row r="13854">
      <c r="A13854" s="23"/>
      <c r="B13854" s="23"/>
      <c r="C13854" s="23"/>
      <c r="D13854" s="23"/>
    </row>
    <row r="13855">
      <c r="A13855" s="23"/>
      <c r="B13855" s="23"/>
      <c r="C13855" s="23"/>
      <c r="D13855" s="23"/>
    </row>
    <row r="13856">
      <c r="A13856" s="23"/>
      <c r="B13856" s="23"/>
      <c r="C13856" s="23"/>
      <c r="D13856" s="23"/>
    </row>
    <row r="13857">
      <c r="A13857" s="23"/>
      <c r="B13857" s="23"/>
      <c r="C13857" s="23"/>
      <c r="D13857" s="23"/>
    </row>
    <row r="13858">
      <c r="A13858" s="23"/>
      <c r="B13858" s="23"/>
      <c r="C13858" s="23"/>
      <c r="D13858" s="23"/>
    </row>
    <row r="13859">
      <c r="A13859" s="23"/>
      <c r="B13859" s="23"/>
      <c r="C13859" s="23"/>
      <c r="D13859" s="23"/>
    </row>
    <row r="13860">
      <c r="A13860" s="23"/>
      <c r="B13860" s="23"/>
      <c r="C13860" s="23"/>
      <c r="D13860" s="23"/>
    </row>
    <row r="13861">
      <c r="A13861" s="23"/>
      <c r="B13861" s="23"/>
      <c r="C13861" s="23"/>
      <c r="D13861" s="23"/>
    </row>
    <row r="13862">
      <c r="A13862" s="23"/>
      <c r="B13862" s="23"/>
      <c r="C13862" s="23"/>
      <c r="D13862" s="23"/>
    </row>
    <row r="13863">
      <c r="A13863" s="23"/>
      <c r="B13863" s="23"/>
      <c r="C13863" s="23"/>
      <c r="D13863" s="23"/>
    </row>
    <row r="13864">
      <c r="A13864" s="23"/>
      <c r="B13864" s="23"/>
      <c r="C13864" s="23"/>
      <c r="D13864" s="23"/>
    </row>
    <row r="13865">
      <c r="A13865" s="23"/>
      <c r="B13865" s="23"/>
      <c r="C13865" s="23"/>
      <c r="D13865" s="23"/>
    </row>
    <row r="13866">
      <c r="A13866" s="23"/>
      <c r="B13866" s="23"/>
      <c r="C13866" s="23"/>
      <c r="D13866" s="23"/>
    </row>
    <row r="13867">
      <c r="A13867" s="23"/>
      <c r="B13867" s="23"/>
      <c r="C13867" s="23"/>
      <c r="D13867" s="23"/>
    </row>
    <row r="13868">
      <c r="A13868" s="23"/>
      <c r="B13868" s="23"/>
      <c r="C13868" s="23"/>
      <c r="D13868" s="23"/>
    </row>
    <row r="13869">
      <c r="A13869" s="23"/>
      <c r="B13869" s="23"/>
      <c r="C13869" s="23"/>
      <c r="D13869" s="23"/>
    </row>
    <row r="13870">
      <c r="A13870" s="23"/>
      <c r="B13870" s="23"/>
      <c r="C13870" s="23"/>
      <c r="D13870" s="23"/>
    </row>
    <row r="13871">
      <c r="A13871" s="23"/>
      <c r="B13871" s="23"/>
      <c r="C13871" s="23"/>
      <c r="D13871" s="23"/>
    </row>
    <row r="13872">
      <c r="A13872" s="23"/>
      <c r="B13872" s="23"/>
      <c r="C13872" s="23"/>
      <c r="D13872" s="23"/>
    </row>
    <row r="13873">
      <c r="A13873" s="23"/>
      <c r="B13873" s="23"/>
      <c r="C13873" s="23"/>
      <c r="D13873" s="23"/>
    </row>
    <row r="13874">
      <c r="A13874" s="23"/>
      <c r="B13874" s="23"/>
      <c r="C13874" s="23"/>
      <c r="D13874" s="23"/>
    </row>
    <row r="13875">
      <c r="A13875" s="23"/>
      <c r="B13875" s="23"/>
      <c r="C13875" s="23"/>
      <c r="D13875" s="23"/>
    </row>
    <row r="13876">
      <c r="A13876" s="23"/>
      <c r="B13876" s="23"/>
      <c r="C13876" s="23"/>
      <c r="D13876" s="23"/>
    </row>
    <row r="13877">
      <c r="A13877" s="23"/>
      <c r="B13877" s="23"/>
      <c r="C13877" s="23"/>
      <c r="D13877" s="23"/>
    </row>
    <row r="13878">
      <c r="A13878" s="23"/>
      <c r="B13878" s="23"/>
      <c r="C13878" s="23"/>
      <c r="D13878" s="23"/>
    </row>
    <row r="13879">
      <c r="A13879" s="23"/>
      <c r="B13879" s="23"/>
      <c r="C13879" s="23"/>
      <c r="D13879" s="23"/>
    </row>
    <row r="13880">
      <c r="A13880" s="23"/>
      <c r="B13880" s="23"/>
      <c r="C13880" s="23"/>
      <c r="D13880" s="23"/>
    </row>
    <row r="13881">
      <c r="A13881" s="23"/>
      <c r="B13881" s="23"/>
      <c r="C13881" s="23"/>
      <c r="D13881" s="23"/>
    </row>
    <row r="13882">
      <c r="A13882" s="23"/>
      <c r="B13882" s="23"/>
      <c r="C13882" s="23"/>
      <c r="D13882" s="23"/>
    </row>
    <row r="13883">
      <c r="A13883" s="23"/>
      <c r="B13883" s="23"/>
      <c r="C13883" s="23"/>
      <c r="D13883" s="23"/>
    </row>
    <row r="13884">
      <c r="A13884" s="23"/>
      <c r="B13884" s="23"/>
      <c r="C13884" s="23"/>
      <c r="D13884" s="23"/>
    </row>
    <row r="13885">
      <c r="A13885" s="23"/>
      <c r="B13885" s="23"/>
      <c r="C13885" s="23"/>
      <c r="D13885" s="23"/>
    </row>
    <row r="13886">
      <c r="A13886" s="23"/>
      <c r="B13886" s="23"/>
      <c r="C13886" s="23"/>
      <c r="D13886" s="23"/>
    </row>
    <row r="13887">
      <c r="A13887" s="23"/>
      <c r="B13887" s="23"/>
      <c r="C13887" s="23"/>
      <c r="D13887" s="23"/>
    </row>
    <row r="13888">
      <c r="A13888" s="23"/>
      <c r="B13888" s="23"/>
      <c r="C13888" s="23"/>
      <c r="D13888" s="23"/>
    </row>
    <row r="13889">
      <c r="A13889" s="23"/>
      <c r="B13889" s="23"/>
      <c r="C13889" s="23"/>
      <c r="D13889" s="23"/>
    </row>
    <row r="13890">
      <c r="A13890" s="23"/>
      <c r="B13890" s="23"/>
      <c r="C13890" s="23"/>
      <c r="D13890" s="23"/>
    </row>
    <row r="13891">
      <c r="A13891" s="23"/>
      <c r="B13891" s="23"/>
      <c r="C13891" s="23"/>
      <c r="D13891" s="23"/>
    </row>
    <row r="13892">
      <c r="A13892" s="23"/>
      <c r="B13892" s="23"/>
      <c r="C13892" s="23"/>
      <c r="D13892" s="23"/>
    </row>
    <row r="13893">
      <c r="A13893" s="23"/>
      <c r="B13893" s="23"/>
      <c r="C13893" s="23"/>
      <c r="D13893" s="23"/>
    </row>
    <row r="13894">
      <c r="A13894" s="23"/>
      <c r="B13894" s="23"/>
      <c r="C13894" s="23"/>
      <c r="D13894" s="23"/>
    </row>
    <row r="13895">
      <c r="A13895" s="23"/>
      <c r="B13895" s="23"/>
      <c r="C13895" s="23"/>
      <c r="D13895" s="23"/>
    </row>
    <row r="13896">
      <c r="A13896" s="23"/>
      <c r="B13896" s="23"/>
      <c r="C13896" s="23"/>
      <c r="D13896" s="23"/>
    </row>
    <row r="13897">
      <c r="A13897" s="23"/>
      <c r="B13897" s="23"/>
      <c r="C13897" s="23"/>
      <c r="D13897" s="23"/>
    </row>
    <row r="13898">
      <c r="A13898" s="23"/>
      <c r="B13898" s="23"/>
      <c r="C13898" s="23"/>
      <c r="D13898" s="23"/>
    </row>
    <row r="13899">
      <c r="A13899" s="23"/>
      <c r="B13899" s="23"/>
      <c r="C13899" s="23"/>
      <c r="D13899" s="23"/>
    </row>
    <row r="13900">
      <c r="A13900" s="23"/>
      <c r="B13900" s="23"/>
      <c r="C13900" s="23"/>
      <c r="D13900" s="23"/>
    </row>
    <row r="13901">
      <c r="A13901" s="23"/>
      <c r="B13901" s="23"/>
      <c r="C13901" s="23"/>
      <c r="D13901" s="23"/>
    </row>
    <row r="13902">
      <c r="A13902" s="23"/>
      <c r="B13902" s="23"/>
      <c r="C13902" s="23"/>
      <c r="D13902" s="23"/>
    </row>
    <row r="13903">
      <c r="A13903" s="23"/>
      <c r="B13903" s="23"/>
      <c r="C13903" s="23"/>
      <c r="D13903" s="23"/>
    </row>
    <row r="13904">
      <c r="A13904" s="23"/>
      <c r="B13904" s="23"/>
      <c r="C13904" s="23"/>
      <c r="D13904" s="23"/>
    </row>
    <row r="13905">
      <c r="A13905" s="23"/>
      <c r="B13905" s="23"/>
      <c r="C13905" s="23"/>
      <c r="D13905" s="23"/>
    </row>
    <row r="13906">
      <c r="A13906" s="23"/>
      <c r="B13906" s="23"/>
      <c r="C13906" s="23"/>
      <c r="D13906" s="23"/>
    </row>
    <row r="13907">
      <c r="A13907" s="23"/>
      <c r="B13907" s="23"/>
      <c r="C13907" s="23"/>
      <c r="D13907" s="23"/>
    </row>
    <row r="13908">
      <c r="A13908" s="23"/>
      <c r="B13908" s="23"/>
      <c r="C13908" s="23"/>
      <c r="D13908" s="23"/>
    </row>
    <row r="13909">
      <c r="A13909" s="23"/>
      <c r="B13909" s="23"/>
      <c r="C13909" s="23"/>
      <c r="D13909" s="23"/>
    </row>
    <row r="13910">
      <c r="A13910" s="23"/>
      <c r="B13910" s="23"/>
      <c r="C13910" s="23"/>
      <c r="D13910" s="23"/>
    </row>
    <row r="13911">
      <c r="A13911" s="23"/>
      <c r="B13911" s="23"/>
      <c r="C13911" s="23"/>
      <c r="D13911" s="23"/>
    </row>
    <row r="13912">
      <c r="A13912" s="23"/>
      <c r="B13912" s="23"/>
      <c r="C13912" s="23"/>
      <c r="D13912" s="23"/>
    </row>
    <row r="13913">
      <c r="A13913" s="23"/>
      <c r="B13913" s="23"/>
      <c r="C13913" s="23"/>
      <c r="D13913" s="23"/>
    </row>
    <row r="13914">
      <c r="A13914" s="23"/>
      <c r="B13914" s="23"/>
      <c r="C13914" s="23"/>
      <c r="D13914" s="23"/>
    </row>
    <row r="13915">
      <c r="A13915" s="23"/>
      <c r="B13915" s="23"/>
      <c r="C13915" s="23"/>
      <c r="D13915" s="23"/>
    </row>
    <row r="13916">
      <c r="A13916" s="23"/>
      <c r="B13916" s="23"/>
      <c r="C13916" s="23"/>
      <c r="D13916" s="23"/>
    </row>
    <row r="13917">
      <c r="A13917" s="23"/>
      <c r="B13917" s="23"/>
      <c r="C13917" s="23"/>
      <c r="D13917" s="23"/>
    </row>
    <row r="13918">
      <c r="A13918" s="23"/>
      <c r="B13918" s="23"/>
      <c r="C13918" s="23"/>
      <c r="D13918" s="23"/>
    </row>
    <row r="13919">
      <c r="A13919" s="23"/>
      <c r="B13919" s="23"/>
      <c r="C13919" s="23"/>
      <c r="D13919" s="23"/>
    </row>
    <row r="13920">
      <c r="A13920" s="23"/>
      <c r="B13920" s="23"/>
      <c r="C13920" s="23"/>
      <c r="D13920" s="23"/>
    </row>
    <row r="13921">
      <c r="A13921" s="23"/>
      <c r="B13921" s="23"/>
      <c r="C13921" s="23"/>
      <c r="D13921" s="23"/>
    </row>
    <row r="13922">
      <c r="A13922" s="23"/>
      <c r="B13922" s="23"/>
      <c r="C13922" s="23"/>
      <c r="D13922" s="23"/>
    </row>
    <row r="13923">
      <c r="A13923" s="23"/>
      <c r="B13923" s="23"/>
      <c r="C13923" s="23"/>
      <c r="D13923" s="23"/>
    </row>
    <row r="13924">
      <c r="A13924" s="23"/>
      <c r="B13924" s="23"/>
      <c r="C13924" s="23"/>
      <c r="D13924" s="23"/>
    </row>
    <row r="13925">
      <c r="A13925" s="23"/>
      <c r="B13925" s="23"/>
      <c r="C13925" s="23"/>
      <c r="D13925" s="23"/>
    </row>
  </sheetData>
  <autoFilter ref="$A$1:$E$11302">
    <sortState ref="A1:E11302">
      <sortCondition descending="1" ref="E1:E11302"/>
    </sortState>
  </autoFilter>
  <hyperlinks>
    <hyperlink r:id="rId1" ref="A5880"/>
    <hyperlink r:id="rId2" ref="A6588"/>
    <hyperlink r:id="rId3" ref="A6599"/>
    <hyperlink r:id="rId4" ref="A8120"/>
    <hyperlink r:id="rId5" ref="A8176"/>
    <hyperlink r:id="rId6" ref="A8416"/>
    <hyperlink r:id="rId7" ref="A8448"/>
    <hyperlink r:id="rId8" ref="A8594"/>
    <hyperlink r:id="rId9" ref="A8959"/>
    <hyperlink r:id="rId10" ref="A9477"/>
    <hyperlink r:id="rId11" ref="A9769"/>
    <hyperlink r:id="rId12" ref="A9883"/>
    <hyperlink r:id="rId13" ref="A10048"/>
    <hyperlink r:id="rId14" ref="A10326"/>
    <hyperlink r:id="rId15" ref="A10406"/>
    <hyperlink r:id="rId16" ref="A10438"/>
    <hyperlink r:id="rId17" ref="A10454"/>
    <hyperlink r:id="rId18" ref="A10923"/>
    <hyperlink r:id="rId19" ref="A10932"/>
    <hyperlink r:id="rId20" ref="A10983"/>
    <hyperlink r:id="rId21" ref="A11050"/>
    <hyperlink r:id="rId22" ref="A11140"/>
    <hyperlink r:id="rId23" ref="A11180"/>
    <hyperlink r:id="rId24" ref="A11231"/>
    <hyperlink r:id="rId25" ref="A11264"/>
    <hyperlink r:id="rId26" ref="A11266"/>
    <hyperlink r:id="rId27" ref="A11267"/>
    <hyperlink r:id="rId28" ref="A11277"/>
  </hyperlinks>
  <drawing r:id="rId2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26004</v>
      </c>
      <c r="B1" s="10" t="s">
        <v>26005</v>
      </c>
    </row>
    <row r="2">
      <c r="A2" s="19">
        <v>0.0</v>
      </c>
      <c r="B2" s="10">
        <v>0.21934044</v>
      </c>
    </row>
    <row r="3">
      <c r="A3" s="19">
        <v>0.0</v>
      </c>
      <c r="B3" s="10">
        <v>0.14920129</v>
      </c>
    </row>
    <row r="4">
      <c r="A4" s="19">
        <v>0.0</v>
      </c>
      <c r="B4" s="10">
        <v>0.3407931</v>
      </c>
    </row>
    <row r="5">
      <c r="A5" s="19">
        <v>0.0</v>
      </c>
      <c r="B5" s="10">
        <v>0.79630196</v>
      </c>
    </row>
    <row r="6">
      <c r="A6" s="19">
        <v>0.0</v>
      </c>
      <c r="B6" s="10">
        <v>0.06636056</v>
      </c>
    </row>
    <row r="7">
      <c r="A7" s="19">
        <v>0.0</v>
      </c>
      <c r="B7" s="10">
        <v>0.12612526</v>
      </c>
    </row>
    <row r="8">
      <c r="A8" s="19">
        <v>0.0</v>
      </c>
      <c r="B8" s="10">
        <v>0.19268458</v>
      </c>
    </row>
    <row r="9">
      <c r="A9" s="19">
        <v>0.0</v>
      </c>
      <c r="B9" s="10">
        <v>0.5423176</v>
      </c>
    </row>
    <row r="10">
      <c r="A10" s="19">
        <v>0.0</v>
      </c>
      <c r="B10" s="10">
        <v>0.31969807</v>
      </c>
    </row>
    <row r="11">
      <c r="A11" s="19">
        <v>0.0</v>
      </c>
      <c r="B11" s="10">
        <v>0.67281693</v>
      </c>
    </row>
    <row r="12">
      <c r="A12" s="19">
        <v>0.0</v>
      </c>
      <c r="B12" s="10">
        <v>0.46342608</v>
      </c>
    </row>
    <row r="13">
      <c r="A13" s="19">
        <v>0.0</v>
      </c>
      <c r="B13" s="10">
        <v>0.1864461</v>
      </c>
    </row>
    <row r="14">
      <c r="A14" s="19">
        <v>0.0</v>
      </c>
      <c r="B14" s="10">
        <v>0.7950455</v>
      </c>
    </row>
    <row r="15">
      <c r="A15" s="19">
        <v>0.0</v>
      </c>
      <c r="B15" s="10">
        <v>0.1433566</v>
      </c>
    </row>
    <row r="16">
      <c r="A16" s="19">
        <v>0.0</v>
      </c>
      <c r="B16" s="10">
        <v>0.17004666</v>
      </c>
    </row>
    <row r="17">
      <c r="A17" s="19">
        <v>0.0</v>
      </c>
      <c r="B17" s="10">
        <v>0.12476113</v>
      </c>
    </row>
    <row r="18">
      <c r="A18" s="19">
        <v>0.0</v>
      </c>
      <c r="B18" s="10">
        <v>0.50229925</v>
      </c>
    </row>
    <row r="19">
      <c r="A19" s="19">
        <v>0.0</v>
      </c>
      <c r="B19" s="10">
        <v>0.8191021</v>
      </c>
    </row>
    <row r="20">
      <c r="A20" s="19">
        <v>0.0</v>
      </c>
      <c r="B20" s="10">
        <v>0.7093121</v>
      </c>
    </row>
    <row r="21">
      <c r="A21" s="19">
        <v>0.0</v>
      </c>
      <c r="B21" s="10">
        <v>0.668779</v>
      </c>
    </row>
    <row r="22">
      <c r="A22" s="19">
        <v>0.0</v>
      </c>
      <c r="B22" s="10">
        <v>0.09568939</v>
      </c>
    </row>
    <row r="23">
      <c r="A23" s="19">
        <v>0.0</v>
      </c>
      <c r="B23" s="10">
        <v>0.8780911</v>
      </c>
    </row>
    <row r="24">
      <c r="A24" s="19">
        <v>0.0</v>
      </c>
      <c r="B24" s="10">
        <v>0.10061371</v>
      </c>
    </row>
    <row r="25">
      <c r="A25" s="19">
        <v>0.0</v>
      </c>
      <c r="B25" s="10">
        <v>0.0560594</v>
      </c>
    </row>
    <row r="26">
      <c r="A26" s="19">
        <v>0.0</v>
      </c>
      <c r="B26" s="10">
        <v>0.14943953</v>
      </c>
    </row>
    <row r="27">
      <c r="A27" s="19">
        <v>0.0</v>
      </c>
      <c r="B27" s="10">
        <v>0.06922526</v>
      </c>
    </row>
    <row r="28">
      <c r="A28" s="19">
        <v>0.0</v>
      </c>
      <c r="B28" s="10">
        <v>0.31983218</v>
      </c>
    </row>
    <row r="29">
      <c r="A29" s="19">
        <v>0.0</v>
      </c>
      <c r="B29" s="10">
        <v>0.0730505</v>
      </c>
    </row>
    <row r="30">
      <c r="A30" s="19">
        <v>0.0</v>
      </c>
      <c r="B30" s="10">
        <v>0.3541768</v>
      </c>
    </row>
    <row r="31">
      <c r="A31" s="19">
        <v>0.0</v>
      </c>
      <c r="B31" s="10">
        <v>0.05396139</v>
      </c>
    </row>
    <row r="32">
      <c r="A32" s="19">
        <v>0.0</v>
      </c>
      <c r="B32" s="10">
        <v>0.10982215</v>
      </c>
    </row>
    <row r="33">
      <c r="A33" s="19">
        <v>0.0</v>
      </c>
      <c r="B33" s="10">
        <v>0.10368384</v>
      </c>
    </row>
    <row r="34">
      <c r="A34" s="19">
        <v>0.0</v>
      </c>
      <c r="B34" s="10">
        <v>0.04018182</v>
      </c>
    </row>
    <row r="35">
      <c r="A35" s="19">
        <v>0.0</v>
      </c>
      <c r="B35" s="10">
        <v>0.12403701</v>
      </c>
    </row>
    <row r="36">
      <c r="A36" s="19">
        <v>0.0</v>
      </c>
      <c r="B36" s="10">
        <v>0.73338854</v>
      </c>
    </row>
    <row r="37">
      <c r="A37" s="19">
        <v>0.0</v>
      </c>
      <c r="B37" s="10">
        <v>0.6364068</v>
      </c>
    </row>
    <row r="38">
      <c r="A38" s="19">
        <v>0.0</v>
      </c>
      <c r="B38" s="10">
        <v>0.11251061</v>
      </c>
    </row>
    <row r="39">
      <c r="A39" s="19">
        <v>0.0</v>
      </c>
      <c r="B39" s="10">
        <v>0.11863329</v>
      </c>
    </row>
    <row r="40">
      <c r="A40" s="19">
        <v>0.0</v>
      </c>
      <c r="B40" s="10">
        <v>0.4590086</v>
      </c>
    </row>
    <row r="41">
      <c r="A41" s="19">
        <v>0.0</v>
      </c>
      <c r="B41" s="10">
        <v>0.03462464</v>
      </c>
    </row>
    <row r="42">
      <c r="A42" s="19">
        <v>0.0</v>
      </c>
      <c r="B42" s="10">
        <v>0.3868713</v>
      </c>
    </row>
    <row r="43">
      <c r="A43" s="19">
        <v>0.0</v>
      </c>
      <c r="B43" s="10">
        <v>0.2673349</v>
      </c>
    </row>
    <row r="44">
      <c r="A44" s="19">
        <v>0.0</v>
      </c>
      <c r="B44" s="10">
        <v>0.23863366</v>
      </c>
    </row>
    <row r="45">
      <c r="A45" s="19">
        <v>0.0</v>
      </c>
      <c r="B45" s="10">
        <v>0.24015996</v>
      </c>
    </row>
    <row r="46">
      <c r="A46" s="19">
        <v>0.0</v>
      </c>
      <c r="B46" s="10">
        <v>0.7518468</v>
      </c>
    </row>
    <row r="47">
      <c r="A47" s="19">
        <v>0.0</v>
      </c>
      <c r="B47" s="10">
        <v>0.0669783</v>
      </c>
    </row>
    <row r="48">
      <c r="A48" s="19">
        <v>0.0</v>
      </c>
      <c r="B48" s="10">
        <v>0.6353686</v>
      </c>
    </row>
    <row r="49">
      <c r="A49" s="19">
        <v>0.0</v>
      </c>
      <c r="B49" s="10">
        <v>0.7448909</v>
      </c>
    </row>
    <row r="50">
      <c r="A50" s="19">
        <v>0.0</v>
      </c>
      <c r="B50" s="10">
        <v>0.06266517</v>
      </c>
    </row>
    <row r="51">
      <c r="A51" s="19">
        <v>0.0</v>
      </c>
      <c r="B51" s="10">
        <v>0.50485617</v>
      </c>
    </row>
    <row r="52">
      <c r="A52" s="19">
        <v>0.0</v>
      </c>
      <c r="B52" s="10">
        <v>0.4357632</v>
      </c>
    </row>
    <row r="53">
      <c r="A53" s="19">
        <v>0.0</v>
      </c>
      <c r="B53" s="10">
        <v>0.13905662</v>
      </c>
    </row>
    <row r="54">
      <c r="A54" s="19">
        <v>0.0</v>
      </c>
      <c r="B54" s="10">
        <v>0.37404707</v>
      </c>
    </row>
    <row r="55">
      <c r="A55" s="19">
        <v>0.0</v>
      </c>
      <c r="B55" s="10">
        <v>0.25209534</v>
      </c>
    </row>
    <row r="56">
      <c r="A56" s="19">
        <v>0.0</v>
      </c>
      <c r="B56" s="10">
        <v>0.60133666</v>
      </c>
    </row>
    <row r="57">
      <c r="A57" s="19">
        <v>0.0</v>
      </c>
      <c r="B57" s="10">
        <v>0.06600113</v>
      </c>
    </row>
    <row r="58">
      <c r="A58" s="19">
        <v>0.0</v>
      </c>
      <c r="B58" s="10">
        <v>0.17850606</v>
      </c>
    </row>
    <row r="59">
      <c r="A59" s="19">
        <v>0.0</v>
      </c>
      <c r="B59" s="10">
        <v>0.8355208</v>
      </c>
    </row>
    <row r="60">
      <c r="A60" s="19">
        <v>0.0</v>
      </c>
      <c r="B60" s="10">
        <v>0.07842505</v>
      </c>
    </row>
    <row r="61">
      <c r="A61" s="19">
        <v>0.0</v>
      </c>
      <c r="B61" s="10">
        <v>0.6674072</v>
      </c>
    </row>
    <row r="62">
      <c r="A62" s="19">
        <v>0.0</v>
      </c>
      <c r="B62" s="10">
        <v>0.06114316</v>
      </c>
    </row>
    <row r="63">
      <c r="A63" s="19">
        <v>0.0</v>
      </c>
      <c r="B63" s="10">
        <v>0.11571297</v>
      </c>
    </row>
    <row r="64">
      <c r="A64" s="19">
        <v>0.0</v>
      </c>
      <c r="B64" s="10">
        <v>0.08498143</v>
      </c>
    </row>
    <row r="65">
      <c r="A65" s="19">
        <v>0.0</v>
      </c>
      <c r="B65" s="10">
        <v>0.35278276</v>
      </c>
    </row>
    <row r="66">
      <c r="A66" s="19">
        <v>0.0</v>
      </c>
      <c r="B66" s="10">
        <v>0.10855854</v>
      </c>
    </row>
    <row r="67">
      <c r="A67" s="19">
        <v>0.0</v>
      </c>
      <c r="B67" s="10">
        <v>0.69542736</v>
      </c>
    </row>
    <row r="68">
      <c r="A68" s="19">
        <v>0.0</v>
      </c>
      <c r="B68" s="10">
        <v>0.07201838</v>
      </c>
    </row>
    <row r="69">
      <c r="A69" s="19">
        <v>0.0</v>
      </c>
      <c r="B69" s="10">
        <v>0.10619985</v>
      </c>
    </row>
    <row r="70">
      <c r="A70" s="19">
        <v>0.0</v>
      </c>
      <c r="B70" s="10">
        <v>0.6601001</v>
      </c>
    </row>
    <row r="71">
      <c r="A71" s="19">
        <v>0.0</v>
      </c>
      <c r="B71" s="10">
        <v>0.7126687</v>
      </c>
    </row>
    <row r="72">
      <c r="A72" s="19">
        <v>0.0</v>
      </c>
      <c r="B72" s="10">
        <v>0.69542736</v>
      </c>
    </row>
    <row r="73">
      <c r="A73" s="19">
        <v>0.0</v>
      </c>
      <c r="B73" s="10">
        <v>0.94992846</v>
      </c>
    </row>
    <row r="74">
      <c r="A74" s="19">
        <v>0.0</v>
      </c>
      <c r="B74" s="10">
        <v>0.3572119</v>
      </c>
    </row>
    <row r="75">
      <c r="A75" s="19">
        <v>0.0</v>
      </c>
      <c r="B75" s="10">
        <v>0.4060058</v>
      </c>
    </row>
    <row r="76">
      <c r="A76" s="19">
        <v>0.0</v>
      </c>
      <c r="B76" s="10">
        <v>0.11516307</v>
      </c>
    </row>
    <row r="77">
      <c r="A77" s="19">
        <v>0.0</v>
      </c>
      <c r="B77" s="10">
        <v>0.06594757</v>
      </c>
    </row>
    <row r="78">
      <c r="A78" s="19">
        <v>0.0</v>
      </c>
      <c r="B78" s="10">
        <v>0.46445778</v>
      </c>
    </row>
    <row r="79">
      <c r="A79" s="19">
        <v>0.0</v>
      </c>
      <c r="B79" s="10">
        <v>0.15115462</v>
      </c>
    </row>
    <row r="80">
      <c r="A80" s="19">
        <v>0.0</v>
      </c>
      <c r="B80" s="10">
        <v>0.76866657</v>
      </c>
    </row>
    <row r="81">
      <c r="A81" s="19">
        <v>0.0</v>
      </c>
      <c r="B81" s="10">
        <v>0.11149865</v>
      </c>
    </row>
    <row r="82">
      <c r="A82" s="19">
        <v>0.0</v>
      </c>
      <c r="B82" s="10">
        <v>0.8604653</v>
      </c>
    </row>
    <row r="83">
      <c r="A83" s="19">
        <v>0.0</v>
      </c>
      <c r="B83" s="10">
        <v>0.11233354</v>
      </c>
    </row>
    <row r="84">
      <c r="A84" s="19">
        <v>0.0</v>
      </c>
      <c r="B84" s="10">
        <v>0.07205239</v>
      </c>
    </row>
    <row r="85">
      <c r="A85" s="19">
        <v>0.0</v>
      </c>
      <c r="B85" s="10">
        <v>0.07821028</v>
      </c>
    </row>
    <row r="86">
      <c r="A86" s="19">
        <v>0.0</v>
      </c>
      <c r="B86" s="10">
        <v>0.2645416</v>
      </c>
    </row>
    <row r="87">
      <c r="A87" s="19">
        <v>0.0</v>
      </c>
      <c r="B87" s="10">
        <v>0.2716928</v>
      </c>
    </row>
    <row r="88">
      <c r="A88" s="19">
        <v>0.0</v>
      </c>
      <c r="B88" s="10">
        <v>0.3196432</v>
      </c>
    </row>
    <row r="89">
      <c r="A89" s="19">
        <v>0.0</v>
      </c>
      <c r="B89" s="10">
        <v>0.94972825</v>
      </c>
    </row>
    <row r="90">
      <c r="A90" s="19">
        <v>0.0</v>
      </c>
      <c r="B90" s="10">
        <v>0.1285832</v>
      </c>
    </row>
    <row r="91">
      <c r="A91" s="19">
        <v>0.0</v>
      </c>
      <c r="B91" s="10">
        <v>0.08620319</v>
      </c>
    </row>
    <row r="92">
      <c r="A92" s="19">
        <v>0.0</v>
      </c>
      <c r="B92" s="10">
        <v>0.14992158</v>
      </c>
    </row>
    <row r="93">
      <c r="A93" s="19">
        <v>0.0</v>
      </c>
      <c r="B93" s="10">
        <v>0.7445486</v>
      </c>
    </row>
    <row r="94">
      <c r="A94" s="19">
        <v>0.0</v>
      </c>
      <c r="B94" s="10">
        <v>0.06283677</v>
      </c>
    </row>
    <row r="95">
      <c r="A95" s="19">
        <v>0.0</v>
      </c>
      <c r="B95" s="10">
        <v>0.09153406</v>
      </c>
    </row>
    <row r="96">
      <c r="A96" s="19">
        <v>0.0</v>
      </c>
      <c r="B96" s="10">
        <v>0.05433774</v>
      </c>
    </row>
    <row r="97">
      <c r="A97" s="19">
        <v>0.0</v>
      </c>
      <c r="B97" s="10">
        <v>0.21618094</v>
      </c>
    </row>
    <row r="98">
      <c r="A98" s="19">
        <v>0.0</v>
      </c>
      <c r="B98" s="10">
        <v>0.07667865</v>
      </c>
    </row>
    <row r="99">
      <c r="A99" s="19">
        <v>0.0</v>
      </c>
      <c r="B99" s="10">
        <v>0.14808373</v>
      </c>
    </row>
    <row r="100">
      <c r="A100" s="19">
        <v>0.0</v>
      </c>
      <c r="B100" s="10">
        <v>0.16096711</v>
      </c>
    </row>
    <row r="101">
      <c r="A101" s="19">
        <v>0.0</v>
      </c>
      <c r="B101" s="10">
        <v>0.10263077</v>
      </c>
    </row>
    <row r="102">
      <c r="A102" s="19">
        <v>0.0</v>
      </c>
      <c r="B102" s="10">
        <v>0.15290245</v>
      </c>
    </row>
    <row r="103">
      <c r="A103" s="19">
        <v>0.0</v>
      </c>
      <c r="B103" s="10">
        <v>0.11298526</v>
      </c>
    </row>
    <row r="104">
      <c r="A104" s="19">
        <v>0.0</v>
      </c>
      <c r="B104" s="10">
        <v>0.24132064</v>
      </c>
    </row>
    <row r="105">
      <c r="A105" s="19">
        <v>0.0</v>
      </c>
      <c r="B105" s="10">
        <v>0.74551713</v>
      </c>
    </row>
    <row r="106">
      <c r="A106" s="19">
        <v>0.0</v>
      </c>
      <c r="B106" s="10">
        <v>0.34768695</v>
      </c>
    </row>
    <row r="107">
      <c r="A107" s="19">
        <v>0.0</v>
      </c>
      <c r="B107" s="10">
        <v>0.05330593</v>
      </c>
    </row>
    <row r="108">
      <c r="A108" s="19">
        <v>0.0</v>
      </c>
      <c r="B108" s="10">
        <v>0.6801117</v>
      </c>
    </row>
    <row r="109">
      <c r="A109" s="19">
        <v>0.0</v>
      </c>
      <c r="B109" s="10">
        <v>0.2411571</v>
      </c>
    </row>
    <row r="110">
      <c r="A110" s="19">
        <v>0.0</v>
      </c>
      <c r="B110" s="10">
        <v>0.06426146</v>
      </c>
    </row>
    <row r="111">
      <c r="A111" s="19">
        <v>0.0</v>
      </c>
      <c r="B111" s="10">
        <v>0.16189055</v>
      </c>
    </row>
    <row r="112">
      <c r="A112" s="19">
        <v>0.0</v>
      </c>
      <c r="B112" s="10">
        <v>0.08519895</v>
      </c>
    </row>
    <row r="113">
      <c r="A113" s="19">
        <v>0.0</v>
      </c>
      <c r="B113" s="10">
        <v>0.6385669</v>
      </c>
    </row>
    <row r="114">
      <c r="A114" s="19">
        <v>0.0</v>
      </c>
      <c r="B114" s="10">
        <v>0.35033673</v>
      </c>
    </row>
    <row r="115">
      <c r="A115" s="19">
        <v>0.0</v>
      </c>
      <c r="B115" s="10">
        <v>0.149524</v>
      </c>
    </row>
    <row r="116">
      <c r="A116" s="19">
        <v>0.0</v>
      </c>
      <c r="B116" s="10">
        <v>0.19108197</v>
      </c>
    </row>
    <row r="117">
      <c r="A117" s="19">
        <v>0.0</v>
      </c>
      <c r="B117" s="10">
        <v>0.07757095</v>
      </c>
    </row>
    <row r="118">
      <c r="A118" s="19">
        <v>0.0</v>
      </c>
      <c r="B118" s="10">
        <v>0.14985693</v>
      </c>
    </row>
    <row r="119">
      <c r="A119" s="19">
        <v>0.0</v>
      </c>
      <c r="B119" s="10">
        <v>0.14909214</v>
      </c>
    </row>
    <row r="120">
      <c r="A120" s="19">
        <v>0.0</v>
      </c>
      <c r="B120" s="10">
        <v>0.07740746</v>
      </c>
    </row>
    <row r="121">
      <c r="A121" s="19">
        <v>0.0</v>
      </c>
      <c r="B121" s="10">
        <v>0.15405865</v>
      </c>
    </row>
    <row r="122">
      <c r="A122" s="19">
        <v>0.0</v>
      </c>
      <c r="B122" s="10">
        <v>0.77784127</v>
      </c>
    </row>
    <row r="123">
      <c r="A123" s="19">
        <v>0.0</v>
      </c>
      <c r="B123" s="10">
        <v>0.19323473</v>
      </c>
    </row>
    <row r="124">
      <c r="A124" s="19">
        <v>0.0</v>
      </c>
      <c r="B124" s="10">
        <v>0.09449098</v>
      </c>
    </row>
    <row r="125">
      <c r="A125" s="19">
        <v>0.0</v>
      </c>
      <c r="B125" s="10">
        <v>0.11751673</v>
      </c>
    </row>
    <row r="126">
      <c r="A126" s="19">
        <v>0.0</v>
      </c>
      <c r="B126" s="10">
        <v>0.02379203</v>
      </c>
    </row>
    <row r="127">
      <c r="A127" s="19">
        <v>0.0</v>
      </c>
      <c r="B127" s="10">
        <v>0.15348442</v>
      </c>
    </row>
    <row r="128">
      <c r="A128" s="19">
        <v>0.0</v>
      </c>
      <c r="B128" s="10">
        <v>0.10429602</v>
      </c>
    </row>
    <row r="129">
      <c r="A129" s="19">
        <v>0.0</v>
      </c>
      <c r="B129" s="10">
        <v>0.06394479</v>
      </c>
    </row>
    <row r="130">
      <c r="A130" s="19">
        <v>0.0</v>
      </c>
      <c r="B130" s="10">
        <v>0.34935996</v>
      </c>
    </row>
    <row r="131">
      <c r="A131" s="19">
        <v>0.0</v>
      </c>
      <c r="B131" s="10">
        <v>0.9037181</v>
      </c>
    </row>
    <row r="132">
      <c r="A132" s="19">
        <v>0.0</v>
      </c>
      <c r="B132" s="10">
        <v>0.11282603</v>
      </c>
    </row>
    <row r="133">
      <c r="A133" s="19">
        <v>0.0</v>
      </c>
      <c r="B133" s="10">
        <v>0.17296033</v>
      </c>
    </row>
    <row r="134">
      <c r="A134" s="19">
        <v>0.0</v>
      </c>
      <c r="B134" s="10">
        <v>0.07647388</v>
      </c>
    </row>
    <row r="135">
      <c r="A135" s="19">
        <v>0.0</v>
      </c>
      <c r="B135" s="10">
        <v>0.11312909</v>
      </c>
    </row>
    <row r="136">
      <c r="A136" s="19">
        <v>0.0</v>
      </c>
      <c r="B136" s="10">
        <v>0.8355208</v>
      </c>
    </row>
    <row r="137">
      <c r="A137" s="19">
        <v>0.0</v>
      </c>
      <c r="B137" s="10">
        <v>0.08578063</v>
      </c>
    </row>
    <row r="138">
      <c r="A138" s="19">
        <v>0.0</v>
      </c>
      <c r="B138" s="10">
        <v>0.6048486</v>
      </c>
    </row>
    <row r="139">
      <c r="A139" s="19">
        <v>0.0</v>
      </c>
      <c r="B139" s="10">
        <v>0.6650268</v>
      </c>
    </row>
    <row r="140">
      <c r="A140" s="19">
        <v>0.0</v>
      </c>
      <c r="B140" s="10">
        <v>0.69542736</v>
      </c>
    </row>
    <row r="141">
      <c r="A141" s="19">
        <v>0.0</v>
      </c>
      <c r="B141" s="10">
        <v>0.10832312</v>
      </c>
    </row>
    <row r="142">
      <c r="A142" s="19">
        <v>0.0</v>
      </c>
      <c r="B142" s="10">
        <v>0.09430592</v>
      </c>
    </row>
    <row r="143">
      <c r="A143" s="19">
        <v>0.0</v>
      </c>
      <c r="B143" s="10">
        <v>0.9017875</v>
      </c>
    </row>
    <row r="144">
      <c r="A144" s="19">
        <v>0.0</v>
      </c>
      <c r="B144" s="10">
        <v>0.4731722</v>
      </c>
    </row>
    <row r="145">
      <c r="A145" s="19">
        <v>0.0</v>
      </c>
      <c r="B145" s="10">
        <v>0.07833016</v>
      </c>
    </row>
    <row r="146">
      <c r="A146" s="19">
        <v>0.0</v>
      </c>
      <c r="B146" s="10">
        <v>0.15456344</v>
      </c>
    </row>
    <row r="147">
      <c r="A147" s="19">
        <v>0.0</v>
      </c>
      <c r="B147" s="10">
        <v>0.05654961</v>
      </c>
    </row>
    <row r="148">
      <c r="A148" s="19">
        <v>0.0</v>
      </c>
      <c r="B148" s="10">
        <v>0.0896484</v>
      </c>
    </row>
    <row r="149">
      <c r="A149" s="19">
        <v>0.0</v>
      </c>
      <c r="B149" s="10">
        <v>0.67129385</v>
      </c>
    </row>
    <row r="150">
      <c r="A150" s="19">
        <v>0.0</v>
      </c>
      <c r="B150" s="10">
        <v>0.8606264</v>
      </c>
    </row>
    <row r="151">
      <c r="A151" s="19">
        <v>0.0</v>
      </c>
      <c r="B151" s="10">
        <v>0.1515926</v>
      </c>
    </row>
    <row r="152">
      <c r="A152" s="19">
        <v>0.0</v>
      </c>
      <c r="B152" s="10">
        <v>0.44783306</v>
      </c>
    </row>
    <row r="153">
      <c r="A153" s="19">
        <v>0.0</v>
      </c>
      <c r="B153" s="10">
        <v>0.15092145</v>
      </c>
    </row>
    <row r="154">
      <c r="A154" s="19">
        <v>0.0</v>
      </c>
      <c r="B154" s="10">
        <v>0.12827066</v>
      </c>
    </row>
    <row r="155">
      <c r="A155" s="19">
        <v>0.0</v>
      </c>
      <c r="B155" s="10">
        <v>0.2908152</v>
      </c>
    </row>
    <row r="156">
      <c r="A156" s="19">
        <v>0.0</v>
      </c>
      <c r="B156" s="10">
        <v>0.0346629</v>
      </c>
    </row>
    <row r="157">
      <c r="A157" s="19">
        <v>0.0</v>
      </c>
      <c r="B157" s="10">
        <v>0.63165504</v>
      </c>
    </row>
    <row r="158">
      <c r="A158" s="19">
        <v>0.0</v>
      </c>
      <c r="B158" s="10">
        <v>0.07742526</v>
      </c>
    </row>
    <row r="159">
      <c r="A159" s="19">
        <v>0.0</v>
      </c>
      <c r="B159" s="10">
        <v>0.69542736</v>
      </c>
    </row>
    <row r="160">
      <c r="A160" s="19">
        <v>0.0</v>
      </c>
      <c r="B160" s="10">
        <v>0.01114652</v>
      </c>
    </row>
    <row r="161">
      <c r="A161" s="19">
        <v>0.0</v>
      </c>
      <c r="B161" s="10">
        <v>0.14437889</v>
      </c>
    </row>
    <row r="162">
      <c r="A162" s="19">
        <v>0.0</v>
      </c>
      <c r="B162" s="10">
        <v>0.07432409</v>
      </c>
    </row>
    <row r="163">
      <c r="A163" s="19">
        <v>0.0</v>
      </c>
      <c r="B163" s="10">
        <v>0.6695239</v>
      </c>
    </row>
    <row r="164">
      <c r="A164" s="19">
        <v>0.0</v>
      </c>
      <c r="B164" s="10">
        <v>0.036489</v>
      </c>
    </row>
    <row r="165">
      <c r="A165" s="19">
        <v>0.0</v>
      </c>
      <c r="B165" s="10">
        <v>0.0318445</v>
      </c>
    </row>
    <row r="166">
      <c r="A166" s="19">
        <v>0.0</v>
      </c>
      <c r="B166" s="10">
        <v>0.10816475</v>
      </c>
    </row>
    <row r="167">
      <c r="A167" s="19">
        <v>0.0</v>
      </c>
      <c r="B167" s="10">
        <v>0.8798357</v>
      </c>
    </row>
    <row r="168">
      <c r="A168" s="19">
        <v>0.0</v>
      </c>
      <c r="B168" s="10">
        <v>0.03763329</v>
      </c>
    </row>
    <row r="169">
      <c r="A169" s="19">
        <v>0.0</v>
      </c>
      <c r="B169" s="10">
        <v>0.02959506</v>
      </c>
    </row>
    <row r="170">
      <c r="A170" s="19">
        <v>0.0</v>
      </c>
      <c r="B170" s="10">
        <v>0.01832694</v>
      </c>
    </row>
    <row r="171">
      <c r="A171" s="19">
        <v>0.0</v>
      </c>
      <c r="B171" s="10">
        <v>0.71827114</v>
      </c>
    </row>
    <row r="172">
      <c r="A172" s="19">
        <v>0.0</v>
      </c>
      <c r="B172" s="10">
        <v>0.07209969</v>
      </c>
    </row>
    <row r="173">
      <c r="A173" s="19">
        <v>0.0</v>
      </c>
      <c r="B173" s="10">
        <v>0.05746756</v>
      </c>
    </row>
    <row r="174">
      <c r="A174" s="19">
        <v>0.0</v>
      </c>
      <c r="B174" s="10">
        <v>0.6364068</v>
      </c>
    </row>
    <row r="175">
      <c r="A175" s="19">
        <v>0.0</v>
      </c>
      <c r="B175" s="10">
        <v>0.80692184</v>
      </c>
    </row>
    <row r="176">
      <c r="A176" s="19">
        <v>0.0</v>
      </c>
      <c r="B176" s="10">
        <v>0.34951356</v>
      </c>
    </row>
    <row r="177">
      <c r="A177" s="19">
        <v>0.0</v>
      </c>
      <c r="B177" s="10">
        <v>0.38306916</v>
      </c>
    </row>
    <row r="178">
      <c r="A178" s="19">
        <v>0.0</v>
      </c>
      <c r="B178" s="10">
        <v>0.5154597</v>
      </c>
    </row>
    <row r="179">
      <c r="A179" s="19">
        <v>0.0</v>
      </c>
      <c r="B179" s="10">
        <v>0.6049002</v>
      </c>
    </row>
    <row r="180">
      <c r="A180" s="19">
        <v>0.0</v>
      </c>
      <c r="B180" s="10">
        <v>0.6364068</v>
      </c>
    </row>
    <row r="181">
      <c r="A181" s="19">
        <v>0.0</v>
      </c>
      <c r="B181" s="10">
        <v>0.35627866</v>
      </c>
    </row>
    <row r="182">
      <c r="A182" s="19">
        <v>0.0</v>
      </c>
      <c r="B182" s="10">
        <v>0.15037797</v>
      </c>
    </row>
    <row r="183">
      <c r="A183" s="19">
        <v>0.0</v>
      </c>
      <c r="B183" s="10">
        <v>0.24034926</v>
      </c>
    </row>
    <row r="184">
      <c r="A184" s="19">
        <v>0.0</v>
      </c>
      <c r="B184" s="10">
        <v>0.55492103</v>
      </c>
    </row>
    <row r="185">
      <c r="A185" s="19">
        <v>0.0</v>
      </c>
      <c r="B185" s="10">
        <v>0.31089434</v>
      </c>
    </row>
    <row r="186">
      <c r="A186" s="19">
        <v>0.0</v>
      </c>
      <c r="B186" s="10">
        <v>0.2637706</v>
      </c>
    </row>
    <row r="187">
      <c r="A187" s="19">
        <v>0.0</v>
      </c>
      <c r="B187" s="10">
        <v>0.9586932</v>
      </c>
    </row>
    <row r="188">
      <c r="A188" s="19">
        <v>0.0</v>
      </c>
      <c r="B188" s="10">
        <v>0.7779168</v>
      </c>
    </row>
    <row r="189">
      <c r="A189" s="19">
        <v>0.0</v>
      </c>
      <c r="B189" s="10">
        <v>0.60387945</v>
      </c>
    </row>
    <row r="190">
      <c r="A190" s="19">
        <v>0.0</v>
      </c>
      <c r="B190" s="10">
        <v>0.15817583</v>
      </c>
    </row>
    <row r="191">
      <c r="A191" s="19">
        <v>0.0</v>
      </c>
      <c r="B191" s="10">
        <v>0.53529257</v>
      </c>
    </row>
    <row r="192">
      <c r="A192" s="19">
        <v>0.0</v>
      </c>
      <c r="B192" s="10">
        <v>0.4418472</v>
      </c>
    </row>
    <row r="193">
      <c r="A193" s="19">
        <v>0.0</v>
      </c>
      <c r="B193" s="10">
        <v>0.46773103</v>
      </c>
    </row>
    <row r="194">
      <c r="A194" s="19">
        <v>0.0</v>
      </c>
      <c r="B194" s="10">
        <v>0.3349815</v>
      </c>
    </row>
    <row r="195">
      <c r="A195" s="19">
        <v>0.0</v>
      </c>
      <c r="B195" s="10">
        <v>0.240512</v>
      </c>
    </row>
    <row r="196">
      <c r="A196" s="19">
        <v>0.0</v>
      </c>
      <c r="B196" s="10">
        <v>0.5277595</v>
      </c>
    </row>
    <row r="197">
      <c r="A197" s="19">
        <v>0.0</v>
      </c>
      <c r="B197" s="10">
        <v>0.232994</v>
      </c>
    </row>
    <row r="198">
      <c r="A198" s="19">
        <v>0.0</v>
      </c>
      <c r="B198" s="10">
        <v>0.4129927</v>
      </c>
    </row>
    <row r="199">
      <c r="A199" s="19">
        <v>0.0</v>
      </c>
      <c r="B199" s="10">
        <v>0.63126814</v>
      </c>
    </row>
    <row r="200">
      <c r="A200" s="19">
        <v>0.0</v>
      </c>
      <c r="B200" s="10">
        <v>0.4625806</v>
      </c>
    </row>
    <row r="201">
      <c r="A201" s="19">
        <v>0.0</v>
      </c>
      <c r="B201" s="10">
        <v>0.41275898</v>
      </c>
    </row>
    <row r="202">
      <c r="A202" s="19">
        <v>0.0</v>
      </c>
      <c r="B202" s="10">
        <v>0.24028902</v>
      </c>
    </row>
    <row r="203">
      <c r="A203" s="19">
        <v>0.0</v>
      </c>
      <c r="B203" s="10">
        <v>0.8785311</v>
      </c>
    </row>
    <row r="204">
      <c r="A204" s="19">
        <v>0.0</v>
      </c>
      <c r="B204" s="10">
        <v>0.22959927</v>
      </c>
    </row>
    <row r="205">
      <c r="A205" s="19">
        <v>0.0</v>
      </c>
      <c r="B205" s="10">
        <v>0.16580464</v>
      </c>
    </row>
    <row r="206">
      <c r="A206" s="19">
        <v>0.0</v>
      </c>
      <c r="B206" s="10">
        <v>0.6310148</v>
      </c>
    </row>
    <row r="207">
      <c r="A207" s="19">
        <v>0.0</v>
      </c>
      <c r="B207" s="10">
        <v>0.9016529</v>
      </c>
    </row>
    <row r="208">
      <c r="A208" s="19">
        <v>0.0</v>
      </c>
      <c r="B208" s="10">
        <v>0.74277604</v>
      </c>
    </row>
    <row r="209">
      <c r="A209" s="19">
        <v>0.0</v>
      </c>
      <c r="B209" s="10">
        <v>0.6364068</v>
      </c>
    </row>
    <row r="210">
      <c r="A210" s="19">
        <v>0.0</v>
      </c>
      <c r="B210" s="10">
        <v>0.31089434</v>
      </c>
    </row>
    <row r="211">
      <c r="A211" s="19">
        <v>0.0</v>
      </c>
      <c r="B211" s="10">
        <v>0.3532781</v>
      </c>
    </row>
    <row r="212">
      <c r="A212" s="19">
        <v>0.0</v>
      </c>
      <c r="B212" s="10">
        <v>0.07599989</v>
      </c>
    </row>
    <row r="213">
      <c r="A213" s="19">
        <v>0.0</v>
      </c>
      <c r="B213" s="10">
        <v>0.1499662</v>
      </c>
    </row>
    <row r="214">
      <c r="A214" s="19">
        <v>0.0</v>
      </c>
      <c r="B214" s="10">
        <v>0.7686899</v>
      </c>
    </row>
    <row r="215">
      <c r="A215" s="19">
        <v>0.0</v>
      </c>
      <c r="B215" s="10">
        <v>0.05313001</v>
      </c>
    </row>
    <row r="216">
      <c r="A216" s="19">
        <v>0.0</v>
      </c>
      <c r="B216" s="10">
        <v>0.10245296</v>
      </c>
    </row>
    <row r="217">
      <c r="A217" s="19">
        <v>0.0</v>
      </c>
      <c r="B217" s="10">
        <v>0.48989937</v>
      </c>
    </row>
    <row r="218">
      <c r="A218" s="19">
        <v>0.0</v>
      </c>
      <c r="B218" s="10">
        <v>0.53710294</v>
      </c>
    </row>
    <row r="219">
      <c r="A219" s="19">
        <v>0.0</v>
      </c>
      <c r="B219" s="10">
        <v>0.5876557</v>
      </c>
    </row>
    <row r="220">
      <c r="A220" s="19">
        <v>0.0</v>
      </c>
      <c r="B220" s="10">
        <v>0.45480934</v>
      </c>
    </row>
    <row r="221">
      <c r="A221" s="19">
        <v>0.0</v>
      </c>
      <c r="B221" s="10">
        <v>0.11829545</v>
      </c>
    </row>
    <row r="222">
      <c r="A222" s="19">
        <v>0.0</v>
      </c>
      <c r="B222" s="10">
        <v>0.6707565</v>
      </c>
    </row>
    <row r="223">
      <c r="A223" s="19">
        <v>0.0</v>
      </c>
      <c r="B223" s="10">
        <v>0.1812565</v>
      </c>
    </row>
    <row r="224">
      <c r="A224" s="19">
        <v>0.0</v>
      </c>
      <c r="B224" s="10">
        <v>0.06759094</v>
      </c>
    </row>
    <row r="225">
      <c r="A225" s="19">
        <v>0.0</v>
      </c>
      <c r="B225" s="10">
        <v>0.44583467</v>
      </c>
    </row>
    <row r="226">
      <c r="A226" s="19">
        <v>0.0</v>
      </c>
      <c r="B226" s="10">
        <v>0.2260795</v>
      </c>
    </row>
    <row r="227">
      <c r="A227" s="19">
        <v>0.0</v>
      </c>
      <c r="B227" s="10">
        <v>0.11578339</v>
      </c>
    </row>
    <row r="228">
      <c r="A228" s="19">
        <v>0.0</v>
      </c>
      <c r="B228" s="10">
        <v>0.3678195</v>
      </c>
    </row>
    <row r="229">
      <c r="A229" s="19">
        <v>0.0</v>
      </c>
      <c r="B229" s="10">
        <v>0.14109035</v>
      </c>
    </row>
    <row r="230">
      <c r="A230" s="19">
        <v>0.0</v>
      </c>
      <c r="B230" s="10">
        <v>0.11138374</v>
      </c>
    </row>
    <row r="231">
      <c r="A231" s="19">
        <v>0.0</v>
      </c>
      <c r="B231" s="10">
        <v>0.22704008</v>
      </c>
    </row>
    <row r="232">
      <c r="A232" s="19">
        <v>0.0</v>
      </c>
      <c r="B232" s="10">
        <v>0.79633904</v>
      </c>
    </row>
    <row r="233">
      <c r="A233" s="19">
        <v>0.0</v>
      </c>
      <c r="B233" s="10">
        <v>0.725006</v>
      </c>
    </row>
    <row r="234">
      <c r="A234" s="19">
        <v>0.0</v>
      </c>
      <c r="B234" s="10">
        <v>0.13423721</v>
      </c>
    </row>
    <row r="235">
      <c r="A235" s="19">
        <v>0.0</v>
      </c>
      <c r="B235" s="10">
        <v>0.07227987</v>
      </c>
    </row>
    <row r="236">
      <c r="A236" s="19">
        <v>0.0</v>
      </c>
      <c r="B236" s="10">
        <v>0.18610395</v>
      </c>
    </row>
    <row r="237">
      <c r="A237" s="19">
        <v>0.0</v>
      </c>
      <c r="B237" s="10">
        <v>0.19590443</v>
      </c>
    </row>
    <row r="238">
      <c r="A238" s="19">
        <v>0.0</v>
      </c>
      <c r="B238" s="10">
        <v>0.09099319</v>
      </c>
    </row>
    <row r="239">
      <c r="A239" s="19">
        <v>0.0</v>
      </c>
      <c r="B239" s="10">
        <v>0.9540531</v>
      </c>
    </row>
    <row r="240">
      <c r="A240" s="19">
        <v>0.0</v>
      </c>
      <c r="B240" s="10">
        <v>0.31089434</v>
      </c>
    </row>
    <row r="241">
      <c r="A241" s="19">
        <v>0.0</v>
      </c>
      <c r="B241" s="10">
        <v>0.06441365</v>
      </c>
    </row>
    <row r="242">
      <c r="A242" s="19">
        <v>0.0</v>
      </c>
      <c r="B242" s="10">
        <v>0.05059698</v>
      </c>
    </row>
    <row r="243">
      <c r="A243" s="19">
        <v>0.0</v>
      </c>
      <c r="B243" s="10">
        <v>0.29970357</v>
      </c>
    </row>
    <row r="244">
      <c r="A244" s="19">
        <v>0.0</v>
      </c>
      <c r="B244" s="10">
        <v>0.6672147</v>
      </c>
    </row>
    <row r="245">
      <c r="A245" s="19">
        <v>0.0</v>
      </c>
      <c r="B245" s="10">
        <v>0.4949825</v>
      </c>
    </row>
    <row r="246">
      <c r="A246" s="19">
        <v>0.0</v>
      </c>
      <c r="B246" s="10">
        <v>0.24133058</v>
      </c>
    </row>
    <row r="247">
      <c r="A247" s="19">
        <v>0.0</v>
      </c>
      <c r="B247" s="10">
        <v>0.69542736</v>
      </c>
    </row>
    <row r="248">
      <c r="A248" s="19">
        <v>0.0</v>
      </c>
      <c r="B248" s="10">
        <v>0.794439</v>
      </c>
    </row>
    <row r="249">
      <c r="A249" s="19">
        <v>0.0</v>
      </c>
      <c r="B249" s="10">
        <v>0.08085671</v>
      </c>
    </row>
    <row r="250">
      <c r="A250" s="19">
        <v>0.0</v>
      </c>
      <c r="B250" s="10">
        <v>0.31089434</v>
      </c>
    </row>
    <row r="251">
      <c r="A251" s="19">
        <v>0.0</v>
      </c>
      <c r="B251" s="10">
        <v>0.45296237</v>
      </c>
    </row>
    <row r="252">
      <c r="A252" s="19">
        <v>0.0</v>
      </c>
      <c r="B252" s="10">
        <v>0.69542736</v>
      </c>
    </row>
    <row r="253">
      <c r="A253" s="19">
        <v>0.0</v>
      </c>
      <c r="B253" s="10">
        <v>0.572036</v>
      </c>
    </row>
    <row r="254">
      <c r="A254" s="19">
        <v>0.0</v>
      </c>
      <c r="B254" s="10">
        <v>0.04977904</v>
      </c>
    </row>
    <row r="255">
      <c r="A255" s="19">
        <v>0.0</v>
      </c>
      <c r="B255" s="10">
        <v>0.13753887</v>
      </c>
    </row>
    <row r="256">
      <c r="A256" s="19">
        <v>0.0</v>
      </c>
      <c r="B256" s="10">
        <v>0.8606264</v>
      </c>
    </row>
    <row r="257">
      <c r="A257" s="19">
        <v>0.0</v>
      </c>
      <c r="B257" s="10">
        <v>0.03913925</v>
      </c>
    </row>
    <row r="258">
      <c r="A258" s="19">
        <v>0.0</v>
      </c>
      <c r="B258" s="10">
        <v>0.04086658</v>
      </c>
    </row>
    <row r="259">
      <c r="A259" s="19">
        <v>0.0</v>
      </c>
      <c r="B259" s="10">
        <v>0.38369808</v>
      </c>
    </row>
    <row r="260">
      <c r="A260" s="19">
        <v>0.0</v>
      </c>
      <c r="B260" s="10">
        <v>0.049109</v>
      </c>
    </row>
    <row r="261">
      <c r="A261" s="19">
        <v>0.0</v>
      </c>
      <c r="B261" s="10">
        <v>0.33937874</v>
      </c>
    </row>
    <row r="262">
      <c r="A262" s="19">
        <v>0.0</v>
      </c>
      <c r="B262" s="10">
        <v>0.8785311</v>
      </c>
    </row>
    <row r="263">
      <c r="A263" s="19">
        <v>0.0</v>
      </c>
      <c r="B263" s="10">
        <v>0.61739373</v>
      </c>
    </row>
    <row r="264">
      <c r="A264" s="19">
        <v>0.0</v>
      </c>
      <c r="B264" s="10">
        <v>0.40698016</v>
      </c>
    </row>
    <row r="265">
      <c r="A265" s="19">
        <v>0.0</v>
      </c>
      <c r="B265" s="10">
        <v>0.4454561</v>
      </c>
    </row>
    <row r="266">
      <c r="A266" s="19">
        <v>0.0</v>
      </c>
      <c r="B266" s="10">
        <v>0.04668206</v>
      </c>
    </row>
    <row r="267">
      <c r="A267" s="19">
        <v>0.0</v>
      </c>
      <c r="B267" s="10">
        <v>0.12030897</v>
      </c>
    </row>
    <row r="268">
      <c r="A268" s="19">
        <v>0.0</v>
      </c>
      <c r="B268" s="10">
        <v>0.97571284</v>
      </c>
    </row>
    <row r="269">
      <c r="A269" s="19">
        <v>0.0</v>
      </c>
      <c r="B269" s="10">
        <v>0.60463226</v>
      </c>
    </row>
    <row r="270">
      <c r="A270" s="19">
        <v>0.0</v>
      </c>
      <c r="B270" s="10">
        <v>0.15489015</v>
      </c>
    </row>
    <row r="271">
      <c r="A271" s="19">
        <v>0.0</v>
      </c>
      <c r="B271" s="10">
        <v>0.07975053</v>
      </c>
    </row>
    <row r="272">
      <c r="A272" s="19">
        <v>0.0</v>
      </c>
      <c r="B272" s="10">
        <v>0.22813857</v>
      </c>
    </row>
    <row r="273">
      <c r="A273" s="19">
        <v>0.0</v>
      </c>
      <c r="B273" s="10">
        <v>0.12757239</v>
      </c>
    </row>
    <row r="274">
      <c r="A274" s="19">
        <v>0.0</v>
      </c>
      <c r="B274" s="10">
        <v>0.1855917</v>
      </c>
    </row>
    <row r="275">
      <c r="A275" s="19">
        <v>0.0</v>
      </c>
      <c r="B275" s="10">
        <v>0.9481367</v>
      </c>
    </row>
    <row r="276">
      <c r="A276" s="19">
        <v>0.0</v>
      </c>
      <c r="B276" s="10">
        <v>0.04508936</v>
      </c>
    </row>
    <row r="277">
      <c r="A277" s="19">
        <v>0.0</v>
      </c>
      <c r="B277" s="10">
        <v>0.14327323</v>
      </c>
    </row>
    <row r="278">
      <c r="A278" s="19">
        <v>0.0</v>
      </c>
      <c r="B278" s="10">
        <v>0.67498434</v>
      </c>
    </row>
    <row r="279">
      <c r="A279" s="19">
        <v>0.0</v>
      </c>
      <c r="B279" s="10">
        <v>0.18709338</v>
      </c>
    </row>
    <row r="280">
      <c r="A280" s="19">
        <v>0.0</v>
      </c>
      <c r="B280" s="10">
        <v>0.4397456</v>
      </c>
    </row>
    <row r="281">
      <c r="A281" s="19">
        <v>0.0</v>
      </c>
      <c r="B281" s="10">
        <v>0.13478622</v>
      </c>
    </row>
    <row r="282">
      <c r="A282" s="19">
        <v>0.0</v>
      </c>
      <c r="B282" s="10">
        <v>0.04506238</v>
      </c>
    </row>
    <row r="283">
      <c r="A283" s="19">
        <v>0.0</v>
      </c>
      <c r="B283" s="10">
        <v>0.7276936</v>
      </c>
    </row>
    <row r="284">
      <c r="A284" s="19">
        <v>0.0</v>
      </c>
      <c r="B284" s="10">
        <v>0.82435274</v>
      </c>
    </row>
    <row r="285">
      <c r="A285" s="19">
        <v>0.0</v>
      </c>
      <c r="B285" s="10">
        <v>0.1907073</v>
      </c>
    </row>
    <row r="286">
      <c r="A286" s="19">
        <v>0.0</v>
      </c>
      <c r="B286" s="10">
        <v>0.9417728</v>
      </c>
    </row>
    <row r="287">
      <c r="A287" s="19">
        <v>0.0</v>
      </c>
      <c r="B287" s="10">
        <v>0.69542736</v>
      </c>
    </row>
    <row r="288">
      <c r="A288" s="19">
        <v>0.0</v>
      </c>
      <c r="B288" s="10">
        <v>0.02751421</v>
      </c>
    </row>
    <row r="289">
      <c r="A289" s="19">
        <v>0.0</v>
      </c>
      <c r="B289" s="10">
        <v>0.03854033</v>
      </c>
    </row>
    <row r="290">
      <c r="A290" s="19">
        <v>0.0</v>
      </c>
      <c r="B290" s="10">
        <v>0.04543041</v>
      </c>
    </row>
    <row r="291">
      <c r="A291" s="19">
        <v>0.0</v>
      </c>
      <c r="B291" s="10">
        <v>0.05132107</v>
      </c>
    </row>
    <row r="292">
      <c r="A292" s="19">
        <v>0.0</v>
      </c>
      <c r="B292" s="10">
        <v>0.02764292</v>
      </c>
    </row>
    <row r="293">
      <c r="A293" s="19">
        <v>0.0</v>
      </c>
      <c r="B293" s="10">
        <v>0.07151859</v>
      </c>
    </row>
    <row r="294">
      <c r="A294" s="19">
        <v>0.0</v>
      </c>
      <c r="B294" s="10">
        <v>0.22081634</v>
      </c>
    </row>
    <row r="295">
      <c r="A295" s="19">
        <v>0.0</v>
      </c>
      <c r="B295" s="10">
        <v>0.53490317</v>
      </c>
    </row>
    <row r="296">
      <c r="A296" s="19">
        <v>0.0</v>
      </c>
      <c r="B296" s="10">
        <v>0.0751676</v>
      </c>
    </row>
    <row r="297">
      <c r="A297" s="19">
        <v>0.0</v>
      </c>
      <c r="B297" s="10">
        <v>0.7022509</v>
      </c>
    </row>
    <row r="298">
      <c r="A298" s="19">
        <v>0.0</v>
      </c>
      <c r="B298" s="10">
        <v>0.12958945</v>
      </c>
    </row>
    <row r="299">
      <c r="A299" s="19">
        <v>0.0</v>
      </c>
      <c r="B299" s="10">
        <v>0.11655428</v>
      </c>
    </row>
    <row r="300">
      <c r="A300" s="19">
        <v>0.0</v>
      </c>
      <c r="B300" s="10">
        <v>0.13296027</v>
      </c>
    </row>
    <row r="301">
      <c r="A301" s="19">
        <v>0.0</v>
      </c>
      <c r="B301" s="10">
        <v>0.8785992</v>
      </c>
    </row>
    <row r="302">
      <c r="A302" s="19">
        <v>0.0</v>
      </c>
      <c r="B302" s="10">
        <v>0.09046368</v>
      </c>
    </row>
    <row r="303">
      <c r="A303" s="19">
        <v>0.0</v>
      </c>
      <c r="B303" s="10">
        <v>0.88824683</v>
      </c>
    </row>
    <row r="304">
      <c r="A304" s="19">
        <v>0.0</v>
      </c>
      <c r="B304" s="10">
        <v>0.69542736</v>
      </c>
    </row>
    <row r="305">
      <c r="A305" s="19">
        <v>0.0</v>
      </c>
      <c r="B305" s="10">
        <v>0.8311361</v>
      </c>
    </row>
    <row r="306">
      <c r="A306" s="19">
        <v>0.0</v>
      </c>
      <c r="B306" s="10">
        <v>0.9480856</v>
      </c>
    </row>
    <row r="307">
      <c r="A307" s="19">
        <v>0.0</v>
      </c>
      <c r="B307" s="10">
        <v>0.5751304</v>
      </c>
    </row>
    <row r="308">
      <c r="A308" s="19">
        <v>0.0</v>
      </c>
      <c r="B308" s="10">
        <v>0.45456162</v>
      </c>
    </row>
    <row r="309">
      <c r="A309" s="19">
        <v>0.0</v>
      </c>
      <c r="B309" s="10">
        <v>0.2023141</v>
      </c>
    </row>
    <row r="310">
      <c r="A310" s="19">
        <v>0.0</v>
      </c>
      <c r="B310" s="10">
        <v>0.5556686</v>
      </c>
    </row>
    <row r="311">
      <c r="A311" s="19">
        <v>0.0</v>
      </c>
      <c r="B311" s="10">
        <v>0.7952345</v>
      </c>
    </row>
    <row r="312">
      <c r="A312" s="19">
        <v>0.0</v>
      </c>
      <c r="B312" s="10">
        <v>0.93767786</v>
      </c>
    </row>
    <row r="313">
      <c r="A313" s="19">
        <v>0.0</v>
      </c>
      <c r="B313" s="10">
        <v>0.88824683</v>
      </c>
    </row>
    <row r="314">
      <c r="A314" s="19">
        <v>0.0</v>
      </c>
      <c r="B314" s="10">
        <v>0.794439</v>
      </c>
    </row>
    <row r="315">
      <c r="A315" s="19">
        <v>0.0</v>
      </c>
      <c r="B315" s="10">
        <v>0.15430333</v>
      </c>
    </row>
    <row r="316">
      <c r="A316" s="19">
        <v>0.0</v>
      </c>
      <c r="B316" s="10">
        <v>0.15237804</v>
      </c>
    </row>
    <row r="317">
      <c r="A317" s="19">
        <v>0.0</v>
      </c>
      <c r="B317" s="10">
        <v>0.86880475</v>
      </c>
    </row>
    <row r="318">
      <c r="A318" s="19">
        <v>0.0</v>
      </c>
      <c r="B318" s="10">
        <v>0.06541849</v>
      </c>
    </row>
    <row r="319">
      <c r="A319" s="19">
        <v>0.0</v>
      </c>
      <c r="B319" s="10">
        <v>0.11215261</v>
      </c>
    </row>
    <row r="320">
      <c r="A320" s="19">
        <v>0.0</v>
      </c>
      <c r="B320" s="10">
        <v>0.08168849</v>
      </c>
    </row>
    <row r="321">
      <c r="A321" s="19">
        <v>0.0</v>
      </c>
      <c r="B321" s="10">
        <v>0.9599136</v>
      </c>
    </row>
    <row r="322">
      <c r="A322" s="19">
        <v>0.0</v>
      </c>
      <c r="B322" s="10">
        <v>0.23978724</v>
      </c>
    </row>
    <row r="323">
      <c r="A323" s="19">
        <v>0.0</v>
      </c>
      <c r="B323" s="10">
        <v>0.74504864</v>
      </c>
    </row>
    <row r="324">
      <c r="A324" s="19">
        <v>0.0</v>
      </c>
      <c r="B324" s="10">
        <v>0.09303905</v>
      </c>
    </row>
    <row r="325">
      <c r="A325" s="19">
        <v>0.0</v>
      </c>
      <c r="B325" s="10">
        <v>0.90173966</v>
      </c>
    </row>
    <row r="326">
      <c r="A326" s="19">
        <v>0.0</v>
      </c>
      <c r="B326" s="10">
        <v>0.12915659</v>
      </c>
    </row>
    <row r="327">
      <c r="A327" s="19">
        <v>0.0</v>
      </c>
      <c r="B327" s="10">
        <v>0.53490317</v>
      </c>
    </row>
    <row r="328">
      <c r="A328" s="19">
        <v>0.0</v>
      </c>
      <c r="B328" s="10">
        <v>0.09027848</v>
      </c>
    </row>
    <row r="329">
      <c r="A329" s="19">
        <v>0.0</v>
      </c>
      <c r="B329" s="10">
        <v>0.09356184</v>
      </c>
    </row>
    <row r="330">
      <c r="A330" s="19">
        <v>0.0</v>
      </c>
      <c r="B330" s="10">
        <v>0.97637045</v>
      </c>
    </row>
    <row r="331">
      <c r="A331" s="19">
        <v>0.0</v>
      </c>
      <c r="B331" s="10">
        <v>0.4485386</v>
      </c>
    </row>
    <row r="332">
      <c r="A332" s="19">
        <v>0.0</v>
      </c>
      <c r="B332" s="10">
        <v>0.9107527</v>
      </c>
    </row>
    <row r="333">
      <c r="A333" s="19">
        <v>0.0</v>
      </c>
      <c r="B333" s="10">
        <v>0.24179712</v>
      </c>
    </row>
    <row r="334">
      <c r="A334" s="19">
        <v>0.0</v>
      </c>
      <c r="B334" s="10">
        <v>0.88503045</v>
      </c>
    </row>
    <row r="335">
      <c r="A335" s="19">
        <v>0.0</v>
      </c>
      <c r="B335" s="10">
        <v>0.44490147</v>
      </c>
    </row>
    <row r="336">
      <c r="A336" s="19">
        <v>0.0</v>
      </c>
      <c r="B336" s="10">
        <v>0.19023496</v>
      </c>
    </row>
    <row r="337">
      <c r="A337" s="19">
        <v>0.0</v>
      </c>
      <c r="B337" s="10">
        <v>0.8606264</v>
      </c>
    </row>
    <row r="338">
      <c r="A338" s="19">
        <v>0.0</v>
      </c>
      <c r="B338" s="10">
        <v>0.53490317</v>
      </c>
    </row>
    <row r="339">
      <c r="A339" s="19">
        <v>0.0</v>
      </c>
      <c r="B339" s="10">
        <v>0.590633</v>
      </c>
    </row>
    <row r="340">
      <c r="A340" s="19">
        <v>0.0</v>
      </c>
      <c r="B340" s="10">
        <v>0.09130244</v>
      </c>
    </row>
    <row r="341">
      <c r="A341" s="19">
        <v>0.0</v>
      </c>
      <c r="B341" s="10">
        <v>0.56241894</v>
      </c>
    </row>
    <row r="342">
      <c r="A342" s="19">
        <v>0.0</v>
      </c>
      <c r="B342" s="10">
        <v>0.14970492</v>
      </c>
    </row>
    <row r="343">
      <c r="A343" s="19">
        <v>0.0</v>
      </c>
      <c r="B343" s="10">
        <v>0.5130301</v>
      </c>
    </row>
    <row r="344">
      <c r="A344" s="19">
        <v>0.0</v>
      </c>
      <c r="B344" s="10">
        <v>0.36418352</v>
      </c>
    </row>
    <row r="345">
      <c r="A345" s="19">
        <v>0.0</v>
      </c>
      <c r="B345" s="10">
        <v>0.8785311</v>
      </c>
    </row>
    <row r="346">
      <c r="A346" s="19">
        <v>0.0</v>
      </c>
      <c r="B346" s="10">
        <v>0.77001613</v>
      </c>
    </row>
    <row r="347">
      <c r="A347" s="19">
        <v>0.0</v>
      </c>
      <c r="B347" s="10">
        <v>0.69542736</v>
      </c>
    </row>
    <row r="348">
      <c r="A348" s="19">
        <v>0.0</v>
      </c>
      <c r="B348" s="10">
        <v>0.19135599</v>
      </c>
    </row>
    <row r="349">
      <c r="A349" s="19">
        <v>0.0</v>
      </c>
      <c r="B349" s="10">
        <v>0.06413516</v>
      </c>
    </row>
    <row r="350">
      <c r="A350" s="19">
        <v>0.0</v>
      </c>
      <c r="B350" s="10">
        <v>0.9156528</v>
      </c>
    </row>
    <row r="351">
      <c r="A351" s="19">
        <v>0.0</v>
      </c>
      <c r="B351" s="10">
        <v>0.40315795</v>
      </c>
    </row>
    <row r="352">
      <c r="A352" s="19">
        <v>0.0</v>
      </c>
      <c r="B352" s="10">
        <v>0.44738948</v>
      </c>
    </row>
    <row r="353">
      <c r="A353" s="19">
        <v>0.0</v>
      </c>
      <c r="B353" s="10">
        <v>0.07178287</v>
      </c>
    </row>
    <row r="354">
      <c r="A354" s="19">
        <v>0.0</v>
      </c>
      <c r="B354" s="10">
        <v>0.15237467</v>
      </c>
    </row>
    <row r="355">
      <c r="A355" s="19">
        <v>0.0</v>
      </c>
      <c r="B355" s="10">
        <v>0.14868316</v>
      </c>
    </row>
    <row r="356">
      <c r="A356" s="19">
        <v>0.0</v>
      </c>
      <c r="B356" s="10">
        <v>0.07441135</v>
      </c>
    </row>
    <row r="357">
      <c r="A357" s="19">
        <v>0.0</v>
      </c>
      <c r="B357" s="10">
        <v>0.12852585</v>
      </c>
    </row>
    <row r="358">
      <c r="A358" s="19">
        <v>0.0</v>
      </c>
      <c r="B358" s="10">
        <v>0.1509249</v>
      </c>
    </row>
    <row r="359">
      <c r="A359" s="19">
        <v>0.0</v>
      </c>
      <c r="B359" s="10">
        <v>0.09894194</v>
      </c>
    </row>
    <row r="360">
      <c r="A360" s="19">
        <v>0.0</v>
      </c>
      <c r="B360" s="10">
        <v>0.70877355</v>
      </c>
    </row>
    <row r="361">
      <c r="A361" s="19">
        <v>0.0</v>
      </c>
      <c r="B361" s="10">
        <v>0.8335028</v>
      </c>
    </row>
    <row r="362">
      <c r="A362" s="19">
        <v>0.0</v>
      </c>
      <c r="B362" s="10">
        <v>0.62359357</v>
      </c>
    </row>
    <row r="363">
      <c r="A363" s="19">
        <v>0.0</v>
      </c>
      <c r="B363" s="10">
        <v>0.6690407</v>
      </c>
    </row>
    <row r="364">
      <c r="A364" s="19">
        <v>0.0</v>
      </c>
      <c r="B364" s="10">
        <v>0.43773744</v>
      </c>
    </row>
    <row r="365">
      <c r="A365" s="19">
        <v>0.0</v>
      </c>
      <c r="B365" s="10">
        <v>0.3785895</v>
      </c>
    </row>
    <row r="366">
      <c r="A366" s="19">
        <v>0.0</v>
      </c>
      <c r="B366" s="10">
        <v>0.55745536</v>
      </c>
    </row>
    <row r="367">
      <c r="A367" s="19">
        <v>0.0</v>
      </c>
      <c r="B367" s="10">
        <v>0.07005455</v>
      </c>
    </row>
    <row r="368">
      <c r="A368" s="19">
        <v>0.0</v>
      </c>
      <c r="B368" s="10">
        <v>0.6047183</v>
      </c>
    </row>
    <row r="369">
      <c r="A369" s="19">
        <v>0.0</v>
      </c>
      <c r="B369" s="10">
        <v>0.3467785</v>
      </c>
    </row>
    <row r="370">
      <c r="A370" s="19">
        <v>0.0</v>
      </c>
      <c r="B370" s="10">
        <v>0.6888997</v>
      </c>
    </row>
    <row r="371">
      <c r="A371" s="19">
        <v>0.0</v>
      </c>
      <c r="B371" s="10">
        <v>0.60858405</v>
      </c>
    </row>
    <row r="372">
      <c r="A372" s="19">
        <v>0.0</v>
      </c>
      <c r="B372" s="10">
        <v>0.3470503</v>
      </c>
    </row>
    <row r="373">
      <c r="A373" s="19">
        <v>0.0</v>
      </c>
      <c r="B373" s="10">
        <v>0.07815106</v>
      </c>
    </row>
    <row r="374">
      <c r="A374" s="19">
        <v>0.0</v>
      </c>
      <c r="B374" s="10">
        <v>0.06211174</v>
      </c>
    </row>
    <row r="375">
      <c r="A375" s="19">
        <v>0.0</v>
      </c>
      <c r="B375" s="10">
        <v>0.17925867</v>
      </c>
    </row>
    <row r="376">
      <c r="A376" s="19">
        <v>0.0</v>
      </c>
      <c r="B376" s="10">
        <v>0.09815124</v>
      </c>
    </row>
    <row r="377">
      <c r="A377" s="19">
        <v>0.0</v>
      </c>
      <c r="B377" s="10">
        <v>0.9592817</v>
      </c>
    </row>
    <row r="378">
      <c r="A378" s="19">
        <v>0.0</v>
      </c>
      <c r="B378" s="10">
        <v>0.05346454</v>
      </c>
    </row>
    <row r="379">
      <c r="A379" s="19">
        <v>0.0</v>
      </c>
      <c r="B379" s="10">
        <v>0.15749352</v>
      </c>
    </row>
    <row r="380">
      <c r="A380" s="19">
        <v>0.0</v>
      </c>
      <c r="B380" s="10">
        <v>0.47631538</v>
      </c>
    </row>
    <row r="381">
      <c r="A381" s="19">
        <v>0.0</v>
      </c>
      <c r="B381" s="10">
        <v>0.8606264</v>
      </c>
    </row>
    <row r="382">
      <c r="A382" s="19">
        <v>0.0</v>
      </c>
      <c r="B382" s="10">
        <v>0.44868279</v>
      </c>
    </row>
    <row r="383">
      <c r="A383" s="19">
        <v>0.0</v>
      </c>
      <c r="B383" s="10">
        <v>0.16882405</v>
      </c>
    </row>
    <row r="384">
      <c r="A384" s="19">
        <v>0.0</v>
      </c>
      <c r="B384" s="10">
        <v>0.06848469</v>
      </c>
    </row>
    <row r="385">
      <c r="A385" s="19">
        <v>0.0</v>
      </c>
      <c r="B385" s="10">
        <v>0.89928484</v>
      </c>
    </row>
    <row r="386">
      <c r="A386" s="19">
        <v>0.0</v>
      </c>
      <c r="B386" s="10">
        <v>0.10415</v>
      </c>
    </row>
    <row r="387">
      <c r="A387" s="19">
        <v>0.0</v>
      </c>
      <c r="B387" s="10">
        <v>0.8300825</v>
      </c>
    </row>
    <row r="388">
      <c r="A388" s="19">
        <v>0.0</v>
      </c>
      <c r="B388" s="10">
        <v>0.11485839</v>
      </c>
    </row>
    <row r="389">
      <c r="A389" s="19">
        <v>0.0</v>
      </c>
      <c r="B389" s="10">
        <v>0.74427617</v>
      </c>
    </row>
    <row r="390">
      <c r="A390" s="19">
        <v>0.0</v>
      </c>
      <c r="B390" s="10">
        <v>0.43278015</v>
      </c>
    </row>
    <row r="391">
      <c r="A391" s="19">
        <v>0.0</v>
      </c>
      <c r="B391" s="10">
        <v>0.16265668</v>
      </c>
    </row>
    <row r="392">
      <c r="A392" s="19">
        <v>0.0</v>
      </c>
      <c r="B392" s="10">
        <v>0.18661326</v>
      </c>
    </row>
    <row r="393">
      <c r="A393" s="19">
        <v>0.0</v>
      </c>
      <c r="B393" s="10">
        <v>0.16960685</v>
      </c>
    </row>
    <row r="394">
      <c r="A394" s="19">
        <v>0.0</v>
      </c>
      <c r="B394" s="10">
        <v>0.5801347</v>
      </c>
    </row>
    <row r="395">
      <c r="A395" s="19">
        <v>0.0</v>
      </c>
      <c r="B395" s="10">
        <v>0.12310202</v>
      </c>
    </row>
    <row r="396">
      <c r="A396" s="19">
        <v>0.0</v>
      </c>
      <c r="B396" s="10">
        <v>0.8606264</v>
      </c>
    </row>
    <row r="397">
      <c r="A397" s="19">
        <v>0.0</v>
      </c>
      <c r="B397" s="10">
        <v>0.38389915</v>
      </c>
    </row>
    <row r="398">
      <c r="A398" s="19">
        <v>0.0</v>
      </c>
      <c r="B398" s="10">
        <v>0.19815528</v>
      </c>
    </row>
    <row r="399">
      <c r="A399" s="19">
        <v>0.0</v>
      </c>
      <c r="B399" s="10">
        <v>0.0920153</v>
      </c>
    </row>
    <row r="400">
      <c r="A400" s="19">
        <v>0.0</v>
      </c>
      <c r="B400" s="10">
        <v>0.5876557</v>
      </c>
    </row>
    <row r="401">
      <c r="A401" s="19">
        <v>0.0</v>
      </c>
      <c r="B401" s="10">
        <v>0.88824683</v>
      </c>
    </row>
    <row r="402">
      <c r="A402" s="19">
        <v>0.0</v>
      </c>
      <c r="B402" s="10">
        <v>0.1347753</v>
      </c>
    </row>
    <row r="403">
      <c r="A403" s="19">
        <v>0.0</v>
      </c>
      <c r="B403" s="10">
        <v>0.24584137</v>
      </c>
    </row>
    <row r="404">
      <c r="A404" s="19">
        <v>0.0</v>
      </c>
      <c r="B404" s="10">
        <v>0.78217155</v>
      </c>
    </row>
    <row r="405">
      <c r="A405" s="19">
        <v>0.0</v>
      </c>
      <c r="B405" s="10">
        <v>0.07374615</v>
      </c>
    </row>
    <row r="406">
      <c r="A406" s="19">
        <v>0.0</v>
      </c>
      <c r="B406" s="10">
        <v>0.81822765</v>
      </c>
    </row>
    <row r="407">
      <c r="A407" s="19">
        <v>0.0</v>
      </c>
      <c r="B407" s="10">
        <v>0.1533597</v>
      </c>
    </row>
    <row r="408">
      <c r="A408" s="19">
        <v>0.0</v>
      </c>
      <c r="B408" s="10">
        <v>0.18037395</v>
      </c>
    </row>
    <row r="409">
      <c r="A409" s="19">
        <v>0.0</v>
      </c>
      <c r="B409" s="10">
        <v>0.23311773</v>
      </c>
    </row>
    <row r="410">
      <c r="A410" s="19">
        <v>0.0</v>
      </c>
      <c r="B410" s="10">
        <v>0.14535302</v>
      </c>
    </row>
    <row r="411">
      <c r="A411" s="19">
        <v>0.0</v>
      </c>
      <c r="B411" s="10">
        <v>0.7904046</v>
      </c>
    </row>
    <row r="412">
      <c r="A412" s="19">
        <v>0.0</v>
      </c>
      <c r="B412" s="10">
        <v>0.7093121</v>
      </c>
    </row>
    <row r="413">
      <c r="A413" s="19">
        <v>0.0</v>
      </c>
      <c r="B413" s="10">
        <v>0.48139095</v>
      </c>
    </row>
    <row r="414">
      <c r="A414" s="19">
        <v>0.0</v>
      </c>
      <c r="B414" s="10">
        <v>0.11177798</v>
      </c>
    </row>
    <row r="415">
      <c r="A415" s="19">
        <v>0.0</v>
      </c>
      <c r="B415" s="10">
        <v>0.77467656</v>
      </c>
    </row>
    <row r="416">
      <c r="A416" s="19">
        <v>0.0</v>
      </c>
      <c r="B416" s="10">
        <v>0.69542736</v>
      </c>
    </row>
    <row r="417">
      <c r="A417" s="19">
        <v>0.0</v>
      </c>
      <c r="B417" s="10">
        <v>0.7998244</v>
      </c>
    </row>
    <row r="418">
      <c r="A418" s="19">
        <v>0.0</v>
      </c>
      <c r="B418" s="10">
        <v>0.07062383</v>
      </c>
    </row>
    <row r="419">
      <c r="A419" s="19">
        <v>0.0</v>
      </c>
      <c r="B419" s="10">
        <v>0.42115697</v>
      </c>
    </row>
    <row r="420">
      <c r="A420" s="19">
        <v>0.0</v>
      </c>
      <c r="B420" s="10">
        <v>0.46580064</v>
      </c>
    </row>
    <row r="421">
      <c r="A421" s="19">
        <v>0.0</v>
      </c>
      <c r="B421" s="10">
        <v>0.27790222</v>
      </c>
    </row>
    <row r="422">
      <c r="A422" s="19">
        <v>0.0</v>
      </c>
      <c r="B422" s="10">
        <v>0.3572308</v>
      </c>
    </row>
    <row r="423">
      <c r="A423" s="19">
        <v>0.0</v>
      </c>
      <c r="B423" s="10">
        <v>0.35383284</v>
      </c>
    </row>
    <row r="424">
      <c r="A424" s="19">
        <v>0.0</v>
      </c>
      <c r="B424" s="10">
        <v>0.18690197</v>
      </c>
    </row>
    <row r="425">
      <c r="A425" s="19">
        <v>0.0</v>
      </c>
      <c r="B425" s="10">
        <v>0.0943687</v>
      </c>
    </row>
    <row r="426">
      <c r="A426" s="19">
        <v>0.0</v>
      </c>
      <c r="B426" s="10">
        <v>0.13645269</v>
      </c>
    </row>
    <row r="427">
      <c r="A427" s="19">
        <v>0.0</v>
      </c>
      <c r="B427" s="10">
        <v>0.18322438</v>
      </c>
    </row>
    <row r="428">
      <c r="A428" s="19">
        <v>0.0</v>
      </c>
      <c r="B428" s="10">
        <v>0.90174514</v>
      </c>
    </row>
    <row r="429">
      <c r="A429" s="19">
        <v>0.0</v>
      </c>
      <c r="B429" s="10">
        <v>0.42063648</v>
      </c>
    </row>
    <row r="430">
      <c r="A430" s="19">
        <v>0.0</v>
      </c>
      <c r="B430" s="10">
        <v>0.31089434</v>
      </c>
    </row>
    <row r="431">
      <c r="A431" s="19">
        <v>0.0</v>
      </c>
      <c r="B431" s="10">
        <v>0.06368561</v>
      </c>
    </row>
    <row r="432">
      <c r="A432" s="19">
        <v>0.0</v>
      </c>
      <c r="B432" s="10">
        <v>0.1521797</v>
      </c>
    </row>
    <row r="433">
      <c r="A433" s="19">
        <v>0.0</v>
      </c>
      <c r="B433" s="10">
        <v>0.09091035</v>
      </c>
    </row>
    <row r="434">
      <c r="A434" s="19">
        <v>0.0</v>
      </c>
      <c r="B434" s="10">
        <v>0.05492989</v>
      </c>
    </row>
    <row r="435">
      <c r="A435" s="19">
        <v>0.0</v>
      </c>
      <c r="B435" s="10">
        <v>0.12702794</v>
      </c>
    </row>
    <row r="436">
      <c r="A436" s="19">
        <v>0.0</v>
      </c>
      <c r="B436" s="10">
        <v>0.13380808</v>
      </c>
    </row>
    <row r="437">
      <c r="A437" s="19">
        <v>0.0</v>
      </c>
      <c r="B437" s="10">
        <v>0.8243167</v>
      </c>
    </row>
    <row r="438">
      <c r="A438" s="19">
        <v>0.0</v>
      </c>
      <c r="B438" s="10">
        <v>0.5605981</v>
      </c>
    </row>
    <row r="439">
      <c r="A439" s="19">
        <v>0.0</v>
      </c>
      <c r="B439" s="10">
        <v>0.82882905</v>
      </c>
    </row>
    <row r="440">
      <c r="A440" s="19">
        <v>0.0</v>
      </c>
      <c r="B440" s="10">
        <v>0.10354463</v>
      </c>
    </row>
    <row r="441">
      <c r="A441" s="19">
        <v>0.0</v>
      </c>
      <c r="B441" s="10">
        <v>0.36175233</v>
      </c>
    </row>
    <row r="442">
      <c r="A442" s="19">
        <v>0.0</v>
      </c>
      <c r="B442" s="10">
        <v>0.7355417</v>
      </c>
    </row>
    <row r="443">
      <c r="A443" s="19">
        <v>0.0</v>
      </c>
      <c r="B443" s="10">
        <v>0.76830065</v>
      </c>
    </row>
    <row r="444">
      <c r="A444" s="19">
        <v>0.0</v>
      </c>
      <c r="B444" s="10">
        <v>0.3523934</v>
      </c>
    </row>
    <row r="445">
      <c r="A445" s="19">
        <v>0.0</v>
      </c>
      <c r="B445" s="10">
        <v>0.7130029</v>
      </c>
    </row>
    <row r="446">
      <c r="A446" s="19">
        <v>0.0</v>
      </c>
      <c r="B446" s="10">
        <v>0.06187058</v>
      </c>
    </row>
    <row r="447">
      <c r="A447" s="19">
        <v>0.0</v>
      </c>
      <c r="B447" s="10">
        <v>0.19238508</v>
      </c>
    </row>
    <row r="448">
      <c r="A448" s="19">
        <v>0.0</v>
      </c>
      <c r="B448" s="10">
        <v>0.07883351</v>
      </c>
    </row>
    <row r="449">
      <c r="A449" s="19">
        <v>0.0</v>
      </c>
      <c r="B449" s="10">
        <v>0.1177619</v>
      </c>
    </row>
    <row r="450">
      <c r="A450" s="19">
        <v>0.0</v>
      </c>
      <c r="B450" s="10">
        <v>0.17000273</v>
      </c>
    </row>
    <row r="451">
      <c r="A451" s="19">
        <v>0.0</v>
      </c>
      <c r="B451" s="10">
        <v>0.18444839</v>
      </c>
    </row>
    <row r="452">
      <c r="A452" s="19">
        <v>0.0</v>
      </c>
      <c r="B452" s="10">
        <v>0.47778574</v>
      </c>
    </row>
    <row r="453">
      <c r="A453" s="19">
        <v>0.0</v>
      </c>
      <c r="B453" s="10">
        <v>0.3241545</v>
      </c>
    </row>
    <row r="454">
      <c r="A454" s="19">
        <v>0.0</v>
      </c>
      <c r="B454" s="10">
        <v>0.16994406</v>
      </c>
    </row>
    <row r="455">
      <c r="A455" s="19">
        <v>0.0</v>
      </c>
      <c r="B455" s="10">
        <v>0.75468826</v>
      </c>
    </row>
    <row r="456">
      <c r="A456" s="19">
        <v>0.0</v>
      </c>
      <c r="B456" s="10">
        <v>0.38127232</v>
      </c>
    </row>
    <row r="457">
      <c r="A457" s="19">
        <v>0.0</v>
      </c>
      <c r="B457" s="10">
        <v>0.60498905</v>
      </c>
    </row>
    <row r="458">
      <c r="A458" s="19">
        <v>0.0</v>
      </c>
      <c r="B458" s="10">
        <v>0.10493146</v>
      </c>
    </row>
    <row r="459">
      <c r="A459" s="19">
        <v>0.0</v>
      </c>
      <c r="B459" s="10">
        <v>0.07912099</v>
      </c>
    </row>
    <row r="460">
      <c r="A460" s="19">
        <v>0.0</v>
      </c>
      <c r="B460" s="10">
        <v>0.08286348</v>
      </c>
    </row>
    <row r="461">
      <c r="A461" s="19">
        <v>0.0</v>
      </c>
      <c r="B461" s="10">
        <v>0.11263903</v>
      </c>
    </row>
    <row r="462">
      <c r="A462" s="19">
        <v>0.0</v>
      </c>
      <c r="B462" s="10">
        <v>0.16778237</v>
      </c>
    </row>
    <row r="463">
      <c r="A463" s="19">
        <v>0.0</v>
      </c>
      <c r="B463" s="10">
        <v>0.12386645</v>
      </c>
    </row>
    <row r="464">
      <c r="A464" s="19">
        <v>0.0</v>
      </c>
      <c r="B464" s="10">
        <v>0.08322983</v>
      </c>
    </row>
    <row r="465">
      <c r="A465" s="19">
        <v>0.0</v>
      </c>
      <c r="B465" s="10">
        <v>0.3334994</v>
      </c>
    </row>
    <row r="466">
      <c r="A466" s="19">
        <v>0.0</v>
      </c>
      <c r="B466" s="10">
        <v>0.08288758</v>
      </c>
    </row>
    <row r="467">
      <c r="A467" s="19">
        <v>0.0</v>
      </c>
      <c r="B467" s="10">
        <v>0.44366524</v>
      </c>
    </row>
    <row r="468">
      <c r="A468" s="19">
        <v>0.0</v>
      </c>
      <c r="B468" s="10">
        <v>0.44065148</v>
      </c>
    </row>
    <row r="469">
      <c r="A469" s="19">
        <v>0.0</v>
      </c>
      <c r="B469" s="10">
        <v>0.18044472</v>
      </c>
    </row>
    <row r="470">
      <c r="A470" s="19">
        <v>0.0</v>
      </c>
      <c r="B470" s="10">
        <v>0.04236497</v>
      </c>
    </row>
    <row r="471">
      <c r="A471" s="19">
        <v>0.0</v>
      </c>
      <c r="B471" s="10">
        <v>0.05823865</v>
      </c>
    </row>
    <row r="472">
      <c r="A472" s="19">
        <v>0.0</v>
      </c>
      <c r="B472" s="10">
        <v>0.38657498</v>
      </c>
    </row>
    <row r="473">
      <c r="A473" s="19">
        <v>0.0</v>
      </c>
      <c r="B473" s="10">
        <v>0.26431856</v>
      </c>
    </row>
    <row r="474">
      <c r="A474" s="19">
        <v>0.0</v>
      </c>
      <c r="B474" s="10">
        <v>0.69010365</v>
      </c>
    </row>
    <row r="475">
      <c r="A475" s="19">
        <v>0.0</v>
      </c>
      <c r="B475" s="10">
        <v>0.9817984</v>
      </c>
    </row>
    <row r="476">
      <c r="A476" s="19">
        <v>0.0</v>
      </c>
      <c r="B476" s="10">
        <v>0.05658701</v>
      </c>
    </row>
    <row r="477">
      <c r="A477" s="19">
        <v>0.0</v>
      </c>
      <c r="B477" s="10">
        <v>0.11780635</v>
      </c>
    </row>
    <row r="478">
      <c r="A478" s="19">
        <v>0.0</v>
      </c>
      <c r="B478" s="10">
        <v>0.08004082</v>
      </c>
    </row>
    <row r="479">
      <c r="A479" s="19">
        <v>0.0</v>
      </c>
      <c r="B479" s="10">
        <v>0.10162204</v>
      </c>
    </row>
    <row r="480">
      <c r="A480" s="19">
        <v>0.0</v>
      </c>
      <c r="B480" s="10">
        <v>0.17081772</v>
      </c>
    </row>
    <row r="481">
      <c r="A481" s="19">
        <v>0.0</v>
      </c>
      <c r="B481" s="10">
        <v>0.05561457</v>
      </c>
    </row>
    <row r="482">
      <c r="A482" s="19">
        <v>0.0</v>
      </c>
      <c r="B482" s="10">
        <v>0.06844103</v>
      </c>
    </row>
    <row r="483">
      <c r="A483" s="19">
        <v>1.0</v>
      </c>
      <c r="B483" s="25">
        <v>0.993059</v>
      </c>
    </row>
    <row r="484">
      <c r="A484" s="19">
        <v>1.0</v>
      </c>
      <c r="B484" s="25">
        <v>0.9914364</v>
      </c>
    </row>
    <row r="485">
      <c r="A485" s="19">
        <v>1.0</v>
      </c>
      <c r="B485" s="25">
        <v>0.99109036</v>
      </c>
    </row>
    <row r="486">
      <c r="A486" s="19">
        <v>1.0</v>
      </c>
      <c r="B486" s="25">
        <v>0.99004894</v>
      </c>
    </row>
    <row r="487">
      <c r="A487" s="19">
        <v>1.0</v>
      </c>
      <c r="B487" s="25">
        <v>0.9897058</v>
      </c>
    </row>
    <row r="488">
      <c r="A488" s="19">
        <v>1.0</v>
      </c>
      <c r="B488" s="25">
        <v>0.9897058</v>
      </c>
    </row>
    <row r="489">
      <c r="A489" s="19">
        <v>1.0</v>
      </c>
      <c r="B489" s="25">
        <v>0.9897058</v>
      </c>
    </row>
    <row r="490">
      <c r="A490" s="19">
        <v>1.0</v>
      </c>
      <c r="B490" s="25">
        <v>0.9897058</v>
      </c>
    </row>
    <row r="491">
      <c r="A491" s="19">
        <v>1.0</v>
      </c>
      <c r="B491" s="25">
        <v>0.9897058</v>
      </c>
    </row>
    <row r="492">
      <c r="A492" s="19">
        <v>1.0</v>
      </c>
      <c r="B492" s="25">
        <v>0.9897058</v>
      </c>
    </row>
    <row r="493">
      <c r="A493" s="19">
        <v>1.0</v>
      </c>
      <c r="B493" s="25">
        <v>0.9897058</v>
      </c>
    </row>
    <row r="494">
      <c r="A494" s="19">
        <v>1.0</v>
      </c>
      <c r="B494" s="25">
        <v>0.9897058</v>
      </c>
    </row>
    <row r="495">
      <c r="A495" s="19">
        <v>1.0</v>
      </c>
      <c r="B495" s="25">
        <v>0.9897058</v>
      </c>
    </row>
    <row r="496">
      <c r="A496" s="19">
        <v>1.0</v>
      </c>
      <c r="B496" s="25">
        <v>0.9897058</v>
      </c>
    </row>
    <row r="497">
      <c r="A497" s="19">
        <v>1.0</v>
      </c>
      <c r="B497" s="25">
        <v>0.9897058</v>
      </c>
    </row>
    <row r="498">
      <c r="A498" s="19">
        <v>1.0</v>
      </c>
      <c r="B498" s="25">
        <v>0.9897058</v>
      </c>
    </row>
    <row r="499">
      <c r="A499" s="19">
        <v>1.0</v>
      </c>
      <c r="B499" s="25">
        <v>0.9897058</v>
      </c>
    </row>
    <row r="500">
      <c r="A500" s="19">
        <v>1.0</v>
      </c>
      <c r="B500" s="25">
        <v>0.9897058</v>
      </c>
    </row>
    <row r="501">
      <c r="A501" s="19">
        <v>1.0</v>
      </c>
      <c r="B501" s="25">
        <v>0.9889716</v>
      </c>
    </row>
    <row r="502">
      <c r="A502" s="19">
        <v>1.0</v>
      </c>
      <c r="B502" s="25">
        <v>0.9887951</v>
      </c>
    </row>
    <row r="503">
      <c r="A503" s="19">
        <v>1.0</v>
      </c>
      <c r="B503" s="25">
        <v>0.9885214</v>
      </c>
    </row>
    <row r="504">
      <c r="A504" s="19">
        <v>1.0</v>
      </c>
      <c r="B504" s="25">
        <v>0.98850644</v>
      </c>
    </row>
    <row r="505">
      <c r="A505" s="19">
        <v>1.0</v>
      </c>
      <c r="B505" s="25">
        <v>0.98836935</v>
      </c>
    </row>
    <row r="506">
      <c r="A506" s="19">
        <v>1.0</v>
      </c>
      <c r="B506" s="25">
        <v>0.9875905</v>
      </c>
    </row>
    <row r="507">
      <c r="A507" s="19">
        <v>1.0</v>
      </c>
      <c r="B507" s="25">
        <v>0.98738605</v>
      </c>
    </row>
    <row r="508">
      <c r="A508" s="19">
        <v>1.0</v>
      </c>
      <c r="B508" s="25">
        <v>0.98735136</v>
      </c>
    </row>
    <row r="509">
      <c r="A509" s="19">
        <v>1.0</v>
      </c>
      <c r="B509" s="25">
        <v>0.9872934</v>
      </c>
    </row>
    <row r="510">
      <c r="A510" s="19">
        <v>1.0</v>
      </c>
      <c r="B510" s="25">
        <v>0.9870377</v>
      </c>
    </row>
    <row r="511">
      <c r="A511" s="19">
        <v>1.0</v>
      </c>
      <c r="B511" s="25">
        <v>0.9862397</v>
      </c>
    </row>
    <row r="512">
      <c r="A512" s="19">
        <v>1.0</v>
      </c>
      <c r="B512" s="25">
        <v>0.9861815</v>
      </c>
    </row>
    <row r="513">
      <c r="A513" s="19">
        <v>1.0</v>
      </c>
      <c r="B513" s="25">
        <v>0.9854995</v>
      </c>
    </row>
    <row r="514">
      <c r="A514" s="19">
        <v>1.0</v>
      </c>
      <c r="B514" s="25">
        <v>0.98499644</v>
      </c>
    </row>
    <row r="515">
      <c r="A515" s="19">
        <v>1.0</v>
      </c>
      <c r="B515" s="25">
        <v>0.9848212</v>
      </c>
    </row>
    <row r="516">
      <c r="A516" s="19">
        <v>1.0</v>
      </c>
      <c r="B516" s="25">
        <v>0.9844152</v>
      </c>
    </row>
    <row r="517">
      <c r="A517" s="19">
        <v>1.0</v>
      </c>
      <c r="B517" s="25">
        <v>0.9840596</v>
      </c>
    </row>
    <row r="518">
      <c r="A518" s="19">
        <v>1.0</v>
      </c>
      <c r="B518" s="25">
        <v>0.98379505</v>
      </c>
    </row>
    <row r="519">
      <c r="A519" s="19">
        <v>1.0</v>
      </c>
      <c r="B519" s="25">
        <v>0.9835948</v>
      </c>
    </row>
    <row r="520">
      <c r="A520" s="19">
        <v>1.0</v>
      </c>
      <c r="B520" s="25">
        <v>0.98356915</v>
      </c>
    </row>
    <row r="521">
      <c r="A521" s="19">
        <v>1.0</v>
      </c>
      <c r="B521" s="25">
        <v>0.98350984</v>
      </c>
    </row>
    <row r="522">
      <c r="A522" s="19">
        <v>1.0</v>
      </c>
      <c r="B522" s="25">
        <v>0.98293716</v>
      </c>
    </row>
    <row r="523">
      <c r="A523" s="19">
        <v>1.0</v>
      </c>
      <c r="B523" s="25">
        <v>0.98293555</v>
      </c>
    </row>
    <row r="524">
      <c r="A524" s="19">
        <v>1.0</v>
      </c>
      <c r="B524" s="25">
        <v>0.98266906</v>
      </c>
    </row>
    <row r="525">
      <c r="A525" s="19">
        <v>1.0</v>
      </c>
      <c r="B525" s="25">
        <v>0.9820113</v>
      </c>
    </row>
    <row r="526">
      <c r="A526" s="19">
        <v>1.0</v>
      </c>
      <c r="B526" s="25">
        <v>0.9818127</v>
      </c>
    </row>
    <row r="527">
      <c r="A527" s="19">
        <v>1.0</v>
      </c>
      <c r="B527" s="25">
        <v>0.9817411</v>
      </c>
    </row>
    <row r="528">
      <c r="A528" s="19">
        <v>1.0</v>
      </c>
      <c r="B528" s="25">
        <v>0.9816441</v>
      </c>
    </row>
    <row r="529">
      <c r="A529" s="19">
        <v>1.0</v>
      </c>
      <c r="B529" s="25">
        <v>0.9816192</v>
      </c>
    </row>
    <row r="530">
      <c r="A530" s="19">
        <v>1.0</v>
      </c>
      <c r="B530" s="25">
        <v>0.9815701</v>
      </c>
    </row>
    <row r="531">
      <c r="A531" s="19">
        <v>1.0</v>
      </c>
      <c r="B531" s="25">
        <v>0.98146766</v>
      </c>
    </row>
    <row r="532">
      <c r="A532" s="19">
        <v>1.0</v>
      </c>
      <c r="B532" s="25">
        <v>0.9814204</v>
      </c>
    </row>
    <row r="533">
      <c r="A533" s="19">
        <v>1.0</v>
      </c>
      <c r="B533" s="25">
        <v>0.98141223</v>
      </c>
    </row>
    <row r="534">
      <c r="A534" s="19">
        <v>1.0</v>
      </c>
      <c r="B534" s="25">
        <v>0.9812822</v>
      </c>
    </row>
    <row r="535">
      <c r="A535" s="19">
        <v>1.0</v>
      </c>
      <c r="B535" s="25">
        <v>0.98128</v>
      </c>
    </row>
    <row r="536">
      <c r="A536" s="19">
        <v>1.0</v>
      </c>
      <c r="B536" s="25">
        <v>0.9812732</v>
      </c>
    </row>
    <row r="537">
      <c r="A537" s="19">
        <v>1.0</v>
      </c>
      <c r="B537" s="25">
        <v>0.981027</v>
      </c>
    </row>
    <row r="538">
      <c r="A538" s="19">
        <v>1.0</v>
      </c>
      <c r="B538" s="25">
        <v>0.98083496</v>
      </c>
    </row>
    <row r="539">
      <c r="A539" s="19">
        <v>1.0</v>
      </c>
      <c r="B539" s="25">
        <v>0.9807903</v>
      </c>
    </row>
    <row r="540">
      <c r="A540" s="19">
        <v>1.0</v>
      </c>
      <c r="B540" s="25">
        <v>0.9805526</v>
      </c>
    </row>
    <row r="541">
      <c r="A541" s="19">
        <v>1.0</v>
      </c>
      <c r="B541" s="25">
        <v>0.98050743</v>
      </c>
    </row>
    <row r="542">
      <c r="A542" s="19">
        <v>1.0</v>
      </c>
      <c r="B542" s="25">
        <v>0.980212</v>
      </c>
    </row>
    <row r="543">
      <c r="A543" s="19">
        <v>1.0</v>
      </c>
      <c r="B543" s="25">
        <v>0.98009944</v>
      </c>
    </row>
    <row r="544">
      <c r="A544" s="19">
        <v>1.0</v>
      </c>
      <c r="B544" s="25">
        <v>0.98009574</v>
      </c>
    </row>
    <row r="545">
      <c r="A545" s="19">
        <v>1.0</v>
      </c>
      <c r="B545" s="25">
        <v>0.97996527</v>
      </c>
    </row>
    <row r="546">
      <c r="A546" s="19">
        <v>1.0</v>
      </c>
      <c r="B546" s="25">
        <v>0.9798636</v>
      </c>
    </row>
    <row r="547">
      <c r="A547" s="19">
        <v>1.0</v>
      </c>
      <c r="B547" s="25">
        <v>0.97973794</v>
      </c>
    </row>
    <row r="548">
      <c r="A548" s="19">
        <v>1.0</v>
      </c>
      <c r="B548" s="25">
        <v>0.979549</v>
      </c>
    </row>
    <row r="549">
      <c r="A549" s="19">
        <v>1.0</v>
      </c>
      <c r="B549" s="25">
        <v>0.97954303</v>
      </c>
    </row>
    <row r="550">
      <c r="A550" s="19">
        <v>1.0</v>
      </c>
      <c r="B550" s="25">
        <v>0.9794784</v>
      </c>
    </row>
    <row r="551">
      <c r="A551" s="19">
        <v>1.0</v>
      </c>
      <c r="B551" s="25">
        <v>0.9791934</v>
      </c>
    </row>
    <row r="552">
      <c r="A552" s="19">
        <v>1.0</v>
      </c>
      <c r="B552" s="25">
        <v>0.97905505</v>
      </c>
    </row>
    <row r="553">
      <c r="A553" s="19">
        <v>1.0</v>
      </c>
      <c r="B553" s="25">
        <v>0.97898936</v>
      </c>
    </row>
    <row r="554">
      <c r="A554" s="19">
        <v>1.0</v>
      </c>
      <c r="B554" s="25">
        <v>0.97898537</v>
      </c>
    </row>
    <row r="555">
      <c r="A555" s="19">
        <v>1.0</v>
      </c>
      <c r="B555" s="25">
        <v>0.9787081</v>
      </c>
    </row>
    <row r="556">
      <c r="A556" s="19">
        <v>1.0</v>
      </c>
      <c r="B556" s="25">
        <v>0.97842824</v>
      </c>
    </row>
    <row r="557">
      <c r="A557" s="19">
        <v>1.0</v>
      </c>
      <c r="B557" s="25">
        <v>0.9783652</v>
      </c>
    </row>
    <row r="558">
      <c r="A558" s="19">
        <v>1.0</v>
      </c>
      <c r="B558" s="25">
        <v>0.97800916</v>
      </c>
    </row>
    <row r="559">
      <c r="A559" s="19">
        <v>1.0</v>
      </c>
      <c r="B559" s="25">
        <v>0.9779577</v>
      </c>
    </row>
    <row r="560">
      <c r="A560" s="19">
        <v>1.0</v>
      </c>
      <c r="B560" s="25">
        <v>0.97792345</v>
      </c>
    </row>
    <row r="561">
      <c r="A561" s="19">
        <v>1.0</v>
      </c>
      <c r="B561" s="25">
        <v>0.9779039</v>
      </c>
    </row>
    <row r="562">
      <c r="A562" s="19">
        <v>1.0</v>
      </c>
      <c r="B562" s="25">
        <v>0.9776379</v>
      </c>
    </row>
    <row r="563">
      <c r="A563" s="19">
        <v>1.0</v>
      </c>
      <c r="B563" s="25">
        <v>0.9776177</v>
      </c>
    </row>
    <row r="564">
      <c r="A564" s="19">
        <v>1.0</v>
      </c>
      <c r="B564" s="25">
        <v>0.9770946</v>
      </c>
    </row>
    <row r="565">
      <c r="A565" s="19">
        <v>1.0</v>
      </c>
      <c r="B565" s="25">
        <v>0.9767408</v>
      </c>
    </row>
    <row r="566">
      <c r="A566" s="19">
        <v>1.0</v>
      </c>
      <c r="B566" s="25">
        <v>0.97661185</v>
      </c>
    </row>
    <row r="567">
      <c r="A567" s="19">
        <v>1.0</v>
      </c>
      <c r="B567" s="25">
        <v>0.97589415</v>
      </c>
    </row>
    <row r="568">
      <c r="A568" s="19">
        <v>1.0</v>
      </c>
      <c r="B568" s="25">
        <v>0.9758324</v>
      </c>
    </row>
    <row r="569">
      <c r="A569" s="19">
        <v>1.0</v>
      </c>
      <c r="B569" s="25">
        <v>0.9756118</v>
      </c>
    </row>
    <row r="570">
      <c r="A570" s="19">
        <v>1.0</v>
      </c>
      <c r="B570" s="25">
        <v>0.97544587</v>
      </c>
    </row>
    <row r="571">
      <c r="A571" s="19">
        <v>1.0</v>
      </c>
      <c r="B571" s="25">
        <v>0.9751859</v>
      </c>
    </row>
    <row r="572">
      <c r="A572" s="19">
        <v>1.0</v>
      </c>
      <c r="B572" s="25">
        <v>0.9745835</v>
      </c>
    </row>
    <row r="573">
      <c r="A573" s="19">
        <v>1.0</v>
      </c>
      <c r="B573" s="25">
        <v>0.97448343</v>
      </c>
    </row>
    <row r="574">
      <c r="A574" s="19">
        <v>1.0</v>
      </c>
      <c r="B574" s="25">
        <v>0.9741286</v>
      </c>
    </row>
    <row r="575">
      <c r="A575" s="19">
        <v>1.0</v>
      </c>
      <c r="B575" s="25">
        <v>0.97406006</v>
      </c>
    </row>
    <row r="576">
      <c r="A576" s="19">
        <v>1.0</v>
      </c>
      <c r="B576" s="25">
        <v>0.9737498</v>
      </c>
    </row>
    <row r="577">
      <c r="A577" s="19">
        <v>1.0</v>
      </c>
      <c r="B577" s="25">
        <v>0.97369653</v>
      </c>
    </row>
    <row r="578">
      <c r="A578" s="19">
        <v>1.0</v>
      </c>
      <c r="B578" s="25">
        <v>0.9736362</v>
      </c>
    </row>
    <row r="579">
      <c r="A579" s="19">
        <v>1.0</v>
      </c>
      <c r="B579" s="25">
        <v>0.973631</v>
      </c>
    </row>
    <row r="580">
      <c r="A580" s="19">
        <v>1.0</v>
      </c>
      <c r="B580" s="25">
        <v>0.973554</v>
      </c>
    </row>
    <row r="581">
      <c r="A581" s="19">
        <v>1.0</v>
      </c>
      <c r="B581" s="25">
        <v>0.97347575</v>
      </c>
    </row>
    <row r="582">
      <c r="A582" s="19">
        <v>1.0</v>
      </c>
      <c r="B582" s="25">
        <v>0.97277087</v>
      </c>
    </row>
    <row r="583">
      <c r="A583" s="19">
        <v>1.0</v>
      </c>
      <c r="B583" s="25">
        <v>0.9724213</v>
      </c>
    </row>
    <row r="584">
      <c r="A584" s="19">
        <v>1.0</v>
      </c>
      <c r="B584" s="25">
        <v>0.97219086</v>
      </c>
    </row>
    <row r="585">
      <c r="A585" s="19">
        <v>1.0</v>
      </c>
      <c r="B585" s="25">
        <v>0.97147936</v>
      </c>
    </row>
    <row r="586">
      <c r="A586" s="19">
        <v>1.0</v>
      </c>
      <c r="B586" s="25">
        <v>0.9713086</v>
      </c>
    </row>
    <row r="587">
      <c r="A587" s="19">
        <v>1.0</v>
      </c>
      <c r="B587" s="25">
        <v>0.97130847</v>
      </c>
    </row>
    <row r="588">
      <c r="A588" s="19">
        <v>1.0</v>
      </c>
      <c r="B588" s="25">
        <v>0.9708366</v>
      </c>
    </row>
    <row r="589">
      <c r="A589" s="19">
        <v>1.0</v>
      </c>
      <c r="B589" s="25">
        <v>0.9707732</v>
      </c>
    </row>
    <row r="590">
      <c r="A590" s="19">
        <v>1.0</v>
      </c>
      <c r="B590" s="25">
        <v>0.97041124</v>
      </c>
    </row>
    <row r="591">
      <c r="A591" s="19">
        <v>1.0</v>
      </c>
      <c r="B591" s="25">
        <v>0.96989036</v>
      </c>
    </row>
    <row r="592">
      <c r="A592" s="19">
        <v>1.0</v>
      </c>
      <c r="B592" s="25">
        <v>0.96985245</v>
      </c>
    </row>
    <row r="593">
      <c r="A593" s="19">
        <v>1.0</v>
      </c>
      <c r="B593" s="25">
        <v>0.96965516</v>
      </c>
    </row>
    <row r="594">
      <c r="A594" s="19">
        <v>1.0</v>
      </c>
      <c r="B594" s="25">
        <v>0.9695812</v>
      </c>
    </row>
    <row r="595">
      <c r="A595" s="19">
        <v>1.0</v>
      </c>
      <c r="B595" s="25">
        <v>0.969402</v>
      </c>
    </row>
    <row r="596">
      <c r="A596" s="19">
        <v>1.0</v>
      </c>
      <c r="B596" s="25">
        <v>0.9689251</v>
      </c>
    </row>
    <row r="597">
      <c r="A597" s="19">
        <v>1.0</v>
      </c>
      <c r="B597" s="25">
        <v>0.968868</v>
      </c>
    </row>
    <row r="598">
      <c r="A598" s="19">
        <v>1.0</v>
      </c>
      <c r="B598" s="25">
        <v>0.96884686</v>
      </c>
    </row>
    <row r="599">
      <c r="A599" s="19">
        <v>1.0</v>
      </c>
      <c r="B599" s="25">
        <v>0.9685879</v>
      </c>
    </row>
    <row r="600">
      <c r="A600" s="19">
        <v>1.0</v>
      </c>
      <c r="B600" s="25">
        <v>0.96847874</v>
      </c>
    </row>
    <row r="601">
      <c r="A601" s="19">
        <v>1.0</v>
      </c>
      <c r="B601" s="25">
        <v>0.9684603</v>
      </c>
    </row>
    <row r="602">
      <c r="A602" s="19">
        <v>1.0</v>
      </c>
      <c r="B602" s="25">
        <v>0.9683362</v>
      </c>
    </row>
    <row r="603">
      <c r="A603" s="19">
        <v>1.0</v>
      </c>
      <c r="B603" s="25">
        <v>0.96823996</v>
      </c>
    </row>
    <row r="604">
      <c r="A604" s="19">
        <v>1.0</v>
      </c>
      <c r="B604" s="25">
        <v>0.9680656</v>
      </c>
    </row>
    <row r="605">
      <c r="A605" s="19">
        <v>1.0</v>
      </c>
      <c r="B605" s="25">
        <v>0.96783555</v>
      </c>
    </row>
    <row r="606">
      <c r="A606" s="19">
        <v>1.0</v>
      </c>
      <c r="B606" s="25">
        <v>0.96778655</v>
      </c>
    </row>
    <row r="607">
      <c r="A607" s="19">
        <v>1.0</v>
      </c>
      <c r="B607" s="25">
        <v>0.96775573</v>
      </c>
    </row>
    <row r="608">
      <c r="A608" s="19">
        <v>1.0</v>
      </c>
      <c r="B608" s="25">
        <v>0.9677323</v>
      </c>
    </row>
    <row r="609">
      <c r="A609" s="19">
        <v>1.0</v>
      </c>
      <c r="B609" s="25">
        <v>0.9671323</v>
      </c>
    </row>
    <row r="610">
      <c r="A610" s="19">
        <v>1.0</v>
      </c>
      <c r="B610" s="25">
        <v>0.9670958</v>
      </c>
    </row>
    <row r="611">
      <c r="A611" s="19">
        <v>1.0</v>
      </c>
      <c r="B611" s="25">
        <v>0.966957</v>
      </c>
    </row>
    <row r="612">
      <c r="A612" s="19">
        <v>1.0</v>
      </c>
      <c r="B612" s="25">
        <v>0.9668454</v>
      </c>
    </row>
    <row r="613">
      <c r="A613" s="19">
        <v>1.0</v>
      </c>
      <c r="B613" s="25">
        <v>0.966353</v>
      </c>
    </row>
    <row r="614">
      <c r="A614" s="19">
        <v>1.0</v>
      </c>
      <c r="B614" s="25">
        <v>0.9663525</v>
      </c>
    </row>
    <row r="615">
      <c r="A615" s="19">
        <v>1.0</v>
      </c>
      <c r="B615" s="25">
        <v>0.9660222</v>
      </c>
    </row>
    <row r="616">
      <c r="A616" s="19">
        <v>1.0</v>
      </c>
      <c r="B616" s="25">
        <v>0.96553564</v>
      </c>
    </row>
    <row r="617">
      <c r="A617" s="19">
        <v>1.0</v>
      </c>
      <c r="B617" s="25">
        <v>0.9655018</v>
      </c>
    </row>
    <row r="618">
      <c r="A618" s="19">
        <v>1.0</v>
      </c>
      <c r="B618" s="25">
        <v>0.96537024</v>
      </c>
    </row>
    <row r="619">
      <c r="A619" s="19">
        <v>1.0</v>
      </c>
      <c r="B619" s="25">
        <v>0.96509045</v>
      </c>
    </row>
    <row r="620">
      <c r="A620" s="19">
        <v>1.0</v>
      </c>
      <c r="B620" s="25">
        <v>0.9650734</v>
      </c>
    </row>
    <row r="621">
      <c r="A621" s="19">
        <v>1.0</v>
      </c>
      <c r="B621" s="25">
        <v>0.9646056</v>
      </c>
    </row>
    <row r="622">
      <c r="A622" s="19">
        <v>1.0</v>
      </c>
      <c r="B622" s="25">
        <v>0.9645198</v>
      </c>
    </row>
    <row r="623">
      <c r="A623" s="19">
        <v>1.0</v>
      </c>
      <c r="B623" s="25">
        <v>0.9642567</v>
      </c>
    </row>
    <row r="624">
      <c r="A624" s="19">
        <v>1.0</v>
      </c>
      <c r="B624" s="25">
        <v>0.96392906</v>
      </c>
    </row>
    <row r="625">
      <c r="A625" s="19">
        <v>1.0</v>
      </c>
      <c r="B625" s="25">
        <v>0.9635442</v>
      </c>
    </row>
    <row r="626">
      <c r="A626" s="19">
        <v>1.0</v>
      </c>
      <c r="B626" s="25">
        <v>0.9633461</v>
      </c>
    </row>
    <row r="627">
      <c r="A627" s="19">
        <v>1.0</v>
      </c>
      <c r="B627" s="25">
        <v>0.96313107</v>
      </c>
    </row>
    <row r="628">
      <c r="A628" s="19">
        <v>1.0</v>
      </c>
      <c r="B628" s="25">
        <v>0.96308553</v>
      </c>
    </row>
    <row r="629">
      <c r="A629" s="19">
        <v>1.0</v>
      </c>
      <c r="B629" s="25">
        <v>0.96298057</v>
      </c>
    </row>
    <row r="630">
      <c r="A630" s="19">
        <v>1.0</v>
      </c>
      <c r="B630" s="25">
        <v>0.9628583</v>
      </c>
    </row>
    <row r="631">
      <c r="A631" s="19">
        <v>1.0</v>
      </c>
      <c r="B631" s="25">
        <v>0.9627541</v>
      </c>
    </row>
    <row r="632">
      <c r="A632" s="19">
        <v>1.0</v>
      </c>
      <c r="B632" s="25">
        <v>0.9626739</v>
      </c>
    </row>
    <row r="633">
      <c r="A633" s="19">
        <v>1.0</v>
      </c>
      <c r="B633" s="25">
        <v>0.96263164</v>
      </c>
    </row>
    <row r="634">
      <c r="A634" s="19">
        <v>1.0</v>
      </c>
      <c r="B634" s="25">
        <v>0.9625804</v>
      </c>
    </row>
    <row r="635">
      <c r="A635" s="19">
        <v>1.0</v>
      </c>
      <c r="B635" s="25">
        <v>0.9624107</v>
      </c>
    </row>
    <row r="636">
      <c r="A636" s="19">
        <v>1.0</v>
      </c>
      <c r="B636" s="25">
        <v>0.9621202</v>
      </c>
    </row>
    <row r="637">
      <c r="A637" s="19">
        <v>1.0</v>
      </c>
      <c r="B637" s="25">
        <v>0.96178156</v>
      </c>
    </row>
    <row r="638">
      <c r="A638" s="19">
        <v>1.0</v>
      </c>
      <c r="B638" s="25">
        <v>0.9617781</v>
      </c>
    </row>
    <row r="639">
      <c r="A639" s="19">
        <v>1.0</v>
      </c>
      <c r="B639" s="25">
        <v>0.9617501</v>
      </c>
    </row>
    <row r="640">
      <c r="A640" s="19">
        <v>1.0</v>
      </c>
      <c r="B640" s="25">
        <v>0.9616763</v>
      </c>
    </row>
    <row r="641">
      <c r="A641" s="19">
        <v>1.0</v>
      </c>
      <c r="B641" s="25">
        <v>0.960799</v>
      </c>
    </row>
    <row r="642">
      <c r="A642" s="19">
        <v>1.0</v>
      </c>
      <c r="B642" s="25">
        <v>0.9606859</v>
      </c>
    </row>
    <row r="643">
      <c r="A643" s="19">
        <v>1.0</v>
      </c>
      <c r="B643" s="25">
        <v>0.9606554</v>
      </c>
    </row>
    <row r="644">
      <c r="A644" s="19">
        <v>1.0</v>
      </c>
      <c r="B644" s="25">
        <v>0.96043307</v>
      </c>
    </row>
    <row r="645">
      <c r="A645" s="19">
        <v>1.0</v>
      </c>
      <c r="B645" s="25">
        <v>0.960293</v>
      </c>
    </row>
    <row r="646">
      <c r="A646" s="19">
        <v>1.0</v>
      </c>
      <c r="B646" s="25">
        <v>0.9602044</v>
      </c>
    </row>
    <row r="647">
      <c r="A647" s="19">
        <v>1.0</v>
      </c>
      <c r="B647" s="25">
        <v>0.95999736</v>
      </c>
    </row>
    <row r="648">
      <c r="A648" s="19">
        <v>1.0</v>
      </c>
      <c r="B648" s="25">
        <v>0.9598872</v>
      </c>
    </row>
    <row r="649">
      <c r="A649" s="19">
        <v>1.0</v>
      </c>
      <c r="B649" s="25">
        <v>0.9598505</v>
      </c>
    </row>
    <row r="650">
      <c r="A650" s="19">
        <v>1.0</v>
      </c>
      <c r="B650" s="25">
        <v>0.95959574</v>
      </c>
    </row>
    <row r="651">
      <c r="A651" s="19">
        <v>1.0</v>
      </c>
      <c r="B651" s="25">
        <v>0.9595832</v>
      </c>
    </row>
    <row r="652">
      <c r="A652" s="19">
        <v>1.0</v>
      </c>
      <c r="B652" s="25">
        <v>0.95957154</v>
      </c>
    </row>
    <row r="653">
      <c r="A653" s="19">
        <v>1.0</v>
      </c>
      <c r="B653" s="25">
        <v>0.95953286</v>
      </c>
    </row>
    <row r="654">
      <c r="A654" s="19">
        <v>1.0</v>
      </c>
      <c r="B654" s="25">
        <v>0.95951676</v>
      </c>
    </row>
    <row r="655">
      <c r="A655" s="19">
        <v>1.0</v>
      </c>
      <c r="B655" s="25">
        <v>0.9595108</v>
      </c>
    </row>
    <row r="656">
      <c r="A656" s="19">
        <v>1.0</v>
      </c>
      <c r="B656" s="25">
        <v>0.95949686</v>
      </c>
    </row>
    <row r="657">
      <c r="A657" s="19">
        <v>1.0</v>
      </c>
      <c r="B657" s="25">
        <v>0.9594266</v>
      </c>
    </row>
    <row r="658">
      <c r="A658" s="19">
        <v>1.0</v>
      </c>
      <c r="B658" s="25">
        <v>0.95938647</v>
      </c>
    </row>
    <row r="659">
      <c r="A659" s="19">
        <v>1.0</v>
      </c>
      <c r="B659" s="25">
        <v>0.9593825</v>
      </c>
    </row>
    <row r="660">
      <c r="A660" s="19">
        <v>1.0</v>
      </c>
      <c r="B660" s="25">
        <v>0.95938176</v>
      </c>
    </row>
    <row r="661">
      <c r="A661" s="19">
        <v>1.0</v>
      </c>
      <c r="B661" s="25">
        <v>0.95935357</v>
      </c>
    </row>
    <row r="662">
      <c r="A662" s="19">
        <v>1.0</v>
      </c>
      <c r="B662" s="25">
        <v>0.9593332</v>
      </c>
    </row>
    <row r="663">
      <c r="A663" s="19">
        <v>1.0</v>
      </c>
      <c r="B663" s="25">
        <v>0.959309</v>
      </c>
    </row>
    <row r="664">
      <c r="A664" s="19">
        <v>1.0</v>
      </c>
      <c r="B664" s="25">
        <v>0.9592839</v>
      </c>
    </row>
    <row r="665">
      <c r="A665" s="19">
        <v>1.0</v>
      </c>
      <c r="B665" s="25">
        <v>0.95928</v>
      </c>
    </row>
    <row r="666">
      <c r="A666" s="19">
        <v>1.0</v>
      </c>
      <c r="B666" s="25">
        <v>0.9592629</v>
      </c>
    </row>
    <row r="667">
      <c r="A667" s="19">
        <v>1.0</v>
      </c>
      <c r="B667" s="25">
        <v>0.95925146</v>
      </c>
    </row>
    <row r="668">
      <c r="A668" s="19">
        <v>1.0</v>
      </c>
      <c r="B668" s="25">
        <v>0.95923376</v>
      </c>
    </row>
    <row r="669">
      <c r="A669" s="19">
        <v>1.0</v>
      </c>
      <c r="B669" s="25">
        <v>0.95918494</v>
      </c>
    </row>
    <row r="670">
      <c r="A670" s="19">
        <v>1.0</v>
      </c>
      <c r="B670" s="25">
        <v>0.95915926</v>
      </c>
    </row>
    <row r="671">
      <c r="A671" s="19">
        <v>1.0</v>
      </c>
      <c r="B671" s="25">
        <v>0.9591524</v>
      </c>
    </row>
    <row r="672">
      <c r="A672" s="19">
        <v>1.0</v>
      </c>
      <c r="B672" s="25">
        <v>0.95914376</v>
      </c>
    </row>
    <row r="673">
      <c r="A673" s="19">
        <v>1.0</v>
      </c>
      <c r="B673" s="25">
        <v>0.9591201</v>
      </c>
    </row>
    <row r="674">
      <c r="A674" s="19">
        <v>1.0</v>
      </c>
      <c r="B674" s="25">
        <v>0.9591169</v>
      </c>
    </row>
    <row r="675">
      <c r="A675" s="19">
        <v>1.0</v>
      </c>
      <c r="B675" s="25">
        <v>0.95910954</v>
      </c>
    </row>
    <row r="676">
      <c r="A676" s="19">
        <v>1.0</v>
      </c>
      <c r="B676" s="25">
        <v>0.95909923</v>
      </c>
    </row>
    <row r="677">
      <c r="A677" s="19">
        <v>1.0</v>
      </c>
      <c r="B677" s="25">
        <v>0.9590984</v>
      </c>
    </row>
    <row r="678">
      <c r="A678" s="19">
        <v>1.0</v>
      </c>
      <c r="B678" s="25">
        <v>0.9590938</v>
      </c>
    </row>
    <row r="679">
      <c r="A679" s="19">
        <v>1.0</v>
      </c>
      <c r="B679" s="25">
        <v>0.95895964</v>
      </c>
    </row>
    <row r="680">
      <c r="A680" s="19">
        <v>1.0</v>
      </c>
      <c r="B680" s="25">
        <v>0.95895046</v>
      </c>
    </row>
    <row r="681">
      <c r="A681" s="19">
        <v>1.0</v>
      </c>
      <c r="B681" s="25">
        <v>0.95894605</v>
      </c>
    </row>
    <row r="682">
      <c r="A682" s="19">
        <v>1.0</v>
      </c>
      <c r="B682" s="25">
        <v>0.9589077</v>
      </c>
    </row>
    <row r="683">
      <c r="A683" s="19">
        <v>1.0</v>
      </c>
      <c r="B683" s="25">
        <v>0.9588539</v>
      </c>
    </row>
    <row r="684">
      <c r="A684" s="19">
        <v>1.0</v>
      </c>
      <c r="B684" s="25">
        <v>0.9588405</v>
      </c>
    </row>
    <row r="685">
      <c r="A685" s="19">
        <v>1.0</v>
      </c>
      <c r="B685" s="25">
        <v>0.9588148</v>
      </c>
    </row>
    <row r="686">
      <c r="A686" s="19">
        <v>1.0</v>
      </c>
      <c r="B686" s="25">
        <v>0.95879567</v>
      </c>
    </row>
    <row r="687">
      <c r="A687" s="19">
        <v>1.0</v>
      </c>
      <c r="B687" s="25">
        <v>0.95879513</v>
      </c>
    </row>
    <row r="688">
      <c r="A688" s="19">
        <v>1.0</v>
      </c>
      <c r="B688" s="25">
        <v>0.9587633</v>
      </c>
    </row>
    <row r="689">
      <c r="A689" s="19">
        <v>1.0</v>
      </c>
      <c r="B689" s="25">
        <v>0.9586953</v>
      </c>
    </row>
    <row r="690">
      <c r="A690" s="19">
        <v>1.0</v>
      </c>
      <c r="B690" s="25">
        <v>0.95868444</v>
      </c>
    </row>
    <row r="691">
      <c r="A691" s="19">
        <v>1.0</v>
      </c>
      <c r="B691" s="25">
        <v>0.9582564</v>
      </c>
    </row>
    <row r="692">
      <c r="A692" s="19">
        <v>1.0</v>
      </c>
      <c r="B692" s="25">
        <v>0.9580778</v>
      </c>
    </row>
    <row r="693">
      <c r="A693" s="19">
        <v>1.0</v>
      </c>
      <c r="B693" s="25">
        <v>0.9576984</v>
      </c>
    </row>
    <row r="694">
      <c r="A694" s="19">
        <v>1.0</v>
      </c>
      <c r="B694" s="25">
        <v>0.95757717</v>
      </c>
    </row>
    <row r="695">
      <c r="A695" s="19">
        <v>1.0</v>
      </c>
      <c r="B695" s="25">
        <v>0.9574427</v>
      </c>
    </row>
    <row r="696">
      <c r="A696" s="19">
        <v>1.0</v>
      </c>
      <c r="B696" s="25">
        <v>0.95707804</v>
      </c>
    </row>
    <row r="697">
      <c r="A697" s="19">
        <v>1.0</v>
      </c>
      <c r="B697" s="25">
        <v>0.95668733</v>
      </c>
    </row>
    <row r="698">
      <c r="A698" s="19">
        <v>1.0</v>
      </c>
      <c r="B698" s="25">
        <v>0.9565504</v>
      </c>
    </row>
    <row r="699">
      <c r="A699" s="19">
        <v>1.0</v>
      </c>
      <c r="B699" s="25">
        <v>0.9565169</v>
      </c>
    </row>
    <row r="700">
      <c r="A700" s="19">
        <v>1.0</v>
      </c>
      <c r="B700" s="25">
        <v>0.9565093</v>
      </c>
    </row>
    <row r="701">
      <c r="A701" s="19">
        <v>1.0</v>
      </c>
      <c r="B701" s="25">
        <v>0.95630497</v>
      </c>
    </row>
    <row r="702">
      <c r="A702" s="19">
        <v>1.0</v>
      </c>
      <c r="B702" s="25">
        <v>0.9560727</v>
      </c>
    </row>
    <row r="703">
      <c r="A703" s="19">
        <v>1.0</v>
      </c>
      <c r="B703" s="25">
        <v>0.95597285</v>
      </c>
    </row>
    <row r="704">
      <c r="A704" s="19">
        <v>1.0</v>
      </c>
      <c r="B704" s="25">
        <v>0.95591414</v>
      </c>
    </row>
    <row r="705">
      <c r="A705" s="19">
        <v>1.0</v>
      </c>
      <c r="B705" s="25">
        <v>0.95583403</v>
      </c>
    </row>
    <row r="706">
      <c r="A706" s="19">
        <v>1.0</v>
      </c>
      <c r="B706" s="25">
        <v>0.9557132</v>
      </c>
    </row>
    <row r="707">
      <c r="A707" s="19">
        <v>1.0</v>
      </c>
      <c r="B707" s="25">
        <v>0.95545197</v>
      </c>
    </row>
    <row r="708">
      <c r="A708" s="19">
        <v>1.0</v>
      </c>
      <c r="B708" s="25">
        <v>0.95544255</v>
      </c>
    </row>
    <row r="709">
      <c r="A709" s="19">
        <v>1.0</v>
      </c>
      <c r="B709" s="25">
        <v>0.9554206</v>
      </c>
    </row>
    <row r="710">
      <c r="A710" s="19">
        <v>1.0</v>
      </c>
      <c r="B710" s="25">
        <v>0.95499736</v>
      </c>
    </row>
    <row r="711">
      <c r="A711" s="19">
        <v>1.0</v>
      </c>
      <c r="B711" s="25">
        <v>0.9548516</v>
      </c>
    </row>
    <row r="712">
      <c r="A712" s="19">
        <v>1.0</v>
      </c>
      <c r="B712" s="25">
        <v>0.9536426</v>
      </c>
    </row>
    <row r="713">
      <c r="A713" s="19">
        <v>1.0</v>
      </c>
      <c r="B713" s="25">
        <v>0.9535622</v>
      </c>
    </row>
    <row r="714">
      <c r="A714" s="19">
        <v>1.0</v>
      </c>
      <c r="B714" s="25">
        <v>0.9533257</v>
      </c>
    </row>
    <row r="715">
      <c r="A715" s="19">
        <v>1.0</v>
      </c>
      <c r="B715" s="25">
        <v>0.95328987</v>
      </c>
    </row>
    <row r="716">
      <c r="A716" s="19">
        <v>1.0</v>
      </c>
      <c r="B716" s="25">
        <v>0.95328</v>
      </c>
    </row>
    <row r="717">
      <c r="A717" s="19">
        <v>1.0</v>
      </c>
      <c r="B717" s="25">
        <v>0.95325243</v>
      </c>
    </row>
    <row r="718">
      <c r="A718" s="19">
        <v>1.0</v>
      </c>
      <c r="B718" s="25">
        <v>0.9532195</v>
      </c>
    </row>
    <row r="719">
      <c r="A719" s="19">
        <v>1.0</v>
      </c>
      <c r="B719" s="25">
        <v>0.95281947</v>
      </c>
    </row>
    <row r="720">
      <c r="A720" s="19">
        <v>1.0</v>
      </c>
      <c r="B720" s="25">
        <v>0.9524058</v>
      </c>
    </row>
    <row r="721">
      <c r="A721" s="19">
        <v>1.0</v>
      </c>
      <c r="B721" s="25">
        <v>0.95240563</v>
      </c>
    </row>
    <row r="722">
      <c r="A722" s="19">
        <v>1.0</v>
      </c>
      <c r="B722" s="25">
        <v>0.95237285</v>
      </c>
    </row>
    <row r="723">
      <c r="A723" s="19">
        <v>1.0</v>
      </c>
      <c r="B723" s="25">
        <v>0.9523631</v>
      </c>
    </row>
    <row r="724">
      <c r="A724" s="19">
        <v>1.0</v>
      </c>
      <c r="B724" s="25">
        <v>0.95228684</v>
      </c>
    </row>
    <row r="725">
      <c r="A725" s="19">
        <v>1.0</v>
      </c>
      <c r="B725" s="25">
        <v>0.9521721</v>
      </c>
    </row>
    <row r="726">
      <c r="A726" s="19">
        <v>1.0</v>
      </c>
      <c r="B726" s="25">
        <v>0.9521721</v>
      </c>
    </row>
    <row r="727">
      <c r="A727" s="19">
        <v>1.0</v>
      </c>
      <c r="B727" s="25">
        <v>0.9517095</v>
      </c>
    </row>
    <row r="728">
      <c r="A728" s="19">
        <v>1.0</v>
      </c>
      <c r="B728" s="25">
        <v>0.95168734</v>
      </c>
    </row>
    <row r="729">
      <c r="A729" s="19">
        <v>1.0</v>
      </c>
      <c r="B729" s="25">
        <v>0.9514594</v>
      </c>
    </row>
    <row r="730">
      <c r="A730" s="19">
        <v>1.0</v>
      </c>
      <c r="B730" s="25">
        <v>0.95108765</v>
      </c>
    </row>
    <row r="731">
      <c r="A731" s="19">
        <v>1.0</v>
      </c>
      <c r="B731" s="25">
        <v>0.9506306</v>
      </c>
    </row>
    <row r="732">
      <c r="A732" s="19">
        <v>1.0</v>
      </c>
      <c r="B732" s="25">
        <v>0.94992846</v>
      </c>
    </row>
    <row r="733">
      <c r="A733" s="19">
        <v>1.0</v>
      </c>
      <c r="B733" s="25">
        <v>0.94992846</v>
      </c>
    </row>
    <row r="734">
      <c r="A734" s="19">
        <v>1.0</v>
      </c>
      <c r="B734" s="25">
        <v>0.94992846</v>
      </c>
    </row>
    <row r="735">
      <c r="A735" s="19">
        <v>1.0</v>
      </c>
      <c r="B735" s="25">
        <v>0.94992846</v>
      </c>
    </row>
    <row r="736">
      <c r="A736" s="19">
        <v>1.0</v>
      </c>
      <c r="B736" s="25">
        <v>0.94992846</v>
      </c>
    </row>
    <row r="737">
      <c r="A737" s="19">
        <v>1.0</v>
      </c>
      <c r="B737" s="25">
        <v>0.94992846</v>
      </c>
    </row>
    <row r="738">
      <c r="A738" s="19">
        <v>1.0</v>
      </c>
      <c r="B738" s="25">
        <v>0.94992846</v>
      </c>
    </row>
    <row r="739">
      <c r="A739" s="19">
        <v>1.0</v>
      </c>
      <c r="B739" s="25">
        <v>0.94992846</v>
      </c>
    </row>
    <row r="740">
      <c r="A740" s="19">
        <v>1.0</v>
      </c>
      <c r="B740" s="25">
        <v>0.94992846</v>
      </c>
    </row>
    <row r="741">
      <c r="A741" s="19">
        <v>1.0</v>
      </c>
      <c r="B741" s="25">
        <v>0.94992846</v>
      </c>
    </row>
    <row r="742">
      <c r="A742" s="19">
        <v>1.0</v>
      </c>
      <c r="B742" s="25">
        <v>0.94992846</v>
      </c>
    </row>
    <row r="743">
      <c r="A743" s="19">
        <v>1.0</v>
      </c>
      <c r="B743" s="25">
        <v>0.94992846</v>
      </c>
    </row>
    <row r="744">
      <c r="A744" s="19">
        <v>1.0</v>
      </c>
      <c r="B744" s="25">
        <v>0.94992846</v>
      </c>
    </row>
    <row r="745">
      <c r="A745" s="19">
        <v>1.0</v>
      </c>
      <c r="B745" s="25">
        <v>0.94992846</v>
      </c>
    </row>
    <row r="746">
      <c r="A746" s="19">
        <v>1.0</v>
      </c>
      <c r="B746" s="25">
        <v>0.94992846</v>
      </c>
    </row>
    <row r="747">
      <c r="A747" s="19">
        <v>1.0</v>
      </c>
      <c r="B747" s="25">
        <v>0.94992846</v>
      </c>
    </row>
    <row r="748">
      <c r="A748" s="19">
        <v>1.0</v>
      </c>
      <c r="B748" s="25">
        <v>0.94992846</v>
      </c>
    </row>
    <row r="749">
      <c r="A749" s="19">
        <v>1.0</v>
      </c>
      <c r="B749" s="25">
        <v>0.94992846</v>
      </c>
    </row>
    <row r="750">
      <c r="A750" s="19">
        <v>1.0</v>
      </c>
      <c r="B750" s="25">
        <v>0.94992846</v>
      </c>
    </row>
    <row r="751">
      <c r="A751" s="19">
        <v>1.0</v>
      </c>
      <c r="B751" s="25">
        <v>0.94992846</v>
      </c>
    </row>
    <row r="752">
      <c r="A752" s="19">
        <v>1.0</v>
      </c>
      <c r="B752" s="25">
        <v>0.94992846</v>
      </c>
    </row>
    <row r="753">
      <c r="A753" s="19">
        <v>1.0</v>
      </c>
      <c r="B753" s="25">
        <v>0.94992846</v>
      </c>
    </row>
    <row r="754">
      <c r="A754" s="19">
        <v>1.0</v>
      </c>
      <c r="B754" s="25">
        <v>0.94992846</v>
      </c>
    </row>
    <row r="755">
      <c r="A755" s="19">
        <v>1.0</v>
      </c>
      <c r="B755" s="25">
        <v>0.94992846</v>
      </c>
    </row>
    <row r="756">
      <c r="A756" s="19">
        <v>1.0</v>
      </c>
      <c r="B756" s="25">
        <v>0.94992846</v>
      </c>
    </row>
    <row r="757">
      <c r="A757" s="19">
        <v>1.0</v>
      </c>
      <c r="B757" s="25">
        <v>0.94992846</v>
      </c>
    </row>
    <row r="758">
      <c r="A758" s="19">
        <v>1.0</v>
      </c>
      <c r="B758" s="25">
        <v>0.94992846</v>
      </c>
    </row>
    <row r="759">
      <c r="A759" s="19">
        <v>1.0</v>
      </c>
      <c r="B759" s="25">
        <v>0.94992846</v>
      </c>
    </row>
    <row r="760">
      <c r="A760" s="19">
        <v>1.0</v>
      </c>
      <c r="B760" s="25">
        <v>0.94992846</v>
      </c>
    </row>
    <row r="761">
      <c r="A761" s="19">
        <v>1.0</v>
      </c>
      <c r="B761" s="25">
        <v>0.94992846</v>
      </c>
    </row>
    <row r="762">
      <c r="A762" s="19">
        <v>1.0</v>
      </c>
      <c r="B762" s="25">
        <v>0.94992846</v>
      </c>
    </row>
    <row r="763">
      <c r="A763" s="19">
        <v>1.0</v>
      </c>
      <c r="B763" s="25">
        <v>0.94992846</v>
      </c>
    </row>
    <row r="764">
      <c r="A764" s="19">
        <v>1.0</v>
      </c>
      <c r="B764" s="25">
        <v>0.94992846</v>
      </c>
    </row>
    <row r="765">
      <c r="A765" s="19">
        <v>1.0</v>
      </c>
      <c r="B765" s="25">
        <v>0.94992846</v>
      </c>
    </row>
    <row r="766">
      <c r="A766" s="19">
        <v>1.0</v>
      </c>
      <c r="B766" s="25">
        <v>0.94992846</v>
      </c>
    </row>
    <row r="767">
      <c r="A767" s="19">
        <v>1.0</v>
      </c>
      <c r="B767" s="25">
        <v>0.94992846</v>
      </c>
    </row>
    <row r="768">
      <c r="A768" s="19">
        <v>1.0</v>
      </c>
      <c r="B768" s="25">
        <v>0.94992846</v>
      </c>
    </row>
    <row r="769">
      <c r="A769" s="19">
        <v>1.0</v>
      </c>
      <c r="B769" s="25">
        <v>0.94992846</v>
      </c>
    </row>
    <row r="770">
      <c r="A770" s="19">
        <v>1.0</v>
      </c>
      <c r="B770" s="25">
        <v>0.94992846</v>
      </c>
    </row>
    <row r="771">
      <c r="A771" s="19">
        <v>1.0</v>
      </c>
      <c r="B771" s="25">
        <v>0.94992846</v>
      </c>
    </row>
    <row r="772">
      <c r="A772" s="19">
        <v>1.0</v>
      </c>
      <c r="B772" s="25">
        <v>0.94992846</v>
      </c>
    </row>
    <row r="773">
      <c r="A773" s="19">
        <v>1.0</v>
      </c>
      <c r="B773" s="25">
        <v>0.94992846</v>
      </c>
    </row>
    <row r="774">
      <c r="A774" s="19">
        <v>1.0</v>
      </c>
      <c r="B774" s="25">
        <v>0.94992846</v>
      </c>
    </row>
    <row r="775">
      <c r="A775" s="19">
        <v>1.0</v>
      </c>
      <c r="B775" s="25">
        <v>0.94992846</v>
      </c>
    </row>
    <row r="776">
      <c r="A776" s="19">
        <v>1.0</v>
      </c>
      <c r="B776" s="25">
        <v>0.94992846</v>
      </c>
    </row>
    <row r="777">
      <c r="A777" s="19">
        <v>1.0</v>
      </c>
      <c r="B777" s="25">
        <v>0.94992846</v>
      </c>
    </row>
    <row r="778">
      <c r="A778" s="19">
        <v>1.0</v>
      </c>
      <c r="B778" s="25">
        <v>0.94992846</v>
      </c>
    </row>
    <row r="779">
      <c r="A779" s="19">
        <v>1.0</v>
      </c>
      <c r="B779" s="25">
        <v>0.94992846</v>
      </c>
    </row>
    <row r="780">
      <c r="A780" s="19">
        <v>1.0</v>
      </c>
      <c r="B780" s="25">
        <v>0.94992846</v>
      </c>
    </row>
    <row r="781">
      <c r="A781" s="19">
        <v>1.0</v>
      </c>
      <c r="B781" s="25">
        <v>0.94992846</v>
      </c>
    </row>
    <row r="782">
      <c r="A782" s="19">
        <v>1.0</v>
      </c>
      <c r="B782" s="25">
        <v>0.94992846</v>
      </c>
    </row>
    <row r="783">
      <c r="A783" s="19">
        <v>1.0</v>
      </c>
      <c r="B783" s="25">
        <v>0.9499141</v>
      </c>
    </row>
    <row r="784">
      <c r="A784" s="19">
        <v>1.0</v>
      </c>
      <c r="B784" s="25">
        <v>0.949858</v>
      </c>
    </row>
    <row r="785">
      <c r="A785" s="19">
        <v>1.0</v>
      </c>
      <c r="B785" s="25">
        <v>0.94983506</v>
      </c>
    </row>
    <row r="786">
      <c r="A786" s="19">
        <v>1.0</v>
      </c>
      <c r="B786" s="25">
        <v>0.94979686</v>
      </c>
    </row>
    <row r="787">
      <c r="A787" s="19">
        <v>1.0</v>
      </c>
      <c r="B787" s="25">
        <v>0.94972223</v>
      </c>
    </row>
    <row r="788">
      <c r="A788" s="19">
        <v>1.0</v>
      </c>
      <c r="B788" s="25">
        <v>0.949599</v>
      </c>
    </row>
    <row r="789">
      <c r="A789" s="19">
        <v>1.0</v>
      </c>
      <c r="B789" s="25">
        <v>0.9495621</v>
      </c>
    </row>
    <row r="790">
      <c r="A790" s="19">
        <v>1.0</v>
      </c>
      <c r="B790" s="25">
        <v>0.9495497</v>
      </c>
    </row>
    <row r="791">
      <c r="A791" s="19">
        <v>1.0</v>
      </c>
      <c r="B791" s="25">
        <v>0.94947267</v>
      </c>
    </row>
    <row r="792">
      <c r="A792" s="19">
        <v>1.0</v>
      </c>
      <c r="B792" s="25">
        <v>0.94946384</v>
      </c>
    </row>
    <row r="793">
      <c r="A793" s="19">
        <v>1.0</v>
      </c>
      <c r="B793" s="25">
        <v>0.9494306</v>
      </c>
    </row>
    <row r="794">
      <c r="A794" s="19">
        <v>1.0</v>
      </c>
      <c r="B794" s="25">
        <v>0.9493343</v>
      </c>
    </row>
    <row r="795">
      <c r="A795" s="19">
        <v>1.0</v>
      </c>
      <c r="B795" s="25">
        <v>0.94933265</v>
      </c>
    </row>
    <row r="796">
      <c r="A796" s="19">
        <v>1.0</v>
      </c>
      <c r="B796" s="25">
        <v>0.9493147</v>
      </c>
    </row>
    <row r="797">
      <c r="A797" s="19">
        <v>1.0</v>
      </c>
      <c r="B797" s="25">
        <v>0.94929844</v>
      </c>
    </row>
    <row r="798">
      <c r="A798" s="19">
        <v>1.0</v>
      </c>
      <c r="B798" s="25">
        <v>0.94927883</v>
      </c>
    </row>
    <row r="799">
      <c r="A799" s="19">
        <v>1.0</v>
      </c>
      <c r="B799" s="25">
        <v>0.9492038</v>
      </c>
    </row>
    <row r="800">
      <c r="A800" s="19">
        <v>1.0</v>
      </c>
      <c r="B800" s="25">
        <v>0.9491806</v>
      </c>
    </row>
    <row r="801">
      <c r="A801" s="19">
        <v>1.0</v>
      </c>
      <c r="B801" s="25">
        <v>0.9491596</v>
      </c>
    </row>
    <row r="802">
      <c r="A802" s="19">
        <v>1.0</v>
      </c>
      <c r="B802" s="25">
        <v>0.949119</v>
      </c>
    </row>
    <row r="803">
      <c r="A803" s="19">
        <v>1.0</v>
      </c>
      <c r="B803" s="25">
        <v>0.94909525</v>
      </c>
    </row>
    <row r="804">
      <c r="A804" s="19">
        <v>1.0</v>
      </c>
      <c r="B804" s="25">
        <v>0.94905394</v>
      </c>
    </row>
    <row r="805">
      <c r="A805" s="19">
        <v>1.0</v>
      </c>
      <c r="B805" s="25">
        <v>0.9490424</v>
      </c>
    </row>
    <row r="806">
      <c r="A806" s="19">
        <v>1.0</v>
      </c>
      <c r="B806" s="25">
        <v>0.9489456</v>
      </c>
    </row>
    <row r="807">
      <c r="A807" s="19">
        <v>1.0</v>
      </c>
      <c r="B807" s="25">
        <v>0.9489396</v>
      </c>
    </row>
    <row r="808">
      <c r="A808" s="19">
        <v>1.0</v>
      </c>
      <c r="B808" s="25">
        <v>0.9489342</v>
      </c>
    </row>
    <row r="809">
      <c r="A809" s="19">
        <v>1.0</v>
      </c>
      <c r="B809" s="25">
        <v>0.9489285</v>
      </c>
    </row>
    <row r="810">
      <c r="A810" s="19">
        <v>1.0</v>
      </c>
      <c r="B810" s="25">
        <v>0.9488931</v>
      </c>
    </row>
    <row r="811">
      <c r="A811" s="19">
        <v>1.0</v>
      </c>
      <c r="B811" s="25">
        <v>0.9488706</v>
      </c>
    </row>
    <row r="812">
      <c r="A812" s="19">
        <v>1.0</v>
      </c>
      <c r="B812" s="25">
        <v>0.9488006</v>
      </c>
    </row>
    <row r="813">
      <c r="A813" s="19">
        <v>1.0</v>
      </c>
      <c r="B813" s="25">
        <v>0.9487995</v>
      </c>
    </row>
    <row r="814">
      <c r="A814" s="19">
        <v>1.0</v>
      </c>
      <c r="B814" s="25">
        <v>0.9487862</v>
      </c>
    </row>
    <row r="815">
      <c r="A815" s="19">
        <v>1.0</v>
      </c>
      <c r="B815" s="25">
        <v>0.9487583</v>
      </c>
    </row>
    <row r="816">
      <c r="A816" s="19">
        <v>1.0</v>
      </c>
      <c r="B816" s="25">
        <v>0.9487555</v>
      </c>
    </row>
    <row r="817">
      <c r="A817" s="19">
        <v>1.0</v>
      </c>
      <c r="B817" s="25">
        <v>0.9487295</v>
      </c>
    </row>
    <row r="818">
      <c r="A818" s="19">
        <v>1.0</v>
      </c>
      <c r="B818" s="25">
        <v>0.9487229</v>
      </c>
    </row>
    <row r="819">
      <c r="A819" s="19">
        <v>1.0</v>
      </c>
      <c r="B819" s="25">
        <v>0.9486999</v>
      </c>
    </row>
    <row r="820">
      <c r="A820" s="19">
        <v>1.0</v>
      </c>
      <c r="B820" s="25">
        <v>0.9486625</v>
      </c>
    </row>
    <row r="821">
      <c r="A821" s="19">
        <v>1.0</v>
      </c>
      <c r="B821" s="25">
        <v>0.94861364</v>
      </c>
    </row>
    <row r="822">
      <c r="A822" s="19">
        <v>1.0</v>
      </c>
      <c r="B822" s="25">
        <v>0.94861156</v>
      </c>
    </row>
    <row r="823">
      <c r="A823" s="19">
        <v>1.0</v>
      </c>
      <c r="B823" s="25">
        <v>0.9486052</v>
      </c>
    </row>
    <row r="824">
      <c r="A824" s="19">
        <v>1.0</v>
      </c>
      <c r="B824" s="25">
        <v>0.9485942</v>
      </c>
    </row>
    <row r="825">
      <c r="A825" s="19">
        <v>1.0</v>
      </c>
      <c r="B825" s="25">
        <v>0.9485746</v>
      </c>
    </row>
    <row r="826">
      <c r="A826" s="19">
        <v>1.0</v>
      </c>
      <c r="B826" s="25">
        <v>0.94850653</v>
      </c>
    </row>
    <row r="827">
      <c r="A827" s="19">
        <v>1.0</v>
      </c>
      <c r="B827" s="25">
        <v>0.9484506</v>
      </c>
    </row>
    <row r="828">
      <c r="A828" s="19">
        <v>1.0</v>
      </c>
      <c r="B828" s="25">
        <v>0.9484164</v>
      </c>
    </row>
    <row r="829">
      <c r="A829" s="19">
        <v>1.0</v>
      </c>
      <c r="B829" s="25">
        <v>0.9483856</v>
      </c>
    </row>
    <row r="830">
      <c r="A830" s="19">
        <v>1.0</v>
      </c>
      <c r="B830" s="25">
        <v>0.94833606</v>
      </c>
    </row>
    <row r="831">
      <c r="A831" s="19">
        <v>1.0</v>
      </c>
      <c r="B831" s="25">
        <v>0.9483026</v>
      </c>
    </row>
    <row r="832">
      <c r="A832" s="19">
        <v>1.0</v>
      </c>
      <c r="B832" s="25">
        <v>0.94827914</v>
      </c>
    </row>
    <row r="833">
      <c r="A833" s="19">
        <v>1.0</v>
      </c>
      <c r="B833" s="25">
        <v>0.9482786</v>
      </c>
    </row>
    <row r="834">
      <c r="A834" s="19">
        <v>1.0</v>
      </c>
      <c r="B834" s="25">
        <v>0.9482602</v>
      </c>
    </row>
    <row r="835">
      <c r="A835" s="19">
        <v>1.0</v>
      </c>
      <c r="B835" s="25">
        <v>0.9481973</v>
      </c>
    </row>
    <row r="836">
      <c r="A836" s="19">
        <v>1.0</v>
      </c>
      <c r="B836" s="25">
        <v>0.94814974</v>
      </c>
    </row>
    <row r="837">
      <c r="A837" s="19">
        <v>1.0</v>
      </c>
      <c r="B837" s="25">
        <v>0.94814825</v>
      </c>
    </row>
    <row r="838">
      <c r="A838" s="19">
        <v>1.0</v>
      </c>
      <c r="B838" s="25">
        <v>0.9481194</v>
      </c>
    </row>
    <row r="839">
      <c r="A839" s="19">
        <v>1.0</v>
      </c>
      <c r="B839" s="25">
        <v>0.9480856</v>
      </c>
    </row>
    <row r="840">
      <c r="A840" s="19">
        <v>1.0</v>
      </c>
      <c r="B840" s="25">
        <v>0.9480856</v>
      </c>
    </row>
    <row r="841">
      <c r="A841" s="19">
        <v>1.0</v>
      </c>
      <c r="B841" s="25">
        <v>0.9480856</v>
      </c>
    </row>
    <row r="842">
      <c r="A842" s="19">
        <v>1.0</v>
      </c>
      <c r="B842" s="25">
        <v>0.9480856</v>
      </c>
    </row>
    <row r="843">
      <c r="A843" s="19">
        <v>1.0</v>
      </c>
      <c r="B843" s="25">
        <v>0.9480856</v>
      </c>
    </row>
    <row r="844">
      <c r="A844" s="19">
        <v>1.0</v>
      </c>
      <c r="B844" s="25">
        <v>0.9480856</v>
      </c>
    </row>
    <row r="845">
      <c r="A845" s="19">
        <v>1.0</v>
      </c>
      <c r="B845" s="25">
        <v>0.9480856</v>
      </c>
    </row>
    <row r="846">
      <c r="A846" s="19">
        <v>1.0</v>
      </c>
      <c r="B846" s="25">
        <v>0.9480856</v>
      </c>
    </row>
    <row r="847">
      <c r="A847" s="19">
        <v>1.0</v>
      </c>
      <c r="B847" s="25">
        <v>0.9480856</v>
      </c>
    </row>
    <row r="848">
      <c r="A848" s="19">
        <v>1.0</v>
      </c>
      <c r="B848" s="25">
        <v>0.9480856</v>
      </c>
    </row>
    <row r="849">
      <c r="A849" s="19">
        <v>1.0</v>
      </c>
      <c r="B849" s="25">
        <v>0.9480856</v>
      </c>
    </row>
    <row r="850">
      <c r="A850" s="19">
        <v>1.0</v>
      </c>
      <c r="B850" s="25">
        <v>0.9480856</v>
      </c>
    </row>
    <row r="851">
      <c r="A851" s="19">
        <v>1.0</v>
      </c>
      <c r="B851" s="25">
        <v>0.9480856</v>
      </c>
    </row>
    <row r="852">
      <c r="A852" s="19">
        <v>1.0</v>
      </c>
      <c r="B852" s="25">
        <v>0.9480856</v>
      </c>
    </row>
    <row r="853">
      <c r="A853" s="19">
        <v>1.0</v>
      </c>
      <c r="B853" s="25">
        <v>0.9480856</v>
      </c>
    </row>
    <row r="854">
      <c r="A854" s="19">
        <v>1.0</v>
      </c>
      <c r="B854" s="25">
        <v>0.9480856</v>
      </c>
    </row>
    <row r="855">
      <c r="A855" s="19">
        <v>1.0</v>
      </c>
      <c r="B855" s="25">
        <v>0.9480856</v>
      </c>
    </row>
    <row r="856">
      <c r="A856" s="19">
        <v>1.0</v>
      </c>
      <c r="B856" s="25">
        <v>0.9480856</v>
      </c>
    </row>
    <row r="857">
      <c r="A857" s="19">
        <v>1.0</v>
      </c>
      <c r="B857" s="25">
        <v>0.9480856</v>
      </c>
    </row>
    <row r="858">
      <c r="A858" s="19">
        <v>1.0</v>
      </c>
      <c r="B858" s="25">
        <v>0.9480856</v>
      </c>
    </row>
    <row r="859">
      <c r="A859" s="19">
        <v>1.0</v>
      </c>
      <c r="B859" s="25">
        <v>0.9480856</v>
      </c>
    </row>
    <row r="860">
      <c r="A860" s="19">
        <v>1.0</v>
      </c>
      <c r="B860" s="25">
        <v>0.9480856</v>
      </c>
    </row>
    <row r="861">
      <c r="A861" s="19">
        <v>1.0</v>
      </c>
      <c r="B861" s="25">
        <v>0.9480856</v>
      </c>
    </row>
    <row r="862">
      <c r="A862" s="19">
        <v>1.0</v>
      </c>
      <c r="B862" s="25">
        <v>0.9480856</v>
      </c>
    </row>
    <row r="863">
      <c r="A863" s="19">
        <v>1.0</v>
      </c>
      <c r="B863" s="25">
        <v>0.9480856</v>
      </c>
    </row>
    <row r="864">
      <c r="A864" s="19">
        <v>1.0</v>
      </c>
      <c r="B864" s="25">
        <v>0.9480856</v>
      </c>
    </row>
    <row r="865">
      <c r="A865" s="19">
        <v>1.0</v>
      </c>
      <c r="B865" s="25">
        <v>0.9480856</v>
      </c>
    </row>
    <row r="866">
      <c r="A866" s="19">
        <v>1.0</v>
      </c>
      <c r="B866" s="25">
        <v>0.9480856</v>
      </c>
    </row>
    <row r="867">
      <c r="A867" s="19">
        <v>1.0</v>
      </c>
      <c r="B867" s="25">
        <v>0.9480856</v>
      </c>
    </row>
    <row r="868">
      <c r="A868" s="19">
        <v>1.0</v>
      </c>
      <c r="B868" s="25">
        <v>0.9480856</v>
      </c>
    </row>
    <row r="869">
      <c r="A869" s="19">
        <v>1.0</v>
      </c>
      <c r="B869" s="25">
        <v>0.9480856</v>
      </c>
    </row>
    <row r="870">
      <c r="A870" s="19">
        <v>1.0</v>
      </c>
      <c r="B870" s="25">
        <v>0.9480856</v>
      </c>
    </row>
    <row r="871">
      <c r="A871" s="19">
        <v>1.0</v>
      </c>
      <c r="B871" s="25">
        <v>0.9480856</v>
      </c>
    </row>
    <row r="872">
      <c r="A872" s="19">
        <v>1.0</v>
      </c>
      <c r="B872" s="25">
        <v>0.9480856</v>
      </c>
    </row>
    <row r="873">
      <c r="A873" s="19">
        <v>1.0</v>
      </c>
      <c r="B873" s="25">
        <v>0.9480856</v>
      </c>
    </row>
    <row r="874">
      <c r="A874" s="19">
        <v>1.0</v>
      </c>
      <c r="B874" s="25">
        <v>0.9480856</v>
      </c>
    </row>
    <row r="875">
      <c r="A875" s="19">
        <v>1.0</v>
      </c>
      <c r="B875" s="25">
        <v>0.9480856</v>
      </c>
    </row>
    <row r="876">
      <c r="A876" s="19">
        <v>1.0</v>
      </c>
      <c r="B876" s="25">
        <v>0.9480856</v>
      </c>
    </row>
    <row r="877">
      <c r="A877" s="19">
        <v>1.0</v>
      </c>
      <c r="B877" s="25">
        <v>0.9480856</v>
      </c>
    </row>
    <row r="878">
      <c r="A878" s="19">
        <v>1.0</v>
      </c>
      <c r="B878" s="25">
        <v>0.9480856</v>
      </c>
    </row>
    <row r="879">
      <c r="A879" s="19">
        <v>1.0</v>
      </c>
      <c r="B879" s="25">
        <v>0.9480856</v>
      </c>
    </row>
    <row r="880">
      <c r="A880" s="19">
        <v>1.0</v>
      </c>
      <c r="B880" s="25">
        <v>0.9480856</v>
      </c>
    </row>
    <row r="881">
      <c r="A881" s="19">
        <v>1.0</v>
      </c>
      <c r="B881" s="25">
        <v>0.9480856</v>
      </c>
    </row>
    <row r="882">
      <c r="A882" s="19">
        <v>1.0</v>
      </c>
      <c r="B882" s="25">
        <v>0.9480856</v>
      </c>
    </row>
    <row r="883">
      <c r="A883" s="19">
        <v>1.0</v>
      </c>
      <c r="B883" s="25">
        <v>0.9480856</v>
      </c>
    </row>
    <row r="884">
      <c r="A884" s="19">
        <v>1.0</v>
      </c>
      <c r="B884" s="25">
        <v>0.9480856</v>
      </c>
    </row>
    <row r="885">
      <c r="A885" s="19">
        <v>1.0</v>
      </c>
      <c r="B885" s="25">
        <v>0.9480856</v>
      </c>
    </row>
    <row r="886">
      <c r="A886" s="19">
        <v>1.0</v>
      </c>
      <c r="B886" s="25">
        <v>0.9480856</v>
      </c>
    </row>
    <row r="887">
      <c r="A887" s="19">
        <v>1.0</v>
      </c>
      <c r="B887" s="25">
        <v>0.9480856</v>
      </c>
    </row>
    <row r="888">
      <c r="A888" s="19">
        <v>1.0</v>
      </c>
      <c r="B888" s="25">
        <v>0.9480856</v>
      </c>
    </row>
    <row r="889">
      <c r="A889" s="19">
        <v>1.0</v>
      </c>
      <c r="B889" s="25">
        <v>0.9480478</v>
      </c>
    </row>
    <row r="890">
      <c r="A890" s="19">
        <v>1.0</v>
      </c>
      <c r="B890" s="25">
        <v>0.9479434</v>
      </c>
    </row>
    <row r="891">
      <c r="A891" s="19">
        <v>1.0</v>
      </c>
      <c r="B891" s="25">
        <v>0.9475718</v>
      </c>
    </row>
    <row r="892">
      <c r="A892" s="19">
        <v>1.0</v>
      </c>
      <c r="B892" s="25">
        <v>0.94729596</v>
      </c>
    </row>
    <row r="893">
      <c r="A893" s="19">
        <v>1.0</v>
      </c>
      <c r="B893" s="25">
        <v>0.9472925</v>
      </c>
    </row>
    <row r="894">
      <c r="A894" s="19">
        <v>1.0</v>
      </c>
      <c r="B894" s="25">
        <v>0.9472382</v>
      </c>
    </row>
    <row r="895">
      <c r="A895" s="19">
        <v>1.0</v>
      </c>
      <c r="B895" s="25">
        <v>0.9472083</v>
      </c>
    </row>
    <row r="896">
      <c r="A896" s="19">
        <v>1.0</v>
      </c>
      <c r="B896" s="25">
        <v>0.94710106</v>
      </c>
    </row>
    <row r="897">
      <c r="A897" s="19">
        <v>1.0</v>
      </c>
      <c r="B897" s="25">
        <v>0.9469942</v>
      </c>
    </row>
    <row r="898">
      <c r="A898" s="19">
        <v>1.0</v>
      </c>
      <c r="B898" s="25">
        <v>0.9458721</v>
      </c>
    </row>
    <row r="899">
      <c r="A899" s="19">
        <v>1.0</v>
      </c>
      <c r="B899" s="25">
        <v>0.9457382</v>
      </c>
    </row>
    <row r="900">
      <c r="A900" s="19">
        <v>1.0</v>
      </c>
      <c r="B900" s="25">
        <v>0.9457328</v>
      </c>
    </row>
    <row r="901">
      <c r="A901" s="19">
        <v>1.0</v>
      </c>
      <c r="B901" s="25">
        <v>0.9450691</v>
      </c>
    </row>
    <row r="902">
      <c r="A902" s="19">
        <v>1.0</v>
      </c>
      <c r="B902" s="25">
        <v>0.94473404</v>
      </c>
    </row>
    <row r="903">
      <c r="A903" s="19">
        <v>1.0</v>
      </c>
      <c r="B903" s="25">
        <v>0.9446815</v>
      </c>
    </row>
    <row r="904">
      <c r="A904" s="19">
        <v>1.0</v>
      </c>
      <c r="B904" s="25">
        <v>0.9442174</v>
      </c>
    </row>
    <row r="905">
      <c r="A905" s="19">
        <v>1.0</v>
      </c>
      <c r="B905" s="25">
        <v>0.9439918</v>
      </c>
    </row>
    <row r="906">
      <c r="A906" s="19">
        <v>1.0</v>
      </c>
      <c r="B906" s="25">
        <v>0.94367665</v>
      </c>
    </row>
    <row r="907">
      <c r="A907" s="19">
        <v>1.0</v>
      </c>
      <c r="B907" s="25">
        <v>0.94358075</v>
      </c>
    </row>
    <row r="908">
      <c r="A908" s="19">
        <v>1.0</v>
      </c>
      <c r="B908" s="25">
        <v>0.9434982</v>
      </c>
    </row>
    <row r="909">
      <c r="A909" s="19">
        <v>1.0</v>
      </c>
      <c r="B909" s="25">
        <v>0.94295716</v>
      </c>
    </row>
    <row r="910">
      <c r="A910" s="19">
        <v>1.0</v>
      </c>
      <c r="B910" s="25">
        <v>0.9428313</v>
      </c>
    </row>
    <row r="911">
      <c r="A911" s="19">
        <v>1.0</v>
      </c>
      <c r="B911" s="25">
        <v>0.94270384</v>
      </c>
    </row>
    <row r="912">
      <c r="A912" s="19">
        <v>1.0</v>
      </c>
      <c r="B912" s="25">
        <v>0.9425158</v>
      </c>
    </row>
    <row r="913">
      <c r="A913" s="19">
        <v>1.0</v>
      </c>
      <c r="B913" s="25">
        <v>0.94250274</v>
      </c>
    </row>
    <row r="914">
      <c r="A914" s="19">
        <v>1.0</v>
      </c>
      <c r="B914" s="25">
        <v>0.94245356</v>
      </c>
    </row>
    <row r="915">
      <c r="A915" s="19">
        <v>1.0</v>
      </c>
      <c r="B915" s="25">
        <v>0.94222456</v>
      </c>
    </row>
    <row r="916">
      <c r="A916" s="19">
        <v>1.0</v>
      </c>
      <c r="B916" s="25">
        <v>0.9417064</v>
      </c>
    </row>
    <row r="917">
      <c r="A917" s="19">
        <v>1.0</v>
      </c>
      <c r="B917" s="25">
        <v>0.94163656</v>
      </c>
    </row>
    <row r="918">
      <c r="A918" s="19">
        <v>1.0</v>
      </c>
      <c r="B918" s="25">
        <v>0.94097185</v>
      </c>
    </row>
    <row r="919">
      <c r="A919" s="19">
        <v>1.0</v>
      </c>
      <c r="B919" s="25">
        <v>0.9398966</v>
      </c>
    </row>
    <row r="920">
      <c r="A920" s="19">
        <v>1.0</v>
      </c>
      <c r="B920" s="25">
        <v>0.93959695</v>
      </c>
    </row>
    <row r="921">
      <c r="A921" s="19">
        <v>1.0</v>
      </c>
      <c r="B921" s="25">
        <v>0.939594</v>
      </c>
    </row>
    <row r="922">
      <c r="A922" s="19">
        <v>1.0</v>
      </c>
      <c r="B922" s="25">
        <v>0.9394486</v>
      </c>
    </row>
    <row r="923">
      <c r="A923" s="19">
        <v>1.0</v>
      </c>
      <c r="B923" s="25">
        <v>0.9393109</v>
      </c>
    </row>
    <row r="924">
      <c r="A924" s="19">
        <v>1.0</v>
      </c>
      <c r="B924" s="25">
        <v>0.93920165</v>
      </c>
    </row>
    <row r="925">
      <c r="A925" s="19">
        <v>1.0</v>
      </c>
      <c r="B925" s="25">
        <v>0.93893105</v>
      </c>
    </row>
    <row r="926">
      <c r="A926" s="19">
        <v>1.0</v>
      </c>
      <c r="B926" s="25">
        <v>0.938421</v>
      </c>
    </row>
    <row r="927">
      <c r="A927" s="19">
        <v>1.0</v>
      </c>
      <c r="B927" s="25">
        <v>0.9383823</v>
      </c>
    </row>
    <row r="928">
      <c r="A928" s="19">
        <v>1.0</v>
      </c>
      <c r="B928" s="25">
        <v>0.93810844</v>
      </c>
    </row>
    <row r="929">
      <c r="A929" s="19">
        <v>1.0</v>
      </c>
      <c r="B929" s="25">
        <v>0.9378654</v>
      </c>
    </row>
    <row r="930">
      <c r="A930" s="19">
        <v>1.0</v>
      </c>
      <c r="B930" s="25">
        <v>0.9377239</v>
      </c>
    </row>
    <row r="931">
      <c r="A931" s="19">
        <v>1.0</v>
      </c>
      <c r="B931" s="25">
        <v>0.9374131</v>
      </c>
    </row>
    <row r="932">
      <c r="A932" s="19">
        <v>1.0</v>
      </c>
      <c r="B932" s="25">
        <v>0.9374087</v>
      </c>
    </row>
    <row r="933">
      <c r="A933" s="19">
        <v>1.0</v>
      </c>
      <c r="B933" s="25">
        <v>0.93737996</v>
      </c>
    </row>
    <row r="934">
      <c r="A934" s="19">
        <v>1.0</v>
      </c>
      <c r="B934" s="25">
        <v>0.9370775</v>
      </c>
    </row>
    <row r="935">
      <c r="A935" s="19">
        <v>1.0</v>
      </c>
      <c r="B935" s="25">
        <v>0.93704444</v>
      </c>
    </row>
    <row r="936">
      <c r="A936" s="19">
        <v>1.0</v>
      </c>
      <c r="B936" s="25">
        <v>0.9368692</v>
      </c>
    </row>
    <row r="937">
      <c r="A937" s="19">
        <v>1.0</v>
      </c>
      <c r="B937" s="25">
        <v>0.9365503</v>
      </c>
    </row>
    <row r="938">
      <c r="A938" s="19">
        <v>1.0</v>
      </c>
      <c r="B938" s="25">
        <v>0.9358271</v>
      </c>
    </row>
    <row r="939">
      <c r="A939" s="19">
        <v>1.0</v>
      </c>
      <c r="B939" s="25">
        <v>0.9356984</v>
      </c>
    </row>
    <row r="940">
      <c r="A940" s="19">
        <v>1.0</v>
      </c>
      <c r="B940" s="25">
        <v>0.9353024</v>
      </c>
    </row>
    <row r="941">
      <c r="A941" s="19">
        <v>1.0</v>
      </c>
      <c r="B941" s="25">
        <v>0.93474543</v>
      </c>
    </row>
    <row r="942">
      <c r="A942" s="19">
        <v>1.0</v>
      </c>
      <c r="B942" s="25">
        <v>0.93410856</v>
      </c>
    </row>
    <row r="943">
      <c r="A943" s="19">
        <v>1.0</v>
      </c>
      <c r="B943" s="25">
        <v>0.93405914</v>
      </c>
    </row>
    <row r="944">
      <c r="A944" s="19">
        <v>1.0</v>
      </c>
      <c r="B944" s="25">
        <v>0.93403745</v>
      </c>
    </row>
    <row r="945">
      <c r="A945" s="19">
        <v>1.0</v>
      </c>
      <c r="B945" s="25">
        <v>0.9335987</v>
      </c>
    </row>
    <row r="946">
      <c r="A946" s="19">
        <v>1.0</v>
      </c>
      <c r="B946" s="25">
        <v>0.93338233</v>
      </c>
    </row>
    <row r="947">
      <c r="A947" s="19">
        <v>1.0</v>
      </c>
      <c r="B947" s="25">
        <v>0.9328917</v>
      </c>
    </row>
    <row r="948">
      <c r="A948" s="19">
        <v>1.0</v>
      </c>
      <c r="B948" s="25">
        <v>0.9328917</v>
      </c>
    </row>
    <row r="949">
      <c r="A949" s="19">
        <v>1.0</v>
      </c>
      <c r="B949" s="25">
        <v>0.9328877</v>
      </c>
    </row>
    <row r="950">
      <c r="A950" s="19">
        <v>1.0</v>
      </c>
      <c r="B950" s="25">
        <v>0.9328559</v>
      </c>
    </row>
    <row r="951">
      <c r="A951" s="19">
        <v>1.0</v>
      </c>
      <c r="B951" s="25">
        <v>0.9328531</v>
      </c>
    </row>
    <row r="952">
      <c r="A952" s="19">
        <v>1.0</v>
      </c>
      <c r="B952" s="25">
        <v>0.93282527</v>
      </c>
    </row>
    <row r="953">
      <c r="A953" s="19">
        <v>1.0</v>
      </c>
      <c r="B953" s="25">
        <v>0.9328108</v>
      </c>
    </row>
    <row r="954">
      <c r="A954" s="19">
        <v>1.0</v>
      </c>
      <c r="B954" s="25">
        <v>0.93279994</v>
      </c>
    </row>
    <row r="955">
      <c r="A955" s="19">
        <v>1.0</v>
      </c>
      <c r="B955" s="25">
        <v>0.9327989</v>
      </c>
    </row>
    <row r="956">
      <c r="A956" s="19">
        <v>1.0</v>
      </c>
      <c r="B956" s="25">
        <v>0.9327887</v>
      </c>
    </row>
    <row r="957">
      <c r="A957" s="19">
        <v>1.0</v>
      </c>
      <c r="B957" s="25">
        <v>0.93277717</v>
      </c>
    </row>
    <row r="958">
      <c r="A958" s="19">
        <v>1.0</v>
      </c>
      <c r="B958" s="25">
        <v>0.9327736</v>
      </c>
    </row>
    <row r="959">
      <c r="A959" s="19">
        <v>1.0</v>
      </c>
      <c r="B959" s="25">
        <v>0.9327605</v>
      </c>
    </row>
    <row r="960">
      <c r="A960" s="19">
        <v>1.0</v>
      </c>
      <c r="B960" s="25">
        <v>0.9327434</v>
      </c>
    </row>
    <row r="961">
      <c r="A961" s="19">
        <v>1.0</v>
      </c>
      <c r="B961" s="25">
        <v>0.9327274</v>
      </c>
    </row>
    <row r="962">
      <c r="A962" s="19">
        <v>1.0</v>
      </c>
      <c r="B962" s="25">
        <v>0.93272555</v>
      </c>
    </row>
    <row r="963">
      <c r="A963" s="19">
        <v>1.0</v>
      </c>
      <c r="B963" s="25">
        <v>0.93272287</v>
      </c>
    </row>
    <row r="964">
      <c r="A964" s="19">
        <v>1.0</v>
      </c>
      <c r="B964" s="25">
        <v>0.9326926</v>
      </c>
    </row>
    <row r="965">
      <c r="A965" s="19">
        <v>1.0</v>
      </c>
      <c r="B965" s="25">
        <v>0.93269116</v>
      </c>
    </row>
    <row r="966">
      <c r="A966" s="19">
        <v>1.0</v>
      </c>
      <c r="B966" s="25">
        <v>0.9326877</v>
      </c>
    </row>
    <row r="967">
      <c r="A967" s="19">
        <v>1.0</v>
      </c>
      <c r="B967" s="25">
        <v>0.9326699</v>
      </c>
    </row>
    <row r="968">
      <c r="A968" s="19">
        <v>1.0</v>
      </c>
      <c r="B968" s="25">
        <v>0.93266326</v>
      </c>
    </row>
    <row r="969">
      <c r="A969" s="19">
        <v>1.0</v>
      </c>
      <c r="B969" s="25">
        <v>0.93264335</v>
      </c>
    </row>
    <row r="970">
      <c r="A970" s="19">
        <v>1.0</v>
      </c>
      <c r="B970" s="25">
        <v>0.93263704</v>
      </c>
    </row>
    <row r="971">
      <c r="A971" s="19">
        <v>1.0</v>
      </c>
      <c r="B971" s="25">
        <v>0.93259394</v>
      </c>
    </row>
    <row r="972">
      <c r="A972" s="19">
        <v>1.0</v>
      </c>
      <c r="B972" s="25">
        <v>0.9325934</v>
      </c>
    </row>
    <row r="973">
      <c r="A973" s="19">
        <v>1.0</v>
      </c>
      <c r="B973" s="25">
        <v>0.9325677</v>
      </c>
    </row>
    <row r="974">
      <c r="A974" s="19">
        <v>1.0</v>
      </c>
      <c r="B974" s="25">
        <v>0.9325599</v>
      </c>
    </row>
    <row r="975">
      <c r="A975" s="19">
        <v>1.0</v>
      </c>
      <c r="B975" s="25">
        <v>0.9325552</v>
      </c>
    </row>
    <row r="976">
      <c r="A976" s="19">
        <v>1.0</v>
      </c>
      <c r="B976" s="25">
        <v>0.932544</v>
      </c>
    </row>
    <row r="977">
      <c r="A977" s="19">
        <v>1.0</v>
      </c>
      <c r="B977" s="25">
        <v>0.9325428</v>
      </c>
    </row>
    <row r="978">
      <c r="A978" s="19">
        <v>1.0</v>
      </c>
      <c r="B978" s="25">
        <v>0.9325365</v>
      </c>
    </row>
    <row r="979">
      <c r="A979" s="19">
        <v>1.0</v>
      </c>
      <c r="B979" s="25">
        <v>0.9325247</v>
      </c>
    </row>
    <row r="980">
      <c r="A980" s="19">
        <v>1.0</v>
      </c>
      <c r="B980" s="25">
        <v>0.93251985</v>
      </c>
    </row>
    <row r="981">
      <c r="A981" s="19">
        <v>1.0</v>
      </c>
      <c r="B981" s="25">
        <v>0.9325113</v>
      </c>
    </row>
    <row r="982">
      <c r="A982" s="19">
        <v>1.0</v>
      </c>
      <c r="B982" s="25">
        <v>0.9324977</v>
      </c>
    </row>
    <row r="983">
      <c r="A983" s="19">
        <v>1.0</v>
      </c>
      <c r="B983" s="25">
        <v>0.9324953</v>
      </c>
    </row>
    <row r="984">
      <c r="A984" s="19">
        <v>1.0</v>
      </c>
      <c r="B984" s="25">
        <v>0.93248266</v>
      </c>
    </row>
    <row r="985">
      <c r="A985" s="19">
        <v>1.0</v>
      </c>
      <c r="B985" s="25">
        <v>0.9324826</v>
      </c>
    </row>
    <row r="986">
      <c r="A986" s="19">
        <v>1.0</v>
      </c>
      <c r="B986" s="25">
        <v>0.9324809</v>
      </c>
    </row>
    <row r="987">
      <c r="A987" s="19">
        <v>1.0</v>
      </c>
      <c r="B987" s="25">
        <v>0.9324575</v>
      </c>
    </row>
    <row r="988">
      <c r="A988" s="19">
        <v>1.0</v>
      </c>
      <c r="B988" s="25">
        <v>0.9324461</v>
      </c>
    </row>
    <row r="989">
      <c r="A989" s="19">
        <v>1.0</v>
      </c>
      <c r="B989" s="25">
        <v>0.9324443</v>
      </c>
    </row>
    <row r="990">
      <c r="A990" s="19">
        <v>1.0</v>
      </c>
      <c r="B990" s="25">
        <v>0.93243945</v>
      </c>
    </row>
    <row r="991">
      <c r="A991" s="19">
        <v>1.0</v>
      </c>
      <c r="B991" s="25">
        <v>0.93243855</v>
      </c>
    </row>
    <row r="992">
      <c r="A992" s="19">
        <v>1.0</v>
      </c>
      <c r="B992" s="25">
        <v>0.9324381</v>
      </c>
    </row>
    <row r="993">
      <c r="A993" s="19">
        <v>1.0</v>
      </c>
      <c r="B993" s="25">
        <v>0.93241364</v>
      </c>
    </row>
    <row r="994">
      <c r="A994" s="19">
        <v>1.0</v>
      </c>
      <c r="B994" s="25">
        <v>0.9323749</v>
      </c>
    </row>
    <row r="995">
      <c r="A995" s="19">
        <v>1.0</v>
      </c>
      <c r="B995" s="25">
        <v>0.93237203</v>
      </c>
    </row>
    <row r="996">
      <c r="A996" s="19">
        <v>1.0</v>
      </c>
      <c r="B996" s="25">
        <v>0.9323546</v>
      </c>
    </row>
    <row r="997">
      <c r="A997" s="19">
        <v>1.0</v>
      </c>
      <c r="B997" s="25">
        <v>0.9323505</v>
      </c>
    </row>
    <row r="998">
      <c r="A998" s="19">
        <v>1.0</v>
      </c>
      <c r="B998" s="25">
        <v>0.9323486</v>
      </c>
    </row>
    <row r="999">
      <c r="A999" s="19">
        <v>1.0</v>
      </c>
      <c r="B999" s="25">
        <v>0.9323447</v>
      </c>
    </row>
    <row r="1000">
      <c r="A1000" s="19">
        <v>1.0</v>
      </c>
      <c r="B1000" s="25">
        <v>0.9323428</v>
      </c>
    </row>
    <row r="1001">
      <c r="A1001" s="19">
        <v>1.0</v>
      </c>
      <c r="B1001" s="25">
        <v>0.9323303</v>
      </c>
    </row>
    <row r="1002">
      <c r="A1002" s="19">
        <v>1.0</v>
      </c>
      <c r="B1002" s="25">
        <v>0.93232936</v>
      </c>
    </row>
    <row r="1003">
      <c r="A1003" s="19">
        <v>1.0</v>
      </c>
      <c r="B1003" s="25">
        <v>0.93232936</v>
      </c>
    </row>
    <row r="1004">
      <c r="A1004" s="19">
        <v>1.0</v>
      </c>
      <c r="B1004" s="25">
        <v>0.93232936</v>
      </c>
    </row>
    <row r="1005">
      <c r="A1005" s="19">
        <v>1.0</v>
      </c>
      <c r="B1005" s="25">
        <v>0.93232936</v>
      </c>
    </row>
    <row r="1006">
      <c r="A1006" s="19">
        <v>1.0</v>
      </c>
      <c r="B1006" s="25">
        <v>0.93232936</v>
      </c>
    </row>
    <row r="1007">
      <c r="A1007" s="19">
        <v>1.0</v>
      </c>
      <c r="B1007" s="25">
        <v>0.93232936</v>
      </c>
    </row>
    <row r="1008">
      <c r="A1008" s="19">
        <v>1.0</v>
      </c>
      <c r="B1008" s="25">
        <v>0.93232936</v>
      </c>
    </row>
    <row r="1009">
      <c r="A1009" s="19">
        <v>1.0</v>
      </c>
      <c r="B1009" s="25">
        <v>0.93232936</v>
      </c>
    </row>
    <row r="1010">
      <c r="A1010" s="19">
        <v>1.0</v>
      </c>
      <c r="B1010" s="25">
        <v>0.93232936</v>
      </c>
    </row>
    <row r="1011">
      <c r="A1011" s="19">
        <v>1.0</v>
      </c>
      <c r="B1011" s="25">
        <v>0.93232936</v>
      </c>
    </row>
    <row r="1012">
      <c r="A1012" s="19">
        <v>1.0</v>
      </c>
      <c r="B1012" s="25">
        <v>0.93232936</v>
      </c>
    </row>
    <row r="1013">
      <c r="A1013" s="19">
        <v>1.0</v>
      </c>
      <c r="B1013" s="25">
        <v>0.93232936</v>
      </c>
    </row>
    <row r="1014">
      <c r="A1014" s="19">
        <v>1.0</v>
      </c>
      <c r="B1014" s="25">
        <v>0.93232936</v>
      </c>
    </row>
    <row r="1015">
      <c r="A1015" s="19">
        <v>1.0</v>
      </c>
      <c r="B1015" s="25">
        <v>0.93232936</v>
      </c>
    </row>
    <row r="1016">
      <c r="A1016" s="19">
        <v>1.0</v>
      </c>
      <c r="B1016" s="25">
        <v>0.93232936</v>
      </c>
    </row>
    <row r="1017">
      <c r="A1017" s="19">
        <v>1.0</v>
      </c>
      <c r="B1017" s="25">
        <v>0.93232936</v>
      </c>
    </row>
    <row r="1018">
      <c r="A1018" s="19">
        <v>1.0</v>
      </c>
      <c r="B1018" s="25">
        <v>0.93232936</v>
      </c>
    </row>
    <row r="1019">
      <c r="A1019" s="19">
        <v>1.0</v>
      </c>
      <c r="B1019" s="25">
        <v>0.93232936</v>
      </c>
    </row>
    <row r="1020">
      <c r="A1020" s="19">
        <v>1.0</v>
      </c>
      <c r="B1020" s="25">
        <v>0.93232936</v>
      </c>
    </row>
    <row r="1021">
      <c r="A1021" s="19">
        <v>1.0</v>
      </c>
      <c r="B1021" s="25">
        <v>0.93232936</v>
      </c>
    </row>
    <row r="1022">
      <c r="A1022" s="19">
        <v>1.0</v>
      </c>
      <c r="B1022" s="25">
        <v>0.93232936</v>
      </c>
    </row>
    <row r="1023">
      <c r="A1023" s="19">
        <v>1.0</v>
      </c>
      <c r="B1023" s="25">
        <v>0.93232936</v>
      </c>
    </row>
    <row r="1024">
      <c r="A1024" s="19">
        <v>1.0</v>
      </c>
      <c r="B1024" s="25">
        <v>0.93232936</v>
      </c>
    </row>
    <row r="1025">
      <c r="A1025" s="19">
        <v>1.0</v>
      </c>
      <c r="B1025" s="25">
        <v>0.93232936</v>
      </c>
    </row>
    <row r="1026">
      <c r="A1026" s="19">
        <v>1.0</v>
      </c>
      <c r="B1026" s="25">
        <v>0.93232936</v>
      </c>
    </row>
    <row r="1027">
      <c r="A1027" s="19">
        <v>1.0</v>
      </c>
      <c r="B1027" s="25">
        <v>0.93232936</v>
      </c>
    </row>
    <row r="1028">
      <c r="A1028" s="19">
        <v>1.0</v>
      </c>
      <c r="B1028" s="25">
        <v>0.93232936</v>
      </c>
    </row>
    <row r="1029">
      <c r="A1029" s="19">
        <v>1.0</v>
      </c>
      <c r="B1029" s="25">
        <v>0.93232936</v>
      </c>
    </row>
    <row r="1030">
      <c r="A1030" s="19">
        <v>1.0</v>
      </c>
      <c r="B1030" s="25">
        <v>0.93232936</v>
      </c>
    </row>
    <row r="1031">
      <c r="A1031" s="19">
        <v>1.0</v>
      </c>
      <c r="B1031" s="25">
        <v>0.93232936</v>
      </c>
    </row>
    <row r="1032">
      <c r="A1032" s="19">
        <v>1.0</v>
      </c>
      <c r="B1032" s="25">
        <v>0.93232936</v>
      </c>
    </row>
    <row r="1033">
      <c r="A1033" s="19">
        <v>1.0</v>
      </c>
      <c r="B1033" s="25">
        <v>0.93232936</v>
      </c>
    </row>
    <row r="1034">
      <c r="A1034" s="19">
        <v>1.0</v>
      </c>
      <c r="B1034" s="25">
        <v>0.93232936</v>
      </c>
    </row>
    <row r="1035">
      <c r="A1035" s="19">
        <v>1.0</v>
      </c>
      <c r="B1035" s="25">
        <v>0.93232936</v>
      </c>
    </row>
    <row r="1036">
      <c r="A1036" s="19">
        <v>1.0</v>
      </c>
      <c r="B1036" s="25">
        <v>0.93232936</v>
      </c>
    </row>
    <row r="1037">
      <c r="A1037" s="19">
        <v>1.0</v>
      </c>
      <c r="B1037" s="25">
        <v>0.93232936</v>
      </c>
    </row>
    <row r="1038">
      <c r="A1038" s="19">
        <v>1.0</v>
      </c>
      <c r="B1038" s="25">
        <v>0.93232936</v>
      </c>
    </row>
    <row r="1039">
      <c r="A1039" s="19">
        <v>1.0</v>
      </c>
      <c r="B1039" s="25">
        <v>0.93232936</v>
      </c>
    </row>
    <row r="1040">
      <c r="A1040" s="19">
        <v>1.0</v>
      </c>
      <c r="B1040" s="25">
        <v>0.93232936</v>
      </c>
    </row>
    <row r="1041">
      <c r="A1041" s="19">
        <v>1.0</v>
      </c>
      <c r="B1041" s="25">
        <v>0.93232936</v>
      </c>
    </row>
    <row r="1042">
      <c r="A1042" s="19">
        <v>1.0</v>
      </c>
      <c r="B1042" s="25">
        <v>0.93232936</v>
      </c>
    </row>
    <row r="1043">
      <c r="A1043" s="19">
        <v>1.0</v>
      </c>
      <c r="B1043" s="25">
        <v>0.93232936</v>
      </c>
    </row>
    <row r="1044">
      <c r="A1044" s="19">
        <v>1.0</v>
      </c>
      <c r="B1044" s="25">
        <v>0.93232936</v>
      </c>
    </row>
    <row r="1045">
      <c r="A1045" s="19">
        <v>1.0</v>
      </c>
      <c r="B1045" s="25">
        <v>0.93232936</v>
      </c>
    </row>
    <row r="1046">
      <c r="A1046" s="19">
        <v>1.0</v>
      </c>
      <c r="B1046" s="25">
        <v>0.93232936</v>
      </c>
    </row>
    <row r="1047">
      <c r="A1047" s="19">
        <v>1.0</v>
      </c>
      <c r="B1047" s="25">
        <v>0.93232936</v>
      </c>
    </row>
    <row r="1048">
      <c r="A1048" s="19">
        <v>1.0</v>
      </c>
      <c r="B1048" s="25">
        <v>0.93232936</v>
      </c>
    </row>
    <row r="1049">
      <c r="A1049" s="19">
        <v>1.0</v>
      </c>
      <c r="B1049" s="25">
        <v>0.93232936</v>
      </c>
    </row>
    <row r="1050">
      <c r="A1050" s="19">
        <v>1.0</v>
      </c>
      <c r="B1050" s="25">
        <v>0.93232936</v>
      </c>
    </row>
    <row r="1051">
      <c r="A1051" s="19">
        <v>1.0</v>
      </c>
      <c r="B1051" s="25">
        <v>0.93232936</v>
      </c>
    </row>
    <row r="1052">
      <c r="A1052" s="19">
        <v>1.0</v>
      </c>
      <c r="B1052" s="25">
        <v>0.93232936</v>
      </c>
    </row>
    <row r="1053">
      <c r="A1053" s="19">
        <v>1.0</v>
      </c>
      <c r="B1053" s="25">
        <v>0.93232936</v>
      </c>
    </row>
    <row r="1054">
      <c r="A1054" s="19">
        <v>1.0</v>
      </c>
      <c r="B1054" s="25">
        <v>0.93232936</v>
      </c>
    </row>
    <row r="1055">
      <c r="A1055" s="19">
        <v>1.0</v>
      </c>
      <c r="B1055" s="25">
        <v>0.93232936</v>
      </c>
    </row>
    <row r="1056">
      <c r="A1056" s="19">
        <v>1.0</v>
      </c>
      <c r="B1056" s="25">
        <v>0.93232936</v>
      </c>
    </row>
    <row r="1057">
      <c r="A1057" s="19">
        <v>1.0</v>
      </c>
      <c r="B1057" s="25">
        <v>0.93232936</v>
      </c>
    </row>
    <row r="1058">
      <c r="A1058" s="19">
        <v>1.0</v>
      </c>
      <c r="B1058" s="25">
        <v>0.93232936</v>
      </c>
    </row>
    <row r="1059">
      <c r="A1059" s="19">
        <v>1.0</v>
      </c>
      <c r="B1059" s="25">
        <v>0.93228614</v>
      </c>
    </row>
    <row r="1060">
      <c r="A1060" s="19">
        <v>1.0</v>
      </c>
      <c r="B1060" s="25">
        <v>0.9321492</v>
      </c>
    </row>
    <row r="1061">
      <c r="A1061" s="19">
        <v>1.0</v>
      </c>
      <c r="B1061" s="25">
        <v>0.9321318</v>
      </c>
    </row>
    <row r="1062">
      <c r="A1062" s="19">
        <v>1.0</v>
      </c>
      <c r="B1062" s="25">
        <v>0.93190867</v>
      </c>
    </row>
    <row r="1063">
      <c r="A1063" s="19">
        <v>1.0</v>
      </c>
      <c r="B1063" s="25">
        <v>0.931338</v>
      </c>
    </row>
    <row r="1064">
      <c r="A1064" s="19">
        <v>1.0</v>
      </c>
      <c r="B1064" s="25">
        <v>0.93126106</v>
      </c>
    </row>
    <row r="1065">
      <c r="A1065" s="19">
        <v>1.0</v>
      </c>
      <c r="B1065" s="25">
        <v>0.93112916</v>
      </c>
    </row>
    <row r="1066">
      <c r="A1066" s="19">
        <v>1.0</v>
      </c>
      <c r="B1066" s="25">
        <v>0.9310865</v>
      </c>
    </row>
    <row r="1067">
      <c r="A1067" s="19">
        <v>1.0</v>
      </c>
      <c r="B1067" s="25">
        <v>0.9309417</v>
      </c>
    </row>
    <row r="1068">
      <c r="A1068" s="19">
        <v>1.0</v>
      </c>
      <c r="B1068" s="25">
        <v>0.93024874</v>
      </c>
    </row>
    <row r="1069">
      <c r="A1069" s="19">
        <v>1.0</v>
      </c>
      <c r="B1069" s="25">
        <v>0.93017775</v>
      </c>
    </row>
    <row r="1070">
      <c r="A1070" s="19">
        <v>1.0</v>
      </c>
      <c r="B1070" s="25">
        <v>0.93015796</v>
      </c>
    </row>
    <row r="1071">
      <c r="A1071" s="19">
        <v>1.0</v>
      </c>
      <c r="B1071" s="25">
        <v>0.9300862</v>
      </c>
    </row>
    <row r="1072">
      <c r="A1072" s="19">
        <v>1.0</v>
      </c>
      <c r="B1072" s="25">
        <v>0.9299852</v>
      </c>
    </row>
    <row r="1073">
      <c r="A1073" s="19">
        <v>1.0</v>
      </c>
      <c r="B1073" s="25">
        <v>0.9295353</v>
      </c>
    </row>
    <row r="1074">
      <c r="A1074" s="19">
        <v>1.0</v>
      </c>
      <c r="B1074" s="25">
        <v>0.9292534</v>
      </c>
    </row>
    <row r="1075">
      <c r="A1075" s="19">
        <v>1.0</v>
      </c>
      <c r="B1075" s="25">
        <v>0.9290107</v>
      </c>
    </row>
    <row r="1076">
      <c r="A1076" s="19">
        <v>1.0</v>
      </c>
      <c r="B1076" s="25">
        <v>0.92868</v>
      </c>
    </row>
    <row r="1077">
      <c r="A1077" s="19">
        <v>1.0</v>
      </c>
      <c r="B1077" s="25">
        <v>0.9286474</v>
      </c>
    </row>
    <row r="1078">
      <c r="A1078" s="19">
        <v>1.0</v>
      </c>
      <c r="B1078" s="25">
        <v>0.9286098</v>
      </c>
    </row>
    <row r="1079">
      <c r="A1079" s="19">
        <v>1.0</v>
      </c>
      <c r="B1079" s="25">
        <v>0.9282127</v>
      </c>
    </row>
    <row r="1080">
      <c r="A1080" s="19">
        <v>1.0</v>
      </c>
      <c r="B1080" s="25">
        <v>0.92782426</v>
      </c>
    </row>
    <row r="1081">
      <c r="A1081" s="19">
        <v>1.0</v>
      </c>
      <c r="B1081" s="25">
        <v>0.92778903</v>
      </c>
    </row>
    <row r="1082">
      <c r="A1082" s="19">
        <v>1.0</v>
      </c>
      <c r="B1082" s="25">
        <v>0.9271734</v>
      </c>
    </row>
    <row r="1083">
      <c r="A1083" s="19">
        <v>1.0</v>
      </c>
      <c r="B1083" s="25">
        <v>0.9271656</v>
      </c>
    </row>
    <row r="1084">
      <c r="A1084" s="19">
        <v>1.0</v>
      </c>
      <c r="B1084" s="25">
        <v>0.9270555</v>
      </c>
    </row>
    <row r="1085">
      <c r="A1085" s="19">
        <v>1.0</v>
      </c>
      <c r="B1085" s="25">
        <v>0.9263183</v>
      </c>
    </row>
    <row r="1086">
      <c r="A1086" s="19">
        <v>1.0</v>
      </c>
      <c r="B1086" s="25">
        <v>0.9262452</v>
      </c>
    </row>
    <row r="1087">
      <c r="A1087" s="19">
        <v>1.0</v>
      </c>
      <c r="B1087" s="25">
        <v>0.9258372</v>
      </c>
    </row>
    <row r="1088">
      <c r="A1088" s="19">
        <v>1.0</v>
      </c>
      <c r="B1088" s="25">
        <v>0.9257468</v>
      </c>
    </row>
    <row r="1089">
      <c r="A1089" s="19">
        <v>1.0</v>
      </c>
      <c r="B1089" s="25">
        <v>0.9255417</v>
      </c>
    </row>
    <row r="1090">
      <c r="A1090" s="19">
        <v>1.0</v>
      </c>
      <c r="B1090" s="25">
        <v>0.9255134</v>
      </c>
    </row>
    <row r="1091">
      <c r="A1091" s="19">
        <v>1.0</v>
      </c>
      <c r="B1091" s="25">
        <v>0.92546004</v>
      </c>
    </row>
    <row r="1092">
      <c r="A1092" s="19">
        <v>1.0</v>
      </c>
      <c r="B1092" s="25">
        <v>0.9254476</v>
      </c>
    </row>
    <row r="1093">
      <c r="A1093" s="19">
        <v>1.0</v>
      </c>
      <c r="B1093" s="25">
        <v>0.9253951</v>
      </c>
    </row>
    <row r="1094">
      <c r="A1094" s="19">
        <v>1.0</v>
      </c>
      <c r="B1094" s="25">
        <v>0.92536616</v>
      </c>
    </row>
    <row r="1095">
      <c r="A1095" s="19">
        <v>1.0</v>
      </c>
      <c r="B1095" s="25">
        <v>0.9252489</v>
      </c>
    </row>
    <row r="1096">
      <c r="A1096" s="19">
        <v>1.0</v>
      </c>
      <c r="B1096" s="25">
        <v>0.92497337</v>
      </c>
    </row>
    <row r="1097">
      <c r="A1097" s="19">
        <v>1.0</v>
      </c>
      <c r="B1097" s="25">
        <v>0.92473537</v>
      </c>
    </row>
    <row r="1098">
      <c r="A1098" s="19">
        <v>1.0</v>
      </c>
      <c r="B1098" s="25">
        <v>0.92460626</v>
      </c>
    </row>
    <row r="1099">
      <c r="A1099" s="19">
        <v>1.0</v>
      </c>
      <c r="B1099" s="25">
        <v>0.92363155</v>
      </c>
    </row>
    <row r="1100">
      <c r="A1100" s="19">
        <v>1.0</v>
      </c>
      <c r="B1100" s="25">
        <v>0.92348415</v>
      </c>
    </row>
    <row r="1101">
      <c r="A1101" s="19">
        <v>1.0</v>
      </c>
      <c r="B1101" s="25">
        <v>0.9234788</v>
      </c>
    </row>
    <row r="1102">
      <c r="A1102" s="19">
        <v>1.0</v>
      </c>
      <c r="B1102" s="25">
        <v>0.92342967</v>
      </c>
    </row>
    <row r="1103">
      <c r="A1103" s="19">
        <v>1.0</v>
      </c>
      <c r="B1103" s="25">
        <v>0.923006</v>
      </c>
    </row>
    <row r="1104">
      <c r="A1104" s="19">
        <v>1.0</v>
      </c>
      <c r="B1104" s="25">
        <v>0.9227721</v>
      </c>
    </row>
    <row r="1105">
      <c r="A1105" s="19">
        <v>1.0</v>
      </c>
      <c r="B1105" s="25">
        <v>0.92260826</v>
      </c>
    </row>
    <row r="1106">
      <c r="A1106" s="19">
        <v>1.0</v>
      </c>
      <c r="B1106" s="25">
        <v>0.92256224</v>
      </c>
    </row>
    <row r="1107">
      <c r="A1107" s="19">
        <v>1.0</v>
      </c>
      <c r="B1107" s="25">
        <v>0.9225336</v>
      </c>
    </row>
    <row r="1108">
      <c r="A1108" s="19">
        <v>1.0</v>
      </c>
      <c r="B1108" s="25">
        <v>0.92235845</v>
      </c>
    </row>
    <row r="1109">
      <c r="A1109" s="19">
        <v>1.0</v>
      </c>
      <c r="B1109" s="25">
        <v>0.92232335</v>
      </c>
    </row>
    <row r="1110">
      <c r="A1110" s="19">
        <v>1.0</v>
      </c>
      <c r="B1110" s="25">
        <v>0.92193604</v>
      </c>
    </row>
    <row r="1111">
      <c r="A1111" s="19">
        <v>1.0</v>
      </c>
      <c r="B1111" s="25">
        <v>0.92177474</v>
      </c>
    </row>
    <row r="1112">
      <c r="A1112" s="19">
        <v>1.0</v>
      </c>
      <c r="B1112" s="25">
        <v>0.9211287</v>
      </c>
    </row>
    <row r="1113">
      <c r="A1113" s="19">
        <v>1.0</v>
      </c>
      <c r="B1113" s="25">
        <v>0.92112505</v>
      </c>
    </row>
    <row r="1114">
      <c r="A1114" s="19">
        <v>1.0</v>
      </c>
      <c r="B1114" s="25">
        <v>0.9210522</v>
      </c>
    </row>
    <row r="1115">
      <c r="A1115" s="19">
        <v>1.0</v>
      </c>
      <c r="B1115" s="25">
        <v>0.9209888</v>
      </c>
    </row>
    <row r="1116">
      <c r="A1116" s="19">
        <v>1.0</v>
      </c>
      <c r="B1116" s="25">
        <v>0.92079693</v>
      </c>
    </row>
    <row r="1117">
      <c r="A1117" s="19">
        <v>1.0</v>
      </c>
      <c r="B1117" s="25">
        <v>0.9205686</v>
      </c>
    </row>
    <row r="1118">
      <c r="A1118" s="19">
        <v>1.0</v>
      </c>
      <c r="B1118" s="25">
        <v>0.9203722</v>
      </c>
    </row>
    <row r="1119">
      <c r="A1119" s="19">
        <v>1.0</v>
      </c>
      <c r="B1119" s="25">
        <v>0.9203091</v>
      </c>
    </row>
    <row r="1120">
      <c r="A1120" s="19">
        <v>1.0</v>
      </c>
      <c r="B1120" s="25">
        <v>0.9202842</v>
      </c>
    </row>
    <row r="1121">
      <c r="A1121" s="19">
        <v>1.0</v>
      </c>
      <c r="B1121" s="25">
        <v>0.92016405</v>
      </c>
    </row>
    <row r="1122">
      <c r="A1122" s="19">
        <v>1.0</v>
      </c>
      <c r="B1122" s="25">
        <v>0.91989404</v>
      </c>
    </row>
    <row r="1123">
      <c r="A1123" s="19">
        <v>1.0</v>
      </c>
      <c r="B1123" s="25">
        <v>0.9197652</v>
      </c>
    </row>
    <row r="1124">
      <c r="A1124" s="19">
        <v>1.0</v>
      </c>
      <c r="B1124" s="25">
        <v>0.9196906</v>
      </c>
    </row>
    <row r="1125">
      <c r="A1125" s="19">
        <v>1.0</v>
      </c>
      <c r="B1125" s="25">
        <v>0.91968966</v>
      </c>
    </row>
    <row r="1126">
      <c r="A1126" s="19">
        <v>1.0</v>
      </c>
      <c r="B1126" s="25">
        <v>0.9195557</v>
      </c>
    </row>
    <row r="1127">
      <c r="A1127" s="19">
        <v>1.0</v>
      </c>
      <c r="B1127" s="25">
        <v>0.9193975</v>
      </c>
    </row>
    <row r="1128">
      <c r="A1128" s="19">
        <v>1.0</v>
      </c>
      <c r="B1128" s="25">
        <v>0.9193717</v>
      </c>
    </row>
    <row r="1129">
      <c r="A1129" s="19">
        <v>1.0</v>
      </c>
      <c r="B1129" s="25">
        <v>0.9187491</v>
      </c>
    </row>
    <row r="1130">
      <c r="A1130" s="19">
        <v>1.0</v>
      </c>
      <c r="B1130" s="25">
        <v>0.91866845</v>
      </c>
    </row>
    <row r="1131">
      <c r="A1131" s="19">
        <v>1.0</v>
      </c>
      <c r="B1131" s="25">
        <v>0.9186408</v>
      </c>
    </row>
    <row r="1132">
      <c r="A1132" s="19">
        <v>1.0</v>
      </c>
      <c r="B1132" s="25">
        <v>0.91856146</v>
      </c>
    </row>
    <row r="1133">
      <c r="A1133" s="19">
        <v>1.0</v>
      </c>
      <c r="B1133" s="25">
        <v>0.9184983</v>
      </c>
    </row>
    <row r="1134">
      <c r="A1134" s="19">
        <v>1.0</v>
      </c>
      <c r="B1134" s="25">
        <v>0.9184545</v>
      </c>
    </row>
    <row r="1135">
      <c r="A1135" s="19">
        <v>1.0</v>
      </c>
      <c r="B1135" s="25">
        <v>0.9184467</v>
      </c>
    </row>
    <row r="1136">
      <c r="A1136" s="19">
        <v>1.0</v>
      </c>
      <c r="B1136" s="25">
        <v>0.91820484</v>
      </c>
    </row>
    <row r="1137">
      <c r="A1137" s="19">
        <v>1.0</v>
      </c>
      <c r="B1137" s="25">
        <v>0.9181745</v>
      </c>
    </row>
    <row r="1138">
      <c r="A1138" s="19">
        <v>1.0</v>
      </c>
      <c r="B1138" s="25">
        <v>0.9179149</v>
      </c>
    </row>
    <row r="1139">
      <c r="A1139" s="19">
        <v>1.0</v>
      </c>
      <c r="B1139" s="25">
        <v>0.91776305</v>
      </c>
    </row>
    <row r="1140">
      <c r="A1140" s="19">
        <v>1.0</v>
      </c>
      <c r="B1140" s="25">
        <v>0.9176461</v>
      </c>
    </row>
    <row r="1141">
      <c r="A1141" s="19">
        <v>1.0</v>
      </c>
      <c r="B1141" s="25">
        <v>0.91727227</v>
      </c>
    </row>
    <row r="1142">
      <c r="A1142" s="19">
        <v>1.0</v>
      </c>
      <c r="B1142" s="25">
        <v>0.9171173</v>
      </c>
    </row>
    <row r="1143">
      <c r="A1143" s="19">
        <v>1.0</v>
      </c>
      <c r="B1143" s="25">
        <v>0.9164623</v>
      </c>
    </row>
    <row r="1144">
      <c r="A1144" s="19">
        <v>1.0</v>
      </c>
      <c r="B1144" s="25">
        <v>0.9163209</v>
      </c>
    </row>
    <row r="1145">
      <c r="A1145" s="19">
        <v>1.0</v>
      </c>
      <c r="B1145" s="25">
        <v>0.9162354</v>
      </c>
    </row>
    <row r="1146">
      <c r="A1146" s="19">
        <v>1.0</v>
      </c>
      <c r="B1146" s="25">
        <v>0.9161673</v>
      </c>
    </row>
    <row r="1147">
      <c r="A1147" s="19">
        <v>1.0</v>
      </c>
      <c r="B1147" s="25">
        <v>0.9160855</v>
      </c>
    </row>
    <row r="1148">
      <c r="A1148" s="19">
        <v>1.0</v>
      </c>
      <c r="B1148" s="25">
        <v>0.9158975</v>
      </c>
    </row>
    <row r="1149">
      <c r="A1149" s="19">
        <v>1.0</v>
      </c>
      <c r="B1149" s="25">
        <v>0.91585106</v>
      </c>
    </row>
    <row r="1150">
      <c r="A1150" s="19">
        <v>1.0</v>
      </c>
      <c r="B1150" s="25">
        <v>0.9156528</v>
      </c>
    </row>
    <row r="1151">
      <c r="A1151" s="19">
        <v>1.0</v>
      </c>
      <c r="B1151" s="25">
        <v>0.9156528</v>
      </c>
    </row>
    <row r="1152">
      <c r="A1152" s="19">
        <v>1.0</v>
      </c>
      <c r="B1152" s="25">
        <v>0.9156528</v>
      </c>
    </row>
    <row r="1153">
      <c r="A1153" s="19">
        <v>1.0</v>
      </c>
      <c r="B1153" s="25">
        <v>0.9156528</v>
      </c>
    </row>
    <row r="1154">
      <c r="A1154" s="19">
        <v>1.0</v>
      </c>
      <c r="B1154" s="25">
        <v>0.9156528</v>
      </c>
    </row>
    <row r="1155">
      <c r="A1155" s="19">
        <v>1.0</v>
      </c>
      <c r="B1155" s="25">
        <v>0.9156528</v>
      </c>
    </row>
    <row r="1156">
      <c r="A1156" s="19">
        <v>1.0</v>
      </c>
      <c r="B1156" s="25">
        <v>0.9156528</v>
      </c>
    </row>
    <row r="1157">
      <c r="A1157" s="19">
        <v>1.0</v>
      </c>
      <c r="B1157" s="25">
        <v>0.9156528</v>
      </c>
    </row>
    <row r="1158">
      <c r="A1158" s="19">
        <v>1.0</v>
      </c>
      <c r="B1158" s="25">
        <v>0.9156528</v>
      </c>
    </row>
    <row r="1159">
      <c r="A1159" s="19">
        <v>1.0</v>
      </c>
      <c r="B1159" s="25">
        <v>0.9156528</v>
      </c>
    </row>
    <row r="1160">
      <c r="A1160" s="19">
        <v>1.0</v>
      </c>
      <c r="B1160" s="25">
        <v>0.9156528</v>
      </c>
    </row>
    <row r="1161">
      <c r="A1161" s="19">
        <v>1.0</v>
      </c>
      <c r="B1161" s="25">
        <v>0.9156528</v>
      </c>
    </row>
    <row r="1162">
      <c r="A1162" s="19">
        <v>1.0</v>
      </c>
      <c r="B1162" s="25">
        <v>0.9156528</v>
      </c>
    </row>
    <row r="1163">
      <c r="A1163" s="19">
        <v>1.0</v>
      </c>
      <c r="B1163" s="25">
        <v>0.9156528</v>
      </c>
    </row>
    <row r="1164">
      <c r="A1164" s="19">
        <v>1.0</v>
      </c>
      <c r="B1164" s="25">
        <v>0.9156528</v>
      </c>
    </row>
    <row r="1165">
      <c r="A1165" s="19">
        <v>1.0</v>
      </c>
      <c r="B1165" s="25">
        <v>0.9156528</v>
      </c>
    </row>
    <row r="1166">
      <c r="A1166" s="19">
        <v>1.0</v>
      </c>
      <c r="B1166" s="25">
        <v>0.9156528</v>
      </c>
    </row>
    <row r="1167">
      <c r="A1167" s="19">
        <v>1.0</v>
      </c>
      <c r="B1167" s="25">
        <v>0.9156528</v>
      </c>
    </row>
    <row r="1168">
      <c r="A1168" s="19">
        <v>1.0</v>
      </c>
      <c r="B1168" s="25">
        <v>0.9156528</v>
      </c>
    </row>
    <row r="1169">
      <c r="A1169" s="19">
        <v>1.0</v>
      </c>
      <c r="B1169" s="25">
        <v>0.9156528</v>
      </c>
    </row>
    <row r="1170">
      <c r="A1170" s="19">
        <v>1.0</v>
      </c>
      <c r="B1170" s="25">
        <v>0.9156528</v>
      </c>
    </row>
    <row r="1171">
      <c r="A1171" s="19">
        <v>1.0</v>
      </c>
      <c r="B1171" s="25">
        <v>0.9156528</v>
      </c>
    </row>
    <row r="1172">
      <c r="A1172" s="19">
        <v>1.0</v>
      </c>
      <c r="B1172" s="25">
        <v>0.9156528</v>
      </c>
    </row>
    <row r="1173">
      <c r="A1173" s="19">
        <v>1.0</v>
      </c>
      <c r="B1173" s="25">
        <v>0.9156528</v>
      </c>
    </row>
    <row r="1174">
      <c r="A1174" s="19">
        <v>1.0</v>
      </c>
      <c r="B1174" s="25">
        <v>0.9156528</v>
      </c>
    </row>
    <row r="1175">
      <c r="A1175" s="19">
        <v>1.0</v>
      </c>
      <c r="B1175" s="25">
        <v>0.9156528</v>
      </c>
    </row>
    <row r="1176">
      <c r="A1176" s="19">
        <v>1.0</v>
      </c>
      <c r="B1176" s="25">
        <v>0.9156528</v>
      </c>
    </row>
    <row r="1177">
      <c r="A1177" s="19">
        <v>1.0</v>
      </c>
      <c r="B1177" s="25">
        <v>0.9156528</v>
      </c>
    </row>
    <row r="1178">
      <c r="A1178" s="19">
        <v>1.0</v>
      </c>
      <c r="B1178" s="25">
        <v>0.9156528</v>
      </c>
    </row>
    <row r="1179">
      <c r="A1179" s="19">
        <v>1.0</v>
      </c>
      <c r="B1179" s="25">
        <v>0.9156528</v>
      </c>
    </row>
    <row r="1180">
      <c r="A1180" s="19">
        <v>1.0</v>
      </c>
      <c r="B1180" s="25">
        <v>0.9156528</v>
      </c>
    </row>
    <row r="1181">
      <c r="A1181" s="19">
        <v>1.0</v>
      </c>
      <c r="B1181" s="25">
        <v>0.9156528</v>
      </c>
    </row>
    <row r="1182">
      <c r="A1182" s="19">
        <v>1.0</v>
      </c>
      <c r="B1182" s="25">
        <v>0.9156528</v>
      </c>
    </row>
    <row r="1183">
      <c r="A1183" s="19">
        <v>1.0</v>
      </c>
      <c r="B1183" s="25">
        <v>0.9156528</v>
      </c>
    </row>
    <row r="1184">
      <c r="A1184" s="19">
        <v>1.0</v>
      </c>
      <c r="B1184" s="25">
        <v>0.9156528</v>
      </c>
    </row>
    <row r="1185">
      <c r="A1185" s="19">
        <v>1.0</v>
      </c>
      <c r="B1185" s="25">
        <v>0.9156528</v>
      </c>
    </row>
    <row r="1186">
      <c r="A1186" s="19">
        <v>1.0</v>
      </c>
      <c r="B1186" s="25">
        <v>0.9156528</v>
      </c>
    </row>
    <row r="1187">
      <c r="A1187" s="19">
        <v>1.0</v>
      </c>
      <c r="B1187" s="25">
        <v>0.9156528</v>
      </c>
    </row>
    <row r="1188">
      <c r="A1188" s="19">
        <v>1.0</v>
      </c>
      <c r="B1188" s="25">
        <v>0.9156528</v>
      </c>
    </row>
    <row r="1189">
      <c r="A1189" s="19">
        <v>1.0</v>
      </c>
      <c r="B1189" s="25">
        <v>0.9156528</v>
      </c>
    </row>
    <row r="1190">
      <c r="A1190" s="19">
        <v>1.0</v>
      </c>
      <c r="B1190" s="25">
        <v>0.9156528</v>
      </c>
    </row>
    <row r="1191">
      <c r="A1191" s="19">
        <v>1.0</v>
      </c>
      <c r="B1191" s="25">
        <v>0.9156528</v>
      </c>
    </row>
    <row r="1192">
      <c r="A1192" s="19">
        <v>1.0</v>
      </c>
      <c r="B1192" s="25">
        <v>0.9156528</v>
      </c>
    </row>
    <row r="1193">
      <c r="A1193" s="19">
        <v>1.0</v>
      </c>
      <c r="B1193" s="25">
        <v>0.9156528</v>
      </c>
    </row>
    <row r="1194">
      <c r="A1194" s="19">
        <v>1.0</v>
      </c>
      <c r="B1194" s="25">
        <v>0.9156528</v>
      </c>
    </row>
    <row r="1195">
      <c r="A1195" s="19">
        <v>1.0</v>
      </c>
      <c r="B1195" s="25">
        <v>0.9156528</v>
      </c>
    </row>
    <row r="1196">
      <c r="A1196" s="19">
        <v>1.0</v>
      </c>
      <c r="B1196" s="25">
        <v>0.9156528</v>
      </c>
    </row>
    <row r="1197">
      <c r="A1197" s="19">
        <v>1.0</v>
      </c>
      <c r="B1197" s="25">
        <v>0.9156528</v>
      </c>
    </row>
    <row r="1198">
      <c r="A1198" s="19">
        <v>1.0</v>
      </c>
      <c r="B1198" s="25">
        <v>0.9156528</v>
      </c>
    </row>
    <row r="1199">
      <c r="A1199" s="19">
        <v>1.0</v>
      </c>
      <c r="B1199" s="25">
        <v>0.9156528</v>
      </c>
    </row>
    <row r="1200">
      <c r="A1200" s="19">
        <v>1.0</v>
      </c>
      <c r="B1200" s="25">
        <v>0.9156528</v>
      </c>
    </row>
    <row r="1201">
      <c r="A1201" s="19">
        <v>1.0</v>
      </c>
      <c r="B1201" s="25">
        <v>0.9156528</v>
      </c>
    </row>
    <row r="1202">
      <c r="A1202" s="19">
        <v>1.0</v>
      </c>
      <c r="B1202" s="25">
        <v>0.9156528</v>
      </c>
    </row>
    <row r="1203">
      <c r="A1203" s="19">
        <v>1.0</v>
      </c>
      <c r="B1203" s="25">
        <v>0.9156528</v>
      </c>
    </row>
    <row r="1204">
      <c r="A1204" s="19">
        <v>1.0</v>
      </c>
      <c r="B1204" s="25">
        <v>0.9156528</v>
      </c>
    </row>
    <row r="1205">
      <c r="A1205" s="19">
        <v>1.0</v>
      </c>
      <c r="B1205" s="25">
        <v>0.9156528</v>
      </c>
    </row>
    <row r="1206">
      <c r="A1206" s="19">
        <v>1.0</v>
      </c>
      <c r="B1206" s="25">
        <v>0.9156528</v>
      </c>
    </row>
    <row r="1207">
      <c r="A1207" s="19">
        <v>1.0</v>
      </c>
      <c r="B1207" s="25">
        <v>0.91530925</v>
      </c>
    </row>
    <row r="1208">
      <c r="A1208" s="19">
        <v>1.0</v>
      </c>
      <c r="B1208" s="25">
        <v>0.91518444</v>
      </c>
    </row>
    <row r="1209">
      <c r="A1209" s="19">
        <v>1.0</v>
      </c>
      <c r="B1209" s="25">
        <v>0.9150424</v>
      </c>
    </row>
    <row r="1210">
      <c r="A1210" s="19">
        <v>1.0</v>
      </c>
      <c r="B1210" s="25">
        <v>0.9146151</v>
      </c>
    </row>
    <row r="1211">
      <c r="A1211" s="19">
        <v>1.0</v>
      </c>
      <c r="B1211" s="25">
        <v>0.9140438</v>
      </c>
    </row>
    <row r="1212">
      <c r="A1212" s="19">
        <v>1.0</v>
      </c>
      <c r="B1212" s="25">
        <v>0.913506</v>
      </c>
    </row>
    <row r="1213">
      <c r="A1213" s="19">
        <v>1.0</v>
      </c>
      <c r="B1213" s="25">
        <v>0.91336036</v>
      </c>
    </row>
    <row r="1214">
      <c r="A1214" s="19">
        <v>1.0</v>
      </c>
      <c r="B1214" s="25">
        <v>0.9129424</v>
      </c>
    </row>
    <row r="1215">
      <c r="A1215" s="19">
        <v>1.0</v>
      </c>
      <c r="B1215" s="25">
        <v>0.91277003</v>
      </c>
    </row>
    <row r="1216">
      <c r="A1216" s="19">
        <v>1.0</v>
      </c>
      <c r="B1216" s="25">
        <v>0.91231775</v>
      </c>
    </row>
    <row r="1217">
      <c r="A1217" s="19">
        <v>1.0</v>
      </c>
      <c r="B1217" s="25">
        <v>0.9121304</v>
      </c>
    </row>
    <row r="1218">
      <c r="A1218" s="19">
        <v>1.0</v>
      </c>
      <c r="B1218" s="25">
        <v>0.91197675</v>
      </c>
    </row>
    <row r="1219">
      <c r="A1219" s="19">
        <v>1.0</v>
      </c>
      <c r="B1219" s="25">
        <v>0.9119365</v>
      </c>
    </row>
    <row r="1220">
      <c r="A1220" s="19">
        <v>1.0</v>
      </c>
      <c r="B1220" s="25">
        <v>0.91190445</v>
      </c>
    </row>
    <row r="1221">
      <c r="A1221" s="19">
        <v>1.0</v>
      </c>
      <c r="B1221" s="25">
        <v>0.9117476</v>
      </c>
    </row>
    <row r="1222">
      <c r="A1222" s="19">
        <v>1.0</v>
      </c>
      <c r="B1222" s="25">
        <v>0.9116771</v>
      </c>
    </row>
    <row r="1223">
      <c r="A1223" s="19">
        <v>1.0</v>
      </c>
      <c r="B1223" s="25">
        <v>0.9116272</v>
      </c>
    </row>
    <row r="1224">
      <c r="A1224" s="19">
        <v>1.0</v>
      </c>
      <c r="B1224" s="25">
        <v>0.91120684</v>
      </c>
    </row>
    <row r="1225">
      <c r="A1225" s="19">
        <v>1.0</v>
      </c>
      <c r="B1225" s="25">
        <v>0.91105574</v>
      </c>
    </row>
    <row r="1226">
      <c r="A1226" s="19">
        <v>1.0</v>
      </c>
      <c r="B1226" s="25">
        <v>0.9110231</v>
      </c>
    </row>
    <row r="1227">
      <c r="A1227" s="19">
        <v>1.0</v>
      </c>
      <c r="B1227" s="25">
        <v>0.9108554</v>
      </c>
    </row>
    <row r="1228">
      <c r="A1228" s="19">
        <v>1.0</v>
      </c>
      <c r="B1228" s="25">
        <v>0.910803</v>
      </c>
    </row>
    <row r="1229">
      <c r="A1229" s="19">
        <v>1.0</v>
      </c>
      <c r="B1229" s="25">
        <v>0.9105822</v>
      </c>
    </row>
    <row r="1230">
      <c r="A1230" s="19">
        <v>1.0</v>
      </c>
      <c r="B1230" s="25">
        <v>0.9097049</v>
      </c>
    </row>
    <row r="1231">
      <c r="A1231" s="19">
        <v>1.0</v>
      </c>
      <c r="B1231" s="25">
        <v>0.90967757</v>
      </c>
    </row>
    <row r="1232">
      <c r="A1232" s="19">
        <v>1.0</v>
      </c>
      <c r="B1232" s="25">
        <v>0.9092378</v>
      </c>
    </row>
    <row r="1233">
      <c r="A1233" s="19">
        <v>1.0</v>
      </c>
      <c r="B1233" s="25">
        <v>0.9092343</v>
      </c>
    </row>
    <row r="1234">
      <c r="A1234" s="19">
        <v>1.0</v>
      </c>
      <c r="B1234" s="25">
        <v>0.90880144</v>
      </c>
    </row>
    <row r="1235">
      <c r="A1235" s="19">
        <v>1.0</v>
      </c>
      <c r="B1235" s="25">
        <v>0.90827703</v>
      </c>
    </row>
    <row r="1236">
      <c r="A1236" s="19">
        <v>1.0</v>
      </c>
      <c r="B1236" s="25">
        <v>0.9082678</v>
      </c>
    </row>
    <row r="1237">
      <c r="A1237" s="19">
        <v>1.0</v>
      </c>
      <c r="B1237" s="25">
        <v>0.908169</v>
      </c>
    </row>
    <row r="1238">
      <c r="A1238" s="19">
        <v>1.0</v>
      </c>
      <c r="B1238" s="25">
        <v>0.9081632</v>
      </c>
    </row>
    <row r="1239">
      <c r="A1239" s="19">
        <v>1.0</v>
      </c>
      <c r="B1239" s="25">
        <v>0.9081296</v>
      </c>
    </row>
    <row r="1240">
      <c r="A1240" s="19">
        <v>1.0</v>
      </c>
      <c r="B1240" s="25">
        <v>0.9080646</v>
      </c>
    </row>
    <row r="1241">
      <c r="A1241" s="19">
        <v>1.0</v>
      </c>
      <c r="B1241" s="25">
        <v>0.90799284</v>
      </c>
    </row>
    <row r="1242">
      <c r="A1242" s="19">
        <v>1.0</v>
      </c>
      <c r="B1242" s="25">
        <v>0.9079178</v>
      </c>
    </row>
    <row r="1243">
      <c r="A1243" s="19">
        <v>1.0</v>
      </c>
      <c r="B1243" s="25">
        <v>0.90791017</v>
      </c>
    </row>
    <row r="1244">
      <c r="A1244" s="19">
        <v>1.0</v>
      </c>
      <c r="B1244" s="25">
        <v>0.90790904</v>
      </c>
    </row>
    <row r="1245">
      <c r="A1245" s="19">
        <v>1.0</v>
      </c>
      <c r="B1245" s="25">
        <v>0.90776163</v>
      </c>
    </row>
    <row r="1246">
      <c r="A1246" s="19">
        <v>1.0</v>
      </c>
      <c r="B1246" s="25">
        <v>0.907499</v>
      </c>
    </row>
    <row r="1247">
      <c r="A1247" s="19">
        <v>1.0</v>
      </c>
      <c r="B1247" s="25">
        <v>0.9058286</v>
      </c>
    </row>
    <row r="1248">
      <c r="A1248" s="19">
        <v>1.0</v>
      </c>
      <c r="B1248" s="25">
        <v>0.9057729</v>
      </c>
    </row>
    <row r="1249">
      <c r="A1249" s="19">
        <v>1.0</v>
      </c>
      <c r="B1249" s="25">
        <v>0.9056845</v>
      </c>
    </row>
    <row r="1250">
      <c r="A1250" s="19">
        <v>1.0</v>
      </c>
      <c r="B1250" s="25">
        <v>0.9053291</v>
      </c>
    </row>
    <row r="1251">
      <c r="A1251" s="19">
        <v>1.0</v>
      </c>
      <c r="B1251" s="25">
        <v>0.9051367</v>
      </c>
    </row>
    <row r="1252">
      <c r="A1252" s="19">
        <v>1.0</v>
      </c>
      <c r="B1252" s="25">
        <v>0.9045499</v>
      </c>
    </row>
    <row r="1253">
      <c r="A1253" s="19">
        <v>1.0</v>
      </c>
      <c r="B1253" s="25">
        <v>0.9043114</v>
      </c>
    </row>
    <row r="1254">
      <c r="A1254" s="19">
        <v>1.0</v>
      </c>
      <c r="B1254" s="25">
        <v>0.90412223</v>
      </c>
    </row>
    <row r="1255">
      <c r="A1255" s="19">
        <v>1.0</v>
      </c>
      <c r="B1255" s="25">
        <v>0.90393484</v>
      </c>
    </row>
    <row r="1256">
      <c r="A1256" s="19">
        <v>1.0</v>
      </c>
      <c r="B1256" s="25">
        <v>0.90348303</v>
      </c>
    </row>
    <row r="1257">
      <c r="A1257" s="19">
        <v>1.0</v>
      </c>
      <c r="B1257" s="25">
        <v>0.9031286</v>
      </c>
    </row>
    <row r="1258">
      <c r="A1258" s="19">
        <v>1.0</v>
      </c>
      <c r="B1258" s="25">
        <v>0.9030207</v>
      </c>
    </row>
    <row r="1259">
      <c r="A1259" s="19">
        <v>1.0</v>
      </c>
      <c r="B1259" s="25">
        <v>0.9029541</v>
      </c>
    </row>
    <row r="1260">
      <c r="A1260" s="19">
        <v>1.0</v>
      </c>
      <c r="B1260" s="25">
        <v>0.9028838</v>
      </c>
    </row>
    <row r="1261">
      <c r="A1261" s="19">
        <v>1.0</v>
      </c>
      <c r="B1261" s="25">
        <v>0.90283656</v>
      </c>
    </row>
    <row r="1262">
      <c r="A1262" s="19">
        <v>1.0</v>
      </c>
      <c r="B1262" s="25">
        <v>0.90283144</v>
      </c>
    </row>
    <row r="1263">
      <c r="A1263" s="19">
        <v>1.0</v>
      </c>
      <c r="B1263" s="25">
        <v>0.9024681</v>
      </c>
    </row>
    <row r="1264">
      <c r="A1264" s="19">
        <v>1.0</v>
      </c>
      <c r="B1264" s="25">
        <v>0.9024284</v>
      </c>
    </row>
    <row r="1265">
      <c r="A1265" s="19">
        <v>1.0</v>
      </c>
      <c r="B1265" s="25">
        <v>0.90183395</v>
      </c>
    </row>
    <row r="1266">
      <c r="A1266" s="19">
        <v>1.0</v>
      </c>
      <c r="B1266" s="25">
        <v>0.90183216</v>
      </c>
    </row>
    <row r="1267">
      <c r="A1267" s="19">
        <v>1.0</v>
      </c>
      <c r="B1267" s="25">
        <v>0.90183204</v>
      </c>
    </row>
    <row r="1268">
      <c r="A1268" s="19">
        <v>1.0</v>
      </c>
      <c r="B1268" s="25">
        <v>0.9018299</v>
      </c>
    </row>
    <row r="1269">
      <c r="A1269" s="19">
        <v>1.0</v>
      </c>
      <c r="B1269" s="25">
        <v>0.9018268</v>
      </c>
    </row>
    <row r="1270">
      <c r="A1270" s="19">
        <v>1.0</v>
      </c>
      <c r="B1270" s="25">
        <v>0.90182287</v>
      </c>
    </row>
    <row r="1271">
      <c r="A1271" s="19">
        <v>1.0</v>
      </c>
      <c r="B1271" s="25">
        <v>0.9018228</v>
      </c>
    </row>
    <row r="1272">
      <c r="A1272" s="19">
        <v>1.0</v>
      </c>
      <c r="B1272" s="25">
        <v>0.90181816</v>
      </c>
    </row>
    <row r="1273">
      <c r="A1273" s="19">
        <v>1.0</v>
      </c>
      <c r="B1273" s="25">
        <v>0.9018177</v>
      </c>
    </row>
    <row r="1274">
      <c r="A1274" s="19">
        <v>1.0</v>
      </c>
      <c r="B1274" s="25">
        <v>0.9018146</v>
      </c>
    </row>
    <row r="1275">
      <c r="A1275" s="19">
        <v>1.0</v>
      </c>
      <c r="B1275" s="25">
        <v>0.9018143</v>
      </c>
    </row>
    <row r="1276">
      <c r="A1276" s="19">
        <v>1.0</v>
      </c>
      <c r="B1276" s="25">
        <v>0.9018115</v>
      </c>
    </row>
    <row r="1277">
      <c r="A1277" s="19">
        <v>1.0</v>
      </c>
      <c r="B1277" s="25">
        <v>0.9018063</v>
      </c>
    </row>
    <row r="1278">
      <c r="A1278" s="19">
        <v>1.0</v>
      </c>
      <c r="B1278" s="25">
        <v>0.90180415</v>
      </c>
    </row>
    <row r="1279">
      <c r="A1279" s="19">
        <v>1.0</v>
      </c>
      <c r="B1279" s="25">
        <v>0.9017995</v>
      </c>
    </row>
    <row r="1280">
      <c r="A1280" s="19">
        <v>1.0</v>
      </c>
      <c r="B1280" s="25">
        <v>0.90179807</v>
      </c>
    </row>
    <row r="1281">
      <c r="A1281" s="19">
        <v>1.0</v>
      </c>
      <c r="B1281" s="25">
        <v>0.90179676</v>
      </c>
    </row>
    <row r="1282">
      <c r="A1282" s="19">
        <v>1.0</v>
      </c>
      <c r="B1282" s="25">
        <v>0.90179306</v>
      </c>
    </row>
    <row r="1283">
      <c r="A1283" s="19">
        <v>1.0</v>
      </c>
      <c r="B1283" s="25">
        <v>0.9017924</v>
      </c>
    </row>
    <row r="1284">
      <c r="A1284" s="19">
        <v>1.0</v>
      </c>
      <c r="B1284" s="25">
        <v>0.9017924</v>
      </c>
    </row>
    <row r="1285">
      <c r="A1285" s="19">
        <v>1.0</v>
      </c>
      <c r="B1285" s="25">
        <v>0.9017924</v>
      </c>
    </row>
    <row r="1286">
      <c r="A1286" s="19">
        <v>1.0</v>
      </c>
      <c r="B1286" s="25">
        <v>0.9017914</v>
      </c>
    </row>
    <row r="1287">
      <c r="A1287" s="19">
        <v>1.0</v>
      </c>
      <c r="B1287" s="25">
        <v>0.90178996</v>
      </c>
    </row>
    <row r="1288">
      <c r="A1288" s="19">
        <v>1.0</v>
      </c>
      <c r="B1288" s="25">
        <v>0.9017879</v>
      </c>
    </row>
    <row r="1289">
      <c r="A1289" s="19">
        <v>1.0</v>
      </c>
      <c r="B1289" s="25">
        <v>0.9017872</v>
      </c>
    </row>
    <row r="1290">
      <c r="A1290" s="19">
        <v>1.0</v>
      </c>
      <c r="B1290" s="25">
        <v>0.90178317</v>
      </c>
    </row>
    <row r="1291">
      <c r="A1291" s="19">
        <v>1.0</v>
      </c>
      <c r="B1291" s="25">
        <v>0.90178263</v>
      </c>
    </row>
    <row r="1292">
      <c r="A1292" s="19">
        <v>1.0</v>
      </c>
      <c r="B1292" s="25">
        <v>0.9017802</v>
      </c>
    </row>
    <row r="1293">
      <c r="A1293" s="19">
        <v>1.0</v>
      </c>
      <c r="B1293" s="25">
        <v>0.90178</v>
      </c>
    </row>
    <row r="1294">
      <c r="A1294" s="19">
        <v>1.0</v>
      </c>
      <c r="B1294" s="25">
        <v>0.90177584</v>
      </c>
    </row>
    <row r="1295">
      <c r="A1295" s="19">
        <v>1.0</v>
      </c>
      <c r="B1295" s="25">
        <v>0.9017728</v>
      </c>
    </row>
    <row r="1296">
      <c r="A1296" s="19">
        <v>1.0</v>
      </c>
      <c r="B1296" s="25">
        <v>0.9017725</v>
      </c>
    </row>
    <row r="1297">
      <c r="A1297" s="19">
        <v>1.0</v>
      </c>
      <c r="B1297" s="25">
        <v>0.9017719</v>
      </c>
    </row>
    <row r="1298">
      <c r="A1298" s="19">
        <v>1.0</v>
      </c>
      <c r="B1298" s="25">
        <v>0.9017703</v>
      </c>
    </row>
    <row r="1299">
      <c r="A1299" s="19">
        <v>1.0</v>
      </c>
      <c r="B1299" s="25">
        <v>0.9017633</v>
      </c>
    </row>
    <row r="1300">
      <c r="A1300" s="19">
        <v>1.0</v>
      </c>
      <c r="B1300" s="25">
        <v>0.9017562</v>
      </c>
    </row>
    <row r="1301">
      <c r="A1301" s="19">
        <v>1.0</v>
      </c>
      <c r="B1301" s="25">
        <v>0.90175205</v>
      </c>
    </row>
    <row r="1302">
      <c r="A1302" s="19">
        <v>1.0</v>
      </c>
      <c r="B1302" s="25">
        <v>0.9017479</v>
      </c>
    </row>
    <row r="1303">
      <c r="A1303" s="19">
        <v>1.0</v>
      </c>
      <c r="B1303" s="25">
        <v>0.901738</v>
      </c>
    </row>
    <row r="1304">
      <c r="A1304" s="19">
        <v>1.0</v>
      </c>
      <c r="B1304" s="25">
        <v>0.9017378</v>
      </c>
    </row>
    <row r="1305">
      <c r="A1305" s="19">
        <v>1.0</v>
      </c>
      <c r="B1305" s="25">
        <v>0.9017368</v>
      </c>
    </row>
    <row r="1306">
      <c r="A1306" s="19">
        <v>1.0</v>
      </c>
      <c r="B1306" s="25">
        <v>0.9017353</v>
      </c>
    </row>
    <row r="1307">
      <c r="A1307" s="19">
        <v>1.0</v>
      </c>
      <c r="B1307" s="25">
        <v>0.9017348</v>
      </c>
    </row>
    <row r="1308">
      <c r="A1308" s="19">
        <v>1.0</v>
      </c>
      <c r="B1308" s="25">
        <v>0.9017324</v>
      </c>
    </row>
    <row r="1309">
      <c r="A1309" s="19">
        <v>1.0</v>
      </c>
      <c r="B1309" s="25">
        <v>0.9017281</v>
      </c>
    </row>
    <row r="1310">
      <c r="A1310" s="19">
        <v>1.0</v>
      </c>
      <c r="B1310" s="25">
        <v>0.90172493</v>
      </c>
    </row>
    <row r="1311">
      <c r="A1311" s="19">
        <v>1.0</v>
      </c>
      <c r="B1311" s="25">
        <v>0.9017224</v>
      </c>
    </row>
    <row r="1312">
      <c r="A1312" s="19">
        <v>1.0</v>
      </c>
      <c r="B1312" s="25">
        <v>0.90172154</v>
      </c>
    </row>
    <row r="1313">
      <c r="A1313" s="19">
        <v>1.0</v>
      </c>
      <c r="B1313" s="25">
        <v>0.9017107</v>
      </c>
    </row>
    <row r="1314">
      <c r="A1314" s="19">
        <v>1.0</v>
      </c>
      <c r="B1314" s="25">
        <v>0.9017095</v>
      </c>
    </row>
    <row r="1315">
      <c r="A1315" s="19">
        <v>1.0</v>
      </c>
      <c r="B1315" s="25">
        <v>0.9015852</v>
      </c>
    </row>
    <row r="1316">
      <c r="A1316" s="19">
        <v>1.0</v>
      </c>
      <c r="B1316" s="25">
        <v>0.9015333</v>
      </c>
    </row>
    <row r="1317">
      <c r="A1317" s="19">
        <v>1.0</v>
      </c>
      <c r="B1317" s="25">
        <v>0.901408</v>
      </c>
    </row>
    <row r="1318">
      <c r="A1318" s="19">
        <v>1.0</v>
      </c>
      <c r="B1318" s="25">
        <v>0.9013604</v>
      </c>
    </row>
    <row r="1319">
      <c r="A1319" s="19">
        <v>1.0</v>
      </c>
      <c r="B1319" s="25">
        <v>0.9011025</v>
      </c>
    </row>
    <row r="1320">
      <c r="A1320" s="19">
        <v>1.0</v>
      </c>
      <c r="B1320" s="25">
        <v>0.9010571</v>
      </c>
    </row>
    <row r="1321">
      <c r="A1321" s="19">
        <v>1.0</v>
      </c>
      <c r="B1321" s="25">
        <v>0.9009919</v>
      </c>
    </row>
    <row r="1322">
      <c r="A1322" s="19">
        <v>1.0</v>
      </c>
      <c r="B1322" s="25">
        <v>0.9006637</v>
      </c>
    </row>
    <row r="1323">
      <c r="A1323" s="19">
        <v>1.0</v>
      </c>
      <c r="B1323" s="25">
        <v>0.9004472</v>
      </c>
    </row>
    <row r="1324">
      <c r="A1324" s="19">
        <v>1.0</v>
      </c>
      <c r="B1324" s="25">
        <v>0.89973044</v>
      </c>
    </row>
    <row r="1325">
      <c r="A1325" s="19">
        <v>1.0</v>
      </c>
      <c r="B1325" s="25">
        <v>0.89966345</v>
      </c>
    </row>
    <row r="1326">
      <c r="A1326" s="19">
        <v>1.0</v>
      </c>
      <c r="B1326" s="25">
        <v>0.8996379</v>
      </c>
    </row>
    <row r="1327">
      <c r="A1327" s="19">
        <v>1.0</v>
      </c>
      <c r="B1327" s="25">
        <v>0.8995841</v>
      </c>
    </row>
    <row r="1328">
      <c r="A1328" s="19">
        <v>1.0</v>
      </c>
      <c r="B1328" s="25">
        <v>0.8994336</v>
      </c>
    </row>
    <row r="1329">
      <c r="A1329" s="19">
        <v>1.0</v>
      </c>
      <c r="B1329" s="25">
        <v>0.89932865</v>
      </c>
    </row>
    <row r="1330">
      <c r="A1330" s="19">
        <v>1.0</v>
      </c>
      <c r="B1330" s="25">
        <v>0.89893115</v>
      </c>
    </row>
    <row r="1331">
      <c r="A1331" s="19">
        <v>1.0</v>
      </c>
      <c r="B1331" s="25">
        <v>0.8988819</v>
      </c>
    </row>
    <row r="1332">
      <c r="A1332" s="19">
        <v>1.0</v>
      </c>
      <c r="B1332" s="25">
        <v>0.89878917</v>
      </c>
    </row>
    <row r="1333">
      <c r="A1333" s="19">
        <v>1.0</v>
      </c>
      <c r="B1333" s="25">
        <v>0.89860576</v>
      </c>
    </row>
    <row r="1334">
      <c r="A1334" s="19">
        <v>1.0</v>
      </c>
      <c r="B1334" s="25">
        <v>0.8984121</v>
      </c>
    </row>
    <row r="1335">
      <c r="A1335" s="19">
        <v>1.0</v>
      </c>
      <c r="B1335" s="25">
        <v>0.8981574</v>
      </c>
    </row>
    <row r="1336">
      <c r="A1336" s="19">
        <v>1.0</v>
      </c>
      <c r="B1336" s="25">
        <v>0.8977279</v>
      </c>
    </row>
    <row r="1337">
      <c r="A1337" s="19">
        <v>1.0</v>
      </c>
      <c r="B1337" s="25">
        <v>0.89772534</v>
      </c>
    </row>
    <row r="1338">
      <c r="A1338" s="19">
        <v>1.0</v>
      </c>
      <c r="B1338" s="25">
        <v>0.8974779</v>
      </c>
    </row>
    <row r="1339">
      <c r="A1339" s="19">
        <v>1.0</v>
      </c>
      <c r="B1339" s="25">
        <v>0.8974098</v>
      </c>
    </row>
    <row r="1340">
      <c r="A1340" s="19">
        <v>1.0</v>
      </c>
      <c r="B1340" s="25">
        <v>0.897061</v>
      </c>
    </row>
    <row r="1341">
      <c r="A1341" s="19">
        <v>1.0</v>
      </c>
      <c r="B1341" s="25">
        <v>0.8969882</v>
      </c>
    </row>
    <row r="1342">
      <c r="A1342" s="19">
        <v>1.0</v>
      </c>
      <c r="B1342" s="25">
        <v>0.8969299</v>
      </c>
    </row>
    <row r="1343">
      <c r="A1343" s="19">
        <v>1.0</v>
      </c>
      <c r="B1343" s="25">
        <v>0.8969001</v>
      </c>
    </row>
    <row r="1344">
      <c r="A1344" s="19">
        <v>1.0</v>
      </c>
      <c r="B1344" s="25">
        <v>0.8968959</v>
      </c>
    </row>
    <row r="1345">
      <c r="A1345" s="19">
        <v>1.0</v>
      </c>
      <c r="B1345" s="25">
        <v>0.89689314</v>
      </c>
    </row>
    <row r="1346">
      <c r="A1346" s="19">
        <v>1.0</v>
      </c>
      <c r="B1346" s="25">
        <v>0.89679</v>
      </c>
    </row>
    <row r="1347">
      <c r="A1347" s="19">
        <v>1.0</v>
      </c>
      <c r="B1347" s="25">
        <v>0.89666855</v>
      </c>
    </row>
    <row r="1348">
      <c r="A1348" s="19">
        <v>1.0</v>
      </c>
      <c r="B1348" s="25">
        <v>0.8966263</v>
      </c>
    </row>
    <row r="1349">
      <c r="A1349" s="19">
        <v>1.0</v>
      </c>
      <c r="B1349" s="25">
        <v>0.89650303</v>
      </c>
    </row>
    <row r="1350">
      <c r="A1350" s="19">
        <v>1.0</v>
      </c>
      <c r="B1350" s="25">
        <v>0.89612794</v>
      </c>
    </row>
    <row r="1351">
      <c r="A1351" s="19">
        <v>1.0</v>
      </c>
      <c r="B1351" s="25">
        <v>0.8960622</v>
      </c>
    </row>
    <row r="1352">
      <c r="A1352" s="19">
        <v>1.0</v>
      </c>
      <c r="B1352" s="25">
        <v>0.8957746</v>
      </c>
    </row>
    <row r="1353">
      <c r="A1353" s="19">
        <v>1.0</v>
      </c>
      <c r="B1353" s="25">
        <v>0.8957036</v>
      </c>
    </row>
    <row r="1354">
      <c r="A1354" s="19">
        <v>1.0</v>
      </c>
      <c r="B1354" s="25">
        <v>0.8956532</v>
      </c>
    </row>
    <row r="1355">
      <c r="A1355" s="19">
        <v>1.0</v>
      </c>
      <c r="B1355" s="25">
        <v>0.8954642</v>
      </c>
    </row>
    <row r="1356">
      <c r="A1356" s="19">
        <v>1.0</v>
      </c>
      <c r="B1356" s="25">
        <v>0.8950795</v>
      </c>
    </row>
    <row r="1357">
      <c r="A1357" s="19">
        <v>1.0</v>
      </c>
      <c r="B1357" s="25">
        <v>0.894915</v>
      </c>
    </row>
    <row r="1358">
      <c r="A1358" s="19">
        <v>1.0</v>
      </c>
      <c r="B1358" s="25">
        <v>0.8948672</v>
      </c>
    </row>
    <row r="1359">
      <c r="A1359" s="19">
        <v>1.0</v>
      </c>
      <c r="B1359" s="25">
        <v>0.89485854</v>
      </c>
    </row>
    <row r="1360">
      <c r="A1360" s="19">
        <v>1.0</v>
      </c>
      <c r="B1360" s="25">
        <v>0.8946832</v>
      </c>
    </row>
    <row r="1361">
      <c r="A1361" s="19">
        <v>1.0</v>
      </c>
      <c r="B1361" s="25">
        <v>0.8945473</v>
      </c>
    </row>
    <row r="1362">
      <c r="A1362" s="19">
        <v>1.0</v>
      </c>
      <c r="B1362" s="25">
        <v>0.8945385</v>
      </c>
    </row>
    <row r="1363">
      <c r="A1363" s="19">
        <v>1.0</v>
      </c>
      <c r="B1363" s="25">
        <v>0.89443004</v>
      </c>
    </row>
    <row r="1364">
      <c r="A1364" s="19">
        <v>1.0</v>
      </c>
      <c r="B1364" s="25">
        <v>0.89438415</v>
      </c>
    </row>
    <row r="1365">
      <c r="A1365" s="19">
        <v>1.0</v>
      </c>
      <c r="B1365" s="25">
        <v>0.89425915</v>
      </c>
    </row>
    <row r="1366">
      <c r="A1366" s="19">
        <v>1.0</v>
      </c>
      <c r="B1366" s="25">
        <v>0.8942018</v>
      </c>
    </row>
    <row r="1367">
      <c r="A1367" s="19">
        <v>1.0</v>
      </c>
      <c r="B1367" s="25">
        <v>0.8941507</v>
      </c>
    </row>
    <row r="1368">
      <c r="A1368" s="19">
        <v>1.0</v>
      </c>
      <c r="B1368" s="25">
        <v>0.89413565</v>
      </c>
    </row>
    <row r="1369">
      <c r="A1369" s="19">
        <v>1.0</v>
      </c>
      <c r="B1369" s="25">
        <v>0.89364195</v>
      </c>
    </row>
    <row r="1370">
      <c r="A1370" s="19">
        <v>1.0</v>
      </c>
      <c r="B1370" s="25">
        <v>0.8935986</v>
      </c>
    </row>
    <row r="1371">
      <c r="A1371" s="19">
        <v>1.0</v>
      </c>
      <c r="B1371" s="25">
        <v>0.8932794</v>
      </c>
    </row>
    <row r="1372">
      <c r="A1372" s="19">
        <v>1.0</v>
      </c>
      <c r="B1372" s="25">
        <v>0.89327836</v>
      </c>
    </row>
    <row r="1373">
      <c r="A1373" s="19">
        <v>1.0</v>
      </c>
      <c r="B1373" s="25">
        <v>0.8932268</v>
      </c>
    </row>
    <row r="1374">
      <c r="A1374" s="19">
        <v>1.0</v>
      </c>
      <c r="B1374" s="25">
        <v>0.89292914</v>
      </c>
    </row>
    <row r="1375">
      <c r="A1375" s="19">
        <v>1.0</v>
      </c>
      <c r="B1375" s="25">
        <v>0.8924293</v>
      </c>
    </row>
    <row r="1376">
      <c r="A1376" s="19">
        <v>1.0</v>
      </c>
      <c r="B1376" s="25">
        <v>0.89222926</v>
      </c>
    </row>
    <row r="1377">
      <c r="A1377" s="19">
        <v>1.0</v>
      </c>
      <c r="B1377" s="25">
        <v>0.89220876</v>
      </c>
    </row>
    <row r="1378">
      <c r="A1378" s="19">
        <v>1.0</v>
      </c>
      <c r="B1378" s="25">
        <v>0.8920379</v>
      </c>
    </row>
    <row r="1379">
      <c r="A1379" s="19">
        <v>1.0</v>
      </c>
      <c r="B1379" s="25">
        <v>0.89203167</v>
      </c>
    </row>
    <row r="1380">
      <c r="A1380" s="19">
        <v>1.0</v>
      </c>
      <c r="B1380" s="25">
        <v>0.8918391</v>
      </c>
    </row>
    <row r="1381">
      <c r="A1381" s="19">
        <v>1.0</v>
      </c>
      <c r="B1381" s="25">
        <v>0.89132607</v>
      </c>
    </row>
    <row r="1382">
      <c r="A1382" s="19">
        <v>1.0</v>
      </c>
      <c r="B1382" s="25">
        <v>0.8905106</v>
      </c>
    </row>
    <row r="1383">
      <c r="A1383" s="19">
        <v>1.0</v>
      </c>
      <c r="B1383" s="25">
        <v>0.89023674</v>
      </c>
    </row>
    <row r="1384">
      <c r="A1384" s="19">
        <v>1.0</v>
      </c>
      <c r="B1384" s="25">
        <v>0.8895759</v>
      </c>
    </row>
    <row r="1385">
      <c r="A1385" s="19">
        <v>1.0</v>
      </c>
      <c r="B1385" s="25">
        <v>0.8895397</v>
      </c>
    </row>
    <row r="1386">
      <c r="A1386" s="19">
        <v>1.0</v>
      </c>
      <c r="B1386" s="25">
        <v>0.8895354</v>
      </c>
    </row>
    <row r="1387">
      <c r="A1387" s="19">
        <v>1.0</v>
      </c>
      <c r="B1387" s="25">
        <v>0.88947195</v>
      </c>
    </row>
    <row r="1388">
      <c r="A1388" s="19">
        <v>1.0</v>
      </c>
      <c r="B1388" s="25">
        <v>0.88920605</v>
      </c>
    </row>
    <row r="1389">
      <c r="A1389" s="19">
        <v>1.0</v>
      </c>
      <c r="B1389" s="25">
        <v>0.88893896</v>
      </c>
    </row>
    <row r="1390">
      <c r="A1390" s="19">
        <v>1.0</v>
      </c>
      <c r="B1390" s="25">
        <v>0.8887468</v>
      </c>
    </row>
    <row r="1391">
      <c r="A1391" s="19">
        <v>1.0</v>
      </c>
      <c r="B1391" s="25">
        <v>0.8887043</v>
      </c>
    </row>
    <row r="1392">
      <c r="A1392" s="19">
        <v>1.0</v>
      </c>
      <c r="B1392" s="25">
        <v>0.8885646</v>
      </c>
    </row>
    <row r="1393">
      <c r="A1393" s="19">
        <v>1.0</v>
      </c>
      <c r="B1393" s="25">
        <v>0.88839746</v>
      </c>
    </row>
    <row r="1394">
      <c r="A1394" s="19">
        <v>1.0</v>
      </c>
      <c r="B1394" s="25">
        <v>0.88838136</v>
      </c>
    </row>
    <row r="1395">
      <c r="A1395" s="19">
        <v>1.0</v>
      </c>
      <c r="B1395" s="25">
        <v>0.88824683</v>
      </c>
    </row>
    <row r="1396">
      <c r="A1396" s="19">
        <v>1.0</v>
      </c>
      <c r="B1396" s="25">
        <v>0.88824683</v>
      </c>
    </row>
    <row r="1397">
      <c r="A1397" s="19">
        <v>1.0</v>
      </c>
      <c r="B1397" s="25">
        <v>0.88824683</v>
      </c>
    </row>
    <row r="1398">
      <c r="A1398" s="19">
        <v>1.0</v>
      </c>
      <c r="B1398" s="25">
        <v>0.88824683</v>
      </c>
    </row>
    <row r="1399">
      <c r="A1399" s="19">
        <v>1.0</v>
      </c>
      <c r="B1399" s="25">
        <v>0.88824683</v>
      </c>
    </row>
    <row r="1400">
      <c r="A1400" s="19">
        <v>1.0</v>
      </c>
      <c r="B1400" s="25">
        <v>0.88824683</v>
      </c>
    </row>
    <row r="1401">
      <c r="A1401" s="19">
        <v>1.0</v>
      </c>
      <c r="B1401" s="25">
        <v>0.88824683</v>
      </c>
    </row>
    <row r="1402">
      <c r="A1402" s="19">
        <v>1.0</v>
      </c>
      <c r="B1402" s="25">
        <v>0.88824683</v>
      </c>
    </row>
    <row r="1403">
      <c r="A1403" s="19">
        <v>1.0</v>
      </c>
      <c r="B1403" s="25">
        <v>0.88824683</v>
      </c>
    </row>
    <row r="1404">
      <c r="A1404" s="19">
        <v>1.0</v>
      </c>
      <c r="B1404" s="25">
        <v>0.88824683</v>
      </c>
    </row>
    <row r="1405">
      <c r="A1405" s="19">
        <v>1.0</v>
      </c>
      <c r="B1405" s="25">
        <v>0.88824683</v>
      </c>
    </row>
    <row r="1406">
      <c r="A1406" s="19">
        <v>1.0</v>
      </c>
      <c r="B1406" s="25">
        <v>0.88824683</v>
      </c>
    </row>
    <row r="1407">
      <c r="A1407" s="19">
        <v>1.0</v>
      </c>
      <c r="B1407" s="25">
        <v>0.88824683</v>
      </c>
    </row>
    <row r="1408">
      <c r="A1408" s="19">
        <v>1.0</v>
      </c>
      <c r="B1408" s="25">
        <v>0.88824683</v>
      </c>
    </row>
    <row r="1409">
      <c r="A1409" s="19">
        <v>1.0</v>
      </c>
      <c r="B1409" s="25">
        <v>0.88824683</v>
      </c>
    </row>
    <row r="1410">
      <c r="A1410" s="19">
        <v>1.0</v>
      </c>
      <c r="B1410" s="25">
        <v>0.88824683</v>
      </c>
    </row>
    <row r="1411">
      <c r="A1411" s="19">
        <v>1.0</v>
      </c>
      <c r="B1411" s="25">
        <v>0.88824683</v>
      </c>
    </row>
    <row r="1412">
      <c r="A1412" s="19">
        <v>1.0</v>
      </c>
      <c r="B1412" s="25">
        <v>0.88824683</v>
      </c>
    </row>
    <row r="1413">
      <c r="A1413" s="19">
        <v>1.0</v>
      </c>
      <c r="B1413" s="25">
        <v>0.88824683</v>
      </c>
    </row>
    <row r="1414">
      <c r="A1414" s="19">
        <v>1.0</v>
      </c>
      <c r="B1414" s="25">
        <v>0.88824683</v>
      </c>
    </row>
    <row r="1415">
      <c r="A1415" s="19">
        <v>1.0</v>
      </c>
      <c r="B1415" s="25">
        <v>0.88824683</v>
      </c>
    </row>
    <row r="1416">
      <c r="A1416" s="19">
        <v>1.0</v>
      </c>
      <c r="B1416" s="25">
        <v>0.88824683</v>
      </c>
    </row>
    <row r="1417">
      <c r="A1417" s="19">
        <v>1.0</v>
      </c>
      <c r="B1417" s="25">
        <v>0.88824683</v>
      </c>
    </row>
    <row r="1418">
      <c r="A1418" s="19">
        <v>1.0</v>
      </c>
      <c r="B1418" s="25">
        <v>0.88824683</v>
      </c>
    </row>
    <row r="1419">
      <c r="A1419" s="19">
        <v>1.0</v>
      </c>
      <c r="B1419" s="25">
        <v>0.88824683</v>
      </c>
    </row>
    <row r="1420">
      <c r="A1420" s="19">
        <v>1.0</v>
      </c>
      <c r="B1420" s="25">
        <v>0.88824683</v>
      </c>
    </row>
    <row r="1421">
      <c r="A1421" s="19">
        <v>1.0</v>
      </c>
      <c r="B1421" s="25">
        <v>0.88824683</v>
      </c>
    </row>
    <row r="1422">
      <c r="A1422" s="19">
        <v>1.0</v>
      </c>
      <c r="B1422" s="25">
        <v>0.88824683</v>
      </c>
    </row>
    <row r="1423">
      <c r="A1423" s="19">
        <v>1.0</v>
      </c>
      <c r="B1423" s="25">
        <v>0.88824683</v>
      </c>
    </row>
    <row r="1424">
      <c r="A1424" s="19">
        <v>1.0</v>
      </c>
      <c r="B1424" s="25">
        <v>0.88824683</v>
      </c>
    </row>
    <row r="1425">
      <c r="A1425" s="19">
        <v>1.0</v>
      </c>
      <c r="B1425" s="25">
        <v>0.88824683</v>
      </c>
    </row>
    <row r="1426">
      <c r="A1426" s="19">
        <v>1.0</v>
      </c>
      <c r="B1426" s="25">
        <v>0.88824683</v>
      </c>
    </row>
    <row r="1427">
      <c r="A1427" s="19">
        <v>1.0</v>
      </c>
      <c r="B1427" s="25">
        <v>0.88824683</v>
      </c>
    </row>
    <row r="1428">
      <c r="A1428" s="19">
        <v>1.0</v>
      </c>
      <c r="B1428" s="25">
        <v>0.88824683</v>
      </c>
    </row>
    <row r="1429">
      <c r="A1429" s="19">
        <v>1.0</v>
      </c>
      <c r="B1429" s="25">
        <v>0.88824683</v>
      </c>
    </row>
    <row r="1430">
      <c r="A1430" s="19">
        <v>1.0</v>
      </c>
      <c r="B1430" s="25">
        <v>0.88824683</v>
      </c>
    </row>
    <row r="1431">
      <c r="A1431" s="19">
        <v>1.0</v>
      </c>
      <c r="B1431" s="25">
        <v>0.88824683</v>
      </c>
    </row>
    <row r="1432">
      <c r="A1432" s="19">
        <v>1.0</v>
      </c>
      <c r="B1432" s="25">
        <v>0.88824683</v>
      </c>
    </row>
    <row r="1433">
      <c r="A1433" s="19">
        <v>1.0</v>
      </c>
      <c r="B1433" s="25">
        <v>0.88824683</v>
      </c>
    </row>
    <row r="1434">
      <c r="A1434" s="19">
        <v>1.0</v>
      </c>
      <c r="B1434" s="25">
        <v>0.88824683</v>
      </c>
    </row>
    <row r="1435">
      <c r="A1435" s="19">
        <v>1.0</v>
      </c>
      <c r="B1435" s="25">
        <v>0.88824683</v>
      </c>
    </row>
    <row r="1436">
      <c r="A1436" s="19">
        <v>1.0</v>
      </c>
      <c r="B1436" s="25">
        <v>0.88824683</v>
      </c>
    </row>
    <row r="1437">
      <c r="A1437" s="19">
        <v>1.0</v>
      </c>
      <c r="B1437" s="25">
        <v>0.88824683</v>
      </c>
    </row>
    <row r="1438">
      <c r="A1438" s="19">
        <v>1.0</v>
      </c>
      <c r="B1438" s="25">
        <v>0.88824683</v>
      </c>
    </row>
    <row r="1439">
      <c r="A1439" s="19">
        <v>1.0</v>
      </c>
      <c r="B1439" s="25">
        <v>0.88824683</v>
      </c>
    </row>
    <row r="1440">
      <c r="A1440" s="19">
        <v>1.0</v>
      </c>
      <c r="B1440" s="25">
        <v>0.88824683</v>
      </c>
    </row>
    <row r="1441">
      <c r="A1441" s="19">
        <v>1.0</v>
      </c>
      <c r="B1441" s="25">
        <v>0.88824683</v>
      </c>
    </row>
    <row r="1442">
      <c r="A1442" s="19">
        <v>1.0</v>
      </c>
      <c r="B1442" s="25">
        <v>0.88824683</v>
      </c>
    </row>
    <row r="1443">
      <c r="A1443" s="19">
        <v>1.0</v>
      </c>
      <c r="B1443" s="25">
        <v>0.88824683</v>
      </c>
    </row>
    <row r="1444">
      <c r="A1444" s="19">
        <v>1.0</v>
      </c>
      <c r="B1444" s="25">
        <v>0.88824683</v>
      </c>
    </row>
    <row r="1445">
      <c r="A1445" s="19">
        <v>1.0</v>
      </c>
      <c r="B1445" s="25">
        <v>0.88824683</v>
      </c>
    </row>
    <row r="1446">
      <c r="A1446" s="19">
        <v>1.0</v>
      </c>
      <c r="B1446" s="25">
        <v>0.88824683</v>
      </c>
    </row>
    <row r="1447">
      <c r="A1447" s="19">
        <v>1.0</v>
      </c>
      <c r="B1447" s="25">
        <v>0.88824683</v>
      </c>
    </row>
    <row r="1448">
      <c r="A1448" s="19">
        <v>1.0</v>
      </c>
      <c r="B1448" s="25">
        <v>0.88824683</v>
      </c>
    </row>
    <row r="1449">
      <c r="A1449" s="19">
        <v>1.0</v>
      </c>
      <c r="B1449" s="25">
        <v>0.88824683</v>
      </c>
    </row>
    <row r="1450">
      <c r="A1450" s="19">
        <v>1.0</v>
      </c>
      <c r="B1450" s="25">
        <v>0.88824683</v>
      </c>
    </row>
    <row r="1451">
      <c r="A1451" s="19">
        <v>1.0</v>
      </c>
      <c r="B1451" s="25">
        <v>0.88824683</v>
      </c>
    </row>
    <row r="1452">
      <c r="A1452" s="19">
        <v>1.0</v>
      </c>
      <c r="B1452" s="25">
        <v>0.88824683</v>
      </c>
    </row>
    <row r="1453">
      <c r="A1453" s="19">
        <v>1.0</v>
      </c>
      <c r="B1453" s="25">
        <v>0.8880475</v>
      </c>
    </row>
    <row r="1454">
      <c r="A1454" s="19">
        <v>1.0</v>
      </c>
      <c r="B1454" s="25">
        <v>0.8880402</v>
      </c>
    </row>
    <row r="1455">
      <c r="A1455" s="19">
        <v>1.0</v>
      </c>
      <c r="B1455" s="25">
        <v>0.8873609</v>
      </c>
    </row>
    <row r="1456">
      <c r="A1456" s="19">
        <v>1.0</v>
      </c>
      <c r="B1456" s="25">
        <v>0.8870647</v>
      </c>
    </row>
    <row r="1457">
      <c r="A1457" s="19">
        <v>1.0</v>
      </c>
      <c r="B1457" s="25">
        <v>0.88680875</v>
      </c>
    </row>
    <row r="1458">
      <c r="A1458" s="19">
        <v>1.0</v>
      </c>
      <c r="B1458" s="25">
        <v>0.88620526</v>
      </c>
    </row>
    <row r="1459">
      <c r="A1459" s="19">
        <v>1.0</v>
      </c>
      <c r="B1459" s="25">
        <v>0.8860368</v>
      </c>
    </row>
    <row r="1460">
      <c r="A1460" s="19">
        <v>1.0</v>
      </c>
      <c r="B1460" s="25">
        <v>0.88598764</v>
      </c>
    </row>
    <row r="1461">
      <c r="A1461" s="19">
        <v>1.0</v>
      </c>
      <c r="B1461" s="25">
        <v>0.88584036</v>
      </c>
    </row>
    <row r="1462">
      <c r="A1462" s="19">
        <v>1.0</v>
      </c>
      <c r="B1462" s="25">
        <v>0.885823</v>
      </c>
    </row>
    <row r="1463">
      <c r="A1463" s="19">
        <v>1.0</v>
      </c>
      <c r="B1463" s="25">
        <v>0.88544905</v>
      </c>
    </row>
    <row r="1464">
      <c r="A1464" s="19">
        <v>1.0</v>
      </c>
      <c r="B1464" s="25">
        <v>0.88525355</v>
      </c>
    </row>
    <row r="1465">
      <c r="A1465" s="19">
        <v>1.0</v>
      </c>
      <c r="B1465" s="25">
        <v>0.8850366</v>
      </c>
    </row>
    <row r="1466">
      <c r="A1466" s="19">
        <v>1.0</v>
      </c>
      <c r="B1466" s="25">
        <v>0.88500184</v>
      </c>
    </row>
    <row r="1467">
      <c r="A1467" s="19">
        <v>1.0</v>
      </c>
      <c r="B1467" s="25">
        <v>0.88473034</v>
      </c>
    </row>
    <row r="1468">
      <c r="A1468" s="19">
        <v>1.0</v>
      </c>
      <c r="B1468" s="25">
        <v>0.8846034</v>
      </c>
    </row>
    <row r="1469">
      <c r="A1469" s="19">
        <v>1.0</v>
      </c>
      <c r="B1469" s="25">
        <v>0.88441765</v>
      </c>
    </row>
    <row r="1470">
      <c r="A1470" s="19">
        <v>1.0</v>
      </c>
      <c r="B1470" s="25">
        <v>0.8842644</v>
      </c>
    </row>
    <row r="1471">
      <c r="A1471" s="19">
        <v>1.0</v>
      </c>
      <c r="B1471" s="25">
        <v>0.88418883</v>
      </c>
    </row>
    <row r="1472">
      <c r="A1472" s="19">
        <v>1.0</v>
      </c>
      <c r="B1472" s="25">
        <v>0.88398445</v>
      </c>
    </row>
    <row r="1473">
      <c r="A1473" s="19">
        <v>1.0</v>
      </c>
      <c r="B1473" s="25">
        <v>0.88393104</v>
      </c>
    </row>
    <row r="1474">
      <c r="A1474" s="19">
        <v>1.0</v>
      </c>
      <c r="B1474" s="25">
        <v>0.88365245</v>
      </c>
    </row>
    <row r="1475">
      <c r="A1475" s="19">
        <v>1.0</v>
      </c>
      <c r="B1475" s="25">
        <v>0.88330394</v>
      </c>
    </row>
    <row r="1476">
      <c r="A1476" s="19">
        <v>1.0</v>
      </c>
      <c r="B1476" s="25">
        <v>0.88328505</v>
      </c>
    </row>
    <row r="1477">
      <c r="A1477" s="19">
        <v>1.0</v>
      </c>
      <c r="B1477" s="25">
        <v>0.88318604</v>
      </c>
    </row>
    <row r="1478">
      <c r="A1478" s="19">
        <v>1.0</v>
      </c>
      <c r="B1478" s="25">
        <v>0.88315326</v>
      </c>
    </row>
    <row r="1479">
      <c r="A1479" s="19">
        <v>1.0</v>
      </c>
      <c r="B1479" s="25">
        <v>0.8830399</v>
      </c>
    </row>
    <row r="1480">
      <c r="A1480" s="19">
        <v>1.0</v>
      </c>
      <c r="B1480" s="25">
        <v>0.8828384</v>
      </c>
    </row>
    <row r="1481">
      <c r="A1481" s="19">
        <v>1.0</v>
      </c>
      <c r="B1481" s="25">
        <v>0.88283163</v>
      </c>
    </row>
    <row r="1482">
      <c r="A1482" s="19">
        <v>1.0</v>
      </c>
      <c r="B1482" s="25">
        <v>0.88273525</v>
      </c>
    </row>
    <row r="1483">
      <c r="A1483" s="19">
        <v>1.0</v>
      </c>
      <c r="B1483" s="25">
        <v>0.882438</v>
      </c>
    </row>
    <row r="1484">
      <c r="A1484" s="19">
        <v>1.0</v>
      </c>
      <c r="B1484" s="25">
        <v>0.8824066</v>
      </c>
    </row>
    <row r="1485">
      <c r="A1485" s="19">
        <v>1.0</v>
      </c>
      <c r="B1485" s="25">
        <v>0.88231504</v>
      </c>
    </row>
    <row r="1486">
      <c r="A1486" s="19">
        <v>1.0</v>
      </c>
      <c r="B1486" s="25">
        <v>0.88204074</v>
      </c>
    </row>
    <row r="1487">
      <c r="A1487" s="19">
        <v>1.0</v>
      </c>
      <c r="B1487" s="25">
        <v>0.8819809</v>
      </c>
    </row>
    <row r="1488">
      <c r="A1488" s="19">
        <v>1.0</v>
      </c>
      <c r="B1488" s="25">
        <v>0.8817392</v>
      </c>
    </row>
    <row r="1489">
      <c r="A1489" s="19">
        <v>1.0</v>
      </c>
      <c r="B1489" s="25">
        <v>0.8807289</v>
      </c>
    </row>
    <row r="1490">
      <c r="A1490" s="19">
        <v>1.0</v>
      </c>
      <c r="B1490" s="25">
        <v>0.8807135</v>
      </c>
    </row>
    <row r="1491">
      <c r="A1491" s="19">
        <v>1.0</v>
      </c>
      <c r="B1491" s="25">
        <v>0.8806953</v>
      </c>
    </row>
    <row r="1492">
      <c r="A1492" s="19">
        <v>1.0</v>
      </c>
      <c r="B1492" s="25">
        <v>0.88067645</v>
      </c>
    </row>
    <row r="1493">
      <c r="A1493" s="19">
        <v>1.0</v>
      </c>
      <c r="B1493" s="25">
        <v>0.88065857</v>
      </c>
    </row>
    <row r="1494">
      <c r="A1494" s="19">
        <v>1.0</v>
      </c>
      <c r="B1494" s="25">
        <v>0.8806472</v>
      </c>
    </row>
    <row r="1495">
      <c r="A1495" s="19">
        <v>1.0</v>
      </c>
      <c r="B1495" s="25">
        <v>0.88041604</v>
      </c>
    </row>
    <row r="1496">
      <c r="A1496" s="19">
        <v>1.0</v>
      </c>
      <c r="B1496" s="25">
        <v>0.8804</v>
      </c>
    </row>
    <row r="1497">
      <c r="A1497" s="19">
        <v>1.0</v>
      </c>
      <c r="B1497" s="25">
        <v>0.88024783</v>
      </c>
    </row>
    <row r="1498">
      <c r="A1498" s="19">
        <v>1.0</v>
      </c>
      <c r="B1498" s="25">
        <v>0.8802024</v>
      </c>
    </row>
    <row r="1499">
      <c r="A1499" s="19">
        <v>1.0</v>
      </c>
      <c r="B1499" s="25">
        <v>0.8798342</v>
      </c>
    </row>
    <row r="1500">
      <c r="A1500" s="19">
        <v>1.0</v>
      </c>
      <c r="B1500" s="25">
        <v>0.87966657</v>
      </c>
    </row>
    <row r="1501">
      <c r="A1501" s="19">
        <v>1.0</v>
      </c>
      <c r="B1501" s="25">
        <v>0.87948847</v>
      </c>
    </row>
    <row r="1502">
      <c r="A1502" s="19">
        <v>1.0</v>
      </c>
      <c r="B1502" s="25">
        <v>0.8794248</v>
      </c>
    </row>
    <row r="1503">
      <c r="A1503" s="19">
        <v>1.0</v>
      </c>
      <c r="B1503" s="25">
        <v>0.8793614</v>
      </c>
    </row>
    <row r="1504">
      <c r="A1504" s="19">
        <v>1.0</v>
      </c>
      <c r="B1504" s="25">
        <v>0.8791978</v>
      </c>
    </row>
    <row r="1505">
      <c r="A1505" s="19">
        <v>1.0</v>
      </c>
      <c r="B1505" s="25">
        <v>0.8791517</v>
      </c>
    </row>
    <row r="1506">
      <c r="A1506" s="19">
        <v>1.0</v>
      </c>
      <c r="B1506" s="25">
        <v>0.87903553</v>
      </c>
    </row>
    <row r="1507">
      <c r="A1507" s="19">
        <v>1.0</v>
      </c>
      <c r="B1507" s="25">
        <v>0.878926</v>
      </c>
    </row>
    <row r="1508">
      <c r="A1508" s="19">
        <v>1.0</v>
      </c>
      <c r="B1508" s="25">
        <v>0.8785311</v>
      </c>
    </row>
    <row r="1509">
      <c r="A1509" s="19">
        <v>1.0</v>
      </c>
      <c r="B1509" s="25">
        <v>0.8785311</v>
      </c>
    </row>
    <row r="1510">
      <c r="A1510" s="19">
        <v>1.0</v>
      </c>
      <c r="B1510" s="25">
        <v>0.8785311</v>
      </c>
    </row>
    <row r="1511">
      <c r="A1511" s="19">
        <v>1.0</v>
      </c>
      <c r="B1511" s="25">
        <v>0.8785311</v>
      </c>
    </row>
    <row r="1512">
      <c r="A1512" s="19">
        <v>1.0</v>
      </c>
      <c r="B1512" s="25">
        <v>0.8785311</v>
      </c>
    </row>
    <row r="1513">
      <c r="A1513" s="19">
        <v>1.0</v>
      </c>
      <c r="B1513" s="25">
        <v>0.8785311</v>
      </c>
    </row>
    <row r="1514">
      <c r="A1514" s="19">
        <v>1.0</v>
      </c>
      <c r="B1514" s="25">
        <v>0.8785311</v>
      </c>
    </row>
    <row r="1515">
      <c r="A1515" s="19">
        <v>1.0</v>
      </c>
      <c r="B1515" s="25">
        <v>0.8785311</v>
      </c>
    </row>
    <row r="1516">
      <c r="A1516" s="19">
        <v>1.0</v>
      </c>
      <c r="B1516" s="25">
        <v>0.8785311</v>
      </c>
    </row>
    <row r="1517">
      <c r="A1517" s="19">
        <v>1.0</v>
      </c>
      <c r="B1517" s="25">
        <v>0.8785311</v>
      </c>
    </row>
    <row r="1518">
      <c r="A1518" s="19">
        <v>1.0</v>
      </c>
      <c r="B1518" s="25">
        <v>0.8785311</v>
      </c>
    </row>
    <row r="1519">
      <c r="A1519" s="19">
        <v>1.0</v>
      </c>
      <c r="B1519" s="25">
        <v>0.8785311</v>
      </c>
    </row>
    <row r="1520">
      <c r="A1520" s="19">
        <v>1.0</v>
      </c>
      <c r="B1520" s="25">
        <v>0.8785311</v>
      </c>
    </row>
    <row r="1521">
      <c r="A1521" s="19">
        <v>1.0</v>
      </c>
      <c r="B1521" s="25">
        <v>0.8785311</v>
      </c>
    </row>
    <row r="1522">
      <c r="A1522" s="19">
        <v>1.0</v>
      </c>
      <c r="B1522" s="25">
        <v>0.8785311</v>
      </c>
    </row>
    <row r="1523">
      <c r="A1523" s="19">
        <v>1.0</v>
      </c>
      <c r="B1523" s="25">
        <v>0.8785311</v>
      </c>
    </row>
    <row r="1524">
      <c r="A1524" s="19">
        <v>1.0</v>
      </c>
      <c r="B1524" s="25">
        <v>0.8785311</v>
      </c>
    </row>
    <row r="1525">
      <c r="A1525" s="19">
        <v>1.0</v>
      </c>
      <c r="B1525" s="25">
        <v>0.8785311</v>
      </c>
    </row>
    <row r="1526">
      <c r="A1526" s="19">
        <v>1.0</v>
      </c>
      <c r="B1526" s="25">
        <v>0.8785311</v>
      </c>
    </row>
    <row r="1527">
      <c r="A1527" s="19">
        <v>1.0</v>
      </c>
      <c r="B1527" s="25">
        <v>0.8785311</v>
      </c>
    </row>
    <row r="1528">
      <c r="A1528" s="19">
        <v>1.0</v>
      </c>
      <c r="B1528" s="25">
        <v>0.8785311</v>
      </c>
    </row>
    <row r="1529">
      <c r="A1529" s="19">
        <v>1.0</v>
      </c>
      <c r="B1529" s="25">
        <v>0.8785311</v>
      </c>
    </row>
    <row r="1530">
      <c r="A1530" s="19">
        <v>1.0</v>
      </c>
      <c r="B1530" s="25">
        <v>0.8785311</v>
      </c>
    </row>
    <row r="1531">
      <c r="A1531" s="19">
        <v>1.0</v>
      </c>
      <c r="B1531" s="25">
        <v>0.8785311</v>
      </c>
    </row>
    <row r="1532">
      <c r="A1532" s="19">
        <v>1.0</v>
      </c>
      <c r="B1532" s="25">
        <v>0.8785311</v>
      </c>
    </row>
    <row r="1533">
      <c r="A1533" s="19">
        <v>1.0</v>
      </c>
      <c r="B1533" s="25">
        <v>0.8785311</v>
      </c>
    </row>
    <row r="1534">
      <c r="A1534" s="19">
        <v>1.0</v>
      </c>
      <c r="B1534" s="25">
        <v>0.8785311</v>
      </c>
    </row>
    <row r="1535">
      <c r="A1535" s="19">
        <v>1.0</v>
      </c>
      <c r="B1535" s="25">
        <v>0.8785311</v>
      </c>
    </row>
    <row r="1536">
      <c r="A1536" s="19">
        <v>1.0</v>
      </c>
      <c r="B1536" s="25">
        <v>0.8785311</v>
      </c>
    </row>
    <row r="1537">
      <c r="A1537" s="19">
        <v>1.0</v>
      </c>
      <c r="B1537" s="25">
        <v>0.8785311</v>
      </c>
    </row>
    <row r="1538">
      <c r="A1538" s="19">
        <v>1.0</v>
      </c>
      <c r="B1538" s="25">
        <v>0.8785311</v>
      </c>
    </row>
    <row r="1539">
      <c r="A1539" s="19">
        <v>1.0</v>
      </c>
      <c r="B1539" s="25">
        <v>0.8785311</v>
      </c>
    </row>
    <row r="1540">
      <c r="A1540" s="19">
        <v>1.0</v>
      </c>
      <c r="B1540" s="25">
        <v>0.8785311</v>
      </c>
    </row>
    <row r="1541">
      <c r="A1541" s="19">
        <v>1.0</v>
      </c>
      <c r="B1541" s="25">
        <v>0.8785311</v>
      </c>
    </row>
    <row r="1542">
      <c r="A1542" s="19">
        <v>1.0</v>
      </c>
      <c r="B1542" s="25">
        <v>0.8785311</v>
      </c>
    </row>
    <row r="1543">
      <c r="A1543" s="19">
        <v>1.0</v>
      </c>
      <c r="B1543" s="25">
        <v>0.8785311</v>
      </c>
    </row>
    <row r="1544">
      <c r="A1544" s="19">
        <v>1.0</v>
      </c>
      <c r="B1544" s="25">
        <v>0.8785311</v>
      </c>
    </row>
    <row r="1545">
      <c r="A1545" s="19">
        <v>1.0</v>
      </c>
      <c r="B1545" s="25">
        <v>0.8785311</v>
      </c>
    </row>
    <row r="1546">
      <c r="A1546" s="19">
        <v>1.0</v>
      </c>
      <c r="B1546" s="25">
        <v>0.8785311</v>
      </c>
    </row>
    <row r="1547">
      <c r="A1547" s="19">
        <v>1.0</v>
      </c>
      <c r="B1547" s="25">
        <v>0.8785311</v>
      </c>
    </row>
    <row r="1548">
      <c r="A1548" s="19">
        <v>1.0</v>
      </c>
      <c r="B1548" s="25">
        <v>0.8785311</v>
      </c>
    </row>
    <row r="1549">
      <c r="A1549" s="19">
        <v>1.0</v>
      </c>
      <c r="B1549" s="25">
        <v>0.8785311</v>
      </c>
    </row>
    <row r="1550">
      <c r="A1550" s="19">
        <v>1.0</v>
      </c>
      <c r="B1550" s="25">
        <v>0.8785311</v>
      </c>
    </row>
    <row r="1551">
      <c r="A1551" s="19">
        <v>1.0</v>
      </c>
      <c r="B1551" s="25">
        <v>0.8785311</v>
      </c>
    </row>
    <row r="1552">
      <c r="A1552" s="19">
        <v>1.0</v>
      </c>
      <c r="B1552" s="25">
        <v>0.8783118</v>
      </c>
    </row>
    <row r="1553">
      <c r="A1553" s="19">
        <v>1.0</v>
      </c>
      <c r="B1553" s="25">
        <v>0.8782126</v>
      </c>
    </row>
    <row r="1554">
      <c r="A1554" s="19">
        <v>1.0</v>
      </c>
      <c r="B1554" s="25">
        <v>0.87725985</v>
      </c>
    </row>
    <row r="1555">
      <c r="A1555" s="19">
        <v>1.0</v>
      </c>
      <c r="B1555" s="25">
        <v>0.8768034</v>
      </c>
    </row>
    <row r="1556">
      <c r="A1556" s="19">
        <v>1.0</v>
      </c>
      <c r="B1556" s="25">
        <v>0.8757438</v>
      </c>
    </row>
    <row r="1557">
      <c r="A1557" s="19">
        <v>1.0</v>
      </c>
      <c r="B1557" s="25">
        <v>0.8751406</v>
      </c>
    </row>
    <row r="1558">
      <c r="A1558" s="19">
        <v>1.0</v>
      </c>
      <c r="B1558" s="25">
        <v>0.87508684</v>
      </c>
    </row>
    <row r="1559">
      <c r="A1559" s="19">
        <v>1.0</v>
      </c>
      <c r="B1559" s="25">
        <v>0.8747345</v>
      </c>
    </row>
    <row r="1560">
      <c r="A1560" s="19">
        <v>1.0</v>
      </c>
      <c r="B1560" s="25">
        <v>0.87441915</v>
      </c>
    </row>
    <row r="1561">
      <c r="A1561" s="19">
        <v>1.0</v>
      </c>
      <c r="B1561" s="25">
        <v>0.8742309</v>
      </c>
    </row>
    <row r="1562">
      <c r="A1562" s="19">
        <v>1.0</v>
      </c>
      <c r="B1562" s="25">
        <v>0.8742001</v>
      </c>
    </row>
    <row r="1563">
      <c r="A1563" s="19">
        <v>1.0</v>
      </c>
      <c r="B1563" s="25">
        <v>0.8734896</v>
      </c>
    </row>
    <row r="1564">
      <c r="A1564" s="19">
        <v>1.0</v>
      </c>
      <c r="B1564" s="25">
        <v>0.8723025</v>
      </c>
    </row>
    <row r="1565">
      <c r="A1565" s="19">
        <v>1.0</v>
      </c>
      <c r="B1565" s="25">
        <v>0.87203985</v>
      </c>
    </row>
    <row r="1566">
      <c r="A1566" s="19">
        <v>1.0</v>
      </c>
      <c r="B1566" s="25">
        <v>0.8719143</v>
      </c>
    </row>
    <row r="1567">
      <c r="A1567" s="19">
        <v>1.0</v>
      </c>
      <c r="B1567" s="25">
        <v>0.8716864</v>
      </c>
    </row>
    <row r="1568">
      <c r="A1568" s="19">
        <v>1.0</v>
      </c>
      <c r="B1568" s="25">
        <v>0.8709894</v>
      </c>
    </row>
    <row r="1569">
      <c r="A1569" s="19">
        <v>1.0</v>
      </c>
      <c r="B1569" s="25">
        <v>0.8707388</v>
      </c>
    </row>
    <row r="1570">
      <c r="A1570" s="19">
        <v>1.0</v>
      </c>
      <c r="B1570" s="25">
        <v>0.87003124</v>
      </c>
    </row>
    <row r="1571">
      <c r="A1571" s="19">
        <v>1.0</v>
      </c>
      <c r="B1571" s="25">
        <v>0.86997366</v>
      </c>
    </row>
    <row r="1572">
      <c r="A1572" s="19">
        <v>1.0</v>
      </c>
      <c r="B1572" s="25">
        <v>0.869546</v>
      </c>
    </row>
    <row r="1573">
      <c r="A1573" s="19">
        <v>1.0</v>
      </c>
      <c r="B1573" s="25">
        <v>0.8690043</v>
      </c>
    </row>
    <row r="1574">
      <c r="A1574" s="19">
        <v>1.0</v>
      </c>
      <c r="B1574" s="25">
        <v>0.868388</v>
      </c>
    </row>
    <row r="1575">
      <c r="A1575" s="19">
        <v>1.0</v>
      </c>
      <c r="B1575" s="25">
        <v>0.86805075</v>
      </c>
    </row>
    <row r="1576">
      <c r="A1576" s="19">
        <v>1.0</v>
      </c>
      <c r="B1576" s="25">
        <v>0.86785054</v>
      </c>
    </row>
    <row r="1577">
      <c r="A1577" s="19">
        <v>1.0</v>
      </c>
      <c r="B1577" s="25">
        <v>0.8675106</v>
      </c>
    </row>
    <row r="1578">
      <c r="A1578" s="19">
        <v>1.0</v>
      </c>
      <c r="B1578" s="25">
        <v>0.8672325</v>
      </c>
    </row>
    <row r="1579">
      <c r="A1579" s="19">
        <v>1.0</v>
      </c>
      <c r="B1579" s="25">
        <v>0.8668906</v>
      </c>
    </row>
    <row r="1580">
      <c r="A1580" s="19">
        <v>1.0</v>
      </c>
      <c r="B1580" s="25">
        <v>0.86684835</v>
      </c>
    </row>
    <row r="1581">
      <c r="A1581" s="19">
        <v>1.0</v>
      </c>
      <c r="B1581" s="25">
        <v>0.8667618</v>
      </c>
    </row>
    <row r="1582">
      <c r="A1582" s="19">
        <v>1.0</v>
      </c>
      <c r="B1582" s="25">
        <v>0.86629254</v>
      </c>
    </row>
    <row r="1583">
      <c r="A1583" s="19">
        <v>1.0</v>
      </c>
      <c r="B1583" s="25">
        <v>0.86616755</v>
      </c>
    </row>
    <row r="1584">
      <c r="A1584" s="19">
        <v>1.0</v>
      </c>
      <c r="B1584" s="25">
        <v>0.86606616</v>
      </c>
    </row>
    <row r="1585">
      <c r="A1585" s="19">
        <v>1.0</v>
      </c>
      <c r="B1585" s="25">
        <v>0.8660094</v>
      </c>
    </row>
    <row r="1586">
      <c r="A1586" s="19">
        <v>1.0</v>
      </c>
      <c r="B1586" s="25">
        <v>0.86491853</v>
      </c>
    </row>
    <row r="1587">
      <c r="A1587" s="19">
        <v>1.0</v>
      </c>
      <c r="B1587" s="25">
        <v>0.8647787</v>
      </c>
    </row>
    <row r="1588">
      <c r="A1588" s="19">
        <v>1.0</v>
      </c>
      <c r="B1588" s="25">
        <v>0.8647058</v>
      </c>
    </row>
    <row r="1589">
      <c r="A1589" s="19">
        <v>1.0</v>
      </c>
      <c r="B1589" s="25">
        <v>0.864011</v>
      </c>
    </row>
    <row r="1590">
      <c r="A1590" s="19">
        <v>1.0</v>
      </c>
      <c r="B1590" s="25">
        <v>0.86370754</v>
      </c>
    </row>
    <row r="1591">
      <c r="A1591" s="19">
        <v>1.0</v>
      </c>
      <c r="B1591" s="25">
        <v>0.8627918</v>
      </c>
    </row>
    <row r="1592">
      <c r="A1592" s="19">
        <v>1.0</v>
      </c>
      <c r="B1592" s="25">
        <v>0.8625458</v>
      </c>
    </row>
    <row r="1593">
      <c r="A1593" s="19">
        <v>1.0</v>
      </c>
      <c r="B1593" s="25">
        <v>0.8623506</v>
      </c>
    </row>
    <row r="1594">
      <c r="A1594" s="19">
        <v>1.0</v>
      </c>
      <c r="B1594" s="25">
        <v>0.86197346</v>
      </c>
    </row>
    <row r="1595">
      <c r="A1595" s="19">
        <v>1.0</v>
      </c>
      <c r="B1595" s="25">
        <v>0.8615323</v>
      </c>
    </row>
    <row r="1596">
      <c r="A1596" s="19">
        <v>1.0</v>
      </c>
      <c r="B1596" s="25">
        <v>0.8614997</v>
      </c>
    </row>
    <row r="1597">
      <c r="A1597" s="19">
        <v>1.0</v>
      </c>
      <c r="B1597" s="25">
        <v>0.8606264</v>
      </c>
    </row>
    <row r="1598">
      <c r="A1598" s="19">
        <v>1.0</v>
      </c>
      <c r="B1598" s="25">
        <v>0.8606264</v>
      </c>
    </row>
    <row r="1599">
      <c r="A1599" s="19">
        <v>1.0</v>
      </c>
      <c r="B1599" s="25">
        <v>0.8606264</v>
      </c>
    </row>
    <row r="1600">
      <c r="A1600" s="19">
        <v>1.0</v>
      </c>
      <c r="B1600" s="25">
        <v>0.8606264</v>
      </c>
    </row>
    <row r="1601">
      <c r="A1601" s="19">
        <v>1.0</v>
      </c>
      <c r="B1601" s="25">
        <v>0.8606264</v>
      </c>
    </row>
    <row r="1602">
      <c r="A1602" s="19">
        <v>1.0</v>
      </c>
      <c r="B1602" s="25">
        <v>0.8606264</v>
      </c>
    </row>
    <row r="1603">
      <c r="A1603" s="19">
        <v>1.0</v>
      </c>
      <c r="B1603" s="25">
        <v>0.8606264</v>
      </c>
    </row>
    <row r="1604">
      <c r="A1604" s="19">
        <v>1.0</v>
      </c>
      <c r="B1604" s="25">
        <v>0.8606264</v>
      </c>
    </row>
    <row r="1605">
      <c r="A1605" s="19">
        <v>1.0</v>
      </c>
      <c r="B1605" s="25">
        <v>0.8606264</v>
      </c>
    </row>
    <row r="1606">
      <c r="A1606" s="19">
        <v>1.0</v>
      </c>
      <c r="B1606" s="25">
        <v>0.8606264</v>
      </c>
    </row>
    <row r="1607">
      <c r="A1607" s="19">
        <v>1.0</v>
      </c>
      <c r="B1607" s="25">
        <v>0.8606264</v>
      </c>
    </row>
    <row r="1608">
      <c r="A1608" s="19">
        <v>1.0</v>
      </c>
      <c r="B1608" s="25">
        <v>0.8606264</v>
      </c>
    </row>
    <row r="1609">
      <c r="A1609" s="19">
        <v>1.0</v>
      </c>
      <c r="B1609" s="25">
        <v>0.8606264</v>
      </c>
    </row>
    <row r="1610">
      <c r="A1610" s="19">
        <v>1.0</v>
      </c>
      <c r="B1610" s="25">
        <v>0.8606264</v>
      </c>
    </row>
    <row r="1611">
      <c r="A1611" s="19">
        <v>1.0</v>
      </c>
      <c r="B1611" s="25">
        <v>0.8606264</v>
      </c>
    </row>
    <row r="1612">
      <c r="A1612" s="19">
        <v>1.0</v>
      </c>
      <c r="B1612" s="25">
        <v>0.8606264</v>
      </c>
    </row>
    <row r="1613">
      <c r="A1613" s="19">
        <v>1.0</v>
      </c>
      <c r="B1613" s="25">
        <v>0.8606264</v>
      </c>
    </row>
    <row r="1614">
      <c r="A1614" s="19">
        <v>1.0</v>
      </c>
      <c r="B1614" s="25">
        <v>0.8606264</v>
      </c>
    </row>
    <row r="1615">
      <c r="A1615" s="19">
        <v>1.0</v>
      </c>
      <c r="B1615" s="25">
        <v>0.8606264</v>
      </c>
    </row>
    <row r="1616">
      <c r="A1616" s="19">
        <v>1.0</v>
      </c>
      <c r="B1616" s="25">
        <v>0.8606264</v>
      </c>
    </row>
    <row r="1617">
      <c r="A1617" s="19">
        <v>1.0</v>
      </c>
      <c r="B1617" s="25">
        <v>0.8606264</v>
      </c>
    </row>
    <row r="1618">
      <c r="A1618" s="19">
        <v>1.0</v>
      </c>
      <c r="B1618" s="25">
        <v>0.8606264</v>
      </c>
    </row>
    <row r="1619">
      <c r="A1619" s="19">
        <v>1.0</v>
      </c>
      <c r="B1619" s="25">
        <v>0.8606264</v>
      </c>
    </row>
    <row r="1620">
      <c r="A1620" s="19">
        <v>1.0</v>
      </c>
      <c r="B1620" s="25">
        <v>0.8606264</v>
      </c>
    </row>
    <row r="1621">
      <c r="A1621" s="19">
        <v>1.0</v>
      </c>
      <c r="B1621" s="25">
        <v>0.8606264</v>
      </c>
    </row>
    <row r="1622">
      <c r="A1622" s="19">
        <v>1.0</v>
      </c>
      <c r="B1622" s="25">
        <v>0.8606264</v>
      </c>
    </row>
    <row r="1623">
      <c r="A1623" s="19">
        <v>1.0</v>
      </c>
      <c r="B1623" s="25">
        <v>0.8606264</v>
      </c>
    </row>
    <row r="1624">
      <c r="A1624" s="19">
        <v>1.0</v>
      </c>
      <c r="B1624" s="25">
        <v>0.8606264</v>
      </c>
    </row>
    <row r="1625">
      <c r="A1625" s="19">
        <v>1.0</v>
      </c>
      <c r="B1625" s="25">
        <v>0.8606264</v>
      </c>
    </row>
    <row r="1626">
      <c r="A1626" s="19">
        <v>1.0</v>
      </c>
      <c r="B1626" s="25">
        <v>0.8606264</v>
      </c>
    </row>
    <row r="1627">
      <c r="A1627" s="19">
        <v>1.0</v>
      </c>
      <c r="B1627" s="25">
        <v>0.8606264</v>
      </c>
    </row>
    <row r="1628">
      <c r="A1628" s="19">
        <v>1.0</v>
      </c>
      <c r="B1628" s="25">
        <v>0.8606264</v>
      </c>
    </row>
    <row r="1629">
      <c r="A1629" s="19">
        <v>1.0</v>
      </c>
      <c r="B1629" s="25">
        <v>0.8606264</v>
      </c>
    </row>
    <row r="1630">
      <c r="A1630" s="19">
        <v>1.0</v>
      </c>
      <c r="B1630" s="25">
        <v>0.8606264</v>
      </c>
    </row>
    <row r="1631">
      <c r="A1631" s="19">
        <v>1.0</v>
      </c>
      <c r="B1631" s="25">
        <v>0.8606264</v>
      </c>
    </row>
    <row r="1632">
      <c r="A1632" s="19">
        <v>1.0</v>
      </c>
      <c r="B1632" s="25">
        <v>0.8606264</v>
      </c>
    </row>
    <row r="1633">
      <c r="A1633" s="19">
        <v>1.0</v>
      </c>
      <c r="B1633" s="25">
        <v>0.8606264</v>
      </c>
    </row>
    <row r="1634">
      <c r="A1634" s="19">
        <v>1.0</v>
      </c>
      <c r="B1634" s="25">
        <v>0.8606264</v>
      </c>
    </row>
    <row r="1635">
      <c r="A1635" s="19">
        <v>1.0</v>
      </c>
      <c r="B1635" s="25">
        <v>0.8606264</v>
      </c>
    </row>
    <row r="1636">
      <c r="A1636" s="19">
        <v>1.0</v>
      </c>
      <c r="B1636" s="25">
        <v>0.8606264</v>
      </c>
    </row>
    <row r="1637">
      <c r="A1637" s="19">
        <v>1.0</v>
      </c>
      <c r="B1637" s="25">
        <v>0.8606264</v>
      </c>
    </row>
    <row r="1638">
      <c r="A1638" s="19">
        <v>1.0</v>
      </c>
      <c r="B1638" s="25">
        <v>0.8606264</v>
      </c>
    </row>
    <row r="1639">
      <c r="A1639" s="19">
        <v>1.0</v>
      </c>
      <c r="B1639" s="25">
        <v>0.8606264</v>
      </c>
    </row>
    <row r="1640">
      <c r="A1640" s="19">
        <v>1.0</v>
      </c>
      <c r="B1640" s="25">
        <v>0.8606264</v>
      </c>
    </row>
    <row r="1641">
      <c r="A1641" s="19">
        <v>1.0</v>
      </c>
      <c r="B1641" s="25">
        <v>0.8606264</v>
      </c>
    </row>
    <row r="1642">
      <c r="A1642" s="19">
        <v>1.0</v>
      </c>
      <c r="B1642" s="25">
        <v>0.8606264</v>
      </c>
    </row>
    <row r="1643">
      <c r="A1643" s="19">
        <v>1.0</v>
      </c>
      <c r="B1643" s="25">
        <v>0.8606264</v>
      </c>
    </row>
    <row r="1644">
      <c r="A1644" s="19">
        <v>1.0</v>
      </c>
      <c r="B1644" s="25">
        <v>0.8606264</v>
      </c>
    </row>
    <row r="1645">
      <c r="A1645" s="19">
        <v>1.0</v>
      </c>
      <c r="B1645" s="25">
        <v>0.8606264</v>
      </c>
    </row>
    <row r="1646">
      <c r="A1646" s="19">
        <v>1.0</v>
      </c>
      <c r="B1646" s="25">
        <v>0.8606264</v>
      </c>
    </row>
    <row r="1647">
      <c r="A1647" s="19">
        <v>1.0</v>
      </c>
      <c r="B1647" s="25">
        <v>0.8606264</v>
      </c>
    </row>
    <row r="1648">
      <c r="A1648" s="19">
        <v>1.0</v>
      </c>
      <c r="B1648" s="25">
        <v>0.8606264</v>
      </c>
    </row>
    <row r="1649">
      <c r="A1649" s="19">
        <v>1.0</v>
      </c>
      <c r="B1649" s="25">
        <v>0.8606264</v>
      </c>
    </row>
    <row r="1650">
      <c r="A1650" s="19">
        <v>1.0</v>
      </c>
      <c r="B1650" s="25">
        <v>0.8606264</v>
      </c>
    </row>
    <row r="1651">
      <c r="A1651" s="19">
        <v>1.0</v>
      </c>
      <c r="B1651" s="25">
        <v>0.8606264</v>
      </c>
    </row>
    <row r="1652">
      <c r="A1652" s="19">
        <v>1.0</v>
      </c>
      <c r="B1652" s="25">
        <v>0.8606264</v>
      </c>
    </row>
    <row r="1653">
      <c r="A1653" s="19">
        <v>1.0</v>
      </c>
      <c r="B1653" s="25">
        <v>0.8606264</v>
      </c>
    </row>
    <row r="1654">
      <c r="A1654" s="19">
        <v>1.0</v>
      </c>
      <c r="B1654" s="25">
        <v>0.8606264</v>
      </c>
    </row>
    <row r="1655">
      <c r="A1655" s="19">
        <v>1.0</v>
      </c>
      <c r="B1655" s="25">
        <v>0.8606264</v>
      </c>
    </row>
    <row r="1656">
      <c r="A1656" s="19">
        <v>1.0</v>
      </c>
      <c r="B1656" s="25">
        <v>0.8606264</v>
      </c>
    </row>
    <row r="1657">
      <c r="A1657" s="19">
        <v>1.0</v>
      </c>
      <c r="B1657" s="25">
        <v>0.8606264</v>
      </c>
    </row>
    <row r="1658">
      <c r="A1658" s="19">
        <v>1.0</v>
      </c>
      <c r="B1658" s="25">
        <v>0.8606264</v>
      </c>
    </row>
    <row r="1659">
      <c r="A1659" s="19">
        <v>1.0</v>
      </c>
      <c r="B1659" s="25">
        <v>0.8606264</v>
      </c>
    </row>
    <row r="1660">
      <c r="A1660" s="19">
        <v>1.0</v>
      </c>
      <c r="B1660" s="25">
        <v>0.8606264</v>
      </c>
    </row>
    <row r="1661">
      <c r="A1661" s="19">
        <v>1.0</v>
      </c>
      <c r="B1661" s="25">
        <v>0.8606264</v>
      </c>
    </row>
    <row r="1662">
      <c r="A1662" s="19">
        <v>1.0</v>
      </c>
      <c r="B1662" s="25">
        <v>0.8606264</v>
      </c>
    </row>
    <row r="1663">
      <c r="A1663" s="19">
        <v>1.0</v>
      </c>
      <c r="B1663" s="25">
        <v>0.8606264</v>
      </c>
    </row>
    <row r="1664">
      <c r="A1664" s="19">
        <v>1.0</v>
      </c>
      <c r="B1664" s="25">
        <v>0.8606264</v>
      </c>
    </row>
    <row r="1665">
      <c r="A1665" s="19">
        <v>1.0</v>
      </c>
      <c r="B1665" s="25">
        <v>0.8606264</v>
      </c>
    </row>
    <row r="1666">
      <c r="A1666" s="19">
        <v>1.0</v>
      </c>
      <c r="B1666" s="25">
        <v>0.8606264</v>
      </c>
    </row>
    <row r="1667">
      <c r="A1667" s="19">
        <v>1.0</v>
      </c>
      <c r="B1667" s="25">
        <v>0.8606264</v>
      </c>
    </row>
    <row r="1668">
      <c r="A1668" s="19">
        <v>1.0</v>
      </c>
      <c r="B1668" s="25">
        <v>0.8606264</v>
      </c>
    </row>
    <row r="1669">
      <c r="A1669" s="19">
        <v>1.0</v>
      </c>
      <c r="B1669" s="25">
        <v>0.8606264</v>
      </c>
    </row>
    <row r="1670">
      <c r="A1670" s="19">
        <v>1.0</v>
      </c>
      <c r="B1670" s="25">
        <v>0.8606264</v>
      </c>
    </row>
    <row r="1671">
      <c r="A1671" s="19">
        <v>1.0</v>
      </c>
      <c r="B1671" s="25">
        <v>0.8606264</v>
      </c>
    </row>
    <row r="1672">
      <c r="A1672" s="19">
        <v>1.0</v>
      </c>
      <c r="B1672" s="25">
        <v>0.8606264</v>
      </c>
    </row>
    <row r="1673">
      <c r="A1673" s="19">
        <v>1.0</v>
      </c>
      <c r="B1673" s="25">
        <v>0.8606264</v>
      </c>
    </row>
    <row r="1674">
      <c r="A1674" s="19">
        <v>1.0</v>
      </c>
      <c r="B1674" s="25">
        <v>0.8606264</v>
      </c>
    </row>
    <row r="1675">
      <c r="A1675" s="19">
        <v>1.0</v>
      </c>
      <c r="B1675" s="25">
        <v>0.8606264</v>
      </c>
    </row>
    <row r="1676">
      <c r="A1676" s="19">
        <v>1.0</v>
      </c>
      <c r="B1676" s="25">
        <v>0.8606264</v>
      </c>
    </row>
    <row r="1677">
      <c r="A1677" s="19">
        <v>1.0</v>
      </c>
      <c r="B1677" s="25">
        <v>0.8606264</v>
      </c>
    </row>
    <row r="1678">
      <c r="A1678" s="19">
        <v>1.0</v>
      </c>
      <c r="B1678" s="25">
        <v>0.8606264</v>
      </c>
    </row>
    <row r="1679">
      <c r="A1679" s="19">
        <v>1.0</v>
      </c>
      <c r="B1679" s="25">
        <v>0.8606264</v>
      </c>
    </row>
    <row r="1680">
      <c r="A1680" s="19">
        <v>1.0</v>
      </c>
      <c r="B1680" s="25">
        <v>0.8606264</v>
      </c>
    </row>
    <row r="1681">
      <c r="A1681" s="19">
        <v>1.0</v>
      </c>
      <c r="B1681" s="25">
        <v>0.8606264</v>
      </c>
    </row>
    <row r="1682">
      <c r="A1682" s="19">
        <v>1.0</v>
      </c>
      <c r="B1682" s="25">
        <v>0.8606264</v>
      </c>
    </row>
    <row r="1683">
      <c r="A1683" s="19">
        <v>1.0</v>
      </c>
      <c r="B1683" s="25">
        <v>0.8606264</v>
      </c>
    </row>
    <row r="1684">
      <c r="A1684" s="19">
        <v>1.0</v>
      </c>
      <c r="B1684" s="25">
        <v>0.8606264</v>
      </c>
    </row>
    <row r="1685">
      <c r="A1685" s="19">
        <v>1.0</v>
      </c>
      <c r="B1685" s="25">
        <v>0.8606264</v>
      </c>
    </row>
    <row r="1686">
      <c r="A1686" s="19">
        <v>1.0</v>
      </c>
      <c r="B1686" s="25">
        <v>0.8606264</v>
      </c>
    </row>
    <row r="1687">
      <c r="A1687" s="19">
        <v>1.0</v>
      </c>
      <c r="B1687" s="25">
        <v>0.8606264</v>
      </c>
    </row>
    <row r="1688">
      <c r="A1688" s="19">
        <v>1.0</v>
      </c>
      <c r="B1688" s="25">
        <v>0.8606264</v>
      </c>
    </row>
    <row r="1689">
      <c r="A1689" s="19">
        <v>1.0</v>
      </c>
      <c r="B1689" s="25">
        <v>0.8606264</v>
      </c>
    </row>
    <row r="1690">
      <c r="A1690" s="19">
        <v>1.0</v>
      </c>
      <c r="B1690" s="25">
        <v>0.8606264</v>
      </c>
    </row>
    <row r="1691">
      <c r="A1691" s="19">
        <v>1.0</v>
      </c>
      <c r="B1691" s="25">
        <v>0.8606264</v>
      </c>
    </row>
    <row r="1692">
      <c r="A1692" s="19">
        <v>1.0</v>
      </c>
      <c r="B1692" s="25">
        <v>0.8606264</v>
      </c>
    </row>
    <row r="1693">
      <c r="A1693" s="19">
        <v>1.0</v>
      </c>
      <c r="B1693" s="25">
        <v>0.8606264</v>
      </c>
    </row>
    <row r="1694">
      <c r="A1694" s="19">
        <v>1.0</v>
      </c>
      <c r="B1694" s="25">
        <v>0.8605109</v>
      </c>
    </row>
    <row r="1695">
      <c r="A1695" s="19">
        <v>1.0</v>
      </c>
      <c r="B1695" s="25">
        <v>0.860452</v>
      </c>
    </row>
    <row r="1696">
      <c r="A1696" s="19">
        <v>1.0</v>
      </c>
      <c r="B1696" s="25">
        <v>0.86029017</v>
      </c>
    </row>
    <row r="1697">
      <c r="A1697" s="19">
        <v>1.0</v>
      </c>
      <c r="B1697" s="25">
        <v>0.86018175</v>
      </c>
    </row>
    <row r="1698">
      <c r="A1698" s="19">
        <v>1.0</v>
      </c>
      <c r="B1698" s="25">
        <v>0.8601786</v>
      </c>
    </row>
    <row r="1699">
      <c r="A1699" s="19">
        <v>1.0</v>
      </c>
      <c r="B1699" s="25">
        <v>0.8600376</v>
      </c>
    </row>
    <row r="1700">
      <c r="A1700" s="19">
        <v>1.0</v>
      </c>
      <c r="B1700" s="25">
        <v>0.85987216</v>
      </c>
    </row>
    <row r="1701">
      <c r="A1701" s="19">
        <v>1.0</v>
      </c>
      <c r="B1701" s="25">
        <v>0.85941356</v>
      </c>
    </row>
    <row r="1702">
      <c r="A1702" s="19">
        <v>1.0</v>
      </c>
      <c r="B1702" s="25">
        <v>0.8592453</v>
      </c>
    </row>
    <row r="1703">
      <c r="A1703" s="19">
        <v>1.0</v>
      </c>
      <c r="B1703" s="25">
        <v>0.85909605</v>
      </c>
    </row>
    <row r="1704">
      <c r="A1704" s="19">
        <v>1.0</v>
      </c>
      <c r="B1704" s="25">
        <v>0.8589239</v>
      </c>
    </row>
    <row r="1705">
      <c r="A1705" s="19">
        <v>1.0</v>
      </c>
      <c r="B1705" s="25">
        <v>0.858492</v>
      </c>
    </row>
    <row r="1706">
      <c r="A1706" s="19">
        <v>1.0</v>
      </c>
      <c r="B1706" s="25">
        <v>0.8580678</v>
      </c>
    </row>
    <row r="1707">
      <c r="A1707" s="19">
        <v>1.0</v>
      </c>
      <c r="B1707" s="25">
        <v>0.8577619</v>
      </c>
    </row>
    <row r="1708">
      <c r="A1708" s="19">
        <v>1.0</v>
      </c>
      <c r="B1708" s="25">
        <v>0.8577334</v>
      </c>
    </row>
    <row r="1709">
      <c r="A1709" s="19">
        <v>1.0</v>
      </c>
      <c r="B1709" s="25">
        <v>0.8575708</v>
      </c>
    </row>
    <row r="1710">
      <c r="A1710" s="19">
        <v>1.0</v>
      </c>
      <c r="B1710" s="25">
        <v>0.8574718</v>
      </c>
    </row>
    <row r="1711">
      <c r="A1711" s="19">
        <v>1.0</v>
      </c>
      <c r="B1711" s="25">
        <v>0.8574302</v>
      </c>
    </row>
    <row r="1712">
      <c r="A1712" s="19">
        <v>1.0</v>
      </c>
      <c r="B1712" s="25">
        <v>0.8570179</v>
      </c>
    </row>
    <row r="1713">
      <c r="A1713" s="19">
        <v>1.0</v>
      </c>
      <c r="B1713" s="25">
        <v>0.8569858</v>
      </c>
    </row>
    <row r="1714">
      <c r="A1714" s="19">
        <v>1.0</v>
      </c>
      <c r="B1714" s="25">
        <v>0.8569424</v>
      </c>
    </row>
    <row r="1715">
      <c r="A1715" s="19">
        <v>1.0</v>
      </c>
      <c r="B1715" s="25">
        <v>0.8569424</v>
      </c>
    </row>
    <row r="1716">
      <c r="A1716" s="19">
        <v>1.0</v>
      </c>
      <c r="B1716" s="25">
        <v>0.856908</v>
      </c>
    </row>
    <row r="1717">
      <c r="A1717" s="19">
        <v>1.0</v>
      </c>
      <c r="B1717" s="25">
        <v>0.8569072</v>
      </c>
    </row>
    <row r="1718">
      <c r="A1718" s="19">
        <v>1.0</v>
      </c>
      <c r="B1718" s="25">
        <v>0.8566953</v>
      </c>
    </row>
    <row r="1719">
      <c r="A1719" s="19">
        <v>1.0</v>
      </c>
      <c r="B1719" s="25">
        <v>0.85653543</v>
      </c>
    </row>
    <row r="1720">
      <c r="A1720" s="19">
        <v>1.0</v>
      </c>
      <c r="B1720" s="25">
        <v>0.8563155</v>
      </c>
    </row>
    <row r="1721">
      <c r="A1721" s="19">
        <v>1.0</v>
      </c>
      <c r="B1721" s="25">
        <v>0.85609096</v>
      </c>
    </row>
    <row r="1722">
      <c r="A1722" s="19">
        <v>1.0</v>
      </c>
      <c r="B1722" s="25">
        <v>0.85595065</v>
      </c>
    </row>
    <row r="1723">
      <c r="A1723" s="19">
        <v>1.0</v>
      </c>
      <c r="B1723" s="25">
        <v>0.8559307</v>
      </c>
    </row>
    <row r="1724">
      <c r="A1724" s="19">
        <v>1.0</v>
      </c>
      <c r="B1724" s="25">
        <v>0.8559246</v>
      </c>
    </row>
    <row r="1725">
      <c r="A1725" s="19">
        <v>1.0</v>
      </c>
      <c r="B1725" s="25">
        <v>0.8558279</v>
      </c>
    </row>
    <row r="1726">
      <c r="A1726" s="19">
        <v>1.0</v>
      </c>
      <c r="B1726" s="25">
        <v>0.855822</v>
      </c>
    </row>
    <row r="1727">
      <c r="A1727" s="19">
        <v>1.0</v>
      </c>
      <c r="B1727" s="25">
        <v>0.8557336</v>
      </c>
    </row>
    <row r="1728">
      <c r="A1728" s="19">
        <v>1.0</v>
      </c>
      <c r="B1728" s="25">
        <v>0.8554899</v>
      </c>
    </row>
    <row r="1729">
      <c r="A1729" s="19">
        <v>1.0</v>
      </c>
      <c r="B1729" s="25">
        <v>0.8552855</v>
      </c>
    </row>
    <row r="1730">
      <c r="A1730" s="19">
        <v>1.0</v>
      </c>
      <c r="B1730" s="25">
        <v>0.8552769</v>
      </c>
    </row>
    <row r="1731">
      <c r="A1731" s="19">
        <v>1.0</v>
      </c>
      <c r="B1731" s="25">
        <v>0.8550283</v>
      </c>
    </row>
    <row r="1732">
      <c r="A1732" s="19">
        <v>1.0</v>
      </c>
      <c r="B1732" s="25">
        <v>0.8550253</v>
      </c>
    </row>
    <row r="1733">
      <c r="A1733" s="19">
        <v>1.0</v>
      </c>
      <c r="B1733" s="25">
        <v>0.8549008</v>
      </c>
    </row>
    <row r="1734">
      <c r="A1734" s="19">
        <v>1.0</v>
      </c>
      <c r="B1734" s="25">
        <v>0.8546407</v>
      </c>
    </row>
    <row r="1735">
      <c r="A1735" s="19">
        <v>1.0</v>
      </c>
      <c r="B1735" s="25">
        <v>0.85462964</v>
      </c>
    </row>
    <row r="1736">
      <c r="A1736" s="19">
        <v>1.0</v>
      </c>
      <c r="B1736" s="25">
        <v>0.85457414</v>
      </c>
    </row>
    <row r="1737">
      <c r="A1737" s="19">
        <v>1.0</v>
      </c>
      <c r="B1737" s="25">
        <v>0.8545135</v>
      </c>
    </row>
    <row r="1738">
      <c r="A1738" s="19">
        <v>1.0</v>
      </c>
      <c r="B1738" s="25">
        <v>0.85444266</v>
      </c>
    </row>
    <row r="1739">
      <c r="A1739" s="19">
        <v>1.0</v>
      </c>
      <c r="B1739" s="25">
        <v>0.85435784</v>
      </c>
    </row>
    <row r="1740">
      <c r="A1740" s="19">
        <v>1.0</v>
      </c>
      <c r="B1740" s="25">
        <v>0.8542302</v>
      </c>
    </row>
    <row r="1741">
      <c r="A1741" s="19">
        <v>1.0</v>
      </c>
      <c r="B1741" s="25">
        <v>0.8540634</v>
      </c>
    </row>
    <row r="1742">
      <c r="A1742" s="19">
        <v>1.0</v>
      </c>
      <c r="B1742" s="25">
        <v>0.85371214</v>
      </c>
    </row>
    <row r="1743">
      <c r="A1743" s="19">
        <v>1.0</v>
      </c>
      <c r="B1743" s="25">
        <v>0.8534879</v>
      </c>
    </row>
    <row r="1744">
      <c r="A1744" s="19">
        <v>1.0</v>
      </c>
      <c r="B1744" s="25">
        <v>0.8529894</v>
      </c>
    </row>
    <row r="1745">
      <c r="A1745" s="19">
        <v>1.0</v>
      </c>
      <c r="B1745" s="25">
        <v>0.8528188</v>
      </c>
    </row>
    <row r="1746">
      <c r="A1746" s="19">
        <v>1.0</v>
      </c>
      <c r="B1746" s="25">
        <v>0.8527217</v>
      </c>
    </row>
    <row r="1747">
      <c r="A1747" s="19">
        <v>1.0</v>
      </c>
      <c r="B1747" s="25">
        <v>0.85253245</v>
      </c>
    </row>
    <row r="1748">
      <c r="A1748" s="19">
        <v>1.0</v>
      </c>
      <c r="B1748" s="25">
        <v>0.8522812</v>
      </c>
    </row>
    <row r="1749">
      <c r="A1749" s="19">
        <v>1.0</v>
      </c>
      <c r="B1749" s="25">
        <v>0.85212106</v>
      </c>
    </row>
    <row r="1750">
      <c r="A1750" s="19">
        <v>1.0</v>
      </c>
      <c r="B1750" s="25">
        <v>0.8520256</v>
      </c>
    </row>
    <row r="1751">
      <c r="A1751" s="19">
        <v>1.0</v>
      </c>
      <c r="B1751" s="25">
        <v>0.8519648</v>
      </c>
    </row>
    <row r="1752">
      <c r="A1752" s="19">
        <v>1.0</v>
      </c>
      <c r="B1752" s="25">
        <v>0.85195917</v>
      </c>
    </row>
    <row r="1753">
      <c r="A1753" s="19">
        <v>1.0</v>
      </c>
      <c r="B1753" s="25">
        <v>0.85185903</v>
      </c>
    </row>
    <row r="1754">
      <c r="A1754" s="19">
        <v>1.0</v>
      </c>
      <c r="B1754" s="25">
        <v>0.85153246</v>
      </c>
    </row>
    <row r="1755">
      <c r="A1755" s="19">
        <v>1.0</v>
      </c>
      <c r="B1755" s="25">
        <v>0.8514375</v>
      </c>
    </row>
    <row r="1756">
      <c r="A1756" s="19">
        <v>1.0</v>
      </c>
      <c r="B1756" s="25">
        <v>0.8514096</v>
      </c>
    </row>
    <row r="1757">
      <c r="A1757" s="19">
        <v>1.0</v>
      </c>
      <c r="B1757" s="25">
        <v>0.8513829</v>
      </c>
    </row>
    <row r="1758">
      <c r="A1758" s="19">
        <v>1.0</v>
      </c>
      <c r="B1758" s="25">
        <v>0.85134584</v>
      </c>
    </row>
    <row r="1759">
      <c r="A1759" s="19">
        <v>1.0</v>
      </c>
      <c r="B1759" s="25">
        <v>0.8512004</v>
      </c>
    </row>
    <row r="1760">
      <c r="A1760" s="19">
        <v>1.0</v>
      </c>
      <c r="B1760" s="25">
        <v>0.8511224</v>
      </c>
    </row>
    <row r="1761">
      <c r="A1761" s="19">
        <v>1.0</v>
      </c>
      <c r="B1761" s="25">
        <v>0.8508937</v>
      </c>
    </row>
    <row r="1762">
      <c r="A1762" s="19">
        <v>1.0</v>
      </c>
      <c r="B1762" s="25">
        <v>0.8507547</v>
      </c>
    </row>
    <row r="1763">
      <c r="A1763" s="19">
        <v>1.0</v>
      </c>
      <c r="B1763" s="25">
        <v>0.8506905</v>
      </c>
    </row>
    <row r="1764">
      <c r="A1764" s="19">
        <v>1.0</v>
      </c>
      <c r="B1764" s="25">
        <v>0.8505315</v>
      </c>
    </row>
    <row r="1765">
      <c r="A1765" s="19">
        <v>1.0</v>
      </c>
      <c r="B1765" s="25">
        <v>0.8503872</v>
      </c>
    </row>
    <row r="1766">
      <c r="A1766" s="19">
        <v>1.0</v>
      </c>
      <c r="B1766" s="25">
        <v>0.8502632</v>
      </c>
    </row>
    <row r="1767">
      <c r="A1767" s="19">
        <v>1.0</v>
      </c>
      <c r="B1767" s="25">
        <v>0.85010403</v>
      </c>
    </row>
    <row r="1768">
      <c r="A1768" s="19">
        <v>1.0</v>
      </c>
      <c r="B1768" s="25">
        <v>0.84988904</v>
      </c>
    </row>
    <row r="1769">
      <c r="A1769" s="19">
        <v>1.0</v>
      </c>
      <c r="B1769" s="25">
        <v>0.8496402</v>
      </c>
    </row>
    <row r="1770">
      <c r="A1770" s="19">
        <v>1.0</v>
      </c>
      <c r="B1770" s="25">
        <v>0.8495001</v>
      </c>
    </row>
    <row r="1771">
      <c r="A1771" s="19">
        <v>1.0</v>
      </c>
      <c r="B1771" s="25">
        <v>0.8494313</v>
      </c>
    </row>
    <row r="1772">
      <c r="A1772" s="19">
        <v>1.0</v>
      </c>
      <c r="B1772" s="25">
        <v>0.8494133</v>
      </c>
    </row>
    <row r="1773">
      <c r="A1773" s="19">
        <v>1.0</v>
      </c>
      <c r="B1773" s="25">
        <v>0.8492652</v>
      </c>
    </row>
    <row r="1774">
      <c r="A1774" s="19">
        <v>1.0</v>
      </c>
      <c r="B1774" s="25">
        <v>0.84914005</v>
      </c>
    </row>
    <row r="1775">
      <c r="A1775" s="19">
        <v>1.0</v>
      </c>
      <c r="B1775" s="25">
        <v>0.84911174</v>
      </c>
    </row>
    <row r="1776">
      <c r="A1776" s="19">
        <v>1.0</v>
      </c>
      <c r="B1776" s="25">
        <v>0.8490489</v>
      </c>
    </row>
    <row r="1777">
      <c r="A1777" s="19">
        <v>1.0</v>
      </c>
      <c r="B1777" s="25">
        <v>0.84886825</v>
      </c>
    </row>
    <row r="1778">
      <c r="A1778" s="19">
        <v>1.0</v>
      </c>
      <c r="B1778" s="25">
        <v>0.84879535</v>
      </c>
    </row>
    <row r="1779">
      <c r="A1779" s="19">
        <v>1.0</v>
      </c>
      <c r="B1779" s="25">
        <v>0.84859747</v>
      </c>
    </row>
    <row r="1780">
      <c r="A1780" s="19">
        <v>1.0</v>
      </c>
      <c r="B1780" s="25">
        <v>0.8483659</v>
      </c>
    </row>
    <row r="1781">
      <c r="A1781" s="19">
        <v>1.0</v>
      </c>
      <c r="B1781" s="25">
        <v>0.8479045</v>
      </c>
    </row>
    <row r="1782">
      <c r="A1782" s="19">
        <v>1.0</v>
      </c>
      <c r="B1782" s="25">
        <v>0.84771246</v>
      </c>
    </row>
    <row r="1783">
      <c r="A1783" s="19">
        <v>1.0</v>
      </c>
      <c r="B1783" s="25">
        <v>0.84750646</v>
      </c>
    </row>
    <row r="1784">
      <c r="A1784" s="19">
        <v>1.0</v>
      </c>
      <c r="B1784" s="25">
        <v>0.84744364</v>
      </c>
    </row>
    <row r="1785">
      <c r="A1785" s="19">
        <v>1.0</v>
      </c>
      <c r="B1785" s="25">
        <v>0.84740996</v>
      </c>
    </row>
    <row r="1786">
      <c r="A1786" s="19">
        <v>1.0</v>
      </c>
      <c r="B1786" s="25">
        <v>0.84737974</v>
      </c>
    </row>
    <row r="1787">
      <c r="A1787" s="19">
        <v>1.0</v>
      </c>
      <c r="B1787" s="25">
        <v>0.8471424</v>
      </c>
    </row>
    <row r="1788">
      <c r="A1788" s="19">
        <v>1.0</v>
      </c>
      <c r="B1788" s="25">
        <v>0.8471414</v>
      </c>
    </row>
    <row r="1789">
      <c r="A1789" s="19">
        <v>1.0</v>
      </c>
      <c r="B1789" s="25">
        <v>0.8471401</v>
      </c>
    </row>
    <row r="1790">
      <c r="A1790" s="19">
        <v>1.0</v>
      </c>
      <c r="B1790" s="25">
        <v>0.84712046</v>
      </c>
    </row>
    <row r="1791">
      <c r="A1791" s="19">
        <v>1.0</v>
      </c>
      <c r="B1791" s="25">
        <v>0.8468056</v>
      </c>
    </row>
    <row r="1792">
      <c r="A1792" s="19">
        <v>1.0</v>
      </c>
      <c r="B1792" s="25">
        <v>0.8466269</v>
      </c>
    </row>
    <row r="1793">
      <c r="A1793" s="19">
        <v>1.0</v>
      </c>
      <c r="B1793" s="25">
        <v>0.84635335</v>
      </c>
    </row>
    <row r="1794">
      <c r="A1794" s="19">
        <v>1.0</v>
      </c>
      <c r="B1794" s="25">
        <v>0.8462151</v>
      </c>
    </row>
    <row r="1795">
      <c r="A1795" s="19">
        <v>1.0</v>
      </c>
      <c r="B1795" s="25">
        <v>0.8460583</v>
      </c>
    </row>
    <row r="1796">
      <c r="A1796" s="19">
        <v>1.0</v>
      </c>
      <c r="B1796" s="25">
        <v>0.84604704</v>
      </c>
    </row>
    <row r="1797">
      <c r="A1797" s="19">
        <v>1.0</v>
      </c>
      <c r="B1797" s="25">
        <v>0.8457248</v>
      </c>
    </row>
    <row r="1798">
      <c r="A1798" s="19">
        <v>1.0</v>
      </c>
      <c r="B1798" s="25">
        <v>0.84569776</v>
      </c>
    </row>
    <row r="1799">
      <c r="A1799" s="19">
        <v>1.0</v>
      </c>
      <c r="B1799" s="25">
        <v>0.8456553</v>
      </c>
    </row>
    <row r="1800">
      <c r="A1800" s="19">
        <v>1.0</v>
      </c>
      <c r="B1800" s="25">
        <v>0.84555584</v>
      </c>
    </row>
    <row r="1801">
      <c r="A1801" s="19">
        <v>1.0</v>
      </c>
      <c r="B1801" s="25">
        <v>0.84527373</v>
      </c>
    </row>
    <row r="1802">
      <c r="A1802" s="19">
        <v>1.0</v>
      </c>
      <c r="B1802" s="25">
        <v>0.8452365</v>
      </c>
    </row>
    <row r="1803">
      <c r="A1803" s="19">
        <v>1.0</v>
      </c>
      <c r="B1803" s="25">
        <v>0.84514093</v>
      </c>
    </row>
    <row r="1804">
      <c r="A1804" s="19">
        <v>1.0</v>
      </c>
      <c r="B1804" s="25">
        <v>0.8446192</v>
      </c>
    </row>
    <row r="1805">
      <c r="A1805" s="19">
        <v>1.0</v>
      </c>
      <c r="B1805" s="25">
        <v>0.84439236</v>
      </c>
    </row>
    <row r="1806">
      <c r="A1806" s="19">
        <v>1.0</v>
      </c>
      <c r="B1806" s="25">
        <v>0.84403765</v>
      </c>
    </row>
    <row r="1807">
      <c r="A1807" s="19">
        <v>1.0</v>
      </c>
      <c r="B1807" s="25">
        <v>0.8439324</v>
      </c>
    </row>
    <row r="1808">
      <c r="A1808" s="19">
        <v>1.0</v>
      </c>
      <c r="B1808" s="25">
        <v>0.8436508</v>
      </c>
    </row>
    <row r="1809">
      <c r="A1809" s="19">
        <v>1.0</v>
      </c>
      <c r="B1809" s="25">
        <v>0.8436376</v>
      </c>
    </row>
    <row r="1810">
      <c r="A1810" s="19">
        <v>1.0</v>
      </c>
      <c r="B1810" s="25">
        <v>0.843246</v>
      </c>
    </row>
    <row r="1811">
      <c r="A1811" s="19">
        <v>1.0</v>
      </c>
      <c r="B1811" s="25">
        <v>0.8432084</v>
      </c>
    </row>
    <row r="1812">
      <c r="A1812" s="19">
        <v>1.0</v>
      </c>
      <c r="B1812" s="25">
        <v>0.843049</v>
      </c>
    </row>
    <row r="1813">
      <c r="A1813" s="19">
        <v>1.0</v>
      </c>
      <c r="B1813" s="25">
        <v>0.84294987</v>
      </c>
    </row>
    <row r="1814">
      <c r="A1814" s="19">
        <v>1.0</v>
      </c>
      <c r="B1814" s="25">
        <v>0.84283864</v>
      </c>
    </row>
    <row r="1815">
      <c r="A1815" s="19">
        <v>1.0</v>
      </c>
      <c r="B1815" s="25">
        <v>0.8424862</v>
      </c>
    </row>
    <row r="1816">
      <c r="A1816" s="19">
        <v>1.0</v>
      </c>
      <c r="B1816" s="25">
        <v>0.8423065</v>
      </c>
    </row>
    <row r="1817">
      <c r="A1817" s="19">
        <v>1.0</v>
      </c>
      <c r="B1817" s="25">
        <v>0.8420424</v>
      </c>
    </row>
    <row r="1818">
      <c r="A1818" s="19">
        <v>1.0</v>
      </c>
      <c r="B1818" s="25">
        <v>0.84176344</v>
      </c>
    </row>
    <row r="1819">
      <c r="A1819" s="19">
        <v>1.0</v>
      </c>
      <c r="B1819" s="25">
        <v>0.8415096</v>
      </c>
    </row>
    <row r="1820">
      <c r="A1820" s="19">
        <v>1.0</v>
      </c>
      <c r="B1820" s="25">
        <v>0.8414265</v>
      </c>
    </row>
    <row r="1821">
      <c r="A1821" s="19">
        <v>1.0</v>
      </c>
      <c r="B1821" s="25">
        <v>0.8413782</v>
      </c>
    </row>
    <row r="1822">
      <c r="A1822" s="19">
        <v>1.0</v>
      </c>
      <c r="B1822" s="25">
        <v>0.84112823</v>
      </c>
    </row>
    <row r="1823">
      <c r="A1823" s="19">
        <v>1.0</v>
      </c>
      <c r="B1823" s="25">
        <v>0.8409015</v>
      </c>
    </row>
    <row r="1824">
      <c r="A1824" s="19">
        <v>1.0</v>
      </c>
      <c r="B1824" s="25">
        <v>0.8408949</v>
      </c>
    </row>
    <row r="1825">
      <c r="A1825" s="19">
        <v>1.0</v>
      </c>
      <c r="B1825" s="25">
        <v>0.8407851</v>
      </c>
    </row>
    <row r="1826">
      <c r="A1826" s="19">
        <v>1.0</v>
      </c>
      <c r="B1826" s="25">
        <v>0.84065217</v>
      </c>
    </row>
    <row r="1827">
      <c r="A1827" s="19">
        <v>1.0</v>
      </c>
      <c r="B1827" s="25">
        <v>0.8406229</v>
      </c>
    </row>
    <row r="1828">
      <c r="A1828" s="19">
        <v>1.0</v>
      </c>
      <c r="B1828" s="25">
        <v>0.8400328</v>
      </c>
    </row>
    <row r="1829">
      <c r="A1829" s="19">
        <v>1.0</v>
      </c>
      <c r="B1829" s="25">
        <v>0.83999586</v>
      </c>
    </row>
    <row r="1830">
      <c r="A1830" s="19">
        <v>1.0</v>
      </c>
      <c r="B1830" s="25">
        <v>0.83996296</v>
      </c>
    </row>
    <row r="1831">
      <c r="A1831" s="19">
        <v>1.0</v>
      </c>
      <c r="B1831" s="25">
        <v>0.8399351</v>
      </c>
    </row>
    <row r="1832">
      <c r="A1832" s="19">
        <v>1.0</v>
      </c>
      <c r="B1832" s="25">
        <v>0.8398512</v>
      </c>
    </row>
    <row r="1833">
      <c r="A1833" s="19">
        <v>1.0</v>
      </c>
      <c r="B1833" s="25">
        <v>0.8397864</v>
      </c>
    </row>
    <row r="1834">
      <c r="A1834" s="19">
        <v>1.0</v>
      </c>
      <c r="B1834" s="25">
        <v>0.83901167</v>
      </c>
    </row>
    <row r="1835">
      <c r="A1835" s="19">
        <v>1.0</v>
      </c>
      <c r="B1835" s="25">
        <v>0.8389921</v>
      </c>
    </row>
    <row r="1836">
      <c r="A1836" s="19">
        <v>1.0</v>
      </c>
      <c r="B1836" s="25">
        <v>0.8389138</v>
      </c>
    </row>
    <row r="1837">
      <c r="A1837" s="19">
        <v>1.0</v>
      </c>
      <c r="B1837" s="25">
        <v>0.83862644</v>
      </c>
    </row>
    <row r="1838">
      <c r="A1838" s="19">
        <v>1.0</v>
      </c>
      <c r="B1838" s="25">
        <v>0.83849883</v>
      </c>
    </row>
    <row r="1839">
      <c r="A1839" s="19">
        <v>1.0</v>
      </c>
      <c r="B1839" s="25">
        <v>0.8382676</v>
      </c>
    </row>
    <row r="1840">
      <c r="A1840" s="19">
        <v>1.0</v>
      </c>
      <c r="B1840" s="25">
        <v>0.838216</v>
      </c>
    </row>
    <row r="1841">
      <c r="A1841" s="19">
        <v>1.0</v>
      </c>
      <c r="B1841" s="25">
        <v>0.83789617</v>
      </c>
    </row>
    <row r="1842">
      <c r="A1842" s="19">
        <v>1.0</v>
      </c>
      <c r="B1842" s="25">
        <v>0.83754534</v>
      </c>
    </row>
    <row r="1843">
      <c r="A1843" s="19">
        <v>1.0</v>
      </c>
      <c r="B1843" s="25">
        <v>0.83745253</v>
      </c>
    </row>
    <row r="1844">
      <c r="A1844" s="19">
        <v>1.0</v>
      </c>
      <c r="B1844" s="25">
        <v>0.83744997</v>
      </c>
    </row>
    <row r="1845">
      <c r="A1845" s="19">
        <v>1.0</v>
      </c>
      <c r="B1845" s="25">
        <v>0.8373952</v>
      </c>
    </row>
    <row r="1846">
      <c r="A1846" s="19">
        <v>1.0</v>
      </c>
      <c r="B1846" s="25">
        <v>0.837277</v>
      </c>
    </row>
    <row r="1847">
      <c r="A1847" s="19">
        <v>1.0</v>
      </c>
      <c r="B1847" s="25">
        <v>0.83715385</v>
      </c>
    </row>
    <row r="1848">
      <c r="A1848" s="19">
        <v>1.0</v>
      </c>
      <c r="B1848" s="25">
        <v>0.8367568</v>
      </c>
    </row>
    <row r="1849">
      <c r="A1849" s="19">
        <v>1.0</v>
      </c>
      <c r="B1849" s="25">
        <v>0.83648694</v>
      </c>
    </row>
    <row r="1850">
      <c r="A1850" s="19">
        <v>1.0</v>
      </c>
      <c r="B1850" s="25">
        <v>0.83632404</v>
      </c>
    </row>
    <row r="1851">
      <c r="A1851" s="19">
        <v>1.0</v>
      </c>
      <c r="B1851" s="25">
        <v>0.8362558</v>
      </c>
    </row>
    <row r="1852">
      <c r="A1852" s="19">
        <v>1.0</v>
      </c>
      <c r="B1852" s="25">
        <v>0.8362378</v>
      </c>
    </row>
    <row r="1853">
      <c r="A1853" s="19">
        <v>1.0</v>
      </c>
      <c r="B1853" s="25">
        <v>0.8360893</v>
      </c>
    </row>
    <row r="1854">
      <c r="A1854" s="19">
        <v>1.0</v>
      </c>
      <c r="B1854" s="25">
        <v>0.8359416</v>
      </c>
    </row>
    <row r="1855">
      <c r="A1855" s="19">
        <v>1.0</v>
      </c>
      <c r="B1855" s="25">
        <v>0.83554137</v>
      </c>
    </row>
    <row r="1856">
      <c r="A1856" s="19">
        <v>1.0</v>
      </c>
      <c r="B1856" s="25">
        <v>0.8355208</v>
      </c>
    </row>
    <row r="1857">
      <c r="A1857" s="19">
        <v>1.0</v>
      </c>
      <c r="B1857" s="25">
        <v>0.8355208</v>
      </c>
    </row>
    <row r="1858">
      <c r="A1858" s="19">
        <v>1.0</v>
      </c>
      <c r="B1858" s="25">
        <v>0.8355208</v>
      </c>
    </row>
    <row r="1859">
      <c r="A1859" s="19">
        <v>1.0</v>
      </c>
      <c r="B1859" s="25">
        <v>0.8355208</v>
      </c>
    </row>
    <row r="1860">
      <c r="A1860" s="19">
        <v>1.0</v>
      </c>
      <c r="B1860" s="25">
        <v>0.8355208</v>
      </c>
    </row>
    <row r="1861">
      <c r="A1861" s="19">
        <v>1.0</v>
      </c>
      <c r="B1861" s="25">
        <v>0.8355208</v>
      </c>
    </row>
    <row r="1862">
      <c r="A1862" s="19">
        <v>1.0</v>
      </c>
      <c r="B1862" s="25">
        <v>0.8355208</v>
      </c>
    </row>
    <row r="1863">
      <c r="A1863" s="19">
        <v>1.0</v>
      </c>
      <c r="B1863" s="25">
        <v>0.8355208</v>
      </c>
    </row>
    <row r="1864">
      <c r="A1864" s="19">
        <v>1.0</v>
      </c>
      <c r="B1864" s="25">
        <v>0.8355208</v>
      </c>
    </row>
    <row r="1865">
      <c r="A1865" s="19">
        <v>1.0</v>
      </c>
      <c r="B1865" s="25">
        <v>0.8355208</v>
      </c>
    </row>
    <row r="1866">
      <c r="A1866" s="19">
        <v>1.0</v>
      </c>
      <c r="B1866" s="25">
        <v>0.8355208</v>
      </c>
    </row>
    <row r="1867">
      <c r="A1867" s="19">
        <v>1.0</v>
      </c>
      <c r="B1867" s="25">
        <v>0.8355208</v>
      </c>
    </row>
    <row r="1868">
      <c r="A1868" s="19">
        <v>1.0</v>
      </c>
      <c r="B1868" s="25">
        <v>0.8355208</v>
      </c>
    </row>
    <row r="1869">
      <c r="A1869" s="19">
        <v>1.0</v>
      </c>
      <c r="B1869" s="25">
        <v>0.8355208</v>
      </c>
    </row>
    <row r="1870">
      <c r="A1870" s="19">
        <v>1.0</v>
      </c>
      <c r="B1870" s="25">
        <v>0.8355208</v>
      </c>
    </row>
    <row r="1871">
      <c r="A1871" s="19">
        <v>1.0</v>
      </c>
      <c r="B1871" s="25">
        <v>0.8355208</v>
      </c>
    </row>
    <row r="1872">
      <c r="A1872" s="19">
        <v>1.0</v>
      </c>
      <c r="B1872" s="25">
        <v>0.8355208</v>
      </c>
    </row>
    <row r="1873">
      <c r="A1873" s="19">
        <v>1.0</v>
      </c>
      <c r="B1873" s="25">
        <v>0.8355208</v>
      </c>
    </row>
    <row r="1874">
      <c r="A1874" s="19">
        <v>1.0</v>
      </c>
      <c r="B1874" s="25">
        <v>0.8355208</v>
      </c>
    </row>
    <row r="1875">
      <c r="A1875" s="19">
        <v>1.0</v>
      </c>
      <c r="B1875" s="25">
        <v>0.8355208</v>
      </c>
    </row>
    <row r="1876">
      <c r="A1876" s="19">
        <v>1.0</v>
      </c>
      <c r="B1876" s="25">
        <v>0.8355208</v>
      </c>
    </row>
    <row r="1877">
      <c r="A1877" s="19">
        <v>1.0</v>
      </c>
      <c r="B1877" s="25">
        <v>0.8355208</v>
      </c>
    </row>
    <row r="1878">
      <c r="A1878" s="19">
        <v>1.0</v>
      </c>
      <c r="B1878" s="25">
        <v>0.8355208</v>
      </c>
    </row>
    <row r="1879">
      <c r="A1879" s="19">
        <v>1.0</v>
      </c>
      <c r="B1879" s="25">
        <v>0.8355208</v>
      </c>
    </row>
    <row r="1880">
      <c r="A1880" s="19">
        <v>1.0</v>
      </c>
      <c r="B1880" s="25">
        <v>0.8355208</v>
      </c>
    </row>
    <row r="1881">
      <c r="A1881" s="19">
        <v>1.0</v>
      </c>
      <c r="B1881" s="25">
        <v>0.8355208</v>
      </c>
    </row>
    <row r="1882">
      <c r="A1882" s="19">
        <v>1.0</v>
      </c>
      <c r="B1882" s="25">
        <v>0.8355208</v>
      </c>
    </row>
    <row r="1883">
      <c r="A1883" s="19">
        <v>1.0</v>
      </c>
      <c r="B1883" s="25">
        <v>0.8355208</v>
      </c>
    </row>
    <row r="1884">
      <c r="A1884" s="19">
        <v>1.0</v>
      </c>
      <c r="B1884" s="25">
        <v>0.8355208</v>
      </c>
    </row>
    <row r="1885">
      <c r="A1885" s="19">
        <v>1.0</v>
      </c>
      <c r="B1885" s="25">
        <v>0.8355208</v>
      </c>
    </row>
    <row r="1886">
      <c r="A1886" s="19">
        <v>1.0</v>
      </c>
      <c r="B1886" s="25">
        <v>0.8355208</v>
      </c>
    </row>
    <row r="1887">
      <c r="A1887" s="19">
        <v>1.0</v>
      </c>
      <c r="B1887" s="25">
        <v>0.8355208</v>
      </c>
    </row>
    <row r="1888">
      <c r="A1888" s="19">
        <v>1.0</v>
      </c>
      <c r="B1888" s="25">
        <v>0.8355208</v>
      </c>
    </row>
    <row r="1889">
      <c r="A1889" s="19">
        <v>1.0</v>
      </c>
      <c r="B1889" s="25">
        <v>0.8355208</v>
      </c>
    </row>
    <row r="1890">
      <c r="A1890" s="19">
        <v>1.0</v>
      </c>
      <c r="B1890" s="25">
        <v>0.8355208</v>
      </c>
    </row>
    <row r="1891">
      <c r="A1891" s="19">
        <v>1.0</v>
      </c>
      <c r="B1891" s="25">
        <v>0.8355208</v>
      </c>
    </row>
    <row r="1892">
      <c r="A1892" s="19">
        <v>1.0</v>
      </c>
      <c r="B1892" s="25">
        <v>0.8355208</v>
      </c>
    </row>
    <row r="1893">
      <c r="A1893" s="19">
        <v>1.0</v>
      </c>
      <c r="B1893" s="25">
        <v>0.8355208</v>
      </c>
    </row>
    <row r="1894">
      <c r="A1894" s="19">
        <v>1.0</v>
      </c>
      <c r="B1894" s="25">
        <v>0.8355208</v>
      </c>
    </row>
    <row r="1895">
      <c r="A1895" s="19">
        <v>1.0</v>
      </c>
      <c r="B1895" s="25">
        <v>0.8355208</v>
      </c>
    </row>
    <row r="1896">
      <c r="A1896" s="19">
        <v>1.0</v>
      </c>
      <c r="B1896" s="25">
        <v>0.8355208</v>
      </c>
    </row>
    <row r="1897">
      <c r="A1897" s="19">
        <v>1.0</v>
      </c>
      <c r="B1897" s="25">
        <v>0.8355208</v>
      </c>
    </row>
    <row r="1898">
      <c r="A1898" s="19">
        <v>1.0</v>
      </c>
      <c r="B1898" s="25">
        <v>0.8355208</v>
      </c>
    </row>
    <row r="1899">
      <c r="A1899" s="19">
        <v>1.0</v>
      </c>
      <c r="B1899" s="25">
        <v>0.8355208</v>
      </c>
    </row>
    <row r="1900">
      <c r="A1900" s="19">
        <v>1.0</v>
      </c>
      <c r="B1900" s="25">
        <v>0.8355208</v>
      </c>
    </row>
    <row r="1901">
      <c r="A1901" s="19">
        <v>1.0</v>
      </c>
      <c r="B1901" s="25">
        <v>0.8355208</v>
      </c>
    </row>
    <row r="1902">
      <c r="A1902" s="19">
        <v>1.0</v>
      </c>
      <c r="B1902" s="25">
        <v>0.8355208</v>
      </c>
    </row>
    <row r="1903">
      <c r="A1903" s="19">
        <v>1.0</v>
      </c>
      <c r="B1903" s="25">
        <v>0.8355208</v>
      </c>
    </row>
    <row r="1904">
      <c r="A1904" s="19">
        <v>1.0</v>
      </c>
      <c r="B1904" s="25">
        <v>0.8355208</v>
      </c>
    </row>
    <row r="1905">
      <c r="A1905" s="19">
        <v>1.0</v>
      </c>
      <c r="B1905" s="25">
        <v>0.8355208</v>
      </c>
    </row>
    <row r="1906">
      <c r="A1906" s="19">
        <v>1.0</v>
      </c>
      <c r="B1906" s="25">
        <v>0.8355208</v>
      </c>
    </row>
    <row r="1907">
      <c r="A1907" s="19">
        <v>1.0</v>
      </c>
      <c r="B1907" s="25">
        <v>0.8355208</v>
      </c>
    </row>
    <row r="1908">
      <c r="A1908" s="19">
        <v>1.0</v>
      </c>
      <c r="B1908" s="25">
        <v>0.83551884</v>
      </c>
    </row>
    <row r="1909">
      <c r="A1909" s="19">
        <v>1.0</v>
      </c>
      <c r="B1909" s="25">
        <v>0.83546424</v>
      </c>
    </row>
    <row r="1910">
      <c r="A1910" s="19">
        <v>1.0</v>
      </c>
      <c r="B1910" s="25">
        <v>0.8350022</v>
      </c>
    </row>
    <row r="1911">
      <c r="A1911" s="19">
        <v>1.0</v>
      </c>
      <c r="B1911" s="25">
        <v>0.83499897</v>
      </c>
    </row>
    <row r="1912">
      <c r="A1912" s="19">
        <v>1.0</v>
      </c>
      <c r="B1912" s="25">
        <v>0.8349533</v>
      </c>
    </row>
    <row r="1913">
      <c r="A1913" s="19">
        <v>1.0</v>
      </c>
      <c r="B1913" s="25">
        <v>0.8347245</v>
      </c>
    </row>
    <row r="1914">
      <c r="A1914" s="19">
        <v>1.0</v>
      </c>
      <c r="B1914" s="25">
        <v>0.83472276</v>
      </c>
    </row>
    <row r="1915">
      <c r="A1915" s="19">
        <v>1.0</v>
      </c>
      <c r="B1915" s="25">
        <v>0.83470196</v>
      </c>
    </row>
    <row r="1916">
      <c r="A1916" s="19">
        <v>1.0</v>
      </c>
      <c r="B1916" s="25">
        <v>0.83462894</v>
      </c>
    </row>
    <row r="1917">
      <c r="A1917" s="19">
        <v>1.0</v>
      </c>
      <c r="B1917" s="25">
        <v>0.8344855</v>
      </c>
    </row>
    <row r="1918">
      <c r="A1918" s="19">
        <v>1.0</v>
      </c>
      <c r="B1918" s="25">
        <v>0.83431315</v>
      </c>
    </row>
    <row r="1919">
      <c r="A1919" s="19">
        <v>1.0</v>
      </c>
      <c r="B1919" s="25">
        <v>0.83403695</v>
      </c>
    </row>
    <row r="1920">
      <c r="A1920" s="19">
        <v>1.0</v>
      </c>
      <c r="B1920" s="25">
        <v>0.8335542</v>
      </c>
    </row>
    <row r="1921">
      <c r="A1921" s="19">
        <v>1.0</v>
      </c>
      <c r="B1921" s="25">
        <v>0.83347213</v>
      </c>
    </row>
    <row r="1922">
      <c r="A1922" s="19">
        <v>1.0</v>
      </c>
      <c r="B1922" s="25">
        <v>0.833463</v>
      </c>
    </row>
    <row r="1923">
      <c r="A1923" s="19">
        <v>1.0</v>
      </c>
      <c r="B1923" s="25">
        <v>0.8334529</v>
      </c>
    </row>
    <row r="1924">
      <c r="A1924" s="19">
        <v>1.0</v>
      </c>
      <c r="B1924" s="25">
        <v>0.83300316</v>
      </c>
    </row>
    <row r="1925">
      <c r="A1925" s="19">
        <v>1.0</v>
      </c>
      <c r="B1925" s="25">
        <v>0.8328565</v>
      </c>
    </row>
    <row r="1926">
      <c r="A1926" s="19">
        <v>1.0</v>
      </c>
      <c r="B1926" s="25">
        <v>0.832672</v>
      </c>
    </row>
    <row r="1927">
      <c r="A1927" s="19">
        <v>1.0</v>
      </c>
      <c r="B1927" s="25">
        <v>0.83262384</v>
      </c>
    </row>
    <row r="1928">
      <c r="A1928" s="19">
        <v>1.0</v>
      </c>
      <c r="B1928" s="25">
        <v>0.8326195</v>
      </c>
    </row>
    <row r="1929">
      <c r="A1929" s="19">
        <v>1.0</v>
      </c>
      <c r="B1929" s="25">
        <v>0.8325342</v>
      </c>
    </row>
    <row r="1930">
      <c r="A1930" s="19">
        <v>1.0</v>
      </c>
      <c r="B1930" s="25">
        <v>0.8324843</v>
      </c>
    </row>
    <row r="1931">
      <c r="A1931" s="19">
        <v>1.0</v>
      </c>
      <c r="B1931" s="25">
        <v>0.8323669</v>
      </c>
    </row>
    <row r="1932">
      <c r="A1932" s="19">
        <v>1.0</v>
      </c>
      <c r="B1932" s="25">
        <v>0.83204645</v>
      </c>
    </row>
    <row r="1933">
      <c r="A1933" s="19">
        <v>1.0</v>
      </c>
      <c r="B1933" s="25">
        <v>0.8317515</v>
      </c>
    </row>
    <row r="1934">
      <c r="A1934" s="19">
        <v>1.0</v>
      </c>
      <c r="B1934" s="25">
        <v>0.8316489</v>
      </c>
    </row>
    <row r="1935">
      <c r="A1935" s="19">
        <v>1.0</v>
      </c>
      <c r="B1935" s="25">
        <v>0.83163375</v>
      </c>
    </row>
    <row r="1936">
      <c r="A1936" s="19">
        <v>1.0</v>
      </c>
      <c r="B1936" s="25">
        <v>0.8314225</v>
      </c>
    </row>
    <row r="1937">
      <c r="A1937" s="19">
        <v>1.0</v>
      </c>
      <c r="B1937" s="25">
        <v>0.8314176</v>
      </c>
    </row>
    <row r="1938">
      <c r="A1938" s="19">
        <v>1.0</v>
      </c>
      <c r="B1938" s="25">
        <v>0.8313621</v>
      </c>
    </row>
    <row r="1939">
      <c r="A1939" s="19">
        <v>1.0</v>
      </c>
      <c r="B1939" s="25">
        <v>0.83126384</v>
      </c>
    </row>
    <row r="1940">
      <c r="A1940" s="19">
        <v>1.0</v>
      </c>
      <c r="B1940" s="25">
        <v>0.83081627</v>
      </c>
    </row>
    <row r="1941">
      <c r="A1941" s="19">
        <v>1.0</v>
      </c>
      <c r="B1941" s="25">
        <v>0.83045125</v>
      </c>
    </row>
    <row r="1942">
      <c r="A1942" s="19">
        <v>1.0</v>
      </c>
      <c r="B1942" s="25">
        <v>0.8303995</v>
      </c>
    </row>
    <row r="1943">
      <c r="A1943" s="19">
        <v>1.0</v>
      </c>
      <c r="B1943" s="25">
        <v>0.8302556</v>
      </c>
    </row>
    <row r="1944">
      <c r="A1944" s="19">
        <v>1.0</v>
      </c>
      <c r="B1944" s="25">
        <v>0.83020025</v>
      </c>
    </row>
    <row r="1945">
      <c r="A1945" s="19">
        <v>1.0</v>
      </c>
      <c r="B1945" s="25">
        <v>0.8300134</v>
      </c>
    </row>
    <row r="1946">
      <c r="A1946" s="19">
        <v>1.0</v>
      </c>
      <c r="B1946" s="25">
        <v>0.8298033</v>
      </c>
    </row>
    <row r="1947">
      <c r="A1947" s="19">
        <v>1.0</v>
      </c>
      <c r="B1947" s="25">
        <v>0.82969475</v>
      </c>
    </row>
    <row r="1948">
      <c r="A1948" s="19">
        <v>1.0</v>
      </c>
      <c r="B1948" s="25">
        <v>0.8296717</v>
      </c>
    </row>
    <row r="1949">
      <c r="A1949" s="19">
        <v>1.0</v>
      </c>
      <c r="B1949" s="25">
        <v>0.82951957</v>
      </c>
    </row>
    <row r="1950">
      <c r="A1950" s="19">
        <v>1.0</v>
      </c>
      <c r="B1950" s="25">
        <v>0.829491</v>
      </c>
    </row>
    <row r="1951">
      <c r="A1951" s="19">
        <v>1.0</v>
      </c>
      <c r="B1951" s="25">
        <v>0.82945174</v>
      </c>
    </row>
    <row r="1952">
      <c r="A1952" s="19">
        <v>1.0</v>
      </c>
      <c r="B1952" s="25">
        <v>0.8294416</v>
      </c>
    </row>
    <row r="1953">
      <c r="A1953" s="19">
        <v>1.0</v>
      </c>
      <c r="B1953" s="25">
        <v>0.8292958</v>
      </c>
    </row>
    <row r="1954">
      <c r="A1954" s="19">
        <v>1.0</v>
      </c>
      <c r="B1954" s="25">
        <v>0.8291144</v>
      </c>
    </row>
    <row r="1955">
      <c r="A1955" s="19">
        <v>1.0</v>
      </c>
      <c r="B1955" s="25">
        <v>0.8290799</v>
      </c>
    </row>
    <row r="1956">
      <c r="A1956" s="19">
        <v>1.0</v>
      </c>
      <c r="B1956" s="25">
        <v>0.8290405</v>
      </c>
    </row>
    <row r="1957">
      <c r="A1957" s="19">
        <v>1.0</v>
      </c>
      <c r="B1957" s="25">
        <v>0.82894564</v>
      </c>
    </row>
    <row r="1958">
      <c r="A1958" s="19">
        <v>1.0</v>
      </c>
      <c r="B1958" s="25">
        <v>0.82887125</v>
      </c>
    </row>
    <row r="1959">
      <c r="A1959" s="19">
        <v>1.0</v>
      </c>
      <c r="B1959" s="25">
        <v>0.8288199</v>
      </c>
    </row>
    <row r="1960">
      <c r="A1960" s="19">
        <v>1.0</v>
      </c>
      <c r="B1960" s="25">
        <v>0.8286997</v>
      </c>
    </row>
    <row r="1961">
      <c r="A1961" s="19">
        <v>1.0</v>
      </c>
      <c r="B1961" s="25">
        <v>0.82852364</v>
      </c>
    </row>
    <row r="1962">
      <c r="A1962" s="19">
        <v>1.0</v>
      </c>
      <c r="B1962" s="25">
        <v>0.8284635</v>
      </c>
    </row>
    <row r="1963">
      <c r="A1963" s="19">
        <v>1.0</v>
      </c>
      <c r="B1963" s="25">
        <v>0.82829154</v>
      </c>
    </row>
    <row r="1964">
      <c r="A1964" s="19">
        <v>1.0</v>
      </c>
      <c r="B1964" s="25">
        <v>0.8282296</v>
      </c>
    </row>
    <row r="1965">
      <c r="A1965" s="19">
        <v>1.0</v>
      </c>
      <c r="B1965" s="25">
        <v>0.8279902</v>
      </c>
    </row>
    <row r="1966">
      <c r="A1966" s="19">
        <v>1.0</v>
      </c>
      <c r="B1966" s="25">
        <v>0.82798773</v>
      </c>
    </row>
    <row r="1967">
      <c r="A1967" s="19">
        <v>1.0</v>
      </c>
      <c r="B1967" s="25">
        <v>0.8278994</v>
      </c>
    </row>
    <row r="1968">
      <c r="A1968" s="19">
        <v>1.0</v>
      </c>
      <c r="B1968" s="25">
        <v>0.8278544</v>
      </c>
    </row>
    <row r="1969">
      <c r="A1969" s="19">
        <v>1.0</v>
      </c>
      <c r="B1969" s="25">
        <v>0.827744</v>
      </c>
    </row>
    <row r="1970">
      <c r="A1970" s="19">
        <v>1.0</v>
      </c>
      <c r="B1970" s="25">
        <v>0.82750946</v>
      </c>
    </row>
    <row r="1971">
      <c r="A1971" s="19">
        <v>1.0</v>
      </c>
      <c r="B1971" s="25">
        <v>0.8274779</v>
      </c>
    </row>
    <row r="1972">
      <c r="A1972" s="19">
        <v>1.0</v>
      </c>
      <c r="B1972" s="25">
        <v>0.8270386</v>
      </c>
    </row>
    <row r="1973">
      <c r="A1973" s="19">
        <v>1.0</v>
      </c>
      <c r="B1973" s="25">
        <v>0.8266711</v>
      </c>
    </row>
    <row r="1974">
      <c r="A1974" s="19">
        <v>1.0</v>
      </c>
      <c r="B1974" s="25">
        <v>0.82652414</v>
      </c>
    </row>
    <row r="1975">
      <c r="A1975" s="19">
        <v>1.0</v>
      </c>
      <c r="B1975" s="25">
        <v>0.8264586</v>
      </c>
    </row>
    <row r="1976">
      <c r="A1976" s="19">
        <v>1.0</v>
      </c>
      <c r="B1976" s="25">
        <v>0.82621545</v>
      </c>
    </row>
    <row r="1977">
      <c r="A1977" s="19">
        <v>1.0</v>
      </c>
      <c r="B1977" s="25">
        <v>0.82598835</v>
      </c>
    </row>
    <row r="1978">
      <c r="A1978" s="19">
        <v>1.0</v>
      </c>
      <c r="B1978" s="25">
        <v>0.82583195</v>
      </c>
    </row>
    <row r="1979">
      <c r="A1979" s="19">
        <v>1.0</v>
      </c>
      <c r="B1979" s="25">
        <v>0.82571435</v>
      </c>
    </row>
    <row r="1980">
      <c r="A1980" s="19">
        <v>1.0</v>
      </c>
      <c r="B1980" s="25">
        <v>0.8255591</v>
      </c>
    </row>
    <row r="1981">
      <c r="A1981" s="19">
        <v>1.0</v>
      </c>
      <c r="B1981" s="25">
        <v>0.82551736</v>
      </c>
    </row>
    <row r="1982">
      <c r="A1982" s="19">
        <v>1.0</v>
      </c>
      <c r="B1982" s="25">
        <v>0.8253231</v>
      </c>
    </row>
    <row r="1983">
      <c r="A1983" s="19">
        <v>1.0</v>
      </c>
      <c r="B1983" s="25">
        <v>0.82517976</v>
      </c>
    </row>
    <row r="1984">
      <c r="A1984" s="19">
        <v>1.0</v>
      </c>
      <c r="B1984" s="25">
        <v>0.8250733</v>
      </c>
    </row>
    <row r="1985">
      <c r="A1985" s="19">
        <v>1.0</v>
      </c>
      <c r="B1985" s="25">
        <v>0.82501054</v>
      </c>
    </row>
    <row r="1986">
      <c r="A1986" s="19">
        <v>1.0</v>
      </c>
      <c r="B1986" s="25">
        <v>0.82488054</v>
      </c>
    </row>
    <row r="1987">
      <c r="A1987" s="19">
        <v>1.0</v>
      </c>
      <c r="B1987" s="25">
        <v>0.8245768</v>
      </c>
    </row>
    <row r="1988">
      <c r="A1988" s="19">
        <v>1.0</v>
      </c>
      <c r="B1988" s="25">
        <v>0.8245493</v>
      </c>
    </row>
    <row r="1989">
      <c r="A1989" s="19">
        <v>1.0</v>
      </c>
      <c r="B1989" s="25">
        <v>0.82438284</v>
      </c>
    </row>
    <row r="1990">
      <c r="A1990" s="19">
        <v>1.0</v>
      </c>
      <c r="B1990" s="25">
        <v>0.8242958</v>
      </c>
    </row>
    <row r="1991">
      <c r="A1991" s="19">
        <v>1.0</v>
      </c>
      <c r="B1991" s="25">
        <v>0.8242754</v>
      </c>
    </row>
    <row r="1992">
      <c r="A1992" s="19">
        <v>1.0</v>
      </c>
      <c r="B1992" s="25">
        <v>0.8239824</v>
      </c>
    </row>
    <row r="1993">
      <c r="A1993" s="19">
        <v>1.0</v>
      </c>
      <c r="B1993" s="25">
        <v>0.82382727</v>
      </c>
    </row>
    <row r="1994">
      <c r="A1994" s="19">
        <v>1.0</v>
      </c>
      <c r="B1994" s="25">
        <v>0.8236953</v>
      </c>
    </row>
    <row r="1995">
      <c r="A1995" s="19">
        <v>1.0</v>
      </c>
      <c r="B1995" s="25">
        <v>0.82364297</v>
      </c>
    </row>
    <row r="1996">
      <c r="A1996" s="19">
        <v>1.0</v>
      </c>
      <c r="B1996" s="25">
        <v>0.8234672</v>
      </c>
    </row>
    <row r="1997">
      <c r="A1997" s="19">
        <v>1.0</v>
      </c>
      <c r="B1997" s="25">
        <v>0.82315296</v>
      </c>
    </row>
    <row r="1998">
      <c r="A1998" s="19">
        <v>1.0</v>
      </c>
      <c r="B1998" s="25">
        <v>0.8229611</v>
      </c>
    </row>
    <row r="1999">
      <c r="A1999" s="19">
        <v>1.0</v>
      </c>
      <c r="B1999" s="25">
        <v>0.8229499</v>
      </c>
    </row>
    <row r="2000">
      <c r="A2000" s="19">
        <v>1.0</v>
      </c>
      <c r="B2000" s="25">
        <v>0.82262826</v>
      </c>
    </row>
    <row r="2001">
      <c r="A2001" s="19">
        <v>1.0</v>
      </c>
      <c r="B2001" s="25">
        <v>0.8225743</v>
      </c>
    </row>
    <row r="2002">
      <c r="A2002" s="19">
        <v>1.0</v>
      </c>
      <c r="B2002" s="25">
        <v>0.8225674</v>
      </c>
    </row>
    <row r="2003">
      <c r="A2003" s="19">
        <v>1.0</v>
      </c>
      <c r="B2003" s="25">
        <v>0.8224915</v>
      </c>
    </row>
    <row r="2004">
      <c r="A2004" s="19">
        <v>1.0</v>
      </c>
      <c r="B2004" s="25">
        <v>0.82210684</v>
      </c>
    </row>
    <row r="2005">
      <c r="A2005" s="19">
        <v>1.0</v>
      </c>
      <c r="B2005" s="25">
        <v>0.8220365</v>
      </c>
    </row>
    <row r="2006">
      <c r="A2006" s="19">
        <v>1.0</v>
      </c>
      <c r="B2006" s="25">
        <v>0.821924</v>
      </c>
    </row>
    <row r="2007">
      <c r="A2007" s="19">
        <v>1.0</v>
      </c>
      <c r="B2007" s="25">
        <v>0.8218839</v>
      </c>
    </row>
    <row r="2008">
      <c r="A2008" s="19">
        <v>1.0</v>
      </c>
      <c r="B2008" s="25">
        <v>0.82187396</v>
      </c>
    </row>
    <row r="2009">
      <c r="A2009" s="19">
        <v>1.0</v>
      </c>
      <c r="B2009" s="25">
        <v>0.8218638</v>
      </c>
    </row>
    <row r="2010">
      <c r="A2010" s="19">
        <v>1.0</v>
      </c>
      <c r="B2010" s="25">
        <v>0.8217754</v>
      </c>
    </row>
    <row r="2011">
      <c r="A2011" s="19">
        <v>1.0</v>
      </c>
      <c r="B2011" s="25">
        <v>0.821712</v>
      </c>
    </row>
    <row r="2012">
      <c r="A2012" s="19">
        <v>1.0</v>
      </c>
      <c r="B2012" s="25">
        <v>0.821464</v>
      </c>
    </row>
    <row r="2013">
      <c r="A2013" s="19">
        <v>1.0</v>
      </c>
      <c r="B2013" s="25">
        <v>0.82128805</v>
      </c>
    </row>
    <row r="2014">
      <c r="A2014" s="19">
        <v>1.0</v>
      </c>
      <c r="B2014" s="25">
        <v>0.8212245</v>
      </c>
    </row>
    <row r="2015">
      <c r="A2015" s="19">
        <v>1.0</v>
      </c>
      <c r="B2015" s="25">
        <v>0.82121044</v>
      </c>
    </row>
    <row r="2016">
      <c r="A2016" s="19">
        <v>1.0</v>
      </c>
      <c r="B2016" s="25">
        <v>0.8211387</v>
      </c>
    </row>
    <row r="2017">
      <c r="A2017" s="19">
        <v>1.0</v>
      </c>
      <c r="B2017" s="25">
        <v>0.8209147</v>
      </c>
    </row>
    <row r="2018">
      <c r="A2018" s="19">
        <v>1.0</v>
      </c>
      <c r="B2018" s="25">
        <v>0.82074314</v>
      </c>
    </row>
    <row r="2019">
      <c r="A2019" s="19">
        <v>1.0</v>
      </c>
      <c r="B2019" s="25">
        <v>0.82073975</v>
      </c>
    </row>
    <row r="2020">
      <c r="A2020" s="19">
        <v>1.0</v>
      </c>
      <c r="B2020" s="25">
        <v>0.8206563</v>
      </c>
    </row>
    <row r="2021">
      <c r="A2021" s="19">
        <v>1.0</v>
      </c>
      <c r="B2021" s="25">
        <v>0.8206405</v>
      </c>
    </row>
    <row r="2022">
      <c r="A2022" s="19">
        <v>1.0</v>
      </c>
      <c r="B2022" s="25">
        <v>0.82035965</v>
      </c>
    </row>
    <row r="2023">
      <c r="A2023" s="19">
        <v>1.0</v>
      </c>
      <c r="B2023" s="25">
        <v>0.8201565</v>
      </c>
    </row>
    <row r="2024">
      <c r="A2024" s="19">
        <v>1.0</v>
      </c>
      <c r="B2024" s="25">
        <v>0.8201525</v>
      </c>
    </row>
    <row r="2025">
      <c r="A2025" s="19">
        <v>1.0</v>
      </c>
      <c r="B2025" s="25">
        <v>0.81980777</v>
      </c>
    </row>
    <row r="2026">
      <c r="A2026" s="19">
        <v>1.0</v>
      </c>
      <c r="B2026" s="25">
        <v>0.8194856</v>
      </c>
    </row>
    <row r="2027">
      <c r="A2027" s="19">
        <v>1.0</v>
      </c>
      <c r="B2027" s="25">
        <v>0.8193065</v>
      </c>
    </row>
    <row r="2028">
      <c r="A2028" s="19">
        <v>1.0</v>
      </c>
      <c r="B2028" s="25">
        <v>0.8191099</v>
      </c>
    </row>
    <row r="2029">
      <c r="A2029" s="19">
        <v>1.0</v>
      </c>
      <c r="B2029" s="25">
        <v>0.8186776</v>
      </c>
    </row>
    <row r="2030">
      <c r="A2030" s="19">
        <v>1.0</v>
      </c>
      <c r="B2030" s="25">
        <v>0.81761485</v>
      </c>
    </row>
    <row r="2031">
      <c r="A2031" s="19">
        <v>1.0</v>
      </c>
      <c r="B2031" s="25">
        <v>0.8174957</v>
      </c>
    </row>
    <row r="2032">
      <c r="A2032" s="19">
        <v>1.0</v>
      </c>
      <c r="B2032" s="25">
        <v>0.8172586</v>
      </c>
    </row>
    <row r="2033">
      <c r="A2033" s="19">
        <v>1.0</v>
      </c>
      <c r="B2033" s="25">
        <v>0.81689584</v>
      </c>
    </row>
    <row r="2034">
      <c r="A2034" s="19">
        <v>1.0</v>
      </c>
      <c r="B2034" s="25">
        <v>0.8162965</v>
      </c>
    </row>
    <row r="2035">
      <c r="A2035" s="19">
        <v>1.0</v>
      </c>
      <c r="B2035" s="25">
        <v>0.81587017</v>
      </c>
    </row>
    <row r="2036">
      <c r="A2036" s="19">
        <v>1.0</v>
      </c>
      <c r="B2036" s="25">
        <v>0.8158193</v>
      </c>
    </row>
    <row r="2037">
      <c r="A2037" s="19">
        <v>1.0</v>
      </c>
      <c r="B2037" s="25">
        <v>0.815661</v>
      </c>
    </row>
    <row r="2038">
      <c r="A2038" s="19">
        <v>1.0</v>
      </c>
      <c r="B2038" s="25">
        <v>0.8156426</v>
      </c>
    </row>
    <row r="2039">
      <c r="A2039" s="19">
        <v>1.0</v>
      </c>
      <c r="B2039" s="25">
        <v>0.81543297</v>
      </c>
    </row>
    <row r="2040">
      <c r="A2040" s="19">
        <v>1.0</v>
      </c>
      <c r="B2040" s="25">
        <v>0.81509495</v>
      </c>
    </row>
    <row r="2041">
      <c r="A2041" s="19">
        <v>1.0</v>
      </c>
      <c r="B2041" s="25">
        <v>0.8149726</v>
      </c>
    </row>
    <row r="2042">
      <c r="A2042" s="19">
        <v>1.0</v>
      </c>
      <c r="B2042" s="25">
        <v>0.8148788</v>
      </c>
    </row>
    <row r="2043">
      <c r="A2043" s="19">
        <v>1.0</v>
      </c>
      <c r="B2043" s="25">
        <v>0.8148396</v>
      </c>
    </row>
    <row r="2044">
      <c r="A2044" s="19">
        <v>1.0</v>
      </c>
      <c r="B2044" s="25">
        <v>0.8142996</v>
      </c>
    </row>
    <row r="2045">
      <c r="A2045" s="19">
        <v>1.0</v>
      </c>
      <c r="B2045" s="25">
        <v>0.81420493</v>
      </c>
    </row>
    <row r="2046">
      <c r="A2046" s="19">
        <v>1.0</v>
      </c>
      <c r="B2046" s="25">
        <v>0.81399953</v>
      </c>
    </row>
    <row r="2047">
      <c r="A2047" s="19">
        <v>1.0</v>
      </c>
      <c r="B2047" s="25">
        <v>0.8134881</v>
      </c>
    </row>
    <row r="2048">
      <c r="A2048" s="19">
        <v>1.0</v>
      </c>
      <c r="B2048" s="25">
        <v>0.8133771</v>
      </c>
    </row>
    <row r="2049">
      <c r="A2049" s="19">
        <v>1.0</v>
      </c>
      <c r="B2049" s="25">
        <v>0.8131522</v>
      </c>
    </row>
    <row r="2050">
      <c r="A2050" s="19">
        <v>1.0</v>
      </c>
      <c r="B2050" s="25">
        <v>0.81285673</v>
      </c>
    </row>
    <row r="2051">
      <c r="A2051" s="19">
        <v>1.0</v>
      </c>
      <c r="B2051" s="25">
        <v>0.81270576</v>
      </c>
    </row>
    <row r="2052">
      <c r="A2052" s="19">
        <v>1.0</v>
      </c>
      <c r="B2052" s="25">
        <v>0.8126903</v>
      </c>
    </row>
    <row r="2053">
      <c r="A2053" s="19">
        <v>1.0</v>
      </c>
      <c r="B2053" s="25">
        <v>0.8126295</v>
      </c>
    </row>
    <row r="2054">
      <c r="A2054" s="19">
        <v>1.0</v>
      </c>
      <c r="B2054" s="25">
        <v>0.8124766</v>
      </c>
    </row>
    <row r="2055">
      <c r="A2055" s="19">
        <v>1.0</v>
      </c>
      <c r="B2055" s="25">
        <v>0.8121648</v>
      </c>
    </row>
    <row r="2056">
      <c r="A2056" s="19">
        <v>1.0</v>
      </c>
      <c r="B2056" s="25">
        <v>0.8114082</v>
      </c>
    </row>
    <row r="2057">
      <c r="A2057" s="19">
        <v>1.0</v>
      </c>
      <c r="B2057" s="25">
        <v>0.8105759</v>
      </c>
    </row>
    <row r="2058">
      <c r="A2058" s="19">
        <v>1.0</v>
      </c>
      <c r="B2058" s="25">
        <v>0.8101835</v>
      </c>
    </row>
    <row r="2059">
      <c r="A2059" s="19">
        <v>1.0</v>
      </c>
      <c r="B2059" s="25">
        <v>0.8099968</v>
      </c>
    </row>
    <row r="2060">
      <c r="A2060" s="19">
        <v>1.0</v>
      </c>
      <c r="B2060" s="25">
        <v>0.80954176</v>
      </c>
    </row>
    <row r="2061">
      <c r="A2061" s="19">
        <v>1.0</v>
      </c>
      <c r="B2061" s="25">
        <v>0.809448</v>
      </c>
    </row>
    <row r="2062">
      <c r="A2062" s="19">
        <v>1.0</v>
      </c>
      <c r="B2062" s="25">
        <v>0.8089797</v>
      </c>
    </row>
    <row r="2063">
      <c r="A2063" s="19">
        <v>1.0</v>
      </c>
      <c r="B2063" s="25">
        <v>0.8083885</v>
      </c>
    </row>
    <row r="2064">
      <c r="A2064" s="19">
        <v>1.0</v>
      </c>
      <c r="B2064" s="25">
        <v>0.80831504</v>
      </c>
    </row>
    <row r="2065">
      <c r="A2065" s="19">
        <v>1.0</v>
      </c>
      <c r="B2065" s="25">
        <v>0.8081692</v>
      </c>
    </row>
    <row r="2066">
      <c r="A2066" s="19">
        <v>1.0</v>
      </c>
      <c r="B2066" s="25">
        <v>0.80759984</v>
      </c>
    </row>
    <row r="2067">
      <c r="A2067" s="19">
        <v>1.0</v>
      </c>
      <c r="B2067" s="25">
        <v>0.8075964</v>
      </c>
    </row>
    <row r="2068">
      <c r="A2068" s="19">
        <v>1.0</v>
      </c>
      <c r="B2068" s="25">
        <v>0.8074471</v>
      </c>
    </row>
    <row r="2069">
      <c r="A2069" s="19">
        <v>1.0</v>
      </c>
      <c r="B2069" s="25">
        <v>0.8073068</v>
      </c>
    </row>
    <row r="2070">
      <c r="A2070" s="19">
        <v>1.0</v>
      </c>
      <c r="B2070" s="25">
        <v>0.80712134</v>
      </c>
    </row>
    <row r="2071">
      <c r="A2071" s="19">
        <v>1.0</v>
      </c>
      <c r="B2071" s="25">
        <v>0.80706245</v>
      </c>
    </row>
    <row r="2072">
      <c r="A2072" s="19">
        <v>1.0</v>
      </c>
      <c r="B2072" s="25">
        <v>0.8069781</v>
      </c>
    </row>
    <row r="2073">
      <c r="A2073" s="19">
        <v>1.0</v>
      </c>
      <c r="B2073" s="25">
        <v>0.8063115</v>
      </c>
    </row>
    <row r="2074">
      <c r="A2074" s="19">
        <v>1.0</v>
      </c>
      <c r="B2074" s="25">
        <v>0.8062587</v>
      </c>
    </row>
    <row r="2075">
      <c r="A2075" s="19">
        <v>1.0</v>
      </c>
      <c r="B2075" s="25">
        <v>0.8060606</v>
      </c>
    </row>
    <row r="2076">
      <c r="A2076" s="19">
        <v>1.0</v>
      </c>
      <c r="B2076" s="25">
        <v>0.8060606</v>
      </c>
    </row>
    <row r="2077">
      <c r="A2077" s="19">
        <v>1.0</v>
      </c>
      <c r="B2077" s="25">
        <v>0.8060606</v>
      </c>
    </row>
    <row r="2078">
      <c r="A2078" s="19">
        <v>1.0</v>
      </c>
      <c r="B2078" s="25">
        <v>0.8060606</v>
      </c>
    </row>
    <row r="2079">
      <c r="A2079" s="19">
        <v>1.0</v>
      </c>
      <c r="B2079" s="25">
        <v>0.8060606</v>
      </c>
    </row>
    <row r="2080">
      <c r="A2080" s="19">
        <v>1.0</v>
      </c>
      <c r="B2080" s="25">
        <v>0.8060606</v>
      </c>
    </row>
    <row r="2081">
      <c r="A2081" s="19">
        <v>1.0</v>
      </c>
      <c r="B2081" s="25">
        <v>0.8060606</v>
      </c>
    </row>
    <row r="2082">
      <c r="A2082" s="19">
        <v>1.0</v>
      </c>
      <c r="B2082" s="25">
        <v>0.8060606</v>
      </c>
    </row>
    <row r="2083">
      <c r="A2083" s="19">
        <v>1.0</v>
      </c>
      <c r="B2083" s="25">
        <v>0.8060606</v>
      </c>
    </row>
    <row r="2084">
      <c r="A2084" s="19">
        <v>1.0</v>
      </c>
      <c r="B2084" s="25">
        <v>0.8060606</v>
      </c>
    </row>
    <row r="2085">
      <c r="A2085" s="19">
        <v>1.0</v>
      </c>
      <c r="B2085" s="25">
        <v>0.8060606</v>
      </c>
    </row>
    <row r="2086">
      <c r="A2086" s="19">
        <v>1.0</v>
      </c>
      <c r="B2086" s="25">
        <v>0.8060606</v>
      </c>
    </row>
    <row r="2087">
      <c r="A2087" s="19">
        <v>1.0</v>
      </c>
      <c r="B2087" s="25">
        <v>0.8060606</v>
      </c>
    </row>
    <row r="2088">
      <c r="A2088" s="19">
        <v>1.0</v>
      </c>
      <c r="B2088" s="25">
        <v>0.8060606</v>
      </c>
    </row>
    <row r="2089">
      <c r="A2089" s="19">
        <v>1.0</v>
      </c>
      <c r="B2089" s="25">
        <v>0.8060606</v>
      </c>
    </row>
    <row r="2090">
      <c r="A2090" s="19">
        <v>1.0</v>
      </c>
      <c r="B2090" s="25">
        <v>0.8060606</v>
      </c>
    </row>
    <row r="2091">
      <c r="A2091" s="19">
        <v>1.0</v>
      </c>
      <c r="B2091" s="25">
        <v>0.8060606</v>
      </c>
    </row>
    <row r="2092">
      <c r="A2092" s="19">
        <v>1.0</v>
      </c>
      <c r="B2092" s="25">
        <v>0.8060606</v>
      </c>
    </row>
    <row r="2093">
      <c r="A2093" s="19">
        <v>1.0</v>
      </c>
      <c r="B2093" s="25">
        <v>0.8060606</v>
      </c>
    </row>
    <row r="2094">
      <c r="A2094" s="19">
        <v>1.0</v>
      </c>
      <c r="B2094" s="25">
        <v>0.8060606</v>
      </c>
    </row>
    <row r="2095">
      <c r="A2095" s="19">
        <v>1.0</v>
      </c>
      <c r="B2095" s="25">
        <v>0.8060606</v>
      </c>
    </row>
    <row r="2096">
      <c r="A2096" s="19">
        <v>1.0</v>
      </c>
      <c r="B2096" s="25">
        <v>0.8060606</v>
      </c>
    </row>
    <row r="2097">
      <c r="A2097" s="19">
        <v>1.0</v>
      </c>
      <c r="B2097" s="25">
        <v>0.8060606</v>
      </c>
    </row>
    <row r="2098">
      <c r="A2098" s="19">
        <v>1.0</v>
      </c>
      <c r="B2098" s="25">
        <v>0.8060606</v>
      </c>
    </row>
    <row r="2099">
      <c r="A2099" s="19">
        <v>1.0</v>
      </c>
      <c r="B2099" s="25">
        <v>0.8060606</v>
      </c>
    </row>
    <row r="2100">
      <c r="A2100" s="19">
        <v>1.0</v>
      </c>
      <c r="B2100" s="25">
        <v>0.8060606</v>
      </c>
    </row>
    <row r="2101">
      <c r="A2101" s="19">
        <v>1.0</v>
      </c>
      <c r="B2101" s="25">
        <v>0.8060606</v>
      </c>
    </row>
    <row r="2102">
      <c r="A2102" s="19">
        <v>1.0</v>
      </c>
      <c r="B2102" s="25">
        <v>0.8060606</v>
      </c>
    </row>
    <row r="2103">
      <c r="A2103" s="19">
        <v>1.0</v>
      </c>
      <c r="B2103" s="25">
        <v>0.8060606</v>
      </c>
    </row>
    <row r="2104">
      <c r="A2104" s="19">
        <v>1.0</v>
      </c>
      <c r="B2104" s="25">
        <v>0.8060606</v>
      </c>
    </row>
    <row r="2105">
      <c r="A2105" s="19">
        <v>1.0</v>
      </c>
      <c r="B2105" s="25">
        <v>0.8060606</v>
      </c>
    </row>
    <row r="2106">
      <c r="A2106" s="19">
        <v>1.0</v>
      </c>
      <c r="B2106" s="25">
        <v>0.8060606</v>
      </c>
    </row>
    <row r="2107">
      <c r="A2107" s="19">
        <v>1.0</v>
      </c>
      <c r="B2107" s="25">
        <v>0.8060606</v>
      </c>
    </row>
    <row r="2108">
      <c r="A2108" s="19">
        <v>1.0</v>
      </c>
      <c r="B2108" s="25">
        <v>0.8060606</v>
      </c>
    </row>
    <row r="2109">
      <c r="A2109" s="19">
        <v>1.0</v>
      </c>
      <c r="B2109" s="25">
        <v>0.8060606</v>
      </c>
    </row>
    <row r="2110">
      <c r="A2110" s="19">
        <v>1.0</v>
      </c>
      <c r="B2110" s="25">
        <v>0.8060606</v>
      </c>
    </row>
    <row r="2111">
      <c r="A2111" s="19">
        <v>1.0</v>
      </c>
      <c r="B2111" s="25">
        <v>0.8060606</v>
      </c>
    </row>
    <row r="2112">
      <c r="A2112" s="19">
        <v>1.0</v>
      </c>
      <c r="B2112" s="25">
        <v>0.8060606</v>
      </c>
    </row>
    <row r="2113">
      <c r="A2113" s="19">
        <v>1.0</v>
      </c>
      <c r="B2113" s="25">
        <v>0.8060606</v>
      </c>
    </row>
    <row r="2114">
      <c r="A2114" s="19">
        <v>1.0</v>
      </c>
      <c r="B2114" s="25">
        <v>0.8060606</v>
      </c>
    </row>
    <row r="2115">
      <c r="A2115" s="19">
        <v>1.0</v>
      </c>
      <c r="B2115" s="25">
        <v>0.8060606</v>
      </c>
    </row>
    <row r="2116">
      <c r="A2116" s="19">
        <v>1.0</v>
      </c>
      <c r="B2116" s="25">
        <v>0.8060606</v>
      </c>
    </row>
    <row r="2117">
      <c r="A2117" s="19">
        <v>1.0</v>
      </c>
      <c r="B2117" s="25">
        <v>0.8060606</v>
      </c>
    </row>
    <row r="2118">
      <c r="A2118" s="19">
        <v>1.0</v>
      </c>
      <c r="B2118" s="25">
        <v>0.8060606</v>
      </c>
    </row>
    <row r="2119">
      <c r="A2119" s="19">
        <v>1.0</v>
      </c>
      <c r="B2119" s="25">
        <v>0.8060606</v>
      </c>
    </row>
    <row r="2120">
      <c r="A2120" s="19">
        <v>1.0</v>
      </c>
      <c r="B2120" s="25">
        <v>0.8060606</v>
      </c>
    </row>
    <row r="2121">
      <c r="A2121" s="19">
        <v>1.0</v>
      </c>
      <c r="B2121" s="25">
        <v>0.8060606</v>
      </c>
    </row>
    <row r="2122">
      <c r="A2122" s="19">
        <v>1.0</v>
      </c>
      <c r="B2122" s="25">
        <v>0.8060606</v>
      </c>
    </row>
    <row r="2123">
      <c r="A2123" s="19">
        <v>1.0</v>
      </c>
      <c r="B2123" s="25">
        <v>0.8059176</v>
      </c>
    </row>
    <row r="2124">
      <c r="A2124" s="19">
        <v>1.0</v>
      </c>
      <c r="B2124" s="25">
        <v>0.8059081</v>
      </c>
    </row>
    <row r="2125">
      <c r="A2125" s="19">
        <v>1.0</v>
      </c>
      <c r="B2125" s="25">
        <v>0.8057329</v>
      </c>
    </row>
    <row r="2126">
      <c r="A2126" s="19">
        <v>1.0</v>
      </c>
      <c r="B2126" s="25">
        <v>0.80544287</v>
      </c>
    </row>
    <row r="2127">
      <c r="A2127" s="19">
        <v>1.0</v>
      </c>
      <c r="B2127" s="25">
        <v>0.80527717</v>
      </c>
    </row>
    <row r="2128">
      <c r="A2128" s="19">
        <v>1.0</v>
      </c>
      <c r="B2128" s="25">
        <v>0.8052356</v>
      </c>
    </row>
    <row r="2129">
      <c r="A2129" s="19">
        <v>1.0</v>
      </c>
      <c r="B2129" s="25">
        <v>0.8051946</v>
      </c>
    </row>
    <row r="2130">
      <c r="A2130" s="19">
        <v>1.0</v>
      </c>
      <c r="B2130" s="25">
        <v>0.8051916</v>
      </c>
    </row>
    <row r="2131">
      <c r="A2131" s="19">
        <v>1.0</v>
      </c>
      <c r="B2131" s="25">
        <v>0.80467826</v>
      </c>
    </row>
    <row r="2132">
      <c r="A2132" s="19">
        <v>1.0</v>
      </c>
      <c r="B2132" s="25">
        <v>0.80462044</v>
      </c>
    </row>
    <row r="2133">
      <c r="A2133" s="19">
        <v>1.0</v>
      </c>
      <c r="B2133" s="25">
        <v>0.8044307</v>
      </c>
    </row>
    <row r="2134">
      <c r="A2134" s="19">
        <v>1.0</v>
      </c>
      <c r="B2134" s="25">
        <v>0.8043151</v>
      </c>
    </row>
    <row r="2135">
      <c r="A2135" s="19">
        <v>1.0</v>
      </c>
      <c r="B2135" s="25">
        <v>0.80365455</v>
      </c>
    </row>
    <row r="2136">
      <c r="A2136" s="19">
        <v>1.0</v>
      </c>
      <c r="B2136" s="25">
        <v>0.8035093</v>
      </c>
    </row>
    <row r="2137">
      <c r="A2137" s="19">
        <v>1.0</v>
      </c>
      <c r="B2137" s="25">
        <v>0.8034178</v>
      </c>
    </row>
    <row r="2138">
      <c r="A2138" s="19">
        <v>1.0</v>
      </c>
      <c r="B2138" s="25">
        <v>0.80338395</v>
      </c>
    </row>
    <row r="2139">
      <c r="A2139" s="19">
        <v>1.0</v>
      </c>
      <c r="B2139" s="25">
        <v>0.8033586</v>
      </c>
    </row>
    <row r="2140">
      <c r="A2140" s="19">
        <v>1.0</v>
      </c>
      <c r="B2140" s="25">
        <v>0.803087</v>
      </c>
    </row>
    <row r="2141">
      <c r="A2141" s="19">
        <v>1.0</v>
      </c>
      <c r="B2141" s="25">
        <v>0.8030862</v>
      </c>
    </row>
    <row r="2142">
      <c r="A2142" s="19">
        <v>1.0</v>
      </c>
      <c r="B2142" s="25">
        <v>0.8030569</v>
      </c>
    </row>
    <row r="2143">
      <c r="A2143" s="19">
        <v>1.0</v>
      </c>
      <c r="B2143" s="25">
        <v>0.8030045</v>
      </c>
    </row>
    <row r="2144">
      <c r="A2144" s="19">
        <v>1.0</v>
      </c>
      <c r="B2144" s="25">
        <v>0.8029216</v>
      </c>
    </row>
    <row r="2145">
      <c r="A2145" s="19">
        <v>1.0</v>
      </c>
      <c r="B2145" s="25">
        <v>0.80281293</v>
      </c>
    </row>
    <row r="2146">
      <c r="A2146" s="19">
        <v>1.0</v>
      </c>
      <c r="B2146" s="25">
        <v>0.80280066</v>
      </c>
    </row>
    <row r="2147">
      <c r="A2147" s="19">
        <v>1.0</v>
      </c>
      <c r="B2147" s="25">
        <v>0.8027259</v>
      </c>
    </row>
    <row r="2148">
      <c r="A2148" s="19">
        <v>1.0</v>
      </c>
      <c r="B2148" s="25">
        <v>0.80268174</v>
      </c>
    </row>
    <row r="2149">
      <c r="A2149" s="19">
        <v>1.0</v>
      </c>
      <c r="B2149" s="25">
        <v>0.80264395</v>
      </c>
    </row>
    <row r="2150">
      <c r="A2150" s="19">
        <v>1.0</v>
      </c>
      <c r="B2150" s="25">
        <v>0.8023463</v>
      </c>
    </row>
    <row r="2151">
      <c r="A2151" s="19">
        <v>1.0</v>
      </c>
      <c r="B2151" s="25">
        <v>0.8023416</v>
      </c>
    </row>
    <row r="2152">
      <c r="A2152" s="19">
        <v>1.0</v>
      </c>
      <c r="B2152" s="25">
        <v>0.8022249</v>
      </c>
    </row>
    <row r="2153">
      <c r="A2153" s="19">
        <v>1.0</v>
      </c>
      <c r="B2153" s="25">
        <v>0.8021193</v>
      </c>
    </row>
    <row r="2154">
      <c r="A2154" s="19">
        <v>1.0</v>
      </c>
      <c r="B2154" s="25">
        <v>0.80208814</v>
      </c>
    </row>
    <row r="2155">
      <c r="A2155" s="19">
        <v>1.0</v>
      </c>
      <c r="B2155" s="25">
        <v>0.8019783</v>
      </c>
    </row>
    <row r="2156">
      <c r="A2156" s="19">
        <v>1.0</v>
      </c>
      <c r="B2156" s="25">
        <v>0.801844</v>
      </c>
    </row>
    <row r="2157">
      <c r="A2157" s="19">
        <v>1.0</v>
      </c>
      <c r="B2157" s="25">
        <v>0.80180043</v>
      </c>
    </row>
    <row r="2158">
      <c r="A2158" s="19">
        <v>1.0</v>
      </c>
      <c r="B2158" s="25">
        <v>0.80153686</v>
      </c>
    </row>
    <row r="2159">
      <c r="A2159" s="19">
        <v>1.0</v>
      </c>
      <c r="B2159" s="25">
        <v>0.801524</v>
      </c>
    </row>
    <row r="2160">
      <c r="A2160" s="19">
        <v>1.0</v>
      </c>
      <c r="B2160" s="25">
        <v>0.80128145</v>
      </c>
    </row>
    <row r="2161">
      <c r="A2161" s="19">
        <v>1.0</v>
      </c>
      <c r="B2161" s="25">
        <v>0.80113065</v>
      </c>
    </row>
    <row r="2162">
      <c r="A2162" s="19">
        <v>1.0</v>
      </c>
      <c r="B2162" s="25">
        <v>0.8010248</v>
      </c>
    </row>
    <row r="2163">
      <c r="A2163" s="19">
        <v>1.0</v>
      </c>
      <c r="B2163" s="25">
        <v>0.8009709</v>
      </c>
    </row>
    <row r="2164">
      <c r="A2164" s="19">
        <v>1.0</v>
      </c>
      <c r="B2164" s="25">
        <v>0.8009657</v>
      </c>
    </row>
    <row r="2165">
      <c r="A2165" s="19">
        <v>1.0</v>
      </c>
      <c r="B2165" s="25">
        <v>0.80089116</v>
      </c>
    </row>
    <row r="2166">
      <c r="A2166" s="19">
        <v>1.0</v>
      </c>
      <c r="B2166" s="25">
        <v>0.80081624</v>
      </c>
    </row>
    <row r="2167">
      <c r="A2167" s="19">
        <v>1.0</v>
      </c>
      <c r="B2167" s="25">
        <v>0.80078</v>
      </c>
    </row>
    <row r="2168">
      <c r="A2168" s="19">
        <v>1.0</v>
      </c>
      <c r="B2168" s="25">
        <v>0.800718</v>
      </c>
    </row>
    <row r="2169">
      <c r="A2169" s="19">
        <v>1.0</v>
      </c>
      <c r="B2169" s="25">
        <v>0.8006547</v>
      </c>
    </row>
    <row r="2170">
      <c r="A2170" s="19">
        <v>1.0</v>
      </c>
      <c r="B2170" s="25">
        <v>0.80060655</v>
      </c>
    </row>
    <row r="2171">
      <c r="A2171" s="19">
        <v>1.0</v>
      </c>
      <c r="B2171" s="25">
        <v>0.8006052</v>
      </c>
    </row>
    <row r="2172">
      <c r="A2172" s="19">
        <v>1.0</v>
      </c>
      <c r="B2172" s="25">
        <v>0.8005885</v>
      </c>
    </row>
    <row r="2173">
      <c r="A2173" s="19">
        <v>1.0</v>
      </c>
      <c r="B2173" s="25">
        <v>0.8004516</v>
      </c>
    </row>
    <row r="2174">
      <c r="A2174" s="19">
        <v>1.0</v>
      </c>
      <c r="B2174" s="25">
        <v>0.8004434</v>
      </c>
    </row>
    <row r="2175">
      <c r="A2175" s="19">
        <v>1.0</v>
      </c>
      <c r="B2175" s="25">
        <v>0.80024767</v>
      </c>
    </row>
    <row r="2176">
      <c r="A2176" s="19">
        <v>1.0</v>
      </c>
      <c r="B2176" s="25">
        <v>0.799921</v>
      </c>
    </row>
    <row r="2177">
      <c r="A2177" s="19">
        <v>1.0</v>
      </c>
      <c r="B2177" s="25">
        <v>0.79974604</v>
      </c>
    </row>
    <row r="2178">
      <c r="A2178" s="19">
        <v>1.0</v>
      </c>
      <c r="B2178" s="25">
        <v>0.7997427</v>
      </c>
    </row>
    <row r="2179">
      <c r="A2179" s="19">
        <v>1.0</v>
      </c>
      <c r="B2179" s="25">
        <v>0.79945576</v>
      </c>
    </row>
    <row r="2180">
      <c r="A2180" s="19">
        <v>1.0</v>
      </c>
      <c r="B2180" s="25">
        <v>0.7994427</v>
      </c>
    </row>
    <row r="2181">
      <c r="A2181" s="19">
        <v>1.0</v>
      </c>
      <c r="B2181" s="25">
        <v>0.7994011</v>
      </c>
    </row>
    <row r="2182">
      <c r="A2182" s="19">
        <v>1.0</v>
      </c>
      <c r="B2182" s="25">
        <v>0.7993498</v>
      </c>
    </row>
    <row r="2183">
      <c r="A2183" s="19">
        <v>1.0</v>
      </c>
      <c r="B2183" s="25">
        <v>0.7993225</v>
      </c>
    </row>
    <row r="2184">
      <c r="A2184" s="19">
        <v>1.0</v>
      </c>
      <c r="B2184" s="25">
        <v>0.79905206</v>
      </c>
    </row>
    <row r="2185">
      <c r="A2185" s="19">
        <v>1.0</v>
      </c>
      <c r="B2185" s="25">
        <v>0.7988081</v>
      </c>
    </row>
    <row r="2186">
      <c r="A2186" s="19">
        <v>1.0</v>
      </c>
      <c r="B2186" s="25">
        <v>0.79870635</v>
      </c>
    </row>
    <row r="2187">
      <c r="A2187" s="19">
        <v>1.0</v>
      </c>
      <c r="B2187" s="25">
        <v>0.7986865</v>
      </c>
    </row>
    <row r="2188">
      <c r="A2188" s="19">
        <v>1.0</v>
      </c>
      <c r="B2188" s="25">
        <v>0.79863024</v>
      </c>
    </row>
    <row r="2189">
      <c r="A2189" s="19">
        <v>1.0</v>
      </c>
      <c r="B2189" s="25">
        <v>0.79861397</v>
      </c>
    </row>
    <row r="2190">
      <c r="A2190" s="19">
        <v>1.0</v>
      </c>
      <c r="B2190" s="25">
        <v>0.7983628</v>
      </c>
    </row>
    <row r="2191">
      <c r="A2191" s="19">
        <v>1.0</v>
      </c>
      <c r="B2191" s="25">
        <v>0.7983532</v>
      </c>
    </row>
    <row r="2192">
      <c r="A2192" s="19">
        <v>1.0</v>
      </c>
      <c r="B2192" s="25">
        <v>0.79830486</v>
      </c>
    </row>
    <row r="2193">
      <c r="A2193" s="19">
        <v>1.0</v>
      </c>
      <c r="B2193" s="25">
        <v>0.79828405</v>
      </c>
    </row>
    <row r="2194">
      <c r="A2194" s="19">
        <v>1.0</v>
      </c>
      <c r="B2194" s="25">
        <v>0.79810125</v>
      </c>
    </row>
    <row r="2195">
      <c r="A2195" s="19">
        <v>1.0</v>
      </c>
      <c r="B2195" s="25">
        <v>0.7980787</v>
      </c>
    </row>
    <row r="2196">
      <c r="A2196" s="19">
        <v>1.0</v>
      </c>
      <c r="B2196" s="25">
        <v>0.79792136</v>
      </c>
    </row>
    <row r="2197">
      <c r="A2197" s="19">
        <v>1.0</v>
      </c>
      <c r="B2197" s="25">
        <v>0.79766715</v>
      </c>
    </row>
    <row r="2198">
      <c r="A2198" s="19">
        <v>1.0</v>
      </c>
      <c r="B2198" s="25">
        <v>0.7976398</v>
      </c>
    </row>
    <row r="2199">
      <c r="A2199" s="19">
        <v>1.0</v>
      </c>
      <c r="B2199" s="25">
        <v>0.79763013</v>
      </c>
    </row>
    <row r="2200">
      <c r="A2200" s="19">
        <v>1.0</v>
      </c>
      <c r="B2200" s="25">
        <v>0.79760486</v>
      </c>
    </row>
    <row r="2201">
      <c r="A2201" s="19">
        <v>1.0</v>
      </c>
      <c r="B2201" s="25">
        <v>0.79730976</v>
      </c>
    </row>
    <row r="2202">
      <c r="A2202" s="19">
        <v>1.0</v>
      </c>
      <c r="B2202" s="25">
        <v>0.79722804</v>
      </c>
    </row>
    <row r="2203">
      <c r="A2203" s="19">
        <v>1.0</v>
      </c>
      <c r="B2203" s="25">
        <v>0.79676026</v>
      </c>
    </row>
    <row r="2204">
      <c r="A2204" s="19">
        <v>1.0</v>
      </c>
      <c r="B2204" s="25">
        <v>0.79671705</v>
      </c>
    </row>
    <row r="2205">
      <c r="A2205" s="19">
        <v>1.0</v>
      </c>
      <c r="B2205" s="25">
        <v>0.7964214</v>
      </c>
    </row>
    <row r="2206">
      <c r="A2206" s="19">
        <v>1.0</v>
      </c>
      <c r="B2206" s="25">
        <v>0.79627734</v>
      </c>
    </row>
    <row r="2207">
      <c r="A2207" s="19">
        <v>1.0</v>
      </c>
      <c r="B2207" s="25">
        <v>0.7962018</v>
      </c>
    </row>
    <row r="2208">
      <c r="A2208" s="19">
        <v>1.0</v>
      </c>
      <c r="B2208" s="25">
        <v>0.7961231</v>
      </c>
    </row>
    <row r="2209">
      <c r="A2209" s="19">
        <v>1.0</v>
      </c>
      <c r="B2209" s="25">
        <v>0.79611444</v>
      </c>
    </row>
    <row r="2210">
      <c r="A2210" s="19">
        <v>1.0</v>
      </c>
      <c r="B2210" s="25">
        <v>0.79596996</v>
      </c>
    </row>
    <row r="2211">
      <c r="A2211" s="19">
        <v>1.0</v>
      </c>
      <c r="B2211" s="25">
        <v>0.795965</v>
      </c>
    </row>
    <row r="2212">
      <c r="A2212" s="19">
        <v>1.0</v>
      </c>
      <c r="B2212" s="25">
        <v>0.7958563</v>
      </c>
    </row>
    <row r="2213">
      <c r="A2213" s="19">
        <v>1.0</v>
      </c>
      <c r="B2213" s="25">
        <v>0.7955522</v>
      </c>
    </row>
    <row r="2214">
      <c r="A2214" s="19">
        <v>1.0</v>
      </c>
      <c r="B2214" s="25">
        <v>0.7954953</v>
      </c>
    </row>
    <row r="2215">
      <c r="A2215" s="19">
        <v>1.0</v>
      </c>
      <c r="B2215" s="25">
        <v>0.7954727</v>
      </c>
    </row>
    <row r="2216">
      <c r="A2216" s="19">
        <v>1.0</v>
      </c>
      <c r="B2216" s="25">
        <v>0.7954005</v>
      </c>
    </row>
    <row r="2217">
      <c r="A2217" s="19">
        <v>1.0</v>
      </c>
      <c r="B2217" s="25">
        <v>0.79500455</v>
      </c>
    </row>
    <row r="2218">
      <c r="A2218" s="19">
        <v>1.0</v>
      </c>
      <c r="B2218" s="25">
        <v>0.7949786</v>
      </c>
    </row>
    <row r="2219">
      <c r="A2219" s="19">
        <v>1.0</v>
      </c>
      <c r="B2219" s="25">
        <v>0.79475117</v>
      </c>
    </row>
    <row r="2220">
      <c r="A2220" s="19">
        <v>1.0</v>
      </c>
      <c r="B2220" s="25">
        <v>0.79456913</v>
      </c>
    </row>
    <row r="2221">
      <c r="A2221" s="19">
        <v>1.0</v>
      </c>
      <c r="B2221" s="25">
        <v>0.7945665</v>
      </c>
    </row>
    <row r="2222">
      <c r="A2222" s="19">
        <v>1.0</v>
      </c>
      <c r="B2222" s="25">
        <v>0.79454607</v>
      </c>
    </row>
    <row r="2223">
      <c r="A2223" s="19">
        <v>1.0</v>
      </c>
      <c r="B2223" s="25">
        <v>0.7945191</v>
      </c>
    </row>
    <row r="2224">
      <c r="A2224" s="19">
        <v>1.0</v>
      </c>
      <c r="B2224" s="25">
        <v>0.794439</v>
      </c>
    </row>
    <row r="2225">
      <c r="A2225" s="19">
        <v>1.0</v>
      </c>
      <c r="B2225" s="25">
        <v>0.794439</v>
      </c>
    </row>
    <row r="2226">
      <c r="A2226" s="19">
        <v>1.0</v>
      </c>
      <c r="B2226" s="25">
        <v>0.794439</v>
      </c>
    </row>
    <row r="2227">
      <c r="A2227" s="19">
        <v>1.0</v>
      </c>
      <c r="B2227" s="25">
        <v>0.794439</v>
      </c>
    </row>
    <row r="2228">
      <c r="A2228" s="19">
        <v>1.0</v>
      </c>
      <c r="B2228" s="25">
        <v>0.794439</v>
      </c>
    </row>
    <row r="2229">
      <c r="A2229" s="19">
        <v>1.0</v>
      </c>
      <c r="B2229" s="25">
        <v>0.794439</v>
      </c>
    </row>
    <row r="2230">
      <c r="A2230" s="19">
        <v>1.0</v>
      </c>
      <c r="B2230" s="25">
        <v>0.794439</v>
      </c>
    </row>
    <row r="2231">
      <c r="A2231" s="19">
        <v>1.0</v>
      </c>
      <c r="B2231" s="25">
        <v>0.794439</v>
      </c>
    </row>
    <row r="2232">
      <c r="A2232" s="19">
        <v>1.0</v>
      </c>
      <c r="B2232" s="25">
        <v>0.794439</v>
      </c>
    </row>
    <row r="2233">
      <c r="A2233" s="19">
        <v>1.0</v>
      </c>
      <c r="B2233" s="25">
        <v>0.794439</v>
      </c>
    </row>
    <row r="2234">
      <c r="A2234" s="19">
        <v>1.0</v>
      </c>
      <c r="B2234" s="25">
        <v>0.794439</v>
      </c>
    </row>
    <row r="2235">
      <c r="A2235" s="19">
        <v>1.0</v>
      </c>
      <c r="B2235" s="25">
        <v>0.794439</v>
      </c>
    </row>
    <row r="2236">
      <c r="A2236" s="19">
        <v>1.0</v>
      </c>
      <c r="B2236" s="25">
        <v>0.794439</v>
      </c>
    </row>
    <row r="2237">
      <c r="A2237" s="19">
        <v>1.0</v>
      </c>
      <c r="B2237" s="25">
        <v>0.794439</v>
      </c>
    </row>
    <row r="2238">
      <c r="A2238" s="19">
        <v>1.0</v>
      </c>
      <c r="B2238" s="25">
        <v>0.794439</v>
      </c>
    </row>
    <row r="2239">
      <c r="A2239" s="19">
        <v>1.0</v>
      </c>
      <c r="B2239" s="25">
        <v>0.794439</v>
      </c>
    </row>
    <row r="2240">
      <c r="A2240" s="19">
        <v>1.0</v>
      </c>
      <c r="B2240" s="25">
        <v>0.794439</v>
      </c>
    </row>
    <row r="2241">
      <c r="A2241" s="19">
        <v>1.0</v>
      </c>
      <c r="B2241" s="25">
        <v>0.794439</v>
      </c>
    </row>
    <row r="2242">
      <c r="A2242" s="19">
        <v>1.0</v>
      </c>
      <c r="B2242" s="25">
        <v>0.794439</v>
      </c>
    </row>
    <row r="2243">
      <c r="A2243" s="19">
        <v>1.0</v>
      </c>
      <c r="B2243" s="25">
        <v>0.794439</v>
      </c>
    </row>
    <row r="2244">
      <c r="A2244" s="19">
        <v>1.0</v>
      </c>
      <c r="B2244" s="25">
        <v>0.794439</v>
      </c>
    </row>
    <row r="2245">
      <c r="A2245" s="19">
        <v>1.0</v>
      </c>
      <c r="B2245" s="25">
        <v>0.794439</v>
      </c>
    </row>
    <row r="2246">
      <c r="A2246" s="19">
        <v>1.0</v>
      </c>
      <c r="B2246" s="25">
        <v>0.794439</v>
      </c>
    </row>
    <row r="2247">
      <c r="A2247" s="19">
        <v>1.0</v>
      </c>
      <c r="B2247" s="25">
        <v>0.794439</v>
      </c>
    </row>
    <row r="2248">
      <c r="A2248" s="19">
        <v>1.0</v>
      </c>
      <c r="B2248" s="25">
        <v>0.794439</v>
      </c>
    </row>
    <row r="2249">
      <c r="A2249" s="19">
        <v>1.0</v>
      </c>
      <c r="B2249" s="25">
        <v>0.794439</v>
      </c>
    </row>
    <row r="2250">
      <c r="A2250" s="19">
        <v>1.0</v>
      </c>
      <c r="B2250" s="25">
        <v>0.794439</v>
      </c>
    </row>
    <row r="2251">
      <c r="A2251" s="19">
        <v>1.0</v>
      </c>
      <c r="B2251" s="25">
        <v>0.794439</v>
      </c>
    </row>
    <row r="2252">
      <c r="A2252" s="19">
        <v>1.0</v>
      </c>
      <c r="B2252" s="25">
        <v>0.794439</v>
      </c>
    </row>
    <row r="2253">
      <c r="A2253" s="19">
        <v>1.0</v>
      </c>
      <c r="B2253" s="25">
        <v>0.794439</v>
      </c>
    </row>
    <row r="2254">
      <c r="A2254" s="19">
        <v>1.0</v>
      </c>
      <c r="B2254" s="25">
        <v>0.794439</v>
      </c>
    </row>
    <row r="2255">
      <c r="A2255" s="19">
        <v>1.0</v>
      </c>
      <c r="B2255" s="25">
        <v>0.794439</v>
      </c>
    </row>
    <row r="2256">
      <c r="A2256" s="19">
        <v>1.0</v>
      </c>
      <c r="B2256" s="25">
        <v>0.794439</v>
      </c>
    </row>
    <row r="2257">
      <c r="A2257" s="19">
        <v>1.0</v>
      </c>
      <c r="B2257" s="25">
        <v>0.794439</v>
      </c>
    </row>
    <row r="2258">
      <c r="A2258" s="19">
        <v>1.0</v>
      </c>
      <c r="B2258" s="25">
        <v>0.794439</v>
      </c>
    </row>
    <row r="2259">
      <c r="A2259" s="19">
        <v>1.0</v>
      </c>
      <c r="B2259" s="25">
        <v>0.794439</v>
      </c>
    </row>
    <row r="2260">
      <c r="A2260" s="19">
        <v>1.0</v>
      </c>
      <c r="B2260" s="25">
        <v>0.794439</v>
      </c>
    </row>
    <row r="2261">
      <c r="A2261" s="19">
        <v>1.0</v>
      </c>
      <c r="B2261" s="25">
        <v>0.794439</v>
      </c>
    </row>
    <row r="2262">
      <c r="A2262" s="19">
        <v>1.0</v>
      </c>
      <c r="B2262" s="25">
        <v>0.794439</v>
      </c>
    </row>
    <row r="2263">
      <c r="A2263" s="19">
        <v>1.0</v>
      </c>
      <c r="B2263" s="25">
        <v>0.794439</v>
      </c>
    </row>
    <row r="2264">
      <c r="A2264" s="19">
        <v>1.0</v>
      </c>
      <c r="B2264" s="25">
        <v>0.794439</v>
      </c>
    </row>
    <row r="2265">
      <c r="A2265" s="19">
        <v>1.0</v>
      </c>
      <c r="B2265" s="25">
        <v>0.794439</v>
      </c>
    </row>
    <row r="2266">
      <c r="A2266" s="19">
        <v>1.0</v>
      </c>
      <c r="B2266" s="25">
        <v>0.794439</v>
      </c>
    </row>
    <row r="2267">
      <c r="A2267" s="19">
        <v>1.0</v>
      </c>
      <c r="B2267" s="25">
        <v>0.794439</v>
      </c>
    </row>
    <row r="2268">
      <c r="A2268" s="19">
        <v>1.0</v>
      </c>
      <c r="B2268" s="25">
        <v>0.794439</v>
      </c>
    </row>
    <row r="2269">
      <c r="A2269" s="19">
        <v>1.0</v>
      </c>
      <c r="B2269" s="25">
        <v>0.794439</v>
      </c>
    </row>
    <row r="2270">
      <c r="A2270" s="19">
        <v>1.0</v>
      </c>
      <c r="B2270" s="25">
        <v>0.794439</v>
      </c>
    </row>
    <row r="2271">
      <c r="A2271" s="19">
        <v>1.0</v>
      </c>
      <c r="B2271" s="25">
        <v>0.794439</v>
      </c>
    </row>
    <row r="2272">
      <c r="A2272" s="19">
        <v>1.0</v>
      </c>
      <c r="B2272" s="25">
        <v>0.794439</v>
      </c>
    </row>
    <row r="2273">
      <c r="A2273" s="19">
        <v>1.0</v>
      </c>
      <c r="B2273" s="25">
        <v>0.7935375</v>
      </c>
    </row>
    <row r="2274">
      <c r="A2274" s="19">
        <v>1.0</v>
      </c>
      <c r="B2274" s="25">
        <v>0.79247165</v>
      </c>
    </row>
    <row r="2275">
      <c r="A2275" s="19">
        <v>1.0</v>
      </c>
      <c r="B2275" s="25">
        <v>0.7924494</v>
      </c>
    </row>
    <row r="2276">
      <c r="A2276" s="19">
        <v>1.0</v>
      </c>
      <c r="B2276" s="25">
        <v>0.79232496</v>
      </c>
    </row>
    <row r="2277">
      <c r="A2277" s="19">
        <v>1.0</v>
      </c>
      <c r="B2277" s="25">
        <v>0.7908452</v>
      </c>
    </row>
    <row r="2278">
      <c r="A2278" s="19">
        <v>1.0</v>
      </c>
      <c r="B2278" s="25">
        <v>0.7900692</v>
      </c>
    </row>
    <row r="2279">
      <c r="A2279" s="19">
        <v>1.0</v>
      </c>
      <c r="B2279" s="25">
        <v>0.78937364</v>
      </c>
    </row>
    <row r="2280">
      <c r="A2280" s="19">
        <v>1.0</v>
      </c>
      <c r="B2280" s="25">
        <v>0.789205</v>
      </c>
    </row>
    <row r="2281">
      <c r="A2281" s="19">
        <v>1.0</v>
      </c>
      <c r="B2281" s="25">
        <v>0.7891882</v>
      </c>
    </row>
    <row r="2282">
      <c r="A2282" s="19">
        <v>1.0</v>
      </c>
      <c r="B2282" s="25">
        <v>0.7890515</v>
      </c>
    </row>
    <row r="2283">
      <c r="A2283" s="19">
        <v>1.0</v>
      </c>
      <c r="B2283" s="25">
        <v>0.78858304</v>
      </c>
    </row>
    <row r="2284">
      <c r="A2284" s="19">
        <v>1.0</v>
      </c>
      <c r="B2284" s="25">
        <v>0.7885667</v>
      </c>
    </row>
    <row r="2285">
      <c r="A2285" s="19">
        <v>1.0</v>
      </c>
      <c r="B2285" s="25">
        <v>0.788411</v>
      </c>
    </row>
    <row r="2286">
      <c r="A2286" s="19">
        <v>1.0</v>
      </c>
      <c r="B2286" s="25">
        <v>0.78828096</v>
      </c>
    </row>
    <row r="2287">
      <c r="A2287" s="19">
        <v>1.0</v>
      </c>
      <c r="B2287" s="25">
        <v>0.78805465</v>
      </c>
    </row>
    <row r="2288">
      <c r="A2288" s="19">
        <v>1.0</v>
      </c>
      <c r="B2288" s="25">
        <v>0.78788304</v>
      </c>
    </row>
    <row r="2289">
      <c r="A2289" s="19">
        <v>1.0</v>
      </c>
      <c r="B2289" s="25">
        <v>0.787752</v>
      </c>
    </row>
    <row r="2290">
      <c r="A2290" s="19">
        <v>1.0</v>
      </c>
      <c r="B2290" s="25">
        <v>0.78752464</v>
      </c>
    </row>
    <row r="2291">
      <c r="A2291" s="19">
        <v>1.0</v>
      </c>
      <c r="B2291" s="25">
        <v>0.7858021</v>
      </c>
    </row>
    <row r="2292">
      <c r="A2292" s="19">
        <v>1.0</v>
      </c>
      <c r="B2292" s="25">
        <v>0.7856133</v>
      </c>
    </row>
    <row r="2293">
      <c r="A2293" s="19">
        <v>1.0</v>
      </c>
      <c r="B2293" s="25">
        <v>0.78552353</v>
      </c>
    </row>
    <row r="2294">
      <c r="A2294" s="19">
        <v>1.0</v>
      </c>
      <c r="B2294" s="25">
        <v>0.7854284</v>
      </c>
    </row>
    <row r="2295">
      <c r="A2295" s="19">
        <v>1.0</v>
      </c>
      <c r="B2295" s="25">
        <v>0.78511596</v>
      </c>
    </row>
    <row r="2296">
      <c r="A2296" s="19">
        <v>1.0</v>
      </c>
      <c r="B2296" s="25">
        <v>0.78475773</v>
      </c>
    </row>
    <row r="2297">
      <c r="A2297" s="19">
        <v>1.0</v>
      </c>
      <c r="B2297" s="25">
        <v>0.78473705</v>
      </c>
    </row>
    <row r="2298">
      <c r="A2298" s="19">
        <v>1.0</v>
      </c>
      <c r="B2298" s="25">
        <v>0.7847213</v>
      </c>
    </row>
    <row r="2299">
      <c r="A2299" s="19">
        <v>1.0</v>
      </c>
      <c r="B2299" s="25">
        <v>0.78457975</v>
      </c>
    </row>
    <row r="2300">
      <c r="A2300" s="19">
        <v>1.0</v>
      </c>
      <c r="B2300" s="25">
        <v>0.78450483</v>
      </c>
    </row>
    <row r="2301">
      <c r="A2301" s="19">
        <v>1.0</v>
      </c>
      <c r="B2301" s="25">
        <v>0.7844499</v>
      </c>
    </row>
    <row r="2302">
      <c r="A2302" s="19">
        <v>1.0</v>
      </c>
      <c r="B2302" s="25">
        <v>0.7836464</v>
      </c>
    </row>
    <row r="2303">
      <c r="A2303" s="19">
        <v>1.0</v>
      </c>
      <c r="B2303" s="25">
        <v>0.7833702</v>
      </c>
    </row>
    <row r="2304">
      <c r="A2304" s="19">
        <v>1.0</v>
      </c>
      <c r="B2304" s="25">
        <v>0.7831602</v>
      </c>
    </row>
    <row r="2305">
      <c r="A2305" s="19">
        <v>1.0</v>
      </c>
      <c r="B2305" s="25">
        <v>0.78310245</v>
      </c>
    </row>
    <row r="2306">
      <c r="A2306" s="19">
        <v>1.0</v>
      </c>
      <c r="B2306" s="25">
        <v>0.78236175</v>
      </c>
    </row>
    <row r="2307">
      <c r="A2307" s="19">
        <v>1.0</v>
      </c>
      <c r="B2307" s="25">
        <v>0.78220624</v>
      </c>
    </row>
    <row r="2308">
      <c r="A2308" s="19">
        <v>1.0</v>
      </c>
      <c r="B2308" s="25">
        <v>0.78205544</v>
      </c>
    </row>
    <row r="2309">
      <c r="A2309" s="19">
        <v>1.0</v>
      </c>
      <c r="B2309" s="25">
        <v>0.7819861</v>
      </c>
    </row>
    <row r="2310">
      <c r="A2310" s="19">
        <v>1.0</v>
      </c>
      <c r="B2310" s="25">
        <v>0.78099585</v>
      </c>
    </row>
    <row r="2311">
      <c r="A2311" s="19">
        <v>1.0</v>
      </c>
      <c r="B2311" s="25">
        <v>0.78057534</v>
      </c>
    </row>
    <row r="2312">
      <c r="A2312" s="19">
        <v>1.0</v>
      </c>
      <c r="B2312" s="25">
        <v>0.7796776</v>
      </c>
    </row>
    <row r="2313">
      <c r="A2313" s="19">
        <v>1.0</v>
      </c>
      <c r="B2313" s="25">
        <v>0.7793982</v>
      </c>
    </row>
    <row r="2314">
      <c r="A2314" s="19">
        <v>1.0</v>
      </c>
      <c r="B2314" s="25">
        <v>0.77927005</v>
      </c>
    </row>
    <row r="2315">
      <c r="A2315" s="19">
        <v>1.0</v>
      </c>
      <c r="B2315" s="25">
        <v>0.7789727</v>
      </c>
    </row>
    <row r="2316">
      <c r="A2316" s="19">
        <v>1.0</v>
      </c>
      <c r="B2316" s="25">
        <v>0.778485</v>
      </c>
    </row>
    <row r="2317">
      <c r="A2317" s="19">
        <v>1.0</v>
      </c>
      <c r="B2317" s="25">
        <v>0.7783722</v>
      </c>
    </row>
    <row r="2318">
      <c r="A2318" s="19">
        <v>1.0</v>
      </c>
      <c r="B2318" s="25">
        <v>0.77831906</v>
      </c>
    </row>
    <row r="2319">
      <c r="A2319" s="19">
        <v>1.0</v>
      </c>
      <c r="B2319" s="25">
        <v>0.77802455</v>
      </c>
    </row>
    <row r="2320">
      <c r="A2320" s="19">
        <v>1.0</v>
      </c>
      <c r="B2320" s="25">
        <v>0.77773976</v>
      </c>
    </row>
    <row r="2321">
      <c r="A2321" s="19">
        <v>1.0</v>
      </c>
      <c r="B2321" s="25">
        <v>0.77728117</v>
      </c>
    </row>
    <row r="2322">
      <c r="A2322" s="19">
        <v>1.0</v>
      </c>
      <c r="B2322" s="25">
        <v>0.77719134</v>
      </c>
    </row>
    <row r="2323">
      <c r="A2323" s="19">
        <v>1.0</v>
      </c>
      <c r="B2323" s="25">
        <v>0.7768772</v>
      </c>
    </row>
    <row r="2324">
      <c r="A2324" s="19">
        <v>1.0</v>
      </c>
      <c r="B2324" s="25">
        <v>0.7768529</v>
      </c>
    </row>
    <row r="2325">
      <c r="A2325" s="19">
        <v>1.0</v>
      </c>
      <c r="B2325" s="25">
        <v>0.7766278</v>
      </c>
    </row>
    <row r="2326">
      <c r="A2326" s="19">
        <v>1.0</v>
      </c>
      <c r="B2326" s="25">
        <v>0.7763405</v>
      </c>
    </row>
    <row r="2327">
      <c r="A2327" s="19">
        <v>1.0</v>
      </c>
      <c r="B2327" s="25">
        <v>0.7763017</v>
      </c>
    </row>
    <row r="2328">
      <c r="A2328" s="19">
        <v>1.0</v>
      </c>
      <c r="B2328" s="25">
        <v>0.77584577</v>
      </c>
    </row>
    <row r="2329">
      <c r="A2329" s="19">
        <v>1.0</v>
      </c>
      <c r="B2329" s="25">
        <v>0.7755488</v>
      </c>
    </row>
    <row r="2330">
      <c r="A2330" s="19">
        <v>1.0</v>
      </c>
      <c r="B2330" s="25">
        <v>0.77495676</v>
      </c>
    </row>
    <row r="2331">
      <c r="A2331" s="19">
        <v>1.0</v>
      </c>
      <c r="B2331" s="25">
        <v>0.7748264</v>
      </c>
    </row>
    <row r="2332">
      <c r="A2332" s="19">
        <v>1.0</v>
      </c>
      <c r="B2332" s="25">
        <v>0.7746807</v>
      </c>
    </row>
    <row r="2333">
      <c r="A2333" s="19">
        <v>1.0</v>
      </c>
      <c r="B2333" s="25">
        <v>0.77424735</v>
      </c>
    </row>
    <row r="2334">
      <c r="A2334" s="19">
        <v>1.0</v>
      </c>
      <c r="B2334" s="25">
        <v>0.7738617</v>
      </c>
    </row>
    <row r="2335">
      <c r="A2335" s="19">
        <v>1.0</v>
      </c>
      <c r="B2335" s="25">
        <v>0.7735295</v>
      </c>
    </row>
    <row r="2336">
      <c r="A2336" s="19">
        <v>1.0</v>
      </c>
      <c r="B2336" s="25">
        <v>0.77341956</v>
      </c>
    </row>
    <row r="2337">
      <c r="A2337" s="19">
        <v>1.0</v>
      </c>
      <c r="B2337" s="25">
        <v>0.7733403</v>
      </c>
    </row>
    <row r="2338">
      <c r="A2338" s="19">
        <v>1.0</v>
      </c>
      <c r="B2338" s="25">
        <v>0.7731697</v>
      </c>
    </row>
    <row r="2339">
      <c r="A2339" s="19">
        <v>1.0</v>
      </c>
      <c r="B2339" s="25">
        <v>0.7721553</v>
      </c>
    </row>
    <row r="2340">
      <c r="A2340" s="19">
        <v>1.0</v>
      </c>
      <c r="B2340" s="25">
        <v>0.7715992</v>
      </c>
    </row>
    <row r="2341">
      <c r="A2341" s="19">
        <v>1.0</v>
      </c>
      <c r="B2341" s="25">
        <v>0.7715924</v>
      </c>
    </row>
    <row r="2342">
      <c r="A2342" s="19">
        <v>1.0</v>
      </c>
      <c r="B2342" s="25">
        <v>0.7715861</v>
      </c>
    </row>
    <row r="2343">
      <c r="A2343" s="19">
        <v>1.0</v>
      </c>
      <c r="B2343" s="25">
        <v>0.77142495</v>
      </c>
    </row>
    <row r="2344">
      <c r="A2344" s="19">
        <v>1.0</v>
      </c>
      <c r="B2344" s="25">
        <v>0.7713801</v>
      </c>
    </row>
    <row r="2345">
      <c r="A2345" s="19">
        <v>1.0</v>
      </c>
      <c r="B2345" s="25">
        <v>0.77120054</v>
      </c>
    </row>
    <row r="2346">
      <c r="A2346" s="19">
        <v>1.0</v>
      </c>
      <c r="B2346" s="25">
        <v>0.7708993</v>
      </c>
    </row>
    <row r="2347">
      <c r="A2347" s="19">
        <v>1.0</v>
      </c>
      <c r="B2347" s="25">
        <v>0.7708458</v>
      </c>
    </row>
    <row r="2348">
      <c r="A2348" s="19">
        <v>1.0</v>
      </c>
      <c r="B2348" s="25">
        <v>0.7707925</v>
      </c>
    </row>
    <row r="2349">
      <c r="A2349" s="19">
        <v>1.0</v>
      </c>
      <c r="B2349" s="25">
        <v>0.7707274</v>
      </c>
    </row>
    <row r="2350">
      <c r="A2350" s="19">
        <v>1.0</v>
      </c>
      <c r="B2350" s="25">
        <v>0.77066225</v>
      </c>
    </row>
    <row r="2351">
      <c r="A2351" s="19">
        <v>1.0</v>
      </c>
      <c r="B2351" s="25">
        <v>0.7706195</v>
      </c>
    </row>
    <row r="2352">
      <c r="A2352" s="19">
        <v>1.0</v>
      </c>
      <c r="B2352" s="25">
        <v>0.77061373</v>
      </c>
    </row>
    <row r="2353">
      <c r="A2353" s="19">
        <v>1.0</v>
      </c>
      <c r="B2353" s="25">
        <v>0.77058333</v>
      </c>
    </row>
    <row r="2354">
      <c r="A2354" s="19">
        <v>1.0</v>
      </c>
      <c r="B2354" s="25">
        <v>0.7705378</v>
      </c>
    </row>
    <row r="2355">
      <c r="A2355" s="19">
        <v>1.0</v>
      </c>
      <c r="B2355" s="25">
        <v>0.7705026</v>
      </c>
    </row>
    <row r="2356">
      <c r="A2356" s="19">
        <v>1.0</v>
      </c>
      <c r="B2356" s="25">
        <v>0.7704851</v>
      </c>
    </row>
    <row r="2357">
      <c r="A2357" s="19">
        <v>1.0</v>
      </c>
      <c r="B2357" s="25">
        <v>0.77045447</v>
      </c>
    </row>
    <row r="2358">
      <c r="A2358" s="19">
        <v>1.0</v>
      </c>
      <c r="B2358" s="25">
        <v>0.7703753</v>
      </c>
    </row>
    <row r="2359">
      <c r="A2359" s="19">
        <v>1.0</v>
      </c>
      <c r="B2359" s="25">
        <v>0.7703512</v>
      </c>
    </row>
    <row r="2360">
      <c r="A2360" s="19">
        <v>1.0</v>
      </c>
      <c r="B2360" s="25">
        <v>0.7702824</v>
      </c>
    </row>
    <row r="2361">
      <c r="A2361" s="19">
        <v>1.0</v>
      </c>
      <c r="B2361" s="25">
        <v>0.77027595</v>
      </c>
    </row>
    <row r="2362">
      <c r="A2362" s="19">
        <v>1.0</v>
      </c>
      <c r="B2362" s="25">
        <v>0.7702658</v>
      </c>
    </row>
    <row r="2363">
      <c r="A2363" s="19">
        <v>1.0</v>
      </c>
      <c r="B2363" s="25">
        <v>0.7702603</v>
      </c>
    </row>
    <row r="2364">
      <c r="A2364" s="19">
        <v>1.0</v>
      </c>
      <c r="B2364" s="25">
        <v>0.7702549</v>
      </c>
    </row>
    <row r="2365">
      <c r="A2365" s="19">
        <v>1.0</v>
      </c>
      <c r="B2365" s="25">
        <v>0.7702166</v>
      </c>
    </row>
    <row r="2366">
      <c r="A2366" s="19">
        <v>1.0</v>
      </c>
      <c r="B2366" s="25">
        <v>0.7701501</v>
      </c>
    </row>
    <row r="2367">
      <c r="A2367" s="19">
        <v>1.0</v>
      </c>
      <c r="B2367" s="25">
        <v>0.7701297</v>
      </c>
    </row>
    <row r="2368">
      <c r="A2368" s="19">
        <v>1.0</v>
      </c>
      <c r="B2368" s="25">
        <v>0.7700405</v>
      </c>
    </row>
    <row r="2369">
      <c r="A2369" s="19">
        <v>1.0</v>
      </c>
      <c r="B2369" s="25">
        <v>0.77000326</v>
      </c>
    </row>
    <row r="2370">
      <c r="A2370" s="19">
        <v>1.0</v>
      </c>
      <c r="B2370" s="25">
        <v>0.76994747</v>
      </c>
    </row>
    <row r="2371">
      <c r="A2371" s="19">
        <v>1.0</v>
      </c>
      <c r="B2371" s="25">
        <v>0.7699463</v>
      </c>
    </row>
    <row r="2372">
      <c r="A2372" s="19">
        <v>1.0</v>
      </c>
      <c r="B2372" s="25">
        <v>0.76993346</v>
      </c>
    </row>
    <row r="2373">
      <c r="A2373" s="19">
        <v>1.0</v>
      </c>
      <c r="B2373" s="25">
        <v>0.76991093</v>
      </c>
    </row>
    <row r="2374">
      <c r="A2374" s="19">
        <v>1.0</v>
      </c>
      <c r="B2374" s="25">
        <v>0.7698942</v>
      </c>
    </row>
    <row r="2375">
      <c r="A2375" s="19">
        <v>1.0</v>
      </c>
      <c r="B2375" s="25">
        <v>0.76977015</v>
      </c>
    </row>
    <row r="2376">
      <c r="A2376" s="19">
        <v>1.0</v>
      </c>
      <c r="B2376" s="25">
        <v>0.76976025</v>
      </c>
    </row>
    <row r="2377">
      <c r="A2377" s="19">
        <v>1.0</v>
      </c>
      <c r="B2377" s="25">
        <v>0.7697553</v>
      </c>
    </row>
    <row r="2378">
      <c r="A2378" s="19">
        <v>1.0</v>
      </c>
      <c r="B2378" s="25">
        <v>0.7697018</v>
      </c>
    </row>
    <row r="2379">
      <c r="A2379" s="19">
        <v>1.0</v>
      </c>
      <c r="B2379" s="25">
        <v>0.76965714</v>
      </c>
    </row>
    <row r="2380">
      <c r="A2380" s="19">
        <v>1.0</v>
      </c>
      <c r="B2380" s="25">
        <v>0.76955265</v>
      </c>
    </row>
    <row r="2381">
      <c r="A2381" s="19">
        <v>1.0</v>
      </c>
      <c r="B2381" s="25">
        <v>0.7695037</v>
      </c>
    </row>
    <row r="2382">
      <c r="A2382" s="19">
        <v>1.0</v>
      </c>
      <c r="B2382" s="25">
        <v>0.7694443</v>
      </c>
    </row>
    <row r="2383">
      <c r="A2383" s="19">
        <v>1.0</v>
      </c>
      <c r="B2383" s="25">
        <v>0.76938534</v>
      </c>
    </row>
    <row r="2384">
      <c r="A2384" s="19">
        <v>1.0</v>
      </c>
      <c r="B2384" s="25">
        <v>0.7693682</v>
      </c>
    </row>
    <row r="2385">
      <c r="A2385" s="19">
        <v>1.0</v>
      </c>
      <c r="B2385" s="25">
        <v>0.7690855</v>
      </c>
    </row>
    <row r="2386">
      <c r="A2386" s="19">
        <v>1.0</v>
      </c>
      <c r="B2386" s="25">
        <v>0.76904976</v>
      </c>
    </row>
    <row r="2387">
      <c r="A2387" s="19">
        <v>1.0</v>
      </c>
      <c r="B2387" s="25">
        <v>0.76888186</v>
      </c>
    </row>
    <row r="2388">
      <c r="A2388" s="19">
        <v>1.0</v>
      </c>
      <c r="B2388" s="25">
        <v>0.76883864</v>
      </c>
    </row>
    <row r="2389">
      <c r="A2389" s="19">
        <v>1.0</v>
      </c>
      <c r="B2389" s="25">
        <v>0.76881576</v>
      </c>
    </row>
    <row r="2390">
      <c r="A2390" s="19">
        <v>1.0</v>
      </c>
      <c r="B2390" s="25">
        <v>0.7688064</v>
      </c>
    </row>
    <row r="2391">
      <c r="A2391" s="19">
        <v>1.0</v>
      </c>
      <c r="B2391" s="25">
        <v>0.76878595</v>
      </c>
    </row>
    <row r="2392">
      <c r="A2392" s="19">
        <v>1.0</v>
      </c>
      <c r="B2392" s="25">
        <v>0.7687753</v>
      </c>
    </row>
    <row r="2393">
      <c r="A2393" s="19">
        <v>1.0</v>
      </c>
      <c r="B2393" s="25">
        <v>0.76875174</v>
      </c>
    </row>
    <row r="2394">
      <c r="A2394" s="19">
        <v>1.0</v>
      </c>
      <c r="B2394" s="25">
        <v>0.76874965</v>
      </c>
    </row>
    <row r="2395">
      <c r="A2395" s="19">
        <v>1.0</v>
      </c>
      <c r="B2395" s="25">
        <v>0.7687187</v>
      </c>
    </row>
    <row r="2396">
      <c r="A2396" s="19">
        <v>1.0</v>
      </c>
      <c r="B2396" s="25">
        <v>0.7687117</v>
      </c>
    </row>
    <row r="2397">
      <c r="A2397" s="19">
        <v>1.0</v>
      </c>
      <c r="B2397" s="25">
        <v>0.7687028</v>
      </c>
    </row>
    <row r="2398">
      <c r="A2398" s="19">
        <v>1.0</v>
      </c>
      <c r="B2398" s="25">
        <v>0.76863664</v>
      </c>
    </row>
    <row r="2399">
      <c r="A2399" s="19">
        <v>1.0</v>
      </c>
      <c r="B2399" s="25">
        <v>0.7686168</v>
      </c>
    </row>
    <row r="2400">
      <c r="A2400" s="19">
        <v>1.0</v>
      </c>
      <c r="B2400" s="25">
        <v>0.7686089</v>
      </c>
    </row>
    <row r="2401">
      <c r="A2401" s="19">
        <v>1.0</v>
      </c>
      <c r="B2401" s="25">
        <v>0.7685846</v>
      </c>
    </row>
    <row r="2402">
      <c r="A2402" s="19">
        <v>1.0</v>
      </c>
      <c r="B2402" s="25">
        <v>0.7685841</v>
      </c>
    </row>
    <row r="2403">
      <c r="A2403" s="19">
        <v>1.0</v>
      </c>
      <c r="B2403" s="25">
        <v>0.76858026</v>
      </c>
    </row>
    <row r="2404">
      <c r="A2404" s="19">
        <v>1.0</v>
      </c>
      <c r="B2404" s="25">
        <v>0.768566</v>
      </c>
    </row>
    <row r="2405">
      <c r="A2405" s="19">
        <v>1.0</v>
      </c>
      <c r="B2405" s="25">
        <v>0.76853013</v>
      </c>
    </row>
    <row r="2406">
      <c r="A2406" s="19">
        <v>1.0</v>
      </c>
      <c r="B2406" s="25">
        <v>0.7685255</v>
      </c>
    </row>
    <row r="2407">
      <c r="A2407" s="19">
        <v>1.0</v>
      </c>
      <c r="B2407" s="25">
        <v>0.7685119</v>
      </c>
    </row>
    <row r="2408">
      <c r="A2408" s="19">
        <v>1.0</v>
      </c>
      <c r="B2408" s="25">
        <v>0.76849276</v>
      </c>
    </row>
    <row r="2409">
      <c r="A2409" s="19">
        <v>1.0</v>
      </c>
      <c r="B2409" s="25">
        <v>0.7684762</v>
      </c>
    </row>
    <row r="2410">
      <c r="A2410" s="19">
        <v>1.0</v>
      </c>
      <c r="B2410" s="25">
        <v>0.76847005</v>
      </c>
    </row>
    <row r="2411">
      <c r="A2411" s="19">
        <v>1.0</v>
      </c>
      <c r="B2411" s="25">
        <v>0.76846695</v>
      </c>
    </row>
    <row r="2412">
      <c r="A2412" s="19">
        <v>1.0</v>
      </c>
      <c r="B2412" s="25">
        <v>0.7684638</v>
      </c>
    </row>
    <row r="2413">
      <c r="A2413" s="19">
        <v>1.0</v>
      </c>
      <c r="B2413" s="25">
        <v>0.7684254</v>
      </c>
    </row>
    <row r="2414">
      <c r="A2414" s="19">
        <v>1.0</v>
      </c>
      <c r="B2414" s="25">
        <v>0.76841176</v>
      </c>
    </row>
    <row r="2415">
      <c r="A2415" s="19">
        <v>1.0</v>
      </c>
      <c r="B2415" s="25">
        <v>0.76838076</v>
      </c>
    </row>
    <row r="2416">
      <c r="A2416" s="19">
        <v>1.0</v>
      </c>
      <c r="B2416" s="25">
        <v>0.7683607</v>
      </c>
    </row>
    <row r="2417">
      <c r="A2417" s="19">
        <v>1.0</v>
      </c>
      <c r="B2417" s="25">
        <v>0.76835585</v>
      </c>
    </row>
    <row r="2418">
      <c r="A2418" s="19">
        <v>1.0</v>
      </c>
      <c r="B2418" s="25">
        <v>0.76833993</v>
      </c>
    </row>
    <row r="2419">
      <c r="A2419" s="19">
        <v>1.0</v>
      </c>
      <c r="B2419" s="25">
        <v>0.76832676</v>
      </c>
    </row>
    <row r="2420">
      <c r="A2420" s="19">
        <v>1.0</v>
      </c>
      <c r="B2420" s="25">
        <v>0.768289</v>
      </c>
    </row>
    <row r="2421">
      <c r="A2421" s="19">
        <v>1.0</v>
      </c>
      <c r="B2421" s="25">
        <v>0.76825875</v>
      </c>
    </row>
    <row r="2422">
      <c r="A2422" s="19">
        <v>1.0</v>
      </c>
      <c r="B2422" s="25">
        <v>0.7682372</v>
      </c>
    </row>
    <row r="2423">
      <c r="A2423" s="19">
        <v>1.0</v>
      </c>
      <c r="B2423" s="25">
        <v>0.7682187</v>
      </c>
    </row>
    <row r="2424">
      <c r="A2424" s="19">
        <v>1.0</v>
      </c>
      <c r="B2424" s="25">
        <v>0.7681857</v>
      </c>
    </row>
    <row r="2425">
      <c r="A2425" s="19">
        <v>1.0</v>
      </c>
      <c r="B2425" s="25">
        <v>0.76815593</v>
      </c>
    </row>
    <row r="2426">
      <c r="A2426" s="19">
        <v>1.0</v>
      </c>
      <c r="B2426" s="25">
        <v>0.7681379</v>
      </c>
    </row>
    <row r="2427">
      <c r="A2427" s="19">
        <v>1.0</v>
      </c>
      <c r="B2427" s="25">
        <v>0.7681352</v>
      </c>
    </row>
    <row r="2428">
      <c r="A2428" s="19">
        <v>1.0</v>
      </c>
      <c r="B2428" s="25">
        <v>0.7680895</v>
      </c>
    </row>
    <row r="2429">
      <c r="A2429" s="19">
        <v>1.0</v>
      </c>
      <c r="B2429" s="25">
        <v>0.76808804</v>
      </c>
    </row>
    <row r="2430">
      <c r="A2430" s="19">
        <v>1.0</v>
      </c>
      <c r="B2430" s="25">
        <v>0.7670242</v>
      </c>
    </row>
    <row r="2431">
      <c r="A2431" s="19">
        <v>1.0</v>
      </c>
      <c r="B2431" s="25">
        <v>0.7667037</v>
      </c>
    </row>
    <row r="2432">
      <c r="A2432" s="19">
        <v>1.0</v>
      </c>
      <c r="B2432" s="25">
        <v>0.7665196</v>
      </c>
    </row>
    <row r="2433">
      <c r="A2433" s="19">
        <v>1.0</v>
      </c>
      <c r="B2433" s="25">
        <v>0.766057</v>
      </c>
    </row>
    <row r="2434">
      <c r="A2434" s="19">
        <v>1.0</v>
      </c>
      <c r="B2434" s="25">
        <v>0.7659696</v>
      </c>
    </row>
    <row r="2435">
      <c r="A2435" s="19">
        <v>1.0</v>
      </c>
      <c r="B2435" s="25">
        <v>0.76450115</v>
      </c>
    </row>
    <row r="2436">
      <c r="A2436" s="19">
        <v>1.0</v>
      </c>
      <c r="B2436" s="25">
        <v>0.76402605</v>
      </c>
    </row>
    <row r="2437">
      <c r="A2437" s="19">
        <v>1.0</v>
      </c>
      <c r="B2437" s="25">
        <v>0.76255846</v>
      </c>
    </row>
    <row r="2438">
      <c r="A2438" s="19">
        <v>1.0</v>
      </c>
      <c r="B2438" s="25">
        <v>0.76218134</v>
      </c>
    </row>
    <row r="2439">
      <c r="A2439" s="19">
        <v>1.0</v>
      </c>
      <c r="B2439" s="25">
        <v>0.7610591</v>
      </c>
    </row>
    <row r="2440">
      <c r="A2440" s="19">
        <v>1.0</v>
      </c>
      <c r="B2440" s="25">
        <v>0.7610183</v>
      </c>
    </row>
    <row r="2441">
      <c r="A2441" s="19">
        <v>1.0</v>
      </c>
      <c r="B2441" s="25">
        <v>0.7602866</v>
      </c>
    </row>
    <row r="2442">
      <c r="A2442" s="19">
        <v>1.0</v>
      </c>
      <c r="B2442" s="25">
        <v>0.7599927</v>
      </c>
    </row>
    <row r="2443">
      <c r="A2443" s="19">
        <v>1.0</v>
      </c>
      <c r="B2443" s="25">
        <v>0.75969917</v>
      </c>
    </row>
    <row r="2444">
      <c r="A2444" s="19">
        <v>1.0</v>
      </c>
      <c r="B2444" s="25">
        <v>0.7591578</v>
      </c>
    </row>
    <row r="2445">
      <c r="A2445" s="19">
        <v>1.0</v>
      </c>
      <c r="B2445" s="25">
        <v>0.75732404</v>
      </c>
    </row>
    <row r="2446">
      <c r="A2446" s="19">
        <v>1.0</v>
      </c>
      <c r="B2446" s="25">
        <v>0.75692827</v>
      </c>
    </row>
    <row r="2447">
      <c r="A2447" s="19">
        <v>1.0</v>
      </c>
      <c r="B2447" s="25">
        <v>0.7568162</v>
      </c>
    </row>
    <row r="2448">
      <c r="A2448" s="19">
        <v>1.0</v>
      </c>
      <c r="B2448" s="25">
        <v>0.7567931</v>
      </c>
    </row>
    <row r="2449">
      <c r="A2449" s="19">
        <v>1.0</v>
      </c>
      <c r="B2449" s="25">
        <v>0.7561262</v>
      </c>
    </row>
    <row r="2450">
      <c r="A2450" s="19">
        <v>1.0</v>
      </c>
      <c r="B2450" s="25">
        <v>0.7555625</v>
      </c>
    </row>
    <row r="2451">
      <c r="A2451" s="19">
        <v>1.0</v>
      </c>
      <c r="B2451" s="25">
        <v>0.7552867</v>
      </c>
    </row>
    <row r="2452">
      <c r="A2452" s="19">
        <v>1.0</v>
      </c>
      <c r="B2452" s="25">
        <v>0.7550034</v>
      </c>
    </row>
    <row r="2453">
      <c r="A2453" s="19">
        <v>1.0</v>
      </c>
      <c r="B2453" s="25">
        <v>0.7547357</v>
      </c>
    </row>
    <row r="2454">
      <c r="A2454" s="19">
        <v>1.0</v>
      </c>
      <c r="B2454" s="25">
        <v>0.75419945</v>
      </c>
    </row>
    <row r="2455">
      <c r="A2455" s="19">
        <v>1.0</v>
      </c>
      <c r="B2455" s="25">
        <v>0.75305825</v>
      </c>
    </row>
    <row r="2456">
      <c r="A2456" s="19">
        <v>1.0</v>
      </c>
      <c r="B2456" s="25">
        <v>0.7516241</v>
      </c>
    </row>
    <row r="2457">
      <c r="A2457" s="19">
        <v>1.0</v>
      </c>
      <c r="B2457" s="25">
        <v>0.7515609</v>
      </c>
    </row>
    <row r="2458">
      <c r="A2458" s="19">
        <v>1.0</v>
      </c>
      <c r="B2458" s="25">
        <v>0.75075334</v>
      </c>
    </row>
    <row r="2459">
      <c r="A2459" s="19">
        <v>1.0</v>
      </c>
      <c r="B2459" s="25">
        <v>0.7506519</v>
      </c>
    </row>
    <row r="2460">
      <c r="A2460" s="19">
        <v>1.0</v>
      </c>
      <c r="B2460" s="25">
        <v>0.750618</v>
      </c>
    </row>
    <row r="2461">
      <c r="A2461" s="19">
        <v>1.0</v>
      </c>
      <c r="B2461" s="25">
        <v>0.75052494</v>
      </c>
    </row>
    <row r="2462">
      <c r="A2462" s="19">
        <v>1.0</v>
      </c>
      <c r="B2462" s="25">
        <v>0.7502935</v>
      </c>
    </row>
    <row r="2463">
      <c r="A2463" s="19">
        <v>1.0</v>
      </c>
      <c r="B2463" s="25">
        <v>0.7495344</v>
      </c>
    </row>
    <row r="2464">
      <c r="A2464" s="19">
        <v>1.0</v>
      </c>
      <c r="B2464" s="25">
        <v>0.7488892</v>
      </c>
    </row>
    <row r="2465">
      <c r="A2465" s="19">
        <v>1.0</v>
      </c>
      <c r="B2465" s="25">
        <v>0.748087</v>
      </c>
    </row>
    <row r="2466">
      <c r="A2466" s="19">
        <v>1.0</v>
      </c>
      <c r="B2466" s="25">
        <v>0.7478074</v>
      </c>
    </row>
    <row r="2467">
      <c r="A2467" s="19">
        <v>1.0</v>
      </c>
      <c r="B2467" s="25">
        <v>0.7474824</v>
      </c>
    </row>
    <row r="2468">
      <c r="A2468" s="19">
        <v>1.0</v>
      </c>
      <c r="B2468" s="25">
        <v>0.74619025</v>
      </c>
    </row>
    <row r="2469">
      <c r="A2469" s="19">
        <v>1.0</v>
      </c>
      <c r="B2469" s="25">
        <v>0.74550164</v>
      </c>
    </row>
    <row r="2470">
      <c r="A2470" s="19">
        <v>1.0</v>
      </c>
      <c r="B2470" s="25">
        <v>0.7453485</v>
      </c>
    </row>
    <row r="2471">
      <c r="A2471" s="19">
        <v>1.0</v>
      </c>
      <c r="B2471" s="25">
        <v>0.74530834</v>
      </c>
    </row>
    <row r="2472">
      <c r="A2472" s="19">
        <v>1.0</v>
      </c>
      <c r="B2472" s="25">
        <v>0.74529403</v>
      </c>
    </row>
    <row r="2473">
      <c r="A2473" s="19">
        <v>1.0</v>
      </c>
      <c r="B2473" s="25">
        <v>0.7452569</v>
      </c>
    </row>
    <row r="2474">
      <c r="A2474" s="19">
        <v>1.0</v>
      </c>
      <c r="B2474" s="25">
        <v>0.74525243</v>
      </c>
    </row>
    <row r="2475">
      <c r="A2475" s="19">
        <v>1.0</v>
      </c>
      <c r="B2475" s="25">
        <v>0.7451656</v>
      </c>
    </row>
    <row r="2476">
      <c r="A2476" s="19">
        <v>1.0</v>
      </c>
      <c r="B2476" s="25">
        <v>0.7451631</v>
      </c>
    </row>
    <row r="2477">
      <c r="A2477" s="19">
        <v>1.0</v>
      </c>
      <c r="B2477" s="25">
        <v>0.7451521</v>
      </c>
    </row>
    <row r="2478">
      <c r="A2478" s="19">
        <v>1.0</v>
      </c>
      <c r="B2478" s="25">
        <v>0.7450786</v>
      </c>
    </row>
    <row r="2479">
      <c r="A2479" s="19">
        <v>1.0</v>
      </c>
      <c r="B2479" s="25">
        <v>0.745078</v>
      </c>
    </row>
    <row r="2480">
      <c r="A2480" s="19">
        <v>1.0</v>
      </c>
      <c r="B2480" s="25">
        <v>0.7450698</v>
      </c>
    </row>
    <row r="2481">
      <c r="A2481" s="19">
        <v>1.0</v>
      </c>
      <c r="B2481" s="25">
        <v>0.7450462</v>
      </c>
    </row>
    <row r="2482">
      <c r="A2482" s="19">
        <v>1.0</v>
      </c>
      <c r="B2482" s="25">
        <v>0.7450132</v>
      </c>
    </row>
    <row r="2483">
      <c r="A2483" s="19">
        <v>1.0</v>
      </c>
      <c r="B2483" s="25">
        <v>0.7449584</v>
      </c>
    </row>
    <row r="2484">
      <c r="A2484" s="19">
        <v>1.0</v>
      </c>
      <c r="B2484" s="25">
        <v>0.74494046</v>
      </c>
    </row>
    <row r="2485">
      <c r="A2485" s="19">
        <v>1.0</v>
      </c>
      <c r="B2485" s="25">
        <v>0.7449388</v>
      </c>
    </row>
    <row r="2486">
      <c r="A2486" s="19">
        <v>1.0</v>
      </c>
      <c r="B2486" s="25">
        <v>0.7449359</v>
      </c>
    </row>
    <row r="2487">
      <c r="A2487" s="19">
        <v>1.0</v>
      </c>
      <c r="B2487" s="25">
        <v>0.74493545</v>
      </c>
    </row>
    <row r="2488">
      <c r="A2488" s="19">
        <v>1.0</v>
      </c>
      <c r="B2488" s="25">
        <v>0.7449195</v>
      </c>
    </row>
    <row r="2489">
      <c r="A2489" s="19">
        <v>1.0</v>
      </c>
      <c r="B2489" s="25">
        <v>0.7449028</v>
      </c>
    </row>
    <row r="2490">
      <c r="A2490" s="19">
        <v>1.0</v>
      </c>
      <c r="B2490" s="25">
        <v>0.7448712</v>
      </c>
    </row>
    <row r="2491">
      <c r="A2491" s="19">
        <v>1.0</v>
      </c>
      <c r="B2491" s="25">
        <v>0.7448571</v>
      </c>
    </row>
    <row r="2492">
      <c r="A2492" s="19">
        <v>1.0</v>
      </c>
      <c r="B2492" s="25">
        <v>0.7448508</v>
      </c>
    </row>
    <row r="2493">
      <c r="A2493" s="19">
        <v>1.0</v>
      </c>
      <c r="B2493" s="25">
        <v>0.74484926</v>
      </c>
    </row>
    <row r="2494">
      <c r="A2494" s="19">
        <v>1.0</v>
      </c>
      <c r="B2494" s="25">
        <v>0.74484766</v>
      </c>
    </row>
    <row r="2495">
      <c r="A2495" s="19">
        <v>1.0</v>
      </c>
      <c r="B2495" s="25">
        <v>0.7448449</v>
      </c>
    </row>
    <row r="2496">
      <c r="A2496" s="19">
        <v>1.0</v>
      </c>
      <c r="B2496" s="25">
        <v>0.7448258</v>
      </c>
    </row>
    <row r="2497">
      <c r="A2497" s="19">
        <v>1.0</v>
      </c>
      <c r="B2497" s="25">
        <v>0.7447851</v>
      </c>
    </row>
    <row r="2498">
      <c r="A2498" s="19">
        <v>1.0</v>
      </c>
      <c r="B2498" s="25">
        <v>0.74477834</v>
      </c>
    </row>
    <row r="2499">
      <c r="A2499" s="19">
        <v>1.0</v>
      </c>
      <c r="B2499" s="25">
        <v>0.7447708</v>
      </c>
    </row>
    <row r="2500">
      <c r="A2500" s="19">
        <v>1.0</v>
      </c>
      <c r="B2500" s="25">
        <v>0.7447406</v>
      </c>
    </row>
    <row r="2501">
      <c r="A2501" s="19">
        <v>1.0</v>
      </c>
      <c r="B2501" s="25">
        <v>0.74472034</v>
      </c>
    </row>
    <row r="2502">
      <c r="A2502" s="19">
        <v>1.0</v>
      </c>
      <c r="B2502" s="25">
        <v>0.744712</v>
      </c>
    </row>
    <row r="2503">
      <c r="A2503" s="19">
        <v>1.0</v>
      </c>
      <c r="B2503" s="25">
        <v>0.74468577</v>
      </c>
    </row>
    <row r="2504">
      <c r="A2504" s="19">
        <v>1.0</v>
      </c>
      <c r="B2504" s="25">
        <v>0.74467963</v>
      </c>
    </row>
    <row r="2505">
      <c r="A2505" s="19">
        <v>1.0</v>
      </c>
      <c r="B2505" s="25">
        <v>0.7446248</v>
      </c>
    </row>
    <row r="2506">
      <c r="A2506" s="19">
        <v>1.0</v>
      </c>
      <c r="B2506" s="25">
        <v>0.74461275</v>
      </c>
    </row>
    <row r="2507">
      <c r="A2507" s="19">
        <v>1.0</v>
      </c>
      <c r="B2507" s="25">
        <v>0.74459255</v>
      </c>
    </row>
    <row r="2508">
      <c r="A2508" s="19">
        <v>1.0</v>
      </c>
      <c r="B2508" s="25">
        <v>0.7445742</v>
      </c>
    </row>
    <row r="2509">
      <c r="A2509" s="19">
        <v>1.0</v>
      </c>
      <c r="B2509" s="25">
        <v>0.74457234</v>
      </c>
    </row>
    <row r="2510">
      <c r="A2510" s="19">
        <v>1.0</v>
      </c>
      <c r="B2510" s="25">
        <v>0.74456096</v>
      </c>
    </row>
    <row r="2511">
      <c r="A2511" s="19">
        <v>1.0</v>
      </c>
      <c r="B2511" s="25">
        <v>0.74452364</v>
      </c>
    </row>
    <row r="2512">
      <c r="A2512" s="19">
        <v>1.0</v>
      </c>
      <c r="B2512" s="25">
        <v>0.74451923</v>
      </c>
    </row>
    <row r="2513">
      <c r="A2513" s="19">
        <v>1.0</v>
      </c>
      <c r="B2513" s="25">
        <v>0.74451715</v>
      </c>
    </row>
    <row r="2514">
      <c r="A2514" s="19">
        <v>1.0</v>
      </c>
      <c r="B2514" s="25">
        <v>0.7441927</v>
      </c>
    </row>
    <row r="2515">
      <c r="A2515" s="19">
        <v>1.0</v>
      </c>
      <c r="B2515" s="25">
        <v>0.7435312</v>
      </c>
    </row>
    <row r="2516">
      <c r="A2516" s="19">
        <v>1.0</v>
      </c>
      <c r="B2516" s="25">
        <v>0.7433017</v>
      </c>
    </row>
    <row r="2517">
      <c r="A2517" s="19">
        <v>1.0</v>
      </c>
      <c r="B2517" s="25">
        <v>0.74315894</v>
      </c>
    </row>
    <row r="2518">
      <c r="A2518" s="19">
        <v>1.0</v>
      </c>
      <c r="B2518" s="25">
        <v>0.74311525</v>
      </c>
    </row>
    <row r="2519">
      <c r="A2519" s="19">
        <v>1.0</v>
      </c>
      <c r="B2519" s="25">
        <v>0.7425795</v>
      </c>
    </row>
    <row r="2520">
      <c r="A2520" s="19">
        <v>1.0</v>
      </c>
      <c r="B2520" s="25">
        <v>0.741878</v>
      </c>
    </row>
    <row r="2521">
      <c r="A2521" s="19">
        <v>1.0</v>
      </c>
      <c r="B2521" s="25">
        <v>0.7415393</v>
      </c>
    </row>
    <row r="2522">
      <c r="A2522" s="19">
        <v>1.0</v>
      </c>
      <c r="B2522" s="25">
        <v>0.74135417</v>
      </c>
    </row>
    <row r="2523">
      <c r="A2523" s="19">
        <v>1.0</v>
      </c>
      <c r="B2523" s="25">
        <v>0.7412076</v>
      </c>
    </row>
    <row r="2524">
      <c r="A2524" s="19">
        <v>1.0</v>
      </c>
      <c r="B2524" s="25">
        <v>0.74041784</v>
      </c>
    </row>
    <row r="2525">
      <c r="A2525" s="19">
        <v>1.0</v>
      </c>
      <c r="B2525" s="25">
        <v>0.7399871</v>
      </c>
    </row>
    <row r="2526">
      <c r="A2526" s="19">
        <v>1.0</v>
      </c>
      <c r="B2526" s="25">
        <v>0.7394994</v>
      </c>
    </row>
    <row r="2527">
      <c r="A2527" s="19">
        <v>1.0</v>
      </c>
      <c r="B2527" s="25">
        <v>0.73918617</v>
      </c>
    </row>
    <row r="2528">
      <c r="A2528" s="19">
        <v>1.0</v>
      </c>
      <c r="B2528" s="25">
        <v>0.7390238</v>
      </c>
    </row>
    <row r="2529">
      <c r="A2529" s="19">
        <v>1.0</v>
      </c>
      <c r="B2529" s="25">
        <v>0.7388313</v>
      </c>
    </row>
    <row r="2530">
      <c r="A2530" s="19">
        <v>1.0</v>
      </c>
      <c r="B2530" s="25">
        <v>0.73872155</v>
      </c>
    </row>
    <row r="2531">
      <c r="A2531" s="19">
        <v>1.0</v>
      </c>
      <c r="B2531" s="25">
        <v>0.7383138</v>
      </c>
    </row>
    <row r="2532">
      <c r="A2532" s="19">
        <v>1.0</v>
      </c>
      <c r="B2532" s="25">
        <v>0.7382599</v>
      </c>
    </row>
    <row r="2533">
      <c r="A2533" s="19">
        <v>1.0</v>
      </c>
      <c r="B2533" s="25">
        <v>0.73780966</v>
      </c>
    </row>
    <row r="2534">
      <c r="A2534" s="19">
        <v>1.0</v>
      </c>
      <c r="B2534" s="25">
        <v>0.7374426</v>
      </c>
    </row>
    <row r="2535">
      <c r="A2535" s="19">
        <v>1.0</v>
      </c>
      <c r="B2535" s="25">
        <v>0.73677015</v>
      </c>
    </row>
    <row r="2536">
      <c r="A2536" s="19">
        <v>1.0</v>
      </c>
      <c r="B2536" s="25">
        <v>0.736521</v>
      </c>
    </row>
    <row r="2537">
      <c r="A2537" s="19">
        <v>1.0</v>
      </c>
      <c r="B2537" s="25">
        <v>0.7358038</v>
      </c>
    </row>
    <row r="2538">
      <c r="A2538" s="19">
        <v>1.0</v>
      </c>
      <c r="B2538" s="25">
        <v>0.73546964</v>
      </c>
    </row>
    <row r="2539">
      <c r="A2539" s="19">
        <v>1.0</v>
      </c>
      <c r="B2539" s="25">
        <v>0.73535615</v>
      </c>
    </row>
    <row r="2540">
      <c r="A2540" s="19">
        <v>1.0</v>
      </c>
      <c r="B2540" s="25">
        <v>0.734949</v>
      </c>
    </row>
    <row r="2541">
      <c r="A2541" s="19">
        <v>1.0</v>
      </c>
      <c r="B2541" s="25">
        <v>0.734626</v>
      </c>
    </row>
    <row r="2542">
      <c r="A2542" s="19">
        <v>1.0</v>
      </c>
      <c r="B2542" s="25">
        <v>0.7341865</v>
      </c>
    </row>
    <row r="2543">
      <c r="A2543" s="19">
        <v>1.0</v>
      </c>
      <c r="B2543" s="25">
        <v>0.73412335</v>
      </c>
    </row>
    <row r="2544">
      <c r="A2544" s="19">
        <v>1.0</v>
      </c>
      <c r="B2544" s="25">
        <v>0.733965</v>
      </c>
    </row>
    <row r="2545">
      <c r="A2545" s="19">
        <v>1.0</v>
      </c>
      <c r="B2545" s="25">
        <v>0.73388445</v>
      </c>
    </row>
    <row r="2546">
      <c r="A2546" s="19">
        <v>1.0</v>
      </c>
      <c r="B2546" s="25">
        <v>0.73349875</v>
      </c>
    </row>
    <row r="2547">
      <c r="A2547" s="19">
        <v>1.0</v>
      </c>
      <c r="B2547" s="25">
        <v>0.7326655</v>
      </c>
    </row>
    <row r="2548">
      <c r="A2548" s="19">
        <v>1.0</v>
      </c>
      <c r="B2548" s="25">
        <v>0.7324669</v>
      </c>
    </row>
    <row r="2549">
      <c r="A2549" s="19">
        <v>1.0</v>
      </c>
      <c r="B2549" s="25">
        <v>0.73227644</v>
      </c>
    </row>
    <row r="2550">
      <c r="A2550" s="19">
        <v>1.0</v>
      </c>
      <c r="B2550" s="25">
        <v>0.73222053</v>
      </c>
    </row>
    <row r="2551">
      <c r="A2551" s="19">
        <v>1.0</v>
      </c>
      <c r="B2551" s="25">
        <v>0.7307064</v>
      </c>
    </row>
    <row r="2552">
      <c r="A2552" s="19">
        <v>1.0</v>
      </c>
      <c r="B2552" s="25">
        <v>0.7305702</v>
      </c>
    </row>
    <row r="2553">
      <c r="A2553" s="19">
        <v>1.0</v>
      </c>
      <c r="B2553" s="25">
        <v>0.7296722</v>
      </c>
    </row>
    <row r="2554">
      <c r="A2554" s="19">
        <v>1.0</v>
      </c>
      <c r="B2554" s="25">
        <v>0.72831357</v>
      </c>
    </row>
    <row r="2555">
      <c r="A2555" s="19">
        <v>1.0</v>
      </c>
      <c r="B2555" s="25">
        <v>0.72804785</v>
      </c>
    </row>
    <row r="2556">
      <c r="A2556" s="19">
        <v>1.0</v>
      </c>
      <c r="B2556" s="25">
        <v>0.72748923</v>
      </c>
    </row>
    <row r="2557">
      <c r="A2557" s="19">
        <v>1.0</v>
      </c>
      <c r="B2557" s="25">
        <v>0.72723794</v>
      </c>
    </row>
    <row r="2558">
      <c r="A2558" s="19">
        <v>1.0</v>
      </c>
      <c r="B2558" s="25">
        <v>0.7268253</v>
      </c>
    </row>
    <row r="2559">
      <c r="A2559" s="19">
        <v>1.0</v>
      </c>
      <c r="B2559" s="25">
        <v>0.72661084</v>
      </c>
    </row>
    <row r="2560">
      <c r="A2560" s="19">
        <v>1.0</v>
      </c>
      <c r="B2560" s="25">
        <v>0.7262919</v>
      </c>
    </row>
    <row r="2561">
      <c r="A2561" s="19">
        <v>1.0</v>
      </c>
      <c r="B2561" s="25">
        <v>0.72540605</v>
      </c>
    </row>
    <row r="2562">
      <c r="A2562" s="19">
        <v>1.0</v>
      </c>
      <c r="B2562" s="25">
        <v>0.72476935</v>
      </c>
    </row>
    <row r="2563">
      <c r="A2563" s="19">
        <v>1.0</v>
      </c>
      <c r="B2563" s="25">
        <v>0.724672</v>
      </c>
    </row>
    <row r="2564">
      <c r="A2564" s="19">
        <v>1.0</v>
      </c>
      <c r="B2564" s="25">
        <v>0.7244904</v>
      </c>
    </row>
    <row r="2565">
      <c r="A2565" s="19">
        <v>1.0</v>
      </c>
      <c r="B2565" s="25">
        <v>0.7238954</v>
      </c>
    </row>
    <row r="2566">
      <c r="A2566" s="19">
        <v>1.0</v>
      </c>
      <c r="B2566" s="25">
        <v>0.7235543</v>
      </c>
    </row>
    <row r="2567">
      <c r="A2567" s="19">
        <v>1.0</v>
      </c>
      <c r="B2567" s="25">
        <v>0.7235081</v>
      </c>
    </row>
    <row r="2568">
      <c r="A2568" s="19">
        <v>1.0</v>
      </c>
      <c r="B2568" s="25">
        <v>0.7233868</v>
      </c>
    </row>
    <row r="2569">
      <c r="A2569" s="19">
        <v>1.0</v>
      </c>
      <c r="B2569" s="25">
        <v>0.7231883</v>
      </c>
    </row>
    <row r="2570">
      <c r="A2570" s="19">
        <v>1.0</v>
      </c>
      <c r="B2570" s="25">
        <v>0.72282326</v>
      </c>
    </row>
    <row r="2571">
      <c r="A2571" s="19">
        <v>1.0</v>
      </c>
      <c r="B2571" s="25">
        <v>0.7227755</v>
      </c>
    </row>
    <row r="2572">
      <c r="A2572" s="19">
        <v>1.0</v>
      </c>
      <c r="B2572" s="25">
        <v>0.7227601</v>
      </c>
    </row>
    <row r="2573">
      <c r="A2573" s="19">
        <v>1.0</v>
      </c>
      <c r="B2573" s="25">
        <v>0.7226842</v>
      </c>
    </row>
    <row r="2574">
      <c r="A2574" s="19">
        <v>1.0</v>
      </c>
      <c r="B2574" s="25">
        <v>0.7223824</v>
      </c>
    </row>
    <row r="2575">
      <c r="A2575" s="19">
        <v>1.0</v>
      </c>
      <c r="B2575" s="25">
        <v>0.72168267</v>
      </c>
    </row>
    <row r="2576">
      <c r="A2576" s="19">
        <v>1.0</v>
      </c>
      <c r="B2576" s="25">
        <v>0.72145</v>
      </c>
    </row>
    <row r="2577">
      <c r="A2577" s="19">
        <v>1.0</v>
      </c>
      <c r="B2577" s="25">
        <v>0.7213839</v>
      </c>
    </row>
    <row r="2578">
      <c r="A2578" s="19">
        <v>1.0</v>
      </c>
      <c r="B2578" s="25">
        <v>0.7211409</v>
      </c>
    </row>
    <row r="2579">
      <c r="A2579" s="19">
        <v>1.0</v>
      </c>
      <c r="B2579" s="25">
        <v>0.7210764</v>
      </c>
    </row>
    <row r="2580">
      <c r="A2580" s="19">
        <v>1.0</v>
      </c>
      <c r="B2580" s="25">
        <v>0.7208918</v>
      </c>
    </row>
    <row r="2581">
      <c r="A2581" s="19">
        <v>1.0</v>
      </c>
      <c r="B2581" s="25">
        <v>0.7204227</v>
      </c>
    </row>
    <row r="2582">
      <c r="A2582" s="19">
        <v>1.0</v>
      </c>
      <c r="B2582" s="25">
        <v>0.7200253</v>
      </c>
    </row>
    <row r="2583">
      <c r="A2583" s="19">
        <v>1.0</v>
      </c>
      <c r="B2583" s="25">
        <v>0.71998465</v>
      </c>
    </row>
    <row r="2584">
      <c r="A2584" s="19">
        <v>1.0</v>
      </c>
      <c r="B2584" s="25">
        <v>0.71939456</v>
      </c>
    </row>
    <row r="2585">
      <c r="A2585" s="19">
        <v>1.0</v>
      </c>
      <c r="B2585" s="25">
        <v>0.71880674</v>
      </c>
    </row>
    <row r="2586">
      <c r="A2586" s="19">
        <v>1.0</v>
      </c>
      <c r="B2586" s="25">
        <v>0.71851504</v>
      </c>
    </row>
    <row r="2587">
      <c r="A2587" s="19">
        <v>1.0</v>
      </c>
      <c r="B2587" s="25">
        <v>0.71837115</v>
      </c>
    </row>
    <row r="2588">
      <c r="A2588" s="19">
        <v>1.0</v>
      </c>
      <c r="B2588" s="25">
        <v>0.7178029</v>
      </c>
    </row>
    <row r="2589">
      <c r="A2589" s="19">
        <v>1.0</v>
      </c>
      <c r="B2589" s="25">
        <v>0.7176923</v>
      </c>
    </row>
    <row r="2590">
      <c r="A2590" s="19">
        <v>1.0</v>
      </c>
      <c r="B2590" s="25">
        <v>0.71740615</v>
      </c>
    </row>
    <row r="2591">
      <c r="A2591" s="19">
        <v>1.0</v>
      </c>
      <c r="B2591" s="25">
        <v>0.71738064</v>
      </c>
    </row>
    <row r="2592">
      <c r="A2592" s="19">
        <v>1.0</v>
      </c>
      <c r="B2592" s="25">
        <v>0.7172801</v>
      </c>
    </row>
    <row r="2593">
      <c r="A2593" s="19">
        <v>1.0</v>
      </c>
      <c r="B2593" s="25">
        <v>0.7169659</v>
      </c>
    </row>
    <row r="2594">
      <c r="A2594" s="19">
        <v>1.0</v>
      </c>
      <c r="B2594" s="25">
        <v>0.7169647</v>
      </c>
    </row>
    <row r="2595">
      <c r="A2595" s="19">
        <v>1.0</v>
      </c>
      <c r="B2595" s="25">
        <v>0.7162553</v>
      </c>
    </row>
    <row r="2596">
      <c r="A2596" s="19">
        <v>1.0</v>
      </c>
      <c r="B2596" s="25">
        <v>0.716171</v>
      </c>
    </row>
    <row r="2597">
      <c r="A2597" s="19">
        <v>1.0</v>
      </c>
      <c r="B2597" s="25">
        <v>0.7159536</v>
      </c>
    </row>
    <row r="2598">
      <c r="A2598" s="19">
        <v>1.0</v>
      </c>
      <c r="B2598" s="25">
        <v>0.7157458</v>
      </c>
    </row>
    <row r="2599">
      <c r="A2599" s="19">
        <v>1.0</v>
      </c>
      <c r="B2599" s="25">
        <v>0.71538806</v>
      </c>
    </row>
    <row r="2600">
      <c r="A2600" s="19">
        <v>1.0</v>
      </c>
      <c r="B2600" s="25">
        <v>0.7152899</v>
      </c>
    </row>
    <row r="2601">
      <c r="A2601" s="19">
        <v>1.0</v>
      </c>
      <c r="B2601" s="25">
        <v>0.7152846</v>
      </c>
    </row>
    <row r="2602">
      <c r="A2602" s="19">
        <v>1.0</v>
      </c>
      <c r="B2602" s="25">
        <v>0.7152535</v>
      </c>
    </row>
    <row r="2603">
      <c r="A2603" s="19">
        <v>1.0</v>
      </c>
      <c r="B2603" s="25">
        <v>0.71517676</v>
      </c>
    </row>
    <row r="2604">
      <c r="A2604" s="19">
        <v>1.0</v>
      </c>
      <c r="B2604" s="25">
        <v>0.7150026</v>
      </c>
    </row>
    <row r="2605">
      <c r="A2605" s="19">
        <v>1.0</v>
      </c>
      <c r="B2605" s="25">
        <v>0.71450967</v>
      </c>
    </row>
    <row r="2606">
      <c r="A2606" s="19">
        <v>1.0</v>
      </c>
      <c r="B2606" s="25">
        <v>0.71399444</v>
      </c>
    </row>
    <row r="2607">
      <c r="A2607" s="19">
        <v>1.0</v>
      </c>
      <c r="B2607" s="25">
        <v>0.71309894</v>
      </c>
    </row>
    <row r="2608">
      <c r="A2608" s="19">
        <v>1.0</v>
      </c>
      <c r="B2608" s="25">
        <v>0.7130273</v>
      </c>
    </row>
    <row r="2609">
      <c r="A2609" s="19">
        <v>1.0</v>
      </c>
      <c r="B2609" s="25">
        <v>0.7124384</v>
      </c>
    </row>
    <row r="2610">
      <c r="A2610" s="19">
        <v>1.0</v>
      </c>
      <c r="B2610" s="25">
        <v>0.71221334</v>
      </c>
    </row>
    <row r="2611">
      <c r="A2611" s="19">
        <v>1.0</v>
      </c>
      <c r="B2611" s="25">
        <v>0.7121861</v>
      </c>
    </row>
    <row r="2612">
      <c r="A2612" s="19">
        <v>1.0</v>
      </c>
      <c r="B2612" s="25">
        <v>0.7121083</v>
      </c>
    </row>
    <row r="2613">
      <c r="A2613" s="19">
        <v>1.0</v>
      </c>
      <c r="B2613" s="25">
        <v>0.7119666</v>
      </c>
    </row>
    <row r="2614">
      <c r="A2614" s="19">
        <v>1.0</v>
      </c>
      <c r="B2614" s="25">
        <v>0.7119421</v>
      </c>
    </row>
    <row r="2615">
      <c r="A2615" s="19">
        <v>1.0</v>
      </c>
      <c r="B2615" s="25">
        <v>0.7117114</v>
      </c>
    </row>
    <row r="2616">
      <c r="A2616" s="19">
        <v>1.0</v>
      </c>
      <c r="B2616" s="25">
        <v>0.7116474</v>
      </c>
    </row>
    <row r="2617">
      <c r="A2617" s="19">
        <v>1.0</v>
      </c>
      <c r="B2617" s="25">
        <v>0.7108005</v>
      </c>
    </row>
    <row r="2618">
      <c r="A2618" s="19">
        <v>1.0</v>
      </c>
      <c r="B2618" s="25">
        <v>0.7103297</v>
      </c>
    </row>
    <row r="2619">
      <c r="A2619" s="19">
        <v>1.0</v>
      </c>
      <c r="B2619" s="25">
        <v>0.7102901</v>
      </c>
    </row>
    <row r="2620">
      <c r="A2620" s="19">
        <v>1.0</v>
      </c>
      <c r="B2620" s="25">
        <v>0.710267</v>
      </c>
    </row>
    <row r="2621">
      <c r="A2621" s="19">
        <v>1.0</v>
      </c>
      <c r="B2621" s="25">
        <v>0.71020144</v>
      </c>
    </row>
    <row r="2622">
      <c r="A2622" s="19">
        <v>1.0</v>
      </c>
      <c r="B2622" s="25">
        <v>0.709746</v>
      </c>
    </row>
    <row r="2623">
      <c r="A2623" s="19">
        <v>1.0</v>
      </c>
      <c r="B2623" s="25">
        <v>0.70941854</v>
      </c>
    </row>
    <row r="2624">
      <c r="A2624" s="19">
        <v>1.0</v>
      </c>
      <c r="B2624" s="25">
        <v>0.7094165</v>
      </c>
    </row>
    <row r="2625">
      <c r="A2625" s="19">
        <v>1.0</v>
      </c>
      <c r="B2625" s="25">
        <v>0.7093404</v>
      </c>
    </row>
    <row r="2626">
      <c r="A2626" s="19">
        <v>1.0</v>
      </c>
      <c r="B2626" s="25">
        <v>0.7093121</v>
      </c>
    </row>
    <row r="2627">
      <c r="A2627" s="19">
        <v>1.0</v>
      </c>
      <c r="B2627" s="25">
        <v>0.7093121</v>
      </c>
    </row>
    <row r="2628">
      <c r="A2628" s="19">
        <v>1.0</v>
      </c>
      <c r="B2628" s="25">
        <v>0.7093121</v>
      </c>
    </row>
    <row r="2629">
      <c r="A2629" s="19">
        <v>1.0</v>
      </c>
      <c r="B2629" s="25">
        <v>0.7093121</v>
      </c>
    </row>
    <row r="2630">
      <c r="A2630" s="19">
        <v>1.0</v>
      </c>
      <c r="B2630" s="25">
        <v>0.7093121</v>
      </c>
    </row>
    <row r="2631">
      <c r="A2631" s="19">
        <v>1.0</v>
      </c>
      <c r="B2631" s="25">
        <v>0.7093121</v>
      </c>
    </row>
    <row r="2632">
      <c r="A2632" s="19">
        <v>1.0</v>
      </c>
      <c r="B2632" s="25">
        <v>0.7093121</v>
      </c>
    </row>
    <row r="2633">
      <c r="A2633" s="19">
        <v>1.0</v>
      </c>
      <c r="B2633" s="25">
        <v>0.7093121</v>
      </c>
    </row>
    <row r="2634">
      <c r="A2634" s="19">
        <v>1.0</v>
      </c>
      <c r="B2634" s="25">
        <v>0.7093121</v>
      </c>
    </row>
    <row r="2635">
      <c r="A2635" s="19">
        <v>1.0</v>
      </c>
      <c r="B2635" s="25">
        <v>0.7093121</v>
      </c>
    </row>
    <row r="2636">
      <c r="A2636" s="19">
        <v>1.0</v>
      </c>
      <c r="B2636" s="25">
        <v>0.7093121</v>
      </c>
    </row>
    <row r="2637">
      <c r="A2637" s="19">
        <v>1.0</v>
      </c>
      <c r="B2637" s="25">
        <v>0.7093121</v>
      </c>
    </row>
    <row r="2638">
      <c r="A2638" s="19">
        <v>1.0</v>
      </c>
      <c r="B2638" s="25">
        <v>0.7093121</v>
      </c>
    </row>
    <row r="2639">
      <c r="A2639" s="19">
        <v>1.0</v>
      </c>
      <c r="B2639" s="25">
        <v>0.7093121</v>
      </c>
    </row>
    <row r="2640">
      <c r="A2640" s="19">
        <v>1.0</v>
      </c>
      <c r="B2640" s="25">
        <v>0.7093121</v>
      </c>
    </row>
    <row r="2641">
      <c r="A2641" s="19">
        <v>1.0</v>
      </c>
      <c r="B2641" s="25">
        <v>0.7093121</v>
      </c>
    </row>
    <row r="2642">
      <c r="A2642" s="19">
        <v>1.0</v>
      </c>
      <c r="B2642" s="25">
        <v>0.7093121</v>
      </c>
    </row>
    <row r="2643">
      <c r="A2643" s="19">
        <v>1.0</v>
      </c>
      <c r="B2643" s="25">
        <v>0.7093121</v>
      </c>
    </row>
    <row r="2644">
      <c r="A2644" s="19">
        <v>1.0</v>
      </c>
      <c r="B2644" s="25">
        <v>0.7093121</v>
      </c>
    </row>
    <row r="2645">
      <c r="A2645" s="19">
        <v>1.0</v>
      </c>
      <c r="B2645" s="25">
        <v>0.7093121</v>
      </c>
    </row>
    <row r="2646">
      <c r="A2646" s="19">
        <v>1.0</v>
      </c>
      <c r="B2646" s="25">
        <v>0.7093121</v>
      </c>
    </row>
    <row r="2647">
      <c r="A2647" s="19">
        <v>1.0</v>
      </c>
      <c r="B2647" s="25">
        <v>0.7093121</v>
      </c>
    </row>
    <row r="2648">
      <c r="A2648" s="19">
        <v>1.0</v>
      </c>
      <c r="B2648" s="25">
        <v>0.7093121</v>
      </c>
    </row>
    <row r="2649">
      <c r="A2649" s="19">
        <v>1.0</v>
      </c>
      <c r="B2649" s="25">
        <v>0.7093121</v>
      </c>
    </row>
    <row r="2650">
      <c r="A2650" s="19">
        <v>1.0</v>
      </c>
      <c r="B2650" s="25">
        <v>0.7093121</v>
      </c>
    </row>
    <row r="2651">
      <c r="A2651" s="19">
        <v>1.0</v>
      </c>
      <c r="B2651" s="25">
        <v>0.7093121</v>
      </c>
    </row>
    <row r="2652">
      <c r="A2652" s="19">
        <v>1.0</v>
      </c>
      <c r="B2652" s="25">
        <v>0.7093121</v>
      </c>
    </row>
    <row r="2653">
      <c r="A2653" s="19">
        <v>1.0</v>
      </c>
      <c r="B2653" s="25">
        <v>0.7093121</v>
      </c>
    </row>
    <row r="2654">
      <c r="A2654" s="19">
        <v>1.0</v>
      </c>
      <c r="B2654" s="25">
        <v>0.7093121</v>
      </c>
    </row>
    <row r="2655">
      <c r="A2655" s="19">
        <v>1.0</v>
      </c>
      <c r="B2655" s="25">
        <v>0.7093121</v>
      </c>
    </row>
    <row r="2656">
      <c r="A2656" s="19">
        <v>1.0</v>
      </c>
      <c r="B2656" s="25">
        <v>0.7093121</v>
      </c>
    </row>
    <row r="2657">
      <c r="A2657" s="19">
        <v>1.0</v>
      </c>
      <c r="B2657" s="25">
        <v>0.7093121</v>
      </c>
    </row>
    <row r="2658">
      <c r="A2658" s="19">
        <v>1.0</v>
      </c>
      <c r="B2658" s="25">
        <v>0.7093121</v>
      </c>
    </row>
    <row r="2659">
      <c r="A2659" s="19">
        <v>1.0</v>
      </c>
      <c r="B2659" s="25">
        <v>0.7093121</v>
      </c>
    </row>
    <row r="2660">
      <c r="A2660" s="19">
        <v>1.0</v>
      </c>
      <c r="B2660" s="25">
        <v>0.7093121</v>
      </c>
    </row>
    <row r="2661">
      <c r="A2661" s="19">
        <v>1.0</v>
      </c>
      <c r="B2661" s="25">
        <v>0.7093121</v>
      </c>
    </row>
    <row r="2662">
      <c r="A2662" s="19">
        <v>1.0</v>
      </c>
      <c r="B2662" s="25">
        <v>0.7093121</v>
      </c>
    </row>
    <row r="2663">
      <c r="A2663" s="19">
        <v>1.0</v>
      </c>
      <c r="B2663" s="25">
        <v>0.7093121</v>
      </c>
    </row>
    <row r="2664">
      <c r="A2664" s="19">
        <v>1.0</v>
      </c>
      <c r="B2664" s="25">
        <v>0.7093121</v>
      </c>
    </row>
    <row r="2665">
      <c r="A2665" s="19">
        <v>1.0</v>
      </c>
      <c r="B2665" s="25">
        <v>0.7093121</v>
      </c>
    </row>
    <row r="2666">
      <c r="A2666" s="19">
        <v>1.0</v>
      </c>
      <c r="B2666" s="25">
        <v>0.7093121</v>
      </c>
    </row>
    <row r="2667">
      <c r="A2667" s="19">
        <v>1.0</v>
      </c>
      <c r="B2667" s="25">
        <v>0.7093121</v>
      </c>
    </row>
    <row r="2668">
      <c r="A2668" s="19">
        <v>1.0</v>
      </c>
      <c r="B2668" s="25">
        <v>0.7093121</v>
      </c>
    </row>
    <row r="2669">
      <c r="A2669" s="19">
        <v>1.0</v>
      </c>
      <c r="B2669" s="25">
        <v>0.7093121</v>
      </c>
    </row>
    <row r="2670">
      <c r="A2670" s="19">
        <v>1.0</v>
      </c>
      <c r="B2670" s="25">
        <v>0.7093121</v>
      </c>
    </row>
    <row r="2671">
      <c r="A2671" s="19">
        <v>1.0</v>
      </c>
      <c r="B2671" s="25">
        <v>0.7093121</v>
      </c>
    </row>
    <row r="2672">
      <c r="A2672" s="19">
        <v>1.0</v>
      </c>
      <c r="B2672" s="25">
        <v>0.7093121</v>
      </c>
    </row>
    <row r="2673">
      <c r="A2673" s="19">
        <v>1.0</v>
      </c>
      <c r="B2673" s="25">
        <v>0.7093121</v>
      </c>
    </row>
    <row r="2674">
      <c r="A2674" s="19">
        <v>1.0</v>
      </c>
      <c r="B2674" s="25">
        <v>0.7093121</v>
      </c>
    </row>
    <row r="2675">
      <c r="A2675" s="19">
        <v>1.0</v>
      </c>
      <c r="B2675" s="25">
        <v>0.7093121</v>
      </c>
    </row>
    <row r="2676">
      <c r="A2676" s="19">
        <v>1.0</v>
      </c>
      <c r="B2676" s="25">
        <v>0.7093121</v>
      </c>
    </row>
    <row r="2677">
      <c r="A2677" s="19">
        <v>1.0</v>
      </c>
      <c r="B2677" s="25">
        <v>0.7093121</v>
      </c>
    </row>
    <row r="2678">
      <c r="A2678" s="19">
        <v>1.0</v>
      </c>
      <c r="B2678" s="25">
        <v>0.70913243</v>
      </c>
    </row>
    <row r="2679">
      <c r="A2679" s="19">
        <v>1.0</v>
      </c>
      <c r="B2679" s="25">
        <v>0.70906955</v>
      </c>
    </row>
    <row r="2680">
      <c r="A2680" s="19">
        <v>1.0</v>
      </c>
      <c r="B2680" s="25">
        <v>0.70900375</v>
      </c>
    </row>
    <row r="2681">
      <c r="A2681" s="19">
        <v>1.0</v>
      </c>
      <c r="B2681" s="25">
        <v>0.708958</v>
      </c>
    </row>
    <row r="2682">
      <c r="A2682" s="19">
        <v>1.0</v>
      </c>
      <c r="B2682" s="25">
        <v>0.70870847</v>
      </c>
    </row>
    <row r="2683">
      <c r="A2683" s="19">
        <v>1.0</v>
      </c>
      <c r="B2683" s="25">
        <v>0.7073484</v>
      </c>
    </row>
    <row r="2684">
      <c r="A2684" s="19">
        <v>1.0</v>
      </c>
      <c r="B2684" s="25">
        <v>0.7069196</v>
      </c>
    </row>
    <row r="2685">
      <c r="A2685" s="19">
        <v>1.0</v>
      </c>
      <c r="B2685" s="25">
        <v>0.7065815</v>
      </c>
    </row>
    <row r="2686">
      <c r="A2686" s="19">
        <v>1.0</v>
      </c>
      <c r="B2686" s="25">
        <v>0.70642394</v>
      </c>
    </row>
    <row r="2687">
      <c r="A2687" s="19">
        <v>1.0</v>
      </c>
      <c r="B2687" s="25">
        <v>0.7064039</v>
      </c>
    </row>
    <row r="2688">
      <c r="A2688" s="19">
        <v>1.0</v>
      </c>
      <c r="B2688" s="25">
        <v>0.7060497</v>
      </c>
    </row>
    <row r="2689">
      <c r="A2689" s="19">
        <v>1.0</v>
      </c>
      <c r="B2689" s="25">
        <v>0.70587707</v>
      </c>
    </row>
    <row r="2690">
      <c r="A2690" s="19">
        <v>1.0</v>
      </c>
      <c r="B2690" s="25">
        <v>0.7058097</v>
      </c>
    </row>
    <row r="2691">
      <c r="A2691" s="19">
        <v>1.0</v>
      </c>
      <c r="B2691" s="25">
        <v>0.70547056</v>
      </c>
    </row>
    <row r="2692">
      <c r="A2692" s="19">
        <v>1.0</v>
      </c>
      <c r="B2692" s="25">
        <v>0.7049977</v>
      </c>
    </row>
    <row r="2693">
      <c r="A2693" s="19">
        <v>1.0</v>
      </c>
      <c r="B2693" s="25">
        <v>0.70472115</v>
      </c>
    </row>
    <row r="2694">
      <c r="A2694" s="19">
        <v>1.0</v>
      </c>
      <c r="B2694" s="25">
        <v>0.7046073</v>
      </c>
    </row>
    <row r="2695">
      <c r="A2695" s="19">
        <v>1.0</v>
      </c>
      <c r="B2695" s="25">
        <v>0.70451576</v>
      </c>
    </row>
    <row r="2696">
      <c r="A2696" s="19">
        <v>1.0</v>
      </c>
      <c r="B2696" s="25">
        <v>0.7044674</v>
      </c>
    </row>
    <row r="2697">
      <c r="A2697" s="19">
        <v>1.0</v>
      </c>
      <c r="B2697" s="25">
        <v>0.7042035</v>
      </c>
    </row>
    <row r="2698">
      <c r="A2698" s="19">
        <v>1.0</v>
      </c>
      <c r="B2698" s="25">
        <v>0.7040155</v>
      </c>
    </row>
    <row r="2699">
      <c r="A2699" s="19">
        <v>1.0</v>
      </c>
      <c r="B2699" s="25">
        <v>0.7039534</v>
      </c>
    </row>
    <row r="2700">
      <c r="A2700" s="19">
        <v>1.0</v>
      </c>
      <c r="B2700" s="25">
        <v>0.7036674</v>
      </c>
    </row>
    <row r="2701">
      <c r="A2701" s="19">
        <v>1.0</v>
      </c>
      <c r="B2701" s="25">
        <v>0.70318204</v>
      </c>
    </row>
    <row r="2702">
      <c r="A2702" s="19">
        <v>1.0</v>
      </c>
      <c r="B2702" s="25">
        <v>0.70310956</v>
      </c>
    </row>
    <row r="2703">
      <c r="A2703" s="19">
        <v>1.0</v>
      </c>
      <c r="B2703" s="25">
        <v>0.7024305</v>
      </c>
    </row>
    <row r="2704">
      <c r="A2704" s="19">
        <v>1.0</v>
      </c>
      <c r="B2704" s="25">
        <v>0.7022996</v>
      </c>
    </row>
    <row r="2705">
      <c r="A2705" s="19">
        <v>1.0</v>
      </c>
      <c r="B2705" s="25">
        <v>0.7019315</v>
      </c>
    </row>
    <row r="2706">
      <c r="A2706" s="19">
        <v>1.0</v>
      </c>
      <c r="B2706" s="25">
        <v>0.7018827</v>
      </c>
    </row>
    <row r="2707">
      <c r="A2707" s="19">
        <v>1.0</v>
      </c>
      <c r="B2707" s="25">
        <v>0.70182455</v>
      </c>
    </row>
    <row r="2708">
      <c r="A2708" s="19">
        <v>1.0</v>
      </c>
      <c r="B2708" s="25">
        <v>0.7017083</v>
      </c>
    </row>
    <row r="2709">
      <c r="A2709" s="19">
        <v>1.0</v>
      </c>
      <c r="B2709" s="25">
        <v>0.7013475</v>
      </c>
    </row>
    <row r="2710">
      <c r="A2710" s="19">
        <v>1.0</v>
      </c>
      <c r="B2710" s="25">
        <v>0.70133626</v>
      </c>
    </row>
    <row r="2711">
      <c r="A2711" s="19">
        <v>1.0</v>
      </c>
      <c r="B2711" s="25">
        <v>0.70127815</v>
      </c>
    </row>
    <row r="2712">
      <c r="A2712" s="19">
        <v>1.0</v>
      </c>
      <c r="B2712" s="25">
        <v>0.7009991</v>
      </c>
    </row>
    <row r="2713">
      <c r="A2713" s="19">
        <v>1.0</v>
      </c>
      <c r="B2713" s="25">
        <v>0.700536</v>
      </c>
    </row>
    <row r="2714">
      <c r="A2714" s="19">
        <v>1.0</v>
      </c>
      <c r="B2714" s="25">
        <v>0.70024884</v>
      </c>
    </row>
    <row r="2715">
      <c r="A2715" s="19">
        <v>1.0</v>
      </c>
      <c r="B2715" s="25">
        <v>0.7000774</v>
      </c>
    </row>
    <row r="2716">
      <c r="A2716" s="19">
        <v>1.0</v>
      </c>
      <c r="B2716" s="25">
        <v>0.6993941</v>
      </c>
    </row>
    <row r="2717">
      <c r="A2717" s="19">
        <v>1.0</v>
      </c>
      <c r="B2717" s="25">
        <v>0.6987164</v>
      </c>
    </row>
    <row r="2718">
      <c r="A2718" s="19">
        <v>1.0</v>
      </c>
      <c r="B2718" s="25">
        <v>0.6984622</v>
      </c>
    </row>
    <row r="2719">
      <c r="A2719" s="19">
        <v>1.0</v>
      </c>
      <c r="B2719" s="25">
        <v>0.6984622</v>
      </c>
    </row>
    <row r="2720">
      <c r="A2720" s="19">
        <v>1.0</v>
      </c>
      <c r="B2720" s="25">
        <v>0.69827473</v>
      </c>
    </row>
    <row r="2721">
      <c r="A2721" s="19">
        <v>1.0</v>
      </c>
      <c r="B2721" s="25">
        <v>0.69797105</v>
      </c>
    </row>
    <row r="2722">
      <c r="A2722" s="19">
        <v>1.0</v>
      </c>
      <c r="B2722" s="25">
        <v>0.69784933</v>
      </c>
    </row>
    <row r="2723">
      <c r="A2723" s="19">
        <v>1.0</v>
      </c>
      <c r="B2723" s="25">
        <v>0.69777286</v>
      </c>
    </row>
    <row r="2724">
      <c r="A2724" s="19">
        <v>1.0</v>
      </c>
      <c r="B2724" s="25">
        <v>0.6972959</v>
      </c>
    </row>
    <row r="2725">
      <c r="A2725" s="19">
        <v>1.0</v>
      </c>
      <c r="B2725" s="25">
        <v>0.6967389</v>
      </c>
    </row>
    <row r="2726">
      <c r="A2726" s="19">
        <v>1.0</v>
      </c>
      <c r="B2726" s="25">
        <v>0.696632</v>
      </c>
    </row>
    <row r="2727">
      <c r="A2727" s="19">
        <v>1.0</v>
      </c>
      <c r="B2727" s="25">
        <v>0.69632065</v>
      </c>
    </row>
    <row r="2728">
      <c r="A2728" s="19">
        <v>1.0</v>
      </c>
      <c r="B2728" s="25">
        <v>0.6958347</v>
      </c>
    </row>
    <row r="2729">
      <c r="A2729" s="19">
        <v>1.0</v>
      </c>
      <c r="B2729" s="25">
        <v>0.6957837</v>
      </c>
    </row>
    <row r="2730">
      <c r="A2730" s="19">
        <v>1.0</v>
      </c>
      <c r="B2730" s="25">
        <v>0.69542736</v>
      </c>
    </row>
    <row r="2731">
      <c r="A2731" s="19">
        <v>1.0</v>
      </c>
      <c r="B2731" s="25">
        <v>0.69542736</v>
      </c>
    </row>
    <row r="2732">
      <c r="A2732" s="19">
        <v>1.0</v>
      </c>
      <c r="B2732" s="25">
        <v>0.69542736</v>
      </c>
    </row>
    <row r="2733">
      <c r="A2733" s="19">
        <v>1.0</v>
      </c>
      <c r="B2733" s="25">
        <v>0.69542736</v>
      </c>
    </row>
    <row r="2734">
      <c r="A2734" s="19">
        <v>1.0</v>
      </c>
      <c r="B2734" s="25">
        <v>0.69542736</v>
      </c>
    </row>
    <row r="2735">
      <c r="A2735" s="19">
        <v>1.0</v>
      </c>
      <c r="B2735" s="25">
        <v>0.69542736</v>
      </c>
    </row>
    <row r="2736">
      <c r="A2736" s="19">
        <v>1.0</v>
      </c>
      <c r="B2736" s="25">
        <v>0.69542736</v>
      </c>
    </row>
    <row r="2737">
      <c r="A2737" s="19">
        <v>1.0</v>
      </c>
      <c r="B2737" s="25">
        <v>0.69542736</v>
      </c>
    </row>
    <row r="2738">
      <c r="A2738" s="19">
        <v>1.0</v>
      </c>
      <c r="B2738" s="25">
        <v>0.69542736</v>
      </c>
    </row>
    <row r="2739">
      <c r="A2739" s="19">
        <v>1.0</v>
      </c>
      <c r="B2739" s="25">
        <v>0.69542736</v>
      </c>
    </row>
    <row r="2740">
      <c r="A2740" s="19">
        <v>1.0</v>
      </c>
      <c r="B2740" s="25">
        <v>0.69542736</v>
      </c>
    </row>
    <row r="2741">
      <c r="A2741" s="19">
        <v>1.0</v>
      </c>
      <c r="B2741" s="25">
        <v>0.69542736</v>
      </c>
    </row>
    <row r="2742">
      <c r="A2742" s="19">
        <v>1.0</v>
      </c>
      <c r="B2742" s="25">
        <v>0.69542736</v>
      </c>
    </row>
    <row r="2743">
      <c r="A2743" s="19">
        <v>1.0</v>
      </c>
      <c r="B2743" s="25">
        <v>0.69542736</v>
      </c>
    </row>
    <row r="2744">
      <c r="A2744" s="19">
        <v>1.0</v>
      </c>
      <c r="B2744" s="25">
        <v>0.69542736</v>
      </c>
    </row>
    <row r="2745">
      <c r="A2745" s="19">
        <v>1.0</v>
      </c>
      <c r="B2745" s="25">
        <v>0.69542736</v>
      </c>
    </row>
    <row r="2746">
      <c r="A2746" s="19">
        <v>1.0</v>
      </c>
      <c r="B2746" s="25">
        <v>0.69542736</v>
      </c>
    </row>
    <row r="2747">
      <c r="A2747" s="19">
        <v>1.0</v>
      </c>
      <c r="B2747" s="25">
        <v>0.69542736</v>
      </c>
    </row>
    <row r="2748">
      <c r="A2748" s="19">
        <v>1.0</v>
      </c>
      <c r="B2748" s="25">
        <v>0.69542736</v>
      </c>
    </row>
    <row r="2749">
      <c r="A2749" s="19">
        <v>1.0</v>
      </c>
      <c r="B2749" s="25">
        <v>0.69542736</v>
      </c>
    </row>
    <row r="2750">
      <c r="A2750" s="19">
        <v>1.0</v>
      </c>
      <c r="B2750" s="25">
        <v>0.69542736</v>
      </c>
    </row>
    <row r="2751">
      <c r="A2751" s="19">
        <v>1.0</v>
      </c>
      <c r="B2751" s="25">
        <v>0.69542736</v>
      </c>
    </row>
    <row r="2752">
      <c r="A2752" s="19">
        <v>1.0</v>
      </c>
      <c r="B2752" s="25">
        <v>0.69542736</v>
      </c>
    </row>
    <row r="2753">
      <c r="A2753" s="19">
        <v>1.0</v>
      </c>
      <c r="B2753" s="25">
        <v>0.69542736</v>
      </c>
    </row>
    <row r="2754">
      <c r="A2754" s="19">
        <v>1.0</v>
      </c>
      <c r="B2754" s="25">
        <v>0.69542736</v>
      </c>
    </row>
    <row r="2755">
      <c r="A2755" s="19">
        <v>1.0</v>
      </c>
      <c r="B2755" s="25">
        <v>0.69542736</v>
      </c>
    </row>
    <row r="2756">
      <c r="A2756" s="19">
        <v>1.0</v>
      </c>
      <c r="B2756" s="25">
        <v>0.69542736</v>
      </c>
    </row>
    <row r="2757">
      <c r="A2757" s="19">
        <v>1.0</v>
      </c>
      <c r="B2757" s="25">
        <v>0.69542736</v>
      </c>
    </row>
    <row r="2758">
      <c r="A2758" s="19">
        <v>1.0</v>
      </c>
      <c r="B2758" s="25">
        <v>0.69542736</v>
      </c>
    </row>
    <row r="2759">
      <c r="A2759" s="19">
        <v>1.0</v>
      </c>
      <c r="B2759" s="25">
        <v>0.69542736</v>
      </c>
    </row>
    <row r="2760">
      <c r="A2760" s="19">
        <v>1.0</v>
      </c>
      <c r="B2760" s="25">
        <v>0.69542736</v>
      </c>
    </row>
    <row r="2761">
      <c r="A2761" s="19">
        <v>1.0</v>
      </c>
      <c r="B2761" s="25">
        <v>0.69542736</v>
      </c>
    </row>
    <row r="2762">
      <c r="A2762" s="19">
        <v>1.0</v>
      </c>
      <c r="B2762" s="25">
        <v>0.69542736</v>
      </c>
    </row>
    <row r="2763">
      <c r="A2763" s="19">
        <v>1.0</v>
      </c>
      <c r="B2763" s="25">
        <v>0.69542736</v>
      </c>
    </row>
    <row r="2764">
      <c r="A2764" s="19">
        <v>1.0</v>
      </c>
      <c r="B2764" s="25">
        <v>0.69542736</v>
      </c>
    </row>
    <row r="2765">
      <c r="A2765" s="19">
        <v>1.0</v>
      </c>
      <c r="B2765" s="25">
        <v>0.69542736</v>
      </c>
    </row>
    <row r="2766">
      <c r="A2766" s="19">
        <v>1.0</v>
      </c>
      <c r="B2766" s="25">
        <v>0.69542736</v>
      </c>
    </row>
    <row r="2767">
      <c r="A2767" s="19">
        <v>1.0</v>
      </c>
      <c r="B2767" s="25">
        <v>0.69542736</v>
      </c>
    </row>
    <row r="2768">
      <c r="A2768" s="19">
        <v>1.0</v>
      </c>
      <c r="B2768" s="25">
        <v>0.69542736</v>
      </c>
    </row>
    <row r="2769">
      <c r="A2769" s="19">
        <v>1.0</v>
      </c>
      <c r="B2769" s="25">
        <v>0.69542736</v>
      </c>
    </row>
    <row r="2770">
      <c r="A2770" s="19">
        <v>1.0</v>
      </c>
      <c r="B2770" s="25">
        <v>0.69542736</v>
      </c>
    </row>
    <row r="2771">
      <c r="A2771" s="19">
        <v>1.0</v>
      </c>
      <c r="B2771" s="25">
        <v>0.69542736</v>
      </c>
    </row>
    <row r="2772">
      <c r="A2772" s="19">
        <v>1.0</v>
      </c>
      <c r="B2772" s="25">
        <v>0.69542736</v>
      </c>
    </row>
    <row r="2773">
      <c r="A2773" s="19">
        <v>1.0</v>
      </c>
      <c r="B2773" s="25">
        <v>0.69542736</v>
      </c>
    </row>
    <row r="2774">
      <c r="A2774" s="19">
        <v>1.0</v>
      </c>
      <c r="B2774" s="25">
        <v>0.69542736</v>
      </c>
    </row>
    <row r="2775">
      <c r="A2775" s="19">
        <v>1.0</v>
      </c>
      <c r="B2775" s="25">
        <v>0.69542736</v>
      </c>
    </row>
    <row r="2776">
      <c r="A2776" s="19">
        <v>1.0</v>
      </c>
      <c r="B2776" s="25">
        <v>0.69542736</v>
      </c>
    </row>
    <row r="2777">
      <c r="A2777" s="19">
        <v>1.0</v>
      </c>
      <c r="B2777" s="25">
        <v>0.69542736</v>
      </c>
    </row>
    <row r="2778">
      <c r="A2778" s="19">
        <v>1.0</v>
      </c>
      <c r="B2778" s="25">
        <v>0.69542736</v>
      </c>
    </row>
    <row r="2779">
      <c r="A2779" s="19">
        <v>1.0</v>
      </c>
      <c r="B2779" s="25">
        <v>0.69542736</v>
      </c>
    </row>
    <row r="2780">
      <c r="A2780" s="19">
        <v>1.0</v>
      </c>
      <c r="B2780" s="25">
        <v>0.69542736</v>
      </c>
    </row>
    <row r="2781">
      <c r="A2781" s="19">
        <v>1.0</v>
      </c>
      <c r="B2781" s="25">
        <v>0.69542736</v>
      </c>
    </row>
    <row r="2782">
      <c r="A2782" s="19">
        <v>1.0</v>
      </c>
      <c r="B2782" s="25">
        <v>0.69542736</v>
      </c>
    </row>
    <row r="2783">
      <c r="A2783" s="19">
        <v>1.0</v>
      </c>
      <c r="B2783" s="25">
        <v>0.69542736</v>
      </c>
    </row>
    <row r="2784">
      <c r="A2784" s="19">
        <v>1.0</v>
      </c>
      <c r="B2784" s="25">
        <v>0.69542736</v>
      </c>
    </row>
    <row r="2785">
      <c r="A2785" s="19">
        <v>1.0</v>
      </c>
      <c r="B2785" s="25">
        <v>0.69542736</v>
      </c>
    </row>
    <row r="2786">
      <c r="A2786" s="19">
        <v>1.0</v>
      </c>
      <c r="B2786" s="25">
        <v>0.69542736</v>
      </c>
    </row>
    <row r="2787">
      <c r="A2787" s="19">
        <v>1.0</v>
      </c>
      <c r="B2787" s="25">
        <v>0.69542736</v>
      </c>
    </row>
    <row r="2788">
      <c r="A2788" s="19">
        <v>1.0</v>
      </c>
      <c r="B2788" s="25">
        <v>0.69542736</v>
      </c>
    </row>
    <row r="2789">
      <c r="A2789" s="19">
        <v>1.0</v>
      </c>
      <c r="B2789" s="25">
        <v>0.69542736</v>
      </c>
    </row>
    <row r="2790">
      <c r="A2790" s="19">
        <v>1.0</v>
      </c>
      <c r="B2790" s="25">
        <v>0.69542736</v>
      </c>
    </row>
    <row r="2791">
      <c r="A2791" s="19">
        <v>1.0</v>
      </c>
      <c r="B2791" s="25">
        <v>0.69542736</v>
      </c>
    </row>
    <row r="2792">
      <c r="A2792" s="19">
        <v>1.0</v>
      </c>
      <c r="B2792" s="25">
        <v>0.69542736</v>
      </c>
    </row>
    <row r="2793">
      <c r="A2793" s="19">
        <v>1.0</v>
      </c>
      <c r="B2793" s="25">
        <v>0.69542736</v>
      </c>
    </row>
    <row r="2794">
      <c r="A2794" s="19">
        <v>1.0</v>
      </c>
      <c r="B2794" s="25">
        <v>0.69542736</v>
      </c>
    </row>
    <row r="2795">
      <c r="A2795" s="19">
        <v>1.0</v>
      </c>
      <c r="B2795" s="25">
        <v>0.69542736</v>
      </c>
    </row>
    <row r="2796">
      <c r="A2796" s="19">
        <v>1.0</v>
      </c>
      <c r="B2796" s="25">
        <v>0.69542736</v>
      </c>
    </row>
    <row r="2797">
      <c r="A2797" s="19">
        <v>1.0</v>
      </c>
      <c r="B2797" s="25">
        <v>0.69542736</v>
      </c>
    </row>
    <row r="2798">
      <c r="A2798" s="19">
        <v>1.0</v>
      </c>
      <c r="B2798" s="25">
        <v>0.69542736</v>
      </c>
    </row>
    <row r="2799">
      <c r="A2799" s="19">
        <v>1.0</v>
      </c>
      <c r="B2799" s="25">
        <v>0.69542736</v>
      </c>
    </row>
    <row r="2800">
      <c r="A2800" s="19">
        <v>1.0</v>
      </c>
      <c r="B2800" s="25">
        <v>0.69542736</v>
      </c>
    </row>
    <row r="2801">
      <c r="A2801" s="19">
        <v>1.0</v>
      </c>
      <c r="B2801" s="25">
        <v>0.69542736</v>
      </c>
    </row>
    <row r="2802">
      <c r="A2802" s="19">
        <v>1.0</v>
      </c>
      <c r="B2802" s="25">
        <v>0.69542736</v>
      </c>
    </row>
    <row r="2803">
      <c r="A2803" s="19">
        <v>1.0</v>
      </c>
      <c r="B2803" s="25">
        <v>0.69542736</v>
      </c>
    </row>
    <row r="2804">
      <c r="A2804" s="19">
        <v>1.0</v>
      </c>
      <c r="B2804" s="25">
        <v>0.69542736</v>
      </c>
    </row>
    <row r="2805">
      <c r="A2805" s="19">
        <v>1.0</v>
      </c>
      <c r="B2805" s="25">
        <v>0.69542736</v>
      </c>
    </row>
    <row r="2806">
      <c r="A2806" s="19">
        <v>1.0</v>
      </c>
      <c r="B2806" s="25">
        <v>0.69542736</v>
      </c>
    </row>
    <row r="2807">
      <c r="A2807" s="19">
        <v>1.0</v>
      </c>
      <c r="B2807" s="25">
        <v>0.69542736</v>
      </c>
    </row>
    <row r="2808">
      <c r="A2808" s="19">
        <v>1.0</v>
      </c>
      <c r="B2808" s="25">
        <v>0.69542736</v>
      </c>
    </row>
    <row r="2809">
      <c r="A2809" s="19">
        <v>1.0</v>
      </c>
      <c r="B2809" s="25">
        <v>0.69542736</v>
      </c>
    </row>
    <row r="2810">
      <c r="A2810" s="19">
        <v>1.0</v>
      </c>
      <c r="B2810" s="25">
        <v>0.69542736</v>
      </c>
    </row>
    <row r="2811">
      <c r="A2811" s="19">
        <v>1.0</v>
      </c>
      <c r="B2811" s="25">
        <v>0.69542736</v>
      </c>
    </row>
    <row r="2812">
      <c r="A2812" s="19">
        <v>1.0</v>
      </c>
      <c r="B2812" s="25">
        <v>0.69542736</v>
      </c>
    </row>
    <row r="2813">
      <c r="A2813" s="19">
        <v>1.0</v>
      </c>
      <c r="B2813" s="25">
        <v>0.69542736</v>
      </c>
    </row>
    <row r="2814">
      <c r="A2814" s="19">
        <v>1.0</v>
      </c>
      <c r="B2814" s="25">
        <v>0.69542736</v>
      </c>
    </row>
    <row r="2815">
      <c r="A2815" s="19">
        <v>1.0</v>
      </c>
      <c r="B2815" s="25">
        <v>0.69542736</v>
      </c>
    </row>
    <row r="2816">
      <c r="A2816" s="19">
        <v>1.0</v>
      </c>
      <c r="B2816" s="25">
        <v>0.69542736</v>
      </c>
    </row>
    <row r="2817">
      <c r="A2817" s="19">
        <v>1.0</v>
      </c>
      <c r="B2817" s="25">
        <v>0.69542736</v>
      </c>
    </row>
    <row r="2818">
      <c r="A2818" s="19">
        <v>1.0</v>
      </c>
      <c r="B2818" s="25">
        <v>0.69542736</v>
      </c>
    </row>
    <row r="2819">
      <c r="A2819" s="19">
        <v>1.0</v>
      </c>
      <c r="B2819" s="25">
        <v>0.69542736</v>
      </c>
    </row>
    <row r="2820">
      <c r="A2820" s="19">
        <v>1.0</v>
      </c>
      <c r="B2820" s="25">
        <v>0.69542736</v>
      </c>
    </row>
    <row r="2821">
      <c r="A2821" s="19">
        <v>1.0</v>
      </c>
      <c r="B2821" s="25">
        <v>0.69542736</v>
      </c>
    </row>
    <row r="2822">
      <c r="A2822" s="19">
        <v>1.0</v>
      </c>
      <c r="B2822" s="25">
        <v>0.69542736</v>
      </c>
    </row>
    <row r="2823">
      <c r="A2823" s="19">
        <v>1.0</v>
      </c>
      <c r="B2823" s="25">
        <v>0.69542736</v>
      </c>
    </row>
    <row r="2824">
      <c r="A2824" s="19">
        <v>1.0</v>
      </c>
      <c r="B2824" s="25">
        <v>0.69542736</v>
      </c>
    </row>
    <row r="2825">
      <c r="A2825" s="19">
        <v>1.0</v>
      </c>
      <c r="B2825" s="25">
        <v>0.69542736</v>
      </c>
    </row>
    <row r="2826">
      <c r="A2826" s="19">
        <v>1.0</v>
      </c>
      <c r="B2826" s="25">
        <v>0.69542736</v>
      </c>
    </row>
    <row r="2827">
      <c r="A2827" s="19">
        <v>1.0</v>
      </c>
      <c r="B2827" s="25">
        <v>0.69542736</v>
      </c>
    </row>
    <row r="2828">
      <c r="A2828" s="19">
        <v>1.0</v>
      </c>
      <c r="B2828" s="25">
        <v>0.69542736</v>
      </c>
    </row>
    <row r="2829">
      <c r="A2829" s="19">
        <v>1.0</v>
      </c>
      <c r="B2829" s="25">
        <v>0.69542736</v>
      </c>
    </row>
    <row r="2830">
      <c r="A2830" s="19">
        <v>1.0</v>
      </c>
      <c r="B2830" s="25">
        <v>0.69542736</v>
      </c>
    </row>
    <row r="2831">
      <c r="A2831" s="19">
        <v>1.0</v>
      </c>
      <c r="B2831" s="25">
        <v>0.69542736</v>
      </c>
    </row>
    <row r="2832">
      <c r="A2832" s="19">
        <v>1.0</v>
      </c>
      <c r="B2832" s="25">
        <v>0.69542736</v>
      </c>
    </row>
    <row r="2833">
      <c r="A2833" s="19">
        <v>1.0</v>
      </c>
      <c r="B2833" s="25">
        <v>0.69542736</v>
      </c>
    </row>
    <row r="2834">
      <c r="A2834" s="19">
        <v>1.0</v>
      </c>
      <c r="B2834" s="25">
        <v>0.69542736</v>
      </c>
    </row>
    <row r="2835">
      <c r="A2835" s="19">
        <v>1.0</v>
      </c>
      <c r="B2835" s="25">
        <v>0.69542736</v>
      </c>
    </row>
    <row r="2836">
      <c r="A2836" s="19">
        <v>1.0</v>
      </c>
      <c r="B2836" s="25">
        <v>0.69542736</v>
      </c>
    </row>
    <row r="2837">
      <c r="A2837" s="19">
        <v>1.0</v>
      </c>
      <c r="B2837" s="25">
        <v>0.69542736</v>
      </c>
    </row>
    <row r="2838">
      <c r="A2838" s="19">
        <v>1.0</v>
      </c>
      <c r="B2838" s="25">
        <v>0.69542736</v>
      </c>
    </row>
    <row r="2839">
      <c r="A2839" s="19">
        <v>1.0</v>
      </c>
      <c r="B2839" s="25">
        <v>0.69542736</v>
      </c>
    </row>
    <row r="2840">
      <c r="A2840" s="19">
        <v>1.0</v>
      </c>
      <c r="B2840" s="25">
        <v>0.69542736</v>
      </c>
    </row>
    <row r="2841">
      <c r="A2841" s="19">
        <v>1.0</v>
      </c>
      <c r="B2841" s="25">
        <v>0.69542736</v>
      </c>
    </row>
    <row r="2842">
      <c r="A2842" s="19">
        <v>1.0</v>
      </c>
      <c r="B2842" s="25">
        <v>0.69542736</v>
      </c>
    </row>
    <row r="2843">
      <c r="A2843" s="19">
        <v>1.0</v>
      </c>
      <c r="B2843" s="25">
        <v>0.69542736</v>
      </c>
    </row>
    <row r="2844">
      <c r="A2844" s="19">
        <v>1.0</v>
      </c>
      <c r="B2844" s="25">
        <v>0.69542736</v>
      </c>
    </row>
    <row r="2845">
      <c r="A2845" s="19">
        <v>1.0</v>
      </c>
      <c r="B2845" s="25">
        <v>0.69534606</v>
      </c>
    </row>
    <row r="2846">
      <c r="A2846" s="19">
        <v>1.0</v>
      </c>
      <c r="B2846" s="25">
        <v>0.6950557</v>
      </c>
    </row>
    <row r="2847">
      <c r="A2847" s="19">
        <v>1.0</v>
      </c>
      <c r="B2847" s="25">
        <v>0.6947205</v>
      </c>
    </row>
    <row r="2848">
      <c r="A2848" s="19">
        <v>1.0</v>
      </c>
      <c r="B2848" s="25">
        <v>0.6946143</v>
      </c>
    </row>
    <row r="2849">
      <c r="A2849" s="19">
        <v>1.0</v>
      </c>
      <c r="B2849" s="25">
        <v>0.69391286</v>
      </c>
    </row>
    <row r="2850">
      <c r="A2850" s="19">
        <v>1.0</v>
      </c>
      <c r="B2850" s="25">
        <v>0.6938945</v>
      </c>
    </row>
    <row r="2851">
      <c r="A2851" s="19">
        <v>1.0</v>
      </c>
      <c r="B2851" s="25">
        <v>0.69367635</v>
      </c>
    </row>
    <row r="2852">
      <c r="A2852" s="19">
        <v>1.0</v>
      </c>
      <c r="B2852" s="25">
        <v>0.69318336</v>
      </c>
    </row>
    <row r="2853">
      <c r="A2853" s="19">
        <v>1.0</v>
      </c>
      <c r="B2853" s="25">
        <v>0.6929979</v>
      </c>
    </row>
    <row r="2854">
      <c r="A2854" s="19">
        <v>1.0</v>
      </c>
      <c r="B2854" s="25">
        <v>0.6928946</v>
      </c>
    </row>
    <row r="2855">
      <c r="A2855" s="19">
        <v>1.0</v>
      </c>
      <c r="B2855" s="25">
        <v>0.6927904</v>
      </c>
    </row>
    <row r="2856">
      <c r="A2856" s="19">
        <v>1.0</v>
      </c>
      <c r="B2856" s="25">
        <v>0.69269603</v>
      </c>
    </row>
    <row r="2857">
      <c r="A2857" s="19">
        <v>1.0</v>
      </c>
      <c r="B2857" s="25">
        <v>0.692296</v>
      </c>
    </row>
    <row r="2858">
      <c r="A2858" s="19">
        <v>1.0</v>
      </c>
      <c r="B2858" s="25">
        <v>0.69213223</v>
      </c>
    </row>
    <row r="2859">
      <c r="A2859" s="19">
        <v>1.0</v>
      </c>
      <c r="B2859" s="25">
        <v>0.69163525</v>
      </c>
    </row>
    <row r="2860">
      <c r="A2860" s="19">
        <v>1.0</v>
      </c>
      <c r="B2860" s="25">
        <v>0.69053584</v>
      </c>
    </row>
    <row r="2861">
      <c r="A2861" s="19">
        <v>1.0</v>
      </c>
      <c r="B2861" s="25">
        <v>0.6903159</v>
      </c>
    </row>
    <row r="2862">
      <c r="A2862" s="19">
        <v>1.0</v>
      </c>
      <c r="B2862" s="25">
        <v>0.6901108</v>
      </c>
    </row>
    <row r="2863">
      <c r="A2863" s="19">
        <v>1.0</v>
      </c>
      <c r="B2863" s="25">
        <v>0.68975246</v>
      </c>
    </row>
    <row r="2864">
      <c r="A2864" s="19">
        <v>1.0</v>
      </c>
      <c r="B2864" s="25">
        <v>0.6897133</v>
      </c>
    </row>
    <row r="2865">
      <c r="A2865" s="19">
        <v>1.0</v>
      </c>
      <c r="B2865" s="25">
        <v>0.68965375</v>
      </c>
    </row>
    <row r="2866">
      <c r="A2866" s="19">
        <v>1.0</v>
      </c>
      <c r="B2866" s="25">
        <v>0.6881136</v>
      </c>
    </row>
    <row r="2867">
      <c r="A2867" s="19">
        <v>1.0</v>
      </c>
      <c r="B2867" s="25">
        <v>0.6880773</v>
      </c>
    </row>
    <row r="2868">
      <c r="A2868" s="19">
        <v>1.0</v>
      </c>
      <c r="B2868" s="25">
        <v>0.68803906</v>
      </c>
    </row>
    <row r="2869">
      <c r="A2869" s="19">
        <v>1.0</v>
      </c>
      <c r="B2869" s="25">
        <v>0.6879038</v>
      </c>
    </row>
    <row r="2870">
      <c r="A2870" s="19">
        <v>1.0</v>
      </c>
      <c r="B2870" s="25">
        <v>0.6869807</v>
      </c>
    </row>
    <row r="2871">
      <c r="A2871" s="19">
        <v>1.0</v>
      </c>
      <c r="B2871" s="25">
        <v>0.68686366</v>
      </c>
    </row>
    <row r="2872">
      <c r="A2872" s="19">
        <v>1.0</v>
      </c>
      <c r="B2872" s="25">
        <v>0.68674195</v>
      </c>
    </row>
    <row r="2873">
      <c r="A2873" s="19">
        <v>1.0</v>
      </c>
      <c r="B2873" s="25">
        <v>0.6859256</v>
      </c>
    </row>
    <row r="2874">
      <c r="A2874" s="19">
        <v>1.0</v>
      </c>
      <c r="B2874" s="25">
        <v>0.68548316</v>
      </c>
    </row>
    <row r="2875">
      <c r="A2875" s="19">
        <v>1.0</v>
      </c>
      <c r="B2875" s="25">
        <v>0.6854148</v>
      </c>
    </row>
    <row r="2876">
      <c r="A2876" s="19">
        <v>1.0</v>
      </c>
      <c r="B2876" s="25">
        <v>0.684867</v>
      </c>
    </row>
    <row r="2877">
      <c r="A2877" s="19">
        <v>1.0</v>
      </c>
      <c r="B2877" s="25">
        <v>0.68468165</v>
      </c>
    </row>
    <row r="2878">
      <c r="A2878" s="19">
        <v>1.0</v>
      </c>
      <c r="B2878" s="25">
        <v>0.68441963</v>
      </c>
    </row>
    <row r="2879">
      <c r="A2879" s="19">
        <v>1.0</v>
      </c>
      <c r="B2879" s="25">
        <v>0.68429923</v>
      </c>
    </row>
    <row r="2880">
      <c r="A2880" s="19">
        <v>1.0</v>
      </c>
      <c r="B2880" s="25">
        <v>0.6839738</v>
      </c>
    </row>
    <row r="2881">
      <c r="A2881" s="19">
        <v>1.0</v>
      </c>
      <c r="B2881" s="25">
        <v>0.6839579</v>
      </c>
    </row>
    <row r="2882">
      <c r="A2882" s="19">
        <v>1.0</v>
      </c>
      <c r="B2882" s="25">
        <v>0.6834992</v>
      </c>
    </row>
    <row r="2883">
      <c r="A2883" s="19">
        <v>1.0</v>
      </c>
      <c r="B2883" s="25">
        <v>0.6832163</v>
      </c>
    </row>
    <row r="2884">
      <c r="A2884" s="19">
        <v>1.0</v>
      </c>
      <c r="B2884" s="25">
        <v>0.6829752</v>
      </c>
    </row>
    <row r="2885">
      <c r="A2885" s="19">
        <v>1.0</v>
      </c>
      <c r="B2885" s="25">
        <v>0.6829244</v>
      </c>
    </row>
    <row r="2886">
      <c r="A2886" s="19">
        <v>1.0</v>
      </c>
      <c r="B2886" s="25">
        <v>0.6824153</v>
      </c>
    </row>
    <row r="2887">
      <c r="A2887" s="19">
        <v>1.0</v>
      </c>
      <c r="B2887" s="25">
        <v>0.68074554</v>
      </c>
    </row>
    <row r="2888">
      <c r="A2888" s="19">
        <v>1.0</v>
      </c>
      <c r="B2888" s="25">
        <v>0.680274</v>
      </c>
    </row>
    <row r="2889">
      <c r="A2889" s="19">
        <v>1.0</v>
      </c>
      <c r="B2889" s="25">
        <v>0.6801856</v>
      </c>
    </row>
    <row r="2890">
      <c r="A2890" s="19">
        <v>1.0</v>
      </c>
      <c r="B2890" s="25">
        <v>0.6793857</v>
      </c>
    </row>
    <row r="2891">
      <c r="A2891" s="19">
        <v>1.0</v>
      </c>
      <c r="B2891" s="25">
        <v>0.67913073</v>
      </c>
    </row>
    <row r="2892">
      <c r="A2892" s="19">
        <v>1.0</v>
      </c>
      <c r="B2892" s="25">
        <v>0.6790729</v>
      </c>
    </row>
    <row r="2893">
      <c r="A2893" s="19">
        <v>1.0</v>
      </c>
      <c r="B2893" s="25">
        <v>0.6785777</v>
      </c>
    </row>
    <row r="2894">
      <c r="A2894" s="19">
        <v>1.0</v>
      </c>
      <c r="B2894" s="25">
        <v>0.6779509</v>
      </c>
    </row>
    <row r="2895">
      <c r="A2895" s="19">
        <v>1.0</v>
      </c>
      <c r="B2895" s="25">
        <v>0.6779049</v>
      </c>
    </row>
    <row r="2896">
      <c r="A2896" s="19">
        <v>1.0</v>
      </c>
      <c r="B2896" s="25">
        <v>0.67711616</v>
      </c>
    </row>
    <row r="2897">
      <c r="A2897" s="19">
        <v>1.0</v>
      </c>
      <c r="B2897" s="25">
        <v>0.6769922</v>
      </c>
    </row>
    <row r="2898">
      <c r="A2898" s="19">
        <v>1.0</v>
      </c>
      <c r="B2898" s="25">
        <v>0.6768083</v>
      </c>
    </row>
    <row r="2899">
      <c r="A2899" s="19">
        <v>1.0</v>
      </c>
      <c r="B2899" s="25">
        <v>0.6765784</v>
      </c>
    </row>
    <row r="2900">
      <c r="A2900" s="19">
        <v>1.0</v>
      </c>
      <c r="B2900" s="25">
        <v>0.6765535</v>
      </c>
    </row>
    <row r="2901">
      <c r="A2901" s="19">
        <v>1.0</v>
      </c>
      <c r="B2901" s="25">
        <v>0.6760154</v>
      </c>
    </row>
    <row r="2902">
      <c r="A2902" s="19">
        <v>1.0</v>
      </c>
      <c r="B2902" s="25">
        <v>0.6758696</v>
      </c>
    </row>
    <row r="2903">
      <c r="A2903" s="19">
        <v>1.0</v>
      </c>
      <c r="B2903" s="25">
        <v>0.6756223</v>
      </c>
    </row>
    <row r="2904">
      <c r="A2904" s="19">
        <v>1.0</v>
      </c>
      <c r="B2904" s="25">
        <v>0.67547</v>
      </c>
    </row>
    <row r="2905">
      <c r="A2905" s="19">
        <v>1.0</v>
      </c>
      <c r="B2905" s="25">
        <v>0.6753251</v>
      </c>
    </row>
    <row r="2906">
      <c r="A2906" s="19">
        <v>1.0</v>
      </c>
      <c r="B2906" s="25">
        <v>0.6751371</v>
      </c>
    </row>
    <row r="2907">
      <c r="A2907" s="19">
        <v>1.0</v>
      </c>
      <c r="B2907" s="25">
        <v>0.67490697</v>
      </c>
    </row>
    <row r="2908">
      <c r="A2908" s="19">
        <v>1.0</v>
      </c>
      <c r="B2908" s="25">
        <v>0.67456955</v>
      </c>
    </row>
    <row r="2909">
      <c r="A2909" s="19">
        <v>1.0</v>
      </c>
      <c r="B2909" s="25">
        <v>0.67429584</v>
      </c>
    </row>
    <row r="2910">
      <c r="A2910" s="19">
        <v>1.0</v>
      </c>
      <c r="B2910" s="25">
        <v>0.6741252</v>
      </c>
    </row>
    <row r="2911">
      <c r="A2911" s="19">
        <v>1.0</v>
      </c>
      <c r="B2911" s="25">
        <v>0.6737798</v>
      </c>
    </row>
    <row r="2912">
      <c r="A2912" s="19">
        <v>1.0</v>
      </c>
      <c r="B2912" s="25">
        <v>0.67351085</v>
      </c>
    </row>
    <row r="2913">
      <c r="A2913" s="19">
        <v>1.0</v>
      </c>
      <c r="B2913" s="25">
        <v>0.6734391</v>
      </c>
    </row>
    <row r="2914">
      <c r="A2914" s="19">
        <v>1.0</v>
      </c>
      <c r="B2914" s="25">
        <v>0.6734309</v>
      </c>
    </row>
    <row r="2915">
      <c r="A2915" s="19">
        <v>1.0</v>
      </c>
      <c r="B2915" s="25">
        <v>0.6732912</v>
      </c>
    </row>
    <row r="2916">
      <c r="A2916" s="19">
        <v>1.0</v>
      </c>
      <c r="B2916" s="25">
        <v>0.6729307</v>
      </c>
    </row>
    <row r="2917">
      <c r="A2917" s="19">
        <v>1.0</v>
      </c>
      <c r="B2917" s="25">
        <v>0.67211485</v>
      </c>
    </row>
    <row r="2918">
      <c r="A2918" s="19">
        <v>1.0</v>
      </c>
      <c r="B2918" s="25">
        <v>0.67196804</v>
      </c>
    </row>
    <row r="2919">
      <c r="A2919" s="19">
        <v>1.0</v>
      </c>
      <c r="B2919" s="25">
        <v>0.67175674</v>
      </c>
    </row>
    <row r="2920">
      <c r="A2920" s="19">
        <v>1.0</v>
      </c>
      <c r="B2920" s="25">
        <v>0.671737</v>
      </c>
    </row>
    <row r="2921">
      <c r="A2921" s="19">
        <v>1.0</v>
      </c>
      <c r="B2921" s="25">
        <v>0.67135614</v>
      </c>
    </row>
    <row r="2922">
      <c r="A2922" s="19">
        <v>1.0</v>
      </c>
      <c r="B2922" s="25">
        <v>0.67125446</v>
      </c>
    </row>
    <row r="2923">
      <c r="A2923" s="19">
        <v>1.0</v>
      </c>
      <c r="B2923" s="25">
        <v>0.6709137</v>
      </c>
    </row>
    <row r="2924">
      <c r="A2924" s="19">
        <v>1.0</v>
      </c>
      <c r="B2924" s="25">
        <v>0.67085093</v>
      </c>
    </row>
    <row r="2925">
      <c r="A2925" s="19">
        <v>1.0</v>
      </c>
      <c r="B2925" s="25">
        <v>0.670711</v>
      </c>
    </row>
    <row r="2926">
      <c r="A2926" s="19">
        <v>1.0</v>
      </c>
      <c r="B2926" s="25">
        <v>0.67059684</v>
      </c>
    </row>
    <row r="2927">
      <c r="A2927" s="19">
        <v>1.0</v>
      </c>
      <c r="B2927" s="25">
        <v>0.67039645</v>
      </c>
    </row>
    <row r="2928">
      <c r="A2928" s="19">
        <v>1.0</v>
      </c>
      <c r="B2928" s="25">
        <v>0.67026085</v>
      </c>
    </row>
    <row r="2929">
      <c r="A2929" s="19">
        <v>1.0</v>
      </c>
      <c r="B2929" s="25">
        <v>0.670213</v>
      </c>
    </row>
    <row r="2930">
      <c r="A2930" s="19">
        <v>1.0</v>
      </c>
      <c r="B2930" s="25">
        <v>0.67008746</v>
      </c>
    </row>
    <row r="2931">
      <c r="A2931" s="19">
        <v>1.0</v>
      </c>
      <c r="B2931" s="25">
        <v>0.6699353</v>
      </c>
    </row>
    <row r="2932">
      <c r="A2932" s="19">
        <v>1.0</v>
      </c>
      <c r="B2932" s="25">
        <v>0.6698626</v>
      </c>
    </row>
    <row r="2933">
      <c r="A2933" s="19">
        <v>1.0</v>
      </c>
      <c r="B2933" s="25">
        <v>0.6698426</v>
      </c>
    </row>
    <row r="2934">
      <c r="A2934" s="19">
        <v>1.0</v>
      </c>
      <c r="B2934" s="25">
        <v>0.6697343</v>
      </c>
    </row>
    <row r="2935">
      <c r="A2935" s="19">
        <v>1.0</v>
      </c>
      <c r="B2935" s="25">
        <v>0.6697274</v>
      </c>
    </row>
    <row r="2936">
      <c r="A2936" s="19">
        <v>1.0</v>
      </c>
      <c r="B2936" s="25">
        <v>0.6696909</v>
      </c>
    </row>
    <row r="2937">
      <c r="A2937" s="19">
        <v>1.0</v>
      </c>
      <c r="B2937" s="25">
        <v>0.66968423</v>
      </c>
    </row>
    <row r="2938">
      <c r="A2938" s="19">
        <v>1.0</v>
      </c>
      <c r="B2938" s="25">
        <v>0.6695036</v>
      </c>
    </row>
    <row r="2939">
      <c r="A2939" s="19">
        <v>1.0</v>
      </c>
      <c r="B2939" s="25">
        <v>0.669286</v>
      </c>
    </row>
    <row r="2940">
      <c r="A2940" s="19">
        <v>1.0</v>
      </c>
      <c r="B2940" s="25">
        <v>0.66924614</v>
      </c>
    </row>
    <row r="2941">
      <c r="A2941" s="19">
        <v>1.0</v>
      </c>
      <c r="B2941" s="25">
        <v>0.66904676</v>
      </c>
    </row>
    <row r="2942">
      <c r="A2942" s="19">
        <v>1.0</v>
      </c>
      <c r="B2942" s="25">
        <v>0.669011</v>
      </c>
    </row>
    <row r="2943">
      <c r="A2943" s="19">
        <v>1.0</v>
      </c>
      <c r="B2943" s="25">
        <v>0.6689931</v>
      </c>
    </row>
    <row r="2944">
      <c r="A2944" s="19">
        <v>1.0</v>
      </c>
      <c r="B2944" s="25">
        <v>0.6686536</v>
      </c>
    </row>
    <row r="2945">
      <c r="A2945" s="19">
        <v>1.0</v>
      </c>
      <c r="B2945" s="25">
        <v>0.6684882</v>
      </c>
    </row>
    <row r="2946">
      <c r="A2946" s="19">
        <v>1.0</v>
      </c>
      <c r="B2946" s="25">
        <v>0.66823965</v>
      </c>
    </row>
    <row r="2947">
      <c r="A2947" s="19">
        <v>1.0</v>
      </c>
      <c r="B2947" s="25">
        <v>0.66786826</v>
      </c>
    </row>
    <row r="2948">
      <c r="A2948" s="19">
        <v>1.0</v>
      </c>
      <c r="B2948" s="25">
        <v>0.66774464</v>
      </c>
    </row>
    <row r="2949">
      <c r="A2949" s="19">
        <v>1.0</v>
      </c>
      <c r="B2949" s="25">
        <v>0.66761535</v>
      </c>
    </row>
    <row r="2950">
      <c r="A2950" s="19">
        <v>1.0</v>
      </c>
      <c r="B2950" s="25">
        <v>0.6676042</v>
      </c>
    </row>
    <row r="2951">
      <c r="A2951" s="19">
        <v>1.0</v>
      </c>
      <c r="B2951" s="25">
        <v>0.66747445</v>
      </c>
    </row>
    <row r="2952">
      <c r="A2952" s="19">
        <v>1.0</v>
      </c>
      <c r="B2952" s="25">
        <v>0.66738707</v>
      </c>
    </row>
    <row r="2953">
      <c r="A2953" s="19">
        <v>1.0</v>
      </c>
      <c r="B2953" s="25">
        <v>0.6673748</v>
      </c>
    </row>
    <row r="2954">
      <c r="A2954" s="19">
        <v>1.0</v>
      </c>
      <c r="B2954" s="25">
        <v>0.6672107</v>
      </c>
    </row>
    <row r="2955">
      <c r="A2955" s="19">
        <v>1.0</v>
      </c>
      <c r="B2955" s="25">
        <v>0.66713613</v>
      </c>
    </row>
    <row r="2956">
      <c r="A2956" s="19">
        <v>1.0</v>
      </c>
      <c r="B2956" s="25">
        <v>0.6671013</v>
      </c>
    </row>
    <row r="2957">
      <c r="A2957" s="19">
        <v>1.0</v>
      </c>
      <c r="B2957" s="25">
        <v>0.6669723</v>
      </c>
    </row>
    <row r="2958">
      <c r="A2958" s="19">
        <v>1.0</v>
      </c>
      <c r="B2958" s="25">
        <v>0.6666644</v>
      </c>
    </row>
    <row r="2959">
      <c r="A2959" s="19">
        <v>1.0</v>
      </c>
      <c r="B2959" s="25">
        <v>0.6666003</v>
      </c>
    </row>
    <row r="2960">
      <c r="A2960" s="19">
        <v>1.0</v>
      </c>
      <c r="B2960" s="25">
        <v>0.66656727</v>
      </c>
    </row>
    <row r="2961">
      <c r="A2961" s="19">
        <v>1.0</v>
      </c>
      <c r="B2961" s="25">
        <v>0.6664992</v>
      </c>
    </row>
    <row r="2962">
      <c r="A2962" s="19">
        <v>1.0</v>
      </c>
      <c r="B2962" s="25">
        <v>0.6664406</v>
      </c>
    </row>
    <row r="2963">
      <c r="A2963" s="19">
        <v>1.0</v>
      </c>
      <c r="B2963" s="25">
        <v>0.66638196</v>
      </c>
    </row>
    <row r="2964">
      <c r="A2964" s="19">
        <v>1.0</v>
      </c>
      <c r="B2964" s="25">
        <v>0.66627175</v>
      </c>
    </row>
    <row r="2965">
      <c r="A2965" s="19">
        <v>1.0</v>
      </c>
      <c r="B2965" s="25">
        <v>0.66626406</v>
      </c>
    </row>
    <row r="2966">
      <c r="A2966" s="19">
        <v>1.0</v>
      </c>
      <c r="B2966" s="25">
        <v>0.66610384</v>
      </c>
    </row>
    <row r="2967">
      <c r="A2967" s="19">
        <v>1.0</v>
      </c>
      <c r="B2967" s="25">
        <v>0.66609657</v>
      </c>
    </row>
    <row r="2968">
      <c r="A2968" s="19">
        <v>1.0</v>
      </c>
      <c r="B2968" s="25">
        <v>0.66582906</v>
      </c>
    </row>
    <row r="2969">
      <c r="A2969" s="19">
        <v>1.0</v>
      </c>
      <c r="B2969" s="25">
        <v>0.66578066</v>
      </c>
    </row>
    <row r="2970">
      <c r="A2970" s="19">
        <v>1.0</v>
      </c>
      <c r="B2970" s="25">
        <v>0.6656875</v>
      </c>
    </row>
    <row r="2971">
      <c r="A2971" s="19">
        <v>1.0</v>
      </c>
      <c r="B2971" s="25">
        <v>0.66541606</v>
      </c>
    </row>
    <row r="2972">
      <c r="A2972" s="19">
        <v>1.0</v>
      </c>
      <c r="B2972" s="25">
        <v>0.66537</v>
      </c>
    </row>
    <row r="2973">
      <c r="A2973" s="19">
        <v>1.0</v>
      </c>
      <c r="B2973" s="25">
        <v>0.6653627</v>
      </c>
    </row>
    <row r="2974">
      <c r="A2974" s="19">
        <v>1.0</v>
      </c>
      <c r="B2974" s="25">
        <v>0.6653009</v>
      </c>
    </row>
    <row r="2975">
      <c r="A2975" s="19">
        <v>1.0</v>
      </c>
      <c r="B2975" s="25">
        <v>0.66501004</v>
      </c>
    </row>
    <row r="2976">
      <c r="A2976" s="19">
        <v>1.0</v>
      </c>
      <c r="B2976" s="25">
        <v>0.6650077</v>
      </c>
    </row>
    <row r="2977">
      <c r="A2977" s="19">
        <v>1.0</v>
      </c>
      <c r="B2977" s="25">
        <v>0.6648462</v>
      </c>
    </row>
    <row r="2978">
      <c r="A2978" s="19">
        <v>1.0</v>
      </c>
      <c r="B2978" s="25">
        <v>0.6648323</v>
      </c>
    </row>
    <row r="2979">
      <c r="A2979" s="19">
        <v>1.0</v>
      </c>
      <c r="B2979" s="25">
        <v>0.66479886</v>
      </c>
    </row>
    <row r="2980">
      <c r="A2980" s="19">
        <v>1.0</v>
      </c>
      <c r="B2980" s="25">
        <v>0.66465604</v>
      </c>
    </row>
    <row r="2981">
      <c r="A2981" s="19">
        <v>1.0</v>
      </c>
      <c r="B2981" s="25">
        <v>0.6646047</v>
      </c>
    </row>
    <row r="2982">
      <c r="A2982" s="19">
        <v>1.0</v>
      </c>
      <c r="B2982" s="25">
        <v>0.6644256</v>
      </c>
    </row>
    <row r="2983">
      <c r="A2983" s="19">
        <v>1.0</v>
      </c>
      <c r="B2983" s="25">
        <v>0.6643941</v>
      </c>
    </row>
    <row r="2984">
      <c r="A2984" s="19">
        <v>1.0</v>
      </c>
      <c r="B2984" s="25">
        <v>0.66403496</v>
      </c>
    </row>
    <row r="2985">
      <c r="A2985" s="19">
        <v>1.0</v>
      </c>
      <c r="B2985" s="25">
        <v>0.66388</v>
      </c>
    </row>
    <row r="2986">
      <c r="A2986" s="19">
        <v>1.0</v>
      </c>
      <c r="B2986" s="25">
        <v>0.6637364</v>
      </c>
    </row>
    <row r="2987">
      <c r="A2987" s="19">
        <v>1.0</v>
      </c>
      <c r="B2987" s="25">
        <v>0.6636295</v>
      </c>
    </row>
    <row r="2988">
      <c r="A2988" s="19">
        <v>1.0</v>
      </c>
      <c r="B2988" s="25">
        <v>0.6635808</v>
      </c>
    </row>
    <row r="2989">
      <c r="A2989" s="19">
        <v>1.0</v>
      </c>
      <c r="B2989" s="25">
        <v>0.66356945</v>
      </c>
    </row>
    <row r="2990">
      <c r="A2990" s="19">
        <v>1.0</v>
      </c>
      <c r="B2990" s="25">
        <v>0.6634499</v>
      </c>
    </row>
    <row r="2991">
      <c r="A2991" s="19">
        <v>1.0</v>
      </c>
      <c r="B2991" s="25">
        <v>0.66341114</v>
      </c>
    </row>
    <row r="2992">
      <c r="A2992" s="19">
        <v>1.0</v>
      </c>
      <c r="B2992" s="25">
        <v>0.6632191</v>
      </c>
    </row>
    <row r="2993">
      <c r="A2993" s="19">
        <v>1.0</v>
      </c>
      <c r="B2993" s="25">
        <v>0.6631176</v>
      </c>
    </row>
    <row r="2994">
      <c r="A2994" s="19">
        <v>1.0</v>
      </c>
      <c r="B2994" s="25">
        <v>0.6631099</v>
      </c>
    </row>
    <row r="2995">
      <c r="A2995" s="19">
        <v>1.0</v>
      </c>
      <c r="B2995" s="25">
        <v>0.66291124</v>
      </c>
    </row>
    <row r="2996">
      <c r="A2996" s="19">
        <v>1.0</v>
      </c>
      <c r="B2996" s="25">
        <v>0.66278946</v>
      </c>
    </row>
    <row r="2997">
      <c r="A2997" s="19">
        <v>1.0</v>
      </c>
      <c r="B2997" s="25">
        <v>0.662527</v>
      </c>
    </row>
    <row r="2998">
      <c r="A2998" s="19">
        <v>1.0</v>
      </c>
      <c r="B2998" s="25">
        <v>0.6624475</v>
      </c>
    </row>
    <row r="2999">
      <c r="A2999" s="19">
        <v>1.0</v>
      </c>
      <c r="B2999" s="25">
        <v>0.66233855</v>
      </c>
    </row>
    <row r="3000">
      <c r="A3000" s="19">
        <v>1.0</v>
      </c>
      <c r="B3000" s="25">
        <v>0.6621054</v>
      </c>
    </row>
    <row r="3001">
      <c r="A3001" s="19">
        <v>1.0</v>
      </c>
      <c r="B3001" s="25">
        <v>0.66203046</v>
      </c>
    </row>
    <row r="3002">
      <c r="A3002" s="19">
        <v>1.0</v>
      </c>
      <c r="B3002" s="25">
        <v>0.6620187</v>
      </c>
    </row>
    <row r="3003">
      <c r="A3003" s="19">
        <v>1.0</v>
      </c>
      <c r="B3003" s="25">
        <v>0.6619984</v>
      </c>
    </row>
    <row r="3004">
      <c r="A3004" s="19">
        <v>1.0</v>
      </c>
      <c r="B3004" s="25">
        <v>0.66166204</v>
      </c>
    </row>
    <row r="3005">
      <c r="A3005" s="19">
        <v>1.0</v>
      </c>
      <c r="B3005" s="25">
        <v>0.6611433</v>
      </c>
    </row>
    <row r="3006">
      <c r="A3006" s="19">
        <v>1.0</v>
      </c>
      <c r="B3006" s="25">
        <v>0.66110957</v>
      </c>
    </row>
    <row r="3007">
      <c r="A3007" s="19">
        <v>1.0</v>
      </c>
      <c r="B3007" s="25">
        <v>0.66080105</v>
      </c>
    </row>
    <row r="3008">
      <c r="A3008" s="19">
        <v>1.0</v>
      </c>
      <c r="B3008" s="25">
        <v>0.6603768</v>
      </c>
    </row>
    <row r="3009">
      <c r="A3009" s="19">
        <v>1.0</v>
      </c>
      <c r="B3009" s="25">
        <v>0.66037595</v>
      </c>
    </row>
    <row r="3010">
      <c r="A3010" s="19">
        <v>1.0</v>
      </c>
      <c r="B3010" s="25">
        <v>0.6602663</v>
      </c>
    </row>
    <row r="3011">
      <c r="A3011" s="19">
        <v>1.0</v>
      </c>
      <c r="B3011" s="25">
        <v>0.6602003</v>
      </c>
    </row>
    <row r="3012">
      <c r="A3012" s="19">
        <v>1.0</v>
      </c>
      <c r="B3012" s="25">
        <v>0.6601762</v>
      </c>
    </row>
    <row r="3013">
      <c r="A3013" s="19">
        <v>1.0</v>
      </c>
      <c r="B3013" s="25">
        <v>0.66012156</v>
      </c>
    </row>
    <row r="3014">
      <c r="A3014" s="19">
        <v>1.0</v>
      </c>
      <c r="B3014" s="25">
        <v>0.66003776</v>
      </c>
    </row>
    <row r="3015">
      <c r="A3015" s="19">
        <v>1.0</v>
      </c>
      <c r="B3015" s="25">
        <v>0.6598365</v>
      </c>
    </row>
    <row r="3016">
      <c r="A3016" s="19">
        <v>1.0</v>
      </c>
      <c r="B3016" s="25">
        <v>0.6597519</v>
      </c>
    </row>
    <row r="3017">
      <c r="A3017" s="19">
        <v>1.0</v>
      </c>
      <c r="B3017" s="25">
        <v>0.65973485</v>
      </c>
    </row>
    <row r="3018">
      <c r="A3018" s="19">
        <v>1.0</v>
      </c>
      <c r="B3018" s="25">
        <v>0.6595757</v>
      </c>
    </row>
    <row r="3019">
      <c r="A3019" s="19">
        <v>1.0</v>
      </c>
      <c r="B3019" s="25">
        <v>0.6595738</v>
      </c>
    </row>
    <row r="3020">
      <c r="A3020" s="19">
        <v>1.0</v>
      </c>
      <c r="B3020" s="25">
        <v>0.65954745</v>
      </c>
    </row>
    <row r="3021">
      <c r="A3021" s="19">
        <v>1.0</v>
      </c>
      <c r="B3021" s="25">
        <v>0.6594892</v>
      </c>
    </row>
    <row r="3022">
      <c r="A3022" s="19">
        <v>1.0</v>
      </c>
      <c r="B3022" s="25">
        <v>0.6594669</v>
      </c>
    </row>
    <row r="3023">
      <c r="A3023" s="19">
        <v>1.0</v>
      </c>
      <c r="B3023" s="25">
        <v>0.6592052</v>
      </c>
    </row>
    <row r="3024">
      <c r="A3024" s="19">
        <v>1.0</v>
      </c>
      <c r="B3024" s="25">
        <v>0.6591795</v>
      </c>
    </row>
    <row r="3025">
      <c r="A3025" s="19">
        <v>1.0</v>
      </c>
      <c r="B3025" s="25">
        <v>0.65917283</v>
      </c>
    </row>
    <row r="3026">
      <c r="A3026" s="19">
        <v>1.0</v>
      </c>
      <c r="B3026" s="25">
        <v>0.6591178</v>
      </c>
    </row>
    <row r="3027">
      <c r="A3027" s="19">
        <v>1.0</v>
      </c>
      <c r="B3027" s="25">
        <v>0.659111</v>
      </c>
    </row>
    <row r="3028">
      <c r="A3028" s="19">
        <v>1.0</v>
      </c>
      <c r="B3028" s="25">
        <v>0.6591026</v>
      </c>
    </row>
    <row r="3029">
      <c r="A3029" s="19">
        <v>1.0</v>
      </c>
      <c r="B3029" s="25">
        <v>0.65902615</v>
      </c>
    </row>
    <row r="3030">
      <c r="A3030" s="19">
        <v>1.0</v>
      </c>
      <c r="B3030" s="25">
        <v>0.658977</v>
      </c>
    </row>
    <row r="3031">
      <c r="A3031" s="19">
        <v>1.0</v>
      </c>
      <c r="B3031" s="25">
        <v>0.6589693</v>
      </c>
    </row>
    <row r="3032">
      <c r="A3032" s="19">
        <v>1.0</v>
      </c>
      <c r="B3032" s="25">
        <v>0.65861464</v>
      </c>
    </row>
    <row r="3033">
      <c r="A3033" s="19">
        <v>1.0</v>
      </c>
      <c r="B3033" s="25">
        <v>0.6583589</v>
      </c>
    </row>
    <row r="3034">
      <c r="A3034" s="19">
        <v>1.0</v>
      </c>
      <c r="B3034" s="25">
        <v>0.6581192</v>
      </c>
    </row>
    <row r="3035">
      <c r="A3035" s="19">
        <v>1.0</v>
      </c>
      <c r="B3035" s="25">
        <v>0.6580074</v>
      </c>
    </row>
    <row r="3036">
      <c r="A3036" s="19">
        <v>1.0</v>
      </c>
      <c r="B3036" s="25">
        <v>0.65781194</v>
      </c>
    </row>
    <row r="3037">
      <c r="A3037" s="19">
        <v>1.0</v>
      </c>
      <c r="B3037" s="25">
        <v>0.65771806</v>
      </c>
    </row>
    <row r="3038">
      <c r="A3038" s="19">
        <v>1.0</v>
      </c>
      <c r="B3038" s="25">
        <v>0.65751517</v>
      </c>
    </row>
    <row r="3039">
      <c r="A3039" s="19">
        <v>1.0</v>
      </c>
      <c r="B3039" s="25">
        <v>0.657349</v>
      </c>
    </row>
    <row r="3040">
      <c r="A3040" s="19">
        <v>1.0</v>
      </c>
      <c r="B3040" s="25">
        <v>0.6572122</v>
      </c>
    </row>
    <row r="3041">
      <c r="A3041" s="19">
        <v>1.0</v>
      </c>
      <c r="B3041" s="25">
        <v>0.65689</v>
      </c>
    </row>
    <row r="3042">
      <c r="A3042" s="19">
        <v>1.0</v>
      </c>
      <c r="B3042" s="25">
        <v>0.65675163</v>
      </c>
    </row>
    <row r="3043">
      <c r="A3043" s="19">
        <v>1.0</v>
      </c>
      <c r="B3043" s="25">
        <v>0.65650547</v>
      </c>
    </row>
    <row r="3044">
      <c r="A3044" s="19">
        <v>1.0</v>
      </c>
      <c r="B3044" s="25">
        <v>0.6564929</v>
      </c>
    </row>
    <row r="3045">
      <c r="A3045" s="19">
        <v>1.0</v>
      </c>
      <c r="B3045" s="25">
        <v>0.6564729</v>
      </c>
    </row>
    <row r="3046">
      <c r="A3046" s="19">
        <v>1.0</v>
      </c>
      <c r="B3046" s="25">
        <v>0.65646005</v>
      </c>
    </row>
    <row r="3047">
      <c r="A3047" s="19">
        <v>1.0</v>
      </c>
      <c r="B3047" s="25">
        <v>0.6564462</v>
      </c>
    </row>
    <row r="3048">
      <c r="A3048" s="19">
        <v>1.0</v>
      </c>
      <c r="B3048" s="25">
        <v>0.65642035</v>
      </c>
    </row>
    <row r="3049">
      <c r="A3049" s="19">
        <v>1.0</v>
      </c>
      <c r="B3049" s="25">
        <v>0.6563621</v>
      </c>
    </row>
    <row r="3050">
      <c r="A3050" s="19">
        <v>1.0</v>
      </c>
      <c r="B3050" s="25">
        <v>0.6563167</v>
      </c>
    </row>
    <row r="3051">
      <c r="A3051" s="19">
        <v>1.0</v>
      </c>
      <c r="B3051" s="25">
        <v>0.65610164</v>
      </c>
    </row>
    <row r="3052">
      <c r="A3052" s="19">
        <v>1.0</v>
      </c>
      <c r="B3052" s="25">
        <v>0.656079</v>
      </c>
    </row>
    <row r="3053">
      <c r="A3053" s="19">
        <v>1.0</v>
      </c>
      <c r="B3053" s="25">
        <v>0.6560256</v>
      </c>
    </row>
    <row r="3054">
      <c r="A3054" s="19">
        <v>1.0</v>
      </c>
      <c r="B3054" s="25">
        <v>0.6560157</v>
      </c>
    </row>
    <row r="3055">
      <c r="A3055" s="19">
        <v>1.0</v>
      </c>
      <c r="B3055" s="25">
        <v>0.65587425</v>
      </c>
    </row>
    <row r="3056">
      <c r="A3056" s="19">
        <v>1.0</v>
      </c>
      <c r="B3056" s="25">
        <v>0.65586793</v>
      </c>
    </row>
    <row r="3057">
      <c r="A3057" s="19">
        <v>1.0</v>
      </c>
      <c r="B3057" s="25">
        <v>0.65569735</v>
      </c>
    </row>
    <row r="3058">
      <c r="A3058" s="19">
        <v>1.0</v>
      </c>
      <c r="B3058" s="25">
        <v>0.65555596</v>
      </c>
    </row>
    <row r="3059">
      <c r="A3059" s="19">
        <v>1.0</v>
      </c>
      <c r="B3059" s="25">
        <v>0.65540427</v>
      </c>
    </row>
    <row r="3060">
      <c r="A3060" s="19">
        <v>1.0</v>
      </c>
      <c r="B3060" s="25">
        <v>0.65527886</v>
      </c>
    </row>
    <row r="3061">
      <c r="A3061" s="19">
        <v>1.0</v>
      </c>
      <c r="B3061" s="25">
        <v>0.6550814</v>
      </c>
    </row>
    <row r="3062">
      <c r="A3062" s="19">
        <v>1.0</v>
      </c>
      <c r="B3062" s="25">
        <v>0.6549671</v>
      </c>
    </row>
    <row r="3063">
      <c r="A3063" s="19">
        <v>1.0</v>
      </c>
      <c r="B3063" s="25">
        <v>0.65493983</v>
      </c>
    </row>
    <row r="3064">
      <c r="A3064" s="19">
        <v>1.0</v>
      </c>
      <c r="B3064" s="25">
        <v>0.65490437</v>
      </c>
    </row>
    <row r="3065">
      <c r="A3065" s="19">
        <v>1.0</v>
      </c>
      <c r="B3065" s="25">
        <v>0.6548298</v>
      </c>
    </row>
    <row r="3066">
      <c r="A3066" s="19">
        <v>1.0</v>
      </c>
      <c r="B3066" s="25">
        <v>0.65482974</v>
      </c>
    </row>
    <row r="3067">
      <c r="A3067" s="19">
        <v>1.0</v>
      </c>
      <c r="B3067" s="25">
        <v>0.6545433</v>
      </c>
    </row>
    <row r="3068">
      <c r="A3068" s="19">
        <v>1.0</v>
      </c>
      <c r="B3068" s="25">
        <v>0.6544006</v>
      </c>
    </row>
    <row r="3069">
      <c r="A3069" s="19">
        <v>1.0</v>
      </c>
      <c r="B3069" s="25">
        <v>0.6542227</v>
      </c>
    </row>
    <row r="3070">
      <c r="A3070" s="19">
        <v>1.0</v>
      </c>
      <c r="B3070" s="25">
        <v>0.6542057</v>
      </c>
    </row>
    <row r="3071">
      <c r="A3071" s="19">
        <v>1.0</v>
      </c>
      <c r="B3071" s="25">
        <v>0.654198</v>
      </c>
    </row>
    <row r="3072">
      <c r="A3072" s="19">
        <v>1.0</v>
      </c>
      <c r="B3072" s="25">
        <v>0.6541754</v>
      </c>
    </row>
    <row r="3073">
      <c r="A3073" s="19">
        <v>1.0</v>
      </c>
      <c r="B3073" s="25">
        <v>0.6541668</v>
      </c>
    </row>
    <row r="3074">
      <c r="A3074" s="19">
        <v>1.0</v>
      </c>
      <c r="B3074" s="25">
        <v>0.6537904</v>
      </c>
    </row>
    <row r="3075">
      <c r="A3075" s="19">
        <v>1.0</v>
      </c>
      <c r="B3075" s="25">
        <v>0.65298915</v>
      </c>
    </row>
    <row r="3076">
      <c r="A3076" s="19">
        <v>1.0</v>
      </c>
      <c r="B3076" s="25">
        <v>0.65277547</v>
      </c>
    </row>
    <row r="3077">
      <c r="A3077" s="19">
        <v>1.0</v>
      </c>
      <c r="B3077" s="25">
        <v>0.6523348</v>
      </c>
    </row>
    <row r="3078">
      <c r="A3078" s="19">
        <v>1.0</v>
      </c>
      <c r="B3078" s="25">
        <v>0.6521581</v>
      </c>
    </row>
    <row r="3079">
      <c r="A3079" s="19">
        <v>1.0</v>
      </c>
      <c r="B3079" s="25">
        <v>0.65215796</v>
      </c>
    </row>
    <row r="3080">
      <c r="A3080" s="19">
        <v>1.0</v>
      </c>
      <c r="B3080" s="25">
        <v>0.65200466</v>
      </c>
    </row>
    <row r="3081">
      <c r="A3081" s="19">
        <v>1.0</v>
      </c>
      <c r="B3081" s="25">
        <v>0.6519894</v>
      </c>
    </row>
    <row r="3082">
      <c r="A3082" s="19">
        <v>1.0</v>
      </c>
      <c r="B3082" s="25">
        <v>0.6512877</v>
      </c>
    </row>
    <row r="3083">
      <c r="A3083" s="19">
        <v>1.0</v>
      </c>
      <c r="B3083" s="25">
        <v>0.65109</v>
      </c>
    </row>
    <row r="3084">
      <c r="A3084" s="19">
        <v>1.0</v>
      </c>
      <c r="B3084" s="25">
        <v>0.6509288</v>
      </c>
    </row>
    <row r="3085">
      <c r="A3085" s="19">
        <v>1.0</v>
      </c>
      <c r="B3085" s="25">
        <v>0.65069556</v>
      </c>
    </row>
    <row r="3086">
      <c r="A3086" s="19">
        <v>1.0</v>
      </c>
      <c r="B3086" s="25">
        <v>0.6503626</v>
      </c>
    </row>
    <row r="3087">
      <c r="A3087" s="19">
        <v>1.0</v>
      </c>
      <c r="B3087" s="25">
        <v>0.65017396</v>
      </c>
    </row>
    <row r="3088">
      <c r="A3088" s="19">
        <v>1.0</v>
      </c>
      <c r="B3088" s="25">
        <v>0.6499948</v>
      </c>
    </row>
    <row r="3089">
      <c r="A3089" s="19">
        <v>1.0</v>
      </c>
      <c r="B3089" s="25">
        <v>0.6499744</v>
      </c>
    </row>
    <row r="3090">
      <c r="A3090" s="19">
        <v>1.0</v>
      </c>
      <c r="B3090" s="25">
        <v>0.64919776</v>
      </c>
    </row>
    <row r="3091">
      <c r="A3091" s="19">
        <v>1.0</v>
      </c>
      <c r="B3091" s="25">
        <v>0.649107</v>
      </c>
    </row>
    <row r="3092">
      <c r="A3092" s="19">
        <v>1.0</v>
      </c>
      <c r="B3092" s="25">
        <v>0.64884746</v>
      </c>
    </row>
    <row r="3093">
      <c r="A3093" s="19">
        <v>1.0</v>
      </c>
      <c r="B3093" s="25">
        <v>0.6479164</v>
      </c>
    </row>
    <row r="3094">
      <c r="A3094" s="19">
        <v>1.0</v>
      </c>
      <c r="B3094" s="25">
        <v>0.6475266</v>
      </c>
    </row>
    <row r="3095">
      <c r="A3095" s="19">
        <v>1.0</v>
      </c>
      <c r="B3095" s="25">
        <v>0.6473425</v>
      </c>
    </row>
    <row r="3096">
      <c r="A3096" s="19">
        <v>1.0</v>
      </c>
      <c r="B3096" s="25">
        <v>0.6467968</v>
      </c>
    </row>
    <row r="3097">
      <c r="A3097" s="19">
        <v>1.0</v>
      </c>
      <c r="B3097" s="25">
        <v>0.64661616</v>
      </c>
    </row>
    <row r="3098">
      <c r="A3098" s="19">
        <v>1.0</v>
      </c>
      <c r="B3098" s="25">
        <v>0.646614</v>
      </c>
    </row>
    <row r="3099">
      <c r="A3099" s="19">
        <v>1.0</v>
      </c>
      <c r="B3099" s="25">
        <v>0.6464477</v>
      </c>
    </row>
    <row r="3100">
      <c r="A3100" s="19">
        <v>1.0</v>
      </c>
      <c r="B3100" s="25">
        <v>0.6459643</v>
      </c>
    </row>
    <row r="3101">
      <c r="A3101" s="19">
        <v>1.0</v>
      </c>
      <c r="B3101" s="25">
        <v>0.64481837</v>
      </c>
    </row>
    <row r="3102">
      <c r="A3102" s="19">
        <v>1.0</v>
      </c>
      <c r="B3102" s="25">
        <v>0.6447294</v>
      </c>
    </row>
    <row r="3103">
      <c r="A3103" s="19">
        <v>1.0</v>
      </c>
      <c r="B3103" s="25">
        <v>0.6440305</v>
      </c>
    </row>
    <row r="3104">
      <c r="A3104" s="19">
        <v>1.0</v>
      </c>
      <c r="B3104" s="25">
        <v>0.64347094</v>
      </c>
    </row>
    <row r="3105">
      <c r="A3105" s="19">
        <v>1.0</v>
      </c>
      <c r="B3105" s="25">
        <v>0.6433754</v>
      </c>
    </row>
    <row r="3106">
      <c r="A3106" s="19">
        <v>1.0</v>
      </c>
      <c r="B3106" s="25">
        <v>0.64322823</v>
      </c>
    </row>
    <row r="3107">
      <c r="A3107" s="19">
        <v>1.0</v>
      </c>
      <c r="B3107" s="25">
        <v>0.64298326</v>
      </c>
    </row>
    <row r="3108">
      <c r="A3108" s="19">
        <v>1.0</v>
      </c>
      <c r="B3108" s="25">
        <v>0.64262944</v>
      </c>
    </row>
    <row r="3109">
      <c r="A3109" s="19">
        <v>1.0</v>
      </c>
      <c r="B3109" s="25">
        <v>0.6424538</v>
      </c>
    </row>
    <row r="3110">
      <c r="A3110" s="19">
        <v>1.0</v>
      </c>
      <c r="B3110" s="25">
        <v>0.6423459</v>
      </c>
    </row>
    <row r="3111">
      <c r="A3111" s="19">
        <v>1.0</v>
      </c>
      <c r="B3111" s="25">
        <v>0.6421705</v>
      </c>
    </row>
    <row r="3112">
      <c r="A3112" s="19">
        <v>1.0</v>
      </c>
      <c r="B3112" s="25">
        <v>0.6419156</v>
      </c>
    </row>
    <row r="3113">
      <c r="A3113" s="19">
        <v>1.0</v>
      </c>
      <c r="B3113" s="25">
        <v>0.64185995</v>
      </c>
    </row>
    <row r="3114">
      <c r="A3114" s="19">
        <v>1.0</v>
      </c>
      <c r="B3114" s="25">
        <v>0.6417442</v>
      </c>
    </row>
    <row r="3115">
      <c r="A3115" s="19">
        <v>1.0</v>
      </c>
      <c r="B3115" s="25">
        <v>0.6413874</v>
      </c>
    </row>
    <row r="3116">
      <c r="A3116" s="19">
        <v>1.0</v>
      </c>
      <c r="B3116" s="25">
        <v>0.6412844</v>
      </c>
    </row>
    <row r="3117">
      <c r="A3117" s="19">
        <v>1.0</v>
      </c>
      <c r="B3117" s="25">
        <v>0.6404752</v>
      </c>
    </row>
    <row r="3118">
      <c r="A3118" s="19">
        <v>1.0</v>
      </c>
      <c r="B3118" s="25">
        <v>0.6402519</v>
      </c>
    </row>
    <row r="3119">
      <c r="A3119" s="19">
        <v>1.0</v>
      </c>
      <c r="B3119" s="25">
        <v>0.63980275</v>
      </c>
    </row>
    <row r="3120">
      <c r="A3120" s="19">
        <v>1.0</v>
      </c>
      <c r="B3120" s="25">
        <v>0.63834256</v>
      </c>
    </row>
    <row r="3121">
      <c r="A3121" s="19">
        <v>1.0</v>
      </c>
      <c r="B3121" s="25">
        <v>0.63795745</v>
      </c>
    </row>
    <row r="3122">
      <c r="A3122" s="19">
        <v>1.0</v>
      </c>
      <c r="B3122" s="25">
        <v>0.6378218</v>
      </c>
    </row>
    <row r="3123">
      <c r="A3123" s="19">
        <v>1.0</v>
      </c>
      <c r="B3123" s="25">
        <v>0.6376035</v>
      </c>
    </row>
    <row r="3124">
      <c r="A3124" s="19">
        <v>1.0</v>
      </c>
      <c r="B3124" s="25">
        <v>0.6375422</v>
      </c>
    </row>
    <row r="3125">
      <c r="A3125" s="19">
        <v>1.0</v>
      </c>
      <c r="B3125" s="25">
        <v>0.63674474</v>
      </c>
    </row>
    <row r="3126">
      <c r="A3126" s="19">
        <v>1.0</v>
      </c>
      <c r="B3126" s="25">
        <v>0.6366908</v>
      </c>
    </row>
    <row r="3127">
      <c r="A3127" s="19">
        <v>1.0</v>
      </c>
      <c r="B3127" s="25">
        <v>0.63655174</v>
      </c>
    </row>
    <row r="3128">
      <c r="A3128" s="19">
        <v>1.0</v>
      </c>
      <c r="B3128" s="25">
        <v>0.6365442</v>
      </c>
    </row>
    <row r="3129">
      <c r="A3129" s="19">
        <v>1.0</v>
      </c>
      <c r="B3129" s="25">
        <v>0.6365442</v>
      </c>
    </row>
    <row r="3130">
      <c r="A3130" s="19">
        <v>1.0</v>
      </c>
      <c r="B3130" s="25">
        <v>0.6364068</v>
      </c>
    </row>
    <row r="3131">
      <c r="A3131" s="19">
        <v>1.0</v>
      </c>
      <c r="B3131" s="25">
        <v>0.6364068</v>
      </c>
    </row>
    <row r="3132">
      <c r="A3132" s="19">
        <v>1.0</v>
      </c>
      <c r="B3132" s="25">
        <v>0.6364068</v>
      </c>
    </row>
    <row r="3133">
      <c r="A3133" s="19">
        <v>1.0</v>
      </c>
      <c r="B3133" s="25">
        <v>0.6364068</v>
      </c>
    </row>
    <row r="3134">
      <c r="A3134" s="19">
        <v>1.0</v>
      </c>
      <c r="B3134" s="25">
        <v>0.6364068</v>
      </c>
    </row>
    <row r="3135">
      <c r="A3135" s="19">
        <v>1.0</v>
      </c>
      <c r="B3135" s="25">
        <v>0.6364068</v>
      </c>
    </row>
    <row r="3136">
      <c r="A3136" s="19">
        <v>1.0</v>
      </c>
      <c r="B3136" s="25">
        <v>0.6364068</v>
      </c>
    </row>
    <row r="3137">
      <c r="A3137" s="19">
        <v>1.0</v>
      </c>
      <c r="B3137" s="25">
        <v>0.6364068</v>
      </c>
    </row>
    <row r="3138">
      <c r="A3138" s="19">
        <v>1.0</v>
      </c>
      <c r="B3138" s="25">
        <v>0.6364068</v>
      </c>
    </row>
    <row r="3139">
      <c r="A3139" s="19">
        <v>1.0</v>
      </c>
      <c r="B3139" s="25">
        <v>0.6364068</v>
      </c>
    </row>
    <row r="3140">
      <c r="A3140" s="19">
        <v>1.0</v>
      </c>
      <c r="B3140" s="25">
        <v>0.6364068</v>
      </c>
    </row>
    <row r="3141">
      <c r="A3141" s="19">
        <v>1.0</v>
      </c>
      <c r="B3141" s="25">
        <v>0.6364068</v>
      </c>
    </row>
    <row r="3142">
      <c r="A3142" s="19">
        <v>1.0</v>
      </c>
      <c r="B3142" s="25">
        <v>0.6364068</v>
      </c>
    </row>
    <row r="3143">
      <c r="A3143" s="19">
        <v>1.0</v>
      </c>
      <c r="B3143" s="25">
        <v>0.6364068</v>
      </c>
    </row>
    <row r="3144">
      <c r="A3144" s="19">
        <v>1.0</v>
      </c>
      <c r="B3144" s="25">
        <v>0.6364068</v>
      </c>
    </row>
    <row r="3145">
      <c r="A3145" s="19">
        <v>1.0</v>
      </c>
      <c r="B3145" s="25">
        <v>0.6364068</v>
      </c>
    </row>
    <row r="3146">
      <c r="A3146" s="19">
        <v>1.0</v>
      </c>
      <c r="B3146" s="25">
        <v>0.6364068</v>
      </c>
    </row>
    <row r="3147">
      <c r="A3147" s="19">
        <v>1.0</v>
      </c>
      <c r="B3147" s="25">
        <v>0.6364068</v>
      </c>
    </row>
    <row r="3148">
      <c r="A3148" s="19">
        <v>1.0</v>
      </c>
      <c r="B3148" s="25">
        <v>0.6364068</v>
      </c>
    </row>
    <row r="3149">
      <c r="A3149" s="19">
        <v>1.0</v>
      </c>
      <c r="B3149" s="25">
        <v>0.6364068</v>
      </c>
    </row>
    <row r="3150">
      <c r="A3150" s="19">
        <v>1.0</v>
      </c>
      <c r="B3150" s="25">
        <v>0.6364068</v>
      </c>
    </row>
    <row r="3151">
      <c r="A3151" s="19">
        <v>1.0</v>
      </c>
      <c r="B3151" s="25">
        <v>0.6364068</v>
      </c>
    </row>
    <row r="3152">
      <c r="A3152" s="19">
        <v>1.0</v>
      </c>
      <c r="B3152" s="25">
        <v>0.6364068</v>
      </c>
    </row>
    <row r="3153">
      <c r="A3153" s="19">
        <v>1.0</v>
      </c>
      <c r="B3153" s="25">
        <v>0.6364068</v>
      </c>
    </row>
    <row r="3154">
      <c r="A3154" s="19">
        <v>1.0</v>
      </c>
      <c r="B3154" s="25">
        <v>0.6364068</v>
      </c>
    </row>
    <row r="3155">
      <c r="A3155" s="19">
        <v>1.0</v>
      </c>
      <c r="B3155" s="25">
        <v>0.6364068</v>
      </c>
    </row>
    <row r="3156">
      <c r="A3156" s="19">
        <v>1.0</v>
      </c>
      <c r="B3156" s="25">
        <v>0.6364068</v>
      </c>
    </row>
    <row r="3157">
      <c r="A3157" s="19">
        <v>1.0</v>
      </c>
      <c r="B3157" s="25">
        <v>0.6364068</v>
      </c>
    </row>
    <row r="3158">
      <c r="A3158" s="19">
        <v>1.0</v>
      </c>
      <c r="B3158" s="25">
        <v>0.6364068</v>
      </c>
    </row>
    <row r="3159">
      <c r="A3159" s="19">
        <v>1.0</v>
      </c>
      <c r="B3159" s="25">
        <v>0.6364068</v>
      </c>
    </row>
    <row r="3160">
      <c r="A3160" s="19">
        <v>1.0</v>
      </c>
      <c r="B3160" s="25">
        <v>0.6364068</v>
      </c>
    </row>
    <row r="3161">
      <c r="A3161" s="19">
        <v>1.0</v>
      </c>
      <c r="B3161" s="25">
        <v>0.6364068</v>
      </c>
    </row>
    <row r="3162">
      <c r="A3162" s="19">
        <v>1.0</v>
      </c>
      <c r="B3162" s="25">
        <v>0.6364068</v>
      </c>
    </row>
    <row r="3163">
      <c r="A3163" s="19">
        <v>1.0</v>
      </c>
      <c r="B3163" s="25">
        <v>0.6364068</v>
      </c>
    </row>
    <row r="3164">
      <c r="A3164" s="19">
        <v>1.0</v>
      </c>
      <c r="B3164" s="25">
        <v>0.6364068</v>
      </c>
    </row>
    <row r="3165">
      <c r="A3165" s="19">
        <v>1.0</v>
      </c>
      <c r="B3165" s="25">
        <v>0.6364068</v>
      </c>
    </row>
    <row r="3166">
      <c r="A3166" s="19">
        <v>1.0</v>
      </c>
      <c r="B3166" s="25">
        <v>0.6364068</v>
      </c>
    </row>
    <row r="3167">
      <c r="A3167" s="19">
        <v>1.0</v>
      </c>
      <c r="B3167" s="25">
        <v>0.6364068</v>
      </c>
    </row>
    <row r="3168">
      <c r="A3168" s="19">
        <v>1.0</v>
      </c>
      <c r="B3168" s="25">
        <v>0.6364068</v>
      </c>
    </row>
    <row r="3169">
      <c r="A3169" s="19">
        <v>1.0</v>
      </c>
      <c r="B3169" s="25">
        <v>0.6364068</v>
      </c>
    </row>
    <row r="3170">
      <c r="A3170" s="19">
        <v>1.0</v>
      </c>
      <c r="B3170" s="25">
        <v>0.6364068</v>
      </c>
    </row>
    <row r="3171">
      <c r="A3171" s="19">
        <v>1.0</v>
      </c>
      <c r="B3171" s="25">
        <v>0.6364068</v>
      </c>
    </row>
    <row r="3172">
      <c r="A3172" s="19">
        <v>1.0</v>
      </c>
      <c r="B3172" s="25">
        <v>0.6364068</v>
      </c>
    </row>
    <row r="3173">
      <c r="A3173" s="19">
        <v>1.0</v>
      </c>
      <c r="B3173" s="25">
        <v>0.6364068</v>
      </c>
    </row>
    <row r="3174">
      <c r="A3174" s="19">
        <v>1.0</v>
      </c>
      <c r="B3174" s="25">
        <v>0.6364068</v>
      </c>
    </row>
    <row r="3175">
      <c r="A3175" s="19">
        <v>1.0</v>
      </c>
      <c r="B3175" s="25">
        <v>0.6364068</v>
      </c>
    </row>
    <row r="3176">
      <c r="A3176" s="19">
        <v>1.0</v>
      </c>
      <c r="B3176" s="25">
        <v>0.6364068</v>
      </c>
    </row>
    <row r="3177">
      <c r="A3177" s="19">
        <v>1.0</v>
      </c>
      <c r="B3177" s="25">
        <v>0.6364068</v>
      </c>
    </row>
    <row r="3178">
      <c r="A3178" s="19">
        <v>1.0</v>
      </c>
      <c r="B3178" s="25">
        <v>0.6364068</v>
      </c>
    </row>
    <row r="3179">
      <c r="A3179" s="19">
        <v>1.0</v>
      </c>
      <c r="B3179" s="25">
        <v>0.6364068</v>
      </c>
    </row>
    <row r="3180">
      <c r="A3180" s="19">
        <v>1.0</v>
      </c>
      <c r="B3180" s="25">
        <v>0.6364068</v>
      </c>
    </row>
    <row r="3181">
      <c r="A3181" s="19">
        <v>1.0</v>
      </c>
      <c r="B3181" s="25">
        <v>0.6364068</v>
      </c>
    </row>
    <row r="3182">
      <c r="A3182" s="19">
        <v>1.0</v>
      </c>
      <c r="B3182" s="25">
        <v>0.6364068</v>
      </c>
    </row>
    <row r="3183">
      <c r="A3183" s="19">
        <v>1.0</v>
      </c>
      <c r="B3183" s="25">
        <v>0.6364068</v>
      </c>
    </row>
    <row r="3184">
      <c r="A3184" s="19">
        <v>1.0</v>
      </c>
      <c r="B3184" s="25">
        <v>0.6364068</v>
      </c>
    </row>
    <row r="3185">
      <c r="A3185" s="19">
        <v>1.0</v>
      </c>
      <c r="B3185" s="25">
        <v>0.6364068</v>
      </c>
    </row>
    <row r="3186">
      <c r="A3186" s="19">
        <v>1.0</v>
      </c>
      <c r="B3186" s="25">
        <v>0.6364068</v>
      </c>
    </row>
    <row r="3187">
      <c r="A3187" s="19">
        <v>1.0</v>
      </c>
      <c r="B3187" s="25">
        <v>0.6364068</v>
      </c>
    </row>
    <row r="3188">
      <c r="A3188" s="19">
        <v>1.0</v>
      </c>
      <c r="B3188" s="25">
        <v>0.6364068</v>
      </c>
    </row>
    <row r="3189">
      <c r="A3189" s="19">
        <v>1.0</v>
      </c>
      <c r="B3189" s="25">
        <v>0.6364068</v>
      </c>
    </row>
    <row r="3190">
      <c r="A3190" s="19">
        <v>1.0</v>
      </c>
      <c r="B3190" s="25">
        <v>0.6364068</v>
      </c>
    </row>
    <row r="3191">
      <c r="A3191" s="19">
        <v>1.0</v>
      </c>
      <c r="B3191" s="25">
        <v>0.6364068</v>
      </c>
    </row>
    <row r="3192">
      <c r="A3192" s="19">
        <v>1.0</v>
      </c>
      <c r="B3192" s="25">
        <v>0.6364068</v>
      </c>
    </row>
    <row r="3193">
      <c r="A3193" s="19">
        <v>1.0</v>
      </c>
      <c r="B3193" s="25">
        <v>0.6364068</v>
      </c>
    </row>
    <row r="3194">
      <c r="A3194" s="19">
        <v>1.0</v>
      </c>
      <c r="B3194" s="25">
        <v>0.6364068</v>
      </c>
    </row>
    <row r="3195">
      <c r="A3195" s="19">
        <v>1.0</v>
      </c>
      <c r="B3195" s="25">
        <v>0.6364068</v>
      </c>
    </row>
    <row r="3196">
      <c r="A3196" s="19">
        <v>1.0</v>
      </c>
      <c r="B3196" s="25">
        <v>0.6364068</v>
      </c>
    </row>
    <row r="3197">
      <c r="A3197" s="19">
        <v>1.0</v>
      </c>
      <c r="B3197" s="25">
        <v>0.6361786</v>
      </c>
    </row>
    <row r="3198">
      <c r="A3198" s="19">
        <v>1.0</v>
      </c>
      <c r="B3198" s="25">
        <v>0.6361262</v>
      </c>
    </row>
    <row r="3199">
      <c r="A3199" s="19">
        <v>1.0</v>
      </c>
      <c r="B3199" s="25">
        <v>0.6358566</v>
      </c>
    </row>
    <row r="3200">
      <c r="A3200" s="19">
        <v>1.0</v>
      </c>
      <c r="B3200" s="25">
        <v>0.6358146</v>
      </c>
    </row>
    <row r="3201">
      <c r="A3201" s="19">
        <v>1.0</v>
      </c>
      <c r="B3201" s="25">
        <v>0.6357555</v>
      </c>
    </row>
    <row r="3202">
      <c r="A3202" s="19">
        <v>1.0</v>
      </c>
      <c r="B3202" s="25">
        <v>0.6355053</v>
      </c>
    </row>
    <row r="3203">
      <c r="A3203" s="19">
        <v>1.0</v>
      </c>
      <c r="B3203" s="25">
        <v>0.635143</v>
      </c>
    </row>
    <row r="3204">
      <c r="A3204" s="19">
        <v>1.0</v>
      </c>
      <c r="B3204" s="25">
        <v>0.6349077</v>
      </c>
    </row>
    <row r="3205">
      <c r="A3205" s="19">
        <v>1.0</v>
      </c>
      <c r="B3205" s="25">
        <v>0.634901</v>
      </c>
    </row>
    <row r="3206">
      <c r="A3206" s="19">
        <v>1.0</v>
      </c>
      <c r="B3206" s="25">
        <v>0.6348679</v>
      </c>
    </row>
    <row r="3207">
      <c r="A3207" s="19">
        <v>1.0</v>
      </c>
      <c r="B3207" s="25">
        <v>0.63481045</v>
      </c>
    </row>
    <row r="3208">
      <c r="A3208" s="19">
        <v>1.0</v>
      </c>
      <c r="B3208" s="25">
        <v>0.63472444</v>
      </c>
    </row>
    <row r="3209">
      <c r="A3209" s="19">
        <v>1.0</v>
      </c>
      <c r="B3209" s="25">
        <v>0.6345387</v>
      </c>
    </row>
    <row r="3210">
      <c r="A3210" s="19">
        <v>1.0</v>
      </c>
      <c r="B3210" s="25">
        <v>0.63443</v>
      </c>
    </row>
    <row r="3211">
      <c r="A3211" s="19">
        <v>1.0</v>
      </c>
      <c r="B3211" s="25">
        <v>0.63404757</v>
      </c>
    </row>
    <row r="3212">
      <c r="A3212" s="19">
        <v>1.0</v>
      </c>
      <c r="B3212" s="25">
        <v>0.6339316</v>
      </c>
    </row>
    <row r="3213">
      <c r="A3213" s="19">
        <v>1.0</v>
      </c>
      <c r="B3213" s="25">
        <v>0.6338304</v>
      </c>
    </row>
    <row r="3214">
      <c r="A3214" s="19">
        <v>1.0</v>
      </c>
      <c r="B3214" s="25">
        <v>0.63382304</v>
      </c>
    </row>
    <row r="3215">
      <c r="A3215" s="19">
        <v>1.0</v>
      </c>
      <c r="B3215" s="25">
        <v>0.63361084</v>
      </c>
    </row>
    <row r="3216">
      <c r="A3216" s="19">
        <v>1.0</v>
      </c>
      <c r="B3216" s="25">
        <v>0.63356715</v>
      </c>
    </row>
    <row r="3217">
      <c r="A3217" s="19">
        <v>1.0</v>
      </c>
      <c r="B3217" s="25">
        <v>0.63334817</v>
      </c>
    </row>
    <row r="3218">
      <c r="A3218" s="19">
        <v>1.0</v>
      </c>
      <c r="B3218" s="25">
        <v>0.6332355</v>
      </c>
    </row>
    <row r="3219">
      <c r="A3219" s="19">
        <v>1.0</v>
      </c>
      <c r="B3219" s="25">
        <v>0.6331706</v>
      </c>
    </row>
    <row r="3220">
      <c r="A3220" s="19">
        <v>1.0</v>
      </c>
      <c r="B3220" s="25">
        <v>0.63263905</v>
      </c>
    </row>
    <row r="3221">
      <c r="A3221" s="19">
        <v>1.0</v>
      </c>
      <c r="B3221" s="25">
        <v>0.63227445</v>
      </c>
    </row>
    <row r="3222">
      <c r="A3222" s="19">
        <v>1.0</v>
      </c>
      <c r="B3222" s="25">
        <v>0.6322514</v>
      </c>
    </row>
    <row r="3223">
      <c r="A3223" s="19">
        <v>1.0</v>
      </c>
      <c r="B3223" s="25">
        <v>0.6322514</v>
      </c>
    </row>
    <row r="3224">
      <c r="A3224" s="19">
        <v>1.0</v>
      </c>
      <c r="B3224" s="25">
        <v>0.6322514</v>
      </c>
    </row>
    <row r="3225">
      <c r="A3225" s="19">
        <v>1.0</v>
      </c>
      <c r="B3225" s="25">
        <v>0.6320265</v>
      </c>
    </row>
    <row r="3226">
      <c r="A3226" s="19">
        <v>1.0</v>
      </c>
      <c r="B3226" s="25">
        <v>0.6319869</v>
      </c>
    </row>
    <row r="3227">
      <c r="A3227" s="19">
        <v>1.0</v>
      </c>
      <c r="B3227" s="25">
        <v>0.63185334</v>
      </c>
    </row>
    <row r="3228">
      <c r="A3228" s="19">
        <v>1.0</v>
      </c>
      <c r="B3228" s="25">
        <v>0.63179195</v>
      </c>
    </row>
    <row r="3229">
      <c r="A3229" s="19">
        <v>1.0</v>
      </c>
      <c r="B3229" s="25">
        <v>0.63178515</v>
      </c>
    </row>
    <row r="3230">
      <c r="A3230" s="19">
        <v>1.0</v>
      </c>
      <c r="B3230" s="25">
        <v>0.6316871</v>
      </c>
    </row>
    <row r="3231">
      <c r="A3231" s="19">
        <v>1.0</v>
      </c>
      <c r="B3231" s="25">
        <v>0.6315895</v>
      </c>
    </row>
    <row r="3232">
      <c r="A3232" s="19">
        <v>1.0</v>
      </c>
      <c r="B3232" s="25">
        <v>0.6315374</v>
      </c>
    </row>
    <row r="3233">
      <c r="A3233" s="19">
        <v>1.0</v>
      </c>
      <c r="B3233" s="25">
        <v>0.6313434</v>
      </c>
    </row>
    <row r="3234">
      <c r="A3234" s="19">
        <v>1.0</v>
      </c>
      <c r="B3234" s="25">
        <v>0.6313373</v>
      </c>
    </row>
    <row r="3235">
      <c r="A3235" s="19">
        <v>1.0</v>
      </c>
      <c r="B3235" s="25">
        <v>0.63125116</v>
      </c>
    </row>
    <row r="3236">
      <c r="A3236" s="19">
        <v>1.0</v>
      </c>
      <c r="B3236" s="25">
        <v>0.6312172</v>
      </c>
    </row>
    <row r="3237">
      <c r="A3237" s="19">
        <v>1.0</v>
      </c>
      <c r="B3237" s="25">
        <v>0.63117397</v>
      </c>
    </row>
    <row r="3238">
      <c r="A3238" s="19">
        <v>1.0</v>
      </c>
      <c r="B3238" s="25">
        <v>0.6311127</v>
      </c>
    </row>
    <row r="3239">
      <c r="A3239" s="19">
        <v>1.0</v>
      </c>
      <c r="B3239" s="25">
        <v>0.63087374</v>
      </c>
    </row>
    <row r="3240">
      <c r="A3240" s="19">
        <v>1.0</v>
      </c>
      <c r="B3240" s="25">
        <v>0.63074887</v>
      </c>
    </row>
    <row r="3241">
      <c r="A3241" s="19">
        <v>1.0</v>
      </c>
      <c r="B3241" s="25">
        <v>0.6307283</v>
      </c>
    </row>
    <row r="3242">
      <c r="A3242" s="19">
        <v>1.0</v>
      </c>
      <c r="B3242" s="25">
        <v>0.6301937</v>
      </c>
    </row>
    <row r="3243">
      <c r="A3243" s="19">
        <v>1.0</v>
      </c>
      <c r="B3243" s="25">
        <v>0.63016695</v>
      </c>
    </row>
    <row r="3244">
      <c r="A3244" s="19">
        <v>1.0</v>
      </c>
      <c r="B3244" s="25">
        <v>0.6301368</v>
      </c>
    </row>
    <row r="3245">
      <c r="A3245" s="19">
        <v>1.0</v>
      </c>
      <c r="B3245" s="25">
        <v>0.6300348</v>
      </c>
    </row>
    <row r="3246">
      <c r="A3246" s="19">
        <v>1.0</v>
      </c>
      <c r="B3246" s="25">
        <v>0.6297699</v>
      </c>
    </row>
    <row r="3247">
      <c r="A3247" s="19">
        <v>1.0</v>
      </c>
      <c r="B3247" s="25">
        <v>0.6297235</v>
      </c>
    </row>
    <row r="3248">
      <c r="A3248" s="19">
        <v>1.0</v>
      </c>
      <c r="B3248" s="25">
        <v>0.6297209</v>
      </c>
    </row>
    <row r="3249">
      <c r="A3249" s="19">
        <v>1.0</v>
      </c>
      <c r="B3249" s="25">
        <v>0.62964857</v>
      </c>
    </row>
    <row r="3250">
      <c r="A3250" s="19">
        <v>1.0</v>
      </c>
      <c r="B3250" s="25">
        <v>0.62964666</v>
      </c>
    </row>
    <row r="3251">
      <c r="A3251" s="19">
        <v>1.0</v>
      </c>
      <c r="B3251" s="25">
        <v>0.6294611</v>
      </c>
    </row>
    <row r="3252">
      <c r="A3252" s="19">
        <v>1.0</v>
      </c>
      <c r="B3252" s="25">
        <v>0.62910575</v>
      </c>
    </row>
    <row r="3253">
      <c r="A3253" s="19">
        <v>1.0</v>
      </c>
      <c r="B3253" s="25">
        <v>0.6290061</v>
      </c>
    </row>
    <row r="3254">
      <c r="A3254" s="19">
        <v>1.0</v>
      </c>
      <c r="B3254" s="25">
        <v>0.6289426</v>
      </c>
    </row>
    <row r="3255">
      <c r="A3255" s="19">
        <v>1.0</v>
      </c>
      <c r="B3255" s="25">
        <v>0.6287893</v>
      </c>
    </row>
    <row r="3256">
      <c r="A3256" s="19">
        <v>1.0</v>
      </c>
      <c r="B3256" s="25">
        <v>0.6287769</v>
      </c>
    </row>
    <row r="3257">
      <c r="A3257" s="19">
        <v>1.0</v>
      </c>
      <c r="B3257" s="25">
        <v>0.6286884</v>
      </c>
    </row>
    <row r="3258">
      <c r="A3258" s="19">
        <v>1.0</v>
      </c>
      <c r="B3258" s="25">
        <v>0.62866557</v>
      </c>
    </row>
    <row r="3259">
      <c r="A3259" s="19">
        <v>1.0</v>
      </c>
      <c r="B3259" s="25">
        <v>0.62864226</v>
      </c>
    </row>
    <row r="3260">
      <c r="A3260" s="19">
        <v>1.0</v>
      </c>
      <c r="B3260" s="25">
        <v>0.62831724</v>
      </c>
    </row>
    <row r="3261">
      <c r="A3261" s="19">
        <v>1.0</v>
      </c>
      <c r="B3261" s="25">
        <v>0.62791497</v>
      </c>
    </row>
    <row r="3262">
      <c r="A3262" s="19">
        <v>1.0</v>
      </c>
      <c r="B3262" s="25">
        <v>0.62716407</v>
      </c>
    </row>
    <row r="3263">
      <c r="A3263" s="19">
        <v>1.0</v>
      </c>
      <c r="B3263" s="25">
        <v>0.6267614</v>
      </c>
    </row>
    <row r="3264">
      <c r="A3264" s="19">
        <v>1.0</v>
      </c>
      <c r="B3264" s="25">
        <v>0.6267319</v>
      </c>
    </row>
    <row r="3265">
      <c r="A3265" s="19">
        <v>1.0</v>
      </c>
      <c r="B3265" s="25">
        <v>0.6267146</v>
      </c>
    </row>
    <row r="3266">
      <c r="A3266" s="19">
        <v>1.0</v>
      </c>
      <c r="B3266" s="25">
        <v>0.62667525</v>
      </c>
    </row>
    <row r="3267">
      <c r="A3267" s="19">
        <v>1.0</v>
      </c>
      <c r="B3267" s="25">
        <v>0.6266236</v>
      </c>
    </row>
    <row r="3268">
      <c r="A3268" s="19">
        <v>1.0</v>
      </c>
      <c r="B3268" s="25">
        <v>0.6265276</v>
      </c>
    </row>
    <row r="3269">
      <c r="A3269" s="19">
        <v>1.0</v>
      </c>
      <c r="B3269" s="25">
        <v>0.6262001</v>
      </c>
    </row>
    <row r="3270">
      <c r="A3270" s="19">
        <v>1.0</v>
      </c>
      <c r="B3270" s="25">
        <v>0.62614524</v>
      </c>
    </row>
    <row r="3271">
      <c r="A3271" s="19">
        <v>1.0</v>
      </c>
      <c r="B3271" s="25">
        <v>0.62613297</v>
      </c>
    </row>
    <row r="3272">
      <c r="A3272" s="19">
        <v>1.0</v>
      </c>
      <c r="B3272" s="25">
        <v>0.62540907</v>
      </c>
    </row>
    <row r="3273">
      <c r="A3273" s="19">
        <v>1.0</v>
      </c>
      <c r="B3273" s="25">
        <v>0.62519693</v>
      </c>
    </row>
    <row r="3274">
      <c r="A3274" s="19">
        <v>1.0</v>
      </c>
      <c r="B3274" s="25">
        <v>0.6248737</v>
      </c>
    </row>
    <row r="3275">
      <c r="A3275" s="19">
        <v>1.0</v>
      </c>
      <c r="B3275" s="25">
        <v>0.62453526</v>
      </c>
    </row>
    <row r="3276">
      <c r="A3276" s="19">
        <v>1.0</v>
      </c>
      <c r="B3276" s="25">
        <v>0.6244535</v>
      </c>
    </row>
    <row r="3277">
      <c r="A3277" s="19">
        <v>1.0</v>
      </c>
      <c r="B3277" s="25">
        <v>0.62403303</v>
      </c>
    </row>
    <row r="3278">
      <c r="A3278" s="19">
        <v>1.0</v>
      </c>
      <c r="B3278" s="25">
        <v>0.6239025</v>
      </c>
    </row>
    <row r="3279">
      <c r="A3279" s="19">
        <v>1.0</v>
      </c>
      <c r="B3279" s="25">
        <v>0.6238651</v>
      </c>
    </row>
    <row r="3280">
      <c r="A3280" s="19">
        <v>1.0</v>
      </c>
      <c r="B3280" s="25">
        <v>0.6233346</v>
      </c>
    </row>
    <row r="3281">
      <c r="A3281" s="19">
        <v>1.0</v>
      </c>
      <c r="B3281" s="25">
        <v>0.6218755</v>
      </c>
    </row>
    <row r="3282">
      <c r="A3282" s="19">
        <v>1.0</v>
      </c>
      <c r="B3282" s="25">
        <v>0.6201777</v>
      </c>
    </row>
    <row r="3283">
      <c r="A3283" s="19">
        <v>1.0</v>
      </c>
      <c r="B3283" s="25">
        <v>0.6200832</v>
      </c>
    </row>
    <row r="3284">
      <c r="A3284" s="19">
        <v>1.0</v>
      </c>
      <c r="B3284" s="25">
        <v>0.61986625</v>
      </c>
    </row>
    <row r="3285">
      <c r="A3285" s="19">
        <v>1.0</v>
      </c>
      <c r="B3285" s="25">
        <v>0.6197767</v>
      </c>
    </row>
    <row r="3286">
      <c r="A3286" s="19">
        <v>1.0</v>
      </c>
      <c r="B3286" s="25">
        <v>0.6196579</v>
      </c>
    </row>
    <row r="3287">
      <c r="A3287" s="19">
        <v>1.0</v>
      </c>
      <c r="B3287" s="25">
        <v>0.6192907</v>
      </c>
    </row>
    <row r="3288">
      <c r="A3288" s="19">
        <v>1.0</v>
      </c>
      <c r="B3288" s="25">
        <v>0.6189646</v>
      </c>
    </row>
    <row r="3289">
      <c r="A3289" s="19">
        <v>1.0</v>
      </c>
      <c r="B3289" s="25">
        <v>0.61880726</v>
      </c>
    </row>
    <row r="3290">
      <c r="A3290" s="19">
        <v>1.0</v>
      </c>
      <c r="B3290" s="25">
        <v>0.6187664</v>
      </c>
    </row>
    <row r="3291">
      <c r="A3291" s="19">
        <v>1.0</v>
      </c>
      <c r="B3291" s="25">
        <v>0.61806715</v>
      </c>
    </row>
    <row r="3292">
      <c r="A3292" s="19">
        <v>1.0</v>
      </c>
      <c r="B3292" s="25">
        <v>0.6179206</v>
      </c>
    </row>
    <row r="3293">
      <c r="A3293" s="19">
        <v>1.0</v>
      </c>
      <c r="B3293" s="25">
        <v>0.61658114</v>
      </c>
    </row>
    <row r="3294">
      <c r="A3294" s="19">
        <v>1.0</v>
      </c>
      <c r="B3294" s="25">
        <v>0.6148858</v>
      </c>
    </row>
    <row r="3295">
      <c r="A3295" s="19">
        <v>1.0</v>
      </c>
      <c r="B3295" s="25">
        <v>0.6147593</v>
      </c>
    </row>
    <row r="3296">
      <c r="A3296" s="19">
        <v>1.0</v>
      </c>
      <c r="B3296" s="25">
        <v>0.61455077</v>
      </c>
    </row>
    <row r="3297">
      <c r="A3297" s="19">
        <v>1.0</v>
      </c>
      <c r="B3297" s="25">
        <v>0.61394894</v>
      </c>
    </row>
    <row r="3298">
      <c r="A3298" s="19">
        <v>1.0</v>
      </c>
      <c r="B3298" s="25">
        <v>0.6137769</v>
      </c>
    </row>
    <row r="3299">
      <c r="A3299" s="19">
        <v>1.0</v>
      </c>
      <c r="B3299" s="25">
        <v>0.61294115</v>
      </c>
    </row>
    <row r="3300">
      <c r="A3300" s="19">
        <v>1.0</v>
      </c>
      <c r="B3300" s="25">
        <v>0.61223763</v>
      </c>
    </row>
    <row r="3301">
      <c r="A3301" s="19">
        <v>1.0</v>
      </c>
      <c r="B3301" s="25">
        <v>0.6120689</v>
      </c>
    </row>
    <row r="3302">
      <c r="A3302" s="19">
        <v>1.0</v>
      </c>
      <c r="B3302" s="25">
        <v>0.61196893</v>
      </c>
    </row>
    <row r="3303">
      <c r="A3303" s="19">
        <v>1.0</v>
      </c>
      <c r="B3303" s="25">
        <v>0.6115614</v>
      </c>
    </row>
    <row r="3304">
      <c r="A3304" s="19">
        <v>1.0</v>
      </c>
      <c r="B3304" s="25">
        <v>0.61136776</v>
      </c>
    </row>
    <row r="3305">
      <c r="A3305" s="19">
        <v>1.0</v>
      </c>
      <c r="B3305" s="25">
        <v>0.61091053</v>
      </c>
    </row>
    <row r="3306">
      <c r="A3306" s="19">
        <v>1.0</v>
      </c>
      <c r="B3306" s="25">
        <v>0.61071515</v>
      </c>
    </row>
    <row r="3307">
      <c r="A3307" s="19">
        <v>1.0</v>
      </c>
      <c r="B3307" s="25">
        <v>0.6107077</v>
      </c>
    </row>
    <row r="3308">
      <c r="A3308" s="19">
        <v>1.0</v>
      </c>
      <c r="B3308" s="25">
        <v>0.61069024</v>
      </c>
    </row>
    <row r="3309">
      <c r="A3309" s="19">
        <v>1.0</v>
      </c>
      <c r="B3309" s="25">
        <v>0.6097141</v>
      </c>
    </row>
    <row r="3310">
      <c r="A3310" s="19">
        <v>1.0</v>
      </c>
      <c r="B3310" s="25">
        <v>0.60912895</v>
      </c>
    </row>
    <row r="3311">
      <c r="A3311" s="19">
        <v>1.0</v>
      </c>
      <c r="B3311" s="25">
        <v>0.6088211</v>
      </c>
    </row>
    <row r="3312">
      <c r="A3312" s="19">
        <v>1.0</v>
      </c>
      <c r="B3312" s="25">
        <v>0.60829514</v>
      </c>
    </row>
    <row r="3313">
      <c r="A3313" s="19">
        <v>1.0</v>
      </c>
      <c r="B3313" s="25">
        <v>0.60817385</v>
      </c>
    </row>
    <row r="3314">
      <c r="A3314" s="19">
        <v>1.0</v>
      </c>
      <c r="B3314" s="25">
        <v>0.6067048</v>
      </c>
    </row>
    <row r="3315">
      <c r="A3315" s="19">
        <v>1.0</v>
      </c>
      <c r="B3315" s="25">
        <v>0.6066731</v>
      </c>
    </row>
    <row r="3316">
      <c r="A3316" s="19">
        <v>1.0</v>
      </c>
      <c r="B3316" s="25">
        <v>0.6064126</v>
      </c>
    </row>
    <row r="3317">
      <c r="A3317" s="19">
        <v>1.0</v>
      </c>
      <c r="B3317" s="25">
        <v>0.6063421</v>
      </c>
    </row>
    <row r="3318">
      <c r="A3318" s="19">
        <v>1.0</v>
      </c>
      <c r="B3318" s="25">
        <v>0.60596454</v>
      </c>
    </row>
    <row r="3319">
      <c r="A3319" s="19">
        <v>1.0</v>
      </c>
      <c r="B3319" s="25">
        <v>0.6058476</v>
      </c>
    </row>
    <row r="3320">
      <c r="A3320" s="19">
        <v>1.0</v>
      </c>
      <c r="B3320" s="25">
        <v>0.605396</v>
      </c>
    </row>
    <row r="3321">
      <c r="A3321" s="19">
        <v>1.0</v>
      </c>
      <c r="B3321" s="25">
        <v>0.60517377</v>
      </c>
    </row>
    <row r="3322">
      <c r="A3322" s="19">
        <v>1.0</v>
      </c>
      <c r="B3322" s="25">
        <v>0.6051062</v>
      </c>
    </row>
    <row r="3323">
      <c r="A3323" s="19">
        <v>1.0</v>
      </c>
      <c r="B3323" s="25">
        <v>0.6050979</v>
      </c>
    </row>
    <row r="3324">
      <c r="A3324" s="19">
        <v>1.0</v>
      </c>
      <c r="B3324" s="25">
        <v>0.6050717</v>
      </c>
    </row>
    <row r="3325">
      <c r="A3325" s="19">
        <v>1.0</v>
      </c>
      <c r="B3325" s="25">
        <v>0.6050663</v>
      </c>
    </row>
    <row r="3326">
      <c r="A3326" s="19">
        <v>1.0</v>
      </c>
      <c r="B3326" s="25">
        <v>0.6050563</v>
      </c>
    </row>
    <row r="3327">
      <c r="A3327" s="19">
        <v>1.0</v>
      </c>
      <c r="B3327" s="25">
        <v>0.6050563</v>
      </c>
    </row>
    <row r="3328">
      <c r="A3328" s="19">
        <v>1.0</v>
      </c>
      <c r="B3328" s="25">
        <v>0.60504526</v>
      </c>
    </row>
    <row r="3329">
      <c r="A3329" s="19">
        <v>1.0</v>
      </c>
      <c r="B3329" s="25">
        <v>0.6050393</v>
      </c>
    </row>
    <row r="3330">
      <c r="A3330" s="19">
        <v>1.0</v>
      </c>
      <c r="B3330" s="25">
        <v>0.6050182</v>
      </c>
    </row>
    <row r="3331">
      <c r="A3331" s="19">
        <v>1.0</v>
      </c>
      <c r="B3331" s="25">
        <v>0.6049925</v>
      </c>
    </row>
    <row r="3332">
      <c r="A3332" s="19">
        <v>1.0</v>
      </c>
      <c r="B3332" s="25">
        <v>0.60499114</v>
      </c>
    </row>
    <row r="3333">
      <c r="A3333" s="19">
        <v>1.0</v>
      </c>
      <c r="B3333" s="25">
        <v>0.60499066</v>
      </c>
    </row>
    <row r="3334">
      <c r="A3334" s="19">
        <v>1.0</v>
      </c>
      <c r="B3334" s="25">
        <v>0.60497594</v>
      </c>
    </row>
    <row r="3335">
      <c r="A3335" s="19">
        <v>1.0</v>
      </c>
      <c r="B3335" s="25">
        <v>0.60495013</v>
      </c>
    </row>
    <row r="3336">
      <c r="A3336" s="19">
        <v>1.0</v>
      </c>
      <c r="B3336" s="25">
        <v>0.60493976</v>
      </c>
    </row>
    <row r="3337">
      <c r="A3337" s="19">
        <v>1.0</v>
      </c>
      <c r="B3337" s="25">
        <v>0.604918</v>
      </c>
    </row>
    <row r="3338">
      <c r="A3338" s="19">
        <v>1.0</v>
      </c>
      <c r="B3338" s="25">
        <v>0.6049096</v>
      </c>
    </row>
    <row r="3339">
      <c r="A3339" s="19">
        <v>1.0</v>
      </c>
      <c r="B3339" s="25">
        <v>0.6048973</v>
      </c>
    </row>
    <row r="3340">
      <c r="A3340" s="19">
        <v>1.0</v>
      </c>
      <c r="B3340" s="25">
        <v>0.60488254</v>
      </c>
    </row>
    <row r="3341">
      <c r="A3341" s="19">
        <v>1.0</v>
      </c>
      <c r="B3341" s="25">
        <v>0.60488194</v>
      </c>
    </row>
    <row r="3342">
      <c r="A3342" s="19">
        <v>1.0</v>
      </c>
      <c r="B3342" s="25">
        <v>0.6048702</v>
      </c>
    </row>
    <row r="3343">
      <c r="A3343" s="19">
        <v>1.0</v>
      </c>
      <c r="B3343" s="25">
        <v>0.6048651</v>
      </c>
    </row>
    <row r="3344">
      <c r="A3344" s="19">
        <v>1.0</v>
      </c>
      <c r="B3344" s="25">
        <v>0.6048649</v>
      </c>
    </row>
    <row r="3345">
      <c r="A3345" s="19">
        <v>1.0</v>
      </c>
      <c r="B3345" s="25">
        <v>0.60485965</v>
      </c>
    </row>
    <row r="3346">
      <c r="A3346" s="19">
        <v>1.0</v>
      </c>
      <c r="B3346" s="25">
        <v>0.60484254</v>
      </c>
    </row>
    <row r="3347">
      <c r="A3347" s="19">
        <v>1.0</v>
      </c>
      <c r="B3347" s="25">
        <v>0.60482943</v>
      </c>
    </row>
    <row r="3348">
      <c r="A3348" s="19">
        <v>1.0</v>
      </c>
      <c r="B3348" s="25">
        <v>0.6048085</v>
      </c>
    </row>
    <row r="3349">
      <c r="A3349" s="19">
        <v>1.0</v>
      </c>
      <c r="B3349" s="25">
        <v>0.6047972</v>
      </c>
    </row>
    <row r="3350">
      <c r="A3350" s="19">
        <v>1.0</v>
      </c>
      <c r="B3350" s="25">
        <v>0.6047968</v>
      </c>
    </row>
    <row r="3351">
      <c r="A3351" s="19">
        <v>1.0</v>
      </c>
      <c r="B3351" s="25">
        <v>0.6047857</v>
      </c>
    </row>
    <row r="3352">
      <c r="A3352" s="19">
        <v>1.0</v>
      </c>
      <c r="B3352" s="25">
        <v>0.60478044</v>
      </c>
    </row>
    <row r="3353">
      <c r="A3353" s="19">
        <v>1.0</v>
      </c>
      <c r="B3353" s="25">
        <v>0.604771</v>
      </c>
    </row>
    <row r="3354">
      <c r="A3354" s="19">
        <v>1.0</v>
      </c>
      <c r="B3354" s="25">
        <v>0.6047703</v>
      </c>
    </row>
    <row r="3355">
      <c r="A3355" s="19">
        <v>1.0</v>
      </c>
      <c r="B3355" s="25">
        <v>0.6047605</v>
      </c>
    </row>
    <row r="3356">
      <c r="A3356" s="19">
        <v>1.0</v>
      </c>
      <c r="B3356" s="25">
        <v>0.6047581</v>
      </c>
    </row>
    <row r="3357">
      <c r="A3357" s="19">
        <v>1.0</v>
      </c>
      <c r="B3357" s="25">
        <v>0.6047502</v>
      </c>
    </row>
    <row r="3358">
      <c r="A3358" s="19">
        <v>1.0</v>
      </c>
      <c r="B3358" s="25">
        <v>0.60474455</v>
      </c>
    </row>
    <row r="3359">
      <c r="A3359" s="19">
        <v>1.0</v>
      </c>
      <c r="B3359" s="25">
        <v>0.60472727</v>
      </c>
    </row>
    <row r="3360">
      <c r="A3360" s="19">
        <v>1.0</v>
      </c>
      <c r="B3360" s="25">
        <v>0.60471636</v>
      </c>
    </row>
    <row r="3361">
      <c r="A3361" s="19">
        <v>1.0</v>
      </c>
      <c r="B3361" s="25">
        <v>0.604702</v>
      </c>
    </row>
    <row r="3362">
      <c r="A3362" s="19">
        <v>1.0</v>
      </c>
      <c r="B3362" s="25">
        <v>0.60467464</v>
      </c>
    </row>
    <row r="3363">
      <c r="A3363" s="19">
        <v>1.0</v>
      </c>
      <c r="B3363" s="25">
        <v>0.6046644</v>
      </c>
    </row>
    <row r="3364">
      <c r="A3364" s="19">
        <v>1.0</v>
      </c>
      <c r="B3364" s="25">
        <v>0.6046643</v>
      </c>
    </row>
    <row r="3365">
      <c r="A3365" s="19">
        <v>1.0</v>
      </c>
      <c r="B3365" s="25">
        <v>0.6046622</v>
      </c>
    </row>
    <row r="3366">
      <c r="A3366" s="19">
        <v>1.0</v>
      </c>
      <c r="B3366" s="25">
        <v>0.6046582</v>
      </c>
    </row>
    <row r="3367">
      <c r="A3367" s="19">
        <v>1.0</v>
      </c>
      <c r="B3367" s="25">
        <v>0.6046129</v>
      </c>
    </row>
    <row r="3368">
      <c r="A3368" s="19">
        <v>1.0</v>
      </c>
      <c r="B3368" s="25">
        <v>0.6046091</v>
      </c>
    </row>
    <row r="3369">
      <c r="A3369" s="19">
        <v>1.0</v>
      </c>
      <c r="B3369" s="25">
        <v>0.6046086</v>
      </c>
    </row>
    <row r="3370">
      <c r="A3370" s="19">
        <v>1.0</v>
      </c>
      <c r="B3370" s="25">
        <v>0.6046081</v>
      </c>
    </row>
    <row r="3371">
      <c r="A3371" s="19">
        <v>1.0</v>
      </c>
      <c r="B3371" s="25">
        <v>0.6045983</v>
      </c>
    </row>
    <row r="3372">
      <c r="A3372" s="19">
        <v>1.0</v>
      </c>
      <c r="B3372" s="25">
        <v>0.60459083</v>
      </c>
    </row>
    <row r="3373">
      <c r="A3373" s="19">
        <v>1.0</v>
      </c>
      <c r="B3373" s="25">
        <v>0.604546</v>
      </c>
    </row>
    <row r="3374">
      <c r="A3374" s="19">
        <v>1.0</v>
      </c>
      <c r="B3374" s="25">
        <v>0.6045453</v>
      </c>
    </row>
    <row r="3375">
      <c r="A3375" s="19">
        <v>1.0</v>
      </c>
      <c r="B3375" s="25">
        <v>0.60453564</v>
      </c>
    </row>
    <row r="3376">
      <c r="A3376" s="19">
        <v>1.0</v>
      </c>
      <c r="B3376" s="25">
        <v>0.6045184</v>
      </c>
    </row>
    <row r="3377">
      <c r="A3377" s="19">
        <v>1.0</v>
      </c>
      <c r="B3377" s="25">
        <v>0.60449976</v>
      </c>
    </row>
    <row r="3378">
      <c r="A3378" s="19">
        <v>1.0</v>
      </c>
      <c r="B3378" s="25">
        <v>0.60439</v>
      </c>
    </row>
    <row r="3379">
      <c r="A3379" s="19">
        <v>1.0</v>
      </c>
      <c r="B3379" s="25">
        <v>0.6042717</v>
      </c>
    </row>
    <row r="3380">
      <c r="A3380" s="19">
        <v>1.0</v>
      </c>
      <c r="B3380" s="25">
        <v>0.6042563</v>
      </c>
    </row>
    <row r="3381">
      <c r="A3381" s="19">
        <v>1.0</v>
      </c>
      <c r="B3381" s="25">
        <v>0.6035068</v>
      </c>
    </row>
    <row r="3382">
      <c r="A3382" s="19">
        <v>1.0</v>
      </c>
      <c r="B3382" s="25">
        <v>0.60134715</v>
      </c>
    </row>
    <row r="3383">
      <c r="A3383" s="19">
        <v>1.0</v>
      </c>
      <c r="B3383" s="25">
        <v>0.60131913</v>
      </c>
    </row>
    <row r="3384">
      <c r="A3384" s="19">
        <v>1.0</v>
      </c>
      <c r="B3384" s="25">
        <v>0.60107636</v>
      </c>
    </row>
    <row r="3385">
      <c r="A3385" s="19">
        <v>1.0</v>
      </c>
      <c r="B3385" s="25">
        <v>0.60058296</v>
      </c>
    </row>
    <row r="3386">
      <c r="A3386" s="19">
        <v>1.0</v>
      </c>
      <c r="B3386" s="25">
        <v>0.6003495</v>
      </c>
    </row>
    <row r="3387">
      <c r="A3387" s="19">
        <v>1.0</v>
      </c>
      <c r="B3387" s="25">
        <v>0.5997968</v>
      </c>
    </row>
    <row r="3388">
      <c r="A3388" s="19">
        <v>1.0</v>
      </c>
      <c r="B3388" s="25">
        <v>0.59930784</v>
      </c>
    </row>
    <row r="3389">
      <c r="A3389" s="19">
        <v>1.0</v>
      </c>
      <c r="B3389" s="25">
        <v>0.59929395</v>
      </c>
    </row>
    <row r="3390">
      <c r="A3390" s="19">
        <v>1.0</v>
      </c>
      <c r="B3390" s="25">
        <v>0.5992106</v>
      </c>
    </row>
    <row r="3391">
      <c r="A3391" s="19">
        <v>1.0</v>
      </c>
      <c r="B3391" s="25">
        <v>0.5991991</v>
      </c>
    </row>
    <row r="3392">
      <c r="A3392" s="19">
        <v>1.0</v>
      </c>
      <c r="B3392" s="25">
        <v>0.5991057</v>
      </c>
    </row>
    <row r="3393">
      <c r="A3393" s="19">
        <v>1.0</v>
      </c>
      <c r="B3393" s="25">
        <v>0.59902275</v>
      </c>
    </row>
    <row r="3394">
      <c r="A3394" s="19">
        <v>1.0</v>
      </c>
      <c r="B3394" s="25">
        <v>0.598732</v>
      </c>
    </row>
    <row r="3395">
      <c r="A3395" s="19">
        <v>1.0</v>
      </c>
      <c r="B3395" s="25">
        <v>0.5986161</v>
      </c>
    </row>
    <row r="3396">
      <c r="A3396" s="19">
        <v>1.0</v>
      </c>
      <c r="B3396" s="25">
        <v>0.5985568</v>
      </c>
    </row>
    <row r="3397">
      <c r="A3397" s="19">
        <v>1.0</v>
      </c>
      <c r="B3397" s="25">
        <v>0.5979899</v>
      </c>
    </row>
    <row r="3398">
      <c r="A3398" s="19">
        <v>1.0</v>
      </c>
      <c r="B3398" s="25">
        <v>0.5974169</v>
      </c>
    </row>
    <row r="3399">
      <c r="A3399" s="19">
        <v>1.0</v>
      </c>
      <c r="B3399" s="25">
        <v>0.5973791</v>
      </c>
    </row>
    <row r="3400">
      <c r="A3400" s="19">
        <v>1.0</v>
      </c>
      <c r="B3400" s="25">
        <v>0.59733266</v>
      </c>
    </row>
    <row r="3401">
      <c r="A3401" s="19">
        <v>1.0</v>
      </c>
      <c r="B3401" s="25">
        <v>0.59690976</v>
      </c>
    </row>
    <row r="3402">
      <c r="A3402" s="19">
        <v>1.0</v>
      </c>
      <c r="B3402" s="25">
        <v>0.5965006</v>
      </c>
    </row>
    <row r="3403">
      <c r="A3403" s="19">
        <v>1.0</v>
      </c>
      <c r="B3403" s="25">
        <v>0.59627146</v>
      </c>
    </row>
    <row r="3404">
      <c r="A3404" s="19">
        <v>1.0</v>
      </c>
      <c r="B3404" s="25">
        <v>0.59519506</v>
      </c>
    </row>
    <row r="3405">
      <c r="A3405" s="19">
        <v>1.0</v>
      </c>
      <c r="B3405" s="25">
        <v>0.5951867</v>
      </c>
    </row>
    <row r="3406">
      <c r="A3406" s="19">
        <v>1.0</v>
      </c>
      <c r="B3406" s="25">
        <v>0.5951361</v>
      </c>
    </row>
    <row r="3407">
      <c r="A3407" s="19">
        <v>1.0</v>
      </c>
      <c r="B3407" s="25">
        <v>0.5950784</v>
      </c>
    </row>
    <row r="3408">
      <c r="A3408" s="19">
        <v>1.0</v>
      </c>
      <c r="B3408" s="25">
        <v>0.59445465</v>
      </c>
    </row>
    <row r="3409">
      <c r="A3409" s="19">
        <v>1.0</v>
      </c>
      <c r="B3409" s="25">
        <v>0.59434456</v>
      </c>
    </row>
    <row r="3410">
      <c r="A3410" s="19">
        <v>1.0</v>
      </c>
      <c r="B3410" s="25">
        <v>0.594319</v>
      </c>
    </row>
    <row r="3411">
      <c r="A3411" s="19">
        <v>1.0</v>
      </c>
      <c r="B3411" s="25">
        <v>0.5943167</v>
      </c>
    </row>
    <row r="3412">
      <c r="A3412" s="19">
        <v>1.0</v>
      </c>
      <c r="B3412" s="25">
        <v>0.5941652</v>
      </c>
    </row>
    <row r="3413">
      <c r="A3413" s="19">
        <v>1.0</v>
      </c>
      <c r="B3413" s="25">
        <v>0.5941633</v>
      </c>
    </row>
    <row r="3414">
      <c r="A3414" s="19">
        <v>1.0</v>
      </c>
      <c r="B3414" s="25">
        <v>0.5938992</v>
      </c>
    </row>
    <row r="3415">
      <c r="A3415" s="19">
        <v>1.0</v>
      </c>
      <c r="B3415" s="25">
        <v>0.59375656</v>
      </c>
    </row>
    <row r="3416">
      <c r="A3416" s="19">
        <v>1.0</v>
      </c>
      <c r="B3416" s="25">
        <v>0.59350085</v>
      </c>
    </row>
    <row r="3417">
      <c r="A3417" s="19">
        <v>1.0</v>
      </c>
      <c r="B3417" s="25">
        <v>0.5923183</v>
      </c>
    </row>
    <row r="3418">
      <c r="A3418" s="19">
        <v>1.0</v>
      </c>
      <c r="B3418" s="25">
        <v>0.5918828</v>
      </c>
    </row>
    <row r="3419">
      <c r="A3419" s="19">
        <v>1.0</v>
      </c>
      <c r="B3419" s="25">
        <v>0.591825</v>
      </c>
    </row>
    <row r="3420">
      <c r="A3420" s="19">
        <v>1.0</v>
      </c>
      <c r="B3420" s="25">
        <v>0.5915446</v>
      </c>
    </row>
    <row r="3421">
      <c r="A3421" s="19">
        <v>1.0</v>
      </c>
      <c r="B3421" s="25">
        <v>0.591406</v>
      </c>
    </row>
    <row r="3422">
      <c r="A3422" s="19">
        <v>1.0</v>
      </c>
      <c r="B3422" s="25">
        <v>0.59111124</v>
      </c>
    </row>
    <row r="3423">
      <c r="A3423" s="19">
        <v>1.0</v>
      </c>
      <c r="B3423" s="25">
        <v>0.5910188</v>
      </c>
    </row>
    <row r="3424">
      <c r="A3424" s="19">
        <v>1.0</v>
      </c>
      <c r="B3424" s="25">
        <v>0.59091365</v>
      </c>
    </row>
    <row r="3425">
      <c r="A3425" s="19">
        <v>1.0</v>
      </c>
      <c r="B3425" s="25">
        <v>0.59087163</v>
      </c>
    </row>
    <row r="3426">
      <c r="A3426" s="19">
        <v>1.0</v>
      </c>
      <c r="B3426" s="25">
        <v>0.59077644</v>
      </c>
    </row>
    <row r="3427">
      <c r="A3427" s="19">
        <v>1.0</v>
      </c>
      <c r="B3427" s="25">
        <v>0.59063774</v>
      </c>
    </row>
    <row r="3428">
      <c r="A3428" s="19">
        <v>1.0</v>
      </c>
      <c r="B3428" s="25">
        <v>0.5905132</v>
      </c>
    </row>
    <row r="3429">
      <c r="A3429" s="19">
        <v>1.0</v>
      </c>
      <c r="B3429" s="25">
        <v>0.5904518</v>
      </c>
    </row>
    <row r="3430">
      <c r="A3430" s="19">
        <v>1.0</v>
      </c>
      <c r="B3430" s="25">
        <v>0.5903383</v>
      </c>
    </row>
    <row r="3431">
      <c r="A3431" s="19">
        <v>1.0</v>
      </c>
      <c r="B3431" s="25">
        <v>0.58980346</v>
      </c>
    </row>
    <row r="3432">
      <c r="A3432" s="19">
        <v>1.0</v>
      </c>
      <c r="B3432" s="25">
        <v>0.5896765</v>
      </c>
    </row>
    <row r="3433">
      <c r="A3433" s="19">
        <v>1.0</v>
      </c>
      <c r="B3433" s="25">
        <v>0.5894369</v>
      </c>
    </row>
    <row r="3434">
      <c r="A3434" s="19">
        <v>1.0</v>
      </c>
      <c r="B3434" s="25">
        <v>0.58903676</v>
      </c>
    </row>
    <row r="3435">
      <c r="A3435" s="19">
        <v>1.0</v>
      </c>
      <c r="B3435" s="25">
        <v>0.5888516</v>
      </c>
    </row>
    <row r="3436">
      <c r="A3436" s="19">
        <v>1.0</v>
      </c>
      <c r="B3436" s="25">
        <v>0.58882207</v>
      </c>
    </row>
    <row r="3437">
      <c r="A3437" s="19">
        <v>1.0</v>
      </c>
      <c r="B3437" s="25">
        <v>0.58865327</v>
      </c>
    </row>
    <row r="3438">
      <c r="A3438" s="19">
        <v>1.0</v>
      </c>
      <c r="B3438" s="25">
        <v>0.58772695</v>
      </c>
    </row>
    <row r="3439">
      <c r="A3439" s="19">
        <v>1.0</v>
      </c>
      <c r="B3439" s="25">
        <v>0.5876557</v>
      </c>
    </row>
    <row r="3440">
      <c r="A3440" s="19">
        <v>1.0</v>
      </c>
      <c r="B3440" s="25">
        <v>0.5876557</v>
      </c>
    </row>
    <row r="3441">
      <c r="A3441" s="19">
        <v>1.0</v>
      </c>
      <c r="B3441" s="25">
        <v>0.5876557</v>
      </c>
    </row>
    <row r="3442">
      <c r="A3442" s="19">
        <v>1.0</v>
      </c>
      <c r="B3442" s="25">
        <v>0.5876557</v>
      </c>
    </row>
    <row r="3443">
      <c r="A3443" s="19">
        <v>1.0</v>
      </c>
      <c r="B3443" s="25">
        <v>0.5876557</v>
      </c>
    </row>
    <row r="3444">
      <c r="A3444" s="19">
        <v>1.0</v>
      </c>
      <c r="B3444" s="25">
        <v>0.5876557</v>
      </c>
    </row>
    <row r="3445">
      <c r="A3445" s="19">
        <v>1.0</v>
      </c>
      <c r="B3445" s="25">
        <v>0.5876557</v>
      </c>
    </row>
    <row r="3446">
      <c r="A3446" s="19">
        <v>1.0</v>
      </c>
      <c r="B3446" s="25">
        <v>0.5876557</v>
      </c>
    </row>
    <row r="3447">
      <c r="A3447" s="19">
        <v>1.0</v>
      </c>
      <c r="B3447" s="25">
        <v>0.5876557</v>
      </c>
    </row>
    <row r="3448">
      <c r="A3448" s="19">
        <v>1.0</v>
      </c>
      <c r="B3448" s="25">
        <v>0.5876557</v>
      </c>
    </row>
    <row r="3449">
      <c r="A3449" s="19">
        <v>1.0</v>
      </c>
      <c r="B3449" s="25">
        <v>0.5876557</v>
      </c>
    </row>
    <row r="3450">
      <c r="A3450" s="19">
        <v>1.0</v>
      </c>
      <c r="B3450" s="25">
        <v>0.5876557</v>
      </c>
    </row>
    <row r="3451">
      <c r="A3451" s="19">
        <v>1.0</v>
      </c>
      <c r="B3451" s="25">
        <v>0.5876557</v>
      </c>
    </row>
    <row r="3452">
      <c r="A3452" s="19">
        <v>1.0</v>
      </c>
      <c r="B3452" s="25">
        <v>0.5876557</v>
      </c>
    </row>
    <row r="3453">
      <c r="A3453" s="19">
        <v>1.0</v>
      </c>
      <c r="B3453" s="25">
        <v>0.5876557</v>
      </c>
    </row>
    <row r="3454">
      <c r="A3454" s="19">
        <v>1.0</v>
      </c>
      <c r="B3454" s="25">
        <v>0.5876557</v>
      </c>
    </row>
    <row r="3455">
      <c r="A3455" s="19">
        <v>1.0</v>
      </c>
      <c r="B3455" s="25">
        <v>0.5876557</v>
      </c>
    </row>
    <row r="3456">
      <c r="A3456" s="19">
        <v>1.0</v>
      </c>
      <c r="B3456" s="25">
        <v>0.5876557</v>
      </c>
    </row>
    <row r="3457">
      <c r="A3457" s="19">
        <v>1.0</v>
      </c>
      <c r="B3457" s="25">
        <v>0.5876557</v>
      </c>
    </row>
    <row r="3458">
      <c r="A3458" s="19">
        <v>1.0</v>
      </c>
      <c r="B3458" s="25">
        <v>0.5876557</v>
      </c>
    </row>
    <row r="3459">
      <c r="A3459" s="19">
        <v>1.0</v>
      </c>
      <c r="B3459" s="25">
        <v>0.5876557</v>
      </c>
    </row>
    <row r="3460">
      <c r="A3460" s="19">
        <v>1.0</v>
      </c>
      <c r="B3460" s="25">
        <v>0.5876557</v>
      </c>
    </row>
    <row r="3461">
      <c r="A3461" s="19">
        <v>1.0</v>
      </c>
      <c r="B3461" s="25">
        <v>0.5876557</v>
      </c>
    </row>
    <row r="3462">
      <c r="A3462" s="19">
        <v>1.0</v>
      </c>
      <c r="B3462" s="25">
        <v>0.5876557</v>
      </c>
    </row>
    <row r="3463">
      <c r="A3463" s="19">
        <v>1.0</v>
      </c>
      <c r="B3463" s="25">
        <v>0.5876557</v>
      </c>
    </row>
    <row r="3464">
      <c r="A3464" s="19">
        <v>1.0</v>
      </c>
      <c r="B3464" s="25">
        <v>0.5876557</v>
      </c>
    </row>
    <row r="3465">
      <c r="A3465" s="19">
        <v>1.0</v>
      </c>
      <c r="B3465" s="25">
        <v>0.5876557</v>
      </c>
    </row>
    <row r="3466">
      <c r="A3466" s="19">
        <v>1.0</v>
      </c>
      <c r="B3466" s="25">
        <v>0.5876557</v>
      </c>
    </row>
    <row r="3467">
      <c r="A3467" s="19">
        <v>1.0</v>
      </c>
      <c r="B3467" s="25">
        <v>0.5876557</v>
      </c>
    </row>
    <row r="3468">
      <c r="A3468" s="19">
        <v>1.0</v>
      </c>
      <c r="B3468" s="25">
        <v>0.5876557</v>
      </c>
    </row>
    <row r="3469">
      <c r="A3469" s="19">
        <v>1.0</v>
      </c>
      <c r="B3469" s="25">
        <v>0.5876557</v>
      </c>
    </row>
    <row r="3470">
      <c r="A3470" s="19">
        <v>1.0</v>
      </c>
      <c r="B3470" s="25">
        <v>0.5876557</v>
      </c>
    </row>
    <row r="3471">
      <c r="A3471" s="19">
        <v>1.0</v>
      </c>
      <c r="B3471" s="25">
        <v>0.5876557</v>
      </c>
    </row>
    <row r="3472">
      <c r="A3472" s="19">
        <v>1.0</v>
      </c>
      <c r="B3472" s="25">
        <v>0.5876557</v>
      </c>
    </row>
    <row r="3473">
      <c r="A3473" s="19">
        <v>1.0</v>
      </c>
      <c r="B3473" s="25">
        <v>0.5876557</v>
      </c>
    </row>
    <row r="3474">
      <c r="A3474" s="19">
        <v>1.0</v>
      </c>
      <c r="B3474" s="25">
        <v>0.5876557</v>
      </c>
    </row>
    <row r="3475">
      <c r="A3475" s="19">
        <v>1.0</v>
      </c>
      <c r="B3475" s="25">
        <v>0.5876557</v>
      </c>
    </row>
    <row r="3476">
      <c r="A3476" s="19">
        <v>1.0</v>
      </c>
      <c r="B3476" s="25">
        <v>0.5876557</v>
      </c>
    </row>
    <row r="3477">
      <c r="A3477" s="19">
        <v>1.0</v>
      </c>
      <c r="B3477" s="25">
        <v>0.5876557</v>
      </c>
    </row>
    <row r="3478">
      <c r="A3478" s="19">
        <v>1.0</v>
      </c>
      <c r="B3478" s="25">
        <v>0.5876557</v>
      </c>
    </row>
    <row r="3479">
      <c r="A3479" s="19">
        <v>1.0</v>
      </c>
      <c r="B3479" s="25">
        <v>0.5876557</v>
      </c>
    </row>
    <row r="3480">
      <c r="A3480" s="19">
        <v>1.0</v>
      </c>
      <c r="B3480" s="25">
        <v>0.5876557</v>
      </c>
    </row>
    <row r="3481">
      <c r="A3481" s="19">
        <v>1.0</v>
      </c>
      <c r="B3481" s="25">
        <v>0.5876557</v>
      </c>
    </row>
    <row r="3482">
      <c r="A3482" s="19">
        <v>1.0</v>
      </c>
      <c r="B3482" s="25">
        <v>0.5876557</v>
      </c>
    </row>
    <row r="3483">
      <c r="A3483" s="19">
        <v>1.0</v>
      </c>
      <c r="B3483" s="25">
        <v>0.5876557</v>
      </c>
    </row>
    <row r="3484">
      <c r="A3484" s="19">
        <v>1.0</v>
      </c>
      <c r="B3484" s="25">
        <v>0.5876557</v>
      </c>
    </row>
    <row r="3485">
      <c r="A3485" s="19">
        <v>1.0</v>
      </c>
      <c r="B3485" s="25">
        <v>0.5876557</v>
      </c>
    </row>
    <row r="3486">
      <c r="A3486" s="19">
        <v>1.0</v>
      </c>
      <c r="B3486" s="25">
        <v>0.5876557</v>
      </c>
    </row>
    <row r="3487">
      <c r="A3487" s="19">
        <v>1.0</v>
      </c>
      <c r="B3487" s="25">
        <v>0.5876557</v>
      </c>
    </row>
    <row r="3488">
      <c r="A3488" s="19">
        <v>1.0</v>
      </c>
      <c r="B3488" s="25">
        <v>0.5876557</v>
      </c>
    </row>
    <row r="3489">
      <c r="A3489" s="19">
        <v>1.0</v>
      </c>
      <c r="B3489" s="25">
        <v>0.5876557</v>
      </c>
    </row>
    <row r="3490">
      <c r="A3490" s="19">
        <v>1.0</v>
      </c>
      <c r="B3490" s="25">
        <v>0.5876557</v>
      </c>
    </row>
    <row r="3491">
      <c r="A3491" s="19">
        <v>1.0</v>
      </c>
      <c r="B3491" s="25">
        <v>0.5876557</v>
      </c>
    </row>
    <row r="3492">
      <c r="A3492" s="19">
        <v>1.0</v>
      </c>
      <c r="B3492" s="25">
        <v>0.5876557</v>
      </c>
    </row>
    <row r="3493">
      <c r="A3493" s="19">
        <v>1.0</v>
      </c>
      <c r="B3493" s="25">
        <v>0.5876557</v>
      </c>
    </row>
    <row r="3494">
      <c r="A3494" s="19">
        <v>1.0</v>
      </c>
      <c r="B3494" s="25">
        <v>0.5876557</v>
      </c>
    </row>
    <row r="3495">
      <c r="A3495" s="19">
        <v>1.0</v>
      </c>
      <c r="B3495" s="25">
        <v>0.5876557</v>
      </c>
    </row>
    <row r="3496">
      <c r="A3496" s="19">
        <v>1.0</v>
      </c>
      <c r="B3496" s="25">
        <v>0.5876557</v>
      </c>
    </row>
    <row r="3497">
      <c r="A3497" s="19">
        <v>1.0</v>
      </c>
      <c r="B3497" s="25">
        <v>0.5876557</v>
      </c>
    </row>
    <row r="3498">
      <c r="A3498" s="19">
        <v>1.0</v>
      </c>
      <c r="B3498" s="25">
        <v>0.5876557</v>
      </c>
    </row>
    <row r="3499">
      <c r="A3499" s="19">
        <v>1.0</v>
      </c>
      <c r="B3499" s="25">
        <v>0.5876557</v>
      </c>
    </row>
    <row r="3500">
      <c r="A3500" s="19">
        <v>1.0</v>
      </c>
      <c r="B3500" s="25">
        <v>0.5876557</v>
      </c>
    </row>
    <row r="3501">
      <c r="A3501" s="19">
        <v>1.0</v>
      </c>
      <c r="B3501" s="25">
        <v>0.5876557</v>
      </c>
    </row>
    <row r="3502">
      <c r="A3502" s="19">
        <v>1.0</v>
      </c>
      <c r="B3502" s="25">
        <v>0.5876557</v>
      </c>
    </row>
    <row r="3503">
      <c r="A3503" s="19">
        <v>1.0</v>
      </c>
      <c r="B3503" s="25">
        <v>0.5876557</v>
      </c>
    </row>
    <row r="3504">
      <c r="A3504" s="19">
        <v>1.0</v>
      </c>
      <c r="B3504" s="25">
        <v>0.5876557</v>
      </c>
    </row>
    <row r="3505">
      <c r="A3505" s="19">
        <v>1.0</v>
      </c>
      <c r="B3505" s="25">
        <v>0.5876557</v>
      </c>
    </row>
    <row r="3506">
      <c r="A3506" s="19">
        <v>1.0</v>
      </c>
      <c r="B3506" s="25">
        <v>0.5876557</v>
      </c>
    </row>
    <row r="3507">
      <c r="A3507" s="19">
        <v>1.0</v>
      </c>
      <c r="B3507" s="25">
        <v>0.5876557</v>
      </c>
    </row>
    <row r="3508">
      <c r="A3508" s="19">
        <v>1.0</v>
      </c>
      <c r="B3508" s="25">
        <v>0.5876557</v>
      </c>
    </row>
    <row r="3509">
      <c r="A3509" s="19">
        <v>1.0</v>
      </c>
      <c r="B3509" s="25">
        <v>0.5876557</v>
      </c>
    </row>
    <row r="3510">
      <c r="A3510" s="19">
        <v>1.0</v>
      </c>
      <c r="B3510" s="25">
        <v>0.5876557</v>
      </c>
    </row>
    <row r="3511">
      <c r="A3511" s="19">
        <v>1.0</v>
      </c>
      <c r="B3511" s="25">
        <v>0.5876557</v>
      </c>
    </row>
    <row r="3512">
      <c r="A3512" s="19">
        <v>1.0</v>
      </c>
      <c r="B3512" s="25">
        <v>0.5876557</v>
      </c>
    </row>
    <row r="3513">
      <c r="A3513" s="19">
        <v>1.0</v>
      </c>
      <c r="B3513" s="25">
        <v>0.5876557</v>
      </c>
    </row>
    <row r="3514">
      <c r="A3514" s="19">
        <v>1.0</v>
      </c>
      <c r="B3514" s="25">
        <v>0.5876557</v>
      </c>
    </row>
    <row r="3515">
      <c r="A3515" s="19">
        <v>1.0</v>
      </c>
      <c r="B3515" s="25">
        <v>0.58764184</v>
      </c>
    </row>
    <row r="3516">
      <c r="A3516" s="19">
        <v>1.0</v>
      </c>
      <c r="B3516" s="25">
        <v>0.5876218</v>
      </c>
    </row>
    <row r="3517">
      <c r="A3517" s="19">
        <v>1.0</v>
      </c>
      <c r="B3517" s="25">
        <v>0.58760047</v>
      </c>
    </row>
    <row r="3518">
      <c r="A3518" s="19">
        <v>1.0</v>
      </c>
      <c r="B3518" s="25">
        <v>0.58754545</v>
      </c>
    </row>
    <row r="3519">
      <c r="A3519" s="19">
        <v>1.0</v>
      </c>
      <c r="B3519" s="25">
        <v>0.5872469</v>
      </c>
    </row>
    <row r="3520">
      <c r="A3520" s="19">
        <v>1.0</v>
      </c>
      <c r="B3520" s="25">
        <v>0.5855134</v>
      </c>
    </row>
    <row r="3521">
      <c r="A3521" s="19">
        <v>1.0</v>
      </c>
      <c r="B3521" s="25">
        <v>0.585424</v>
      </c>
    </row>
    <row r="3522">
      <c r="A3522" s="19">
        <v>1.0</v>
      </c>
      <c r="B3522" s="25">
        <v>0.58508205</v>
      </c>
    </row>
    <row r="3523">
      <c r="A3523" s="19">
        <v>1.0</v>
      </c>
      <c r="B3523" s="25">
        <v>0.58492935</v>
      </c>
    </row>
    <row r="3524">
      <c r="A3524" s="19">
        <v>1.0</v>
      </c>
      <c r="B3524" s="25">
        <v>0.5849257</v>
      </c>
    </row>
    <row r="3525">
      <c r="A3525" s="19">
        <v>1.0</v>
      </c>
      <c r="B3525" s="25">
        <v>0.58402467</v>
      </c>
    </row>
    <row r="3526">
      <c r="A3526" s="19">
        <v>1.0</v>
      </c>
      <c r="B3526" s="25">
        <v>0.5835804</v>
      </c>
    </row>
    <row r="3527">
      <c r="A3527" s="19">
        <v>1.0</v>
      </c>
      <c r="B3527" s="25">
        <v>0.58352286</v>
      </c>
    </row>
    <row r="3528">
      <c r="A3528" s="19">
        <v>1.0</v>
      </c>
      <c r="B3528" s="25">
        <v>0.5827212</v>
      </c>
    </row>
    <row r="3529">
      <c r="A3529" s="19">
        <v>1.0</v>
      </c>
      <c r="B3529" s="25">
        <v>0.5827021</v>
      </c>
    </row>
    <row r="3530">
      <c r="A3530" s="19">
        <v>1.0</v>
      </c>
      <c r="B3530" s="25">
        <v>0.58263636</v>
      </c>
    </row>
    <row r="3531">
      <c r="A3531" s="19">
        <v>1.0</v>
      </c>
      <c r="B3531" s="25">
        <v>0.5824211</v>
      </c>
    </row>
    <row r="3532">
      <c r="A3532" s="19">
        <v>1.0</v>
      </c>
      <c r="B3532" s="25">
        <v>0.5818936</v>
      </c>
    </row>
    <row r="3533">
      <c r="A3533" s="19">
        <v>1.0</v>
      </c>
      <c r="B3533" s="25">
        <v>0.58123606</v>
      </c>
    </row>
    <row r="3534">
      <c r="A3534" s="19">
        <v>1.0</v>
      </c>
      <c r="B3534" s="25">
        <v>0.5807984</v>
      </c>
    </row>
    <row r="3535">
      <c r="A3535" s="19">
        <v>1.0</v>
      </c>
      <c r="B3535" s="25">
        <v>0.5807949</v>
      </c>
    </row>
    <row r="3536">
      <c r="A3536" s="19">
        <v>1.0</v>
      </c>
      <c r="B3536" s="25">
        <v>0.58032715</v>
      </c>
    </row>
    <row r="3537">
      <c r="A3537" s="19">
        <v>1.0</v>
      </c>
      <c r="B3537" s="25">
        <v>0.5801126</v>
      </c>
    </row>
    <row r="3538">
      <c r="A3538" s="19">
        <v>1.0</v>
      </c>
      <c r="B3538" s="25">
        <v>0.57997096</v>
      </c>
    </row>
    <row r="3539">
      <c r="A3539" s="19">
        <v>1.0</v>
      </c>
      <c r="B3539" s="25">
        <v>0.5798096</v>
      </c>
    </row>
    <row r="3540">
      <c r="A3540" s="19">
        <v>1.0</v>
      </c>
      <c r="B3540" s="25">
        <v>0.5797143</v>
      </c>
    </row>
    <row r="3541">
      <c r="A3541" s="19">
        <v>1.0</v>
      </c>
      <c r="B3541" s="25">
        <v>0.5791183</v>
      </c>
    </row>
    <row r="3542">
      <c r="A3542" s="19">
        <v>1.0</v>
      </c>
      <c r="B3542" s="25">
        <v>0.57901907</v>
      </c>
    </row>
    <row r="3543">
      <c r="A3543" s="19">
        <v>1.0</v>
      </c>
      <c r="B3543" s="25">
        <v>0.578227</v>
      </c>
    </row>
    <row r="3544">
      <c r="A3544" s="19">
        <v>1.0</v>
      </c>
      <c r="B3544" s="25">
        <v>0.57814634</v>
      </c>
    </row>
    <row r="3545">
      <c r="A3545" s="19">
        <v>1.0</v>
      </c>
      <c r="B3545" s="25">
        <v>0.57753575</v>
      </c>
    </row>
    <row r="3546">
      <c r="A3546" s="19">
        <v>1.0</v>
      </c>
      <c r="B3546" s="25">
        <v>0.57719904</v>
      </c>
    </row>
    <row r="3547">
      <c r="A3547" s="19">
        <v>1.0</v>
      </c>
      <c r="B3547" s="25">
        <v>0.57715243</v>
      </c>
    </row>
    <row r="3548">
      <c r="A3548" s="19">
        <v>1.0</v>
      </c>
      <c r="B3548" s="25">
        <v>0.57671595</v>
      </c>
    </row>
    <row r="3549">
      <c r="A3549" s="19">
        <v>1.0</v>
      </c>
      <c r="B3549" s="25">
        <v>0.5766754</v>
      </c>
    </row>
    <row r="3550">
      <c r="A3550" s="19">
        <v>1.0</v>
      </c>
      <c r="B3550" s="25">
        <v>0.5763119</v>
      </c>
    </row>
    <row r="3551">
      <c r="A3551" s="19">
        <v>1.0</v>
      </c>
      <c r="B3551" s="25">
        <v>0.5760984</v>
      </c>
    </row>
    <row r="3552">
      <c r="A3552" s="19">
        <v>1.0</v>
      </c>
      <c r="B3552" s="25">
        <v>0.57608443</v>
      </c>
    </row>
    <row r="3553">
      <c r="A3553" s="19">
        <v>1.0</v>
      </c>
      <c r="B3553" s="25">
        <v>0.5760783</v>
      </c>
    </row>
    <row r="3554">
      <c r="A3554" s="19">
        <v>1.0</v>
      </c>
      <c r="B3554" s="25">
        <v>0.57605857</v>
      </c>
    </row>
    <row r="3555">
      <c r="A3555" s="19">
        <v>1.0</v>
      </c>
      <c r="B3555" s="25">
        <v>0.5755219</v>
      </c>
    </row>
    <row r="3556">
      <c r="A3556" s="19">
        <v>1.0</v>
      </c>
      <c r="B3556" s="25">
        <v>0.5752203</v>
      </c>
    </row>
    <row r="3557">
      <c r="A3557" s="19">
        <v>1.0</v>
      </c>
      <c r="B3557" s="25">
        <v>0.5741414</v>
      </c>
    </row>
    <row r="3558">
      <c r="A3558" s="19">
        <v>1.0</v>
      </c>
      <c r="B3558" s="25">
        <v>0.57401705</v>
      </c>
    </row>
    <row r="3559">
      <c r="A3559" s="19">
        <v>1.0</v>
      </c>
      <c r="B3559" s="25">
        <v>0.57369685</v>
      </c>
    </row>
    <row r="3560">
      <c r="A3560" s="19">
        <v>1.0</v>
      </c>
      <c r="B3560" s="25">
        <v>0.573202</v>
      </c>
    </row>
    <row r="3561">
      <c r="A3561" s="19">
        <v>1.0</v>
      </c>
      <c r="B3561" s="25">
        <v>0.57319796</v>
      </c>
    </row>
    <row r="3562">
      <c r="A3562" s="19">
        <v>1.0</v>
      </c>
      <c r="B3562" s="25">
        <v>0.5729897</v>
      </c>
    </row>
    <row r="3563">
      <c r="A3563" s="19">
        <v>1.0</v>
      </c>
      <c r="B3563" s="25">
        <v>0.57117444</v>
      </c>
    </row>
    <row r="3564">
      <c r="A3564" s="19">
        <v>1.0</v>
      </c>
      <c r="B3564" s="25">
        <v>0.570977</v>
      </c>
    </row>
    <row r="3565">
      <c r="A3565" s="19">
        <v>1.0</v>
      </c>
      <c r="B3565" s="25">
        <v>0.5709676</v>
      </c>
    </row>
    <row r="3566">
      <c r="A3566" s="19">
        <v>1.0</v>
      </c>
      <c r="B3566" s="25">
        <v>0.5708013</v>
      </c>
    </row>
    <row r="3567">
      <c r="A3567" s="19">
        <v>1.0</v>
      </c>
      <c r="B3567" s="25">
        <v>0.57074106</v>
      </c>
    </row>
    <row r="3568">
      <c r="A3568" s="19">
        <v>1.0</v>
      </c>
      <c r="B3568" s="25">
        <v>0.57024133</v>
      </c>
    </row>
    <row r="3569">
      <c r="A3569" s="19">
        <v>1.0</v>
      </c>
      <c r="B3569" s="25">
        <v>0.5688571</v>
      </c>
    </row>
    <row r="3570">
      <c r="A3570" s="19">
        <v>1.0</v>
      </c>
      <c r="B3570" s="25">
        <v>0.5685953</v>
      </c>
    </row>
    <row r="3571">
      <c r="A3571" s="19">
        <v>1.0</v>
      </c>
      <c r="B3571" s="25">
        <v>0.5683588</v>
      </c>
    </row>
    <row r="3572">
      <c r="A3572" s="19">
        <v>1.0</v>
      </c>
      <c r="B3572" s="25">
        <v>0.56755304</v>
      </c>
    </row>
    <row r="3573">
      <c r="A3573" s="19">
        <v>1.0</v>
      </c>
      <c r="B3573" s="25">
        <v>0.5674104</v>
      </c>
    </row>
    <row r="3574">
      <c r="A3574" s="19">
        <v>1.0</v>
      </c>
      <c r="B3574" s="25">
        <v>0.56736046</v>
      </c>
    </row>
    <row r="3575">
      <c r="A3575" s="19">
        <v>1.0</v>
      </c>
      <c r="B3575" s="25">
        <v>0.56633973</v>
      </c>
    </row>
    <row r="3576">
      <c r="A3576" s="19">
        <v>1.0</v>
      </c>
      <c r="B3576" s="25">
        <v>0.56616473</v>
      </c>
    </row>
    <row r="3577">
      <c r="A3577" s="19">
        <v>1.0</v>
      </c>
      <c r="B3577" s="25">
        <v>0.5655033</v>
      </c>
    </row>
    <row r="3578">
      <c r="A3578" s="19">
        <v>1.0</v>
      </c>
      <c r="B3578" s="25">
        <v>0.5654541</v>
      </c>
    </row>
    <row r="3579">
      <c r="A3579" s="19">
        <v>1.0</v>
      </c>
      <c r="B3579" s="25">
        <v>0.564694</v>
      </c>
    </row>
    <row r="3580">
      <c r="A3580" s="19">
        <v>1.0</v>
      </c>
      <c r="B3580" s="25">
        <v>0.5643188</v>
      </c>
    </row>
    <row r="3581">
      <c r="A3581" s="19">
        <v>1.0</v>
      </c>
      <c r="B3581" s="25">
        <v>0.5641964</v>
      </c>
    </row>
    <row r="3582">
      <c r="A3582" s="19">
        <v>1.0</v>
      </c>
      <c r="B3582" s="25">
        <v>0.5640102</v>
      </c>
    </row>
    <row r="3583">
      <c r="A3583" s="19">
        <v>1.0</v>
      </c>
      <c r="B3583" s="25">
        <v>0.56395173</v>
      </c>
    </row>
    <row r="3584">
      <c r="A3584" s="19">
        <v>1.0</v>
      </c>
      <c r="B3584" s="25">
        <v>0.5636465</v>
      </c>
    </row>
    <row r="3585">
      <c r="A3585" s="19">
        <v>1.0</v>
      </c>
      <c r="B3585" s="25">
        <v>0.5635219</v>
      </c>
    </row>
    <row r="3586">
      <c r="A3586" s="19">
        <v>1.0</v>
      </c>
      <c r="B3586" s="25">
        <v>0.56305605</v>
      </c>
    </row>
    <row r="3587">
      <c r="A3587" s="19">
        <v>1.0</v>
      </c>
      <c r="B3587" s="25">
        <v>0.5629808</v>
      </c>
    </row>
    <row r="3588">
      <c r="A3588" s="19">
        <v>1.0</v>
      </c>
      <c r="B3588" s="25">
        <v>0.5628887</v>
      </c>
    </row>
    <row r="3589">
      <c r="A3589" s="19">
        <v>1.0</v>
      </c>
      <c r="B3589" s="25">
        <v>0.5628853</v>
      </c>
    </row>
    <row r="3590">
      <c r="A3590" s="19">
        <v>1.0</v>
      </c>
      <c r="B3590" s="25">
        <v>0.5628283</v>
      </c>
    </row>
    <row r="3591">
      <c r="A3591" s="19">
        <v>1.0</v>
      </c>
      <c r="B3591" s="25">
        <v>0.56281185</v>
      </c>
    </row>
    <row r="3592">
      <c r="A3592" s="19">
        <v>1.0</v>
      </c>
      <c r="B3592" s="25">
        <v>0.56273687</v>
      </c>
    </row>
    <row r="3593">
      <c r="A3593" s="19">
        <v>1.0</v>
      </c>
      <c r="B3593" s="25">
        <v>0.5627325</v>
      </c>
    </row>
    <row r="3594">
      <c r="A3594" s="19">
        <v>1.0</v>
      </c>
      <c r="B3594" s="25">
        <v>0.56252885</v>
      </c>
    </row>
    <row r="3595">
      <c r="A3595" s="19">
        <v>1.0</v>
      </c>
      <c r="B3595" s="25">
        <v>0.56237715</v>
      </c>
    </row>
    <row r="3596">
      <c r="A3596" s="19">
        <v>1.0</v>
      </c>
      <c r="B3596" s="25">
        <v>0.5623039</v>
      </c>
    </row>
    <row r="3597">
      <c r="A3597" s="19">
        <v>1.0</v>
      </c>
      <c r="B3597" s="25">
        <v>0.562201</v>
      </c>
    </row>
    <row r="3598">
      <c r="A3598" s="19">
        <v>1.0</v>
      </c>
      <c r="B3598" s="25">
        <v>0.56214243</v>
      </c>
    </row>
    <row r="3599">
      <c r="A3599" s="19">
        <v>1.0</v>
      </c>
      <c r="B3599" s="25">
        <v>0.56193787</v>
      </c>
    </row>
    <row r="3600">
      <c r="A3600" s="19">
        <v>1.0</v>
      </c>
      <c r="B3600" s="25">
        <v>0.561897</v>
      </c>
    </row>
    <row r="3601">
      <c r="A3601" s="19">
        <v>1.0</v>
      </c>
      <c r="B3601" s="25">
        <v>0.5618808</v>
      </c>
    </row>
    <row r="3602">
      <c r="A3602" s="19">
        <v>1.0</v>
      </c>
      <c r="B3602" s="25">
        <v>0.56178355</v>
      </c>
    </row>
    <row r="3603">
      <c r="A3603" s="19">
        <v>1.0</v>
      </c>
      <c r="B3603" s="25">
        <v>0.56172746</v>
      </c>
    </row>
    <row r="3604">
      <c r="A3604" s="19">
        <v>1.0</v>
      </c>
      <c r="B3604" s="25">
        <v>0.56159</v>
      </c>
    </row>
    <row r="3605">
      <c r="A3605" s="19">
        <v>1.0</v>
      </c>
      <c r="B3605" s="25">
        <v>0.5612473</v>
      </c>
    </row>
    <row r="3606">
      <c r="A3606" s="19">
        <v>1.0</v>
      </c>
      <c r="B3606" s="25">
        <v>0.5610418</v>
      </c>
    </row>
    <row r="3607">
      <c r="A3607" s="19">
        <v>1.0</v>
      </c>
      <c r="B3607" s="25">
        <v>0.5610365</v>
      </c>
    </row>
    <row r="3608">
      <c r="A3608" s="19">
        <v>1.0</v>
      </c>
      <c r="B3608" s="25">
        <v>0.5609942</v>
      </c>
    </row>
    <row r="3609">
      <c r="A3609" s="19">
        <v>1.0</v>
      </c>
      <c r="B3609" s="25">
        <v>0.5609086</v>
      </c>
    </row>
    <row r="3610">
      <c r="A3610" s="19">
        <v>1.0</v>
      </c>
      <c r="B3610" s="25">
        <v>0.5609073</v>
      </c>
    </row>
    <row r="3611">
      <c r="A3611" s="19">
        <v>1.0</v>
      </c>
      <c r="B3611" s="25">
        <v>0.5607648</v>
      </c>
    </row>
    <row r="3612">
      <c r="A3612" s="19">
        <v>1.0</v>
      </c>
      <c r="B3612" s="25">
        <v>0.560548</v>
      </c>
    </row>
    <row r="3613">
      <c r="A3613" s="19">
        <v>1.0</v>
      </c>
      <c r="B3613" s="25">
        <v>0.56052357</v>
      </c>
    </row>
    <row r="3614">
      <c r="A3614" s="19">
        <v>1.0</v>
      </c>
      <c r="B3614" s="25">
        <v>0.56052345</v>
      </c>
    </row>
    <row r="3615">
      <c r="A3615" s="19">
        <v>1.0</v>
      </c>
      <c r="B3615" s="25">
        <v>0.5604509</v>
      </c>
    </row>
    <row r="3616">
      <c r="A3616" s="19">
        <v>1.0</v>
      </c>
      <c r="B3616" s="25">
        <v>0.5603439</v>
      </c>
    </row>
    <row r="3617">
      <c r="A3617" s="19">
        <v>1.0</v>
      </c>
      <c r="B3617" s="25">
        <v>0.5602967</v>
      </c>
    </row>
    <row r="3618">
      <c r="A3618" s="19">
        <v>1.0</v>
      </c>
      <c r="B3618" s="25">
        <v>0.5600751</v>
      </c>
    </row>
    <row r="3619">
      <c r="A3619" s="19">
        <v>1.0</v>
      </c>
      <c r="B3619" s="25">
        <v>0.5600338</v>
      </c>
    </row>
    <row r="3620">
      <c r="A3620" s="19">
        <v>1.0</v>
      </c>
      <c r="B3620" s="25">
        <v>0.55998707</v>
      </c>
    </row>
    <row r="3621">
      <c r="A3621" s="19">
        <v>1.0</v>
      </c>
      <c r="B3621" s="25">
        <v>0.5599267</v>
      </c>
    </row>
    <row r="3622">
      <c r="A3622" s="19">
        <v>1.0</v>
      </c>
      <c r="B3622" s="25">
        <v>0.55980504</v>
      </c>
    </row>
    <row r="3623">
      <c r="A3623" s="19">
        <v>1.0</v>
      </c>
      <c r="B3623" s="25">
        <v>0.55962074</v>
      </c>
    </row>
    <row r="3624">
      <c r="A3624" s="19">
        <v>1.0</v>
      </c>
      <c r="B3624" s="25">
        <v>0.55958563</v>
      </c>
    </row>
    <row r="3625">
      <c r="A3625" s="19">
        <v>1.0</v>
      </c>
      <c r="B3625" s="25">
        <v>0.5594931</v>
      </c>
    </row>
    <row r="3626">
      <c r="A3626" s="19">
        <v>1.0</v>
      </c>
      <c r="B3626" s="25">
        <v>0.5594445</v>
      </c>
    </row>
    <row r="3627">
      <c r="A3627" s="19">
        <v>1.0</v>
      </c>
      <c r="B3627" s="25">
        <v>0.5593958</v>
      </c>
    </row>
    <row r="3628">
      <c r="A3628" s="19">
        <v>1.0</v>
      </c>
      <c r="B3628" s="25">
        <v>0.55936515</v>
      </c>
    </row>
    <row r="3629">
      <c r="A3629" s="19">
        <v>1.0</v>
      </c>
      <c r="B3629" s="25">
        <v>0.5591879</v>
      </c>
    </row>
    <row r="3630">
      <c r="A3630" s="19">
        <v>1.0</v>
      </c>
      <c r="B3630" s="25">
        <v>0.5591369</v>
      </c>
    </row>
    <row r="3631">
      <c r="A3631" s="19">
        <v>1.0</v>
      </c>
      <c r="B3631" s="25">
        <v>0.55894065</v>
      </c>
    </row>
    <row r="3632">
      <c r="A3632" s="19">
        <v>1.0</v>
      </c>
      <c r="B3632" s="25">
        <v>0.5588752</v>
      </c>
    </row>
    <row r="3633">
      <c r="A3633" s="19">
        <v>1.0</v>
      </c>
      <c r="B3633" s="25">
        <v>0.5588339</v>
      </c>
    </row>
    <row r="3634">
      <c r="A3634" s="19">
        <v>1.0</v>
      </c>
      <c r="B3634" s="25">
        <v>0.5587158</v>
      </c>
    </row>
    <row r="3635">
      <c r="A3635" s="19">
        <v>1.0</v>
      </c>
      <c r="B3635" s="25">
        <v>0.5584958</v>
      </c>
    </row>
    <row r="3636">
      <c r="A3636" s="19">
        <v>1.0</v>
      </c>
      <c r="B3636" s="25">
        <v>0.55844164</v>
      </c>
    </row>
    <row r="3637">
      <c r="A3637" s="19">
        <v>1.0</v>
      </c>
      <c r="B3637" s="25">
        <v>0.558387</v>
      </c>
    </row>
    <row r="3638">
      <c r="A3638" s="19">
        <v>1.0</v>
      </c>
      <c r="B3638" s="25">
        <v>0.5582481</v>
      </c>
    </row>
    <row r="3639">
      <c r="A3639" s="19">
        <v>1.0</v>
      </c>
      <c r="B3639" s="25">
        <v>0.5581954</v>
      </c>
    </row>
    <row r="3640">
      <c r="A3640" s="19">
        <v>1.0</v>
      </c>
      <c r="B3640" s="25">
        <v>0.5581114</v>
      </c>
    </row>
    <row r="3641">
      <c r="A3641" s="19">
        <v>1.0</v>
      </c>
      <c r="B3641" s="25">
        <v>0.55805933</v>
      </c>
    </row>
    <row r="3642">
      <c r="A3642" s="19">
        <v>1.0</v>
      </c>
      <c r="B3642" s="25">
        <v>0.5580138</v>
      </c>
    </row>
    <row r="3643">
      <c r="A3643" s="19">
        <v>1.0</v>
      </c>
      <c r="B3643" s="25">
        <v>0.55794495</v>
      </c>
    </row>
    <row r="3644">
      <c r="A3644" s="19">
        <v>1.0</v>
      </c>
      <c r="B3644" s="25">
        <v>0.557907</v>
      </c>
    </row>
    <row r="3645">
      <c r="A3645" s="19">
        <v>1.0</v>
      </c>
      <c r="B3645" s="25">
        <v>0.55765194</v>
      </c>
    </row>
    <row r="3646">
      <c r="A3646" s="19">
        <v>1.0</v>
      </c>
      <c r="B3646" s="25">
        <v>0.5575247</v>
      </c>
    </row>
    <row r="3647">
      <c r="A3647" s="19">
        <v>1.0</v>
      </c>
      <c r="B3647" s="25">
        <v>0.55752385</v>
      </c>
    </row>
    <row r="3648">
      <c r="A3648" s="19">
        <v>1.0</v>
      </c>
      <c r="B3648" s="25">
        <v>0.5574386</v>
      </c>
    </row>
    <row r="3649">
      <c r="A3649" s="19">
        <v>1.0</v>
      </c>
      <c r="B3649" s="25">
        <v>0.55736935</v>
      </c>
    </row>
    <row r="3650">
      <c r="A3650" s="19">
        <v>1.0</v>
      </c>
      <c r="B3650" s="25">
        <v>0.5573519</v>
      </c>
    </row>
    <row r="3651">
      <c r="A3651" s="19">
        <v>1.0</v>
      </c>
      <c r="B3651" s="25">
        <v>0.55727</v>
      </c>
    </row>
    <row r="3652">
      <c r="A3652" s="19">
        <v>1.0</v>
      </c>
      <c r="B3652" s="25">
        <v>0.55718255</v>
      </c>
    </row>
    <row r="3653">
      <c r="A3653" s="19">
        <v>1.0</v>
      </c>
      <c r="B3653" s="25">
        <v>0.5571003</v>
      </c>
    </row>
    <row r="3654">
      <c r="A3654" s="19">
        <v>1.0</v>
      </c>
      <c r="B3654" s="25">
        <v>0.5570945</v>
      </c>
    </row>
    <row r="3655">
      <c r="A3655" s="19">
        <v>1.0</v>
      </c>
      <c r="B3655" s="25">
        <v>0.55708164</v>
      </c>
    </row>
    <row r="3656">
      <c r="A3656" s="19">
        <v>1.0</v>
      </c>
      <c r="B3656" s="25">
        <v>0.55707306</v>
      </c>
    </row>
    <row r="3657">
      <c r="A3657" s="19">
        <v>1.0</v>
      </c>
      <c r="B3657" s="25">
        <v>0.5569768</v>
      </c>
    </row>
    <row r="3658">
      <c r="A3658" s="19">
        <v>1.0</v>
      </c>
      <c r="B3658" s="25">
        <v>0.5569416</v>
      </c>
    </row>
    <row r="3659">
      <c r="A3659" s="19">
        <v>1.0</v>
      </c>
      <c r="B3659" s="25">
        <v>0.5569017</v>
      </c>
    </row>
    <row r="3660">
      <c r="A3660" s="19">
        <v>1.0</v>
      </c>
      <c r="B3660" s="25">
        <v>0.55689406</v>
      </c>
    </row>
    <row r="3661">
      <c r="A3661" s="19">
        <v>1.0</v>
      </c>
      <c r="B3661" s="25">
        <v>0.556893</v>
      </c>
    </row>
    <row r="3662">
      <c r="A3662" s="19">
        <v>1.0</v>
      </c>
      <c r="B3662" s="25">
        <v>0.55682224</v>
      </c>
    </row>
    <row r="3663">
      <c r="A3663" s="19">
        <v>1.0</v>
      </c>
      <c r="B3663" s="25">
        <v>0.55680764</v>
      </c>
    </row>
    <row r="3664">
      <c r="A3664" s="19">
        <v>1.0</v>
      </c>
      <c r="B3664" s="25">
        <v>0.5567936</v>
      </c>
    </row>
    <row r="3665">
      <c r="A3665" s="19">
        <v>1.0</v>
      </c>
      <c r="B3665" s="25">
        <v>0.556732</v>
      </c>
    </row>
    <row r="3666">
      <c r="A3666" s="19">
        <v>1.0</v>
      </c>
      <c r="B3666" s="25">
        <v>0.55672</v>
      </c>
    </row>
    <row r="3667">
      <c r="A3667" s="19">
        <v>1.0</v>
      </c>
      <c r="B3667" s="25">
        <v>0.55670136</v>
      </c>
    </row>
    <row r="3668">
      <c r="A3668" s="19">
        <v>1.0</v>
      </c>
      <c r="B3668" s="25">
        <v>0.55663705</v>
      </c>
    </row>
    <row r="3669">
      <c r="A3669" s="19">
        <v>1.0</v>
      </c>
      <c r="B3669" s="25">
        <v>0.5565449</v>
      </c>
    </row>
    <row r="3670">
      <c r="A3670" s="19">
        <v>1.0</v>
      </c>
      <c r="B3670" s="25">
        <v>0.5565285</v>
      </c>
    </row>
    <row r="3671">
      <c r="A3671" s="19">
        <v>1.0</v>
      </c>
      <c r="B3671" s="25">
        <v>0.55636764</v>
      </c>
    </row>
    <row r="3672">
      <c r="A3672" s="19">
        <v>1.0</v>
      </c>
      <c r="B3672" s="25">
        <v>0.55634314</v>
      </c>
    </row>
    <row r="3673">
      <c r="A3673" s="19">
        <v>1.0</v>
      </c>
      <c r="B3673" s="25">
        <v>0.55629224</v>
      </c>
    </row>
    <row r="3674">
      <c r="A3674" s="19">
        <v>1.0</v>
      </c>
      <c r="B3674" s="25">
        <v>0.5562115</v>
      </c>
    </row>
    <row r="3675">
      <c r="A3675" s="19">
        <v>1.0</v>
      </c>
      <c r="B3675" s="25">
        <v>0.55610466</v>
      </c>
    </row>
    <row r="3676">
      <c r="A3676" s="19">
        <v>1.0</v>
      </c>
      <c r="B3676" s="25">
        <v>0.5559681</v>
      </c>
    </row>
    <row r="3677">
      <c r="A3677" s="19">
        <v>1.0</v>
      </c>
      <c r="B3677" s="25">
        <v>0.55572736</v>
      </c>
    </row>
    <row r="3678">
      <c r="A3678" s="19">
        <v>1.0</v>
      </c>
      <c r="B3678" s="25">
        <v>0.5557157</v>
      </c>
    </row>
    <row r="3679">
      <c r="A3679" s="19">
        <v>1.0</v>
      </c>
      <c r="B3679" s="25">
        <v>0.5556888</v>
      </c>
    </row>
    <row r="3680">
      <c r="A3680" s="19">
        <v>1.0</v>
      </c>
      <c r="B3680" s="25">
        <v>0.5556445</v>
      </c>
    </row>
    <row r="3681">
      <c r="A3681" s="19">
        <v>1.0</v>
      </c>
      <c r="B3681" s="25">
        <v>0.55559945</v>
      </c>
    </row>
    <row r="3682">
      <c r="A3682" s="19">
        <v>1.0</v>
      </c>
      <c r="B3682" s="25">
        <v>0.55549157</v>
      </c>
    </row>
    <row r="3683">
      <c r="A3683" s="19">
        <v>1.0</v>
      </c>
      <c r="B3683" s="25">
        <v>0.5554696</v>
      </c>
    </row>
    <row r="3684">
      <c r="A3684" s="19">
        <v>1.0</v>
      </c>
      <c r="B3684" s="25">
        <v>0.5554413</v>
      </c>
    </row>
    <row r="3685">
      <c r="A3685" s="19">
        <v>1.0</v>
      </c>
      <c r="B3685" s="25">
        <v>0.55527014</v>
      </c>
    </row>
    <row r="3686">
      <c r="A3686" s="19">
        <v>1.0</v>
      </c>
      <c r="B3686" s="25">
        <v>0.5551124</v>
      </c>
    </row>
    <row r="3687">
      <c r="A3687" s="19">
        <v>1.0</v>
      </c>
      <c r="B3687" s="25">
        <v>0.55500644</v>
      </c>
    </row>
    <row r="3688">
      <c r="A3688" s="19">
        <v>1.0</v>
      </c>
      <c r="B3688" s="25">
        <v>0.55494606</v>
      </c>
    </row>
    <row r="3689">
      <c r="A3689" s="19">
        <v>1.0</v>
      </c>
      <c r="B3689" s="25">
        <v>0.55459195</v>
      </c>
    </row>
    <row r="3690">
      <c r="A3690" s="19">
        <v>1.0</v>
      </c>
      <c r="B3690" s="25">
        <v>0.55443835</v>
      </c>
    </row>
    <row r="3691">
      <c r="A3691" s="19">
        <v>1.0</v>
      </c>
      <c r="B3691" s="25">
        <v>0.554427</v>
      </c>
    </row>
    <row r="3692">
      <c r="A3692" s="19">
        <v>1.0</v>
      </c>
      <c r="B3692" s="25">
        <v>0.55434453</v>
      </c>
    </row>
    <row r="3693">
      <c r="A3693" s="19">
        <v>1.0</v>
      </c>
      <c r="B3693" s="25">
        <v>0.5543375</v>
      </c>
    </row>
    <row r="3694">
      <c r="A3694" s="19">
        <v>1.0</v>
      </c>
      <c r="B3694" s="25">
        <v>0.55432886</v>
      </c>
    </row>
    <row r="3695">
      <c r="A3695" s="19">
        <v>1.0</v>
      </c>
      <c r="B3695" s="25">
        <v>0.55422634</v>
      </c>
    </row>
    <row r="3696">
      <c r="A3696" s="19">
        <v>1.0</v>
      </c>
      <c r="B3696" s="25">
        <v>0.5540762</v>
      </c>
    </row>
    <row r="3697">
      <c r="A3697" s="19">
        <v>1.0</v>
      </c>
      <c r="B3697" s="25">
        <v>0.5539847</v>
      </c>
    </row>
    <row r="3698">
      <c r="A3698" s="19">
        <v>1.0</v>
      </c>
      <c r="B3698" s="25">
        <v>0.5538872</v>
      </c>
    </row>
    <row r="3699">
      <c r="A3699" s="19">
        <v>1.0</v>
      </c>
      <c r="B3699" s="25">
        <v>0.55382484</v>
      </c>
    </row>
    <row r="3700">
      <c r="A3700" s="19">
        <v>1.0</v>
      </c>
      <c r="B3700" s="25">
        <v>0.5537213</v>
      </c>
    </row>
    <row r="3701">
      <c r="A3701" s="19">
        <v>1.0</v>
      </c>
      <c r="B3701" s="25">
        <v>0.55361146</v>
      </c>
    </row>
    <row r="3702">
      <c r="A3702" s="19">
        <v>1.0</v>
      </c>
      <c r="B3702" s="25">
        <v>0.55356497</v>
      </c>
    </row>
    <row r="3703">
      <c r="A3703" s="19">
        <v>1.0</v>
      </c>
      <c r="B3703" s="25">
        <v>0.5535163</v>
      </c>
    </row>
    <row r="3704">
      <c r="A3704" s="19">
        <v>1.0</v>
      </c>
      <c r="B3704" s="25">
        <v>0.5534672</v>
      </c>
    </row>
    <row r="3705">
      <c r="A3705" s="19">
        <v>1.0</v>
      </c>
      <c r="B3705" s="25">
        <v>0.5532997</v>
      </c>
    </row>
    <row r="3706">
      <c r="A3706" s="19">
        <v>1.0</v>
      </c>
      <c r="B3706" s="25">
        <v>0.55321795</v>
      </c>
    </row>
    <row r="3707">
      <c r="A3707" s="19">
        <v>1.0</v>
      </c>
      <c r="B3707" s="25">
        <v>0.55314404</v>
      </c>
    </row>
    <row r="3708">
      <c r="A3708" s="19">
        <v>1.0</v>
      </c>
      <c r="B3708" s="25">
        <v>0.55303276</v>
      </c>
    </row>
    <row r="3709">
      <c r="A3709" s="19">
        <v>1.0</v>
      </c>
      <c r="B3709" s="25">
        <v>0.55298984</v>
      </c>
    </row>
    <row r="3710">
      <c r="A3710" s="19">
        <v>1.0</v>
      </c>
      <c r="B3710" s="25">
        <v>0.55295366</v>
      </c>
    </row>
    <row r="3711">
      <c r="A3711" s="19">
        <v>1.0</v>
      </c>
      <c r="B3711" s="25">
        <v>0.55294317</v>
      </c>
    </row>
    <row r="3712">
      <c r="A3712" s="19">
        <v>1.0</v>
      </c>
      <c r="B3712" s="25">
        <v>0.55290264</v>
      </c>
    </row>
    <row r="3713">
      <c r="A3713" s="19">
        <v>1.0</v>
      </c>
      <c r="B3713" s="25">
        <v>0.5528426</v>
      </c>
    </row>
    <row r="3714">
      <c r="A3714" s="19">
        <v>1.0</v>
      </c>
      <c r="B3714" s="25">
        <v>0.5527195</v>
      </c>
    </row>
    <row r="3715">
      <c r="A3715" s="19">
        <v>1.0</v>
      </c>
      <c r="B3715" s="25">
        <v>0.5526607</v>
      </c>
    </row>
    <row r="3716">
      <c r="A3716" s="19">
        <v>1.0</v>
      </c>
      <c r="B3716" s="25">
        <v>0.5526564</v>
      </c>
    </row>
    <row r="3717">
      <c r="A3717" s="19">
        <v>1.0</v>
      </c>
      <c r="B3717" s="25">
        <v>0.5525547</v>
      </c>
    </row>
    <row r="3718">
      <c r="A3718" s="19">
        <v>1.0</v>
      </c>
      <c r="B3718" s="25">
        <v>0.5524261</v>
      </c>
    </row>
    <row r="3719">
      <c r="A3719" s="19">
        <v>1.0</v>
      </c>
      <c r="B3719" s="25">
        <v>0.5522621</v>
      </c>
    </row>
    <row r="3720">
      <c r="A3720" s="19">
        <v>1.0</v>
      </c>
      <c r="B3720" s="25">
        <v>0.55222183</v>
      </c>
    </row>
    <row r="3721">
      <c r="A3721" s="19">
        <v>1.0</v>
      </c>
      <c r="B3721" s="25">
        <v>0.5521093</v>
      </c>
    </row>
    <row r="3722">
      <c r="A3722" s="19">
        <v>1.0</v>
      </c>
      <c r="B3722" s="25">
        <v>0.55201644</v>
      </c>
    </row>
    <row r="3723">
      <c r="A3723" s="19">
        <v>1.0</v>
      </c>
      <c r="B3723" s="25">
        <v>0.55193454</v>
      </c>
    </row>
    <row r="3724">
      <c r="A3724" s="19">
        <v>1.0</v>
      </c>
      <c r="B3724" s="25">
        <v>0.55159146</v>
      </c>
    </row>
    <row r="3725">
      <c r="A3725" s="19">
        <v>1.0</v>
      </c>
      <c r="B3725" s="25">
        <v>0.5515716</v>
      </c>
    </row>
    <row r="3726">
      <c r="A3726" s="19">
        <v>1.0</v>
      </c>
      <c r="B3726" s="25">
        <v>0.5515608</v>
      </c>
    </row>
    <row r="3727">
      <c r="A3727" s="19">
        <v>1.0</v>
      </c>
      <c r="B3727" s="25">
        <v>0.55149025</v>
      </c>
    </row>
    <row r="3728">
      <c r="A3728" s="19">
        <v>1.0</v>
      </c>
      <c r="B3728" s="25">
        <v>0.5509899</v>
      </c>
    </row>
    <row r="3729">
      <c r="A3729" s="19">
        <v>1.0</v>
      </c>
      <c r="B3729" s="25">
        <v>0.5506527</v>
      </c>
    </row>
    <row r="3730">
      <c r="A3730" s="19">
        <v>1.0</v>
      </c>
      <c r="B3730" s="25">
        <v>0.5503553</v>
      </c>
    </row>
    <row r="3731">
      <c r="A3731" s="19">
        <v>1.0</v>
      </c>
      <c r="B3731" s="25">
        <v>0.55007803</v>
      </c>
    </row>
    <row r="3732">
      <c r="A3732" s="19">
        <v>1.0</v>
      </c>
      <c r="B3732" s="25">
        <v>0.55006963</v>
      </c>
    </row>
    <row r="3733">
      <c r="A3733" s="19">
        <v>1.0</v>
      </c>
      <c r="B3733" s="25">
        <v>0.550065</v>
      </c>
    </row>
    <row r="3734">
      <c r="A3734" s="19">
        <v>1.0</v>
      </c>
      <c r="B3734" s="25">
        <v>0.54996496</v>
      </c>
    </row>
    <row r="3735">
      <c r="A3735" s="19">
        <v>1.0</v>
      </c>
      <c r="B3735" s="25">
        <v>0.54972476</v>
      </c>
    </row>
    <row r="3736">
      <c r="A3736" s="19">
        <v>1.0</v>
      </c>
      <c r="B3736" s="25">
        <v>0.5496979</v>
      </c>
    </row>
    <row r="3737">
      <c r="A3737" s="19">
        <v>1.0</v>
      </c>
      <c r="B3737" s="25">
        <v>0.5494394</v>
      </c>
    </row>
    <row r="3738">
      <c r="A3738" s="19">
        <v>1.0</v>
      </c>
      <c r="B3738" s="25">
        <v>0.5493986</v>
      </c>
    </row>
    <row r="3739">
      <c r="A3739" s="19">
        <v>1.0</v>
      </c>
      <c r="B3739" s="25">
        <v>0.54907644</v>
      </c>
    </row>
    <row r="3740">
      <c r="A3740" s="19">
        <v>1.0</v>
      </c>
      <c r="B3740" s="25">
        <v>0.5489489</v>
      </c>
    </row>
    <row r="3741">
      <c r="A3741" s="19">
        <v>1.0</v>
      </c>
      <c r="B3741" s="25">
        <v>0.54889494</v>
      </c>
    </row>
    <row r="3742">
      <c r="A3742" s="19">
        <v>1.0</v>
      </c>
      <c r="B3742" s="25">
        <v>0.5488495</v>
      </c>
    </row>
    <row r="3743">
      <c r="A3743" s="19">
        <v>1.0</v>
      </c>
      <c r="B3743" s="25">
        <v>0.54864806</v>
      </c>
    </row>
    <row r="3744">
      <c r="A3744" s="19">
        <v>1.0</v>
      </c>
      <c r="B3744" s="25">
        <v>0.54753137</v>
      </c>
    </row>
    <row r="3745">
      <c r="A3745" s="19">
        <v>1.0</v>
      </c>
      <c r="B3745" s="25">
        <v>0.54752004</v>
      </c>
    </row>
    <row r="3746">
      <c r="A3746" s="19">
        <v>1.0</v>
      </c>
      <c r="B3746" s="25">
        <v>0.5470531</v>
      </c>
    </row>
    <row r="3747">
      <c r="A3747" s="19">
        <v>1.0</v>
      </c>
      <c r="B3747" s="25">
        <v>0.5467474</v>
      </c>
    </row>
    <row r="3748">
      <c r="A3748" s="19">
        <v>1.0</v>
      </c>
      <c r="B3748" s="25">
        <v>0.54674053</v>
      </c>
    </row>
    <row r="3749">
      <c r="A3749" s="19">
        <v>1.0</v>
      </c>
      <c r="B3749" s="25">
        <v>0.5463565</v>
      </c>
    </row>
    <row r="3750">
      <c r="A3750" s="19">
        <v>1.0</v>
      </c>
      <c r="B3750" s="25">
        <v>0.5462364</v>
      </c>
    </row>
    <row r="3751">
      <c r="A3751" s="19">
        <v>1.0</v>
      </c>
      <c r="B3751" s="25">
        <v>0.5461588</v>
      </c>
    </row>
    <row r="3752">
      <c r="A3752" s="19">
        <v>1.0</v>
      </c>
      <c r="B3752" s="25">
        <v>0.5461322</v>
      </c>
    </row>
    <row r="3753">
      <c r="A3753" s="19">
        <v>1.0</v>
      </c>
      <c r="B3753" s="25">
        <v>0.5457471</v>
      </c>
    </row>
    <row r="3754">
      <c r="A3754" s="19">
        <v>1.0</v>
      </c>
      <c r="B3754" s="25">
        <v>0.545533</v>
      </c>
    </row>
    <row r="3755">
      <c r="A3755" s="19">
        <v>1.0</v>
      </c>
      <c r="B3755" s="25">
        <v>0.54552937</v>
      </c>
    </row>
    <row r="3756">
      <c r="A3756" s="19">
        <v>1.0</v>
      </c>
      <c r="B3756" s="25">
        <v>0.545317</v>
      </c>
    </row>
    <row r="3757">
      <c r="A3757" s="19">
        <v>1.0</v>
      </c>
      <c r="B3757" s="25">
        <v>0.5450946</v>
      </c>
    </row>
    <row r="3758">
      <c r="A3758" s="19">
        <v>1.0</v>
      </c>
      <c r="B3758" s="25">
        <v>0.5448582</v>
      </c>
    </row>
    <row r="3759">
      <c r="A3759" s="19">
        <v>1.0</v>
      </c>
      <c r="B3759" s="25">
        <v>0.54481333</v>
      </c>
    </row>
    <row r="3760">
      <c r="A3760" s="19">
        <v>1.0</v>
      </c>
      <c r="B3760" s="25">
        <v>0.5446554</v>
      </c>
    </row>
    <row r="3761">
      <c r="A3761" s="19">
        <v>1.0</v>
      </c>
      <c r="B3761" s="25">
        <v>0.54436576</v>
      </c>
    </row>
    <row r="3762">
      <c r="A3762" s="19">
        <v>1.0</v>
      </c>
      <c r="B3762" s="25">
        <v>0.5441861</v>
      </c>
    </row>
    <row r="3763">
      <c r="A3763" s="19">
        <v>1.0</v>
      </c>
      <c r="B3763" s="25">
        <v>0.54413104</v>
      </c>
    </row>
    <row r="3764">
      <c r="A3764" s="19">
        <v>1.0</v>
      </c>
      <c r="B3764" s="25">
        <v>0.543545</v>
      </c>
    </row>
    <row r="3765">
      <c r="A3765" s="19">
        <v>1.0</v>
      </c>
      <c r="B3765" s="25">
        <v>0.54333144</v>
      </c>
    </row>
    <row r="3766">
      <c r="A3766" s="19">
        <v>1.0</v>
      </c>
      <c r="B3766" s="25">
        <v>0.54330575</v>
      </c>
    </row>
    <row r="3767">
      <c r="A3767" s="19">
        <v>1.0</v>
      </c>
      <c r="B3767" s="25">
        <v>0.54323846</v>
      </c>
    </row>
    <row r="3768">
      <c r="A3768" s="19">
        <v>1.0</v>
      </c>
      <c r="B3768" s="25">
        <v>0.54284877</v>
      </c>
    </row>
    <row r="3769">
      <c r="A3769" s="19">
        <v>1.0</v>
      </c>
      <c r="B3769" s="25">
        <v>0.5425484</v>
      </c>
    </row>
    <row r="3770">
      <c r="A3770" s="19">
        <v>1.0</v>
      </c>
      <c r="B3770" s="25">
        <v>0.5421521</v>
      </c>
    </row>
    <row r="3771">
      <c r="A3771" s="19">
        <v>1.0</v>
      </c>
      <c r="B3771" s="25">
        <v>0.54201806</v>
      </c>
    </row>
    <row r="3772">
      <c r="A3772" s="19">
        <v>1.0</v>
      </c>
      <c r="B3772" s="25">
        <v>0.54177785</v>
      </c>
    </row>
    <row r="3773">
      <c r="A3773" s="19">
        <v>1.0</v>
      </c>
      <c r="B3773" s="25">
        <v>0.5415063</v>
      </c>
    </row>
    <row r="3774">
      <c r="A3774" s="19">
        <v>1.0</v>
      </c>
      <c r="B3774" s="25">
        <v>0.5413944</v>
      </c>
    </row>
    <row r="3775">
      <c r="A3775" s="19">
        <v>1.0</v>
      </c>
      <c r="B3775" s="25">
        <v>0.54129374</v>
      </c>
    </row>
    <row r="3776">
      <c r="A3776" s="19">
        <v>1.0</v>
      </c>
      <c r="B3776" s="25">
        <v>0.54046106</v>
      </c>
    </row>
    <row r="3777">
      <c r="A3777" s="19">
        <v>1.0</v>
      </c>
      <c r="B3777" s="25">
        <v>0.5404029</v>
      </c>
    </row>
    <row r="3778">
      <c r="A3778" s="19">
        <v>1.0</v>
      </c>
      <c r="B3778" s="25">
        <v>0.5401827</v>
      </c>
    </row>
    <row r="3779">
      <c r="A3779" s="19">
        <v>1.0</v>
      </c>
      <c r="B3779" s="25">
        <v>0.53928363</v>
      </c>
    </row>
    <row r="3780">
      <c r="A3780" s="19">
        <v>1.0</v>
      </c>
      <c r="B3780" s="25">
        <v>0.5390946</v>
      </c>
    </row>
    <row r="3781">
      <c r="A3781" s="19">
        <v>1.0</v>
      </c>
      <c r="B3781" s="25">
        <v>0.53901124</v>
      </c>
    </row>
    <row r="3782">
      <c r="A3782" s="19">
        <v>1.0</v>
      </c>
      <c r="B3782" s="25">
        <v>0.5389137</v>
      </c>
    </row>
    <row r="3783">
      <c r="A3783" s="19">
        <v>1.0</v>
      </c>
      <c r="B3783" s="25">
        <v>0.53862035</v>
      </c>
    </row>
    <row r="3784">
      <c r="A3784" s="19">
        <v>1.0</v>
      </c>
      <c r="B3784" s="25">
        <v>0.5382195</v>
      </c>
    </row>
    <row r="3785">
      <c r="A3785" s="19">
        <v>1.0</v>
      </c>
      <c r="B3785" s="25">
        <v>0.53806067</v>
      </c>
    </row>
    <row r="3786">
      <c r="A3786" s="19">
        <v>1.0</v>
      </c>
      <c r="B3786" s="25">
        <v>0.53776705</v>
      </c>
    </row>
    <row r="3787">
      <c r="A3787" s="19">
        <v>1.0</v>
      </c>
      <c r="B3787" s="25">
        <v>0.53768855</v>
      </c>
    </row>
    <row r="3788">
      <c r="A3788" s="19">
        <v>1.0</v>
      </c>
      <c r="B3788" s="25">
        <v>0.5376508</v>
      </c>
    </row>
    <row r="3789">
      <c r="A3789" s="19">
        <v>1.0</v>
      </c>
      <c r="B3789" s="25">
        <v>0.53764725</v>
      </c>
    </row>
    <row r="3790">
      <c r="A3790" s="19">
        <v>1.0</v>
      </c>
      <c r="B3790" s="25">
        <v>0.537548</v>
      </c>
    </row>
    <row r="3791">
      <c r="A3791" s="19">
        <v>1.0</v>
      </c>
      <c r="B3791" s="25">
        <v>0.5374016</v>
      </c>
    </row>
    <row r="3792">
      <c r="A3792" s="19">
        <v>1.0</v>
      </c>
      <c r="B3792" s="25">
        <v>0.5373542</v>
      </c>
    </row>
    <row r="3793">
      <c r="A3793" s="19">
        <v>1.0</v>
      </c>
      <c r="B3793" s="25">
        <v>0.5370136</v>
      </c>
    </row>
    <row r="3794">
      <c r="A3794" s="19">
        <v>1.0</v>
      </c>
      <c r="B3794" s="25">
        <v>0.53682745</v>
      </c>
    </row>
    <row r="3795">
      <c r="A3795" s="19">
        <v>1.0</v>
      </c>
      <c r="B3795" s="25">
        <v>0.5366093</v>
      </c>
    </row>
    <row r="3796">
      <c r="A3796" s="19">
        <v>1.0</v>
      </c>
      <c r="B3796" s="25">
        <v>0.5365069</v>
      </c>
    </row>
    <row r="3797">
      <c r="A3797" s="19">
        <v>1.0</v>
      </c>
      <c r="B3797" s="25">
        <v>0.53625786</v>
      </c>
    </row>
    <row r="3798">
      <c r="A3798" s="19">
        <v>1.0</v>
      </c>
      <c r="B3798" s="25">
        <v>0.5361045</v>
      </c>
    </row>
    <row r="3799">
      <c r="A3799" s="19">
        <v>1.0</v>
      </c>
      <c r="B3799" s="25">
        <v>0.53558725</v>
      </c>
    </row>
    <row r="3800">
      <c r="A3800" s="19">
        <v>1.0</v>
      </c>
      <c r="B3800" s="25">
        <v>0.5353597</v>
      </c>
    </row>
    <row r="3801">
      <c r="A3801" s="19">
        <v>1.0</v>
      </c>
      <c r="B3801" s="25">
        <v>0.53532606</v>
      </c>
    </row>
    <row r="3802">
      <c r="A3802" s="19">
        <v>1.0</v>
      </c>
      <c r="B3802" s="25">
        <v>0.53490317</v>
      </c>
    </row>
    <row r="3803">
      <c r="A3803" s="19">
        <v>1.0</v>
      </c>
      <c r="B3803" s="25">
        <v>0.53490317</v>
      </c>
    </row>
    <row r="3804">
      <c r="A3804" s="19">
        <v>1.0</v>
      </c>
      <c r="B3804" s="25">
        <v>0.53490317</v>
      </c>
    </row>
    <row r="3805">
      <c r="A3805" s="19">
        <v>1.0</v>
      </c>
      <c r="B3805" s="25">
        <v>0.53490317</v>
      </c>
    </row>
    <row r="3806">
      <c r="A3806" s="19">
        <v>1.0</v>
      </c>
      <c r="B3806" s="25">
        <v>0.53490317</v>
      </c>
    </row>
    <row r="3807">
      <c r="A3807" s="19">
        <v>1.0</v>
      </c>
      <c r="B3807" s="25">
        <v>0.53490317</v>
      </c>
    </row>
    <row r="3808">
      <c r="A3808" s="19">
        <v>1.0</v>
      </c>
      <c r="B3808" s="25">
        <v>0.53490317</v>
      </c>
    </row>
    <row r="3809">
      <c r="A3809" s="19">
        <v>1.0</v>
      </c>
      <c r="B3809" s="25">
        <v>0.53490317</v>
      </c>
    </row>
    <row r="3810">
      <c r="A3810" s="19">
        <v>1.0</v>
      </c>
      <c r="B3810" s="25">
        <v>0.53490317</v>
      </c>
    </row>
    <row r="3811">
      <c r="A3811" s="19">
        <v>1.0</v>
      </c>
      <c r="B3811" s="25">
        <v>0.53490317</v>
      </c>
    </row>
    <row r="3812">
      <c r="A3812" s="19">
        <v>1.0</v>
      </c>
      <c r="B3812" s="25">
        <v>0.53490317</v>
      </c>
    </row>
    <row r="3813">
      <c r="A3813" s="19">
        <v>1.0</v>
      </c>
      <c r="B3813" s="25">
        <v>0.53490317</v>
      </c>
    </row>
    <row r="3814">
      <c r="A3814" s="19">
        <v>1.0</v>
      </c>
      <c r="B3814" s="25">
        <v>0.53490317</v>
      </c>
    </row>
    <row r="3815">
      <c r="A3815" s="19">
        <v>1.0</v>
      </c>
      <c r="B3815" s="25">
        <v>0.53490317</v>
      </c>
    </row>
    <row r="3816">
      <c r="A3816" s="19">
        <v>1.0</v>
      </c>
      <c r="B3816" s="25">
        <v>0.53490317</v>
      </c>
    </row>
    <row r="3817">
      <c r="A3817" s="19">
        <v>1.0</v>
      </c>
      <c r="B3817" s="25">
        <v>0.53490317</v>
      </c>
    </row>
    <row r="3818">
      <c r="A3818" s="19">
        <v>1.0</v>
      </c>
      <c r="B3818" s="25">
        <v>0.53490317</v>
      </c>
    </row>
    <row r="3819">
      <c r="A3819" s="19">
        <v>1.0</v>
      </c>
      <c r="B3819" s="25">
        <v>0.53490317</v>
      </c>
    </row>
    <row r="3820">
      <c r="A3820" s="19">
        <v>1.0</v>
      </c>
      <c r="B3820" s="25">
        <v>0.53490317</v>
      </c>
    </row>
    <row r="3821">
      <c r="A3821" s="19">
        <v>1.0</v>
      </c>
      <c r="B3821" s="25">
        <v>0.53490317</v>
      </c>
    </row>
    <row r="3822">
      <c r="A3822" s="19">
        <v>1.0</v>
      </c>
      <c r="B3822" s="25">
        <v>0.53490317</v>
      </c>
    </row>
    <row r="3823">
      <c r="A3823" s="19">
        <v>1.0</v>
      </c>
      <c r="B3823" s="25">
        <v>0.53490317</v>
      </c>
    </row>
    <row r="3824">
      <c r="A3824" s="19">
        <v>1.0</v>
      </c>
      <c r="B3824" s="25">
        <v>0.53490317</v>
      </c>
    </row>
    <row r="3825">
      <c r="A3825" s="19">
        <v>1.0</v>
      </c>
      <c r="B3825" s="25">
        <v>0.53490317</v>
      </c>
    </row>
    <row r="3826">
      <c r="A3826" s="19">
        <v>1.0</v>
      </c>
      <c r="B3826" s="25">
        <v>0.53490317</v>
      </c>
    </row>
    <row r="3827">
      <c r="A3827" s="19">
        <v>1.0</v>
      </c>
      <c r="B3827" s="25">
        <v>0.53490317</v>
      </c>
    </row>
    <row r="3828">
      <c r="A3828" s="19">
        <v>1.0</v>
      </c>
      <c r="B3828" s="25">
        <v>0.53490317</v>
      </c>
    </row>
    <row r="3829">
      <c r="A3829" s="19">
        <v>1.0</v>
      </c>
      <c r="B3829" s="25">
        <v>0.53490317</v>
      </c>
    </row>
    <row r="3830">
      <c r="A3830" s="19">
        <v>1.0</v>
      </c>
      <c r="B3830" s="25">
        <v>0.53490317</v>
      </c>
    </row>
    <row r="3831">
      <c r="A3831" s="19">
        <v>1.0</v>
      </c>
      <c r="B3831" s="25">
        <v>0.53490317</v>
      </c>
    </row>
    <row r="3832">
      <c r="A3832" s="19">
        <v>1.0</v>
      </c>
      <c r="B3832" s="25">
        <v>0.53490317</v>
      </c>
    </row>
    <row r="3833">
      <c r="A3833" s="19">
        <v>1.0</v>
      </c>
      <c r="B3833" s="25">
        <v>0.53490317</v>
      </c>
    </row>
    <row r="3834">
      <c r="A3834" s="19">
        <v>1.0</v>
      </c>
      <c r="B3834" s="25">
        <v>0.53490317</v>
      </c>
    </row>
    <row r="3835">
      <c r="A3835" s="19">
        <v>1.0</v>
      </c>
      <c r="B3835" s="25">
        <v>0.53490317</v>
      </c>
    </row>
    <row r="3836">
      <c r="A3836" s="19">
        <v>1.0</v>
      </c>
      <c r="B3836" s="25">
        <v>0.53490317</v>
      </c>
    </row>
    <row r="3837">
      <c r="A3837" s="19">
        <v>1.0</v>
      </c>
      <c r="B3837" s="25">
        <v>0.53490317</v>
      </c>
    </row>
    <row r="3838">
      <c r="A3838" s="19">
        <v>1.0</v>
      </c>
      <c r="B3838" s="25">
        <v>0.53490317</v>
      </c>
    </row>
    <row r="3839">
      <c r="A3839" s="19">
        <v>1.0</v>
      </c>
      <c r="B3839" s="25">
        <v>0.53490317</v>
      </c>
    </row>
    <row r="3840">
      <c r="A3840" s="19">
        <v>1.0</v>
      </c>
      <c r="B3840" s="25">
        <v>0.53490317</v>
      </c>
    </row>
    <row r="3841">
      <c r="A3841" s="19">
        <v>1.0</v>
      </c>
      <c r="B3841" s="25">
        <v>0.53490317</v>
      </c>
    </row>
    <row r="3842">
      <c r="A3842" s="19">
        <v>1.0</v>
      </c>
      <c r="B3842" s="25">
        <v>0.53490317</v>
      </c>
    </row>
    <row r="3843">
      <c r="A3843" s="19">
        <v>1.0</v>
      </c>
      <c r="B3843" s="25">
        <v>0.53490317</v>
      </c>
    </row>
    <row r="3844">
      <c r="A3844" s="19">
        <v>1.0</v>
      </c>
      <c r="B3844" s="25">
        <v>0.53490317</v>
      </c>
    </row>
    <row r="3845">
      <c r="A3845" s="19">
        <v>1.0</v>
      </c>
      <c r="B3845" s="25">
        <v>0.53490317</v>
      </c>
    </row>
    <row r="3846">
      <c r="A3846" s="19">
        <v>1.0</v>
      </c>
      <c r="B3846" s="25">
        <v>0.53490317</v>
      </c>
    </row>
    <row r="3847">
      <c r="A3847" s="19">
        <v>1.0</v>
      </c>
      <c r="B3847" s="25">
        <v>0.53490317</v>
      </c>
    </row>
    <row r="3848">
      <c r="A3848" s="19">
        <v>1.0</v>
      </c>
      <c r="B3848" s="25">
        <v>0.53490317</v>
      </c>
    </row>
    <row r="3849">
      <c r="A3849" s="19">
        <v>1.0</v>
      </c>
      <c r="B3849" s="25">
        <v>0.53490317</v>
      </c>
    </row>
    <row r="3850">
      <c r="A3850" s="19">
        <v>1.0</v>
      </c>
      <c r="B3850" s="25">
        <v>0.53490317</v>
      </c>
    </row>
    <row r="3851">
      <c r="A3851" s="19">
        <v>1.0</v>
      </c>
      <c r="B3851" s="25">
        <v>0.53490317</v>
      </c>
    </row>
    <row r="3852">
      <c r="A3852" s="19">
        <v>1.0</v>
      </c>
      <c r="B3852" s="25">
        <v>0.53490317</v>
      </c>
    </row>
    <row r="3853">
      <c r="A3853" s="19">
        <v>1.0</v>
      </c>
      <c r="B3853" s="25">
        <v>0.53490317</v>
      </c>
    </row>
    <row r="3854">
      <c r="A3854" s="19">
        <v>1.0</v>
      </c>
      <c r="B3854" s="25">
        <v>0.53490317</v>
      </c>
    </row>
    <row r="3855">
      <c r="A3855" s="19">
        <v>1.0</v>
      </c>
      <c r="B3855" s="25">
        <v>0.53490317</v>
      </c>
    </row>
    <row r="3856">
      <c r="A3856" s="19">
        <v>1.0</v>
      </c>
      <c r="B3856" s="25">
        <v>0.53490317</v>
      </c>
    </row>
    <row r="3857">
      <c r="A3857" s="19">
        <v>1.0</v>
      </c>
      <c r="B3857" s="25">
        <v>0.53490317</v>
      </c>
    </row>
    <row r="3858">
      <c r="A3858" s="19">
        <v>1.0</v>
      </c>
      <c r="B3858" s="25">
        <v>0.53490317</v>
      </c>
    </row>
    <row r="3859">
      <c r="A3859" s="19">
        <v>1.0</v>
      </c>
      <c r="B3859" s="25">
        <v>0.53490317</v>
      </c>
    </row>
    <row r="3860">
      <c r="A3860" s="19">
        <v>1.0</v>
      </c>
      <c r="B3860" s="25">
        <v>0.53490317</v>
      </c>
    </row>
    <row r="3861">
      <c r="A3861" s="19">
        <v>1.0</v>
      </c>
      <c r="B3861" s="25">
        <v>0.53490317</v>
      </c>
    </row>
    <row r="3862">
      <c r="A3862" s="19">
        <v>1.0</v>
      </c>
      <c r="B3862" s="25">
        <v>0.53490317</v>
      </c>
    </row>
    <row r="3863">
      <c r="A3863" s="19">
        <v>1.0</v>
      </c>
      <c r="B3863" s="25">
        <v>0.53490317</v>
      </c>
    </row>
    <row r="3864">
      <c r="A3864" s="19">
        <v>1.0</v>
      </c>
      <c r="B3864" s="25">
        <v>0.53490317</v>
      </c>
    </row>
    <row r="3865">
      <c r="A3865" s="19">
        <v>1.0</v>
      </c>
      <c r="B3865" s="25">
        <v>0.53490317</v>
      </c>
    </row>
    <row r="3866">
      <c r="A3866" s="19">
        <v>1.0</v>
      </c>
      <c r="B3866" s="25">
        <v>0.53490317</v>
      </c>
    </row>
    <row r="3867">
      <c r="A3867" s="19">
        <v>1.0</v>
      </c>
      <c r="B3867" s="25">
        <v>0.53490317</v>
      </c>
    </row>
    <row r="3868">
      <c r="A3868" s="19">
        <v>1.0</v>
      </c>
      <c r="B3868" s="25">
        <v>0.53490317</v>
      </c>
    </row>
    <row r="3869">
      <c r="A3869" s="19">
        <v>1.0</v>
      </c>
      <c r="B3869" s="25">
        <v>0.53490317</v>
      </c>
    </row>
    <row r="3870">
      <c r="A3870" s="19">
        <v>1.0</v>
      </c>
      <c r="B3870" s="25">
        <v>0.53490317</v>
      </c>
    </row>
    <row r="3871">
      <c r="A3871" s="19">
        <v>1.0</v>
      </c>
      <c r="B3871" s="25">
        <v>0.53490317</v>
      </c>
    </row>
    <row r="3872">
      <c r="A3872" s="19">
        <v>1.0</v>
      </c>
      <c r="B3872" s="25">
        <v>0.53490317</v>
      </c>
    </row>
    <row r="3873">
      <c r="A3873" s="19">
        <v>1.0</v>
      </c>
      <c r="B3873" s="25">
        <v>0.53490317</v>
      </c>
    </row>
    <row r="3874">
      <c r="A3874" s="19">
        <v>1.0</v>
      </c>
      <c r="B3874" s="25">
        <v>0.53490317</v>
      </c>
    </row>
    <row r="3875">
      <c r="A3875" s="19">
        <v>1.0</v>
      </c>
      <c r="B3875" s="25">
        <v>0.53490317</v>
      </c>
    </row>
    <row r="3876">
      <c r="A3876" s="19">
        <v>1.0</v>
      </c>
      <c r="B3876" s="25">
        <v>0.53490317</v>
      </c>
    </row>
    <row r="3877">
      <c r="A3877" s="19">
        <v>1.0</v>
      </c>
      <c r="B3877" s="25">
        <v>0.53490317</v>
      </c>
    </row>
    <row r="3878">
      <c r="A3878" s="19">
        <v>1.0</v>
      </c>
      <c r="B3878" s="25">
        <v>0.53490317</v>
      </c>
    </row>
    <row r="3879">
      <c r="A3879" s="19">
        <v>1.0</v>
      </c>
      <c r="B3879" s="25">
        <v>0.53490317</v>
      </c>
    </row>
    <row r="3880">
      <c r="A3880" s="19">
        <v>1.0</v>
      </c>
      <c r="B3880" s="25">
        <v>0.53490317</v>
      </c>
    </row>
    <row r="3881">
      <c r="A3881" s="19">
        <v>1.0</v>
      </c>
      <c r="B3881" s="25">
        <v>0.53490317</v>
      </c>
    </row>
    <row r="3882">
      <c r="A3882" s="19">
        <v>1.0</v>
      </c>
      <c r="B3882" s="25">
        <v>0.53490317</v>
      </c>
    </row>
    <row r="3883">
      <c r="A3883" s="19">
        <v>1.0</v>
      </c>
      <c r="B3883" s="25">
        <v>0.53490317</v>
      </c>
    </row>
    <row r="3884">
      <c r="A3884" s="19">
        <v>1.0</v>
      </c>
      <c r="B3884" s="25">
        <v>0.53490317</v>
      </c>
    </row>
    <row r="3885">
      <c r="A3885" s="19">
        <v>1.0</v>
      </c>
      <c r="B3885" s="25">
        <v>0.53490317</v>
      </c>
    </row>
    <row r="3886">
      <c r="A3886" s="19">
        <v>1.0</v>
      </c>
      <c r="B3886" s="25">
        <v>0.53490317</v>
      </c>
    </row>
    <row r="3887">
      <c r="A3887" s="19">
        <v>1.0</v>
      </c>
      <c r="B3887" s="25">
        <v>0.53490317</v>
      </c>
    </row>
    <row r="3888">
      <c r="A3888" s="19">
        <v>1.0</v>
      </c>
      <c r="B3888" s="25">
        <v>0.53490317</v>
      </c>
    </row>
    <row r="3889">
      <c r="A3889" s="19">
        <v>1.0</v>
      </c>
      <c r="B3889" s="25">
        <v>0.53490317</v>
      </c>
    </row>
    <row r="3890">
      <c r="A3890" s="19">
        <v>1.0</v>
      </c>
      <c r="B3890" s="25">
        <v>0.53490317</v>
      </c>
    </row>
    <row r="3891">
      <c r="A3891" s="19">
        <v>1.0</v>
      </c>
      <c r="B3891" s="25">
        <v>0.53490317</v>
      </c>
    </row>
    <row r="3892">
      <c r="A3892" s="19">
        <v>1.0</v>
      </c>
      <c r="B3892" s="25">
        <v>0.5348472</v>
      </c>
    </row>
    <row r="3893">
      <c r="A3893" s="19">
        <v>1.0</v>
      </c>
      <c r="B3893" s="25">
        <v>0.53471</v>
      </c>
    </row>
    <row r="3894">
      <c r="A3894" s="19">
        <v>1.0</v>
      </c>
      <c r="B3894" s="25">
        <v>0.5346611</v>
      </c>
    </row>
    <row r="3895">
      <c r="A3895" s="19">
        <v>1.0</v>
      </c>
      <c r="B3895" s="25">
        <v>0.53416955</v>
      </c>
    </row>
    <row r="3896">
      <c r="A3896" s="19">
        <v>1.0</v>
      </c>
      <c r="B3896" s="25">
        <v>0.53415483</v>
      </c>
    </row>
    <row r="3897">
      <c r="A3897" s="19">
        <v>1.0</v>
      </c>
      <c r="B3897" s="25">
        <v>0.5341042</v>
      </c>
    </row>
    <row r="3898">
      <c r="A3898" s="19">
        <v>1.0</v>
      </c>
      <c r="B3898" s="25">
        <v>0.53350157</v>
      </c>
    </row>
    <row r="3899">
      <c r="A3899" s="19">
        <v>1.0</v>
      </c>
      <c r="B3899" s="25">
        <v>0.5332842</v>
      </c>
    </row>
    <row r="3900">
      <c r="A3900" s="19">
        <v>1.0</v>
      </c>
      <c r="B3900" s="25">
        <v>0.5331766</v>
      </c>
    </row>
    <row r="3901">
      <c r="A3901" s="19">
        <v>1.0</v>
      </c>
      <c r="B3901" s="25">
        <v>0.53281623</v>
      </c>
    </row>
    <row r="3902">
      <c r="A3902" s="19">
        <v>1.0</v>
      </c>
      <c r="B3902" s="25">
        <v>0.5324769</v>
      </c>
    </row>
    <row r="3903">
      <c r="A3903" s="19">
        <v>1.0</v>
      </c>
      <c r="B3903" s="25">
        <v>0.53239423</v>
      </c>
    </row>
    <row r="3904">
      <c r="A3904" s="19">
        <v>1.0</v>
      </c>
      <c r="B3904" s="25">
        <v>0.5323851</v>
      </c>
    </row>
    <row r="3905">
      <c r="A3905" s="19">
        <v>1.0</v>
      </c>
      <c r="B3905" s="25">
        <v>0.5322678</v>
      </c>
    </row>
    <row r="3906">
      <c r="A3906" s="19">
        <v>1.0</v>
      </c>
      <c r="B3906" s="25">
        <v>0.5320177</v>
      </c>
    </row>
    <row r="3907">
      <c r="A3907" s="19">
        <v>1.0</v>
      </c>
      <c r="B3907" s="25">
        <v>0.5318674</v>
      </c>
    </row>
    <row r="3908">
      <c r="A3908" s="19">
        <v>1.0</v>
      </c>
      <c r="B3908" s="25">
        <v>0.5309165</v>
      </c>
    </row>
    <row r="3909">
      <c r="A3909" s="19">
        <v>1.0</v>
      </c>
      <c r="B3909" s="25">
        <v>0.53051394</v>
      </c>
    </row>
    <row r="3910">
      <c r="A3910" s="19">
        <v>1.0</v>
      </c>
      <c r="B3910" s="25">
        <v>0.53032327</v>
      </c>
    </row>
    <row r="3911">
      <c r="A3911" s="19">
        <v>1.0</v>
      </c>
      <c r="B3911" s="25">
        <v>0.5299723</v>
      </c>
    </row>
    <row r="3912">
      <c r="A3912" s="19">
        <v>1.0</v>
      </c>
      <c r="B3912" s="25">
        <v>0.52977777</v>
      </c>
    </row>
    <row r="3913">
      <c r="A3913" s="19">
        <v>1.0</v>
      </c>
      <c r="B3913" s="25">
        <v>0.52966833</v>
      </c>
    </row>
    <row r="3914">
      <c r="A3914" s="19">
        <v>1.0</v>
      </c>
      <c r="B3914" s="25">
        <v>0.52956754</v>
      </c>
    </row>
    <row r="3915">
      <c r="A3915" s="19">
        <v>1.0</v>
      </c>
      <c r="B3915" s="25">
        <v>0.52956086</v>
      </c>
    </row>
    <row r="3916">
      <c r="A3916" s="19">
        <v>1.0</v>
      </c>
      <c r="B3916" s="25">
        <v>0.5292669</v>
      </c>
    </row>
    <row r="3917">
      <c r="A3917" s="19">
        <v>1.0</v>
      </c>
      <c r="B3917" s="25">
        <v>0.5289017</v>
      </c>
    </row>
    <row r="3918">
      <c r="A3918" s="19">
        <v>1.0</v>
      </c>
      <c r="B3918" s="25">
        <v>0.52888316</v>
      </c>
    </row>
    <row r="3919">
      <c r="A3919" s="19">
        <v>1.0</v>
      </c>
      <c r="B3919" s="25">
        <v>0.528688</v>
      </c>
    </row>
    <row r="3920">
      <c r="A3920" s="19">
        <v>1.0</v>
      </c>
      <c r="B3920" s="25">
        <v>0.52840936</v>
      </c>
    </row>
    <row r="3921">
      <c r="A3921" s="19">
        <v>1.0</v>
      </c>
      <c r="B3921" s="25">
        <v>0.5282806</v>
      </c>
    </row>
    <row r="3922">
      <c r="A3922" s="19">
        <v>1.0</v>
      </c>
      <c r="B3922" s="25">
        <v>0.5277943</v>
      </c>
    </row>
    <row r="3923">
      <c r="A3923" s="19">
        <v>1.0</v>
      </c>
      <c r="B3923" s="25">
        <v>0.5276087</v>
      </c>
    </row>
    <row r="3924">
      <c r="A3924" s="19">
        <v>1.0</v>
      </c>
      <c r="B3924" s="25">
        <v>0.527482</v>
      </c>
    </row>
    <row r="3925">
      <c r="A3925" s="19">
        <v>1.0</v>
      </c>
      <c r="B3925" s="25">
        <v>0.5270825</v>
      </c>
    </row>
    <row r="3926">
      <c r="A3926" s="19">
        <v>1.0</v>
      </c>
      <c r="B3926" s="25">
        <v>0.5269024</v>
      </c>
    </row>
    <row r="3927">
      <c r="A3927" s="19">
        <v>1.0</v>
      </c>
      <c r="B3927" s="25">
        <v>0.526772</v>
      </c>
    </row>
    <row r="3928">
      <c r="A3928" s="19">
        <v>1.0</v>
      </c>
      <c r="B3928" s="25">
        <v>0.5267438</v>
      </c>
    </row>
    <row r="3929">
      <c r="A3929" s="19">
        <v>1.0</v>
      </c>
      <c r="B3929" s="25">
        <v>0.5266511</v>
      </c>
    </row>
    <row r="3930">
      <c r="A3930" s="19">
        <v>1.0</v>
      </c>
      <c r="B3930" s="25">
        <v>0.5264817</v>
      </c>
    </row>
    <row r="3931">
      <c r="A3931" s="19">
        <v>1.0</v>
      </c>
      <c r="B3931" s="25">
        <v>0.52647376</v>
      </c>
    </row>
    <row r="3932">
      <c r="A3932" s="19">
        <v>1.0</v>
      </c>
      <c r="B3932" s="25">
        <v>0.5259836</v>
      </c>
    </row>
    <row r="3933">
      <c r="A3933" s="19">
        <v>1.0</v>
      </c>
      <c r="B3933" s="25">
        <v>0.525959</v>
      </c>
    </row>
    <row r="3934">
      <c r="A3934" s="19">
        <v>1.0</v>
      </c>
      <c r="B3934" s="25">
        <v>0.5259366</v>
      </c>
    </row>
    <row r="3935">
      <c r="A3935" s="19">
        <v>1.0</v>
      </c>
      <c r="B3935" s="25">
        <v>0.5257436</v>
      </c>
    </row>
    <row r="3936">
      <c r="A3936" s="19">
        <v>1.0</v>
      </c>
      <c r="B3936" s="25">
        <v>0.5256631</v>
      </c>
    </row>
    <row r="3937">
      <c r="A3937" s="19">
        <v>1.0</v>
      </c>
      <c r="B3937" s="25">
        <v>0.5255431</v>
      </c>
    </row>
    <row r="3938">
      <c r="A3938" s="19">
        <v>1.0</v>
      </c>
      <c r="B3938" s="25">
        <v>0.52550924</v>
      </c>
    </row>
    <row r="3939">
      <c r="A3939" s="19">
        <v>1.0</v>
      </c>
      <c r="B3939" s="25">
        <v>0.52502817</v>
      </c>
    </row>
    <row r="3940">
      <c r="A3940" s="19">
        <v>1.0</v>
      </c>
      <c r="B3940" s="25">
        <v>0.52488667</v>
      </c>
    </row>
    <row r="3941">
      <c r="A3941" s="19">
        <v>1.0</v>
      </c>
      <c r="B3941" s="25">
        <v>0.5248246</v>
      </c>
    </row>
    <row r="3942">
      <c r="A3942" s="19">
        <v>1.0</v>
      </c>
      <c r="B3942" s="25">
        <v>0.52482206</v>
      </c>
    </row>
    <row r="3943">
      <c r="A3943" s="19">
        <v>1.0</v>
      </c>
      <c r="B3943" s="25">
        <v>0.52463275</v>
      </c>
    </row>
    <row r="3944">
      <c r="A3944" s="19">
        <v>1.0</v>
      </c>
      <c r="B3944" s="25">
        <v>0.5245396</v>
      </c>
    </row>
    <row r="3945">
      <c r="A3945" s="19">
        <v>1.0</v>
      </c>
      <c r="B3945" s="25">
        <v>0.52445656</v>
      </c>
    </row>
    <row r="3946">
      <c r="A3946" s="19">
        <v>1.0</v>
      </c>
      <c r="B3946" s="25">
        <v>0.5244162</v>
      </c>
    </row>
    <row r="3947">
      <c r="A3947" s="19">
        <v>1.0</v>
      </c>
      <c r="B3947" s="25">
        <v>0.52421933</v>
      </c>
    </row>
    <row r="3948">
      <c r="A3948" s="19">
        <v>1.0</v>
      </c>
      <c r="B3948" s="25">
        <v>0.5238209</v>
      </c>
    </row>
    <row r="3949">
      <c r="A3949" s="19">
        <v>1.0</v>
      </c>
      <c r="B3949" s="25">
        <v>0.5237849</v>
      </c>
    </row>
    <row r="3950">
      <c r="A3950" s="19">
        <v>1.0</v>
      </c>
      <c r="B3950" s="25">
        <v>0.523024</v>
      </c>
    </row>
    <row r="3951">
      <c r="A3951" s="19">
        <v>1.0</v>
      </c>
      <c r="B3951" s="25">
        <v>0.5228931</v>
      </c>
    </row>
    <row r="3952">
      <c r="A3952" s="19">
        <v>1.0</v>
      </c>
      <c r="B3952" s="25">
        <v>0.52287775</v>
      </c>
    </row>
    <row r="3953">
      <c r="A3953" s="19">
        <v>1.0</v>
      </c>
      <c r="B3953" s="25">
        <v>0.5227276</v>
      </c>
    </row>
    <row r="3954">
      <c r="A3954" s="19">
        <v>1.0</v>
      </c>
      <c r="B3954" s="25">
        <v>0.52240276</v>
      </c>
    </row>
    <row r="3955">
      <c r="A3955" s="19">
        <v>1.0</v>
      </c>
      <c r="B3955" s="25">
        <v>0.522099</v>
      </c>
    </row>
    <row r="3956">
      <c r="A3956" s="19">
        <v>1.0</v>
      </c>
      <c r="B3956" s="25">
        <v>0.5219569</v>
      </c>
    </row>
    <row r="3957">
      <c r="A3957" s="19">
        <v>1.0</v>
      </c>
      <c r="B3957" s="25">
        <v>0.5218249</v>
      </c>
    </row>
    <row r="3958">
      <c r="A3958" s="19">
        <v>1.0</v>
      </c>
      <c r="B3958" s="25">
        <v>0.5216198</v>
      </c>
    </row>
    <row r="3959">
      <c r="A3959" s="19">
        <v>1.0</v>
      </c>
      <c r="B3959" s="25">
        <v>0.5213928</v>
      </c>
    </row>
    <row r="3960">
      <c r="A3960" s="19">
        <v>1.0</v>
      </c>
      <c r="B3960" s="25">
        <v>0.5211797</v>
      </c>
    </row>
    <row r="3961">
      <c r="A3961" s="19">
        <v>1.0</v>
      </c>
      <c r="B3961" s="25">
        <v>0.52059543</v>
      </c>
    </row>
    <row r="3962">
      <c r="A3962" s="19">
        <v>1.0</v>
      </c>
      <c r="B3962" s="25">
        <v>0.5202191</v>
      </c>
    </row>
    <row r="3963">
      <c r="A3963" s="19">
        <v>1.0</v>
      </c>
      <c r="B3963" s="25">
        <v>0.52005297</v>
      </c>
    </row>
    <row r="3964">
      <c r="A3964" s="19">
        <v>1.0</v>
      </c>
      <c r="B3964" s="25">
        <v>0.5194463</v>
      </c>
    </row>
    <row r="3965">
      <c r="A3965" s="19">
        <v>1.0</v>
      </c>
      <c r="B3965" s="25">
        <v>0.5193557</v>
      </c>
    </row>
    <row r="3966">
      <c r="A3966" s="19">
        <v>1.0</v>
      </c>
      <c r="B3966" s="25">
        <v>0.5193437</v>
      </c>
    </row>
    <row r="3967">
      <c r="A3967" s="19">
        <v>1.0</v>
      </c>
      <c r="B3967" s="25">
        <v>0.51778424</v>
      </c>
    </row>
    <row r="3968">
      <c r="A3968" s="19">
        <v>1.0</v>
      </c>
      <c r="B3968" s="25">
        <v>0.5175829</v>
      </c>
    </row>
    <row r="3969">
      <c r="A3969" s="19">
        <v>1.0</v>
      </c>
      <c r="B3969" s="25">
        <v>0.5175581</v>
      </c>
    </row>
    <row r="3970">
      <c r="A3970" s="19">
        <v>1.0</v>
      </c>
      <c r="B3970" s="25">
        <v>0.51728505</v>
      </c>
    </row>
    <row r="3971">
      <c r="A3971" s="19">
        <v>1.0</v>
      </c>
      <c r="B3971" s="25">
        <v>0.51683146</v>
      </c>
    </row>
    <row r="3972">
      <c r="A3972" s="19">
        <v>1.0</v>
      </c>
      <c r="B3972" s="25">
        <v>0.51658654</v>
      </c>
    </row>
    <row r="3973">
      <c r="A3973" s="19">
        <v>1.0</v>
      </c>
      <c r="B3973" s="25">
        <v>0.51647687</v>
      </c>
    </row>
    <row r="3974">
      <c r="A3974" s="19">
        <v>1.0</v>
      </c>
      <c r="B3974" s="25">
        <v>0.5163165</v>
      </c>
    </row>
    <row r="3975">
      <c r="A3975" s="19">
        <v>1.0</v>
      </c>
      <c r="B3975" s="25">
        <v>0.51626986</v>
      </c>
    </row>
    <row r="3976">
      <c r="A3976" s="19">
        <v>1.0</v>
      </c>
      <c r="B3976" s="25">
        <v>0.5160541</v>
      </c>
    </row>
    <row r="3977">
      <c r="A3977" s="19">
        <v>1.0</v>
      </c>
      <c r="B3977" s="25">
        <v>0.5157807</v>
      </c>
    </row>
    <row r="3978">
      <c r="A3978" s="19">
        <v>1.0</v>
      </c>
      <c r="B3978" s="25">
        <v>0.51569134</v>
      </c>
    </row>
    <row r="3979">
      <c r="A3979" s="19">
        <v>1.0</v>
      </c>
      <c r="B3979" s="25">
        <v>0.5154597</v>
      </c>
    </row>
    <row r="3980">
      <c r="A3980" s="19">
        <v>1.0</v>
      </c>
      <c r="B3980" s="25">
        <v>0.5154597</v>
      </c>
    </row>
    <row r="3981">
      <c r="A3981" s="19">
        <v>1.0</v>
      </c>
      <c r="B3981" s="25">
        <v>0.5154597</v>
      </c>
    </row>
    <row r="3982">
      <c r="A3982" s="19">
        <v>1.0</v>
      </c>
      <c r="B3982" s="25">
        <v>0.5154597</v>
      </c>
    </row>
    <row r="3983">
      <c r="A3983" s="19">
        <v>1.0</v>
      </c>
      <c r="B3983" s="25">
        <v>0.5154597</v>
      </c>
    </row>
    <row r="3984">
      <c r="A3984" s="19">
        <v>1.0</v>
      </c>
      <c r="B3984" s="25">
        <v>0.5154597</v>
      </c>
    </row>
    <row r="3985">
      <c r="A3985" s="19">
        <v>1.0</v>
      </c>
      <c r="B3985" s="25">
        <v>0.5154597</v>
      </c>
    </row>
    <row r="3986">
      <c r="A3986" s="19">
        <v>1.0</v>
      </c>
      <c r="B3986" s="25">
        <v>0.5154597</v>
      </c>
    </row>
    <row r="3987">
      <c r="A3987" s="19">
        <v>1.0</v>
      </c>
      <c r="B3987" s="25">
        <v>0.5154597</v>
      </c>
    </row>
    <row r="3988">
      <c r="A3988" s="19">
        <v>1.0</v>
      </c>
      <c r="B3988" s="25">
        <v>0.5154597</v>
      </c>
    </row>
    <row r="3989">
      <c r="A3989" s="19">
        <v>1.0</v>
      </c>
      <c r="B3989" s="25">
        <v>0.5154597</v>
      </c>
    </row>
    <row r="3990">
      <c r="A3990" s="19">
        <v>1.0</v>
      </c>
      <c r="B3990" s="25">
        <v>0.5154597</v>
      </c>
    </row>
    <row r="3991">
      <c r="A3991" s="19">
        <v>1.0</v>
      </c>
      <c r="B3991" s="25">
        <v>0.5154597</v>
      </c>
    </row>
    <row r="3992">
      <c r="A3992" s="19">
        <v>1.0</v>
      </c>
      <c r="B3992" s="25">
        <v>0.5154597</v>
      </c>
    </row>
    <row r="3993">
      <c r="A3993" s="19">
        <v>1.0</v>
      </c>
      <c r="B3993" s="25">
        <v>0.5154597</v>
      </c>
    </row>
    <row r="3994">
      <c r="A3994" s="19">
        <v>1.0</v>
      </c>
      <c r="B3994" s="25">
        <v>0.5154597</v>
      </c>
    </row>
    <row r="3995">
      <c r="A3995" s="19">
        <v>1.0</v>
      </c>
      <c r="B3995" s="25">
        <v>0.5154597</v>
      </c>
    </row>
    <row r="3996">
      <c r="A3996" s="19">
        <v>1.0</v>
      </c>
      <c r="B3996" s="25">
        <v>0.5154597</v>
      </c>
    </row>
    <row r="3997">
      <c r="A3997" s="19">
        <v>1.0</v>
      </c>
      <c r="B3997" s="25">
        <v>0.5154597</v>
      </c>
    </row>
    <row r="3998">
      <c r="A3998" s="19">
        <v>1.0</v>
      </c>
      <c r="B3998" s="25">
        <v>0.5154597</v>
      </c>
    </row>
    <row r="3999">
      <c r="A3999" s="19">
        <v>1.0</v>
      </c>
      <c r="B3999" s="25">
        <v>0.5154597</v>
      </c>
    </row>
    <row r="4000">
      <c r="A4000" s="19">
        <v>1.0</v>
      </c>
      <c r="B4000" s="25">
        <v>0.5154597</v>
      </c>
    </row>
    <row r="4001">
      <c r="A4001" s="19">
        <v>1.0</v>
      </c>
      <c r="B4001" s="25">
        <v>0.5154597</v>
      </c>
    </row>
    <row r="4002">
      <c r="A4002" s="19">
        <v>1.0</v>
      </c>
      <c r="B4002" s="25">
        <v>0.5154597</v>
      </c>
    </row>
    <row r="4003">
      <c r="A4003" s="19">
        <v>1.0</v>
      </c>
      <c r="B4003" s="25">
        <v>0.5154597</v>
      </c>
    </row>
    <row r="4004">
      <c r="A4004" s="19">
        <v>1.0</v>
      </c>
      <c r="B4004" s="25">
        <v>0.5154597</v>
      </c>
    </row>
    <row r="4005">
      <c r="A4005" s="19">
        <v>1.0</v>
      </c>
      <c r="B4005" s="25">
        <v>0.5154597</v>
      </c>
    </row>
    <row r="4006">
      <c r="A4006" s="19">
        <v>1.0</v>
      </c>
      <c r="B4006" s="25">
        <v>0.5154597</v>
      </c>
    </row>
    <row r="4007">
      <c r="A4007" s="19">
        <v>1.0</v>
      </c>
      <c r="B4007" s="25">
        <v>0.5154597</v>
      </c>
    </row>
    <row r="4008">
      <c r="A4008" s="19">
        <v>1.0</v>
      </c>
      <c r="B4008" s="25">
        <v>0.5154597</v>
      </c>
    </row>
    <row r="4009">
      <c r="A4009" s="19">
        <v>1.0</v>
      </c>
      <c r="B4009" s="25">
        <v>0.5154597</v>
      </c>
    </row>
    <row r="4010">
      <c r="A4010" s="19">
        <v>1.0</v>
      </c>
      <c r="B4010" s="25">
        <v>0.5154597</v>
      </c>
    </row>
    <row r="4011">
      <c r="A4011" s="19">
        <v>1.0</v>
      </c>
      <c r="B4011" s="25">
        <v>0.5154597</v>
      </c>
    </row>
    <row r="4012">
      <c r="A4012" s="19">
        <v>1.0</v>
      </c>
      <c r="B4012" s="25">
        <v>0.5154597</v>
      </c>
    </row>
    <row r="4013">
      <c r="A4013" s="19">
        <v>1.0</v>
      </c>
      <c r="B4013" s="25">
        <v>0.5154597</v>
      </c>
    </row>
    <row r="4014">
      <c r="A4014" s="19">
        <v>1.0</v>
      </c>
      <c r="B4014" s="25">
        <v>0.5154597</v>
      </c>
    </row>
    <row r="4015">
      <c r="A4015" s="19">
        <v>1.0</v>
      </c>
      <c r="B4015" s="25">
        <v>0.5154597</v>
      </c>
    </row>
    <row r="4016">
      <c r="A4016" s="19">
        <v>1.0</v>
      </c>
      <c r="B4016" s="25">
        <v>0.5154597</v>
      </c>
    </row>
    <row r="4017">
      <c r="A4017" s="19">
        <v>1.0</v>
      </c>
      <c r="B4017" s="25">
        <v>0.5154597</v>
      </c>
    </row>
    <row r="4018">
      <c r="A4018" s="19">
        <v>1.0</v>
      </c>
      <c r="B4018" s="25">
        <v>0.5154597</v>
      </c>
    </row>
    <row r="4019">
      <c r="A4019" s="19">
        <v>1.0</v>
      </c>
      <c r="B4019" s="25">
        <v>0.5154597</v>
      </c>
    </row>
    <row r="4020">
      <c r="A4020" s="19">
        <v>1.0</v>
      </c>
      <c r="B4020" s="25">
        <v>0.5154597</v>
      </c>
    </row>
    <row r="4021">
      <c r="A4021" s="19">
        <v>1.0</v>
      </c>
      <c r="B4021" s="25">
        <v>0.5154597</v>
      </c>
    </row>
    <row r="4022">
      <c r="A4022" s="19">
        <v>1.0</v>
      </c>
      <c r="B4022" s="25">
        <v>0.5154597</v>
      </c>
    </row>
    <row r="4023">
      <c r="A4023" s="19">
        <v>1.0</v>
      </c>
      <c r="B4023" s="25">
        <v>0.5154597</v>
      </c>
    </row>
    <row r="4024">
      <c r="A4024" s="19">
        <v>1.0</v>
      </c>
      <c r="B4024" s="25">
        <v>0.5154597</v>
      </c>
    </row>
    <row r="4025">
      <c r="A4025" s="19">
        <v>1.0</v>
      </c>
      <c r="B4025" s="25">
        <v>0.5154597</v>
      </c>
    </row>
    <row r="4026">
      <c r="A4026" s="19">
        <v>1.0</v>
      </c>
      <c r="B4026" s="25">
        <v>0.5154597</v>
      </c>
    </row>
    <row r="4027">
      <c r="A4027" s="19">
        <v>1.0</v>
      </c>
      <c r="B4027" s="25">
        <v>0.5154597</v>
      </c>
    </row>
    <row r="4028">
      <c r="A4028" s="19">
        <v>1.0</v>
      </c>
      <c r="B4028" s="25">
        <v>0.5154597</v>
      </c>
    </row>
    <row r="4029">
      <c r="A4029" s="19">
        <v>1.0</v>
      </c>
      <c r="B4029" s="25">
        <v>0.5154597</v>
      </c>
    </row>
    <row r="4030">
      <c r="A4030" s="19">
        <v>1.0</v>
      </c>
      <c r="B4030" s="25">
        <v>0.5154597</v>
      </c>
    </row>
    <row r="4031">
      <c r="A4031" s="19">
        <v>1.0</v>
      </c>
      <c r="B4031" s="25">
        <v>0.5154597</v>
      </c>
    </row>
    <row r="4032">
      <c r="A4032" s="19">
        <v>1.0</v>
      </c>
      <c r="B4032" s="25">
        <v>0.5154597</v>
      </c>
    </row>
    <row r="4033">
      <c r="A4033" s="19">
        <v>1.0</v>
      </c>
      <c r="B4033" s="25">
        <v>0.5154597</v>
      </c>
    </row>
    <row r="4034">
      <c r="A4034" s="19">
        <v>1.0</v>
      </c>
      <c r="B4034" s="25">
        <v>0.5154597</v>
      </c>
    </row>
    <row r="4035">
      <c r="A4035" s="19">
        <v>1.0</v>
      </c>
      <c r="B4035" s="25">
        <v>0.5154597</v>
      </c>
    </row>
    <row r="4036">
      <c r="A4036" s="19">
        <v>1.0</v>
      </c>
      <c r="B4036" s="25">
        <v>0.5154597</v>
      </c>
    </row>
    <row r="4037">
      <c r="A4037" s="19">
        <v>1.0</v>
      </c>
      <c r="B4037" s="25">
        <v>0.5154597</v>
      </c>
    </row>
    <row r="4038">
      <c r="A4038" s="19">
        <v>1.0</v>
      </c>
      <c r="B4038" s="25">
        <v>0.5154597</v>
      </c>
    </row>
    <row r="4039">
      <c r="A4039" s="19">
        <v>1.0</v>
      </c>
      <c r="B4039" s="25">
        <v>0.5154597</v>
      </c>
    </row>
    <row r="4040">
      <c r="A4040" s="19">
        <v>1.0</v>
      </c>
      <c r="B4040" s="25">
        <v>0.5154597</v>
      </c>
    </row>
    <row r="4041">
      <c r="A4041" s="19">
        <v>1.0</v>
      </c>
      <c r="B4041" s="25">
        <v>0.5154597</v>
      </c>
    </row>
    <row r="4042">
      <c r="A4042" s="19">
        <v>1.0</v>
      </c>
      <c r="B4042" s="25">
        <v>0.5154597</v>
      </c>
    </row>
    <row r="4043">
      <c r="A4043" s="19">
        <v>1.0</v>
      </c>
      <c r="B4043" s="25">
        <v>0.5154597</v>
      </c>
    </row>
    <row r="4044">
      <c r="A4044" s="19">
        <v>1.0</v>
      </c>
      <c r="B4044" s="25">
        <v>0.5154597</v>
      </c>
    </row>
    <row r="4045">
      <c r="A4045" s="19">
        <v>1.0</v>
      </c>
      <c r="B4045" s="25">
        <v>0.5154597</v>
      </c>
    </row>
    <row r="4046">
      <c r="A4046" s="19">
        <v>1.0</v>
      </c>
      <c r="B4046" s="25">
        <v>0.5154597</v>
      </c>
    </row>
    <row r="4047">
      <c r="A4047" s="19">
        <v>1.0</v>
      </c>
      <c r="B4047" s="25">
        <v>0.5154597</v>
      </c>
    </row>
    <row r="4048">
      <c r="A4048" s="19">
        <v>1.0</v>
      </c>
      <c r="B4048" s="25">
        <v>0.5154597</v>
      </c>
    </row>
    <row r="4049">
      <c r="A4049" s="19">
        <v>1.0</v>
      </c>
      <c r="B4049" s="25">
        <v>0.5154597</v>
      </c>
    </row>
    <row r="4050">
      <c r="A4050" s="19">
        <v>1.0</v>
      </c>
      <c r="B4050" s="25">
        <v>0.5154597</v>
      </c>
    </row>
    <row r="4051">
      <c r="A4051" s="19">
        <v>1.0</v>
      </c>
      <c r="B4051" s="25">
        <v>0.5154597</v>
      </c>
    </row>
    <row r="4052">
      <c r="A4052" s="19">
        <v>1.0</v>
      </c>
      <c r="B4052" s="25">
        <v>0.5154597</v>
      </c>
    </row>
    <row r="4053">
      <c r="A4053" s="19">
        <v>1.0</v>
      </c>
      <c r="B4053" s="25">
        <v>0.5154597</v>
      </c>
    </row>
    <row r="4054">
      <c r="A4054" s="19">
        <v>1.0</v>
      </c>
      <c r="B4054" s="25">
        <v>0.5154597</v>
      </c>
    </row>
    <row r="4055">
      <c r="A4055" s="19">
        <v>1.0</v>
      </c>
      <c r="B4055" s="25">
        <v>0.5154597</v>
      </c>
    </row>
    <row r="4056">
      <c r="A4056" s="19">
        <v>1.0</v>
      </c>
      <c r="B4056" s="25">
        <v>0.5154597</v>
      </c>
    </row>
    <row r="4057">
      <c r="A4057" s="19">
        <v>1.0</v>
      </c>
      <c r="B4057" s="25">
        <v>0.5154597</v>
      </c>
    </row>
    <row r="4058">
      <c r="A4058" s="19">
        <v>1.0</v>
      </c>
      <c r="B4058" s="25">
        <v>0.5154597</v>
      </c>
    </row>
    <row r="4059">
      <c r="A4059" s="19">
        <v>1.0</v>
      </c>
      <c r="B4059" s="25">
        <v>0.5154597</v>
      </c>
    </row>
    <row r="4060">
      <c r="A4060" s="19">
        <v>1.0</v>
      </c>
      <c r="B4060" s="25">
        <v>0.5154597</v>
      </c>
    </row>
    <row r="4061">
      <c r="A4061" s="19">
        <v>1.0</v>
      </c>
      <c r="B4061" s="25">
        <v>0.5154597</v>
      </c>
    </row>
    <row r="4062">
      <c r="A4062" s="19">
        <v>1.0</v>
      </c>
      <c r="B4062" s="25">
        <v>0.5154597</v>
      </c>
    </row>
    <row r="4063">
      <c r="A4063" s="19">
        <v>1.0</v>
      </c>
      <c r="B4063" s="25">
        <v>0.5154597</v>
      </c>
    </row>
    <row r="4064">
      <c r="A4064" s="19">
        <v>1.0</v>
      </c>
      <c r="B4064" s="25">
        <v>0.5154597</v>
      </c>
    </row>
    <row r="4065">
      <c r="A4065" s="19">
        <v>1.0</v>
      </c>
      <c r="B4065" s="25">
        <v>0.51534796</v>
      </c>
    </row>
    <row r="4066">
      <c r="A4066" s="19">
        <v>1.0</v>
      </c>
      <c r="B4066" s="25">
        <v>0.51475</v>
      </c>
    </row>
    <row r="4067">
      <c r="A4067" s="19">
        <v>1.0</v>
      </c>
      <c r="B4067" s="25">
        <v>0.5146384</v>
      </c>
    </row>
    <row r="4068">
      <c r="A4068" s="19">
        <v>1.0</v>
      </c>
      <c r="B4068" s="25">
        <v>0.5128148</v>
      </c>
    </row>
    <row r="4069">
      <c r="A4069" s="19">
        <v>1.0</v>
      </c>
      <c r="B4069" s="25">
        <v>0.5124809</v>
      </c>
    </row>
    <row r="4070">
      <c r="A4070" s="19">
        <v>1.0</v>
      </c>
      <c r="B4070" s="25">
        <v>0.51232976</v>
      </c>
    </row>
    <row r="4071">
      <c r="A4071" s="19">
        <v>1.0</v>
      </c>
      <c r="B4071" s="25">
        <v>0.5121795</v>
      </c>
    </row>
    <row r="4072">
      <c r="A4072" s="19">
        <v>1.0</v>
      </c>
      <c r="B4072" s="25">
        <v>0.5119144</v>
      </c>
    </row>
    <row r="4073">
      <c r="A4073" s="19">
        <v>1.0</v>
      </c>
      <c r="B4073" s="25">
        <v>0.51154184</v>
      </c>
    </row>
    <row r="4074">
      <c r="A4074" s="19">
        <v>1.0</v>
      </c>
      <c r="B4074" s="25">
        <v>0.5109861</v>
      </c>
    </row>
    <row r="4075">
      <c r="A4075" s="19">
        <v>1.0</v>
      </c>
      <c r="B4075" s="25">
        <v>0.51079583</v>
      </c>
    </row>
    <row r="4076">
      <c r="A4076" s="19">
        <v>1.0</v>
      </c>
      <c r="B4076" s="25">
        <v>0.510403</v>
      </c>
    </row>
    <row r="4077">
      <c r="A4077" s="19">
        <v>1.0</v>
      </c>
      <c r="B4077" s="25">
        <v>0.51016694</v>
      </c>
    </row>
    <row r="4078">
      <c r="A4078" s="19">
        <v>1.0</v>
      </c>
      <c r="B4078" s="25">
        <v>0.50996256</v>
      </c>
    </row>
    <row r="4079">
      <c r="A4079" s="19">
        <v>1.0</v>
      </c>
      <c r="B4079" s="25">
        <v>0.50992984</v>
      </c>
    </row>
    <row r="4080">
      <c r="A4080" s="19">
        <v>1.0</v>
      </c>
      <c r="B4080" s="25">
        <v>0.5098827</v>
      </c>
    </row>
    <row r="4081">
      <c r="A4081" s="19">
        <v>1.0</v>
      </c>
      <c r="B4081" s="25">
        <v>0.5098217</v>
      </c>
    </row>
    <row r="4082">
      <c r="A4082" s="19">
        <v>1.0</v>
      </c>
      <c r="B4082" s="25">
        <v>0.5097872</v>
      </c>
    </row>
    <row r="4083">
      <c r="A4083" s="19">
        <v>1.0</v>
      </c>
      <c r="B4083" s="25">
        <v>0.5097063</v>
      </c>
    </row>
    <row r="4084">
      <c r="A4084" s="19">
        <v>1.0</v>
      </c>
      <c r="B4084" s="25">
        <v>0.509312</v>
      </c>
    </row>
    <row r="4085">
      <c r="A4085" s="19">
        <v>1.0</v>
      </c>
      <c r="B4085" s="25">
        <v>0.5091777</v>
      </c>
    </row>
    <row r="4086">
      <c r="A4086" s="19">
        <v>1.0</v>
      </c>
      <c r="B4086" s="25">
        <v>0.5091631</v>
      </c>
    </row>
    <row r="4087">
      <c r="A4087" s="19">
        <v>1.0</v>
      </c>
      <c r="B4087" s="25">
        <v>0.50870824</v>
      </c>
    </row>
    <row r="4088">
      <c r="A4088" s="19">
        <v>1.0</v>
      </c>
      <c r="B4088" s="25">
        <v>0.50842047</v>
      </c>
    </row>
    <row r="4089">
      <c r="A4089" s="19">
        <v>1.0</v>
      </c>
      <c r="B4089" s="25">
        <v>0.5078071</v>
      </c>
    </row>
    <row r="4090">
      <c r="A4090" s="19">
        <v>1.0</v>
      </c>
      <c r="B4090" s="25">
        <v>0.5073513</v>
      </c>
    </row>
    <row r="4091">
      <c r="A4091" s="19">
        <v>1.0</v>
      </c>
      <c r="B4091" s="25">
        <v>0.50652355</v>
      </c>
    </row>
    <row r="4092">
      <c r="A4092" s="19">
        <v>1.0</v>
      </c>
      <c r="B4092" s="25">
        <v>0.506297</v>
      </c>
    </row>
    <row r="4093">
      <c r="A4093" s="19">
        <v>1.0</v>
      </c>
      <c r="B4093" s="25">
        <v>0.50619024</v>
      </c>
    </row>
    <row r="4094">
      <c r="A4094" s="19">
        <v>1.0</v>
      </c>
      <c r="B4094" s="25">
        <v>0.50590205</v>
      </c>
    </row>
    <row r="4095">
      <c r="A4095" s="19">
        <v>1.0</v>
      </c>
      <c r="B4095" s="25">
        <v>0.50580823</v>
      </c>
    </row>
    <row r="4096">
      <c r="A4096" s="19">
        <v>1.0</v>
      </c>
      <c r="B4096" s="25">
        <v>0.5055397</v>
      </c>
    </row>
    <row r="4097">
      <c r="A4097" s="19">
        <v>1.0</v>
      </c>
      <c r="B4097" s="25">
        <v>0.5054801</v>
      </c>
    </row>
    <row r="4098">
      <c r="A4098" s="19">
        <v>1.0</v>
      </c>
      <c r="B4098" s="25">
        <v>0.504697</v>
      </c>
    </row>
    <row r="4099">
      <c r="A4099" s="19">
        <v>1.0</v>
      </c>
      <c r="B4099" s="25">
        <v>0.50447655</v>
      </c>
    </row>
    <row r="4100">
      <c r="A4100" s="19">
        <v>1.0</v>
      </c>
      <c r="B4100" s="25">
        <v>0.504308</v>
      </c>
    </row>
    <row r="4101">
      <c r="A4101" s="19">
        <v>1.0</v>
      </c>
      <c r="B4101" s="25">
        <v>0.5042112</v>
      </c>
    </row>
    <row r="4102">
      <c r="A4102" s="19">
        <v>1.0</v>
      </c>
      <c r="B4102" s="25">
        <v>0.5035114</v>
      </c>
    </row>
    <row r="4103">
      <c r="A4103" s="19">
        <v>1.0</v>
      </c>
      <c r="B4103" s="25">
        <v>0.50294274</v>
      </c>
    </row>
    <row r="4104">
      <c r="A4104" s="19">
        <v>1.0</v>
      </c>
      <c r="B4104" s="25">
        <v>0.5025743</v>
      </c>
    </row>
    <row r="4105">
      <c r="A4105" s="19">
        <v>1.0</v>
      </c>
      <c r="B4105" s="25">
        <v>0.5023044</v>
      </c>
    </row>
    <row r="4106">
      <c r="A4106" s="19">
        <v>1.0</v>
      </c>
      <c r="B4106" s="25">
        <v>0.502299</v>
      </c>
    </row>
    <row r="4107">
      <c r="A4107" s="19">
        <v>1.0</v>
      </c>
      <c r="B4107" s="25">
        <v>0.5016531</v>
      </c>
    </row>
    <row r="4108">
      <c r="A4108" s="19">
        <v>1.0</v>
      </c>
      <c r="B4108" s="25">
        <v>0.501538</v>
      </c>
    </row>
    <row r="4109">
      <c r="A4109" s="19">
        <v>1.0</v>
      </c>
      <c r="B4109" s="25">
        <v>0.5014537</v>
      </c>
    </row>
    <row r="4110">
      <c r="A4110" s="19">
        <v>1.0</v>
      </c>
      <c r="B4110" s="25">
        <v>0.50136006</v>
      </c>
    </row>
    <row r="4111">
      <c r="A4111" s="19">
        <v>1.0</v>
      </c>
      <c r="B4111" s="25">
        <v>0.50131637</v>
      </c>
    </row>
    <row r="4112">
      <c r="A4112" s="19">
        <v>1.0</v>
      </c>
      <c r="B4112" s="25">
        <v>0.50122637</v>
      </c>
    </row>
    <row r="4113">
      <c r="A4113" s="19">
        <v>1.0</v>
      </c>
      <c r="B4113" s="25">
        <v>0.5009625</v>
      </c>
    </row>
    <row r="4114">
      <c r="A4114" s="19">
        <v>1.0</v>
      </c>
      <c r="B4114" s="25">
        <v>0.50074947</v>
      </c>
    </row>
    <row r="4115">
      <c r="A4115" s="19">
        <v>1.0</v>
      </c>
      <c r="B4115" s="25">
        <v>0.5006463</v>
      </c>
    </row>
    <row r="4116">
      <c r="A4116" s="19">
        <v>1.0</v>
      </c>
      <c r="B4116" s="25">
        <v>0.50057685</v>
      </c>
    </row>
    <row r="4117">
      <c r="A4117" s="19">
        <v>1.0</v>
      </c>
      <c r="B4117" s="25">
        <v>0.5005727</v>
      </c>
    </row>
    <row r="4118">
      <c r="A4118" s="19">
        <v>1.0</v>
      </c>
      <c r="B4118" s="25">
        <v>0.50032824</v>
      </c>
    </row>
    <row r="4119">
      <c r="A4119" s="19">
        <v>1.0</v>
      </c>
      <c r="B4119" s="25">
        <v>0.49982893</v>
      </c>
    </row>
    <row r="4120">
      <c r="A4120" s="19">
        <v>1.0</v>
      </c>
      <c r="B4120" s="25">
        <v>0.49960458</v>
      </c>
    </row>
    <row r="4121">
      <c r="A4121" s="19">
        <v>1.0</v>
      </c>
      <c r="B4121" s="25">
        <v>0.49951702</v>
      </c>
    </row>
    <row r="4122">
      <c r="A4122" s="19">
        <v>1.0</v>
      </c>
      <c r="B4122" s="25">
        <v>0.49939486</v>
      </c>
    </row>
    <row r="4123">
      <c r="A4123" s="19">
        <v>1.0</v>
      </c>
      <c r="B4123" s="25">
        <v>0.49921256</v>
      </c>
    </row>
    <row r="4124">
      <c r="A4124" s="19">
        <v>1.0</v>
      </c>
      <c r="B4124" s="25">
        <v>0.49909154</v>
      </c>
    </row>
    <row r="4125">
      <c r="A4125" s="19">
        <v>1.0</v>
      </c>
      <c r="B4125" s="25">
        <v>0.4987139</v>
      </c>
    </row>
    <row r="4126">
      <c r="A4126" s="19">
        <v>1.0</v>
      </c>
      <c r="B4126" s="25">
        <v>0.49865216</v>
      </c>
    </row>
    <row r="4127">
      <c r="A4127" s="19">
        <v>1.0</v>
      </c>
      <c r="B4127" s="25">
        <v>0.49848792</v>
      </c>
    </row>
    <row r="4128">
      <c r="A4128" s="19">
        <v>1.0</v>
      </c>
      <c r="B4128" s="25">
        <v>0.4983932</v>
      </c>
    </row>
    <row r="4129">
      <c r="A4129" s="19">
        <v>1.0</v>
      </c>
      <c r="B4129" s="25">
        <v>0.4979221</v>
      </c>
    </row>
    <row r="4130">
      <c r="A4130" s="19">
        <v>1.0</v>
      </c>
      <c r="B4130" s="25">
        <v>0.49765995</v>
      </c>
    </row>
    <row r="4131">
      <c r="A4131" s="19">
        <v>1.0</v>
      </c>
      <c r="B4131" s="25">
        <v>0.4972013</v>
      </c>
    </row>
    <row r="4132">
      <c r="A4132" s="19">
        <v>1.0</v>
      </c>
      <c r="B4132" s="25">
        <v>0.49719757</v>
      </c>
    </row>
    <row r="4133">
      <c r="A4133" s="19">
        <v>1.0</v>
      </c>
      <c r="B4133" s="25">
        <v>0.49655494</v>
      </c>
    </row>
    <row r="4134">
      <c r="A4134" s="19">
        <v>1.0</v>
      </c>
      <c r="B4134" s="25">
        <v>0.4964932</v>
      </c>
    </row>
    <row r="4135">
      <c r="A4135" s="19">
        <v>1.0</v>
      </c>
      <c r="B4135" s="25">
        <v>0.49628824</v>
      </c>
    </row>
    <row r="4136">
      <c r="A4136" s="19">
        <v>1.0</v>
      </c>
      <c r="B4136" s="25">
        <v>0.49612424</v>
      </c>
    </row>
    <row r="4137">
      <c r="A4137" s="19">
        <v>1.0</v>
      </c>
      <c r="B4137" s="25">
        <v>0.49610654</v>
      </c>
    </row>
    <row r="4138">
      <c r="A4138" s="19">
        <v>1.0</v>
      </c>
      <c r="B4138" s="25">
        <v>0.49602222</v>
      </c>
    </row>
    <row r="4139">
      <c r="A4139" s="19">
        <v>1.0</v>
      </c>
      <c r="B4139" s="25">
        <v>0.49562398</v>
      </c>
    </row>
    <row r="4140">
      <c r="A4140" s="19">
        <v>1.0</v>
      </c>
      <c r="B4140" s="25">
        <v>0.49559355</v>
      </c>
    </row>
    <row r="4141">
      <c r="A4141" s="19">
        <v>1.0</v>
      </c>
      <c r="B4141" s="25">
        <v>0.4955588</v>
      </c>
    </row>
    <row r="4142">
      <c r="A4142" s="19">
        <v>1.0</v>
      </c>
      <c r="B4142" s="25">
        <v>0.4954838</v>
      </c>
    </row>
    <row r="4143">
      <c r="A4143" s="19">
        <v>1.0</v>
      </c>
      <c r="B4143" s="25">
        <v>0.49548295</v>
      </c>
    </row>
    <row r="4144">
      <c r="A4144" s="19">
        <v>1.0</v>
      </c>
      <c r="B4144" s="25">
        <v>0.49544436</v>
      </c>
    </row>
    <row r="4145">
      <c r="A4145" s="19">
        <v>1.0</v>
      </c>
      <c r="B4145" s="25">
        <v>0.49541333</v>
      </c>
    </row>
    <row r="4146">
      <c r="A4146" s="19">
        <v>1.0</v>
      </c>
      <c r="B4146" s="25">
        <v>0.4953179</v>
      </c>
    </row>
    <row r="4147">
      <c r="A4147" s="19">
        <v>1.0</v>
      </c>
      <c r="B4147" s="25">
        <v>0.49528238</v>
      </c>
    </row>
    <row r="4148">
      <c r="A4148" s="19">
        <v>1.0</v>
      </c>
      <c r="B4148" s="25">
        <v>0.4952322</v>
      </c>
    </row>
    <row r="4149">
      <c r="A4149" s="19">
        <v>1.0</v>
      </c>
      <c r="B4149" s="25">
        <v>0.49519005</v>
      </c>
    </row>
    <row r="4150">
      <c r="A4150" s="19">
        <v>1.0</v>
      </c>
      <c r="B4150" s="25">
        <v>0.49456057</v>
      </c>
    </row>
    <row r="4151">
      <c r="A4151" s="19">
        <v>1.0</v>
      </c>
      <c r="B4151" s="25">
        <v>0.49427631</v>
      </c>
    </row>
    <row r="4152">
      <c r="A4152" s="19">
        <v>1.0</v>
      </c>
      <c r="B4152" s="25">
        <v>0.49409184</v>
      </c>
    </row>
    <row r="4153">
      <c r="A4153" s="19">
        <v>1.0</v>
      </c>
      <c r="B4153" s="25">
        <v>0.4938797</v>
      </c>
    </row>
    <row r="4154">
      <c r="A4154" s="19">
        <v>1.0</v>
      </c>
      <c r="B4154" s="25">
        <v>0.4936622</v>
      </c>
    </row>
    <row r="4155">
      <c r="A4155" s="19">
        <v>1.0</v>
      </c>
      <c r="B4155" s="25">
        <v>0.4936262</v>
      </c>
    </row>
    <row r="4156">
      <c r="A4156" s="19">
        <v>1.0</v>
      </c>
      <c r="B4156" s="25">
        <v>0.4934772</v>
      </c>
    </row>
    <row r="4157">
      <c r="A4157" s="19">
        <v>1.0</v>
      </c>
      <c r="B4157" s="25">
        <v>0.49345362</v>
      </c>
    </row>
    <row r="4158">
      <c r="A4158" s="19">
        <v>1.0</v>
      </c>
      <c r="B4158" s="25">
        <v>0.49334723</v>
      </c>
    </row>
    <row r="4159">
      <c r="A4159" s="19">
        <v>1.0</v>
      </c>
      <c r="B4159" s="25">
        <v>0.49329436</v>
      </c>
    </row>
    <row r="4160">
      <c r="A4160" s="19">
        <v>1.0</v>
      </c>
      <c r="B4160" s="25">
        <v>0.49303788</v>
      </c>
    </row>
    <row r="4161">
      <c r="A4161" s="19">
        <v>1.0</v>
      </c>
      <c r="B4161" s="25">
        <v>0.49298704</v>
      </c>
    </row>
    <row r="4162">
      <c r="A4162" s="19">
        <v>1.0</v>
      </c>
      <c r="B4162" s="25">
        <v>0.49288294</v>
      </c>
    </row>
    <row r="4163">
      <c r="A4163" s="19">
        <v>1.0</v>
      </c>
      <c r="B4163" s="25">
        <v>0.49286753</v>
      </c>
    </row>
    <row r="4164">
      <c r="A4164" s="19">
        <v>1.0</v>
      </c>
      <c r="B4164" s="25">
        <v>0.49286172</v>
      </c>
    </row>
    <row r="4165">
      <c r="A4165" s="19">
        <v>1.0</v>
      </c>
      <c r="B4165" s="25">
        <v>0.49273756</v>
      </c>
    </row>
    <row r="4166">
      <c r="A4166" s="19">
        <v>1.0</v>
      </c>
      <c r="B4166" s="25">
        <v>0.49261507</v>
      </c>
    </row>
    <row r="4167">
      <c r="A4167" s="19">
        <v>1.0</v>
      </c>
      <c r="B4167" s="25">
        <v>0.4925909</v>
      </c>
    </row>
    <row r="4168">
      <c r="A4168" s="19">
        <v>1.0</v>
      </c>
      <c r="B4168" s="25">
        <v>0.49244443</v>
      </c>
    </row>
    <row r="4169">
      <c r="A4169" s="19">
        <v>1.0</v>
      </c>
      <c r="B4169" s="25">
        <v>0.4923102</v>
      </c>
    </row>
    <row r="4170">
      <c r="A4170" s="19">
        <v>1.0</v>
      </c>
      <c r="B4170" s="25">
        <v>0.4923081</v>
      </c>
    </row>
    <row r="4171">
      <c r="A4171" s="19">
        <v>1.0</v>
      </c>
      <c r="B4171" s="25">
        <v>0.492267</v>
      </c>
    </row>
    <row r="4172">
      <c r="A4172" s="19">
        <v>1.0</v>
      </c>
      <c r="B4172" s="25">
        <v>0.49225366</v>
      </c>
    </row>
    <row r="4173">
      <c r="A4173" s="19">
        <v>1.0</v>
      </c>
      <c r="B4173" s="25">
        <v>0.49209872</v>
      </c>
    </row>
    <row r="4174">
      <c r="A4174" s="19">
        <v>1.0</v>
      </c>
      <c r="B4174" s="25">
        <v>0.4920125</v>
      </c>
    </row>
    <row r="4175">
      <c r="A4175" s="19">
        <v>1.0</v>
      </c>
      <c r="B4175" s="25">
        <v>0.49197695</v>
      </c>
    </row>
    <row r="4176">
      <c r="A4176" s="19">
        <v>1.0</v>
      </c>
      <c r="B4176" s="25">
        <v>0.49189937</v>
      </c>
    </row>
    <row r="4177">
      <c r="A4177" s="19">
        <v>1.0</v>
      </c>
      <c r="B4177" s="25">
        <v>0.49183455</v>
      </c>
    </row>
    <row r="4178">
      <c r="A4178" s="19">
        <v>1.0</v>
      </c>
      <c r="B4178" s="25">
        <v>0.49171698</v>
      </c>
    </row>
    <row r="4179">
      <c r="A4179" s="19">
        <v>1.0</v>
      </c>
      <c r="B4179" s="25">
        <v>0.49171647</v>
      </c>
    </row>
    <row r="4180">
      <c r="A4180" s="19">
        <v>1.0</v>
      </c>
      <c r="B4180" s="25">
        <v>0.49168482</v>
      </c>
    </row>
    <row r="4181">
      <c r="A4181" s="19">
        <v>1.0</v>
      </c>
      <c r="B4181" s="25">
        <v>0.49134657</v>
      </c>
    </row>
    <row r="4182">
      <c r="A4182" s="19">
        <v>1.0</v>
      </c>
      <c r="B4182" s="25">
        <v>0.49134368</v>
      </c>
    </row>
    <row r="4183">
      <c r="A4183" s="19">
        <v>1.0</v>
      </c>
      <c r="B4183" s="25">
        <v>0.49120194</v>
      </c>
    </row>
    <row r="4184">
      <c r="A4184" s="19">
        <v>1.0</v>
      </c>
      <c r="B4184" s="25">
        <v>0.49117646</v>
      </c>
    </row>
    <row r="4185">
      <c r="A4185" s="19">
        <v>1.0</v>
      </c>
      <c r="B4185" s="25">
        <v>0.49111402</v>
      </c>
    </row>
    <row r="4186">
      <c r="A4186" s="19">
        <v>1.0</v>
      </c>
      <c r="B4186" s="25">
        <v>0.49101293</v>
      </c>
    </row>
    <row r="4187">
      <c r="A4187" s="19">
        <v>1.0</v>
      </c>
      <c r="B4187" s="25">
        <v>0.49101177</v>
      </c>
    </row>
    <row r="4188">
      <c r="A4188" s="19">
        <v>1.0</v>
      </c>
      <c r="B4188" s="25">
        <v>0.49092647</v>
      </c>
    </row>
    <row r="4189">
      <c r="A4189" s="19">
        <v>1.0</v>
      </c>
      <c r="B4189" s="25">
        <v>0.49084428</v>
      </c>
    </row>
    <row r="4190">
      <c r="A4190" s="19">
        <v>1.0</v>
      </c>
      <c r="B4190" s="25">
        <v>0.49082446</v>
      </c>
    </row>
    <row r="4191">
      <c r="A4191" s="19">
        <v>1.0</v>
      </c>
      <c r="B4191" s="25">
        <v>0.49080965</v>
      </c>
    </row>
    <row r="4192">
      <c r="A4192" s="19">
        <v>1.0</v>
      </c>
      <c r="B4192" s="25">
        <v>0.490794</v>
      </c>
    </row>
    <row r="4193">
      <c r="A4193" s="19">
        <v>1.0</v>
      </c>
      <c r="B4193" s="25">
        <v>0.49075532</v>
      </c>
    </row>
    <row r="4194">
      <c r="A4194" s="19">
        <v>1.0</v>
      </c>
      <c r="B4194" s="25">
        <v>0.4906501</v>
      </c>
    </row>
    <row r="4195">
      <c r="A4195" s="19">
        <v>1.0</v>
      </c>
      <c r="B4195" s="25">
        <v>0.49051133</v>
      </c>
    </row>
    <row r="4196">
      <c r="A4196" s="19">
        <v>1.0</v>
      </c>
      <c r="B4196" s="25">
        <v>0.49037033</v>
      </c>
    </row>
    <row r="4197">
      <c r="A4197" s="19">
        <v>1.0</v>
      </c>
      <c r="B4197" s="25">
        <v>0.4900988</v>
      </c>
    </row>
    <row r="4198">
      <c r="A4198" s="19">
        <v>1.0</v>
      </c>
      <c r="B4198" s="25">
        <v>0.49009675</v>
      </c>
    </row>
    <row r="4199">
      <c r="A4199" s="19">
        <v>1.0</v>
      </c>
      <c r="B4199" s="25">
        <v>0.4900036</v>
      </c>
    </row>
    <row r="4200">
      <c r="A4200" s="19">
        <v>1.0</v>
      </c>
      <c r="B4200" s="25">
        <v>0.4899918</v>
      </c>
    </row>
    <row r="4201">
      <c r="A4201" s="19">
        <v>1.0</v>
      </c>
      <c r="B4201" s="25">
        <v>0.48988464</v>
      </c>
    </row>
    <row r="4202">
      <c r="A4202" s="19">
        <v>1.0</v>
      </c>
      <c r="B4202" s="25">
        <v>0.48973855</v>
      </c>
    </row>
    <row r="4203">
      <c r="A4203" s="19">
        <v>1.0</v>
      </c>
      <c r="B4203" s="25">
        <v>0.48969042</v>
      </c>
    </row>
    <row r="4204">
      <c r="A4204" s="19">
        <v>1.0</v>
      </c>
      <c r="B4204" s="25">
        <v>0.48953062</v>
      </c>
    </row>
    <row r="4205">
      <c r="A4205" s="19">
        <v>1.0</v>
      </c>
      <c r="B4205" s="25">
        <v>0.4893729</v>
      </c>
    </row>
    <row r="4206">
      <c r="A4206" s="19">
        <v>1.0</v>
      </c>
      <c r="B4206" s="25">
        <v>0.4892867</v>
      </c>
    </row>
    <row r="4207">
      <c r="A4207" s="19">
        <v>1.0</v>
      </c>
      <c r="B4207" s="25">
        <v>0.4892744</v>
      </c>
    </row>
    <row r="4208">
      <c r="A4208" s="19">
        <v>1.0</v>
      </c>
      <c r="B4208" s="25">
        <v>0.48902375</v>
      </c>
    </row>
    <row r="4209">
      <c r="A4209" s="19">
        <v>1.0</v>
      </c>
      <c r="B4209" s="25">
        <v>0.48888603</v>
      </c>
    </row>
    <row r="4210">
      <c r="A4210" s="19">
        <v>1.0</v>
      </c>
      <c r="B4210" s="25">
        <v>0.48876828</v>
      </c>
    </row>
    <row r="4211">
      <c r="A4211" s="19">
        <v>1.0</v>
      </c>
      <c r="B4211" s="25">
        <v>0.4887531</v>
      </c>
    </row>
    <row r="4212">
      <c r="A4212" s="19">
        <v>1.0</v>
      </c>
      <c r="B4212" s="25">
        <v>0.48873606</v>
      </c>
    </row>
    <row r="4213">
      <c r="A4213" s="19">
        <v>1.0</v>
      </c>
      <c r="B4213" s="25">
        <v>0.4883126</v>
      </c>
    </row>
    <row r="4214">
      <c r="A4214" s="19">
        <v>1.0</v>
      </c>
      <c r="B4214" s="25">
        <v>0.48819345</v>
      </c>
    </row>
    <row r="4215">
      <c r="A4215" s="19">
        <v>1.0</v>
      </c>
      <c r="B4215" s="25">
        <v>0.48817518</v>
      </c>
    </row>
    <row r="4216">
      <c r="A4216" s="19">
        <v>1.0</v>
      </c>
      <c r="B4216" s="25">
        <v>0.4881486</v>
      </c>
    </row>
    <row r="4217">
      <c r="A4217" s="19">
        <v>1.0</v>
      </c>
      <c r="B4217" s="25">
        <v>0.48808318</v>
      </c>
    </row>
    <row r="4218">
      <c r="A4218" s="19">
        <v>1.0</v>
      </c>
      <c r="B4218" s="25">
        <v>0.48798302</v>
      </c>
    </row>
    <row r="4219">
      <c r="A4219" s="19">
        <v>1.0</v>
      </c>
      <c r="B4219" s="25">
        <v>0.48795202</v>
      </c>
    </row>
    <row r="4220">
      <c r="A4220" s="19">
        <v>1.0</v>
      </c>
      <c r="B4220" s="25">
        <v>0.4879099</v>
      </c>
    </row>
    <row r="4221">
      <c r="A4221" s="19">
        <v>1.0</v>
      </c>
      <c r="B4221" s="25">
        <v>0.48774868</v>
      </c>
    </row>
    <row r="4222">
      <c r="A4222" s="19">
        <v>1.0</v>
      </c>
      <c r="B4222" s="25">
        <v>0.48756373</v>
      </c>
    </row>
    <row r="4223">
      <c r="A4223" s="19">
        <v>1.0</v>
      </c>
      <c r="B4223" s="25">
        <v>0.4871765</v>
      </c>
    </row>
    <row r="4224">
      <c r="A4224" s="19">
        <v>1.0</v>
      </c>
      <c r="B4224" s="25">
        <v>0.48709175</v>
      </c>
    </row>
    <row r="4225">
      <c r="A4225" s="19">
        <v>1.0</v>
      </c>
      <c r="B4225" s="25">
        <v>0.48708513</v>
      </c>
    </row>
    <row r="4226">
      <c r="A4226" s="19">
        <v>1.0</v>
      </c>
      <c r="B4226" s="25">
        <v>0.4870715</v>
      </c>
    </row>
    <row r="4227">
      <c r="A4227" s="19">
        <v>1.0</v>
      </c>
      <c r="B4227" s="25">
        <v>0.48679042</v>
      </c>
    </row>
    <row r="4228">
      <c r="A4228" s="19">
        <v>1.0</v>
      </c>
      <c r="B4228" s="25">
        <v>0.4867196</v>
      </c>
    </row>
    <row r="4229">
      <c r="A4229" s="19">
        <v>1.0</v>
      </c>
      <c r="B4229" s="25">
        <v>0.48667213</v>
      </c>
    </row>
    <row r="4230">
      <c r="A4230" s="19">
        <v>1.0</v>
      </c>
      <c r="B4230" s="25">
        <v>0.48657346</v>
      </c>
    </row>
    <row r="4231">
      <c r="A4231" s="19">
        <v>1.0</v>
      </c>
      <c r="B4231" s="25">
        <v>0.4865483</v>
      </c>
    </row>
    <row r="4232">
      <c r="A4232" s="19">
        <v>1.0</v>
      </c>
      <c r="B4232" s="25">
        <v>0.4861182</v>
      </c>
    </row>
    <row r="4233">
      <c r="A4233" s="19">
        <v>1.0</v>
      </c>
      <c r="B4233" s="25">
        <v>0.4858481</v>
      </c>
    </row>
    <row r="4234">
      <c r="A4234" s="19">
        <v>1.0</v>
      </c>
      <c r="B4234" s="25">
        <v>0.48580638</v>
      </c>
    </row>
    <row r="4235">
      <c r="A4235" s="19">
        <v>1.0</v>
      </c>
      <c r="B4235" s="25">
        <v>0.4858063</v>
      </c>
    </row>
    <row r="4236">
      <c r="A4236" s="19">
        <v>1.0</v>
      </c>
      <c r="B4236" s="25">
        <v>0.4858026</v>
      </c>
    </row>
    <row r="4237">
      <c r="A4237" s="19">
        <v>1.0</v>
      </c>
      <c r="B4237" s="25">
        <v>0.48566496</v>
      </c>
    </row>
    <row r="4238">
      <c r="A4238" s="19">
        <v>1.0</v>
      </c>
      <c r="B4238" s="25">
        <v>0.48555973</v>
      </c>
    </row>
    <row r="4239">
      <c r="A4239" s="19">
        <v>1.0</v>
      </c>
      <c r="B4239" s="25">
        <v>0.48462555</v>
      </c>
    </row>
    <row r="4240">
      <c r="A4240" s="19">
        <v>1.0</v>
      </c>
      <c r="B4240" s="25">
        <v>0.48460034</v>
      </c>
    </row>
    <row r="4241">
      <c r="A4241" s="19">
        <v>1.0</v>
      </c>
      <c r="B4241" s="25">
        <v>0.48386943</v>
      </c>
    </row>
    <row r="4242">
      <c r="A4242" s="19">
        <v>1.0</v>
      </c>
      <c r="B4242" s="25">
        <v>0.48354247</v>
      </c>
    </row>
    <row r="4243">
      <c r="A4243" s="19">
        <v>1.0</v>
      </c>
      <c r="B4243" s="25">
        <v>0.4835262</v>
      </c>
    </row>
    <row r="4244">
      <c r="A4244" s="19">
        <v>1.0</v>
      </c>
      <c r="B4244" s="25">
        <v>0.48344958</v>
      </c>
    </row>
    <row r="4245">
      <c r="A4245" s="19">
        <v>1.0</v>
      </c>
      <c r="B4245" s="25">
        <v>0.48340744</v>
      </c>
    </row>
    <row r="4246">
      <c r="A4246" s="19">
        <v>1.0</v>
      </c>
      <c r="B4246" s="25">
        <v>0.48295015</v>
      </c>
    </row>
    <row r="4247">
      <c r="A4247" s="19">
        <v>1.0</v>
      </c>
      <c r="B4247" s="25">
        <v>0.48293608</v>
      </c>
    </row>
    <row r="4248">
      <c r="A4248" s="19">
        <v>1.0</v>
      </c>
      <c r="B4248" s="25">
        <v>0.48285457</v>
      </c>
    </row>
    <row r="4249">
      <c r="A4249" s="19">
        <v>1.0</v>
      </c>
      <c r="B4249" s="25">
        <v>0.4823077</v>
      </c>
    </row>
    <row r="4250">
      <c r="A4250" s="19">
        <v>1.0</v>
      </c>
      <c r="B4250" s="25">
        <v>0.4819856</v>
      </c>
    </row>
    <row r="4251">
      <c r="A4251" s="19">
        <v>1.0</v>
      </c>
      <c r="B4251" s="25">
        <v>0.48144284</v>
      </c>
    </row>
    <row r="4252">
      <c r="A4252" s="19">
        <v>1.0</v>
      </c>
      <c r="B4252" s="25">
        <v>0.48131624</v>
      </c>
    </row>
    <row r="4253">
      <c r="A4253" s="19">
        <v>1.0</v>
      </c>
      <c r="B4253" s="25">
        <v>0.4812636</v>
      </c>
    </row>
    <row r="4254">
      <c r="A4254" s="19">
        <v>1.0</v>
      </c>
      <c r="B4254" s="25">
        <v>0.48093984</v>
      </c>
    </row>
    <row r="4255">
      <c r="A4255" s="19">
        <v>1.0</v>
      </c>
      <c r="B4255" s="25">
        <v>0.48090798</v>
      </c>
    </row>
    <row r="4256">
      <c r="A4256" s="19">
        <v>1.0</v>
      </c>
      <c r="B4256" s="25">
        <v>0.48088175</v>
      </c>
    </row>
    <row r="4257">
      <c r="A4257" s="19">
        <v>1.0</v>
      </c>
      <c r="B4257" s="25">
        <v>0.48068377</v>
      </c>
    </row>
    <row r="4258">
      <c r="A4258" s="19">
        <v>1.0</v>
      </c>
      <c r="B4258" s="25">
        <v>0.48039833</v>
      </c>
    </row>
    <row r="4259">
      <c r="A4259" s="19">
        <v>1.0</v>
      </c>
      <c r="B4259" s="25">
        <v>0.48021823</v>
      </c>
    </row>
    <row r="4260">
      <c r="A4260" s="19">
        <v>1.0</v>
      </c>
      <c r="B4260" s="25">
        <v>0.47972494</v>
      </c>
    </row>
    <row r="4261">
      <c r="A4261" s="19">
        <v>1.0</v>
      </c>
      <c r="B4261" s="25">
        <v>0.479421</v>
      </c>
    </row>
    <row r="4262">
      <c r="A4262" s="19">
        <v>1.0</v>
      </c>
      <c r="B4262" s="25">
        <v>0.47893444</v>
      </c>
    </row>
    <row r="4263">
      <c r="A4263" s="19">
        <v>1.0</v>
      </c>
      <c r="B4263" s="25">
        <v>0.47833484</v>
      </c>
    </row>
    <row r="4264">
      <c r="A4264" s="19">
        <v>1.0</v>
      </c>
      <c r="B4264" s="25">
        <v>0.4782067</v>
      </c>
    </row>
    <row r="4265">
      <c r="A4265" s="19">
        <v>1.0</v>
      </c>
      <c r="B4265" s="25">
        <v>0.47817147</v>
      </c>
    </row>
    <row r="4266">
      <c r="A4266" s="19">
        <v>1.0</v>
      </c>
      <c r="B4266" s="25">
        <v>0.47816733</v>
      </c>
    </row>
    <row r="4267">
      <c r="A4267" s="19">
        <v>1.0</v>
      </c>
      <c r="B4267" s="25">
        <v>0.47802746</v>
      </c>
    </row>
    <row r="4268">
      <c r="A4268" s="19">
        <v>1.0</v>
      </c>
      <c r="B4268" s="25">
        <v>0.4779124</v>
      </c>
    </row>
    <row r="4269">
      <c r="A4269" s="19">
        <v>1.0</v>
      </c>
      <c r="B4269" s="25">
        <v>0.4776852</v>
      </c>
    </row>
    <row r="4270">
      <c r="A4270" s="19">
        <v>1.0</v>
      </c>
      <c r="B4270" s="25">
        <v>0.47745672</v>
      </c>
    </row>
    <row r="4271">
      <c r="A4271" s="19">
        <v>1.0</v>
      </c>
      <c r="B4271" s="25">
        <v>0.47744852</v>
      </c>
    </row>
    <row r="4272">
      <c r="A4272" s="19">
        <v>1.0</v>
      </c>
      <c r="B4272" s="25">
        <v>0.47705045</v>
      </c>
    </row>
    <row r="4273">
      <c r="A4273" s="19">
        <v>1.0</v>
      </c>
      <c r="B4273" s="25">
        <v>0.47700167</v>
      </c>
    </row>
    <row r="4274">
      <c r="A4274" s="19">
        <v>1.0</v>
      </c>
      <c r="B4274" s="25">
        <v>0.47676215</v>
      </c>
    </row>
    <row r="4275">
      <c r="A4275" s="19">
        <v>1.0</v>
      </c>
      <c r="B4275" s="25">
        <v>0.47644475</v>
      </c>
    </row>
    <row r="4276">
      <c r="A4276" s="19">
        <v>1.0</v>
      </c>
      <c r="B4276" s="25">
        <v>0.47638795</v>
      </c>
    </row>
    <row r="4277">
      <c r="A4277" s="19">
        <v>1.0</v>
      </c>
      <c r="B4277" s="25">
        <v>0.47631982</v>
      </c>
    </row>
    <row r="4278">
      <c r="A4278" s="19">
        <v>1.0</v>
      </c>
      <c r="B4278" s="25">
        <v>0.47625276</v>
      </c>
    </row>
    <row r="4279">
      <c r="A4279" s="19">
        <v>1.0</v>
      </c>
      <c r="B4279" s="25">
        <v>0.4761976</v>
      </c>
    </row>
    <row r="4280">
      <c r="A4280" s="19">
        <v>1.0</v>
      </c>
      <c r="B4280" s="25">
        <v>0.47545573</v>
      </c>
    </row>
    <row r="4281">
      <c r="A4281" s="19">
        <v>1.0</v>
      </c>
      <c r="B4281" s="25">
        <v>0.47491488</v>
      </c>
    </row>
    <row r="4282">
      <c r="A4282" s="19">
        <v>1.0</v>
      </c>
      <c r="B4282" s="25">
        <v>0.474571</v>
      </c>
    </row>
    <row r="4283">
      <c r="A4283" s="19">
        <v>1.0</v>
      </c>
      <c r="B4283" s="25">
        <v>0.47442827</v>
      </c>
    </row>
    <row r="4284">
      <c r="A4284" s="19">
        <v>1.0</v>
      </c>
      <c r="B4284" s="25">
        <v>0.47435835</v>
      </c>
    </row>
    <row r="4285">
      <c r="A4285" s="19">
        <v>1.0</v>
      </c>
      <c r="B4285" s="25">
        <v>0.47387516</v>
      </c>
    </row>
    <row r="4286">
      <c r="A4286" s="19">
        <v>1.0</v>
      </c>
      <c r="B4286" s="25">
        <v>0.47325072</v>
      </c>
    </row>
    <row r="4287">
      <c r="A4287" s="19">
        <v>1.0</v>
      </c>
      <c r="B4287" s="25">
        <v>0.47293893</v>
      </c>
    </row>
    <row r="4288">
      <c r="A4288" s="19">
        <v>1.0</v>
      </c>
      <c r="B4288" s="25">
        <v>0.47290134</v>
      </c>
    </row>
    <row r="4289">
      <c r="A4289" s="19">
        <v>1.0</v>
      </c>
      <c r="B4289" s="25">
        <v>0.4727112</v>
      </c>
    </row>
    <row r="4290">
      <c r="A4290" s="19">
        <v>1.0</v>
      </c>
      <c r="B4290" s="25">
        <v>0.4726802</v>
      </c>
    </row>
    <row r="4291">
      <c r="A4291" s="19">
        <v>1.0</v>
      </c>
      <c r="B4291" s="25">
        <v>0.47238484</v>
      </c>
    </row>
    <row r="4292">
      <c r="A4292" s="19">
        <v>1.0</v>
      </c>
      <c r="B4292" s="25">
        <v>0.4722713</v>
      </c>
    </row>
    <row r="4293">
      <c r="A4293" s="19">
        <v>1.0</v>
      </c>
      <c r="B4293" s="25">
        <v>0.47224548</v>
      </c>
    </row>
    <row r="4294">
      <c r="A4294" s="19">
        <v>1.0</v>
      </c>
      <c r="B4294" s="25">
        <v>0.47220206</v>
      </c>
    </row>
    <row r="4295">
      <c r="A4295" s="19">
        <v>1.0</v>
      </c>
      <c r="B4295" s="25">
        <v>0.47204584</v>
      </c>
    </row>
    <row r="4296">
      <c r="A4296" s="19">
        <v>1.0</v>
      </c>
      <c r="B4296" s="25">
        <v>0.47200838</v>
      </c>
    </row>
    <row r="4297">
      <c r="A4297" s="19">
        <v>1.0</v>
      </c>
      <c r="B4297" s="25">
        <v>0.47167572</v>
      </c>
    </row>
    <row r="4298">
      <c r="A4298" s="19">
        <v>1.0</v>
      </c>
      <c r="B4298" s="25">
        <v>0.47163215</v>
      </c>
    </row>
    <row r="4299">
      <c r="A4299" s="19">
        <v>1.0</v>
      </c>
      <c r="B4299" s="25">
        <v>0.47162887</v>
      </c>
    </row>
    <row r="4300">
      <c r="A4300" s="19">
        <v>1.0</v>
      </c>
      <c r="B4300" s="25">
        <v>0.47129127</v>
      </c>
    </row>
    <row r="4301">
      <c r="A4301" s="19">
        <v>1.0</v>
      </c>
      <c r="B4301" s="25">
        <v>0.47126132</v>
      </c>
    </row>
    <row r="4302">
      <c r="A4302" s="19">
        <v>1.0</v>
      </c>
      <c r="B4302" s="25">
        <v>0.47106743</v>
      </c>
    </row>
    <row r="4303">
      <c r="A4303" s="19">
        <v>1.0</v>
      </c>
      <c r="B4303" s="25">
        <v>0.47062722</v>
      </c>
    </row>
    <row r="4304">
      <c r="A4304" s="19">
        <v>1.0</v>
      </c>
      <c r="B4304" s="25">
        <v>0.47059292</v>
      </c>
    </row>
    <row r="4305">
      <c r="A4305" s="19">
        <v>1.0</v>
      </c>
      <c r="B4305" s="25">
        <v>0.47055483</v>
      </c>
    </row>
    <row r="4306">
      <c r="A4306" s="19">
        <v>1.0</v>
      </c>
      <c r="B4306" s="25">
        <v>0.4704897</v>
      </c>
    </row>
    <row r="4307">
      <c r="A4307" s="19">
        <v>1.0</v>
      </c>
      <c r="B4307" s="25">
        <v>0.4701183</v>
      </c>
    </row>
    <row r="4308">
      <c r="A4308" s="19">
        <v>1.0</v>
      </c>
      <c r="B4308" s="25">
        <v>0.47002646</v>
      </c>
    </row>
    <row r="4309">
      <c r="A4309" s="19">
        <v>1.0</v>
      </c>
      <c r="B4309" s="25">
        <v>0.4699783</v>
      </c>
    </row>
    <row r="4310">
      <c r="A4310" s="19">
        <v>1.0</v>
      </c>
      <c r="B4310" s="25">
        <v>0.46985397</v>
      </c>
    </row>
    <row r="4311">
      <c r="A4311" s="19">
        <v>1.0</v>
      </c>
      <c r="B4311" s="25">
        <v>0.4697169</v>
      </c>
    </row>
    <row r="4312">
      <c r="A4312" s="19">
        <v>1.0</v>
      </c>
      <c r="B4312" s="25">
        <v>0.46955982</v>
      </c>
    </row>
    <row r="4313">
      <c r="A4313" s="19">
        <v>1.0</v>
      </c>
      <c r="B4313" s="25">
        <v>0.46946594</v>
      </c>
    </row>
    <row r="4314">
      <c r="A4314" s="19">
        <v>1.0</v>
      </c>
      <c r="B4314" s="25">
        <v>0.46942353</v>
      </c>
    </row>
    <row r="4315">
      <c r="A4315" s="19">
        <v>1.0</v>
      </c>
      <c r="B4315" s="25">
        <v>0.4693598</v>
      </c>
    </row>
    <row r="4316">
      <c r="A4316" s="19">
        <v>1.0</v>
      </c>
      <c r="B4316" s="25">
        <v>0.4693484</v>
      </c>
    </row>
    <row r="4317">
      <c r="A4317" s="19">
        <v>1.0</v>
      </c>
      <c r="B4317" s="25">
        <v>0.46921647</v>
      </c>
    </row>
    <row r="4318">
      <c r="A4318" s="19">
        <v>1.0</v>
      </c>
      <c r="B4318" s="25">
        <v>0.46918705</v>
      </c>
    </row>
    <row r="4319">
      <c r="A4319" s="19">
        <v>1.0</v>
      </c>
      <c r="B4319" s="25">
        <v>0.4691022</v>
      </c>
    </row>
    <row r="4320">
      <c r="A4320" s="19">
        <v>1.0</v>
      </c>
      <c r="B4320" s="25">
        <v>0.4690992</v>
      </c>
    </row>
    <row r="4321">
      <c r="A4321" s="19">
        <v>1.0</v>
      </c>
      <c r="B4321" s="25">
        <v>0.46884257</v>
      </c>
    </row>
    <row r="4322">
      <c r="A4322" s="19">
        <v>1.0</v>
      </c>
      <c r="B4322" s="25">
        <v>0.46824297</v>
      </c>
    </row>
    <row r="4323">
      <c r="A4323" s="19">
        <v>1.0</v>
      </c>
      <c r="B4323" s="25">
        <v>0.46819973</v>
      </c>
    </row>
    <row r="4324">
      <c r="A4324" s="19">
        <v>1.0</v>
      </c>
      <c r="B4324" s="25">
        <v>0.46813208</v>
      </c>
    </row>
    <row r="4325">
      <c r="A4325" s="19">
        <v>1.0</v>
      </c>
      <c r="B4325" s="25">
        <v>0.4680085</v>
      </c>
    </row>
    <row r="4326">
      <c r="A4326" s="19">
        <v>1.0</v>
      </c>
      <c r="B4326" s="25">
        <v>0.4679617</v>
      </c>
    </row>
    <row r="4327">
      <c r="A4327" s="19">
        <v>1.0</v>
      </c>
      <c r="B4327" s="25">
        <v>0.4677421</v>
      </c>
    </row>
    <row r="4328">
      <c r="A4328" s="19">
        <v>1.0</v>
      </c>
      <c r="B4328" s="25">
        <v>0.46761757</v>
      </c>
    </row>
    <row r="4329">
      <c r="A4329" s="19">
        <v>1.0</v>
      </c>
      <c r="B4329" s="25">
        <v>0.46752784</v>
      </c>
    </row>
    <row r="4330">
      <c r="A4330" s="19">
        <v>1.0</v>
      </c>
      <c r="B4330" s="25">
        <v>0.4674932</v>
      </c>
    </row>
    <row r="4331">
      <c r="A4331" s="19">
        <v>1.0</v>
      </c>
      <c r="B4331" s="25">
        <v>0.4674931</v>
      </c>
    </row>
    <row r="4332">
      <c r="A4332" s="19">
        <v>1.0</v>
      </c>
      <c r="B4332" s="25">
        <v>0.46709287</v>
      </c>
    </row>
    <row r="4333">
      <c r="A4333" s="19">
        <v>1.0</v>
      </c>
      <c r="B4333" s="25">
        <v>0.46705174</v>
      </c>
    </row>
    <row r="4334">
      <c r="A4334" s="19">
        <v>1.0</v>
      </c>
      <c r="B4334" s="25">
        <v>0.46701986</v>
      </c>
    </row>
    <row r="4335">
      <c r="A4335" s="19">
        <v>1.0</v>
      </c>
      <c r="B4335" s="25">
        <v>0.46701747</v>
      </c>
    </row>
    <row r="4336">
      <c r="A4336" s="19">
        <v>1.0</v>
      </c>
      <c r="B4336" s="25">
        <v>0.46696368</v>
      </c>
    </row>
    <row r="4337">
      <c r="A4337" s="19">
        <v>1.0</v>
      </c>
      <c r="B4337" s="25">
        <v>0.46678507</v>
      </c>
    </row>
    <row r="4338">
      <c r="A4338" s="19">
        <v>1.0</v>
      </c>
      <c r="B4338" s="25">
        <v>0.4667469</v>
      </c>
    </row>
    <row r="4339">
      <c r="A4339" s="19">
        <v>1.0</v>
      </c>
      <c r="B4339" s="25">
        <v>0.4665498</v>
      </c>
    </row>
    <row r="4340">
      <c r="A4340" s="19">
        <v>1.0</v>
      </c>
      <c r="B4340" s="25">
        <v>0.46654743</v>
      </c>
    </row>
    <row r="4341">
      <c r="A4341" s="19">
        <v>1.0</v>
      </c>
      <c r="B4341" s="25">
        <v>0.46627125</v>
      </c>
    </row>
    <row r="4342">
      <c r="A4342" s="19">
        <v>1.0</v>
      </c>
      <c r="B4342" s="25">
        <v>0.46624455</v>
      </c>
    </row>
    <row r="4343">
      <c r="A4343" s="19">
        <v>1.0</v>
      </c>
      <c r="B4343" s="25">
        <v>0.4662398</v>
      </c>
    </row>
    <row r="4344">
      <c r="A4344" s="19">
        <v>1.0</v>
      </c>
      <c r="B4344" s="25">
        <v>0.46593106</v>
      </c>
    </row>
    <row r="4345">
      <c r="A4345" s="19">
        <v>1.0</v>
      </c>
      <c r="B4345" s="25">
        <v>0.46592063</v>
      </c>
    </row>
    <row r="4346">
      <c r="A4346" s="19">
        <v>1.0</v>
      </c>
      <c r="B4346" s="25">
        <v>0.46563402</v>
      </c>
    </row>
    <row r="4347">
      <c r="A4347" s="19">
        <v>1.0</v>
      </c>
      <c r="B4347" s="25">
        <v>0.46541482</v>
      </c>
    </row>
    <row r="4348">
      <c r="A4348" s="19">
        <v>1.0</v>
      </c>
      <c r="B4348" s="25">
        <v>0.46531916</v>
      </c>
    </row>
    <row r="4349">
      <c r="A4349" s="19">
        <v>1.0</v>
      </c>
      <c r="B4349" s="25">
        <v>0.465299</v>
      </c>
    </row>
    <row r="4350">
      <c r="A4350" s="19">
        <v>1.0</v>
      </c>
      <c r="B4350" s="25">
        <v>0.46526256</v>
      </c>
    </row>
    <row r="4351">
      <c r="A4351" s="19">
        <v>1.0</v>
      </c>
      <c r="B4351" s="25">
        <v>0.46519667</v>
      </c>
    </row>
    <row r="4352">
      <c r="A4352" s="19">
        <v>1.0</v>
      </c>
      <c r="B4352" s="25">
        <v>0.4651593</v>
      </c>
    </row>
    <row r="4353">
      <c r="A4353" s="19">
        <v>1.0</v>
      </c>
      <c r="B4353" s="25">
        <v>0.4649252</v>
      </c>
    </row>
    <row r="4354">
      <c r="A4354" s="19">
        <v>1.0</v>
      </c>
      <c r="B4354" s="25">
        <v>0.4649101</v>
      </c>
    </row>
    <row r="4355">
      <c r="A4355" s="19">
        <v>1.0</v>
      </c>
      <c r="B4355" s="25">
        <v>0.4648322</v>
      </c>
    </row>
    <row r="4356">
      <c r="A4356" s="19">
        <v>1.0</v>
      </c>
      <c r="B4356" s="25">
        <v>0.46451357</v>
      </c>
    </row>
    <row r="4357">
      <c r="A4357" s="19">
        <v>1.0</v>
      </c>
      <c r="B4357" s="25">
        <v>0.4644954</v>
      </c>
    </row>
    <row r="4358">
      <c r="A4358" s="19">
        <v>1.0</v>
      </c>
      <c r="B4358" s="25">
        <v>0.46442515</v>
      </c>
    </row>
    <row r="4359">
      <c r="A4359" s="19">
        <v>1.0</v>
      </c>
      <c r="B4359" s="25">
        <v>0.46415535</v>
      </c>
    </row>
    <row r="4360">
      <c r="A4360" s="19">
        <v>1.0</v>
      </c>
      <c r="B4360" s="25">
        <v>0.46401164</v>
      </c>
    </row>
    <row r="4361">
      <c r="A4361" s="19">
        <v>1.0</v>
      </c>
      <c r="B4361" s="25">
        <v>0.4637588</v>
      </c>
    </row>
    <row r="4362">
      <c r="A4362" s="19">
        <v>1.0</v>
      </c>
      <c r="B4362" s="25">
        <v>0.46356264</v>
      </c>
    </row>
    <row r="4363">
      <c r="A4363" s="19">
        <v>1.0</v>
      </c>
      <c r="B4363" s="25">
        <v>0.46355325</v>
      </c>
    </row>
    <row r="4364">
      <c r="A4364" s="19">
        <v>1.0</v>
      </c>
      <c r="B4364" s="25">
        <v>0.46350497</v>
      </c>
    </row>
    <row r="4365">
      <c r="A4365" s="19">
        <v>1.0</v>
      </c>
      <c r="B4365" s="25">
        <v>0.4634143</v>
      </c>
    </row>
    <row r="4366">
      <c r="A4366" s="19">
        <v>1.0</v>
      </c>
      <c r="B4366" s="25">
        <v>0.4633883</v>
      </c>
    </row>
    <row r="4367">
      <c r="A4367" s="19">
        <v>1.0</v>
      </c>
      <c r="B4367" s="25">
        <v>0.46312127</v>
      </c>
    </row>
    <row r="4368">
      <c r="A4368" s="19">
        <v>1.0</v>
      </c>
      <c r="B4368" s="25">
        <v>0.46294564</v>
      </c>
    </row>
    <row r="4369">
      <c r="A4369" s="19">
        <v>1.0</v>
      </c>
      <c r="B4369" s="25">
        <v>0.46279013</v>
      </c>
    </row>
    <row r="4370">
      <c r="A4370" s="19">
        <v>1.0</v>
      </c>
      <c r="B4370" s="25">
        <v>0.4627846</v>
      </c>
    </row>
    <row r="4371">
      <c r="A4371" s="19">
        <v>1.0</v>
      </c>
      <c r="B4371" s="25">
        <v>0.46267843</v>
      </c>
    </row>
    <row r="4372">
      <c r="A4372" s="19">
        <v>1.0</v>
      </c>
      <c r="B4372" s="25">
        <v>0.46251076</v>
      </c>
    </row>
    <row r="4373">
      <c r="A4373" s="19">
        <v>1.0</v>
      </c>
      <c r="B4373" s="25">
        <v>0.4624191</v>
      </c>
    </row>
    <row r="4374">
      <c r="A4374" s="19">
        <v>1.0</v>
      </c>
      <c r="B4374" s="25">
        <v>0.46238554</v>
      </c>
    </row>
    <row r="4375">
      <c r="A4375" s="19">
        <v>1.0</v>
      </c>
      <c r="B4375" s="25">
        <v>0.46235913</v>
      </c>
    </row>
    <row r="4376">
      <c r="A4376" s="19">
        <v>1.0</v>
      </c>
      <c r="B4376" s="25">
        <v>0.46231052</v>
      </c>
    </row>
    <row r="4377">
      <c r="A4377" s="19">
        <v>1.0</v>
      </c>
      <c r="B4377" s="25">
        <v>0.4622817</v>
      </c>
    </row>
    <row r="4378">
      <c r="A4378" s="19">
        <v>1.0</v>
      </c>
      <c r="B4378" s="25">
        <v>0.46228027</v>
      </c>
    </row>
    <row r="4379">
      <c r="A4379" s="19">
        <v>1.0</v>
      </c>
      <c r="B4379" s="25">
        <v>0.4620684</v>
      </c>
    </row>
    <row r="4380">
      <c r="A4380" s="19">
        <v>1.0</v>
      </c>
      <c r="B4380" s="25">
        <v>0.46196753</v>
      </c>
    </row>
    <row r="4381">
      <c r="A4381" s="19">
        <v>1.0</v>
      </c>
      <c r="B4381" s="25">
        <v>0.46186253</v>
      </c>
    </row>
    <row r="4382">
      <c r="A4382" s="19">
        <v>1.0</v>
      </c>
      <c r="B4382" s="25">
        <v>0.46183255</v>
      </c>
    </row>
    <row r="4383">
      <c r="A4383" s="19">
        <v>1.0</v>
      </c>
      <c r="B4383" s="25">
        <v>0.4617093</v>
      </c>
    </row>
    <row r="4384">
      <c r="A4384" s="19">
        <v>1.0</v>
      </c>
      <c r="B4384" s="25">
        <v>0.46139255</v>
      </c>
    </row>
    <row r="4385">
      <c r="A4385" s="19">
        <v>1.0</v>
      </c>
      <c r="B4385" s="25">
        <v>0.46119675</v>
      </c>
    </row>
    <row r="4386">
      <c r="A4386" s="19">
        <v>1.0</v>
      </c>
      <c r="B4386" s="25">
        <v>0.46119165</v>
      </c>
    </row>
    <row r="4387">
      <c r="A4387" s="19">
        <v>1.0</v>
      </c>
      <c r="B4387" s="25">
        <v>0.4611571</v>
      </c>
    </row>
    <row r="4388">
      <c r="A4388" s="19">
        <v>1.0</v>
      </c>
      <c r="B4388" s="25">
        <v>0.46101254</v>
      </c>
    </row>
    <row r="4389">
      <c r="A4389" s="19">
        <v>1.0</v>
      </c>
      <c r="B4389" s="25">
        <v>0.4607381</v>
      </c>
    </row>
    <row r="4390">
      <c r="A4390" s="19">
        <v>1.0</v>
      </c>
      <c r="B4390" s="25">
        <v>0.46072516</v>
      </c>
    </row>
    <row r="4391">
      <c r="A4391" s="19">
        <v>1.0</v>
      </c>
      <c r="B4391" s="25">
        <v>0.46068278</v>
      </c>
    </row>
    <row r="4392">
      <c r="A4392" s="19">
        <v>1.0</v>
      </c>
      <c r="B4392" s="25">
        <v>0.46066293</v>
      </c>
    </row>
    <row r="4393">
      <c r="A4393" s="19">
        <v>1.0</v>
      </c>
      <c r="B4393" s="25">
        <v>0.46058437</v>
      </c>
    </row>
    <row r="4394">
      <c r="A4394" s="19">
        <v>1.0</v>
      </c>
      <c r="B4394" s="25">
        <v>0.46058372</v>
      </c>
    </row>
    <row r="4395">
      <c r="A4395" s="19">
        <v>1.0</v>
      </c>
      <c r="B4395" s="25">
        <v>0.46051523</v>
      </c>
    </row>
    <row r="4396">
      <c r="A4396" s="19">
        <v>1.0</v>
      </c>
      <c r="B4396" s="25">
        <v>0.46033812</v>
      </c>
    </row>
    <row r="4397">
      <c r="A4397" s="19">
        <v>1.0</v>
      </c>
      <c r="B4397" s="25">
        <v>0.46015987</v>
      </c>
    </row>
    <row r="4398">
      <c r="A4398" s="19">
        <v>1.0</v>
      </c>
      <c r="B4398" s="25">
        <v>0.4600414</v>
      </c>
    </row>
    <row r="4399">
      <c r="A4399" s="19">
        <v>1.0</v>
      </c>
      <c r="B4399" s="25">
        <v>0.45997033</v>
      </c>
    </row>
    <row r="4400">
      <c r="A4400" s="19">
        <v>1.0</v>
      </c>
      <c r="B4400" s="25">
        <v>0.45993719</v>
      </c>
    </row>
    <row r="4401">
      <c r="A4401" s="19">
        <v>1.0</v>
      </c>
      <c r="B4401" s="25">
        <v>0.45981982</v>
      </c>
    </row>
    <row r="4402">
      <c r="A4402" s="19">
        <v>1.0</v>
      </c>
      <c r="B4402" s="25">
        <v>0.45934388</v>
      </c>
    </row>
    <row r="4403">
      <c r="A4403" s="19">
        <v>1.0</v>
      </c>
      <c r="B4403" s="25">
        <v>0.45929077</v>
      </c>
    </row>
    <row r="4404">
      <c r="A4404" s="19">
        <v>1.0</v>
      </c>
      <c r="B4404" s="25">
        <v>0.45923084</v>
      </c>
    </row>
    <row r="4405">
      <c r="A4405" s="19">
        <v>1.0</v>
      </c>
      <c r="B4405" s="25">
        <v>0.45918384</v>
      </c>
    </row>
    <row r="4406">
      <c r="A4406" s="19">
        <v>1.0</v>
      </c>
      <c r="B4406" s="25">
        <v>0.45917267</v>
      </c>
    </row>
    <row r="4407">
      <c r="A4407" s="19">
        <v>1.0</v>
      </c>
      <c r="B4407" s="25">
        <v>0.45848006</v>
      </c>
    </row>
    <row r="4408">
      <c r="A4408" s="19">
        <v>1.0</v>
      </c>
      <c r="B4408" s="25">
        <v>0.4584141</v>
      </c>
    </row>
    <row r="4409">
      <c r="A4409" s="19">
        <v>1.0</v>
      </c>
      <c r="B4409" s="25">
        <v>0.45837831</v>
      </c>
    </row>
    <row r="4410">
      <c r="A4410" s="19">
        <v>1.0</v>
      </c>
      <c r="B4410" s="25">
        <v>0.45827264</v>
      </c>
    </row>
    <row r="4411">
      <c r="A4411" s="19">
        <v>1.0</v>
      </c>
      <c r="B4411" s="25">
        <v>0.4581953</v>
      </c>
    </row>
    <row r="4412">
      <c r="A4412" s="19">
        <v>1.0</v>
      </c>
      <c r="B4412" s="25">
        <v>0.45812014</v>
      </c>
    </row>
    <row r="4413">
      <c r="A4413" s="19">
        <v>1.0</v>
      </c>
      <c r="B4413" s="25">
        <v>0.45794326</v>
      </c>
    </row>
    <row r="4414">
      <c r="A4414" s="19">
        <v>1.0</v>
      </c>
      <c r="B4414" s="25">
        <v>0.45787662</v>
      </c>
    </row>
    <row r="4415">
      <c r="A4415" s="19">
        <v>1.0</v>
      </c>
      <c r="B4415" s="25">
        <v>0.457858</v>
      </c>
    </row>
    <row r="4416">
      <c r="A4416" s="19">
        <v>1.0</v>
      </c>
      <c r="B4416" s="25">
        <v>0.45782176</v>
      </c>
    </row>
    <row r="4417">
      <c r="A4417" s="19">
        <v>1.0</v>
      </c>
      <c r="B4417" s="25">
        <v>0.45735273</v>
      </c>
    </row>
    <row r="4418">
      <c r="A4418" s="19">
        <v>1.0</v>
      </c>
      <c r="B4418" s="25">
        <v>0.4573495</v>
      </c>
    </row>
    <row r="4419">
      <c r="A4419" s="19">
        <v>1.0</v>
      </c>
      <c r="B4419" s="25">
        <v>0.4572382</v>
      </c>
    </row>
    <row r="4420">
      <c r="A4420" s="19">
        <v>1.0</v>
      </c>
      <c r="B4420" s="25">
        <v>0.4569577</v>
      </c>
    </row>
    <row r="4421">
      <c r="A4421" s="19">
        <v>1.0</v>
      </c>
      <c r="B4421" s="25">
        <v>0.45660838</v>
      </c>
    </row>
    <row r="4422">
      <c r="A4422" s="19">
        <v>1.0</v>
      </c>
      <c r="B4422" s="25">
        <v>0.45653614</v>
      </c>
    </row>
    <row r="4423">
      <c r="A4423" s="19">
        <v>1.0</v>
      </c>
      <c r="B4423" s="25">
        <v>0.456491</v>
      </c>
    </row>
    <row r="4424">
      <c r="A4424" s="19">
        <v>1.0</v>
      </c>
      <c r="B4424" s="25">
        <v>0.45586535</v>
      </c>
    </row>
    <row r="4425">
      <c r="A4425" s="19">
        <v>1.0</v>
      </c>
      <c r="B4425" s="25">
        <v>0.45571446</v>
      </c>
    </row>
    <row r="4426">
      <c r="A4426" s="19">
        <v>1.0</v>
      </c>
      <c r="B4426" s="25">
        <v>0.45569763</v>
      </c>
    </row>
    <row r="4427">
      <c r="A4427" s="19">
        <v>1.0</v>
      </c>
      <c r="B4427" s="25">
        <v>0.45532402</v>
      </c>
    </row>
    <row r="4428">
      <c r="A4428" s="19">
        <v>1.0</v>
      </c>
      <c r="B4428" s="25">
        <v>0.45531288</v>
      </c>
    </row>
    <row r="4429">
      <c r="A4429" s="19">
        <v>1.0</v>
      </c>
      <c r="B4429" s="25">
        <v>0.45462415</v>
      </c>
    </row>
    <row r="4430">
      <c r="A4430" s="19">
        <v>1.0</v>
      </c>
      <c r="B4430" s="25">
        <v>0.45415333</v>
      </c>
    </row>
    <row r="4431">
      <c r="A4431" s="19">
        <v>1.0</v>
      </c>
      <c r="B4431" s="25">
        <v>0.4540972</v>
      </c>
    </row>
    <row r="4432">
      <c r="A4432" s="19">
        <v>1.0</v>
      </c>
      <c r="B4432" s="25">
        <v>0.4536649</v>
      </c>
    </row>
    <row r="4433">
      <c r="A4433" s="19">
        <v>1.0</v>
      </c>
      <c r="B4433" s="25">
        <v>0.45354658</v>
      </c>
    </row>
    <row r="4434">
      <c r="A4434" s="19">
        <v>1.0</v>
      </c>
      <c r="B4434" s="25">
        <v>0.4533309</v>
      </c>
    </row>
    <row r="4435">
      <c r="A4435" s="19">
        <v>1.0</v>
      </c>
      <c r="B4435" s="25">
        <v>0.45331833</v>
      </c>
    </row>
    <row r="4436">
      <c r="A4436" s="19">
        <v>1.0</v>
      </c>
      <c r="B4436" s="25">
        <v>0.45329067</v>
      </c>
    </row>
    <row r="4437">
      <c r="A4437" s="19">
        <v>1.0</v>
      </c>
      <c r="B4437" s="25">
        <v>0.4532212</v>
      </c>
    </row>
    <row r="4438">
      <c r="A4438" s="19">
        <v>1.0</v>
      </c>
      <c r="B4438" s="25">
        <v>0.4529772</v>
      </c>
    </row>
    <row r="4439">
      <c r="A4439" s="19">
        <v>1.0</v>
      </c>
      <c r="B4439" s="25">
        <v>0.45296913</v>
      </c>
    </row>
    <row r="4440">
      <c r="A4440" s="19">
        <v>1.0</v>
      </c>
      <c r="B4440" s="25">
        <v>0.45284826</v>
      </c>
    </row>
    <row r="4441">
      <c r="A4441" s="19">
        <v>1.0</v>
      </c>
      <c r="B4441" s="25">
        <v>0.45266297</v>
      </c>
    </row>
    <row r="4442">
      <c r="A4442" s="19">
        <v>1.0</v>
      </c>
      <c r="B4442" s="25">
        <v>0.45265546</v>
      </c>
    </row>
    <row r="4443">
      <c r="A4443" s="19">
        <v>1.0</v>
      </c>
      <c r="B4443" s="25">
        <v>0.4525231</v>
      </c>
    </row>
    <row r="4444">
      <c r="A4444" s="19">
        <v>1.0</v>
      </c>
      <c r="B4444" s="25">
        <v>0.45234817</v>
      </c>
    </row>
    <row r="4445">
      <c r="A4445" s="19">
        <v>1.0</v>
      </c>
      <c r="B4445" s="25">
        <v>0.4522816</v>
      </c>
    </row>
    <row r="4446">
      <c r="A4446" s="19">
        <v>1.0</v>
      </c>
      <c r="B4446" s="25">
        <v>0.45224673</v>
      </c>
    </row>
    <row r="4447">
      <c r="A4447" s="19">
        <v>1.0</v>
      </c>
      <c r="B4447" s="25">
        <v>0.4518418</v>
      </c>
    </row>
    <row r="4448">
      <c r="A4448" s="19">
        <v>1.0</v>
      </c>
      <c r="B4448" s="25">
        <v>0.45154178</v>
      </c>
    </row>
    <row r="4449">
      <c r="A4449" s="19">
        <v>1.0</v>
      </c>
      <c r="B4449" s="25">
        <v>0.45148998</v>
      </c>
    </row>
    <row r="4450">
      <c r="A4450" s="19">
        <v>1.0</v>
      </c>
      <c r="B4450" s="25">
        <v>0.45128453</v>
      </c>
    </row>
    <row r="4451">
      <c r="A4451" s="19">
        <v>1.0</v>
      </c>
      <c r="B4451" s="25">
        <v>0.45100507</v>
      </c>
    </row>
    <row r="4452">
      <c r="A4452" s="19">
        <v>1.0</v>
      </c>
      <c r="B4452" s="25">
        <v>0.4507628</v>
      </c>
    </row>
    <row r="4453">
      <c r="A4453" s="19">
        <v>1.0</v>
      </c>
      <c r="B4453" s="25">
        <v>0.4506461</v>
      </c>
    </row>
    <row r="4454">
      <c r="A4454" s="19">
        <v>1.0</v>
      </c>
      <c r="B4454" s="25">
        <v>0.45013475</v>
      </c>
    </row>
    <row r="4455">
      <c r="A4455" s="19">
        <v>1.0</v>
      </c>
      <c r="B4455" s="25">
        <v>0.44934908</v>
      </c>
    </row>
    <row r="4456">
      <c r="A4456" s="19">
        <v>1.0</v>
      </c>
      <c r="B4456" s="25">
        <v>0.44908252</v>
      </c>
    </row>
    <row r="4457">
      <c r="A4457" s="19">
        <v>1.0</v>
      </c>
      <c r="B4457" s="25">
        <v>0.44907406</v>
      </c>
    </row>
    <row r="4458">
      <c r="A4458" s="19">
        <v>1.0</v>
      </c>
      <c r="B4458" s="25">
        <v>0.44882727</v>
      </c>
    </row>
    <row r="4459">
      <c r="A4459" s="19">
        <v>1.0</v>
      </c>
      <c r="B4459" s="25">
        <v>0.44882286</v>
      </c>
    </row>
    <row r="4460">
      <c r="A4460" s="19">
        <v>1.0</v>
      </c>
      <c r="B4460" s="25">
        <v>0.44863045</v>
      </c>
    </row>
    <row r="4461">
      <c r="A4461" s="19">
        <v>1.0</v>
      </c>
      <c r="B4461" s="25">
        <v>0.44844666</v>
      </c>
    </row>
    <row r="4462">
      <c r="A4462" s="19">
        <v>1.0</v>
      </c>
      <c r="B4462" s="25">
        <v>0.44843516</v>
      </c>
    </row>
    <row r="4463">
      <c r="A4463" s="19">
        <v>1.0</v>
      </c>
      <c r="B4463" s="25">
        <v>0.44821605</v>
      </c>
    </row>
    <row r="4464">
      <c r="A4464" s="19">
        <v>1.0</v>
      </c>
      <c r="B4464" s="25">
        <v>0.44807568</v>
      </c>
    </row>
    <row r="4465">
      <c r="A4465" s="19">
        <v>1.0</v>
      </c>
      <c r="B4465" s="25">
        <v>0.4480579</v>
      </c>
    </row>
    <row r="4466">
      <c r="A4466" s="19">
        <v>1.0</v>
      </c>
      <c r="B4466" s="25">
        <v>0.44802207</v>
      </c>
    </row>
    <row r="4467">
      <c r="A4467" s="19">
        <v>1.0</v>
      </c>
      <c r="B4467" s="25">
        <v>0.44791546</v>
      </c>
    </row>
    <row r="4468">
      <c r="A4468" s="19">
        <v>1.0</v>
      </c>
      <c r="B4468" s="25">
        <v>0.4478885</v>
      </c>
    </row>
    <row r="4469">
      <c r="A4469" s="19">
        <v>1.0</v>
      </c>
      <c r="B4469" s="25">
        <v>0.44779417</v>
      </c>
    </row>
    <row r="4470">
      <c r="A4470" s="19">
        <v>1.0</v>
      </c>
      <c r="B4470" s="25">
        <v>0.44772175</v>
      </c>
    </row>
    <row r="4471">
      <c r="A4471" s="19">
        <v>1.0</v>
      </c>
      <c r="B4471" s="25">
        <v>0.44769567</v>
      </c>
    </row>
    <row r="4472">
      <c r="A4472" s="19">
        <v>1.0</v>
      </c>
      <c r="B4472" s="25">
        <v>0.44768995</v>
      </c>
    </row>
    <row r="4473">
      <c r="A4473" s="19">
        <v>1.0</v>
      </c>
      <c r="B4473" s="25">
        <v>0.44768482</v>
      </c>
    </row>
    <row r="4474">
      <c r="A4474" s="19">
        <v>1.0</v>
      </c>
      <c r="B4474" s="25">
        <v>0.4476272</v>
      </c>
    </row>
    <row r="4475">
      <c r="A4475" s="19">
        <v>1.0</v>
      </c>
      <c r="B4475" s="25">
        <v>0.44755304</v>
      </c>
    </row>
    <row r="4476">
      <c r="A4476" s="19">
        <v>1.0</v>
      </c>
      <c r="B4476" s="25">
        <v>0.44754833</v>
      </c>
    </row>
    <row r="4477">
      <c r="A4477" s="19">
        <v>1.0</v>
      </c>
      <c r="B4477" s="25">
        <v>0.44753993</v>
      </c>
    </row>
    <row r="4478">
      <c r="A4478" s="19">
        <v>1.0</v>
      </c>
      <c r="B4478" s="25">
        <v>0.44744557</v>
      </c>
    </row>
    <row r="4479">
      <c r="A4479" s="19">
        <v>1.0</v>
      </c>
      <c r="B4479" s="25">
        <v>0.4473093</v>
      </c>
    </row>
    <row r="4480">
      <c r="A4480" s="19">
        <v>1.0</v>
      </c>
      <c r="B4480" s="25">
        <v>0.44730738</v>
      </c>
    </row>
    <row r="4481">
      <c r="A4481" s="19">
        <v>1.0</v>
      </c>
      <c r="B4481" s="25">
        <v>0.4471246</v>
      </c>
    </row>
    <row r="4482">
      <c r="A4482" s="19">
        <v>1.0</v>
      </c>
      <c r="B4482" s="25">
        <v>0.4470123</v>
      </c>
    </row>
    <row r="4483">
      <c r="A4483" s="19">
        <v>1.0</v>
      </c>
      <c r="B4483" s="25">
        <v>0.44697493</v>
      </c>
    </row>
    <row r="4484">
      <c r="A4484" s="19">
        <v>1.0</v>
      </c>
      <c r="B4484" s="25">
        <v>0.44664964</v>
      </c>
    </row>
    <row r="4485">
      <c r="A4485" s="19">
        <v>1.0</v>
      </c>
      <c r="B4485" s="25">
        <v>0.4465765</v>
      </c>
    </row>
    <row r="4486">
      <c r="A4486" s="19">
        <v>1.0</v>
      </c>
      <c r="B4486" s="25">
        <v>0.4465709</v>
      </c>
    </row>
    <row r="4487">
      <c r="A4487" s="19">
        <v>1.0</v>
      </c>
      <c r="B4487" s="25">
        <v>0.4465118</v>
      </c>
    </row>
    <row r="4488">
      <c r="A4488" s="19">
        <v>1.0</v>
      </c>
      <c r="B4488" s="25">
        <v>0.44648814</v>
      </c>
    </row>
    <row r="4489">
      <c r="A4489" s="19">
        <v>1.0</v>
      </c>
      <c r="B4489" s="25">
        <v>0.44646555</v>
      </c>
    </row>
    <row r="4490">
      <c r="A4490" s="19">
        <v>1.0</v>
      </c>
      <c r="B4490" s="25">
        <v>0.4464266</v>
      </c>
    </row>
    <row r="4491">
      <c r="A4491" s="19">
        <v>1.0</v>
      </c>
      <c r="B4491" s="25">
        <v>0.44642478</v>
      </c>
    </row>
    <row r="4492">
      <c r="A4492" s="19">
        <v>1.0</v>
      </c>
      <c r="B4492" s="25">
        <v>0.44638285</v>
      </c>
    </row>
    <row r="4493">
      <c r="A4493" s="19">
        <v>1.0</v>
      </c>
      <c r="B4493" s="25">
        <v>0.44633618</v>
      </c>
    </row>
    <row r="4494">
      <c r="A4494" s="19">
        <v>1.0</v>
      </c>
      <c r="B4494" s="25">
        <v>0.4463125</v>
      </c>
    </row>
    <row r="4495">
      <c r="A4495" s="19">
        <v>1.0</v>
      </c>
      <c r="B4495" s="25">
        <v>0.446233</v>
      </c>
    </row>
    <row r="4496">
      <c r="A4496" s="19">
        <v>1.0</v>
      </c>
      <c r="B4496" s="25">
        <v>0.44623116</v>
      </c>
    </row>
    <row r="4497">
      <c r="A4497" s="19">
        <v>1.0</v>
      </c>
      <c r="B4497" s="25">
        <v>0.44620034</v>
      </c>
    </row>
    <row r="4498">
      <c r="A4498" s="19">
        <v>1.0</v>
      </c>
      <c r="B4498" s="25">
        <v>0.44619054</v>
      </c>
    </row>
    <row r="4499">
      <c r="A4499" s="19">
        <v>1.0</v>
      </c>
      <c r="B4499" s="25">
        <v>0.4461826</v>
      </c>
    </row>
    <row r="4500">
      <c r="A4500" s="19">
        <v>1.0</v>
      </c>
      <c r="B4500" s="25">
        <v>0.44616988</v>
      </c>
    </row>
    <row r="4501">
      <c r="A4501" s="19">
        <v>1.0</v>
      </c>
      <c r="B4501" s="25">
        <v>0.4461181</v>
      </c>
    </row>
    <row r="4502">
      <c r="A4502" s="19">
        <v>1.0</v>
      </c>
      <c r="B4502" s="25">
        <v>0.44609982</v>
      </c>
    </row>
    <row r="4503">
      <c r="A4503" s="19">
        <v>1.0</v>
      </c>
      <c r="B4503" s="25">
        <v>0.4460784</v>
      </c>
    </row>
    <row r="4504">
      <c r="A4504" s="19">
        <v>1.0</v>
      </c>
      <c r="B4504" s="25">
        <v>0.4460722</v>
      </c>
    </row>
    <row r="4505">
      <c r="A4505" s="19">
        <v>1.0</v>
      </c>
      <c r="B4505" s="25">
        <v>0.44599155</v>
      </c>
    </row>
    <row r="4506">
      <c r="A4506" s="19">
        <v>1.0</v>
      </c>
      <c r="B4506" s="25">
        <v>0.4459603</v>
      </c>
    </row>
    <row r="4507">
      <c r="A4507" s="19">
        <v>1.0</v>
      </c>
      <c r="B4507" s="25">
        <v>0.44595826</v>
      </c>
    </row>
    <row r="4508">
      <c r="A4508" s="19">
        <v>1.0</v>
      </c>
      <c r="B4508" s="25">
        <v>0.44592467</v>
      </c>
    </row>
    <row r="4509">
      <c r="A4509" s="19">
        <v>1.0</v>
      </c>
      <c r="B4509" s="25">
        <v>0.44588628</v>
      </c>
    </row>
    <row r="4510">
      <c r="A4510" s="19">
        <v>1.0</v>
      </c>
      <c r="B4510" s="25">
        <v>0.44584075</v>
      </c>
    </row>
    <row r="4511">
      <c r="A4511" s="19">
        <v>1.0</v>
      </c>
      <c r="B4511" s="25">
        <v>0.44573912</v>
      </c>
    </row>
    <row r="4512">
      <c r="A4512" s="19">
        <v>1.0</v>
      </c>
      <c r="B4512" s="25">
        <v>0.44573134</v>
      </c>
    </row>
    <row r="4513">
      <c r="A4513" s="19">
        <v>1.0</v>
      </c>
      <c r="B4513" s="25">
        <v>0.44571105</v>
      </c>
    </row>
    <row r="4514">
      <c r="A4514" s="19">
        <v>1.0</v>
      </c>
      <c r="B4514" s="25">
        <v>0.44571096</v>
      </c>
    </row>
    <row r="4515">
      <c r="A4515" s="19">
        <v>1.0</v>
      </c>
      <c r="B4515" s="25">
        <v>0.44564754</v>
      </c>
    </row>
    <row r="4516">
      <c r="A4516" s="19">
        <v>1.0</v>
      </c>
      <c r="B4516" s="25">
        <v>0.445647</v>
      </c>
    </row>
    <row r="4517">
      <c r="A4517" s="19">
        <v>1.0</v>
      </c>
      <c r="B4517" s="25">
        <v>0.44560808</v>
      </c>
    </row>
    <row r="4518">
      <c r="A4518" s="19">
        <v>1.0</v>
      </c>
      <c r="B4518" s="25">
        <v>0.44555277</v>
      </c>
    </row>
    <row r="4519">
      <c r="A4519" s="19">
        <v>1.0</v>
      </c>
      <c r="B4519" s="25">
        <v>0.4455291</v>
      </c>
    </row>
    <row r="4520">
      <c r="A4520" s="19">
        <v>1.0</v>
      </c>
      <c r="B4520" s="25">
        <v>0.44544786</v>
      </c>
    </row>
    <row r="4521">
      <c r="A4521" s="19">
        <v>1.0</v>
      </c>
      <c r="B4521" s="25">
        <v>0.44542435</v>
      </c>
    </row>
    <row r="4522">
      <c r="A4522" s="19">
        <v>1.0</v>
      </c>
      <c r="B4522" s="25">
        <v>0.44534948</v>
      </c>
    </row>
    <row r="4523">
      <c r="A4523" s="19">
        <v>1.0</v>
      </c>
      <c r="B4523" s="25">
        <v>0.44530252</v>
      </c>
    </row>
    <row r="4524">
      <c r="A4524" s="19">
        <v>1.0</v>
      </c>
      <c r="B4524" s="25">
        <v>0.44515973</v>
      </c>
    </row>
    <row r="4525">
      <c r="A4525" s="19">
        <v>1.0</v>
      </c>
      <c r="B4525" s="25">
        <v>0.44496918</v>
      </c>
    </row>
    <row r="4526">
      <c r="A4526" s="19">
        <v>1.0</v>
      </c>
      <c r="B4526" s="25">
        <v>0.44496506</v>
      </c>
    </row>
    <row r="4527">
      <c r="A4527" s="19">
        <v>1.0</v>
      </c>
      <c r="B4527" s="25">
        <v>0.44490877</v>
      </c>
    </row>
    <row r="4528">
      <c r="A4528" s="19">
        <v>1.0</v>
      </c>
      <c r="B4528" s="25">
        <v>0.44489816</v>
      </c>
    </row>
    <row r="4529">
      <c r="A4529" s="19">
        <v>1.0</v>
      </c>
      <c r="B4529" s="25">
        <v>0.4448162</v>
      </c>
    </row>
    <row r="4530">
      <c r="A4530" s="19">
        <v>1.0</v>
      </c>
      <c r="B4530" s="25">
        <v>0.44475314</v>
      </c>
    </row>
    <row r="4531">
      <c r="A4531" s="19">
        <v>1.0</v>
      </c>
      <c r="B4531" s="25">
        <v>0.44468784</v>
      </c>
    </row>
    <row r="4532">
      <c r="A4532" s="19">
        <v>1.0</v>
      </c>
      <c r="B4532" s="25">
        <v>0.444663</v>
      </c>
    </row>
    <row r="4533">
      <c r="A4533" s="19">
        <v>1.0</v>
      </c>
      <c r="B4533" s="25">
        <v>0.44460458</v>
      </c>
    </row>
    <row r="4534">
      <c r="A4534" s="19">
        <v>1.0</v>
      </c>
      <c r="B4534" s="25">
        <v>0.44457325</v>
      </c>
    </row>
    <row r="4535">
      <c r="A4535" s="19">
        <v>1.0</v>
      </c>
      <c r="B4535" s="25">
        <v>0.44454843</v>
      </c>
    </row>
    <row r="4536">
      <c r="A4536" s="19">
        <v>1.0</v>
      </c>
      <c r="B4536" s="25">
        <v>0.44445544</v>
      </c>
    </row>
    <row r="4537">
      <c r="A4537" s="19">
        <v>1.0</v>
      </c>
      <c r="B4537" s="25">
        <v>0.44434252</v>
      </c>
    </row>
    <row r="4538">
      <c r="A4538" s="19">
        <v>1.0</v>
      </c>
      <c r="B4538" s="25">
        <v>0.44433564</v>
      </c>
    </row>
    <row r="4539">
      <c r="A4539" s="19">
        <v>1.0</v>
      </c>
      <c r="B4539" s="25">
        <v>0.4442996</v>
      </c>
    </row>
    <row r="4540">
      <c r="A4540" s="19">
        <v>1.0</v>
      </c>
      <c r="B4540" s="25">
        <v>0.4440992</v>
      </c>
    </row>
    <row r="4541">
      <c r="A4541" s="19">
        <v>1.0</v>
      </c>
      <c r="B4541" s="25">
        <v>0.44407803</v>
      </c>
    </row>
    <row r="4542">
      <c r="A4542" s="19">
        <v>1.0</v>
      </c>
      <c r="B4542" s="25">
        <v>0.44406816</v>
      </c>
    </row>
    <row r="4543">
      <c r="A4543" s="19">
        <v>1.0</v>
      </c>
      <c r="B4543" s="25">
        <v>0.44394496</v>
      </c>
    </row>
    <row r="4544">
      <c r="A4544" s="19">
        <v>1.0</v>
      </c>
      <c r="B4544" s="25">
        <v>0.44390783</v>
      </c>
    </row>
    <row r="4545">
      <c r="A4545" s="19">
        <v>1.0</v>
      </c>
      <c r="B4545" s="25">
        <v>0.4438943</v>
      </c>
    </row>
    <row r="4546">
      <c r="A4546" s="19">
        <v>1.0</v>
      </c>
      <c r="B4546" s="25">
        <v>0.44386902</v>
      </c>
    </row>
    <row r="4547">
      <c r="A4547" s="19">
        <v>1.0</v>
      </c>
      <c r="B4547" s="25">
        <v>0.44384074</v>
      </c>
    </row>
    <row r="4548">
      <c r="A4548" s="19">
        <v>1.0</v>
      </c>
      <c r="B4548" s="25">
        <v>0.44367212</v>
      </c>
    </row>
    <row r="4549">
      <c r="A4549" s="19">
        <v>1.0</v>
      </c>
      <c r="B4549" s="25">
        <v>0.4436076</v>
      </c>
    </row>
    <row r="4550">
      <c r="A4550" s="19">
        <v>1.0</v>
      </c>
      <c r="B4550" s="25">
        <v>0.4434905</v>
      </c>
    </row>
    <row r="4551">
      <c r="A4551" s="19">
        <v>1.0</v>
      </c>
      <c r="B4551" s="25">
        <v>0.44344863</v>
      </c>
    </row>
    <row r="4552">
      <c r="A4552" s="19">
        <v>1.0</v>
      </c>
      <c r="B4552" s="25">
        <v>0.44337052</v>
      </c>
    </row>
    <row r="4553">
      <c r="A4553" s="19">
        <v>1.0</v>
      </c>
      <c r="B4553" s="25">
        <v>0.44325003</v>
      </c>
    </row>
    <row r="4554">
      <c r="A4554" s="19">
        <v>1.0</v>
      </c>
      <c r="B4554" s="25">
        <v>0.44313797</v>
      </c>
    </row>
    <row r="4555">
      <c r="A4555" s="19">
        <v>1.0</v>
      </c>
      <c r="B4555" s="25">
        <v>0.44306603</v>
      </c>
    </row>
    <row r="4556">
      <c r="A4556" s="19">
        <v>1.0</v>
      </c>
      <c r="B4556" s="25">
        <v>0.44302318</v>
      </c>
    </row>
    <row r="4557">
      <c r="A4557" s="19">
        <v>1.0</v>
      </c>
      <c r="B4557" s="25">
        <v>0.44301808</v>
      </c>
    </row>
    <row r="4558">
      <c r="A4558" s="19">
        <v>1.0</v>
      </c>
      <c r="B4558" s="25">
        <v>0.4429616</v>
      </c>
    </row>
    <row r="4559">
      <c r="A4559" s="19">
        <v>1.0</v>
      </c>
      <c r="B4559" s="25">
        <v>0.44292766</v>
      </c>
    </row>
    <row r="4560">
      <c r="A4560" s="19">
        <v>1.0</v>
      </c>
      <c r="B4560" s="25">
        <v>0.4429163</v>
      </c>
    </row>
    <row r="4561">
      <c r="A4561" s="19">
        <v>1.0</v>
      </c>
      <c r="B4561" s="25">
        <v>0.44285223</v>
      </c>
    </row>
    <row r="4562">
      <c r="A4562" s="19">
        <v>1.0</v>
      </c>
      <c r="B4562" s="25">
        <v>0.4428254</v>
      </c>
    </row>
    <row r="4563">
      <c r="A4563" s="19">
        <v>1.0</v>
      </c>
      <c r="B4563" s="25">
        <v>0.44269842</v>
      </c>
    </row>
    <row r="4564">
      <c r="A4564" s="19">
        <v>1.0</v>
      </c>
      <c r="B4564" s="25">
        <v>0.44262508</v>
      </c>
    </row>
    <row r="4565">
      <c r="A4565" s="19">
        <v>1.0</v>
      </c>
      <c r="B4565" s="25">
        <v>0.442558</v>
      </c>
    </row>
    <row r="4566">
      <c r="A4566" s="19">
        <v>1.0</v>
      </c>
      <c r="B4566" s="25">
        <v>0.4424142</v>
      </c>
    </row>
    <row r="4567">
      <c r="A4567" s="19">
        <v>1.0</v>
      </c>
      <c r="B4567" s="25">
        <v>0.4421097</v>
      </c>
    </row>
    <row r="4568">
      <c r="A4568" s="19">
        <v>1.0</v>
      </c>
      <c r="B4568" s="25">
        <v>0.44205144</v>
      </c>
    </row>
    <row r="4569">
      <c r="A4569" s="19">
        <v>1.0</v>
      </c>
      <c r="B4569" s="25">
        <v>0.4420455</v>
      </c>
    </row>
    <row r="4570">
      <c r="A4570" s="19">
        <v>1.0</v>
      </c>
      <c r="B4570" s="25">
        <v>0.44203028</v>
      </c>
    </row>
    <row r="4571">
      <c r="A4571" s="19">
        <v>1.0</v>
      </c>
      <c r="B4571" s="25">
        <v>0.4420284</v>
      </c>
    </row>
    <row r="4572">
      <c r="A4572" s="19">
        <v>1.0</v>
      </c>
      <c r="B4572" s="25">
        <v>0.442009</v>
      </c>
    </row>
    <row r="4573">
      <c r="A4573" s="19">
        <v>1.0</v>
      </c>
      <c r="B4573" s="25">
        <v>0.44196776</v>
      </c>
    </row>
    <row r="4574">
      <c r="A4574" s="19">
        <v>1.0</v>
      </c>
      <c r="B4574" s="25">
        <v>0.44195634</v>
      </c>
    </row>
    <row r="4575">
      <c r="A4575" s="19">
        <v>1.0</v>
      </c>
      <c r="B4575" s="25">
        <v>0.44186822</v>
      </c>
    </row>
    <row r="4576">
      <c r="A4576" s="19">
        <v>1.0</v>
      </c>
      <c r="B4576" s="25">
        <v>0.4417704</v>
      </c>
    </row>
    <row r="4577">
      <c r="A4577" s="19">
        <v>1.0</v>
      </c>
      <c r="B4577" s="25">
        <v>0.44142884</v>
      </c>
    </row>
    <row r="4578">
      <c r="A4578" s="19">
        <v>1.0</v>
      </c>
      <c r="B4578" s="25">
        <v>0.4413162</v>
      </c>
    </row>
    <row r="4579">
      <c r="A4579" s="19">
        <v>1.0</v>
      </c>
      <c r="B4579" s="25">
        <v>0.44128627</v>
      </c>
    </row>
    <row r="4580">
      <c r="A4580" s="19">
        <v>1.0</v>
      </c>
      <c r="B4580" s="25">
        <v>0.44117528</v>
      </c>
    </row>
    <row r="4581">
      <c r="A4581" s="19">
        <v>1.0</v>
      </c>
      <c r="B4581" s="25">
        <v>0.44110504</v>
      </c>
    </row>
    <row r="4582">
      <c r="A4582" s="19">
        <v>1.0</v>
      </c>
      <c r="B4582" s="25">
        <v>0.4410326</v>
      </c>
    </row>
    <row r="4583">
      <c r="A4583" s="19">
        <v>1.0</v>
      </c>
      <c r="B4583" s="25">
        <v>0.4407214</v>
      </c>
    </row>
    <row r="4584">
      <c r="A4584" s="19">
        <v>1.0</v>
      </c>
      <c r="B4584" s="25">
        <v>0.44061485</v>
      </c>
    </row>
    <row r="4585">
      <c r="A4585" s="19">
        <v>1.0</v>
      </c>
      <c r="B4585" s="25">
        <v>0.44058293</v>
      </c>
    </row>
    <row r="4586">
      <c r="A4586" s="19">
        <v>1.0</v>
      </c>
      <c r="B4586" s="25">
        <v>0.44005823</v>
      </c>
    </row>
    <row r="4587">
      <c r="A4587" s="19">
        <v>1.0</v>
      </c>
      <c r="B4587" s="25">
        <v>0.4400461</v>
      </c>
    </row>
    <row r="4588">
      <c r="A4588" s="19">
        <v>1.0</v>
      </c>
      <c r="B4588" s="25">
        <v>0.440025</v>
      </c>
    </row>
    <row r="4589">
      <c r="A4589" s="19">
        <v>1.0</v>
      </c>
      <c r="B4589" s="25">
        <v>0.43999398</v>
      </c>
    </row>
    <row r="4590">
      <c r="A4590" s="19">
        <v>1.0</v>
      </c>
      <c r="B4590" s="25">
        <v>0.4399816</v>
      </c>
    </row>
    <row r="4591">
      <c r="A4591" s="19">
        <v>1.0</v>
      </c>
      <c r="B4591" s="25">
        <v>0.4398065</v>
      </c>
    </row>
    <row r="4592">
      <c r="A4592" s="19">
        <v>1.0</v>
      </c>
      <c r="B4592" s="25">
        <v>0.4397011</v>
      </c>
    </row>
    <row r="4593">
      <c r="A4593" s="19">
        <v>1.0</v>
      </c>
      <c r="B4593" s="25">
        <v>0.43964112</v>
      </c>
    </row>
    <row r="4594">
      <c r="A4594" s="19">
        <v>1.0</v>
      </c>
      <c r="B4594" s="25">
        <v>0.43959245</v>
      </c>
    </row>
    <row r="4595">
      <c r="A4595" s="19">
        <v>1.0</v>
      </c>
      <c r="B4595" s="25">
        <v>0.4395895</v>
      </c>
    </row>
    <row r="4596">
      <c r="A4596" s="19">
        <v>1.0</v>
      </c>
      <c r="B4596" s="25">
        <v>0.43955314</v>
      </c>
    </row>
    <row r="4597">
      <c r="A4597" s="19">
        <v>1.0</v>
      </c>
      <c r="B4597" s="25">
        <v>0.43952233</v>
      </c>
    </row>
    <row r="4598">
      <c r="A4598" s="19">
        <v>1.0</v>
      </c>
      <c r="B4598" s="25">
        <v>0.4392295</v>
      </c>
    </row>
    <row r="4599">
      <c r="A4599" s="19">
        <v>1.0</v>
      </c>
      <c r="B4599" s="25">
        <v>0.43916604</v>
      </c>
    </row>
    <row r="4600">
      <c r="A4600" s="19">
        <v>1.0</v>
      </c>
      <c r="B4600" s="25">
        <v>0.43887368</v>
      </c>
    </row>
    <row r="4601">
      <c r="A4601" s="19">
        <v>1.0</v>
      </c>
      <c r="B4601" s="25">
        <v>0.43858248</v>
      </c>
    </row>
    <row r="4602">
      <c r="A4602" s="19">
        <v>1.0</v>
      </c>
      <c r="B4602" s="25">
        <v>0.43798366</v>
      </c>
    </row>
    <row r="4603">
      <c r="A4603" s="19">
        <v>1.0</v>
      </c>
      <c r="B4603" s="25">
        <v>0.43797797</v>
      </c>
    </row>
    <row r="4604">
      <c r="A4604" s="19">
        <v>1.0</v>
      </c>
      <c r="B4604" s="25">
        <v>0.43787053</v>
      </c>
    </row>
    <row r="4605">
      <c r="A4605" s="19">
        <v>1.0</v>
      </c>
      <c r="B4605" s="25">
        <v>0.43784046</v>
      </c>
    </row>
    <row r="4606">
      <c r="A4606" s="19">
        <v>1.0</v>
      </c>
      <c r="B4606" s="25">
        <v>0.4374038</v>
      </c>
    </row>
    <row r="4607">
      <c r="A4607" s="19">
        <v>1.0</v>
      </c>
      <c r="B4607" s="25">
        <v>0.436944</v>
      </c>
    </row>
    <row r="4608">
      <c r="A4608" s="19">
        <v>1.0</v>
      </c>
      <c r="B4608" s="25">
        <v>0.43671873</v>
      </c>
    </row>
    <row r="4609">
      <c r="A4609" s="19">
        <v>1.0</v>
      </c>
      <c r="B4609" s="25">
        <v>0.4364556</v>
      </c>
    </row>
    <row r="4610">
      <c r="A4610" s="19">
        <v>1.0</v>
      </c>
      <c r="B4610" s="25">
        <v>0.43622565</v>
      </c>
    </row>
    <row r="4611">
      <c r="A4611" s="19">
        <v>1.0</v>
      </c>
      <c r="B4611" s="25">
        <v>0.4357026</v>
      </c>
    </row>
    <row r="4612">
      <c r="A4612" s="19">
        <v>1.0</v>
      </c>
      <c r="B4612" s="25">
        <v>0.4356973</v>
      </c>
    </row>
    <row r="4613">
      <c r="A4613" s="19">
        <v>1.0</v>
      </c>
      <c r="B4613" s="25">
        <v>0.4355316</v>
      </c>
    </row>
    <row r="4614">
      <c r="A4614" s="19">
        <v>1.0</v>
      </c>
      <c r="B4614" s="25">
        <v>0.43495846</v>
      </c>
    </row>
    <row r="4615">
      <c r="A4615" s="19">
        <v>1.0</v>
      </c>
      <c r="B4615" s="25">
        <v>0.4348321</v>
      </c>
    </row>
    <row r="4616">
      <c r="A4616" s="19">
        <v>1.0</v>
      </c>
      <c r="B4616" s="25">
        <v>0.4347168</v>
      </c>
    </row>
    <row r="4617">
      <c r="A4617" s="19">
        <v>1.0</v>
      </c>
      <c r="B4617" s="25">
        <v>0.4346853</v>
      </c>
    </row>
    <row r="4618">
      <c r="A4618" s="19">
        <v>1.0</v>
      </c>
      <c r="B4618" s="25">
        <v>0.4346544</v>
      </c>
    </row>
    <row r="4619">
      <c r="A4619" s="19">
        <v>1.0</v>
      </c>
      <c r="B4619" s="25">
        <v>0.43465048</v>
      </c>
    </row>
    <row r="4620">
      <c r="A4620" s="19">
        <v>1.0</v>
      </c>
      <c r="B4620" s="25">
        <v>0.4345474</v>
      </c>
    </row>
    <row r="4621">
      <c r="A4621" s="19">
        <v>1.0</v>
      </c>
      <c r="B4621" s="25">
        <v>0.43437687</v>
      </c>
    </row>
    <row r="4622">
      <c r="A4622" s="19">
        <v>1.0</v>
      </c>
      <c r="B4622" s="25">
        <v>0.43425614</v>
      </c>
    </row>
    <row r="4623">
      <c r="A4623" s="19">
        <v>1.0</v>
      </c>
      <c r="B4623" s="25">
        <v>0.4341153</v>
      </c>
    </row>
    <row r="4624">
      <c r="A4624" s="19">
        <v>1.0</v>
      </c>
      <c r="B4624" s="25">
        <v>0.43382812</v>
      </c>
    </row>
    <row r="4625">
      <c r="A4625" s="19">
        <v>1.0</v>
      </c>
      <c r="B4625" s="25">
        <v>0.4336877</v>
      </c>
    </row>
    <row r="4626">
      <c r="A4626" s="19">
        <v>1.0</v>
      </c>
      <c r="B4626" s="25">
        <v>0.43361259</v>
      </c>
    </row>
    <row r="4627">
      <c r="A4627" s="19">
        <v>1.0</v>
      </c>
      <c r="B4627" s="25">
        <v>0.43350247</v>
      </c>
    </row>
    <row r="4628">
      <c r="A4628" s="19">
        <v>1.0</v>
      </c>
      <c r="B4628" s="25">
        <v>0.43293056</v>
      </c>
    </row>
    <row r="4629">
      <c r="A4629" s="19">
        <v>1.0</v>
      </c>
      <c r="B4629" s="25">
        <v>0.4329249</v>
      </c>
    </row>
    <row r="4630">
      <c r="A4630" s="19">
        <v>1.0</v>
      </c>
      <c r="B4630" s="25">
        <v>0.43227458</v>
      </c>
    </row>
    <row r="4631">
      <c r="A4631" s="19">
        <v>1.0</v>
      </c>
      <c r="B4631" s="25">
        <v>0.43217376</v>
      </c>
    </row>
    <row r="4632">
      <c r="A4632" s="19">
        <v>1.0</v>
      </c>
      <c r="B4632" s="25">
        <v>0.43174472</v>
      </c>
    </row>
    <row r="4633">
      <c r="A4633" s="19">
        <v>1.0</v>
      </c>
      <c r="B4633" s="25">
        <v>0.4315521</v>
      </c>
    </row>
    <row r="4634">
      <c r="A4634" s="19">
        <v>1.0</v>
      </c>
      <c r="B4634" s="25">
        <v>0.4315506</v>
      </c>
    </row>
    <row r="4635">
      <c r="A4635" s="19">
        <v>1.0</v>
      </c>
      <c r="B4635" s="25">
        <v>0.43154353</v>
      </c>
    </row>
    <row r="4636">
      <c r="A4636" s="19">
        <v>1.0</v>
      </c>
      <c r="B4636" s="25">
        <v>0.4313017</v>
      </c>
    </row>
    <row r="4637">
      <c r="A4637" s="19">
        <v>1.0</v>
      </c>
      <c r="B4637" s="25">
        <v>0.43128377</v>
      </c>
    </row>
    <row r="4638">
      <c r="A4638" s="19">
        <v>1.0</v>
      </c>
      <c r="B4638" s="25">
        <v>0.43123597</v>
      </c>
    </row>
    <row r="4639">
      <c r="A4639" s="19">
        <v>1.0</v>
      </c>
      <c r="B4639" s="25">
        <v>0.43098956</v>
      </c>
    </row>
    <row r="4640">
      <c r="A4640" s="19">
        <v>1.0</v>
      </c>
      <c r="B4640" s="25">
        <v>0.43097594</v>
      </c>
    </row>
    <row r="4641">
      <c r="A4641" s="19">
        <v>1.0</v>
      </c>
      <c r="B4641" s="25">
        <v>0.4308891</v>
      </c>
    </row>
    <row r="4642">
      <c r="A4642" s="19">
        <v>1.0</v>
      </c>
      <c r="B4642" s="25">
        <v>0.4305412</v>
      </c>
    </row>
    <row r="4643">
      <c r="A4643" s="19">
        <v>1.0</v>
      </c>
      <c r="B4643" s="25">
        <v>0.43046448</v>
      </c>
    </row>
    <row r="4644">
      <c r="A4644" s="19">
        <v>1.0</v>
      </c>
      <c r="B4644" s="25">
        <v>0.4303698</v>
      </c>
    </row>
    <row r="4645">
      <c r="A4645" s="19">
        <v>1.0</v>
      </c>
      <c r="B4645" s="25">
        <v>0.43002814</v>
      </c>
    </row>
    <row r="4646">
      <c r="A4646" s="19">
        <v>1.0</v>
      </c>
      <c r="B4646" s="25">
        <v>0.4298562</v>
      </c>
    </row>
    <row r="4647">
      <c r="A4647" s="19">
        <v>1.0</v>
      </c>
      <c r="B4647" s="25">
        <v>0.42959148</v>
      </c>
    </row>
    <row r="4648">
      <c r="A4648" s="19">
        <v>1.0</v>
      </c>
      <c r="B4648" s="25">
        <v>0.42954195</v>
      </c>
    </row>
    <row r="4649">
      <c r="A4649" s="19">
        <v>1.0</v>
      </c>
      <c r="B4649" s="25">
        <v>0.4292001</v>
      </c>
    </row>
    <row r="4650">
      <c r="A4650" s="19">
        <v>1.0</v>
      </c>
      <c r="B4650" s="25">
        <v>0.42913577</v>
      </c>
    </row>
    <row r="4651">
      <c r="A4651" s="19">
        <v>1.0</v>
      </c>
      <c r="B4651" s="25">
        <v>0.42901486</v>
      </c>
    </row>
    <row r="4652">
      <c r="A4652" s="19">
        <v>1.0</v>
      </c>
      <c r="B4652" s="25">
        <v>0.42890644</v>
      </c>
    </row>
    <row r="4653">
      <c r="A4653" s="19">
        <v>1.0</v>
      </c>
      <c r="B4653" s="25">
        <v>0.4287932</v>
      </c>
    </row>
    <row r="4654">
      <c r="A4654" s="19">
        <v>1.0</v>
      </c>
      <c r="B4654" s="25">
        <v>0.4287824</v>
      </c>
    </row>
    <row r="4655">
      <c r="A4655" s="19">
        <v>1.0</v>
      </c>
      <c r="B4655" s="25">
        <v>0.4287774</v>
      </c>
    </row>
    <row r="4656">
      <c r="A4656" s="19">
        <v>1.0</v>
      </c>
      <c r="B4656" s="25">
        <v>0.42858872</v>
      </c>
    </row>
    <row r="4657">
      <c r="A4657" s="19">
        <v>1.0</v>
      </c>
      <c r="B4657" s="25">
        <v>0.428368</v>
      </c>
    </row>
    <row r="4658">
      <c r="A4658" s="19">
        <v>1.0</v>
      </c>
      <c r="B4658" s="25">
        <v>0.42824915</v>
      </c>
    </row>
    <row r="4659">
      <c r="A4659" s="19">
        <v>1.0</v>
      </c>
      <c r="B4659" s="25">
        <v>0.42823428</v>
      </c>
    </row>
    <row r="4660">
      <c r="A4660" s="19">
        <v>1.0</v>
      </c>
      <c r="B4660" s="25">
        <v>0.42807323</v>
      </c>
    </row>
    <row r="4661">
      <c r="A4661" s="19">
        <v>1.0</v>
      </c>
      <c r="B4661" s="25">
        <v>0.42794588</v>
      </c>
    </row>
    <row r="4662">
      <c r="A4662" s="19">
        <v>1.0</v>
      </c>
      <c r="B4662" s="25">
        <v>0.42764854</v>
      </c>
    </row>
    <row r="4663">
      <c r="A4663" s="19">
        <v>1.0</v>
      </c>
      <c r="B4663" s="25">
        <v>0.427272</v>
      </c>
    </row>
    <row r="4664">
      <c r="A4664" s="19">
        <v>1.0</v>
      </c>
      <c r="B4664" s="25">
        <v>0.427173</v>
      </c>
    </row>
    <row r="4665">
      <c r="A4665" s="19">
        <v>1.0</v>
      </c>
      <c r="B4665" s="25">
        <v>0.42712212</v>
      </c>
    </row>
    <row r="4666">
      <c r="A4666" s="19">
        <v>1.0</v>
      </c>
      <c r="B4666" s="25">
        <v>0.42696258</v>
      </c>
    </row>
    <row r="4667">
      <c r="A4667" s="19">
        <v>1.0</v>
      </c>
      <c r="B4667" s="25">
        <v>0.4267558</v>
      </c>
    </row>
    <row r="4668">
      <c r="A4668" s="19">
        <v>1.0</v>
      </c>
      <c r="B4668" s="25">
        <v>0.42629567</v>
      </c>
    </row>
    <row r="4669">
      <c r="A4669" s="19">
        <v>1.0</v>
      </c>
      <c r="B4669" s="25">
        <v>0.42588925</v>
      </c>
    </row>
    <row r="4670">
      <c r="A4670" s="19">
        <v>1.0</v>
      </c>
      <c r="B4670" s="25">
        <v>0.42571288</v>
      </c>
    </row>
    <row r="4671">
      <c r="A4671" s="19">
        <v>1.0</v>
      </c>
      <c r="B4671" s="25">
        <v>0.425596</v>
      </c>
    </row>
    <row r="4672">
      <c r="A4672" s="19">
        <v>1.0</v>
      </c>
      <c r="B4672" s="25">
        <v>0.424758</v>
      </c>
    </row>
    <row r="4673">
      <c r="A4673" s="19">
        <v>1.0</v>
      </c>
      <c r="B4673" s="25">
        <v>0.42474708</v>
      </c>
    </row>
    <row r="4674">
      <c r="A4674" s="19">
        <v>1.0</v>
      </c>
      <c r="B4674" s="25">
        <v>0.4247095</v>
      </c>
    </row>
    <row r="4675">
      <c r="A4675" s="19">
        <v>1.0</v>
      </c>
      <c r="B4675" s="25">
        <v>0.42450857</v>
      </c>
    </row>
    <row r="4676">
      <c r="A4676" s="19">
        <v>1.0</v>
      </c>
      <c r="B4676" s="25">
        <v>0.42406845</v>
      </c>
    </row>
    <row r="4677">
      <c r="A4677" s="19">
        <v>1.0</v>
      </c>
      <c r="B4677" s="25">
        <v>0.42372897</v>
      </c>
    </row>
    <row r="4678">
      <c r="A4678" s="19">
        <v>1.0</v>
      </c>
      <c r="B4678" s="25">
        <v>0.4233538</v>
      </c>
    </row>
    <row r="4679">
      <c r="A4679" s="19">
        <v>1.0</v>
      </c>
      <c r="B4679" s="25">
        <v>0.42274266</v>
      </c>
    </row>
    <row r="4680">
      <c r="A4680" s="19">
        <v>1.0</v>
      </c>
      <c r="B4680" s="25">
        <v>0.42262957</v>
      </c>
    </row>
    <row r="4681">
      <c r="A4681" s="19">
        <v>1.0</v>
      </c>
      <c r="B4681" s="25">
        <v>0.4225827</v>
      </c>
    </row>
    <row r="4682">
      <c r="A4682" s="19">
        <v>1.0</v>
      </c>
      <c r="B4682" s="25">
        <v>0.42254072</v>
      </c>
    </row>
    <row r="4683">
      <c r="A4683" s="19">
        <v>1.0</v>
      </c>
      <c r="B4683" s="25">
        <v>0.4221393</v>
      </c>
    </row>
    <row r="4684">
      <c r="A4684" s="19">
        <v>1.0</v>
      </c>
      <c r="B4684" s="25">
        <v>0.42209175</v>
      </c>
    </row>
    <row r="4685">
      <c r="A4685" s="19">
        <v>1.0</v>
      </c>
      <c r="B4685" s="25">
        <v>0.42203525</v>
      </c>
    </row>
    <row r="4686">
      <c r="A4686" s="19">
        <v>1.0</v>
      </c>
      <c r="B4686" s="25">
        <v>0.42156416</v>
      </c>
    </row>
    <row r="4687">
      <c r="A4687" s="19">
        <v>1.0</v>
      </c>
      <c r="B4687" s="25">
        <v>0.42154613</v>
      </c>
    </row>
    <row r="4688">
      <c r="A4688" s="19">
        <v>1.0</v>
      </c>
      <c r="B4688" s="25">
        <v>0.42153987</v>
      </c>
    </row>
    <row r="4689">
      <c r="A4689" s="19">
        <v>1.0</v>
      </c>
      <c r="B4689" s="25">
        <v>0.42148066</v>
      </c>
    </row>
    <row r="4690">
      <c r="A4690" s="19">
        <v>1.0</v>
      </c>
      <c r="B4690" s="25">
        <v>0.421463</v>
      </c>
    </row>
    <row r="4691">
      <c r="A4691" s="19">
        <v>1.0</v>
      </c>
      <c r="B4691" s="25">
        <v>0.42131415</v>
      </c>
    </row>
    <row r="4692">
      <c r="A4692" s="19">
        <v>1.0</v>
      </c>
      <c r="B4692" s="25">
        <v>0.4212045</v>
      </c>
    </row>
    <row r="4693">
      <c r="A4693" s="19">
        <v>1.0</v>
      </c>
      <c r="B4693" s="25">
        <v>0.42112687</v>
      </c>
    </row>
    <row r="4694">
      <c r="A4694" s="19">
        <v>1.0</v>
      </c>
      <c r="B4694" s="25">
        <v>0.42089242</v>
      </c>
    </row>
    <row r="4695">
      <c r="A4695" s="19">
        <v>1.0</v>
      </c>
      <c r="B4695" s="25">
        <v>0.42076734</v>
      </c>
    </row>
    <row r="4696">
      <c r="A4696" s="19">
        <v>1.0</v>
      </c>
      <c r="B4696" s="25">
        <v>0.42069748</v>
      </c>
    </row>
    <row r="4697">
      <c r="A4697" s="19">
        <v>1.0</v>
      </c>
      <c r="B4697" s="25">
        <v>0.42052397</v>
      </c>
    </row>
    <row r="4698">
      <c r="A4698" s="19">
        <v>1.0</v>
      </c>
      <c r="B4698" s="25">
        <v>0.42027926</v>
      </c>
    </row>
    <row r="4699">
      <c r="A4699" s="19">
        <v>1.0</v>
      </c>
      <c r="B4699" s="25">
        <v>0.4202395</v>
      </c>
    </row>
    <row r="4700">
      <c r="A4700" s="19">
        <v>1.0</v>
      </c>
      <c r="B4700" s="25">
        <v>0.41982576</v>
      </c>
    </row>
    <row r="4701">
      <c r="A4701" s="19">
        <v>1.0</v>
      </c>
      <c r="B4701" s="25">
        <v>0.41937155</v>
      </c>
    </row>
    <row r="4702">
      <c r="A4702" s="19">
        <v>1.0</v>
      </c>
      <c r="B4702" s="25">
        <v>0.41913423</v>
      </c>
    </row>
    <row r="4703">
      <c r="A4703" s="19">
        <v>1.0</v>
      </c>
      <c r="B4703" s="25">
        <v>0.4191147</v>
      </c>
    </row>
    <row r="4704">
      <c r="A4704" s="19">
        <v>1.0</v>
      </c>
      <c r="B4704" s="25">
        <v>0.41909307</v>
      </c>
    </row>
    <row r="4705">
      <c r="A4705" s="19">
        <v>1.0</v>
      </c>
      <c r="B4705" s="25">
        <v>0.41878816</v>
      </c>
    </row>
    <row r="4706">
      <c r="A4706" s="19">
        <v>1.0</v>
      </c>
      <c r="B4706" s="25">
        <v>0.41856664</v>
      </c>
    </row>
    <row r="4707">
      <c r="A4707" s="19">
        <v>1.0</v>
      </c>
      <c r="B4707" s="25">
        <v>0.41848397</v>
      </c>
    </row>
    <row r="4708">
      <c r="A4708" s="19">
        <v>1.0</v>
      </c>
      <c r="B4708" s="25">
        <v>0.41796494</v>
      </c>
    </row>
    <row r="4709">
      <c r="A4709" s="19">
        <v>1.0</v>
      </c>
      <c r="B4709" s="25">
        <v>0.41764784</v>
      </c>
    </row>
    <row r="4710">
      <c r="A4710" s="19">
        <v>1.0</v>
      </c>
      <c r="B4710" s="25">
        <v>0.41758585</v>
      </c>
    </row>
    <row r="4711">
      <c r="A4711" s="19">
        <v>1.0</v>
      </c>
      <c r="B4711" s="25">
        <v>0.4175853</v>
      </c>
    </row>
    <row r="4712">
      <c r="A4712" s="19">
        <v>1.0</v>
      </c>
      <c r="B4712" s="25">
        <v>0.4175446</v>
      </c>
    </row>
    <row r="4713">
      <c r="A4713" s="19">
        <v>1.0</v>
      </c>
      <c r="B4713" s="25">
        <v>0.41744098</v>
      </c>
    </row>
    <row r="4714">
      <c r="A4714" s="19">
        <v>1.0</v>
      </c>
      <c r="B4714" s="25">
        <v>0.4162952</v>
      </c>
    </row>
    <row r="4715">
      <c r="A4715" s="19">
        <v>1.0</v>
      </c>
      <c r="B4715" s="25">
        <v>0.4155986</v>
      </c>
    </row>
    <row r="4716">
      <c r="A4716" s="19">
        <v>1.0</v>
      </c>
      <c r="B4716" s="25">
        <v>0.41558263</v>
      </c>
    </row>
    <row r="4717">
      <c r="A4717" s="19">
        <v>1.0</v>
      </c>
      <c r="B4717" s="25">
        <v>0.41553625</v>
      </c>
    </row>
    <row r="4718">
      <c r="A4718" s="19">
        <v>1.0</v>
      </c>
      <c r="B4718" s="25">
        <v>0.41548026</v>
      </c>
    </row>
    <row r="4719">
      <c r="A4719" s="19">
        <v>1.0</v>
      </c>
      <c r="B4719" s="25">
        <v>0.41480255</v>
      </c>
    </row>
    <row r="4720">
      <c r="A4720" s="19">
        <v>1.0</v>
      </c>
      <c r="B4720" s="25">
        <v>0.41425854</v>
      </c>
    </row>
    <row r="4721">
      <c r="A4721" s="19">
        <v>1.0</v>
      </c>
      <c r="B4721" s="25">
        <v>0.41403368</v>
      </c>
    </row>
    <row r="4722">
      <c r="A4722" s="19">
        <v>1.0</v>
      </c>
      <c r="B4722" s="25">
        <v>0.41391647</v>
      </c>
    </row>
    <row r="4723">
      <c r="A4723" s="19">
        <v>1.0</v>
      </c>
      <c r="B4723" s="25">
        <v>0.41380683</v>
      </c>
    </row>
    <row r="4724">
      <c r="A4724" s="19">
        <v>1.0</v>
      </c>
      <c r="B4724" s="25">
        <v>0.41364247</v>
      </c>
    </row>
    <row r="4725">
      <c r="A4725" s="19">
        <v>1.0</v>
      </c>
      <c r="B4725" s="25">
        <v>0.41361642</v>
      </c>
    </row>
    <row r="4726">
      <c r="A4726" s="19">
        <v>1.0</v>
      </c>
      <c r="B4726" s="25">
        <v>0.41354096</v>
      </c>
    </row>
    <row r="4727">
      <c r="A4727" s="19">
        <v>1.0</v>
      </c>
      <c r="B4727" s="25">
        <v>0.4130854</v>
      </c>
    </row>
    <row r="4728">
      <c r="A4728" s="19">
        <v>1.0</v>
      </c>
      <c r="B4728" s="25">
        <v>0.4128497</v>
      </c>
    </row>
    <row r="4729">
      <c r="A4729" s="19">
        <v>1.0</v>
      </c>
      <c r="B4729" s="25">
        <v>0.41251782</v>
      </c>
    </row>
    <row r="4730">
      <c r="A4730" s="19">
        <v>1.0</v>
      </c>
      <c r="B4730" s="25">
        <v>0.4125148</v>
      </c>
    </row>
    <row r="4731">
      <c r="A4731" s="19">
        <v>1.0</v>
      </c>
      <c r="B4731" s="25">
        <v>0.41239378</v>
      </c>
    </row>
    <row r="4732">
      <c r="A4732" s="19">
        <v>1.0</v>
      </c>
      <c r="B4732" s="25">
        <v>0.41227758</v>
      </c>
    </row>
    <row r="4733">
      <c r="A4733" s="19">
        <v>1.0</v>
      </c>
      <c r="B4733" s="25">
        <v>0.41219932</v>
      </c>
    </row>
    <row r="4734">
      <c r="A4734" s="19">
        <v>1.0</v>
      </c>
      <c r="B4734" s="25">
        <v>0.41203126</v>
      </c>
    </row>
    <row r="4735">
      <c r="A4735" s="19">
        <v>1.0</v>
      </c>
      <c r="B4735" s="25">
        <v>0.4118126</v>
      </c>
    </row>
    <row r="4736">
      <c r="A4736" s="19">
        <v>1.0</v>
      </c>
      <c r="B4736" s="25">
        <v>0.41120493</v>
      </c>
    </row>
    <row r="4737">
      <c r="A4737" s="19">
        <v>1.0</v>
      </c>
      <c r="B4737" s="25">
        <v>0.41096076</v>
      </c>
    </row>
    <row r="4738">
      <c r="A4738" s="19">
        <v>1.0</v>
      </c>
      <c r="B4738" s="25">
        <v>0.41083062</v>
      </c>
    </row>
    <row r="4739">
      <c r="A4739" s="19">
        <v>1.0</v>
      </c>
      <c r="B4739" s="25">
        <v>0.41066265</v>
      </c>
    </row>
    <row r="4740">
      <c r="A4740" s="19">
        <v>1.0</v>
      </c>
      <c r="B4740" s="25">
        <v>0.4102986</v>
      </c>
    </row>
    <row r="4741">
      <c r="A4741" s="19">
        <v>1.0</v>
      </c>
      <c r="B4741" s="25">
        <v>0.41025835</v>
      </c>
    </row>
    <row r="4742">
      <c r="A4742" s="19">
        <v>1.0</v>
      </c>
      <c r="B4742" s="25">
        <v>0.41020674</v>
      </c>
    </row>
    <row r="4743">
      <c r="A4743" s="19">
        <v>1.0</v>
      </c>
      <c r="B4743" s="25">
        <v>0.41017458</v>
      </c>
    </row>
    <row r="4744">
      <c r="A4744" s="19">
        <v>1.0</v>
      </c>
      <c r="B4744" s="25">
        <v>0.41001725</v>
      </c>
    </row>
    <row r="4745">
      <c r="A4745" s="19">
        <v>1.0</v>
      </c>
      <c r="B4745" s="25">
        <v>0.4098694</v>
      </c>
    </row>
    <row r="4746">
      <c r="A4746" s="19">
        <v>1.0</v>
      </c>
      <c r="B4746" s="25">
        <v>0.40979853</v>
      </c>
    </row>
    <row r="4747">
      <c r="A4747" s="19">
        <v>1.0</v>
      </c>
      <c r="B4747" s="25">
        <v>0.40962896</v>
      </c>
    </row>
    <row r="4748">
      <c r="A4748" s="19">
        <v>1.0</v>
      </c>
      <c r="B4748" s="25">
        <v>0.4094598</v>
      </c>
    </row>
    <row r="4749">
      <c r="A4749" s="19">
        <v>1.0</v>
      </c>
      <c r="B4749" s="25">
        <v>0.40906343</v>
      </c>
    </row>
    <row r="4750">
      <c r="A4750" s="19">
        <v>1.0</v>
      </c>
      <c r="B4750" s="25">
        <v>0.40897638</v>
      </c>
    </row>
    <row r="4751">
      <c r="A4751" s="19">
        <v>1.0</v>
      </c>
      <c r="B4751" s="25">
        <v>0.40848386</v>
      </c>
    </row>
    <row r="4752">
      <c r="A4752" s="19">
        <v>1.0</v>
      </c>
      <c r="B4752" s="25">
        <v>0.40801704</v>
      </c>
    </row>
    <row r="4753">
      <c r="A4753" s="19">
        <v>1.0</v>
      </c>
      <c r="B4753" s="25">
        <v>0.40798745</v>
      </c>
    </row>
    <row r="4754">
      <c r="A4754" s="19">
        <v>1.0</v>
      </c>
      <c r="B4754" s="25">
        <v>0.40769672</v>
      </c>
    </row>
    <row r="4755">
      <c r="A4755" s="19">
        <v>1.0</v>
      </c>
      <c r="B4755" s="25">
        <v>0.40754116</v>
      </c>
    </row>
    <row r="4756">
      <c r="A4756" s="19">
        <v>1.0</v>
      </c>
      <c r="B4756" s="25">
        <v>0.40736958</v>
      </c>
    </row>
    <row r="4757">
      <c r="A4757" s="19">
        <v>1.0</v>
      </c>
      <c r="B4757" s="25">
        <v>0.4068935</v>
      </c>
    </row>
    <row r="4758">
      <c r="A4758" s="19">
        <v>1.0</v>
      </c>
      <c r="B4758" s="25">
        <v>0.40670595</v>
      </c>
    </row>
    <row r="4759">
      <c r="A4759" s="19">
        <v>1.0</v>
      </c>
      <c r="B4759" s="25">
        <v>0.4066504</v>
      </c>
    </row>
    <row r="4760">
      <c r="A4760" s="19">
        <v>1.0</v>
      </c>
      <c r="B4760" s="25">
        <v>0.40609246</v>
      </c>
    </row>
    <row r="4761">
      <c r="A4761" s="19">
        <v>1.0</v>
      </c>
      <c r="B4761" s="25">
        <v>0.40575406</v>
      </c>
    </row>
    <row r="4762">
      <c r="A4762" s="19">
        <v>1.0</v>
      </c>
      <c r="B4762" s="25">
        <v>0.40566042</v>
      </c>
    </row>
    <row r="4763">
      <c r="A4763" s="19">
        <v>1.0</v>
      </c>
      <c r="B4763" s="25">
        <v>0.4054717</v>
      </c>
    </row>
    <row r="4764">
      <c r="A4764" s="19">
        <v>1.0</v>
      </c>
      <c r="B4764" s="25">
        <v>0.40500358</v>
      </c>
    </row>
    <row r="4765">
      <c r="A4765" s="19">
        <v>1.0</v>
      </c>
      <c r="B4765" s="25">
        <v>0.40493616</v>
      </c>
    </row>
    <row r="4766">
      <c r="A4766" s="19">
        <v>1.0</v>
      </c>
      <c r="B4766" s="25">
        <v>0.40492803</v>
      </c>
    </row>
    <row r="4767">
      <c r="A4767" s="19">
        <v>1.0</v>
      </c>
      <c r="B4767" s="25">
        <v>0.40490687</v>
      </c>
    </row>
    <row r="4768">
      <c r="A4768" s="19">
        <v>1.0</v>
      </c>
      <c r="B4768" s="25">
        <v>0.40482306</v>
      </c>
    </row>
    <row r="4769">
      <c r="A4769" s="19">
        <v>1.0</v>
      </c>
      <c r="B4769" s="25">
        <v>0.40451044</v>
      </c>
    </row>
    <row r="4770">
      <c r="A4770" s="19">
        <v>1.0</v>
      </c>
      <c r="B4770" s="25">
        <v>0.40435705</v>
      </c>
    </row>
    <row r="4771">
      <c r="A4771" s="19">
        <v>1.0</v>
      </c>
      <c r="B4771" s="25">
        <v>0.4042557</v>
      </c>
    </row>
    <row r="4772">
      <c r="A4772" s="19">
        <v>1.0</v>
      </c>
      <c r="B4772" s="25">
        <v>0.40395698</v>
      </c>
    </row>
    <row r="4773">
      <c r="A4773" s="19">
        <v>1.0</v>
      </c>
      <c r="B4773" s="25">
        <v>0.40390676</v>
      </c>
    </row>
    <row r="4774">
      <c r="A4774" s="19">
        <v>1.0</v>
      </c>
      <c r="B4774" s="25">
        <v>0.40390548</v>
      </c>
    </row>
    <row r="4775">
      <c r="A4775" s="19">
        <v>1.0</v>
      </c>
      <c r="B4775" s="25">
        <v>0.4034476</v>
      </c>
    </row>
    <row r="4776">
      <c r="A4776" s="19">
        <v>1.0</v>
      </c>
      <c r="B4776" s="25">
        <v>0.4033968</v>
      </c>
    </row>
    <row r="4777">
      <c r="A4777" s="19">
        <v>1.0</v>
      </c>
      <c r="B4777" s="25">
        <v>0.40339556</v>
      </c>
    </row>
    <row r="4778">
      <c r="A4778" s="19">
        <v>1.0</v>
      </c>
      <c r="B4778" s="25">
        <v>0.40338928</v>
      </c>
    </row>
    <row r="4779">
      <c r="A4779" s="19">
        <v>1.0</v>
      </c>
      <c r="B4779" s="25">
        <v>0.40338752</v>
      </c>
    </row>
    <row r="4780">
      <c r="A4780" s="19">
        <v>1.0</v>
      </c>
      <c r="B4780" s="25">
        <v>0.40338415</v>
      </c>
    </row>
    <row r="4781">
      <c r="A4781" s="19">
        <v>1.0</v>
      </c>
      <c r="B4781" s="25">
        <v>0.40338323</v>
      </c>
    </row>
    <row r="4782">
      <c r="A4782" s="19">
        <v>1.0</v>
      </c>
      <c r="B4782" s="25">
        <v>0.40338114</v>
      </c>
    </row>
    <row r="4783">
      <c r="A4783" s="19">
        <v>1.0</v>
      </c>
      <c r="B4783" s="25">
        <v>0.40337512</v>
      </c>
    </row>
    <row r="4784">
      <c r="A4784" s="19">
        <v>1.0</v>
      </c>
      <c r="B4784" s="25">
        <v>0.40337402</v>
      </c>
    </row>
    <row r="4785">
      <c r="A4785" s="19">
        <v>1.0</v>
      </c>
      <c r="B4785" s="25">
        <v>0.40336642</v>
      </c>
    </row>
    <row r="4786">
      <c r="A4786" s="19">
        <v>1.0</v>
      </c>
      <c r="B4786" s="25">
        <v>0.4033644</v>
      </c>
    </row>
    <row r="4787">
      <c r="A4787" s="19">
        <v>1.0</v>
      </c>
      <c r="B4787" s="25">
        <v>0.40335977</v>
      </c>
    </row>
    <row r="4788">
      <c r="A4788" s="19">
        <v>1.0</v>
      </c>
      <c r="B4788" s="25">
        <v>0.40335524</v>
      </c>
    </row>
    <row r="4789">
      <c r="A4789" s="19">
        <v>1.0</v>
      </c>
      <c r="B4789" s="25">
        <v>0.40335268</v>
      </c>
    </row>
    <row r="4790">
      <c r="A4790" s="19">
        <v>1.0</v>
      </c>
      <c r="B4790" s="25">
        <v>0.40335166</v>
      </c>
    </row>
    <row r="4791">
      <c r="A4791" s="19">
        <v>1.0</v>
      </c>
      <c r="B4791" s="25">
        <v>0.40334696</v>
      </c>
    </row>
    <row r="4792">
      <c r="A4792" s="19">
        <v>1.0</v>
      </c>
      <c r="B4792" s="25">
        <v>0.40334567</v>
      </c>
    </row>
    <row r="4793">
      <c r="A4793" s="19">
        <v>1.0</v>
      </c>
      <c r="B4793" s="25">
        <v>0.40334067</v>
      </c>
    </row>
    <row r="4794">
      <c r="A4794" s="19">
        <v>1.0</v>
      </c>
      <c r="B4794" s="25">
        <v>0.40333906</v>
      </c>
    </row>
    <row r="4795">
      <c r="A4795" s="19">
        <v>1.0</v>
      </c>
      <c r="B4795" s="25">
        <v>0.4033388</v>
      </c>
    </row>
    <row r="4796">
      <c r="A4796" s="19">
        <v>1.0</v>
      </c>
      <c r="B4796" s="25">
        <v>0.40332165</v>
      </c>
    </row>
    <row r="4797">
      <c r="A4797" s="19">
        <v>1.0</v>
      </c>
      <c r="B4797" s="25">
        <v>0.40332136</v>
      </c>
    </row>
    <row r="4798">
      <c r="A4798" s="19">
        <v>1.0</v>
      </c>
      <c r="B4798" s="25">
        <v>0.403315</v>
      </c>
    </row>
    <row r="4799">
      <c r="A4799" s="19">
        <v>1.0</v>
      </c>
      <c r="B4799" s="25">
        <v>0.40331277</v>
      </c>
    </row>
    <row r="4800">
      <c r="A4800" s="19">
        <v>1.0</v>
      </c>
      <c r="B4800" s="25">
        <v>0.40331236</v>
      </c>
    </row>
    <row r="4801">
      <c r="A4801" s="19">
        <v>1.0</v>
      </c>
      <c r="B4801" s="25">
        <v>0.4033115</v>
      </c>
    </row>
    <row r="4802">
      <c r="A4802" s="19">
        <v>1.0</v>
      </c>
      <c r="B4802" s="25">
        <v>0.4033107</v>
      </c>
    </row>
    <row r="4803">
      <c r="A4803" s="19">
        <v>1.0</v>
      </c>
      <c r="B4803" s="25">
        <v>0.4033101</v>
      </c>
    </row>
    <row r="4804">
      <c r="A4804" s="19">
        <v>1.0</v>
      </c>
      <c r="B4804" s="25">
        <v>0.40330783</v>
      </c>
    </row>
    <row r="4805">
      <c r="A4805" s="19">
        <v>1.0</v>
      </c>
      <c r="B4805" s="25">
        <v>0.40330574</v>
      </c>
    </row>
    <row r="4806">
      <c r="A4806" s="19">
        <v>1.0</v>
      </c>
      <c r="B4806" s="25">
        <v>0.4033035</v>
      </c>
    </row>
    <row r="4807">
      <c r="A4807" s="19">
        <v>1.0</v>
      </c>
      <c r="B4807" s="25">
        <v>0.40330133</v>
      </c>
    </row>
    <row r="4808">
      <c r="A4808" s="19">
        <v>1.0</v>
      </c>
      <c r="B4808" s="25">
        <v>0.40329883</v>
      </c>
    </row>
    <row r="4809">
      <c r="A4809" s="19">
        <v>1.0</v>
      </c>
      <c r="B4809" s="25">
        <v>0.403291</v>
      </c>
    </row>
    <row r="4810">
      <c r="A4810" s="19">
        <v>1.0</v>
      </c>
      <c r="B4810" s="25">
        <v>0.403291</v>
      </c>
    </row>
    <row r="4811">
      <c r="A4811" s="19">
        <v>1.0</v>
      </c>
      <c r="B4811" s="25">
        <v>0.40328795</v>
      </c>
    </row>
    <row r="4812">
      <c r="A4812" s="19">
        <v>1.0</v>
      </c>
      <c r="B4812" s="25">
        <v>0.40327844</v>
      </c>
    </row>
    <row r="4813">
      <c r="A4813" s="19">
        <v>1.0</v>
      </c>
      <c r="B4813" s="25">
        <v>0.40327588</v>
      </c>
    </row>
    <row r="4814">
      <c r="A4814" s="19">
        <v>1.0</v>
      </c>
      <c r="B4814" s="25">
        <v>0.40327358</v>
      </c>
    </row>
    <row r="4815">
      <c r="A4815" s="19">
        <v>1.0</v>
      </c>
      <c r="B4815" s="25">
        <v>0.40327343</v>
      </c>
    </row>
    <row r="4816">
      <c r="A4816" s="19">
        <v>1.0</v>
      </c>
      <c r="B4816" s="25">
        <v>0.40327296</v>
      </c>
    </row>
    <row r="4817">
      <c r="A4817" s="19">
        <v>1.0</v>
      </c>
      <c r="B4817" s="25">
        <v>0.40326878</v>
      </c>
    </row>
    <row r="4818">
      <c r="A4818" s="19">
        <v>1.0</v>
      </c>
      <c r="B4818" s="25">
        <v>0.40326688</v>
      </c>
    </row>
    <row r="4819">
      <c r="A4819" s="19">
        <v>1.0</v>
      </c>
      <c r="B4819" s="25">
        <v>0.4032633</v>
      </c>
    </row>
    <row r="4820">
      <c r="A4820" s="19">
        <v>1.0</v>
      </c>
      <c r="B4820" s="25">
        <v>0.40326118</v>
      </c>
    </row>
    <row r="4821">
      <c r="A4821" s="19">
        <v>1.0</v>
      </c>
      <c r="B4821" s="25">
        <v>0.4032582</v>
      </c>
    </row>
    <row r="4822">
      <c r="A4822" s="19">
        <v>1.0</v>
      </c>
      <c r="B4822" s="25">
        <v>0.40325361</v>
      </c>
    </row>
    <row r="4823">
      <c r="A4823" s="19">
        <v>1.0</v>
      </c>
      <c r="B4823" s="25">
        <v>0.4032532</v>
      </c>
    </row>
    <row r="4824">
      <c r="A4824" s="19">
        <v>1.0</v>
      </c>
      <c r="B4824" s="25">
        <v>0.40325192</v>
      </c>
    </row>
    <row r="4825">
      <c r="A4825" s="19">
        <v>1.0</v>
      </c>
      <c r="B4825" s="25">
        <v>0.4032487</v>
      </c>
    </row>
    <row r="4826">
      <c r="A4826" s="19">
        <v>1.0</v>
      </c>
      <c r="B4826" s="25">
        <v>0.40324432</v>
      </c>
    </row>
    <row r="4827">
      <c r="A4827" s="19">
        <v>1.0</v>
      </c>
      <c r="B4827" s="25">
        <v>0.40324304</v>
      </c>
    </row>
    <row r="4828">
      <c r="A4828" s="19">
        <v>1.0</v>
      </c>
      <c r="B4828" s="25">
        <v>0.40323722</v>
      </c>
    </row>
    <row r="4829">
      <c r="A4829" s="19">
        <v>1.0</v>
      </c>
      <c r="B4829" s="25">
        <v>0.40322426</v>
      </c>
    </row>
    <row r="4830">
      <c r="A4830" s="19">
        <v>1.0</v>
      </c>
      <c r="B4830" s="25">
        <v>0.4032194</v>
      </c>
    </row>
    <row r="4831">
      <c r="A4831" s="19">
        <v>1.0</v>
      </c>
      <c r="B4831" s="25">
        <v>0.4032145</v>
      </c>
    </row>
    <row r="4832">
      <c r="A4832" s="19">
        <v>1.0</v>
      </c>
      <c r="B4832" s="25">
        <v>0.40320092</v>
      </c>
    </row>
    <row r="4833">
      <c r="A4833" s="19">
        <v>1.0</v>
      </c>
      <c r="B4833" s="25">
        <v>0.4032008</v>
      </c>
    </row>
    <row r="4834">
      <c r="A4834" s="19">
        <v>1.0</v>
      </c>
      <c r="B4834" s="25">
        <v>0.4032007</v>
      </c>
    </row>
    <row r="4835">
      <c r="A4835" s="19">
        <v>1.0</v>
      </c>
      <c r="B4835" s="25">
        <v>0.4031994</v>
      </c>
    </row>
    <row r="4836">
      <c r="A4836" s="19">
        <v>1.0</v>
      </c>
      <c r="B4836" s="25">
        <v>0.40319937</v>
      </c>
    </row>
    <row r="4837">
      <c r="A4837" s="19">
        <v>1.0</v>
      </c>
      <c r="B4837" s="25">
        <v>0.40319598</v>
      </c>
    </row>
    <row r="4838">
      <c r="A4838" s="19">
        <v>1.0</v>
      </c>
      <c r="B4838" s="25">
        <v>0.40319473</v>
      </c>
    </row>
    <row r="4839">
      <c r="A4839" s="19">
        <v>1.0</v>
      </c>
      <c r="B4839" s="25">
        <v>0.40319404</v>
      </c>
    </row>
    <row r="4840">
      <c r="A4840" s="19">
        <v>1.0</v>
      </c>
      <c r="B4840" s="25">
        <v>0.40319288</v>
      </c>
    </row>
    <row r="4841">
      <c r="A4841" s="19">
        <v>1.0</v>
      </c>
      <c r="B4841" s="25">
        <v>0.4031917</v>
      </c>
    </row>
    <row r="4842">
      <c r="A4842" s="19">
        <v>1.0</v>
      </c>
      <c r="B4842" s="25">
        <v>0.40319148</v>
      </c>
    </row>
    <row r="4843">
      <c r="A4843" s="19">
        <v>1.0</v>
      </c>
      <c r="B4843" s="25">
        <v>0.4031861</v>
      </c>
    </row>
    <row r="4844">
      <c r="A4844" s="19">
        <v>1.0</v>
      </c>
      <c r="B4844" s="25">
        <v>0.4031853</v>
      </c>
    </row>
    <row r="4845">
      <c r="A4845" s="19">
        <v>1.0</v>
      </c>
      <c r="B4845" s="25">
        <v>0.4031849</v>
      </c>
    </row>
    <row r="4846">
      <c r="A4846" s="19">
        <v>1.0</v>
      </c>
      <c r="B4846" s="25">
        <v>0.40317994</v>
      </c>
    </row>
    <row r="4847">
      <c r="A4847" s="19">
        <v>1.0</v>
      </c>
      <c r="B4847" s="25">
        <v>0.4031799</v>
      </c>
    </row>
    <row r="4848">
      <c r="A4848" s="19">
        <v>1.0</v>
      </c>
      <c r="B4848" s="25">
        <v>0.40317884</v>
      </c>
    </row>
    <row r="4849">
      <c r="A4849" s="19">
        <v>1.0</v>
      </c>
      <c r="B4849" s="25">
        <v>0.40317142</v>
      </c>
    </row>
    <row r="4850">
      <c r="A4850" s="19">
        <v>1.0</v>
      </c>
      <c r="B4850" s="25">
        <v>0.4031665</v>
      </c>
    </row>
    <row r="4851">
      <c r="A4851" s="19">
        <v>1.0</v>
      </c>
      <c r="B4851" s="25">
        <v>0.40316278</v>
      </c>
    </row>
    <row r="4852">
      <c r="A4852" s="19">
        <v>1.0</v>
      </c>
      <c r="B4852" s="25">
        <v>0.40316126</v>
      </c>
    </row>
    <row r="4853">
      <c r="A4853" s="19">
        <v>1.0</v>
      </c>
      <c r="B4853" s="25">
        <v>0.4031575</v>
      </c>
    </row>
    <row r="4854">
      <c r="A4854" s="19">
        <v>1.0</v>
      </c>
      <c r="B4854" s="25">
        <v>0.40315235</v>
      </c>
    </row>
    <row r="4855">
      <c r="A4855" s="19">
        <v>1.0</v>
      </c>
      <c r="B4855" s="25">
        <v>0.4031497</v>
      </c>
    </row>
    <row r="4856">
      <c r="A4856" s="19">
        <v>1.0</v>
      </c>
      <c r="B4856" s="25">
        <v>0.4031474</v>
      </c>
    </row>
    <row r="4857">
      <c r="A4857" s="19">
        <v>1.0</v>
      </c>
      <c r="B4857" s="25">
        <v>0.4031414</v>
      </c>
    </row>
    <row r="4858">
      <c r="A4858" s="19">
        <v>1.0</v>
      </c>
      <c r="B4858" s="25">
        <v>0.40312696</v>
      </c>
    </row>
    <row r="4859">
      <c r="A4859" s="19">
        <v>1.0</v>
      </c>
      <c r="B4859" s="25">
        <v>0.40312597</v>
      </c>
    </row>
    <row r="4860">
      <c r="A4860" s="19">
        <v>1.0</v>
      </c>
      <c r="B4860" s="25">
        <v>0.40312573</v>
      </c>
    </row>
    <row r="4861">
      <c r="A4861" s="19">
        <v>1.0</v>
      </c>
      <c r="B4861" s="25">
        <v>0.40312248</v>
      </c>
    </row>
    <row r="4862">
      <c r="A4862" s="19">
        <v>1.0</v>
      </c>
      <c r="B4862" s="25">
        <v>0.4031223</v>
      </c>
    </row>
    <row r="4863">
      <c r="A4863" s="19">
        <v>1.0</v>
      </c>
      <c r="B4863" s="25">
        <v>0.40311944</v>
      </c>
    </row>
    <row r="4864">
      <c r="A4864" s="19">
        <v>1.0</v>
      </c>
      <c r="B4864" s="25">
        <v>0.4031159</v>
      </c>
    </row>
    <row r="4865">
      <c r="A4865" s="19">
        <v>1.0</v>
      </c>
      <c r="B4865" s="25">
        <v>0.40310556</v>
      </c>
    </row>
    <row r="4866">
      <c r="A4866" s="19">
        <v>1.0</v>
      </c>
      <c r="B4866" s="25">
        <v>0.40309832</v>
      </c>
    </row>
    <row r="4867">
      <c r="A4867" s="19">
        <v>1.0</v>
      </c>
      <c r="B4867" s="25">
        <v>0.40309784</v>
      </c>
    </row>
    <row r="4868">
      <c r="A4868" s="19">
        <v>1.0</v>
      </c>
      <c r="B4868" s="25">
        <v>0.40309647</v>
      </c>
    </row>
    <row r="4869">
      <c r="A4869" s="19">
        <v>1.0</v>
      </c>
      <c r="B4869" s="25">
        <v>0.4030949</v>
      </c>
    </row>
    <row r="4870">
      <c r="A4870" s="19">
        <v>1.0</v>
      </c>
      <c r="B4870" s="25">
        <v>0.40309435</v>
      </c>
    </row>
    <row r="4871">
      <c r="A4871" s="19">
        <v>1.0</v>
      </c>
      <c r="B4871" s="25">
        <v>0.40309402</v>
      </c>
    </row>
    <row r="4872">
      <c r="A4872" s="19">
        <v>1.0</v>
      </c>
      <c r="B4872" s="25">
        <v>0.40309358</v>
      </c>
    </row>
    <row r="4873">
      <c r="A4873" s="19">
        <v>1.0</v>
      </c>
      <c r="B4873" s="25">
        <v>0.4030934</v>
      </c>
    </row>
    <row r="4874">
      <c r="A4874" s="19">
        <v>1.0</v>
      </c>
      <c r="B4874" s="25">
        <v>0.40308976</v>
      </c>
    </row>
    <row r="4875">
      <c r="A4875" s="19">
        <v>1.0</v>
      </c>
      <c r="B4875" s="25">
        <v>0.40308842</v>
      </c>
    </row>
    <row r="4876">
      <c r="A4876" s="19">
        <v>1.0</v>
      </c>
      <c r="B4876" s="25">
        <v>0.40295386</v>
      </c>
    </row>
    <row r="4877">
      <c r="A4877" s="19">
        <v>1.0</v>
      </c>
      <c r="B4877" s="25">
        <v>0.40265188</v>
      </c>
    </row>
    <row r="4878">
      <c r="A4878" s="19">
        <v>1.0</v>
      </c>
      <c r="B4878" s="25">
        <v>0.40227902</v>
      </c>
    </row>
    <row r="4879">
      <c r="A4879" s="19">
        <v>1.0</v>
      </c>
      <c r="B4879" s="25">
        <v>0.40216756</v>
      </c>
    </row>
    <row r="4880">
      <c r="A4880" s="19">
        <v>1.0</v>
      </c>
      <c r="B4880" s="25">
        <v>0.40204182</v>
      </c>
    </row>
    <row r="4881">
      <c r="A4881" s="19">
        <v>1.0</v>
      </c>
      <c r="B4881" s="25">
        <v>0.40182734</v>
      </c>
    </row>
    <row r="4882">
      <c r="A4882" s="19">
        <v>1.0</v>
      </c>
      <c r="B4882" s="25">
        <v>0.4016017</v>
      </c>
    </row>
    <row r="4883">
      <c r="A4883" s="19">
        <v>1.0</v>
      </c>
      <c r="B4883" s="25">
        <v>0.4015676</v>
      </c>
    </row>
    <row r="4884">
      <c r="A4884" s="19">
        <v>1.0</v>
      </c>
      <c r="B4884" s="25">
        <v>0.4011003</v>
      </c>
    </row>
    <row r="4885">
      <c r="A4885" s="19">
        <v>1.0</v>
      </c>
      <c r="B4885" s="25">
        <v>0.40084428</v>
      </c>
    </row>
    <row r="4886">
      <c r="A4886" s="19">
        <v>1.0</v>
      </c>
      <c r="B4886" s="25">
        <v>0.4006692</v>
      </c>
    </row>
    <row r="4887">
      <c r="A4887" s="19">
        <v>1.0</v>
      </c>
      <c r="B4887" s="25">
        <v>0.4006367</v>
      </c>
    </row>
    <row r="4888">
      <c r="A4888" s="19">
        <v>1.0</v>
      </c>
      <c r="B4888" s="25">
        <v>0.40051377</v>
      </c>
    </row>
    <row r="4889">
      <c r="A4889" s="19">
        <v>1.0</v>
      </c>
      <c r="B4889" s="25">
        <v>0.40051126</v>
      </c>
    </row>
    <row r="4890">
      <c r="A4890" s="19">
        <v>1.0</v>
      </c>
      <c r="B4890" s="25">
        <v>0.4004938</v>
      </c>
    </row>
    <row r="4891">
      <c r="A4891" s="19">
        <v>1.0</v>
      </c>
      <c r="B4891" s="25">
        <v>0.40033787</v>
      </c>
    </row>
    <row r="4892">
      <c r="A4892" s="19">
        <v>1.0</v>
      </c>
      <c r="B4892" s="25">
        <v>0.40024483</v>
      </c>
    </row>
    <row r="4893">
      <c r="A4893" s="19">
        <v>1.0</v>
      </c>
      <c r="B4893" s="25">
        <v>0.4001625</v>
      </c>
    </row>
    <row r="4894">
      <c r="A4894" s="19">
        <v>1.0</v>
      </c>
      <c r="B4894" s="25">
        <v>0.4001258</v>
      </c>
    </row>
    <row r="4895">
      <c r="A4895" s="19">
        <v>1.0</v>
      </c>
      <c r="B4895" s="25">
        <v>0.39994165</v>
      </c>
    </row>
    <row r="4896">
      <c r="A4896" s="19">
        <v>1.0</v>
      </c>
      <c r="B4896" s="25">
        <v>0.39992154</v>
      </c>
    </row>
    <row r="4897">
      <c r="A4897" s="19">
        <v>1.0</v>
      </c>
      <c r="B4897" s="25">
        <v>0.39977548</v>
      </c>
    </row>
    <row r="4898">
      <c r="A4898" s="19">
        <v>1.0</v>
      </c>
      <c r="B4898" s="25">
        <v>0.3996172</v>
      </c>
    </row>
    <row r="4899">
      <c r="A4899" s="19">
        <v>1.0</v>
      </c>
      <c r="B4899" s="25">
        <v>0.3993268</v>
      </c>
    </row>
    <row r="4900">
      <c r="A4900" s="19">
        <v>1.0</v>
      </c>
      <c r="B4900" s="25">
        <v>0.39923334</v>
      </c>
    </row>
    <row r="4901">
      <c r="A4901" s="19">
        <v>1.0</v>
      </c>
      <c r="B4901" s="25">
        <v>0.39885354</v>
      </c>
    </row>
    <row r="4902">
      <c r="A4902" s="19">
        <v>1.0</v>
      </c>
      <c r="B4902" s="25">
        <v>0.3985536</v>
      </c>
    </row>
    <row r="4903">
      <c r="A4903" s="19">
        <v>1.0</v>
      </c>
      <c r="B4903" s="25">
        <v>0.39812505</v>
      </c>
    </row>
    <row r="4904">
      <c r="A4904" s="19">
        <v>1.0</v>
      </c>
      <c r="B4904" s="25">
        <v>0.3978481</v>
      </c>
    </row>
    <row r="4905">
      <c r="A4905" s="19">
        <v>1.0</v>
      </c>
      <c r="B4905" s="25">
        <v>0.39770204</v>
      </c>
    </row>
    <row r="4906">
      <c r="A4906" s="19">
        <v>1.0</v>
      </c>
      <c r="B4906" s="25">
        <v>0.3974915</v>
      </c>
    </row>
    <row r="4907">
      <c r="A4907" s="19">
        <v>1.0</v>
      </c>
      <c r="B4907" s="25">
        <v>0.39708272</v>
      </c>
    </row>
    <row r="4908">
      <c r="A4908" s="19">
        <v>1.0</v>
      </c>
      <c r="B4908" s="25">
        <v>0.39690188</v>
      </c>
    </row>
    <row r="4909">
      <c r="A4909" s="19">
        <v>1.0</v>
      </c>
      <c r="B4909" s="25">
        <v>0.3967754</v>
      </c>
    </row>
    <row r="4910">
      <c r="A4910" s="19">
        <v>1.0</v>
      </c>
      <c r="B4910" s="25">
        <v>0.3966216</v>
      </c>
    </row>
    <row r="4911">
      <c r="A4911" s="19">
        <v>1.0</v>
      </c>
      <c r="B4911" s="25">
        <v>0.39658242</v>
      </c>
    </row>
    <row r="4912">
      <c r="A4912" s="19">
        <v>1.0</v>
      </c>
      <c r="B4912" s="25">
        <v>0.39654514</v>
      </c>
    </row>
    <row r="4913">
      <c r="A4913" s="19">
        <v>1.0</v>
      </c>
      <c r="B4913" s="25">
        <v>0.39644137</v>
      </c>
    </row>
    <row r="4914">
      <c r="A4914" s="19">
        <v>1.0</v>
      </c>
      <c r="B4914" s="25">
        <v>0.39582527</v>
      </c>
    </row>
    <row r="4915">
      <c r="A4915" s="19">
        <v>1.0</v>
      </c>
      <c r="B4915" s="25">
        <v>0.39549822</v>
      </c>
    </row>
    <row r="4916">
      <c r="A4916" s="19">
        <v>1.0</v>
      </c>
      <c r="B4916" s="25">
        <v>0.39542258</v>
      </c>
    </row>
    <row r="4917">
      <c r="A4917" s="19">
        <v>1.0</v>
      </c>
      <c r="B4917" s="25">
        <v>0.39536807</v>
      </c>
    </row>
    <row r="4918">
      <c r="A4918" s="19">
        <v>1.0</v>
      </c>
      <c r="B4918" s="25">
        <v>0.39536512</v>
      </c>
    </row>
    <row r="4919">
      <c r="A4919" s="19">
        <v>1.0</v>
      </c>
      <c r="B4919" s="25">
        <v>0.39531806</v>
      </c>
    </row>
    <row r="4920">
      <c r="A4920" s="19">
        <v>1.0</v>
      </c>
      <c r="B4920" s="25">
        <v>0.39526346</v>
      </c>
    </row>
    <row r="4921">
      <c r="A4921" s="19">
        <v>1.0</v>
      </c>
      <c r="B4921" s="25">
        <v>0.3952536</v>
      </c>
    </row>
    <row r="4922">
      <c r="A4922" s="19">
        <v>1.0</v>
      </c>
      <c r="B4922" s="25">
        <v>0.39510038</v>
      </c>
    </row>
    <row r="4923">
      <c r="A4923" s="19">
        <v>1.0</v>
      </c>
      <c r="B4923" s="25">
        <v>0.39501634</v>
      </c>
    </row>
    <row r="4924">
      <c r="A4924" s="19">
        <v>1.0</v>
      </c>
      <c r="B4924" s="25">
        <v>0.39492148</v>
      </c>
    </row>
    <row r="4925">
      <c r="A4925" s="19">
        <v>1.0</v>
      </c>
      <c r="B4925" s="25">
        <v>0.394748</v>
      </c>
    </row>
    <row r="4926">
      <c r="A4926" s="19">
        <v>1.0</v>
      </c>
      <c r="B4926" s="25">
        <v>0.39433685</v>
      </c>
    </row>
    <row r="4927">
      <c r="A4927" s="19">
        <v>1.0</v>
      </c>
      <c r="B4927" s="25">
        <v>0.39352033</v>
      </c>
    </row>
    <row r="4928">
      <c r="A4928" s="19">
        <v>1.0</v>
      </c>
      <c r="B4928" s="25">
        <v>0.3933124</v>
      </c>
    </row>
    <row r="4929">
      <c r="A4929" s="19">
        <v>1.0</v>
      </c>
      <c r="B4929" s="25">
        <v>0.39330488</v>
      </c>
    </row>
    <row r="4930">
      <c r="A4930" s="19">
        <v>1.0</v>
      </c>
      <c r="B4930" s="25">
        <v>0.3932699</v>
      </c>
    </row>
    <row r="4931">
      <c r="A4931" s="19">
        <v>1.0</v>
      </c>
      <c r="B4931" s="25">
        <v>0.39322966</v>
      </c>
    </row>
    <row r="4932">
      <c r="A4932" s="19">
        <v>1.0</v>
      </c>
      <c r="B4932" s="25">
        <v>0.3930517</v>
      </c>
    </row>
    <row r="4933">
      <c r="A4933" s="19">
        <v>1.0</v>
      </c>
      <c r="B4933" s="25">
        <v>0.39291212</v>
      </c>
    </row>
    <row r="4934">
      <c r="A4934" s="19">
        <v>1.0</v>
      </c>
      <c r="B4934" s="25">
        <v>0.39288163</v>
      </c>
    </row>
    <row r="4935">
      <c r="A4935" s="19">
        <v>1.0</v>
      </c>
      <c r="B4935" s="25">
        <v>0.39249167</v>
      </c>
    </row>
    <row r="4936">
      <c r="A4936" s="19">
        <v>1.0</v>
      </c>
      <c r="B4936" s="25">
        <v>0.3924905</v>
      </c>
    </row>
    <row r="4937">
      <c r="A4937" s="19">
        <v>1.0</v>
      </c>
      <c r="B4937" s="25">
        <v>0.39113</v>
      </c>
    </row>
    <row r="4938">
      <c r="A4938" s="19">
        <v>1.0</v>
      </c>
      <c r="B4938" s="25">
        <v>0.3911054</v>
      </c>
    </row>
    <row r="4939">
      <c r="A4939" s="19">
        <v>1.0</v>
      </c>
      <c r="B4939" s="25">
        <v>0.39079052</v>
      </c>
    </row>
    <row r="4940">
      <c r="A4940" s="19">
        <v>1.0</v>
      </c>
      <c r="B4940" s="25">
        <v>0.3907584</v>
      </c>
    </row>
    <row r="4941">
      <c r="A4941" s="19">
        <v>1.0</v>
      </c>
      <c r="B4941" s="25">
        <v>0.39071023</v>
      </c>
    </row>
    <row r="4942">
      <c r="A4942" s="19">
        <v>1.0</v>
      </c>
      <c r="B4942" s="25">
        <v>0.39067155</v>
      </c>
    </row>
    <row r="4943">
      <c r="A4943" s="19">
        <v>1.0</v>
      </c>
      <c r="B4943" s="25">
        <v>0.3906619</v>
      </c>
    </row>
    <row r="4944">
      <c r="A4944" s="19">
        <v>1.0</v>
      </c>
      <c r="B4944" s="25">
        <v>0.39032748</v>
      </c>
    </row>
    <row r="4945">
      <c r="A4945" s="19">
        <v>1.0</v>
      </c>
      <c r="B4945" s="25">
        <v>0.3900557</v>
      </c>
    </row>
    <row r="4946">
      <c r="A4946" s="19">
        <v>1.0</v>
      </c>
      <c r="B4946" s="25">
        <v>0.39000598</v>
      </c>
    </row>
    <row r="4947">
      <c r="A4947" s="19">
        <v>1.0</v>
      </c>
      <c r="B4947" s="25">
        <v>0.38994417</v>
      </c>
    </row>
    <row r="4948">
      <c r="A4948" s="19">
        <v>1.0</v>
      </c>
      <c r="B4948" s="25">
        <v>0.38991565</v>
      </c>
    </row>
    <row r="4949">
      <c r="A4949" s="19">
        <v>1.0</v>
      </c>
      <c r="B4949" s="25">
        <v>0.3897419</v>
      </c>
    </row>
    <row r="4950">
      <c r="A4950" s="19">
        <v>1.0</v>
      </c>
      <c r="B4950" s="25">
        <v>0.38934967</v>
      </c>
    </row>
    <row r="4951">
      <c r="A4951" s="19">
        <v>1.0</v>
      </c>
      <c r="B4951" s="25">
        <v>0.38913605</v>
      </c>
    </row>
    <row r="4952">
      <c r="A4952" s="19">
        <v>1.0</v>
      </c>
      <c r="B4952" s="25">
        <v>0.3885823</v>
      </c>
    </row>
    <row r="4953">
      <c r="A4953" s="19">
        <v>1.0</v>
      </c>
      <c r="B4953" s="25">
        <v>0.38826555</v>
      </c>
    </row>
    <row r="4954">
      <c r="A4954" s="19">
        <v>1.0</v>
      </c>
      <c r="B4954" s="25">
        <v>0.38803345</v>
      </c>
    </row>
    <row r="4955">
      <c r="A4955" s="19">
        <v>1.0</v>
      </c>
      <c r="B4955" s="25">
        <v>0.38785622</v>
      </c>
    </row>
    <row r="4956">
      <c r="A4956" s="19">
        <v>1.0</v>
      </c>
      <c r="B4956" s="25">
        <v>0.38739237</v>
      </c>
    </row>
    <row r="4957">
      <c r="A4957" s="19">
        <v>1.0</v>
      </c>
      <c r="B4957" s="25">
        <v>0.38720676</v>
      </c>
    </row>
    <row r="4958">
      <c r="A4958" s="19">
        <v>1.0</v>
      </c>
      <c r="B4958" s="25">
        <v>0.38715595</v>
      </c>
    </row>
    <row r="4959">
      <c r="A4959" s="19">
        <v>1.0</v>
      </c>
      <c r="B4959" s="25">
        <v>0.387051</v>
      </c>
    </row>
    <row r="4960">
      <c r="A4960" s="19">
        <v>1.0</v>
      </c>
      <c r="B4960" s="25">
        <v>0.3870434</v>
      </c>
    </row>
    <row r="4961">
      <c r="A4961" s="19">
        <v>1.0</v>
      </c>
      <c r="B4961" s="25">
        <v>0.38685238</v>
      </c>
    </row>
    <row r="4962">
      <c r="A4962" s="19">
        <v>1.0</v>
      </c>
      <c r="B4962" s="25">
        <v>0.3868263</v>
      </c>
    </row>
    <row r="4963">
      <c r="A4963" s="19">
        <v>1.0</v>
      </c>
      <c r="B4963" s="25">
        <v>0.38681248</v>
      </c>
    </row>
    <row r="4964">
      <c r="A4964" s="19">
        <v>1.0</v>
      </c>
      <c r="B4964" s="25">
        <v>0.38592812</v>
      </c>
    </row>
    <row r="4965">
      <c r="A4965" s="19">
        <v>1.0</v>
      </c>
      <c r="B4965" s="25">
        <v>0.38582653</v>
      </c>
    </row>
    <row r="4966">
      <c r="A4966" s="19">
        <v>1.0</v>
      </c>
      <c r="B4966" s="25">
        <v>0.3857953</v>
      </c>
    </row>
    <row r="4967">
      <c r="A4967" s="19">
        <v>1.0</v>
      </c>
      <c r="B4967" s="25">
        <v>0.38544682</v>
      </c>
    </row>
    <row r="4968">
      <c r="A4968" s="19">
        <v>1.0</v>
      </c>
      <c r="B4968" s="25">
        <v>0.38501534</v>
      </c>
    </row>
    <row r="4969">
      <c r="A4969" s="19">
        <v>1.0</v>
      </c>
      <c r="B4969" s="25">
        <v>0.38485202</v>
      </c>
    </row>
    <row r="4970">
      <c r="A4970" s="19">
        <v>1.0</v>
      </c>
      <c r="B4970" s="25">
        <v>0.38473204</v>
      </c>
    </row>
    <row r="4971">
      <c r="A4971" s="19">
        <v>1.0</v>
      </c>
      <c r="B4971" s="25">
        <v>0.38447598</v>
      </c>
    </row>
    <row r="4972">
      <c r="A4972" s="19">
        <v>1.0</v>
      </c>
      <c r="B4972" s="25">
        <v>0.3844102</v>
      </c>
    </row>
    <row r="4973">
      <c r="A4973" s="19">
        <v>1.0</v>
      </c>
      <c r="B4973" s="25">
        <v>0.38367435</v>
      </c>
    </row>
    <row r="4974">
      <c r="A4974" s="19">
        <v>1.0</v>
      </c>
      <c r="B4974" s="25">
        <v>0.38348615</v>
      </c>
    </row>
    <row r="4975">
      <c r="A4975" s="19">
        <v>1.0</v>
      </c>
      <c r="B4975" s="25">
        <v>0.38333794</v>
      </c>
    </row>
    <row r="4976">
      <c r="A4976" s="19">
        <v>1.0</v>
      </c>
      <c r="B4976" s="25">
        <v>0.38333097</v>
      </c>
    </row>
    <row r="4977">
      <c r="A4977" s="19">
        <v>1.0</v>
      </c>
      <c r="B4977" s="25">
        <v>0.38276333</v>
      </c>
    </row>
    <row r="4978">
      <c r="A4978" s="19">
        <v>1.0</v>
      </c>
      <c r="B4978" s="25">
        <v>0.38275877</v>
      </c>
    </row>
    <row r="4979">
      <c r="A4979" s="19">
        <v>1.0</v>
      </c>
      <c r="B4979" s="25">
        <v>0.38271847</v>
      </c>
    </row>
    <row r="4980">
      <c r="A4980" s="19">
        <v>1.0</v>
      </c>
      <c r="B4980" s="25">
        <v>0.3824589</v>
      </c>
    </row>
    <row r="4981">
      <c r="A4981" s="19">
        <v>1.0</v>
      </c>
      <c r="B4981" s="25">
        <v>0.3824561</v>
      </c>
    </row>
    <row r="4982">
      <c r="A4982" s="19">
        <v>1.0</v>
      </c>
      <c r="B4982" s="25">
        <v>0.38241088</v>
      </c>
    </row>
    <row r="4983">
      <c r="A4983" s="19">
        <v>1.0</v>
      </c>
      <c r="B4983" s="25">
        <v>0.38232815</v>
      </c>
    </row>
    <row r="4984">
      <c r="A4984" s="19">
        <v>1.0</v>
      </c>
      <c r="B4984" s="25">
        <v>0.38230798</v>
      </c>
    </row>
    <row r="4985">
      <c r="A4985" s="19">
        <v>1.0</v>
      </c>
      <c r="B4985" s="25">
        <v>0.38221002</v>
      </c>
    </row>
    <row r="4986">
      <c r="A4986" s="19">
        <v>1.0</v>
      </c>
      <c r="B4986" s="25">
        <v>0.38211942</v>
      </c>
    </row>
    <row r="4987">
      <c r="A4987" s="19">
        <v>1.0</v>
      </c>
      <c r="B4987" s="25">
        <v>0.38205796</v>
      </c>
    </row>
    <row r="4988">
      <c r="A4988" s="19">
        <v>1.0</v>
      </c>
      <c r="B4988" s="25">
        <v>0.3817301</v>
      </c>
    </row>
    <row r="4989">
      <c r="A4989" s="19">
        <v>1.0</v>
      </c>
      <c r="B4989" s="25">
        <v>0.3812914</v>
      </c>
    </row>
    <row r="4990">
      <c r="A4990" s="19">
        <v>1.0</v>
      </c>
      <c r="B4990" s="25">
        <v>0.381172</v>
      </c>
    </row>
    <row r="4991">
      <c r="A4991" s="19">
        <v>1.0</v>
      </c>
      <c r="B4991" s="25">
        <v>0.3809916</v>
      </c>
    </row>
    <row r="4992">
      <c r="A4992" s="19">
        <v>1.0</v>
      </c>
      <c r="B4992" s="25">
        <v>0.38071316</v>
      </c>
    </row>
    <row r="4993">
      <c r="A4993" s="19">
        <v>1.0</v>
      </c>
      <c r="B4993" s="25">
        <v>0.380554</v>
      </c>
    </row>
    <row r="4994">
      <c r="A4994" s="19">
        <v>1.0</v>
      </c>
      <c r="B4994" s="25">
        <v>0.3805389</v>
      </c>
    </row>
    <row r="4995">
      <c r="A4995" s="19">
        <v>1.0</v>
      </c>
      <c r="B4995" s="25">
        <v>0.38007948</v>
      </c>
    </row>
    <row r="4996">
      <c r="A4996" s="19">
        <v>1.0</v>
      </c>
      <c r="B4996" s="25">
        <v>0.3796477</v>
      </c>
    </row>
    <row r="4997">
      <c r="A4997" s="19">
        <v>1.0</v>
      </c>
      <c r="B4997" s="25">
        <v>0.37942052</v>
      </c>
    </row>
    <row r="4998">
      <c r="A4998" s="19">
        <v>1.0</v>
      </c>
      <c r="B4998" s="25">
        <v>0.3792794</v>
      </c>
    </row>
    <row r="4999">
      <c r="A4999" s="19">
        <v>1.0</v>
      </c>
      <c r="B4999" s="25">
        <v>0.37914762</v>
      </c>
    </row>
    <row r="5000">
      <c r="A5000" s="19">
        <v>1.0</v>
      </c>
      <c r="B5000" s="25">
        <v>0.37897643</v>
      </c>
    </row>
    <row r="5001">
      <c r="A5001" s="19">
        <v>1.0</v>
      </c>
      <c r="B5001" s="25">
        <v>0.37880045</v>
      </c>
    </row>
    <row r="5002">
      <c r="A5002" s="19">
        <v>1.0</v>
      </c>
      <c r="B5002" s="25">
        <v>0.37872842</v>
      </c>
    </row>
    <row r="5003">
      <c r="A5003" s="19">
        <v>1.0</v>
      </c>
      <c r="B5003" s="25">
        <v>0.3786773</v>
      </c>
    </row>
    <row r="5004">
      <c r="A5004" s="19">
        <v>1.0</v>
      </c>
      <c r="B5004" s="25">
        <v>0.37833855</v>
      </c>
    </row>
    <row r="5005">
      <c r="A5005" s="19">
        <v>1.0</v>
      </c>
      <c r="B5005" s="25">
        <v>0.37826848</v>
      </c>
    </row>
    <row r="5006">
      <c r="A5006" s="19">
        <v>1.0</v>
      </c>
      <c r="B5006" s="25">
        <v>0.3779234</v>
      </c>
    </row>
    <row r="5007">
      <c r="A5007" s="19">
        <v>1.0</v>
      </c>
      <c r="B5007" s="25">
        <v>0.37779772</v>
      </c>
    </row>
    <row r="5008">
      <c r="A5008" s="19">
        <v>1.0</v>
      </c>
      <c r="B5008" s="25">
        <v>0.37764508</v>
      </c>
    </row>
    <row r="5009">
      <c r="A5009" s="19">
        <v>1.0</v>
      </c>
      <c r="B5009" s="25">
        <v>0.37755987</v>
      </c>
    </row>
    <row r="5010">
      <c r="A5010" s="19">
        <v>1.0</v>
      </c>
      <c r="B5010" s="25">
        <v>0.37752682</v>
      </c>
    </row>
    <row r="5011">
      <c r="A5011" s="19">
        <v>1.0</v>
      </c>
      <c r="B5011" s="25">
        <v>0.3774088</v>
      </c>
    </row>
    <row r="5012">
      <c r="A5012" s="19">
        <v>1.0</v>
      </c>
      <c r="B5012" s="25">
        <v>0.37738827</v>
      </c>
    </row>
    <row r="5013">
      <c r="A5013" s="19">
        <v>1.0</v>
      </c>
      <c r="B5013" s="25">
        <v>0.37738118</v>
      </c>
    </row>
    <row r="5014">
      <c r="A5014" s="19">
        <v>1.0</v>
      </c>
      <c r="B5014" s="25">
        <v>0.37735236</v>
      </c>
    </row>
    <row r="5015">
      <c r="A5015" s="19">
        <v>1.0</v>
      </c>
      <c r="B5015" s="25">
        <v>0.37731215</v>
      </c>
    </row>
    <row r="5016">
      <c r="A5016" s="19">
        <v>1.0</v>
      </c>
      <c r="B5016" s="25">
        <v>0.3772792</v>
      </c>
    </row>
    <row r="5017">
      <c r="A5017" s="19">
        <v>1.0</v>
      </c>
      <c r="B5017" s="25">
        <v>0.37716562</v>
      </c>
    </row>
    <row r="5018">
      <c r="A5018" s="19">
        <v>1.0</v>
      </c>
      <c r="B5018" s="25">
        <v>0.3769939</v>
      </c>
    </row>
    <row r="5019">
      <c r="A5019" s="19">
        <v>1.0</v>
      </c>
      <c r="B5019" s="25">
        <v>0.37697995</v>
      </c>
    </row>
    <row r="5020">
      <c r="A5020" s="19">
        <v>1.0</v>
      </c>
      <c r="B5020" s="25">
        <v>0.37694228</v>
      </c>
    </row>
    <row r="5021">
      <c r="A5021" s="19">
        <v>1.0</v>
      </c>
      <c r="B5021" s="25">
        <v>0.37689736</v>
      </c>
    </row>
    <row r="5022">
      <c r="A5022" s="19">
        <v>1.0</v>
      </c>
      <c r="B5022" s="25">
        <v>0.37681386</v>
      </c>
    </row>
    <row r="5023">
      <c r="A5023" s="19">
        <v>1.0</v>
      </c>
      <c r="B5023" s="25">
        <v>0.37673795</v>
      </c>
    </row>
    <row r="5024">
      <c r="A5024" s="19">
        <v>1.0</v>
      </c>
      <c r="B5024" s="25">
        <v>0.376408</v>
      </c>
    </row>
    <row r="5025">
      <c r="A5025" s="19">
        <v>1.0</v>
      </c>
      <c r="B5025" s="25">
        <v>0.37639004</v>
      </c>
    </row>
    <row r="5026">
      <c r="A5026" s="19">
        <v>1.0</v>
      </c>
      <c r="B5026" s="25">
        <v>0.37630793</v>
      </c>
    </row>
    <row r="5027">
      <c r="A5027" s="19">
        <v>1.0</v>
      </c>
      <c r="B5027" s="25">
        <v>0.3762634</v>
      </c>
    </row>
    <row r="5028">
      <c r="A5028" s="19">
        <v>1.0</v>
      </c>
      <c r="B5028" s="25">
        <v>0.37615347</v>
      </c>
    </row>
    <row r="5029">
      <c r="A5029" s="19">
        <v>1.0</v>
      </c>
      <c r="B5029" s="25">
        <v>0.37604055</v>
      </c>
    </row>
    <row r="5030">
      <c r="A5030" s="19">
        <v>1.0</v>
      </c>
      <c r="B5030" s="25">
        <v>0.37596077</v>
      </c>
    </row>
    <row r="5031">
      <c r="A5031" s="19">
        <v>1.0</v>
      </c>
      <c r="B5031" s="25">
        <v>0.3759232</v>
      </c>
    </row>
    <row r="5032">
      <c r="A5032" s="19">
        <v>1.0</v>
      </c>
      <c r="B5032" s="25">
        <v>0.37574285</v>
      </c>
    </row>
    <row r="5033">
      <c r="A5033" s="19">
        <v>1.0</v>
      </c>
      <c r="B5033" s="25">
        <v>0.37573344</v>
      </c>
    </row>
    <row r="5034">
      <c r="A5034" s="19">
        <v>1.0</v>
      </c>
      <c r="B5034" s="25">
        <v>0.3756477</v>
      </c>
    </row>
    <row r="5035">
      <c r="A5035" s="19">
        <v>1.0</v>
      </c>
      <c r="B5035" s="25">
        <v>0.37558657</v>
      </c>
    </row>
    <row r="5036">
      <c r="A5036" s="19">
        <v>1.0</v>
      </c>
      <c r="B5036" s="25">
        <v>0.37551457</v>
      </c>
    </row>
    <row r="5037">
      <c r="A5037" s="19">
        <v>1.0</v>
      </c>
      <c r="B5037" s="25">
        <v>0.37513053</v>
      </c>
    </row>
    <row r="5038">
      <c r="A5038" s="19">
        <v>1.0</v>
      </c>
      <c r="B5038" s="25">
        <v>0.37505302</v>
      </c>
    </row>
    <row r="5039">
      <c r="A5039" s="19">
        <v>1.0</v>
      </c>
      <c r="B5039" s="25">
        <v>0.37499687</v>
      </c>
    </row>
    <row r="5040">
      <c r="A5040" s="19">
        <v>1.0</v>
      </c>
      <c r="B5040" s="25">
        <v>0.37492716</v>
      </c>
    </row>
    <row r="5041">
      <c r="A5041" s="19">
        <v>1.0</v>
      </c>
      <c r="B5041" s="25">
        <v>0.3749162</v>
      </c>
    </row>
    <row r="5042">
      <c r="A5042" s="19">
        <v>1.0</v>
      </c>
      <c r="B5042" s="25">
        <v>0.37472555</v>
      </c>
    </row>
    <row r="5043">
      <c r="A5043" s="19">
        <v>1.0</v>
      </c>
      <c r="B5043" s="25">
        <v>0.37467065</v>
      </c>
    </row>
    <row r="5044">
      <c r="A5044" s="19">
        <v>1.0</v>
      </c>
      <c r="B5044" s="25">
        <v>0.37459877</v>
      </c>
    </row>
    <row r="5045">
      <c r="A5045" s="19">
        <v>1.0</v>
      </c>
      <c r="B5045" s="25">
        <v>0.37451276</v>
      </c>
    </row>
    <row r="5046">
      <c r="A5046" s="19">
        <v>1.0</v>
      </c>
      <c r="B5046" s="25">
        <v>0.37435886</v>
      </c>
    </row>
    <row r="5047">
      <c r="A5047" s="19">
        <v>1.0</v>
      </c>
      <c r="B5047" s="25">
        <v>0.37416896</v>
      </c>
    </row>
    <row r="5048">
      <c r="A5048" s="19">
        <v>1.0</v>
      </c>
      <c r="B5048" s="25">
        <v>0.37407812</v>
      </c>
    </row>
    <row r="5049">
      <c r="A5049" s="19">
        <v>1.0</v>
      </c>
      <c r="B5049" s="25">
        <v>0.37389427</v>
      </c>
    </row>
    <row r="5050">
      <c r="A5050" s="19">
        <v>1.0</v>
      </c>
      <c r="B5050" s="25">
        <v>0.37387598</v>
      </c>
    </row>
    <row r="5051">
      <c r="A5051" s="19">
        <v>1.0</v>
      </c>
      <c r="B5051" s="25">
        <v>0.37385815</v>
      </c>
    </row>
    <row r="5052">
      <c r="A5052" s="19">
        <v>1.0</v>
      </c>
      <c r="B5052" s="25">
        <v>0.37384558</v>
      </c>
    </row>
    <row r="5053">
      <c r="A5053" s="19">
        <v>1.0</v>
      </c>
      <c r="B5053" s="25">
        <v>0.37374166</v>
      </c>
    </row>
    <row r="5054">
      <c r="A5054" s="19">
        <v>1.0</v>
      </c>
      <c r="B5054" s="25">
        <v>0.37344202</v>
      </c>
    </row>
    <row r="5055">
      <c r="A5055" s="19">
        <v>1.0</v>
      </c>
      <c r="B5055" s="25">
        <v>0.3734399</v>
      </c>
    </row>
    <row r="5056">
      <c r="A5056" s="19">
        <v>1.0</v>
      </c>
      <c r="B5056" s="25">
        <v>0.37317845</v>
      </c>
    </row>
    <row r="5057">
      <c r="A5057" s="19">
        <v>1.0</v>
      </c>
      <c r="B5057" s="25">
        <v>0.37311706</v>
      </c>
    </row>
    <row r="5058">
      <c r="A5058" s="19">
        <v>1.0</v>
      </c>
      <c r="B5058" s="25">
        <v>0.37286073</v>
      </c>
    </row>
    <row r="5059">
      <c r="A5059" s="19">
        <v>1.0</v>
      </c>
      <c r="B5059" s="25">
        <v>0.3728575</v>
      </c>
    </row>
    <row r="5060">
      <c r="A5060" s="19">
        <v>1.0</v>
      </c>
      <c r="B5060" s="25">
        <v>0.37270126</v>
      </c>
    </row>
    <row r="5061">
      <c r="A5061" s="19">
        <v>1.0</v>
      </c>
      <c r="B5061" s="25">
        <v>0.3726679</v>
      </c>
    </row>
    <row r="5062">
      <c r="A5062" s="19">
        <v>1.0</v>
      </c>
      <c r="B5062" s="25">
        <v>0.37263474</v>
      </c>
    </row>
    <row r="5063">
      <c r="A5063" s="19">
        <v>1.0</v>
      </c>
      <c r="B5063" s="25">
        <v>0.3725778</v>
      </c>
    </row>
    <row r="5064">
      <c r="A5064" s="19">
        <v>1.0</v>
      </c>
      <c r="B5064" s="25">
        <v>0.37223706</v>
      </c>
    </row>
    <row r="5065">
      <c r="A5065" s="19">
        <v>1.0</v>
      </c>
      <c r="B5065" s="25">
        <v>0.3722292</v>
      </c>
    </row>
    <row r="5066">
      <c r="A5066" s="19">
        <v>1.0</v>
      </c>
      <c r="B5066" s="25">
        <v>0.37205562</v>
      </c>
    </row>
    <row r="5067">
      <c r="A5067" s="19">
        <v>1.0</v>
      </c>
      <c r="B5067" s="25">
        <v>0.37187028</v>
      </c>
    </row>
    <row r="5068">
      <c r="A5068" s="19">
        <v>1.0</v>
      </c>
      <c r="B5068" s="25">
        <v>0.37154144</v>
      </c>
    </row>
    <row r="5069">
      <c r="A5069" s="19">
        <v>1.0</v>
      </c>
      <c r="B5069" s="25">
        <v>0.37150964</v>
      </c>
    </row>
    <row r="5070">
      <c r="A5070" s="19">
        <v>1.0</v>
      </c>
      <c r="B5070" s="25">
        <v>0.37143764</v>
      </c>
    </row>
    <row r="5071">
      <c r="A5071" s="19">
        <v>1.0</v>
      </c>
      <c r="B5071" s="25">
        <v>0.37136564</v>
      </c>
    </row>
    <row r="5072">
      <c r="A5072" s="19">
        <v>1.0</v>
      </c>
      <c r="B5072" s="25">
        <v>0.37120736</v>
      </c>
    </row>
    <row r="5073">
      <c r="A5073" s="19">
        <v>1.0</v>
      </c>
      <c r="B5073" s="25">
        <v>0.37098172</v>
      </c>
    </row>
    <row r="5074">
      <c r="A5074" s="19">
        <v>1.0</v>
      </c>
      <c r="B5074" s="25">
        <v>0.3709788</v>
      </c>
    </row>
    <row r="5075">
      <c r="A5075" s="19">
        <v>1.0</v>
      </c>
      <c r="B5075" s="25">
        <v>0.3706173</v>
      </c>
    </row>
    <row r="5076">
      <c r="A5076" s="19">
        <v>1.0</v>
      </c>
      <c r="B5076" s="25">
        <v>0.37033635</v>
      </c>
    </row>
    <row r="5077">
      <c r="A5077" s="19">
        <v>1.0</v>
      </c>
      <c r="B5077" s="25">
        <v>0.37025383</v>
      </c>
    </row>
    <row r="5078">
      <c r="A5078" s="19">
        <v>1.0</v>
      </c>
      <c r="B5078" s="25">
        <v>0.370163</v>
      </c>
    </row>
    <row r="5079">
      <c r="A5079" s="19">
        <v>1.0</v>
      </c>
      <c r="B5079" s="25">
        <v>0.3700839</v>
      </c>
    </row>
    <row r="5080">
      <c r="A5080" s="19">
        <v>1.0</v>
      </c>
      <c r="B5080" s="25">
        <v>0.36992377</v>
      </c>
    </row>
    <row r="5081">
      <c r="A5081" s="19">
        <v>1.0</v>
      </c>
      <c r="B5081" s="25">
        <v>0.36966664</v>
      </c>
    </row>
    <row r="5082">
      <c r="A5082" s="19">
        <v>1.0</v>
      </c>
      <c r="B5082" s="25">
        <v>0.3696566</v>
      </c>
    </row>
    <row r="5083">
      <c r="A5083" s="19">
        <v>1.0</v>
      </c>
      <c r="B5083" s="25">
        <v>0.36932835</v>
      </c>
    </row>
    <row r="5084">
      <c r="A5084" s="19">
        <v>1.0</v>
      </c>
      <c r="B5084" s="25">
        <v>0.3692267</v>
      </c>
    </row>
    <row r="5085">
      <c r="A5085" s="19">
        <v>1.0</v>
      </c>
      <c r="B5085" s="25">
        <v>0.36919028</v>
      </c>
    </row>
    <row r="5086">
      <c r="A5086" s="19">
        <v>1.0</v>
      </c>
      <c r="B5086" s="25">
        <v>0.36873803</v>
      </c>
    </row>
    <row r="5087">
      <c r="A5087" s="19">
        <v>1.0</v>
      </c>
      <c r="B5087" s="25">
        <v>0.36838937</v>
      </c>
    </row>
    <row r="5088">
      <c r="A5088" s="19">
        <v>1.0</v>
      </c>
      <c r="B5088" s="25">
        <v>0.36795288</v>
      </c>
    </row>
    <row r="5089">
      <c r="A5089" s="19">
        <v>1.0</v>
      </c>
      <c r="B5089" s="25">
        <v>0.36750084</v>
      </c>
    </row>
    <row r="5090">
      <c r="A5090" s="19">
        <v>1.0</v>
      </c>
      <c r="B5090" s="25">
        <v>0.3673602</v>
      </c>
    </row>
    <row r="5091">
      <c r="A5091" s="19">
        <v>1.0</v>
      </c>
      <c r="B5091" s="25">
        <v>0.36718094</v>
      </c>
    </row>
    <row r="5092">
      <c r="A5092" s="19">
        <v>1.0</v>
      </c>
      <c r="B5092" s="25">
        <v>0.36697158</v>
      </c>
    </row>
    <row r="5093">
      <c r="A5093" s="19">
        <v>1.0</v>
      </c>
      <c r="B5093" s="25">
        <v>0.36684266</v>
      </c>
    </row>
    <row r="5094">
      <c r="A5094" s="19">
        <v>1.0</v>
      </c>
      <c r="B5094" s="25">
        <v>0.3667635</v>
      </c>
    </row>
    <row r="5095">
      <c r="A5095" s="19">
        <v>1.0</v>
      </c>
      <c r="B5095" s="25">
        <v>0.36674115</v>
      </c>
    </row>
    <row r="5096">
      <c r="A5096" s="19">
        <v>1.0</v>
      </c>
      <c r="B5096" s="25">
        <v>0.3665051</v>
      </c>
    </row>
    <row r="5097">
      <c r="A5097" s="19">
        <v>1.0</v>
      </c>
      <c r="B5097" s="25">
        <v>0.36603397</v>
      </c>
    </row>
    <row r="5098">
      <c r="A5098" s="19">
        <v>1.0</v>
      </c>
      <c r="B5098" s="25">
        <v>0.3660118</v>
      </c>
    </row>
    <row r="5099">
      <c r="A5099" s="19">
        <v>1.0</v>
      </c>
      <c r="B5099" s="25">
        <v>0.36595392</v>
      </c>
    </row>
    <row r="5100">
      <c r="A5100" s="19">
        <v>1.0</v>
      </c>
      <c r="B5100" s="25">
        <v>0.36591756</v>
      </c>
    </row>
    <row r="5101">
      <c r="A5101" s="19">
        <v>1.0</v>
      </c>
      <c r="B5101" s="25">
        <v>0.36589</v>
      </c>
    </row>
    <row r="5102">
      <c r="A5102" s="19">
        <v>1.0</v>
      </c>
      <c r="B5102" s="25">
        <v>0.36521995</v>
      </c>
    </row>
    <row r="5103">
      <c r="A5103" s="19">
        <v>1.0</v>
      </c>
      <c r="B5103" s="25">
        <v>0.36521095</v>
      </c>
    </row>
    <row r="5104">
      <c r="A5104" s="19">
        <v>1.0</v>
      </c>
      <c r="B5104" s="25">
        <v>0.3651516</v>
      </c>
    </row>
    <row r="5105">
      <c r="A5105" s="19">
        <v>1.0</v>
      </c>
      <c r="B5105" s="25">
        <v>0.36507812</v>
      </c>
    </row>
    <row r="5106">
      <c r="A5106" s="19">
        <v>1.0</v>
      </c>
      <c r="B5106" s="25">
        <v>0.36459076</v>
      </c>
    </row>
    <row r="5107">
      <c r="A5107" s="19">
        <v>1.0</v>
      </c>
      <c r="B5107" s="25">
        <v>0.36409816</v>
      </c>
    </row>
    <row r="5108">
      <c r="A5108" s="19">
        <v>1.0</v>
      </c>
      <c r="B5108" s="25">
        <v>0.3640102</v>
      </c>
    </row>
    <row r="5109">
      <c r="A5109" s="19">
        <v>1.0</v>
      </c>
      <c r="B5109" s="25">
        <v>0.3639352</v>
      </c>
    </row>
    <row r="5110">
      <c r="A5110" s="19">
        <v>1.0</v>
      </c>
      <c r="B5110" s="25">
        <v>0.36378136</v>
      </c>
    </row>
    <row r="5111">
      <c r="A5111" s="19">
        <v>1.0</v>
      </c>
      <c r="B5111" s="25">
        <v>0.36360767</v>
      </c>
    </row>
    <row r="5112">
      <c r="A5112" s="19">
        <v>1.0</v>
      </c>
      <c r="B5112" s="25">
        <v>0.36359066</v>
      </c>
    </row>
    <row r="5113">
      <c r="A5113" s="19">
        <v>1.0</v>
      </c>
      <c r="B5113" s="25">
        <v>0.36357126</v>
      </c>
    </row>
    <row r="5114">
      <c r="A5114" s="19">
        <v>1.0</v>
      </c>
      <c r="B5114" s="25">
        <v>0.36345094</v>
      </c>
    </row>
    <row r="5115">
      <c r="A5115" s="19">
        <v>1.0</v>
      </c>
      <c r="B5115" s="25">
        <v>0.3633826</v>
      </c>
    </row>
    <row r="5116">
      <c r="A5116" s="19">
        <v>1.0</v>
      </c>
      <c r="B5116" s="25">
        <v>0.36331674</v>
      </c>
    </row>
    <row r="5117">
      <c r="A5117" s="19">
        <v>1.0</v>
      </c>
      <c r="B5117" s="25">
        <v>0.36322513</v>
      </c>
    </row>
    <row r="5118">
      <c r="A5118" s="19">
        <v>1.0</v>
      </c>
      <c r="B5118" s="25">
        <v>0.3631899</v>
      </c>
    </row>
    <row r="5119">
      <c r="A5119" s="19">
        <v>1.0</v>
      </c>
      <c r="B5119" s="25">
        <v>0.36316305</v>
      </c>
    </row>
    <row r="5120">
      <c r="A5120" s="19">
        <v>1.0</v>
      </c>
      <c r="B5120" s="25">
        <v>0.36304396</v>
      </c>
    </row>
    <row r="5121">
      <c r="A5121" s="19">
        <v>1.0</v>
      </c>
      <c r="B5121" s="25">
        <v>0.3626048</v>
      </c>
    </row>
    <row r="5122">
      <c r="A5122" s="19">
        <v>1.0</v>
      </c>
      <c r="B5122" s="25">
        <v>0.36257902</v>
      </c>
    </row>
    <row r="5123">
      <c r="A5123" s="19">
        <v>1.0</v>
      </c>
      <c r="B5123" s="25">
        <v>0.36255953</v>
      </c>
    </row>
    <row r="5124">
      <c r="A5124" s="19">
        <v>1.0</v>
      </c>
      <c r="B5124" s="25">
        <v>0.3625344</v>
      </c>
    </row>
    <row r="5125">
      <c r="A5125" s="19">
        <v>1.0</v>
      </c>
      <c r="B5125" s="25">
        <v>0.36225998</v>
      </c>
    </row>
    <row r="5126">
      <c r="A5126" s="19">
        <v>1.0</v>
      </c>
      <c r="B5126" s="25">
        <v>0.3620566</v>
      </c>
    </row>
    <row r="5127">
      <c r="A5127" s="19">
        <v>1.0</v>
      </c>
      <c r="B5127" s="25">
        <v>0.36192572</v>
      </c>
    </row>
    <row r="5128">
      <c r="A5128" s="19">
        <v>1.0</v>
      </c>
      <c r="B5128" s="25">
        <v>0.36177486</v>
      </c>
    </row>
    <row r="5129">
      <c r="A5129" s="19">
        <v>1.0</v>
      </c>
      <c r="B5129" s="25">
        <v>0.3617515</v>
      </c>
    </row>
    <row r="5130">
      <c r="A5130" s="19">
        <v>1.0</v>
      </c>
      <c r="B5130" s="25">
        <v>0.36162114</v>
      </c>
    </row>
    <row r="5131">
      <c r="A5131" s="19">
        <v>1.0</v>
      </c>
      <c r="B5131" s="25">
        <v>0.36157966</v>
      </c>
    </row>
    <row r="5132">
      <c r="A5132" s="19">
        <v>1.0</v>
      </c>
      <c r="B5132" s="25">
        <v>0.36138266</v>
      </c>
    </row>
    <row r="5133">
      <c r="A5133" s="19">
        <v>1.0</v>
      </c>
      <c r="B5133" s="25">
        <v>0.36120936</v>
      </c>
    </row>
    <row r="5134">
      <c r="A5134" s="19">
        <v>1.0</v>
      </c>
      <c r="B5134" s="25">
        <v>0.36116505</v>
      </c>
    </row>
    <row r="5135">
      <c r="A5135" s="19">
        <v>1.0</v>
      </c>
      <c r="B5135" s="25">
        <v>0.36113408</v>
      </c>
    </row>
    <row r="5136">
      <c r="A5136" s="19">
        <v>1.0</v>
      </c>
      <c r="B5136" s="25">
        <v>0.36062905</v>
      </c>
    </row>
    <row r="5137">
      <c r="A5137" s="19">
        <v>1.0</v>
      </c>
      <c r="B5137" s="25">
        <v>0.36061925</v>
      </c>
    </row>
    <row r="5138">
      <c r="A5138" s="19">
        <v>1.0</v>
      </c>
      <c r="B5138" s="25">
        <v>0.36041403</v>
      </c>
    </row>
    <row r="5139">
      <c r="A5139" s="19">
        <v>1.0</v>
      </c>
      <c r="B5139" s="25">
        <v>0.36039978</v>
      </c>
    </row>
    <row r="5140">
      <c r="A5140" s="19">
        <v>1.0</v>
      </c>
      <c r="B5140" s="25">
        <v>0.36037818</v>
      </c>
    </row>
    <row r="5141">
      <c r="A5141" s="19">
        <v>1.0</v>
      </c>
      <c r="B5141" s="25">
        <v>0.36036888</v>
      </c>
    </row>
    <row r="5142">
      <c r="A5142" s="19">
        <v>1.0</v>
      </c>
      <c r="B5142" s="25">
        <v>0.36030716</v>
      </c>
    </row>
    <row r="5143">
      <c r="A5143" s="19">
        <v>1.0</v>
      </c>
      <c r="B5143" s="25">
        <v>0.36024076</v>
      </c>
    </row>
    <row r="5144">
      <c r="A5144" s="19">
        <v>1.0</v>
      </c>
      <c r="B5144" s="25">
        <v>0.3602247</v>
      </c>
    </row>
    <row r="5145">
      <c r="A5145" s="19">
        <v>1.0</v>
      </c>
      <c r="B5145" s="25">
        <v>0.36022392</v>
      </c>
    </row>
    <row r="5146">
      <c r="A5146" s="19">
        <v>1.0</v>
      </c>
      <c r="B5146" s="25">
        <v>0.3602088</v>
      </c>
    </row>
    <row r="5147">
      <c r="A5147" s="19">
        <v>1.0</v>
      </c>
      <c r="B5147" s="25">
        <v>0.35994306</v>
      </c>
    </row>
    <row r="5148">
      <c r="A5148" s="19">
        <v>1.0</v>
      </c>
      <c r="B5148" s="25">
        <v>0.3598601</v>
      </c>
    </row>
    <row r="5149">
      <c r="A5149" s="19">
        <v>1.0</v>
      </c>
      <c r="B5149" s="25">
        <v>0.3596468</v>
      </c>
    </row>
    <row r="5150">
      <c r="A5150" s="19">
        <v>1.0</v>
      </c>
      <c r="B5150" s="25">
        <v>0.3594844</v>
      </c>
    </row>
    <row r="5151">
      <c r="A5151" s="19">
        <v>1.0</v>
      </c>
      <c r="B5151" s="25">
        <v>0.35946384</v>
      </c>
    </row>
    <row r="5152">
      <c r="A5152" s="19">
        <v>1.0</v>
      </c>
      <c r="B5152" s="25">
        <v>0.35945228</v>
      </c>
    </row>
    <row r="5153">
      <c r="A5153" s="19">
        <v>1.0</v>
      </c>
      <c r="B5153" s="25">
        <v>0.35944605</v>
      </c>
    </row>
    <row r="5154">
      <c r="A5154" s="19">
        <v>1.0</v>
      </c>
      <c r="B5154" s="25">
        <v>0.35938382</v>
      </c>
    </row>
    <row r="5155">
      <c r="A5155" s="19">
        <v>1.0</v>
      </c>
      <c r="B5155" s="25">
        <v>0.35919052</v>
      </c>
    </row>
    <row r="5156">
      <c r="A5156" s="19">
        <v>1.0</v>
      </c>
      <c r="B5156" s="25">
        <v>0.35912883</v>
      </c>
    </row>
    <row r="5157">
      <c r="A5157" s="19">
        <v>1.0</v>
      </c>
      <c r="B5157" s="25">
        <v>0.35898077</v>
      </c>
    </row>
    <row r="5158">
      <c r="A5158" s="19">
        <v>1.0</v>
      </c>
      <c r="B5158" s="25">
        <v>0.35859793</v>
      </c>
    </row>
    <row r="5159">
      <c r="A5159" s="19">
        <v>1.0</v>
      </c>
      <c r="B5159" s="25">
        <v>0.35857517</v>
      </c>
    </row>
    <row r="5160">
      <c r="A5160" s="19">
        <v>1.0</v>
      </c>
      <c r="B5160" s="25">
        <v>0.35849455</v>
      </c>
    </row>
    <row r="5161">
      <c r="A5161" s="19">
        <v>1.0</v>
      </c>
      <c r="B5161" s="25">
        <v>0.35842583</v>
      </c>
    </row>
    <row r="5162">
      <c r="A5162" s="19">
        <v>1.0</v>
      </c>
      <c r="B5162" s="25">
        <v>0.35840538</v>
      </c>
    </row>
    <row r="5163">
      <c r="A5163" s="19">
        <v>1.0</v>
      </c>
      <c r="B5163" s="25">
        <v>0.35833907</v>
      </c>
    </row>
    <row r="5164">
      <c r="A5164" s="19">
        <v>1.0</v>
      </c>
      <c r="B5164" s="25">
        <v>0.35830322</v>
      </c>
    </row>
    <row r="5165">
      <c r="A5165" s="19">
        <v>1.0</v>
      </c>
      <c r="B5165" s="25">
        <v>0.3582297</v>
      </c>
    </row>
    <row r="5166">
      <c r="A5166" s="19">
        <v>1.0</v>
      </c>
      <c r="B5166" s="25">
        <v>0.35802254</v>
      </c>
    </row>
    <row r="5167">
      <c r="A5167" s="19">
        <v>1.0</v>
      </c>
      <c r="B5167" s="25">
        <v>0.3579591</v>
      </c>
    </row>
    <row r="5168">
      <c r="A5168" s="19">
        <v>1.0</v>
      </c>
      <c r="B5168" s="25">
        <v>0.35792133</v>
      </c>
    </row>
    <row r="5169">
      <c r="A5169" s="19">
        <v>1.0</v>
      </c>
      <c r="B5169" s="25">
        <v>0.35784394</v>
      </c>
    </row>
    <row r="5170">
      <c r="A5170" s="19">
        <v>1.0</v>
      </c>
      <c r="B5170" s="25">
        <v>0.35767642</v>
      </c>
    </row>
    <row r="5171">
      <c r="A5171" s="19">
        <v>1.0</v>
      </c>
      <c r="B5171" s="25">
        <v>0.3576271</v>
      </c>
    </row>
    <row r="5172">
      <c r="A5172" s="19">
        <v>1.0</v>
      </c>
      <c r="B5172" s="25">
        <v>0.35754597</v>
      </c>
    </row>
    <row r="5173">
      <c r="A5173" s="19">
        <v>1.0</v>
      </c>
      <c r="B5173" s="25">
        <v>0.35744813</v>
      </c>
    </row>
    <row r="5174">
      <c r="A5174" s="19">
        <v>1.0</v>
      </c>
      <c r="B5174" s="25">
        <v>0.35741952</v>
      </c>
    </row>
    <row r="5175">
      <c r="A5175" s="19">
        <v>1.0</v>
      </c>
      <c r="B5175" s="25">
        <v>0.35730857</v>
      </c>
    </row>
    <row r="5176">
      <c r="A5176" s="19">
        <v>1.0</v>
      </c>
      <c r="B5176" s="25">
        <v>0.35712036</v>
      </c>
    </row>
    <row r="5177">
      <c r="A5177" s="19">
        <v>1.0</v>
      </c>
      <c r="B5177" s="25">
        <v>0.35709634</v>
      </c>
    </row>
    <row r="5178">
      <c r="A5178" s="19">
        <v>1.0</v>
      </c>
      <c r="B5178" s="25">
        <v>0.35698873</v>
      </c>
    </row>
    <row r="5179">
      <c r="A5179" s="19">
        <v>1.0</v>
      </c>
      <c r="B5179" s="25">
        <v>0.35696453</v>
      </c>
    </row>
    <row r="5180">
      <c r="A5180" s="19">
        <v>1.0</v>
      </c>
      <c r="B5180" s="25">
        <v>0.3566842</v>
      </c>
    </row>
    <row r="5181">
      <c r="A5181" s="19">
        <v>1.0</v>
      </c>
      <c r="B5181" s="25">
        <v>0.35667783</v>
      </c>
    </row>
    <row r="5182">
      <c r="A5182" s="19">
        <v>1.0</v>
      </c>
      <c r="B5182" s="25">
        <v>0.35667473</v>
      </c>
    </row>
    <row r="5183">
      <c r="A5183" s="19">
        <v>1.0</v>
      </c>
      <c r="B5183" s="25">
        <v>0.35667086</v>
      </c>
    </row>
    <row r="5184">
      <c r="A5184" s="19">
        <v>1.0</v>
      </c>
      <c r="B5184" s="25">
        <v>0.35665777</v>
      </c>
    </row>
    <row r="5185">
      <c r="A5185" s="19">
        <v>1.0</v>
      </c>
      <c r="B5185" s="25">
        <v>0.3566089</v>
      </c>
    </row>
    <row r="5186">
      <c r="A5186" s="19">
        <v>1.0</v>
      </c>
      <c r="B5186" s="25">
        <v>0.35649383</v>
      </c>
    </row>
    <row r="5187">
      <c r="A5187" s="19">
        <v>1.0</v>
      </c>
      <c r="B5187" s="25">
        <v>0.35630748</v>
      </c>
    </row>
    <row r="5188">
      <c r="A5188" s="19">
        <v>1.0</v>
      </c>
      <c r="B5188" s="25">
        <v>0.35627475</v>
      </c>
    </row>
    <row r="5189">
      <c r="A5189" s="19">
        <v>1.0</v>
      </c>
      <c r="B5189" s="25">
        <v>0.3561398</v>
      </c>
    </row>
    <row r="5190">
      <c r="A5190" s="19">
        <v>1.0</v>
      </c>
      <c r="B5190" s="25">
        <v>0.3560727</v>
      </c>
    </row>
    <row r="5191">
      <c r="A5191" s="19">
        <v>1.0</v>
      </c>
      <c r="B5191" s="25">
        <v>0.3560348</v>
      </c>
    </row>
    <row r="5192">
      <c r="A5192" s="19">
        <v>1.0</v>
      </c>
      <c r="B5192" s="25">
        <v>0.35602084</v>
      </c>
    </row>
    <row r="5193">
      <c r="A5193" s="19">
        <v>1.0</v>
      </c>
      <c r="B5193" s="25">
        <v>0.35594907</v>
      </c>
    </row>
    <row r="5194">
      <c r="A5194" s="19">
        <v>1.0</v>
      </c>
      <c r="B5194" s="25">
        <v>0.35554466</v>
      </c>
    </row>
    <row r="5195">
      <c r="A5195" s="19">
        <v>1.0</v>
      </c>
      <c r="B5195" s="25">
        <v>0.35552114</v>
      </c>
    </row>
    <row r="5196">
      <c r="A5196" s="19">
        <v>1.0</v>
      </c>
      <c r="B5196" s="25">
        <v>0.3554417</v>
      </c>
    </row>
    <row r="5197">
      <c r="A5197" s="19">
        <v>1.0</v>
      </c>
      <c r="B5197" s="25">
        <v>0.35537332</v>
      </c>
    </row>
    <row r="5198">
      <c r="A5198" s="19">
        <v>1.0</v>
      </c>
      <c r="B5198" s="25">
        <v>0.35533535</v>
      </c>
    </row>
    <row r="5199">
      <c r="A5199" s="19">
        <v>1.0</v>
      </c>
      <c r="B5199" s="25">
        <v>0.35519078</v>
      </c>
    </row>
    <row r="5200">
      <c r="A5200" s="19">
        <v>1.0</v>
      </c>
      <c r="B5200" s="25">
        <v>0.3550855</v>
      </c>
    </row>
    <row r="5201">
      <c r="A5201" s="19">
        <v>1.0</v>
      </c>
      <c r="B5201" s="25">
        <v>0.3549268</v>
      </c>
    </row>
    <row r="5202">
      <c r="A5202" s="19">
        <v>1.0</v>
      </c>
      <c r="B5202" s="25">
        <v>0.35477203</v>
      </c>
    </row>
    <row r="5203">
      <c r="A5203" s="19">
        <v>1.0</v>
      </c>
      <c r="B5203" s="25">
        <v>0.3546183</v>
      </c>
    </row>
    <row r="5204">
      <c r="A5204" s="19">
        <v>1.0</v>
      </c>
      <c r="B5204" s="25">
        <v>0.35438496</v>
      </c>
    </row>
    <row r="5205">
      <c r="A5205" s="19">
        <v>1.0</v>
      </c>
      <c r="B5205" s="25">
        <v>0.35421938</v>
      </c>
    </row>
    <row r="5206">
      <c r="A5206" s="19">
        <v>1.0</v>
      </c>
      <c r="B5206" s="25">
        <v>0.35417008</v>
      </c>
    </row>
    <row r="5207">
      <c r="A5207" s="19">
        <v>1.0</v>
      </c>
      <c r="B5207" s="25">
        <v>0.3541394</v>
      </c>
    </row>
    <row r="5208">
      <c r="A5208" s="19">
        <v>1.0</v>
      </c>
      <c r="B5208" s="25">
        <v>0.35389552</v>
      </c>
    </row>
    <row r="5209">
      <c r="A5209" s="19">
        <v>1.0</v>
      </c>
      <c r="B5209" s="25">
        <v>0.35387045</v>
      </c>
    </row>
    <row r="5210">
      <c r="A5210" s="19">
        <v>1.0</v>
      </c>
      <c r="B5210" s="25">
        <v>0.35382396</v>
      </c>
    </row>
    <row r="5211">
      <c r="A5211" s="19">
        <v>1.0</v>
      </c>
      <c r="B5211" s="25">
        <v>0.35363618</v>
      </c>
    </row>
    <row r="5212">
      <c r="A5212" s="19">
        <v>1.0</v>
      </c>
      <c r="B5212" s="25">
        <v>0.35345212</v>
      </c>
    </row>
    <row r="5213">
      <c r="A5213" s="19">
        <v>1.0</v>
      </c>
      <c r="B5213" s="25">
        <v>0.35333192</v>
      </c>
    </row>
    <row r="5214">
      <c r="A5214" s="19">
        <v>1.0</v>
      </c>
      <c r="B5214" s="25">
        <v>0.3533088</v>
      </c>
    </row>
    <row r="5215">
      <c r="A5215" s="19">
        <v>1.0</v>
      </c>
      <c r="B5215" s="25">
        <v>0.35323143</v>
      </c>
    </row>
    <row r="5216">
      <c r="A5216" s="19">
        <v>1.0</v>
      </c>
      <c r="B5216" s="25">
        <v>0.35313535</v>
      </c>
    </row>
    <row r="5217">
      <c r="A5217" s="19">
        <v>1.0</v>
      </c>
      <c r="B5217" s="25">
        <v>0.3531075</v>
      </c>
    </row>
    <row r="5218">
      <c r="A5218" s="19">
        <v>1.0</v>
      </c>
      <c r="B5218" s="25">
        <v>0.35295093</v>
      </c>
    </row>
    <row r="5219">
      <c r="A5219" s="19">
        <v>1.0</v>
      </c>
      <c r="B5219" s="25">
        <v>0.3528316</v>
      </c>
    </row>
    <row r="5220">
      <c r="A5220" s="19">
        <v>1.0</v>
      </c>
      <c r="B5220" s="25">
        <v>0.35278034</v>
      </c>
    </row>
    <row r="5221">
      <c r="A5221" s="19">
        <v>1.0</v>
      </c>
      <c r="B5221" s="25">
        <v>0.35277092</v>
      </c>
    </row>
    <row r="5222">
      <c r="A5222" s="19">
        <v>1.0</v>
      </c>
      <c r="B5222" s="25">
        <v>0.35244828</v>
      </c>
    </row>
    <row r="5223">
      <c r="A5223" s="19">
        <v>1.0</v>
      </c>
      <c r="B5223" s="25">
        <v>0.35229972</v>
      </c>
    </row>
    <row r="5224">
      <c r="A5224" s="19">
        <v>1.0</v>
      </c>
      <c r="B5224" s="25">
        <v>0.3522036</v>
      </c>
    </row>
    <row r="5225">
      <c r="A5225" s="19">
        <v>1.0</v>
      </c>
      <c r="B5225" s="25">
        <v>0.3521146</v>
      </c>
    </row>
    <row r="5226">
      <c r="A5226" s="19">
        <v>1.0</v>
      </c>
      <c r="B5226" s="25">
        <v>0.35201824</v>
      </c>
    </row>
    <row r="5227">
      <c r="A5227" s="19">
        <v>1.0</v>
      </c>
      <c r="B5227" s="25">
        <v>0.35184056</v>
      </c>
    </row>
    <row r="5228">
      <c r="A5228" s="19">
        <v>1.0</v>
      </c>
      <c r="B5228" s="25">
        <v>0.35168955</v>
      </c>
    </row>
    <row r="5229">
      <c r="A5229" s="19">
        <v>1.0</v>
      </c>
      <c r="B5229" s="25">
        <v>0.35166758</v>
      </c>
    </row>
    <row r="5230">
      <c r="A5230" s="19">
        <v>1.0</v>
      </c>
      <c r="B5230" s="25">
        <v>0.3516372</v>
      </c>
    </row>
    <row r="5231">
      <c r="A5231" s="19">
        <v>1.0</v>
      </c>
      <c r="B5231" s="25">
        <v>0.3515348</v>
      </c>
    </row>
    <row r="5232">
      <c r="A5232" s="19">
        <v>1.0</v>
      </c>
      <c r="B5232" s="25">
        <v>0.3514352</v>
      </c>
    </row>
    <row r="5233">
      <c r="A5233" s="19">
        <v>1.0</v>
      </c>
      <c r="B5233" s="25">
        <v>0.35137713</v>
      </c>
    </row>
    <row r="5234">
      <c r="A5234" s="19">
        <v>1.0</v>
      </c>
      <c r="B5234" s="25">
        <v>0.35136938</v>
      </c>
    </row>
    <row r="5235">
      <c r="A5235" s="19">
        <v>1.0</v>
      </c>
      <c r="B5235" s="25">
        <v>0.35130253</v>
      </c>
    </row>
    <row r="5236">
      <c r="A5236" s="19">
        <v>1.0</v>
      </c>
      <c r="B5236" s="25">
        <v>0.35112834</v>
      </c>
    </row>
    <row r="5237">
      <c r="A5237" s="19">
        <v>1.0</v>
      </c>
      <c r="B5237" s="25">
        <v>0.35100222</v>
      </c>
    </row>
    <row r="5238">
      <c r="A5238" s="19">
        <v>1.0</v>
      </c>
      <c r="B5238" s="25">
        <v>0.35075945</v>
      </c>
    </row>
    <row r="5239">
      <c r="A5239" s="19">
        <v>1.0</v>
      </c>
      <c r="B5239" s="25">
        <v>0.35072157</v>
      </c>
    </row>
    <row r="5240">
      <c r="A5240" s="19">
        <v>1.0</v>
      </c>
      <c r="B5240" s="25">
        <v>0.35071275</v>
      </c>
    </row>
    <row r="5241">
      <c r="A5241" s="19">
        <v>1.0</v>
      </c>
      <c r="B5241" s="25">
        <v>0.35065237</v>
      </c>
    </row>
    <row r="5242">
      <c r="A5242" s="19">
        <v>1.0</v>
      </c>
      <c r="B5242" s="25">
        <v>0.35042208</v>
      </c>
    </row>
    <row r="5243">
      <c r="A5243" s="19">
        <v>1.0</v>
      </c>
      <c r="B5243" s="25">
        <v>0.3502826</v>
      </c>
    </row>
    <row r="5244">
      <c r="A5244" s="19">
        <v>1.0</v>
      </c>
      <c r="B5244" s="25">
        <v>0.35028127</v>
      </c>
    </row>
    <row r="5245">
      <c r="A5245" s="19">
        <v>1.0</v>
      </c>
      <c r="B5245" s="25">
        <v>0.35017696</v>
      </c>
    </row>
    <row r="5246">
      <c r="A5246" s="19">
        <v>1.0</v>
      </c>
      <c r="B5246" s="25">
        <v>0.349991</v>
      </c>
    </row>
    <row r="5247">
      <c r="A5247" s="19">
        <v>1.0</v>
      </c>
      <c r="B5247" s="25">
        <v>0.34987873</v>
      </c>
    </row>
    <row r="5248">
      <c r="A5248" s="19">
        <v>1.0</v>
      </c>
      <c r="B5248" s="25">
        <v>0.3498388</v>
      </c>
    </row>
    <row r="5249">
      <c r="A5249" s="19">
        <v>1.0</v>
      </c>
      <c r="B5249" s="25">
        <v>0.34981275</v>
      </c>
    </row>
    <row r="5250">
      <c r="A5250" s="19">
        <v>1.0</v>
      </c>
      <c r="B5250" s="25">
        <v>0.3496697</v>
      </c>
    </row>
    <row r="5251">
      <c r="A5251" s="19">
        <v>1.0</v>
      </c>
      <c r="B5251" s="25">
        <v>0.34966666</v>
      </c>
    </row>
    <row r="5252">
      <c r="A5252" s="19">
        <v>1.0</v>
      </c>
      <c r="B5252" s="25">
        <v>0.34946206</v>
      </c>
    </row>
    <row r="5253">
      <c r="A5253" s="19">
        <v>1.0</v>
      </c>
      <c r="B5253" s="25">
        <v>0.34943017</v>
      </c>
    </row>
    <row r="5254">
      <c r="A5254" s="19">
        <v>1.0</v>
      </c>
      <c r="B5254" s="25">
        <v>0.3493757</v>
      </c>
    </row>
    <row r="5255">
      <c r="A5255" s="19">
        <v>1.0</v>
      </c>
      <c r="B5255" s="25">
        <v>0.34920833</v>
      </c>
    </row>
    <row r="5256">
      <c r="A5256" s="19">
        <v>1.0</v>
      </c>
      <c r="B5256" s="25">
        <v>0.34919253</v>
      </c>
    </row>
    <row r="5257">
      <c r="A5257" s="19">
        <v>1.0</v>
      </c>
      <c r="B5257" s="25">
        <v>0.3490987</v>
      </c>
    </row>
    <row r="5258">
      <c r="A5258" s="19">
        <v>1.0</v>
      </c>
      <c r="B5258" s="25">
        <v>0.34907863</v>
      </c>
    </row>
    <row r="5259">
      <c r="A5259" s="19">
        <v>1.0</v>
      </c>
      <c r="B5259" s="25">
        <v>0.34886903</v>
      </c>
    </row>
    <row r="5260">
      <c r="A5260" s="19">
        <v>1.0</v>
      </c>
      <c r="B5260" s="25">
        <v>0.3488217</v>
      </c>
    </row>
    <row r="5261">
      <c r="A5261" s="19">
        <v>1.0</v>
      </c>
      <c r="B5261" s="25">
        <v>0.3488071</v>
      </c>
    </row>
    <row r="5262">
      <c r="A5262" s="19">
        <v>1.0</v>
      </c>
      <c r="B5262" s="25">
        <v>0.34839815</v>
      </c>
    </row>
    <row r="5263">
      <c r="A5263" s="19">
        <v>1.0</v>
      </c>
      <c r="B5263" s="25">
        <v>0.34826565</v>
      </c>
    </row>
    <row r="5264">
      <c r="A5264" s="19">
        <v>1.0</v>
      </c>
      <c r="B5264" s="25">
        <v>0.3480809</v>
      </c>
    </row>
    <row r="5265">
      <c r="A5265" s="19">
        <v>1.0</v>
      </c>
      <c r="B5265" s="25">
        <v>0.34789172</v>
      </c>
    </row>
    <row r="5266">
      <c r="A5266" s="19">
        <v>1.0</v>
      </c>
      <c r="B5266" s="25">
        <v>0.34767258</v>
      </c>
    </row>
    <row r="5267">
      <c r="A5267" s="19">
        <v>1.0</v>
      </c>
      <c r="B5267" s="25">
        <v>0.34742945</v>
      </c>
    </row>
    <row r="5268">
      <c r="A5268" s="19">
        <v>1.0</v>
      </c>
      <c r="B5268" s="25">
        <v>0.34742782</v>
      </c>
    </row>
    <row r="5269">
      <c r="A5269" s="19">
        <v>1.0</v>
      </c>
      <c r="B5269" s="25">
        <v>0.3472186</v>
      </c>
    </row>
    <row r="5270">
      <c r="A5270" s="19">
        <v>1.0</v>
      </c>
      <c r="B5270" s="25">
        <v>0.3471639</v>
      </c>
    </row>
    <row r="5271">
      <c r="A5271" s="19">
        <v>1.0</v>
      </c>
      <c r="B5271" s="25">
        <v>0.34713426</v>
      </c>
    </row>
    <row r="5272">
      <c r="A5272" s="19">
        <v>1.0</v>
      </c>
      <c r="B5272" s="25">
        <v>0.34698576</v>
      </c>
    </row>
    <row r="5273">
      <c r="A5273" s="19">
        <v>1.0</v>
      </c>
      <c r="B5273" s="25">
        <v>0.34697887</v>
      </c>
    </row>
    <row r="5274">
      <c r="A5274" s="19">
        <v>1.0</v>
      </c>
      <c r="B5274" s="25">
        <v>0.346964</v>
      </c>
    </row>
    <row r="5275">
      <c r="A5275" s="19">
        <v>1.0</v>
      </c>
      <c r="B5275" s="25">
        <v>0.34695756</v>
      </c>
    </row>
    <row r="5276">
      <c r="A5276" s="19">
        <v>1.0</v>
      </c>
      <c r="B5276" s="25">
        <v>0.34684473</v>
      </c>
    </row>
    <row r="5277">
      <c r="A5277" s="19">
        <v>1.0</v>
      </c>
      <c r="B5277" s="25">
        <v>0.3468435</v>
      </c>
    </row>
    <row r="5278">
      <c r="A5278" s="19">
        <v>1.0</v>
      </c>
      <c r="B5278" s="25">
        <v>0.34673247</v>
      </c>
    </row>
    <row r="5279">
      <c r="A5279" s="19">
        <v>1.0</v>
      </c>
      <c r="B5279" s="25">
        <v>0.34669903</v>
      </c>
    </row>
    <row r="5280">
      <c r="A5280" s="19">
        <v>1.0</v>
      </c>
      <c r="B5280" s="25">
        <v>0.3465662</v>
      </c>
    </row>
    <row r="5281">
      <c r="A5281" s="19">
        <v>1.0</v>
      </c>
      <c r="B5281" s="25">
        <v>0.34628594</v>
      </c>
    </row>
    <row r="5282">
      <c r="A5282" s="19">
        <v>1.0</v>
      </c>
      <c r="B5282" s="25">
        <v>0.34594595</v>
      </c>
    </row>
    <row r="5283">
      <c r="A5283" s="19">
        <v>1.0</v>
      </c>
      <c r="B5283" s="25">
        <v>0.3459031</v>
      </c>
    </row>
    <row r="5284">
      <c r="A5284" s="19">
        <v>1.0</v>
      </c>
      <c r="B5284" s="25">
        <v>0.345584</v>
      </c>
    </row>
    <row r="5285">
      <c r="A5285" s="19">
        <v>1.0</v>
      </c>
      <c r="B5285" s="25">
        <v>0.34554198</v>
      </c>
    </row>
    <row r="5286">
      <c r="A5286" s="19">
        <v>1.0</v>
      </c>
      <c r="B5286" s="25">
        <v>0.34539574</v>
      </c>
    </row>
    <row r="5287">
      <c r="A5287" s="19">
        <v>1.0</v>
      </c>
      <c r="B5287" s="25">
        <v>0.34533647</v>
      </c>
    </row>
    <row r="5288">
      <c r="A5288" s="19">
        <v>1.0</v>
      </c>
      <c r="B5288" s="25">
        <v>0.34491587</v>
      </c>
    </row>
    <row r="5289">
      <c r="A5289" s="19">
        <v>1.0</v>
      </c>
      <c r="B5289" s="25">
        <v>0.344897</v>
      </c>
    </row>
    <row r="5290">
      <c r="A5290" s="19">
        <v>1.0</v>
      </c>
      <c r="B5290" s="25">
        <v>0.3445826</v>
      </c>
    </row>
    <row r="5291">
      <c r="A5291" s="19">
        <v>1.0</v>
      </c>
      <c r="B5291" s="25">
        <v>0.34427685</v>
      </c>
    </row>
    <row r="5292">
      <c r="A5292" s="19">
        <v>1.0</v>
      </c>
      <c r="B5292" s="25">
        <v>0.3441653</v>
      </c>
    </row>
    <row r="5293">
      <c r="A5293" s="19">
        <v>1.0</v>
      </c>
      <c r="B5293" s="25">
        <v>0.3440891</v>
      </c>
    </row>
    <row r="5294">
      <c r="A5294" s="19">
        <v>1.0</v>
      </c>
      <c r="B5294" s="25">
        <v>0.34397686</v>
      </c>
    </row>
    <row r="5295">
      <c r="A5295" s="19">
        <v>1.0</v>
      </c>
      <c r="B5295" s="25">
        <v>0.34393975</v>
      </c>
    </row>
    <row r="5296">
      <c r="A5296" s="19">
        <v>1.0</v>
      </c>
      <c r="B5296" s="25">
        <v>0.34372693</v>
      </c>
    </row>
    <row r="5297">
      <c r="A5297" s="19">
        <v>1.0</v>
      </c>
      <c r="B5297" s="25">
        <v>0.34359673</v>
      </c>
    </row>
    <row r="5298">
      <c r="A5298" s="19">
        <v>1.0</v>
      </c>
      <c r="B5298" s="25">
        <v>0.34347364</v>
      </c>
    </row>
    <row r="5299">
      <c r="A5299" s="19">
        <v>1.0</v>
      </c>
      <c r="B5299" s="25">
        <v>0.34282207</v>
      </c>
    </row>
    <row r="5300">
      <c r="A5300" s="19">
        <v>1.0</v>
      </c>
      <c r="B5300" s="25">
        <v>0.3427342</v>
      </c>
    </row>
    <row r="5301">
      <c r="A5301" s="19">
        <v>1.0</v>
      </c>
      <c r="B5301" s="25">
        <v>0.3423499</v>
      </c>
    </row>
    <row r="5302">
      <c r="A5302" s="19">
        <v>1.0</v>
      </c>
      <c r="B5302" s="25">
        <v>0.34223717</v>
      </c>
    </row>
    <row r="5303">
      <c r="A5303" s="19">
        <v>1.0</v>
      </c>
      <c r="B5303" s="25">
        <v>0.3422121</v>
      </c>
    </row>
    <row r="5304">
      <c r="A5304" s="19">
        <v>1.0</v>
      </c>
      <c r="B5304" s="25">
        <v>0.3416824</v>
      </c>
    </row>
    <row r="5305">
      <c r="A5305" s="19">
        <v>1.0</v>
      </c>
      <c r="B5305" s="25">
        <v>0.3415928</v>
      </c>
    </row>
    <row r="5306">
      <c r="A5306" s="19">
        <v>1.0</v>
      </c>
      <c r="B5306" s="25">
        <v>0.34159034</v>
      </c>
    </row>
    <row r="5307">
      <c r="A5307" s="19">
        <v>1.0</v>
      </c>
      <c r="B5307" s="25">
        <v>0.3414719</v>
      </c>
    </row>
    <row r="5308">
      <c r="A5308" s="19">
        <v>1.0</v>
      </c>
      <c r="B5308" s="25">
        <v>0.34140787</v>
      </c>
    </row>
    <row r="5309">
      <c r="A5309" s="19">
        <v>1.0</v>
      </c>
      <c r="B5309" s="25">
        <v>0.34136474</v>
      </c>
    </row>
    <row r="5310">
      <c r="A5310" s="19">
        <v>1.0</v>
      </c>
      <c r="B5310" s="25">
        <v>0.34135517</v>
      </c>
    </row>
    <row r="5311">
      <c r="A5311" s="19">
        <v>1.0</v>
      </c>
      <c r="B5311" s="25">
        <v>0.34125718</v>
      </c>
    </row>
    <row r="5312">
      <c r="A5312" s="19">
        <v>1.0</v>
      </c>
      <c r="B5312" s="25">
        <v>0.3408762</v>
      </c>
    </row>
    <row r="5313">
      <c r="A5313" s="19">
        <v>1.0</v>
      </c>
      <c r="B5313" s="25">
        <v>0.34083316</v>
      </c>
    </row>
    <row r="5314">
      <c r="A5314" s="19">
        <v>1.0</v>
      </c>
      <c r="B5314" s="25">
        <v>0.34074146</v>
      </c>
    </row>
    <row r="5315">
      <c r="A5315" s="19">
        <v>1.0</v>
      </c>
      <c r="B5315" s="25">
        <v>0.3404912</v>
      </c>
    </row>
    <row r="5316">
      <c r="A5316" s="19">
        <v>1.0</v>
      </c>
      <c r="B5316" s="25">
        <v>0.3404699</v>
      </c>
    </row>
    <row r="5317">
      <c r="A5317" s="19">
        <v>1.0</v>
      </c>
      <c r="B5317" s="25">
        <v>0.34039405</v>
      </c>
    </row>
    <row r="5318">
      <c r="A5318" s="19">
        <v>1.0</v>
      </c>
      <c r="B5318" s="25">
        <v>0.3403562</v>
      </c>
    </row>
    <row r="5319">
      <c r="A5319" s="19">
        <v>1.0</v>
      </c>
      <c r="B5319" s="25">
        <v>0.3401402</v>
      </c>
    </row>
    <row r="5320">
      <c r="A5320" s="19">
        <v>1.0</v>
      </c>
      <c r="B5320" s="25">
        <v>0.33983487</v>
      </c>
    </row>
    <row r="5321">
      <c r="A5321" s="19">
        <v>1.0</v>
      </c>
      <c r="B5321" s="25">
        <v>0.33981606</v>
      </c>
    </row>
    <row r="5322">
      <c r="A5322" s="19">
        <v>1.0</v>
      </c>
      <c r="B5322" s="25">
        <v>0.33973575</v>
      </c>
    </row>
    <row r="5323">
      <c r="A5323" s="19">
        <v>1.0</v>
      </c>
      <c r="B5323" s="25">
        <v>0.3394769</v>
      </c>
    </row>
    <row r="5324">
      <c r="A5324" s="19">
        <v>1.0</v>
      </c>
      <c r="B5324" s="25">
        <v>0.33944914</v>
      </c>
    </row>
    <row r="5325">
      <c r="A5325" s="19">
        <v>1.0</v>
      </c>
      <c r="B5325" s="25">
        <v>0.3394279</v>
      </c>
    </row>
    <row r="5326">
      <c r="A5326" s="19">
        <v>1.0</v>
      </c>
      <c r="B5326" s="25">
        <v>0.3394153</v>
      </c>
    </row>
    <row r="5327">
      <c r="A5327" s="19">
        <v>1.0</v>
      </c>
      <c r="B5327" s="25">
        <v>0.33939222</v>
      </c>
    </row>
    <row r="5328">
      <c r="A5328" s="19">
        <v>1.0</v>
      </c>
      <c r="B5328" s="25">
        <v>0.33936843</v>
      </c>
    </row>
    <row r="5329">
      <c r="A5329" s="19">
        <v>1.0</v>
      </c>
      <c r="B5329" s="25">
        <v>0.3392123</v>
      </c>
    </row>
    <row r="5330">
      <c r="A5330" s="19">
        <v>1.0</v>
      </c>
      <c r="B5330" s="25">
        <v>0.33916372</v>
      </c>
    </row>
    <row r="5331">
      <c r="A5331" s="19">
        <v>1.0</v>
      </c>
      <c r="B5331" s="25">
        <v>0.3390095</v>
      </c>
    </row>
    <row r="5332">
      <c r="A5332" s="19">
        <v>1.0</v>
      </c>
      <c r="B5332" s="25">
        <v>0.33899978</v>
      </c>
    </row>
    <row r="5333">
      <c r="A5333" s="19">
        <v>1.0</v>
      </c>
      <c r="B5333" s="25">
        <v>0.33840463</v>
      </c>
    </row>
    <row r="5334">
      <c r="A5334" s="19">
        <v>1.0</v>
      </c>
      <c r="B5334" s="25">
        <v>0.33807042</v>
      </c>
    </row>
    <row r="5335">
      <c r="A5335" s="19">
        <v>1.0</v>
      </c>
      <c r="B5335" s="25">
        <v>0.3380418</v>
      </c>
    </row>
    <row r="5336">
      <c r="A5336" s="19">
        <v>1.0</v>
      </c>
      <c r="B5336" s="25">
        <v>0.33794573</v>
      </c>
    </row>
    <row r="5337">
      <c r="A5337" s="19">
        <v>1.0</v>
      </c>
      <c r="B5337" s="25">
        <v>0.33731788</v>
      </c>
    </row>
    <row r="5338">
      <c r="A5338" s="19">
        <v>1.0</v>
      </c>
      <c r="B5338" s="25">
        <v>0.33707356</v>
      </c>
    </row>
    <row r="5339">
      <c r="A5339" s="19">
        <v>1.0</v>
      </c>
      <c r="B5339" s="25">
        <v>0.33685657</v>
      </c>
    </row>
    <row r="5340">
      <c r="A5340" s="19">
        <v>1.0</v>
      </c>
      <c r="B5340" s="25">
        <v>0.33671156</v>
      </c>
    </row>
    <row r="5341">
      <c r="A5341" s="19">
        <v>1.0</v>
      </c>
      <c r="B5341" s="25">
        <v>0.33669722</v>
      </c>
    </row>
    <row r="5342">
      <c r="A5342" s="19">
        <v>1.0</v>
      </c>
      <c r="B5342" s="25">
        <v>0.33669454</v>
      </c>
    </row>
    <row r="5343">
      <c r="A5343" s="19">
        <v>1.0</v>
      </c>
      <c r="B5343" s="25">
        <v>0.33658502</v>
      </c>
    </row>
    <row r="5344">
      <c r="A5344" s="19">
        <v>1.0</v>
      </c>
      <c r="B5344" s="25">
        <v>0.33650067</v>
      </c>
    </row>
    <row r="5345">
      <c r="A5345" s="19">
        <v>1.0</v>
      </c>
      <c r="B5345" s="25">
        <v>0.33647785</v>
      </c>
    </row>
    <row r="5346">
      <c r="A5346" s="19">
        <v>1.0</v>
      </c>
      <c r="B5346" s="25">
        <v>0.3363594</v>
      </c>
    </row>
    <row r="5347">
      <c r="A5347" s="19">
        <v>1.0</v>
      </c>
      <c r="B5347" s="25">
        <v>0.33623633</v>
      </c>
    </row>
    <row r="5348">
      <c r="A5348" s="19">
        <v>1.0</v>
      </c>
      <c r="B5348" s="25">
        <v>0.3361312</v>
      </c>
    </row>
    <row r="5349">
      <c r="A5349" s="19">
        <v>1.0</v>
      </c>
      <c r="B5349" s="25">
        <v>0.3360187</v>
      </c>
    </row>
    <row r="5350">
      <c r="A5350" s="19">
        <v>1.0</v>
      </c>
      <c r="B5350" s="25">
        <v>0.3359317</v>
      </c>
    </row>
    <row r="5351">
      <c r="A5351" s="19">
        <v>1.0</v>
      </c>
      <c r="B5351" s="25">
        <v>0.33556542</v>
      </c>
    </row>
    <row r="5352">
      <c r="A5352" s="19">
        <v>1.0</v>
      </c>
      <c r="B5352" s="25">
        <v>0.33506256</v>
      </c>
    </row>
    <row r="5353">
      <c r="A5353" s="19">
        <v>1.0</v>
      </c>
      <c r="B5353" s="25">
        <v>0.33506244</v>
      </c>
    </row>
    <row r="5354">
      <c r="A5354" s="19">
        <v>1.0</v>
      </c>
      <c r="B5354" s="25">
        <v>0.33402362</v>
      </c>
    </row>
    <row r="5355">
      <c r="A5355" s="19">
        <v>1.0</v>
      </c>
      <c r="B5355" s="25">
        <v>0.3339127</v>
      </c>
    </row>
    <row r="5356">
      <c r="A5356" s="19">
        <v>1.0</v>
      </c>
      <c r="B5356" s="25">
        <v>0.33382782</v>
      </c>
    </row>
    <row r="5357">
      <c r="A5357" s="19">
        <v>1.0</v>
      </c>
      <c r="B5357" s="25">
        <v>0.3337965</v>
      </c>
    </row>
    <row r="5358">
      <c r="A5358" s="19">
        <v>1.0</v>
      </c>
      <c r="B5358" s="25">
        <v>0.33348846</v>
      </c>
    </row>
    <row r="5359">
      <c r="A5359" s="19">
        <v>1.0</v>
      </c>
      <c r="B5359" s="25">
        <v>0.33313605</v>
      </c>
    </row>
    <row r="5360">
      <c r="A5360" s="19">
        <v>1.0</v>
      </c>
      <c r="B5360" s="25">
        <v>0.3330769</v>
      </c>
    </row>
    <row r="5361">
      <c r="A5361" s="19">
        <v>1.0</v>
      </c>
      <c r="B5361" s="25">
        <v>0.33307302</v>
      </c>
    </row>
    <row r="5362">
      <c r="A5362" s="19">
        <v>1.0</v>
      </c>
      <c r="B5362" s="25">
        <v>0.33286965</v>
      </c>
    </row>
    <row r="5363">
      <c r="A5363" s="19">
        <v>1.0</v>
      </c>
      <c r="B5363" s="25">
        <v>0.3327586</v>
      </c>
    </row>
    <row r="5364">
      <c r="A5364" s="19">
        <v>1.0</v>
      </c>
      <c r="B5364" s="25">
        <v>0.3326665</v>
      </c>
    </row>
    <row r="5365">
      <c r="A5365" s="19">
        <v>1.0</v>
      </c>
      <c r="B5365" s="25">
        <v>0.33265817</v>
      </c>
    </row>
    <row r="5366">
      <c r="A5366" s="19">
        <v>1.0</v>
      </c>
      <c r="B5366" s="25">
        <v>0.3321106</v>
      </c>
    </row>
    <row r="5367">
      <c r="A5367" s="19">
        <v>1.0</v>
      </c>
      <c r="B5367" s="25">
        <v>0.33175012</v>
      </c>
    </row>
    <row r="5368">
      <c r="A5368" s="19">
        <v>1.0</v>
      </c>
      <c r="B5368" s="25">
        <v>0.33140862</v>
      </c>
    </row>
    <row r="5369">
      <c r="A5369" s="19">
        <v>1.0</v>
      </c>
      <c r="B5369" s="25">
        <v>0.33138308</v>
      </c>
    </row>
    <row r="5370">
      <c r="A5370" s="19">
        <v>1.0</v>
      </c>
      <c r="B5370" s="25">
        <v>0.33134973</v>
      </c>
    </row>
    <row r="5371">
      <c r="A5371" s="19">
        <v>1.0</v>
      </c>
      <c r="B5371" s="25">
        <v>0.3310589</v>
      </c>
    </row>
    <row r="5372">
      <c r="A5372" s="19">
        <v>1.0</v>
      </c>
      <c r="B5372" s="25">
        <v>0.33083576</v>
      </c>
    </row>
    <row r="5373">
      <c r="A5373" s="19">
        <v>1.0</v>
      </c>
      <c r="B5373" s="25">
        <v>0.3307158</v>
      </c>
    </row>
    <row r="5374">
      <c r="A5374" s="19">
        <v>1.0</v>
      </c>
      <c r="B5374" s="25">
        <v>0.33050266</v>
      </c>
    </row>
    <row r="5375">
      <c r="A5375" s="19">
        <v>1.0</v>
      </c>
      <c r="B5375" s="25">
        <v>0.33047956</v>
      </c>
    </row>
    <row r="5376">
      <c r="A5376" s="19">
        <v>1.0</v>
      </c>
      <c r="B5376" s="25">
        <v>0.33043954</v>
      </c>
    </row>
    <row r="5377">
      <c r="A5377" s="19">
        <v>1.0</v>
      </c>
      <c r="B5377" s="25">
        <v>0.33029494</v>
      </c>
    </row>
    <row r="5378">
      <c r="A5378" s="19">
        <v>1.0</v>
      </c>
      <c r="B5378" s="25">
        <v>0.33006752</v>
      </c>
    </row>
    <row r="5379">
      <c r="A5379" s="19">
        <v>1.0</v>
      </c>
      <c r="B5379" s="25">
        <v>0.33001623</v>
      </c>
    </row>
    <row r="5380">
      <c r="A5380" s="19">
        <v>1.0</v>
      </c>
      <c r="B5380" s="25">
        <v>0.32947332</v>
      </c>
    </row>
    <row r="5381">
      <c r="A5381" s="19">
        <v>1.0</v>
      </c>
      <c r="B5381" s="25">
        <v>0.32934815</v>
      </c>
    </row>
    <row r="5382">
      <c r="A5382" s="19">
        <v>1.0</v>
      </c>
      <c r="B5382" s="25">
        <v>0.32932383</v>
      </c>
    </row>
    <row r="5383">
      <c r="A5383" s="19">
        <v>1.0</v>
      </c>
      <c r="B5383" s="25">
        <v>0.3293009</v>
      </c>
    </row>
    <row r="5384">
      <c r="A5384" s="19">
        <v>1.0</v>
      </c>
      <c r="B5384" s="25">
        <v>0.3293001</v>
      </c>
    </row>
    <row r="5385">
      <c r="A5385" s="19">
        <v>1.0</v>
      </c>
      <c r="B5385" s="25">
        <v>0.3292732</v>
      </c>
    </row>
    <row r="5386">
      <c r="A5386" s="19">
        <v>1.0</v>
      </c>
      <c r="B5386" s="25">
        <v>0.32924274</v>
      </c>
    </row>
    <row r="5387">
      <c r="A5387" s="19">
        <v>1.0</v>
      </c>
      <c r="B5387" s="25">
        <v>0.32880223</v>
      </c>
    </row>
    <row r="5388">
      <c r="A5388" s="19">
        <v>1.0</v>
      </c>
      <c r="B5388" s="25">
        <v>0.32854992</v>
      </c>
    </row>
    <row r="5389">
      <c r="A5389" s="19">
        <v>1.0</v>
      </c>
      <c r="B5389" s="25">
        <v>0.3285065</v>
      </c>
    </row>
    <row r="5390">
      <c r="A5390" s="19">
        <v>1.0</v>
      </c>
      <c r="B5390" s="25">
        <v>0.32849047</v>
      </c>
    </row>
    <row r="5391">
      <c r="A5391" s="19">
        <v>1.0</v>
      </c>
      <c r="B5391" s="25">
        <v>0.3282936</v>
      </c>
    </row>
    <row r="5392">
      <c r="A5392" s="19">
        <v>1.0</v>
      </c>
      <c r="B5392" s="25">
        <v>0.32743275</v>
      </c>
    </row>
    <row r="5393">
      <c r="A5393" s="19">
        <v>1.0</v>
      </c>
      <c r="B5393" s="25">
        <v>0.32741565</v>
      </c>
    </row>
    <row r="5394">
      <c r="A5394" s="19">
        <v>1.0</v>
      </c>
      <c r="B5394" s="25">
        <v>0.32727402</v>
      </c>
    </row>
    <row r="5395">
      <c r="A5395" s="19">
        <v>1.0</v>
      </c>
      <c r="B5395" s="25">
        <v>0.32725954</v>
      </c>
    </row>
    <row r="5396">
      <c r="A5396" s="19">
        <v>1.0</v>
      </c>
      <c r="B5396" s="25">
        <v>0.32724035</v>
      </c>
    </row>
    <row r="5397">
      <c r="A5397" s="19">
        <v>1.0</v>
      </c>
      <c r="B5397" s="25">
        <v>0.3271913</v>
      </c>
    </row>
    <row r="5398">
      <c r="A5398" s="19">
        <v>1.0</v>
      </c>
      <c r="B5398" s="25">
        <v>0.3269247</v>
      </c>
    </row>
    <row r="5399">
      <c r="A5399" s="19">
        <v>1.0</v>
      </c>
      <c r="B5399" s="25">
        <v>0.3268597</v>
      </c>
    </row>
    <row r="5400">
      <c r="A5400" s="19">
        <v>1.0</v>
      </c>
      <c r="B5400" s="25">
        <v>0.32665497</v>
      </c>
    </row>
    <row r="5401">
      <c r="A5401" s="19">
        <v>1.0</v>
      </c>
      <c r="B5401" s="25">
        <v>0.3266199</v>
      </c>
    </row>
    <row r="5402">
      <c r="A5402" s="19">
        <v>1.0</v>
      </c>
      <c r="B5402" s="25">
        <v>0.32648194</v>
      </c>
    </row>
    <row r="5403">
      <c r="A5403" s="19">
        <v>1.0</v>
      </c>
      <c r="B5403" s="25">
        <v>0.32645056</v>
      </c>
    </row>
    <row r="5404">
      <c r="A5404" s="19">
        <v>1.0</v>
      </c>
      <c r="B5404" s="25">
        <v>0.3261522</v>
      </c>
    </row>
    <row r="5405">
      <c r="A5405" s="19">
        <v>1.0</v>
      </c>
      <c r="B5405" s="25">
        <v>0.32614347</v>
      </c>
    </row>
    <row r="5406">
      <c r="A5406" s="19">
        <v>1.0</v>
      </c>
      <c r="B5406" s="25">
        <v>0.3261402</v>
      </c>
    </row>
    <row r="5407">
      <c r="A5407" s="19">
        <v>1.0</v>
      </c>
      <c r="B5407" s="25">
        <v>0.3255224</v>
      </c>
    </row>
    <row r="5408">
      <c r="A5408" s="19">
        <v>1.0</v>
      </c>
      <c r="B5408" s="25">
        <v>0.32546192</v>
      </c>
    </row>
    <row r="5409">
      <c r="A5409" s="19">
        <v>1.0</v>
      </c>
      <c r="B5409" s="25">
        <v>0.32543987</v>
      </c>
    </row>
    <row r="5410">
      <c r="A5410" s="19">
        <v>1.0</v>
      </c>
      <c r="B5410" s="25">
        <v>0.3253978</v>
      </c>
    </row>
    <row r="5411">
      <c r="A5411" s="19">
        <v>1.0</v>
      </c>
      <c r="B5411" s="25">
        <v>0.32534415</v>
      </c>
    </row>
    <row r="5412">
      <c r="A5412" s="19">
        <v>1.0</v>
      </c>
      <c r="B5412" s="25">
        <v>0.3250177</v>
      </c>
    </row>
    <row r="5413">
      <c r="A5413" s="19">
        <v>1.0</v>
      </c>
      <c r="B5413" s="25">
        <v>0.32497388</v>
      </c>
    </row>
    <row r="5414">
      <c r="A5414" s="19">
        <v>1.0</v>
      </c>
      <c r="B5414" s="25">
        <v>0.3244761</v>
      </c>
    </row>
    <row r="5415">
      <c r="A5415" s="19">
        <v>1.0</v>
      </c>
      <c r="B5415" s="25">
        <v>0.32441163</v>
      </c>
    </row>
    <row r="5416">
      <c r="A5416" s="19">
        <v>1.0</v>
      </c>
      <c r="B5416" s="25">
        <v>0.32410276</v>
      </c>
    </row>
    <row r="5417">
      <c r="A5417" s="19">
        <v>1.0</v>
      </c>
      <c r="B5417" s="25">
        <v>0.3240351</v>
      </c>
    </row>
    <row r="5418">
      <c r="A5418" s="19">
        <v>1.0</v>
      </c>
      <c r="B5418" s="25">
        <v>0.32403347</v>
      </c>
    </row>
    <row r="5419">
      <c r="A5419" s="19">
        <v>1.0</v>
      </c>
      <c r="B5419" s="25">
        <v>0.32401747</v>
      </c>
    </row>
    <row r="5420">
      <c r="A5420" s="19">
        <v>1.0</v>
      </c>
      <c r="B5420" s="25">
        <v>0.32385686</v>
      </c>
    </row>
    <row r="5421">
      <c r="A5421" s="19">
        <v>1.0</v>
      </c>
      <c r="B5421" s="25">
        <v>0.32376713</v>
      </c>
    </row>
    <row r="5422">
      <c r="A5422" s="19">
        <v>1.0</v>
      </c>
      <c r="B5422" s="25">
        <v>0.32370773</v>
      </c>
    </row>
    <row r="5423">
      <c r="A5423" s="19">
        <v>1.0</v>
      </c>
      <c r="B5423" s="25">
        <v>0.32351512</v>
      </c>
    </row>
    <row r="5424">
      <c r="A5424" s="19">
        <v>1.0</v>
      </c>
      <c r="B5424" s="25">
        <v>0.32338962</v>
      </c>
    </row>
    <row r="5425">
      <c r="A5425" s="19">
        <v>1.0</v>
      </c>
      <c r="B5425" s="25">
        <v>0.32332876</v>
      </c>
    </row>
    <row r="5426">
      <c r="A5426" s="19">
        <v>1.0</v>
      </c>
      <c r="B5426" s="25">
        <v>0.32328483</v>
      </c>
    </row>
    <row r="5427">
      <c r="A5427" s="19">
        <v>1.0</v>
      </c>
      <c r="B5427" s="25">
        <v>0.3229485</v>
      </c>
    </row>
    <row r="5428">
      <c r="A5428" s="19">
        <v>1.0</v>
      </c>
      <c r="B5428" s="25">
        <v>0.32291603</v>
      </c>
    </row>
    <row r="5429">
      <c r="A5429" s="19">
        <v>1.0</v>
      </c>
      <c r="B5429" s="25">
        <v>0.32289538</v>
      </c>
    </row>
    <row r="5430">
      <c r="A5430" s="19">
        <v>1.0</v>
      </c>
      <c r="B5430" s="25">
        <v>0.32285616</v>
      </c>
    </row>
    <row r="5431">
      <c r="A5431" s="19">
        <v>1.0</v>
      </c>
      <c r="B5431" s="25">
        <v>0.32255998</v>
      </c>
    </row>
    <row r="5432">
      <c r="A5432" s="19">
        <v>1.0</v>
      </c>
      <c r="B5432" s="25">
        <v>0.32253456</v>
      </c>
    </row>
    <row r="5433">
      <c r="A5433" s="19">
        <v>1.0</v>
      </c>
      <c r="B5433" s="25">
        <v>0.32246304</v>
      </c>
    </row>
    <row r="5434">
      <c r="A5434" s="19">
        <v>1.0</v>
      </c>
      <c r="B5434" s="25">
        <v>0.32241505</v>
      </c>
    </row>
    <row r="5435">
      <c r="A5435" s="19">
        <v>1.0</v>
      </c>
      <c r="B5435" s="25">
        <v>0.32235456</v>
      </c>
    </row>
    <row r="5436">
      <c r="A5436" s="19">
        <v>1.0</v>
      </c>
      <c r="B5436" s="25">
        <v>0.32233483</v>
      </c>
    </row>
    <row r="5437">
      <c r="A5437" s="19">
        <v>1.0</v>
      </c>
      <c r="B5437" s="25">
        <v>0.32231274</v>
      </c>
    </row>
    <row r="5438">
      <c r="A5438" s="19">
        <v>1.0</v>
      </c>
      <c r="B5438" s="25">
        <v>0.3222848</v>
      </c>
    </row>
    <row r="5439">
      <c r="A5439" s="19">
        <v>1.0</v>
      </c>
      <c r="B5439" s="25">
        <v>0.32218233</v>
      </c>
    </row>
    <row r="5440">
      <c r="A5440" s="19">
        <v>1.0</v>
      </c>
      <c r="B5440" s="25">
        <v>0.3221456</v>
      </c>
    </row>
    <row r="5441">
      <c r="A5441" s="19">
        <v>1.0</v>
      </c>
      <c r="B5441" s="25">
        <v>0.32190973</v>
      </c>
    </row>
    <row r="5442">
      <c r="A5442" s="19">
        <v>1.0</v>
      </c>
      <c r="B5442" s="25">
        <v>0.3217824</v>
      </c>
    </row>
    <row r="5443">
      <c r="A5443" s="19">
        <v>1.0</v>
      </c>
      <c r="B5443" s="25">
        <v>0.3216573</v>
      </c>
    </row>
    <row r="5444">
      <c r="A5444" s="19">
        <v>1.0</v>
      </c>
      <c r="B5444" s="25">
        <v>0.32160085</v>
      </c>
    </row>
    <row r="5445">
      <c r="A5445" s="19">
        <v>1.0</v>
      </c>
      <c r="B5445" s="25">
        <v>0.32150102</v>
      </c>
    </row>
    <row r="5446">
      <c r="A5446" s="19">
        <v>1.0</v>
      </c>
      <c r="B5446" s="25">
        <v>0.32131946</v>
      </c>
    </row>
    <row r="5447">
      <c r="A5447" s="19">
        <v>1.0</v>
      </c>
      <c r="B5447" s="25">
        <v>0.32123002</v>
      </c>
    </row>
    <row r="5448">
      <c r="A5448" s="19">
        <v>1.0</v>
      </c>
      <c r="B5448" s="25">
        <v>0.32119232</v>
      </c>
    </row>
    <row r="5449">
      <c r="A5449" s="19">
        <v>1.0</v>
      </c>
      <c r="B5449" s="25">
        <v>0.32087588</v>
      </c>
    </row>
    <row r="5450">
      <c r="A5450" s="19">
        <v>1.0</v>
      </c>
      <c r="B5450" s="25">
        <v>0.32085666</v>
      </c>
    </row>
    <row r="5451">
      <c r="A5451" s="19">
        <v>1.0</v>
      </c>
      <c r="B5451" s="25">
        <v>0.3202691</v>
      </c>
    </row>
    <row r="5452">
      <c r="A5452" s="19">
        <v>1.0</v>
      </c>
      <c r="B5452" s="25">
        <v>0.32012677</v>
      </c>
    </row>
    <row r="5453">
      <c r="A5453" s="19">
        <v>1.0</v>
      </c>
      <c r="B5453" s="25">
        <v>0.32009345</v>
      </c>
    </row>
    <row r="5454">
      <c r="A5454" s="19">
        <v>1.0</v>
      </c>
      <c r="B5454" s="25">
        <v>0.32007286</v>
      </c>
    </row>
    <row r="5455">
      <c r="A5455" s="19">
        <v>1.0</v>
      </c>
      <c r="B5455" s="25">
        <v>0.31972188</v>
      </c>
    </row>
    <row r="5456">
      <c r="A5456" s="19">
        <v>1.0</v>
      </c>
      <c r="B5456" s="25">
        <v>0.31947565</v>
      </c>
    </row>
    <row r="5457">
      <c r="A5457" s="19">
        <v>1.0</v>
      </c>
      <c r="B5457" s="25">
        <v>0.3194742</v>
      </c>
    </row>
    <row r="5458">
      <c r="A5458" s="19">
        <v>1.0</v>
      </c>
      <c r="B5458" s="25">
        <v>0.3192895</v>
      </c>
    </row>
    <row r="5459">
      <c r="A5459" s="19">
        <v>1.0</v>
      </c>
      <c r="B5459" s="25">
        <v>0.31914976</v>
      </c>
    </row>
    <row r="5460">
      <c r="A5460" s="19">
        <v>1.0</v>
      </c>
      <c r="B5460" s="25">
        <v>0.31909585</v>
      </c>
    </row>
    <row r="5461">
      <c r="A5461" s="19">
        <v>1.0</v>
      </c>
      <c r="B5461" s="25">
        <v>0.31893107</v>
      </c>
    </row>
    <row r="5462">
      <c r="A5462" s="19">
        <v>1.0</v>
      </c>
      <c r="B5462" s="25">
        <v>0.31882665</v>
      </c>
    </row>
    <row r="5463">
      <c r="A5463" s="19">
        <v>1.0</v>
      </c>
      <c r="B5463" s="25">
        <v>0.31878835</v>
      </c>
    </row>
    <row r="5464">
      <c r="A5464" s="19">
        <v>1.0</v>
      </c>
      <c r="B5464" s="25">
        <v>0.3186874</v>
      </c>
    </row>
    <row r="5465">
      <c r="A5465" s="19">
        <v>1.0</v>
      </c>
      <c r="B5465" s="25">
        <v>0.31843612</v>
      </c>
    </row>
    <row r="5466">
      <c r="A5466" s="19">
        <v>1.0</v>
      </c>
      <c r="B5466" s="25">
        <v>0.31840017</v>
      </c>
    </row>
    <row r="5467">
      <c r="A5467" s="19">
        <v>1.0</v>
      </c>
      <c r="B5467" s="25">
        <v>0.31839684</v>
      </c>
    </row>
    <row r="5468">
      <c r="A5468" s="19">
        <v>1.0</v>
      </c>
      <c r="B5468" s="25">
        <v>0.3183308</v>
      </c>
    </row>
    <row r="5469">
      <c r="A5469" s="19">
        <v>1.0</v>
      </c>
      <c r="B5469" s="25">
        <v>0.31831348</v>
      </c>
    </row>
    <row r="5470">
      <c r="A5470" s="19">
        <v>1.0</v>
      </c>
      <c r="B5470" s="25">
        <v>0.31800994</v>
      </c>
    </row>
    <row r="5471">
      <c r="A5471" s="19">
        <v>1.0</v>
      </c>
      <c r="B5471" s="25">
        <v>0.31795806</v>
      </c>
    </row>
    <row r="5472">
      <c r="A5472" s="19">
        <v>1.0</v>
      </c>
      <c r="B5472" s="25">
        <v>0.3179193</v>
      </c>
    </row>
    <row r="5473">
      <c r="A5473" s="19">
        <v>1.0</v>
      </c>
      <c r="B5473" s="25">
        <v>0.31790212</v>
      </c>
    </row>
    <row r="5474">
      <c r="A5474" s="19">
        <v>1.0</v>
      </c>
      <c r="B5474" s="25">
        <v>0.3175729</v>
      </c>
    </row>
    <row r="5475">
      <c r="A5475" s="19">
        <v>1.0</v>
      </c>
      <c r="B5475" s="25">
        <v>0.31728408</v>
      </c>
    </row>
    <row r="5476">
      <c r="A5476" s="19">
        <v>1.0</v>
      </c>
      <c r="B5476" s="25">
        <v>0.31708896</v>
      </c>
    </row>
    <row r="5477">
      <c r="A5477" s="19">
        <v>1.0</v>
      </c>
      <c r="B5477" s="25">
        <v>0.31706062</v>
      </c>
    </row>
    <row r="5478">
      <c r="A5478" s="19">
        <v>1.0</v>
      </c>
      <c r="B5478" s="25">
        <v>0.31689885</v>
      </c>
    </row>
    <row r="5479">
      <c r="A5479" s="19">
        <v>1.0</v>
      </c>
      <c r="B5479" s="25">
        <v>0.31686246</v>
      </c>
    </row>
    <row r="5480">
      <c r="A5480" s="19">
        <v>1.0</v>
      </c>
      <c r="B5480" s="25">
        <v>0.31676236</v>
      </c>
    </row>
    <row r="5481">
      <c r="A5481" s="19">
        <v>1.0</v>
      </c>
      <c r="B5481" s="25">
        <v>0.3166768</v>
      </c>
    </row>
    <row r="5482">
      <c r="A5482" s="19">
        <v>1.0</v>
      </c>
      <c r="B5482" s="25">
        <v>0.31647065</v>
      </c>
    </row>
    <row r="5483">
      <c r="A5483" s="19">
        <v>1.0</v>
      </c>
      <c r="B5483" s="25">
        <v>0.3163804</v>
      </c>
    </row>
    <row r="5484">
      <c r="A5484" s="19">
        <v>1.0</v>
      </c>
      <c r="B5484" s="25">
        <v>0.31631255</v>
      </c>
    </row>
    <row r="5485">
      <c r="A5485" s="19">
        <v>1.0</v>
      </c>
      <c r="B5485" s="25">
        <v>0.3162459</v>
      </c>
    </row>
    <row r="5486">
      <c r="A5486" s="19">
        <v>1.0</v>
      </c>
      <c r="B5486" s="25">
        <v>0.31566393</v>
      </c>
    </row>
    <row r="5487">
      <c r="A5487" s="19">
        <v>1.0</v>
      </c>
      <c r="B5487" s="25">
        <v>0.31563702</v>
      </c>
    </row>
    <row r="5488">
      <c r="A5488" s="19">
        <v>1.0</v>
      </c>
      <c r="B5488" s="25">
        <v>0.3156193</v>
      </c>
    </row>
    <row r="5489">
      <c r="A5489" s="19">
        <v>1.0</v>
      </c>
      <c r="B5489" s="25">
        <v>0.31555352</v>
      </c>
    </row>
    <row r="5490">
      <c r="A5490" s="19">
        <v>1.0</v>
      </c>
      <c r="B5490" s="25">
        <v>0.3153545</v>
      </c>
    </row>
    <row r="5491">
      <c r="A5491" s="19">
        <v>1.0</v>
      </c>
      <c r="B5491" s="25">
        <v>0.31521362</v>
      </c>
    </row>
    <row r="5492">
      <c r="A5492" s="19">
        <v>1.0</v>
      </c>
      <c r="B5492" s="25">
        <v>0.31499124</v>
      </c>
    </row>
    <row r="5493">
      <c r="A5493" s="19">
        <v>1.0</v>
      </c>
      <c r="B5493" s="25">
        <v>0.31498948</v>
      </c>
    </row>
    <row r="5494">
      <c r="A5494" s="19">
        <v>1.0</v>
      </c>
      <c r="B5494" s="25">
        <v>0.31466857</v>
      </c>
    </row>
    <row r="5495">
      <c r="A5495" s="19">
        <v>1.0</v>
      </c>
      <c r="B5495" s="25">
        <v>0.31463695</v>
      </c>
    </row>
    <row r="5496">
      <c r="A5496" s="19">
        <v>1.0</v>
      </c>
      <c r="B5496" s="25">
        <v>0.31428432</v>
      </c>
    </row>
    <row r="5497">
      <c r="A5497" s="19">
        <v>1.0</v>
      </c>
      <c r="B5497" s="25">
        <v>0.31398976</v>
      </c>
    </row>
    <row r="5498">
      <c r="A5498" s="19">
        <v>1.0</v>
      </c>
      <c r="B5498" s="25">
        <v>0.3139245</v>
      </c>
    </row>
    <row r="5499">
      <c r="A5499" s="19">
        <v>1.0</v>
      </c>
      <c r="B5499" s="25">
        <v>0.31391087</v>
      </c>
    </row>
    <row r="5500">
      <c r="A5500" s="19">
        <v>1.0</v>
      </c>
      <c r="B5500" s="25">
        <v>0.313773</v>
      </c>
    </row>
    <row r="5501">
      <c r="A5501" s="19">
        <v>1.0</v>
      </c>
      <c r="B5501" s="25">
        <v>0.31369862</v>
      </c>
    </row>
    <row r="5502">
      <c r="A5502" s="19">
        <v>1.0</v>
      </c>
      <c r="B5502" s="25">
        <v>0.31362313</v>
      </c>
    </row>
    <row r="5503">
      <c r="A5503" s="19">
        <v>1.0</v>
      </c>
      <c r="B5503" s="25">
        <v>0.31355843</v>
      </c>
    </row>
    <row r="5504">
      <c r="A5504" s="19">
        <v>1.0</v>
      </c>
      <c r="B5504" s="25">
        <v>0.31352022</v>
      </c>
    </row>
    <row r="5505">
      <c r="A5505" s="19">
        <v>1.0</v>
      </c>
      <c r="B5505" s="25">
        <v>0.3135107</v>
      </c>
    </row>
    <row r="5506">
      <c r="A5506" s="19">
        <v>1.0</v>
      </c>
      <c r="B5506" s="25">
        <v>0.31333932</v>
      </c>
    </row>
    <row r="5507">
      <c r="A5507" s="19">
        <v>1.0</v>
      </c>
      <c r="B5507" s="25">
        <v>0.31321597</v>
      </c>
    </row>
    <row r="5508">
      <c r="A5508" s="19">
        <v>1.0</v>
      </c>
      <c r="B5508" s="25">
        <v>0.31319824</v>
      </c>
    </row>
    <row r="5509">
      <c r="A5509" s="19">
        <v>1.0</v>
      </c>
      <c r="B5509" s="25">
        <v>0.31299856</v>
      </c>
    </row>
    <row r="5510">
      <c r="A5510" s="19">
        <v>1.0</v>
      </c>
      <c r="B5510" s="25">
        <v>0.31297445</v>
      </c>
    </row>
    <row r="5511">
      <c r="A5511" s="19">
        <v>1.0</v>
      </c>
      <c r="B5511" s="25">
        <v>0.31297395</v>
      </c>
    </row>
    <row r="5512">
      <c r="A5512" s="19">
        <v>1.0</v>
      </c>
      <c r="B5512" s="25">
        <v>0.31285346</v>
      </c>
    </row>
    <row r="5513">
      <c r="A5513" s="19">
        <v>1.0</v>
      </c>
      <c r="B5513" s="25">
        <v>0.31264985</v>
      </c>
    </row>
    <row r="5514">
      <c r="A5514" s="19">
        <v>1.0</v>
      </c>
      <c r="B5514" s="25">
        <v>0.31259966</v>
      </c>
    </row>
    <row r="5515">
      <c r="A5515" s="19">
        <v>1.0</v>
      </c>
      <c r="B5515" s="25">
        <v>0.31253362</v>
      </c>
    </row>
    <row r="5516">
      <c r="A5516" s="19">
        <v>1.0</v>
      </c>
      <c r="B5516" s="25">
        <v>0.3124776</v>
      </c>
    </row>
    <row r="5517">
      <c r="A5517" s="19">
        <v>1.0</v>
      </c>
      <c r="B5517" s="25">
        <v>0.31214666</v>
      </c>
    </row>
    <row r="5518">
      <c r="A5518" s="19">
        <v>1.0</v>
      </c>
      <c r="B5518" s="25">
        <v>0.31208038</v>
      </c>
    </row>
    <row r="5519">
      <c r="A5519" s="19">
        <v>1.0</v>
      </c>
      <c r="B5519" s="25">
        <v>0.31179038</v>
      </c>
    </row>
    <row r="5520">
      <c r="A5520" s="19">
        <v>1.0</v>
      </c>
      <c r="B5520" s="25">
        <v>0.31166843</v>
      </c>
    </row>
    <row r="5521">
      <c r="A5521" s="19">
        <v>1.0</v>
      </c>
      <c r="B5521" s="25">
        <v>0.31162393</v>
      </c>
    </row>
    <row r="5522">
      <c r="A5522" s="19">
        <v>1.0</v>
      </c>
      <c r="B5522" s="25">
        <v>0.31156677</v>
      </c>
    </row>
    <row r="5523">
      <c r="A5523" s="19">
        <v>1.0</v>
      </c>
      <c r="B5523" s="25">
        <v>0.31136006</v>
      </c>
    </row>
    <row r="5524">
      <c r="A5524" s="19">
        <v>1.0</v>
      </c>
      <c r="B5524" s="25">
        <v>0.31128526</v>
      </c>
    </row>
    <row r="5525">
      <c r="A5525" s="19">
        <v>1.0</v>
      </c>
      <c r="B5525" s="25">
        <v>0.31122702</v>
      </c>
    </row>
    <row r="5526">
      <c r="A5526" s="19">
        <v>1.0</v>
      </c>
      <c r="B5526" s="25">
        <v>0.31121063</v>
      </c>
    </row>
    <row r="5527">
      <c r="A5527" s="19">
        <v>1.0</v>
      </c>
      <c r="B5527" s="25">
        <v>0.31108636</v>
      </c>
    </row>
    <row r="5528">
      <c r="A5528" s="19">
        <v>1.0</v>
      </c>
      <c r="B5528" s="25">
        <v>0.31095582</v>
      </c>
    </row>
    <row r="5529">
      <c r="A5529" s="19">
        <v>1.0</v>
      </c>
      <c r="B5529" s="25">
        <v>0.31089434</v>
      </c>
    </row>
    <row r="5530">
      <c r="A5530" s="19">
        <v>1.0</v>
      </c>
      <c r="B5530" s="25">
        <v>0.31089434</v>
      </c>
    </row>
    <row r="5531">
      <c r="A5531" s="19">
        <v>1.0</v>
      </c>
      <c r="B5531" s="25">
        <v>0.31089434</v>
      </c>
    </row>
    <row r="5532">
      <c r="A5532" s="19">
        <v>1.0</v>
      </c>
      <c r="B5532" s="25">
        <v>0.31089434</v>
      </c>
    </row>
    <row r="5533">
      <c r="A5533" s="19">
        <v>1.0</v>
      </c>
      <c r="B5533" s="25">
        <v>0.31089434</v>
      </c>
    </row>
    <row r="5534">
      <c r="A5534" s="19">
        <v>1.0</v>
      </c>
      <c r="B5534" s="25">
        <v>0.31089434</v>
      </c>
    </row>
    <row r="5535">
      <c r="A5535" s="19">
        <v>1.0</v>
      </c>
      <c r="B5535" s="25">
        <v>0.31089434</v>
      </c>
    </row>
    <row r="5536">
      <c r="A5536" s="19">
        <v>1.0</v>
      </c>
      <c r="B5536" s="25">
        <v>0.31089434</v>
      </c>
    </row>
    <row r="5537">
      <c r="A5537" s="19">
        <v>1.0</v>
      </c>
      <c r="B5537" s="25">
        <v>0.31089434</v>
      </c>
    </row>
    <row r="5538">
      <c r="A5538" s="19">
        <v>1.0</v>
      </c>
      <c r="B5538" s="25">
        <v>0.31089434</v>
      </c>
    </row>
    <row r="5539">
      <c r="A5539" s="19">
        <v>1.0</v>
      </c>
      <c r="B5539" s="25">
        <v>0.31089434</v>
      </c>
    </row>
    <row r="5540">
      <c r="A5540" s="19">
        <v>1.0</v>
      </c>
      <c r="B5540" s="25">
        <v>0.31089434</v>
      </c>
    </row>
    <row r="5541">
      <c r="A5541" s="19">
        <v>1.0</v>
      </c>
      <c r="B5541" s="25">
        <v>0.31089434</v>
      </c>
    </row>
    <row r="5542">
      <c r="A5542" s="19">
        <v>1.0</v>
      </c>
      <c r="B5542" s="25">
        <v>0.31089434</v>
      </c>
    </row>
    <row r="5543">
      <c r="A5543" s="19">
        <v>1.0</v>
      </c>
      <c r="B5543" s="25">
        <v>0.31089434</v>
      </c>
    </row>
    <row r="5544">
      <c r="A5544" s="19">
        <v>1.0</v>
      </c>
      <c r="B5544" s="25">
        <v>0.31089434</v>
      </c>
    </row>
    <row r="5545">
      <c r="A5545" s="19">
        <v>1.0</v>
      </c>
      <c r="B5545" s="25">
        <v>0.31089434</v>
      </c>
    </row>
    <row r="5546">
      <c r="A5546" s="19">
        <v>1.0</v>
      </c>
      <c r="B5546" s="25">
        <v>0.31089434</v>
      </c>
    </row>
    <row r="5547">
      <c r="A5547" s="19">
        <v>1.0</v>
      </c>
      <c r="B5547" s="25">
        <v>0.31089434</v>
      </c>
    </row>
    <row r="5548">
      <c r="A5548" s="19">
        <v>1.0</v>
      </c>
      <c r="B5548" s="25">
        <v>0.31089434</v>
      </c>
    </row>
    <row r="5549">
      <c r="A5549" s="19">
        <v>1.0</v>
      </c>
      <c r="B5549" s="25">
        <v>0.31089434</v>
      </c>
    </row>
    <row r="5550">
      <c r="A5550" s="19">
        <v>1.0</v>
      </c>
      <c r="B5550" s="25">
        <v>0.31089434</v>
      </c>
    </row>
    <row r="5551">
      <c r="A5551" s="19">
        <v>1.0</v>
      </c>
      <c r="B5551" s="25">
        <v>0.31089434</v>
      </c>
    </row>
    <row r="5552">
      <c r="A5552" s="19">
        <v>1.0</v>
      </c>
      <c r="B5552" s="25">
        <v>0.31089434</v>
      </c>
    </row>
    <row r="5553">
      <c r="A5553" s="19">
        <v>1.0</v>
      </c>
      <c r="B5553" s="25">
        <v>0.31089434</v>
      </c>
    </row>
    <row r="5554">
      <c r="A5554" s="19">
        <v>1.0</v>
      </c>
      <c r="B5554" s="25">
        <v>0.31089434</v>
      </c>
    </row>
    <row r="5555">
      <c r="A5555" s="19">
        <v>1.0</v>
      </c>
      <c r="B5555" s="25">
        <v>0.31089434</v>
      </c>
    </row>
    <row r="5556">
      <c r="A5556" s="19">
        <v>1.0</v>
      </c>
      <c r="B5556" s="25">
        <v>0.31089434</v>
      </c>
    </row>
    <row r="5557">
      <c r="A5557" s="19">
        <v>1.0</v>
      </c>
      <c r="B5557" s="25">
        <v>0.31089434</v>
      </c>
    </row>
    <row r="5558">
      <c r="A5558" s="19">
        <v>1.0</v>
      </c>
      <c r="B5558" s="25">
        <v>0.31089434</v>
      </c>
    </row>
    <row r="5559">
      <c r="A5559" s="19">
        <v>1.0</v>
      </c>
      <c r="B5559" s="25">
        <v>0.31089434</v>
      </c>
    </row>
    <row r="5560">
      <c r="A5560" s="19">
        <v>1.0</v>
      </c>
      <c r="B5560" s="25">
        <v>0.31089434</v>
      </c>
    </row>
    <row r="5561">
      <c r="A5561" s="19">
        <v>1.0</v>
      </c>
      <c r="B5561" s="25">
        <v>0.31089434</v>
      </c>
    </row>
    <row r="5562">
      <c r="A5562" s="19">
        <v>1.0</v>
      </c>
      <c r="B5562" s="25">
        <v>0.31089434</v>
      </c>
    </row>
    <row r="5563">
      <c r="A5563" s="19">
        <v>1.0</v>
      </c>
      <c r="B5563" s="25">
        <v>0.31089434</v>
      </c>
    </row>
    <row r="5564">
      <c r="A5564" s="19">
        <v>1.0</v>
      </c>
      <c r="B5564" s="25">
        <v>0.31089434</v>
      </c>
    </row>
    <row r="5565">
      <c r="A5565" s="19">
        <v>1.0</v>
      </c>
      <c r="B5565" s="25">
        <v>0.31089434</v>
      </c>
    </row>
    <row r="5566">
      <c r="A5566" s="19">
        <v>1.0</v>
      </c>
      <c r="B5566" s="25">
        <v>0.31089434</v>
      </c>
    </row>
    <row r="5567">
      <c r="A5567" s="19">
        <v>1.0</v>
      </c>
      <c r="B5567" s="25">
        <v>0.31089434</v>
      </c>
    </row>
    <row r="5568">
      <c r="A5568" s="19">
        <v>1.0</v>
      </c>
      <c r="B5568" s="25">
        <v>0.31089434</v>
      </c>
    </row>
    <row r="5569">
      <c r="A5569" s="19">
        <v>1.0</v>
      </c>
      <c r="B5569" s="25">
        <v>0.31089434</v>
      </c>
    </row>
    <row r="5570">
      <c r="A5570" s="19">
        <v>1.0</v>
      </c>
      <c r="B5570" s="25">
        <v>0.31089434</v>
      </c>
    </row>
    <row r="5571">
      <c r="A5571" s="19">
        <v>1.0</v>
      </c>
      <c r="B5571" s="25">
        <v>0.31089434</v>
      </c>
    </row>
    <row r="5572">
      <c r="A5572" s="19">
        <v>1.0</v>
      </c>
      <c r="B5572" s="25">
        <v>0.31089434</v>
      </c>
    </row>
    <row r="5573">
      <c r="A5573" s="19">
        <v>1.0</v>
      </c>
      <c r="B5573" s="25">
        <v>0.31089434</v>
      </c>
    </row>
    <row r="5574">
      <c r="A5574" s="19">
        <v>1.0</v>
      </c>
      <c r="B5574" s="25">
        <v>0.31089434</v>
      </c>
    </row>
    <row r="5575">
      <c r="A5575" s="19">
        <v>1.0</v>
      </c>
      <c r="B5575" s="25">
        <v>0.31089434</v>
      </c>
    </row>
    <row r="5576">
      <c r="A5576" s="19">
        <v>1.0</v>
      </c>
      <c r="B5576" s="25">
        <v>0.31089434</v>
      </c>
    </row>
    <row r="5577">
      <c r="A5577" s="19">
        <v>1.0</v>
      </c>
      <c r="B5577" s="25">
        <v>0.31089434</v>
      </c>
    </row>
    <row r="5578">
      <c r="A5578" s="19">
        <v>1.0</v>
      </c>
      <c r="B5578" s="25">
        <v>0.31089434</v>
      </c>
    </row>
    <row r="5579">
      <c r="A5579" s="19">
        <v>1.0</v>
      </c>
      <c r="B5579" s="25">
        <v>0.31089434</v>
      </c>
    </row>
    <row r="5580">
      <c r="A5580" s="19">
        <v>1.0</v>
      </c>
      <c r="B5580" s="25">
        <v>0.31089434</v>
      </c>
    </row>
    <row r="5581">
      <c r="A5581" s="19">
        <v>1.0</v>
      </c>
      <c r="B5581" s="25">
        <v>0.31089434</v>
      </c>
    </row>
    <row r="5582">
      <c r="A5582" s="19">
        <v>1.0</v>
      </c>
      <c r="B5582" s="25">
        <v>0.31089434</v>
      </c>
    </row>
    <row r="5583">
      <c r="A5583" s="19">
        <v>1.0</v>
      </c>
      <c r="B5583" s="25">
        <v>0.31089434</v>
      </c>
    </row>
    <row r="5584">
      <c r="A5584" s="19">
        <v>1.0</v>
      </c>
      <c r="B5584" s="25">
        <v>0.31089434</v>
      </c>
    </row>
    <row r="5585">
      <c r="A5585" s="19">
        <v>1.0</v>
      </c>
      <c r="B5585" s="25">
        <v>0.31089434</v>
      </c>
    </row>
    <row r="5586">
      <c r="A5586" s="19">
        <v>1.0</v>
      </c>
      <c r="B5586" s="25">
        <v>0.31089434</v>
      </c>
    </row>
    <row r="5587">
      <c r="A5587" s="19">
        <v>1.0</v>
      </c>
      <c r="B5587" s="25">
        <v>0.31089434</v>
      </c>
    </row>
    <row r="5588">
      <c r="A5588" s="19">
        <v>1.0</v>
      </c>
      <c r="B5588" s="25">
        <v>0.31089434</v>
      </c>
    </row>
    <row r="5589">
      <c r="A5589" s="19">
        <v>1.0</v>
      </c>
      <c r="B5589" s="25">
        <v>0.31089434</v>
      </c>
    </row>
    <row r="5590">
      <c r="A5590" s="19">
        <v>1.0</v>
      </c>
      <c r="B5590" s="25">
        <v>0.31089434</v>
      </c>
    </row>
    <row r="5591">
      <c r="A5591" s="19">
        <v>1.0</v>
      </c>
      <c r="B5591" s="25">
        <v>0.31089434</v>
      </c>
    </row>
    <row r="5592">
      <c r="A5592" s="19">
        <v>1.0</v>
      </c>
      <c r="B5592" s="25">
        <v>0.31089434</v>
      </c>
    </row>
    <row r="5593">
      <c r="A5593" s="19">
        <v>1.0</v>
      </c>
      <c r="B5593" s="25">
        <v>0.31089434</v>
      </c>
    </row>
    <row r="5594">
      <c r="A5594" s="19">
        <v>1.0</v>
      </c>
      <c r="B5594" s="25">
        <v>0.31089434</v>
      </c>
    </row>
    <row r="5595">
      <c r="A5595" s="19">
        <v>1.0</v>
      </c>
      <c r="B5595" s="25">
        <v>0.31089434</v>
      </c>
    </row>
    <row r="5596">
      <c r="A5596" s="19">
        <v>1.0</v>
      </c>
      <c r="B5596" s="25">
        <v>0.31089434</v>
      </c>
    </row>
    <row r="5597">
      <c r="A5597" s="19">
        <v>1.0</v>
      </c>
      <c r="B5597" s="25">
        <v>0.31089434</v>
      </c>
    </row>
    <row r="5598">
      <c r="A5598" s="19">
        <v>1.0</v>
      </c>
      <c r="B5598" s="25">
        <v>0.31089434</v>
      </c>
    </row>
    <row r="5599">
      <c r="A5599" s="19">
        <v>1.0</v>
      </c>
      <c r="B5599" s="25">
        <v>0.31089434</v>
      </c>
    </row>
    <row r="5600">
      <c r="A5600" s="19">
        <v>1.0</v>
      </c>
      <c r="B5600" s="25">
        <v>0.31089434</v>
      </c>
    </row>
    <row r="5601">
      <c r="A5601" s="19">
        <v>1.0</v>
      </c>
      <c r="B5601" s="25">
        <v>0.31089434</v>
      </c>
    </row>
    <row r="5602">
      <c r="A5602" s="19">
        <v>1.0</v>
      </c>
      <c r="B5602" s="25">
        <v>0.31089434</v>
      </c>
    </row>
    <row r="5603">
      <c r="A5603" s="19">
        <v>1.0</v>
      </c>
      <c r="B5603" s="25">
        <v>0.31089434</v>
      </c>
    </row>
    <row r="5604">
      <c r="A5604" s="19">
        <v>1.0</v>
      </c>
      <c r="B5604" s="25">
        <v>0.31089434</v>
      </c>
    </row>
    <row r="5605">
      <c r="A5605" s="19">
        <v>1.0</v>
      </c>
      <c r="B5605" s="25">
        <v>0.31089434</v>
      </c>
    </row>
    <row r="5606">
      <c r="A5606" s="19">
        <v>1.0</v>
      </c>
      <c r="B5606" s="25">
        <v>0.31089434</v>
      </c>
    </row>
    <row r="5607">
      <c r="A5607" s="19">
        <v>1.0</v>
      </c>
      <c r="B5607" s="25">
        <v>0.31089434</v>
      </c>
    </row>
    <row r="5608">
      <c r="A5608" s="19">
        <v>1.0</v>
      </c>
      <c r="B5608" s="25">
        <v>0.31089434</v>
      </c>
    </row>
    <row r="5609">
      <c r="A5609" s="19">
        <v>1.0</v>
      </c>
      <c r="B5609" s="25">
        <v>0.31089434</v>
      </c>
    </row>
    <row r="5610">
      <c r="A5610" s="19">
        <v>1.0</v>
      </c>
      <c r="B5610" s="25">
        <v>0.31089434</v>
      </c>
    </row>
    <row r="5611">
      <c r="A5611" s="19">
        <v>1.0</v>
      </c>
      <c r="B5611" s="25">
        <v>0.31089434</v>
      </c>
    </row>
    <row r="5612">
      <c r="A5612" s="19">
        <v>1.0</v>
      </c>
      <c r="B5612" s="25">
        <v>0.31089434</v>
      </c>
    </row>
    <row r="5613">
      <c r="A5613" s="19">
        <v>1.0</v>
      </c>
      <c r="B5613" s="25">
        <v>0.31089434</v>
      </c>
    </row>
    <row r="5614">
      <c r="A5614" s="19">
        <v>1.0</v>
      </c>
      <c r="B5614" s="25">
        <v>0.31089434</v>
      </c>
    </row>
    <row r="5615">
      <c r="A5615" s="19">
        <v>1.0</v>
      </c>
      <c r="B5615" s="25">
        <v>0.31089434</v>
      </c>
    </row>
    <row r="5616">
      <c r="A5616" s="19">
        <v>1.0</v>
      </c>
      <c r="B5616" s="25">
        <v>0.31089434</v>
      </c>
    </row>
    <row r="5617">
      <c r="A5617" s="19">
        <v>1.0</v>
      </c>
      <c r="B5617" s="25">
        <v>0.31089434</v>
      </c>
    </row>
    <row r="5618">
      <c r="A5618" s="19">
        <v>1.0</v>
      </c>
      <c r="B5618" s="25">
        <v>0.31089434</v>
      </c>
    </row>
    <row r="5619">
      <c r="A5619" s="19">
        <v>1.0</v>
      </c>
      <c r="B5619" s="25">
        <v>0.31089434</v>
      </c>
    </row>
    <row r="5620">
      <c r="A5620" s="19">
        <v>1.0</v>
      </c>
      <c r="B5620" s="25">
        <v>0.31089434</v>
      </c>
    </row>
    <row r="5621">
      <c r="A5621" s="19">
        <v>1.0</v>
      </c>
      <c r="B5621" s="25">
        <v>0.31089434</v>
      </c>
    </row>
    <row r="5622">
      <c r="A5622" s="19">
        <v>1.0</v>
      </c>
      <c r="B5622" s="25">
        <v>0.31089434</v>
      </c>
    </row>
    <row r="5623">
      <c r="A5623" s="19">
        <v>1.0</v>
      </c>
      <c r="B5623" s="25">
        <v>0.31089434</v>
      </c>
    </row>
    <row r="5624">
      <c r="A5624" s="19">
        <v>1.0</v>
      </c>
      <c r="B5624" s="25">
        <v>0.31089434</v>
      </c>
    </row>
    <row r="5625">
      <c r="A5625" s="19">
        <v>1.0</v>
      </c>
      <c r="B5625" s="25">
        <v>0.31089434</v>
      </c>
    </row>
    <row r="5626">
      <c r="A5626" s="19">
        <v>1.0</v>
      </c>
      <c r="B5626" s="25">
        <v>0.31089434</v>
      </c>
    </row>
    <row r="5627">
      <c r="A5627" s="19">
        <v>1.0</v>
      </c>
      <c r="B5627" s="25">
        <v>0.31089434</v>
      </c>
    </row>
    <row r="5628">
      <c r="A5628" s="19">
        <v>1.0</v>
      </c>
      <c r="B5628" s="25">
        <v>0.31089434</v>
      </c>
    </row>
    <row r="5629">
      <c r="A5629" s="19">
        <v>1.0</v>
      </c>
      <c r="B5629" s="25">
        <v>0.31089434</v>
      </c>
    </row>
    <row r="5630">
      <c r="A5630" s="19">
        <v>1.0</v>
      </c>
      <c r="B5630" s="25">
        <v>0.31089434</v>
      </c>
    </row>
    <row r="5631">
      <c r="A5631" s="19">
        <v>1.0</v>
      </c>
      <c r="B5631" s="25">
        <v>0.31089434</v>
      </c>
    </row>
    <row r="5632">
      <c r="A5632" s="19">
        <v>1.0</v>
      </c>
      <c r="B5632" s="25">
        <v>0.31089434</v>
      </c>
    </row>
    <row r="5633">
      <c r="A5633" s="19">
        <v>1.0</v>
      </c>
      <c r="B5633" s="25">
        <v>0.31089434</v>
      </c>
    </row>
    <row r="5634">
      <c r="A5634" s="19">
        <v>1.0</v>
      </c>
      <c r="B5634" s="25">
        <v>0.31089434</v>
      </c>
    </row>
    <row r="5635">
      <c r="A5635" s="19">
        <v>1.0</v>
      </c>
      <c r="B5635" s="25">
        <v>0.31089434</v>
      </c>
    </row>
    <row r="5636">
      <c r="A5636" s="19">
        <v>1.0</v>
      </c>
      <c r="B5636" s="25">
        <v>0.31089434</v>
      </c>
    </row>
    <row r="5637">
      <c r="A5637" s="19">
        <v>1.0</v>
      </c>
      <c r="B5637" s="25">
        <v>0.31089434</v>
      </c>
    </row>
    <row r="5638">
      <c r="A5638" s="19">
        <v>1.0</v>
      </c>
      <c r="B5638" s="25">
        <v>0.31089434</v>
      </c>
    </row>
    <row r="5639">
      <c r="A5639" s="19">
        <v>1.0</v>
      </c>
      <c r="B5639" s="25">
        <v>0.31089434</v>
      </c>
    </row>
    <row r="5640">
      <c r="A5640" s="19">
        <v>1.0</v>
      </c>
      <c r="B5640" s="25">
        <v>0.31089434</v>
      </c>
    </row>
    <row r="5641">
      <c r="A5641" s="19">
        <v>1.0</v>
      </c>
      <c r="B5641" s="25">
        <v>0.31089434</v>
      </c>
    </row>
    <row r="5642">
      <c r="A5642" s="19">
        <v>1.0</v>
      </c>
      <c r="B5642" s="25">
        <v>0.31089434</v>
      </c>
    </row>
    <row r="5643">
      <c r="A5643" s="19">
        <v>1.0</v>
      </c>
      <c r="B5643" s="25">
        <v>0.31089434</v>
      </c>
    </row>
    <row r="5644">
      <c r="A5644" s="19">
        <v>1.0</v>
      </c>
      <c r="B5644" s="25">
        <v>0.31089434</v>
      </c>
    </row>
    <row r="5645">
      <c r="A5645" s="19">
        <v>1.0</v>
      </c>
      <c r="B5645" s="25">
        <v>0.31089434</v>
      </c>
    </row>
    <row r="5646">
      <c r="A5646" s="19">
        <v>1.0</v>
      </c>
      <c r="B5646" s="25">
        <v>0.31089434</v>
      </c>
    </row>
    <row r="5647">
      <c r="A5647" s="19">
        <v>1.0</v>
      </c>
      <c r="B5647" s="25">
        <v>0.31089434</v>
      </c>
    </row>
    <row r="5648">
      <c r="A5648" s="19">
        <v>1.0</v>
      </c>
      <c r="B5648" s="25">
        <v>0.31089434</v>
      </c>
    </row>
    <row r="5649">
      <c r="A5649" s="19">
        <v>1.0</v>
      </c>
      <c r="B5649" s="25">
        <v>0.31089434</v>
      </c>
    </row>
    <row r="5650">
      <c r="A5650" s="19">
        <v>1.0</v>
      </c>
      <c r="B5650" s="25">
        <v>0.31089434</v>
      </c>
    </row>
    <row r="5651">
      <c r="A5651" s="19">
        <v>1.0</v>
      </c>
      <c r="B5651" s="25">
        <v>0.31089434</v>
      </c>
    </row>
    <row r="5652">
      <c r="A5652" s="19">
        <v>1.0</v>
      </c>
      <c r="B5652" s="25">
        <v>0.31089434</v>
      </c>
    </row>
    <row r="5653">
      <c r="A5653" s="19">
        <v>1.0</v>
      </c>
      <c r="B5653" s="25">
        <v>0.31089434</v>
      </c>
    </row>
    <row r="5654">
      <c r="A5654" s="19">
        <v>1.0</v>
      </c>
      <c r="B5654" s="25">
        <v>0.31089434</v>
      </c>
    </row>
    <row r="5655">
      <c r="A5655" s="19">
        <v>1.0</v>
      </c>
      <c r="B5655" s="25">
        <v>0.31089434</v>
      </c>
    </row>
    <row r="5656">
      <c r="A5656" s="19">
        <v>1.0</v>
      </c>
      <c r="B5656" s="25">
        <v>0.31089434</v>
      </c>
    </row>
    <row r="5657">
      <c r="A5657" s="19">
        <v>1.0</v>
      </c>
      <c r="B5657" s="25">
        <v>0.31089434</v>
      </c>
    </row>
    <row r="5658">
      <c r="A5658" s="19">
        <v>1.0</v>
      </c>
      <c r="B5658" s="25">
        <v>0.31089434</v>
      </c>
    </row>
    <row r="5659">
      <c r="A5659" s="19">
        <v>1.0</v>
      </c>
      <c r="B5659" s="25">
        <v>0.31089434</v>
      </c>
    </row>
    <row r="5660">
      <c r="A5660" s="19">
        <v>1.0</v>
      </c>
      <c r="B5660" s="25">
        <v>0.31089434</v>
      </c>
    </row>
    <row r="5661">
      <c r="A5661" s="19">
        <v>1.0</v>
      </c>
      <c r="B5661" s="25">
        <v>0.31089434</v>
      </c>
    </row>
    <row r="5662">
      <c r="A5662" s="19">
        <v>1.0</v>
      </c>
      <c r="B5662" s="25">
        <v>0.31089434</v>
      </c>
    </row>
    <row r="5663">
      <c r="A5663" s="19">
        <v>1.0</v>
      </c>
      <c r="B5663" s="25">
        <v>0.31089434</v>
      </c>
    </row>
    <row r="5664">
      <c r="A5664" s="19">
        <v>1.0</v>
      </c>
      <c r="B5664" s="25">
        <v>0.31089434</v>
      </c>
    </row>
    <row r="5665">
      <c r="A5665" s="19">
        <v>1.0</v>
      </c>
      <c r="B5665" s="25">
        <v>0.31089434</v>
      </c>
    </row>
    <row r="5666">
      <c r="A5666" s="19">
        <v>1.0</v>
      </c>
      <c r="B5666" s="25">
        <v>0.31089434</v>
      </c>
    </row>
    <row r="5667">
      <c r="A5667" s="19">
        <v>1.0</v>
      </c>
      <c r="B5667" s="25">
        <v>0.31089434</v>
      </c>
    </row>
    <row r="5668">
      <c r="A5668" s="19">
        <v>1.0</v>
      </c>
      <c r="B5668" s="25">
        <v>0.31089434</v>
      </c>
    </row>
    <row r="5669">
      <c r="A5669" s="19">
        <v>1.0</v>
      </c>
      <c r="B5669" s="25">
        <v>0.31089434</v>
      </c>
    </row>
    <row r="5670">
      <c r="A5670" s="19">
        <v>1.0</v>
      </c>
      <c r="B5670" s="25">
        <v>0.31089434</v>
      </c>
    </row>
    <row r="5671">
      <c r="A5671" s="19">
        <v>1.0</v>
      </c>
      <c r="B5671" s="25">
        <v>0.31089434</v>
      </c>
    </row>
    <row r="5672">
      <c r="A5672" s="19">
        <v>1.0</v>
      </c>
      <c r="B5672" s="25">
        <v>0.31089434</v>
      </c>
    </row>
    <row r="5673">
      <c r="A5673" s="19">
        <v>1.0</v>
      </c>
      <c r="B5673" s="25">
        <v>0.31089434</v>
      </c>
    </row>
    <row r="5674">
      <c r="A5674" s="19">
        <v>1.0</v>
      </c>
      <c r="B5674" s="25">
        <v>0.31089434</v>
      </c>
    </row>
    <row r="5675">
      <c r="A5675" s="19">
        <v>1.0</v>
      </c>
      <c r="B5675" s="25">
        <v>0.31089434</v>
      </c>
    </row>
    <row r="5676">
      <c r="A5676" s="19">
        <v>1.0</v>
      </c>
      <c r="B5676" s="25">
        <v>0.31089434</v>
      </c>
    </row>
    <row r="5677">
      <c r="A5677" s="19">
        <v>1.0</v>
      </c>
      <c r="B5677" s="25">
        <v>0.31089434</v>
      </c>
    </row>
    <row r="5678">
      <c r="A5678" s="19">
        <v>1.0</v>
      </c>
      <c r="B5678" s="25">
        <v>0.31089434</v>
      </c>
    </row>
    <row r="5679">
      <c r="A5679" s="19">
        <v>1.0</v>
      </c>
      <c r="B5679" s="25">
        <v>0.31089434</v>
      </c>
    </row>
    <row r="5680">
      <c r="A5680" s="19">
        <v>1.0</v>
      </c>
      <c r="B5680" s="25">
        <v>0.3107082</v>
      </c>
    </row>
    <row r="5681">
      <c r="A5681" s="19">
        <v>1.0</v>
      </c>
      <c r="B5681" s="25">
        <v>0.31066653</v>
      </c>
    </row>
    <row r="5682">
      <c r="A5682" s="19">
        <v>1.0</v>
      </c>
      <c r="B5682" s="25">
        <v>0.31066334</v>
      </c>
    </row>
    <row r="5683">
      <c r="A5683" s="19">
        <v>1.0</v>
      </c>
      <c r="B5683" s="25">
        <v>0.31051612</v>
      </c>
    </row>
    <row r="5684">
      <c r="A5684" s="19">
        <v>1.0</v>
      </c>
      <c r="B5684" s="25">
        <v>0.3104164</v>
      </c>
    </row>
    <row r="5685">
      <c r="A5685" s="19">
        <v>1.0</v>
      </c>
      <c r="B5685" s="25">
        <v>0.30981576</v>
      </c>
    </row>
    <row r="5686">
      <c r="A5686" s="19">
        <v>1.0</v>
      </c>
      <c r="B5686" s="25">
        <v>0.30940327</v>
      </c>
    </row>
    <row r="5687">
      <c r="A5687" s="19">
        <v>1.0</v>
      </c>
      <c r="B5687" s="25">
        <v>0.30916956</v>
      </c>
    </row>
    <row r="5688">
      <c r="A5688" s="19">
        <v>1.0</v>
      </c>
      <c r="B5688" s="25">
        <v>0.30911285</v>
      </c>
    </row>
    <row r="5689">
      <c r="A5689" s="19">
        <v>1.0</v>
      </c>
      <c r="B5689" s="25">
        <v>0.3086535</v>
      </c>
    </row>
    <row r="5690">
      <c r="A5690" s="19">
        <v>1.0</v>
      </c>
      <c r="B5690" s="25">
        <v>0.30845216</v>
      </c>
    </row>
    <row r="5691">
      <c r="A5691" s="19">
        <v>1.0</v>
      </c>
      <c r="B5691" s="25">
        <v>0.3081622</v>
      </c>
    </row>
    <row r="5692">
      <c r="A5692" s="19">
        <v>1.0</v>
      </c>
      <c r="B5692" s="25">
        <v>0.30787843</v>
      </c>
    </row>
    <row r="5693">
      <c r="A5693" s="19">
        <v>1.0</v>
      </c>
      <c r="B5693" s="25">
        <v>0.30782318</v>
      </c>
    </row>
    <row r="5694">
      <c r="A5694" s="19">
        <v>1.0</v>
      </c>
      <c r="B5694" s="25">
        <v>0.30770814</v>
      </c>
    </row>
    <row r="5695">
      <c r="A5695" s="19">
        <v>1.0</v>
      </c>
      <c r="B5695" s="25">
        <v>0.3075165</v>
      </c>
    </row>
    <row r="5696">
      <c r="A5696" s="19">
        <v>1.0</v>
      </c>
      <c r="B5696" s="25">
        <v>0.30722624</v>
      </c>
    </row>
    <row r="5697">
      <c r="A5697" s="19">
        <v>1.0</v>
      </c>
      <c r="B5697" s="25">
        <v>0.30708814</v>
      </c>
    </row>
    <row r="5698">
      <c r="A5698" s="19">
        <v>1.0</v>
      </c>
      <c r="B5698" s="25">
        <v>0.30698177</v>
      </c>
    </row>
    <row r="5699">
      <c r="A5699" s="19">
        <v>1.0</v>
      </c>
      <c r="B5699" s="25">
        <v>0.3068999</v>
      </c>
    </row>
    <row r="5700">
      <c r="A5700" s="19">
        <v>1.0</v>
      </c>
      <c r="B5700" s="25">
        <v>0.30653772</v>
      </c>
    </row>
    <row r="5701">
      <c r="A5701" s="19">
        <v>1.0</v>
      </c>
      <c r="B5701" s="25">
        <v>0.3064678</v>
      </c>
    </row>
    <row r="5702">
      <c r="A5702" s="19">
        <v>1.0</v>
      </c>
      <c r="B5702" s="25">
        <v>0.30624747</v>
      </c>
    </row>
    <row r="5703">
      <c r="A5703" s="19">
        <v>1.0</v>
      </c>
      <c r="B5703" s="25">
        <v>0.30618772</v>
      </c>
    </row>
    <row r="5704">
      <c r="A5704" s="19">
        <v>1.0</v>
      </c>
      <c r="B5704" s="25">
        <v>0.30604875</v>
      </c>
    </row>
    <row r="5705">
      <c r="A5705" s="19">
        <v>1.0</v>
      </c>
      <c r="B5705" s="25">
        <v>0.3057137</v>
      </c>
    </row>
    <row r="5706">
      <c r="A5706" s="19">
        <v>1.0</v>
      </c>
      <c r="B5706" s="25">
        <v>0.30570564</v>
      </c>
    </row>
    <row r="5707">
      <c r="A5707" s="19">
        <v>1.0</v>
      </c>
      <c r="B5707" s="25">
        <v>0.30554214</v>
      </c>
    </row>
    <row r="5708">
      <c r="A5708" s="19">
        <v>1.0</v>
      </c>
      <c r="B5708" s="25">
        <v>0.3053838</v>
      </c>
    </row>
    <row r="5709">
      <c r="A5709" s="19">
        <v>1.0</v>
      </c>
      <c r="B5709" s="25">
        <v>0.30533567</v>
      </c>
    </row>
    <row r="5710">
      <c r="A5710" s="19">
        <v>1.0</v>
      </c>
      <c r="B5710" s="25">
        <v>0.30498806</v>
      </c>
    </row>
    <row r="5711">
      <c r="A5711" s="19">
        <v>1.0</v>
      </c>
      <c r="B5711" s="25">
        <v>0.30481458</v>
      </c>
    </row>
    <row r="5712">
      <c r="A5712" s="19">
        <v>1.0</v>
      </c>
      <c r="B5712" s="25">
        <v>0.30467266</v>
      </c>
    </row>
    <row r="5713">
      <c r="A5713" s="19">
        <v>1.0</v>
      </c>
      <c r="B5713" s="25">
        <v>0.3046217</v>
      </c>
    </row>
    <row r="5714">
      <c r="A5714" s="19">
        <v>1.0</v>
      </c>
      <c r="B5714" s="25">
        <v>0.3045514</v>
      </c>
    </row>
    <row r="5715">
      <c r="A5715" s="19">
        <v>1.0</v>
      </c>
      <c r="B5715" s="25">
        <v>0.30414322</v>
      </c>
    </row>
    <row r="5716">
      <c r="A5716" s="19">
        <v>1.0</v>
      </c>
      <c r="B5716" s="25">
        <v>0.30405167</v>
      </c>
    </row>
    <row r="5717">
      <c r="A5717" s="19">
        <v>1.0</v>
      </c>
      <c r="B5717" s="25">
        <v>0.30348164</v>
      </c>
    </row>
    <row r="5718">
      <c r="A5718" s="19">
        <v>1.0</v>
      </c>
      <c r="B5718" s="25">
        <v>0.3032871</v>
      </c>
    </row>
    <row r="5719">
      <c r="A5719" s="19">
        <v>1.0</v>
      </c>
      <c r="B5719" s="25">
        <v>0.3032553</v>
      </c>
    </row>
    <row r="5720">
      <c r="A5720" s="19">
        <v>1.0</v>
      </c>
      <c r="B5720" s="25">
        <v>0.3032392</v>
      </c>
    </row>
    <row r="5721">
      <c r="A5721" s="19">
        <v>1.0</v>
      </c>
      <c r="B5721" s="25">
        <v>0.30301085</v>
      </c>
    </row>
    <row r="5722">
      <c r="A5722" s="19">
        <v>1.0</v>
      </c>
      <c r="B5722" s="25">
        <v>0.30294725</v>
      </c>
    </row>
    <row r="5723">
      <c r="A5723" s="19">
        <v>1.0</v>
      </c>
      <c r="B5723" s="25">
        <v>0.30282855</v>
      </c>
    </row>
    <row r="5724">
      <c r="A5724" s="19">
        <v>1.0</v>
      </c>
      <c r="B5724" s="25">
        <v>0.30281788</v>
      </c>
    </row>
    <row r="5725">
      <c r="A5725" s="19">
        <v>1.0</v>
      </c>
      <c r="B5725" s="25">
        <v>0.30278912</v>
      </c>
    </row>
    <row r="5726">
      <c r="A5726" s="19">
        <v>1.0</v>
      </c>
      <c r="B5726" s="25">
        <v>0.30249438</v>
      </c>
    </row>
    <row r="5727">
      <c r="A5727" s="19">
        <v>1.0</v>
      </c>
      <c r="B5727" s="25">
        <v>0.3022794</v>
      </c>
    </row>
    <row r="5728">
      <c r="A5728" s="19">
        <v>1.0</v>
      </c>
      <c r="B5728" s="25">
        <v>0.30227157</v>
      </c>
    </row>
    <row r="5729">
      <c r="A5729" s="19">
        <v>1.0</v>
      </c>
      <c r="B5729" s="25">
        <v>0.3022524</v>
      </c>
    </row>
    <row r="5730">
      <c r="A5730" s="19">
        <v>1.0</v>
      </c>
      <c r="B5730" s="25">
        <v>0.30223775</v>
      </c>
    </row>
    <row r="5731">
      <c r="A5731" s="19">
        <v>1.0</v>
      </c>
      <c r="B5731" s="25">
        <v>0.3022284</v>
      </c>
    </row>
    <row r="5732">
      <c r="A5732" s="19">
        <v>1.0</v>
      </c>
      <c r="B5732" s="25">
        <v>0.30205867</v>
      </c>
    </row>
    <row r="5733">
      <c r="A5733" s="19">
        <v>1.0</v>
      </c>
      <c r="B5733" s="25">
        <v>0.30169055</v>
      </c>
    </row>
    <row r="5734">
      <c r="A5734" s="19">
        <v>1.0</v>
      </c>
      <c r="B5734" s="25">
        <v>0.30154213</v>
      </c>
    </row>
    <row r="5735">
      <c r="A5735" s="19">
        <v>1.0</v>
      </c>
      <c r="B5735" s="25">
        <v>0.30124468</v>
      </c>
    </row>
    <row r="5736">
      <c r="A5736" s="19">
        <v>1.0</v>
      </c>
      <c r="B5736" s="25">
        <v>0.30121544</v>
      </c>
    </row>
    <row r="5737">
      <c r="A5737" s="19">
        <v>1.0</v>
      </c>
      <c r="B5737" s="25">
        <v>0.3009685</v>
      </c>
    </row>
    <row r="5738">
      <c r="A5738" s="19">
        <v>1.0</v>
      </c>
      <c r="B5738" s="25">
        <v>0.30092388</v>
      </c>
    </row>
    <row r="5739">
      <c r="A5739" s="19">
        <v>1.0</v>
      </c>
      <c r="B5739" s="25">
        <v>0.30077332</v>
      </c>
    </row>
    <row r="5740">
      <c r="A5740" s="19">
        <v>1.0</v>
      </c>
      <c r="B5740" s="25">
        <v>0.3006389</v>
      </c>
    </row>
    <row r="5741">
      <c r="A5741" s="19">
        <v>1.0</v>
      </c>
      <c r="B5741" s="25">
        <v>0.30058452</v>
      </c>
    </row>
    <row r="5742">
      <c r="A5742" s="19">
        <v>1.0</v>
      </c>
      <c r="B5742" s="25">
        <v>0.30039045</v>
      </c>
    </row>
    <row r="5743">
      <c r="A5743" s="19">
        <v>1.0</v>
      </c>
      <c r="B5743" s="25">
        <v>0.30037042</v>
      </c>
    </row>
    <row r="5744">
      <c r="A5744" s="19">
        <v>1.0</v>
      </c>
      <c r="B5744" s="25">
        <v>0.30026823</v>
      </c>
    </row>
    <row r="5745">
      <c r="A5745" s="19">
        <v>1.0</v>
      </c>
      <c r="B5745" s="25">
        <v>0.30016267</v>
      </c>
    </row>
    <row r="5746">
      <c r="A5746" s="19">
        <v>1.0</v>
      </c>
      <c r="B5746" s="25">
        <v>0.30014583</v>
      </c>
    </row>
    <row r="5747">
      <c r="A5747" s="19">
        <v>1.0</v>
      </c>
      <c r="B5747" s="25">
        <v>0.3000676</v>
      </c>
    </row>
    <row r="5748">
      <c r="A5748" s="19">
        <v>1.0</v>
      </c>
      <c r="B5748" s="25">
        <v>0.29995146</v>
      </c>
    </row>
    <row r="5749">
      <c r="A5749" s="19">
        <v>1.0</v>
      </c>
      <c r="B5749" s="25">
        <v>0.29977372</v>
      </c>
    </row>
    <row r="5750">
      <c r="A5750" s="19">
        <v>1.0</v>
      </c>
      <c r="B5750" s="25">
        <v>0.2995188</v>
      </c>
    </row>
    <row r="5751">
      <c r="A5751" s="19">
        <v>1.0</v>
      </c>
      <c r="B5751" s="25">
        <v>0.29948282</v>
      </c>
    </row>
    <row r="5752">
      <c r="A5752" s="19">
        <v>1.0</v>
      </c>
      <c r="B5752" s="25">
        <v>0.29945192</v>
      </c>
    </row>
    <row r="5753">
      <c r="A5753" s="19">
        <v>1.0</v>
      </c>
      <c r="B5753" s="25">
        <v>0.29944238</v>
      </c>
    </row>
    <row r="5754">
      <c r="A5754" s="19">
        <v>1.0</v>
      </c>
      <c r="B5754" s="25">
        <v>0.29924533</v>
      </c>
    </row>
    <row r="5755">
      <c r="A5755" s="19">
        <v>1.0</v>
      </c>
      <c r="B5755" s="25">
        <v>0.29913434</v>
      </c>
    </row>
    <row r="5756">
      <c r="A5756" s="19">
        <v>1.0</v>
      </c>
      <c r="B5756" s="25">
        <v>0.29904783</v>
      </c>
    </row>
    <row r="5757">
      <c r="A5757" s="19">
        <v>1.0</v>
      </c>
      <c r="B5757" s="25">
        <v>0.2989494</v>
      </c>
    </row>
    <row r="5758">
      <c r="A5758" s="19">
        <v>1.0</v>
      </c>
      <c r="B5758" s="25">
        <v>0.29885215</v>
      </c>
    </row>
    <row r="5759">
      <c r="A5759" s="19">
        <v>1.0</v>
      </c>
      <c r="B5759" s="25">
        <v>0.2987968</v>
      </c>
    </row>
    <row r="5760">
      <c r="A5760" s="19">
        <v>1.0</v>
      </c>
      <c r="B5760" s="25">
        <v>0.29873595</v>
      </c>
    </row>
    <row r="5761">
      <c r="A5761" s="19">
        <v>1.0</v>
      </c>
      <c r="B5761" s="25">
        <v>0.29873073</v>
      </c>
    </row>
    <row r="5762">
      <c r="A5762" s="19">
        <v>1.0</v>
      </c>
      <c r="B5762" s="25">
        <v>0.29856637</v>
      </c>
    </row>
    <row r="5763">
      <c r="A5763" s="19">
        <v>1.0</v>
      </c>
      <c r="B5763" s="25">
        <v>0.29833642</v>
      </c>
    </row>
    <row r="5764">
      <c r="A5764" s="19">
        <v>1.0</v>
      </c>
      <c r="B5764" s="25">
        <v>0.29800227</v>
      </c>
    </row>
    <row r="5765">
      <c r="A5765" s="19">
        <v>1.0</v>
      </c>
      <c r="B5765" s="25">
        <v>0.29768527</v>
      </c>
    </row>
    <row r="5766">
      <c r="A5766" s="19">
        <v>1.0</v>
      </c>
      <c r="B5766" s="25">
        <v>0.29754075</v>
      </c>
    </row>
    <row r="5767">
      <c r="A5767" s="19">
        <v>1.0</v>
      </c>
      <c r="B5767" s="25">
        <v>0.29747173</v>
      </c>
    </row>
    <row r="5768">
      <c r="A5768" s="19">
        <v>1.0</v>
      </c>
      <c r="B5768" s="25">
        <v>0.29742968</v>
      </c>
    </row>
    <row r="5769">
      <c r="A5769" s="19">
        <v>1.0</v>
      </c>
      <c r="B5769" s="25">
        <v>0.2973612</v>
      </c>
    </row>
    <row r="5770">
      <c r="A5770" s="19">
        <v>1.0</v>
      </c>
      <c r="B5770" s="25">
        <v>0.29713884</v>
      </c>
    </row>
    <row r="5771">
      <c r="A5771" s="19">
        <v>1.0</v>
      </c>
      <c r="B5771" s="25">
        <v>0.29695007</v>
      </c>
    </row>
    <row r="5772">
      <c r="A5772" s="19">
        <v>1.0</v>
      </c>
      <c r="B5772" s="25">
        <v>0.29672307</v>
      </c>
    </row>
    <row r="5773">
      <c r="A5773" s="19">
        <v>1.0</v>
      </c>
      <c r="B5773" s="25">
        <v>0.29646102</v>
      </c>
    </row>
    <row r="5774">
      <c r="A5774" s="19">
        <v>1.0</v>
      </c>
      <c r="B5774" s="25">
        <v>0.29620335</v>
      </c>
    </row>
    <row r="5775">
      <c r="A5775" s="19">
        <v>1.0</v>
      </c>
      <c r="B5775" s="25">
        <v>0.29615712</v>
      </c>
    </row>
    <row r="5776">
      <c r="A5776" s="19">
        <v>1.0</v>
      </c>
      <c r="B5776" s="25">
        <v>0.29609224</v>
      </c>
    </row>
    <row r="5777">
      <c r="A5777" s="19">
        <v>1.0</v>
      </c>
      <c r="B5777" s="25">
        <v>0.29603168</v>
      </c>
    </row>
    <row r="5778">
      <c r="A5778" s="19">
        <v>1.0</v>
      </c>
      <c r="B5778" s="25">
        <v>0.2958027</v>
      </c>
    </row>
    <row r="5779">
      <c r="A5779" s="19">
        <v>1.0</v>
      </c>
      <c r="B5779" s="25">
        <v>0.29559478</v>
      </c>
    </row>
    <row r="5780">
      <c r="A5780" s="19">
        <v>1.0</v>
      </c>
      <c r="B5780" s="25">
        <v>0.29551572</v>
      </c>
    </row>
    <row r="5781">
      <c r="A5781" s="19">
        <v>1.0</v>
      </c>
      <c r="B5781" s="25">
        <v>0.29534802</v>
      </c>
    </row>
    <row r="5782">
      <c r="A5782" s="19">
        <v>1.0</v>
      </c>
      <c r="B5782" s="25">
        <v>0.2952559</v>
      </c>
    </row>
    <row r="5783">
      <c r="A5783" s="19">
        <v>1.0</v>
      </c>
      <c r="B5783" s="25">
        <v>0.2952543</v>
      </c>
    </row>
    <row r="5784">
      <c r="A5784" s="19">
        <v>1.0</v>
      </c>
      <c r="B5784" s="25">
        <v>0.29516244</v>
      </c>
    </row>
    <row r="5785">
      <c r="A5785" s="19">
        <v>1.0</v>
      </c>
      <c r="B5785" s="25">
        <v>0.29514736</v>
      </c>
    </row>
    <row r="5786">
      <c r="A5786" s="19">
        <v>1.0</v>
      </c>
      <c r="B5786" s="25">
        <v>0.29496148</v>
      </c>
    </row>
    <row r="5787">
      <c r="A5787" s="19">
        <v>1.0</v>
      </c>
      <c r="B5787" s="25">
        <v>0.29485872</v>
      </c>
    </row>
    <row r="5788">
      <c r="A5788" s="19">
        <v>1.0</v>
      </c>
      <c r="B5788" s="25">
        <v>0.2944967</v>
      </c>
    </row>
    <row r="5789">
      <c r="A5789" s="19">
        <v>1.0</v>
      </c>
      <c r="B5789" s="25">
        <v>0.2941138</v>
      </c>
    </row>
    <row r="5790">
      <c r="A5790" s="19">
        <v>1.0</v>
      </c>
      <c r="B5790" s="25">
        <v>0.29398134</v>
      </c>
    </row>
    <row r="5791">
      <c r="A5791" s="19">
        <v>1.0</v>
      </c>
      <c r="B5791" s="25">
        <v>0.29374853</v>
      </c>
    </row>
    <row r="5792">
      <c r="A5792" s="19">
        <v>1.0</v>
      </c>
      <c r="B5792" s="25">
        <v>0.29350215</v>
      </c>
    </row>
    <row r="5793">
      <c r="A5793" s="19">
        <v>1.0</v>
      </c>
      <c r="B5793" s="25">
        <v>0.29343253</v>
      </c>
    </row>
    <row r="5794">
      <c r="A5794" s="19">
        <v>1.0</v>
      </c>
      <c r="B5794" s="25">
        <v>0.2931805</v>
      </c>
    </row>
    <row r="5795">
      <c r="A5795" s="19">
        <v>1.0</v>
      </c>
      <c r="B5795" s="25">
        <v>0.2931777</v>
      </c>
    </row>
    <row r="5796">
      <c r="A5796" s="19">
        <v>1.0</v>
      </c>
      <c r="B5796" s="25">
        <v>0.29296982</v>
      </c>
    </row>
    <row r="5797">
      <c r="A5797" s="19">
        <v>1.0</v>
      </c>
      <c r="B5797" s="25">
        <v>0.29293498</v>
      </c>
    </row>
    <row r="5798">
      <c r="A5798" s="19">
        <v>1.0</v>
      </c>
      <c r="B5798" s="25">
        <v>0.2929245</v>
      </c>
    </row>
    <row r="5799">
      <c r="A5799" s="19">
        <v>1.0</v>
      </c>
      <c r="B5799" s="25">
        <v>0.2926981</v>
      </c>
    </row>
    <row r="5800">
      <c r="A5800" s="19">
        <v>1.0</v>
      </c>
      <c r="B5800" s="25">
        <v>0.2926963</v>
      </c>
    </row>
    <row r="5801">
      <c r="A5801" s="19">
        <v>1.0</v>
      </c>
      <c r="B5801" s="25">
        <v>0.29263577</v>
      </c>
    </row>
    <row r="5802">
      <c r="A5802" s="19">
        <v>1.0</v>
      </c>
      <c r="B5802" s="25">
        <v>0.292535</v>
      </c>
    </row>
    <row r="5803">
      <c r="A5803" s="19">
        <v>1.0</v>
      </c>
      <c r="B5803" s="25">
        <v>0.2924859</v>
      </c>
    </row>
    <row r="5804">
      <c r="A5804" s="19">
        <v>1.0</v>
      </c>
      <c r="B5804" s="25">
        <v>0.29236585</v>
      </c>
    </row>
    <row r="5805">
      <c r="A5805" s="19">
        <v>1.0</v>
      </c>
      <c r="B5805" s="25">
        <v>0.29171315</v>
      </c>
    </row>
    <row r="5806">
      <c r="A5806" s="19">
        <v>1.0</v>
      </c>
      <c r="B5806" s="25">
        <v>0.29147246</v>
      </c>
    </row>
    <row r="5807">
      <c r="A5807" s="19">
        <v>1.0</v>
      </c>
      <c r="B5807" s="25">
        <v>0.2914184</v>
      </c>
    </row>
    <row r="5808">
      <c r="A5808" s="19">
        <v>1.0</v>
      </c>
      <c r="B5808" s="25">
        <v>0.29116267</v>
      </c>
    </row>
    <row r="5809">
      <c r="A5809" s="19">
        <v>1.0</v>
      </c>
      <c r="B5809" s="25">
        <v>0.2909612</v>
      </c>
    </row>
    <row r="5810">
      <c r="A5810" s="19">
        <v>1.0</v>
      </c>
      <c r="B5810" s="25">
        <v>0.2907271</v>
      </c>
    </row>
    <row r="5811">
      <c r="A5811" s="19">
        <v>1.0</v>
      </c>
      <c r="B5811" s="25">
        <v>0.29055697</v>
      </c>
    </row>
    <row r="5812">
      <c r="A5812" s="19">
        <v>1.0</v>
      </c>
      <c r="B5812" s="25">
        <v>0.29049876</v>
      </c>
    </row>
    <row r="5813">
      <c r="A5813" s="19">
        <v>1.0</v>
      </c>
      <c r="B5813" s="25">
        <v>0.29009116</v>
      </c>
    </row>
    <row r="5814">
      <c r="A5814" s="19">
        <v>1.0</v>
      </c>
      <c r="B5814" s="25">
        <v>0.28951725</v>
      </c>
    </row>
    <row r="5815">
      <c r="A5815" s="19">
        <v>1.0</v>
      </c>
      <c r="B5815" s="25">
        <v>0.28937054</v>
      </c>
    </row>
    <row r="5816">
      <c r="A5816" s="19">
        <v>1.0</v>
      </c>
      <c r="B5816" s="25">
        <v>0.28927562</v>
      </c>
    </row>
    <row r="5817">
      <c r="A5817" s="19">
        <v>1.0</v>
      </c>
      <c r="B5817" s="25">
        <v>0.28923735</v>
      </c>
    </row>
    <row r="5818">
      <c r="A5818" s="19">
        <v>1.0</v>
      </c>
      <c r="B5818" s="25">
        <v>0.28920907</v>
      </c>
    </row>
    <row r="5819">
      <c r="A5819" s="19">
        <v>1.0</v>
      </c>
      <c r="B5819" s="25">
        <v>0.2889095</v>
      </c>
    </row>
    <row r="5820">
      <c r="A5820" s="19">
        <v>1.0</v>
      </c>
      <c r="B5820" s="25">
        <v>0.28886834</v>
      </c>
    </row>
    <row r="5821">
      <c r="A5821" s="19">
        <v>1.0</v>
      </c>
      <c r="B5821" s="25">
        <v>0.28885874</v>
      </c>
    </row>
    <row r="5822">
      <c r="A5822" s="19">
        <v>1.0</v>
      </c>
      <c r="B5822" s="25">
        <v>0.28883606</v>
      </c>
    </row>
    <row r="5823">
      <c r="A5823" s="19">
        <v>1.0</v>
      </c>
      <c r="B5823" s="25">
        <v>0.2887726</v>
      </c>
    </row>
    <row r="5824">
      <c r="A5824" s="19">
        <v>1.0</v>
      </c>
      <c r="B5824" s="25">
        <v>0.2886597</v>
      </c>
    </row>
    <row r="5825">
      <c r="A5825" s="19">
        <v>1.0</v>
      </c>
      <c r="B5825" s="25">
        <v>0.2886322</v>
      </c>
    </row>
    <row r="5826">
      <c r="A5826" s="19">
        <v>1.0</v>
      </c>
      <c r="B5826" s="25">
        <v>0.28862163</v>
      </c>
    </row>
    <row r="5827">
      <c r="A5827" s="19">
        <v>1.0</v>
      </c>
      <c r="B5827" s="25">
        <v>0.28841236</v>
      </c>
    </row>
    <row r="5828">
      <c r="A5828" s="19">
        <v>1.0</v>
      </c>
      <c r="B5828" s="25">
        <v>0.28788543</v>
      </c>
    </row>
    <row r="5829">
      <c r="A5829" s="19">
        <v>1.0</v>
      </c>
      <c r="B5829" s="25">
        <v>0.2878803</v>
      </c>
    </row>
    <row r="5830">
      <c r="A5830" s="19">
        <v>1.0</v>
      </c>
      <c r="B5830" s="25">
        <v>0.28785858</v>
      </c>
    </row>
    <row r="5831">
      <c r="A5831" s="19">
        <v>1.0</v>
      </c>
      <c r="B5831" s="25">
        <v>0.28777233</v>
      </c>
    </row>
    <row r="5832">
      <c r="A5832" s="19">
        <v>1.0</v>
      </c>
      <c r="B5832" s="25">
        <v>0.28768206</v>
      </c>
    </row>
    <row r="5833">
      <c r="A5833" s="19">
        <v>1.0</v>
      </c>
      <c r="B5833" s="25">
        <v>0.28742656</v>
      </c>
    </row>
    <row r="5834">
      <c r="A5834" s="19">
        <v>1.0</v>
      </c>
      <c r="B5834" s="25">
        <v>0.28728366</v>
      </c>
    </row>
    <row r="5835">
      <c r="A5835" s="19">
        <v>1.0</v>
      </c>
      <c r="B5835" s="25">
        <v>0.28721207</v>
      </c>
    </row>
    <row r="5836">
      <c r="A5836" s="19">
        <v>1.0</v>
      </c>
      <c r="B5836" s="25">
        <v>0.28680637</v>
      </c>
    </row>
    <row r="5837">
      <c r="A5837" s="19">
        <v>1.0</v>
      </c>
      <c r="B5837" s="25">
        <v>0.28657722</v>
      </c>
    </row>
    <row r="5838">
      <c r="A5838" s="19">
        <v>1.0</v>
      </c>
      <c r="B5838" s="25">
        <v>0.286301</v>
      </c>
    </row>
    <row r="5839">
      <c r="A5839" s="19">
        <v>1.0</v>
      </c>
      <c r="B5839" s="25">
        <v>0.28627583</v>
      </c>
    </row>
    <row r="5840">
      <c r="A5840" s="19">
        <v>1.0</v>
      </c>
      <c r="B5840" s="25">
        <v>0.28625244</v>
      </c>
    </row>
    <row r="5841">
      <c r="A5841" s="19">
        <v>1.0</v>
      </c>
      <c r="B5841" s="25">
        <v>0.28618893</v>
      </c>
    </row>
    <row r="5842">
      <c r="A5842" s="19">
        <v>1.0</v>
      </c>
      <c r="B5842" s="25">
        <v>0.28609258</v>
      </c>
    </row>
    <row r="5843">
      <c r="A5843" s="19">
        <v>1.0</v>
      </c>
      <c r="B5843" s="25">
        <v>0.28595665</v>
      </c>
    </row>
    <row r="5844">
      <c r="A5844" s="19">
        <v>1.0</v>
      </c>
      <c r="B5844" s="25">
        <v>0.28595066</v>
      </c>
    </row>
    <row r="5845">
      <c r="A5845" s="19">
        <v>1.0</v>
      </c>
      <c r="B5845" s="25">
        <v>0.28593183</v>
      </c>
    </row>
    <row r="5846">
      <c r="A5846" s="19">
        <v>1.0</v>
      </c>
      <c r="B5846" s="25">
        <v>0.28588304</v>
      </c>
    </row>
    <row r="5847">
      <c r="A5847" s="19">
        <v>1.0</v>
      </c>
      <c r="B5847" s="25">
        <v>0.28577524</v>
      </c>
    </row>
    <row r="5848">
      <c r="A5848" s="19">
        <v>1.0</v>
      </c>
      <c r="B5848" s="25">
        <v>0.28575242</v>
      </c>
    </row>
    <row r="5849">
      <c r="A5849" s="19">
        <v>1.0</v>
      </c>
      <c r="B5849" s="25">
        <v>0.28562683</v>
      </c>
    </row>
    <row r="5850">
      <c r="A5850" s="19">
        <v>1.0</v>
      </c>
      <c r="B5850" s="25">
        <v>0.28562137</v>
      </c>
    </row>
    <row r="5851">
      <c r="A5851" s="19">
        <v>1.0</v>
      </c>
      <c r="B5851" s="25">
        <v>0.28551686</v>
      </c>
    </row>
    <row r="5852">
      <c r="A5852" s="19">
        <v>1.0</v>
      </c>
      <c r="B5852" s="25">
        <v>0.2851231</v>
      </c>
    </row>
    <row r="5853">
      <c r="A5853" s="19">
        <v>1.0</v>
      </c>
      <c r="B5853" s="25">
        <v>0.28488547</v>
      </c>
    </row>
    <row r="5854">
      <c r="A5854" s="19">
        <v>1.0</v>
      </c>
      <c r="B5854" s="25">
        <v>0.28482795</v>
      </c>
    </row>
    <row r="5855">
      <c r="A5855" s="19">
        <v>1.0</v>
      </c>
      <c r="B5855" s="25">
        <v>0.28463405</v>
      </c>
    </row>
    <row r="5856">
      <c r="A5856" s="19">
        <v>1.0</v>
      </c>
      <c r="B5856" s="25">
        <v>0.28446817</v>
      </c>
    </row>
    <row r="5857">
      <c r="A5857" s="19">
        <v>1.0</v>
      </c>
      <c r="B5857" s="25">
        <v>0.28436565</v>
      </c>
    </row>
    <row r="5858">
      <c r="A5858" s="19">
        <v>1.0</v>
      </c>
      <c r="B5858" s="25">
        <v>0.28434467</v>
      </c>
    </row>
    <row r="5859">
      <c r="A5859" s="19">
        <v>1.0</v>
      </c>
      <c r="B5859" s="25">
        <v>0.28414884</v>
      </c>
    </row>
    <row r="5860">
      <c r="A5860" s="19">
        <v>1.0</v>
      </c>
      <c r="B5860" s="25">
        <v>0.2839957</v>
      </c>
    </row>
    <row r="5861">
      <c r="A5861" s="19">
        <v>1.0</v>
      </c>
      <c r="B5861" s="25">
        <v>0.28388992</v>
      </c>
    </row>
    <row r="5862">
      <c r="A5862" s="19">
        <v>1.0</v>
      </c>
      <c r="B5862" s="25">
        <v>0.28383362</v>
      </c>
    </row>
    <row r="5863">
      <c r="A5863" s="19">
        <v>1.0</v>
      </c>
      <c r="B5863" s="25">
        <v>0.28370956</v>
      </c>
    </row>
    <row r="5864">
      <c r="A5864" s="19">
        <v>1.0</v>
      </c>
      <c r="B5864" s="25">
        <v>0.28349042</v>
      </c>
    </row>
    <row r="5865">
      <c r="A5865" s="19">
        <v>1.0</v>
      </c>
      <c r="B5865" s="25">
        <v>0.28338763</v>
      </c>
    </row>
    <row r="5866">
      <c r="A5866" s="19">
        <v>1.0</v>
      </c>
      <c r="B5866" s="25">
        <v>0.28330326</v>
      </c>
    </row>
    <row r="5867">
      <c r="A5867" s="19">
        <v>1.0</v>
      </c>
      <c r="B5867" s="25">
        <v>0.2832448</v>
      </c>
    </row>
    <row r="5868">
      <c r="A5868" s="19">
        <v>1.0</v>
      </c>
      <c r="B5868" s="25">
        <v>0.28319094</v>
      </c>
    </row>
    <row r="5869">
      <c r="A5869" s="19">
        <v>1.0</v>
      </c>
      <c r="B5869" s="25">
        <v>0.28317186</v>
      </c>
    </row>
    <row r="5870">
      <c r="A5870" s="19">
        <v>1.0</v>
      </c>
      <c r="B5870" s="25">
        <v>0.28288415</v>
      </c>
    </row>
    <row r="5871">
      <c r="A5871" s="19">
        <v>1.0</v>
      </c>
      <c r="B5871" s="25">
        <v>0.28272873</v>
      </c>
    </row>
    <row r="5872">
      <c r="A5872" s="19">
        <v>1.0</v>
      </c>
      <c r="B5872" s="25">
        <v>0.28270295</v>
      </c>
    </row>
    <row r="5873">
      <c r="A5873" s="19">
        <v>1.0</v>
      </c>
      <c r="B5873" s="25">
        <v>0.28266248</v>
      </c>
    </row>
    <row r="5874">
      <c r="A5874" s="19">
        <v>1.0</v>
      </c>
      <c r="B5874" s="25">
        <v>0.28233966</v>
      </c>
    </row>
    <row r="5875">
      <c r="A5875" s="19">
        <v>1.0</v>
      </c>
      <c r="B5875" s="25">
        <v>0.2822523</v>
      </c>
    </row>
    <row r="5876">
      <c r="A5876" s="19">
        <v>1.0</v>
      </c>
      <c r="B5876" s="25">
        <v>0.2821183</v>
      </c>
    </row>
    <row r="5877">
      <c r="A5877" s="19">
        <v>1.0</v>
      </c>
      <c r="B5877" s="25">
        <v>0.28191736</v>
      </c>
    </row>
    <row r="5878">
      <c r="A5878" s="19">
        <v>1.0</v>
      </c>
      <c r="B5878" s="25">
        <v>0.28189996</v>
      </c>
    </row>
    <row r="5879">
      <c r="A5879" s="19">
        <v>1.0</v>
      </c>
      <c r="B5879" s="25">
        <v>0.28166345</v>
      </c>
    </row>
    <row r="5880">
      <c r="A5880" s="19">
        <v>1.0</v>
      </c>
      <c r="B5880" s="25">
        <v>0.28163138</v>
      </c>
    </row>
    <row r="5881">
      <c r="A5881" s="19">
        <v>1.0</v>
      </c>
      <c r="B5881" s="25">
        <v>0.28146237</v>
      </c>
    </row>
    <row r="5882">
      <c r="A5882" s="19">
        <v>1.0</v>
      </c>
      <c r="B5882" s="25">
        <v>0.28143683</v>
      </c>
    </row>
    <row r="5883">
      <c r="A5883" s="19">
        <v>1.0</v>
      </c>
      <c r="B5883" s="25">
        <v>0.28128946</v>
      </c>
    </row>
    <row r="5884">
      <c r="A5884" s="19">
        <v>1.0</v>
      </c>
      <c r="B5884" s="25">
        <v>0.2812611</v>
      </c>
    </row>
    <row r="5885">
      <c r="A5885" s="19">
        <v>1.0</v>
      </c>
      <c r="B5885" s="25">
        <v>0.28120574</v>
      </c>
    </row>
    <row r="5886">
      <c r="A5886" s="19">
        <v>1.0</v>
      </c>
      <c r="B5886" s="25">
        <v>0.2812048</v>
      </c>
    </row>
    <row r="5887">
      <c r="A5887" s="19">
        <v>1.0</v>
      </c>
      <c r="B5887" s="25">
        <v>0.2810536</v>
      </c>
    </row>
    <row r="5888">
      <c r="A5888" s="19">
        <v>1.0</v>
      </c>
      <c r="B5888" s="25">
        <v>0.28091964</v>
      </c>
    </row>
    <row r="5889">
      <c r="A5889" s="19">
        <v>1.0</v>
      </c>
      <c r="B5889" s="25">
        <v>0.28071874</v>
      </c>
    </row>
    <row r="5890">
      <c r="A5890" s="19">
        <v>1.0</v>
      </c>
      <c r="B5890" s="25">
        <v>0.28059307</v>
      </c>
    </row>
    <row r="5891">
      <c r="A5891" s="19">
        <v>1.0</v>
      </c>
      <c r="B5891" s="25">
        <v>0.28058502</v>
      </c>
    </row>
    <row r="5892">
      <c r="A5892" s="19">
        <v>1.0</v>
      </c>
      <c r="B5892" s="25">
        <v>0.2805392</v>
      </c>
    </row>
    <row r="5893">
      <c r="A5893" s="19">
        <v>1.0</v>
      </c>
      <c r="B5893" s="25">
        <v>0.2805031</v>
      </c>
    </row>
    <row r="5894">
      <c r="A5894" s="19">
        <v>1.0</v>
      </c>
      <c r="B5894" s="25">
        <v>0.28048223</v>
      </c>
    </row>
    <row r="5895">
      <c r="A5895" s="19">
        <v>1.0</v>
      </c>
      <c r="B5895" s="25">
        <v>0.28032464</v>
      </c>
    </row>
    <row r="5896">
      <c r="A5896" s="19">
        <v>1.0</v>
      </c>
      <c r="B5896" s="25">
        <v>0.2802788</v>
      </c>
    </row>
    <row r="5897">
      <c r="A5897" s="19">
        <v>1.0</v>
      </c>
      <c r="B5897" s="25">
        <v>0.28007245</v>
      </c>
    </row>
    <row r="5898">
      <c r="A5898" s="19">
        <v>1.0</v>
      </c>
      <c r="B5898" s="25">
        <v>0.28004277</v>
      </c>
    </row>
    <row r="5899">
      <c r="A5899" s="19">
        <v>1.0</v>
      </c>
      <c r="B5899" s="25">
        <v>0.2798793</v>
      </c>
    </row>
    <row r="5900">
      <c r="A5900" s="19">
        <v>1.0</v>
      </c>
      <c r="B5900" s="25">
        <v>0.2793933</v>
      </c>
    </row>
    <row r="5901">
      <c r="A5901" s="19">
        <v>1.0</v>
      </c>
      <c r="B5901" s="25">
        <v>0.27903378</v>
      </c>
    </row>
    <row r="5902">
      <c r="A5902" s="19">
        <v>1.0</v>
      </c>
      <c r="B5902" s="25">
        <v>0.27901947</v>
      </c>
    </row>
    <row r="5903">
      <c r="A5903" s="19">
        <v>1.0</v>
      </c>
      <c r="B5903" s="25">
        <v>0.27894387</v>
      </c>
    </row>
    <row r="5904">
      <c r="A5904" s="19">
        <v>1.0</v>
      </c>
      <c r="B5904" s="25">
        <v>0.2789273</v>
      </c>
    </row>
    <row r="5905">
      <c r="A5905" s="19">
        <v>1.0</v>
      </c>
      <c r="B5905" s="25">
        <v>0.27857503</v>
      </c>
    </row>
    <row r="5906">
      <c r="A5906" s="19">
        <v>1.0</v>
      </c>
      <c r="B5906" s="25">
        <v>0.2784411</v>
      </c>
    </row>
    <row r="5907">
      <c r="A5907" s="19">
        <v>1.0</v>
      </c>
      <c r="B5907" s="25">
        <v>0.27792212</v>
      </c>
    </row>
    <row r="5908">
      <c r="A5908" s="19">
        <v>1.0</v>
      </c>
      <c r="B5908" s="25">
        <v>0.2775088</v>
      </c>
    </row>
    <row r="5909">
      <c r="A5909" s="19">
        <v>1.0</v>
      </c>
      <c r="B5909" s="25">
        <v>0.2774859</v>
      </c>
    </row>
    <row r="5910">
      <c r="A5910" s="19">
        <v>1.0</v>
      </c>
      <c r="B5910" s="25">
        <v>0.27741215</v>
      </c>
    </row>
    <row r="5911">
      <c r="A5911" s="19">
        <v>1.0</v>
      </c>
      <c r="B5911" s="25">
        <v>0.2772473</v>
      </c>
    </row>
    <row r="5912">
      <c r="A5912" s="19">
        <v>1.0</v>
      </c>
      <c r="B5912" s="25">
        <v>0.2771288</v>
      </c>
    </row>
    <row r="5913">
      <c r="A5913" s="19">
        <v>1.0</v>
      </c>
      <c r="B5913" s="25">
        <v>0.2771199</v>
      </c>
    </row>
    <row r="5914">
      <c r="A5914" s="19">
        <v>1.0</v>
      </c>
      <c r="B5914" s="25">
        <v>0.2770922</v>
      </c>
    </row>
    <row r="5915">
      <c r="A5915" s="19">
        <v>1.0</v>
      </c>
      <c r="B5915" s="25">
        <v>0.27696168</v>
      </c>
    </row>
    <row r="5916">
      <c r="A5916" s="19">
        <v>1.0</v>
      </c>
      <c r="B5916" s="25">
        <v>0.2769185</v>
      </c>
    </row>
    <row r="5917">
      <c r="A5917" s="19">
        <v>1.0</v>
      </c>
      <c r="B5917" s="25">
        <v>0.276899</v>
      </c>
    </row>
    <row r="5918">
      <c r="A5918" s="19">
        <v>1.0</v>
      </c>
      <c r="B5918" s="25">
        <v>0.27686813</v>
      </c>
    </row>
    <row r="5919">
      <c r="A5919" s="19">
        <v>1.0</v>
      </c>
      <c r="B5919" s="25">
        <v>0.27633324</v>
      </c>
    </row>
    <row r="5920">
      <c r="A5920" s="19">
        <v>1.0</v>
      </c>
      <c r="B5920" s="25">
        <v>0.27633187</v>
      </c>
    </row>
    <row r="5921">
      <c r="A5921" s="19">
        <v>1.0</v>
      </c>
      <c r="B5921" s="25">
        <v>0.27632698</v>
      </c>
    </row>
    <row r="5922">
      <c r="A5922" s="19">
        <v>1.0</v>
      </c>
      <c r="B5922" s="25">
        <v>0.2762041</v>
      </c>
    </row>
    <row r="5923">
      <c r="A5923" s="19">
        <v>1.0</v>
      </c>
      <c r="B5923" s="25">
        <v>0.2761785</v>
      </c>
    </row>
    <row r="5924">
      <c r="A5924" s="19">
        <v>1.0</v>
      </c>
      <c r="B5924" s="25">
        <v>0.27607027</v>
      </c>
    </row>
    <row r="5925">
      <c r="A5925" s="19">
        <v>1.0</v>
      </c>
      <c r="B5925" s="25">
        <v>0.27606878</v>
      </c>
    </row>
    <row r="5926">
      <c r="A5926" s="19">
        <v>1.0</v>
      </c>
      <c r="B5926" s="25">
        <v>0.27603334</v>
      </c>
    </row>
    <row r="5927">
      <c r="A5927" s="19">
        <v>1.0</v>
      </c>
      <c r="B5927" s="25">
        <v>0.27600104</v>
      </c>
    </row>
    <row r="5928">
      <c r="A5928" s="19">
        <v>1.0</v>
      </c>
      <c r="B5928" s="25">
        <v>0.27558455</v>
      </c>
    </row>
    <row r="5929">
      <c r="A5929" s="19">
        <v>1.0</v>
      </c>
      <c r="B5929" s="25">
        <v>0.2752595</v>
      </c>
    </row>
    <row r="5930">
      <c r="A5930" s="19">
        <v>1.0</v>
      </c>
      <c r="B5930" s="25">
        <v>0.27522784</v>
      </c>
    </row>
    <row r="5931">
      <c r="A5931" s="19">
        <v>1.0</v>
      </c>
      <c r="B5931" s="25">
        <v>0.2746007</v>
      </c>
    </row>
    <row r="5932">
      <c r="A5932" s="19">
        <v>1.0</v>
      </c>
      <c r="B5932" s="25">
        <v>0.27452952</v>
      </c>
    </row>
    <row r="5933">
      <c r="A5933" s="19">
        <v>1.0</v>
      </c>
      <c r="B5933" s="25">
        <v>0.27405253</v>
      </c>
    </row>
    <row r="5934">
      <c r="A5934" s="19">
        <v>1.0</v>
      </c>
      <c r="B5934" s="25">
        <v>0.27403653</v>
      </c>
    </row>
    <row r="5935">
      <c r="A5935" s="19">
        <v>1.0</v>
      </c>
      <c r="B5935" s="25">
        <v>0.2737847</v>
      </c>
    </row>
    <row r="5936">
      <c r="A5936" s="19">
        <v>1.0</v>
      </c>
      <c r="B5936" s="25">
        <v>0.27375466</v>
      </c>
    </row>
    <row r="5937">
      <c r="A5937" s="19">
        <v>1.0</v>
      </c>
      <c r="B5937" s="25">
        <v>0.27369857</v>
      </c>
    </row>
    <row r="5938">
      <c r="A5938" s="19">
        <v>1.0</v>
      </c>
      <c r="B5938" s="25">
        <v>0.27361366</v>
      </c>
    </row>
    <row r="5939">
      <c r="A5939" s="19">
        <v>1.0</v>
      </c>
      <c r="B5939" s="25">
        <v>0.27346766</v>
      </c>
    </row>
    <row r="5940">
      <c r="A5940" s="19">
        <v>1.0</v>
      </c>
      <c r="B5940" s="25">
        <v>0.27340797</v>
      </c>
    </row>
    <row r="5941">
      <c r="A5941" s="19">
        <v>1.0</v>
      </c>
      <c r="B5941" s="25">
        <v>0.2733374</v>
      </c>
    </row>
    <row r="5942">
      <c r="A5942" s="19">
        <v>1.0</v>
      </c>
      <c r="B5942" s="25">
        <v>0.2732303</v>
      </c>
    </row>
    <row r="5943">
      <c r="A5943" s="19">
        <v>1.0</v>
      </c>
      <c r="B5943" s="25">
        <v>0.27319235</v>
      </c>
    </row>
    <row r="5944">
      <c r="A5944" s="19">
        <v>1.0</v>
      </c>
      <c r="B5944" s="25">
        <v>0.27305987</v>
      </c>
    </row>
    <row r="5945">
      <c r="A5945" s="19">
        <v>1.0</v>
      </c>
      <c r="B5945" s="25">
        <v>0.27301896</v>
      </c>
    </row>
    <row r="5946">
      <c r="A5946" s="19">
        <v>1.0</v>
      </c>
      <c r="B5946" s="25">
        <v>0.27280012</v>
      </c>
    </row>
    <row r="5947">
      <c r="A5947" s="19">
        <v>1.0</v>
      </c>
      <c r="B5947" s="25">
        <v>0.2726625</v>
      </c>
    </row>
    <row r="5948">
      <c r="A5948" s="19">
        <v>1.0</v>
      </c>
      <c r="B5948" s="25">
        <v>0.27254093</v>
      </c>
    </row>
    <row r="5949">
      <c r="A5949" s="19">
        <v>1.0</v>
      </c>
      <c r="B5949" s="25">
        <v>0.27228278</v>
      </c>
    </row>
    <row r="5950">
      <c r="A5950" s="19">
        <v>1.0</v>
      </c>
      <c r="B5950" s="25">
        <v>0.27228278</v>
      </c>
    </row>
    <row r="5951">
      <c r="A5951" s="19">
        <v>1.0</v>
      </c>
      <c r="B5951" s="25">
        <v>0.27226222</v>
      </c>
    </row>
    <row r="5952">
      <c r="A5952" s="19">
        <v>1.0</v>
      </c>
      <c r="B5952" s="25">
        <v>0.27219337</v>
      </c>
    </row>
    <row r="5953">
      <c r="A5953" s="19">
        <v>1.0</v>
      </c>
      <c r="B5953" s="25">
        <v>0.27191836</v>
      </c>
    </row>
    <row r="5954">
      <c r="A5954" s="19">
        <v>1.0</v>
      </c>
      <c r="B5954" s="25">
        <v>0.2717877</v>
      </c>
    </row>
    <row r="5955">
      <c r="A5955" s="19">
        <v>1.0</v>
      </c>
      <c r="B5955" s="25">
        <v>0.27178055</v>
      </c>
    </row>
    <row r="5956">
      <c r="A5956" s="19">
        <v>1.0</v>
      </c>
      <c r="B5956" s="25">
        <v>0.27171063</v>
      </c>
    </row>
    <row r="5957">
      <c r="A5957" s="19">
        <v>1.0</v>
      </c>
      <c r="B5957" s="25">
        <v>0.27170223</v>
      </c>
    </row>
    <row r="5958">
      <c r="A5958" s="19">
        <v>1.0</v>
      </c>
      <c r="B5958" s="25">
        <v>0.27165267</v>
      </c>
    </row>
    <row r="5959">
      <c r="A5959" s="19">
        <v>1.0</v>
      </c>
      <c r="B5959" s="25">
        <v>0.27162072</v>
      </c>
    </row>
    <row r="5960">
      <c r="A5960" s="19">
        <v>1.0</v>
      </c>
      <c r="B5960" s="25">
        <v>0.2715273</v>
      </c>
    </row>
    <row r="5961">
      <c r="A5961" s="19">
        <v>1.0</v>
      </c>
      <c r="B5961" s="25">
        <v>0.27145416</v>
      </c>
    </row>
    <row r="5962">
      <c r="A5962" s="19">
        <v>1.0</v>
      </c>
      <c r="B5962" s="25">
        <v>0.27142525</v>
      </c>
    </row>
    <row r="5963">
      <c r="A5963" s="19">
        <v>1.0</v>
      </c>
      <c r="B5963" s="25">
        <v>0.27128482</v>
      </c>
    </row>
    <row r="5964">
      <c r="A5964" s="19">
        <v>1.0</v>
      </c>
      <c r="B5964" s="25">
        <v>0.27127874</v>
      </c>
    </row>
    <row r="5965">
      <c r="A5965" s="19">
        <v>1.0</v>
      </c>
      <c r="B5965" s="25">
        <v>0.27125758</v>
      </c>
    </row>
    <row r="5966">
      <c r="A5966" s="19">
        <v>1.0</v>
      </c>
      <c r="B5966" s="25">
        <v>0.2712471</v>
      </c>
    </row>
    <row r="5967">
      <c r="A5967" s="19">
        <v>1.0</v>
      </c>
      <c r="B5967" s="25">
        <v>0.2712112</v>
      </c>
    </row>
    <row r="5968">
      <c r="A5968" s="19">
        <v>1.0</v>
      </c>
      <c r="B5968" s="25">
        <v>0.2711696</v>
      </c>
    </row>
    <row r="5969">
      <c r="A5969" s="19">
        <v>1.0</v>
      </c>
      <c r="B5969" s="25">
        <v>0.27106676</v>
      </c>
    </row>
    <row r="5970">
      <c r="A5970" s="19">
        <v>1.0</v>
      </c>
      <c r="B5970" s="25">
        <v>0.2707649</v>
      </c>
    </row>
    <row r="5971">
      <c r="A5971" s="19">
        <v>1.0</v>
      </c>
      <c r="B5971" s="25">
        <v>0.27068192</v>
      </c>
    </row>
    <row r="5972">
      <c r="A5972" s="19">
        <v>1.0</v>
      </c>
      <c r="B5972" s="25">
        <v>0.27061853</v>
      </c>
    </row>
    <row r="5973">
      <c r="A5973" s="19">
        <v>1.0</v>
      </c>
      <c r="B5973" s="25">
        <v>0.27060184</v>
      </c>
    </row>
    <row r="5974">
      <c r="A5974" s="19">
        <v>1.0</v>
      </c>
      <c r="B5974" s="25">
        <v>0.27046645</v>
      </c>
    </row>
    <row r="5975">
      <c r="A5975" s="19">
        <v>1.0</v>
      </c>
      <c r="B5975" s="25">
        <v>0.27037814</v>
      </c>
    </row>
    <row r="5976">
      <c r="A5976" s="19">
        <v>1.0</v>
      </c>
      <c r="B5976" s="25">
        <v>0.27024114</v>
      </c>
    </row>
    <row r="5977">
      <c r="A5977" s="19">
        <v>1.0</v>
      </c>
      <c r="B5977" s="25">
        <v>0.27016938</v>
      </c>
    </row>
    <row r="5978">
      <c r="A5978" s="19">
        <v>1.0</v>
      </c>
      <c r="B5978" s="25">
        <v>0.27015653</v>
      </c>
    </row>
    <row r="5979">
      <c r="A5979" s="19">
        <v>1.0</v>
      </c>
      <c r="B5979" s="25">
        <v>0.27001345</v>
      </c>
    </row>
    <row r="5980">
      <c r="A5980" s="19">
        <v>1.0</v>
      </c>
      <c r="B5980" s="25">
        <v>0.269682</v>
      </c>
    </row>
    <row r="5981">
      <c r="A5981" s="19">
        <v>1.0</v>
      </c>
      <c r="B5981" s="25">
        <v>0.2694888</v>
      </c>
    </row>
    <row r="5982">
      <c r="A5982" s="19">
        <v>1.0</v>
      </c>
      <c r="B5982" s="25">
        <v>0.26947248</v>
      </c>
    </row>
    <row r="5983">
      <c r="A5983" s="19">
        <v>1.0</v>
      </c>
      <c r="B5983" s="25">
        <v>0.26940793</v>
      </c>
    </row>
    <row r="5984">
      <c r="A5984" s="19">
        <v>1.0</v>
      </c>
      <c r="B5984" s="25">
        <v>0.2692567</v>
      </c>
    </row>
    <row r="5985">
      <c r="A5985" s="19">
        <v>1.0</v>
      </c>
      <c r="B5985" s="25">
        <v>0.26923358</v>
      </c>
    </row>
    <row r="5986">
      <c r="A5986" s="19">
        <v>1.0</v>
      </c>
      <c r="B5986" s="25">
        <v>0.26896042</v>
      </c>
    </row>
    <row r="5987">
      <c r="A5987" s="19">
        <v>1.0</v>
      </c>
      <c r="B5987" s="25">
        <v>0.26892233</v>
      </c>
    </row>
    <row r="5988">
      <c r="A5988" s="19">
        <v>1.0</v>
      </c>
      <c r="B5988" s="25">
        <v>0.26885512</v>
      </c>
    </row>
    <row r="5989">
      <c r="A5989" s="19">
        <v>1.0</v>
      </c>
      <c r="B5989" s="25">
        <v>0.2688072</v>
      </c>
    </row>
    <row r="5990">
      <c r="A5990" s="19">
        <v>1.0</v>
      </c>
      <c r="B5990" s="25">
        <v>0.2686928</v>
      </c>
    </row>
    <row r="5991">
      <c r="A5991" s="19">
        <v>1.0</v>
      </c>
      <c r="B5991" s="25">
        <v>0.26868165</v>
      </c>
    </row>
    <row r="5992">
      <c r="A5992" s="19">
        <v>1.0</v>
      </c>
      <c r="B5992" s="25">
        <v>0.26868063</v>
      </c>
    </row>
    <row r="5993">
      <c r="A5993" s="19">
        <v>1.0</v>
      </c>
      <c r="B5993" s="25">
        <v>0.26857612</v>
      </c>
    </row>
    <row r="5994">
      <c r="A5994" s="19">
        <v>1.0</v>
      </c>
      <c r="B5994" s="25">
        <v>0.2684307</v>
      </c>
    </row>
    <row r="5995">
      <c r="A5995" s="19">
        <v>1.0</v>
      </c>
      <c r="B5995" s="25">
        <v>0.26816654</v>
      </c>
    </row>
    <row r="5996">
      <c r="A5996" s="19">
        <v>1.0</v>
      </c>
      <c r="B5996" s="25">
        <v>0.2679475</v>
      </c>
    </row>
    <row r="5997">
      <c r="A5997" s="19">
        <v>1.0</v>
      </c>
      <c r="B5997" s="25">
        <v>0.26765347</v>
      </c>
    </row>
    <row r="5998">
      <c r="A5998" s="19">
        <v>1.0</v>
      </c>
      <c r="B5998" s="25">
        <v>0.26764524</v>
      </c>
    </row>
    <row r="5999">
      <c r="A5999" s="19">
        <v>1.0</v>
      </c>
      <c r="B5999" s="25">
        <v>0.26764008</v>
      </c>
    </row>
    <row r="6000">
      <c r="A6000" s="19">
        <v>1.0</v>
      </c>
      <c r="B6000" s="25">
        <v>0.267588</v>
      </c>
    </row>
    <row r="6001">
      <c r="A6001" s="19">
        <v>1.0</v>
      </c>
      <c r="B6001" s="25">
        <v>0.2675878</v>
      </c>
    </row>
    <row r="6002">
      <c r="A6002" s="19">
        <v>1.0</v>
      </c>
      <c r="B6002" s="25">
        <v>0.26758292</v>
      </c>
    </row>
    <row r="6003">
      <c r="A6003" s="19">
        <v>1.0</v>
      </c>
      <c r="B6003" s="25">
        <v>0.26725703</v>
      </c>
    </row>
    <row r="6004">
      <c r="A6004" s="19">
        <v>1.0</v>
      </c>
      <c r="B6004" s="25">
        <v>0.26722634</v>
      </c>
    </row>
    <row r="6005">
      <c r="A6005" s="19">
        <v>1.0</v>
      </c>
      <c r="B6005" s="25">
        <v>0.2669443</v>
      </c>
    </row>
    <row r="6006">
      <c r="A6006" s="19">
        <v>1.0</v>
      </c>
      <c r="B6006" s="25">
        <v>0.2669012</v>
      </c>
    </row>
    <row r="6007">
      <c r="A6007" s="19">
        <v>1.0</v>
      </c>
      <c r="B6007" s="25">
        <v>0.26664603</v>
      </c>
    </row>
    <row r="6008">
      <c r="A6008" s="19">
        <v>1.0</v>
      </c>
      <c r="B6008" s="25">
        <v>0.26651496</v>
      </c>
    </row>
    <row r="6009">
      <c r="A6009" s="19">
        <v>1.0</v>
      </c>
      <c r="B6009" s="25">
        <v>0.26637313</v>
      </c>
    </row>
    <row r="6010">
      <c r="A6010" s="19">
        <v>1.0</v>
      </c>
      <c r="B6010" s="25">
        <v>0.26611957</v>
      </c>
    </row>
    <row r="6011">
      <c r="A6011" s="19">
        <v>1.0</v>
      </c>
      <c r="B6011" s="25">
        <v>0.2660627</v>
      </c>
    </row>
    <row r="6012">
      <c r="A6012" s="19">
        <v>1.0</v>
      </c>
      <c r="B6012" s="25">
        <v>0.26600516</v>
      </c>
    </row>
    <row r="6013">
      <c r="A6013" s="19">
        <v>1.0</v>
      </c>
      <c r="B6013" s="25">
        <v>0.26599634</v>
      </c>
    </row>
    <row r="6014">
      <c r="A6014" s="19">
        <v>1.0</v>
      </c>
      <c r="B6014" s="25">
        <v>0.26598918</v>
      </c>
    </row>
    <row r="6015">
      <c r="A6015" s="19">
        <v>1.0</v>
      </c>
      <c r="B6015" s="25">
        <v>0.2658113</v>
      </c>
    </row>
    <row r="6016">
      <c r="A6016" s="19">
        <v>1.0</v>
      </c>
      <c r="B6016" s="25">
        <v>0.26576844</v>
      </c>
    </row>
    <row r="6017">
      <c r="A6017" s="19">
        <v>1.0</v>
      </c>
      <c r="B6017" s="25">
        <v>0.2656936</v>
      </c>
    </row>
    <row r="6018">
      <c r="A6018" s="19">
        <v>1.0</v>
      </c>
      <c r="B6018" s="25">
        <v>0.26556894</v>
      </c>
    </row>
    <row r="6019">
      <c r="A6019" s="19">
        <v>1.0</v>
      </c>
      <c r="B6019" s="25">
        <v>0.26534912</v>
      </c>
    </row>
    <row r="6020">
      <c r="A6020" s="19">
        <v>1.0</v>
      </c>
      <c r="B6020" s="25">
        <v>0.2652114</v>
      </c>
    </row>
    <row r="6021">
      <c r="A6021" s="19">
        <v>1.0</v>
      </c>
      <c r="B6021" s="25">
        <v>0.26519305</v>
      </c>
    </row>
    <row r="6022">
      <c r="A6022" s="19">
        <v>1.0</v>
      </c>
      <c r="B6022" s="25">
        <v>0.26512602</v>
      </c>
    </row>
    <row r="6023">
      <c r="A6023" s="19">
        <v>1.0</v>
      </c>
      <c r="B6023" s="25">
        <v>0.26504835</v>
      </c>
    </row>
    <row r="6024">
      <c r="A6024" s="19">
        <v>1.0</v>
      </c>
      <c r="B6024" s="25">
        <v>0.26504377</v>
      </c>
    </row>
    <row r="6025">
      <c r="A6025" s="19">
        <v>1.0</v>
      </c>
      <c r="B6025" s="25">
        <v>0.26500213</v>
      </c>
    </row>
    <row r="6026">
      <c r="A6026" s="19">
        <v>1.0</v>
      </c>
      <c r="B6026" s="25">
        <v>0.2646591</v>
      </c>
    </row>
    <row r="6027">
      <c r="A6027" s="19">
        <v>1.0</v>
      </c>
      <c r="B6027" s="25">
        <v>0.2645593</v>
      </c>
    </row>
    <row r="6028">
      <c r="A6028" s="19">
        <v>1.0</v>
      </c>
      <c r="B6028" s="25">
        <v>0.2645544</v>
      </c>
    </row>
    <row r="6029">
      <c r="A6029" s="19">
        <v>1.0</v>
      </c>
      <c r="B6029" s="25">
        <v>0.26450762</v>
      </c>
    </row>
    <row r="6030">
      <c r="A6030" s="19">
        <v>1.0</v>
      </c>
      <c r="B6030" s="25">
        <v>0.2644537</v>
      </c>
    </row>
    <row r="6031">
      <c r="A6031" s="19">
        <v>1.0</v>
      </c>
      <c r="B6031" s="25">
        <v>0.2643972</v>
      </c>
    </row>
    <row r="6032">
      <c r="A6032" s="19">
        <v>1.0</v>
      </c>
      <c r="B6032" s="25">
        <v>0.26420963</v>
      </c>
    </row>
    <row r="6033">
      <c r="A6033" s="19">
        <v>1.0</v>
      </c>
      <c r="B6033" s="25">
        <v>0.26418173</v>
      </c>
    </row>
    <row r="6034">
      <c r="A6034" s="19">
        <v>1.0</v>
      </c>
      <c r="B6034" s="25">
        <v>0.26409605</v>
      </c>
    </row>
    <row r="6035">
      <c r="A6035" s="19">
        <v>1.0</v>
      </c>
      <c r="B6035" s="25">
        <v>0.26401836</v>
      </c>
    </row>
    <row r="6036">
      <c r="A6036" s="19">
        <v>1.0</v>
      </c>
      <c r="B6036" s="25">
        <v>0.26397938</v>
      </c>
    </row>
    <row r="6037">
      <c r="A6037" s="19">
        <v>1.0</v>
      </c>
      <c r="B6037" s="25">
        <v>0.2639604</v>
      </c>
    </row>
    <row r="6038">
      <c r="A6038" s="19">
        <v>1.0</v>
      </c>
      <c r="B6038" s="25">
        <v>0.2638367</v>
      </c>
    </row>
    <row r="6039">
      <c r="A6039" s="19">
        <v>1.0</v>
      </c>
      <c r="B6039" s="25">
        <v>0.26381835</v>
      </c>
    </row>
    <row r="6040">
      <c r="A6040" s="19">
        <v>1.0</v>
      </c>
      <c r="B6040" s="25">
        <v>0.26369807</v>
      </c>
    </row>
    <row r="6041">
      <c r="A6041" s="19">
        <v>1.0</v>
      </c>
      <c r="B6041" s="25">
        <v>0.26332656</v>
      </c>
    </row>
    <row r="6042">
      <c r="A6042" s="19">
        <v>1.0</v>
      </c>
      <c r="B6042" s="25">
        <v>0.2633224</v>
      </c>
    </row>
    <row r="6043">
      <c r="A6043" s="19">
        <v>1.0</v>
      </c>
      <c r="B6043" s="25">
        <v>0.2630765</v>
      </c>
    </row>
    <row r="6044">
      <c r="A6044" s="19">
        <v>1.0</v>
      </c>
      <c r="B6044" s="25">
        <v>0.26296398</v>
      </c>
    </row>
    <row r="6045">
      <c r="A6045" s="19">
        <v>1.0</v>
      </c>
      <c r="B6045" s="25">
        <v>0.2629367</v>
      </c>
    </row>
    <row r="6046">
      <c r="A6046" s="19">
        <v>1.0</v>
      </c>
      <c r="B6046" s="25">
        <v>0.26273784</v>
      </c>
    </row>
    <row r="6047">
      <c r="A6047" s="19">
        <v>1.0</v>
      </c>
      <c r="B6047" s="25">
        <v>0.2627131</v>
      </c>
    </row>
    <row r="6048">
      <c r="A6048" s="19">
        <v>1.0</v>
      </c>
      <c r="B6048" s="25">
        <v>0.26259458</v>
      </c>
    </row>
    <row r="6049">
      <c r="A6049" s="19">
        <v>1.0</v>
      </c>
      <c r="B6049" s="25">
        <v>0.2624327</v>
      </c>
    </row>
    <row r="6050">
      <c r="A6050" s="19">
        <v>1.0</v>
      </c>
      <c r="B6050" s="25">
        <v>0.26221985</v>
      </c>
    </row>
    <row r="6051">
      <c r="A6051" s="19">
        <v>1.0</v>
      </c>
      <c r="B6051" s="25">
        <v>0.26212704</v>
      </c>
    </row>
    <row r="6052">
      <c r="A6052" s="19">
        <v>1.0</v>
      </c>
      <c r="B6052" s="25">
        <v>0.26175606</v>
      </c>
    </row>
    <row r="6053">
      <c r="A6053" s="19">
        <v>1.0</v>
      </c>
      <c r="B6053" s="25">
        <v>0.2616825</v>
      </c>
    </row>
    <row r="6054">
      <c r="A6054" s="19">
        <v>1.0</v>
      </c>
      <c r="B6054" s="25">
        <v>0.26156786</v>
      </c>
    </row>
    <row r="6055">
      <c r="A6055" s="19">
        <v>1.0</v>
      </c>
      <c r="B6055" s="25">
        <v>0.26146775</v>
      </c>
    </row>
    <row r="6056">
      <c r="A6056" s="19">
        <v>1.0</v>
      </c>
      <c r="B6056" s="25">
        <v>0.2612877</v>
      </c>
    </row>
    <row r="6057">
      <c r="A6057" s="19">
        <v>1.0</v>
      </c>
      <c r="B6057" s="25">
        <v>0.2612202</v>
      </c>
    </row>
    <row r="6058">
      <c r="A6058" s="19">
        <v>1.0</v>
      </c>
      <c r="B6058" s="25">
        <v>0.26110193</v>
      </c>
    </row>
    <row r="6059">
      <c r="A6059" s="19">
        <v>1.0</v>
      </c>
      <c r="B6059" s="25">
        <v>0.2609671</v>
      </c>
    </row>
    <row r="6060">
      <c r="A6060" s="19">
        <v>1.0</v>
      </c>
      <c r="B6060" s="25">
        <v>0.26095238</v>
      </c>
    </row>
    <row r="6061">
      <c r="A6061" s="19">
        <v>1.0</v>
      </c>
      <c r="B6061" s="25">
        <v>0.26084074</v>
      </c>
    </row>
    <row r="6062">
      <c r="A6062" s="19">
        <v>1.0</v>
      </c>
      <c r="B6062" s="25">
        <v>0.26060012</v>
      </c>
    </row>
    <row r="6063">
      <c r="A6063" s="19">
        <v>1.0</v>
      </c>
      <c r="B6063" s="25">
        <v>0.2605938</v>
      </c>
    </row>
    <row r="6064">
      <c r="A6064" s="19">
        <v>1.0</v>
      </c>
      <c r="B6064" s="25">
        <v>0.26055637</v>
      </c>
    </row>
    <row r="6065">
      <c r="A6065" s="19">
        <v>1.0</v>
      </c>
      <c r="B6065" s="25">
        <v>0.26050994</v>
      </c>
    </row>
    <row r="6066">
      <c r="A6066" s="19">
        <v>1.0</v>
      </c>
      <c r="B6066" s="25">
        <v>0.26050764</v>
      </c>
    </row>
    <row r="6067">
      <c r="A6067" s="19">
        <v>1.0</v>
      </c>
      <c r="B6067" s="25">
        <v>0.26024315</v>
      </c>
    </row>
    <row r="6068">
      <c r="A6068" s="19">
        <v>1.0</v>
      </c>
      <c r="B6068" s="25">
        <v>0.25966963</v>
      </c>
    </row>
    <row r="6069">
      <c r="A6069" s="19">
        <v>1.0</v>
      </c>
      <c r="B6069" s="25">
        <v>0.25960168</v>
      </c>
    </row>
    <row r="6070">
      <c r="A6070" s="19">
        <v>1.0</v>
      </c>
      <c r="B6070" s="25">
        <v>0.2593415</v>
      </c>
    </row>
    <row r="6071">
      <c r="A6071" s="19">
        <v>1.0</v>
      </c>
      <c r="B6071" s="25">
        <v>0.25917968</v>
      </c>
    </row>
    <row r="6072">
      <c r="A6072" s="19">
        <v>1.0</v>
      </c>
      <c r="B6072" s="25">
        <v>0.25917304</v>
      </c>
    </row>
    <row r="6073">
      <c r="A6073" s="19">
        <v>1.0</v>
      </c>
      <c r="B6073" s="25">
        <v>0.25894848</v>
      </c>
    </row>
    <row r="6074">
      <c r="A6074" s="19">
        <v>1.0</v>
      </c>
      <c r="B6074" s="25">
        <v>0.25866857</v>
      </c>
    </row>
    <row r="6075">
      <c r="A6075" s="19">
        <v>1.0</v>
      </c>
      <c r="B6075" s="25">
        <v>0.25847483</v>
      </c>
    </row>
    <row r="6076">
      <c r="A6076" s="19">
        <v>1.0</v>
      </c>
      <c r="B6076" s="25">
        <v>0.25832433</v>
      </c>
    </row>
    <row r="6077">
      <c r="A6077" s="19">
        <v>1.0</v>
      </c>
      <c r="B6077" s="25">
        <v>0.2583083</v>
      </c>
    </row>
    <row r="6078">
      <c r="A6078" s="19">
        <v>1.0</v>
      </c>
      <c r="B6078" s="25">
        <v>0.2582897</v>
      </c>
    </row>
    <row r="6079">
      <c r="A6079" s="19">
        <v>1.0</v>
      </c>
      <c r="B6079" s="25">
        <v>0.2578943</v>
      </c>
    </row>
    <row r="6080">
      <c r="A6080" s="19">
        <v>1.0</v>
      </c>
      <c r="B6080" s="25">
        <v>0.2576621</v>
      </c>
    </row>
    <row r="6081">
      <c r="A6081" s="19">
        <v>1.0</v>
      </c>
      <c r="B6081" s="25">
        <v>0.25762293</v>
      </c>
    </row>
    <row r="6082">
      <c r="A6082" s="19">
        <v>1.0</v>
      </c>
      <c r="B6082" s="25">
        <v>0.25760415</v>
      </c>
    </row>
    <row r="6083">
      <c r="A6083" s="19">
        <v>1.0</v>
      </c>
      <c r="B6083" s="25">
        <v>0.2575491</v>
      </c>
    </row>
    <row r="6084">
      <c r="A6084" s="19">
        <v>1.0</v>
      </c>
      <c r="B6084" s="25">
        <v>0.25748503</v>
      </c>
    </row>
    <row r="6085">
      <c r="A6085" s="19">
        <v>1.0</v>
      </c>
      <c r="B6085" s="25">
        <v>0.25747</v>
      </c>
    </row>
    <row r="6086">
      <c r="A6086" s="19">
        <v>1.0</v>
      </c>
      <c r="B6086" s="25">
        <v>0.25744134</v>
      </c>
    </row>
    <row r="6087">
      <c r="A6087" s="19">
        <v>1.0</v>
      </c>
      <c r="B6087" s="25">
        <v>0.25741556</v>
      </c>
    </row>
    <row r="6088">
      <c r="A6088" s="19">
        <v>1.0</v>
      </c>
      <c r="B6088" s="25">
        <v>0.2570665</v>
      </c>
    </row>
    <row r="6089">
      <c r="A6089" s="19">
        <v>1.0</v>
      </c>
      <c r="B6089" s="25">
        <v>0.25676537</v>
      </c>
    </row>
    <row r="6090">
      <c r="A6090" s="19">
        <v>1.0</v>
      </c>
      <c r="B6090" s="25">
        <v>0.25657818</v>
      </c>
    </row>
    <row r="6091">
      <c r="A6091" s="19">
        <v>1.0</v>
      </c>
      <c r="B6091" s="25">
        <v>0.2565548</v>
      </c>
    </row>
    <row r="6092">
      <c r="A6092" s="19">
        <v>1.0</v>
      </c>
      <c r="B6092" s="25">
        <v>0.25652602</v>
      </c>
    </row>
    <row r="6093">
      <c r="A6093" s="19">
        <v>1.0</v>
      </c>
      <c r="B6093" s="25">
        <v>0.25641468</v>
      </c>
    </row>
    <row r="6094">
      <c r="A6094" s="19">
        <v>1.0</v>
      </c>
      <c r="B6094" s="25">
        <v>0.2563526</v>
      </c>
    </row>
    <row r="6095">
      <c r="A6095" s="19">
        <v>1.0</v>
      </c>
      <c r="B6095" s="25">
        <v>0.25624657</v>
      </c>
    </row>
    <row r="6096">
      <c r="A6096" s="19">
        <v>1.0</v>
      </c>
      <c r="B6096" s="25">
        <v>0.25620177</v>
      </c>
    </row>
    <row r="6097">
      <c r="A6097" s="19">
        <v>1.0</v>
      </c>
      <c r="B6097" s="25">
        <v>0.25615638</v>
      </c>
    </row>
    <row r="6098">
      <c r="A6098" s="19">
        <v>1.0</v>
      </c>
      <c r="B6098" s="25">
        <v>0.25604504</v>
      </c>
    </row>
    <row r="6099">
      <c r="A6099" s="19">
        <v>1.0</v>
      </c>
      <c r="B6099" s="25">
        <v>0.25599772</v>
      </c>
    </row>
    <row r="6100">
      <c r="A6100" s="19">
        <v>1.0</v>
      </c>
      <c r="B6100" s="25">
        <v>0.25588226</v>
      </c>
    </row>
    <row r="6101">
      <c r="A6101" s="19">
        <v>1.0</v>
      </c>
      <c r="B6101" s="25">
        <v>0.2558448</v>
      </c>
    </row>
    <row r="6102">
      <c r="A6102" s="19">
        <v>1.0</v>
      </c>
      <c r="B6102" s="25">
        <v>0.2557652</v>
      </c>
    </row>
    <row r="6103">
      <c r="A6103" s="19">
        <v>1.0</v>
      </c>
      <c r="B6103" s="25">
        <v>0.2557307</v>
      </c>
    </row>
    <row r="6104">
      <c r="A6104" s="19">
        <v>1.0</v>
      </c>
      <c r="B6104" s="25">
        <v>0.2556538</v>
      </c>
    </row>
    <row r="6105">
      <c r="A6105" s="19">
        <v>1.0</v>
      </c>
      <c r="B6105" s="25">
        <v>0.25534773</v>
      </c>
    </row>
    <row r="6106">
      <c r="A6106" s="19">
        <v>1.0</v>
      </c>
      <c r="B6106" s="25">
        <v>0.2553399</v>
      </c>
    </row>
    <row r="6107">
      <c r="A6107" s="19">
        <v>1.0</v>
      </c>
      <c r="B6107" s="25">
        <v>0.25533542</v>
      </c>
    </row>
    <row r="6108">
      <c r="A6108" s="19">
        <v>1.0</v>
      </c>
      <c r="B6108" s="25">
        <v>0.25516066</v>
      </c>
    </row>
    <row r="6109">
      <c r="A6109" s="19">
        <v>1.0</v>
      </c>
      <c r="B6109" s="25">
        <v>0.25508353</v>
      </c>
    </row>
    <row r="6110">
      <c r="A6110" s="19">
        <v>1.0</v>
      </c>
      <c r="B6110" s="25">
        <v>0.25499368</v>
      </c>
    </row>
    <row r="6111">
      <c r="A6111" s="19">
        <v>1.0</v>
      </c>
      <c r="B6111" s="25">
        <v>0.25488558</v>
      </c>
    </row>
    <row r="6112">
      <c r="A6112" s="19">
        <v>1.0</v>
      </c>
      <c r="B6112" s="25">
        <v>0.25482586</v>
      </c>
    </row>
    <row r="6113">
      <c r="A6113" s="19">
        <v>1.0</v>
      </c>
      <c r="B6113" s="25">
        <v>0.25478387</v>
      </c>
    </row>
    <row r="6114">
      <c r="A6114" s="19">
        <v>1.0</v>
      </c>
      <c r="B6114" s="25">
        <v>0.25474948</v>
      </c>
    </row>
    <row r="6115">
      <c r="A6115" s="19">
        <v>1.0</v>
      </c>
      <c r="B6115" s="25">
        <v>0.25458053</v>
      </c>
    </row>
    <row r="6116">
      <c r="A6116" s="19">
        <v>1.0</v>
      </c>
      <c r="B6116" s="25">
        <v>0.2545509</v>
      </c>
    </row>
    <row r="6117">
      <c r="A6117" s="19">
        <v>1.0</v>
      </c>
      <c r="B6117" s="25">
        <v>0.25454238</v>
      </c>
    </row>
    <row r="6118">
      <c r="A6118" s="19">
        <v>1.0</v>
      </c>
      <c r="B6118" s="25">
        <v>0.25438297</v>
      </c>
    </row>
    <row r="6119">
      <c r="A6119" s="19">
        <v>1.0</v>
      </c>
      <c r="B6119" s="25">
        <v>0.25424764</v>
      </c>
    </row>
    <row r="6120">
      <c r="A6120" s="19">
        <v>1.0</v>
      </c>
      <c r="B6120" s="25">
        <v>0.25401878</v>
      </c>
    </row>
    <row r="6121">
      <c r="A6121" s="19">
        <v>1.0</v>
      </c>
      <c r="B6121" s="25">
        <v>0.2540091</v>
      </c>
    </row>
    <row r="6122">
      <c r="A6122" s="19">
        <v>1.0</v>
      </c>
      <c r="B6122" s="25">
        <v>0.25347182</v>
      </c>
    </row>
    <row r="6123">
      <c r="A6123" s="19">
        <v>1.0</v>
      </c>
      <c r="B6123" s="25">
        <v>0.25345653</v>
      </c>
    </row>
    <row r="6124">
      <c r="A6124" s="19">
        <v>1.0</v>
      </c>
      <c r="B6124" s="25">
        <v>0.25331005</v>
      </c>
    </row>
    <row r="6125">
      <c r="A6125" s="19">
        <v>1.0</v>
      </c>
      <c r="B6125" s="25">
        <v>0.25320733</v>
      </c>
    </row>
    <row r="6126">
      <c r="A6126" s="19">
        <v>1.0</v>
      </c>
      <c r="B6126" s="25">
        <v>0.25317937</v>
      </c>
    </row>
    <row r="6127">
      <c r="A6127" s="19">
        <v>1.0</v>
      </c>
      <c r="B6127" s="25">
        <v>0.25289875</v>
      </c>
    </row>
    <row r="6128">
      <c r="A6128" s="19">
        <v>1.0</v>
      </c>
      <c r="B6128" s="25">
        <v>0.2528639</v>
      </c>
    </row>
    <row r="6129">
      <c r="A6129" s="19">
        <v>1.0</v>
      </c>
      <c r="B6129" s="25">
        <v>0.25265828</v>
      </c>
    </row>
    <row r="6130">
      <c r="A6130" s="19">
        <v>1.0</v>
      </c>
      <c r="B6130" s="25">
        <v>0.25258625</v>
      </c>
    </row>
    <row r="6131">
      <c r="A6131" s="19">
        <v>1.0</v>
      </c>
      <c r="B6131" s="25">
        <v>0.25220054</v>
      </c>
    </row>
    <row r="6132">
      <c r="A6132" s="19">
        <v>1.0</v>
      </c>
      <c r="B6132" s="25">
        <v>0.25192663</v>
      </c>
    </row>
    <row r="6133">
      <c r="A6133" s="19">
        <v>1.0</v>
      </c>
      <c r="B6133" s="25">
        <v>0.25179014</v>
      </c>
    </row>
    <row r="6134">
      <c r="A6134" s="19">
        <v>1.0</v>
      </c>
      <c r="B6134" s="25">
        <v>0.2516797</v>
      </c>
    </row>
    <row r="6135">
      <c r="A6135" s="19">
        <v>1.0</v>
      </c>
      <c r="B6135" s="25">
        <v>0.25150296</v>
      </c>
    </row>
    <row r="6136">
      <c r="A6136" s="19">
        <v>1.0</v>
      </c>
      <c r="B6136" s="25">
        <v>0.25135425</v>
      </c>
    </row>
    <row r="6137">
      <c r="A6137" s="19">
        <v>1.0</v>
      </c>
      <c r="B6137" s="25">
        <v>0.251318</v>
      </c>
    </row>
    <row r="6138">
      <c r="A6138" s="19">
        <v>1.0</v>
      </c>
      <c r="B6138" s="25">
        <v>0.25130978</v>
      </c>
    </row>
    <row r="6139">
      <c r="A6139" s="19">
        <v>1.0</v>
      </c>
      <c r="B6139" s="25">
        <v>0.25121203</v>
      </c>
    </row>
    <row r="6140">
      <c r="A6140" s="19">
        <v>1.0</v>
      </c>
      <c r="B6140" s="25">
        <v>0.2511242</v>
      </c>
    </row>
    <row r="6141">
      <c r="A6141" s="19">
        <v>1.0</v>
      </c>
      <c r="B6141" s="25">
        <v>0.25093353</v>
      </c>
    </row>
    <row r="6142">
      <c r="A6142" s="19">
        <v>1.0</v>
      </c>
      <c r="B6142" s="25">
        <v>0.25088474</v>
      </c>
    </row>
    <row r="6143">
      <c r="A6143" s="19">
        <v>1.0</v>
      </c>
      <c r="B6143" s="25">
        <v>0.25071245</v>
      </c>
    </row>
    <row r="6144">
      <c r="A6144" s="19">
        <v>1.0</v>
      </c>
      <c r="B6144" s="25">
        <v>0.2506033</v>
      </c>
    </row>
    <row r="6145">
      <c r="A6145" s="19">
        <v>1.0</v>
      </c>
      <c r="B6145" s="25">
        <v>0.2504528</v>
      </c>
    </row>
    <row r="6146">
      <c r="A6146" s="19">
        <v>1.0</v>
      </c>
      <c r="B6146" s="25">
        <v>0.25045058</v>
      </c>
    </row>
    <row r="6147">
      <c r="A6147" s="19">
        <v>1.0</v>
      </c>
      <c r="B6147" s="25">
        <v>0.2503976</v>
      </c>
    </row>
    <row r="6148">
      <c r="A6148" s="19">
        <v>1.0</v>
      </c>
      <c r="B6148" s="25">
        <v>0.25028574</v>
      </c>
    </row>
    <row r="6149">
      <c r="A6149" s="19">
        <v>1.0</v>
      </c>
      <c r="B6149" s="25">
        <v>0.25027746</v>
      </c>
    </row>
    <row r="6150">
      <c r="A6150" s="19">
        <v>1.0</v>
      </c>
      <c r="B6150" s="25">
        <v>0.25027123</v>
      </c>
    </row>
    <row r="6151">
      <c r="A6151" s="19">
        <v>1.0</v>
      </c>
      <c r="B6151" s="25">
        <v>0.25005868</v>
      </c>
    </row>
    <row r="6152">
      <c r="A6152" s="19">
        <v>1.0</v>
      </c>
      <c r="B6152" s="25">
        <v>0.24996144</v>
      </c>
    </row>
    <row r="6153">
      <c r="A6153" s="19">
        <v>1.0</v>
      </c>
      <c r="B6153" s="25">
        <v>0.24982801</v>
      </c>
    </row>
    <row r="6154">
      <c r="A6154" s="19">
        <v>1.0</v>
      </c>
      <c r="B6154" s="25">
        <v>0.24966218</v>
      </c>
    </row>
    <row r="6155">
      <c r="A6155" s="19">
        <v>1.0</v>
      </c>
      <c r="B6155" s="25">
        <v>0.2496577</v>
      </c>
    </row>
    <row r="6156">
      <c r="A6156" s="19">
        <v>1.0</v>
      </c>
      <c r="B6156" s="25">
        <v>0.2494453</v>
      </c>
    </row>
    <row r="6157">
      <c r="A6157" s="19">
        <v>1.0</v>
      </c>
      <c r="B6157" s="25">
        <v>0.24914846</v>
      </c>
    </row>
    <row r="6158">
      <c r="A6158" s="19">
        <v>1.0</v>
      </c>
      <c r="B6158" s="25">
        <v>0.24907821</v>
      </c>
    </row>
    <row r="6159">
      <c r="A6159" s="19">
        <v>1.0</v>
      </c>
      <c r="B6159" s="25">
        <v>0.24896605</v>
      </c>
    </row>
    <row r="6160">
      <c r="A6160" s="19">
        <v>1.0</v>
      </c>
      <c r="B6160" s="25">
        <v>0.24886161</v>
      </c>
    </row>
    <row r="6161">
      <c r="A6161" s="19">
        <v>1.0</v>
      </c>
      <c r="B6161" s="25">
        <v>0.24886091</v>
      </c>
    </row>
    <row r="6162">
      <c r="A6162" s="19">
        <v>1.0</v>
      </c>
      <c r="B6162" s="25">
        <v>0.24885613</v>
      </c>
    </row>
    <row r="6163">
      <c r="A6163" s="19">
        <v>1.0</v>
      </c>
      <c r="B6163" s="25">
        <v>0.24876525</v>
      </c>
    </row>
    <row r="6164">
      <c r="A6164" s="19">
        <v>1.0</v>
      </c>
      <c r="B6164" s="25">
        <v>0.24865392</v>
      </c>
    </row>
    <row r="6165">
      <c r="A6165" s="19">
        <v>1.0</v>
      </c>
      <c r="B6165" s="25">
        <v>0.24863684</v>
      </c>
    </row>
    <row r="6166">
      <c r="A6166" s="19">
        <v>1.0</v>
      </c>
      <c r="B6166" s="25">
        <v>0.24858883</v>
      </c>
    </row>
    <row r="6167">
      <c r="A6167" s="19">
        <v>1.0</v>
      </c>
      <c r="B6167" s="25">
        <v>0.24826483</v>
      </c>
    </row>
    <row r="6168">
      <c r="A6168" s="19">
        <v>1.0</v>
      </c>
      <c r="B6168" s="25">
        <v>0.24820758</v>
      </c>
    </row>
    <row r="6169">
      <c r="A6169" s="19">
        <v>1.0</v>
      </c>
      <c r="B6169" s="25">
        <v>0.24815784</v>
      </c>
    </row>
    <row r="6170">
      <c r="A6170" s="19">
        <v>1.0</v>
      </c>
      <c r="B6170" s="25">
        <v>0.24804741</v>
      </c>
    </row>
    <row r="6171">
      <c r="A6171" s="19">
        <v>1.0</v>
      </c>
      <c r="B6171" s="25">
        <v>0.24801257</v>
      </c>
    </row>
    <row r="6172">
      <c r="A6172" s="19">
        <v>1.0</v>
      </c>
      <c r="B6172" s="25">
        <v>0.24791086</v>
      </c>
    </row>
    <row r="6173">
      <c r="A6173" s="19">
        <v>1.0</v>
      </c>
      <c r="B6173" s="25">
        <v>0.24784946</v>
      </c>
    </row>
    <row r="6174">
      <c r="A6174" s="19">
        <v>1.0</v>
      </c>
      <c r="B6174" s="25">
        <v>0.24779578</v>
      </c>
    </row>
    <row r="6175">
      <c r="A6175" s="19">
        <v>1.0</v>
      </c>
      <c r="B6175" s="25">
        <v>0.24777642</v>
      </c>
    </row>
    <row r="6176">
      <c r="A6176" s="19">
        <v>1.0</v>
      </c>
      <c r="B6176" s="25">
        <v>0.24718213</v>
      </c>
    </row>
    <row r="6177">
      <c r="A6177" s="19">
        <v>1.0</v>
      </c>
      <c r="B6177" s="25">
        <v>0.24703164</v>
      </c>
    </row>
    <row r="6178">
      <c r="A6178" s="19">
        <v>1.0</v>
      </c>
      <c r="B6178" s="25">
        <v>0.24694444</v>
      </c>
    </row>
    <row r="6179">
      <c r="A6179" s="19">
        <v>1.0</v>
      </c>
      <c r="B6179" s="25">
        <v>0.24692127</v>
      </c>
    </row>
    <row r="6180">
      <c r="A6180" s="19">
        <v>1.0</v>
      </c>
      <c r="B6180" s="25">
        <v>0.24666695</v>
      </c>
    </row>
    <row r="6181">
      <c r="A6181" s="19">
        <v>1.0</v>
      </c>
      <c r="B6181" s="25">
        <v>0.24648857</v>
      </c>
    </row>
    <row r="6182">
      <c r="A6182" s="19">
        <v>1.0</v>
      </c>
      <c r="B6182" s="25">
        <v>0.2464287</v>
      </c>
    </row>
    <row r="6183">
      <c r="A6183" s="19">
        <v>1.0</v>
      </c>
      <c r="B6183" s="25">
        <v>0.24624152</v>
      </c>
    </row>
    <row r="6184">
      <c r="A6184" s="19">
        <v>1.0</v>
      </c>
      <c r="B6184" s="25">
        <v>0.24621426</v>
      </c>
    </row>
    <row r="6185">
      <c r="A6185" s="19">
        <v>1.0</v>
      </c>
      <c r="B6185" s="25">
        <v>0.24609</v>
      </c>
    </row>
    <row r="6186">
      <c r="A6186" s="19">
        <v>1.0</v>
      </c>
      <c r="B6186" s="25">
        <v>0.24594256</v>
      </c>
    </row>
    <row r="6187">
      <c r="A6187" s="19">
        <v>1.0</v>
      </c>
      <c r="B6187" s="25">
        <v>0.24587347</v>
      </c>
    </row>
    <row r="6188">
      <c r="A6188" s="19">
        <v>1.0</v>
      </c>
      <c r="B6188" s="25">
        <v>0.24583194</v>
      </c>
    </row>
    <row r="6189">
      <c r="A6189" s="19">
        <v>1.0</v>
      </c>
      <c r="B6189" s="25">
        <v>0.24565144</v>
      </c>
    </row>
    <row r="6190">
      <c r="A6190" s="19">
        <v>1.0</v>
      </c>
      <c r="B6190" s="25">
        <v>0.24559368</v>
      </c>
    </row>
    <row r="6191">
      <c r="A6191" s="19">
        <v>1.0</v>
      </c>
      <c r="B6191" s="25">
        <v>0.24531555</v>
      </c>
    </row>
    <row r="6192">
      <c r="A6192" s="19">
        <v>1.0</v>
      </c>
      <c r="B6192" s="25">
        <v>0.24515378</v>
      </c>
    </row>
    <row r="6193">
      <c r="A6193" s="19">
        <v>1.0</v>
      </c>
      <c r="B6193" s="25">
        <v>0.24487011</v>
      </c>
    </row>
    <row r="6194">
      <c r="A6194" s="19">
        <v>1.0</v>
      </c>
      <c r="B6194" s="25">
        <v>0.24458817</v>
      </c>
    </row>
    <row r="6195">
      <c r="A6195" s="19">
        <v>1.0</v>
      </c>
      <c r="B6195" s="25">
        <v>0.2442766</v>
      </c>
    </row>
    <row r="6196">
      <c r="A6196" s="19">
        <v>1.0</v>
      </c>
      <c r="B6196" s="25">
        <v>0.2442203</v>
      </c>
    </row>
    <row r="6197">
      <c r="A6197" s="19">
        <v>1.0</v>
      </c>
      <c r="B6197" s="25">
        <v>0.24409515</v>
      </c>
    </row>
    <row r="6198">
      <c r="A6198" s="19">
        <v>1.0</v>
      </c>
      <c r="B6198" s="25">
        <v>0.24408731</v>
      </c>
    </row>
    <row r="6199">
      <c r="A6199" s="19">
        <v>1.0</v>
      </c>
      <c r="B6199" s="25">
        <v>0.24391963</v>
      </c>
    </row>
    <row r="6200">
      <c r="A6200" s="19">
        <v>1.0</v>
      </c>
      <c r="B6200" s="25">
        <v>0.2438462</v>
      </c>
    </row>
    <row r="6201">
      <c r="A6201" s="19">
        <v>1.0</v>
      </c>
      <c r="B6201" s="25">
        <v>0.24378791</v>
      </c>
    </row>
    <row r="6202">
      <c r="A6202" s="19">
        <v>1.0</v>
      </c>
      <c r="B6202" s="25">
        <v>0.24377428</v>
      </c>
    </row>
    <row r="6203">
      <c r="A6203" s="19">
        <v>1.0</v>
      </c>
      <c r="B6203" s="25">
        <v>0.24372944</v>
      </c>
    </row>
    <row r="6204">
      <c r="A6204" s="19">
        <v>1.0</v>
      </c>
      <c r="B6204" s="25">
        <v>0.24370958</v>
      </c>
    </row>
    <row r="6205">
      <c r="A6205" s="19">
        <v>1.0</v>
      </c>
      <c r="B6205" s="25">
        <v>0.24350463</v>
      </c>
    </row>
    <row r="6206">
      <c r="A6206" s="19">
        <v>1.0</v>
      </c>
      <c r="B6206" s="25">
        <v>0.24348164</v>
      </c>
    </row>
    <row r="6207">
      <c r="A6207" s="19">
        <v>1.0</v>
      </c>
      <c r="B6207" s="25">
        <v>0.24345419</v>
      </c>
    </row>
    <row r="6208">
      <c r="A6208" s="19">
        <v>1.0</v>
      </c>
      <c r="B6208" s="25">
        <v>0.24323128</v>
      </c>
    </row>
    <row r="6209">
      <c r="A6209" s="19">
        <v>1.0</v>
      </c>
      <c r="B6209" s="25">
        <v>0.24300544</v>
      </c>
    </row>
    <row r="6210">
      <c r="A6210" s="19">
        <v>1.0</v>
      </c>
      <c r="B6210" s="25">
        <v>0.24295245</v>
      </c>
    </row>
    <row r="6211">
      <c r="A6211" s="19">
        <v>1.0</v>
      </c>
      <c r="B6211" s="25">
        <v>0.24291003</v>
      </c>
    </row>
    <row r="6212">
      <c r="A6212" s="19">
        <v>1.0</v>
      </c>
      <c r="B6212" s="25">
        <v>0.24278495</v>
      </c>
    </row>
    <row r="6213">
      <c r="A6213" s="19">
        <v>1.0</v>
      </c>
      <c r="B6213" s="25">
        <v>0.24272566</v>
      </c>
    </row>
    <row r="6214">
      <c r="A6214" s="19">
        <v>1.0</v>
      </c>
      <c r="B6214" s="25">
        <v>0.24267547</v>
      </c>
    </row>
    <row r="6215">
      <c r="A6215" s="19">
        <v>1.0</v>
      </c>
      <c r="B6215" s="25">
        <v>0.24263974</v>
      </c>
    </row>
    <row r="6216">
      <c r="A6216" s="19">
        <v>1.0</v>
      </c>
      <c r="B6216" s="25">
        <v>0.24263033</v>
      </c>
    </row>
    <row r="6217">
      <c r="A6217" s="19">
        <v>1.0</v>
      </c>
      <c r="B6217" s="25">
        <v>0.24261709</v>
      </c>
    </row>
    <row r="6218">
      <c r="A6218" s="19">
        <v>1.0</v>
      </c>
      <c r="B6218" s="25">
        <v>0.2426118</v>
      </c>
    </row>
    <row r="6219">
      <c r="A6219" s="19">
        <v>1.0</v>
      </c>
      <c r="B6219" s="25">
        <v>0.24259932</v>
      </c>
    </row>
    <row r="6220">
      <c r="A6220" s="19">
        <v>1.0</v>
      </c>
      <c r="B6220" s="25">
        <v>0.24257779</v>
      </c>
    </row>
    <row r="6221">
      <c r="A6221" s="19">
        <v>1.0</v>
      </c>
      <c r="B6221" s="25">
        <v>0.24251208</v>
      </c>
    </row>
    <row r="6222">
      <c r="A6222" s="19">
        <v>1.0</v>
      </c>
      <c r="B6222" s="25">
        <v>0.24248622</v>
      </c>
    </row>
    <row r="6223">
      <c r="A6223" s="19">
        <v>1.0</v>
      </c>
      <c r="B6223" s="25">
        <v>0.24247675</v>
      </c>
    </row>
    <row r="6224">
      <c r="A6224" s="19">
        <v>1.0</v>
      </c>
      <c r="B6224" s="25">
        <v>0.24245824</v>
      </c>
    </row>
    <row r="6225">
      <c r="A6225" s="19">
        <v>1.0</v>
      </c>
      <c r="B6225" s="25">
        <v>0.2424483</v>
      </c>
    </row>
    <row r="6226">
      <c r="A6226" s="19">
        <v>1.0</v>
      </c>
      <c r="B6226" s="25">
        <v>0.2424284</v>
      </c>
    </row>
    <row r="6227">
      <c r="A6227" s="19">
        <v>1.0</v>
      </c>
      <c r="B6227" s="25">
        <v>0.24239428</v>
      </c>
    </row>
    <row r="6228">
      <c r="A6228" s="19">
        <v>1.0</v>
      </c>
      <c r="B6228" s="25">
        <v>0.24238792</v>
      </c>
    </row>
    <row r="6229">
      <c r="A6229" s="19">
        <v>1.0</v>
      </c>
      <c r="B6229" s="25">
        <v>0.24238695</v>
      </c>
    </row>
    <row r="6230">
      <c r="A6230" s="19">
        <v>1.0</v>
      </c>
      <c r="B6230" s="25">
        <v>0.24238695</v>
      </c>
    </row>
    <row r="6231">
      <c r="A6231" s="19">
        <v>1.0</v>
      </c>
      <c r="B6231" s="25">
        <v>0.242383</v>
      </c>
    </row>
    <row r="6232">
      <c r="A6232" s="19">
        <v>1.0</v>
      </c>
      <c r="B6232" s="25">
        <v>0.2423728</v>
      </c>
    </row>
    <row r="6233">
      <c r="A6233" s="19">
        <v>1.0</v>
      </c>
      <c r="B6233" s="25">
        <v>0.242371</v>
      </c>
    </row>
    <row r="6234">
      <c r="A6234" s="19">
        <v>1.0</v>
      </c>
      <c r="B6234" s="25">
        <v>0.2423656</v>
      </c>
    </row>
    <row r="6235">
      <c r="A6235" s="19">
        <v>1.0</v>
      </c>
      <c r="B6235" s="25">
        <v>0.2423568</v>
      </c>
    </row>
    <row r="6236">
      <c r="A6236" s="19">
        <v>1.0</v>
      </c>
      <c r="B6236" s="25">
        <v>0.24235642</v>
      </c>
    </row>
    <row r="6237">
      <c r="A6237" s="19">
        <v>1.0</v>
      </c>
      <c r="B6237" s="25">
        <v>0.24233362</v>
      </c>
    </row>
    <row r="6238">
      <c r="A6238" s="19">
        <v>1.0</v>
      </c>
      <c r="B6238" s="25">
        <v>0.24233358</v>
      </c>
    </row>
    <row r="6239">
      <c r="A6239" s="19">
        <v>1.0</v>
      </c>
      <c r="B6239" s="25">
        <v>0.2423174</v>
      </c>
    </row>
    <row r="6240">
      <c r="A6240" s="19">
        <v>1.0</v>
      </c>
      <c r="B6240" s="25">
        <v>0.2422953</v>
      </c>
    </row>
    <row r="6241">
      <c r="A6241" s="19">
        <v>1.0</v>
      </c>
      <c r="B6241" s="25">
        <v>0.24229465</v>
      </c>
    </row>
    <row r="6242">
      <c r="A6242" s="19">
        <v>1.0</v>
      </c>
      <c r="B6242" s="25">
        <v>0.24228747</v>
      </c>
    </row>
    <row r="6243">
      <c r="A6243" s="19">
        <v>1.0</v>
      </c>
      <c r="B6243" s="25">
        <v>0.24226533</v>
      </c>
    </row>
    <row r="6244">
      <c r="A6244" s="19">
        <v>1.0</v>
      </c>
      <c r="B6244" s="25">
        <v>0.24224195</v>
      </c>
    </row>
    <row r="6245">
      <c r="A6245" s="19">
        <v>1.0</v>
      </c>
      <c r="B6245" s="25">
        <v>0.2421976</v>
      </c>
    </row>
    <row r="6246">
      <c r="A6246" s="19">
        <v>1.0</v>
      </c>
      <c r="B6246" s="25">
        <v>0.24218929</v>
      </c>
    </row>
    <row r="6247">
      <c r="A6247" s="19">
        <v>1.0</v>
      </c>
      <c r="B6247" s="25">
        <v>0.24215093</v>
      </c>
    </row>
    <row r="6248">
      <c r="A6248" s="19">
        <v>1.0</v>
      </c>
      <c r="B6248" s="25">
        <v>0.2421005</v>
      </c>
    </row>
    <row r="6249">
      <c r="A6249" s="19">
        <v>1.0</v>
      </c>
      <c r="B6249" s="25">
        <v>0.24210045</v>
      </c>
    </row>
    <row r="6250">
      <c r="A6250" s="19">
        <v>1.0</v>
      </c>
      <c r="B6250" s="25">
        <v>0.24208897</v>
      </c>
    </row>
    <row r="6251">
      <c r="A6251" s="19">
        <v>1.0</v>
      </c>
      <c r="B6251" s="25">
        <v>0.24208543</v>
      </c>
    </row>
    <row r="6252">
      <c r="A6252" s="19">
        <v>1.0</v>
      </c>
      <c r="B6252" s="25">
        <v>0.24207212</v>
      </c>
    </row>
    <row r="6253">
      <c r="A6253" s="19">
        <v>1.0</v>
      </c>
      <c r="B6253" s="25">
        <v>0.24207143</v>
      </c>
    </row>
    <row r="6254">
      <c r="A6254" s="19">
        <v>1.0</v>
      </c>
      <c r="B6254" s="25">
        <v>0.24204034</v>
      </c>
    </row>
    <row r="6255">
      <c r="A6255" s="19">
        <v>1.0</v>
      </c>
      <c r="B6255" s="25">
        <v>0.24201398</v>
      </c>
    </row>
    <row r="6256">
      <c r="A6256" s="19">
        <v>1.0</v>
      </c>
      <c r="B6256" s="25">
        <v>0.24200116</v>
      </c>
    </row>
    <row r="6257">
      <c r="A6257" s="19">
        <v>1.0</v>
      </c>
      <c r="B6257" s="25">
        <v>0.24199994</v>
      </c>
    </row>
    <row r="6258">
      <c r="A6258" s="19">
        <v>1.0</v>
      </c>
      <c r="B6258" s="25">
        <v>0.24199036</v>
      </c>
    </row>
    <row r="6259">
      <c r="A6259" s="19">
        <v>1.0</v>
      </c>
      <c r="B6259" s="25">
        <v>0.24198425</v>
      </c>
    </row>
    <row r="6260">
      <c r="A6260" s="19">
        <v>1.0</v>
      </c>
      <c r="B6260" s="25">
        <v>0.24198265</v>
      </c>
    </row>
    <row r="6261">
      <c r="A6261" s="19">
        <v>1.0</v>
      </c>
      <c r="B6261" s="25">
        <v>0.24196823</v>
      </c>
    </row>
    <row r="6262">
      <c r="A6262" s="19">
        <v>1.0</v>
      </c>
      <c r="B6262" s="25">
        <v>0.24195763</v>
      </c>
    </row>
    <row r="6263">
      <c r="A6263" s="19">
        <v>1.0</v>
      </c>
      <c r="B6263" s="25">
        <v>0.24195261</v>
      </c>
    </row>
    <row r="6264">
      <c r="A6264" s="19">
        <v>1.0</v>
      </c>
      <c r="B6264" s="25">
        <v>0.24194571</v>
      </c>
    </row>
    <row r="6265">
      <c r="A6265" s="19">
        <v>1.0</v>
      </c>
      <c r="B6265" s="25">
        <v>0.24194422</v>
      </c>
    </row>
    <row r="6266">
      <c r="A6266" s="19">
        <v>1.0</v>
      </c>
      <c r="B6266" s="25">
        <v>0.2419413</v>
      </c>
    </row>
    <row r="6267">
      <c r="A6267" s="19">
        <v>1.0</v>
      </c>
      <c r="B6267" s="25">
        <v>0.24193908</v>
      </c>
    </row>
    <row r="6268">
      <c r="A6268" s="19">
        <v>1.0</v>
      </c>
      <c r="B6268" s="25">
        <v>0.24192879</v>
      </c>
    </row>
    <row r="6269">
      <c r="A6269" s="19">
        <v>1.0</v>
      </c>
      <c r="B6269" s="25">
        <v>0.24192202</v>
      </c>
    </row>
    <row r="6270">
      <c r="A6270" s="19">
        <v>1.0</v>
      </c>
      <c r="B6270" s="25">
        <v>0.24191718</v>
      </c>
    </row>
    <row r="6271">
      <c r="A6271" s="19">
        <v>1.0</v>
      </c>
      <c r="B6271" s="25">
        <v>0.24191459</v>
      </c>
    </row>
    <row r="6272">
      <c r="A6272" s="19">
        <v>1.0</v>
      </c>
      <c r="B6272" s="25">
        <v>0.24187833</v>
      </c>
    </row>
    <row r="6273">
      <c r="A6273" s="19">
        <v>1.0</v>
      </c>
      <c r="B6273" s="25">
        <v>0.24186002</v>
      </c>
    </row>
    <row r="6274">
      <c r="A6274" s="19">
        <v>1.0</v>
      </c>
      <c r="B6274" s="25">
        <v>0.24185362</v>
      </c>
    </row>
    <row r="6275">
      <c r="A6275" s="19">
        <v>1.0</v>
      </c>
      <c r="B6275" s="25">
        <v>0.24184757</v>
      </c>
    </row>
    <row r="6276">
      <c r="A6276" s="19">
        <v>1.0</v>
      </c>
      <c r="B6276" s="25">
        <v>0.24182583</v>
      </c>
    </row>
    <row r="6277">
      <c r="A6277" s="19">
        <v>1.0</v>
      </c>
      <c r="B6277" s="25">
        <v>0.24180938</v>
      </c>
    </row>
    <row r="6278">
      <c r="A6278" s="19">
        <v>1.0</v>
      </c>
      <c r="B6278" s="25">
        <v>0.24180408</v>
      </c>
    </row>
    <row r="6279">
      <c r="A6279" s="19">
        <v>1.0</v>
      </c>
      <c r="B6279" s="25">
        <v>0.2418006</v>
      </c>
    </row>
    <row r="6280">
      <c r="A6280" s="19">
        <v>1.0</v>
      </c>
      <c r="B6280" s="25">
        <v>0.24178652</v>
      </c>
    </row>
    <row r="6281">
      <c r="A6281" s="19">
        <v>1.0</v>
      </c>
      <c r="B6281" s="25">
        <v>0.24175854</v>
      </c>
    </row>
    <row r="6282">
      <c r="A6282" s="19">
        <v>1.0</v>
      </c>
      <c r="B6282" s="25">
        <v>0.2417522</v>
      </c>
    </row>
    <row r="6283">
      <c r="A6283" s="19">
        <v>1.0</v>
      </c>
      <c r="B6283" s="25">
        <v>0.24174595</v>
      </c>
    </row>
    <row r="6284">
      <c r="A6284" s="19">
        <v>1.0</v>
      </c>
      <c r="B6284" s="25">
        <v>0.24174534</v>
      </c>
    </row>
    <row r="6285">
      <c r="A6285" s="19">
        <v>1.0</v>
      </c>
      <c r="B6285" s="25">
        <v>0.24173592</v>
      </c>
    </row>
    <row r="6286">
      <c r="A6286" s="19">
        <v>1.0</v>
      </c>
      <c r="B6286" s="25">
        <v>0.24170849</v>
      </c>
    </row>
    <row r="6287">
      <c r="A6287" s="19">
        <v>1.0</v>
      </c>
      <c r="B6287" s="25">
        <v>0.24170616</v>
      </c>
    </row>
    <row r="6288">
      <c r="A6288" s="19">
        <v>1.0</v>
      </c>
      <c r="B6288" s="25">
        <v>0.24166903</v>
      </c>
    </row>
    <row r="6289">
      <c r="A6289" s="19">
        <v>1.0</v>
      </c>
      <c r="B6289" s="25">
        <v>0.24164473</v>
      </c>
    </row>
    <row r="6290">
      <c r="A6290" s="19">
        <v>1.0</v>
      </c>
      <c r="B6290" s="25">
        <v>0.24164371</v>
      </c>
    </row>
    <row r="6291">
      <c r="A6291" s="19">
        <v>1.0</v>
      </c>
      <c r="B6291" s="25">
        <v>0.24163982</v>
      </c>
    </row>
    <row r="6292">
      <c r="A6292" s="19">
        <v>1.0</v>
      </c>
      <c r="B6292" s="25">
        <v>0.24163663</v>
      </c>
    </row>
    <row r="6293">
      <c r="A6293" s="19">
        <v>1.0</v>
      </c>
      <c r="B6293" s="25">
        <v>0.24161775</v>
      </c>
    </row>
    <row r="6294">
      <c r="A6294" s="19">
        <v>1.0</v>
      </c>
      <c r="B6294" s="25">
        <v>0.24160643</v>
      </c>
    </row>
    <row r="6295">
      <c r="A6295" s="19">
        <v>1.0</v>
      </c>
      <c r="B6295" s="25">
        <v>0.24158426</v>
      </c>
    </row>
    <row r="6296">
      <c r="A6296" s="19">
        <v>1.0</v>
      </c>
      <c r="B6296" s="25">
        <v>0.2415642</v>
      </c>
    </row>
    <row r="6297">
      <c r="A6297" s="19">
        <v>1.0</v>
      </c>
      <c r="B6297" s="25">
        <v>0.24155585</v>
      </c>
    </row>
    <row r="6298">
      <c r="A6298" s="19">
        <v>1.0</v>
      </c>
      <c r="B6298" s="25">
        <v>0.2415394</v>
      </c>
    </row>
    <row r="6299">
      <c r="A6299" s="19">
        <v>1.0</v>
      </c>
      <c r="B6299" s="25">
        <v>0.2415315</v>
      </c>
    </row>
    <row r="6300">
      <c r="A6300" s="19">
        <v>1.0</v>
      </c>
      <c r="B6300" s="25">
        <v>0.24150886</v>
      </c>
    </row>
    <row r="6301">
      <c r="A6301" s="19">
        <v>1.0</v>
      </c>
      <c r="B6301" s="25">
        <v>0.24150074</v>
      </c>
    </row>
    <row r="6302">
      <c r="A6302" s="19">
        <v>1.0</v>
      </c>
      <c r="B6302" s="25">
        <v>0.24149486</v>
      </c>
    </row>
    <row r="6303">
      <c r="A6303" s="19">
        <v>1.0</v>
      </c>
      <c r="B6303" s="25">
        <v>0.24147888</v>
      </c>
    </row>
    <row r="6304">
      <c r="A6304" s="19">
        <v>1.0</v>
      </c>
      <c r="B6304" s="25">
        <v>0.24145475</v>
      </c>
    </row>
    <row r="6305">
      <c r="A6305" s="19">
        <v>1.0</v>
      </c>
      <c r="B6305" s="25">
        <v>0.24144892</v>
      </c>
    </row>
    <row r="6306">
      <c r="A6306" s="19">
        <v>1.0</v>
      </c>
      <c r="B6306" s="25">
        <v>0.2414302</v>
      </c>
    </row>
    <row r="6307">
      <c r="A6307" s="19">
        <v>1.0</v>
      </c>
      <c r="B6307" s="25">
        <v>0.24141641</v>
      </c>
    </row>
    <row r="6308">
      <c r="A6308" s="19">
        <v>1.0</v>
      </c>
      <c r="B6308" s="25">
        <v>0.24140954</v>
      </c>
    </row>
    <row r="6309">
      <c r="A6309" s="19">
        <v>1.0</v>
      </c>
      <c r="B6309" s="25">
        <v>0.24140395</v>
      </c>
    </row>
    <row r="6310">
      <c r="A6310" s="19">
        <v>1.0</v>
      </c>
      <c r="B6310" s="25">
        <v>0.24138725</v>
      </c>
    </row>
    <row r="6311">
      <c r="A6311" s="19">
        <v>1.0</v>
      </c>
      <c r="B6311" s="25">
        <v>0.24136896</v>
      </c>
    </row>
    <row r="6312">
      <c r="A6312" s="19">
        <v>1.0</v>
      </c>
      <c r="B6312" s="25">
        <v>0.24134295</v>
      </c>
    </row>
    <row r="6313">
      <c r="A6313" s="19">
        <v>1.0</v>
      </c>
      <c r="B6313" s="25">
        <v>0.24132518</v>
      </c>
    </row>
    <row r="6314">
      <c r="A6314" s="19">
        <v>1.0</v>
      </c>
      <c r="B6314" s="25">
        <v>0.24131832</v>
      </c>
    </row>
    <row r="6315">
      <c r="A6315" s="19">
        <v>1.0</v>
      </c>
      <c r="B6315" s="25">
        <v>0.2413068</v>
      </c>
    </row>
    <row r="6316">
      <c r="A6316" s="19">
        <v>1.0</v>
      </c>
      <c r="B6316" s="25">
        <v>0.24127924</v>
      </c>
    </row>
    <row r="6317">
      <c r="A6317" s="19">
        <v>1.0</v>
      </c>
      <c r="B6317" s="25">
        <v>0.24127437</v>
      </c>
    </row>
    <row r="6318">
      <c r="A6318" s="19">
        <v>1.0</v>
      </c>
      <c r="B6318" s="25">
        <v>0.24126914</v>
      </c>
    </row>
    <row r="6319">
      <c r="A6319" s="19">
        <v>1.0</v>
      </c>
      <c r="B6319" s="25">
        <v>0.24126443</v>
      </c>
    </row>
    <row r="6320">
      <c r="A6320" s="19">
        <v>1.0</v>
      </c>
      <c r="B6320" s="25">
        <v>0.24125904</v>
      </c>
    </row>
    <row r="6321">
      <c r="A6321" s="19">
        <v>1.0</v>
      </c>
      <c r="B6321" s="25">
        <v>0.24121657</v>
      </c>
    </row>
    <row r="6322">
      <c r="A6322" s="19">
        <v>1.0</v>
      </c>
      <c r="B6322" s="25">
        <v>0.24121228</v>
      </c>
    </row>
    <row r="6323">
      <c r="A6323" s="19">
        <v>1.0</v>
      </c>
      <c r="B6323" s="25">
        <v>0.2412032</v>
      </c>
    </row>
    <row r="6324">
      <c r="A6324" s="19">
        <v>1.0</v>
      </c>
      <c r="B6324" s="25">
        <v>0.24119978</v>
      </c>
    </row>
    <row r="6325">
      <c r="A6325" s="19">
        <v>1.0</v>
      </c>
      <c r="B6325" s="25">
        <v>0.24118607</v>
      </c>
    </row>
    <row r="6326">
      <c r="A6326" s="19">
        <v>1.0</v>
      </c>
      <c r="B6326" s="25">
        <v>0.24117027</v>
      </c>
    </row>
    <row r="6327">
      <c r="A6327" s="19">
        <v>1.0</v>
      </c>
      <c r="B6327" s="25">
        <v>0.24116793</v>
      </c>
    </row>
    <row r="6328">
      <c r="A6328" s="19">
        <v>1.0</v>
      </c>
      <c r="B6328" s="25">
        <v>0.2411475</v>
      </c>
    </row>
    <row r="6329">
      <c r="A6329" s="19">
        <v>1.0</v>
      </c>
      <c r="B6329" s="25">
        <v>0.24113978</v>
      </c>
    </row>
    <row r="6330">
      <c r="A6330" s="19">
        <v>1.0</v>
      </c>
      <c r="B6330" s="25">
        <v>0.24113254</v>
      </c>
    </row>
    <row r="6331">
      <c r="A6331" s="19">
        <v>1.0</v>
      </c>
      <c r="B6331" s="25">
        <v>0.2411234</v>
      </c>
    </row>
    <row r="6332">
      <c r="A6332" s="19">
        <v>1.0</v>
      </c>
      <c r="B6332" s="25">
        <v>0.24112281</v>
      </c>
    </row>
    <row r="6333">
      <c r="A6333" s="19">
        <v>1.0</v>
      </c>
      <c r="B6333" s="25">
        <v>0.24111338</v>
      </c>
    </row>
    <row r="6334">
      <c r="A6334" s="19">
        <v>1.0</v>
      </c>
      <c r="B6334" s="25">
        <v>0.24110486</v>
      </c>
    </row>
    <row r="6335">
      <c r="A6335" s="19">
        <v>1.0</v>
      </c>
      <c r="B6335" s="25">
        <v>0.24109592</v>
      </c>
    </row>
    <row r="6336">
      <c r="A6336" s="19">
        <v>1.0</v>
      </c>
      <c r="B6336" s="25">
        <v>0.24107644</v>
      </c>
    </row>
    <row r="6337">
      <c r="A6337" s="19">
        <v>1.0</v>
      </c>
      <c r="B6337" s="25">
        <v>0.2410625</v>
      </c>
    </row>
    <row r="6338">
      <c r="A6338" s="19">
        <v>1.0</v>
      </c>
      <c r="B6338" s="25">
        <v>0.24105142</v>
      </c>
    </row>
    <row r="6339">
      <c r="A6339" s="19">
        <v>1.0</v>
      </c>
      <c r="B6339" s="25">
        <v>0.24104884</v>
      </c>
    </row>
    <row r="6340">
      <c r="A6340" s="19">
        <v>1.0</v>
      </c>
      <c r="B6340" s="25">
        <v>0.24103203</v>
      </c>
    </row>
    <row r="6341">
      <c r="A6341" s="19">
        <v>1.0</v>
      </c>
      <c r="B6341" s="25">
        <v>0.24103151</v>
      </c>
    </row>
    <row r="6342">
      <c r="A6342" s="19">
        <v>1.0</v>
      </c>
      <c r="B6342" s="25">
        <v>0.24102774</v>
      </c>
    </row>
    <row r="6343">
      <c r="A6343" s="19">
        <v>1.0</v>
      </c>
      <c r="B6343" s="25">
        <v>0.241008</v>
      </c>
    </row>
    <row r="6344">
      <c r="A6344" s="19">
        <v>1.0</v>
      </c>
      <c r="B6344" s="25">
        <v>0.24100497</v>
      </c>
    </row>
    <row r="6345">
      <c r="A6345" s="19">
        <v>1.0</v>
      </c>
      <c r="B6345" s="25">
        <v>0.24099363</v>
      </c>
    </row>
    <row r="6346">
      <c r="A6346" s="19">
        <v>1.0</v>
      </c>
      <c r="B6346" s="25">
        <v>0.24092028</v>
      </c>
    </row>
    <row r="6347">
      <c r="A6347" s="19">
        <v>1.0</v>
      </c>
      <c r="B6347" s="25">
        <v>0.2409125</v>
      </c>
    </row>
    <row r="6348">
      <c r="A6348" s="19">
        <v>1.0</v>
      </c>
      <c r="B6348" s="25">
        <v>0.24091086</v>
      </c>
    </row>
    <row r="6349">
      <c r="A6349" s="19">
        <v>1.0</v>
      </c>
      <c r="B6349" s="25">
        <v>0.24091004</v>
      </c>
    </row>
    <row r="6350">
      <c r="A6350" s="19">
        <v>1.0</v>
      </c>
      <c r="B6350" s="25">
        <v>0.24090995</v>
      </c>
    </row>
    <row r="6351">
      <c r="A6351" s="19">
        <v>1.0</v>
      </c>
      <c r="B6351" s="25">
        <v>0.24090901</v>
      </c>
    </row>
    <row r="6352">
      <c r="A6352" s="19">
        <v>1.0</v>
      </c>
      <c r="B6352" s="25">
        <v>0.24090585</v>
      </c>
    </row>
    <row r="6353">
      <c r="A6353" s="19">
        <v>1.0</v>
      </c>
      <c r="B6353" s="25">
        <v>0.24090299</v>
      </c>
    </row>
    <row r="6354">
      <c r="A6354" s="19">
        <v>1.0</v>
      </c>
      <c r="B6354" s="25">
        <v>0.24090068</v>
      </c>
    </row>
    <row r="6355">
      <c r="A6355" s="19">
        <v>1.0</v>
      </c>
      <c r="B6355" s="25">
        <v>0.24089128</v>
      </c>
    </row>
    <row r="6356">
      <c r="A6356" s="19">
        <v>1.0</v>
      </c>
      <c r="B6356" s="25">
        <v>0.24086237</v>
      </c>
    </row>
    <row r="6357">
      <c r="A6357" s="19">
        <v>1.0</v>
      </c>
      <c r="B6357" s="25">
        <v>0.24084052</v>
      </c>
    </row>
    <row r="6358">
      <c r="A6358" s="19">
        <v>1.0</v>
      </c>
      <c r="B6358" s="25">
        <v>0.24082112</v>
      </c>
    </row>
    <row r="6359">
      <c r="A6359" s="19">
        <v>1.0</v>
      </c>
      <c r="B6359" s="25">
        <v>0.24079959</v>
      </c>
    </row>
    <row r="6360">
      <c r="A6360" s="19">
        <v>1.0</v>
      </c>
      <c r="B6360" s="25">
        <v>0.24079932</v>
      </c>
    </row>
    <row r="6361">
      <c r="A6361" s="19">
        <v>1.0</v>
      </c>
      <c r="B6361" s="25">
        <v>0.24078687</v>
      </c>
    </row>
    <row r="6362">
      <c r="A6362" s="19">
        <v>1.0</v>
      </c>
      <c r="B6362" s="25">
        <v>0.24078557</v>
      </c>
    </row>
    <row r="6363">
      <c r="A6363" s="19">
        <v>1.0</v>
      </c>
      <c r="B6363" s="25">
        <v>0.24077623</v>
      </c>
    </row>
    <row r="6364">
      <c r="A6364" s="19">
        <v>1.0</v>
      </c>
      <c r="B6364" s="25">
        <v>0.24077272</v>
      </c>
    </row>
    <row r="6365">
      <c r="A6365" s="19">
        <v>1.0</v>
      </c>
      <c r="B6365" s="25">
        <v>0.24077229</v>
      </c>
    </row>
    <row r="6366">
      <c r="A6366" s="19">
        <v>1.0</v>
      </c>
      <c r="B6366" s="25">
        <v>0.24075726</v>
      </c>
    </row>
    <row r="6367">
      <c r="A6367" s="19">
        <v>1.0</v>
      </c>
      <c r="B6367" s="25">
        <v>0.24075209</v>
      </c>
    </row>
    <row r="6368">
      <c r="A6368" s="19">
        <v>1.0</v>
      </c>
      <c r="B6368" s="25">
        <v>0.2407379</v>
      </c>
    </row>
    <row r="6369">
      <c r="A6369" s="19">
        <v>1.0</v>
      </c>
      <c r="B6369" s="25">
        <v>0.2407337</v>
      </c>
    </row>
    <row r="6370">
      <c r="A6370" s="19">
        <v>1.0</v>
      </c>
      <c r="B6370" s="25">
        <v>0.24072734</v>
      </c>
    </row>
    <row r="6371">
      <c r="A6371" s="19">
        <v>1.0</v>
      </c>
      <c r="B6371" s="25">
        <v>0.2406621</v>
      </c>
    </row>
    <row r="6372">
      <c r="A6372" s="19">
        <v>1.0</v>
      </c>
      <c r="B6372" s="25">
        <v>0.24063896</v>
      </c>
    </row>
    <row r="6373">
      <c r="A6373" s="19">
        <v>1.0</v>
      </c>
      <c r="B6373" s="25">
        <v>0.24063502</v>
      </c>
    </row>
    <row r="6374">
      <c r="A6374" s="19">
        <v>1.0</v>
      </c>
      <c r="B6374" s="25">
        <v>0.2406145</v>
      </c>
    </row>
    <row r="6375">
      <c r="A6375" s="19">
        <v>1.0</v>
      </c>
      <c r="B6375" s="25">
        <v>0.24061218</v>
      </c>
    </row>
    <row r="6376">
      <c r="A6376" s="19">
        <v>1.0</v>
      </c>
      <c r="B6376" s="25">
        <v>0.24060905</v>
      </c>
    </row>
    <row r="6377">
      <c r="A6377" s="19">
        <v>1.0</v>
      </c>
      <c r="B6377" s="25">
        <v>0.24060215</v>
      </c>
    </row>
    <row r="6378">
      <c r="A6378" s="19">
        <v>1.0</v>
      </c>
      <c r="B6378" s="25">
        <v>0.24060154</v>
      </c>
    </row>
    <row r="6379">
      <c r="A6379" s="19">
        <v>1.0</v>
      </c>
      <c r="B6379" s="25">
        <v>0.24060012</v>
      </c>
    </row>
    <row r="6380">
      <c r="A6380" s="19">
        <v>1.0</v>
      </c>
      <c r="B6380" s="25">
        <v>0.24059935</v>
      </c>
    </row>
    <row r="6381">
      <c r="A6381" s="19">
        <v>1.0</v>
      </c>
      <c r="B6381" s="25">
        <v>0.24054593</v>
      </c>
    </row>
    <row r="6382">
      <c r="A6382" s="19">
        <v>1.0</v>
      </c>
      <c r="B6382" s="25">
        <v>0.24052235</v>
      </c>
    </row>
    <row r="6383">
      <c r="A6383" s="19">
        <v>1.0</v>
      </c>
      <c r="B6383" s="25">
        <v>0.2405094</v>
      </c>
    </row>
    <row r="6384">
      <c r="A6384" s="19">
        <v>1.0</v>
      </c>
      <c r="B6384" s="25">
        <v>0.24050929</v>
      </c>
    </row>
    <row r="6385">
      <c r="A6385" s="19">
        <v>1.0</v>
      </c>
      <c r="B6385" s="25">
        <v>0.24049819</v>
      </c>
    </row>
    <row r="6386">
      <c r="A6386" s="19">
        <v>1.0</v>
      </c>
      <c r="B6386" s="25">
        <v>0.24048203</v>
      </c>
    </row>
    <row r="6387">
      <c r="A6387" s="19">
        <v>1.0</v>
      </c>
      <c r="B6387" s="25">
        <v>0.24046013</v>
      </c>
    </row>
    <row r="6388">
      <c r="A6388" s="19">
        <v>1.0</v>
      </c>
      <c r="B6388" s="25">
        <v>0.24044755</v>
      </c>
    </row>
    <row r="6389">
      <c r="A6389" s="19">
        <v>1.0</v>
      </c>
      <c r="B6389" s="25">
        <v>0.24043812</v>
      </c>
    </row>
    <row r="6390">
      <c r="A6390" s="19">
        <v>1.0</v>
      </c>
      <c r="B6390" s="25">
        <v>0.24043344</v>
      </c>
    </row>
    <row r="6391">
      <c r="A6391" s="19">
        <v>1.0</v>
      </c>
      <c r="B6391" s="25">
        <v>0.24043071</v>
      </c>
    </row>
    <row r="6392">
      <c r="A6392" s="19">
        <v>1.0</v>
      </c>
      <c r="B6392" s="25">
        <v>0.24042524</v>
      </c>
    </row>
    <row r="6393">
      <c r="A6393" s="19">
        <v>1.0</v>
      </c>
      <c r="B6393" s="25">
        <v>0.24042398</v>
      </c>
    </row>
    <row r="6394">
      <c r="A6394" s="19">
        <v>1.0</v>
      </c>
      <c r="B6394" s="25">
        <v>0.2404186</v>
      </c>
    </row>
    <row r="6395">
      <c r="A6395" s="19">
        <v>1.0</v>
      </c>
      <c r="B6395" s="25">
        <v>0.24039754</v>
      </c>
    </row>
    <row r="6396">
      <c r="A6396" s="19">
        <v>1.0</v>
      </c>
      <c r="B6396" s="25">
        <v>0.24031389</v>
      </c>
    </row>
    <row r="6397">
      <c r="A6397" s="19">
        <v>1.0</v>
      </c>
      <c r="B6397" s="25">
        <v>0.24031162</v>
      </c>
    </row>
    <row r="6398">
      <c r="A6398" s="19">
        <v>1.0</v>
      </c>
      <c r="B6398" s="25">
        <v>0.2403077</v>
      </c>
    </row>
    <row r="6399">
      <c r="A6399" s="19">
        <v>1.0</v>
      </c>
      <c r="B6399" s="25">
        <v>0.24029963</v>
      </c>
    </row>
    <row r="6400">
      <c r="A6400" s="19">
        <v>1.0</v>
      </c>
      <c r="B6400" s="25">
        <v>0.24026343</v>
      </c>
    </row>
    <row r="6401">
      <c r="A6401" s="19">
        <v>1.0</v>
      </c>
      <c r="B6401" s="25">
        <v>0.2402524</v>
      </c>
    </row>
    <row r="6402">
      <c r="A6402" s="19">
        <v>1.0</v>
      </c>
      <c r="B6402" s="25">
        <v>0.240239</v>
      </c>
    </row>
    <row r="6403">
      <c r="A6403" s="19">
        <v>1.0</v>
      </c>
      <c r="B6403" s="25">
        <v>0.24022923</v>
      </c>
    </row>
    <row r="6404">
      <c r="A6404" s="19">
        <v>1.0</v>
      </c>
      <c r="B6404" s="25">
        <v>0.2402245</v>
      </c>
    </row>
    <row r="6405">
      <c r="A6405" s="19">
        <v>1.0</v>
      </c>
      <c r="B6405" s="25">
        <v>0.2402211</v>
      </c>
    </row>
    <row r="6406">
      <c r="A6406" s="19">
        <v>1.0</v>
      </c>
      <c r="B6406" s="25">
        <v>0.24020748</v>
      </c>
    </row>
    <row r="6407">
      <c r="A6407" s="19">
        <v>1.0</v>
      </c>
      <c r="B6407" s="25">
        <v>0.24020275</v>
      </c>
    </row>
    <row r="6408">
      <c r="A6408" s="19">
        <v>1.0</v>
      </c>
      <c r="B6408" s="25">
        <v>0.2401879</v>
      </c>
    </row>
    <row r="6409">
      <c r="A6409" s="19">
        <v>1.0</v>
      </c>
      <c r="B6409" s="25">
        <v>0.24017534</v>
      </c>
    </row>
    <row r="6410">
      <c r="A6410" s="19">
        <v>1.0</v>
      </c>
      <c r="B6410" s="25">
        <v>0.24016</v>
      </c>
    </row>
    <row r="6411">
      <c r="A6411" s="19">
        <v>1.0</v>
      </c>
      <c r="B6411" s="25">
        <v>0.24013071</v>
      </c>
    </row>
    <row r="6412">
      <c r="A6412" s="19">
        <v>1.0</v>
      </c>
      <c r="B6412" s="25">
        <v>0.24012807</v>
      </c>
    </row>
    <row r="6413">
      <c r="A6413" s="19">
        <v>1.0</v>
      </c>
      <c r="B6413" s="25">
        <v>0.24012543</v>
      </c>
    </row>
    <row r="6414">
      <c r="A6414" s="19">
        <v>1.0</v>
      </c>
      <c r="B6414" s="25">
        <v>0.24012116</v>
      </c>
    </row>
    <row r="6415">
      <c r="A6415" s="19">
        <v>1.0</v>
      </c>
      <c r="B6415" s="25">
        <v>0.24011943</v>
      </c>
    </row>
    <row r="6416">
      <c r="A6416" s="19">
        <v>1.0</v>
      </c>
      <c r="B6416" s="25">
        <v>0.24009235</v>
      </c>
    </row>
    <row r="6417">
      <c r="A6417" s="19">
        <v>1.0</v>
      </c>
      <c r="B6417" s="25">
        <v>0.24008282</v>
      </c>
    </row>
    <row r="6418">
      <c r="A6418" s="19">
        <v>1.0</v>
      </c>
      <c r="B6418" s="25">
        <v>0.24008135</v>
      </c>
    </row>
    <row r="6419">
      <c r="A6419" s="19">
        <v>1.0</v>
      </c>
      <c r="B6419" s="25">
        <v>0.2400753</v>
      </c>
    </row>
    <row r="6420">
      <c r="A6420" s="19">
        <v>1.0</v>
      </c>
      <c r="B6420" s="25">
        <v>0.2400548</v>
      </c>
    </row>
    <row r="6421">
      <c r="A6421" s="19">
        <v>1.0</v>
      </c>
      <c r="B6421" s="25">
        <v>0.24003972</v>
      </c>
    </row>
    <row r="6422">
      <c r="A6422" s="19">
        <v>1.0</v>
      </c>
      <c r="B6422" s="25">
        <v>0.24003793</v>
      </c>
    </row>
    <row r="6423">
      <c r="A6423" s="19">
        <v>1.0</v>
      </c>
      <c r="B6423" s="25">
        <v>0.24003458</v>
      </c>
    </row>
    <row r="6424">
      <c r="A6424" s="19">
        <v>1.0</v>
      </c>
      <c r="B6424" s="25">
        <v>0.24002956</v>
      </c>
    </row>
    <row r="6425">
      <c r="A6425" s="19">
        <v>1.0</v>
      </c>
      <c r="B6425" s="25">
        <v>0.24002433</v>
      </c>
    </row>
    <row r="6426">
      <c r="A6426" s="19">
        <v>1.0</v>
      </c>
      <c r="B6426" s="25">
        <v>0.24000074</v>
      </c>
    </row>
    <row r="6427">
      <c r="A6427" s="19">
        <v>1.0</v>
      </c>
      <c r="B6427" s="25">
        <v>0.23999667</v>
      </c>
    </row>
    <row r="6428">
      <c r="A6428" s="19">
        <v>1.0</v>
      </c>
      <c r="B6428" s="25">
        <v>0.23999096</v>
      </c>
    </row>
    <row r="6429">
      <c r="A6429" s="19">
        <v>1.0</v>
      </c>
      <c r="B6429" s="25">
        <v>0.23998964</v>
      </c>
    </row>
    <row r="6430">
      <c r="A6430" s="19">
        <v>1.0</v>
      </c>
      <c r="B6430" s="25">
        <v>0.23997845</v>
      </c>
    </row>
    <row r="6431">
      <c r="A6431" s="19">
        <v>1.0</v>
      </c>
      <c r="B6431" s="25">
        <v>0.2399372</v>
      </c>
    </row>
    <row r="6432">
      <c r="A6432" s="19">
        <v>1.0</v>
      </c>
      <c r="B6432" s="25">
        <v>0.23993242</v>
      </c>
    </row>
    <row r="6433">
      <c r="A6433" s="19">
        <v>1.0</v>
      </c>
      <c r="B6433" s="25">
        <v>0.23991771</v>
      </c>
    </row>
    <row r="6434">
      <c r="A6434" s="19">
        <v>1.0</v>
      </c>
      <c r="B6434" s="25">
        <v>0.23989858</v>
      </c>
    </row>
    <row r="6435">
      <c r="A6435" s="19">
        <v>1.0</v>
      </c>
      <c r="B6435" s="25">
        <v>0.23989587</v>
      </c>
    </row>
    <row r="6436">
      <c r="A6436" s="19">
        <v>1.0</v>
      </c>
      <c r="B6436" s="25">
        <v>0.23989572</v>
      </c>
    </row>
    <row r="6437">
      <c r="A6437" s="19">
        <v>1.0</v>
      </c>
      <c r="B6437" s="25">
        <v>0.23987728</v>
      </c>
    </row>
    <row r="6438">
      <c r="A6438" s="19">
        <v>1.0</v>
      </c>
      <c r="B6438" s="25">
        <v>0.23984408</v>
      </c>
    </row>
    <row r="6439">
      <c r="A6439" s="19">
        <v>1.0</v>
      </c>
      <c r="B6439" s="25">
        <v>0.23983885</v>
      </c>
    </row>
    <row r="6440">
      <c r="A6440" s="19">
        <v>1.0</v>
      </c>
      <c r="B6440" s="25">
        <v>0.23983268</v>
      </c>
    </row>
    <row r="6441">
      <c r="A6441" s="19">
        <v>1.0</v>
      </c>
      <c r="B6441" s="25">
        <v>0.23982528</v>
      </c>
    </row>
    <row r="6442">
      <c r="A6442" s="19">
        <v>1.0</v>
      </c>
      <c r="B6442" s="25">
        <v>0.23978941</v>
      </c>
    </row>
    <row r="6443">
      <c r="A6443" s="19">
        <v>1.0</v>
      </c>
      <c r="B6443" s="25">
        <v>0.23975924</v>
      </c>
    </row>
    <row r="6444">
      <c r="A6444" s="19">
        <v>1.0</v>
      </c>
      <c r="B6444" s="25">
        <v>0.23975876</v>
      </c>
    </row>
    <row r="6445">
      <c r="A6445" s="19">
        <v>1.0</v>
      </c>
      <c r="B6445" s="25">
        <v>0.23975712</v>
      </c>
    </row>
    <row r="6446">
      <c r="A6446" s="19">
        <v>1.0</v>
      </c>
      <c r="B6446" s="25">
        <v>0.23974618</v>
      </c>
    </row>
    <row r="6447">
      <c r="A6447" s="19">
        <v>1.0</v>
      </c>
      <c r="B6447" s="25">
        <v>0.23974574</v>
      </c>
    </row>
    <row r="6448">
      <c r="A6448" s="19">
        <v>1.0</v>
      </c>
      <c r="B6448" s="25">
        <v>0.23973662</v>
      </c>
    </row>
    <row r="6449">
      <c r="A6449" s="19">
        <v>1.0</v>
      </c>
      <c r="B6449" s="25">
        <v>0.23973389</v>
      </c>
    </row>
    <row r="6450">
      <c r="A6450" s="19">
        <v>1.0</v>
      </c>
      <c r="B6450" s="25">
        <v>0.23971248</v>
      </c>
    </row>
    <row r="6451">
      <c r="A6451" s="19">
        <v>1.0</v>
      </c>
      <c r="B6451" s="25">
        <v>0.23968843</v>
      </c>
    </row>
    <row r="6452">
      <c r="A6452" s="19">
        <v>1.0</v>
      </c>
      <c r="B6452" s="25">
        <v>0.23968787</v>
      </c>
    </row>
    <row r="6453">
      <c r="A6453" s="19">
        <v>1.0</v>
      </c>
      <c r="B6453" s="25">
        <v>0.23967205</v>
      </c>
    </row>
    <row r="6454">
      <c r="A6454" s="19">
        <v>1.0</v>
      </c>
      <c r="B6454" s="25">
        <v>0.23966765</v>
      </c>
    </row>
    <row r="6455">
      <c r="A6455" s="19">
        <v>1.0</v>
      </c>
      <c r="B6455" s="25">
        <v>0.23966007</v>
      </c>
    </row>
    <row r="6456">
      <c r="A6456" s="19">
        <v>1.0</v>
      </c>
      <c r="B6456" s="25">
        <v>0.23965833</v>
      </c>
    </row>
    <row r="6457">
      <c r="A6457" s="19">
        <v>1.0</v>
      </c>
      <c r="B6457" s="25">
        <v>0.23964371</v>
      </c>
    </row>
    <row r="6458">
      <c r="A6458" s="19">
        <v>1.0</v>
      </c>
      <c r="B6458" s="25">
        <v>0.23961164</v>
      </c>
    </row>
    <row r="6459">
      <c r="A6459" s="19">
        <v>1.0</v>
      </c>
      <c r="B6459" s="25">
        <v>0.23959737</v>
      </c>
    </row>
    <row r="6460">
      <c r="A6460" s="19">
        <v>1.0</v>
      </c>
      <c r="B6460" s="25">
        <v>0.23959382</v>
      </c>
    </row>
    <row r="6461">
      <c r="A6461" s="19">
        <v>1.0</v>
      </c>
      <c r="B6461" s="25">
        <v>0.23957933</v>
      </c>
    </row>
    <row r="6462">
      <c r="A6462" s="19">
        <v>1.0</v>
      </c>
      <c r="B6462" s="25">
        <v>0.23955123</v>
      </c>
    </row>
    <row r="6463">
      <c r="A6463" s="19">
        <v>1.0</v>
      </c>
      <c r="B6463" s="25">
        <v>0.23946728</v>
      </c>
    </row>
    <row r="6464">
      <c r="A6464" s="19">
        <v>1.0</v>
      </c>
      <c r="B6464" s="25">
        <v>0.2391872</v>
      </c>
    </row>
    <row r="6465">
      <c r="A6465" s="19">
        <v>1.0</v>
      </c>
      <c r="B6465" s="25">
        <v>0.23910038</v>
      </c>
    </row>
    <row r="6466">
      <c r="A6466" s="19">
        <v>1.0</v>
      </c>
      <c r="B6466" s="25">
        <v>0.23894806</v>
      </c>
    </row>
    <row r="6467">
      <c r="A6467" s="19">
        <v>1.0</v>
      </c>
      <c r="B6467" s="25">
        <v>0.2388689</v>
      </c>
    </row>
    <row r="6468">
      <c r="A6468" s="19">
        <v>1.0</v>
      </c>
      <c r="B6468" s="25">
        <v>0.23865576</v>
      </c>
    </row>
    <row r="6469">
      <c r="A6469" s="19">
        <v>1.0</v>
      </c>
      <c r="B6469" s="25">
        <v>0.23856452</v>
      </c>
    </row>
    <row r="6470">
      <c r="A6470" s="19">
        <v>1.0</v>
      </c>
      <c r="B6470" s="25">
        <v>0.23842117</v>
      </c>
    </row>
    <row r="6471">
      <c r="A6471" s="19">
        <v>1.0</v>
      </c>
      <c r="B6471" s="25">
        <v>0.2384148</v>
      </c>
    </row>
    <row r="6472">
      <c r="A6472" s="19">
        <v>1.0</v>
      </c>
      <c r="B6472" s="25">
        <v>0.23839153</v>
      </c>
    </row>
    <row r="6473">
      <c r="A6473" s="19">
        <v>1.0</v>
      </c>
      <c r="B6473" s="25">
        <v>0.23815551</v>
      </c>
    </row>
    <row r="6474">
      <c r="A6474" s="19">
        <v>1.0</v>
      </c>
      <c r="B6474" s="25">
        <v>0.23812056</v>
      </c>
    </row>
    <row r="6475">
      <c r="A6475" s="19">
        <v>1.0</v>
      </c>
      <c r="B6475" s="25">
        <v>0.2379191</v>
      </c>
    </row>
    <row r="6476">
      <c r="A6476" s="19">
        <v>1.0</v>
      </c>
      <c r="B6476" s="25">
        <v>0.23776965</v>
      </c>
    </row>
    <row r="6477">
      <c r="A6477" s="19">
        <v>1.0</v>
      </c>
      <c r="B6477" s="25">
        <v>0.23745252</v>
      </c>
    </row>
    <row r="6478">
      <c r="A6478" s="19">
        <v>1.0</v>
      </c>
      <c r="B6478" s="25">
        <v>0.23745123</v>
      </c>
    </row>
    <row r="6479">
      <c r="A6479" s="19">
        <v>1.0</v>
      </c>
      <c r="B6479" s="25">
        <v>0.23688002</v>
      </c>
    </row>
    <row r="6480">
      <c r="A6480" s="19">
        <v>1.0</v>
      </c>
      <c r="B6480" s="25">
        <v>0.2364406</v>
      </c>
    </row>
    <row r="6481">
      <c r="A6481" s="19">
        <v>1.0</v>
      </c>
      <c r="B6481" s="25">
        <v>0.2364354</v>
      </c>
    </row>
    <row r="6482">
      <c r="A6482" s="19">
        <v>1.0</v>
      </c>
      <c r="B6482" s="25">
        <v>0.23605694</v>
      </c>
    </row>
    <row r="6483">
      <c r="A6483" s="19">
        <v>1.0</v>
      </c>
      <c r="B6483" s="25">
        <v>0.23573059</v>
      </c>
    </row>
    <row r="6484">
      <c r="A6484" s="19">
        <v>1.0</v>
      </c>
      <c r="B6484" s="25">
        <v>0.2356287</v>
      </c>
    </row>
    <row r="6485">
      <c r="A6485" s="19">
        <v>1.0</v>
      </c>
      <c r="B6485" s="25">
        <v>0.23540723</v>
      </c>
    </row>
    <row r="6486">
      <c r="A6486" s="19">
        <v>1.0</v>
      </c>
      <c r="B6486" s="25">
        <v>0.23533782</v>
      </c>
    </row>
    <row r="6487">
      <c r="A6487" s="19">
        <v>1.0</v>
      </c>
      <c r="B6487" s="25">
        <v>0.23504761</v>
      </c>
    </row>
    <row r="6488">
      <c r="A6488" s="19">
        <v>1.0</v>
      </c>
      <c r="B6488" s="25">
        <v>0.23483914</v>
      </c>
    </row>
    <row r="6489">
      <c r="A6489" s="19">
        <v>1.0</v>
      </c>
      <c r="B6489" s="25">
        <v>0.23481888</v>
      </c>
    </row>
    <row r="6490">
      <c r="A6490" s="19">
        <v>1.0</v>
      </c>
      <c r="B6490" s="25">
        <v>0.23477456</v>
      </c>
    </row>
    <row r="6491">
      <c r="A6491" s="19">
        <v>1.0</v>
      </c>
      <c r="B6491" s="25">
        <v>0.23459935</v>
      </c>
    </row>
    <row r="6492">
      <c r="A6492" s="19">
        <v>1.0</v>
      </c>
      <c r="B6492" s="25">
        <v>0.23433955</v>
      </c>
    </row>
    <row r="6493">
      <c r="A6493" s="19">
        <v>1.0</v>
      </c>
      <c r="B6493" s="25">
        <v>0.23418918</v>
      </c>
    </row>
    <row r="6494">
      <c r="A6494" s="19">
        <v>1.0</v>
      </c>
      <c r="B6494" s="25">
        <v>0.23413135</v>
      </c>
    </row>
    <row r="6495">
      <c r="A6495" s="19">
        <v>1.0</v>
      </c>
      <c r="B6495" s="25">
        <v>0.23404895</v>
      </c>
    </row>
    <row r="6496">
      <c r="A6496" s="19">
        <v>1.0</v>
      </c>
      <c r="B6496" s="25">
        <v>0.23388246</v>
      </c>
    </row>
    <row r="6497">
      <c r="A6497" s="19">
        <v>1.0</v>
      </c>
      <c r="B6497" s="25">
        <v>0.23371051</v>
      </c>
    </row>
    <row r="6498">
      <c r="A6498" s="19">
        <v>1.0</v>
      </c>
      <c r="B6498" s="25">
        <v>0.2335452</v>
      </c>
    </row>
    <row r="6499">
      <c r="A6499" s="19">
        <v>1.0</v>
      </c>
      <c r="B6499" s="25">
        <v>0.2334767</v>
      </c>
    </row>
    <row r="6500">
      <c r="A6500" s="19">
        <v>1.0</v>
      </c>
      <c r="B6500" s="25">
        <v>0.23343459</v>
      </c>
    </row>
    <row r="6501">
      <c r="A6501" s="19">
        <v>1.0</v>
      </c>
      <c r="B6501" s="25">
        <v>0.23303157</v>
      </c>
    </row>
    <row r="6502">
      <c r="A6502" s="19">
        <v>1.0</v>
      </c>
      <c r="B6502" s="25">
        <v>0.23297542</v>
      </c>
    </row>
    <row r="6503">
      <c r="A6503" s="19">
        <v>1.0</v>
      </c>
      <c r="B6503" s="25">
        <v>0.23280828</v>
      </c>
    </row>
    <row r="6504">
      <c r="A6504" s="19">
        <v>1.0</v>
      </c>
      <c r="B6504" s="25">
        <v>0.23280478</v>
      </c>
    </row>
    <row r="6505">
      <c r="A6505" s="19">
        <v>1.0</v>
      </c>
      <c r="B6505" s="25">
        <v>0.23260619</v>
      </c>
    </row>
    <row r="6506">
      <c r="A6506" s="19">
        <v>1.0</v>
      </c>
      <c r="B6506" s="25">
        <v>0.23249882</v>
      </c>
    </row>
    <row r="6507">
      <c r="A6507" s="19">
        <v>1.0</v>
      </c>
      <c r="B6507" s="25">
        <v>0.2322554</v>
      </c>
    </row>
    <row r="6508">
      <c r="A6508" s="19">
        <v>1.0</v>
      </c>
      <c r="B6508" s="25">
        <v>0.2320624</v>
      </c>
    </row>
    <row r="6509">
      <c r="A6509" s="19">
        <v>1.0</v>
      </c>
      <c r="B6509" s="25">
        <v>0.2317393</v>
      </c>
    </row>
    <row r="6510">
      <c r="A6510" s="19">
        <v>1.0</v>
      </c>
      <c r="B6510" s="25">
        <v>0.23155175</v>
      </c>
    </row>
    <row r="6511">
      <c r="A6511" s="19">
        <v>1.0</v>
      </c>
      <c r="B6511" s="25">
        <v>0.23131105</v>
      </c>
    </row>
    <row r="6512">
      <c r="A6512" s="19">
        <v>1.0</v>
      </c>
      <c r="B6512" s="25">
        <v>0.23119071</v>
      </c>
    </row>
    <row r="6513">
      <c r="A6513" s="19">
        <v>1.0</v>
      </c>
      <c r="B6513" s="25">
        <v>0.23102851</v>
      </c>
    </row>
    <row r="6514">
      <c r="A6514" s="19">
        <v>1.0</v>
      </c>
      <c r="B6514" s="25">
        <v>0.23097548</v>
      </c>
    </row>
    <row r="6515">
      <c r="A6515" s="19">
        <v>1.0</v>
      </c>
      <c r="B6515" s="25">
        <v>0.23083615</v>
      </c>
    </row>
    <row r="6516">
      <c r="A6516" s="19">
        <v>1.0</v>
      </c>
      <c r="B6516" s="25">
        <v>0.23032916</v>
      </c>
    </row>
    <row r="6517">
      <c r="A6517" s="19">
        <v>1.0</v>
      </c>
      <c r="B6517" s="25">
        <v>0.2301173</v>
      </c>
    </row>
    <row r="6518">
      <c r="A6518" s="19">
        <v>1.0</v>
      </c>
      <c r="B6518" s="25">
        <v>0.22987258</v>
      </c>
    </row>
    <row r="6519">
      <c r="A6519" s="19">
        <v>1.0</v>
      </c>
      <c r="B6519" s="25">
        <v>0.22974664</v>
      </c>
    </row>
    <row r="6520">
      <c r="A6520" s="19">
        <v>1.0</v>
      </c>
      <c r="B6520" s="25">
        <v>0.22963162</v>
      </c>
    </row>
    <row r="6521">
      <c r="A6521" s="19">
        <v>1.0</v>
      </c>
      <c r="B6521" s="25">
        <v>0.22927421</v>
      </c>
    </row>
    <row r="6522">
      <c r="A6522" s="19">
        <v>1.0</v>
      </c>
      <c r="B6522" s="25">
        <v>0.22924355</v>
      </c>
    </row>
    <row r="6523">
      <c r="A6523" s="19">
        <v>1.0</v>
      </c>
      <c r="B6523" s="25">
        <v>0.22920637</v>
      </c>
    </row>
    <row r="6524">
      <c r="A6524" s="19">
        <v>1.0</v>
      </c>
      <c r="B6524" s="25">
        <v>0.22911072</v>
      </c>
    </row>
    <row r="6525">
      <c r="A6525" s="19">
        <v>1.0</v>
      </c>
      <c r="B6525" s="25">
        <v>0.22883102</v>
      </c>
    </row>
    <row r="6526">
      <c r="A6526" s="19">
        <v>1.0</v>
      </c>
      <c r="B6526" s="25">
        <v>0.2284436</v>
      </c>
    </row>
    <row r="6527">
      <c r="A6527" s="19">
        <v>1.0</v>
      </c>
      <c r="B6527" s="25">
        <v>0.2283742</v>
      </c>
    </row>
    <row r="6528">
      <c r="A6528" s="19">
        <v>1.0</v>
      </c>
      <c r="B6528" s="25">
        <v>0.22833143</v>
      </c>
    </row>
    <row r="6529">
      <c r="A6529" s="19">
        <v>1.0</v>
      </c>
      <c r="B6529" s="25">
        <v>0.22828555</v>
      </c>
    </row>
    <row r="6530">
      <c r="A6530" s="19">
        <v>1.0</v>
      </c>
      <c r="B6530" s="25">
        <v>0.228225</v>
      </c>
    </row>
    <row r="6531">
      <c r="A6531" s="19">
        <v>1.0</v>
      </c>
      <c r="B6531" s="25">
        <v>0.22815286</v>
      </c>
    </row>
    <row r="6532">
      <c r="A6532" s="19">
        <v>1.0</v>
      </c>
      <c r="B6532" s="25">
        <v>0.22808982</v>
      </c>
    </row>
    <row r="6533">
      <c r="A6533" s="19">
        <v>1.0</v>
      </c>
      <c r="B6533" s="25">
        <v>0.22763689</v>
      </c>
    </row>
    <row r="6534">
      <c r="A6534" s="19">
        <v>1.0</v>
      </c>
      <c r="B6534" s="25">
        <v>0.2274617</v>
      </c>
    </row>
    <row r="6535">
      <c r="A6535" s="19">
        <v>1.0</v>
      </c>
      <c r="B6535" s="25">
        <v>0.2273845</v>
      </c>
    </row>
    <row r="6536">
      <c r="A6536" s="19">
        <v>1.0</v>
      </c>
      <c r="B6536" s="25">
        <v>0.22732107</v>
      </c>
    </row>
    <row r="6537">
      <c r="A6537" s="19">
        <v>1.0</v>
      </c>
      <c r="B6537" s="25">
        <v>0.22713418</v>
      </c>
    </row>
    <row r="6538">
      <c r="A6538" s="19">
        <v>1.0</v>
      </c>
      <c r="B6538" s="25">
        <v>0.227097</v>
      </c>
    </row>
    <row r="6539">
      <c r="A6539" s="19">
        <v>1.0</v>
      </c>
      <c r="B6539" s="25">
        <v>0.22707713</v>
      </c>
    </row>
    <row r="6540">
      <c r="A6540" s="19">
        <v>1.0</v>
      </c>
      <c r="B6540" s="25">
        <v>0.22695027</v>
      </c>
    </row>
    <row r="6541">
      <c r="A6541" s="19">
        <v>1.0</v>
      </c>
      <c r="B6541" s="25">
        <v>0.22691154</v>
      </c>
    </row>
    <row r="6542">
      <c r="A6542" s="19">
        <v>1.0</v>
      </c>
      <c r="B6542" s="25">
        <v>0.22690466</v>
      </c>
    </row>
    <row r="6543">
      <c r="A6543" s="19">
        <v>1.0</v>
      </c>
      <c r="B6543" s="25">
        <v>0.2268489</v>
      </c>
    </row>
    <row r="6544">
      <c r="A6544" s="19">
        <v>1.0</v>
      </c>
      <c r="B6544" s="25">
        <v>0.22674571</v>
      </c>
    </row>
    <row r="6545">
      <c r="A6545" s="19">
        <v>1.0</v>
      </c>
      <c r="B6545" s="25">
        <v>0.22662158</v>
      </c>
    </row>
    <row r="6546">
      <c r="A6546" s="19">
        <v>1.0</v>
      </c>
      <c r="B6546" s="25">
        <v>0.22660482</v>
      </c>
    </row>
    <row r="6547">
      <c r="A6547" s="19">
        <v>1.0</v>
      </c>
      <c r="B6547" s="25">
        <v>0.22628576</v>
      </c>
    </row>
    <row r="6548">
      <c r="A6548" s="19">
        <v>1.0</v>
      </c>
      <c r="B6548" s="25">
        <v>0.22596993</v>
      </c>
    </row>
    <row r="6549">
      <c r="A6549" s="19">
        <v>1.0</v>
      </c>
      <c r="B6549" s="25">
        <v>0.22499037</v>
      </c>
    </row>
    <row r="6550">
      <c r="A6550" s="19">
        <v>1.0</v>
      </c>
      <c r="B6550" s="25">
        <v>0.22497699</v>
      </c>
    </row>
    <row r="6551">
      <c r="A6551" s="19">
        <v>1.0</v>
      </c>
      <c r="B6551" s="25">
        <v>0.22495618</v>
      </c>
    </row>
    <row r="6552">
      <c r="A6552" s="19">
        <v>1.0</v>
      </c>
      <c r="B6552" s="25">
        <v>0.22491382</v>
      </c>
    </row>
    <row r="6553">
      <c r="A6553" s="19">
        <v>1.0</v>
      </c>
      <c r="B6553" s="25">
        <v>0.22482648</v>
      </c>
    </row>
    <row r="6554">
      <c r="A6554" s="19">
        <v>1.0</v>
      </c>
      <c r="B6554" s="25">
        <v>0.2242528</v>
      </c>
    </row>
    <row r="6555">
      <c r="A6555" s="19">
        <v>1.0</v>
      </c>
      <c r="B6555" s="25">
        <v>0.22424956</v>
      </c>
    </row>
    <row r="6556">
      <c r="A6556" s="19">
        <v>1.0</v>
      </c>
      <c r="B6556" s="25">
        <v>0.22416365</v>
      </c>
    </row>
    <row r="6557">
      <c r="A6557" s="19">
        <v>1.0</v>
      </c>
      <c r="B6557" s="25">
        <v>0.22348171</v>
      </c>
    </row>
    <row r="6558">
      <c r="A6558" s="19">
        <v>1.0</v>
      </c>
      <c r="B6558" s="25">
        <v>0.22327559</v>
      </c>
    </row>
    <row r="6559">
      <c r="A6559" s="19">
        <v>1.0</v>
      </c>
      <c r="B6559" s="25">
        <v>0.2232514</v>
      </c>
    </row>
    <row r="6560">
      <c r="A6560" s="19">
        <v>1.0</v>
      </c>
      <c r="B6560" s="25">
        <v>0.22322671</v>
      </c>
    </row>
    <row r="6561">
      <c r="A6561" s="19">
        <v>1.0</v>
      </c>
      <c r="B6561" s="25">
        <v>0.22278027</v>
      </c>
    </row>
    <row r="6562">
      <c r="A6562" s="19">
        <v>1.0</v>
      </c>
      <c r="B6562" s="25">
        <v>0.22255595</v>
      </c>
    </row>
    <row r="6563">
      <c r="A6563" s="19">
        <v>1.0</v>
      </c>
      <c r="B6563" s="25">
        <v>0.22235334</v>
      </c>
    </row>
    <row r="6564">
      <c r="A6564" s="19">
        <v>1.0</v>
      </c>
      <c r="B6564" s="25">
        <v>0.22214578</v>
      </c>
    </row>
    <row r="6565">
      <c r="A6565" s="19">
        <v>1.0</v>
      </c>
      <c r="B6565" s="25">
        <v>0.22196993</v>
      </c>
    </row>
    <row r="6566">
      <c r="A6566" s="19">
        <v>1.0</v>
      </c>
      <c r="B6566" s="25">
        <v>0.22176667</v>
      </c>
    </row>
    <row r="6567">
      <c r="A6567" s="19">
        <v>1.0</v>
      </c>
      <c r="B6567" s="25">
        <v>0.22140847</v>
      </c>
    </row>
    <row r="6568">
      <c r="A6568" s="19">
        <v>1.0</v>
      </c>
      <c r="B6568" s="25">
        <v>0.22127318</v>
      </c>
    </row>
    <row r="6569">
      <c r="A6569" s="19">
        <v>1.0</v>
      </c>
      <c r="B6569" s="25">
        <v>0.22110526</v>
      </c>
    </row>
    <row r="6570">
      <c r="A6570" s="19">
        <v>1.0</v>
      </c>
      <c r="B6570" s="25">
        <v>0.22094761</v>
      </c>
    </row>
    <row r="6571">
      <c r="A6571" s="19">
        <v>1.0</v>
      </c>
      <c r="B6571" s="25">
        <v>0.22092278</v>
      </c>
    </row>
    <row r="6572">
      <c r="A6572" s="19">
        <v>1.0</v>
      </c>
      <c r="B6572" s="25">
        <v>0.22062854</v>
      </c>
    </row>
    <row r="6573">
      <c r="A6573" s="19">
        <v>1.0</v>
      </c>
      <c r="B6573" s="25">
        <v>0.22060397</v>
      </c>
    </row>
    <row r="6574">
      <c r="A6574" s="19">
        <v>1.0</v>
      </c>
      <c r="B6574" s="25">
        <v>0.22058201</v>
      </c>
    </row>
    <row r="6575">
      <c r="A6575" s="19">
        <v>1.0</v>
      </c>
      <c r="B6575" s="25">
        <v>0.22058019</v>
      </c>
    </row>
    <row r="6576">
      <c r="A6576" s="19">
        <v>1.0</v>
      </c>
      <c r="B6576" s="25">
        <v>0.22023371</v>
      </c>
    </row>
    <row r="6577">
      <c r="A6577" s="19">
        <v>1.0</v>
      </c>
      <c r="B6577" s="25">
        <v>0.2202333</v>
      </c>
    </row>
    <row r="6578">
      <c r="A6578" s="19">
        <v>1.0</v>
      </c>
      <c r="B6578" s="25">
        <v>0.21980195</v>
      </c>
    </row>
    <row r="6579">
      <c r="A6579" s="19">
        <v>1.0</v>
      </c>
      <c r="B6579" s="25">
        <v>0.21969719</v>
      </c>
    </row>
    <row r="6580">
      <c r="A6580" s="19">
        <v>1.0</v>
      </c>
      <c r="B6580" s="25">
        <v>0.21947612</v>
      </c>
    </row>
    <row r="6581">
      <c r="A6581" s="19">
        <v>1.0</v>
      </c>
      <c r="B6581" s="25">
        <v>0.2194691</v>
      </c>
    </row>
    <row r="6582">
      <c r="A6582" s="19">
        <v>1.0</v>
      </c>
      <c r="B6582" s="25">
        <v>0.21935955</v>
      </c>
    </row>
    <row r="6583">
      <c r="A6583" s="19">
        <v>1.0</v>
      </c>
      <c r="B6583" s="25">
        <v>0.21861874</v>
      </c>
    </row>
    <row r="6584">
      <c r="A6584" s="19">
        <v>1.0</v>
      </c>
      <c r="B6584" s="25">
        <v>0.21857715</v>
      </c>
    </row>
    <row r="6585">
      <c r="A6585" s="19">
        <v>1.0</v>
      </c>
      <c r="B6585" s="25">
        <v>0.21814136</v>
      </c>
    </row>
    <row r="6586">
      <c r="A6586" s="19">
        <v>1.0</v>
      </c>
      <c r="B6586" s="25">
        <v>0.21800776</v>
      </c>
    </row>
    <row r="6587">
      <c r="A6587" s="19">
        <v>1.0</v>
      </c>
      <c r="B6587" s="25">
        <v>0.21774834</v>
      </c>
    </row>
    <row r="6588">
      <c r="A6588" s="19">
        <v>1.0</v>
      </c>
      <c r="B6588" s="25">
        <v>0.21762787</v>
      </c>
    </row>
    <row r="6589">
      <c r="A6589" s="19">
        <v>1.0</v>
      </c>
      <c r="B6589" s="25">
        <v>0.21760173</v>
      </c>
    </row>
    <row r="6590">
      <c r="A6590" s="19">
        <v>1.0</v>
      </c>
      <c r="B6590" s="25">
        <v>0.21753182</v>
      </c>
    </row>
    <row r="6591">
      <c r="A6591" s="19">
        <v>1.0</v>
      </c>
      <c r="B6591" s="25">
        <v>0.21737663</v>
      </c>
    </row>
    <row r="6592">
      <c r="A6592" s="19">
        <v>1.0</v>
      </c>
      <c r="B6592" s="25">
        <v>0.217324</v>
      </c>
    </row>
    <row r="6593">
      <c r="A6593" s="19">
        <v>1.0</v>
      </c>
      <c r="B6593" s="25">
        <v>0.21727474</v>
      </c>
    </row>
    <row r="6594">
      <c r="A6594" s="19">
        <v>1.0</v>
      </c>
      <c r="B6594" s="25">
        <v>0.21715179</v>
      </c>
    </row>
    <row r="6595">
      <c r="A6595" s="19">
        <v>1.0</v>
      </c>
      <c r="B6595" s="25">
        <v>0.21707797</v>
      </c>
    </row>
    <row r="6596">
      <c r="A6596" s="19">
        <v>1.0</v>
      </c>
      <c r="B6596" s="25">
        <v>0.2169883</v>
      </c>
    </row>
    <row r="6597">
      <c r="A6597" s="19">
        <v>1.0</v>
      </c>
      <c r="B6597" s="25">
        <v>0.21691461</v>
      </c>
    </row>
    <row r="6598">
      <c r="A6598" s="19">
        <v>1.0</v>
      </c>
      <c r="B6598" s="25">
        <v>0.21669535</v>
      </c>
    </row>
    <row r="6599">
      <c r="A6599" s="19">
        <v>1.0</v>
      </c>
      <c r="B6599" s="25">
        <v>0.21636446</v>
      </c>
    </row>
    <row r="6600">
      <c r="A6600" s="19">
        <v>1.0</v>
      </c>
      <c r="B6600" s="25">
        <v>0.21612102</v>
      </c>
    </row>
    <row r="6601">
      <c r="A6601" s="19">
        <v>1.0</v>
      </c>
      <c r="B6601" s="25">
        <v>0.21601744</v>
      </c>
    </row>
    <row r="6602">
      <c r="A6602" s="19">
        <v>1.0</v>
      </c>
      <c r="B6602" s="25">
        <v>0.21592711</v>
      </c>
    </row>
    <row r="6603">
      <c r="A6603" s="19">
        <v>1.0</v>
      </c>
      <c r="B6603" s="25">
        <v>0.21554631</v>
      </c>
    </row>
    <row r="6604">
      <c r="A6604" s="19">
        <v>1.0</v>
      </c>
      <c r="B6604" s="25">
        <v>0.21554254</v>
      </c>
    </row>
    <row r="6605">
      <c r="A6605" s="19">
        <v>1.0</v>
      </c>
      <c r="B6605" s="25">
        <v>0.2153537</v>
      </c>
    </row>
    <row r="6606">
      <c r="A6606" s="19">
        <v>1.0</v>
      </c>
      <c r="B6606" s="25">
        <v>0.21526791</v>
      </c>
    </row>
    <row r="6607">
      <c r="A6607" s="19">
        <v>1.0</v>
      </c>
      <c r="B6607" s="25">
        <v>0.21510728</v>
      </c>
    </row>
    <row r="6608">
      <c r="A6608" s="19">
        <v>1.0</v>
      </c>
      <c r="B6608" s="25">
        <v>0.21501487</v>
      </c>
    </row>
    <row r="6609">
      <c r="A6609" s="19">
        <v>1.0</v>
      </c>
      <c r="B6609" s="25">
        <v>0.21501201</v>
      </c>
    </row>
    <row r="6610">
      <c r="A6610" s="19">
        <v>1.0</v>
      </c>
      <c r="B6610" s="25">
        <v>0.2149868</v>
      </c>
    </row>
    <row r="6611">
      <c r="A6611" s="19">
        <v>1.0</v>
      </c>
      <c r="B6611" s="25">
        <v>0.21492559</v>
      </c>
    </row>
    <row r="6612">
      <c r="A6612" s="19">
        <v>1.0</v>
      </c>
      <c r="B6612" s="25">
        <v>0.21486878</v>
      </c>
    </row>
    <row r="6613">
      <c r="A6613" s="19">
        <v>1.0</v>
      </c>
      <c r="B6613" s="25">
        <v>0.21484241</v>
      </c>
    </row>
    <row r="6614">
      <c r="A6614" s="19">
        <v>1.0</v>
      </c>
      <c r="B6614" s="25">
        <v>0.21481602</v>
      </c>
    </row>
    <row r="6615">
      <c r="A6615" s="19">
        <v>1.0</v>
      </c>
      <c r="B6615" s="25">
        <v>0.21470776</v>
      </c>
    </row>
    <row r="6616">
      <c r="A6616" s="19">
        <v>1.0</v>
      </c>
      <c r="B6616" s="25">
        <v>0.21463315</v>
      </c>
    </row>
    <row r="6617">
      <c r="A6617" s="19">
        <v>1.0</v>
      </c>
      <c r="B6617" s="25">
        <v>0.21434294</v>
      </c>
    </row>
    <row r="6618">
      <c r="A6618" s="19">
        <v>1.0</v>
      </c>
      <c r="B6618" s="25">
        <v>0.21430993</v>
      </c>
    </row>
    <row r="6619">
      <c r="A6619" s="19">
        <v>1.0</v>
      </c>
      <c r="B6619" s="25">
        <v>0.21426821</v>
      </c>
    </row>
    <row r="6620">
      <c r="A6620" s="19">
        <v>1.0</v>
      </c>
      <c r="B6620" s="25">
        <v>0.2142482</v>
      </c>
    </row>
    <row r="6621">
      <c r="A6621" s="19">
        <v>1.0</v>
      </c>
      <c r="B6621" s="25">
        <v>0.21396747</v>
      </c>
    </row>
    <row r="6622">
      <c r="A6622" s="19">
        <v>1.0</v>
      </c>
      <c r="B6622" s="25">
        <v>0.21393406</v>
      </c>
    </row>
    <row r="6623">
      <c r="A6623" s="19">
        <v>1.0</v>
      </c>
      <c r="B6623" s="25">
        <v>0.21376407</v>
      </c>
    </row>
    <row r="6624">
      <c r="A6624" s="19">
        <v>1.0</v>
      </c>
      <c r="B6624" s="25">
        <v>0.21353637</v>
      </c>
    </row>
    <row r="6625">
      <c r="A6625" s="19">
        <v>1.0</v>
      </c>
      <c r="B6625" s="25">
        <v>0.21348672</v>
      </c>
    </row>
    <row r="6626">
      <c r="A6626" s="19">
        <v>1.0</v>
      </c>
      <c r="B6626" s="25">
        <v>0.21338561</v>
      </c>
    </row>
    <row r="6627">
      <c r="A6627" s="19">
        <v>1.0</v>
      </c>
      <c r="B6627" s="25">
        <v>0.21294749</v>
      </c>
    </row>
    <row r="6628">
      <c r="A6628" s="19">
        <v>1.0</v>
      </c>
      <c r="B6628" s="25">
        <v>0.2121183</v>
      </c>
    </row>
    <row r="6629">
      <c r="A6629" s="19">
        <v>1.0</v>
      </c>
      <c r="B6629" s="25">
        <v>0.21153149</v>
      </c>
    </row>
    <row r="6630">
      <c r="A6630" s="19">
        <v>1.0</v>
      </c>
      <c r="B6630" s="25">
        <v>0.21153149</v>
      </c>
    </row>
    <row r="6631">
      <c r="A6631" s="19">
        <v>1.0</v>
      </c>
      <c r="B6631" s="25">
        <v>0.21143961</v>
      </c>
    </row>
    <row r="6632">
      <c r="A6632" s="19">
        <v>1.0</v>
      </c>
      <c r="B6632" s="25">
        <v>0.21140958</v>
      </c>
    </row>
    <row r="6633">
      <c r="A6633" s="19">
        <v>1.0</v>
      </c>
      <c r="B6633" s="25">
        <v>0.21099617</v>
      </c>
    </row>
    <row r="6634">
      <c r="A6634" s="19">
        <v>1.0</v>
      </c>
      <c r="B6634" s="25">
        <v>0.21080744</v>
      </c>
    </row>
    <row r="6635">
      <c r="A6635" s="19">
        <v>1.0</v>
      </c>
      <c r="B6635" s="25">
        <v>0.2104963</v>
      </c>
    </row>
    <row r="6636">
      <c r="A6636" s="19">
        <v>1.0</v>
      </c>
      <c r="B6636" s="25">
        <v>0.21045081</v>
      </c>
    </row>
    <row r="6637">
      <c r="A6637" s="19">
        <v>1.0</v>
      </c>
      <c r="B6637" s="25">
        <v>0.21042053</v>
      </c>
    </row>
    <row r="6638">
      <c r="A6638" s="19">
        <v>1.0</v>
      </c>
      <c r="B6638" s="25">
        <v>0.21037076</v>
      </c>
    </row>
    <row r="6639">
      <c r="A6639" s="19">
        <v>1.0</v>
      </c>
      <c r="B6639" s="25">
        <v>0.21035191</v>
      </c>
    </row>
    <row r="6640">
      <c r="A6640" s="19">
        <v>1.0</v>
      </c>
      <c r="B6640" s="25">
        <v>0.21022728</v>
      </c>
    </row>
    <row r="6641">
      <c r="A6641" s="19">
        <v>1.0</v>
      </c>
      <c r="B6641" s="25">
        <v>0.21018815</v>
      </c>
    </row>
    <row r="6642">
      <c r="A6642" s="19">
        <v>1.0</v>
      </c>
      <c r="B6642" s="25">
        <v>0.21015072</v>
      </c>
    </row>
    <row r="6643">
      <c r="A6643" s="19">
        <v>1.0</v>
      </c>
      <c r="B6643" s="25">
        <v>0.21006313</v>
      </c>
    </row>
    <row r="6644">
      <c r="A6644" s="19">
        <v>1.0</v>
      </c>
      <c r="B6644" s="25">
        <v>0.21000762</v>
      </c>
    </row>
    <row r="6645">
      <c r="A6645" s="19">
        <v>1.0</v>
      </c>
      <c r="B6645" s="25">
        <v>0.20985791</v>
      </c>
    </row>
    <row r="6646">
      <c r="A6646" s="19">
        <v>1.0</v>
      </c>
      <c r="B6646" s="25">
        <v>0.20962955</v>
      </c>
    </row>
    <row r="6647">
      <c r="A6647" s="19">
        <v>1.0</v>
      </c>
      <c r="B6647" s="25">
        <v>0.20942576</v>
      </c>
    </row>
    <row r="6648">
      <c r="A6648" s="19">
        <v>1.0</v>
      </c>
      <c r="B6648" s="25">
        <v>0.20919858</v>
      </c>
    </row>
    <row r="6649">
      <c r="A6649" s="19">
        <v>1.0</v>
      </c>
      <c r="B6649" s="25">
        <v>0.20918325</v>
      </c>
    </row>
    <row r="6650">
      <c r="A6650" s="19">
        <v>1.0</v>
      </c>
      <c r="B6650" s="25">
        <v>0.20884274</v>
      </c>
    </row>
    <row r="6651">
      <c r="A6651" s="19">
        <v>1.0</v>
      </c>
      <c r="B6651" s="25">
        <v>0.20841943</v>
      </c>
    </row>
    <row r="6652">
      <c r="A6652" s="19">
        <v>1.0</v>
      </c>
      <c r="B6652" s="25">
        <v>0.2078815</v>
      </c>
    </row>
    <row r="6653">
      <c r="A6653" s="19">
        <v>1.0</v>
      </c>
      <c r="B6653" s="25">
        <v>0.20750004</v>
      </c>
    </row>
    <row r="6654">
      <c r="A6654" s="19">
        <v>1.0</v>
      </c>
      <c r="B6654" s="25">
        <v>0.20749107</v>
      </c>
    </row>
    <row r="6655">
      <c r="A6655" s="19">
        <v>1.0</v>
      </c>
      <c r="B6655" s="25">
        <v>0.20743103</v>
      </c>
    </row>
    <row r="6656">
      <c r="A6656" s="19">
        <v>1.0</v>
      </c>
      <c r="B6656" s="25">
        <v>0.2073554</v>
      </c>
    </row>
    <row r="6657">
      <c r="A6657" s="19">
        <v>1.0</v>
      </c>
      <c r="B6657" s="25">
        <v>0.20683214</v>
      </c>
    </row>
    <row r="6658">
      <c r="A6658" s="19">
        <v>1.0</v>
      </c>
      <c r="B6658" s="25">
        <v>0.20680536</v>
      </c>
    </row>
    <row r="6659">
      <c r="A6659" s="19">
        <v>1.0</v>
      </c>
      <c r="B6659" s="25">
        <v>0.20645732</v>
      </c>
    </row>
    <row r="6660">
      <c r="A6660" s="19">
        <v>1.0</v>
      </c>
      <c r="B6660" s="25">
        <v>0.20617478</v>
      </c>
    </row>
    <row r="6661">
      <c r="A6661" s="19">
        <v>1.0</v>
      </c>
      <c r="B6661" s="25">
        <v>0.2059615</v>
      </c>
    </row>
    <row r="6662">
      <c r="A6662" s="19">
        <v>1.0</v>
      </c>
      <c r="B6662" s="25">
        <v>0.20587805</v>
      </c>
    </row>
    <row r="6663">
      <c r="A6663" s="19">
        <v>1.0</v>
      </c>
      <c r="B6663" s="25">
        <v>0.20577733</v>
      </c>
    </row>
    <row r="6664">
      <c r="A6664" s="19">
        <v>1.0</v>
      </c>
      <c r="B6664" s="25">
        <v>0.20565607</v>
      </c>
    </row>
    <row r="6665">
      <c r="A6665" s="19">
        <v>1.0</v>
      </c>
      <c r="B6665" s="25">
        <v>0.20563033</v>
      </c>
    </row>
    <row r="6666">
      <c r="A6666" s="19">
        <v>1.0</v>
      </c>
      <c r="B6666" s="25">
        <v>0.20547476</v>
      </c>
    </row>
    <row r="6667">
      <c r="A6667" s="19">
        <v>1.0</v>
      </c>
      <c r="B6667" s="25">
        <v>0.20495164</v>
      </c>
    </row>
    <row r="6668">
      <c r="A6668" s="19">
        <v>1.0</v>
      </c>
      <c r="B6668" s="25">
        <v>0.20489395</v>
      </c>
    </row>
    <row r="6669">
      <c r="A6669" s="19">
        <v>1.0</v>
      </c>
      <c r="B6669" s="25">
        <v>0.2044839</v>
      </c>
    </row>
    <row r="6670">
      <c r="A6670" s="19">
        <v>1.0</v>
      </c>
      <c r="B6670" s="25">
        <v>0.2041443</v>
      </c>
    </row>
    <row r="6671">
      <c r="A6671" s="19">
        <v>1.0</v>
      </c>
      <c r="B6671" s="25">
        <v>0.20412831</v>
      </c>
    </row>
    <row r="6672">
      <c r="A6672" s="19">
        <v>1.0</v>
      </c>
      <c r="B6672" s="25">
        <v>0.2040207</v>
      </c>
    </row>
    <row r="6673">
      <c r="A6673" s="19">
        <v>1.0</v>
      </c>
      <c r="B6673" s="25">
        <v>0.20312704</v>
      </c>
    </row>
    <row r="6674">
      <c r="A6674" s="19">
        <v>1.0</v>
      </c>
      <c r="B6674" s="25">
        <v>0.20312484</v>
      </c>
    </row>
    <row r="6675">
      <c r="A6675" s="19">
        <v>1.0</v>
      </c>
      <c r="B6675" s="25">
        <v>0.20292312</v>
      </c>
    </row>
    <row r="6676">
      <c r="A6676" s="19">
        <v>1.0</v>
      </c>
      <c r="B6676" s="25">
        <v>0.20268476</v>
      </c>
    </row>
    <row r="6677">
      <c r="A6677" s="19">
        <v>1.0</v>
      </c>
      <c r="B6677" s="25">
        <v>0.20264694</v>
      </c>
    </row>
    <row r="6678">
      <c r="A6678" s="19">
        <v>1.0</v>
      </c>
      <c r="B6678" s="25">
        <v>0.20252061</v>
      </c>
    </row>
    <row r="6679">
      <c r="A6679" s="19">
        <v>1.0</v>
      </c>
      <c r="B6679" s="25">
        <v>0.20248215</v>
      </c>
    </row>
    <row r="6680">
      <c r="A6680" s="19">
        <v>1.0</v>
      </c>
      <c r="B6680" s="25">
        <v>0.20202297</v>
      </c>
    </row>
    <row r="6681">
      <c r="A6681" s="19">
        <v>1.0</v>
      </c>
      <c r="B6681" s="25">
        <v>0.20190795</v>
      </c>
    </row>
    <row r="6682">
      <c r="A6682" s="19">
        <v>1.0</v>
      </c>
      <c r="B6682" s="25">
        <v>0.20161682</v>
      </c>
    </row>
    <row r="6683">
      <c r="A6683" s="19">
        <v>1.0</v>
      </c>
      <c r="B6683" s="25">
        <v>0.20106654</v>
      </c>
    </row>
    <row r="6684">
      <c r="A6684" s="19">
        <v>1.0</v>
      </c>
      <c r="B6684" s="25">
        <v>0.20098168</v>
      </c>
    </row>
    <row r="6685">
      <c r="A6685" s="19">
        <v>1.0</v>
      </c>
      <c r="B6685" s="25">
        <v>0.20092319</v>
      </c>
    </row>
    <row r="6686">
      <c r="A6686" s="19">
        <v>1.0</v>
      </c>
      <c r="B6686" s="25">
        <v>0.20085509</v>
      </c>
    </row>
    <row r="6687">
      <c r="A6687" s="19">
        <v>1.0</v>
      </c>
      <c r="B6687" s="25">
        <v>0.2008417</v>
      </c>
    </row>
    <row r="6688">
      <c r="A6688" s="19">
        <v>1.0</v>
      </c>
      <c r="B6688" s="25">
        <v>0.20082077</v>
      </c>
    </row>
    <row r="6689">
      <c r="A6689" s="19">
        <v>1.0</v>
      </c>
      <c r="B6689" s="25">
        <v>0.20058085</v>
      </c>
    </row>
    <row r="6690">
      <c r="A6690" s="19">
        <v>1.0</v>
      </c>
      <c r="B6690" s="25">
        <v>0.20034145</v>
      </c>
    </row>
    <row r="6691">
      <c r="A6691" s="19">
        <v>1.0</v>
      </c>
      <c r="B6691" s="25">
        <v>0.20034145</v>
      </c>
    </row>
    <row r="6692">
      <c r="A6692" s="19">
        <v>1.0</v>
      </c>
      <c r="B6692" s="25">
        <v>0.19992594</v>
      </c>
    </row>
    <row r="6693">
      <c r="A6693" s="19">
        <v>1.0</v>
      </c>
      <c r="B6693" s="25">
        <v>0.1999088</v>
      </c>
    </row>
    <row r="6694">
      <c r="A6694" s="19">
        <v>1.0</v>
      </c>
      <c r="B6694" s="25">
        <v>0.1998819</v>
      </c>
    </row>
    <row r="6695">
      <c r="A6695" s="19">
        <v>1.0</v>
      </c>
      <c r="B6695" s="25">
        <v>0.19987838</v>
      </c>
    </row>
    <row r="6696">
      <c r="A6696" s="19">
        <v>1.0</v>
      </c>
      <c r="B6696" s="25">
        <v>0.19987188</v>
      </c>
    </row>
    <row r="6697">
      <c r="A6697" s="19">
        <v>1.0</v>
      </c>
      <c r="B6697" s="25">
        <v>0.19977714</v>
      </c>
    </row>
    <row r="6698">
      <c r="A6698" s="19">
        <v>1.0</v>
      </c>
      <c r="B6698" s="25">
        <v>0.19963261</v>
      </c>
    </row>
    <row r="6699">
      <c r="A6699" s="19">
        <v>1.0</v>
      </c>
      <c r="B6699" s="25">
        <v>0.19956204</v>
      </c>
    </row>
    <row r="6700">
      <c r="A6700" s="19">
        <v>1.0</v>
      </c>
      <c r="B6700" s="25">
        <v>0.19952695</v>
      </c>
    </row>
    <row r="6701">
      <c r="A6701" s="19">
        <v>1.0</v>
      </c>
      <c r="B6701" s="25">
        <v>0.19949576</v>
      </c>
    </row>
    <row r="6702">
      <c r="A6702" s="19">
        <v>1.0</v>
      </c>
      <c r="B6702" s="25">
        <v>0.19938347</v>
      </c>
    </row>
    <row r="6703">
      <c r="A6703" s="19">
        <v>1.0</v>
      </c>
      <c r="B6703" s="25">
        <v>0.1992977</v>
      </c>
    </row>
    <row r="6704">
      <c r="A6704" s="19">
        <v>1.0</v>
      </c>
      <c r="B6704" s="25">
        <v>0.19915147</v>
      </c>
    </row>
    <row r="6705">
      <c r="A6705" s="19">
        <v>1.0</v>
      </c>
      <c r="B6705" s="25">
        <v>0.19901398</v>
      </c>
    </row>
    <row r="6706">
      <c r="A6706" s="19">
        <v>1.0</v>
      </c>
      <c r="B6706" s="25">
        <v>0.19891442</v>
      </c>
    </row>
    <row r="6707">
      <c r="A6707" s="19">
        <v>1.0</v>
      </c>
      <c r="B6707" s="25">
        <v>0.19869763</v>
      </c>
    </row>
    <row r="6708">
      <c r="A6708" s="19">
        <v>1.0</v>
      </c>
      <c r="B6708" s="25">
        <v>0.1985886</v>
      </c>
    </row>
    <row r="6709">
      <c r="A6709" s="19">
        <v>1.0</v>
      </c>
      <c r="B6709" s="25">
        <v>0.1984863</v>
      </c>
    </row>
    <row r="6710">
      <c r="A6710" s="19">
        <v>1.0</v>
      </c>
      <c r="B6710" s="25">
        <v>0.1984585</v>
      </c>
    </row>
    <row r="6711">
      <c r="A6711" s="19">
        <v>1.0</v>
      </c>
      <c r="B6711" s="25">
        <v>0.19845161</v>
      </c>
    </row>
    <row r="6712">
      <c r="A6712" s="19">
        <v>1.0</v>
      </c>
      <c r="B6712" s="25">
        <v>0.19835192</v>
      </c>
    </row>
    <row r="6713">
      <c r="A6713" s="19">
        <v>1.0</v>
      </c>
      <c r="B6713" s="25">
        <v>0.19829825</v>
      </c>
    </row>
    <row r="6714">
      <c r="A6714" s="19">
        <v>1.0</v>
      </c>
      <c r="B6714" s="25">
        <v>0.19829187</v>
      </c>
    </row>
    <row r="6715">
      <c r="A6715" s="19">
        <v>1.0</v>
      </c>
      <c r="B6715" s="25">
        <v>0.19828628</v>
      </c>
    </row>
    <row r="6716">
      <c r="A6716" s="19">
        <v>1.0</v>
      </c>
      <c r="B6716" s="25">
        <v>0.1980361</v>
      </c>
    </row>
    <row r="6717">
      <c r="A6717" s="19">
        <v>1.0</v>
      </c>
      <c r="B6717" s="25">
        <v>0.19789131</v>
      </c>
    </row>
    <row r="6718">
      <c r="A6718" s="19">
        <v>1.0</v>
      </c>
      <c r="B6718" s="25">
        <v>0.19784686</v>
      </c>
    </row>
    <row r="6719">
      <c r="A6719" s="19">
        <v>1.0</v>
      </c>
      <c r="B6719" s="25">
        <v>0.19769117</v>
      </c>
    </row>
    <row r="6720">
      <c r="A6720" s="19">
        <v>1.0</v>
      </c>
      <c r="B6720" s="25">
        <v>0.19755755</v>
      </c>
    </row>
    <row r="6721">
      <c r="A6721" s="19">
        <v>1.0</v>
      </c>
      <c r="B6721" s="25">
        <v>0.19750999</v>
      </c>
    </row>
    <row r="6722">
      <c r="A6722" s="19">
        <v>1.0</v>
      </c>
      <c r="B6722" s="25">
        <v>0.19746944</v>
      </c>
    </row>
    <row r="6723">
      <c r="A6723" s="19">
        <v>1.0</v>
      </c>
      <c r="B6723" s="25">
        <v>0.19679439</v>
      </c>
    </row>
    <row r="6724">
      <c r="A6724" s="19">
        <v>1.0</v>
      </c>
      <c r="B6724" s="25">
        <v>0.19647948</v>
      </c>
    </row>
    <row r="6725">
      <c r="A6725" s="19">
        <v>1.0</v>
      </c>
      <c r="B6725" s="25">
        <v>0.19641541</v>
      </c>
    </row>
    <row r="6726">
      <c r="A6726" s="19">
        <v>1.0</v>
      </c>
      <c r="B6726" s="25">
        <v>0.19591036</v>
      </c>
    </row>
    <row r="6727">
      <c r="A6727" s="19">
        <v>1.0</v>
      </c>
      <c r="B6727" s="25">
        <v>0.19587456</v>
      </c>
    </row>
    <row r="6728">
      <c r="A6728" s="19">
        <v>1.0</v>
      </c>
      <c r="B6728" s="25">
        <v>0.1957332</v>
      </c>
    </row>
    <row r="6729">
      <c r="A6729" s="19">
        <v>1.0</v>
      </c>
      <c r="B6729" s="25">
        <v>0.19570225</v>
      </c>
    </row>
    <row r="6730">
      <c r="A6730" s="19">
        <v>1.0</v>
      </c>
      <c r="B6730" s="25">
        <v>0.19569153</v>
      </c>
    </row>
    <row r="6731">
      <c r="A6731" s="19">
        <v>1.0</v>
      </c>
      <c r="B6731" s="25">
        <v>0.19565396</v>
      </c>
    </row>
    <row r="6732">
      <c r="A6732" s="19">
        <v>1.0</v>
      </c>
      <c r="B6732" s="25">
        <v>0.19538988</v>
      </c>
    </row>
    <row r="6733">
      <c r="A6733" s="19">
        <v>1.0</v>
      </c>
      <c r="B6733" s="25">
        <v>0.19528453</v>
      </c>
    </row>
    <row r="6734">
      <c r="A6734" s="19">
        <v>1.0</v>
      </c>
      <c r="B6734" s="25">
        <v>0.1952693</v>
      </c>
    </row>
    <row r="6735">
      <c r="A6735" s="19">
        <v>1.0</v>
      </c>
      <c r="B6735" s="25">
        <v>0.19524702</v>
      </c>
    </row>
    <row r="6736">
      <c r="A6736" s="19">
        <v>1.0</v>
      </c>
      <c r="B6736" s="25">
        <v>0.19517337</v>
      </c>
    </row>
    <row r="6737">
      <c r="A6737" s="19">
        <v>1.0</v>
      </c>
      <c r="B6737" s="25">
        <v>0.1951121</v>
      </c>
    </row>
    <row r="6738">
      <c r="A6738" s="19">
        <v>1.0</v>
      </c>
      <c r="B6738" s="25">
        <v>0.19507468</v>
      </c>
    </row>
    <row r="6739">
      <c r="A6739" s="19">
        <v>1.0</v>
      </c>
      <c r="B6739" s="25">
        <v>0.19499601</v>
      </c>
    </row>
    <row r="6740">
      <c r="A6740" s="19">
        <v>1.0</v>
      </c>
      <c r="B6740" s="25">
        <v>0.19494455</v>
      </c>
    </row>
    <row r="6741">
      <c r="A6741" s="19">
        <v>1.0</v>
      </c>
      <c r="B6741" s="25">
        <v>0.19493847</v>
      </c>
    </row>
    <row r="6742">
      <c r="A6742" s="19">
        <v>1.0</v>
      </c>
      <c r="B6742" s="25">
        <v>0.19493572</v>
      </c>
    </row>
    <row r="6743">
      <c r="A6743" s="19">
        <v>1.0</v>
      </c>
      <c r="B6743" s="25">
        <v>0.19492932</v>
      </c>
    </row>
    <row r="6744">
      <c r="A6744" s="19">
        <v>1.0</v>
      </c>
      <c r="B6744" s="25">
        <v>0.19488406</v>
      </c>
    </row>
    <row r="6745">
      <c r="A6745" s="19">
        <v>1.0</v>
      </c>
      <c r="B6745" s="25">
        <v>0.19486986</v>
      </c>
    </row>
    <row r="6746">
      <c r="A6746" s="19">
        <v>1.0</v>
      </c>
      <c r="B6746" s="25">
        <v>0.19486926</v>
      </c>
    </row>
    <row r="6747">
      <c r="A6747" s="19">
        <v>1.0</v>
      </c>
      <c r="B6747" s="25">
        <v>0.19486412</v>
      </c>
    </row>
    <row r="6748">
      <c r="A6748" s="19">
        <v>1.0</v>
      </c>
      <c r="B6748" s="25">
        <v>0.19480737</v>
      </c>
    </row>
    <row r="6749">
      <c r="A6749" s="19">
        <v>1.0</v>
      </c>
      <c r="B6749" s="25">
        <v>0.19476318</v>
      </c>
    </row>
    <row r="6750">
      <c r="A6750" s="19">
        <v>1.0</v>
      </c>
      <c r="B6750" s="25">
        <v>0.1947021</v>
      </c>
    </row>
    <row r="6751">
      <c r="A6751" s="19">
        <v>1.0</v>
      </c>
      <c r="B6751" s="25">
        <v>0.19463898</v>
      </c>
    </row>
    <row r="6752">
      <c r="A6752" s="19">
        <v>1.0</v>
      </c>
      <c r="B6752" s="25">
        <v>0.19452742</v>
      </c>
    </row>
    <row r="6753">
      <c r="A6753" s="19">
        <v>1.0</v>
      </c>
      <c r="B6753" s="25">
        <v>0.19439797</v>
      </c>
    </row>
    <row r="6754">
      <c r="A6754" s="19">
        <v>1.0</v>
      </c>
      <c r="B6754" s="25">
        <v>0.19434492</v>
      </c>
    </row>
    <row r="6755">
      <c r="A6755" s="19">
        <v>1.0</v>
      </c>
      <c r="B6755" s="25">
        <v>0.19433811</v>
      </c>
    </row>
    <row r="6756">
      <c r="A6756" s="19">
        <v>1.0</v>
      </c>
      <c r="B6756" s="25">
        <v>0.19429384</v>
      </c>
    </row>
    <row r="6757">
      <c r="A6757" s="19">
        <v>1.0</v>
      </c>
      <c r="B6757" s="25">
        <v>0.19426093</v>
      </c>
    </row>
    <row r="6758">
      <c r="A6758" s="19">
        <v>1.0</v>
      </c>
      <c r="B6758" s="25">
        <v>0.19414422</v>
      </c>
    </row>
    <row r="6759">
      <c r="A6759" s="19">
        <v>1.0</v>
      </c>
      <c r="B6759" s="25">
        <v>0.19410057</v>
      </c>
    </row>
    <row r="6760">
      <c r="A6760" s="19">
        <v>1.0</v>
      </c>
      <c r="B6760" s="25">
        <v>0.1940711</v>
      </c>
    </row>
    <row r="6761">
      <c r="A6761" s="19">
        <v>1.0</v>
      </c>
      <c r="B6761" s="25">
        <v>0.19406061</v>
      </c>
    </row>
    <row r="6762">
      <c r="A6762" s="19">
        <v>1.0</v>
      </c>
      <c r="B6762" s="25">
        <v>0.1939609</v>
      </c>
    </row>
    <row r="6763">
      <c r="A6763" s="19">
        <v>1.0</v>
      </c>
      <c r="B6763" s="25">
        <v>0.19395581</v>
      </c>
    </row>
    <row r="6764">
      <c r="A6764" s="19">
        <v>1.0</v>
      </c>
      <c r="B6764" s="25">
        <v>0.19388606</v>
      </c>
    </row>
    <row r="6765">
      <c r="A6765" s="19">
        <v>1.0</v>
      </c>
      <c r="B6765" s="25">
        <v>0.19386849</v>
      </c>
    </row>
    <row r="6766">
      <c r="A6766" s="19">
        <v>1.0</v>
      </c>
      <c r="B6766" s="25">
        <v>0.19380863</v>
      </c>
    </row>
    <row r="6767">
      <c r="A6767" s="19">
        <v>1.0</v>
      </c>
      <c r="B6767" s="25">
        <v>0.19379899</v>
      </c>
    </row>
    <row r="6768">
      <c r="A6768" s="19">
        <v>1.0</v>
      </c>
      <c r="B6768" s="25">
        <v>0.19376348</v>
      </c>
    </row>
    <row r="6769">
      <c r="A6769" s="19">
        <v>1.0</v>
      </c>
      <c r="B6769" s="25">
        <v>0.19376308</v>
      </c>
    </row>
    <row r="6770">
      <c r="A6770" s="19">
        <v>1.0</v>
      </c>
      <c r="B6770" s="25">
        <v>0.19373575</v>
      </c>
    </row>
    <row r="6771">
      <c r="A6771" s="19">
        <v>1.0</v>
      </c>
      <c r="B6771" s="25">
        <v>0.19369584</v>
      </c>
    </row>
    <row r="6772">
      <c r="A6772" s="19">
        <v>1.0</v>
      </c>
      <c r="B6772" s="25">
        <v>0.1935946</v>
      </c>
    </row>
    <row r="6773">
      <c r="A6773" s="19">
        <v>1.0</v>
      </c>
      <c r="B6773" s="25">
        <v>0.19356032</v>
      </c>
    </row>
    <row r="6774">
      <c r="A6774" s="19">
        <v>1.0</v>
      </c>
      <c r="B6774" s="25">
        <v>0.19353956</v>
      </c>
    </row>
    <row r="6775">
      <c r="A6775" s="19">
        <v>1.0</v>
      </c>
      <c r="B6775" s="25">
        <v>0.19346918</v>
      </c>
    </row>
    <row r="6776">
      <c r="A6776" s="19">
        <v>1.0</v>
      </c>
      <c r="B6776" s="25">
        <v>0.19338371</v>
      </c>
    </row>
    <row r="6777">
      <c r="A6777" s="19">
        <v>1.0</v>
      </c>
      <c r="B6777" s="25">
        <v>0.19334663</v>
      </c>
    </row>
    <row r="6778">
      <c r="A6778" s="19">
        <v>1.0</v>
      </c>
      <c r="B6778" s="25">
        <v>0.19334312</v>
      </c>
    </row>
    <row r="6779">
      <c r="A6779" s="19">
        <v>1.0</v>
      </c>
      <c r="B6779" s="25">
        <v>0.19331245</v>
      </c>
    </row>
    <row r="6780">
      <c r="A6780" s="19">
        <v>1.0</v>
      </c>
      <c r="B6780" s="25">
        <v>0.19330868</v>
      </c>
    </row>
    <row r="6781">
      <c r="A6781" s="19">
        <v>1.0</v>
      </c>
      <c r="B6781" s="25">
        <v>0.19319521</v>
      </c>
    </row>
    <row r="6782">
      <c r="A6782" s="19">
        <v>1.0</v>
      </c>
      <c r="B6782" s="25">
        <v>0.19307643</v>
      </c>
    </row>
    <row r="6783">
      <c r="A6783" s="19">
        <v>1.0</v>
      </c>
      <c r="B6783" s="25">
        <v>0.1929323</v>
      </c>
    </row>
    <row r="6784">
      <c r="A6784" s="19">
        <v>1.0</v>
      </c>
      <c r="B6784" s="25">
        <v>0.19291672</v>
      </c>
    </row>
    <row r="6785">
      <c r="A6785" s="19">
        <v>1.0</v>
      </c>
      <c r="B6785" s="25">
        <v>0.1929079</v>
      </c>
    </row>
    <row r="6786">
      <c r="A6786" s="19">
        <v>1.0</v>
      </c>
      <c r="B6786" s="25">
        <v>0.19288082</v>
      </c>
    </row>
    <row r="6787">
      <c r="A6787" s="19">
        <v>1.0</v>
      </c>
      <c r="B6787" s="25">
        <v>0.19287333</v>
      </c>
    </row>
    <row r="6788">
      <c r="A6788" s="19">
        <v>1.0</v>
      </c>
      <c r="B6788" s="25">
        <v>0.19286187</v>
      </c>
    </row>
    <row r="6789">
      <c r="A6789" s="19">
        <v>1.0</v>
      </c>
      <c r="B6789" s="25">
        <v>0.19280285</v>
      </c>
    </row>
    <row r="6790">
      <c r="A6790" s="19">
        <v>1.0</v>
      </c>
      <c r="B6790" s="25">
        <v>0.19270039</v>
      </c>
    </row>
    <row r="6791">
      <c r="A6791" s="19">
        <v>1.0</v>
      </c>
      <c r="B6791" s="25">
        <v>0.1926906</v>
      </c>
    </row>
    <row r="6792">
      <c r="A6792" s="19">
        <v>1.0</v>
      </c>
      <c r="B6792" s="25">
        <v>0.19263335</v>
      </c>
    </row>
    <row r="6793">
      <c r="A6793" s="19">
        <v>1.0</v>
      </c>
      <c r="B6793" s="25">
        <v>0.1924685</v>
      </c>
    </row>
    <row r="6794">
      <c r="A6794" s="19">
        <v>1.0</v>
      </c>
      <c r="B6794" s="25">
        <v>0.19238351</v>
      </c>
    </row>
    <row r="6795">
      <c r="A6795" s="19">
        <v>1.0</v>
      </c>
      <c r="B6795" s="25">
        <v>0.19234213</v>
      </c>
    </row>
    <row r="6796">
      <c r="A6796" s="19">
        <v>1.0</v>
      </c>
      <c r="B6796" s="25">
        <v>0.19223046</v>
      </c>
    </row>
    <row r="6797">
      <c r="A6797" s="19">
        <v>1.0</v>
      </c>
      <c r="B6797" s="25">
        <v>0.19155635</v>
      </c>
    </row>
    <row r="6798">
      <c r="A6798" s="19">
        <v>1.0</v>
      </c>
      <c r="B6798" s="25">
        <v>0.1915439</v>
      </c>
    </row>
    <row r="6799">
      <c r="A6799" s="19">
        <v>1.0</v>
      </c>
      <c r="B6799" s="25">
        <v>0.19154102</v>
      </c>
    </row>
    <row r="6800">
      <c r="A6800" s="19">
        <v>1.0</v>
      </c>
      <c r="B6800" s="25">
        <v>0.19153632</v>
      </c>
    </row>
    <row r="6801">
      <c r="A6801" s="19">
        <v>1.0</v>
      </c>
      <c r="B6801" s="25">
        <v>0.19148181</v>
      </c>
    </row>
    <row r="6802">
      <c r="A6802" s="19">
        <v>1.0</v>
      </c>
      <c r="B6802" s="25">
        <v>0.19128096</v>
      </c>
    </row>
    <row r="6803">
      <c r="A6803" s="19">
        <v>1.0</v>
      </c>
      <c r="B6803" s="25">
        <v>0.19121645</v>
      </c>
    </row>
    <row r="6804">
      <c r="A6804" s="19">
        <v>1.0</v>
      </c>
      <c r="B6804" s="25">
        <v>0.19118868</v>
      </c>
    </row>
    <row r="6805">
      <c r="A6805" s="19">
        <v>1.0</v>
      </c>
      <c r="B6805" s="25">
        <v>0.1911878</v>
      </c>
    </row>
    <row r="6806">
      <c r="A6806" s="19">
        <v>1.0</v>
      </c>
      <c r="B6806" s="25">
        <v>0.19118345</v>
      </c>
    </row>
    <row r="6807">
      <c r="A6807" s="19">
        <v>1.0</v>
      </c>
      <c r="B6807" s="25">
        <v>0.19116282</v>
      </c>
    </row>
    <row r="6808">
      <c r="A6808" s="19">
        <v>1.0</v>
      </c>
      <c r="B6808" s="25">
        <v>0.19113676</v>
      </c>
    </row>
    <row r="6809">
      <c r="A6809" s="19">
        <v>1.0</v>
      </c>
      <c r="B6809" s="25">
        <v>0.19113036</v>
      </c>
    </row>
    <row r="6810">
      <c r="A6810" s="19">
        <v>1.0</v>
      </c>
      <c r="B6810" s="25">
        <v>0.1911253</v>
      </c>
    </row>
    <row r="6811">
      <c r="A6811" s="19">
        <v>1.0</v>
      </c>
      <c r="B6811" s="25">
        <v>0.19108681</v>
      </c>
    </row>
    <row r="6812">
      <c r="A6812" s="19">
        <v>1.0</v>
      </c>
      <c r="B6812" s="25">
        <v>0.19103377</v>
      </c>
    </row>
    <row r="6813">
      <c r="A6813" s="19">
        <v>1.0</v>
      </c>
      <c r="B6813" s="25">
        <v>0.19102181</v>
      </c>
    </row>
    <row r="6814">
      <c r="A6814" s="19">
        <v>1.0</v>
      </c>
      <c r="B6814" s="25">
        <v>0.19100977</v>
      </c>
    </row>
    <row r="6815">
      <c r="A6815" s="19">
        <v>1.0</v>
      </c>
      <c r="B6815" s="25">
        <v>0.19100772</v>
      </c>
    </row>
    <row r="6816">
      <c r="A6816" s="19">
        <v>1.0</v>
      </c>
      <c r="B6816" s="25">
        <v>0.19088508</v>
      </c>
    </row>
    <row r="6817">
      <c r="A6817" s="19">
        <v>1.0</v>
      </c>
      <c r="B6817" s="25">
        <v>0.19088136</v>
      </c>
    </row>
    <row r="6818">
      <c r="A6818" s="19">
        <v>1.0</v>
      </c>
      <c r="B6818" s="25">
        <v>0.19083488</v>
      </c>
    </row>
    <row r="6819">
      <c r="A6819" s="19">
        <v>1.0</v>
      </c>
      <c r="B6819" s="25">
        <v>0.19078624</v>
      </c>
    </row>
    <row r="6820">
      <c r="A6820" s="19">
        <v>1.0</v>
      </c>
      <c r="B6820" s="25">
        <v>0.19073188</v>
      </c>
    </row>
    <row r="6821">
      <c r="A6821" s="19">
        <v>1.0</v>
      </c>
      <c r="B6821" s="25">
        <v>0.1907282</v>
      </c>
    </row>
    <row r="6822">
      <c r="A6822" s="19">
        <v>1.0</v>
      </c>
      <c r="B6822" s="25">
        <v>0.19069476</v>
      </c>
    </row>
    <row r="6823">
      <c r="A6823" s="19">
        <v>1.0</v>
      </c>
      <c r="B6823" s="25">
        <v>0.1906687</v>
      </c>
    </row>
    <row r="6824">
      <c r="A6824" s="19">
        <v>1.0</v>
      </c>
      <c r="B6824" s="25">
        <v>0.190513</v>
      </c>
    </row>
    <row r="6825">
      <c r="A6825" s="19">
        <v>1.0</v>
      </c>
      <c r="B6825" s="25">
        <v>0.19044703</v>
      </c>
    </row>
    <row r="6826">
      <c r="A6826" s="19">
        <v>1.0</v>
      </c>
      <c r="B6826" s="25">
        <v>0.1904197</v>
      </c>
    </row>
    <row r="6827">
      <c r="A6827" s="19">
        <v>1.0</v>
      </c>
      <c r="B6827" s="25">
        <v>0.19024868</v>
      </c>
    </row>
    <row r="6828">
      <c r="A6828" s="19">
        <v>1.0</v>
      </c>
      <c r="B6828" s="25">
        <v>0.19023262</v>
      </c>
    </row>
    <row r="6829">
      <c r="A6829" s="19">
        <v>1.0</v>
      </c>
      <c r="B6829" s="25">
        <v>0.19019094</v>
      </c>
    </row>
    <row r="6830">
      <c r="A6830" s="19">
        <v>1.0</v>
      </c>
      <c r="B6830" s="25">
        <v>0.19009984</v>
      </c>
    </row>
    <row r="6831">
      <c r="A6831" s="19">
        <v>1.0</v>
      </c>
      <c r="B6831" s="25">
        <v>0.19001237</v>
      </c>
    </row>
    <row r="6832">
      <c r="A6832" s="19">
        <v>1.0</v>
      </c>
      <c r="B6832" s="25">
        <v>0.19000483</v>
      </c>
    </row>
    <row r="6833">
      <c r="A6833" s="19">
        <v>1.0</v>
      </c>
      <c r="B6833" s="25">
        <v>0.18994096</v>
      </c>
    </row>
    <row r="6834">
      <c r="A6834" s="19">
        <v>1.0</v>
      </c>
      <c r="B6834" s="25">
        <v>0.18991314</v>
      </c>
    </row>
    <row r="6835">
      <c r="A6835" s="19">
        <v>1.0</v>
      </c>
      <c r="B6835" s="25">
        <v>0.18990198</v>
      </c>
    </row>
    <row r="6836">
      <c r="A6836" s="19">
        <v>1.0</v>
      </c>
      <c r="B6836" s="25">
        <v>0.18983111</v>
      </c>
    </row>
    <row r="6837">
      <c r="A6837" s="19">
        <v>1.0</v>
      </c>
      <c r="B6837" s="25">
        <v>0.18976484</v>
      </c>
    </row>
    <row r="6838">
      <c r="A6838" s="19">
        <v>1.0</v>
      </c>
      <c r="B6838" s="25">
        <v>0.18963403</v>
      </c>
    </row>
    <row r="6839">
      <c r="A6839" s="19">
        <v>1.0</v>
      </c>
      <c r="B6839" s="25">
        <v>0.18962075</v>
      </c>
    </row>
    <row r="6840">
      <c r="A6840" s="19">
        <v>1.0</v>
      </c>
      <c r="B6840" s="25">
        <v>0.18957192</v>
      </c>
    </row>
    <row r="6841">
      <c r="A6841" s="19">
        <v>1.0</v>
      </c>
      <c r="B6841" s="25">
        <v>0.18957114</v>
      </c>
    </row>
    <row r="6842">
      <c r="A6842" s="19">
        <v>1.0</v>
      </c>
      <c r="B6842" s="25">
        <v>0.18953392</v>
      </c>
    </row>
    <row r="6843">
      <c r="A6843" s="19">
        <v>1.0</v>
      </c>
      <c r="B6843" s="25">
        <v>0.18952529</v>
      </c>
    </row>
    <row r="6844">
      <c r="A6844" s="19">
        <v>1.0</v>
      </c>
      <c r="B6844" s="25">
        <v>0.18941574</v>
      </c>
    </row>
    <row r="6845">
      <c r="A6845" s="19">
        <v>1.0</v>
      </c>
      <c r="B6845" s="25">
        <v>0.1893913</v>
      </c>
    </row>
    <row r="6846">
      <c r="A6846" s="19">
        <v>1.0</v>
      </c>
      <c r="B6846" s="25">
        <v>0.18938747</v>
      </c>
    </row>
    <row r="6847">
      <c r="A6847" s="19">
        <v>1.0</v>
      </c>
      <c r="B6847" s="25">
        <v>0.18931739</v>
      </c>
    </row>
    <row r="6848">
      <c r="A6848" s="19">
        <v>1.0</v>
      </c>
      <c r="B6848" s="25">
        <v>0.1891928</v>
      </c>
    </row>
    <row r="6849">
      <c r="A6849" s="19">
        <v>1.0</v>
      </c>
      <c r="B6849" s="25">
        <v>0.18917492</v>
      </c>
    </row>
    <row r="6850">
      <c r="A6850" s="19">
        <v>1.0</v>
      </c>
      <c r="B6850" s="25">
        <v>0.18914485</v>
      </c>
    </row>
    <row r="6851">
      <c r="A6851" s="19">
        <v>1.0</v>
      </c>
      <c r="B6851" s="25">
        <v>0.18907501</v>
      </c>
    </row>
    <row r="6852">
      <c r="A6852" s="19">
        <v>1.0</v>
      </c>
      <c r="B6852" s="25">
        <v>0.1889322</v>
      </c>
    </row>
    <row r="6853">
      <c r="A6853" s="19">
        <v>1.0</v>
      </c>
      <c r="B6853" s="25">
        <v>0.18890962</v>
      </c>
    </row>
    <row r="6854">
      <c r="A6854" s="19">
        <v>1.0</v>
      </c>
      <c r="B6854" s="25">
        <v>0.18874907</v>
      </c>
    </row>
    <row r="6855">
      <c r="A6855" s="19">
        <v>1.0</v>
      </c>
      <c r="B6855" s="25">
        <v>0.18874907</v>
      </c>
    </row>
    <row r="6856">
      <c r="A6856" s="19">
        <v>1.0</v>
      </c>
      <c r="B6856" s="25">
        <v>0.18870822</v>
      </c>
    </row>
    <row r="6857">
      <c r="A6857" s="19">
        <v>1.0</v>
      </c>
      <c r="B6857" s="25">
        <v>0.1886902</v>
      </c>
    </row>
    <row r="6858">
      <c r="A6858" s="19">
        <v>1.0</v>
      </c>
      <c r="B6858" s="25">
        <v>0.18859568</v>
      </c>
    </row>
    <row r="6859">
      <c r="A6859" s="19">
        <v>1.0</v>
      </c>
      <c r="B6859" s="25">
        <v>0.18852764</v>
      </c>
    </row>
    <row r="6860">
      <c r="A6860" s="19">
        <v>1.0</v>
      </c>
      <c r="B6860" s="25">
        <v>0.18852516</v>
      </c>
    </row>
    <row r="6861">
      <c r="A6861" s="19">
        <v>1.0</v>
      </c>
      <c r="B6861" s="25">
        <v>0.18847774</v>
      </c>
    </row>
    <row r="6862">
      <c r="A6862" s="19">
        <v>1.0</v>
      </c>
      <c r="B6862" s="25">
        <v>0.18845639</v>
      </c>
    </row>
    <row r="6863">
      <c r="A6863" s="19">
        <v>1.0</v>
      </c>
      <c r="B6863" s="25">
        <v>0.18840462</v>
      </c>
    </row>
    <row r="6864">
      <c r="A6864" s="19">
        <v>1.0</v>
      </c>
      <c r="B6864" s="25">
        <v>0.18837146</v>
      </c>
    </row>
    <row r="6865">
      <c r="A6865" s="19">
        <v>1.0</v>
      </c>
      <c r="B6865" s="25">
        <v>0.18833219</v>
      </c>
    </row>
    <row r="6866">
      <c r="A6866" s="19">
        <v>1.0</v>
      </c>
      <c r="B6866" s="25">
        <v>0.18832023</v>
      </c>
    </row>
    <row r="6867">
      <c r="A6867" s="19">
        <v>1.0</v>
      </c>
      <c r="B6867" s="25">
        <v>0.18831421</v>
      </c>
    </row>
    <row r="6868">
      <c r="A6868" s="19">
        <v>1.0</v>
      </c>
      <c r="B6868" s="25">
        <v>0.18819965</v>
      </c>
    </row>
    <row r="6869">
      <c r="A6869" s="19">
        <v>1.0</v>
      </c>
      <c r="B6869" s="25">
        <v>0.18816757</v>
      </c>
    </row>
    <row r="6870">
      <c r="A6870" s="19">
        <v>1.0</v>
      </c>
      <c r="B6870" s="25">
        <v>0.18813995</v>
      </c>
    </row>
    <row r="6871">
      <c r="A6871" s="19">
        <v>1.0</v>
      </c>
      <c r="B6871" s="25">
        <v>0.18811707</v>
      </c>
    </row>
    <row r="6872">
      <c r="A6872" s="19">
        <v>1.0</v>
      </c>
      <c r="B6872" s="25">
        <v>0.1880847</v>
      </c>
    </row>
    <row r="6873">
      <c r="A6873" s="19">
        <v>1.0</v>
      </c>
      <c r="B6873" s="25">
        <v>0.18798381</v>
      </c>
    </row>
    <row r="6874">
      <c r="A6874" s="19">
        <v>1.0</v>
      </c>
      <c r="B6874" s="25">
        <v>0.18796192</v>
      </c>
    </row>
    <row r="6875">
      <c r="A6875" s="19">
        <v>1.0</v>
      </c>
      <c r="B6875" s="25">
        <v>0.18791294</v>
      </c>
    </row>
    <row r="6876">
      <c r="A6876" s="19">
        <v>1.0</v>
      </c>
      <c r="B6876" s="25">
        <v>0.18790647</v>
      </c>
    </row>
    <row r="6877">
      <c r="A6877" s="19">
        <v>1.0</v>
      </c>
      <c r="B6877" s="25">
        <v>0.18782997</v>
      </c>
    </row>
    <row r="6878">
      <c r="A6878" s="19">
        <v>1.0</v>
      </c>
      <c r="B6878" s="25">
        <v>0.18781911</v>
      </c>
    </row>
    <row r="6879">
      <c r="A6879" s="19">
        <v>1.0</v>
      </c>
      <c r="B6879" s="25">
        <v>0.18777904</v>
      </c>
    </row>
    <row r="6880">
      <c r="A6880" s="19">
        <v>1.0</v>
      </c>
      <c r="B6880" s="25">
        <v>0.18770973</v>
      </c>
    </row>
    <row r="6881">
      <c r="A6881" s="19">
        <v>1.0</v>
      </c>
      <c r="B6881" s="25">
        <v>0.18769994</v>
      </c>
    </row>
    <row r="6882">
      <c r="A6882" s="19">
        <v>1.0</v>
      </c>
      <c r="B6882" s="25">
        <v>0.18764848</v>
      </c>
    </row>
    <row r="6883">
      <c r="A6883" s="19">
        <v>1.0</v>
      </c>
      <c r="B6883" s="25">
        <v>0.18753593</v>
      </c>
    </row>
    <row r="6884">
      <c r="A6884" s="19">
        <v>1.0</v>
      </c>
      <c r="B6884" s="25">
        <v>0.18753558</v>
      </c>
    </row>
    <row r="6885">
      <c r="A6885" s="19">
        <v>1.0</v>
      </c>
      <c r="B6885" s="25">
        <v>0.18750723</v>
      </c>
    </row>
    <row r="6886">
      <c r="A6886" s="19">
        <v>1.0</v>
      </c>
      <c r="B6886" s="25">
        <v>0.18750393</v>
      </c>
    </row>
    <row r="6887">
      <c r="A6887" s="19">
        <v>1.0</v>
      </c>
      <c r="B6887" s="25">
        <v>0.18744949</v>
      </c>
    </row>
    <row r="6888">
      <c r="A6888" s="19">
        <v>1.0</v>
      </c>
      <c r="B6888" s="25">
        <v>0.18743777</v>
      </c>
    </row>
    <row r="6889">
      <c r="A6889" s="19">
        <v>1.0</v>
      </c>
      <c r="B6889" s="25">
        <v>0.18737768</v>
      </c>
    </row>
    <row r="6890">
      <c r="A6890" s="19">
        <v>1.0</v>
      </c>
      <c r="B6890" s="25">
        <v>0.18729173</v>
      </c>
    </row>
    <row r="6891">
      <c r="A6891" s="19">
        <v>1.0</v>
      </c>
      <c r="B6891" s="25">
        <v>0.1872574</v>
      </c>
    </row>
    <row r="6892">
      <c r="A6892" s="19">
        <v>1.0</v>
      </c>
      <c r="B6892" s="25">
        <v>0.18720582</v>
      </c>
    </row>
    <row r="6893">
      <c r="A6893" s="19">
        <v>1.0</v>
      </c>
      <c r="B6893" s="25">
        <v>0.1871974</v>
      </c>
    </row>
    <row r="6894">
      <c r="A6894" s="19">
        <v>1.0</v>
      </c>
      <c r="B6894" s="25">
        <v>0.18719627</v>
      </c>
    </row>
    <row r="6895">
      <c r="A6895" s="19">
        <v>1.0</v>
      </c>
      <c r="B6895" s="25">
        <v>0.18718642</v>
      </c>
    </row>
    <row r="6896">
      <c r="A6896" s="19">
        <v>1.0</v>
      </c>
      <c r="B6896" s="25">
        <v>0.18716209</v>
      </c>
    </row>
    <row r="6897">
      <c r="A6897" s="19">
        <v>1.0</v>
      </c>
      <c r="B6897" s="25">
        <v>0.18714298</v>
      </c>
    </row>
    <row r="6898">
      <c r="A6898" s="19">
        <v>1.0</v>
      </c>
      <c r="B6898" s="25">
        <v>0.18710062</v>
      </c>
    </row>
    <row r="6899">
      <c r="A6899" s="19">
        <v>1.0</v>
      </c>
      <c r="B6899" s="25">
        <v>0.18676366</v>
      </c>
    </row>
    <row r="6900">
      <c r="A6900" s="19">
        <v>1.0</v>
      </c>
      <c r="B6900" s="25">
        <v>0.18672457</v>
      </c>
    </row>
    <row r="6901">
      <c r="A6901" s="19">
        <v>1.0</v>
      </c>
      <c r="B6901" s="25">
        <v>0.18660258</v>
      </c>
    </row>
    <row r="6902">
      <c r="A6902" s="19">
        <v>1.0</v>
      </c>
      <c r="B6902" s="25">
        <v>0.18635897</v>
      </c>
    </row>
    <row r="6903">
      <c r="A6903" s="19">
        <v>1.0</v>
      </c>
      <c r="B6903" s="25">
        <v>0.18634765</v>
      </c>
    </row>
    <row r="6904">
      <c r="A6904" s="19">
        <v>1.0</v>
      </c>
      <c r="B6904" s="25">
        <v>0.18632445</v>
      </c>
    </row>
    <row r="6905">
      <c r="A6905" s="19">
        <v>1.0</v>
      </c>
      <c r="B6905" s="25">
        <v>0.18631963</v>
      </c>
    </row>
    <row r="6906">
      <c r="A6906" s="19">
        <v>1.0</v>
      </c>
      <c r="B6906" s="25">
        <v>0.18628585</v>
      </c>
    </row>
    <row r="6907">
      <c r="A6907" s="19">
        <v>1.0</v>
      </c>
      <c r="B6907" s="25">
        <v>0.18622933</v>
      </c>
    </row>
    <row r="6908">
      <c r="A6908" s="19">
        <v>1.0</v>
      </c>
      <c r="B6908" s="25">
        <v>0.18620273</v>
      </c>
    </row>
    <row r="6909">
      <c r="A6909" s="19">
        <v>1.0</v>
      </c>
      <c r="B6909" s="25">
        <v>0.18604366</v>
      </c>
    </row>
    <row r="6910">
      <c r="A6910" s="19">
        <v>1.0</v>
      </c>
      <c r="B6910" s="25">
        <v>0.18602313</v>
      </c>
    </row>
    <row r="6911">
      <c r="A6911" s="19">
        <v>1.0</v>
      </c>
      <c r="B6911" s="25">
        <v>0.18599404</v>
      </c>
    </row>
    <row r="6912">
      <c r="A6912" s="19">
        <v>1.0</v>
      </c>
      <c r="B6912" s="25">
        <v>0.18596853</v>
      </c>
    </row>
    <row r="6913">
      <c r="A6913" s="19">
        <v>1.0</v>
      </c>
      <c r="B6913" s="25">
        <v>0.18591505</v>
      </c>
    </row>
    <row r="6914">
      <c r="A6914" s="19">
        <v>1.0</v>
      </c>
      <c r="B6914" s="25">
        <v>0.18578315</v>
      </c>
    </row>
    <row r="6915">
      <c r="A6915" s="19">
        <v>1.0</v>
      </c>
      <c r="B6915" s="25">
        <v>0.18577895</v>
      </c>
    </row>
    <row r="6916">
      <c r="A6916" s="19">
        <v>1.0</v>
      </c>
      <c r="B6916" s="25">
        <v>0.18548816</v>
      </c>
    </row>
    <row r="6917">
      <c r="A6917" s="19">
        <v>1.0</v>
      </c>
      <c r="B6917" s="25">
        <v>0.18545409</v>
      </c>
    </row>
    <row r="6918">
      <c r="A6918" s="19">
        <v>1.0</v>
      </c>
      <c r="B6918" s="25">
        <v>0.18539491</v>
      </c>
    </row>
    <row r="6919">
      <c r="A6919" s="19">
        <v>1.0</v>
      </c>
      <c r="B6919" s="25">
        <v>0.18538463</v>
      </c>
    </row>
    <row r="6920">
      <c r="A6920" s="19">
        <v>1.0</v>
      </c>
      <c r="B6920" s="25">
        <v>0.18532366</v>
      </c>
    </row>
    <row r="6921">
      <c r="A6921" s="19">
        <v>1.0</v>
      </c>
      <c r="B6921" s="25">
        <v>0.18531978</v>
      </c>
    </row>
    <row r="6922">
      <c r="A6922" s="19">
        <v>1.0</v>
      </c>
      <c r="B6922" s="25">
        <v>0.18521522</v>
      </c>
    </row>
    <row r="6923">
      <c r="A6923" s="19">
        <v>1.0</v>
      </c>
      <c r="B6923" s="25">
        <v>0.18507892</v>
      </c>
    </row>
    <row r="6924">
      <c r="A6924" s="19">
        <v>1.0</v>
      </c>
      <c r="B6924" s="25">
        <v>0.18493497</v>
      </c>
    </row>
    <row r="6925">
      <c r="A6925" s="19">
        <v>1.0</v>
      </c>
      <c r="B6925" s="25">
        <v>0.18491133</v>
      </c>
    </row>
    <row r="6926">
      <c r="A6926" s="19">
        <v>1.0</v>
      </c>
      <c r="B6926" s="25">
        <v>0.18489482</v>
      </c>
    </row>
    <row r="6927">
      <c r="A6927" s="19">
        <v>1.0</v>
      </c>
      <c r="B6927" s="25">
        <v>0.18488903</v>
      </c>
    </row>
    <row r="6928">
      <c r="A6928" s="19">
        <v>1.0</v>
      </c>
      <c r="B6928" s="25">
        <v>0.18479632</v>
      </c>
    </row>
    <row r="6929">
      <c r="A6929" s="19">
        <v>1.0</v>
      </c>
      <c r="B6929" s="25">
        <v>0.18479627</v>
      </c>
    </row>
    <row r="6930">
      <c r="A6930" s="19">
        <v>1.0</v>
      </c>
      <c r="B6930" s="25">
        <v>0.1847498</v>
      </c>
    </row>
    <row r="6931">
      <c r="A6931" s="19">
        <v>1.0</v>
      </c>
      <c r="B6931" s="25">
        <v>0.18473643</v>
      </c>
    </row>
    <row r="6932">
      <c r="A6932" s="19">
        <v>1.0</v>
      </c>
      <c r="B6932" s="25">
        <v>0.18469255</v>
      </c>
    </row>
    <row r="6933">
      <c r="A6933" s="19">
        <v>1.0</v>
      </c>
      <c r="B6933" s="25">
        <v>0.18456604</v>
      </c>
    </row>
    <row r="6934">
      <c r="A6934" s="19">
        <v>1.0</v>
      </c>
      <c r="B6934" s="25">
        <v>0.18447283</v>
      </c>
    </row>
    <row r="6935">
      <c r="A6935" s="19">
        <v>1.0</v>
      </c>
      <c r="B6935" s="25">
        <v>0.1844078</v>
      </c>
    </row>
    <row r="6936">
      <c r="A6936" s="19">
        <v>1.0</v>
      </c>
      <c r="B6936" s="25">
        <v>0.18440746</v>
      </c>
    </row>
    <row r="6937">
      <c r="A6937" s="19">
        <v>1.0</v>
      </c>
      <c r="B6937" s="25">
        <v>0.18421419</v>
      </c>
    </row>
    <row r="6938">
      <c r="A6938" s="19">
        <v>1.0</v>
      </c>
      <c r="B6938" s="25">
        <v>0.18418975</v>
      </c>
    </row>
    <row r="6939">
      <c r="A6939" s="19">
        <v>1.0</v>
      </c>
      <c r="B6939" s="25">
        <v>0.18411192</v>
      </c>
    </row>
    <row r="6940">
      <c r="A6940" s="19">
        <v>1.0</v>
      </c>
      <c r="B6940" s="25">
        <v>0.18406418</v>
      </c>
    </row>
    <row r="6941">
      <c r="A6941" s="19">
        <v>1.0</v>
      </c>
      <c r="B6941" s="25">
        <v>0.18404067</v>
      </c>
    </row>
    <row r="6942">
      <c r="A6942" s="19">
        <v>1.0</v>
      </c>
      <c r="B6942" s="25">
        <v>0.18403915</v>
      </c>
    </row>
    <row r="6943">
      <c r="A6943" s="19">
        <v>1.0</v>
      </c>
      <c r="B6943" s="25">
        <v>0.18398365</v>
      </c>
    </row>
    <row r="6944">
      <c r="A6944" s="19">
        <v>1.0</v>
      </c>
      <c r="B6944" s="25">
        <v>0.18389599</v>
      </c>
    </row>
    <row r="6945">
      <c r="A6945" s="19">
        <v>1.0</v>
      </c>
      <c r="B6945" s="25">
        <v>0.18389095</v>
      </c>
    </row>
    <row r="6946">
      <c r="A6946" s="19">
        <v>1.0</v>
      </c>
      <c r="B6946" s="25">
        <v>0.18364538</v>
      </c>
    </row>
    <row r="6947">
      <c r="A6947" s="19">
        <v>1.0</v>
      </c>
      <c r="B6947" s="25">
        <v>0.18353695</v>
      </c>
    </row>
    <row r="6948">
      <c r="A6948" s="19">
        <v>1.0</v>
      </c>
      <c r="B6948" s="25">
        <v>0.18349448</v>
      </c>
    </row>
    <row r="6949">
      <c r="A6949" s="19">
        <v>1.0</v>
      </c>
      <c r="B6949" s="25">
        <v>0.18347107</v>
      </c>
    </row>
    <row r="6950">
      <c r="A6950" s="19">
        <v>1.0</v>
      </c>
      <c r="B6950" s="25">
        <v>0.18338576</v>
      </c>
    </row>
    <row r="6951">
      <c r="A6951" s="19">
        <v>1.0</v>
      </c>
      <c r="B6951" s="25">
        <v>0.18325488</v>
      </c>
    </row>
    <row r="6952">
      <c r="A6952" s="19">
        <v>1.0</v>
      </c>
      <c r="B6952" s="25">
        <v>0.18320934</v>
      </c>
    </row>
    <row r="6953">
      <c r="A6953" s="19">
        <v>1.0</v>
      </c>
      <c r="B6953" s="25">
        <v>0.1831446</v>
      </c>
    </row>
    <row r="6954">
      <c r="A6954" s="19">
        <v>1.0</v>
      </c>
      <c r="B6954" s="25">
        <v>0.18293786</v>
      </c>
    </row>
    <row r="6955">
      <c r="A6955" s="19">
        <v>1.0</v>
      </c>
      <c r="B6955" s="25">
        <v>0.18288429</v>
      </c>
    </row>
    <row r="6956">
      <c r="A6956" s="19">
        <v>1.0</v>
      </c>
      <c r="B6956" s="25">
        <v>0.18269871</v>
      </c>
    </row>
    <row r="6957">
      <c r="A6957" s="19">
        <v>1.0</v>
      </c>
      <c r="B6957" s="25">
        <v>0.18261482</v>
      </c>
    </row>
    <row r="6958">
      <c r="A6958" s="19">
        <v>1.0</v>
      </c>
      <c r="B6958" s="25">
        <v>0.18257995</v>
      </c>
    </row>
    <row r="6959">
      <c r="A6959" s="19">
        <v>1.0</v>
      </c>
      <c r="B6959" s="25">
        <v>0.18252337</v>
      </c>
    </row>
    <row r="6960">
      <c r="A6960" s="19">
        <v>1.0</v>
      </c>
      <c r="B6960" s="25">
        <v>0.18239398</v>
      </c>
    </row>
    <row r="6961">
      <c r="A6961" s="19">
        <v>1.0</v>
      </c>
      <c r="B6961" s="25">
        <v>0.18238722</v>
      </c>
    </row>
    <row r="6962">
      <c r="A6962" s="19">
        <v>1.0</v>
      </c>
      <c r="B6962" s="25">
        <v>0.18230984</v>
      </c>
    </row>
    <row r="6963">
      <c r="A6963" s="19">
        <v>1.0</v>
      </c>
      <c r="B6963" s="25">
        <v>0.18227541</v>
      </c>
    </row>
    <row r="6964">
      <c r="A6964" s="19">
        <v>1.0</v>
      </c>
      <c r="B6964" s="25">
        <v>0.18214019</v>
      </c>
    </row>
    <row r="6965">
      <c r="A6965" s="19">
        <v>1.0</v>
      </c>
      <c r="B6965" s="25">
        <v>0.18210952</v>
      </c>
    </row>
    <row r="6966">
      <c r="A6966" s="19">
        <v>1.0</v>
      </c>
      <c r="B6966" s="25">
        <v>0.18208309</v>
      </c>
    </row>
    <row r="6967">
      <c r="A6967" s="19">
        <v>1.0</v>
      </c>
      <c r="B6967" s="25">
        <v>0.18207608</v>
      </c>
    </row>
    <row r="6968">
      <c r="A6968" s="19">
        <v>1.0</v>
      </c>
      <c r="B6968" s="25">
        <v>0.18202554</v>
      </c>
    </row>
    <row r="6969">
      <c r="A6969" s="19">
        <v>1.0</v>
      </c>
      <c r="B6969" s="25">
        <v>0.18199037</v>
      </c>
    </row>
    <row r="6970">
      <c r="A6970" s="19">
        <v>1.0</v>
      </c>
      <c r="B6970" s="25">
        <v>0.18199022</v>
      </c>
    </row>
    <row r="6971">
      <c r="A6971" s="19">
        <v>1.0</v>
      </c>
      <c r="B6971" s="25">
        <v>0.1819715</v>
      </c>
    </row>
    <row r="6972">
      <c r="A6972" s="19">
        <v>1.0</v>
      </c>
      <c r="B6972" s="25">
        <v>0.18193394</v>
      </c>
    </row>
    <row r="6973">
      <c r="A6973" s="19">
        <v>1.0</v>
      </c>
      <c r="B6973" s="25">
        <v>0.18193223</v>
      </c>
    </row>
    <row r="6974">
      <c r="A6974" s="19">
        <v>1.0</v>
      </c>
      <c r="B6974" s="25">
        <v>0.18192145</v>
      </c>
    </row>
    <row r="6975">
      <c r="A6975" s="19">
        <v>1.0</v>
      </c>
      <c r="B6975" s="25">
        <v>0.18190446</v>
      </c>
    </row>
    <row r="6976">
      <c r="A6976" s="19">
        <v>1.0</v>
      </c>
      <c r="B6976" s="25">
        <v>0.18190314</v>
      </c>
    </row>
    <row r="6977">
      <c r="A6977" s="19">
        <v>1.0</v>
      </c>
      <c r="B6977" s="25">
        <v>0.18180588</v>
      </c>
    </row>
    <row r="6978">
      <c r="A6978" s="19">
        <v>1.0</v>
      </c>
      <c r="B6978" s="25">
        <v>0.18166262</v>
      </c>
    </row>
    <row r="6979">
      <c r="A6979" s="19">
        <v>1.0</v>
      </c>
      <c r="B6979" s="25">
        <v>0.18163338</v>
      </c>
    </row>
    <row r="6980">
      <c r="A6980" s="19">
        <v>1.0</v>
      </c>
      <c r="B6980" s="25">
        <v>0.18153787</v>
      </c>
    </row>
    <row r="6981">
      <c r="A6981" s="19">
        <v>1.0</v>
      </c>
      <c r="B6981" s="25">
        <v>0.1814913</v>
      </c>
    </row>
    <row r="6982">
      <c r="A6982" s="19">
        <v>1.0</v>
      </c>
      <c r="B6982" s="25">
        <v>0.18148723</v>
      </c>
    </row>
    <row r="6983">
      <c r="A6983" s="19">
        <v>1.0</v>
      </c>
      <c r="B6983" s="25">
        <v>0.1813765</v>
      </c>
    </row>
    <row r="6984">
      <c r="A6984" s="19">
        <v>1.0</v>
      </c>
      <c r="B6984" s="25">
        <v>0.18129328</v>
      </c>
    </row>
    <row r="6985">
      <c r="A6985" s="19">
        <v>1.0</v>
      </c>
      <c r="B6985" s="25">
        <v>0.18128173</v>
      </c>
    </row>
    <row r="6986">
      <c r="A6986" s="19">
        <v>1.0</v>
      </c>
      <c r="B6986" s="25">
        <v>0.18123001</v>
      </c>
    </row>
    <row r="6987">
      <c r="A6987" s="19">
        <v>1.0</v>
      </c>
      <c r="B6987" s="25">
        <v>0.18118088</v>
      </c>
    </row>
    <row r="6988">
      <c r="A6988" s="19">
        <v>1.0</v>
      </c>
      <c r="B6988" s="25">
        <v>0.18116477</v>
      </c>
    </row>
    <row r="6989">
      <c r="A6989" s="19">
        <v>1.0</v>
      </c>
      <c r="B6989" s="25">
        <v>0.1810676</v>
      </c>
    </row>
    <row r="6990">
      <c r="A6990" s="19">
        <v>1.0</v>
      </c>
      <c r="B6990" s="25">
        <v>0.18102098</v>
      </c>
    </row>
    <row r="6991">
      <c r="A6991" s="19">
        <v>1.0</v>
      </c>
      <c r="B6991" s="25">
        <v>0.18100384</v>
      </c>
    </row>
    <row r="6992">
      <c r="A6992" s="19">
        <v>1.0</v>
      </c>
      <c r="B6992" s="25">
        <v>0.18098022</v>
      </c>
    </row>
    <row r="6993">
      <c r="A6993" s="19">
        <v>1.0</v>
      </c>
      <c r="B6993" s="25">
        <v>0.1809069</v>
      </c>
    </row>
    <row r="6994">
      <c r="A6994" s="19">
        <v>1.0</v>
      </c>
      <c r="B6994" s="25">
        <v>0.18090455</v>
      </c>
    </row>
    <row r="6995">
      <c r="A6995" s="19">
        <v>1.0</v>
      </c>
      <c r="B6995" s="25">
        <v>0.18084137</v>
      </c>
    </row>
    <row r="6996">
      <c r="A6996" s="19">
        <v>1.0</v>
      </c>
      <c r="B6996" s="25">
        <v>0.1807542</v>
      </c>
    </row>
    <row r="6997">
      <c r="A6997" s="19">
        <v>1.0</v>
      </c>
      <c r="B6997" s="25">
        <v>0.18074475</v>
      </c>
    </row>
    <row r="6998">
      <c r="A6998" s="19">
        <v>1.0</v>
      </c>
      <c r="B6998" s="25">
        <v>0.18071096</v>
      </c>
    </row>
    <row r="6999">
      <c r="A6999" s="19">
        <v>1.0</v>
      </c>
      <c r="B6999" s="25">
        <v>0.1806898</v>
      </c>
    </row>
    <row r="7000">
      <c r="A7000" s="19">
        <v>1.0</v>
      </c>
      <c r="B7000" s="25">
        <v>0.18061931</v>
      </c>
    </row>
    <row r="7001">
      <c r="A7001" s="19">
        <v>1.0</v>
      </c>
      <c r="B7001" s="25">
        <v>0.18059449</v>
      </c>
    </row>
    <row r="7002">
      <c r="A7002" s="19">
        <v>1.0</v>
      </c>
      <c r="B7002" s="25">
        <v>0.1805838</v>
      </c>
    </row>
    <row r="7003">
      <c r="A7003" s="19">
        <v>1.0</v>
      </c>
      <c r="B7003" s="25">
        <v>0.18056686</v>
      </c>
    </row>
    <row r="7004">
      <c r="A7004" s="19">
        <v>1.0</v>
      </c>
      <c r="B7004" s="25">
        <v>0.1805222</v>
      </c>
    </row>
    <row r="7005">
      <c r="A7005" s="19">
        <v>1.0</v>
      </c>
      <c r="B7005" s="25">
        <v>0.18049824</v>
      </c>
    </row>
    <row r="7006">
      <c r="A7006" s="19">
        <v>1.0</v>
      </c>
      <c r="B7006" s="25">
        <v>0.1804862</v>
      </c>
    </row>
    <row r="7007">
      <c r="A7007" s="19">
        <v>1.0</v>
      </c>
      <c r="B7007" s="25">
        <v>0.18046637</v>
      </c>
    </row>
    <row r="7008">
      <c r="A7008" s="19">
        <v>1.0</v>
      </c>
      <c r="B7008" s="25">
        <v>0.18037008</v>
      </c>
    </row>
    <row r="7009">
      <c r="A7009" s="19">
        <v>1.0</v>
      </c>
      <c r="B7009" s="25">
        <v>0.18029319</v>
      </c>
    </row>
    <row r="7010">
      <c r="A7010" s="19">
        <v>1.0</v>
      </c>
      <c r="B7010" s="25">
        <v>0.18027736</v>
      </c>
    </row>
    <row r="7011">
      <c r="A7011" s="19">
        <v>1.0</v>
      </c>
      <c r="B7011" s="25">
        <v>0.1802732</v>
      </c>
    </row>
    <row r="7012">
      <c r="A7012" s="19">
        <v>1.0</v>
      </c>
      <c r="B7012" s="25">
        <v>0.18015786</v>
      </c>
    </row>
    <row r="7013">
      <c r="A7013" s="19">
        <v>1.0</v>
      </c>
      <c r="B7013" s="25">
        <v>0.18012857</v>
      </c>
    </row>
    <row r="7014">
      <c r="A7014" s="19">
        <v>1.0</v>
      </c>
      <c r="B7014" s="25">
        <v>0.18009551</v>
      </c>
    </row>
    <row r="7015">
      <c r="A7015" s="19">
        <v>1.0</v>
      </c>
      <c r="B7015" s="25">
        <v>0.18004747</v>
      </c>
    </row>
    <row r="7016">
      <c r="A7016" s="19">
        <v>1.0</v>
      </c>
      <c r="B7016" s="25">
        <v>0.18004541</v>
      </c>
    </row>
    <row r="7017">
      <c r="A7017" s="19">
        <v>1.0</v>
      </c>
      <c r="B7017" s="25">
        <v>0.17985475</v>
      </c>
    </row>
    <row r="7018">
      <c r="A7018" s="19">
        <v>1.0</v>
      </c>
      <c r="B7018" s="25">
        <v>0.17976242</v>
      </c>
    </row>
    <row r="7019">
      <c r="A7019" s="19">
        <v>1.0</v>
      </c>
      <c r="B7019" s="25">
        <v>0.17975464</v>
      </c>
    </row>
    <row r="7020">
      <c r="A7020" s="19">
        <v>1.0</v>
      </c>
      <c r="B7020" s="25">
        <v>0.17970826</v>
      </c>
    </row>
    <row r="7021">
      <c r="A7021" s="19">
        <v>1.0</v>
      </c>
      <c r="B7021" s="25">
        <v>0.17970479</v>
      </c>
    </row>
    <row r="7022">
      <c r="A7022" s="19">
        <v>1.0</v>
      </c>
      <c r="B7022" s="25">
        <v>0.17964973</v>
      </c>
    </row>
    <row r="7023">
      <c r="A7023" s="19">
        <v>1.0</v>
      </c>
      <c r="B7023" s="25">
        <v>0.17958112</v>
      </c>
    </row>
    <row r="7024">
      <c r="A7024" s="19">
        <v>1.0</v>
      </c>
      <c r="B7024" s="25">
        <v>0.17957427</v>
      </c>
    </row>
    <row r="7025">
      <c r="A7025" s="19">
        <v>1.0</v>
      </c>
      <c r="B7025" s="25">
        <v>0.17941612</v>
      </c>
    </row>
    <row r="7026">
      <c r="A7026" s="19">
        <v>1.0</v>
      </c>
      <c r="B7026" s="25">
        <v>0.1791903</v>
      </c>
    </row>
    <row r="7027">
      <c r="A7027" s="19">
        <v>1.0</v>
      </c>
      <c r="B7027" s="25">
        <v>0.17902462</v>
      </c>
    </row>
    <row r="7028">
      <c r="A7028" s="19">
        <v>1.0</v>
      </c>
      <c r="B7028" s="25">
        <v>0.17901275</v>
      </c>
    </row>
    <row r="7029">
      <c r="A7029" s="19">
        <v>1.0</v>
      </c>
      <c r="B7029" s="25">
        <v>0.17900673</v>
      </c>
    </row>
    <row r="7030">
      <c r="A7030" s="19">
        <v>1.0</v>
      </c>
      <c r="B7030" s="25">
        <v>0.1789867</v>
      </c>
    </row>
    <row r="7031">
      <c r="A7031" s="19">
        <v>1.0</v>
      </c>
      <c r="B7031" s="25">
        <v>0.17887482</v>
      </c>
    </row>
    <row r="7032">
      <c r="A7032" s="19">
        <v>1.0</v>
      </c>
      <c r="B7032" s="25">
        <v>0.17884728</v>
      </c>
    </row>
    <row r="7033">
      <c r="A7033" s="19">
        <v>1.0</v>
      </c>
      <c r="B7033" s="25">
        <v>0.17883705</v>
      </c>
    </row>
    <row r="7034">
      <c r="A7034" s="19">
        <v>1.0</v>
      </c>
      <c r="B7034" s="25">
        <v>0.17880915</v>
      </c>
    </row>
    <row r="7035">
      <c r="A7035" s="19">
        <v>1.0</v>
      </c>
      <c r="B7035" s="25">
        <v>0.17863896</v>
      </c>
    </row>
    <row r="7036">
      <c r="A7036" s="19">
        <v>1.0</v>
      </c>
      <c r="B7036" s="25">
        <v>0.17856644</v>
      </c>
    </row>
    <row r="7037">
      <c r="A7037" s="19">
        <v>1.0</v>
      </c>
      <c r="B7037" s="25">
        <v>0.17836757</v>
      </c>
    </row>
    <row r="7038">
      <c r="A7038" s="19">
        <v>1.0</v>
      </c>
      <c r="B7038" s="25">
        <v>0.17835863</v>
      </c>
    </row>
    <row r="7039">
      <c r="A7039" s="19">
        <v>1.0</v>
      </c>
      <c r="B7039" s="25">
        <v>0.17822857</v>
      </c>
    </row>
    <row r="7040">
      <c r="A7040" s="19">
        <v>1.0</v>
      </c>
      <c r="B7040" s="25">
        <v>0.17814954</v>
      </c>
    </row>
    <row r="7041">
      <c r="A7041" s="19">
        <v>1.0</v>
      </c>
      <c r="B7041" s="25">
        <v>0.17788127</v>
      </c>
    </row>
    <row r="7042">
      <c r="A7042" s="19">
        <v>1.0</v>
      </c>
      <c r="B7042" s="25">
        <v>0.17783485</v>
      </c>
    </row>
    <row r="7043">
      <c r="A7043" s="19">
        <v>1.0</v>
      </c>
      <c r="B7043" s="25">
        <v>0.17770866</v>
      </c>
    </row>
    <row r="7044">
      <c r="A7044" s="19">
        <v>1.0</v>
      </c>
      <c r="B7044" s="25">
        <v>0.17766853</v>
      </c>
    </row>
    <row r="7045">
      <c r="A7045" s="19">
        <v>1.0</v>
      </c>
      <c r="B7045" s="25">
        <v>0.17752503</v>
      </c>
    </row>
    <row r="7046">
      <c r="A7046" s="19">
        <v>1.0</v>
      </c>
      <c r="B7046" s="25">
        <v>0.1774736</v>
      </c>
    </row>
    <row r="7047">
      <c r="A7047" s="19">
        <v>1.0</v>
      </c>
      <c r="B7047" s="25">
        <v>0.17736243</v>
      </c>
    </row>
    <row r="7048">
      <c r="A7048" s="19">
        <v>1.0</v>
      </c>
      <c r="B7048" s="25">
        <v>0.17727044</v>
      </c>
    </row>
    <row r="7049">
      <c r="A7049" s="19">
        <v>1.0</v>
      </c>
      <c r="B7049" s="25">
        <v>0.17713295</v>
      </c>
    </row>
    <row r="7050">
      <c r="A7050" s="19">
        <v>1.0</v>
      </c>
      <c r="B7050" s="25">
        <v>0.1770803</v>
      </c>
    </row>
    <row r="7051">
      <c r="A7051" s="19">
        <v>1.0</v>
      </c>
      <c r="B7051" s="25">
        <v>0.1770484</v>
      </c>
    </row>
    <row r="7052">
      <c r="A7052" s="19">
        <v>1.0</v>
      </c>
      <c r="B7052" s="25">
        <v>0.1770416</v>
      </c>
    </row>
    <row r="7053">
      <c r="A7053" s="19">
        <v>1.0</v>
      </c>
      <c r="B7053" s="25">
        <v>0.17703788</v>
      </c>
    </row>
    <row r="7054">
      <c r="A7054" s="19">
        <v>1.0</v>
      </c>
      <c r="B7054" s="25">
        <v>0.17703423</v>
      </c>
    </row>
    <row r="7055">
      <c r="A7055" s="19">
        <v>1.0</v>
      </c>
      <c r="B7055" s="25">
        <v>0.17701556</v>
      </c>
    </row>
    <row r="7056">
      <c r="A7056" s="19">
        <v>1.0</v>
      </c>
      <c r="B7056" s="25">
        <v>0.17686877</v>
      </c>
    </row>
    <row r="7057">
      <c r="A7057" s="19">
        <v>1.0</v>
      </c>
      <c r="B7057" s="25">
        <v>0.17664881</v>
      </c>
    </row>
    <row r="7058">
      <c r="A7058" s="19">
        <v>1.0</v>
      </c>
      <c r="B7058" s="25">
        <v>0.17658342</v>
      </c>
    </row>
    <row r="7059">
      <c r="A7059" s="19">
        <v>1.0</v>
      </c>
      <c r="B7059" s="25">
        <v>0.17643005</v>
      </c>
    </row>
    <row r="7060">
      <c r="A7060" s="19">
        <v>1.0</v>
      </c>
      <c r="B7060" s="25">
        <v>0.17642948</v>
      </c>
    </row>
    <row r="7061">
      <c r="A7061" s="19">
        <v>1.0</v>
      </c>
      <c r="B7061" s="25">
        <v>0.1764259</v>
      </c>
    </row>
    <row r="7062">
      <c r="A7062" s="19">
        <v>1.0</v>
      </c>
      <c r="B7062" s="25">
        <v>0.17632361</v>
      </c>
    </row>
    <row r="7063">
      <c r="A7063" s="19">
        <v>1.0</v>
      </c>
      <c r="B7063" s="25">
        <v>0.17628762</v>
      </c>
    </row>
    <row r="7064">
      <c r="A7064" s="19">
        <v>1.0</v>
      </c>
      <c r="B7064" s="25">
        <v>0.17620336</v>
      </c>
    </row>
    <row r="7065">
      <c r="A7065" s="19">
        <v>1.0</v>
      </c>
      <c r="B7065" s="25">
        <v>0.17618139</v>
      </c>
    </row>
    <row r="7066">
      <c r="A7066" s="19">
        <v>1.0</v>
      </c>
      <c r="B7066" s="25">
        <v>0.17615414</v>
      </c>
    </row>
    <row r="7067">
      <c r="A7067" s="19">
        <v>1.0</v>
      </c>
      <c r="B7067" s="25">
        <v>0.17615013</v>
      </c>
    </row>
    <row r="7068">
      <c r="A7068" s="19">
        <v>1.0</v>
      </c>
      <c r="B7068" s="25">
        <v>0.17613153</v>
      </c>
    </row>
    <row r="7069">
      <c r="A7069" s="19">
        <v>1.0</v>
      </c>
      <c r="B7069" s="25">
        <v>0.17612123</v>
      </c>
    </row>
    <row r="7070">
      <c r="A7070" s="19">
        <v>1.0</v>
      </c>
      <c r="B7070" s="25">
        <v>0.17606</v>
      </c>
    </row>
    <row r="7071">
      <c r="A7071" s="19">
        <v>1.0</v>
      </c>
      <c r="B7071" s="25">
        <v>0.17603002</v>
      </c>
    </row>
    <row r="7072">
      <c r="A7072" s="19">
        <v>1.0</v>
      </c>
      <c r="B7072" s="25">
        <v>0.1760223</v>
      </c>
    </row>
    <row r="7073">
      <c r="A7073" s="19">
        <v>1.0</v>
      </c>
      <c r="B7073" s="25">
        <v>0.17600757</v>
      </c>
    </row>
    <row r="7074">
      <c r="A7074" s="19">
        <v>1.0</v>
      </c>
      <c r="B7074" s="25">
        <v>0.17598446</v>
      </c>
    </row>
    <row r="7075">
      <c r="A7075" s="19">
        <v>1.0</v>
      </c>
      <c r="B7075" s="25">
        <v>0.1759826</v>
      </c>
    </row>
    <row r="7076">
      <c r="A7076" s="19">
        <v>1.0</v>
      </c>
      <c r="B7076" s="25">
        <v>0.17591164</v>
      </c>
    </row>
    <row r="7077">
      <c r="A7077" s="19">
        <v>1.0</v>
      </c>
      <c r="B7077" s="25">
        <v>0.17574604</v>
      </c>
    </row>
    <row r="7078">
      <c r="A7078" s="19">
        <v>1.0</v>
      </c>
      <c r="B7078" s="25">
        <v>0.1754544</v>
      </c>
    </row>
    <row r="7079">
      <c r="A7079" s="19">
        <v>1.0</v>
      </c>
      <c r="B7079" s="25">
        <v>0.175435</v>
      </c>
    </row>
    <row r="7080">
      <c r="A7080" s="19">
        <v>1.0</v>
      </c>
      <c r="B7080" s="25">
        <v>0.17533235</v>
      </c>
    </row>
    <row r="7081">
      <c r="A7081" s="19">
        <v>1.0</v>
      </c>
      <c r="B7081" s="25">
        <v>0.17531103</v>
      </c>
    </row>
    <row r="7082">
      <c r="A7082" s="19">
        <v>1.0</v>
      </c>
      <c r="B7082" s="25">
        <v>0.17525187</v>
      </c>
    </row>
    <row r="7083">
      <c r="A7083" s="19">
        <v>1.0</v>
      </c>
      <c r="B7083" s="25">
        <v>0.17514472</v>
      </c>
    </row>
    <row r="7084">
      <c r="A7084" s="19">
        <v>1.0</v>
      </c>
      <c r="B7084" s="25">
        <v>0.17501831</v>
      </c>
    </row>
    <row r="7085">
      <c r="A7085" s="19">
        <v>1.0</v>
      </c>
      <c r="B7085" s="25">
        <v>0.17496115</v>
      </c>
    </row>
    <row r="7086">
      <c r="A7086" s="19">
        <v>1.0</v>
      </c>
      <c r="B7086" s="25">
        <v>0.1749324</v>
      </c>
    </row>
    <row r="7087">
      <c r="A7087" s="19">
        <v>1.0</v>
      </c>
      <c r="B7087" s="25">
        <v>0.17483346</v>
      </c>
    </row>
    <row r="7088">
      <c r="A7088" s="19">
        <v>1.0</v>
      </c>
      <c r="B7088" s="25">
        <v>0.17479905</v>
      </c>
    </row>
    <row r="7089">
      <c r="A7089" s="19">
        <v>1.0</v>
      </c>
      <c r="B7089" s="25">
        <v>0.17464204</v>
      </c>
    </row>
    <row r="7090">
      <c r="A7090" s="19">
        <v>1.0</v>
      </c>
      <c r="B7090" s="25">
        <v>0.17444053</v>
      </c>
    </row>
    <row r="7091">
      <c r="A7091" s="19">
        <v>1.0</v>
      </c>
      <c r="B7091" s="25">
        <v>0.17439096</v>
      </c>
    </row>
    <row r="7092">
      <c r="A7092" s="19">
        <v>1.0</v>
      </c>
      <c r="B7092" s="25">
        <v>0.17432743</v>
      </c>
    </row>
    <row r="7093">
      <c r="A7093" s="19">
        <v>1.0</v>
      </c>
      <c r="B7093" s="25">
        <v>0.1741564</v>
      </c>
    </row>
    <row r="7094">
      <c r="A7094" s="19">
        <v>1.0</v>
      </c>
      <c r="B7094" s="25">
        <v>0.17409515</v>
      </c>
    </row>
    <row r="7095">
      <c r="A7095" s="19">
        <v>1.0</v>
      </c>
      <c r="B7095" s="25">
        <v>0.17404008</v>
      </c>
    </row>
    <row r="7096">
      <c r="A7096" s="19">
        <v>1.0</v>
      </c>
      <c r="B7096" s="25">
        <v>0.17396225</v>
      </c>
    </row>
    <row r="7097">
      <c r="A7097" s="19">
        <v>1.0</v>
      </c>
      <c r="B7097" s="25">
        <v>0.17386904</v>
      </c>
    </row>
    <row r="7098">
      <c r="A7098" s="19">
        <v>1.0</v>
      </c>
      <c r="B7098" s="25">
        <v>0.17369285</v>
      </c>
    </row>
    <row r="7099">
      <c r="A7099" s="19">
        <v>1.0</v>
      </c>
      <c r="B7099" s="25">
        <v>0.17367911</v>
      </c>
    </row>
    <row r="7100">
      <c r="A7100" s="19">
        <v>1.0</v>
      </c>
      <c r="B7100" s="25">
        <v>0.17366295</v>
      </c>
    </row>
    <row r="7101">
      <c r="A7101" s="19">
        <v>1.0</v>
      </c>
      <c r="B7101" s="25">
        <v>0.17364185</v>
      </c>
    </row>
    <row r="7102">
      <c r="A7102" s="19">
        <v>1.0</v>
      </c>
      <c r="B7102" s="25">
        <v>0.17362295</v>
      </c>
    </row>
    <row r="7103">
      <c r="A7103" s="19">
        <v>1.0</v>
      </c>
      <c r="B7103" s="25">
        <v>0.17350951</v>
      </c>
    </row>
    <row r="7104">
      <c r="A7104" s="19">
        <v>1.0</v>
      </c>
      <c r="B7104" s="25">
        <v>0.17346722</v>
      </c>
    </row>
    <row r="7105">
      <c r="A7105" s="19">
        <v>1.0</v>
      </c>
      <c r="B7105" s="25">
        <v>0.17338195</v>
      </c>
    </row>
    <row r="7106">
      <c r="A7106" s="19">
        <v>1.0</v>
      </c>
      <c r="B7106" s="25">
        <v>0.17334655</v>
      </c>
    </row>
    <row r="7107">
      <c r="A7107" s="19">
        <v>1.0</v>
      </c>
      <c r="B7107" s="25">
        <v>0.17333288</v>
      </c>
    </row>
    <row r="7108">
      <c r="A7108" s="19">
        <v>1.0</v>
      </c>
      <c r="B7108" s="25">
        <v>0.17305969</v>
      </c>
    </row>
    <row r="7109">
      <c r="A7109" s="19">
        <v>1.0</v>
      </c>
      <c r="B7109" s="25">
        <v>0.17294732</v>
      </c>
    </row>
    <row r="7110">
      <c r="A7110" s="19">
        <v>1.0</v>
      </c>
      <c r="B7110" s="25">
        <v>0.17287613</v>
      </c>
    </row>
    <row r="7111">
      <c r="A7111" s="19">
        <v>1.0</v>
      </c>
      <c r="B7111" s="25">
        <v>0.17281218</v>
      </c>
    </row>
    <row r="7112">
      <c r="A7112" s="19">
        <v>1.0</v>
      </c>
      <c r="B7112" s="25">
        <v>0.17251489</v>
      </c>
    </row>
    <row r="7113">
      <c r="A7113" s="19">
        <v>1.0</v>
      </c>
      <c r="B7113" s="25">
        <v>0.17229584</v>
      </c>
    </row>
    <row r="7114">
      <c r="A7114" s="19">
        <v>1.0</v>
      </c>
      <c r="B7114" s="25">
        <v>0.17220743</v>
      </c>
    </row>
    <row r="7115">
      <c r="A7115" s="19">
        <v>1.0</v>
      </c>
      <c r="B7115" s="25">
        <v>0.17213826</v>
      </c>
    </row>
    <row r="7116">
      <c r="A7116" s="19">
        <v>1.0</v>
      </c>
      <c r="B7116" s="25">
        <v>0.17211121</v>
      </c>
    </row>
    <row r="7117">
      <c r="A7117" s="19">
        <v>1.0</v>
      </c>
      <c r="B7117" s="25">
        <v>0.17197974</v>
      </c>
    </row>
    <row r="7118">
      <c r="A7118" s="19">
        <v>1.0</v>
      </c>
      <c r="B7118" s="25">
        <v>0.17191693</v>
      </c>
    </row>
    <row r="7119">
      <c r="A7119" s="19">
        <v>1.0</v>
      </c>
      <c r="B7119" s="25">
        <v>0.17182894</v>
      </c>
    </row>
    <row r="7120">
      <c r="A7120" s="19">
        <v>1.0</v>
      </c>
      <c r="B7120" s="25">
        <v>0.1718104</v>
      </c>
    </row>
    <row r="7121">
      <c r="A7121" s="19">
        <v>1.0</v>
      </c>
      <c r="B7121" s="25">
        <v>0.17180969</v>
      </c>
    </row>
    <row r="7122">
      <c r="A7122" s="19">
        <v>1.0</v>
      </c>
      <c r="B7122" s="25">
        <v>0.17169781</v>
      </c>
    </row>
    <row r="7123">
      <c r="A7123" s="19">
        <v>1.0</v>
      </c>
      <c r="B7123" s="25">
        <v>0.17168708</v>
      </c>
    </row>
    <row r="7124">
      <c r="A7124" s="19">
        <v>1.0</v>
      </c>
      <c r="B7124" s="25">
        <v>0.17166555</v>
      </c>
    </row>
    <row r="7125">
      <c r="A7125" s="19">
        <v>1.0</v>
      </c>
      <c r="B7125" s="25">
        <v>0.17144787</v>
      </c>
    </row>
    <row r="7126">
      <c r="A7126" s="19">
        <v>1.0</v>
      </c>
      <c r="B7126" s="25">
        <v>0.17141819</v>
      </c>
    </row>
    <row r="7127">
      <c r="A7127" s="19">
        <v>1.0</v>
      </c>
      <c r="B7127" s="25">
        <v>0.17133735</v>
      </c>
    </row>
    <row r="7128">
      <c r="A7128" s="19">
        <v>1.0</v>
      </c>
      <c r="B7128" s="25">
        <v>0.1712596</v>
      </c>
    </row>
    <row r="7129">
      <c r="A7129" s="19">
        <v>1.0</v>
      </c>
      <c r="B7129" s="25">
        <v>0.17096566</v>
      </c>
    </row>
    <row r="7130">
      <c r="A7130" s="19">
        <v>1.0</v>
      </c>
      <c r="B7130" s="25">
        <v>0.17094469</v>
      </c>
    </row>
    <row r="7131">
      <c r="A7131" s="19">
        <v>1.0</v>
      </c>
      <c r="B7131" s="25">
        <v>0.17092997</v>
      </c>
    </row>
    <row r="7132">
      <c r="A7132" s="19">
        <v>1.0</v>
      </c>
      <c r="B7132" s="25">
        <v>0.17089634</v>
      </c>
    </row>
    <row r="7133">
      <c r="A7133" s="19">
        <v>1.0</v>
      </c>
      <c r="B7133" s="25">
        <v>0.1708879</v>
      </c>
    </row>
    <row r="7134">
      <c r="A7134" s="19">
        <v>1.0</v>
      </c>
      <c r="B7134" s="25">
        <v>0.17077401</v>
      </c>
    </row>
    <row r="7135">
      <c r="A7135" s="19">
        <v>1.0</v>
      </c>
      <c r="B7135" s="25">
        <v>0.17069268</v>
      </c>
    </row>
    <row r="7136">
      <c r="A7136" s="19">
        <v>1.0</v>
      </c>
      <c r="B7136" s="25">
        <v>0.17066485</v>
      </c>
    </row>
    <row r="7137">
      <c r="A7137" s="19">
        <v>1.0</v>
      </c>
      <c r="B7137" s="25">
        <v>0.17061749</v>
      </c>
    </row>
    <row r="7138">
      <c r="A7138" s="19">
        <v>1.0</v>
      </c>
      <c r="B7138" s="25">
        <v>0.17059661</v>
      </c>
    </row>
    <row r="7139">
      <c r="A7139" s="19">
        <v>1.0</v>
      </c>
      <c r="B7139" s="25">
        <v>0.170522</v>
      </c>
    </row>
    <row r="7140">
      <c r="A7140" s="19">
        <v>1.0</v>
      </c>
      <c r="B7140" s="25">
        <v>0.17050447</v>
      </c>
    </row>
    <row r="7141">
      <c r="A7141" s="19">
        <v>1.0</v>
      </c>
      <c r="B7141" s="25">
        <v>0.17032757</v>
      </c>
    </row>
    <row r="7142">
      <c r="A7142" s="19">
        <v>1.0</v>
      </c>
      <c r="B7142" s="25">
        <v>0.1702189</v>
      </c>
    </row>
    <row r="7143">
      <c r="A7143" s="19">
        <v>1.0</v>
      </c>
      <c r="B7143" s="25">
        <v>0.17012484</v>
      </c>
    </row>
    <row r="7144">
      <c r="A7144" s="19">
        <v>1.0</v>
      </c>
      <c r="B7144" s="25">
        <v>0.17008549</v>
      </c>
    </row>
    <row r="7145">
      <c r="A7145" s="19">
        <v>1.0</v>
      </c>
      <c r="B7145" s="25">
        <v>0.169849</v>
      </c>
    </row>
    <row r="7146">
      <c r="A7146" s="19">
        <v>1.0</v>
      </c>
      <c r="B7146" s="25">
        <v>0.16975908</v>
      </c>
    </row>
    <row r="7147">
      <c r="A7147" s="19">
        <v>1.0</v>
      </c>
      <c r="B7147" s="25">
        <v>0.16971551</v>
      </c>
    </row>
    <row r="7148">
      <c r="A7148" s="19">
        <v>1.0</v>
      </c>
      <c r="B7148" s="25">
        <v>0.16961716</v>
      </c>
    </row>
    <row r="7149">
      <c r="A7149" s="19">
        <v>1.0</v>
      </c>
      <c r="B7149" s="25">
        <v>0.16955693</v>
      </c>
    </row>
    <row r="7150">
      <c r="A7150" s="19">
        <v>1.0</v>
      </c>
      <c r="B7150" s="25">
        <v>0.16949913</v>
      </c>
    </row>
    <row r="7151">
      <c r="A7151" s="19">
        <v>1.0</v>
      </c>
      <c r="B7151" s="25">
        <v>0.16949755</v>
      </c>
    </row>
    <row r="7152">
      <c r="A7152" s="19">
        <v>1.0</v>
      </c>
      <c r="B7152" s="25">
        <v>0.16947773</v>
      </c>
    </row>
    <row r="7153">
      <c r="A7153" s="19">
        <v>1.0</v>
      </c>
      <c r="B7153" s="25">
        <v>0.1693929</v>
      </c>
    </row>
    <row r="7154">
      <c r="A7154" s="19">
        <v>1.0</v>
      </c>
      <c r="B7154" s="25">
        <v>0.16918136</v>
      </c>
    </row>
    <row r="7155">
      <c r="A7155" s="19">
        <v>1.0</v>
      </c>
      <c r="B7155" s="25">
        <v>0.16915326</v>
      </c>
    </row>
    <row r="7156">
      <c r="A7156" s="19">
        <v>1.0</v>
      </c>
      <c r="B7156" s="25">
        <v>0.16910483</v>
      </c>
    </row>
    <row r="7157">
      <c r="A7157" s="19">
        <v>1.0</v>
      </c>
      <c r="B7157" s="25">
        <v>0.16901697</v>
      </c>
    </row>
    <row r="7158">
      <c r="A7158" s="19">
        <v>1.0</v>
      </c>
      <c r="B7158" s="25">
        <v>0.16893993</v>
      </c>
    </row>
    <row r="7159">
      <c r="A7159" s="19">
        <v>1.0</v>
      </c>
      <c r="B7159" s="25">
        <v>0.16888307</v>
      </c>
    </row>
    <row r="7160">
      <c r="A7160" s="19">
        <v>1.0</v>
      </c>
      <c r="B7160" s="25">
        <v>0.1686807</v>
      </c>
    </row>
    <row r="7161">
      <c r="A7161" s="19">
        <v>1.0</v>
      </c>
      <c r="B7161" s="25">
        <v>0.16856566</v>
      </c>
    </row>
    <row r="7162">
      <c r="A7162" s="19">
        <v>1.0</v>
      </c>
      <c r="B7162" s="25">
        <v>0.16853698</v>
      </c>
    </row>
    <row r="7163">
      <c r="A7163" s="19">
        <v>1.0</v>
      </c>
      <c r="B7163" s="25">
        <v>0.16847345</v>
      </c>
    </row>
    <row r="7164">
      <c r="A7164" s="19">
        <v>1.0</v>
      </c>
      <c r="B7164" s="25">
        <v>0.16845171</v>
      </c>
    </row>
    <row r="7165">
      <c r="A7165" s="19">
        <v>1.0</v>
      </c>
      <c r="B7165" s="25">
        <v>0.16844149</v>
      </c>
    </row>
    <row r="7166">
      <c r="A7166" s="19">
        <v>1.0</v>
      </c>
      <c r="B7166" s="25">
        <v>0.16834606</v>
      </c>
    </row>
    <row r="7167">
      <c r="A7167" s="19">
        <v>1.0</v>
      </c>
      <c r="B7167" s="25">
        <v>0.16815013</v>
      </c>
    </row>
    <row r="7168">
      <c r="A7168" s="19">
        <v>1.0</v>
      </c>
      <c r="B7168" s="25">
        <v>0.16811164</v>
      </c>
    </row>
    <row r="7169">
      <c r="A7169" s="19">
        <v>1.0</v>
      </c>
      <c r="B7169" s="25">
        <v>0.16811056</v>
      </c>
    </row>
    <row r="7170">
      <c r="A7170" s="19">
        <v>1.0</v>
      </c>
      <c r="B7170" s="25">
        <v>0.16804998</v>
      </c>
    </row>
    <row r="7171">
      <c r="A7171" s="19">
        <v>1.0</v>
      </c>
      <c r="B7171" s="25">
        <v>0.16788995</v>
      </c>
    </row>
    <row r="7172">
      <c r="A7172" s="19">
        <v>1.0</v>
      </c>
      <c r="B7172" s="25">
        <v>0.16785862</v>
      </c>
    </row>
    <row r="7173">
      <c r="A7173" s="19">
        <v>1.0</v>
      </c>
      <c r="B7173" s="25">
        <v>0.16780612</v>
      </c>
    </row>
    <row r="7174">
      <c r="A7174" s="19">
        <v>1.0</v>
      </c>
      <c r="B7174" s="25">
        <v>0.16775718</v>
      </c>
    </row>
    <row r="7175">
      <c r="A7175" s="19">
        <v>1.0</v>
      </c>
      <c r="B7175" s="25">
        <v>0.16774559</v>
      </c>
    </row>
    <row r="7176">
      <c r="A7176" s="19">
        <v>1.0</v>
      </c>
      <c r="B7176" s="25">
        <v>0.16771103</v>
      </c>
    </row>
    <row r="7177">
      <c r="A7177" s="19">
        <v>1.0</v>
      </c>
      <c r="B7177" s="25">
        <v>0.16769703</v>
      </c>
    </row>
    <row r="7178">
      <c r="A7178" s="19">
        <v>1.0</v>
      </c>
      <c r="B7178" s="25">
        <v>0.16765052</v>
      </c>
    </row>
    <row r="7179">
      <c r="A7179" s="19">
        <v>1.0</v>
      </c>
      <c r="B7179" s="25">
        <v>0.16752018</v>
      </c>
    </row>
    <row r="7180">
      <c r="A7180" s="19">
        <v>1.0</v>
      </c>
      <c r="B7180" s="25">
        <v>0.16750745</v>
      </c>
    </row>
    <row r="7181">
      <c r="A7181" s="19">
        <v>1.0</v>
      </c>
      <c r="B7181" s="25">
        <v>0.16741417</v>
      </c>
    </row>
    <row r="7182">
      <c r="A7182" s="19">
        <v>1.0</v>
      </c>
      <c r="B7182" s="25">
        <v>0.16739643</v>
      </c>
    </row>
    <row r="7183">
      <c r="A7183" s="19">
        <v>1.0</v>
      </c>
      <c r="B7183" s="25">
        <v>0.16712253</v>
      </c>
    </row>
    <row r="7184">
      <c r="A7184" s="19">
        <v>1.0</v>
      </c>
      <c r="B7184" s="25">
        <v>0.16699205</v>
      </c>
    </row>
    <row r="7185">
      <c r="A7185" s="19">
        <v>1.0</v>
      </c>
      <c r="B7185" s="25">
        <v>0.16691686</v>
      </c>
    </row>
    <row r="7186">
      <c r="A7186" s="19">
        <v>1.0</v>
      </c>
      <c r="B7186" s="25">
        <v>0.16678753</v>
      </c>
    </row>
    <row r="7187">
      <c r="A7187" s="19">
        <v>1.0</v>
      </c>
      <c r="B7187" s="25">
        <v>0.16669475</v>
      </c>
    </row>
    <row r="7188">
      <c r="A7188" s="19">
        <v>1.0</v>
      </c>
      <c r="B7188" s="25">
        <v>0.1666584</v>
      </c>
    </row>
    <row r="7189">
      <c r="A7189" s="19">
        <v>1.0</v>
      </c>
      <c r="B7189" s="25">
        <v>0.16659173</v>
      </c>
    </row>
    <row r="7190">
      <c r="A7190" s="19">
        <v>1.0</v>
      </c>
      <c r="B7190" s="25">
        <v>0.16642435</v>
      </c>
    </row>
    <row r="7191">
      <c r="A7191" s="19">
        <v>1.0</v>
      </c>
      <c r="B7191" s="25">
        <v>0.16627347</v>
      </c>
    </row>
    <row r="7192">
      <c r="A7192" s="19">
        <v>1.0</v>
      </c>
      <c r="B7192" s="25">
        <v>0.16627312</v>
      </c>
    </row>
    <row r="7193">
      <c r="A7193" s="19">
        <v>1.0</v>
      </c>
      <c r="B7193" s="25">
        <v>0.16624522</v>
      </c>
    </row>
    <row r="7194">
      <c r="A7194" s="19">
        <v>1.0</v>
      </c>
      <c r="B7194" s="25">
        <v>0.16623385</v>
      </c>
    </row>
    <row r="7195">
      <c r="A7195" s="19">
        <v>1.0</v>
      </c>
      <c r="B7195" s="25">
        <v>0.16612218</v>
      </c>
    </row>
    <row r="7196">
      <c r="A7196" s="19">
        <v>1.0</v>
      </c>
      <c r="B7196" s="25">
        <v>0.16610537</v>
      </c>
    </row>
    <row r="7197">
      <c r="A7197" s="19">
        <v>1.0</v>
      </c>
      <c r="B7197" s="25">
        <v>0.16605674</v>
      </c>
    </row>
    <row r="7198">
      <c r="A7198" s="19">
        <v>1.0</v>
      </c>
      <c r="B7198" s="25">
        <v>0.16584878</v>
      </c>
    </row>
    <row r="7199">
      <c r="A7199" s="19">
        <v>1.0</v>
      </c>
      <c r="B7199" s="25">
        <v>0.16562352</v>
      </c>
    </row>
    <row r="7200">
      <c r="A7200" s="19">
        <v>1.0</v>
      </c>
      <c r="B7200" s="25">
        <v>0.16532479</v>
      </c>
    </row>
    <row r="7201">
      <c r="A7201" s="19">
        <v>1.0</v>
      </c>
      <c r="B7201" s="25">
        <v>0.16521305</v>
      </c>
    </row>
    <row r="7202">
      <c r="A7202" s="19">
        <v>1.0</v>
      </c>
      <c r="B7202" s="25">
        <v>0.16517185</v>
      </c>
    </row>
    <row r="7203">
      <c r="A7203" s="19">
        <v>1.0</v>
      </c>
      <c r="B7203" s="25">
        <v>0.16517077</v>
      </c>
    </row>
    <row r="7204">
      <c r="A7204" s="19">
        <v>1.0</v>
      </c>
      <c r="B7204" s="25">
        <v>0.1650282</v>
      </c>
    </row>
    <row r="7205">
      <c r="A7205" s="19">
        <v>1.0</v>
      </c>
      <c r="B7205" s="25">
        <v>0.16502248</v>
      </c>
    </row>
    <row r="7206">
      <c r="A7206" s="19">
        <v>1.0</v>
      </c>
      <c r="B7206" s="25">
        <v>0.1648847</v>
      </c>
    </row>
    <row r="7207">
      <c r="A7207" s="19">
        <v>1.0</v>
      </c>
      <c r="B7207" s="25">
        <v>0.16481131</v>
      </c>
    </row>
    <row r="7208">
      <c r="A7208" s="19">
        <v>1.0</v>
      </c>
      <c r="B7208" s="25">
        <v>0.16474871</v>
      </c>
    </row>
    <row r="7209">
      <c r="A7209" s="19">
        <v>1.0</v>
      </c>
      <c r="B7209" s="25">
        <v>0.16467382</v>
      </c>
    </row>
    <row r="7210">
      <c r="A7210" s="19">
        <v>1.0</v>
      </c>
      <c r="B7210" s="25">
        <v>0.16466595</v>
      </c>
    </row>
    <row r="7211">
      <c r="A7211" s="19">
        <v>1.0</v>
      </c>
      <c r="B7211" s="25">
        <v>0.16442424</v>
      </c>
    </row>
    <row r="7212">
      <c r="A7212" s="19">
        <v>1.0</v>
      </c>
      <c r="B7212" s="25">
        <v>0.16441035</v>
      </c>
    </row>
    <row r="7213">
      <c r="A7213" s="19">
        <v>1.0</v>
      </c>
      <c r="B7213" s="25">
        <v>0.16440092</v>
      </c>
    </row>
    <row r="7214">
      <c r="A7214" s="19">
        <v>1.0</v>
      </c>
      <c r="B7214" s="25">
        <v>0.16432795</v>
      </c>
    </row>
    <row r="7215">
      <c r="A7215" s="19">
        <v>1.0</v>
      </c>
      <c r="B7215" s="25">
        <v>0.16414332</v>
      </c>
    </row>
    <row r="7216">
      <c r="A7216" s="19">
        <v>1.0</v>
      </c>
      <c r="B7216" s="25">
        <v>0.16408251</v>
      </c>
    </row>
    <row r="7217">
      <c r="A7217" s="19">
        <v>1.0</v>
      </c>
      <c r="B7217" s="25">
        <v>0.16399725</v>
      </c>
    </row>
    <row r="7218">
      <c r="A7218" s="19">
        <v>1.0</v>
      </c>
      <c r="B7218" s="25">
        <v>0.16397643</v>
      </c>
    </row>
    <row r="7219">
      <c r="A7219" s="19">
        <v>1.0</v>
      </c>
      <c r="B7219" s="25">
        <v>0.16391584</v>
      </c>
    </row>
    <row r="7220">
      <c r="A7220" s="19">
        <v>1.0</v>
      </c>
      <c r="B7220" s="25">
        <v>0.16391541</v>
      </c>
    </row>
    <row r="7221">
      <c r="A7221" s="19">
        <v>1.0</v>
      </c>
      <c r="B7221" s="25">
        <v>0.16385567</v>
      </c>
    </row>
    <row r="7222">
      <c r="A7222" s="19">
        <v>1.0</v>
      </c>
      <c r="B7222" s="25">
        <v>0.16374502</v>
      </c>
    </row>
    <row r="7223">
      <c r="A7223" s="19">
        <v>1.0</v>
      </c>
      <c r="B7223" s="25">
        <v>0.16361526</v>
      </c>
    </row>
    <row r="7224">
      <c r="A7224" s="19">
        <v>1.0</v>
      </c>
      <c r="B7224" s="25">
        <v>0.16355166</v>
      </c>
    </row>
    <row r="7225">
      <c r="A7225" s="19">
        <v>1.0</v>
      </c>
      <c r="B7225" s="25">
        <v>0.16345516</v>
      </c>
    </row>
    <row r="7226">
      <c r="A7226" s="19">
        <v>1.0</v>
      </c>
      <c r="B7226" s="25">
        <v>0.16334563</v>
      </c>
    </row>
    <row r="7227">
      <c r="A7227" s="19">
        <v>1.0</v>
      </c>
      <c r="B7227" s="25">
        <v>0.1630816</v>
      </c>
    </row>
    <row r="7228">
      <c r="A7228" s="19">
        <v>1.0</v>
      </c>
      <c r="B7228" s="25">
        <v>0.16307159</v>
      </c>
    </row>
    <row r="7229">
      <c r="A7229" s="19">
        <v>1.0</v>
      </c>
      <c r="B7229" s="25">
        <v>0.16305514</v>
      </c>
    </row>
    <row r="7230">
      <c r="A7230" s="19">
        <v>1.0</v>
      </c>
      <c r="B7230" s="25">
        <v>0.1629366</v>
      </c>
    </row>
    <row r="7231">
      <c r="A7231" s="19">
        <v>1.0</v>
      </c>
      <c r="B7231" s="25">
        <v>0.16289504</v>
      </c>
    </row>
    <row r="7232">
      <c r="A7232" s="19">
        <v>1.0</v>
      </c>
      <c r="B7232" s="25">
        <v>0.16286357</v>
      </c>
    </row>
    <row r="7233">
      <c r="A7233" s="19">
        <v>1.0</v>
      </c>
      <c r="B7233" s="25">
        <v>0.16281664</v>
      </c>
    </row>
    <row r="7234">
      <c r="A7234" s="19">
        <v>1.0</v>
      </c>
      <c r="B7234" s="25">
        <v>0.16281599</v>
      </c>
    </row>
    <row r="7235">
      <c r="A7235" s="19">
        <v>1.0</v>
      </c>
      <c r="B7235" s="25">
        <v>0.1627534</v>
      </c>
    </row>
    <row r="7236">
      <c r="A7236" s="19">
        <v>1.0</v>
      </c>
      <c r="B7236" s="25">
        <v>0.16274281</v>
      </c>
    </row>
    <row r="7237">
      <c r="A7237" s="19">
        <v>1.0</v>
      </c>
      <c r="B7237" s="25">
        <v>0.1626446</v>
      </c>
    </row>
    <row r="7238">
      <c r="A7238" s="19">
        <v>1.0</v>
      </c>
      <c r="B7238" s="25">
        <v>0.16249831</v>
      </c>
    </row>
    <row r="7239">
      <c r="A7239" s="19">
        <v>1.0</v>
      </c>
      <c r="B7239" s="25">
        <v>0.16230258</v>
      </c>
    </row>
    <row r="7240">
      <c r="A7240" s="19">
        <v>1.0</v>
      </c>
      <c r="B7240" s="25">
        <v>0.16229665</v>
      </c>
    </row>
    <row r="7241">
      <c r="A7241" s="19">
        <v>1.0</v>
      </c>
      <c r="B7241" s="25">
        <v>0.1622744</v>
      </c>
    </row>
    <row r="7242">
      <c r="A7242" s="19">
        <v>1.0</v>
      </c>
      <c r="B7242" s="25">
        <v>0.16226304</v>
      </c>
    </row>
    <row r="7243">
      <c r="A7243" s="19">
        <v>1.0</v>
      </c>
      <c r="B7243" s="25">
        <v>0.16223277</v>
      </c>
    </row>
    <row r="7244">
      <c r="A7244" s="19">
        <v>1.0</v>
      </c>
      <c r="B7244" s="25">
        <v>0.16213505</v>
      </c>
    </row>
    <row r="7245">
      <c r="A7245" s="19">
        <v>1.0</v>
      </c>
      <c r="B7245" s="25">
        <v>0.16210923</v>
      </c>
    </row>
    <row r="7246">
      <c r="A7246" s="19">
        <v>1.0</v>
      </c>
      <c r="B7246" s="25">
        <v>0.16209678</v>
      </c>
    </row>
    <row r="7247">
      <c r="A7247" s="19">
        <v>1.0</v>
      </c>
      <c r="B7247" s="25">
        <v>0.1620113</v>
      </c>
    </row>
    <row r="7248">
      <c r="A7248" s="19">
        <v>1.0</v>
      </c>
      <c r="B7248" s="25">
        <v>0.1619728</v>
      </c>
    </row>
    <row r="7249">
      <c r="A7249" s="19">
        <v>1.0</v>
      </c>
      <c r="B7249" s="25">
        <v>0.16196874</v>
      </c>
    </row>
    <row r="7250">
      <c r="A7250" s="19">
        <v>1.0</v>
      </c>
      <c r="B7250" s="25">
        <v>0.1619507</v>
      </c>
    </row>
    <row r="7251">
      <c r="A7251" s="19">
        <v>1.0</v>
      </c>
      <c r="B7251" s="25">
        <v>0.16191988</v>
      </c>
    </row>
    <row r="7252">
      <c r="A7252" s="19">
        <v>1.0</v>
      </c>
      <c r="B7252" s="25">
        <v>0.16185972</v>
      </c>
    </row>
    <row r="7253">
      <c r="A7253" s="19">
        <v>1.0</v>
      </c>
      <c r="B7253" s="25">
        <v>0.16185914</v>
      </c>
    </row>
    <row r="7254">
      <c r="A7254" s="19">
        <v>1.0</v>
      </c>
      <c r="B7254" s="25">
        <v>0.16181773</v>
      </c>
    </row>
    <row r="7255">
      <c r="A7255" s="19">
        <v>1.0</v>
      </c>
      <c r="B7255" s="25">
        <v>0.1617336</v>
      </c>
    </row>
    <row r="7256">
      <c r="A7256" s="19">
        <v>1.0</v>
      </c>
      <c r="B7256" s="25">
        <v>0.16172187</v>
      </c>
    </row>
    <row r="7257">
      <c r="A7257" s="19">
        <v>1.0</v>
      </c>
      <c r="B7257" s="25">
        <v>0.1616758</v>
      </c>
    </row>
    <row r="7258">
      <c r="A7258" s="19">
        <v>1.0</v>
      </c>
      <c r="B7258" s="25">
        <v>0.16164269</v>
      </c>
    </row>
    <row r="7259">
      <c r="A7259" s="19">
        <v>1.0</v>
      </c>
      <c r="B7259" s="25">
        <v>0.16161163</v>
      </c>
    </row>
    <row r="7260">
      <c r="A7260" s="19">
        <v>1.0</v>
      </c>
      <c r="B7260" s="25">
        <v>0.1615705</v>
      </c>
    </row>
    <row r="7261">
      <c r="A7261" s="19">
        <v>1.0</v>
      </c>
      <c r="B7261" s="25">
        <v>0.16139217</v>
      </c>
    </row>
    <row r="7262">
      <c r="A7262" s="19">
        <v>1.0</v>
      </c>
      <c r="B7262" s="25">
        <v>0.16130754</v>
      </c>
    </row>
    <row r="7263">
      <c r="A7263" s="19">
        <v>1.0</v>
      </c>
      <c r="B7263" s="25">
        <v>0.16124737</v>
      </c>
    </row>
    <row r="7264">
      <c r="A7264" s="19">
        <v>1.0</v>
      </c>
      <c r="B7264" s="25">
        <v>0.16119501</v>
      </c>
    </row>
    <row r="7265">
      <c r="A7265" s="19">
        <v>1.0</v>
      </c>
      <c r="B7265" s="25">
        <v>0.16110732</v>
      </c>
    </row>
    <row r="7266">
      <c r="A7266" s="19">
        <v>1.0</v>
      </c>
      <c r="B7266" s="25">
        <v>0.16109416</v>
      </c>
    </row>
    <row r="7267">
      <c r="A7267" s="19">
        <v>1.0</v>
      </c>
      <c r="B7267" s="25">
        <v>0.16105866</v>
      </c>
    </row>
    <row r="7268">
      <c r="A7268" s="19">
        <v>1.0</v>
      </c>
      <c r="B7268" s="25">
        <v>0.1610008</v>
      </c>
    </row>
    <row r="7269">
      <c r="A7269" s="19">
        <v>1.0</v>
      </c>
      <c r="B7269" s="25">
        <v>0.1609548</v>
      </c>
    </row>
    <row r="7270">
      <c r="A7270" s="19">
        <v>1.0</v>
      </c>
      <c r="B7270" s="25">
        <v>0.16089593</v>
      </c>
    </row>
    <row r="7271">
      <c r="A7271" s="19">
        <v>1.0</v>
      </c>
      <c r="B7271" s="25">
        <v>0.16081838</v>
      </c>
    </row>
    <row r="7272">
      <c r="A7272" s="19">
        <v>1.0</v>
      </c>
      <c r="B7272" s="25">
        <v>0.16078068</v>
      </c>
    </row>
    <row r="7273">
      <c r="A7273" s="19">
        <v>1.0</v>
      </c>
      <c r="B7273" s="25">
        <v>0.16062538</v>
      </c>
    </row>
    <row r="7274">
      <c r="A7274" s="19">
        <v>1.0</v>
      </c>
      <c r="B7274" s="25">
        <v>0.16051687</v>
      </c>
    </row>
    <row r="7275">
      <c r="A7275" s="19">
        <v>1.0</v>
      </c>
      <c r="B7275" s="25">
        <v>0.16048983</v>
      </c>
    </row>
    <row r="7276">
      <c r="A7276" s="19">
        <v>1.0</v>
      </c>
      <c r="B7276" s="25">
        <v>0.16036485</v>
      </c>
    </row>
    <row r="7277">
      <c r="A7277" s="19">
        <v>1.0</v>
      </c>
      <c r="B7277" s="25">
        <v>0.1602944</v>
      </c>
    </row>
    <row r="7278">
      <c r="A7278" s="19">
        <v>1.0</v>
      </c>
      <c r="B7278" s="25">
        <v>0.16027795</v>
      </c>
    </row>
    <row r="7279">
      <c r="A7279" s="19">
        <v>1.0</v>
      </c>
      <c r="B7279" s="25">
        <v>0.16022457</v>
      </c>
    </row>
    <row r="7280">
      <c r="A7280" s="19">
        <v>1.0</v>
      </c>
      <c r="B7280" s="25">
        <v>0.16010053</v>
      </c>
    </row>
    <row r="7281">
      <c r="A7281" s="19">
        <v>1.0</v>
      </c>
      <c r="B7281" s="25">
        <v>0.15998444</v>
      </c>
    </row>
    <row r="7282">
      <c r="A7282" s="19">
        <v>1.0</v>
      </c>
      <c r="B7282" s="25">
        <v>0.15993221</v>
      </c>
    </row>
    <row r="7283">
      <c r="A7283" s="19">
        <v>1.0</v>
      </c>
      <c r="B7283" s="25">
        <v>0.15991591</v>
      </c>
    </row>
    <row r="7284">
      <c r="A7284" s="19">
        <v>1.0</v>
      </c>
      <c r="B7284" s="25">
        <v>0.15976782</v>
      </c>
    </row>
    <row r="7285">
      <c r="A7285" s="19">
        <v>1.0</v>
      </c>
      <c r="B7285" s="25">
        <v>0.15975681</v>
      </c>
    </row>
    <row r="7286">
      <c r="A7286" s="19">
        <v>1.0</v>
      </c>
      <c r="B7286" s="25">
        <v>0.15973885</v>
      </c>
    </row>
    <row r="7287">
      <c r="A7287" s="19">
        <v>1.0</v>
      </c>
      <c r="B7287" s="25">
        <v>0.15954621</v>
      </c>
    </row>
    <row r="7288">
      <c r="A7288" s="19">
        <v>1.0</v>
      </c>
      <c r="B7288" s="25">
        <v>0.15943262</v>
      </c>
    </row>
    <row r="7289">
      <c r="A7289" s="19">
        <v>1.0</v>
      </c>
      <c r="B7289" s="25">
        <v>0.15943061</v>
      </c>
    </row>
    <row r="7290">
      <c r="A7290" s="19">
        <v>1.0</v>
      </c>
      <c r="B7290" s="25">
        <v>0.15935056</v>
      </c>
    </row>
    <row r="7291">
      <c r="A7291" s="19">
        <v>1.0</v>
      </c>
      <c r="B7291" s="25">
        <v>0.15935043</v>
      </c>
    </row>
    <row r="7292">
      <c r="A7292" s="19">
        <v>1.0</v>
      </c>
      <c r="B7292" s="25">
        <v>0.15913454</v>
      </c>
    </row>
    <row r="7293">
      <c r="A7293" s="19">
        <v>1.0</v>
      </c>
      <c r="B7293" s="25">
        <v>0.15902558</v>
      </c>
    </row>
    <row r="7294">
      <c r="A7294" s="19">
        <v>1.0</v>
      </c>
      <c r="B7294" s="25">
        <v>0.15895018</v>
      </c>
    </row>
    <row r="7295">
      <c r="A7295" s="19">
        <v>1.0</v>
      </c>
      <c r="B7295" s="25">
        <v>0.15892844</v>
      </c>
    </row>
    <row r="7296">
      <c r="A7296" s="19">
        <v>1.0</v>
      </c>
      <c r="B7296" s="25">
        <v>0.15891306</v>
      </c>
    </row>
    <row r="7297">
      <c r="A7297" s="19">
        <v>1.0</v>
      </c>
      <c r="B7297" s="25">
        <v>0.15891291</v>
      </c>
    </row>
    <row r="7298">
      <c r="A7298" s="19">
        <v>1.0</v>
      </c>
      <c r="B7298" s="25">
        <v>0.15886492</v>
      </c>
    </row>
    <row r="7299">
      <c r="A7299" s="19">
        <v>1.0</v>
      </c>
      <c r="B7299" s="25">
        <v>0.15882951</v>
      </c>
    </row>
    <row r="7300">
      <c r="A7300" s="19">
        <v>1.0</v>
      </c>
      <c r="B7300" s="25">
        <v>0.15882535</v>
      </c>
    </row>
    <row r="7301">
      <c r="A7301" s="19">
        <v>1.0</v>
      </c>
      <c r="B7301" s="25">
        <v>0.15877357</v>
      </c>
    </row>
    <row r="7302">
      <c r="A7302" s="19">
        <v>1.0</v>
      </c>
      <c r="B7302" s="25">
        <v>0.15859394</v>
      </c>
    </row>
    <row r="7303">
      <c r="A7303" s="19">
        <v>1.0</v>
      </c>
      <c r="B7303" s="25">
        <v>0.15851504</v>
      </c>
    </row>
    <row r="7304">
      <c r="A7304" s="19">
        <v>1.0</v>
      </c>
      <c r="B7304" s="25">
        <v>0.1584581</v>
      </c>
    </row>
    <row r="7305">
      <c r="A7305" s="19">
        <v>1.0</v>
      </c>
      <c r="B7305" s="25">
        <v>0.15843177</v>
      </c>
    </row>
    <row r="7306">
      <c r="A7306" s="19">
        <v>1.0</v>
      </c>
      <c r="B7306" s="25">
        <v>0.15842791</v>
      </c>
    </row>
    <row r="7307">
      <c r="A7307" s="19">
        <v>1.0</v>
      </c>
      <c r="B7307" s="25">
        <v>0.15830359</v>
      </c>
    </row>
    <row r="7308">
      <c r="A7308" s="19">
        <v>1.0</v>
      </c>
      <c r="B7308" s="25">
        <v>0.15810665</v>
      </c>
    </row>
    <row r="7309">
      <c r="A7309" s="19">
        <v>1.0</v>
      </c>
      <c r="B7309" s="25">
        <v>0.15800764</v>
      </c>
    </row>
    <row r="7310">
      <c r="A7310" s="19">
        <v>1.0</v>
      </c>
      <c r="B7310" s="25">
        <v>0.1579944</v>
      </c>
    </row>
    <row r="7311">
      <c r="A7311" s="19">
        <v>1.0</v>
      </c>
      <c r="B7311" s="25">
        <v>0.15797918</v>
      </c>
    </row>
    <row r="7312">
      <c r="A7312" s="19">
        <v>1.0</v>
      </c>
      <c r="B7312" s="25">
        <v>0.1577836</v>
      </c>
    </row>
    <row r="7313">
      <c r="A7313" s="19">
        <v>1.0</v>
      </c>
      <c r="B7313" s="25">
        <v>0.15773895</v>
      </c>
    </row>
    <row r="7314">
      <c r="A7314" s="19">
        <v>1.0</v>
      </c>
      <c r="B7314" s="25">
        <v>0.15772158</v>
      </c>
    </row>
    <row r="7315">
      <c r="A7315" s="19">
        <v>1.0</v>
      </c>
      <c r="B7315" s="25">
        <v>0.1577175</v>
      </c>
    </row>
    <row r="7316">
      <c r="A7316" s="19">
        <v>1.0</v>
      </c>
      <c r="B7316" s="25">
        <v>0.15770362</v>
      </c>
    </row>
    <row r="7317">
      <c r="A7317" s="19">
        <v>1.0</v>
      </c>
      <c r="B7317" s="25">
        <v>0.15763466</v>
      </c>
    </row>
    <row r="7318">
      <c r="A7318" s="19">
        <v>1.0</v>
      </c>
      <c r="B7318" s="25">
        <v>0.1576082</v>
      </c>
    </row>
    <row r="7319">
      <c r="A7319" s="19">
        <v>1.0</v>
      </c>
      <c r="B7319" s="25">
        <v>0.15752922</v>
      </c>
    </row>
    <row r="7320">
      <c r="A7320" s="19">
        <v>1.0</v>
      </c>
      <c r="B7320" s="25">
        <v>0.15749753</v>
      </c>
    </row>
    <row r="7321">
      <c r="A7321" s="19">
        <v>1.0</v>
      </c>
      <c r="B7321" s="25">
        <v>0.15728013</v>
      </c>
    </row>
    <row r="7322">
      <c r="A7322" s="19">
        <v>1.0</v>
      </c>
      <c r="B7322" s="25">
        <v>0.1572526</v>
      </c>
    </row>
    <row r="7323">
      <c r="A7323" s="19">
        <v>1.0</v>
      </c>
      <c r="B7323" s="25">
        <v>0.15724473</v>
      </c>
    </row>
    <row r="7324">
      <c r="A7324" s="19">
        <v>1.0</v>
      </c>
      <c r="B7324" s="25">
        <v>0.15715188</v>
      </c>
    </row>
    <row r="7325">
      <c r="A7325" s="19">
        <v>1.0</v>
      </c>
      <c r="B7325" s="25">
        <v>0.1570749</v>
      </c>
    </row>
    <row r="7326">
      <c r="A7326" s="19">
        <v>1.0</v>
      </c>
      <c r="B7326" s="25">
        <v>0.15706445</v>
      </c>
    </row>
    <row r="7327">
      <c r="A7327" s="19">
        <v>1.0</v>
      </c>
      <c r="B7327" s="25">
        <v>0.1570551</v>
      </c>
    </row>
    <row r="7328">
      <c r="A7328" s="19">
        <v>1.0</v>
      </c>
      <c r="B7328" s="25">
        <v>0.156989</v>
      </c>
    </row>
    <row r="7329">
      <c r="A7329" s="19">
        <v>1.0</v>
      </c>
      <c r="B7329" s="25">
        <v>0.15698169</v>
      </c>
    </row>
    <row r="7330">
      <c r="A7330" s="19">
        <v>1.0</v>
      </c>
      <c r="B7330" s="25">
        <v>0.15696102</v>
      </c>
    </row>
    <row r="7331">
      <c r="A7331" s="19">
        <v>1.0</v>
      </c>
      <c r="B7331" s="25">
        <v>0.15691774</v>
      </c>
    </row>
    <row r="7332">
      <c r="A7332" s="19">
        <v>1.0</v>
      </c>
      <c r="B7332" s="25">
        <v>0.15689206</v>
      </c>
    </row>
    <row r="7333">
      <c r="A7333" s="19">
        <v>1.0</v>
      </c>
      <c r="B7333" s="25">
        <v>0.1568907</v>
      </c>
    </row>
    <row r="7334">
      <c r="A7334" s="19">
        <v>1.0</v>
      </c>
      <c r="B7334" s="25">
        <v>0.15688841</v>
      </c>
    </row>
    <row r="7335">
      <c r="A7335" s="19">
        <v>1.0</v>
      </c>
      <c r="B7335" s="25">
        <v>0.15674034</v>
      </c>
    </row>
    <row r="7336">
      <c r="A7336" s="19">
        <v>1.0</v>
      </c>
      <c r="B7336" s="25">
        <v>0.15662152</v>
      </c>
    </row>
    <row r="7337">
      <c r="A7337" s="19">
        <v>1.0</v>
      </c>
      <c r="B7337" s="25">
        <v>0.15651228</v>
      </c>
    </row>
    <row r="7338">
      <c r="A7338" s="19">
        <v>1.0</v>
      </c>
      <c r="B7338" s="25">
        <v>0.1564758</v>
      </c>
    </row>
    <row r="7339">
      <c r="A7339" s="19">
        <v>1.0</v>
      </c>
      <c r="B7339" s="25">
        <v>0.1563519</v>
      </c>
    </row>
    <row r="7340">
      <c r="A7340" s="19">
        <v>1.0</v>
      </c>
      <c r="B7340" s="25">
        <v>0.15587927</v>
      </c>
    </row>
    <row r="7341">
      <c r="A7341" s="19">
        <v>1.0</v>
      </c>
      <c r="B7341" s="25">
        <v>0.15572883</v>
      </c>
    </row>
    <row r="7342">
      <c r="A7342" s="19">
        <v>1.0</v>
      </c>
      <c r="B7342" s="25">
        <v>0.15565795</v>
      </c>
    </row>
    <row r="7343">
      <c r="A7343" s="19">
        <v>1.0</v>
      </c>
      <c r="B7343" s="25">
        <v>0.15554607</v>
      </c>
    </row>
    <row r="7344">
      <c r="A7344" s="19">
        <v>1.0</v>
      </c>
      <c r="B7344" s="25">
        <v>0.15553562</v>
      </c>
    </row>
    <row r="7345">
      <c r="A7345" s="19">
        <v>1.0</v>
      </c>
      <c r="B7345" s="25">
        <v>0.1554993</v>
      </c>
    </row>
    <row r="7346">
      <c r="A7346" s="19">
        <v>1.0</v>
      </c>
      <c r="B7346" s="25">
        <v>0.1554866</v>
      </c>
    </row>
    <row r="7347">
      <c r="A7347" s="19">
        <v>1.0</v>
      </c>
      <c r="B7347" s="25">
        <v>0.15546638</v>
      </c>
    </row>
    <row r="7348">
      <c r="A7348" s="19">
        <v>1.0</v>
      </c>
      <c r="B7348" s="25">
        <v>0.15544532</v>
      </c>
    </row>
    <row r="7349">
      <c r="A7349" s="19">
        <v>1.0</v>
      </c>
      <c r="B7349" s="25">
        <v>0.15544197</v>
      </c>
    </row>
    <row r="7350">
      <c r="A7350" s="19">
        <v>1.0</v>
      </c>
      <c r="B7350" s="25">
        <v>0.15533458</v>
      </c>
    </row>
    <row r="7351">
      <c r="A7351" s="19">
        <v>1.0</v>
      </c>
      <c r="B7351" s="25">
        <v>0.15533058</v>
      </c>
    </row>
    <row r="7352">
      <c r="A7352" s="19">
        <v>1.0</v>
      </c>
      <c r="B7352" s="25">
        <v>0.15531279</v>
      </c>
    </row>
    <row r="7353">
      <c r="A7353" s="19">
        <v>1.0</v>
      </c>
      <c r="B7353" s="25">
        <v>0.15528709</v>
      </c>
    </row>
    <row r="7354">
      <c r="A7354" s="19">
        <v>1.0</v>
      </c>
      <c r="B7354" s="25">
        <v>0.15528475</v>
      </c>
    </row>
    <row r="7355">
      <c r="A7355" s="19">
        <v>1.0</v>
      </c>
      <c r="B7355" s="25">
        <v>0.15527765</v>
      </c>
    </row>
    <row r="7356">
      <c r="A7356" s="19">
        <v>1.0</v>
      </c>
      <c r="B7356" s="25">
        <v>0.15527128</v>
      </c>
    </row>
    <row r="7357">
      <c r="A7357" s="19">
        <v>1.0</v>
      </c>
      <c r="B7357" s="25">
        <v>0.15526438</v>
      </c>
    </row>
    <row r="7358">
      <c r="A7358" s="19">
        <v>1.0</v>
      </c>
      <c r="B7358" s="25">
        <v>0.15519871</v>
      </c>
    </row>
    <row r="7359">
      <c r="A7359" s="19">
        <v>1.0</v>
      </c>
      <c r="B7359" s="25">
        <v>0.15519276</v>
      </c>
    </row>
    <row r="7360">
      <c r="A7360" s="19">
        <v>1.0</v>
      </c>
      <c r="B7360" s="25">
        <v>0.15517323</v>
      </c>
    </row>
    <row r="7361">
      <c r="A7361" s="19">
        <v>1.0</v>
      </c>
      <c r="B7361" s="25">
        <v>0.15516406</v>
      </c>
    </row>
    <row r="7362">
      <c r="A7362" s="19">
        <v>1.0</v>
      </c>
      <c r="B7362" s="25">
        <v>0.15515499</v>
      </c>
    </row>
    <row r="7363">
      <c r="A7363" s="19">
        <v>1.0</v>
      </c>
      <c r="B7363" s="25">
        <v>0.15513538</v>
      </c>
    </row>
    <row r="7364">
      <c r="A7364" s="19">
        <v>1.0</v>
      </c>
      <c r="B7364" s="25">
        <v>0.1550838</v>
      </c>
    </row>
    <row r="7365">
      <c r="A7365" s="19">
        <v>1.0</v>
      </c>
      <c r="B7365" s="25">
        <v>0.15508235</v>
      </c>
    </row>
    <row r="7366">
      <c r="A7366" s="19">
        <v>1.0</v>
      </c>
      <c r="B7366" s="25">
        <v>0.15505093</v>
      </c>
    </row>
    <row r="7367">
      <c r="A7367" s="19">
        <v>1.0</v>
      </c>
      <c r="B7367" s="25">
        <v>0.15502325</v>
      </c>
    </row>
    <row r="7368">
      <c r="A7368" s="19">
        <v>1.0</v>
      </c>
      <c r="B7368" s="25">
        <v>0.15501007</v>
      </c>
    </row>
    <row r="7369">
      <c r="A7369" s="19">
        <v>1.0</v>
      </c>
      <c r="B7369" s="25">
        <v>0.15498886</v>
      </c>
    </row>
    <row r="7370">
      <c r="A7370" s="19">
        <v>1.0</v>
      </c>
      <c r="B7370" s="25">
        <v>0.15497132</v>
      </c>
    </row>
    <row r="7371">
      <c r="A7371" s="19">
        <v>1.0</v>
      </c>
      <c r="B7371" s="25">
        <v>0.15496902</v>
      </c>
    </row>
    <row r="7372">
      <c r="A7372" s="19">
        <v>1.0</v>
      </c>
      <c r="B7372" s="25">
        <v>0.15495779</v>
      </c>
    </row>
    <row r="7373">
      <c r="A7373" s="19">
        <v>1.0</v>
      </c>
      <c r="B7373" s="25">
        <v>0.15494132</v>
      </c>
    </row>
    <row r="7374">
      <c r="A7374" s="19">
        <v>1.0</v>
      </c>
      <c r="B7374" s="25">
        <v>0.15493311</v>
      </c>
    </row>
    <row r="7375">
      <c r="A7375" s="19">
        <v>1.0</v>
      </c>
      <c r="B7375" s="25">
        <v>0.15491968</v>
      </c>
    </row>
    <row r="7376">
      <c r="A7376" s="19">
        <v>1.0</v>
      </c>
      <c r="B7376" s="25">
        <v>0.15491761</v>
      </c>
    </row>
    <row r="7377">
      <c r="A7377" s="19">
        <v>1.0</v>
      </c>
      <c r="B7377" s="25">
        <v>0.15490508</v>
      </c>
    </row>
    <row r="7378">
      <c r="A7378" s="19">
        <v>1.0</v>
      </c>
      <c r="B7378" s="25">
        <v>0.15482669</v>
      </c>
    </row>
    <row r="7379">
      <c r="A7379" s="19">
        <v>1.0</v>
      </c>
      <c r="B7379" s="25">
        <v>0.15482311</v>
      </c>
    </row>
    <row r="7380">
      <c r="A7380" s="19">
        <v>1.0</v>
      </c>
      <c r="B7380" s="25">
        <v>0.15482128</v>
      </c>
    </row>
    <row r="7381">
      <c r="A7381" s="19">
        <v>1.0</v>
      </c>
      <c r="B7381" s="25">
        <v>0.15480155</v>
      </c>
    </row>
    <row r="7382">
      <c r="A7382" s="19">
        <v>1.0</v>
      </c>
      <c r="B7382" s="25">
        <v>0.15477106</v>
      </c>
    </row>
    <row r="7383">
      <c r="A7383" s="19">
        <v>1.0</v>
      </c>
      <c r="B7383" s="25">
        <v>0.15474784</v>
      </c>
    </row>
    <row r="7384">
      <c r="A7384" s="19">
        <v>1.0</v>
      </c>
      <c r="B7384" s="25">
        <v>0.15469617</v>
      </c>
    </row>
    <row r="7385">
      <c r="A7385" s="19">
        <v>1.0</v>
      </c>
      <c r="B7385" s="25">
        <v>0.15467466</v>
      </c>
    </row>
    <row r="7386">
      <c r="A7386" s="19">
        <v>1.0</v>
      </c>
      <c r="B7386" s="25">
        <v>0.15464076</v>
      </c>
    </row>
    <row r="7387">
      <c r="A7387" s="19">
        <v>1.0</v>
      </c>
      <c r="B7387" s="25">
        <v>0.15453088</v>
      </c>
    </row>
    <row r="7388">
      <c r="A7388" s="19">
        <v>1.0</v>
      </c>
      <c r="B7388" s="25">
        <v>0.1545091</v>
      </c>
    </row>
    <row r="7389">
      <c r="A7389" s="19">
        <v>1.0</v>
      </c>
      <c r="B7389" s="25">
        <v>0.1545086</v>
      </c>
    </row>
    <row r="7390">
      <c r="A7390" s="19">
        <v>1.0</v>
      </c>
      <c r="B7390" s="25">
        <v>0.15450372</v>
      </c>
    </row>
    <row r="7391">
      <c r="A7391" s="19">
        <v>1.0</v>
      </c>
      <c r="B7391" s="25">
        <v>0.15448079</v>
      </c>
    </row>
    <row r="7392">
      <c r="A7392" s="19">
        <v>1.0</v>
      </c>
      <c r="B7392" s="25">
        <v>0.15447341</v>
      </c>
    </row>
    <row r="7393">
      <c r="A7393" s="19">
        <v>1.0</v>
      </c>
      <c r="B7393" s="25">
        <v>0.15446632</v>
      </c>
    </row>
    <row r="7394">
      <c r="A7394" s="19">
        <v>1.0</v>
      </c>
      <c r="B7394" s="25">
        <v>0.1544521</v>
      </c>
    </row>
    <row r="7395">
      <c r="A7395" s="19">
        <v>1.0</v>
      </c>
      <c r="B7395" s="25">
        <v>0.15444914</v>
      </c>
    </row>
    <row r="7396">
      <c r="A7396" s="19">
        <v>1.0</v>
      </c>
      <c r="B7396" s="25">
        <v>0.15441196</v>
      </c>
    </row>
    <row r="7397">
      <c r="A7397" s="19">
        <v>1.0</v>
      </c>
      <c r="B7397" s="25">
        <v>0.15438724</v>
      </c>
    </row>
    <row r="7398">
      <c r="A7398" s="19">
        <v>1.0</v>
      </c>
      <c r="B7398" s="25">
        <v>0.15437615</v>
      </c>
    </row>
    <row r="7399">
      <c r="A7399" s="19">
        <v>1.0</v>
      </c>
      <c r="B7399" s="25">
        <v>0.15435323</v>
      </c>
    </row>
    <row r="7400">
      <c r="A7400" s="19">
        <v>1.0</v>
      </c>
      <c r="B7400" s="25">
        <v>0.15435307</v>
      </c>
    </row>
    <row r="7401">
      <c r="A7401" s="19">
        <v>1.0</v>
      </c>
      <c r="B7401" s="25">
        <v>0.15434949</v>
      </c>
    </row>
    <row r="7402">
      <c r="A7402" s="19">
        <v>1.0</v>
      </c>
      <c r="B7402" s="25">
        <v>0.15432084</v>
      </c>
    </row>
    <row r="7403">
      <c r="A7403" s="19">
        <v>1.0</v>
      </c>
      <c r="B7403" s="25">
        <v>0.15431854</v>
      </c>
    </row>
    <row r="7404">
      <c r="A7404" s="19">
        <v>1.0</v>
      </c>
      <c r="B7404" s="25">
        <v>0.1543141</v>
      </c>
    </row>
    <row r="7405">
      <c r="A7405" s="19">
        <v>1.0</v>
      </c>
      <c r="B7405" s="25">
        <v>0.15430602</v>
      </c>
    </row>
    <row r="7406">
      <c r="A7406" s="19">
        <v>1.0</v>
      </c>
      <c r="B7406" s="25">
        <v>0.15429455</v>
      </c>
    </row>
    <row r="7407">
      <c r="A7407" s="19">
        <v>1.0</v>
      </c>
      <c r="B7407" s="25">
        <v>0.15425874</v>
      </c>
    </row>
    <row r="7408">
      <c r="A7408" s="19">
        <v>1.0</v>
      </c>
      <c r="B7408" s="25">
        <v>0.15425865</v>
      </c>
    </row>
    <row r="7409">
      <c r="A7409" s="19">
        <v>1.0</v>
      </c>
      <c r="B7409" s="25">
        <v>0.15425423</v>
      </c>
    </row>
    <row r="7410">
      <c r="A7410" s="19">
        <v>1.0</v>
      </c>
      <c r="B7410" s="25">
        <v>0.15424967</v>
      </c>
    </row>
    <row r="7411">
      <c r="A7411" s="19">
        <v>1.0</v>
      </c>
      <c r="B7411" s="25">
        <v>0.15423867</v>
      </c>
    </row>
    <row r="7412">
      <c r="A7412" s="19">
        <v>1.0</v>
      </c>
      <c r="B7412" s="25">
        <v>0.15422118</v>
      </c>
    </row>
    <row r="7413">
      <c r="A7413" s="19">
        <v>1.0</v>
      </c>
      <c r="B7413" s="25">
        <v>0.15421051</v>
      </c>
    </row>
    <row r="7414">
      <c r="A7414" s="19">
        <v>1.0</v>
      </c>
      <c r="B7414" s="25">
        <v>0.15420526</v>
      </c>
    </row>
    <row r="7415">
      <c r="A7415" s="19">
        <v>1.0</v>
      </c>
      <c r="B7415" s="25">
        <v>0.1541742</v>
      </c>
    </row>
    <row r="7416">
      <c r="A7416" s="19">
        <v>1.0</v>
      </c>
      <c r="B7416" s="25">
        <v>0.15415007</v>
      </c>
    </row>
    <row r="7417">
      <c r="A7417" s="19">
        <v>1.0</v>
      </c>
      <c r="B7417" s="25">
        <v>0.15414071</v>
      </c>
    </row>
    <row r="7418">
      <c r="A7418" s="19">
        <v>1.0</v>
      </c>
      <c r="B7418" s="25">
        <v>0.1541396</v>
      </c>
    </row>
    <row r="7419">
      <c r="A7419" s="19">
        <v>1.0</v>
      </c>
      <c r="B7419" s="25">
        <v>0.15409963</v>
      </c>
    </row>
    <row r="7420">
      <c r="A7420" s="19">
        <v>1.0</v>
      </c>
      <c r="B7420" s="25">
        <v>0.15409026</v>
      </c>
    </row>
    <row r="7421">
      <c r="A7421" s="19">
        <v>1.0</v>
      </c>
      <c r="B7421" s="25">
        <v>0.15407676</v>
      </c>
    </row>
    <row r="7422">
      <c r="A7422" s="19">
        <v>1.0</v>
      </c>
      <c r="B7422" s="25">
        <v>0.15404943</v>
      </c>
    </row>
    <row r="7423">
      <c r="A7423" s="19">
        <v>1.0</v>
      </c>
      <c r="B7423" s="25">
        <v>0.15402897</v>
      </c>
    </row>
    <row r="7424">
      <c r="A7424" s="19">
        <v>1.0</v>
      </c>
      <c r="B7424" s="25">
        <v>0.15401335</v>
      </c>
    </row>
    <row r="7425">
      <c r="A7425" s="19">
        <v>1.0</v>
      </c>
      <c r="B7425" s="25">
        <v>0.15401298</v>
      </c>
    </row>
    <row r="7426">
      <c r="A7426" s="19">
        <v>1.0</v>
      </c>
      <c r="B7426" s="25">
        <v>0.15400678</v>
      </c>
    </row>
    <row r="7427">
      <c r="A7427" s="19">
        <v>1.0</v>
      </c>
      <c r="B7427" s="25">
        <v>0.15398473</v>
      </c>
    </row>
    <row r="7428">
      <c r="A7428" s="19">
        <v>1.0</v>
      </c>
      <c r="B7428" s="25">
        <v>0.1539759</v>
      </c>
    </row>
    <row r="7429">
      <c r="A7429" s="19">
        <v>1.0</v>
      </c>
      <c r="B7429" s="25">
        <v>0.1539343</v>
      </c>
    </row>
    <row r="7430">
      <c r="A7430" s="19">
        <v>1.0</v>
      </c>
      <c r="B7430" s="25">
        <v>0.1539221</v>
      </c>
    </row>
    <row r="7431">
      <c r="A7431" s="19">
        <v>1.0</v>
      </c>
      <c r="B7431" s="25">
        <v>0.15388328</v>
      </c>
    </row>
    <row r="7432">
      <c r="A7432" s="19">
        <v>1.0</v>
      </c>
      <c r="B7432" s="25">
        <v>0.15388136</v>
      </c>
    </row>
    <row r="7433">
      <c r="A7433" s="19">
        <v>1.0</v>
      </c>
      <c r="B7433" s="25">
        <v>0.15385868</v>
      </c>
    </row>
    <row r="7434">
      <c r="A7434" s="19">
        <v>1.0</v>
      </c>
      <c r="B7434" s="25">
        <v>0.15385234</v>
      </c>
    </row>
    <row r="7435">
      <c r="A7435" s="19">
        <v>1.0</v>
      </c>
      <c r="B7435" s="25">
        <v>0.15384859</v>
      </c>
    </row>
    <row r="7436">
      <c r="A7436" s="19">
        <v>1.0</v>
      </c>
      <c r="B7436" s="25">
        <v>0.1538463</v>
      </c>
    </row>
    <row r="7437">
      <c r="A7437" s="19">
        <v>1.0</v>
      </c>
      <c r="B7437" s="25">
        <v>0.15383962</v>
      </c>
    </row>
    <row r="7438">
      <c r="A7438" s="19">
        <v>1.0</v>
      </c>
      <c r="B7438" s="25">
        <v>0.15383625</v>
      </c>
    </row>
    <row r="7439">
      <c r="A7439" s="19">
        <v>1.0</v>
      </c>
      <c r="B7439" s="25">
        <v>0.15379843</v>
      </c>
    </row>
    <row r="7440">
      <c r="A7440" s="19">
        <v>1.0</v>
      </c>
      <c r="B7440" s="25">
        <v>0.15376672</v>
      </c>
    </row>
    <row r="7441">
      <c r="A7441" s="19">
        <v>1.0</v>
      </c>
      <c r="B7441" s="25">
        <v>0.1537247</v>
      </c>
    </row>
    <row r="7442">
      <c r="A7442" s="19">
        <v>1.0</v>
      </c>
      <c r="B7442" s="25">
        <v>0.15370092</v>
      </c>
    </row>
    <row r="7443">
      <c r="A7443" s="19">
        <v>1.0</v>
      </c>
      <c r="B7443" s="25">
        <v>0.15369841</v>
      </c>
    </row>
    <row r="7444">
      <c r="A7444" s="19">
        <v>1.0</v>
      </c>
      <c r="B7444" s="25">
        <v>0.1536715</v>
      </c>
    </row>
    <row r="7445">
      <c r="A7445" s="19">
        <v>1.0</v>
      </c>
      <c r="B7445" s="25">
        <v>0.15366194</v>
      </c>
    </row>
    <row r="7446">
      <c r="A7446" s="19">
        <v>1.0</v>
      </c>
      <c r="B7446" s="25">
        <v>0.15365665</v>
      </c>
    </row>
    <row r="7447">
      <c r="A7447" s="19">
        <v>1.0</v>
      </c>
      <c r="B7447" s="25">
        <v>0.15365013</v>
      </c>
    </row>
    <row r="7448">
      <c r="A7448" s="19">
        <v>1.0</v>
      </c>
      <c r="B7448" s="25">
        <v>0.15363705</v>
      </c>
    </row>
    <row r="7449">
      <c r="A7449" s="19">
        <v>1.0</v>
      </c>
      <c r="B7449" s="25">
        <v>0.15363447</v>
      </c>
    </row>
    <row r="7450">
      <c r="A7450" s="19">
        <v>1.0</v>
      </c>
      <c r="B7450" s="25">
        <v>0.15363206</v>
      </c>
    </row>
    <row r="7451">
      <c r="A7451" s="19">
        <v>1.0</v>
      </c>
      <c r="B7451" s="25">
        <v>0.15363176</v>
      </c>
    </row>
    <row r="7452">
      <c r="A7452" s="19">
        <v>1.0</v>
      </c>
      <c r="B7452" s="25">
        <v>0.15362388</v>
      </c>
    </row>
    <row r="7453">
      <c r="A7453" s="19">
        <v>1.0</v>
      </c>
      <c r="B7453" s="25">
        <v>0.1536008</v>
      </c>
    </row>
    <row r="7454">
      <c r="A7454" s="19">
        <v>1.0</v>
      </c>
      <c r="B7454" s="25">
        <v>0.15358081</v>
      </c>
    </row>
    <row r="7455">
      <c r="A7455" s="19">
        <v>1.0</v>
      </c>
      <c r="B7455" s="25">
        <v>0.15357347</v>
      </c>
    </row>
    <row r="7456">
      <c r="A7456" s="19">
        <v>1.0</v>
      </c>
      <c r="B7456" s="25">
        <v>0.15356582</v>
      </c>
    </row>
    <row r="7457">
      <c r="A7457" s="19">
        <v>1.0</v>
      </c>
      <c r="B7457" s="25">
        <v>0.153562</v>
      </c>
    </row>
    <row r="7458">
      <c r="A7458" s="19">
        <v>1.0</v>
      </c>
      <c r="B7458" s="25">
        <v>0.15355822</v>
      </c>
    </row>
    <row r="7459">
      <c r="A7459" s="19">
        <v>1.0</v>
      </c>
      <c r="B7459" s="25">
        <v>0.15355611</v>
      </c>
    </row>
    <row r="7460">
      <c r="A7460" s="19">
        <v>1.0</v>
      </c>
      <c r="B7460" s="25">
        <v>0.15353246</v>
      </c>
    </row>
    <row r="7461">
      <c r="A7461" s="19">
        <v>1.0</v>
      </c>
      <c r="B7461" s="25">
        <v>0.15351361</v>
      </c>
    </row>
    <row r="7462">
      <c r="A7462" s="19">
        <v>1.0</v>
      </c>
      <c r="B7462" s="25">
        <v>0.15350513</v>
      </c>
    </row>
    <row r="7463">
      <c r="A7463" s="19">
        <v>1.0</v>
      </c>
      <c r="B7463" s="25">
        <v>0.1534795</v>
      </c>
    </row>
    <row r="7464">
      <c r="A7464" s="19">
        <v>1.0</v>
      </c>
      <c r="B7464" s="25">
        <v>0.1534412</v>
      </c>
    </row>
    <row r="7465">
      <c r="A7465" s="19">
        <v>1.0</v>
      </c>
      <c r="B7465" s="25">
        <v>0.15343173</v>
      </c>
    </row>
    <row r="7466">
      <c r="A7466" s="19">
        <v>1.0</v>
      </c>
      <c r="B7466" s="25">
        <v>0.15342993</v>
      </c>
    </row>
    <row r="7467">
      <c r="A7467" s="19">
        <v>1.0</v>
      </c>
      <c r="B7467" s="25">
        <v>0.15339369</v>
      </c>
    </row>
    <row r="7468">
      <c r="A7468" s="19">
        <v>1.0</v>
      </c>
      <c r="B7468" s="25">
        <v>0.15336819</v>
      </c>
    </row>
    <row r="7469">
      <c r="A7469" s="19">
        <v>1.0</v>
      </c>
      <c r="B7469" s="25">
        <v>0.15335777</v>
      </c>
    </row>
    <row r="7470">
      <c r="A7470" s="19">
        <v>1.0</v>
      </c>
      <c r="B7470" s="25">
        <v>0.15335731</v>
      </c>
    </row>
    <row r="7471">
      <c r="A7471" s="19">
        <v>1.0</v>
      </c>
      <c r="B7471" s="25">
        <v>0.15330201</v>
      </c>
    </row>
    <row r="7472">
      <c r="A7472" s="19">
        <v>1.0</v>
      </c>
      <c r="B7472" s="25">
        <v>0.1532995</v>
      </c>
    </row>
    <row r="7473">
      <c r="A7473" s="19">
        <v>1.0</v>
      </c>
      <c r="B7473" s="25">
        <v>0.1532825</v>
      </c>
    </row>
    <row r="7474">
      <c r="A7474" s="19">
        <v>1.0</v>
      </c>
      <c r="B7474" s="25">
        <v>0.15328205</v>
      </c>
    </row>
    <row r="7475">
      <c r="A7475" s="19">
        <v>1.0</v>
      </c>
      <c r="B7475" s="25">
        <v>0.15325662</v>
      </c>
    </row>
    <row r="7476">
      <c r="A7476" s="19">
        <v>1.0</v>
      </c>
      <c r="B7476" s="25">
        <v>0.15325177</v>
      </c>
    </row>
    <row r="7477">
      <c r="A7477" s="19">
        <v>1.0</v>
      </c>
      <c r="B7477" s="25">
        <v>0.1532365</v>
      </c>
    </row>
    <row r="7478">
      <c r="A7478" s="19">
        <v>1.0</v>
      </c>
      <c r="B7478" s="25">
        <v>0.15322551</v>
      </c>
    </row>
    <row r="7479">
      <c r="A7479" s="19">
        <v>1.0</v>
      </c>
      <c r="B7479" s="25">
        <v>0.15319358</v>
      </c>
    </row>
    <row r="7480">
      <c r="A7480" s="19">
        <v>1.0</v>
      </c>
      <c r="B7480" s="25">
        <v>0.15315938</v>
      </c>
    </row>
    <row r="7481">
      <c r="A7481" s="19">
        <v>1.0</v>
      </c>
      <c r="B7481" s="25">
        <v>0.15314224</v>
      </c>
    </row>
    <row r="7482">
      <c r="A7482" s="19">
        <v>1.0</v>
      </c>
      <c r="B7482" s="25">
        <v>0.15312904</v>
      </c>
    </row>
    <row r="7483">
      <c r="A7483" s="19">
        <v>1.0</v>
      </c>
      <c r="B7483" s="25">
        <v>0.15311655</v>
      </c>
    </row>
    <row r="7484">
      <c r="A7484" s="19">
        <v>1.0</v>
      </c>
      <c r="B7484" s="25">
        <v>0.15310745</v>
      </c>
    </row>
    <row r="7485">
      <c r="A7485" s="19">
        <v>1.0</v>
      </c>
      <c r="B7485" s="25">
        <v>0.15309767</v>
      </c>
    </row>
    <row r="7486">
      <c r="A7486" s="19">
        <v>1.0</v>
      </c>
      <c r="B7486" s="25">
        <v>0.15308571</v>
      </c>
    </row>
    <row r="7487">
      <c r="A7487" s="19">
        <v>1.0</v>
      </c>
      <c r="B7487" s="25">
        <v>0.1530559</v>
      </c>
    </row>
    <row r="7488">
      <c r="A7488" s="19">
        <v>1.0</v>
      </c>
      <c r="B7488" s="25">
        <v>0.15305133</v>
      </c>
    </row>
    <row r="7489">
      <c r="A7489" s="19">
        <v>1.0</v>
      </c>
      <c r="B7489" s="25">
        <v>0.15299849</v>
      </c>
    </row>
    <row r="7490">
      <c r="A7490" s="19">
        <v>1.0</v>
      </c>
      <c r="B7490" s="25">
        <v>0.15298706</v>
      </c>
    </row>
    <row r="7491">
      <c r="A7491" s="19">
        <v>1.0</v>
      </c>
      <c r="B7491" s="25">
        <v>0.15295503</v>
      </c>
    </row>
    <row r="7492">
      <c r="A7492" s="19">
        <v>1.0</v>
      </c>
      <c r="B7492" s="25">
        <v>0.15295248</v>
      </c>
    </row>
    <row r="7493">
      <c r="A7493" s="19">
        <v>1.0</v>
      </c>
      <c r="B7493" s="25">
        <v>0.15295118</v>
      </c>
    </row>
    <row r="7494">
      <c r="A7494" s="19">
        <v>1.0</v>
      </c>
      <c r="B7494" s="25">
        <v>0.15294702</v>
      </c>
    </row>
    <row r="7495">
      <c r="A7495" s="19">
        <v>1.0</v>
      </c>
      <c r="B7495" s="25">
        <v>0.15293667</v>
      </c>
    </row>
    <row r="7496">
      <c r="A7496" s="19">
        <v>1.0</v>
      </c>
      <c r="B7496" s="25">
        <v>0.15292731</v>
      </c>
    </row>
    <row r="7497">
      <c r="A7497" s="19">
        <v>1.0</v>
      </c>
      <c r="B7497" s="25">
        <v>0.1529242</v>
      </c>
    </row>
    <row r="7498">
      <c r="A7498" s="19">
        <v>1.0</v>
      </c>
      <c r="B7498" s="25">
        <v>0.15288849</v>
      </c>
    </row>
    <row r="7499">
      <c r="A7499" s="19">
        <v>1.0</v>
      </c>
      <c r="B7499" s="25">
        <v>0.15287744</v>
      </c>
    </row>
    <row r="7500">
      <c r="A7500" s="19">
        <v>1.0</v>
      </c>
      <c r="B7500" s="25">
        <v>0.15287685</v>
      </c>
    </row>
    <row r="7501">
      <c r="A7501" s="19">
        <v>1.0</v>
      </c>
      <c r="B7501" s="25">
        <v>0.1528451</v>
      </c>
    </row>
    <row r="7502">
      <c r="A7502" s="19">
        <v>1.0</v>
      </c>
      <c r="B7502" s="25">
        <v>0.15281355</v>
      </c>
    </row>
    <row r="7503">
      <c r="A7503" s="19">
        <v>1.0</v>
      </c>
      <c r="B7503" s="25">
        <v>0.15275139</v>
      </c>
    </row>
    <row r="7504">
      <c r="A7504" s="19">
        <v>1.0</v>
      </c>
      <c r="B7504" s="25">
        <v>0.15274426</v>
      </c>
    </row>
    <row r="7505">
      <c r="A7505" s="19">
        <v>1.0</v>
      </c>
      <c r="B7505" s="25">
        <v>0.15274294</v>
      </c>
    </row>
    <row r="7506">
      <c r="A7506" s="19">
        <v>1.0</v>
      </c>
      <c r="B7506" s="25">
        <v>0.15273806</v>
      </c>
    </row>
    <row r="7507">
      <c r="A7507" s="19">
        <v>1.0</v>
      </c>
      <c r="B7507" s="25">
        <v>0.1527255</v>
      </c>
    </row>
    <row r="7508">
      <c r="A7508" s="19">
        <v>1.0</v>
      </c>
      <c r="B7508" s="25">
        <v>0.15268272</v>
      </c>
    </row>
    <row r="7509">
      <c r="A7509" s="19">
        <v>1.0</v>
      </c>
      <c r="B7509" s="25">
        <v>0.15267915</v>
      </c>
    </row>
    <row r="7510">
      <c r="A7510" s="19">
        <v>1.0</v>
      </c>
      <c r="B7510" s="25">
        <v>0.15266798</v>
      </c>
    </row>
    <row r="7511">
      <c r="A7511" s="19">
        <v>1.0</v>
      </c>
      <c r="B7511" s="25">
        <v>0.15266195</v>
      </c>
    </row>
    <row r="7512">
      <c r="A7512" s="19">
        <v>1.0</v>
      </c>
      <c r="B7512" s="25">
        <v>0.15265858</v>
      </c>
    </row>
    <row r="7513">
      <c r="A7513" s="19">
        <v>1.0</v>
      </c>
      <c r="B7513" s="25">
        <v>0.15264504</v>
      </c>
    </row>
    <row r="7514">
      <c r="A7514" s="19">
        <v>1.0</v>
      </c>
      <c r="B7514" s="25">
        <v>0.15262428</v>
      </c>
    </row>
    <row r="7515">
      <c r="A7515" s="19">
        <v>1.0</v>
      </c>
      <c r="B7515" s="25">
        <v>0.15257275</v>
      </c>
    </row>
    <row r="7516">
      <c r="A7516" s="19">
        <v>1.0</v>
      </c>
      <c r="B7516" s="25">
        <v>0.15253249</v>
      </c>
    </row>
    <row r="7517">
      <c r="A7517" s="19">
        <v>1.0</v>
      </c>
      <c r="B7517" s="25">
        <v>0.1525317</v>
      </c>
    </row>
    <row r="7518">
      <c r="A7518" s="19">
        <v>1.0</v>
      </c>
      <c r="B7518" s="25">
        <v>0.15253116</v>
      </c>
    </row>
    <row r="7519">
      <c r="A7519" s="19">
        <v>1.0</v>
      </c>
      <c r="B7519" s="25">
        <v>0.15252714</v>
      </c>
    </row>
    <row r="7520">
      <c r="A7520" s="19">
        <v>1.0</v>
      </c>
      <c r="B7520" s="25">
        <v>0.15251562</v>
      </c>
    </row>
    <row r="7521">
      <c r="A7521" s="19">
        <v>1.0</v>
      </c>
      <c r="B7521" s="25">
        <v>0.15249732</v>
      </c>
    </row>
    <row r="7522">
      <c r="A7522" s="19">
        <v>1.0</v>
      </c>
      <c r="B7522" s="25">
        <v>0.15245636</v>
      </c>
    </row>
    <row r="7523">
      <c r="A7523" s="19">
        <v>1.0</v>
      </c>
      <c r="B7523" s="25">
        <v>0.1524491</v>
      </c>
    </row>
    <row r="7524">
      <c r="A7524" s="19">
        <v>1.0</v>
      </c>
      <c r="B7524" s="25">
        <v>0.15244511</v>
      </c>
    </row>
    <row r="7525">
      <c r="A7525" s="19">
        <v>1.0</v>
      </c>
      <c r="B7525" s="25">
        <v>0.15239643</v>
      </c>
    </row>
    <row r="7526">
      <c r="A7526" s="19">
        <v>1.0</v>
      </c>
      <c r="B7526" s="25">
        <v>0.15237254</v>
      </c>
    </row>
    <row r="7527">
      <c r="A7527" s="19">
        <v>1.0</v>
      </c>
      <c r="B7527" s="25">
        <v>0.15236288</v>
      </c>
    </row>
    <row r="7528">
      <c r="A7528" s="19">
        <v>1.0</v>
      </c>
      <c r="B7528" s="25">
        <v>0.1523358</v>
      </c>
    </row>
    <row r="7529">
      <c r="A7529" s="19">
        <v>1.0</v>
      </c>
      <c r="B7529" s="25">
        <v>0.15233552</v>
      </c>
    </row>
    <row r="7530">
      <c r="A7530" s="19">
        <v>1.0</v>
      </c>
      <c r="B7530" s="25">
        <v>0.15233119</v>
      </c>
    </row>
    <row r="7531">
      <c r="A7531" s="19">
        <v>1.0</v>
      </c>
      <c r="B7531" s="25">
        <v>0.15232272</v>
      </c>
    </row>
    <row r="7532">
      <c r="A7532" s="19">
        <v>1.0</v>
      </c>
      <c r="B7532" s="25">
        <v>0.15231067</v>
      </c>
    </row>
    <row r="7533">
      <c r="A7533" s="19">
        <v>1.0</v>
      </c>
      <c r="B7533" s="25">
        <v>0.15228523</v>
      </c>
    </row>
    <row r="7534">
      <c r="A7534" s="19">
        <v>1.0</v>
      </c>
      <c r="B7534" s="25">
        <v>0.15225025</v>
      </c>
    </row>
    <row r="7535">
      <c r="A7535" s="19">
        <v>1.0</v>
      </c>
      <c r="B7535" s="25">
        <v>0.1522343</v>
      </c>
    </row>
    <row r="7536">
      <c r="A7536" s="19">
        <v>1.0</v>
      </c>
      <c r="B7536" s="25">
        <v>0.15220721</v>
      </c>
    </row>
    <row r="7537">
      <c r="A7537" s="19">
        <v>1.0</v>
      </c>
      <c r="B7537" s="25">
        <v>0.15213044</v>
      </c>
    </row>
    <row r="7538">
      <c r="A7538" s="19">
        <v>1.0</v>
      </c>
      <c r="B7538" s="25">
        <v>0.15205131</v>
      </c>
    </row>
    <row r="7539">
      <c r="A7539" s="19">
        <v>1.0</v>
      </c>
      <c r="B7539" s="25">
        <v>0.15203023</v>
      </c>
    </row>
    <row r="7540">
      <c r="A7540" s="19">
        <v>1.0</v>
      </c>
      <c r="B7540" s="25">
        <v>0.15197705</v>
      </c>
    </row>
    <row r="7541">
      <c r="A7541" s="19">
        <v>1.0</v>
      </c>
      <c r="B7541" s="25">
        <v>0.15197356</v>
      </c>
    </row>
    <row r="7542">
      <c r="A7542" s="19">
        <v>1.0</v>
      </c>
      <c r="B7542" s="25">
        <v>0.15197268</v>
      </c>
    </row>
    <row r="7543">
      <c r="A7543" s="19">
        <v>1.0</v>
      </c>
      <c r="B7543" s="25">
        <v>0.15192267</v>
      </c>
    </row>
    <row r="7544">
      <c r="A7544" s="19">
        <v>1.0</v>
      </c>
      <c r="B7544" s="25">
        <v>0.15190808</v>
      </c>
    </row>
    <row r="7545">
      <c r="A7545" s="19">
        <v>1.0</v>
      </c>
      <c r="B7545" s="25">
        <v>0.15187465</v>
      </c>
    </row>
    <row r="7546">
      <c r="A7546" s="19">
        <v>1.0</v>
      </c>
      <c r="B7546" s="25">
        <v>0.15185568</v>
      </c>
    </row>
    <row r="7547">
      <c r="A7547" s="19">
        <v>1.0</v>
      </c>
      <c r="B7547" s="25">
        <v>0.15182476</v>
      </c>
    </row>
    <row r="7548">
      <c r="A7548" s="19">
        <v>1.0</v>
      </c>
      <c r="B7548" s="25">
        <v>0.15180925</v>
      </c>
    </row>
    <row r="7549">
      <c r="A7549" s="19">
        <v>1.0</v>
      </c>
      <c r="B7549" s="25">
        <v>0.15180324</v>
      </c>
    </row>
    <row r="7550">
      <c r="A7550" s="19">
        <v>1.0</v>
      </c>
      <c r="B7550" s="25">
        <v>0.15180117</v>
      </c>
    </row>
    <row r="7551">
      <c r="A7551" s="19">
        <v>1.0</v>
      </c>
      <c r="B7551" s="25">
        <v>0.15180098</v>
      </c>
    </row>
    <row r="7552">
      <c r="A7552" s="19">
        <v>1.0</v>
      </c>
      <c r="B7552" s="25">
        <v>0.1517836</v>
      </c>
    </row>
    <row r="7553">
      <c r="A7553" s="19">
        <v>1.0</v>
      </c>
      <c r="B7553" s="25">
        <v>0.15178335</v>
      </c>
    </row>
    <row r="7554">
      <c r="A7554" s="19">
        <v>1.0</v>
      </c>
      <c r="B7554" s="25">
        <v>0.1517319</v>
      </c>
    </row>
    <row r="7555">
      <c r="A7555" s="19">
        <v>1.0</v>
      </c>
      <c r="B7555" s="25">
        <v>0.15171963</v>
      </c>
    </row>
    <row r="7556">
      <c r="A7556" s="19">
        <v>1.0</v>
      </c>
      <c r="B7556" s="25">
        <v>0.15169032</v>
      </c>
    </row>
    <row r="7557">
      <c r="A7557" s="19">
        <v>1.0</v>
      </c>
      <c r="B7557" s="25">
        <v>0.15168951</v>
      </c>
    </row>
    <row r="7558">
      <c r="A7558" s="19">
        <v>1.0</v>
      </c>
      <c r="B7558" s="25">
        <v>0.15168288</v>
      </c>
    </row>
    <row r="7559">
      <c r="A7559" s="19">
        <v>1.0</v>
      </c>
      <c r="B7559" s="25">
        <v>0.15167281</v>
      </c>
    </row>
    <row r="7560">
      <c r="A7560" s="19">
        <v>1.0</v>
      </c>
      <c r="B7560" s="25">
        <v>0.15165722</v>
      </c>
    </row>
    <row r="7561">
      <c r="A7561" s="19">
        <v>1.0</v>
      </c>
      <c r="B7561" s="25">
        <v>0.1516455</v>
      </c>
    </row>
    <row r="7562">
      <c r="A7562" s="19">
        <v>1.0</v>
      </c>
      <c r="B7562" s="25">
        <v>0.15161802</v>
      </c>
    </row>
    <row r="7563">
      <c r="A7563" s="19">
        <v>1.0</v>
      </c>
      <c r="B7563" s="25">
        <v>0.151614</v>
      </c>
    </row>
    <row r="7564">
      <c r="A7564" s="19">
        <v>1.0</v>
      </c>
      <c r="B7564" s="25">
        <v>0.15159976</v>
      </c>
    </row>
    <row r="7565">
      <c r="A7565" s="19">
        <v>1.0</v>
      </c>
      <c r="B7565" s="25">
        <v>0.15159695</v>
      </c>
    </row>
    <row r="7566">
      <c r="A7566" s="19">
        <v>1.0</v>
      </c>
      <c r="B7566" s="25">
        <v>0.15157884</v>
      </c>
    </row>
    <row r="7567">
      <c r="A7567" s="19">
        <v>1.0</v>
      </c>
      <c r="B7567" s="25">
        <v>0.15156639</v>
      </c>
    </row>
    <row r="7568">
      <c r="A7568" s="19">
        <v>1.0</v>
      </c>
      <c r="B7568" s="25">
        <v>0.1515416</v>
      </c>
    </row>
    <row r="7569">
      <c r="A7569" s="19">
        <v>1.0</v>
      </c>
      <c r="B7569" s="25">
        <v>0.15151839</v>
      </c>
    </row>
    <row r="7570">
      <c r="A7570" s="19">
        <v>1.0</v>
      </c>
      <c r="B7570" s="25">
        <v>0.15151289</v>
      </c>
    </row>
    <row r="7571">
      <c r="A7571" s="19">
        <v>1.0</v>
      </c>
      <c r="B7571" s="25">
        <v>0.15151031</v>
      </c>
    </row>
    <row r="7572">
      <c r="A7572" s="19">
        <v>1.0</v>
      </c>
      <c r="B7572" s="25">
        <v>0.15150882</v>
      </c>
    </row>
    <row r="7573">
      <c r="A7573" s="19">
        <v>1.0</v>
      </c>
      <c r="B7573" s="25">
        <v>0.15148339</v>
      </c>
    </row>
    <row r="7574">
      <c r="A7574" s="19">
        <v>1.0</v>
      </c>
      <c r="B7574" s="25">
        <v>0.15146431</v>
      </c>
    </row>
    <row r="7575">
      <c r="A7575" s="19">
        <v>1.0</v>
      </c>
      <c r="B7575" s="25">
        <v>0.1514609</v>
      </c>
    </row>
    <row r="7576">
      <c r="A7576" s="19">
        <v>1.0</v>
      </c>
      <c r="B7576" s="25">
        <v>0.15145858</v>
      </c>
    </row>
    <row r="7577">
      <c r="A7577" s="19">
        <v>1.0</v>
      </c>
      <c r="B7577" s="25">
        <v>0.15145805</v>
      </c>
    </row>
    <row r="7578">
      <c r="A7578" s="19">
        <v>1.0</v>
      </c>
      <c r="B7578" s="25">
        <v>0.15145591</v>
      </c>
    </row>
    <row r="7579">
      <c r="A7579" s="19">
        <v>1.0</v>
      </c>
      <c r="B7579" s="25">
        <v>0.1514463</v>
      </c>
    </row>
    <row r="7580">
      <c r="A7580" s="19">
        <v>1.0</v>
      </c>
      <c r="B7580" s="25">
        <v>0.1514185</v>
      </c>
    </row>
    <row r="7581">
      <c r="A7581" s="19">
        <v>1.0</v>
      </c>
      <c r="B7581" s="25">
        <v>0.15140042</v>
      </c>
    </row>
    <row r="7582">
      <c r="A7582" s="19">
        <v>1.0</v>
      </c>
      <c r="B7582" s="25">
        <v>0.15139426</v>
      </c>
    </row>
    <row r="7583">
      <c r="A7583" s="19">
        <v>1.0</v>
      </c>
      <c r="B7583" s="25">
        <v>0.1513847</v>
      </c>
    </row>
    <row r="7584">
      <c r="A7584" s="19">
        <v>1.0</v>
      </c>
      <c r="B7584" s="25">
        <v>0.15138443</v>
      </c>
    </row>
    <row r="7585">
      <c r="A7585" s="19">
        <v>1.0</v>
      </c>
      <c r="B7585" s="25">
        <v>0.15137853</v>
      </c>
    </row>
    <row r="7586">
      <c r="A7586" s="19">
        <v>1.0</v>
      </c>
      <c r="B7586" s="25">
        <v>0.15136266</v>
      </c>
    </row>
    <row r="7587">
      <c r="A7587" s="19">
        <v>1.0</v>
      </c>
      <c r="B7587" s="25">
        <v>0.15135016</v>
      </c>
    </row>
    <row r="7588">
      <c r="A7588" s="19">
        <v>1.0</v>
      </c>
      <c r="B7588" s="25">
        <v>0.15134892</v>
      </c>
    </row>
    <row r="7589">
      <c r="A7589" s="19">
        <v>1.0</v>
      </c>
      <c r="B7589" s="25">
        <v>0.15134807</v>
      </c>
    </row>
    <row r="7590">
      <c r="A7590" s="19">
        <v>1.0</v>
      </c>
      <c r="B7590" s="25">
        <v>0.15134661</v>
      </c>
    </row>
    <row r="7591">
      <c r="A7591" s="19">
        <v>1.0</v>
      </c>
      <c r="B7591" s="25">
        <v>0.15130714</v>
      </c>
    </row>
    <row r="7592">
      <c r="A7592" s="19">
        <v>1.0</v>
      </c>
      <c r="B7592" s="25">
        <v>0.15129995</v>
      </c>
    </row>
    <row r="7593">
      <c r="A7593" s="19">
        <v>1.0</v>
      </c>
      <c r="B7593" s="25">
        <v>0.15128739</v>
      </c>
    </row>
    <row r="7594">
      <c r="A7594" s="19">
        <v>1.0</v>
      </c>
      <c r="B7594" s="25">
        <v>0.15124816</v>
      </c>
    </row>
    <row r="7595">
      <c r="A7595" s="19">
        <v>1.0</v>
      </c>
      <c r="B7595" s="25">
        <v>0.15117419</v>
      </c>
    </row>
    <row r="7596">
      <c r="A7596" s="19">
        <v>1.0</v>
      </c>
      <c r="B7596" s="25">
        <v>0.15115713</v>
      </c>
    </row>
    <row r="7597">
      <c r="A7597" s="19">
        <v>1.0</v>
      </c>
      <c r="B7597" s="25">
        <v>0.15115395</v>
      </c>
    </row>
    <row r="7598">
      <c r="A7598" s="19">
        <v>1.0</v>
      </c>
      <c r="B7598" s="25">
        <v>0.1511035</v>
      </c>
    </row>
    <row r="7599">
      <c r="A7599" s="19">
        <v>1.0</v>
      </c>
      <c r="B7599" s="25">
        <v>0.15109535</v>
      </c>
    </row>
    <row r="7600">
      <c r="A7600" s="19">
        <v>1.0</v>
      </c>
      <c r="B7600" s="25">
        <v>0.15108272</v>
      </c>
    </row>
    <row r="7601">
      <c r="A7601" s="19">
        <v>1.0</v>
      </c>
      <c r="B7601" s="25">
        <v>0.15107027</v>
      </c>
    </row>
    <row r="7602">
      <c r="A7602" s="19">
        <v>1.0</v>
      </c>
      <c r="B7602" s="25">
        <v>0.15106894</v>
      </c>
    </row>
    <row r="7603">
      <c r="A7603" s="19">
        <v>1.0</v>
      </c>
      <c r="B7603" s="25">
        <v>0.15105653</v>
      </c>
    </row>
    <row r="7604">
      <c r="A7604" s="19">
        <v>1.0</v>
      </c>
      <c r="B7604" s="25">
        <v>0.15104511</v>
      </c>
    </row>
    <row r="7605">
      <c r="A7605" s="19">
        <v>1.0</v>
      </c>
      <c r="B7605" s="25">
        <v>0.15100963</v>
      </c>
    </row>
    <row r="7606">
      <c r="A7606" s="19">
        <v>1.0</v>
      </c>
      <c r="B7606" s="25">
        <v>0.15098833</v>
      </c>
    </row>
    <row r="7607">
      <c r="A7607" s="19">
        <v>1.0</v>
      </c>
      <c r="B7607" s="25">
        <v>0.15096968</v>
      </c>
    </row>
    <row r="7608">
      <c r="A7608" s="19">
        <v>1.0</v>
      </c>
      <c r="B7608" s="25">
        <v>0.15095164</v>
      </c>
    </row>
    <row r="7609">
      <c r="A7609" s="19">
        <v>1.0</v>
      </c>
      <c r="B7609" s="25">
        <v>0.15094513</v>
      </c>
    </row>
    <row r="7610">
      <c r="A7610" s="19">
        <v>1.0</v>
      </c>
      <c r="B7610" s="25">
        <v>0.15093932</v>
      </c>
    </row>
    <row r="7611">
      <c r="A7611" s="19">
        <v>1.0</v>
      </c>
      <c r="B7611" s="25">
        <v>0.15093897</v>
      </c>
    </row>
    <row r="7612">
      <c r="A7612" s="19">
        <v>1.0</v>
      </c>
      <c r="B7612" s="25">
        <v>0.15093094</v>
      </c>
    </row>
    <row r="7613">
      <c r="A7613" s="19">
        <v>1.0</v>
      </c>
      <c r="B7613" s="25">
        <v>0.15091413</v>
      </c>
    </row>
    <row r="7614">
      <c r="A7614" s="19">
        <v>1.0</v>
      </c>
      <c r="B7614" s="25">
        <v>0.150911</v>
      </c>
    </row>
    <row r="7615">
      <c r="A7615" s="19">
        <v>1.0</v>
      </c>
      <c r="B7615" s="25">
        <v>0.15090911</v>
      </c>
    </row>
    <row r="7616">
      <c r="A7616" s="19">
        <v>1.0</v>
      </c>
      <c r="B7616" s="25">
        <v>0.15089281</v>
      </c>
    </row>
    <row r="7617">
      <c r="A7617" s="19">
        <v>1.0</v>
      </c>
      <c r="B7617" s="25">
        <v>0.15084268</v>
      </c>
    </row>
    <row r="7618">
      <c r="A7618" s="19">
        <v>1.0</v>
      </c>
      <c r="B7618" s="25">
        <v>0.15082125</v>
      </c>
    </row>
    <row r="7619">
      <c r="A7619" s="19">
        <v>1.0</v>
      </c>
      <c r="B7619" s="25">
        <v>0.15081686</v>
      </c>
    </row>
    <row r="7620">
      <c r="A7620" s="19">
        <v>1.0</v>
      </c>
      <c r="B7620" s="25">
        <v>0.1508047</v>
      </c>
    </row>
    <row r="7621">
      <c r="A7621" s="19">
        <v>1.0</v>
      </c>
      <c r="B7621" s="25">
        <v>0.15078934</v>
      </c>
    </row>
    <row r="7622">
      <c r="A7622" s="19">
        <v>1.0</v>
      </c>
      <c r="B7622" s="25">
        <v>0.15078743</v>
      </c>
    </row>
    <row r="7623">
      <c r="A7623" s="19">
        <v>1.0</v>
      </c>
      <c r="B7623" s="25">
        <v>0.15078016</v>
      </c>
    </row>
    <row r="7624">
      <c r="A7624" s="19">
        <v>1.0</v>
      </c>
      <c r="B7624" s="25">
        <v>0.15076198</v>
      </c>
    </row>
    <row r="7625">
      <c r="A7625" s="19">
        <v>1.0</v>
      </c>
      <c r="B7625" s="25">
        <v>0.15071355</v>
      </c>
    </row>
    <row r="7626">
      <c r="A7626" s="19">
        <v>1.0</v>
      </c>
      <c r="B7626" s="25">
        <v>0.15069248</v>
      </c>
    </row>
    <row r="7627">
      <c r="A7627" s="19">
        <v>1.0</v>
      </c>
      <c r="B7627" s="25">
        <v>0.1506874</v>
      </c>
    </row>
    <row r="7628">
      <c r="A7628" s="19">
        <v>1.0</v>
      </c>
      <c r="B7628" s="25">
        <v>0.1506789</v>
      </c>
    </row>
    <row r="7629">
      <c r="A7629" s="19">
        <v>1.0</v>
      </c>
      <c r="B7629" s="25">
        <v>0.15067217</v>
      </c>
    </row>
    <row r="7630">
      <c r="A7630" s="19">
        <v>1.0</v>
      </c>
      <c r="B7630" s="25">
        <v>0.15064228</v>
      </c>
    </row>
    <row r="7631">
      <c r="A7631" s="19">
        <v>1.0</v>
      </c>
      <c r="B7631" s="25">
        <v>0.15063064</v>
      </c>
    </row>
    <row r="7632">
      <c r="A7632" s="19">
        <v>1.0</v>
      </c>
      <c r="B7632" s="25">
        <v>0.15061325</v>
      </c>
    </row>
    <row r="7633">
      <c r="A7633" s="19">
        <v>1.0</v>
      </c>
      <c r="B7633" s="25">
        <v>0.15060976</v>
      </c>
    </row>
    <row r="7634">
      <c r="A7634" s="19">
        <v>1.0</v>
      </c>
      <c r="B7634" s="25">
        <v>0.15056635</v>
      </c>
    </row>
    <row r="7635">
      <c r="A7635" s="19">
        <v>1.0</v>
      </c>
      <c r="B7635" s="25">
        <v>0.15054873</v>
      </c>
    </row>
    <row r="7636">
      <c r="A7636" s="19">
        <v>1.0</v>
      </c>
      <c r="B7636" s="25">
        <v>0.15054592</v>
      </c>
    </row>
    <row r="7637">
      <c r="A7637" s="19">
        <v>1.0</v>
      </c>
      <c r="B7637" s="25">
        <v>0.1505226</v>
      </c>
    </row>
    <row r="7638">
      <c r="A7638" s="19">
        <v>1.0</v>
      </c>
      <c r="B7638" s="25">
        <v>0.15052032</v>
      </c>
    </row>
    <row r="7639">
      <c r="A7639" s="19">
        <v>1.0</v>
      </c>
      <c r="B7639" s="25">
        <v>0.15049475</v>
      </c>
    </row>
    <row r="7640">
      <c r="A7640" s="19">
        <v>1.0</v>
      </c>
      <c r="B7640" s="25">
        <v>0.15048838</v>
      </c>
    </row>
    <row r="7641">
      <c r="A7641" s="19">
        <v>1.0</v>
      </c>
      <c r="B7641" s="25">
        <v>0.15046166</v>
      </c>
    </row>
    <row r="7642">
      <c r="A7642" s="19">
        <v>1.0</v>
      </c>
      <c r="B7642" s="25">
        <v>0.15044664</v>
      </c>
    </row>
    <row r="7643">
      <c r="A7643" s="19">
        <v>1.0</v>
      </c>
      <c r="B7643" s="25">
        <v>0.1504134</v>
      </c>
    </row>
    <row r="7644">
      <c r="A7644" s="19">
        <v>1.0</v>
      </c>
      <c r="B7644" s="25">
        <v>0.15038522</v>
      </c>
    </row>
    <row r="7645">
      <c r="A7645" s="19">
        <v>1.0</v>
      </c>
      <c r="B7645" s="25">
        <v>0.15038258</v>
      </c>
    </row>
    <row r="7646">
      <c r="A7646" s="19">
        <v>1.0</v>
      </c>
      <c r="B7646" s="25">
        <v>0.15036456</v>
      </c>
    </row>
    <row r="7647">
      <c r="A7647" s="19">
        <v>1.0</v>
      </c>
      <c r="B7647" s="25">
        <v>0.15033981</v>
      </c>
    </row>
    <row r="7648">
      <c r="A7648" s="19">
        <v>1.0</v>
      </c>
      <c r="B7648" s="25">
        <v>0.15033478</v>
      </c>
    </row>
    <row r="7649">
      <c r="A7649" s="19">
        <v>1.0</v>
      </c>
      <c r="B7649" s="25">
        <v>0.15033314</v>
      </c>
    </row>
    <row r="7650">
      <c r="A7650" s="19">
        <v>1.0</v>
      </c>
      <c r="B7650" s="25">
        <v>0.15031214</v>
      </c>
    </row>
    <row r="7651">
      <c r="A7651" s="19">
        <v>1.0</v>
      </c>
      <c r="B7651" s="25">
        <v>0.1503098</v>
      </c>
    </row>
    <row r="7652">
      <c r="A7652" s="19">
        <v>1.0</v>
      </c>
      <c r="B7652" s="25">
        <v>0.1503097</v>
      </c>
    </row>
    <row r="7653">
      <c r="A7653" s="19">
        <v>1.0</v>
      </c>
      <c r="B7653" s="25">
        <v>0.15026762</v>
      </c>
    </row>
    <row r="7654">
      <c r="A7654" s="19">
        <v>1.0</v>
      </c>
      <c r="B7654" s="25">
        <v>0.15025681</v>
      </c>
    </row>
    <row r="7655">
      <c r="A7655" s="19">
        <v>1.0</v>
      </c>
      <c r="B7655" s="25">
        <v>0.15025203</v>
      </c>
    </row>
    <row r="7656">
      <c r="A7656" s="19">
        <v>1.0</v>
      </c>
      <c r="B7656" s="25">
        <v>0.15021275</v>
      </c>
    </row>
    <row r="7657">
      <c r="A7657" s="19">
        <v>1.0</v>
      </c>
      <c r="B7657" s="25">
        <v>0.15020488</v>
      </c>
    </row>
    <row r="7658">
      <c r="A7658" s="19">
        <v>1.0</v>
      </c>
      <c r="B7658" s="25">
        <v>0.150203</v>
      </c>
    </row>
    <row r="7659">
      <c r="A7659" s="19">
        <v>1.0</v>
      </c>
      <c r="B7659" s="25">
        <v>0.15019208</v>
      </c>
    </row>
    <row r="7660">
      <c r="A7660" s="19">
        <v>1.0</v>
      </c>
      <c r="B7660" s="25">
        <v>0.15018259</v>
      </c>
    </row>
    <row r="7661">
      <c r="A7661" s="19">
        <v>1.0</v>
      </c>
      <c r="B7661" s="25">
        <v>0.15017219</v>
      </c>
    </row>
    <row r="7662">
      <c r="A7662" s="19">
        <v>1.0</v>
      </c>
      <c r="B7662" s="25">
        <v>0.1501659</v>
      </c>
    </row>
    <row r="7663">
      <c r="A7663" s="19">
        <v>1.0</v>
      </c>
      <c r="B7663" s="25">
        <v>0.15011953</v>
      </c>
    </row>
    <row r="7664">
      <c r="A7664" s="19">
        <v>1.0</v>
      </c>
      <c r="B7664" s="25">
        <v>0.15011278</v>
      </c>
    </row>
    <row r="7665">
      <c r="A7665" s="19">
        <v>1.0</v>
      </c>
      <c r="B7665" s="25">
        <v>0.15010175</v>
      </c>
    </row>
    <row r="7666">
      <c r="A7666" s="19">
        <v>1.0</v>
      </c>
      <c r="B7666" s="25">
        <v>0.15006393</v>
      </c>
    </row>
    <row r="7667">
      <c r="A7667" s="19">
        <v>1.0</v>
      </c>
      <c r="B7667" s="25">
        <v>0.15003316</v>
      </c>
    </row>
    <row r="7668">
      <c r="A7668" s="19">
        <v>1.0</v>
      </c>
      <c r="B7668" s="25">
        <v>0.14996703</v>
      </c>
    </row>
    <row r="7669">
      <c r="A7669" s="19">
        <v>1.0</v>
      </c>
      <c r="B7669" s="25">
        <v>0.14993906</v>
      </c>
    </row>
    <row r="7670">
      <c r="A7670" s="19">
        <v>1.0</v>
      </c>
      <c r="B7670" s="25">
        <v>0.14991827</v>
      </c>
    </row>
    <row r="7671">
      <c r="A7671" s="19">
        <v>1.0</v>
      </c>
      <c r="B7671" s="25">
        <v>0.14987686</v>
      </c>
    </row>
    <row r="7672">
      <c r="A7672" s="19">
        <v>1.0</v>
      </c>
      <c r="B7672" s="25">
        <v>0.1498709</v>
      </c>
    </row>
    <row r="7673">
      <c r="A7673" s="19">
        <v>1.0</v>
      </c>
      <c r="B7673" s="25">
        <v>0.1498631</v>
      </c>
    </row>
    <row r="7674">
      <c r="A7674" s="19">
        <v>1.0</v>
      </c>
      <c r="B7674" s="25">
        <v>0.14985907</v>
      </c>
    </row>
    <row r="7675">
      <c r="A7675" s="19">
        <v>1.0</v>
      </c>
      <c r="B7675" s="25">
        <v>0.14985864</v>
      </c>
    </row>
    <row r="7676">
      <c r="A7676" s="19">
        <v>1.0</v>
      </c>
      <c r="B7676" s="25">
        <v>0.1498586</v>
      </c>
    </row>
    <row r="7677">
      <c r="A7677" s="19">
        <v>1.0</v>
      </c>
      <c r="B7677" s="25">
        <v>0.14980027</v>
      </c>
    </row>
    <row r="7678">
      <c r="A7678" s="19">
        <v>1.0</v>
      </c>
      <c r="B7678" s="25">
        <v>0.149776</v>
      </c>
    </row>
    <row r="7679">
      <c r="A7679" s="19">
        <v>1.0</v>
      </c>
      <c r="B7679" s="25">
        <v>0.14977443</v>
      </c>
    </row>
    <row r="7680">
      <c r="A7680" s="19">
        <v>1.0</v>
      </c>
      <c r="B7680" s="25">
        <v>0.14966054</v>
      </c>
    </row>
    <row r="7681">
      <c r="A7681" s="19">
        <v>1.0</v>
      </c>
      <c r="B7681" s="25">
        <v>0.14964697</v>
      </c>
    </row>
    <row r="7682">
      <c r="A7682" s="19">
        <v>1.0</v>
      </c>
      <c r="B7682" s="25">
        <v>0.14964212</v>
      </c>
    </row>
    <row r="7683">
      <c r="A7683" s="19">
        <v>1.0</v>
      </c>
      <c r="B7683" s="25">
        <v>0.14962848</v>
      </c>
    </row>
    <row r="7684">
      <c r="A7684" s="19">
        <v>1.0</v>
      </c>
      <c r="B7684" s="25">
        <v>0.14959621</v>
      </c>
    </row>
    <row r="7685">
      <c r="A7685" s="19">
        <v>1.0</v>
      </c>
      <c r="B7685" s="25">
        <v>0.14959078</v>
      </c>
    </row>
    <row r="7686">
      <c r="A7686" s="19">
        <v>1.0</v>
      </c>
      <c r="B7686" s="25">
        <v>0.14954162</v>
      </c>
    </row>
    <row r="7687">
      <c r="A7687" s="19">
        <v>1.0</v>
      </c>
      <c r="B7687" s="25">
        <v>0.1495214</v>
      </c>
    </row>
    <row r="7688">
      <c r="A7688" s="19">
        <v>1.0</v>
      </c>
      <c r="B7688" s="25">
        <v>0.14951342</v>
      </c>
    </row>
    <row r="7689">
      <c r="A7689" s="19">
        <v>1.0</v>
      </c>
      <c r="B7689" s="25">
        <v>0.14950968</v>
      </c>
    </row>
    <row r="7690">
      <c r="A7690" s="19">
        <v>1.0</v>
      </c>
      <c r="B7690" s="25">
        <v>0.14948972</v>
      </c>
    </row>
    <row r="7691">
      <c r="A7691" s="19">
        <v>1.0</v>
      </c>
      <c r="B7691" s="25">
        <v>0.14947261</v>
      </c>
    </row>
    <row r="7692">
      <c r="A7692" s="19">
        <v>1.0</v>
      </c>
      <c r="B7692" s="25">
        <v>0.14946902</v>
      </c>
    </row>
    <row r="7693">
      <c r="A7693" s="19">
        <v>1.0</v>
      </c>
      <c r="B7693" s="25">
        <v>0.14946195</v>
      </c>
    </row>
    <row r="7694">
      <c r="A7694" s="19">
        <v>1.0</v>
      </c>
      <c r="B7694" s="25">
        <v>0.1494593</v>
      </c>
    </row>
    <row r="7695">
      <c r="A7695" s="19">
        <v>1.0</v>
      </c>
      <c r="B7695" s="25">
        <v>0.14945136</v>
      </c>
    </row>
    <row r="7696">
      <c r="A7696" s="19">
        <v>1.0</v>
      </c>
      <c r="B7696" s="25">
        <v>0.14943838</v>
      </c>
    </row>
    <row r="7697">
      <c r="A7697" s="19">
        <v>1.0</v>
      </c>
      <c r="B7697" s="25">
        <v>0.14943093</v>
      </c>
    </row>
    <row r="7698">
      <c r="A7698" s="19">
        <v>1.0</v>
      </c>
      <c r="B7698" s="25">
        <v>0.1493896</v>
      </c>
    </row>
    <row r="7699">
      <c r="A7699" s="19">
        <v>1.0</v>
      </c>
      <c r="B7699" s="25">
        <v>0.1493894</v>
      </c>
    </row>
    <row r="7700">
      <c r="A7700" s="19">
        <v>1.0</v>
      </c>
      <c r="B7700" s="25">
        <v>0.14934914</v>
      </c>
    </row>
    <row r="7701">
      <c r="A7701" s="19">
        <v>1.0</v>
      </c>
      <c r="B7701" s="25">
        <v>0.14933342</v>
      </c>
    </row>
    <row r="7702">
      <c r="A7702" s="19">
        <v>1.0</v>
      </c>
      <c r="B7702" s="25">
        <v>0.14931847</v>
      </c>
    </row>
    <row r="7703">
      <c r="A7703" s="19">
        <v>1.0</v>
      </c>
      <c r="B7703" s="25">
        <v>0.1493017</v>
      </c>
    </row>
    <row r="7704">
      <c r="A7704" s="19">
        <v>1.0</v>
      </c>
      <c r="B7704" s="25">
        <v>0.14930058</v>
      </c>
    </row>
    <row r="7705">
      <c r="A7705" s="19">
        <v>1.0</v>
      </c>
      <c r="B7705" s="25">
        <v>0.14925125</v>
      </c>
    </row>
    <row r="7706">
      <c r="A7706" s="19">
        <v>1.0</v>
      </c>
      <c r="B7706" s="25">
        <v>0.14923376</v>
      </c>
    </row>
    <row r="7707">
      <c r="A7707" s="19">
        <v>1.0</v>
      </c>
      <c r="B7707" s="25">
        <v>0.14923365</v>
      </c>
    </row>
    <row r="7708">
      <c r="A7708" s="19">
        <v>1.0</v>
      </c>
      <c r="B7708" s="25">
        <v>0.14922182</v>
      </c>
    </row>
    <row r="7709">
      <c r="A7709" s="19">
        <v>1.0</v>
      </c>
      <c r="B7709" s="25">
        <v>0.14920051</v>
      </c>
    </row>
    <row r="7710">
      <c r="A7710" s="19">
        <v>1.0</v>
      </c>
      <c r="B7710" s="25">
        <v>0.14919749</v>
      </c>
    </row>
    <row r="7711">
      <c r="A7711" s="19">
        <v>1.0</v>
      </c>
      <c r="B7711" s="25">
        <v>0.14919041</v>
      </c>
    </row>
    <row r="7712">
      <c r="A7712" s="19">
        <v>1.0</v>
      </c>
      <c r="B7712" s="25">
        <v>0.14918849</v>
      </c>
    </row>
    <row r="7713">
      <c r="A7713" s="19">
        <v>1.0</v>
      </c>
      <c r="B7713" s="25">
        <v>0.14916667</v>
      </c>
    </row>
    <row r="7714">
      <c r="A7714" s="19">
        <v>1.0</v>
      </c>
      <c r="B7714" s="25">
        <v>0.14913641</v>
      </c>
    </row>
    <row r="7715">
      <c r="A7715" s="19">
        <v>1.0</v>
      </c>
      <c r="B7715" s="25">
        <v>0.14912932</v>
      </c>
    </row>
    <row r="7716">
      <c r="A7716" s="19">
        <v>1.0</v>
      </c>
      <c r="B7716" s="25">
        <v>0.14911048</v>
      </c>
    </row>
    <row r="7717">
      <c r="A7717" s="19">
        <v>1.0</v>
      </c>
      <c r="B7717" s="25">
        <v>0.14910363</v>
      </c>
    </row>
    <row r="7718">
      <c r="A7718" s="19">
        <v>1.0</v>
      </c>
      <c r="B7718" s="25">
        <v>0.14909793</v>
      </c>
    </row>
    <row r="7719">
      <c r="A7719" s="19">
        <v>1.0</v>
      </c>
      <c r="B7719" s="25">
        <v>0.14908025</v>
      </c>
    </row>
    <row r="7720">
      <c r="A7720" s="19">
        <v>1.0</v>
      </c>
      <c r="B7720" s="25">
        <v>0.14906903</v>
      </c>
    </row>
    <row r="7721">
      <c r="A7721" s="19">
        <v>1.0</v>
      </c>
      <c r="B7721" s="25">
        <v>0.14904651</v>
      </c>
    </row>
    <row r="7722">
      <c r="A7722" s="19">
        <v>1.0</v>
      </c>
      <c r="B7722" s="25">
        <v>0.14904334</v>
      </c>
    </row>
    <row r="7723">
      <c r="A7723" s="19">
        <v>1.0</v>
      </c>
      <c r="B7723" s="25">
        <v>0.14903371</v>
      </c>
    </row>
    <row r="7724">
      <c r="A7724" s="19">
        <v>1.0</v>
      </c>
      <c r="B7724" s="25">
        <v>0.14897695</v>
      </c>
    </row>
    <row r="7725">
      <c r="A7725" s="19">
        <v>1.0</v>
      </c>
      <c r="B7725" s="25">
        <v>0.14897677</v>
      </c>
    </row>
    <row r="7726">
      <c r="A7726" s="19">
        <v>1.0</v>
      </c>
      <c r="B7726" s="25">
        <v>0.14895467</v>
      </c>
    </row>
    <row r="7727">
      <c r="A7727" s="19">
        <v>1.0</v>
      </c>
      <c r="B7727" s="25">
        <v>0.14894788</v>
      </c>
    </row>
    <row r="7728">
      <c r="A7728" s="19">
        <v>1.0</v>
      </c>
      <c r="B7728" s="25">
        <v>0.14893502</v>
      </c>
    </row>
    <row r="7729">
      <c r="A7729" s="19">
        <v>1.0</v>
      </c>
      <c r="B7729" s="25">
        <v>0.14891002</v>
      </c>
    </row>
    <row r="7730">
      <c r="A7730" s="19">
        <v>1.0</v>
      </c>
      <c r="B7730" s="25">
        <v>0.14889874</v>
      </c>
    </row>
    <row r="7731">
      <c r="A7731" s="19">
        <v>1.0</v>
      </c>
      <c r="B7731" s="25">
        <v>0.14889541</v>
      </c>
    </row>
    <row r="7732">
      <c r="A7732" s="19">
        <v>1.0</v>
      </c>
      <c r="B7732" s="25">
        <v>0.14888678</v>
      </c>
    </row>
    <row r="7733">
      <c r="A7733" s="19">
        <v>1.0</v>
      </c>
      <c r="B7733" s="25">
        <v>0.14885406</v>
      </c>
    </row>
    <row r="7734">
      <c r="A7734" s="19">
        <v>1.0</v>
      </c>
      <c r="B7734" s="25">
        <v>0.148836</v>
      </c>
    </row>
    <row r="7735">
      <c r="A7735" s="19">
        <v>1.0</v>
      </c>
      <c r="B7735" s="25">
        <v>0.14882894</v>
      </c>
    </row>
    <row r="7736">
      <c r="A7736" s="19">
        <v>1.0</v>
      </c>
      <c r="B7736" s="25">
        <v>0.14882313</v>
      </c>
    </row>
    <row r="7737">
      <c r="A7737" s="19">
        <v>1.0</v>
      </c>
      <c r="B7737" s="25">
        <v>0.14881127</v>
      </c>
    </row>
    <row r="7738">
      <c r="A7738" s="19">
        <v>1.0</v>
      </c>
      <c r="B7738" s="25">
        <v>0.14877218</v>
      </c>
    </row>
    <row r="7739">
      <c r="A7739" s="19">
        <v>1.0</v>
      </c>
      <c r="B7739" s="25">
        <v>0.14877032</v>
      </c>
    </row>
    <row r="7740">
      <c r="A7740" s="19">
        <v>1.0</v>
      </c>
      <c r="B7740" s="25">
        <v>0.14876415</v>
      </c>
    </row>
    <row r="7741">
      <c r="A7741" s="19">
        <v>1.0</v>
      </c>
      <c r="B7741" s="25">
        <v>0.14874265</v>
      </c>
    </row>
    <row r="7742">
      <c r="A7742" s="19">
        <v>1.0</v>
      </c>
      <c r="B7742" s="25">
        <v>0.14873797</v>
      </c>
    </row>
    <row r="7743">
      <c r="A7743" s="19">
        <v>1.0</v>
      </c>
      <c r="B7743" s="25">
        <v>0.14873187</v>
      </c>
    </row>
    <row r="7744">
      <c r="A7744" s="19">
        <v>1.0</v>
      </c>
      <c r="B7744" s="25">
        <v>0.1487285</v>
      </c>
    </row>
    <row r="7745">
      <c r="A7745" s="19">
        <v>1.0</v>
      </c>
      <c r="B7745" s="25">
        <v>0.14870584</v>
      </c>
    </row>
    <row r="7746">
      <c r="A7746" s="19">
        <v>1.0</v>
      </c>
      <c r="B7746" s="25">
        <v>0.14870356</v>
      </c>
    </row>
    <row r="7747">
      <c r="A7747" s="19">
        <v>1.0</v>
      </c>
      <c r="B7747" s="25">
        <v>0.14869899</v>
      </c>
    </row>
    <row r="7748">
      <c r="A7748" s="19">
        <v>1.0</v>
      </c>
      <c r="B7748" s="25">
        <v>0.1486912</v>
      </c>
    </row>
    <row r="7749">
      <c r="A7749" s="19">
        <v>1.0</v>
      </c>
      <c r="B7749" s="25">
        <v>0.14863211</v>
      </c>
    </row>
    <row r="7750">
      <c r="A7750" s="19">
        <v>1.0</v>
      </c>
      <c r="B7750" s="25">
        <v>0.14853443</v>
      </c>
    </row>
    <row r="7751">
      <c r="A7751" s="19">
        <v>1.0</v>
      </c>
      <c r="B7751" s="25">
        <v>0.14843832</v>
      </c>
    </row>
    <row r="7752">
      <c r="A7752" s="19">
        <v>1.0</v>
      </c>
      <c r="B7752" s="25">
        <v>0.14839618</v>
      </c>
    </row>
    <row r="7753">
      <c r="A7753" s="19">
        <v>1.0</v>
      </c>
      <c r="B7753" s="25">
        <v>0.14834067</v>
      </c>
    </row>
    <row r="7754">
      <c r="A7754" s="19">
        <v>1.0</v>
      </c>
      <c r="B7754" s="25">
        <v>0.14833766</v>
      </c>
    </row>
    <row r="7755">
      <c r="A7755" s="19">
        <v>1.0</v>
      </c>
      <c r="B7755" s="25">
        <v>0.14833394</v>
      </c>
    </row>
    <row r="7756">
      <c r="A7756" s="19">
        <v>1.0</v>
      </c>
      <c r="B7756" s="25">
        <v>0.14818722</v>
      </c>
    </row>
    <row r="7757">
      <c r="A7757" s="19">
        <v>1.0</v>
      </c>
      <c r="B7757" s="25">
        <v>0.14818612</v>
      </c>
    </row>
    <row r="7758">
      <c r="A7758" s="19">
        <v>1.0</v>
      </c>
      <c r="B7758" s="25">
        <v>0.14817029</v>
      </c>
    </row>
    <row r="7759">
      <c r="A7759" s="19">
        <v>1.0</v>
      </c>
      <c r="B7759" s="25">
        <v>0.14816801</v>
      </c>
    </row>
    <row r="7760">
      <c r="A7760" s="19">
        <v>1.0</v>
      </c>
      <c r="B7760" s="25">
        <v>0.1481144</v>
      </c>
    </row>
    <row r="7761">
      <c r="A7761" s="19">
        <v>1.0</v>
      </c>
      <c r="B7761" s="25">
        <v>0.1479636</v>
      </c>
    </row>
    <row r="7762">
      <c r="A7762" s="19">
        <v>1.0</v>
      </c>
      <c r="B7762" s="25">
        <v>0.14775053</v>
      </c>
    </row>
    <row r="7763">
      <c r="A7763" s="19">
        <v>1.0</v>
      </c>
      <c r="B7763" s="25">
        <v>0.1472878</v>
      </c>
    </row>
    <row r="7764">
      <c r="A7764" s="19">
        <v>1.0</v>
      </c>
      <c r="B7764" s="25">
        <v>0.14722873</v>
      </c>
    </row>
    <row r="7765">
      <c r="A7765" s="19">
        <v>1.0</v>
      </c>
      <c r="B7765" s="25">
        <v>0.14705363</v>
      </c>
    </row>
    <row r="7766">
      <c r="A7766" s="19">
        <v>1.0</v>
      </c>
      <c r="B7766" s="25">
        <v>0.14704125</v>
      </c>
    </row>
    <row r="7767">
      <c r="A7767" s="19">
        <v>1.0</v>
      </c>
      <c r="B7767" s="25">
        <v>0.14693348</v>
      </c>
    </row>
    <row r="7768">
      <c r="A7768" s="19">
        <v>1.0</v>
      </c>
      <c r="B7768" s="25">
        <v>0.14689736</v>
      </c>
    </row>
    <row r="7769">
      <c r="A7769" s="19">
        <v>1.0</v>
      </c>
      <c r="B7769" s="25">
        <v>0.14678122</v>
      </c>
    </row>
    <row r="7770">
      <c r="A7770" s="19">
        <v>1.0</v>
      </c>
      <c r="B7770" s="25">
        <v>0.14676757</v>
      </c>
    </row>
    <row r="7771">
      <c r="A7771" s="19">
        <v>1.0</v>
      </c>
      <c r="B7771" s="25">
        <v>0.14673162</v>
      </c>
    </row>
    <row r="7772">
      <c r="A7772" s="19">
        <v>1.0</v>
      </c>
      <c r="B7772" s="25">
        <v>0.14663377</v>
      </c>
    </row>
    <row r="7773">
      <c r="A7773" s="19">
        <v>1.0</v>
      </c>
      <c r="B7773" s="25">
        <v>0.14654522</v>
      </c>
    </row>
    <row r="7774">
      <c r="A7774" s="19">
        <v>1.0</v>
      </c>
      <c r="B7774" s="25">
        <v>0.14653693</v>
      </c>
    </row>
    <row r="7775">
      <c r="A7775" s="19">
        <v>1.0</v>
      </c>
      <c r="B7775" s="25">
        <v>0.14652738</v>
      </c>
    </row>
    <row r="7776">
      <c r="A7776" s="19">
        <v>1.0</v>
      </c>
      <c r="B7776" s="25">
        <v>0.1464947</v>
      </c>
    </row>
    <row r="7777">
      <c r="A7777" s="19">
        <v>1.0</v>
      </c>
      <c r="B7777" s="25">
        <v>0.14642918</v>
      </c>
    </row>
    <row r="7778">
      <c r="A7778" s="19">
        <v>1.0</v>
      </c>
      <c r="B7778" s="25">
        <v>0.14609024</v>
      </c>
    </row>
    <row r="7779">
      <c r="A7779" s="19">
        <v>1.0</v>
      </c>
      <c r="B7779" s="25">
        <v>0.14604364</v>
      </c>
    </row>
    <row r="7780">
      <c r="A7780" s="19">
        <v>1.0</v>
      </c>
      <c r="B7780" s="25">
        <v>0.1460288</v>
      </c>
    </row>
    <row r="7781">
      <c r="A7781" s="19">
        <v>1.0</v>
      </c>
      <c r="B7781" s="25">
        <v>0.14593697</v>
      </c>
    </row>
    <row r="7782">
      <c r="A7782" s="19">
        <v>1.0</v>
      </c>
      <c r="B7782" s="25">
        <v>0.1458455</v>
      </c>
    </row>
    <row r="7783">
      <c r="A7783" s="19">
        <v>1.0</v>
      </c>
      <c r="B7783" s="25">
        <v>0.14580964</v>
      </c>
    </row>
    <row r="7784">
      <c r="A7784" s="19">
        <v>1.0</v>
      </c>
      <c r="B7784" s="25">
        <v>0.14577961</v>
      </c>
    </row>
    <row r="7785">
      <c r="A7785" s="19">
        <v>1.0</v>
      </c>
      <c r="B7785" s="25">
        <v>0.14574857</v>
      </c>
    </row>
    <row r="7786">
      <c r="A7786" s="19">
        <v>1.0</v>
      </c>
      <c r="B7786" s="25">
        <v>0.14565173</v>
      </c>
    </row>
    <row r="7787">
      <c r="A7787" s="19">
        <v>1.0</v>
      </c>
      <c r="B7787" s="25">
        <v>0.14562361</v>
      </c>
    </row>
    <row r="7788">
      <c r="A7788" s="19">
        <v>1.0</v>
      </c>
      <c r="B7788" s="25">
        <v>0.14548945</v>
      </c>
    </row>
    <row r="7789">
      <c r="A7789" s="19">
        <v>1.0</v>
      </c>
      <c r="B7789" s="25">
        <v>0.14540699</v>
      </c>
    </row>
    <row r="7790">
      <c r="A7790" s="19">
        <v>1.0</v>
      </c>
      <c r="B7790" s="25">
        <v>0.14535949</v>
      </c>
    </row>
    <row r="7791">
      <c r="A7791" s="19">
        <v>1.0</v>
      </c>
      <c r="B7791" s="25">
        <v>0.145176</v>
      </c>
    </row>
    <row r="7792">
      <c r="A7792" s="19">
        <v>1.0</v>
      </c>
      <c r="B7792" s="25">
        <v>0.14503738</v>
      </c>
    </row>
    <row r="7793">
      <c r="A7793" s="19">
        <v>1.0</v>
      </c>
      <c r="B7793" s="25">
        <v>0.14495146</v>
      </c>
    </row>
    <row r="7794">
      <c r="A7794" s="19">
        <v>1.0</v>
      </c>
      <c r="B7794" s="25">
        <v>0.14485289</v>
      </c>
    </row>
    <row r="7795">
      <c r="A7795" s="19">
        <v>1.0</v>
      </c>
      <c r="B7795" s="25">
        <v>0.14475113</v>
      </c>
    </row>
    <row r="7796">
      <c r="A7796" s="19">
        <v>1.0</v>
      </c>
      <c r="B7796" s="25">
        <v>0.144704</v>
      </c>
    </row>
    <row r="7797">
      <c r="A7797" s="19">
        <v>1.0</v>
      </c>
      <c r="B7797" s="25">
        <v>0.14469962</v>
      </c>
    </row>
    <row r="7798">
      <c r="A7798" s="19">
        <v>1.0</v>
      </c>
      <c r="B7798" s="25">
        <v>0.14464447</v>
      </c>
    </row>
    <row r="7799">
      <c r="A7799" s="19">
        <v>1.0</v>
      </c>
      <c r="B7799" s="25">
        <v>0.14450167</v>
      </c>
    </row>
    <row r="7800">
      <c r="A7800" s="19">
        <v>1.0</v>
      </c>
      <c r="B7800" s="25">
        <v>0.14449057</v>
      </c>
    </row>
    <row r="7801">
      <c r="A7801" s="19">
        <v>1.0</v>
      </c>
      <c r="B7801" s="25">
        <v>0.14448902</v>
      </c>
    </row>
    <row r="7802">
      <c r="A7802" s="19">
        <v>1.0</v>
      </c>
      <c r="B7802" s="25">
        <v>0.14439063</v>
      </c>
    </row>
    <row r="7803">
      <c r="A7803" s="19">
        <v>1.0</v>
      </c>
      <c r="B7803" s="25">
        <v>0.14434385</v>
      </c>
    </row>
    <row r="7804">
      <c r="A7804" s="19">
        <v>1.0</v>
      </c>
      <c r="B7804" s="25">
        <v>0.14432573</v>
      </c>
    </row>
    <row r="7805">
      <c r="A7805" s="19">
        <v>1.0</v>
      </c>
      <c r="B7805" s="25">
        <v>0.14417574</v>
      </c>
    </row>
    <row r="7806">
      <c r="A7806" s="19">
        <v>1.0</v>
      </c>
      <c r="B7806" s="25">
        <v>0.14411148</v>
      </c>
    </row>
    <row r="7807">
      <c r="A7807" s="19">
        <v>1.0</v>
      </c>
      <c r="B7807" s="25">
        <v>0.14405487</v>
      </c>
    </row>
    <row r="7808">
      <c r="A7808" s="19">
        <v>1.0</v>
      </c>
      <c r="B7808" s="25">
        <v>0.1439949</v>
      </c>
    </row>
    <row r="7809">
      <c r="A7809" s="19">
        <v>1.0</v>
      </c>
      <c r="B7809" s="25">
        <v>0.1439472</v>
      </c>
    </row>
    <row r="7810">
      <c r="A7810" s="19">
        <v>1.0</v>
      </c>
      <c r="B7810" s="25">
        <v>0.1438328</v>
      </c>
    </row>
    <row r="7811">
      <c r="A7811" s="19">
        <v>1.0</v>
      </c>
      <c r="B7811" s="25">
        <v>0.14377865</v>
      </c>
    </row>
    <row r="7812">
      <c r="A7812" s="19">
        <v>1.0</v>
      </c>
      <c r="B7812" s="25">
        <v>0.14369655</v>
      </c>
    </row>
    <row r="7813">
      <c r="A7813" s="19">
        <v>1.0</v>
      </c>
      <c r="B7813" s="25">
        <v>0.14342633</v>
      </c>
    </row>
    <row r="7814">
      <c r="A7814" s="19">
        <v>1.0</v>
      </c>
      <c r="B7814" s="25">
        <v>0.14331529</v>
      </c>
    </row>
    <row r="7815">
      <c r="A7815" s="19">
        <v>1.0</v>
      </c>
      <c r="B7815" s="25">
        <v>0.14321308</v>
      </c>
    </row>
    <row r="7816">
      <c r="A7816" s="19">
        <v>1.0</v>
      </c>
      <c r="B7816" s="25">
        <v>0.14305043</v>
      </c>
    </row>
    <row r="7817">
      <c r="A7817" s="19">
        <v>1.0</v>
      </c>
      <c r="B7817" s="25">
        <v>0.14295197</v>
      </c>
    </row>
    <row r="7818">
      <c r="A7818" s="19">
        <v>1.0</v>
      </c>
      <c r="B7818" s="25">
        <v>0.14281689</v>
      </c>
    </row>
    <row r="7819">
      <c r="A7819" s="19">
        <v>1.0</v>
      </c>
      <c r="B7819" s="25">
        <v>0.14268674</v>
      </c>
    </row>
    <row r="7820">
      <c r="A7820" s="19">
        <v>1.0</v>
      </c>
      <c r="B7820" s="25">
        <v>0.14237939</v>
      </c>
    </row>
    <row r="7821">
      <c r="A7821" s="19">
        <v>1.0</v>
      </c>
      <c r="B7821" s="25">
        <v>0.14235008</v>
      </c>
    </row>
    <row r="7822">
      <c r="A7822" s="19">
        <v>1.0</v>
      </c>
      <c r="B7822" s="25">
        <v>0.14233752</v>
      </c>
    </row>
    <row r="7823">
      <c r="A7823" s="19">
        <v>1.0</v>
      </c>
      <c r="B7823" s="25">
        <v>0.14227681</v>
      </c>
    </row>
    <row r="7824">
      <c r="A7824" s="19">
        <v>1.0</v>
      </c>
      <c r="B7824" s="25">
        <v>0.14217588</v>
      </c>
    </row>
    <row r="7825">
      <c r="A7825" s="19">
        <v>1.0</v>
      </c>
      <c r="B7825" s="25">
        <v>0.14216122</v>
      </c>
    </row>
    <row r="7826">
      <c r="A7826" s="19">
        <v>1.0</v>
      </c>
      <c r="B7826" s="25">
        <v>0.14215831</v>
      </c>
    </row>
    <row r="7827">
      <c r="A7827" s="19">
        <v>1.0</v>
      </c>
      <c r="B7827" s="25">
        <v>0.14212063</v>
      </c>
    </row>
    <row r="7828">
      <c r="A7828" s="19">
        <v>1.0</v>
      </c>
      <c r="B7828" s="25">
        <v>0.1420156</v>
      </c>
    </row>
    <row r="7829">
      <c r="A7829" s="19">
        <v>1.0</v>
      </c>
      <c r="B7829" s="25">
        <v>0.14198184</v>
      </c>
    </row>
    <row r="7830">
      <c r="A7830" s="19">
        <v>1.0</v>
      </c>
      <c r="B7830" s="25">
        <v>0.14192604</v>
      </c>
    </row>
    <row r="7831">
      <c r="A7831" s="19">
        <v>1.0</v>
      </c>
      <c r="B7831" s="25">
        <v>0.14192386</v>
      </c>
    </row>
    <row r="7832">
      <c r="A7832" s="19">
        <v>1.0</v>
      </c>
      <c r="B7832" s="25">
        <v>0.14190583</v>
      </c>
    </row>
    <row r="7833">
      <c r="A7833" s="19">
        <v>1.0</v>
      </c>
      <c r="B7833" s="25">
        <v>0.1419021</v>
      </c>
    </row>
    <row r="7834">
      <c r="A7834" s="19">
        <v>1.0</v>
      </c>
      <c r="B7834" s="25">
        <v>0.14183293</v>
      </c>
    </row>
    <row r="7835">
      <c r="A7835" s="19">
        <v>1.0</v>
      </c>
      <c r="B7835" s="25">
        <v>0.14181264</v>
      </c>
    </row>
    <row r="7836">
      <c r="A7836" s="19">
        <v>1.0</v>
      </c>
      <c r="B7836" s="25">
        <v>0.14167649</v>
      </c>
    </row>
    <row r="7837">
      <c r="A7837" s="19">
        <v>1.0</v>
      </c>
      <c r="B7837" s="25">
        <v>0.14143747</v>
      </c>
    </row>
    <row r="7838">
      <c r="A7838" s="19">
        <v>1.0</v>
      </c>
      <c r="B7838" s="25">
        <v>0.14111282</v>
      </c>
    </row>
    <row r="7839">
      <c r="A7839" s="19">
        <v>1.0</v>
      </c>
      <c r="B7839" s="25">
        <v>0.14078945</v>
      </c>
    </row>
    <row r="7840">
      <c r="A7840" s="19">
        <v>1.0</v>
      </c>
      <c r="B7840" s="25">
        <v>0.14065893</v>
      </c>
    </row>
    <row r="7841">
      <c r="A7841" s="19">
        <v>1.0</v>
      </c>
      <c r="B7841" s="25">
        <v>0.14063883</v>
      </c>
    </row>
    <row r="7842">
      <c r="A7842" s="19">
        <v>1.0</v>
      </c>
      <c r="B7842" s="25">
        <v>0.1404951</v>
      </c>
    </row>
    <row r="7843">
      <c r="A7843" s="19">
        <v>1.0</v>
      </c>
      <c r="B7843" s="25">
        <v>0.1404455</v>
      </c>
    </row>
    <row r="7844">
      <c r="A7844" s="19">
        <v>1.0</v>
      </c>
      <c r="B7844" s="25">
        <v>0.1403453</v>
      </c>
    </row>
    <row r="7845">
      <c r="A7845" s="19">
        <v>1.0</v>
      </c>
      <c r="B7845" s="25">
        <v>0.14029488</v>
      </c>
    </row>
    <row r="7846">
      <c r="A7846" s="19">
        <v>1.0</v>
      </c>
      <c r="B7846" s="25">
        <v>0.14020759</v>
      </c>
    </row>
    <row r="7847">
      <c r="A7847" s="19">
        <v>1.0</v>
      </c>
      <c r="B7847" s="25">
        <v>0.14019795</v>
      </c>
    </row>
    <row r="7848">
      <c r="A7848" s="19">
        <v>1.0</v>
      </c>
      <c r="B7848" s="25">
        <v>0.14011522</v>
      </c>
    </row>
    <row r="7849">
      <c r="A7849" s="19">
        <v>1.0</v>
      </c>
      <c r="B7849" s="25">
        <v>0.14007089</v>
      </c>
    </row>
    <row r="7850">
      <c r="A7850" s="19">
        <v>1.0</v>
      </c>
      <c r="B7850" s="25">
        <v>0.14006707</v>
      </c>
    </row>
    <row r="7851">
      <c r="A7851" s="19">
        <v>1.0</v>
      </c>
      <c r="B7851" s="25">
        <v>0.13998997</v>
      </c>
    </row>
    <row r="7852">
      <c r="A7852" s="19">
        <v>1.0</v>
      </c>
      <c r="B7852" s="25">
        <v>0.1399878</v>
      </c>
    </row>
    <row r="7853">
      <c r="A7853" s="19">
        <v>1.0</v>
      </c>
      <c r="B7853" s="25">
        <v>0.13995995</v>
      </c>
    </row>
    <row r="7854">
      <c r="A7854" s="19">
        <v>1.0</v>
      </c>
      <c r="B7854" s="25">
        <v>0.13993673</v>
      </c>
    </row>
    <row r="7855">
      <c r="A7855" s="19">
        <v>1.0</v>
      </c>
      <c r="B7855" s="25">
        <v>0.1399107</v>
      </c>
    </row>
    <row r="7856">
      <c r="A7856" s="19">
        <v>1.0</v>
      </c>
      <c r="B7856" s="25">
        <v>0.13986629</v>
      </c>
    </row>
    <row r="7857">
      <c r="A7857" s="19">
        <v>1.0</v>
      </c>
      <c r="B7857" s="25">
        <v>0.13977537</v>
      </c>
    </row>
    <row r="7858">
      <c r="A7858" s="19">
        <v>1.0</v>
      </c>
      <c r="B7858" s="25">
        <v>0.13977182</v>
      </c>
    </row>
    <row r="7859">
      <c r="A7859" s="19">
        <v>1.0</v>
      </c>
      <c r="B7859" s="25">
        <v>0.13970482</v>
      </c>
    </row>
    <row r="7860">
      <c r="A7860" s="19">
        <v>1.0</v>
      </c>
      <c r="B7860" s="25">
        <v>0.13965532</v>
      </c>
    </row>
    <row r="7861">
      <c r="A7861" s="19">
        <v>1.0</v>
      </c>
      <c r="B7861" s="25">
        <v>0.13962401</v>
      </c>
    </row>
    <row r="7862">
      <c r="A7862" s="19">
        <v>1.0</v>
      </c>
      <c r="B7862" s="25">
        <v>0.13954519</v>
      </c>
    </row>
    <row r="7863">
      <c r="A7863" s="19">
        <v>1.0</v>
      </c>
      <c r="B7863" s="25">
        <v>0.13950524</v>
      </c>
    </row>
    <row r="7864">
      <c r="A7864" s="19">
        <v>1.0</v>
      </c>
      <c r="B7864" s="25">
        <v>0.13944653</v>
      </c>
    </row>
    <row r="7865">
      <c r="A7865" s="19">
        <v>1.0</v>
      </c>
      <c r="B7865" s="25">
        <v>0.13944116</v>
      </c>
    </row>
    <row r="7866">
      <c r="A7866" s="19">
        <v>1.0</v>
      </c>
      <c r="B7866" s="25">
        <v>0.13943507</v>
      </c>
    </row>
    <row r="7867">
      <c r="A7867" s="19">
        <v>1.0</v>
      </c>
      <c r="B7867" s="25">
        <v>0.13939783</v>
      </c>
    </row>
    <row r="7868">
      <c r="A7868" s="19">
        <v>1.0</v>
      </c>
      <c r="B7868" s="25">
        <v>0.13930938</v>
      </c>
    </row>
    <row r="7869">
      <c r="A7869" s="19">
        <v>1.0</v>
      </c>
      <c r="B7869" s="25">
        <v>0.13927934</v>
      </c>
    </row>
    <row r="7870">
      <c r="A7870" s="19">
        <v>1.0</v>
      </c>
      <c r="B7870" s="25">
        <v>0.13922991</v>
      </c>
    </row>
    <row r="7871">
      <c r="A7871" s="19">
        <v>1.0</v>
      </c>
      <c r="B7871" s="25">
        <v>0.139228</v>
      </c>
    </row>
    <row r="7872">
      <c r="A7872" s="19">
        <v>1.0</v>
      </c>
      <c r="B7872" s="25">
        <v>0.13921134</v>
      </c>
    </row>
    <row r="7873">
      <c r="A7873" s="19">
        <v>1.0</v>
      </c>
      <c r="B7873" s="25">
        <v>0.13912688</v>
      </c>
    </row>
    <row r="7874">
      <c r="A7874" s="19">
        <v>1.0</v>
      </c>
      <c r="B7874" s="25">
        <v>0.13912506</v>
      </c>
    </row>
    <row r="7875">
      <c r="A7875" s="19">
        <v>1.0</v>
      </c>
      <c r="B7875" s="25">
        <v>0.13907064</v>
      </c>
    </row>
    <row r="7876">
      <c r="A7876" s="19">
        <v>1.0</v>
      </c>
      <c r="B7876" s="25">
        <v>0.13902341</v>
      </c>
    </row>
    <row r="7877">
      <c r="A7877" s="19">
        <v>1.0</v>
      </c>
      <c r="B7877" s="25">
        <v>0.13895386</v>
      </c>
    </row>
    <row r="7878">
      <c r="A7878" s="19">
        <v>1.0</v>
      </c>
      <c r="B7878" s="25">
        <v>0.1388056</v>
      </c>
    </row>
    <row r="7879">
      <c r="A7879" s="19">
        <v>1.0</v>
      </c>
      <c r="B7879" s="25">
        <v>0.13875891</v>
      </c>
    </row>
    <row r="7880">
      <c r="A7880" s="19">
        <v>1.0</v>
      </c>
      <c r="B7880" s="25">
        <v>0.13860792</v>
      </c>
    </row>
    <row r="7881">
      <c r="A7881" s="19">
        <v>1.0</v>
      </c>
      <c r="B7881" s="25">
        <v>0.13853993</v>
      </c>
    </row>
    <row r="7882">
      <c r="A7882" s="19">
        <v>1.0</v>
      </c>
      <c r="B7882" s="25">
        <v>0.13835399</v>
      </c>
    </row>
    <row r="7883">
      <c r="A7883" s="19">
        <v>1.0</v>
      </c>
      <c r="B7883" s="25">
        <v>0.13834043</v>
      </c>
    </row>
    <row r="7884">
      <c r="A7884" s="19">
        <v>1.0</v>
      </c>
      <c r="B7884" s="25">
        <v>0.13812472</v>
      </c>
    </row>
    <row r="7885">
      <c r="A7885" s="19">
        <v>1.0</v>
      </c>
      <c r="B7885" s="25">
        <v>0.1381097</v>
      </c>
    </row>
    <row r="7886">
      <c r="A7886" s="19">
        <v>1.0</v>
      </c>
      <c r="B7886" s="25">
        <v>0.1380905</v>
      </c>
    </row>
    <row r="7887">
      <c r="A7887" s="19">
        <v>1.0</v>
      </c>
      <c r="B7887" s="25">
        <v>0.13800222</v>
      </c>
    </row>
    <row r="7888">
      <c r="A7888" s="19">
        <v>1.0</v>
      </c>
      <c r="B7888" s="25">
        <v>0.13789436</v>
      </c>
    </row>
    <row r="7889">
      <c r="A7889" s="19">
        <v>1.0</v>
      </c>
      <c r="B7889" s="25">
        <v>0.13772553</v>
      </c>
    </row>
    <row r="7890">
      <c r="A7890" s="19">
        <v>1.0</v>
      </c>
      <c r="B7890" s="25">
        <v>0.13770378</v>
      </c>
    </row>
    <row r="7891">
      <c r="A7891" s="19">
        <v>1.0</v>
      </c>
      <c r="B7891" s="25">
        <v>0.13769886</v>
      </c>
    </row>
    <row r="7892">
      <c r="A7892" s="19">
        <v>1.0</v>
      </c>
      <c r="B7892" s="25">
        <v>0.1376855</v>
      </c>
    </row>
    <row r="7893">
      <c r="A7893" s="19">
        <v>1.0</v>
      </c>
      <c r="B7893" s="25">
        <v>0.13761121</v>
      </c>
    </row>
    <row r="7894">
      <c r="A7894" s="19">
        <v>1.0</v>
      </c>
      <c r="B7894" s="25">
        <v>0.13760467</v>
      </c>
    </row>
    <row r="7895">
      <c r="A7895" s="19">
        <v>1.0</v>
      </c>
      <c r="B7895" s="25">
        <v>0.13758218</v>
      </c>
    </row>
    <row r="7896">
      <c r="A7896" s="19">
        <v>1.0</v>
      </c>
      <c r="B7896" s="25">
        <v>0.13751511</v>
      </c>
    </row>
    <row r="7897">
      <c r="A7897" s="19">
        <v>1.0</v>
      </c>
      <c r="B7897" s="25">
        <v>0.1374899</v>
      </c>
    </row>
    <row r="7898">
      <c r="A7898" s="19">
        <v>1.0</v>
      </c>
      <c r="B7898" s="25">
        <v>0.1374362</v>
      </c>
    </row>
    <row r="7899">
      <c r="A7899" s="19">
        <v>1.0</v>
      </c>
      <c r="B7899" s="25">
        <v>0.13735838</v>
      </c>
    </row>
    <row r="7900">
      <c r="A7900" s="19">
        <v>1.0</v>
      </c>
      <c r="B7900" s="25">
        <v>0.13732351</v>
      </c>
    </row>
    <row r="7901">
      <c r="A7901" s="19">
        <v>1.0</v>
      </c>
      <c r="B7901" s="25">
        <v>0.1373024</v>
      </c>
    </row>
    <row r="7902">
      <c r="A7902" s="19">
        <v>1.0</v>
      </c>
      <c r="B7902" s="25">
        <v>0.13695309</v>
      </c>
    </row>
    <row r="7903">
      <c r="A7903" s="19">
        <v>1.0</v>
      </c>
      <c r="B7903" s="25">
        <v>0.13683258</v>
      </c>
    </row>
    <row r="7904">
      <c r="A7904" s="19">
        <v>1.0</v>
      </c>
      <c r="B7904" s="25">
        <v>0.13678126</v>
      </c>
    </row>
    <row r="7905">
      <c r="A7905" s="19">
        <v>1.0</v>
      </c>
      <c r="B7905" s="25">
        <v>0.13674003</v>
      </c>
    </row>
    <row r="7906">
      <c r="A7906" s="19">
        <v>1.0</v>
      </c>
      <c r="B7906" s="25">
        <v>0.13670117</v>
      </c>
    </row>
    <row r="7907">
      <c r="A7907" s="19">
        <v>1.0</v>
      </c>
      <c r="B7907" s="25">
        <v>0.13667604</v>
      </c>
    </row>
    <row r="7908">
      <c r="A7908" s="19">
        <v>1.0</v>
      </c>
      <c r="B7908" s="25">
        <v>0.13661733</v>
      </c>
    </row>
    <row r="7909">
      <c r="A7909" s="19">
        <v>1.0</v>
      </c>
      <c r="B7909" s="25">
        <v>0.1365509</v>
      </c>
    </row>
    <row r="7910">
      <c r="A7910" s="19">
        <v>1.0</v>
      </c>
      <c r="B7910" s="25">
        <v>0.13642038</v>
      </c>
    </row>
    <row r="7911">
      <c r="A7911" s="19">
        <v>1.0</v>
      </c>
      <c r="B7911" s="25">
        <v>0.13640882</v>
      </c>
    </row>
    <row r="7912">
      <c r="A7912" s="19">
        <v>1.0</v>
      </c>
      <c r="B7912" s="25">
        <v>0.1363848</v>
      </c>
    </row>
    <row r="7913">
      <c r="A7913" s="19">
        <v>1.0</v>
      </c>
      <c r="B7913" s="25">
        <v>0.13634011</v>
      </c>
    </row>
    <row r="7914">
      <c r="A7914" s="19">
        <v>1.0</v>
      </c>
      <c r="B7914" s="25">
        <v>0.1361618</v>
      </c>
    </row>
    <row r="7915">
      <c r="A7915" s="19">
        <v>1.0</v>
      </c>
      <c r="B7915" s="25">
        <v>0.13604012</v>
      </c>
    </row>
    <row r="7916">
      <c r="A7916" s="19">
        <v>1.0</v>
      </c>
      <c r="B7916" s="25">
        <v>0.13590251</v>
      </c>
    </row>
    <row r="7917">
      <c r="A7917" s="19">
        <v>1.0</v>
      </c>
      <c r="B7917" s="25">
        <v>0.13579647</v>
      </c>
    </row>
    <row r="7918">
      <c r="A7918" s="19">
        <v>1.0</v>
      </c>
      <c r="B7918" s="25">
        <v>0.13573705</v>
      </c>
    </row>
    <row r="7919">
      <c r="A7919" s="19">
        <v>1.0</v>
      </c>
      <c r="B7919" s="25">
        <v>0.13571092</v>
      </c>
    </row>
    <row r="7920">
      <c r="A7920" s="19">
        <v>1.0</v>
      </c>
      <c r="B7920" s="25">
        <v>0.13569646</v>
      </c>
    </row>
    <row r="7921">
      <c r="A7921" s="19">
        <v>1.0</v>
      </c>
      <c r="B7921" s="25">
        <v>0.13568726</v>
      </c>
    </row>
    <row r="7922">
      <c r="A7922" s="19">
        <v>1.0</v>
      </c>
      <c r="B7922" s="25">
        <v>0.13566305</v>
      </c>
    </row>
    <row r="7923">
      <c r="A7923" s="19">
        <v>1.0</v>
      </c>
      <c r="B7923" s="25">
        <v>0.13563283</v>
      </c>
    </row>
    <row r="7924">
      <c r="A7924" s="19">
        <v>1.0</v>
      </c>
      <c r="B7924" s="25">
        <v>0.13544898</v>
      </c>
    </row>
    <row r="7925">
      <c r="A7925" s="19">
        <v>1.0</v>
      </c>
      <c r="B7925" s="25">
        <v>0.1353709</v>
      </c>
    </row>
    <row r="7926">
      <c r="A7926" s="19">
        <v>1.0</v>
      </c>
      <c r="B7926" s="25">
        <v>0.13535714</v>
      </c>
    </row>
    <row r="7927">
      <c r="A7927" s="19">
        <v>1.0</v>
      </c>
      <c r="B7927" s="25">
        <v>0.1353089</v>
      </c>
    </row>
    <row r="7928">
      <c r="A7928" s="19">
        <v>1.0</v>
      </c>
      <c r="B7928" s="25">
        <v>0.13517557</v>
      </c>
    </row>
    <row r="7929">
      <c r="A7929" s="19">
        <v>1.0</v>
      </c>
      <c r="B7929" s="25">
        <v>0.13515228</v>
      </c>
    </row>
    <row r="7930">
      <c r="A7930" s="19">
        <v>1.0</v>
      </c>
      <c r="B7930" s="25">
        <v>0.13491873</v>
      </c>
    </row>
    <row r="7931">
      <c r="A7931" s="19">
        <v>1.0</v>
      </c>
      <c r="B7931" s="25">
        <v>0.13479067</v>
      </c>
    </row>
    <row r="7932">
      <c r="A7932" s="19">
        <v>1.0</v>
      </c>
      <c r="B7932" s="25">
        <v>0.13476765</v>
      </c>
    </row>
    <row r="7933">
      <c r="A7933" s="19">
        <v>1.0</v>
      </c>
      <c r="B7933" s="25">
        <v>0.13432059</v>
      </c>
    </row>
    <row r="7934">
      <c r="A7934" s="19">
        <v>1.0</v>
      </c>
      <c r="B7934" s="25">
        <v>0.13421255</v>
      </c>
    </row>
    <row r="7935">
      <c r="A7935" s="19">
        <v>1.0</v>
      </c>
      <c r="B7935" s="25">
        <v>0.13373354</v>
      </c>
    </row>
    <row r="7936">
      <c r="A7936" s="19">
        <v>1.0</v>
      </c>
      <c r="B7936" s="25">
        <v>0.13372034</v>
      </c>
    </row>
    <row r="7937">
      <c r="A7937" s="19">
        <v>1.0</v>
      </c>
      <c r="B7937" s="25">
        <v>0.13370815</v>
      </c>
    </row>
    <row r="7938">
      <c r="A7938" s="19">
        <v>1.0</v>
      </c>
      <c r="B7938" s="25">
        <v>0.13361959</v>
      </c>
    </row>
    <row r="7939">
      <c r="A7939" s="19">
        <v>1.0</v>
      </c>
      <c r="B7939" s="25">
        <v>0.1335161</v>
      </c>
    </row>
    <row r="7940">
      <c r="A7940" s="19">
        <v>1.0</v>
      </c>
      <c r="B7940" s="25">
        <v>0.13350336</v>
      </c>
    </row>
    <row r="7941">
      <c r="A7941" s="19">
        <v>1.0</v>
      </c>
      <c r="B7941" s="25">
        <v>0.13343373</v>
      </c>
    </row>
    <row r="7942">
      <c r="A7942" s="19">
        <v>1.0</v>
      </c>
      <c r="B7942" s="25">
        <v>0.13342473</v>
      </c>
    </row>
    <row r="7943">
      <c r="A7943" s="19">
        <v>1.0</v>
      </c>
      <c r="B7943" s="25">
        <v>0.13339505</v>
      </c>
    </row>
    <row r="7944">
      <c r="A7944" s="19">
        <v>1.0</v>
      </c>
      <c r="B7944" s="25">
        <v>0.1331749</v>
      </c>
    </row>
    <row r="7945">
      <c r="A7945" s="19">
        <v>1.0</v>
      </c>
      <c r="B7945" s="25">
        <v>0.13313048</v>
      </c>
    </row>
    <row r="7946">
      <c r="A7946" s="19">
        <v>1.0</v>
      </c>
      <c r="B7946" s="25">
        <v>0.13312647</v>
      </c>
    </row>
    <row r="7947">
      <c r="A7947" s="19">
        <v>1.0</v>
      </c>
      <c r="B7947" s="25">
        <v>0.1330997</v>
      </c>
    </row>
    <row r="7948">
      <c r="A7948" s="19">
        <v>1.0</v>
      </c>
      <c r="B7948" s="25">
        <v>0.13305074</v>
      </c>
    </row>
    <row r="7949">
      <c r="A7949" s="19">
        <v>1.0</v>
      </c>
      <c r="B7949" s="25">
        <v>0.13298039</v>
      </c>
    </row>
    <row r="7950">
      <c r="A7950" s="19">
        <v>1.0</v>
      </c>
      <c r="B7950" s="25">
        <v>0.13291822</v>
      </c>
    </row>
    <row r="7951">
      <c r="A7951" s="19">
        <v>1.0</v>
      </c>
      <c r="B7951" s="25">
        <v>0.13280864</v>
      </c>
    </row>
    <row r="7952">
      <c r="A7952" s="19">
        <v>1.0</v>
      </c>
      <c r="B7952" s="25">
        <v>0.13280483</v>
      </c>
    </row>
    <row r="7953">
      <c r="A7953" s="19">
        <v>1.0</v>
      </c>
      <c r="B7953" s="25">
        <v>0.13280037</v>
      </c>
    </row>
    <row r="7954">
      <c r="A7954" s="19">
        <v>1.0</v>
      </c>
      <c r="B7954" s="25">
        <v>0.13277179</v>
      </c>
    </row>
    <row r="7955">
      <c r="A7955" s="19">
        <v>1.0</v>
      </c>
      <c r="B7955" s="25">
        <v>0.13274075</v>
      </c>
    </row>
    <row r="7956">
      <c r="A7956" s="19">
        <v>1.0</v>
      </c>
      <c r="B7956" s="25">
        <v>0.13258457</v>
      </c>
    </row>
    <row r="7957">
      <c r="A7957" s="19">
        <v>1.0</v>
      </c>
      <c r="B7957" s="25">
        <v>0.13247871</v>
      </c>
    </row>
    <row r="7958">
      <c r="A7958" s="19">
        <v>1.0</v>
      </c>
      <c r="B7958" s="25">
        <v>0.13245215</v>
      </c>
    </row>
    <row r="7959">
      <c r="A7959" s="19">
        <v>1.0</v>
      </c>
      <c r="B7959" s="25">
        <v>0.13240553</v>
      </c>
    </row>
    <row r="7960">
      <c r="A7960" s="19">
        <v>1.0</v>
      </c>
      <c r="B7960" s="25">
        <v>0.13240044</v>
      </c>
    </row>
    <row r="7961">
      <c r="A7961" s="19">
        <v>1.0</v>
      </c>
      <c r="B7961" s="25">
        <v>0.13225082</v>
      </c>
    </row>
    <row r="7962">
      <c r="A7962" s="19">
        <v>1.0</v>
      </c>
      <c r="B7962" s="25">
        <v>0.13220967</v>
      </c>
    </row>
    <row r="7963">
      <c r="A7963" s="19">
        <v>1.0</v>
      </c>
      <c r="B7963" s="25">
        <v>0.13217755</v>
      </c>
    </row>
    <row r="7964">
      <c r="A7964" s="19">
        <v>1.0</v>
      </c>
      <c r="B7964" s="25">
        <v>0.13212012</v>
      </c>
    </row>
    <row r="7965">
      <c r="A7965" s="19">
        <v>1.0</v>
      </c>
      <c r="B7965" s="25">
        <v>0.13205741</v>
      </c>
    </row>
    <row r="7966">
      <c r="A7966" s="19">
        <v>1.0</v>
      </c>
      <c r="B7966" s="25">
        <v>0.13205013</v>
      </c>
    </row>
    <row r="7967">
      <c r="A7967" s="19">
        <v>1.0</v>
      </c>
      <c r="B7967" s="25">
        <v>0.13199826</v>
      </c>
    </row>
    <row r="7968">
      <c r="A7968" s="19">
        <v>1.0</v>
      </c>
      <c r="B7968" s="25">
        <v>0.13178228</v>
      </c>
    </row>
    <row r="7969">
      <c r="A7969" s="19">
        <v>1.0</v>
      </c>
      <c r="B7969" s="25">
        <v>0.13177535</v>
      </c>
    </row>
    <row r="7970">
      <c r="A7970" s="19">
        <v>1.0</v>
      </c>
      <c r="B7970" s="25">
        <v>0.13171601</v>
      </c>
    </row>
    <row r="7971">
      <c r="A7971" s="19">
        <v>1.0</v>
      </c>
      <c r="B7971" s="25">
        <v>0.13166605</v>
      </c>
    </row>
    <row r="7972">
      <c r="A7972" s="19">
        <v>1.0</v>
      </c>
      <c r="B7972" s="25">
        <v>0.1316411</v>
      </c>
    </row>
    <row r="7973">
      <c r="A7973" s="19">
        <v>1.0</v>
      </c>
      <c r="B7973" s="25">
        <v>0.13151151</v>
      </c>
    </row>
    <row r="7974">
      <c r="A7974" s="19">
        <v>1.0</v>
      </c>
      <c r="B7974" s="25">
        <v>0.13148001</v>
      </c>
    </row>
    <row r="7975">
      <c r="A7975" s="19">
        <v>1.0</v>
      </c>
      <c r="B7975" s="25">
        <v>0.13137235</v>
      </c>
    </row>
    <row r="7976">
      <c r="A7976" s="19">
        <v>1.0</v>
      </c>
      <c r="B7976" s="25">
        <v>0.13136369</v>
      </c>
    </row>
    <row r="7977">
      <c r="A7977" s="19">
        <v>1.0</v>
      </c>
      <c r="B7977" s="25">
        <v>0.1312644</v>
      </c>
    </row>
    <row r="7978">
      <c r="A7978" s="19">
        <v>1.0</v>
      </c>
      <c r="B7978" s="25">
        <v>0.1311379</v>
      </c>
    </row>
    <row r="7979">
      <c r="A7979" s="19">
        <v>1.0</v>
      </c>
      <c r="B7979" s="25">
        <v>0.13102567</v>
      </c>
    </row>
    <row r="7980">
      <c r="A7980" s="19">
        <v>1.0</v>
      </c>
      <c r="B7980" s="25">
        <v>0.13101876</v>
      </c>
    </row>
    <row r="7981">
      <c r="A7981" s="19">
        <v>1.0</v>
      </c>
      <c r="B7981" s="25">
        <v>0.13095167</v>
      </c>
    </row>
    <row r="7982">
      <c r="A7982" s="19">
        <v>1.0</v>
      </c>
      <c r="B7982" s="25">
        <v>0.13080232</v>
      </c>
    </row>
    <row r="7983">
      <c r="A7983" s="19">
        <v>1.0</v>
      </c>
      <c r="B7983" s="25">
        <v>0.13070229</v>
      </c>
    </row>
    <row r="7984">
      <c r="A7984" s="19">
        <v>1.0</v>
      </c>
      <c r="B7984" s="25">
        <v>0.13068536</v>
      </c>
    </row>
    <row r="7985">
      <c r="A7985" s="19">
        <v>1.0</v>
      </c>
      <c r="B7985" s="25">
        <v>0.13065533</v>
      </c>
    </row>
    <row r="7986">
      <c r="A7986" s="19">
        <v>1.0</v>
      </c>
      <c r="B7986" s="25">
        <v>0.1306101</v>
      </c>
    </row>
    <row r="7987">
      <c r="A7987" s="19">
        <v>1.0</v>
      </c>
      <c r="B7987" s="25">
        <v>0.13055302</v>
      </c>
    </row>
    <row r="7988">
      <c r="A7988" s="19">
        <v>1.0</v>
      </c>
      <c r="B7988" s="25">
        <v>0.1305512</v>
      </c>
    </row>
    <row r="7989">
      <c r="A7989" s="19">
        <v>1.0</v>
      </c>
      <c r="B7989" s="25">
        <v>0.13041979</v>
      </c>
    </row>
    <row r="7990">
      <c r="A7990" s="19">
        <v>1.0</v>
      </c>
      <c r="B7990" s="25">
        <v>0.13041104</v>
      </c>
    </row>
    <row r="7991">
      <c r="A7991" s="19">
        <v>1.0</v>
      </c>
      <c r="B7991" s="25">
        <v>0.1304034</v>
      </c>
    </row>
    <row r="7992">
      <c r="A7992" s="19">
        <v>1.0</v>
      </c>
      <c r="B7992" s="25">
        <v>0.13037883</v>
      </c>
    </row>
    <row r="7993">
      <c r="A7993" s="19">
        <v>1.0</v>
      </c>
      <c r="B7993" s="25">
        <v>0.13016604</v>
      </c>
    </row>
    <row r="7994">
      <c r="A7994" s="19">
        <v>1.0</v>
      </c>
      <c r="B7994" s="25">
        <v>0.13011526</v>
      </c>
    </row>
    <row r="7995">
      <c r="A7995" s="19">
        <v>1.0</v>
      </c>
      <c r="B7995" s="25">
        <v>0.12996708</v>
      </c>
    </row>
    <row r="7996">
      <c r="A7996" s="19">
        <v>1.0</v>
      </c>
      <c r="B7996" s="25">
        <v>0.12995698</v>
      </c>
    </row>
    <row r="7997">
      <c r="A7997" s="19">
        <v>1.0</v>
      </c>
      <c r="B7997" s="25">
        <v>0.1298848</v>
      </c>
    </row>
    <row r="7998">
      <c r="A7998" s="19">
        <v>1.0</v>
      </c>
      <c r="B7998" s="25">
        <v>0.12972343</v>
      </c>
    </row>
    <row r="7999">
      <c r="A7999" s="19">
        <v>1.0</v>
      </c>
      <c r="B7999" s="25">
        <v>0.12961894</v>
      </c>
    </row>
    <row r="8000">
      <c r="A8000" s="19">
        <v>1.0</v>
      </c>
      <c r="B8000" s="25">
        <v>0.12959419</v>
      </c>
    </row>
    <row r="8001">
      <c r="A8001" s="19">
        <v>1.0</v>
      </c>
      <c r="B8001" s="25">
        <v>0.12959118</v>
      </c>
    </row>
    <row r="8002">
      <c r="A8002" s="19">
        <v>1.0</v>
      </c>
      <c r="B8002" s="25">
        <v>0.12957917</v>
      </c>
    </row>
    <row r="8003">
      <c r="A8003" s="19">
        <v>1.0</v>
      </c>
      <c r="B8003" s="25">
        <v>0.12948406</v>
      </c>
    </row>
    <row r="8004">
      <c r="A8004" s="19">
        <v>1.0</v>
      </c>
      <c r="B8004" s="25">
        <v>0.12936366</v>
      </c>
    </row>
    <row r="8005">
      <c r="A8005" s="19">
        <v>1.0</v>
      </c>
      <c r="B8005" s="25">
        <v>0.12928674</v>
      </c>
    </row>
    <row r="8006">
      <c r="A8006" s="19">
        <v>1.0</v>
      </c>
      <c r="B8006" s="25">
        <v>0.12919673</v>
      </c>
    </row>
    <row r="8007">
      <c r="A8007" s="19">
        <v>1.0</v>
      </c>
      <c r="B8007" s="25">
        <v>0.12919308</v>
      </c>
    </row>
    <row r="8008">
      <c r="A8008" s="19">
        <v>1.0</v>
      </c>
      <c r="B8008" s="25">
        <v>0.12917908</v>
      </c>
    </row>
    <row r="8009">
      <c r="A8009" s="19">
        <v>1.0</v>
      </c>
      <c r="B8009" s="25">
        <v>0.12911782</v>
      </c>
    </row>
    <row r="8010">
      <c r="A8010" s="19">
        <v>1.0</v>
      </c>
      <c r="B8010" s="25">
        <v>0.1289833</v>
      </c>
    </row>
    <row r="8011">
      <c r="A8011" s="19">
        <v>1.0</v>
      </c>
      <c r="B8011" s="25">
        <v>0.12896655</v>
      </c>
    </row>
    <row r="8012">
      <c r="A8012" s="19">
        <v>1.0</v>
      </c>
      <c r="B8012" s="25">
        <v>0.12882039</v>
      </c>
    </row>
    <row r="8013">
      <c r="A8013" s="19">
        <v>1.0</v>
      </c>
      <c r="B8013" s="25">
        <v>0.12854825</v>
      </c>
    </row>
    <row r="8014">
      <c r="A8014" s="19">
        <v>1.0</v>
      </c>
      <c r="B8014" s="25">
        <v>0.12850465</v>
      </c>
    </row>
    <row r="8015">
      <c r="A8015" s="19">
        <v>1.0</v>
      </c>
      <c r="B8015" s="25">
        <v>0.12849729</v>
      </c>
    </row>
    <row r="8016">
      <c r="A8016" s="19">
        <v>1.0</v>
      </c>
      <c r="B8016" s="25">
        <v>0.1284343</v>
      </c>
    </row>
    <row r="8017">
      <c r="A8017" s="19">
        <v>1.0</v>
      </c>
      <c r="B8017" s="25">
        <v>0.12838615</v>
      </c>
    </row>
    <row r="8018">
      <c r="A8018" s="19">
        <v>1.0</v>
      </c>
      <c r="B8018" s="25">
        <v>0.12831426</v>
      </c>
    </row>
    <row r="8019">
      <c r="A8019" s="19">
        <v>1.0</v>
      </c>
      <c r="B8019" s="25">
        <v>0.12830132</v>
      </c>
    </row>
    <row r="8020">
      <c r="A8020" s="19">
        <v>1.0</v>
      </c>
      <c r="B8020" s="25">
        <v>0.12812312</v>
      </c>
    </row>
    <row r="8021">
      <c r="A8021" s="19">
        <v>1.0</v>
      </c>
      <c r="B8021" s="25">
        <v>0.12810037</v>
      </c>
    </row>
    <row r="8022">
      <c r="A8022" s="19">
        <v>1.0</v>
      </c>
      <c r="B8022" s="25">
        <v>0.12802774</v>
      </c>
    </row>
    <row r="8023">
      <c r="A8023" s="19">
        <v>1.0</v>
      </c>
      <c r="B8023" s="25">
        <v>0.12801564</v>
      </c>
    </row>
    <row r="8024">
      <c r="A8024" s="19">
        <v>1.0</v>
      </c>
      <c r="B8024" s="25">
        <v>0.12795329</v>
      </c>
    </row>
    <row r="8025">
      <c r="A8025" s="19">
        <v>1.0</v>
      </c>
      <c r="B8025" s="25">
        <v>0.12794137</v>
      </c>
    </row>
    <row r="8026">
      <c r="A8026" s="19">
        <v>1.0</v>
      </c>
      <c r="B8026" s="25">
        <v>0.12793745</v>
      </c>
    </row>
    <row r="8027">
      <c r="A8027" s="19">
        <v>1.0</v>
      </c>
      <c r="B8027" s="25">
        <v>0.12783141</v>
      </c>
    </row>
    <row r="8028">
      <c r="A8028" s="19">
        <v>1.0</v>
      </c>
      <c r="B8028" s="25">
        <v>0.12776916</v>
      </c>
    </row>
    <row r="8029">
      <c r="A8029" s="19">
        <v>1.0</v>
      </c>
      <c r="B8029" s="25">
        <v>0.12774704</v>
      </c>
    </row>
    <row r="8030">
      <c r="A8030" s="19">
        <v>1.0</v>
      </c>
      <c r="B8030" s="25">
        <v>0.12765093</v>
      </c>
    </row>
    <row r="8031">
      <c r="A8031" s="19">
        <v>1.0</v>
      </c>
      <c r="B8031" s="25">
        <v>0.12764437</v>
      </c>
    </row>
    <row r="8032">
      <c r="A8032" s="19">
        <v>1.0</v>
      </c>
      <c r="B8032" s="25">
        <v>0.12762873</v>
      </c>
    </row>
    <row r="8033">
      <c r="A8033" s="19">
        <v>1.0</v>
      </c>
      <c r="B8033" s="25">
        <v>0.12743004</v>
      </c>
    </row>
    <row r="8034">
      <c r="A8034" s="19">
        <v>1.0</v>
      </c>
      <c r="B8034" s="25">
        <v>0.12739436</v>
      </c>
    </row>
    <row r="8035">
      <c r="A8035" s="19">
        <v>1.0</v>
      </c>
      <c r="B8035" s="25">
        <v>0.1273434</v>
      </c>
    </row>
    <row r="8036">
      <c r="A8036" s="19">
        <v>1.0</v>
      </c>
      <c r="B8036" s="25">
        <v>0.1272957</v>
      </c>
    </row>
    <row r="8037">
      <c r="A8037" s="19">
        <v>1.0</v>
      </c>
      <c r="B8037" s="25">
        <v>0.12721479</v>
      </c>
    </row>
    <row r="8038">
      <c r="A8038" s="19">
        <v>1.0</v>
      </c>
      <c r="B8038" s="25">
        <v>0.12719877</v>
      </c>
    </row>
    <row r="8039">
      <c r="A8039" s="19">
        <v>1.0</v>
      </c>
      <c r="B8039" s="25">
        <v>0.12713243</v>
      </c>
    </row>
    <row r="8040">
      <c r="A8040" s="19">
        <v>1.0</v>
      </c>
      <c r="B8040" s="25">
        <v>0.12710804</v>
      </c>
    </row>
    <row r="8041">
      <c r="A8041" s="19">
        <v>1.0</v>
      </c>
      <c r="B8041" s="25">
        <v>0.1269878</v>
      </c>
    </row>
    <row r="8042">
      <c r="A8042" s="19">
        <v>1.0</v>
      </c>
      <c r="B8042" s="25">
        <v>0.1269817</v>
      </c>
    </row>
    <row r="8043">
      <c r="A8043" s="19">
        <v>1.0</v>
      </c>
      <c r="B8043" s="25">
        <v>0.12695459</v>
      </c>
    </row>
    <row r="8044">
      <c r="A8044" s="19">
        <v>1.0</v>
      </c>
      <c r="B8044" s="25">
        <v>0.12693465</v>
      </c>
    </row>
    <row r="8045">
      <c r="A8045" s="19">
        <v>1.0</v>
      </c>
      <c r="B8045" s="25">
        <v>0.12681077</v>
      </c>
    </row>
    <row r="8046">
      <c r="A8046" s="19">
        <v>1.0</v>
      </c>
      <c r="B8046" s="25">
        <v>0.1267659</v>
      </c>
    </row>
    <row r="8047">
      <c r="A8047" s="19">
        <v>1.0</v>
      </c>
      <c r="B8047" s="25">
        <v>0.12672822</v>
      </c>
    </row>
    <row r="8048">
      <c r="A8048" s="19">
        <v>1.0</v>
      </c>
      <c r="B8048" s="25">
        <v>0.12656285</v>
      </c>
    </row>
    <row r="8049">
      <c r="A8049" s="19">
        <v>1.0</v>
      </c>
      <c r="B8049" s="25">
        <v>0.1265096</v>
      </c>
    </row>
    <row r="8050">
      <c r="A8050" s="19">
        <v>1.0</v>
      </c>
      <c r="B8050" s="25">
        <v>0.12650743</v>
      </c>
    </row>
    <row r="8051">
      <c r="A8051" s="19">
        <v>1.0</v>
      </c>
      <c r="B8051" s="25">
        <v>0.12646101</v>
      </c>
    </row>
    <row r="8052">
      <c r="A8052" s="19">
        <v>1.0</v>
      </c>
      <c r="B8052" s="25">
        <v>0.12631957</v>
      </c>
    </row>
    <row r="8053">
      <c r="A8053" s="19">
        <v>1.0</v>
      </c>
      <c r="B8053" s="25">
        <v>0.12631667</v>
      </c>
    </row>
    <row r="8054">
      <c r="A8054" s="19">
        <v>1.0</v>
      </c>
      <c r="B8054" s="25">
        <v>0.12631647</v>
      </c>
    </row>
    <row r="8055">
      <c r="A8055" s="19">
        <v>1.0</v>
      </c>
      <c r="B8055" s="25">
        <v>0.12629354</v>
      </c>
    </row>
    <row r="8056">
      <c r="A8056" s="19">
        <v>1.0</v>
      </c>
      <c r="B8056" s="25">
        <v>0.12623374</v>
      </c>
    </row>
    <row r="8057">
      <c r="A8057" s="19">
        <v>1.0</v>
      </c>
      <c r="B8057" s="25">
        <v>0.12611015</v>
      </c>
    </row>
    <row r="8058">
      <c r="A8058" s="19">
        <v>1.0</v>
      </c>
      <c r="B8058" s="25">
        <v>0.12609695</v>
      </c>
    </row>
    <row r="8059">
      <c r="A8059" s="19">
        <v>1.0</v>
      </c>
      <c r="B8059" s="25">
        <v>0.12605062</v>
      </c>
    </row>
    <row r="8060">
      <c r="A8060" s="19">
        <v>1.0</v>
      </c>
      <c r="B8060" s="25">
        <v>0.12603916</v>
      </c>
    </row>
    <row r="8061">
      <c r="A8061" s="19">
        <v>1.0</v>
      </c>
      <c r="B8061" s="25">
        <v>0.12593304</v>
      </c>
    </row>
    <row r="8062">
      <c r="A8062" s="19">
        <v>1.0</v>
      </c>
      <c r="B8062" s="25">
        <v>0.12588398</v>
      </c>
    </row>
    <row r="8063">
      <c r="A8063" s="19">
        <v>1.0</v>
      </c>
      <c r="B8063" s="25">
        <v>0.1258291</v>
      </c>
    </row>
    <row r="8064">
      <c r="A8064" s="19">
        <v>1.0</v>
      </c>
      <c r="B8064" s="25">
        <v>0.1258139</v>
      </c>
    </row>
    <row r="8065">
      <c r="A8065" s="19">
        <v>1.0</v>
      </c>
      <c r="B8065" s="25">
        <v>0.12580252</v>
      </c>
    </row>
    <row r="8066">
      <c r="A8066" s="19">
        <v>1.0</v>
      </c>
      <c r="B8066" s="25">
        <v>0.1257987</v>
      </c>
    </row>
    <row r="8067">
      <c r="A8067" s="19">
        <v>1.0</v>
      </c>
      <c r="B8067" s="25">
        <v>0.12579206</v>
      </c>
    </row>
    <row r="8068">
      <c r="A8068" s="19">
        <v>1.0</v>
      </c>
      <c r="B8068" s="25">
        <v>0.12576166</v>
      </c>
    </row>
    <row r="8069">
      <c r="A8069" s="19">
        <v>1.0</v>
      </c>
      <c r="B8069" s="25">
        <v>0.12574327</v>
      </c>
    </row>
    <row r="8070">
      <c r="A8070" s="19">
        <v>1.0</v>
      </c>
      <c r="B8070" s="25">
        <v>0.12571642</v>
      </c>
    </row>
    <row r="8071">
      <c r="A8071" s="19">
        <v>1.0</v>
      </c>
      <c r="B8071" s="25">
        <v>0.12568866</v>
      </c>
    </row>
    <row r="8072">
      <c r="A8072" s="19">
        <v>1.0</v>
      </c>
      <c r="B8072" s="25">
        <v>0.12567791</v>
      </c>
    </row>
    <row r="8073">
      <c r="A8073" s="19">
        <v>1.0</v>
      </c>
      <c r="B8073" s="25">
        <v>0.12554868</v>
      </c>
    </row>
    <row r="8074">
      <c r="A8074" s="19">
        <v>1.0</v>
      </c>
      <c r="B8074" s="25">
        <v>0.12554458</v>
      </c>
    </row>
    <row r="8075">
      <c r="A8075" s="19">
        <v>1.0</v>
      </c>
      <c r="B8075" s="25">
        <v>0.12548888</v>
      </c>
    </row>
    <row r="8076">
      <c r="A8076" s="19">
        <v>1.0</v>
      </c>
      <c r="B8076" s="25">
        <v>0.12545557</v>
      </c>
    </row>
    <row r="8077">
      <c r="A8077" s="19">
        <v>1.0</v>
      </c>
      <c r="B8077" s="25">
        <v>0.1254502</v>
      </c>
    </row>
    <row r="8078">
      <c r="A8078" s="19">
        <v>1.0</v>
      </c>
      <c r="B8078" s="25">
        <v>0.12537684</v>
      </c>
    </row>
    <row r="8079">
      <c r="A8079" s="19">
        <v>1.0</v>
      </c>
      <c r="B8079" s="25">
        <v>0.12529711</v>
      </c>
    </row>
    <row r="8080">
      <c r="A8080" s="19">
        <v>1.0</v>
      </c>
      <c r="B8080" s="25">
        <v>0.12528683</v>
      </c>
    </row>
    <row r="8081">
      <c r="A8081" s="19">
        <v>1.0</v>
      </c>
      <c r="B8081" s="25">
        <v>0.12528127</v>
      </c>
    </row>
    <row r="8082">
      <c r="A8082" s="19">
        <v>1.0</v>
      </c>
      <c r="B8082" s="25">
        <v>0.12521192</v>
      </c>
    </row>
    <row r="8083">
      <c r="A8083" s="19">
        <v>1.0</v>
      </c>
      <c r="B8083" s="25">
        <v>0.12518662</v>
      </c>
    </row>
    <row r="8084">
      <c r="A8084" s="19">
        <v>1.0</v>
      </c>
      <c r="B8084" s="25">
        <v>0.12517342</v>
      </c>
    </row>
    <row r="8085">
      <c r="A8085" s="19">
        <v>1.0</v>
      </c>
      <c r="B8085" s="25">
        <v>0.12509505</v>
      </c>
    </row>
    <row r="8086">
      <c r="A8086" s="19">
        <v>1.0</v>
      </c>
      <c r="B8086" s="25">
        <v>0.12507312</v>
      </c>
    </row>
    <row r="8087">
      <c r="A8087" s="19">
        <v>1.0</v>
      </c>
      <c r="B8087" s="25">
        <v>0.1250633</v>
      </c>
    </row>
    <row r="8088">
      <c r="A8088" s="19">
        <v>1.0</v>
      </c>
      <c r="B8088" s="25">
        <v>0.12503381</v>
      </c>
    </row>
    <row r="8089">
      <c r="A8089" s="19">
        <v>1.0</v>
      </c>
      <c r="B8089" s="25">
        <v>0.12501578</v>
      </c>
    </row>
    <row r="8090">
      <c r="A8090" s="19">
        <v>1.0</v>
      </c>
      <c r="B8090" s="25">
        <v>0.12496145</v>
      </c>
    </row>
    <row r="8091">
      <c r="A8091" s="19">
        <v>1.0</v>
      </c>
      <c r="B8091" s="25">
        <v>0.124888</v>
      </c>
    </row>
    <row r="8092">
      <c r="A8092" s="19">
        <v>1.0</v>
      </c>
      <c r="B8092" s="25">
        <v>0.12486115</v>
      </c>
    </row>
    <row r="8093">
      <c r="A8093" s="19">
        <v>1.0</v>
      </c>
      <c r="B8093" s="25">
        <v>0.12482502</v>
      </c>
    </row>
    <row r="8094">
      <c r="A8094" s="19">
        <v>1.0</v>
      </c>
      <c r="B8094" s="25">
        <v>0.12469068</v>
      </c>
    </row>
    <row r="8095">
      <c r="A8095" s="19">
        <v>1.0</v>
      </c>
      <c r="B8095" s="25">
        <v>0.12467958</v>
      </c>
    </row>
    <row r="8096">
      <c r="A8096" s="19">
        <v>1.0</v>
      </c>
      <c r="B8096" s="25">
        <v>0.12463489</v>
      </c>
    </row>
    <row r="8097">
      <c r="A8097" s="19">
        <v>1.0</v>
      </c>
      <c r="B8097" s="25">
        <v>0.124578096</v>
      </c>
    </row>
    <row r="8098">
      <c r="A8098" s="19">
        <v>1.0</v>
      </c>
      <c r="B8098" s="25">
        <v>0.12454679</v>
      </c>
    </row>
    <row r="8099">
      <c r="A8099" s="19">
        <v>1.0</v>
      </c>
      <c r="B8099" s="25">
        <v>0.124539234</v>
      </c>
    </row>
    <row r="8100">
      <c r="A8100" s="19">
        <v>1.0</v>
      </c>
      <c r="B8100" s="25">
        <v>0.12450037</v>
      </c>
    </row>
    <row r="8101">
      <c r="A8101" s="19">
        <v>1.0</v>
      </c>
      <c r="B8101" s="25">
        <v>0.12448626</v>
      </c>
    </row>
    <row r="8102">
      <c r="A8102" s="19">
        <v>1.0</v>
      </c>
      <c r="B8102" s="25">
        <v>0.12425163</v>
      </c>
    </row>
    <row r="8103">
      <c r="A8103" s="19">
        <v>1.0</v>
      </c>
      <c r="B8103" s="25">
        <v>0.12422596</v>
      </c>
    </row>
    <row r="8104">
      <c r="A8104" s="19">
        <v>1.0</v>
      </c>
      <c r="B8104" s="25">
        <v>0.12417472</v>
      </c>
    </row>
    <row r="8105">
      <c r="A8105" s="19">
        <v>1.0</v>
      </c>
      <c r="B8105" s="25">
        <v>0.12413267</v>
      </c>
    </row>
    <row r="8106">
      <c r="A8106" s="19">
        <v>1.0</v>
      </c>
      <c r="B8106" s="25">
        <v>0.12410009</v>
      </c>
    </row>
    <row r="8107">
      <c r="A8107" s="19">
        <v>1.0</v>
      </c>
      <c r="B8107" s="25">
        <v>0.12404475</v>
      </c>
    </row>
    <row r="8108">
      <c r="A8108" s="19">
        <v>1.0</v>
      </c>
      <c r="B8108" s="25">
        <v>0.12399951</v>
      </c>
    </row>
    <row r="8109">
      <c r="A8109" s="19">
        <v>1.0</v>
      </c>
      <c r="B8109" s="25">
        <v>0.12394955</v>
      </c>
    </row>
    <row r="8110">
      <c r="A8110" s="19">
        <v>1.0</v>
      </c>
      <c r="B8110" s="25">
        <v>0.12394545</v>
      </c>
    </row>
    <row r="8111">
      <c r="A8111" s="19">
        <v>1.0</v>
      </c>
      <c r="B8111" s="25">
        <v>0.123829864</v>
      </c>
    </row>
    <row r="8112">
      <c r="A8112" s="19">
        <v>1.0</v>
      </c>
      <c r="B8112" s="25">
        <v>0.12368661</v>
      </c>
    </row>
    <row r="8113">
      <c r="A8113" s="19">
        <v>1.0</v>
      </c>
      <c r="B8113" s="25">
        <v>0.12362408</v>
      </c>
    </row>
    <row r="8114">
      <c r="A8114" s="19">
        <v>1.0</v>
      </c>
      <c r="B8114" s="25">
        <v>0.123529516</v>
      </c>
    </row>
    <row r="8115">
      <c r="A8115" s="19">
        <v>1.0</v>
      </c>
      <c r="B8115" s="25">
        <v>0.123486646</v>
      </c>
    </row>
    <row r="8116">
      <c r="A8116" s="19">
        <v>1.0</v>
      </c>
      <c r="B8116" s="25">
        <v>0.12343541</v>
      </c>
    </row>
    <row r="8117">
      <c r="A8117" s="19">
        <v>1.0</v>
      </c>
      <c r="B8117" s="25">
        <v>0.123391904</v>
      </c>
    </row>
    <row r="8118">
      <c r="A8118" s="19">
        <v>1.0</v>
      </c>
      <c r="B8118" s="25">
        <v>0.12339172</v>
      </c>
    </row>
    <row r="8119">
      <c r="A8119" s="19">
        <v>1.0</v>
      </c>
      <c r="B8119" s="25">
        <v>0.12335741</v>
      </c>
    </row>
    <row r="8120">
      <c r="A8120" s="19">
        <v>1.0</v>
      </c>
      <c r="B8120" s="25">
        <v>0.12330289</v>
      </c>
    </row>
    <row r="8121">
      <c r="A8121" s="19">
        <v>1.0</v>
      </c>
      <c r="B8121" s="25">
        <v>0.12319012</v>
      </c>
    </row>
    <row r="8122">
      <c r="A8122" s="19">
        <v>1.0</v>
      </c>
      <c r="B8122" s="25">
        <v>0.12318257</v>
      </c>
    </row>
    <row r="8123">
      <c r="A8123" s="19">
        <v>1.0</v>
      </c>
      <c r="B8123" s="25">
        <v>0.12316728</v>
      </c>
    </row>
    <row r="8124">
      <c r="A8124" s="19">
        <v>1.0</v>
      </c>
      <c r="B8124" s="25">
        <v>0.12315153</v>
      </c>
    </row>
    <row r="8125">
      <c r="A8125" s="19">
        <v>1.0</v>
      </c>
      <c r="B8125" s="25">
        <v>0.12313506</v>
      </c>
    </row>
    <row r="8126">
      <c r="A8126" s="19">
        <v>1.0</v>
      </c>
      <c r="B8126" s="25">
        <v>0.12300509</v>
      </c>
    </row>
    <row r="8127">
      <c r="A8127" s="19">
        <v>1.0</v>
      </c>
      <c r="B8127" s="25">
        <v>0.12297278</v>
      </c>
    </row>
    <row r="8128">
      <c r="A8128" s="19">
        <v>1.0</v>
      </c>
      <c r="B8128" s="25">
        <v>0.12292327</v>
      </c>
    </row>
    <row r="8129">
      <c r="A8129" s="19">
        <v>1.0</v>
      </c>
      <c r="B8129" s="25">
        <v>0.12292072</v>
      </c>
    </row>
    <row r="8130">
      <c r="A8130" s="19">
        <v>1.0</v>
      </c>
      <c r="B8130" s="25">
        <v>0.12274961</v>
      </c>
    </row>
    <row r="8131">
      <c r="A8131" s="19">
        <v>1.0</v>
      </c>
      <c r="B8131" s="25">
        <v>0.12237372</v>
      </c>
    </row>
    <row r="8132">
      <c r="A8132" s="19">
        <v>1.0</v>
      </c>
      <c r="B8132" s="25">
        <v>0.12236216</v>
      </c>
    </row>
    <row r="8133">
      <c r="A8133" s="19">
        <v>1.0</v>
      </c>
      <c r="B8133" s="25">
        <v>0.122361526</v>
      </c>
    </row>
    <row r="8134">
      <c r="A8134" s="19">
        <v>1.0</v>
      </c>
      <c r="B8134" s="25">
        <v>0.122360796</v>
      </c>
    </row>
    <row r="8135">
      <c r="A8135" s="19">
        <v>1.0</v>
      </c>
      <c r="B8135" s="25">
        <v>0.12234987</v>
      </c>
    </row>
    <row r="8136">
      <c r="A8136" s="19">
        <v>1.0</v>
      </c>
      <c r="B8136" s="25">
        <v>0.12228644</v>
      </c>
    </row>
    <row r="8137">
      <c r="A8137" s="19">
        <v>1.0</v>
      </c>
      <c r="B8137" s="25">
        <v>0.12216321</v>
      </c>
    </row>
    <row r="8138">
      <c r="A8138" s="19">
        <v>1.0</v>
      </c>
      <c r="B8138" s="25">
        <v>0.12216302</v>
      </c>
    </row>
    <row r="8139">
      <c r="A8139" s="19">
        <v>1.0</v>
      </c>
      <c r="B8139" s="25">
        <v>0.1220103</v>
      </c>
    </row>
    <row r="8140">
      <c r="A8140" s="19">
        <v>1.0</v>
      </c>
      <c r="B8140" s="25">
        <v>0.12199155</v>
      </c>
    </row>
    <row r="8141">
      <c r="A8141" s="19">
        <v>1.0</v>
      </c>
      <c r="B8141" s="25">
        <v>0.121938124</v>
      </c>
    </row>
    <row r="8142">
      <c r="A8142" s="19">
        <v>1.0</v>
      </c>
      <c r="B8142" s="25">
        <v>0.12181798</v>
      </c>
    </row>
    <row r="8143">
      <c r="A8143" s="19">
        <v>1.0</v>
      </c>
      <c r="B8143" s="25">
        <v>0.121797234</v>
      </c>
    </row>
    <row r="8144">
      <c r="A8144" s="19">
        <v>1.0</v>
      </c>
      <c r="B8144" s="25">
        <v>0.12177621</v>
      </c>
    </row>
    <row r="8145">
      <c r="A8145" s="19">
        <v>1.0</v>
      </c>
      <c r="B8145" s="25">
        <v>0.1217358</v>
      </c>
    </row>
    <row r="8146">
      <c r="A8146" s="19">
        <v>1.0</v>
      </c>
      <c r="B8146" s="25">
        <v>0.12170649</v>
      </c>
    </row>
    <row r="8147">
      <c r="A8147" s="19">
        <v>1.0</v>
      </c>
      <c r="B8147" s="25">
        <v>0.12161448</v>
      </c>
    </row>
    <row r="8148">
      <c r="A8148" s="19">
        <v>1.0</v>
      </c>
      <c r="B8148" s="25">
        <v>0.121592455</v>
      </c>
    </row>
    <row r="8149">
      <c r="A8149" s="19">
        <v>1.0</v>
      </c>
      <c r="B8149" s="25">
        <v>0.121560775</v>
      </c>
    </row>
    <row r="8150">
      <c r="A8150" s="19">
        <v>1.0</v>
      </c>
      <c r="B8150" s="25">
        <v>0.12153393</v>
      </c>
    </row>
    <row r="8151">
      <c r="A8151" s="19">
        <v>1.0</v>
      </c>
      <c r="B8151" s="25">
        <v>0.12149279</v>
      </c>
    </row>
    <row r="8152">
      <c r="A8152" s="19">
        <v>1.0</v>
      </c>
      <c r="B8152" s="25">
        <v>0.12146248</v>
      </c>
    </row>
    <row r="8153">
      <c r="A8153" s="19">
        <v>1.0</v>
      </c>
      <c r="B8153" s="25">
        <v>0.12143236</v>
      </c>
    </row>
    <row r="8154">
      <c r="A8154" s="19">
        <v>1.0</v>
      </c>
      <c r="B8154" s="25">
        <v>0.12134389</v>
      </c>
    </row>
    <row r="8155">
      <c r="A8155" s="19">
        <v>1.0</v>
      </c>
      <c r="B8155" s="25">
        <v>0.12133169</v>
      </c>
    </row>
    <row r="8156">
      <c r="A8156" s="19">
        <v>1.0</v>
      </c>
      <c r="B8156" s="25">
        <v>0.12126899</v>
      </c>
    </row>
    <row r="8157">
      <c r="A8157" s="19">
        <v>1.0</v>
      </c>
      <c r="B8157" s="25">
        <v>0.12118598</v>
      </c>
    </row>
    <row r="8158">
      <c r="A8158" s="19">
        <v>1.0</v>
      </c>
      <c r="B8158" s="25">
        <v>0.12115276</v>
      </c>
    </row>
    <row r="8159">
      <c r="A8159" s="19">
        <v>1.0</v>
      </c>
      <c r="B8159" s="25">
        <v>0.12115121</v>
      </c>
    </row>
    <row r="8160">
      <c r="A8160" s="19">
        <v>1.0</v>
      </c>
      <c r="B8160" s="25">
        <v>0.12112145</v>
      </c>
    </row>
    <row r="8161">
      <c r="A8161" s="19">
        <v>1.0</v>
      </c>
      <c r="B8161" s="25">
        <v>0.12106174</v>
      </c>
    </row>
    <row r="8162">
      <c r="A8162" s="19">
        <v>1.0</v>
      </c>
      <c r="B8162" s="25">
        <v>0.12105656</v>
      </c>
    </row>
    <row r="8163">
      <c r="A8163" s="19">
        <v>1.0</v>
      </c>
      <c r="B8163" s="25">
        <v>0.12104654</v>
      </c>
    </row>
    <row r="8164">
      <c r="A8164" s="19">
        <v>1.0</v>
      </c>
      <c r="B8164" s="25">
        <v>0.120953985</v>
      </c>
    </row>
    <row r="8165">
      <c r="A8165" s="19">
        <v>1.0</v>
      </c>
      <c r="B8165" s="25">
        <v>0.120899014</v>
      </c>
    </row>
    <row r="8166">
      <c r="A8166" s="19">
        <v>1.0</v>
      </c>
      <c r="B8166" s="25">
        <v>0.12089865</v>
      </c>
    </row>
    <row r="8167">
      <c r="A8167" s="19">
        <v>1.0</v>
      </c>
      <c r="B8167" s="25">
        <v>0.12088108</v>
      </c>
    </row>
    <row r="8168">
      <c r="A8168" s="19">
        <v>1.0</v>
      </c>
      <c r="B8168" s="25">
        <v>0.12080217</v>
      </c>
    </row>
    <row r="8169">
      <c r="A8169" s="19">
        <v>1.0</v>
      </c>
      <c r="B8169" s="25">
        <v>0.1207877</v>
      </c>
    </row>
    <row r="8170">
      <c r="A8170" s="19">
        <v>1.0</v>
      </c>
      <c r="B8170" s="25">
        <v>0.12073609</v>
      </c>
    </row>
    <row r="8171">
      <c r="A8171" s="19">
        <v>1.0</v>
      </c>
      <c r="B8171" s="25">
        <v>0.12063926</v>
      </c>
    </row>
    <row r="8172">
      <c r="A8172" s="19">
        <v>1.0</v>
      </c>
      <c r="B8172" s="25">
        <v>0.12058356</v>
      </c>
    </row>
    <row r="8173">
      <c r="A8173" s="19">
        <v>1.0</v>
      </c>
      <c r="B8173" s="25">
        <v>0.120528124</v>
      </c>
    </row>
    <row r="8174">
      <c r="A8174" s="19">
        <v>1.0</v>
      </c>
      <c r="B8174" s="25">
        <v>0.12036503</v>
      </c>
    </row>
    <row r="8175">
      <c r="A8175" s="19">
        <v>1.0</v>
      </c>
      <c r="B8175" s="25">
        <v>0.12034437</v>
      </c>
    </row>
    <row r="8176">
      <c r="A8176" s="19">
        <v>1.0</v>
      </c>
      <c r="B8176" s="25">
        <v>0.12017481</v>
      </c>
    </row>
    <row r="8177">
      <c r="A8177" s="19">
        <v>1.0</v>
      </c>
      <c r="B8177" s="25">
        <v>0.12014286</v>
      </c>
    </row>
    <row r="8178">
      <c r="A8178" s="19">
        <v>1.0</v>
      </c>
      <c r="B8178" s="25">
        <v>0.120104544</v>
      </c>
    </row>
    <row r="8179">
      <c r="A8179" s="19">
        <v>1.0</v>
      </c>
      <c r="B8179" s="25">
        <v>0.12008161</v>
      </c>
    </row>
    <row r="8180">
      <c r="A8180" s="19">
        <v>1.0</v>
      </c>
      <c r="B8180" s="25">
        <v>0.120026544</v>
      </c>
    </row>
    <row r="8181">
      <c r="A8181" s="19">
        <v>1.0</v>
      </c>
      <c r="B8181" s="25">
        <v>0.11991323</v>
      </c>
    </row>
    <row r="8182">
      <c r="A8182" s="19">
        <v>1.0</v>
      </c>
      <c r="B8182" s="25">
        <v>0.11988001</v>
      </c>
    </row>
    <row r="8183">
      <c r="A8183" s="19">
        <v>1.0</v>
      </c>
      <c r="B8183" s="25">
        <v>0.11985753</v>
      </c>
    </row>
    <row r="8184">
      <c r="A8184" s="19">
        <v>1.0</v>
      </c>
      <c r="B8184" s="25">
        <v>0.11983205</v>
      </c>
    </row>
    <row r="8185">
      <c r="A8185" s="19">
        <v>1.0</v>
      </c>
      <c r="B8185" s="25">
        <v>0.119805746</v>
      </c>
    </row>
    <row r="8186">
      <c r="A8186" s="19">
        <v>1.0</v>
      </c>
      <c r="B8186" s="25">
        <v>0.11972301</v>
      </c>
    </row>
    <row r="8187">
      <c r="A8187" s="19">
        <v>1.0</v>
      </c>
      <c r="B8187" s="25">
        <v>0.11955791</v>
      </c>
    </row>
    <row r="8188">
      <c r="A8188" s="19">
        <v>1.0</v>
      </c>
      <c r="B8188" s="25">
        <v>0.119556636</v>
      </c>
    </row>
    <row r="8189">
      <c r="A8189" s="19">
        <v>1.0</v>
      </c>
      <c r="B8189" s="25">
        <v>0.119471624</v>
      </c>
    </row>
    <row r="8190">
      <c r="A8190" s="19">
        <v>1.0</v>
      </c>
      <c r="B8190" s="25">
        <v>0.11946972</v>
      </c>
    </row>
    <row r="8191">
      <c r="A8191" s="19">
        <v>1.0</v>
      </c>
      <c r="B8191" s="25">
        <v>0.11938735</v>
      </c>
    </row>
    <row r="8192">
      <c r="A8192" s="19">
        <v>1.0</v>
      </c>
      <c r="B8192" s="25">
        <v>0.11936614</v>
      </c>
    </row>
    <row r="8193">
      <c r="A8193" s="19">
        <v>1.0</v>
      </c>
      <c r="B8193" s="25">
        <v>0.11933374</v>
      </c>
    </row>
    <row r="8194">
      <c r="A8194" s="19">
        <v>1.0</v>
      </c>
      <c r="B8194" s="25">
        <v>0.11902038</v>
      </c>
    </row>
    <row r="8195">
      <c r="A8195" s="19">
        <v>1.0</v>
      </c>
      <c r="B8195" s="25">
        <v>0.11901637</v>
      </c>
    </row>
    <row r="8196">
      <c r="A8196" s="19">
        <v>1.0</v>
      </c>
      <c r="B8196" s="25">
        <v>0.11896386</v>
      </c>
    </row>
    <row r="8197">
      <c r="A8197" s="19">
        <v>1.0</v>
      </c>
      <c r="B8197" s="25">
        <v>0.11876563</v>
      </c>
    </row>
    <row r="8198">
      <c r="A8198" s="19">
        <v>1.0</v>
      </c>
      <c r="B8198" s="25">
        <v>0.11874042</v>
      </c>
    </row>
    <row r="8199">
      <c r="A8199" s="19">
        <v>1.0</v>
      </c>
      <c r="B8199" s="25">
        <v>0.118662596</v>
      </c>
    </row>
    <row r="8200">
      <c r="A8200" s="19">
        <v>1.0</v>
      </c>
      <c r="B8200" s="25">
        <v>0.11865559</v>
      </c>
    </row>
    <row r="8201">
      <c r="A8201" s="19">
        <v>1.0</v>
      </c>
      <c r="B8201" s="25">
        <v>0.11860408</v>
      </c>
    </row>
    <row r="8202">
      <c r="A8202" s="19">
        <v>1.0</v>
      </c>
      <c r="B8202" s="25">
        <v>0.11859161</v>
      </c>
    </row>
    <row r="8203">
      <c r="A8203" s="19">
        <v>1.0</v>
      </c>
      <c r="B8203" s="25">
        <v>0.11847702</v>
      </c>
    </row>
    <row r="8204">
      <c r="A8204" s="19">
        <v>1.0</v>
      </c>
      <c r="B8204" s="25">
        <v>0.118353054</v>
      </c>
    </row>
    <row r="8205">
      <c r="A8205" s="19">
        <v>1.0</v>
      </c>
      <c r="B8205" s="25">
        <v>0.11834869</v>
      </c>
    </row>
    <row r="8206">
      <c r="A8206" s="19">
        <v>1.0</v>
      </c>
      <c r="B8206" s="25">
        <v>0.11832457</v>
      </c>
    </row>
    <row r="8207">
      <c r="A8207" s="19">
        <v>1.0</v>
      </c>
      <c r="B8207" s="25">
        <v>0.118280426</v>
      </c>
    </row>
    <row r="8208">
      <c r="A8208" s="19">
        <v>1.0</v>
      </c>
      <c r="B8208" s="25">
        <v>0.118267775</v>
      </c>
    </row>
    <row r="8209">
      <c r="A8209" s="19">
        <v>1.0</v>
      </c>
      <c r="B8209" s="25">
        <v>0.11816848</v>
      </c>
    </row>
    <row r="8210">
      <c r="A8210" s="19">
        <v>1.0</v>
      </c>
      <c r="B8210" s="25">
        <v>0.118149005</v>
      </c>
    </row>
    <row r="8211">
      <c r="A8211" s="19">
        <v>1.0</v>
      </c>
      <c r="B8211" s="25">
        <v>0.118137896</v>
      </c>
    </row>
    <row r="8212">
      <c r="A8212" s="19">
        <v>1.0</v>
      </c>
      <c r="B8212" s="25">
        <v>0.118090026</v>
      </c>
    </row>
    <row r="8213">
      <c r="A8213" s="19">
        <v>1.0</v>
      </c>
      <c r="B8213" s="25">
        <v>0.118012615</v>
      </c>
    </row>
    <row r="8214">
      <c r="A8214" s="19">
        <v>1.0</v>
      </c>
      <c r="B8214" s="25">
        <v>0.11799513</v>
      </c>
    </row>
    <row r="8215">
      <c r="A8215" s="19">
        <v>1.0</v>
      </c>
      <c r="B8215" s="25">
        <v>0.11798803</v>
      </c>
    </row>
    <row r="8216">
      <c r="A8216" s="19">
        <v>1.0</v>
      </c>
      <c r="B8216" s="25">
        <v>0.11798099</v>
      </c>
    </row>
    <row r="8217">
      <c r="A8217" s="19">
        <v>1.0</v>
      </c>
      <c r="B8217" s="25">
        <v>0.1179317</v>
      </c>
    </row>
    <row r="8218">
      <c r="A8218" s="19">
        <v>1.0</v>
      </c>
      <c r="B8218" s="25">
        <v>0.11791756</v>
      </c>
    </row>
    <row r="8219">
      <c r="A8219" s="19">
        <v>1.0</v>
      </c>
      <c r="B8219" s="25">
        <v>0.11789898</v>
      </c>
    </row>
    <row r="8220">
      <c r="A8220" s="19">
        <v>1.0</v>
      </c>
      <c r="B8220" s="25">
        <v>0.117815465</v>
      </c>
    </row>
    <row r="8221">
      <c r="A8221" s="19">
        <v>1.0</v>
      </c>
      <c r="B8221" s="25">
        <v>0.1177959</v>
      </c>
    </row>
    <row r="8222">
      <c r="A8222" s="19">
        <v>1.0</v>
      </c>
      <c r="B8222" s="25">
        <v>0.11777033</v>
      </c>
    </row>
    <row r="8223">
      <c r="A8223" s="19">
        <v>1.0</v>
      </c>
      <c r="B8223" s="25">
        <v>0.11774107</v>
      </c>
    </row>
    <row r="8224">
      <c r="A8224" s="19">
        <v>1.0</v>
      </c>
      <c r="B8224" s="25">
        <v>0.11773887</v>
      </c>
    </row>
    <row r="8225">
      <c r="A8225" s="19">
        <v>1.0</v>
      </c>
      <c r="B8225" s="25">
        <v>0.11772872</v>
      </c>
    </row>
    <row r="8226">
      <c r="A8226" s="19">
        <v>1.0</v>
      </c>
      <c r="B8226" s="25">
        <v>0.117709905</v>
      </c>
    </row>
    <row r="8227">
      <c r="A8227" s="19">
        <v>1.0</v>
      </c>
      <c r="B8227" s="25">
        <v>0.11770217</v>
      </c>
    </row>
    <row r="8228">
      <c r="A8228" s="19">
        <v>1.0</v>
      </c>
      <c r="B8228" s="25">
        <v>0.11769328</v>
      </c>
    </row>
    <row r="8229">
      <c r="A8229" s="19">
        <v>1.0</v>
      </c>
      <c r="B8229" s="25">
        <v>0.11768618</v>
      </c>
    </row>
    <row r="8230">
      <c r="A8230" s="19">
        <v>1.0</v>
      </c>
      <c r="B8230" s="25">
        <v>0.11764878</v>
      </c>
    </row>
    <row r="8231">
      <c r="A8231" s="19">
        <v>1.0</v>
      </c>
      <c r="B8231" s="25">
        <v>0.11758662</v>
      </c>
    </row>
    <row r="8232">
      <c r="A8232" s="19">
        <v>1.0</v>
      </c>
      <c r="B8232" s="25">
        <v>0.11758212</v>
      </c>
    </row>
    <row r="8233">
      <c r="A8233" s="19">
        <v>1.0</v>
      </c>
      <c r="B8233" s="25">
        <v>0.1175176</v>
      </c>
    </row>
    <row r="8234">
      <c r="A8234" s="19">
        <v>1.0</v>
      </c>
      <c r="B8234" s="25">
        <v>0.11746987</v>
      </c>
    </row>
    <row r="8235">
      <c r="A8235" s="19">
        <v>1.0</v>
      </c>
      <c r="B8235" s="25">
        <v>0.11746808</v>
      </c>
    </row>
    <row r="8236">
      <c r="A8236" s="19">
        <v>1.0</v>
      </c>
      <c r="B8236" s="25">
        <v>0.117411405</v>
      </c>
    </row>
    <row r="8237">
      <c r="A8237" s="19">
        <v>1.0</v>
      </c>
      <c r="B8237" s="25">
        <v>0.11741007</v>
      </c>
    </row>
    <row r="8238">
      <c r="A8238" s="19">
        <v>1.0</v>
      </c>
      <c r="B8238" s="25">
        <v>0.11739865</v>
      </c>
    </row>
    <row r="8239">
      <c r="A8239" s="19">
        <v>1.0</v>
      </c>
      <c r="B8239" s="25">
        <v>0.11733568</v>
      </c>
    </row>
    <row r="8240">
      <c r="A8240" s="19">
        <v>1.0</v>
      </c>
      <c r="B8240" s="25">
        <v>0.11731121</v>
      </c>
    </row>
    <row r="8241">
      <c r="A8241" s="19">
        <v>1.0</v>
      </c>
      <c r="B8241" s="25">
        <v>0.117248476</v>
      </c>
    </row>
    <row r="8242">
      <c r="A8242" s="19">
        <v>1.0</v>
      </c>
      <c r="B8242" s="25">
        <v>0.11723814</v>
      </c>
    </row>
    <row r="8243">
      <c r="A8243" s="19">
        <v>1.0</v>
      </c>
      <c r="B8243" s="25">
        <v>0.11722019</v>
      </c>
    </row>
    <row r="8244">
      <c r="A8244" s="19">
        <v>1.0</v>
      </c>
      <c r="B8244" s="25">
        <v>0.1171791</v>
      </c>
    </row>
    <row r="8245">
      <c r="A8245" s="19">
        <v>1.0</v>
      </c>
      <c r="B8245" s="25">
        <v>0.11716963</v>
      </c>
    </row>
    <row r="8246">
      <c r="A8246" s="19">
        <v>1.0</v>
      </c>
      <c r="B8246" s="25">
        <v>0.11713443</v>
      </c>
    </row>
    <row r="8247">
      <c r="A8247" s="19">
        <v>1.0</v>
      </c>
      <c r="B8247" s="25">
        <v>0.1171342</v>
      </c>
    </row>
    <row r="8248">
      <c r="A8248" s="19">
        <v>1.0</v>
      </c>
      <c r="B8248" s="25">
        <v>0.11712243</v>
      </c>
    </row>
    <row r="8249">
      <c r="A8249" s="19">
        <v>1.0</v>
      </c>
      <c r="B8249" s="25">
        <v>0.11711094</v>
      </c>
    </row>
    <row r="8250">
      <c r="A8250" s="19">
        <v>1.0</v>
      </c>
      <c r="B8250" s="25">
        <v>0.117100894</v>
      </c>
    </row>
    <row r="8251">
      <c r="A8251" s="19">
        <v>1.0</v>
      </c>
      <c r="B8251" s="25">
        <v>0.11705016</v>
      </c>
    </row>
    <row r="8252">
      <c r="A8252" s="19">
        <v>1.0</v>
      </c>
      <c r="B8252" s="25">
        <v>0.117041394</v>
      </c>
    </row>
    <row r="8253">
      <c r="A8253" s="19">
        <v>1.0</v>
      </c>
      <c r="B8253" s="25">
        <v>0.11701496</v>
      </c>
    </row>
    <row r="8254">
      <c r="A8254" s="19">
        <v>1.0</v>
      </c>
      <c r="B8254" s="25">
        <v>0.11692498</v>
      </c>
    </row>
    <row r="8255">
      <c r="A8255" s="19">
        <v>1.0</v>
      </c>
      <c r="B8255" s="25">
        <v>0.11692325</v>
      </c>
    </row>
    <row r="8256">
      <c r="A8256" s="19">
        <v>1.0</v>
      </c>
      <c r="B8256" s="25">
        <v>0.116915055</v>
      </c>
    </row>
    <row r="8257">
      <c r="A8257" s="19">
        <v>1.0</v>
      </c>
      <c r="B8257" s="25">
        <v>0.11688591</v>
      </c>
    </row>
    <row r="8258">
      <c r="A8258" s="19">
        <v>1.0</v>
      </c>
      <c r="B8258" s="25">
        <v>0.116862364</v>
      </c>
    </row>
    <row r="8259">
      <c r="A8259" s="19">
        <v>1.0</v>
      </c>
      <c r="B8259" s="25">
        <v>0.11683437</v>
      </c>
    </row>
    <row r="8260">
      <c r="A8260" s="19">
        <v>1.0</v>
      </c>
      <c r="B8260" s="25">
        <v>0.11679991</v>
      </c>
    </row>
    <row r="8261">
      <c r="A8261" s="19">
        <v>1.0</v>
      </c>
      <c r="B8261" s="25">
        <v>0.1167923</v>
      </c>
    </row>
    <row r="8262">
      <c r="A8262" s="19">
        <v>1.0</v>
      </c>
      <c r="B8262" s="25">
        <v>0.11679005</v>
      </c>
    </row>
    <row r="8263">
      <c r="A8263" s="19">
        <v>1.0</v>
      </c>
      <c r="B8263" s="25">
        <v>0.11676921</v>
      </c>
    </row>
    <row r="8264">
      <c r="A8264" s="19">
        <v>1.0</v>
      </c>
      <c r="B8264" s="25">
        <v>0.11672852</v>
      </c>
    </row>
    <row r="8265">
      <c r="A8265" s="19">
        <v>1.0</v>
      </c>
      <c r="B8265" s="25">
        <v>0.11672679</v>
      </c>
    </row>
    <row r="8266">
      <c r="A8266" s="19">
        <v>1.0</v>
      </c>
      <c r="B8266" s="25">
        <v>0.11671011</v>
      </c>
    </row>
    <row r="8267">
      <c r="A8267" s="19">
        <v>1.0</v>
      </c>
      <c r="B8267" s="25">
        <v>0.11670832</v>
      </c>
    </row>
    <row r="8268">
      <c r="A8268" s="19">
        <v>1.0</v>
      </c>
      <c r="B8268" s="25">
        <v>0.11670751</v>
      </c>
    </row>
    <row r="8269">
      <c r="A8269" s="19">
        <v>1.0</v>
      </c>
      <c r="B8269" s="25">
        <v>0.11668223</v>
      </c>
    </row>
    <row r="8270">
      <c r="A8270" s="19">
        <v>1.0</v>
      </c>
      <c r="B8270" s="25">
        <v>0.11661517</v>
      </c>
    </row>
    <row r="8271">
      <c r="A8271" s="19">
        <v>1.0</v>
      </c>
      <c r="B8271" s="25">
        <v>0.116543315</v>
      </c>
    </row>
    <row r="8272">
      <c r="A8272" s="19">
        <v>1.0</v>
      </c>
      <c r="B8272" s="25">
        <v>0.1165361</v>
      </c>
    </row>
    <row r="8273">
      <c r="A8273" s="19">
        <v>1.0</v>
      </c>
      <c r="B8273" s="25">
        <v>0.116488546</v>
      </c>
    </row>
    <row r="8274">
      <c r="A8274" s="19">
        <v>1.0</v>
      </c>
      <c r="B8274" s="25">
        <v>0.116458476</v>
      </c>
    </row>
    <row r="8275">
      <c r="A8275" s="19">
        <v>1.0</v>
      </c>
      <c r="B8275" s="25">
        <v>0.116442144</v>
      </c>
    </row>
    <row r="8276">
      <c r="A8276" s="19">
        <v>1.0</v>
      </c>
      <c r="B8276" s="25">
        <v>0.11642454</v>
      </c>
    </row>
    <row r="8277">
      <c r="A8277" s="19">
        <v>1.0</v>
      </c>
      <c r="B8277" s="25">
        <v>0.1163749</v>
      </c>
    </row>
    <row r="8278">
      <c r="A8278" s="19">
        <v>1.0</v>
      </c>
      <c r="B8278" s="25">
        <v>0.116354935</v>
      </c>
    </row>
    <row r="8279">
      <c r="A8279" s="19">
        <v>1.0</v>
      </c>
      <c r="B8279" s="25">
        <v>0.11635136</v>
      </c>
    </row>
    <row r="8280">
      <c r="A8280" s="19">
        <v>1.0</v>
      </c>
      <c r="B8280" s="25">
        <v>0.116329886</v>
      </c>
    </row>
    <row r="8281">
      <c r="A8281" s="19">
        <v>1.0</v>
      </c>
      <c r="B8281" s="25">
        <v>0.116313435</v>
      </c>
    </row>
    <row r="8282">
      <c r="A8282" s="19">
        <v>1.0</v>
      </c>
      <c r="B8282" s="25">
        <v>0.11617532</v>
      </c>
    </row>
    <row r="8283">
      <c r="A8283" s="19">
        <v>1.0</v>
      </c>
      <c r="B8283" s="25">
        <v>0.11616026</v>
      </c>
    </row>
    <row r="8284">
      <c r="A8284" s="19">
        <v>1.0</v>
      </c>
      <c r="B8284" s="25">
        <v>0.116159566</v>
      </c>
    </row>
    <row r="8285">
      <c r="A8285" s="19">
        <v>1.0</v>
      </c>
      <c r="B8285" s="25">
        <v>0.116132446</v>
      </c>
    </row>
    <row r="8286">
      <c r="A8286" s="19">
        <v>1.0</v>
      </c>
      <c r="B8286" s="25">
        <v>0.11609931</v>
      </c>
    </row>
    <row r="8287">
      <c r="A8287" s="19">
        <v>1.0</v>
      </c>
      <c r="B8287" s="25">
        <v>0.116082</v>
      </c>
    </row>
    <row r="8288">
      <c r="A8288" s="19">
        <v>1.0</v>
      </c>
      <c r="B8288" s="25">
        <v>0.11608079</v>
      </c>
    </row>
    <row r="8289">
      <c r="A8289" s="19">
        <v>1.0</v>
      </c>
      <c r="B8289" s="25">
        <v>0.11607537</v>
      </c>
    </row>
    <row r="8290">
      <c r="A8290" s="19">
        <v>1.0</v>
      </c>
      <c r="B8290" s="25">
        <v>0.11605995</v>
      </c>
    </row>
    <row r="8291">
      <c r="A8291" s="19">
        <v>1.0</v>
      </c>
      <c r="B8291" s="25">
        <v>0.11604114</v>
      </c>
    </row>
    <row r="8292">
      <c r="A8292" s="19">
        <v>1.0</v>
      </c>
      <c r="B8292" s="25">
        <v>0.116038024</v>
      </c>
    </row>
    <row r="8293">
      <c r="A8293" s="19">
        <v>1.0</v>
      </c>
      <c r="B8293" s="25">
        <v>0.11602487</v>
      </c>
    </row>
    <row r="8294">
      <c r="A8294" s="19">
        <v>1.0</v>
      </c>
      <c r="B8294" s="25">
        <v>0.115980536</v>
      </c>
    </row>
    <row r="8295">
      <c r="A8295" s="19">
        <v>1.0</v>
      </c>
      <c r="B8295" s="25">
        <v>0.11590614</v>
      </c>
    </row>
    <row r="8296">
      <c r="A8296" s="19">
        <v>1.0</v>
      </c>
      <c r="B8296" s="25">
        <v>0.11590349</v>
      </c>
    </row>
    <row r="8297">
      <c r="A8297" s="19">
        <v>1.0</v>
      </c>
      <c r="B8297" s="25">
        <v>0.11589443</v>
      </c>
    </row>
    <row r="8298">
      <c r="A8298" s="19">
        <v>1.0</v>
      </c>
      <c r="B8298" s="25">
        <v>0.11577744</v>
      </c>
    </row>
    <row r="8299">
      <c r="A8299" s="19">
        <v>1.0</v>
      </c>
      <c r="B8299" s="25">
        <v>0.1157674</v>
      </c>
    </row>
    <row r="8300">
      <c r="A8300" s="19">
        <v>1.0</v>
      </c>
      <c r="B8300" s="25">
        <v>0.11576584</v>
      </c>
    </row>
    <row r="8301">
      <c r="A8301" s="19">
        <v>1.0</v>
      </c>
      <c r="B8301" s="25">
        <v>0.115705416</v>
      </c>
    </row>
    <row r="8302">
      <c r="A8302" s="19">
        <v>1.0</v>
      </c>
      <c r="B8302" s="25">
        <v>0.11568706</v>
      </c>
    </row>
    <row r="8303">
      <c r="A8303" s="19">
        <v>1.0</v>
      </c>
      <c r="B8303" s="25">
        <v>0.11558202</v>
      </c>
    </row>
    <row r="8304">
      <c r="A8304" s="19">
        <v>1.0</v>
      </c>
      <c r="B8304" s="25">
        <v>0.11556193</v>
      </c>
    </row>
    <row r="8305">
      <c r="A8305" s="19">
        <v>1.0</v>
      </c>
      <c r="B8305" s="25">
        <v>0.11555391</v>
      </c>
    </row>
    <row r="8306">
      <c r="A8306" s="19">
        <v>1.0</v>
      </c>
      <c r="B8306" s="25">
        <v>0.11553665</v>
      </c>
    </row>
    <row r="8307">
      <c r="A8307" s="19">
        <v>1.0</v>
      </c>
      <c r="B8307" s="25">
        <v>0.11549481</v>
      </c>
    </row>
    <row r="8308">
      <c r="A8308" s="19">
        <v>1.0</v>
      </c>
      <c r="B8308" s="25">
        <v>0.115493946</v>
      </c>
    </row>
    <row r="8309">
      <c r="A8309" s="19">
        <v>1.0</v>
      </c>
      <c r="B8309" s="25">
        <v>0.115461566</v>
      </c>
    </row>
    <row r="8310">
      <c r="A8310" s="19">
        <v>1.0</v>
      </c>
      <c r="B8310" s="25">
        <v>0.11545978</v>
      </c>
    </row>
    <row r="8311">
      <c r="A8311" s="19">
        <v>1.0</v>
      </c>
      <c r="B8311" s="25">
        <v>0.11545805</v>
      </c>
    </row>
    <row r="8312">
      <c r="A8312" s="19">
        <v>1.0</v>
      </c>
      <c r="B8312" s="25">
        <v>0.11540287</v>
      </c>
    </row>
    <row r="8313">
      <c r="A8313" s="19">
        <v>1.0</v>
      </c>
      <c r="B8313" s="25">
        <v>0.11535497</v>
      </c>
    </row>
    <row r="8314">
      <c r="A8314" s="19">
        <v>1.0</v>
      </c>
      <c r="B8314" s="25">
        <v>0.11535277</v>
      </c>
    </row>
    <row r="8315">
      <c r="A8315" s="19">
        <v>1.0</v>
      </c>
      <c r="B8315" s="25">
        <v>0.11531826</v>
      </c>
    </row>
    <row r="8316">
      <c r="A8316" s="19">
        <v>1.0</v>
      </c>
      <c r="B8316" s="25">
        <v>0.11531705</v>
      </c>
    </row>
    <row r="8317">
      <c r="A8317" s="19">
        <v>1.0</v>
      </c>
      <c r="B8317" s="25">
        <v>0.11520722</v>
      </c>
    </row>
    <row r="8318">
      <c r="A8318" s="19">
        <v>1.0</v>
      </c>
      <c r="B8318" s="25">
        <v>0.11514766</v>
      </c>
    </row>
    <row r="8319">
      <c r="A8319" s="19">
        <v>1.0</v>
      </c>
      <c r="B8319" s="25">
        <v>0.11511868</v>
      </c>
    </row>
    <row r="8320">
      <c r="A8320" s="19">
        <v>1.0</v>
      </c>
      <c r="B8320" s="25">
        <v>0.11502692</v>
      </c>
    </row>
    <row r="8321">
      <c r="A8321" s="19">
        <v>1.0</v>
      </c>
      <c r="B8321" s="25">
        <v>0.114942364</v>
      </c>
    </row>
    <row r="8322">
      <c r="A8322" s="19">
        <v>1.0</v>
      </c>
      <c r="B8322" s="25">
        <v>0.11491334</v>
      </c>
    </row>
    <row r="8323">
      <c r="A8323" s="19">
        <v>1.0</v>
      </c>
      <c r="B8323" s="25">
        <v>0.114901274</v>
      </c>
    </row>
    <row r="8324">
      <c r="A8324" s="19">
        <v>1.0</v>
      </c>
      <c r="B8324" s="25">
        <v>0.11488263</v>
      </c>
    </row>
    <row r="8325">
      <c r="A8325" s="19">
        <v>1.0</v>
      </c>
      <c r="B8325" s="25">
        <v>0.11487351</v>
      </c>
    </row>
    <row r="8326">
      <c r="A8326" s="19">
        <v>1.0</v>
      </c>
      <c r="B8326" s="25">
        <v>0.114841305</v>
      </c>
    </row>
    <row r="8327">
      <c r="A8327" s="19">
        <v>1.0</v>
      </c>
      <c r="B8327" s="25">
        <v>0.11483265</v>
      </c>
    </row>
    <row r="8328">
      <c r="A8328" s="19">
        <v>1.0</v>
      </c>
      <c r="B8328" s="25">
        <v>0.11481303</v>
      </c>
    </row>
    <row r="8329">
      <c r="A8329" s="19">
        <v>1.0</v>
      </c>
      <c r="B8329" s="25">
        <v>0.11477441</v>
      </c>
    </row>
    <row r="8330">
      <c r="A8330" s="19">
        <v>1.0</v>
      </c>
      <c r="B8330" s="25">
        <v>0.114768356</v>
      </c>
    </row>
    <row r="8331">
      <c r="A8331" s="19">
        <v>1.0</v>
      </c>
      <c r="B8331" s="25">
        <v>0.1147571</v>
      </c>
    </row>
    <row r="8332">
      <c r="A8332" s="19">
        <v>1.0</v>
      </c>
      <c r="B8332" s="25">
        <v>0.11474463</v>
      </c>
    </row>
    <row r="8333">
      <c r="A8333" s="19">
        <v>1.0</v>
      </c>
      <c r="B8333" s="25">
        <v>0.11472143</v>
      </c>
    </row>
    <row r="8334">
      <c r="A8334" s="19">
        <v>1.0</v>
      </c>
      <c r="B8334" s="25">
        <v>0.11471347</v>
      </c>
    </row>
    <row r="8335">
      <c r="A8335" s="19">
        <v>1.0</v>
      </c>
      <c r="B8335" s="25">
        <v>0.11468923</v>
      </c>
    </row>
    <row r="8336">
      <c r="A8336" s="19">
        <v>1.0</v>
      </c>
      <c r="B8336" s="25">
        <v>0.11466066</v>
      </c>
    </row>
    <row r="8337">
      <c r="A8337" s="19">
        <v>1.0</v>
      </c>
      <c r="B8337" s="25">
        <v>0.11463665</v>
      </c>
    </row>
    <row r="8338">
      <c r="A8338" s="19">
        <v>1.0</v>
      </c>
      <c r="B8338" s="25">
        <v>0.1146363</v>
      </c>
    </row>
    <row r="8339">
      <c r="A8339" s="19">
        <v>1.0</v>
      </c>
      <c r="B8339" s="25">
        <v>0.11463065</v>
      </c>
    </row>
    <row r="8340">
      <c r="A8340" s="19">
        <v>1.0</v>
      </c>
      <c r="B8340" s="25">
        <v>0.11455394</v>
      </c>
    </row>
    <row r="8341">
      <c r="A8341" s="19">
        <v>1.0</v>
      </c>
      <c r="B8341" s="25">
        <v>0.11452636</v>
      </c>
    </row>
    <row r="8342">
      <c r="A8342" s="19">
        <v>1.0</v>
      </c>
      <c r="B8342" s="25">
        <v>0.11449161</v>
      </c>
    </row>
    <row r="8343">
      <c r="A8343" s="19">
        <v>1.0</v>
      </c>
      <c r="B8343" s="25">
        <v>0.11447095</v>
      </c>
    </row>
    <row r="8344">
      <c r="A8344" s="19">
        <v>1.0</v>
      </c>
      <c r="B8344" s="25">
        <v>0.114434704</v>
      </c>
    </row>
    <row r="8345">
      <c r="A8345" s="19">
        <v>1.0</v>
      </c>
      <c r="B8345" s="25">
        <v>0.11441635</v>
      </c>
    </row>
    <row r="8346">
      <c r="A8346" s="19">
        <v>1.0</v>
      </c>
      <c r="B8346" s="25">
        <v>0.1144062</v>
      </c>
    </row>
    <row r="8347">
      <c r="A8347" s="19">
        <v>1.0</v>
      </c>
      <c r="B8347" s="25">
        <v>0.11438796</v>
      </c>
    </row>
    <row r="8348">
      <c r="A8348" s="19">
        <v>1.0</v>
      </c>
      <c r="B8348" s="25">
        <v>0.11429654</v>
      </c>
    </row>
    <row r="8349">
      <c r="A8349" s="19">
        <v>1.0</v>
      </c>
      <c r="B8349" s="25">
        <v>0.114285864</v>
      </c>
    </row>
    <row r="8350">
      <c r="A8350" s="19">
        <v>1.0</v>
      </c>
      <c r="B8350" s="25">
        <v>0.11427339</v>
      </c>
    </row>
    <row r="8351">
      <c r="A8351" s="19">
        <v>1.0</v>
      </c>
      <c r="B8351" s="25">
        <v>0.11426653</v>
      </c>
    </row>
    <row r="8352">
      <c r="A8352" s="19">
        <v>1.0</v>
      </c>
      <c r="B8352" s="25">
        <v>0.114261046</v>
      </c>
    </row>
    <row r="8353">
      <c r="A8353" s="19">
        <v>1.0</v>
      </c>
      <c r="B8353" s="25">
        <v>0.11416772</v>
      </c>
    </row>
    <row r="8354">
      <c r="A8354" s="19">
        <v>1.0</v>
      </c>
      <c r="B8354" s="25">
        <v>0.11413263</v>
      </c>
    </row>
    <row r="8355">
      <c r="A8355" s="19">
        <v>1.0</v>
      </c>
      <c r="B8355" s="25">
        <v>0.11411901</v>
      </c>
    </row>
    <row r="8356">
      <c r="A8356" s="19">
        <v>1.0</v>
      </c>
      <c r="B8356" s="25">
        <v>0.11402718</v>
      </c>
    </row>
    <row r="8357">
      <c r="A8357" s="19">
        <v>1.0</v>
      </c>
      <c r="B8357" s="25">
        <v>0.113982454</v>
      </c>
    </row>
    <row r="8358">
      <c r="A8358" s="19">
        <v>1.0</v>
      </c>
      <c r="B8358" s="25">
        <v>0.1139611</v>
      </c>
    </row>
    <row r="8359">
      <c r="A8359" s="19">
        <v>1.0</v>
      </c>
      <c r="B8359" s="25">
        <v>0.11390523</v>
      </c>
    </row>
    <row r="8360">
      <c r="A8360" s="19">
        <v>1.0</v>
      </c>
      <c r="B8360" s="25">
        <v>0.11388786</v>
      </c>
    </row>
    <row r="8361">
      <c r="A8361" s="19">
        <v>1.0</v>
      </c>
      <c r="B8361" s="25">
        <v>0.113867484</v>
      </c>
    </row>
    <row r="8362">
      <c r="A8362" s="19">
        <v>1.0</v>
      </c>
      <c r="B8362" s="25">
        <v>0.11385531</v>
      </c>
    </row>
    <row r="8363">
      <c r="A8363" s="19">
        <v>1.0</v>
      </c>
      <c r="B8363" s="25">
        <v>0.11379315</v>
      </c>
    </row>
    <row r="8364">
      <c r="A8364" s="19">
        <v>1.0</v>
      </c>
      <c r="B8364" s="25">
        <v>0.11372799</v>
      </c>
    </row>
    <row r="8365">
      <c r="A8365" s="19">
        <v>1.0</v>
      </c>
      <c r="B8365" s="25">
        <v>0.113681935</v>
      </c>
    </row>
    <row r="8366">
      <c r="A8366" s="19">
        <v>1.0</v>
      </c>
      <c r="B8366" s="25">
        <v>0.113677375</v>
      </c>
    </row>
    <row r="8367">
      <c r="A8367" s="19">
        <v>1.0</v>
      </c>
      <c r="B8367" s="25">
        <v>0.11367368</v>
      </c>
    </row>
    <row r="8368">
      <c r="A8368" s="19">
        <v>1.0</v>
      </c>
      <c r="B8368" s="25">
        <v>0.11366214</v>
      </c>
    </row>
    <row r="8369">
      <c r="A8369" s="19">
        <v>1.0</v>
      </c>
      <c r="B8369" s="25">
        <v>0.11365521</v>
      </c>
    </row>
    <row r="8370">
      <c r="A8370" s="19">
        <v>1.0</v>
      </c>
      <c r="B8370" s="25">
        <v>0.11365031</v>
      </c>
    </row>
    <row r="8371">
      <c r="A8371" s="19">
        <v>1.0</v>
      </c>
      <c r="B8371" s="25">
        <v>0.11364667</v>
      </c>
    </row>
    <row r="8372">
      <c r="A8372" s="19">
        <v>1.0</v>
      </c>
      <c r="B8372" s="25">
        <v>0.113638416</v>
      </c>
    </row>
    <row r="8373">
      <c r="A8373" s="19">
        <v>1.0</v>
      </c>
      <c r="B8373" s="25">
        <v>0.11351606</v>
      </c>
    </row>
    <row r="8374">
      <c r="A8374" s="19">
        <v>1.0</v>
      </c>
      <c r="B8374" s="25">
        <v>0.11345315</v>
      </c>
    </row>
    <row r="8375">
      <c r="A8375" s="19">
        <v>1.0</v>
      </c>
      <c r="B8375" s="25">
        <v>0.11341944</v>
      </c>
    </row>
    <row r="8376">
      <c r="A8376" s="19">
        <v>1.0</v>
      </c>
      <c r="B8376" s="25">
        <v>0.1134008</v>
      </c>
    </row>
    <row r="8377">
      <c r="A8377" s="19">
        <v>1.0</v>
      </c>
      <c r="B8377" s="25">
        <v>0.113390185</v>
      </c>
    </row>
    <row r="8378">
      <c r="A8378" s="19">
        <v>1.0</v>
      </c>
      <c r="B8378" s="25">
        <v>0.1133806</v>
      </c>
    </row>
    <row r="8379">
      <c r="A8379" s="19">
        <v>1.0</v>
      </c>
      <c r="B8379" s="25">
        <v>0.11336352</v>
      </c>
    </row>
    <row r="8380">
      <c r="A8380" s="19">
        <v>1.0</v>
      </c>
      <c r="B8380" s="25">
        <v>0.11335394</v>
      </c>
    </row>
    <row r="8381">
      <c r="A8381" s="19">
        <v>1.0</v>
      </c>
      <c r="B8381" s="25">
        <v>0.11333617</v>
      </c>
    </row>
    <row r="8382">
      <c r="A8382" s="19">
        <v>1.0</v>
      </c>
      <c r="B8382" s="25">
        <v>0.113307536</v>
      </c>
    </row>
    <row r="8383">
      <c r="A8383" s="19">
        <v>1.0</v>
      </c>
      <c r="B8383" s="25">
        <v>0.11321242</v>
      </c>
    </row>
    <row r="8384">
      <c r="A8384" s="19">
        <v>1.0</v>
      </c>
      <c r="B8384" s="25">
        <v>0.11319142</v>
      </c>
    </row>
    <row r="8385">
      <c r="A8385" s="19">
        <v>1.0</v>
      </c>
      <c r="B8385" s="25">
        <v>0.113185704</v>
      </c>
    </row>
    <row r="8386">
      <c r="A8386" s="19">
        <v>1.0</v>
      </c>
      <c r="B8386" s="25">
        <v>0.11316198</v>
      </c>
    </row>
    <row r="8387">
      <c r="A8387" s="19">
        <v>1.0</v>
      </c>
      <c r="B8387" s="25">
        <v>0.11312308</v>
      </c>
    </row>
    <row r="8388">
      <c r="A8388" s="19">
        <v>1.0</v>
      </c>
      <c r="B8388" s="25">
        <v>0.11308072</v>
      </c>
    </row>
    <row r="8389">
      <c r="A8389" s="19">
        <v>1.0</v>
      </c>
      <c r="B8389" s="25">
        <v>0.112999804</v>
      </c>
    </row>
    <row r="8390">
      <c r="A8390" s="19">
        <v>1.0</v>
      </c>
      <c r="B8390" s="25">
        <v>0.112972446</v>
      </c>
    </row>
    <row r="8391">
      <c r="A8391" s="19">
        <v>1.0</v>
      </c>
      <c r="B8391" s="25">
        <v>0.112961076</v>
      </c>
    </row>
    <row r="8392">
      <c r="A8392" s="19">
        <v>1.0</v>
      </c>
      <c r="B8392" s="25">
        <v>0.112949476</v>
      </c>
    </row>
    <row r="8393">
      <c r="A8393" s="19">
        <v>1.0</v>
      </c>
      <c r="B8393" s="25">
        <v>0.11292045</v>
      </c>
    </row>
    <row r="8394">
      <c r="A8394" s="19">
        <v>1.0</v>
      </c>
      <c r="B8394" s="25">
        <v>0.112914614</v>
      </c>
    </row>
    <row r="8395">
      <c r="A8395" s="19">
        <v>1.0</v>
      </c>
      <c r="B8395" s="25">
        <v>0.11288813</v>
      </c>
    </row>
    <row r="8396">
      <c r="A8396" s="19">
        <v>1.0</v>
      </c>
      <c r="B8396" s="25">
        <v>0.11284484</v>
      </c>
    </row>
    <row r="8397">
      <c r="A8397" s="19">
        <v>1.0</v>
      </c>
      <c r="B8397" s="25">
        <v>0.11281823</v>
      </c>
    </row>
    <row r="8398">
      <c r="A8398" s="19">
        <v>1.0</v>
      </c>
      <c r="B8398" s="25">
        <v>0.11281033</v>
      </c>
    </row>
    <row r="8399">
      <c r="A8399" s="19">
        <v>1.0</v>
      </c>
      <c r="B8399" s="25">
        <v>0.112779565</v>
      </c>
    </row>
    <row r="8400">
      <c r="A8400" s="19">
        <v>1.0</v>
      </c>
      <c r="B8400" s="25">
        <v>0.112772584</v>
      </c>
    </row>
    <row r="8401">
      <c r="A8401" s="19">
        <v>1.0</v>
      </c>
      <c r="B8401" s="25">
        <v>0.11276075</v>
      </c>
    </row>
    <row r="8402">
      <c r="A8402" s="19">
        <v>1.0</v>
      </c>
      <c r="B8402" s="25">
        <v>0.112745166</v>
      </c>
    </row>
    <row r="8403">
      <c r="A8403" s="19">
        <v>1.0</v>
      </c>
      <c r="B8403" s="25">
        <v>0.11271556</v>
      </c>
    </row>
    <row r="8404">
      <c r="A8404" s="19">
        <v>1.0</v>
      </c>
      <c r="B8404" s="25">
        <v>0.11268676</v>
      </c>
    </row>
    <row r="8405">
      <c r="A8405" s="19">
        <v>1.0</v>
      </c>
      <c r="B8405" s="25">
        <v>0.112658136</v>
      </c>
    </row>
    <row r="8406">
      <c r="A8406" s="19">
        <v>1.0</v>
      </c>
      <c r="B8406" s="25">
        <v>0.1126332</v>
      </c>
    </row>
    <row r="8407">
      <c r="A8407" s="19">
        <v>1.0</v>
      </c>
      <c r="B8407" s="25">
        <v>0.11262904</v>
      </c>
    </row>
    <row r="8408">
      <c r="A8408" s="19">
        <v>1.0</v>
      </c>
      <c r="B8408" s="25">
        <v>0.11262904</v>
      </c>
    </row>
    <row r="8409">
      <c r="A8409" s="19">
        <v>1.0</v>
      </c>
      <c r="B8409" s="25">
        <v>0.11259488</v>
      </c>
    </row>
    <row r="8410">
      <c r="A8410" s="19">
        <v>1.0</v>
      </c>
      <c r="B8410" s="25">
        <v>0.11255015</v>
      </c>
    </row>
    <row r="8411">
      <c r="A8411" s="19">
        <v>1.0</v>
      </c>
      <c r="B8411" s="25">
        <v>0.1125446</v>
      </c>
    </row>
    <row r="8412">
      <c r="A8412" s="19">
        <v>1.0</v>
      </c>
      <c r="B8412" s="25">
        <v>0.11252579</v>
      </c>
    </row>
    <row r="8413">
      <c r="A8413" s="19">
        <v>1.0</v>
      </c>
      <c r="B8413" s="25">
        <v>0.1124821</v>
      </c>
    </row>
    <row r="8414">
      <c r="A8414" s="19">
        <v>1.0</v>
      </c>
      <c r="B8414" s="25">
        <v>0.11244234</v>
      </c>
    </row>
    <row r="8415">
      <c r="A8415" s="19">
        <v>1.0</v>
      </c>
      <c r="B8415" s="25">
        <v>0.112414114</v>
      </c>
    </row>
    <row r="8416">
      <c r="A8416" s="19">
        <v>1.0</v>
      </c>
      <c r="B8416" s="25">
        <v>0.11240407</v>
      </c>
    </row>
    <row r="8417">
      <c r="A8417" s="19">
        <v>1.0</v>
      </c>
      <c r="B8417" s="25">
        <v>0.11239986</v>
      </c>
    </row>
    <row r="8418">
      <c r="A8418" s="19">
        <v>1.0</v>
      </c>
      <c r="B8418" s="25">
        <v>0.11239922</v>
      </c>
    </row>
    <row r="8419">
      <c r="A8419" s="19">
        <v>1.0</v>
      </c>
      <c r="B8419" s="25">
        <v>0.11234918</v>
      </c>
    </row>
    <row r="8420">
      <c r="A8420" s="19">
        <v>1.0</v>
      </c>
      <c r="B8420" s="25">
        <v>0.11233464</v>
      </c>
    </row>
    <row r="8421">
      <c r="A8421" s="19">
        <v>1.0</v>
      </c>
      <c r="B8421" s="25">
        <v>0.112272196</v>
      </c>
    </row>
    <row r="8422">
      <c r="A8422" s="19">
        <v>1.0</v>
      </c>
      <c r="B8422" s="25">
        <v>0.1122483</v>
      </c>
    </row>
    <row r="8423">
      <c r="A8423" s="19">
        <v>1.0</v>
      </c>
      <c r="B8423" s="25">
        <v>0.112196244</v>
      </c>
    </row>
    <row r="8424">
      <c r="A8424" s="19">
        <v>1.0</v>
      </c>
      <c r="B8424" s="25">
        <v>0.11216923</v>
      </c>
    </row>
    <row r="8425">
      <c r="A8425" s="19">
        <v>1.0</v>
      </c>
      <c r="B8425" s="25">
        <v>0.11193116</v>
      </c>
    </row>
    <row r="8426">
      <c r="A8426" s="19">
        <v>1.0</v>
      </c>
      <c r="B8426" s="25">
        <v>0.11192758</v>
      </c>
    </row>
    <row r="8427">
      <c r="A8427" s="19">
        <v>1.0</v>
      </c>
      <c r="B8427" s="25">
        <v>0.11191644</v>
      </c>
    </row>
    <row r="8428">
      <c r="A8428" s="19">
        <v>1.0</v>
      </c>
      <c r="B8428" s="25">
        <v>0.1118941</v>
      </c>
    </row>
    <row r="8429">
      <c r="A8429" s="19">
        <v>1.0</v>
      </c>
      <c r="B8429" s="25">
        <v>0.111824214</v>
      </c>
    </row>
    <row r="8430">
      <c r="A8430" s="19">
        <v>1.0</v>
      </c>
      <c r="B8430" s="25">
        <v>0.11180499</v>
      </c>
    </row>
    <row r="8431">
      <c r="A8431" s="19">
        <v>1.0</v>
      </c>
      <c r="B8431" s="25">
        <v>0.11180447</v>
      </c>
    </row>
    <row r="8432">
      <c r="A8432" s="19">
        <v>1.0</v>
      </c>
      <c r="B8432" s="25">
        <v>0.11179934</v>
      </c>
    </row>
    <row r="8433">
      <c r="A8433" s="19">
        <v>1.0</v>
      </c>
      <c r="B8433" s="25">
        <v>0.1117987</v>
      </c>
    </row>
    <row r="8434">
      <c r="A8434" s="19">
        <v>1.0</v>
      </c>
      <c r="B8434" s="25">
        <v>0.11173089</v>
      </c>
    </row>
    <row r="8435">
      <c r="A8435" s="19">
        <v>1.0</v>
      </c>
      <c r="B8435" s="25">
        <v>0.11170641</v>
      </c>
    </row>
    <row r="8436">
      <c r="A8436" s="19">
        <v>1.0</v>
      </c>
      <c r="B8436" s="25">
        <v>0.111608304</v>
      </c>
    </row>
    <row r="8437">
      <c r="A8437" s="19">
        <v>1.0</v>
      </c>
      <c r="B8437" s="25">
        <v>0.11160749</v>
      </c>
    </row>
    <row r="8438">
      <c r="A8438" s="19">
        <v>1.0</v>
      </c>
      <c r="B8438" s="25">
        <v>0.11160686</v>
      </c>
    </row>
    <row r="8439">
      <c r="A8439" s="19">
        <v>1.0</v>
      </c>
      <c r="B8439" s="25">
        <v>0.111541465</v>
      </c>
    </row>
    <row r="8440">
      <c r="A8440" s="19">
        <v>1.0</v>
      </c>
      <c r="B8440" s="25">
        <v>0.11152958</v>
      </c>
    </row>
    <row r="8441">
      <c r="A8441" s="19">
        <v>1.0</v>
      </c>
      <c r="B8441" s="25">
        <v>0.111472614</v>
      </c>
    </row>
    <row r="8442">
      <c r="A8442" s="19">
        <v>1.0</v>
      </c>
      <c r="B8442" s="25">
        <v>0.11146921</v>
      </c>
    </row>
    <row r="8443">
      <c r="A8443" s="19">
        <v>1.0</v>
      </c>
      <c r="B8443" s="25">
        <v>0.111415364</v>
      </c>
    </row>
    <row r="8444">
      <c r="A8444" s="19">
        <v>1.0</v>
      </c>
      <c r="B8444" s="25">
        <v>0.1114033</v>
      </c>
    </row>
    <row r="8445">
      <c r="A8445" s="19">
        <v>1.0</v>
      </c>
      <c r="B8445" s="25">
        <v>0.11132711</v>
      </c>
    </row>
    <row r="8446">
      <c r="A8446" s="19">
        <v>1.0</v>
      </c>
      <c r="B8446" s="25">
        <v>0.11130189</v>
      </c>
    </row>
    <row r="8447">
      <c r="A8447" s="19">
        <v>1.0</v>
      </c>
      <c r="B8447" s="25">
        <v>0.11122594</v>
      </c>
    </row>
    <row r="8448">
      <c r="A8448" s="19">
        <v>1.0</v>
      </c>
      <c r="B8448" s="25">
        <v>0.111194715</v>
      </c>
    </row>
    <row r="8449">
      <c r="A8449" s="19">
        <v>1.0</v>
      </c>
      <c r="B8449" s="25">
        <v>0.111186005</v>
      </c>
    </row>
    <row r="8450">
      <c r="A8450" s="19">
        <v>1.0</v>
      </c>
      <c r="B8450" s="25">
        <v>0.111171976</v>
      </c>
    </row>
    <row r="8451">
      <c r="A8451" s="19">
        <v>1.0</v>
      </c>
      <c r="B8451" s="25">
        <v>0.11116124</v>
      </c>
    </row>
    <row r="8452">
      <c r="A8452" s="19">
        <v>1.0</v>
      </c>
      <c r="B8452" s="25">
        <v>0.11114347</v>
      </c>
    </row>
    <row r="8453">
      <c r="A8453" s="19">
        <v>1.0</v>
      </c>
      <c r="B8453" s="25">
        <v>0.11114329</v>
      </c>
    </row>
    <row r="8454">
      <c r="A8454" s="19">
        <v>1.0</v>
      </c>
      <c r="B8454" s="25">
        <v>0.111114554</v>
      </c>
    </row>
    <row r="8455">
      <c r="A8455" s="19">
        <v>1.0</v>
      </c>
      <c r="B8455" s="25">
        <v>0.11096663</v>
      </c>
    </row>
    <row r="8456">
      <c r="A8456" s="19">
        <v>1.0</v>
      </c>
      <c r="B8456" s="25">
        <v>0.11093973</v>
      </c>
    </row>
    <row r="8457">
      <c r="A8457" s="19">
        <v>1.0</v>
      </c>
      <c r="B8457" s="25">
        <v>0.11092092</v>
      </c>
    </row>
    <row r="8458">
      <c r="A8458" s="19">
        <v>1.0</v>
      </c>
      <c r="B8458" s="25">
        <v>0.11089443</v>
      </c>
    </row>
    <row r="8459">
      <c r="A8459" s="19">
        <v>1.0</v>
      </c>
      <c r="B8459" s="25">
        <v>0.1108703</v>
      </c>
    </row>
    <row r="8460">
      <c r="A8460" s="19">
        <v>1.0</v>
      </c>
      <c r="B8460" s="25">
        <v>0.11086748</v>
      </c>
    </row>
    <row r="8461">
      <c r="A8461" s="19">
        <v>1.0</v>
      </c>
      <c r="B8461" s="25">
        <v>0.11081472</v>
      </c>
    </row>
    <row r="8462">
      <c r="A8462" s="19">
        <v>1.0</v>
      </c>
      <c r="B8462" s="25">
        <v>0.11061024</v>
      </c>
    </row>
    <row r="8463">
      <c r="A8463" s="19">
        <v>1.0</v>
      </c>
      <c r="B8463" s="25">
        <v>0.1105303</v>
      </c>
    </row>
    <row r="8464">
      <c r="A8464" s="19">
        <v>1.0</v>
      </c>
      <c r="B8464" s="25">
        <v>0.11045407</v>
      </c>
    </row>
    <row r="8465">
      <c r="A8465" s="19">
        <v>1.0</v>
      </c>
      <c r="B8465" s="25">
        <v>0.11044062</v>
      </c>
    </row>
    <row r="8466">
      <c r="A8466" s="19">
        <v>1.0</v>
      </c>
      <c r="B8466" s="25">
        <v>0.11038792</v>
      </c>
    </row>
    <row r="8467">
      <c r="A8467" s="19">
        <v>1.0</v>
      </c>
      <c r="B8467" s="25">
        <v>0.1103051</v>
      </c>
    </row>
    <row r="8468">
      <c r="A8468" s="19">
        <v>1.0</v>
      </c>
      <c r="B8468" s="25">
        <v>0.11023388</v>
      </c>
    </row>
    <row r="8469">
      <c r="A8469" s="19">
        <v>1.0</v>
      </c>
      <c r="B8469" s="25">
        <v>0.110230766</v>
      </c>
    </row>
    <row r="8470">
      <c r="A8470" s="19">
        <v>1.0</v>
      </c>
      <c r="B8470" s="25">
        <v>0.110193826</v>
      </c>
    </row>
    <row r="8471">
      <c r="A8471" s="19">
        <v>1.0</v>
      </c>
      <c r="B8471" s="25">
        <v>0.110175245</v>
      </c>
    </row>
    <row r="8472">
      <c r="A8472" s="19">
        <v>1.0</v>
      </c>
      <c r="B8472" s="25">
        <v>0.11013796</v>
      </c>
    </row>
    <row r="8473">
      <c r="A8473" s="19">
        <v>1.0</v>
      </c>
      <c r="B8473" s="25">
        <v>0.11012416</v>
      </c>
    </row>
    <row r="8474">
      <c r="A8474" s="19">
        <v>1.0</v>
      </c>
      <c r="B8474" s="25">
        <v>0.11012001</v>
      </c>
    </row>
    <row r="8475">
      <c r="A8475" s="19">
        <v>1.0</v>
      </c>
      <c r="B8475" s="25">
        <v>0.110101834</v>
      </c>
    </row>
    <row r="8476">
      <c r="A8476" s="19">
        <v>1.0</v>
      </c>
      <c r="B8476" s="25">
        <v>0.11009704</v>
      </c>
    </row>
    <row r="8477">
      <c r="A8477" s="19">
        <v>1.0</v>
      </c>
      <c r="B8477" s="25">
        <v>0.110010356</v>
      </c>
    </row>
    <row r="8478">
      <c r="A8478" s="19">
        <v>1.0</v>
      </c>
      <c r="B8478" s="25">
        <v>0.110005274</v>
      </c>
    </row>
    <row r="8479">
      <c r="A8479" s="19">
        <v>1.0</v>
      </c>
      <c r="B8479" s="25">
        <v>0.109998405</v>
      </c>
    </row>
    <row r="8480">
      <c r="A8480" s="19">
        <v>1.0</v>
      </c>
      <c r="B8480" s="25">
        <v>0.10999575</v>
      </c>
    </row>
    <row r="8481">
      <c r="A8481" s="19">
        <v>1.0</v>
      </c>
      <c r="B8481" s="25">
        <v>0.109991364</v>
      </c>
    </row>
    <row r="8482">
      <c r="A8482" s="19">
        <v>1.0</v>
      </c>
      <c r="B8482" s="25">
        <v>0.10995102</v>
      </c>
    </row>
    <row r="8483">
      <c r="A8483" s="19">
        <v>1.0</v>
      </c>
      <c r="B8483" s="25">
        <v>0.10988055</v>
      </c>
    </row>
    <row r="8484">
      <c r="A8484" s="19">
        <v>1.0</v>
      </c>
      <c r="B8484" s="25">
        <v>0.10987784</v>
      </c>
    </row>
    <row r="8485">
      <c r="A8485" s="19">
        <v>1.0</v>
      </c>
      <c r="B8485" s="25">
        <v>0.10986254</v>
      </c>
    </row>
    <row r="8486">
      <c r="A8486" s="19">
        <v>1.0</v>
      </c>
      <c r="B8486" s="25">
        <v>0.109745555</v>
      </c>
    </row>
    <row r="8487">
      <c r="A8487" s="19">
        <v>1.0</v>
      </c>
      <c r="B8487" s="25">
        <v>0.1097339</v>
      </c>
    </row>
    <row r="8488">
      <c r="A8488" s="19">
        <v>1.0</v>
      </c>
      <c r="B8488" s="25">
        <v>0.109725185</v>
      </c>
    </row>
    <row r="8489">
      <c r="A8489" s="19">
        <v>1.0</v>
      </c>
      <c r="B8489" s="25">
        <v>0.1097197</v>
      </c>
    </row>
    <row r="8490">
      <c r="A8490" s="19">
        <v>1.0</v>
      </c>
      <c r="B8490" s="25">
        <v>0.109711505</v>
      </c>
    </row>
    <row r="8491">
      <c r="A8491" s="19">
        <v>1.0</v>
      </c>
      <c r="B8491" s="25">
        <v>0.10969731</v>
      </c>
    </row>
    <row r="8492">
      <c r="A8492" s="19">
        <v>1.0</v>
      </c>
      <c r="B8492" s="25">
        <v>0.10963261</v>
      </c>
    </row>
    <row r="8493">
      <c r="A8493" s="19">
        <v>1.0</v>
      </c>
      <c r="B8493" s="25">
        <v>0.10962118</v>
      </c>
    </row>
    <row r="8494">
      <c r="A8494" s="19">
        <v>1.0</v>
      </c>
      <c r="B8494" s="25">
        <v>0.109619685</v>
      </c>
    </row>
    <row r="8495">
      <c r="A8495" s="19">
        <v>1.0</v>
      </c>
      <c r="B8495" s="25">
        <v>0.10961587</v>
      </c>
    </row>
    <row r="8496">
      <c r="A8496" s="19">
        <v>1.0</v>
      </c>
      <c r="B8496" s="25">
        <v>0.10959071</v>
      </c>
    </row>
    <row r="8497">
      <c r="A8497" s="19">
        <v>1.0</v>
      </c>
      <c r="B8497" s="25">
        <v>0.109508924</v>
      </c>
    </row>
    <row r="8498">
      <c r="A8498" s="19">
        <v>1.0</v>
      </c>
      <c r="B8498" s="25">
        <v>0.1094803</v>
      </c>
    </row>
    <row r="8499">
      <c r="A8499" s="19">
        <v>1.0</v>
      </c>
      <c r="B8499" s="25">
        <v>0.10940181</v>
      </c>
    </row>
    <row r="8500">
      <c r="A8500" s="19">
        <v>1.0</v>
      </c>
      <c r="B8500" s="25">
        <v>0.10939754</v>
      </c>
    </row>
    <row r="8501">
      <c r="A8501" s="19">
        <v>1.0</v>
      </c>
      <c r="B8501" s="25">
        <v>0.10933607</v>
      </c>
    </row>
    <row r="8502">
      <c r="A8502" s="19">
        <v>1.0</v>
      </c>
      <c r="B8502" s="25">
        <v>0.109323025</v>
      </c>
    </row>
    <row r="8503">
      <c r="A8503" s="19">
        <v>1.0</v>
      </c>
      <c r="B8503" s="25">
        <v>0.10930537</v>
      </c>
    </row>
    <row r="8504">
      <c r="A8504" s="19">
        <v>1.0</v>
      </c>
      <c r="B8504" s="25">
        <v>0.10928996</v>
      </c>
    </row>
    <row r="8505">
      <c r="A8505" s="19">
        <v>1.0</v>
      </c>
      <c r="B8505" s="25">
        <v>0.10925077</v>
      </c>
    </row>
    <row r="8506">
      <c r="A8506" s="19">
        <v>1.0</v>
      </c>
      <c r="B8506" s="25">
        <v>0.10921839</v>
      </c>
    </row>
    <row r="8507">
      <c r="A8507" s="19">
        <v>1.0</v>
      </c>
      <c r="B8507" s="25">
        <v>0.10914359</v>
      </c>
    </row>
    <row r="8508">
      <c r="A8508" s="19">
        <v>1.0</v>
      </c>
      <c r="B8508" s="25">
        <v>0.10913823</v>
      </c>
    </row>
    <row r="8509">
      <c r="A8509" s="19">
        <v>1.0</v>
      </c>
      <c r="B8509" s="25">
        <v>0.109100714</v>
      </c>
    </row>
    <row r="8510">
      <c r="A8510" s="19">
        <v>1.0</v>
      </c>
      <c r="B8510" s="25">
        <v>0.1090696</v>
      </c>
    </row>
    <row r="8511">
      <c r="A8511" s="19">
        <v>1.0</v>
      </c>
      <c r="B8511" s="25">
        <v>0.10905823</v>
      </c>
    </row>
    <row r="8512">
      <c r="A8512" s="19">
        <v>1.0</v>
      </c>
      <c r="B8512" s="25">
        <v>0.10899226</v>
      </c>
    </row>
    <row r="8513">
      <c r="A8513" s="19">
        <v>1.0</v>
      </c>
      <c r="B8513" s="25">
        <v>0.10894944</v>
      </c>
    </row>
    <row r="8514">
      <c r="A8514" s="19">
        <v>1.0</v>
      </c>
      <c r="B8514" s="25">
        <v>0.10887868</v>
      </c>
    </row>
    <row r="8515">
      <c r="A8515" s="19">
        <v>1.0</v>
      </c>
      <c r="B8515" s="25">
        <v>0.10887834</v>
      </c>
    </row>
    <row r="8516">
      <c r="A8516" s="19">
        <v>1.0</v>
      </c>
      <c r="B8516" s="25">
        <v>0.108845554</v>
      </c>
    </row>
    <row r="8517">
      <c r="A8517" s="19">
        <v>1.0</v>
      </c>
      <c r="B8517" s="25">
        <v>0.108831875</v>
      </c>
    </row>
    <row r="8518">
      <c r="A8518" s="19">
        <v>1.0</v>
      </c>
      <c r="B8518" s="25">
        <v>0.108779356</v>
      </c>
    </row>
    <row r="8519">
      <c r="A8519" s="19">
        <v>1.0</v>
      </c>
      <c r="B8519" s="25">
        <v>0.10874588</v>
      </c>
    </row>
    <row r="8520">
      <c r="A8520" s="19">
        <v>1.0</v>
      </c>
      <c r="B8520" s="25">
        <v>0.10872753</v>
      </c>
    </row>
    <row r="8521">
      <c r="A8521" s="19">
        <v>1.0</v>
      </c>
      <c r="B8521" s="25">
        <v>0.10870046</v>
      </c>
    </row>
    <row r="8522">
      <c r="A8522" s="19">
        <v>1.0</v>
      </c>
      <c r="B8522" s="25">
        <v>0.10869815</v>
      </c>
    </row>
    <row r="8523">
      <c r="A8523" s="19">
        <v>1.0</v>
      </c>
      <c r="B8523" s="25">
        <v>0.10867749</v>
      </c>
    </row>
    <row r="8524">
      <c r="A8524" s="19">
        <v>1.0</v>
      </c>
      <c r="B8524" s="25">
        <v>0.10867316</v>
      </c>
    </row>
    <row r="8525">
      <c r="A8525" s="19">
        <v>1.0</v>
      </c>
      <c r="B8525" s="25">
        <v>0.108634375</v>
      </c>
    </row>
    <row r="8526">
      <c r="A8526" s="19">
        <v>1.0</v>
      </c>
      <c r="B8526" s="25">
        <v>0.10856154</v>
      </c>
    </row>
    <row r="8527">
      <c r="A8527" s="19">
        <v>1.0</v>
      </c>
      <c r="B8527" s="25">
        <v>0.108554095</v>
      </c>
    </row>
    <row r="8528">
      <c r="A8528" s="19">
        <v>1.0</v>
      </c>
      <c r="B8528" s="25">
        <v>0.10849523</v>
      </c>
    </row>
    <row r="8529">
      <c r="A8529" s="19">
        <v>1.0</v>
      </c>
      <c r="B8529" s="25">
        <v>0.10848172</v>
      </c>
    </row>
    <row r="8530">
      <c r="A8530" s="19">
        <v>1.0</v>
      </c>
      <c r="B8530" s="25">
        <v>0.10844305</v>
      </c>
    </row>
    <row r="8531">
      <c r="A8531" s="19">
        <v>1.0</v>
      </c>
      <c r="B8531" s="25">
        <v>0.10837766</v>
      </c>
    </row>
    <row r="8532">
      <c r="A8532" s="19">
        <v>1.0</v>
      </c>
      <c r="B8532" s="25">
        <v>0.10837218</v>
      </c>
    </row>
    <row r="8533">
      <c r="A8533" s="19">
        <v>1.0</v>
      </c>
      <c r="B8533" s="25">
        <v>0.108328775</v>
      </c>
    </row>
    <row r="8534">
      <c r="A8534" s="19">
        <v>1.0</v>
      </c>
      <c r="B8534" s="25">
        <v>0.108251035</v>
      </c>
    </row>
    <row r="8535">
      <c r="A8535" s="19">
        <v>1.0</v>
      </c>
      <c r="B8535" s="25">
        <v>0.108235106</v>
      </c>
    </row>
    <row r="8536">
      <c r="A8536" s="19">
        <v>1.0</v>
      </c>
      <c r="B8536" s="25">
        <v>0.108227834</v>
      </c>
    </row>
    <row r="8537">
      <c r="A8537" s="19">
        <v>1.0</v>
      </c>
      <c r="B8537" s="25">
        <v>0.10821935</v>
      </c>
    </row>
    <row r="8538">
      <c r="A8538" s="19">
        <v>1.0</v>
      </c>
      <c r="B8538" s="25">
        <v>0.108200364</v>
      </c>
    </row>
    <row r="8539">
      <c r="A8539" s="19">
        <v>1.0</v>
      </c>
      <c r="B8539" s="25">
        <v>0.10818928</v>
      </c>
    </row>
    <row r="8540">
      <c r="A8540" s="19">
        <v>1.0</v>
      </c>
      <c r="B8540" s="25">
        <v>0.108161174</v>
      </c>
    </row>
    <row r="8541">
      <c r="A8541" s="19">
        <v>1.0</v>
      </c>
      <c r="B8541" s="25">
        <v>0.10813104</v>
      </c>
    </row>
    <row r="8542">
      <c r="A8542" s="19">
        <v>1.0</v>
      </c>
      <c r="B8542" s="25">
        <v>0.10806571</v>
      </c>
    </row>
    <row r="8543">
      <c r="A8543" s="19">
        <v>1.0</v>
      </c>
      <c r="B8543" s="25">
        <v>0.10803795</v>
      </c>
    </row>
    <row r="8544">
      <c r="A8544" s="19">
        <v>1.0</v>
      </c>
      <c r="B8544" s="25">
        <v>0.1079231</v>
      </c>
    </row>
    <row r="8545">
      <c r="A8545" s="19">
        <v>1.0</v>
      </c>
      <c r="B8545" s="25">
        <v>0.10790111</v>
      </c>
    </row>
    <row r="8546">
      <c r="A8546" s="19">
        <v>1.0</v>
      </c>
      <c r="B8546" s="25">
        <v>0.10787047</v>
      </c>
    </row>
    <row r="8547">
      <c r="A8547" s="19">
        <v>1.0</v>
      </c>
      <c r="B8547" s="25">
        <v>0.10784755</v>
      </c>
    </row>
    <row r="8548">
      <c r="A8548" s="19">
        <v>1.0</v>
      </c>
      <c r="B8548" s="25">
        <v>0.107846744</v>
      </c>
    </row>
    <row r="8549">
      <c r="A8549" s="19">
        <v>1.0</v>
      </c>
      <c r="B8549" s="25">
        <v>0.10784074</v>
      </c>
    </row>
    <row r="8550">
      <c r="A8550" s="19">
        <v>1.0</v>
      </c>
      <c r="B8550" s="25">
        <v>0.107745916</v>
      </c>
    </row>
    <row r="8551">
      <c r="A8551" s="19">
        <v>1.0</v>
      </c>
      <c r="B8551" s="25">
        <v>0.10772329</v>
      </c>
    </row>
    <row r="8552">
      <c r="A8552" s="19">
        <v>1.0</v>
      </c>
      <c r="B8552" s="25">
        <v>0.107672386</v>
      </c>
    </row>
    <row r="8553">
      <c r="A8553" s="19">
        <v>1.0</v>
      </c>
      <c r="B8553" s="25">
        <v>0.10764301</v>
      </c>
    </row>
    <row r="8554">
      <c r="A8554" s="19">
        <v>1.0</v>
      </c>
      <c r="B8554" s="25">
        <v>0.10759089</v>
      </c>
    </row>
    <row r="8555">
      <c r="A8555" s="19">
        <v>1.0</v>
      </c>
      <c r="B8555" s="25">
        <v>0.10756077</v>
      </c>
    </row>
    <row r="8556">
      <c r="A8556" s="19">
        <v>1.0</v>
      </c>
      <c r="B8556" s="25">
        <v>0.107508995</v>
      </c>
    </row>
    <row r="8557">
      <c r="A8557" s="19">
        <v>1.0</v>
      </c>
      <c r="B8557" s="25">
        <v>0.10749815</v>
      </c>
    </row>
    <row r="8558">
      <c r="A8558" s="19">
        <v>1.0</v>
      </c>
      <c r="B8558" s="25">
        <v>0.107474655</v>
      </c>
    </row>
    <row r="8559">
      <c r="A8559" s="19">
        <v>1.0</v>
      </c>
      <c r="B8559" s="25">
        <v>0.10747091</v>
      </c>
    </row>
    <row r="8560">
      <c r="A8560" s="19">
        <v>1.0</v>
      </c>
      <c r="B8560" s="25">
        <v>0.10744828</v>
      </c>
    </row>
    <row r="8561">
      <c r="A8561" s="19">
        <v>1.0</v>
      </c>
      <c r="B8561" s="25">
        <v>0.10742462</v>
      </c>
    </row>
    <row r="8562">
      <c r="A8562" s="19">
        <v>1.0</v>
      </c>
      <c r="B8562" s="25">
        <v>0.10741117</v>
      </c>
    </row>
    <row r="8563">
      <c r="A8563" s="19">
        <v>1.0</v>
      </c>
      <c r="B8563" s="25">
        <v>0.10738237</v>
      </c>
    </row>
    <row r="8564">
      <c r="A8564" s="19">
        <v>1.0</v>
      </c>
      <c r="B8564" s="25">
        <v>0.10735669</v>
      </c>
    </row>
    <row r="8565">
      <c r="A8565" s="19">
        <v>1.0</v>
      </c>
      <c r="B8565" s="25">
        <v>0.1073549</v>
      </c>
    </row>
    <row r="8566">
      <c r="A8566" s="19">
        <v>1.0</v>
      </c>
      <c r="B8566" s="25">
        <v>0.10730457</v>
      </c>
    </row>
    <row r="8567">
      <c r="A8567" s="19">
        <v>1.0</v>
      </c>
      <c r="B8567" s="25">
        <v>0.10726088</v>
      </c>
    </row>
    <row r="8568">
      <c r="A8568" s="19">
        <v>1.0</v>
      </c>
      <c r="B8568" s="25">
        <v>0.107256845</v>
      </c>
    </row>
    <row r="8569">
      <c r="A8569" s="19">
        <v>1.0</v>
      </c>
      <c r="B8569" s="25">
        <v>0.10724755</v>
      </c>
    </row>
    <row r="8570">
      <c r="A8570" s="19">
        <v>1.0</v>
      </c>
      <c r="B8570" s="25">
        <v>0.10721719</v>
      </c>
    </row>
    <row r="8571">
      <c r="A8571" s="19">
        <v>1.0</v>
      </c>
      <c r="B8571" s="25">
        <v>0.10720103</v>
      </c>
    </row>
    <row r="8572">
      <c r="A8572" s="19">
        <v>1.0</v>
      </c>
      <c r="B8572" s="25">
        <v>0.10717829</v>
      </c>
    </row>
    <row r="8573">
      <c r="A8573" s="19">
        <v>1.0</v>
      </c>
      <c r="B8573" s="25">
        <v>0.107176445</v>
      </c>
    </row>
    <row r="8574">
      <c r="A8574" s="19">
        <v>1.0</v>
      </c>
      <c r="B8574" s="25">
        <v>0.1071559</v>
      </c>
    </row>
    <row r="8575">
      <c r="A8575" s="19">
        <v>1.0</v>
      </c>
      <c r="B8575" s="25">
        <v>0.107150935</v>
      </c>
    </row>
    <row r="8576">
      <c r="A8576" s="19">
        <v>1.0</v>
      </c>
      <c r="B8576" s="25">
        <v>0.1071406</v>
      </c>
    </row>
    <row r="8577">
      <c r="A8577" s="19">
        <v>1.0</v>
      </c>
      <c r="B8577" s="25">
        <v>0.10709172</v>
      </c>
    </row>
    <row r="8578">
      <c r="A8578" s="19">
        <v>1.0</v>
      </c>
      <c r="B8578" s="25">
        <v>0.107052475</v>
      </c>
    </row>
    <row r="8579">
      <c r="A8579" s="19">
        <v>1.0</v>
      </c>
      <c r="B8579" s="25">
        <v>0.10703499</v>
      </c>
    </row>
    <row r="8580">
      <c r="A8580" s="19">
        <v>1.0</v>
      </c>
      <c r="B8580" s="25">
        <v>0.10703048</v>
      </c>
    </row>
    <row r="8581">
      <c r="A8581" s="19">
        <v>1.0</v>
      </c>
      <c r="B8581" s="25">
        <v>0.10700907</v>
      </c>
    </row>
    <row r="8582">
      <c r="A8582" s="19">
        <v>1.0</v>
      </c>
      <c r="B8582" s="25">
        <v>0.10695932</v>
      </c>
    </row>
    <row r="8583">
      <c r="A8583" s="19">
        <v>1.0</v>
      </c>
      <c r="B8583" s="25">
        <v>0.10692573</v>
      </c>
    </row>
    <row r="8584">
      <c r="A8584" s="19">
        <v>1.0</v>
      </c>
      <c r="B8584" s="25">
        <v>0.106886774</v>
      </c>
    </row>
    <row r="8585">
      <c r="A8585" s="19">
        <v>1.0</v>
      </c>
      <c r="B8585" s="25">
        <v>0.10688614</v>
      </c>
    </row>
    <row r="8586">
      <c r="A8586" s="19">
        <v>1.0</v>
      </c>
      <c r="B8586" s="25">
        <v>0.10685763</v>
      </c>
    </row>
    <row r="8587">
      <c r="A8587" s="19">
        <v>1.0</v>
      </c>
      <c r="B8587" s="25">
        <v>0.106806666</v>
      </c>
    </row>
    <row r="8588">
      <c r="A8588" s="19">
        <v>1.0</v>
      </c>
      <c r="B8588" s="25">
        <v>0.10678485</v>
      </c>
    </row>
    <row r="8589">
      <c r="A8589" s="19">
        <v>1.0</v>
      </c>
      <c r="B8589" s="25">
        <v>0.106758766</v>
      </c>
    </row>
    <row r="8590">
      <c r="A8590" s="19">
        <v>1.0</v>
      </c>
      <c r="B8590" s="25">
        <v>0.106687546</v>
      </c>
    </row>
    <row r="8591">
      <c r="A8591" s="19">
        <v>1.0</v>
      </c>
      <c r="B8591" s="25">
        <v>0.106671385</v>
      </c>
    </row>
    <row r="8592">
      <c r="A8592" s="19">
        <v>1.0</v>
      </c>
      <c r="B8592" s="25">
        <v>0.10662925</v>
      </c>
    </row>
    <row r="8593">
      <c r="A8593" s="19">
        <v>1.0</v>
      </c>
      <c r="B8593" s="25">
        <v>0.10662158</v>
      </c>
    </row>
    <row r="8594">
      <c r="A8594" s="19">
        <v>1.0</v>
      </c>
      <c r="B8594" s="25">
        <v>0.10661898</v>
      </c>
    </row>
    <row r="8595">
      <c r="A8595" s="19">
        <v>1.0</v>
      </c>
      <c r="B8595" s="25">
        <v>0.106616266</v>
      </c>
    </row>
    <row r="8596">
      <c r="A8596" s="19">
        <v>1.0</v>
      </c>
      <c r="B8596" s="25">
        <v>0.1066057</v>
      </c>
    </row>
    <row r="8597">
      <c r="A8597" s="19">
        <v>1.0</v>
      </c>
      <c r="B8597" s="25">
        <v>0.10659318</v>
      </c>
    </row>
    <row r="8598">
      <c r="A8598" s="19">
        <v>1.0</v>
      </c>
      <c r="B8598" s="25">
        <v>0.10658233</v>
      </c>
    </row>
    <row r="8599">
      <c r="A8599" s="19">
        <v>1.0</v>
      </c>
      <c r="B8599" s="25">
        <v>0.10652294</v>
      </c>
    </row>
    <row r="8600">
      <c r="A8600" s="19">
        <v>1.0</v>
      </c>
      <c r="B8600" s="25">
        <v>0.10649755</v>
      </c>
    </row>
    <row r="8601">
      <c r="A8601" s="19">
        <v>1.0</v>
      </c>
      <c r="B8601" s="25">
        <v>0.10648768</v>
      </c>
    </row>
    <row r="8602">
      <c r="A8602" s="19">
        <v>1.0</v>
      </c>
      <c r="B8602" s="25">
        <v>0.10646147</v>
      </c>
    </row>
    <row r="8603">
      <c r="A8603" s="19">
        <v>1.0</v>
      </c>
      <c r="B8603" s="25">
        <v>0.10643573</v>
      </c>
    </row>
    <row r="8604">
      <c r="A8604" s="19">
        <v>1.0</v>
      </c>
      <c r="B8604" s="25">
        <v>0.10637306</v>
      </c>
    </row>
    <row r="8605">
      <c r="A8605" s="19">
        <v>1.0</v>
      </c>
      <c r="B8605" s="25">
        <v>0.106361225</v>
      </c>
    </row>
    <row r="8606">
      <c r="A8606" s="19">
        <v>1.0</v>
      </c>
      <c r="B8606" s="25">
        <v>0.10632619</v>
      </c>
    </row>
    <row r="8607">
      <c r="A8607" s="19">
        <v>1.0</v>
      </c>
      <c r="B8607" s="25">
        <v>0.10626986</v>
      </c>
    </row>
    <row r="8608">
      <c r="A8608" s="19">
        <v>1.0</v>
      </c>
      <c r="B8608" s="25">
        <v>0.10626092</v>
      </c>
    </row>
    <row r="8609">
      <c r="A8609" s="19">
        <v>1.0</v>
      </c>
      <c r="B8609" s="25">
        <v>0.10623985</v>
      </c>
    </row>
    <row r="8610">
      <c r="A8610" s="19">
        <v>1.0</v>
      </c>
      <c r="B8610" s="25">
        <v>0.10621861</v>
      </c>
    </row>
    <row r="8611">
      <c r="A8611" s="19">
        <v>1.0</v>
      </c>
      <c r="B8611" s="25">
        <v>0.10615074</v>
      </c>
    </row>
    <row r="8612">
      <c r="A8612" s="19">
        <v>1.0</v>
      </c>
      <c r="B8612" s="25">
        <v>0.10612783</v>
      </c>
    </row>
    <row r="8613">
      <c r="A8613" s="19">
        <v>1.0</v>
      </c>
      <c r="B8613" s="25">
        <v>0.10606775</v>
      </c>
    </row>
    <row r="8614">
      <c r="A8614" s="19">
        <v>1.0</v>
      </c>
      <c r="B8614" s="25">
        <v>0.106039114</v>
      </c>
    </row>
    <row r="8615">
      <c r="A8615" s="19">
        <v>1.0</v>
      </c>
      <c r="B8615" s="25">
        <v>0.1060248</v>
      </c>
    </row>
    <row r="8616">
      <c r="A8616" s="19">
        <v>1.0</v>
      </c>
      <c r="B8616" s="25">
        <v>0.10598787</v>
      </c>
    </row>
    <row r="8617">
      <c r="A8617" s="19">
        <v>1.0</v>
      </c>
      <c r="B8617" s="25">
        <v>0.10598065</v>
      </c>
    </row>
    <row r="8618">
      <c r="A8618" s="19">
        <v>1.0</v>
      </c>
      <c r="B8618" s="25">
        <v>0.10595053</v>
      </c>
    </row>
    <row r="8619">
      <c r="A8619" s="19">
        <v>1.0</v>
      </c>
      <c r="B8619" s="25">
        <v>0.10594343</v>
      </c>
    </row>
    <row r="8620">
      <c r="A8620" s="19">
        <v>1.0</v>
      </c>
      <c r="B8620" s="25">
        <v>0.105918206</v>
      </c>
    </row>
    <row r="8621">
      <c r="A8621" s="19">
        <v>1.0</v>
      </c>
      <c r="B8621" s="25">
        <v>0.10591035</v>
      </c>
    </row>
    <row r="8622">
      <c r="A8622" s="19">
        <v>1.0</v>
      </c>
      <c r="B8622" s="25">
        <v>0.10590793</v>
      </c>
    </row>
    <row r="8623">
      <c r="A8623" s="19">
        <v>1.0</v>
      </c>
      <c r="B8623" s="25">
        <v>0.1058875</v>
      </c>
    </row>
    <row r="8624">
      <c r="A8624" s="19">
        <v>1.0</v>
      </c>
      <c r="B8624" s="25">
        <v>0.10585922</v>
      </c>
    </row>
    <row r="8625">
      <c r="A8625" s="19">
        <v>1.0</v>
      </c>
      <c r="B8625" s="25">
        <v>0.10584144</v>
      </c>
    </row>
    <row r="8626">
      <c r="A8626" s="19">
        <v>1.0</v>
      </c>
      <c r="B8626" s="25">
        <v>0.105757006</v>
      </c>
    </row>
    <row r="8627">
      <c r="A8627" s="19">
        <v>1.0</v>
      </c>
      <c r="B8627" s="25">
        <v>0.105749965</v>
      </c>
    </row>
    <row r="8628">
      <c r="A8628" s="19">
        <v>1.0</v>
      </c>
      <c r="B8628" s="25">
        <v>0.10572919</v>
      </c>
    </row>
    <row r="8629">
      <c r="A8629" s="19">
        <v>1.0</v>
      </c>
      <c r="B8629" s="25">
        <v>0.105724744</v>
      </c>
    </row>
    <row r="8630">
      <c r="A8630" s="19">
        <v>1.0</v>
      </c>
      <c r="B8630" s="25">
        <v>0.10572174</v>
      </c>
    </row>
    <row r="8631">
      <c r="A8631" s="19">
        <v>1.0</v>
      </c>
      <c r="B8631" s="25">
        <v>0.10565508</v>
      </c>
    </row>
    <row r="8632">
      <c r="A8632" s="19">
        <v>1.0</v>
      </c>
      <c r="B8632" s="25">
        <v>0.10565209</v>
      </c>
    </row>
    <row r="8633">
      <c r="A8633" s="19">
        <v>1.0</v>
      </c>
      <c r="B8633" s="25">
        <v>0.10564366</v>
      </c>
    </row>
    <row r="8634">
      <c r="A8634" s="19">
        <v>1.0</v>
      </c>
      <c r="B8634" s="25">
        <v>0.10562028</v>
      </c>
    </row>
    <row r="8635">
      <c r="A8635" s="19">
        <v>1.0</v>
      </c>
      <c r="B8635" s="25">
        <v>0.10559247</v>
      </c>
    </row>
    <row r="8636">
      <c r="A8636" s="19">
        <v>1.0</v>
      </c>
      <c r="B8636" s="25">
        <v>0.10553169</v>
      </c>
    </row>
    <row r="8637">
      <c r="A8637" s="19">
        <v>1.0</v>
      </c>
      <c r="B8637" s="25">
        <v>0.10552944</v>
      </c>
    </row>
    <row r="8638">
      <c r="A8638" s="19">
        <v>1.0</v>
      </c>
      <c r="B8638" s="25">
        <v>0.10548754</v>
      </c>
    </row>
    <row r="8639">
      <c r="A8639" s="19">
        <v>1.0</v>
      </c>
      <c r="B8639" s="25">
        <v>0.10547334</v>
      </c>
    </row>
    <row r="8640">
      <c r="A8640" s="19">
        <v>1.0</v>
      </c>
      <c r="B8640" s="25">
        <v>0.10546024</v>
      </c>
    </row>
    <row r="8641">
      <c r="A8641" s="19">
        <v>1.0</v>
      </c>
      <c r="B8641" s="25">
        <v>0.10544385</v>
      </c>
    </row>
    <row r="8642">
      <c r="A8642" s="19">
        <v>1.0</v>
      </c>
      <c r="B8642" s="25">
        <v>0.10544206</v>
      </c>
    </row>
    <row r="8643">
      <c r="A8643" s="19">
        <v>1.0</v>
      </c>
      <c r="B8643" s="25">
        <v>0.10543992</v>
      </c>
    </row>
    <row r="8644">
      <c r="A8644" s="19">
        <v>1.0</v>
      </c>
      <c r="B8644" s="25">
        <v>0.10542613</v>
      </c>
    </row>
    <row r="8645">
      <c r="A8645" s="19">
        <v>1.0</v>
      </c>
      <c r="B8645" s="25">
        <v>0.10540893</v>
      </c>
    </row>
    <row r="8646">
      <c r="A8646" s="19">
        <v>1.0</v>
      </c>
      <c r="B8646" s="25">
        <v>0.10537638</v>
      </c>
    </row>
    <row r="8647">
      <c r="A8647" s="19">
        <v>1.0</v>
      </c>
      <c r="B8647" s="25">
        <v>0.10535906</v>
      </c>
    </row>
    <row r="8648">
      <c r="A8648" s="19">
        <v>1.0</v>
      </c>
      <c r="B8648" s="25">
        <v>0.10532218</v>
      </c>
    </row>
    <row r="8649">
      <c r="A8649" s="19">
        <v>1.0</v>
      </c>
      <c r="B8649" s="25">
        <v>0.10532184</v>
      </c>
    </row>
    <row r="8650">
      <c r="A8650" s="19">
        <v>1.0</v>
      </c>
      <c r="B8650" s="25">
        <v>0.105281495</v>
      </c>
    </row>
    <row r="8651">
      <c r="A8651" s="19">
        <v>1.0</v>
      </c>
      <c r="B8651" s="25">
        <v>0.105249465</v>
      </c>
    </row>
    <row r="8652">
      <c r="A8652" s="19">
        <v>1.0</v>
      </c>
      <c r="B8652" s="25">
        <v>0.105187654</v>
      </c>
    </row>
    <row r="8653">
      <c r="A8653" s="19">
        <v>1.0</v>
      </c>
      <c r="B8653" s="25">
        <v>0.10518292</v>
      </c>
    </row>
    <row r="8654">
      <c r="A8654" s="19">
        <v>1.0</v>
      </c>
      <c r="B8654" s="25">
        <v>0.105045214</v>
      </c>
    </row>
    <row r="8655">
      <c r="A8655" s="19">
        <v>1.0</v>
      </c>
      <c r="B8655" s="25">
        <v>0.105036095</v>
      </c>
    </row>
    <row r="8656">
      <c r="A8656" s="19">
        <v>1.0</v>
      </c>
      <c r="B8656" s="25">
        <v>0.10497942</v>
      </c>
    </row>
    <row r="8657">
      <c r="A8657" s="19">
        <v>1.0</v>
      </c>
      <c r="B8657" s="25">
        <v>0.104920894</v>
      </c>
    </row>
    <row r="8658">
      <c r="A8658" s="19">
        <v>1.0</v>
      </c>
      <c r="B8658" s="25">
        <v>0.104907446</v>
      </c>
    </row>
    <row r="8659">
      <c r="A8659" s="19">
        <v>1.0</v>
      </c>
      <c r="B8659" s="25">
        <v>0.104860984</v>
      </c>
    </row>
    <row r="8660">
      <c r="A8660" s="19">
        <v>1.0</v>
      </c>
      <c r="B8660" s="25">
        <v>0.10485816</v>
      </c>
    </row>
    <row r="8661">
      <c r="A8661" s="19">
        <v>1.0</v>
      </c>
      <c r="B8661" s="25">
        <v>0.10485718</v>
      </c>
    </row>
    <row r="8662">
      <c r="A8662" s="19">
        <v>1.0</v>
      </c>
      <c r="B8662" s="25">
        <v>0.1048379</v>
      </c>
    </row>
    <row r="8663">
      <c r="A8663" s="19">
        <v>1.0</v>
      </c>
      <c r="B8663" s="25">
        <v>0.104771875</v>
      </c>
    </row>
    <row r="8664">
      <c r="A8664" s="19">
        <v>1.0</v>
      </c>
      <c r="B8664" s="25">
        <v>0.10475519</v>
      </c>
    </row>
    <row r="8665">
      <c r="A8665" s="19">
        <v>1.0</v>
      </c>
      <c r="B8665" s="25">
        <v>0.10474544</v>
      </c>
    </row>
    <row r="8666">
      <c r="A8666" s="19">
        <v>1.0</v>
      </c>
      <c r="B8666" s="25">
        <v>0.10470193</v>
      </c>
    </row>
    <row r="8667">
      <c r="A8667" s="19">
        <v>1.0</v>
      </c>
      <c r="B8667" s="25">
        <v>0.10462557</v>
      </c>
    </row>
    <row r="8668">
      <c r="A8668" s="19">
        <v>1.0</v>
      </c>
      <c r="B8668" s="25">
        <v>0.104624934</v>
      </c>
    </row>
    <row r="8669">
      <c r="A8669" s="19">
        <v>1.0</v>
      </c>
      <c r="B8669" s="25">
        <v>0.10454604</v>
      </c>
    </row>
    <row r="8670">
      <c r="A8670" s="19">
        <v>1.0</v>
      </c>
      <c r="B8670" s="25">
        <v>0.10453282</v>
      </c>
    </row>
    <row r="8671">
      <c r="A8671" s="19">
        <v>1.0</v>
      </c>
      <c r="B8671" s="25">
        <v>0.10449992</v>
      </c>
    </row>
    <row r="8672">
      <c r="A8672" s="19">
        <v>1.0</v>
      </c>
      <c r="B8672" s="25">
        <v>0.104478166</v>
      </c>
    </row>
    <row r="8673">
      <c r="A8673" s="19">
        <v>1.0</v>
      </c>
      <c r="B8673" s="25">
        <v>0.10447384</v>
      </c>
    </row>
    <row r="8674">
      <c r="A8674" s="19">
        <v>1.0</v>
      </c>
      <c r="B8674" s="25">
        <v>0.10444267</v>
      </c>
    </row>
    <row r="8675">
      <c r="A8675" s="19">
        <v>1.0</v>
      </c>
      <c r="B8675" s="25">
        <v>0.104441285</v>
      </c>
    </row>
    <row r="8676">
      <c r="A8676" s="19">
        <v>1.0</v>
      </c>
      <c r="B8676" s="25">
        <v>0.10442403</v>
      </c>
    </row>
    <row r="8677">
      <c r="A8677" s="19">
        <v>1.0</v>
      </c>
      <c r="B8677" s="25">
        <v>0.10438565</v>
      </c>
    </row>
    <row r="8678">
      <c r="A8678" s="19">
        <v>1.0</v>
      </c>
      <c r="B8678" s="25">
        <v>0.10434842</v>
      </c>
    </row>
    <row r="8679">
      <c r="A8679" s="19">
        <v>1.0</v>
      </c>
      <c r="B8679" s="25">
        <v>0.1043258</v>
      </c>
    </row>
    <row r="8680">
      <c r="A8680" s="19">
        <v>1.0</v>
      </c>
      <c r="B8680" s="25">
        <v>0.10429059</v>
      </c>
    </row>
    <row r="8681">
      <c r="A8681" s="19">
        <v>1.0</v>
      </c>
      <c r="B8681" s="25">
        <v>0.10419669</v>
      </c>
    </row>
    <row r="8682">
      <c r="A8682" s="19">
        <v>1.0</v>
      </c>
      <c r="B8682" s="25">
        <v>0.10418145</v>
      </c>
    </row>
    <row r="8683">
      <c r="A8683" s="19">
        <v>1.0</v>
      </c>
      <c r="B8683" s="25">
        <v>0.10416523</v>
      </c>
    </row>
    <row r="8684">
      <c r="A8684" s="19">
        <v>1.0</v>
      </c>
      <c r="B8684" s="25">
        <v>0.10415109</v>
      </c>
    </row>
    <row r="8685">
      <c r="A8685" s="19">
        <v>1.0</v>
      </c>
      <c r="B8685" s="25">
        <v>0.1041298</v>
      </c>
    </row>
    <row r="8686">
      <c r="A8686" s="19">
        <v>1.0</v>
      </c>
      <c r="B8686" s="25">
        <v>0.10406383</v>
      </c>
    </row>
    <row r="8687">
      <c r="A8687" s="19">
        <v>1.0</v>
      </c>
      <c r="B8687" s="25">
        <v>0.104052864</v>
      </c>
    </row>
    <row r="8688">
      <c r="A8688" s="19">
        <v>1.0</v>
      </c>
      <c r="B8688" s="25">
        <v>0.10403872</v>
      </c>
    </row>
    <row r="8689">
      <c r="A8689" s="19">
        <v>1.0</v>
      </c>
      <c r="B8689" s="25">
        <v>0.104030125</v>
      </c>
    </row>
    <row r="8690">
      <c r="A8690" s="19">
        <v>1.0</v>
      </c>
      <c r="B8690" s="25">
        <v>0.104027934</v>
      </c>
    </row>
    <row r="8691">
      <c r="A8691" s="19">
        <v>1.0</v>
      </c>
      <c r="B8691" s="25">
        <v>0.10401096</v>
      </c>
    </row>
    <row r="8692">
      <c r="A8692" s="19">
        <v>1.0</v>
      </c>
      <c r="B8692" s="25">
        <v>0.1039783</v>
      </c>
    </row>
    <row r="8693">
      <c r="A8693" s="19">
        <v>1.0</v>
      </c>
      <c r="B8693" s="25">
        <v>0.10396929</v>
      </c>
    </row>
    <row r="8694">
      <c r="A8694" s="19">
        <v>1.0</v>
      </c>
      <c r="B8694" s="25">
        <v>0.10394257</v>
      </c>
    </row>
    <row r="8695">
      <c r="A8695" s="19">
        <v>1.0</v>
      </c>
      <c r="B8695" s="25">
        <v>0.10393461</v>
      </c>
    </row>
    <row r="8696">
      <c r="A8696" s="19">
        <v>1.0</v>
      </c>
      <c r="B8696" s="25">
        <v>0.10390945</v>
      </c>
    </row>
    <row r="8697">
      <c r="A8697" s="19">
        <v>1.0</v>
      </c>
      <c r="B8697" s="25">
        <v>0.10390922</v>
      </c>
    </row>
    <row r="8698">
      <c r="A8698" s="19">
        <v>1.0</v>
      </c>
      <c r="B8698" s="25">
        <v>0.10390691</v>
      </c>
    </row>
    <row r="8699">
      <c r="A8699" s="19">
        <v>1.0</v>
      </c>
      <c r="B8699" s="25">
        <v>0.103906386</v>
      </c>
    </row>
    <row r="8700">
      <c r="A8700" s="19">
        <v>1.0</v>
      </c>
      <c r="B8700" s="25">
        <v>0.10390448</v>
      </c>
    </row>
    <row r="8701">
      <c r="A8701" s="19">
        <v>1.0</v>
      </c>
      <c r="B8701" s="25">
        <v>0.10388024</v>
      </c>
    </row>
    <row r="8702">
      <c r="A8702" s="19">
        <v>1.0</v>
      </c>
      <c r="B8702" s="25">
        <v>0.10384809</v>
      </c>
    </row>
    <row r="8703">
      <c r="A8703" s="19">
        <v>1.0</v>
      </c>
      <c r="B8703" s="25">
        <v>0.10377151</v>
      </c>
    </row>
    <row r="8704">
      <c r="A8704" s="19">
        <v>1.0</v>
      </c>
      <c r="B8704" s="25">
        <v>0.10377041</v>
      </c>
    </row>
    <row r="8705">
      <c r="A8705" s="19">
        <v>1.0</v>
      </c>
      <c r="B8705" s="25">
        <v>0.10377023</v>
      </c>
    </row>
    <row r="8706">
      <c r="A8706" s="19">
        <v>1.0</v>
      </c>
      <c r="B8706" s="25">
        <v>0.10368165</v>
      </c>
    </row>
    <row r="8707">
      <c r="A8707" s="19">
        <v>1.0</v>
      </c>
      <c r="B8707" s="25">
        <v>0.103671946</v>
      </c>
    </row>
    <row r="8708">
      <c r="A8708" s="19">
        <v>1.0</v>
      </c>
      <c r="B8708" s="25">
        <v>0.10363703</v>
      </c>
    </row>
    <row r="8709">
      <c r="A8709" s="19">
        <v>1.0</v>
      </c>
      <c r="B8709" s="25">
        <v>0.10359911</v>
      </c>
    </row>
    <row r="8710">
      <c r="A8710" s="19">
        <v>1.0</v>
      </c>
      <c r="B8710" s="25">
        <v>0.10358157</v>
      </c>
    </row>
    <row r="8711">
      <c r="A8711" s="19">
        <v>1.0</v>
      </c>
      <c r="B8711" s="25">
        <v>0.10354388</v>
      </c>
    </row>
    <row r="8712">
      <c r="A8712" s="19">
        <v>1.0</v>
      </c>
      <c r="B8712" s="25">
        <v>0.1035272</v>
      </c>
    </row>
    <row r="8713">
      <c r="A8713" s="19">
        <v>1.0</v>
      </c>
      <c r="B8713" s="25">
        <v>0.10351866</v>
      </c>
    </row>
    <row r="8714">
      <c r="A8714" s="19">
        <v>1.0</v>
      </c>
      <c r="B8714" s="25">
        <v>0.10349915</v>
      </c>
    </row>
    <row r="8715">
      <c r="A8715" s="19">
        <v>1.0</v>
      </c>
      <c r="B8715" s="25">
        <v>0.103465445</v>
      </c>
    </row>
    <row r="8716">
      <c r="A8716" s="19">
        <v>1.0</v>
      </c>
      <c r="B8716" s="25">
        <v>0.10345985</v>
      </c>
    </row>
    <row r="8717">
      <c r="A8717" s="19">
        <v>1.0</v>
      </c>
      <c r="B8717" s="25">
        <v>0.10345927</v>
      </c>
    </row>
    <row r="8718">
      <c r="A8718" s="19">
        <v>1.0</v>
      </c>
      <c r="B8718" s="25">
        <v>0.1034483</v>
      </c>
    </row>
    <row r="8719">
      <c r="A8719" s="19">
        <v>1.0</v>
      </c>
      <c r="B8719" s="25">
        <v>0.103440054</v>
      </c>
    </row>
    <row r="8720">
      <c r="A8720" s="19">
        <v>1.0</v>
      </c>
      <c r="B8720" s="25">
        <v>0.10342504</v>
      </c>
    </row>
    <row r="8721">
      <c r="A8721" s="19">
        <v>1.0</v>
      </c>
      <c r="B8721" s="25">
        <v>0.10341448</v>
      </c>
    </row>
    <row r="8722">
      <c r="A8722" s="19">
        <v>1.0</v>
      </c>
      <c r="B8722" s="25">
        <v>0.10340975</v>
      </c>
    </row>
    <row r="8723">
      <c r="A8723" s="19">
        <v>1.0</v>
      </c>
      <c r="B8723" s="25">
        <v>0.10335602</v>
      </c>
    </row>
    <row r="8724">
      <c r="A8724" s="19">
        <v>1.0</v>
      </c>
      <c r="B8724" s="25">
        <v>0.103297494</v>
      </c>
    </row>
    <row r="8725">
      <c r="A8725" s="19">
        <v>1.0</v>
      </c>
      <c r="B8725" s="25">
        <v>0.10327181</v>
      </c>
    </row>
    <row r="8726">
      <c r="A8726" s="19">
        <v>1.0</v>
      </c>
      <c r="B8726" s="25">
        <v>0.103245035</v>
      </c>
    </row>
    <row r="8727">
      <c r="A8727" s="19">
        <v>1.0</v>
      </c>
      <c r="B8727" s="25">
        <v>0.10323649</v>
      </c>
    </row>
    <row r="8728">
      <c r="A8728" s="19">
        <v>1.0</v>
      </c>
      <c r="B8728" s="25">
        <v>0.10314524</v>
      </c>
    </row>
    <row r="8729">
      <c r="A8729" s="19">
        <v>1.0</v>
      </c>
      <c r="B8729" s="25">
        <v>0.10313422</v>
      </c>
    </row>
    <row r="8730">
      <c r="A8730" s="19">
        <v>1.0</v>
      </c>
      <c r="B8730" s="25">
        <v>0.10310762</v>
      </c>
    </row>
    <row r="8731">
      <c r="A8731" s="19">
        <v>1.0</v>
      </c>
      <c r="B8731" s="25">
        <v>0.103061445</v>
      </c>
    </row>
    <row r="8732">
      <c r="A8732" s="19">
        <v>1.0</v>
      </c>
      <c r="B8732" s="25">
        <v>0.10303483</v>
      </c>
    </row>
    <row r="8733">
      <c r="A8733" s="19">
        <v>1.0</v>
      </c>
      <c r="B8733" s="25">
        <v>0.10299565</v>
      </c>
    </row>
    <row r="8734">
      <c r="A8734" s="19">
        <v>1.0</v>
      </c>
      <c r="B8734" s="25">
        <v>0.1029949</v>
      </c>
    </row>
    <row r="8735">
      <c r="A8735" s="19">
        <v>1.0</v>
      </c>
      <c r="B8735" s="25">
        <v>0.10299259</v>
      </c>
    </row>
    <row r="8736">
      <c r="A8736" s="19">
        <v>1.0</v>
      </c>
      <c r="B8736" s="25">
        <v>0.10298624</v>
      </c>
    </row>
    <row r="8737">
      <c r="A8737" s="19">
        <v>1.0</v>
      </c>
      <c r="B8737" s="25">
        <v>0.10297077</v>
      </c>
    </row>
    <row r="8738">
      <c r="A8738" s="19">
        <v>1.0</v>
      </c>
      <c r="B8738" s="25">
        <v>0.10290607</v>
      </c>
    </row>
    <row r="8739">
      <c r="A8739" s="19">
        <v>1.0</v>
      </c>
      <c r="B8739" s="25">
        <v>0.10285275</v>
      </c>
    </row>
    <row r="8740">
      <c r="A8740" s="19">
        <v>1.0</v>
      </c>
      <c r="B8740" s="25">
        <v>0.10284813</v>
      </c>
    </row>
    <row r="8741">
      <c r="A8741" s="19">
        <v>1.0</v>
      </c>
      <c r="B8741" s="25">
        <v>0.10282914</v>
      </c>
    </row>
    <row r="8742">
      <c r="A8742" s="19">
        <v>1.0</v>
      </c>
      <c r="B8742" s="25">
        <v>0.10281454</v>
      </c>
    </row>
    <row r="8743">
      <c r="A8743" s="19">
        <v>1.0</v>
      </c>
      <c r="B8743" s="25">
        <v>0.10280981</v>
      </c>
    </row>
    <row r="8744">
      <c r="A8744" s="19">
        <v>1.0</v>
      </c>
      <c r="B8744" s="25">
        <v>0.10280709</v>
      </c>
    </row>
    <row r="8745">
      <c r="A8745" s="19">
        <v>1.0</v>
      </c>
      <c r="B8745" s="25">
        <v>0.10276271</v>
      </c>
    </row>
    <row r="8746">
      <c r="A8746" s="19">
        <v>1.0</v>
      </c>
      <c r="B8746" s="25">
        <v>0.10275677</v>
      </c>
    </row>
    <row r="8747">
      <c r="A8747" s="19">
        <v>1.0</v>
      </c>
      <c r="B8747" s="25">
        <v>0.10275394</v>
      </c>
    </row>
    <row r="8748">
      <c r="A8748" s="19">
        <v>1.0</v>
      </c>
      <c r="B8748" s="25">
        <v>0.10275371</v>
      </c>
    </row>
    <row r="8749">
      <c r="A8749" s="19">
        <v>1.0</v>
      </c>
      <c r="B8749" s="25">
        <v>0.10272981</v>
      </c>
    </row>
    <row r="8750">
      <c r="A8750" s="19">
        <v>1.0</v>
      </c>
      <c r="B8750" s="25">
        <v>0.10272958</v>
      </c>
    </row>
    <row r="8751">
      <c r="A8751" s="19">
        <v>1.0</v>
      </c>
      <c r="B8751" s="25">
        <v>0.10272485</v>
      </c>
    </row>
    <row r="8752">
      <c r="A8752" s="19">
        <v>1.0</v>
      </c>
      <c r="B8752" s="25">
        <v>0.102711804</v>
      </c>
    </row>
    <row r="8753">
      <c r="A8753" s="19">
        <v>1.0</v>
      </c>
      <c r="B8753" s="25">
        <v>0.102709725</v>
      </c>
    </row>
    <row r="8754">
      <c r="A8754" s="19">
        <v>1.0</v>
      </c>
      <c r="B8754" s="25">
        <v>0.10269974</v>
      </c>
    </row>
    <row r="8755">
      <c r="A8755" s="19">
        <v>1.0</v>
      </c>
      <c r="B8755" s="25">
        <v>0.10263799</v>
      </c>
    </row>
    <row r="8756">
      <c r="A8756" s="19">
        <v>1.0</v>
      </c>
      <c r="B8756" s="25">
        <v>0.10259822</v>
      </c>
    </row>
    <row r="8757">
      <c r="A8757" s="19">
        <v>1.0</v>
      </c>
      <c r="B8757" s="25">
        <v>0.10257825</v>
      </c>
    </row>
    <row r="8758">
      <c r="A8758" s="19">
        <v>1.0</v>
      </c>
      <c r="B8758" s="25">
        <v>0.10257606</v>
      </c>
    </row>
    <row r="8759">
      <c r="A8759" s="19">
        <v>1.0</v>
      </c>
      <c r="B8759" s="25">
        <v>0.10256781</v>
      </c>
    </row>
    <row r="8760">
      <c r="A8760" s="19">
        <v>1.0</v>
      </c>
      <c r="B8760" s="25">
        <v>0.10252429</v>
      </c>
    </row>
    <row r="8761">
      <c r="A8761" s="19">
        <v>1.0</v>
      </c>
      <c r="B8761" s="25">
        <v>0.1025094</v>
      </c>
    </row>
    <row r="8762">
      <c r="A8762" s="19">
        <v>1.0</v>
      </c>
      <c r="B8762" s="25">
        <v>0.10249676</v>
      </c>
    </row>
    <row r="8763">
      <c r="A8763" s="19">
        <v>1.0</v>
      </c>
      <c r="B8763" s="25">
        <v>0.10249203</v>
      </c>
    </row>
    <row r="8764">
      <c r="A8764" s="19">
        <v>1.0</v>
      </c>
      <c r="B8764" s="25">
        <v>0.102422714</v>
      </c>
    </row>
    <row r="8765">
      <c r="A8765" s="19">
        <v>1.0</v>
      </c>
      <c r="B8765" s="25">
        <v>0.102401994</v>
      </c>
    </row>
    <row r="8766">
      <c r="A8766" s="19">
        <v>1.0</v>
      </c>
      <c r="B8766" s="25">
        <v>0.10237596</v>
      </c>
    </row>
    <row r="8767">
      <c r="A8767" s="19">
        <v>1.0</v>
      </c>
      <c r="B8767" s="25">
        <v>0.10237308</v>
      </c>
    </row>
    <row r="8768">
      <c r="A8768" s="19">
        <v>1.0</v>
      </c>
      <c r="B8768" s="25">
        <v>0.10237262</v>
      </c>
    </row>
    <row r="8769">
      <c r="A8769" s="19">
        <v>1.0</v>
      </c>
      <c r="B8769" s="25">
        <v>0.10234555</v>
      </c>
    </row>
    <row r="8770">
      <c r="A8770" s="19">
        <v>1.0</v>
      </c>
      <c r="B8770" s="25">
        <v>0.10234549</v>
      </c>
    </row>
    <row r="8771">
      <c r="A8771" s="19">
        <v>1.0</v>
      </c>
      <c r="B8771" s="25">
        <v>0.10217136</v>
      </c>
    </row>
    <row r="8772">
      <c r="A8772" s="19">
        <v>1.0</v>
      </c>
      <c r="B8772" s="25">
        <v>0.10217108</v>
      </c>
    </row>
    <row r="8773">
      <c r="A8773" s="19">
        <v>1.0</v>
      </c>
      <c r="B8773" s="25">
        <v>0.10215434</v>
      </c>
    </row>
    <row r="8774">
      <c r="A8774" s="19">
        <v>1.0</v>
      </c>
      <c r="B8774" s="25">
        <v>0.10212306</v>
      </c>
    </row>
    <row r="8775">
      <c r="A8775" s="19">
        <v>1.0</v>
      </c>
      <c r="B8775" s="25">
        <v>0.102057554</v>
      </c>
    </row>
    <row r="8776">
      <c r="A8776" s="19">
        <v>1.0</v>
      </c>
      <c r="B8776" s="25">
        <v>0.10205218</v>
      </c>
    </row>
    <row r="8777">
      <c r="A8777" s="19">
        <v>1.0</v>
      </c>
      <c r="B8777" s="25">
        <v>0.1020407</v>
      </c>
    </row>
    <row r="8778">
      <c r="A8778" s="19">
        <v>1.0</v>
      </c>
      <c r="B8778" s="25">
        <v>0.10201351</v>
      </c>
    </row>
    <row r="8779">
      <c r="A8779" s="19">
        <v>1.0</v>
      </c>
      <c r="B8779" s="25">
        <v>0.10199932</v>
      </c>
    </row>
    <row r="8780">
      <c r="A8780" s="19">
        <v>1.0</v>
      </c>
      <c r="B8780" s="25">
        <v>0.101988815</v>
      </c>
    </row>
    <row r="8781">
      <c r="A8781" s="19">
        <v>1.0</v>
      </c>
      <c r="B8781" s="25">
        <v>0.10198754</v>
      </c>
    </row>
    <row r="8782">
      <c r="A8782" s="19">
        <v>1.0</v>
      </c>
      <c r="B8782" s="25">
        <v>0.10196728</v>
      </c>
    </row>
    <row r="8783">
      <c r="A8783" s="19">
        <v>1.0</v>
      </c>
      <c r="B8783" s="25">
        <v>0.10196665</v>
      </c>
    </row>
    <row r="8784">
      <c r="A8784" s="19">
        <v>1.0</v>
      </c>
      <c r="B8784" s="25">
        <v>0.10194385</v>
      </c>
    </row>
    <row r="8785">
      <c r="A8785" s="19">
        <v>1.0</v>
      </c>
      <c r="B8785" s="25">
        <v>0.10192157</v>
      </c>
    </row>
    <row r="8786">
      <c r="A8786" s="19">
        <v>1.0</v>
      </c>
      <c r="B8786" s="25">
        <v>0.101846546</v>
      </c>
    </row>
    <row r="8787">
      <c r="A8787" s="19">
        <v>1.0</v>
      </c>
      <c r="B8787" s="25">
        <v>0.101770304</v>
      </c>
    </row>
    <row r="8788">
      <c r="A8788" s="19">
        <v>1.0</v>
      </c>
      <c r="B8788" s="25">
        <v>0.10176736</v>
      </c>
    </row>
    <row r="8789">
      <c r="A8789" s="19">
        <v>1.0</v>
      </c>
      <c r="B8789" s="25">
        <v>0.10176679</v>
      </c>
    </row>
    <row r="8790">
      <c r="A8790" s="19">
        <v>1.0</v>
      </c>
      <c r="B8790" s="25">
        <v>0.10165984</v>
      </c>
    </row>
    <row r="8791">
      <c r="A8791" s="19">
        <v>1.0</v>
      </c>
      <c r="B8791" s="25">
        <v>0.10164957</v>
      </c>
    </row>
    <row r="8792">
      <c r="A8792" s="19">
        <v>1.0</v>
      </c>
      <c r="B8792" s="25">
        <v>0.10164339</v>
      </c>
    </row>
    <row r="8793">
      <c r="A8793" s="19">
        <v>1.0</v>
      </c>
      <c r="B8793" s="25">
        <v>0.10164102</v>
      </c>
    </row>
    <row r="8794">
      <c r="A8794" s="19">
        <v>1.0</v>
      </c>
      <c r="B8794" s="25">
        <v>0.10158983</v>
      </c>
    </row>
    <row r="8795">
      <c r="A8795" s="19">
        <v>1.0</v>
      </c>
      <c r="B8795" s="25">
        <v>0.101586714</v>
      </c>
    </row>
    <row r="8796">
      <c r="A8796" s="19">
        <v>1.0</v>
      </c>
      <c r="B8796" s="25">
        <v>0.101577945</v>
      </c>
    </row>
    <row r="8797">
      <c r="A8797" s="19">
        <v>1.0</v>
      </c>
      <c r="B8797" s="25">
        <v>0.101552606</v>
      </c>
    </row>
    <row r="8798">
      <c r="A8798" s="19">
        <v>1.0</v>
      </c>
      <c r="B8798" s="25">
        <v>0.101524785</v>
      </c>
    </row>
    <row r="8799">
      <c r="A8799" s="19">
        <v>1.0</v>
      </c>
      <c r="B8799" s="25">
        <v>0.10149656</v>
      </c>
    </row>
    <row r="8800">
      <c r="A8800" s="19">
        <v>1.0</v>
      </c>
      <c r="B8800" s="25">
        <v>0.101479076</v>
      </c>
    </row>
    <row r="8801">
      <c r="A8801" s="19">
        <v>1.0</v>
      </c>
      <c r="B8801" s="25">
        <v>0.101412125</v>
      </c>
    </row>
    <row r="8802">
      <c r="A8802" s="19">
        <v>1.0</v>
      </c>
      <c r="B8802" s="25">
        <v>0.10140041</v>
      </c>
    </row>
    <row r="8803">
      <c r="A8803" s="19">
        <v>1.0</v>
      </c>
      <c r="B8803" s="25">
        <v>0.10134264</v>
      </c>
    </row>
    <row r="8804">
      <c r="A8804" s="19">
        <v>1.0</v>
      </c>
      <c r="B8804" s="25">
        <v>0.10134021</v>
      </c>
    </row>
    <row r="8805">
      <c r="A8805" s="19">
        <v>1.0</v>
      </c>
      <c r="B8805" s="25">
        <v>0.10130807</v>
      </c>
    </row>
    <row r="8806">
      <c r="A8806" s="19">
        <v>1.0</v>
      </c>
      <c r="B8806" s="25">
        <v>0.10130362</v>
      </c>
    </row>
    <row r="8807">
      <c r="A8807" s="19">
        <v>1.0</v>
      </c>
      <c r="B8807" s="25">
        <v>0.101258375</v>
      </c>
    </row>
    <row r="8808">
      <c r="A8808" s="19">
        <v>1.0</v>
      </c>
      <c r="B8808" s="25">
        <v>0.101244815</v>
      </c>
    </row>
    <row r="8809">
      <c r="A8809" s="19">
        <v>1.0</v>
      </c>
      <c r="B8809" s="25">
        <v>0.101244695</v>
      </c>
    </row>
    <row r="8810">
      <c r="A8810" s="19">
        <v>1.0</v>
      </c>
      <c r="B8810" s="25">
        <v>0.10119322</v>
      </c>
    </row>
    <row r="8811">
      <c r="A8811" s="19">
        <v>1.0</v>
      </c>
      <c r="B8811" s="25">
        <v>0.101111434</v>
      </c>
    </row>
    <row r="8812">
      <c r="A8812" s="19">
        <v>1.0</v>
      </c>
      <c r="B8812" s="25">
        <v>0.10110168</v>
      </c>
    </row>
    <row r="8813">
      <c r="A8813" s="19">
        <v>1.0</v>
      </c>
      <c r="B8813" s="25">
        <v>0.10103935</v>
      </c>
    </row>
    <row r="8814">
      <c r="A8814" s="19">
        <v>1.0</v>
      </c>
      <c r="B8814" s="25">
        <v>0.10103173</v>
      </c>
    </row>
    <row r="8815">
      <c r="A8815" s="19">
        <v>1.0</v>
      </c>
      <c r="B8815" s="25">
        <v>0.101012565</v>
      </c>
    </row>
    <row r="8816">
      <c r="A8816" s="19">
        <v>1.0</v>
      </c>
      <c r="B8816" s="25">
        <v>0.10099825</v>
      </c>
    </row>
    <row r="8817">
      <c r="A8817" s="19">
        <v>1.0</v>
      </c>
      <c r="B8817" s="25">
        <v>0.100989945</v>
      </c>
    </row>
    <row r="8818">
      <c r="A8818" s="19">
        <v>1.0</v>
      </c>
      <c r="B8818" s="25">
        <v>0.10090401</v>
      </c>
    </row>
    <row r="8819">
      <c r="A8819" s="19">
        <v>1.0</v>
      </c>
      <c r="B8819" s="25">
        <v>0.10088681</v>
      </c>
    </row>
    <row r="8820">
      <c r="A8820" s="19">
        <v>1.0</v>
      </c>
      <c r="B8820" s="25">
        <v>0.100872554</v>
      </c>
    </row>
    <row r="8821">
      <c r="A8821" s="19">
        <v>1.0</v>
      </c>
      <c r="B8821" s="25">
        <v>0.10086049</v>
      </c>
    </row>
    <row r="8822">
      <c r="A8822" s="19">
        <v>1.0</v>
      </c>
      <c r="B8822" s="25">
        <v>0.10085131</v>
      </c>
    </row>
    <row r="8823">
      <c r="A8823" s="19">
        <v>1.0</v>
      </c>
      <c r="B8823" s="25">
        <v>0.10084791</v>
      </c>
    </row>
    <row r="8824">
      <c r="A8824" s="19">
        <v>1.0</v>
      </c>
      <c r="B8824" s="25">
        <v>0.10079804</v>
      </c>
    </row>
    <row r="8825">
      <c r="A8825" s="19">
        <v>1.0</v>
      </c>
      <c r="B8825" s="25">
        <v>0.10079314</v>
      </c>
    </row>
    <row r="8826">
      <c r="A8826" s="19">
        <v>1.0</v>
      </c>
      <c r="B8826" s="25">
        <v>0.10074281</v>
      </c>
    </row>
    <row r="8827">
      <c r="A8827" s="19">
        <v>1.0</v>
      </c>
      <c r="B8827" s="25">
        <v>0.10070091</v>
      </c>
    </row>
    <row r="8828">
      <c r="A8828" s="19">
        <v>1.0</v>
      </c>
      <c r="B8828" s="25">
        <v>0.100693986</v>
      </c>
    </row>
    <row r="8829">
      <c r="A8829" s="19">
        <v>1.0</v>
      </c>
      <c r="B8829" s="25">
        <v>0.10060943</v>
      </c>
    </row>
    <row r="8830">
      <c r="A8830" s="19">
        <v>1.0</v>
      </c>
      <c r="B8830" s="25">
        <v>0.10060724</v>
      </c>
    </row>
    <row r="8831">
      <c r="A8831" s="19">
        <v>1.0</v>
      </c>
      <c r="B8831" s="25">
        <v>0.100597546</v>
      </c>
    </row>
    <row r="8832">
      <c r="A8832" s="19">
        <v>1.0</v>
      </c>
      <c r="B8832" s="25">
        <v>0.10057301</v>
      </c>
    </row>
    <row r="8833">
      <c r="A8833" s="19">
        <v>1.0</v>
      </c>
      <c r="B8833" s="25">
        <v>0.100521475</v>
      </c>
    </row>
    <row r="8834">
      <c r="A8834" s="19">
        <v>1.0</v>
      </c>
      <c r="B8834" s="25">
        <v>0.10051593</v>
      </c>
    </row>
    <row r="8835">
      <c r="A8835" s="19">
        <v>1.0</v>
      </c>
      <c r="B8835" s="25">
        <v>0.10051149</v>
      </c>
    </row>
    <row r="8836">
      <c r="A8836" s="19">
        <v>1.0</v>
      </c>
      <c r="B8836" s="25">
        <v>0.10046676</v>
      </c>
    </row>
    <row r="8837">
      <c r="A8837" s="19">
        <v>1.0</v>
      </c>
      <c r="B8837" s="25">
        <v>0.10039185</v>
      </c>
    </row>
    <row r="8838">
      <c r="A8838" s="19">
        <v>1.0</v>
      </c>
      <c r="B8838" s="25">
        <v>0.10038671</v>
      </c>
    </row>
    <row r="8839">
      <c r="A8839" s="19">
        <v>1.0</v>
      </c>
      <c r="B8839" s="25">
        <v>0.100378744</v>
      </c>
    </row>
    <row r="8840">
      <c r="A8840" s="19">
        <v>1.0</v>
      </c>
      <c r="B8840" s="25">
        <v>0.10034787</v>
      </c>
    </row>
    <row r="8841">
      <c r="A8841" s="19">
        <v>1.0</v>
      </c>
      <c r="B8841" s="25">
        <v>0.10023694</v>
      </c>
    </row>
    <row r="8842">
      <c r="A8842" s="19">
        <v>1.0</v>
      </c>
      <c r="B8842" s="25">
        <v>0.10021235</v>
      </c>
    </row>
    <row r="8843">
      <c r="A8843" s="19">
        <v>1.0</v>
      </c>
      <c r="B8843" s="25">
        <v>0.10018765</v>
      </c>
    </row>
    <row r="8844">
      <c r="A8844" s="19">
        <v>1.0</v>
      </c>
      <c r="B8844" s="25">
        <v>0.10014864</v>
      </c>
    </row>
    <row r="8845">
      <c r="A8845" s="19">
        <v>1.0</v>
      </c>
      <c r="B8845" s="25">
        <v>0.10014367</v>
      </c>
    </row>
    <row r="8846">
      <c r="A8846" s="19">
        <v>1.0</v>
      </c>
      <c r="B8846" s="25">
        <v>0.10013796</v>
      </c>
    </row>
    <row r="8847">
      <c r="A8847" s="19">
        <v>1.0</v>
      </c>
      <c r="B8847" s="25">
        <v>0.10013017</v>
      </c>
    </row>
    <row r="8848">
      <c r="A8848" s="19">
        <v>1.0</v>
      </c>
      <c r="B8848" s="25">
        <v>0.100066856</v>
      </c>
    </row>
    <row r="8849">
      <c r="A8849" s="19">
        <v>1.0</v>
      </c>
      <c r="B8849" s="25">
        <v>0.100037135</v>
      </c>
    </row>
    <row r="8850">
      <c r="A8850" s="19">
        <v>1.0</v>
      </c>
      <c r="B8850" s="25">
        <v>0.09998063</v>
      </c>
    </row>
    <row r="8851">
      <c r="A8851" s="19">
        <v>1.0</v>
      </c>
      <c r="B8851" s="25">
        <v>0.09998057</v>
      </c>
    </row>
    <row r="8852">
      <c r="A8852" s="19">
        <v>1.0</v>
      </c>
      <c r="B8852" s="25">
        <v>0.09997515</v>
      </c>
    </row>
    <row r="8853">
      <c r="A8853" s="19">
        <v>1.0</v>
      </c>
      <c r="B8853" s="25">
        <v>0.09992269</v>
      </c>
    </row>
    <row r="8854">
      <c r="A8854" s="19">
        <v>1.0</v>
      </c>
      <c r="B8854" s="25">
        <v>0.09991939</v>
      </c>
    </row>
    <row r="8855">
      <c r="A8855" s="19">
        <v>1.0</v>
      </c>
      <c r="B8855" s="25">
        <v>0.09991905</v>
      </c>
    </row>
    <row r="8856">
      <c r="A8856" s="19">
        <v>1.0</v>
      </c>
      <c r="B8856" s="25">
        <v>0.09986722</v>
      </c>
    </row>
    <row r="8857">
      <c r="A8857" s="19">
        <v>1.0</v>
      </c>
      <c r="B8857" s="25">
        <v>0.099859715</v>
      </c>
    </row>
    <row r="8858">
      <c r="A8858" s="19">
        <v>1.0</v>
      </c>
      <c r="B8858" s="25">
        <v>0.099846154</v>
      </c>
    </row>
    <row r="8859">
      <c r="A8859" s="19">
        <v>1.0</v>
      </c>
      <c r="B8859" s="25">
        <v>0.09982399</v>
      </c>
    </row>
    <row r="8860">
      <c r="A8860" s="19">
        <v>1.0</v>
      </c>
      <c r="B8860" s="25">
        <v>0.09980633</v>
      </c>
    </row>
    <row r="8861">
      <c r="A8861" s="19">
        <v>1.0</v>
      </c>
      <c r="B8861" s="25">
        <v>0.09972524</v>
      </c>
    </row>
    <row r="8862">
      <c r="A8862" s="19">
        <v>1.0</v>
      </c>
      <c r="B8862" s="25">
        <v>0.09968588</v>
      </c>
    </row>
    <row r="8863">
      <c r="A8863" s="19">
        <v>1.0</v>
      </c>
      <c r="B8863" s="25">
        <v>0.099676244</v>
      </c>
    </row>
    <row r="8864">
      <c r="A8864" s="19">
        <v>1.0</v>
      </c>
      <c r="B8864" s="25">
        <v>0.09967272</v>
      </c>
    </row>
    <row r="8865">
      <c r="A8865" s="19">
        <v>1.0</v>
      </c>
      <c r="B8865" s="25">
        <v>0.09962407</v>
      </c>
    </row>
    <row r="8866">
      <c r="A8866" s="19">
        <v>1.0</v>
      </c>
      <c r="B8866" s="25">
        <v>0.09961997</v>
      </c>
    </row>
    <row r="8867">
      <c r="A8867" s="19">
        <v>1.0</v>
      </c>
      <c r="B8867" s="25">
        <v>0.099614605</v>
      </c>
    </row>
    <row r="8868">
      <c r="A8868" s="19">
        <v>1.0</v>
      </c>
      <c r="B8868" s="25">
        <v>0.099563584</v>
      </c>
    </row>
    <row r="8869">
      <c r="A8869" s="19">
        <v>1.0</v>
      </c>
      <c r="B8869" s="25">
        <v>0.09953051</v>
      </c>
    </row>
    <row r="8870">
      <c r="A8870" s="19">
        <v>1.0</v>
      </c>
      <c r="B8870" s="25">
        <v>0.09952139</v>
      </c>
    </row>
    <row r="8871">
      <c r="A8871" s="19">
        <v>1.0</v>
      </c>
      <c r="B8871" s="25">
        <v>0.09948936</v>
      </c>
    </row>
    <row r="8872">
      <c r="A8872" s="19">
        <v>1.0</v>
      </c>
      <c r="B8872" s="25">
        <v>0.09943806</v>
      </c>
    </row>
    <row r="8873">
      <c r="A8873" s="19">
        <v>1.0</v>
      </c>
      <c r="B8873" s="25">
        <v>0.09940954</v>
      </c>
    </row>
    <row r="8874">
      <c r="A8874" s="19">
        <v>1.0</v>
      </c>
      <c r="B8874" s="25">
        <v>0.09940429</v>
      </c>
    </row>
    <row r="8875">
      <c r="A8875" s="19">
        <v>1.0</v>
      </c>
      <c r="B8875" s="25">
        <v>0.09934173</v>
      </c>
    </row>
    <row r="8876">
      <c r="A8876" s="19">
        <v>1.0</v>
      </c>
      <c r="B8876" s="25">
        <v>0.09933059</v>
      </c>
    </row>
    <row r="8877">
      <c r="A8877" s="19">
        <v>1.0</v>
      </c>
      <c r="B8877" s="25">
        <v>0.09930912</v>
      </c>
    </row>
    <row r="8878">
      <c r="A8878" s="19">
        <v>1.0</v>
      </c>
      <c r="B8878" s="25">
        <v>0.09928967</v>
      </c>
    </row>
    <row r="8879">
      <c r="A8879" s="19">
        <v>1.0</v>
      </c>
      <c r="B8879" s="25">
        <v>0.09920962</v>
      </c>
    </row>
    <row r="8880">
      <c r="A8880" s="19">
        <v>1.0</v>
      </c>
      <c r="B8880" s="25">
        <v>0.099205695</v>
      </c>
    </row>
    <row r="8881">
      <c r="A8881" s="19">
        <v>1.0</v>
      </c>
      <c r="B8881" s="25">
        <v>0.09917932</v>
      </c>
    </row>
    <row r="8882">
      <c r="A8882" s="19">
        <v>1.0</v>
      </c>
      <c r="B8882" s="25">
        <v>0.0991702</v>
      </c>
    </row>
    <row r="8883">
      <c r="A8883" s="19">
        <v>1.0</v>
      </c>
      <c r="B8883" s="25">
        <v>0.09913274</v>
      </c>
    </row>
    <row r="8884">
      <c r="A8884" s="19">
        <v>1.0</v>
      </c>
      <c r="B8884" s="25">
        <v>0.09909396</v>
      </c>
    </row>
    <row r="8885">
      <c r="A8885" s="19">
        <v>1.0</v>
      </c>
      <c r="B8885" s="25">
        <v>0.09909038</v>
      </c>
    </row>
    <row r="8886">
      <c r="A8886" s="19">
        <v>1.0</v>
      </c>
      <c r="B8886" s="25">
        <v>0.099069946</v>
      </c>
    </row>
    <row r="8887">
      <c r="A8887" s="19">
        <v>1.0</v>
      </c>
      <c r="B8887" s="25">
        <v>0.099067524</v>
      </c>
    </row>
    <row r="8888">
      <c r="A8888" s="19">
        <v>1.0</v>
      </c>
      <c r="B8888" s="25">
        <v>0.09904357</v>
      </c>
    </row>
    <row r="8889">
      <c r="A8889" s="19">
        <v>1.0</v>
      </c>
      <c r="B8889" s="25">
        <v>0.09903947</v>
      </c>
    </row>
    <row r="8890">
      <c r="A8890" s="19">
        <v>1.0</v>
      </c>
      <c r="B8890" s="25">
        <v>0.09895498</v>
      </c>
    </row>
    <row r="8891">
      <c r="A8891" s="19">
        <v>1.0</v>
      </c>
      <c r="B8891" s="25">
        <v>0.09894713</v>
      </c>
    </row>
    <row r="8892">
      <c r="A8892" s="19">
        <v>1.0</v>
      </c>
      <c r="B8892" s="25">
        <v>0.09890304</v>
      </c>
    </row>
    <row r="8893">
      <c r="A8893" s="19">
        <v>1.0</v>
      </c>
      <c r="B8893" s="25">
        <v>0.09889375</v>
      </c>
    </row>
    <row r="8894">
      <c r="A8894" s="19">
        <v>1.0</v>
      </c>
      <c r="B8894" s="25">
        <v>0.098879315</v>
      </c>
    </row>
    <row r="8895">
      <c r="A8895" s="19">
        <v>1.0</v>
      </c>
      <c r="B8895" s="25">
        <v>0.0988111</v>
      </c>
    </row>
    <row r="8896">
      <c r="A8896" s="19">
        <v>1.0</v>
      </c>
      <c r="B8896" s="25">
        <v>0.09877572</v>
      </c>
    </row>
    <row r="8897">
      <c r="A8897" s="19">
        <v>1.0</v>
      </c>
      <c r="B8897" s="25">
        <v>0.09876383</v>
      </c>
    </row>
    <row r="8898">
      <c r="A8898" s="19">
        <v>1.0</v>
      </c>
      <c r="B8898" s="25">
        <v>0.098755</v>
      </c>
    </row>
    <row r="8899">
      <c r="A8899" s="19">
        <v>1.0</v>
      </c>
      <c r="B8899" s="25">
        <v>0.098611735</v>
      </c>
    </row>
    <row r="8900">
      <c r="A8900" s="19">
        <v>1.0</v>
      </c>
      <c r="B8900" s="25">
        <v>0.098590575</v>
      </c>
    </row>
    <row r="8901">
      <c r="A8901" s="19">
        <v>1.0</v>
      </c>
      <c r="B8901" s="25">
        <v>0.0985723</v>
      </c>
    </row>
    <row r="8902">
      <c r="A8902" s="19">
        <v>1.0</v>
      </c>
      <c r="B8902" s="25">
        <v>0.09856792</v>
      </c>
    </row>
    <row r="8903">
      <c r="A8903" s="19">
        <v>1.0</v>
      </c>
      <c r="B8903" s="25">
        <v>0.09856778</v>
      </c>
    </row>
    <row r="8904">
      <c r="A8904" s="19">
        <v>1.0</v>
      </c>
      <c r="B8904" s="25">
        <v>0.09853409</v>
      </c>
    </row>
    <row r="8905">
      <c r="A8905" s="19">
        <v>1.0</v>
      </c>
      <c r="B8905" s="25">
        <v>0.09848555</v>
      </c>
    </row>
    <row r="8906">
      <c r="A8906" s="19">
        <v>1.0</v>
      </c>
      <c r="B8906" s="25">
        <v>0.09847303</v>
      </c>
    </row>
    <row r="8907">
      <c r="A8907" s="19">
        <v>1.0</v>
      </c>
      <c r="B8907" s="25">
        <v>0.098449744</v>
      </c>
    </row>
    <row r="8908">
      <c r="A8908" s="19">
        <v>1.0</v>
      </c>
      <c r="B8908" s="25">
        <v>0.09832274</v>
      </c>
    </row>
    <row r="8909">
      <c r="A8909" s="19">
        <v>1.0</v>
      </c>
      <c r="B8909" s="25">
        <v>0.09831336</v>
      </c>
    </row>
    <row r="8910">
      <c r="A8910" s="19">
        <v>1.0</v>
      </c>
      <c r="B8910" s="25">
        <v>0.09828721</v>
      </c>
    </row>
    <row r="8911">
      <c r="A8911" s="19">
        <v>1.0</v>
      </c>
      <c r="B8911" s="25">
        <v>0.098275095</v>
      </c>
    </row>
    <row r="8912">
      <c r="A8912" s="19">
        <v>1.0</v>
      </c>
      <c r="B8912" s="25">
        <v>0.09827078</v>
      </c>
    </row>
    <row r="8913">
      <c r="A8913" s="19">
        <v>1.0</v>
      </c>
      <c r="B8913" s="25">
        <v>0.09826585</v>
      </c>
    </row>
    <row r="8914">
      <c r="A8914" s="19">
        <v>1.0</v>
      </c>
      <c r="B8914" s="25">
        <v>0.09817897</v>
      </c>
    </row>
    <row r="8915">
      <c r="A8915" s="19">
        <v>1.0</v>
      </c>
      <c r="B8915" s="25">
        <v>0.09811037</v>
      </c>
    </row>
    <row r="8916">
      <c r="A8916" s="19">
        <v>1.0</v>
      </c>
      <c r="B8916" s="25">
        <v>0.09809818</v>
      </c>
    </row>
    <row r="8917">
      <c r="A8917" s="19">
        <v>1.0</v>
      </c>
      <c r="B8917" s="25">
        <v>0.09809264</v>
      </c>
    </row>
    <row r="8918">
      <c r="A8918" s="19">
        <v>1.0</v>
      </c>
      <c r="B8918" s="25">
        <v>0.09808867</v>
      </c>
    </row>
    <row r="8919">
      <c r="A8919" s="19">
        <v>1.0</v>
      </c>
      <c r="B8919" s="25">
        <v>0.09808401</v>
      </c>
    </row>
    <row r="8920">
      <c r="A8920" s="19">
        <v>1.0</v>
      </c>
      <c r="B8920" s="25">
        <v>0.09808401</v>
      </c>
    </row>
    <row r="8921">
      <c r="A8921" s="19">
        <v>1.0</v>
      </c>
      <c r="B8921" s="25">
        <v>0.098070316</v>
      </c>
    </row>
    <row r="8922">
      <c r="A8922" s="19">
        <v>1.0</v>
      </c>
      <c r="B8922" s="25">
        <v>0.098069355</v>
      </c>
    </row>
    <row r="8923">
      <c r="A8923" s="19">
        <v>1.0</v>
      </c>
      <c r="B8923" s="25">
        <v>0.09806032</v>
      </c>
    </row>
    <row r="8924">
      <c r="A8924" s="19">
        <v>1.0</v>
      </c>
      <c r="B8924" s="25">
        <v>0.098000616</v>
      </c>
    </row>
    <row r="8925">
      <c r="A8925" s="19">
        <v>1.0</v>
      </c>
      <c r="B8925" s="25">
        <v>0.09797809</v>
      </c>
    </row>
    <row r="8926">
      <c r="A8926" s="19">
        <v>1.0</v>
      </c>
      <c r="B8926" s="25">
        <v>0.097974874</v>
      </c>
    </row>
    <row r="8927">
      <c r="A8927" s="19">
        <v>1.0</v>
      </c>
      <c r="B8927" s="25">
        <v>0.097967274</v>
      </c>
    </row>
    <row r="8928">
      <c r="A8928" s="19">
        <v>1.0</v>
      </c>
      <c r="B8928" s="25">
        <v>0.09794585</v>
      </c>
    </row>
    <row r="8929">
      <c r="A8929" s="19">
        <v>1.0</v>
      </c>
      <c r="B8929" s="25">
        <v>0.097912505</v>
      </c>
    </row>
    <row r="8930">
      <c r="A8930" s="19">
        <v>1.0</v>
      </c>
      <c r="B8930" s="25">
        <v>0.09790607</v>
      </c>
    </row>
    <row r="8931">
      <c r="A8931" s="19">
        <v>1.0</v>
      </c>
      <c r="B8931" s="25">
        <v>0.09788293</v>
      </c>
    </row>
    <row r="8932">
      <c r="A8932" s="19">
        <v>1.0</v>
      </c>
      <c r="B8932" s="25">
        <v>0.09785362</v>
      </c>
    </row>
    <row r="8933">
      <c r="A8933" s="19">
        <v>1.0</v>
      </c>
      <c r="B8933" s="25">
        <v>0.097833425</v>
      </c>
    </row>
    <row r="8934">
      <c r="A8934" s="19">
        <v>1.0</v>
      </c>
      <c r="B8934" s="25">
        <v>0.09783213</v>
      </c>
    </row>
    <row r="8935">
      <c r="A8935" s="19">
        <v>1.0</v>
      </c>
      <c r="B8935" s="25">
        <v>0.09775921</v>
      </c>
    </row>
    <row r="8936">
      <c r="A8936" s="19">
        <v>1.0</v>
      </c>
      <c r="B8936" s="25">
        <v>0.09775791</v>
      </c>
    </row>
    <row r="8937">
      <c r="A8937" s="19">
        <v>1.0</v>
      </c>
      <c r="B8937" s="25">
        <v>0.09775641</v>
      </c>
    </row>
    <row r="8938">
      <c r="A8938" s="19">
        <v>1.0</v>
      </c>
      <c r="B8938" s="25">
        <v>0.097747706</v>
      </c>
    </row>
    <row r="8939">
      <c r="A8939" s="19">
        <v>1.0</v>
      </c>
      <c r="B8939" s="25">
        <v>0.097731344</v>
      </c>
    </row>
    <row r="8940">
      <c r="A8940" s="19">
        <v>1.0</v>
      </c>
      <c r="B8940" s="25">
        <v>0.09770704</v>
      </c>
    </row>
    <row r="8941">
      <c r="A8941" s="19">
        <v>1.0</v>
      </c>
      <c r="B8941" s="25">
        <v>0.09770355</v>
      </c>
    </row>
    <row r="8942">
      <c r="A8942" s="19">
        <v>1.0</v>
      </c>
      <c r="B8942" s="25">
        <v>0.09765987</v>
      </c>
    </row>
    <row r="8943">
      <c r="A8943" s="19">
        <v>1.0</v>
      </c>
      <c r="B8943" s="25">
        <v>0.09762776</v>
      </c>
    </row>
    <row r="8944">
      <c r="A8944" s="19">
        <v>1.0</v>
      </c>
      <c r="B8944" s="25">
        <v>0.09762098</v>
      </c>
    </row>
    <row r="8945">
      <c r="A8945" s="19">
        <v>1.0</v>
      </c>
      <c r="B8945" s="25">
        <v>0.09757381</v>
      </c>
    </row>
    <row r="8946">
      <c r="A8946" s="19">
        <v>1.0</v>
      </c>
      <c r="B8946" s="25">
        <v>0.09753013</v>
      </c>
    </row>
    <row r="8947">
      <c r="A8947" s="19">
        <v>1.0</v>
      </c>
      <c r="B8947" s="25">
        <v>0.097506166</v>
      </c>
    </row>
    <row r="8948">
      <c r="A8948" s="19">
        <v>1.0</v>
      </c>
      <c r="B8948" s="25">
        <v>0.097498156</v>
      </c>
    </row>
    <row r="8949">
      <c r="A8949" s="19">
        <v>1.0</v>
      </c>
      <c r="B8949" s="25">
        <v>0.09749357</v>
      </c>
    </row>
    <row r="8950">
      <c r="A8950" s="19">
        <v>1.0</v>
      </c>
      <c r="B8950" s="25">
        <v>0.0974377</v>
      </c>
    </row>
    <row r="8951">
      <c r="A8951" s="19">
        <v>1.0</v>
      </c>
      <c r="B8951" s="25">
        <v>0.09740073</v>
      </c>
    </row>
    <row r="8952">
      <c r="A8952" s="19">
        <v>1.0</v>
      </c>
      <c r="B8952" s="25">
        <v>0.097365335</v>
      </c>
    </row>
    <row r="8953">
      <c r="A8953" s="19">
        <v>1.0</v>
      </c>
      <c r="B8953" s="25">
        <v>0.09736267</v>
      </c>
    </row>
    <row r="8954">
      <c r="A8954" s="19">
        <v>1.0</v>
      </c>
      <c r="B8954" s="25">
        <v>0.097352944</v>
      </c>
    </row>
    <row r="8955">
      <c r="A8955" s="19">
        <v>1.0</v>
      </c>
      <c r="B8955" s="25">
        <v>0.09734664</v>
      </c>
    </row>
    <row r="8956">
      <c r="A8956" s="19">
        <v>1.0</v>
      </c>
      <c r="B8956" s="25">
        <v>0.09727811</v>
      </c>
    </row>
    <row r="8957">
      <c r="A8957" s="19">
        <v>1.0</v>
      </c>
      <c r="B8957" s="25">
        <v>0.0972675</v>
      </c>
    </row>
    <row r="8958">
      <c r="A8958" s="19">
        <v>1.0</v>
      </c>
      <c r="B8958" s="25">
        <v>0.09726489</v>
      </c>
    </row>
    <row r="8959">
      <c r="A8959" s="19">
        <v>1.0</v>
      </c>
      <c r="B8959" s="25">
        <v>0.09725298</v>
      </c>
    </row>
    <row r="8960">
      <c r="A8960" s="19">
        <v>1.0</v>
      </c>
      <c r="B8960" s="25">
        <v>0.09724737</v>
      </c>
    </row>
    <row r="8961">
      <c r="A8961" s="19">
        <v>1.0</v>
      </c>
      <c r="B8961" s="25">
        <v>0.09709298</v>
      </c>
    </row>
    <row r="8962">
      <c r="A8962" s="19">
        <v>1.0</v>
      </c>
      <c r="B8962" s="25">
        <v>0.09705218</v>
      </c>
    </row>
    <row r="8963">
      <c r="A8963" s="19">
        <v>1.0</v>
      </c>
      <c r="B8963" s="25">
        <v>0.096857734</v>
      </c>
    </row>
    <row r="8964">
      <c r="A8964" s="19">
        <v>1.0</v>
      </c>
      <c r="B8964" s="25">
        <v>0.09685534</v>
      </c>
    </row>
    <row r="8965">
      <c r="A8965" s="19">
        <v>1.0</v>
      </c>
      <c r="B8965" s="25">
        <v>0.09684377</v>
      </c>
    </row>
    <row r="8966">
      <c r="A8966" s="19">
        <v>1.0</v>
      </c>
      <c r="B8966" s="25">
        <v>0.096791394</v>
      </c>
    </row>
    <row r="8967">
      <c r="A8967" s="19">
        <v>1.0</v>
      </c>
      <c r="B8967" s="25">
        <v>0.09678154</v>
      </c>
    </row>
    <row r="8968">
      <c r="A8968" s="19">
        <v>1.0</v>
      </c>
      <c r="B8968" s="25">
        <v>0.09674737</v>
      </c>
    </row>
    <row r="8969">
      <c r="A8969" s="19">
        <v>1.0</v>
      </c>
      <c r="B8969" s="25">
        <v>0.09674148</v>
      </c>
    </row>
    <row r="8970">
      <c r="A8970" s="19">
        <v>1.0</v>
      </c>
      <c r="B8970" s="25">
        <v>0.096738815</v>
      </c>
    </row>
    <row r="8971">
      <c r="A8971" s="19">
        <v>1.0</v>
      </c>
      <c r="B8971" s="25">
        <v>0.096702255</v>
      </c>
    </row>
    <row r="8972">
      <c r="A8972" s="19">
        <v>1.0</v>
      </c>
      <c r="B8972" s="25">
        <v>0.09665583</v>
      </c>
    </row>
    <row r="8973">
      <c r="A8973" s="19">
        <v>1.0</v>
      </c>
      <c r="B8973" s="25">
        <v>0.09659292</v>
      </c>
    </row>
    <row r="8974">
      <c r="A8974" s="19">
        <v>1.0</v>
      </c>
      <c r="B8974" s="25">
        <v>0.09657525</v>
      </c>
    </row>
    <row r="8975">
      <c r="A8975" s="19">
        <v>1.0</v>
      </c>
      <c r="B8975" s="25">
        <v>0.0965732</v>
      </c>
    </row>
    <row r="8976">
      <c r="A8976" s="19">
        <v>1.0</v>
      </c>
      <c r="B8976" s="25">
        <v>0.09652856</v>
      </c>
    </row>
    <row r="8977">
      <c r="A8977" s="19">
        <v>1.0</v>
      </c>
      <c r="B8977" s="25">
        <v>0.09647598</v>
      </c>
    </row>
    <row r="8978">
      <c r="A8978" s="19">
        <v>1.0</v>
      </c>
      <c r="B8978" s="25">
        <v>0.09644585</v>
      </c>
    </row>
    <row r="8979">
      <c r="A8979" s="19">
        <v>1.0</v>
      </c>
      <c r="B8979" s="25">
        <v>0.09643148</v>
      </c>
    </row>
    <row r="8980">
      <c r="A8980" s="19">
        <v>1.0</v>
      </c>
      <c r="B8980" s="25">
        <v>0.09640293</v>
      </c>
    </row>
    <row r="8981">
      <c r="A8981" s="19">
        <v>1.0</v>
      </c>
      <c r="B8981" s="25">
        <v>0.096393816</v>
      </c>
    </row>
    <row r="8982">
      <c r="A8982" s="19">
        <v>1.0</v>
      </c>
      <c r="B8982" s="25">
        <v>0.09639128</v>
      </c>
    </row>
    <row r="8983">
      <c r="A8983" s="19">
        <v>1.0</v>
      </c>
      <c r="B8983" s="25">
        <v>0.096374236</v>
      </c>
    </row>
    <row r="8984">
      <c r="A8984" s="19">
        <v>1.0</v>
      </c>
      <c r="B8984" s="25">
        <v>0.09635089</v>
      </c>
    </row>
    <row r="8985">
      <c r="A8985" s="19">
        <v>1.0</v>
      </c>
      <c r="B8985" s="25">
        <v>0.096300915</v>
      </c>
    </row>
    <row r="8986">
      <c r="A8986" s="19">
        <v>1.0</v>
      </c>
      <c r="B8986" s="25">
        <v>0.09629098</v>
      </c>
    </row>
    <row r="8987">
      <c r="A8987" s="19">
        <v>1.0</v>
      </c>
      <c r="B8987" s="25">
        <v>0.09624573</v>
      </c>
    </row>
    <row r="8988">
      <c r="A8988" s="19">
        <v>1.0</v>
      </c>
      <c r="B8988" s="25">
        <v>0.09624491</v>
      </c>
    </row>
    <row r="8989">
      <c r="A8989" s="19">
        <v>1.0</v>
      </c>
      <c r="B8989" s="25">
        <v>0.09623101</v>
      </c>
    </row>
    <row r="8990">
      <c r="A8990" s="19">
        <v>1.0</v>
      </c>
      <c r="B8990" s="25">
        <v>0.0961863</v>
      </c>
    </row>
    <row r="8991">
      <c r="A8991" s="19">
        <v>1.0</v>
      </c>
      <c r="B8991" s="25">
        <v>0.09616275</v>
      </c>
    </row>
    <row r="8992">
      <c r="A8992" s="19">
        <v>1.0</v>
      </c>
      <c r="B8992" s="25">
        <v>0.096145086</v>
      </c>
    </row>
    <row r="8993">
      <c r="A8993" s="19">
        <v>1.0</v>
      </c>
      <c r="B8993" s="25">
        <v>0.09613181</v>
      </c>
    </row>
    <row r="8994">
      <c r="A8994" s="19">
        <v>1.0</v>
      </c>
      <c r="B8994" s="25">
        <v>0.096096955</v>
      </c>
    </row>
    <row r="8995">
      <c r="A8995" s="19">
        <v>1.0</v>
      </c>
      <c r="B8995" s="25">
        <v>0.096069574</v>
      </c>
    </row>
    <row r="8996">
      <c r="A8996" s="19">
        <v>1.0</v>
      </c>
      <c r="B8996" s="25">
        <v>0.09606868</v>
      </c>
    </row>
    <row r="8997">
      <c r="A8997" s="19">
        <v>1.0</v>
      </c>
      <c r="B8997" s="25">
        <v>0.096055195</v>
      </c>
    </row>
    <row r="8998">
      <c r="A8998" s="19">
        <v>1.0</v>
      </c>
      <c r="B8998" s="25">
        <v>0.09602356</v>
      </c>
    </row>
    <row r="8999">
      <c r="A8999" s="19">
        <v>1.0</v>
      </c>
      <c r="B8999" s="25">
        <v>0.095982485</v>
      </c>
    </row>
    <row r="9000">
      <c r="A9000" s="19">
        <v>1.0</v>
      </c>
      <c r="B9000" s="25">
        <v>0.095977284</v>
      </c>
    </row>
    <row r="9001">
      <c r="A9001" s="19">
        <v>1.0</v>
      </c>
      <c r="B9001" s="25">
        <v>0.095906764</v>
      </c>
    </row>
    <row r="9002">
      <c r="A9002" s="19">
        <v>1.0</v>
      </c>
      <c r="B9002" s="25">
        <v>0.09586815</v>
      </c>
    </row>
    <row r="9003">
      <c r="A9003" s="19">
        <v>1.0</v>
      </c>
      <c r="B9003" s="25">
        <v>0.0958613</v>
      </c>
    </row>
    <row r="9004">
      <c r="A9004" s="19">
        <v>1.0</v>
      </c>
      <c r="B9004" s="25">
        <v>0.095855616</v>
      </c>
    </row>
    <row r="9005">
      <c r="A9005" s="19">
        <v>1.0</v>
      </c>
      <c r="B9005" s="25">
        <v>0.09582577</v>
      </c>
    </row>
    <row r="9006">
      <c r="A9006" s="19">
        <v>1.0</v>
      </c>
      <c r="B9006" s="25">
        <v>0.09580173</v>
      </c>
    </row>
    <row r="9007">
      <c r="A9007" s="19">
        <v>1.0</v>
      </c>
      <c r="B9007" s="25">
        <v>0.09579784</v>
      </c>
    </row>
    <row r="9008">
      <c r="A9008" s="19">
        <v>1.0</v>
      </c>
      <c r="B9008" s="25">
        <v>0.09578887</v>
      </c>
    </row>
    <row r="9009">
      <c r="A9009" s="19">
        <v>1.0</v>
      </c>
      <c r="B9009" s="25">
        <v>0.0957786</v>
      </c>
    </row>
    <row r="9010">
      <c r="A9010" s="19">
        <v>1.0</v>
      </c>
      <c r="B9010" s="25">
        <v>0.09575737</v>
      </c>
    </row>
    <row r="9011">
      <c r="A9011" s="19">
        <v>1.0</v>
      </c>
      <c r="B9011" s="25">
        <v>0.09571287</v>
      </c>
    </row>
    <row r="9012">
      <c r="A9012" s="19">
        <v>1.0</v>
      </c>
      <c r="B9012" s="25">
        <v>0.09566858</v>
      </c>
    </row>
    <row r="9013">
      <c r="A9013" s="19">
        <v>1.0</v>
      </c>
      <c r="B9013" s="25">
        <v>0.095667474</v>
      </c>
    </row>
    <row r="9014">
      <c r="A9014" s="19">
        <v>1.0</v>
      </c>
      <c r="B9014" s="25">
        <v>0.09564482</v>
      </c>
    </row>
    <row r="9015">
      <c r="A9015" s="19">
        <v>1.0</v>
      </c>
      <c r="B9015" s="25">
        <v>0.09559244</v>
      </c>
    </row>
    <row r="9016">
      <c r="A9016" s="19">
        <v>1.0</v>
      </c>
      <c r="B9016" s="25">
        <v>0.095566355</v>
      </c>
    </row>
    <row r="9017">
      <c r="A9017" s="19">
        <v>1.0</v>
      </c>
      <c r="B9017" s="25">
        <v>0.0955656</v>
      </c>
    </row>
    <row r="9018">
      <c r="A9018" s="19">
        <v>1.0</v>
      </c>
      <c r="B9018" s="25">
        <v>0.09554643</v>
      </c>
    </row>
    <row r="9019">
      <c r="A9019" s="19">
        <v>1.0</v>
      </c>
      <c r="B9019" s="25">
        <v>0.09552206</v>
      </c>
    </row>
    <row r="9020">
      <c r="A9020" s="19">
        <v>1.0</v>
      </c>
      <c r="B9020" s="25">
        <v>0.095494054</v>
      </c>
    </row>
    <row r="9021">
      <c r="A9021" s="19">
        <v>1.0</v>
      </c>
      <c r="B9021" s="25">
        <v>0.09548317</v>
      </c>
    </row>
    <row r="9022">
      <c r="A9022" s="19">
        <v>1.0</v>
      </c>
      <c r="B9022" s="25">
        <v>0.095440656</v>
      </c>
    </row>
    <row r="9023">
      <c r="A9023" s="19">
        <v>1.0</v>
      </c>
      <c r="B9023" s="25">
        <v>0.095435314</v>
      </c>
    </row>
    <row r="9024">
      <c r="A9024" s="19">
        <v>1.0</v>
      </c>
      <c r="B9024" s="25">
        <v>0.095345624</v>
      </c>
    </row>
    <row r="9025">
      <c r="A9025" s="19">
        <v>1.0</v>
      </c>
      <c r="B9025" s="25">
        <v>0.09532536</v>
      </c>
    </row>
    <row r="9026">
      <c r="A9026" s="19">
        <v>1.0</v>
      </c>
      <c r="B9026" s="25">
        <v>0.09529448</v>
      </c>
    </row>
    <row r="9027">
      <c r="A9027" s="19">
        <v>1.0</v>
      </c>
      <c r="B9027" s="25">
        <v>0.09527435</v>
      </c>
    </row>
    <row r="9028">
      <c r="A9028" s="19">
        <v>1.0</v>
      </c>
      <c r="B9028" s="25">
        <v>0.09525587</v>
      </c>
    </row>
    <row r="9029">
      <c r="A9029" s="19">
        <v>1.0</v>
      </c>
      <c r="B9029" s="25">
        <v>0.095211774</v>
      </c>
    </row>
    <row r="9030">
      <c r="A9030" s="19">
        <v>1.0</v>
      </c>
      <c r="B9030" s="25">
        <v>0.09503808</v>
      </c>
    </row>
    <row r="9031">
      <c r="A9031" s="19">
        <v>1.0</v>
      </c>
      <c r="B9031" s="25">
        <v>0.09503562</v>
      </c>
    </row>
    <row r="9032">
      <c r="A9032" s="19">
        <v>1.0</v>
      </c>
      <c r="B9032" s="25">
        <v>0.09502884</v>
      </c>
    </row>
    <row r="9033">
      <c r="A9033" s="19">
        <v>1.0</v>
      </c>
      <c r="B9033" s="25">
        <v>0.0950198</v>
      </c>
    </row>
    <row r="9034">
      <c r="A9034" s="19">
        <v>1.0</v>
      </c>
      <c r="B9034" s="25">
        <v>0.095009394</v>
      </c>
    </row>
    <row r="9035">
      <c r="A9035" s="19">
        <v>1.0</v>
      </c>
      <c r="B9035" s="25">
        <v>0.09498769</v>
      </c>
    </row>
    <row r="9036">
      <c r="A9036" s="19">
        <v>1.0</v>
      </c>
      <c r="B9036" s="25">
        <v>0.09498043</v>
      </c>
    </row>
    <row r="9037">
      <c r="A9037" s="19">
        <v>1.0</v>
      </c>
      <c r="B9037" s="25">
        <v>0.09497475</v>
      </c>
    </row>
    <row r="9038">
      <c r="A9038" s="19">
        <v>1.0</v>
      </c>
      <c r="B9038" s="25">
        <v>0.09496633</v>
      </c>
    </row>
    <row r="9039">
      <c r="A9039" s="19">
        <v>1.0</v>
      </c>
      <c r="B9039" s="25">
        <v>0.09495675</v>
      </c>
    </row>
    <row r="9040">
      <c r="A9040" s="19">
        <v>1.0</v>
      </c>
      <c r="B9040" s="25">
        <v>0.09493621</v>
      </c>
    </row>
    <row r="9041">
      <c r="A9041" s="19">
        <v>1.0</v>
      </c>
      <c r="B9041" s="25">
        <v>0.09491724</v>
      </c>
    </row>
    <row r="9042">
      <c r="A9042" s="19">
        <v>1.0</v>
      </c>
      <c r="B9042" s="25">
        <v>0.09486261</v>
      </c>
    </row>
    <row r="9043">
      <c r="A9043" s="19">
        <v>1.0</v>
      </c>
      <c r="B9043" s="25">
        <v>0.09483419</v>
      </c>
    </row>
    <row r="9044">
      <c r="A9044" s="19">
        <v>1.0</v>
      </c>
      <c r="B9044" s="25">
        <v>0.09483091</v>
      </c>
    </row>
    <row r="9045">
      <c r="A9045" s="19">
        <v>1.0</v>
      </c>
      <c r="B9045" s="25">
        <v>0.09478031</v>
      </c>
    </row>
    <row r="9046">
      <c r="A9046" s="19">
        <v>1.0</v>
      </c>
      <c r="B9046" s="25">
        <v>0.09476491</v>
      </c>
    </row>
    <row r="9047">
      <c r="A9047" s="19">
        <v>1.0</v>
      </c>
      <c r="B9047" s="25">
        <v>0.094757855</v>
      </c>
    </row>
    <row r="9048">
      <c r="A9048" s="19">
        <v>1.0</v>
      </c>
      <c r="B9048" s="25">
        <v>0.09468508</v>
      </c>
    </row>
    <row r="9049">
      <c r="A9049" s="19">
        <v>1.0</v>
      </c>
      <c r="B9049" s="25">
        <v>0.09464366</v>
      </c>
    </row>
    <row r="9050">
      <c r="A9050" s="19">
        <v>1.0</v>
      </c>
      <c r="B9050" s="25">
        <v>0.09462798</v>
      </c>
    </row>
    <row r="9051">
      <c r="A9051" s="19">
        <v>1.0</v>
      </c>
      <c r="B9051" s="25">
        <v>0.09456335</v>
      </c>
    </row>
    <row r="9052">
      <c r="A9052" s="19">
        <v>1.0</v>
      </c>
      <c r="B9052" s="25">
        <v>0.09450782</v>
      </c>
    </row>
    <row r="9053">
      <c r="A9053" s="19">
        <v>1.0</v>
      </c>
      <c r="B9053" s="25">
        <v>0.09448961</v>
      </c>
    </row>
    <row r="9054">
      <c r="A9054" s="19">
        <v>1.0</v>
      </c>
      <c r="B9054" s="25">
        <v>0.09442566</v>
      </c>
    </row>
    <row r="9055">
      <c r="A9055" s="19">
        <v>1.0</v>
      </c>
      <c r="B9055" s="25">
        <v>0.09436501</v>
      </c>
    </row>
    <row r="9056">
      <c r="A9056" s="19">
        <v>1.0</v>
      </c>
      <c r="B9056" s="25">
        <v>0.094357066</v>
      </c>
    </row>
    <row r="9057">
      <c r="A9057" s="19">
        <v>1.0</v>
      </c>
      <c r="B9057" s="25">
        <v>0.09429147</v>
      </c>
    </row>
    <row r="9058">
      <c r="A9058" s="19">
        <v>1.0</v>
      </c>
      <c r="B9058" s="25">
        <v>0.094285384</v>
      </c>
    </row>
    <row r="9059">
      <c r="A9059" s="19">
        <v>1.0</v>
      </c>
      <c r="B9059" s="25">
        <v>0.094228484</v>
      </c>
    </row>
    <row r="9060">
      <c r="A9060" s="19">
        <v>1.0</v>
      </c>
      <c r="B9060" s="25">
        <v>0.0942165</v>
      </c>
    </row>
    <row r="9061">
      <c r="A9061" s="19">
        <v>1.0</v>
      </c>
      <c r="B9061" s="25">
        <v>0.09420096</v>
      </c>
    </row>
    <row r="9062">
      <c r="A9062" s="19">
        <v>1.0</v>
      </c>
      <c r="B9062" s="25">
        <v>0.09419665</v>
      </c>
    </row>
    <row r="9063">
      <c r="A9063" s="19">
        <v>1.0</v>
      </c>
      <c r="B9063" s="25">
        <v>0.09419665</v>
      </c>
    </row>
    <row r="9064">
      <c r="A9064" s="19">
        <v>1.0</v>
      </c>
      <c r="B9064" s="25">
        <v>0.09415845</v>
      </c>
    </row>
    <row r="9065">
      <c r="A9065" s="19">
        <v>1.0</v>
      </c>
      <c r="B9065" s="25">
        <v>0.09415783</v>
      </c>
    </row>
    <row r="9066">
      <c r="A9066" s="19">
        <v>1.0</v>
      </c>
      <c r="B9066" s="25">
        <v>0.09412935</v>
      </c>
    </row>
    <row r="9067">
      <c r="A9067" s="19">
        <v>1.0</v>
      </c>
      <c r="B9067" s="25">
        <v>0.09412791</v>
      </c>
    </row>
    <row r="9068">
      <c r="A9068" s="19">
        <v>1.0</v>
      </c>
      <c r="B9068" s="25">
        <v>0.094076976</v>
      </c>
    </row>
    <row r="9069">
      <c r="A9069" s="19">
        <v>1.0</v>
      </c>
      <c r="B9069" s="25">
        <v>0.09407225</v>
      </c>
    </row>
    <row r="9070">
      <c r="A9070" s="19">
        <v>1.0</v>
      </c>
      <c r="B9070" s="25">
        <v>0.09404918</v>
      </c>
    </row>
    <row r="9071">
      <c r="A9071" s="19">
        <v>1.0</v>
      </c>
      <c r="B9071" s="25">
        <v>0.09404815</v>
      </c>
    </row>
    <row r="9072">
      <c r="A9072" s="19">
        <v>1.0</v>
      </c>
      <c r="B9072" s="25">
        <v>0.09401898</v>
      </c>
    </row>
    <row r="9073">
      <c r="A9073" s="19">
        <v>1.0</v>
      </c>
      <c r="B9073" s="25">
        <v>0.0940018</v>
      </c>
    </row>
    <row r="9074">
      <c r="A9074" s="19">
        <v>1.0</v>
      </c>
      <c r="B9074" s="25">
        <v>0.093979545</v>
      </c>
    </row>
    <row r="9075">
      <c r="A9075" s="19">
        <v>1.0</v>
      </c>
      <c r="B9075" s="25">
        <v>0.09392416</v>
      </c>
    </row>
    <row r="9076">
      <c r="A9076" s="19">
        <v>1.0</v>
      </c>
      <c r="B9076" s="25">
        <v>0.09382461</v>
      </c>
    </row>
    <row r="9077">
      <c r="A9077" s="19">
        <v>1.0</v>
      </c>
      <c r="B9077" s="25">
        <v>0.09378086</v>
      </c>
    </row>
    <row r="9078">
      <c r="A9078" s="19">
        <v>1.0</v>
      </c>
      <c r="B9078" s="25">
        <v>0.09376963</v>
      </c>
    </row>
    <row r="9079">
      <c r="A9079" s="19">
        <v>1.0</v>
      </c>
      <c r="B9079" s="25">
        <v>0.09375868</v>
      </c>
    </row>
    <row r="9080">
      <c r="A9080" s="19">
        <v>1.0</v>
      </c>
      <c r="B9080" s="25">
        <v>0.093750946</v>
      </c>
    </row>
    <row r="9081">
      <c r="A9081" s="19">
        <v>1.0</v>
      </c>
      <c r="B9081" s="25">
        <v>0.093730815</v>
      </c>
    </row>
    <row r="9082">
      <c r="A9082" s="19">
        <v>1.0</v>
      </c>
      <c r="B9082" s="25">
        <v>0.09372931</v>
      </c>
    </row>
    <row r="9083">
      <c r="A9083" s="19">
        <v>1.0</v>
      </c>
      <c r="B9083" s="25">
        <v>0.09372418</v>
      </c>
    </row>
    <row r="9084">
      <c r="A9084" s="19">
        <v>1.0</v>
      </c>
      <c r="B9084" s="25">
        <v>0.09367392</v>
      </c>
    </row>
    <row r="9085">
      <c r="A9085" s="19">
        <v>1.0</v>
      </c>
      <c r="B9085" s="25">
        <v>0.093609564</v>
      </c>
    </row>
    <row r="9086">
      <c r="A9086" s="19">
        <v>1.0</v>
      </c>
      <c r="B9086" s="25">
        <v>0.093599364</v>
      </c>
    </row>
    <row r="9087">
      <c r="A9087" s="19">
        <v>1.0</v>
      </c>
      <c r="B9087" s="25">
        <v>0.09353912</v>
      </c>
    </row>
    <row r="9088">
      <c r="A9088" s="19">
        <v>1.0</v>
      </c>
      <c r="B9088" s="25">
        <v>0.09348804</v>
      </c>
    </row>
    <row r="9089">
      <c r="A9089" s="19">
        <v>1.0</v>
      </c>
      <c r="B9089" s="25">
        <v>0.093482085</v>
      </c>
    </row>
    <row r="9090">
      <c r="A9090" s="19">
        <v>1.0</v>
      </c>
      <c r="B9090" s="25">
        <v>0.09346942</v>
      </c>
    </row>
    <row r="9091">
      <c r="A9091" s="19">
        <v>1.0</v>
      </c>
      <c r="B9091" s="25">
        <v>0.093441896</v>
      </c>
    </row>
    <row r="9092">
      <c r="A9092" s="19">
        <v>1.0</v>
      </c>
      <c r="B9092" s="25">
        <v>0.0934141</v>
      </c>
    </row>
    <row r="9093">
      <c r="A9093" s="19">
        <v>1.0</v>
      </c>
      <c r="B9093" s="25">
        <v>0.09339246</v>
      </c>
    </row>
    <row r="9094">
      <c r="A9094" s="19">
        <v>1.0</v>
      </c>
      <c r="B9094" s="25">
        <v>0.09337665</v>
      </c>
    </row>
    <row r="9095">
      <c r="A9095" s="19">
        <v>1.0</v>
      </c>
      <c r="B9095" s="25">
        <v>0.093310855</v>
      </c>
    </row>
    <row r="9096">
      <c r="A9096" s="19">
        <v>1.0</v>
      </c>
      <c r="B9096" s="25">
        <v>0.09313141</v>
      </c>
    </row>
    <row r="9097">
      <c r="A9097" s="19">
        <v>1.0</v>
      </c>
      <c r="B9097" s="25">
        <v>0.09310217</v>
      </c>
    </row>
    <row r="9098">
      <c r="A9098" s="19">
        <v>1.0</v>
      </c>
      <c r="B9098" s="25">
        <v>0.093097106</v>
      </c>
    </row>
    <row r="9099">
      <c r="A9099" s="19">
        <v>1.0</v>
      </c>
      <c r="B9099" s="25">
        <v>0.09308704</v>
      </c>
    </row>
    <row r="9100">
      <c r="A9100" s="19">
        <v>1.0</v>
      </c>
      <c r="B9100" s="25">
        <v>0.093084715</v>
      </c>
    </row>
    <row r="9101">
      <c r="A9101" s="19">
        <v>1.0</v>
      </c>
      <c r="B9101" s="25">
        <v>0.09303905</v>
      </c>
    </row>
    <row r="9102">
      <c r="A9102" s="19">
        <v>1.0</v>
      </c>
      <c r="B9102" s="25">
        <v>0.09303905</v>
      </c>
    </row>
    <row r="9103">
      <c r="A9103" s="19">
        <v>1.0</v>
      </c>
      <c r="B9103" s="25">
        <v>0.09303898</v>
      </c>
    </row>
    <row r="9104">
      <c r="A9104" s="19">
        <v>1.0</v>
      </c>
      <c r="B9104" s="25">
        <v>0.09303569</v>
      </c>
    </row>
    <row r="9105">
      <c r="A9105" s="19">
        <v>1.0</v>
      </c>
      <c r="B9105" s="25">
        <v>0.09303494</v>
      </c>
    </row>
    <row r="9106">
      <c r="A9106" s="19">
        <v>1.0</v>
      </c>
      <c r="B9106" s="25">
        <v>0.09299304</v>
      </c>
    </row>
    <row r="9107">
      <c r="A9107" s="19">
        <v>1.0</v>
      </c>
      <c r="B9107" s="25">
        <v>0.09296915</v>
      </c>
    </row>
    <row r="9108">
      <c r="A9108" s="19">
        <v>1.0</v>
      </c>
      <c r="B9108" s="25">
        <v>0.09296004</v>
      </c>
    </row>
    <row r="9109">
      <c r="A9109" s="19">
        <v>1.0</v>
      </c>
      <c r="B9109" s="25">
        <v>0.0929586</v>
      </c>
    </row>
    <row r="9110">
      <c r="A9110" s="19">
        <v>1.0</v>
      </c>
      <c r="B9110" s="25">
        <v>0.0928772</v>
      </c>
    </row>
    <row r="9111">
      <c r="A9111" s="19">
        <v>1.0</v>
      </c>
      <c r="B9111" s="25">
        <v>0.09286186</v>
      </c>
    </row>
    <row r="9112">
      <c r="A9112" s="19">
        <v>1.0</v>
      </c>
      <c r="B9112" s="25">
        <v>0.0928429</v>
      </c>
    </row>
    <row r="9113">
      <c r="A9113" s="19">
        <v>1.0</v>
      </c>
      <c r="B9113" s="25">
        <v>0.09283571</v>
      </c>
    </row>
    <row r="9114">
      <c r="A9114" s="19">
        <v>1.0</v>
      </c>
      <c r="B9114" s="25">
        <v>0.09281229</v>
      </c>
    </row>
    <row r="9115">
      <c r="A9115" s="19">
        <v>1.0</v>
      </c>
      <c r="B9115" s="25">
        <v>0.09276252</v>
      </c>
    </row>
    <row r="9116">
      <c r="A9116" s="19">
        <v>1.0</v>
      </c>
      <c r="B9116" s="25">
        <v>0.09275273</v>
      </c>
    </row>
    <row r="9117">
      <c r="A9117" s="19">
        <v>1.0</v>
      </c>
      <c r="B9117" s="25">
        <v>0.09267187</v>
      </c>
    </row>
    <row r="9118">
      <c r="A9118" s="19">
        <v>1.0</v>
      </c>
      <c r="B9118" s="25">
        <v>0.09266797</v>
      </c>
    </row>
    <row r="9119">
      <c r="A9119" s="19">
        <v>1.0</v>
      </c>
      <c r="B9119" s="25">
        <v>0.09259602</v>
      </c>
    </row>
    <row r="9120">
      <c r="A9120" s="19">
        <v>1.0</v>
      </c>
      <c r="B9120" s="25">
        <v>0.09259581</v>
      </c>
    </row>
    <row r="9121">
      <c r="A9121" s="19">
        <v>1.0</v>
      </c>
      <c r="B9121" s="25">
        <v>0.09255288</v>
      </c>
    </row>
    <row r="9122">
      <c r="A9122" s="19">
        <v>1.0</v>
      </c>
      <c r="B9122" s="25">
        <v>0.09254124</v>
      </c>
    </row>
    <row r="9123">
      <c r="A9123" s="19">
        <v>1.0</v>
      </c>
      <c r="B9123" s="25">
        <v>0.09253186</v>
      </c>
    </row>
    <row r="9124">
      <c r="A9124" s="19">
        <v>1.0</v>
      </c>
      <c r="B9124" s="25">
        <v>0.0924827</v>
      </c>
    </row>
    <row r="9125">
      <c r="A9125" s="19">
        <v>1.0</v>
      </c>
      <c r="B9125" s="25">
        <v>0.092459016</v>
      </c>
    </row>
    <row r="9126">
      <c r="A9126" s="19">
        <v>1.0</v>
      </c>
      <c r="B9126" s="25">
        <v>0.09234386</v>
      </c>
    </row>
    <row r="9127">
      <c r="A9127" s="19">
        <v>1.0</v>
      </c>
      <c r="B9127" s="25">
        <v>0.09233126</v>
      </c>
    </row>
    <row r="9128">
      <c r="A9128" s="19">
        <v>1.0</v>
      </c>
      <c r="B9128" s="25">
        <v>0.092318386</v>
      </c>
    </row>
    <row r="9129">
      <c r="A9129" s="19">
        <v>1.0</v>
      </c>
      <c r="B9129" s="25">
        <v>0.092316404</v>
      </c>
    </row>
    <row r="9130">
      <c r="A9130" s="19">
        <v>1.0</v>
      </c>
      <c r="B9130" s="25">
        <v>0.09230908</v>
      </c>
    </row>
    <row r="9131">
      <c r="A9131" s="19">
        <v>1.0</v>
      </c>
      <c r="B9131" s="25">
        <v>0.09228888</v>
      </c>
    </row>
    <row r="9132">
      <c r="A9132" s="19">
        <v>1.0</v>
      </c>
      <c r="B9132" s="25">
        <v>0.09226355</v>
      </c>
    </row>
    <row r="9133">
      <c r="A9133" s="19">
        <v>1.0</v>
      </c>
      <c r="B9133" s="25">
        <v>0.09225389</v>
      </c>
    </row>
    <row r="9134">
      <c r="A9134" s="19">
        <v>1.0</v>
      </c>
      <c r="B9134" s="25">
        <v>0.09225198</v>
      </c>
    </row>
    <row r="9135">
      <c r="A9135" s="19">
        <v>1.0</v>
      </c>
      <c r="B9135" s="25">
        <v>0.09224492</v>
      </c>
    </row>
    <row r="9136">
      <c r="A9136" s="19">
        <v>1.0</v>
      </c>
      <c r="B9136" s="25">
        <v>0.0922439</v>
      </c>
    </row>
    <row r="9137">
      <c r="A9137" s="19">
        <v>1.0</v>
      </c>
      <c r="B9137" s="25">
        <v>0.09221706</v>
      </c>
    </row>
    <row r="9138">
      <c r="A9138" s="19">
        <v>1.0</v>
      </c>
      <c r="B9138" s="25">
        <v>0.092184335</v>
      </c>
    </row>
    <row r="9139">
      <c r="A9139" s="19">
        <v>1.0</v>
      </c>
      <c r="B9139" s="25">
        <v>0.09217502</v>
      </c>
    </row>
    <row r="9140">
      <c r="A9140" s="19">
        <v>1.0</v>
      </c>
      <c r="B9140" s="25">
        <v>0.09217489</v>
      </c>
    </row>
    <row r="9141">
      <c r="A9141" s="19">
        <v>1.0</v>
      </c>
      <c r="B9141" s="25">
        <v>0.09216893</v>
      </c>
    </row>
    <row r="9142">
      <c r="A9142" s="19">
        <v>1.0</v>
      </c>
      <c r="B9142" s="25">
        <v>0.09216551</v>
      </c>
    </row>
    <row r="9143">
      <c r="A9143" s="19">
        <v>1.0</v>
      </c>
      <c r="B9143" s="25">
        <v>0.09210286</v>
      </c>
    </row>
    <row r="9144">
      <c r="A9144" s="19">
        <v>1.0</v>
      </c>
      <c r="B9144" s="25">
        <v>0.09208219</v>
      </c>
    </row>
    <row r="9145">
      <c r="A9145" s="19">
        <v>1.0</v>
      </c>
      <c r="B9145" s="25">
        <v>0.09206541</v>
      </c>
    </row>
    <row r="9146">
      <c r="A9146" s="19">
        <v>1.0</v>
      </c>
      <c r="B9146" s="25">
        <v>0.091985516</v>
      </c>
    </row>
    <row r="9147">
      <c r="A9147" s="19">
        <v>1.0</v>
      </c>
      <c r="B9147" s="25">
        <v>0.09198442</v>
      </c>
    </row>
    <row r="9148">
      <c r="A9148" s="19">
        <v>1.0</v>
      </c>
      <c r="B9148" s="25">
        <v>0.091964014</v>
      </c>
    </row>
    <row r="9149">
      <c r="A9149" s="19">
        <v>1.0</v>
      </c>
      <c r="B9149" s="25">
        <v>0.09194916</v>
      </c>
    </row>
    <row r="9150">
      <c r="A9150" s="19">
        <v>1.0</v>
      </c>
      <c r="B9150" s="25">
        <v>0.09194423</v>
      </c>
    </row>
    <row r="9151">
      <c r="A9151" s="19">
        <v>1.0</v>
      </c>
      <c r="B9151" s="25">
        <v>0.091853306</v>
      </c>
    </row>
    <row r="9152">
      <c r="A9152" s="19">
        <v>1.0</v>
      </c>
      <c r="B9152" s="25">
        <v>0.09179073</v>
      </c>
    </row>
    <row r="9153">
      <c r="A9153" s="19">
        <v>1.0</v>
      </c>
      <c r="B9153" s="25">
        <v>0.09173897</v>
      </c>
    </row>
    <row r="9154">
      <c r="A9154" s="19">
        <v>1.0</v>
      </c>
      <c r="B9154" s="25">
        <v>0.09169379</v>
      </c>
    </row>
    <row r="9155">
      <c r="A9155" s="19">
        <v>1.0</v>
      </c>
      <c r="B9155" s="25">
        <v>0.09163689</v>
      </c>
    </row>
    <row r="9156">
      <c r="A9156" s="19">
        <v>1.0</v>
      </c>
      <c r="B9156" s="25">
        <v>0.091632165</v>
      </c>
    </row>
    <row r="9157">
      <c r="A9157" s="19">
        <v>1.0</v>
      </c>
      <c r="B9157" s="25">
        <v>0.09161998</v>
      </c>
    </row>
    <row r="9158">
      <c r="A9158" s="19">
        <v>1.0</v>
      </c>
      <c r="B9158" s="25">
        <v>0.09161601</v>
      </c>
    </row>
    <row r="9159">
      <c r="A9159" s="19">
        <v>1.0</v>
      </c>
      <c r="B9159" s="25">
        <v>0.09161204</v>
      </c>
    </row>
    <row r="9160">
      <c r="A9160" s="19">
        <v>1.0</v>
      </c>
      <c r="B9160" s="25">
        <v>0.09156391</v>
      </c>
    </row>
    <row r="9161">
      <c r="A9161" s="19">
        <v>1.0</v>
      </c>
      <c r="B9161" s="25">
        <v>0.09151181</v>
      </c>
    </row>
    <row r="9162">
      <c r="A9162" s="19">
        <v>1.0</v>
      </c>
      <c r="B9162" s="25">
        <v>0.09149654</v>
      </c>
    </row>
    <row r="9163">
      <c r="A9163" s="19">
        <v>1.0</v>
      </c>
      <c r="B9163" s="25">
        <v>0.09147888</v>
      </c>
    </row>
    <row r="9164">
      <c r="A9164" s="19">
        <v>1.0</v>
      </c>
      <c r="B9164" s="25">
        <v>0.09147764</v>
      </c>
    </row>
    <row r="9165">
      <c r="A9165" s="19">
        <v>1.0</v>
      </c>
      <c r="B9165" s="25">
        <v>0.09145765</v>
      </c>
    </row>
    <row r="9166">
      <c r="A9166" s="19">
        <v>1.0</v>
      </c>
      <c r="B9166" s="25">
        <v>0.091451965</v>
      </c>
    </row>
    <row r="9167">
      <c r="A9167" s="19">
        <v>1.0</v>
      </c>
      <c r="B9167" s="25">
        <v>0.09144081</v>
      </c>
    </row>
    <row r="9168">
      <c r="A9168" s="19">
        <v>1.0</v>
      </c>
      <c r="B9168" s="25">
        <v>0.09141397</v>
      </c>
    </row>
    <row r="9169">
      <c r="A9169" s="19">
        <v>1.0</v>
      </c>
      <c r="B9169" s="25">
        <v>0.091412604</v>
      </c>
    </row>
    <row r="9170">
      <c r="A9170" s="19">
        <v>1.0</v>
      </c>
      <c r="B9170" s="25">
        <v>0.09137248</v>
      </c>
    </row>
    <row r="9171">
      <c r="A9171" s="19">
        <v>1.0</v>
      </c>
      <c r="B9171" s="25">
        <v>0.09136693</v>
      </c>
    </row>
    <row r="9172">
      <c r="A9172" s="19">
        <v>1.0</v>
      </c>
      <c r="B9172" s="25">
        <v>0.09134872</v>
      </c>
    </row>
    <row r="9173">
      <c r="A9173" s="19">
        <v>1.0</v>
      </c>
      <c r="B9173" s="25">
        <v>0.0913264</v>
      </c>
    </row>
    <row r="9174">
      <c r="A9174" s="19">
        <v>1.0</v>
      </c>
      <c r="B9174" s="25">
        <v>0.0913264</v>
      </c>
    </row>
    <row r="9175">
      <c r="A9175" s="19">
        <v>1.0</v>
      </c>
      <c r="B9175" s="25">
        <v>0.0913264</v>
      </c>
    </row>
    <row r="9176">
      <c r="A9176" s="19">
        <v>1.0</v>
      </c>
      <c r="B9176" s="25">
        <v>0.0913264</v>
      </c>
    </row>
    <row r="9177">
      <c r="A9177" s="19">
        <v>1.0</v>
      </c>
      <c r="B9177" s="25">
        <v>0.09130634</v>
      </c>
    </row>
    <row r="9178">
      <c r="A9178" s="19">
        <v>1.0</v>
      </c>
      <c r="B9178" s="25">
        <v>0.0913021</v>
      </c>
    </row>
    <row r="9179">
      <c r="A9179" s="19">
        <v>1.0</v>
      </c>
      <c r="B9179" s="25">
        <v>0.09128621</v>
      </c>
    </row>
    <row r="9180">
      <c r="A9180" s="19">
        <v>1.0</v>
      </c>
      <c r="B9180" s="25">
        <v>0.091265336</v>
      </c>
    </row>
    <row r="9181">
      <c r="A9181" s="19">
        <v>1.0</v>
      </c>
      <c r="B9181" s="25">
        <v>0.091198444</v>
      </c>
    </row>
    <row r="9182">
      <c r="A9182" s="19">
        <v>1.0</v>
      </c>
      <c r="B9182" s="25">
        <v>0.09117962</v>
      </c>
    </row>
    <row r="9183">
      <c r="A9183" s="19">
        <v>1.0</v>
      </c>
      <c r="B9183" s="25">
        <v>0.09116352</v>
      </c>
    </row>
    <row r="9184">
      <c r="A9184" s="19">
        <v>1.0</v>
      </c>
      <c r="B9184" s="25">
        <v>0.09115798</v>
      </c>
    </row>
    <row r="9185">
      <c r="A9185" s="19">
        <v>1.0</v>
      </c>
      <c r="B9185" s="25">
        <v>0.09115182</v>
      </c>
    </row>
    <row r="9186">
      <c r="A9186" s="19">
        <v>1.0</v>
      </c>
      <c r="B9186" s="25">
        <v>0.09113778</v>
      </c>
    </row>
    <row r="9187">
      <c r="A9187" s="19">
        <v>1.0</v>
      </c>
      <c r="B9187" s="25">
        <v>0.09106008</v>
      </c>
    </row>
    <row r="9188">
      <c r="A9188" s="19">
        <v>1.0</v>
      </c>
      <c r="B9188" s="25">
        <v>0.09105761</v>
      </c>
    </row>
    <row r="9189">
      <c r="A9189" s="19">
        <v>1.0</v>
      </c>
      <c r="B9189" s="25">
        <v>0.09104659</v>
      </c>
    </row>
    <row r="9190">
      <c r="A9190" s="19">
        <v>1.0</v>
      </c>
      <c r="B9190" s="25">
        <v>0.0909986</v>
      </c>
    </row>
    <row r="9191">
      <c r="A9191" s="19">
        <v>1.0</v>
      </c>
      <c r="B9191" s="25">
        <v>0.09098244</v>
      </c>
    </row>
    <row r="9192">
      <c r="A9192" s="19">
        <v>1.0</v>
      </c>
      <c r="B9192" s="25">
        <v>0.090952516</v>
      </c>
    </row>
    <row r="9193">
      <c r="A9193" s="19">
        <v>1.0</v>
      </c>
      <c r="B9193" s="25">
        <v>0.09094786</v>
      </c>
    </row>
    <row r="9194">
      <c r="A9194" s="19">
        <v>1.0</v>
      </c>
      <c r="B9194" s="25">
        <v>0.09089487</v>
      </c>
    </row>
    <row r="9195">
      <c r="A9195" s="19">
        <v>1.0</v>
      </c>
      <c r="B9195" s="25">
        <v>0.09086406</v>
      </c>
    </row>
    <row r="9196">
      <c r="A9196" s="19">
        <v>1.0</v>
      </c>
      <c r="B9196" s="25">
        <v>0.090855844</v>
      </c>
    </row>
    <row r="9197">
      <c r="A9197" s="19">
        <v>1.0</v>
      </c>
      <c r="B9197" s="25">
        <v>0.09080765</v>
      </c>
    </row>
    <row r="9198">
      <c r="A9198" s="19">
        <v>1.0</v>
      </c>
      <c r="B9198" s="25">
        <v>0.09080354</v>
      </c>
    </row>
    <row r="9199">
      <c r="A9199" s="19">
        <v>1.0</v>
      </c>
      <c r="B9199" s="25">
        <v>0.09080018</v>
      </c>
    </row>
    <row r="9200">
      <c r="A9200" s="19">
        <v>1.0</v>
      </c>
      <c r="B9200" s="25">
        <v>0.090800114</v>
      </c>
    </row>
    <row r="9201">
      <c r="A9201" s="19">
        <v>1.0</v>
      </c>
      <c r="B9201" s="25">
        <v>0.09079738</v>
      </c>
    </row>
    <row r="9202">
      <c r="A9202" s="19">
        <v>1.0</v>
      </c>
      <c r="B9202" s="25">
        <v>0.09078259</v>
      </c>
    </row>
    <row r="9203">
      <c r="A9203" s="19">
        <v>1.0</v>
      </c>
      <c r="B9203" s="25">
        <v>0.09074651</v>
      </c>
    </row>
    <row r="9204">
      <c r="A9204" s="19">
        <v>1.0</v>
      </c>
      <c r="B9204" s="25">
        <v>0.0906397</v>
      </c>
    </row>
    <row r="9205">
      <c r="A9205" s="19">
        <v>1.0</v>
      </c>
      <c r="B9205" s="25">
        <v>0.09060314</v>
      </c>
    </row>
    <row r="9206">
      <c r="A9206" s="19">
        <v>1.0</v>
      </c>
      <c r="B9206" s="25">
        <v>0.09057658</v>
      </c>
    </row>
    <row r="9207">
      <c r="A9207" s="19">
        <v>1.0</v>
      </c>
      <c r="B9207" s="25">
        <v>0.09057021</v>
      </c>
    </row>
    <row r="9208">
      <c r="A9208" s="19">
        <v>1.0</v>
      </c>
      <c r="B9208" s="25">
        <v>0.09053002</v>
      </c>
    </row>
    <row r="9209">
      <c r="A9209" s="19">
        <v>1.0</v>
      </c>
      <c r="B9209" s="25">
        <v>0.09044766</v>
      </c>
    </row>
    <row r="9210">
      <c r="A9210" s="19">
        <v>1.0</v>
      </c>
      <c r="B9210" s="25">
        <v>0.090445265</v>
      </c>
    </row>
    <row r="9211">
      <c r="A9211" s="19">
        <v>1.0</v>
      </c>
      <c r="B9211" s="25">
        <v>0.09043061</v>
      </c>
    </row>
    <row r="9212">
      <c r="A9212" s="19">
        <v>1.0</v>
      </c>
      <c r="B9212" s="25">
        <v>0.090400964</v>
      </c>
    </row>
    <row r="9213">
      <c r="A9213" s="19">
        <v>1.0</v>
      </c>
      <c r="B9213" s="25">
        <v>0.090364546</v>
      </c>
    </row>
    <row r="9214">
      <c r="A9214" s="19">
        <v>1.0</v>
      </c>
      <c r="B9214" s="25">
        <v>0.09035201</v>
      </c>
    </row>
    <row r="9215">
      <c r="A9215" s="19">
        <v>1.0</v>
      </c>
      <c r="B9215" s="25">
        <v>0.090347424</v>
      </c>
    </row>
    <row r="9216">
      <c r="A9216" s="19">
        <v>1.0</v>
      </c>
      <c r="B9216" s="25">
        <v>0.09033524</v>
      </c>
    </row>
    <row r="9217">
      <c r="A9217" s="19">
        <v>1.0</v>
      </c>
      <c r="B9217" s="25">
        <v>0.09032874</v>
      </c>
    </row>
    <row r="9218">
      <c r="A9218" s="19">
        <v>1.0</v>
      </c>
      <c r="B9218" s="25">
        <v>0.09032449</v>
      </c>
    </row>
    <row r="9219">
      <c r="A9219" s="19">
        <v>1.0</v>
      </c>
      <c r="B9219" s="25">
        <v>0.09028499</v>
      </c>
    </row>
    <row r="9220">
      <c r="A9220" s="19">
        <v>1.0</v>
      </c>
      <c r="B9220" s="25">
        <v>0.090283</v>
      </c>
    </row>
    <row r="9221">
      <c r="A9221" s="19">
        <v>1.0</v>
      </c>
      <c r="B9221" s="25">
        <v>0.090280265</v>
      </c>
    </row>
    <row r="9222">
      <c r="A9222" s="19">
        <v>1.0</v>
      </c>
      <c r="B9222" s="25">
        <v>0.090278275</v>
      </c>
    </row>
    <row r="9223">
      <c r="A9223" s="19">
        <v>1.0</v>
      </c>
      <c r="B9223" s="25">
        <v>0.090261914</v>
      </c>
    </row>
    <row r="9224">
      <c r="A9224" s="19">
        <v>1.0</v>
      </c>
      <c r="B9224" s="25">
        <v>0.090214334</v>
      </c>
    </row>
    <row r="9225">
      <c r="A9225" s="19">
        <v>1.0</v>
      </c>
      <c r="B9225" s="25">
        <v>0.09009356</v>
      </c>
    </row>
    <row r="9226">
      <c r="A9226" s="19">
        <v>1.0</v>
      </c>
      <c r="B9226" s="25">
        <v>0.09003995</v>
      </c>
    </row>
    <row r="9227">
      <c r="A9227" s="19">
        <v>1.0</v>
      </c>
      <c r="B9227" s="25">
        <v>0.09002852</v>
      </c>
    </row>
    <row r="9228">
      <c r="A9228" s="19">
        <v>1.0</v>
      </c>
      <c r="B9228" s="25">
        <v>0.0900062</v>
      </c>
    </row>
    <row r="9229">
      <c r="A9229" s="19">
        <v>1.0</v>
      </c>
      <c r="B9229" s="25">
        <v>0.089955054</v>
      </c>
    </row>
    <row r="9230">
      <c r="A9230" s="19">
        <v>1.0</v>
      </c>
      <c r="B9230" s="25">
        <v>0.089911304</v>
      </c>
    </row>
    <row r="9231">
      <c r="A9231" s="19">
        <v>1.0</v>
      </c>
      <c r="B9231" s="25">
        <v>0.08989344</v>
      </c>
    </row>
    <row r="9232">
      <c r="A9232" s="19">
        <v>1.0</v>
      </c>
      <c r="B9232" s="25">
        <v>0.08985428</v>
      </c>
    </row>
    <row r="9233">
      <c r="A9233" s="19">
        <v>1.0</v>
      </c>
      <c r="B9233" s="25">
        <v>0.08984161</v>
      </c>
    </row>
    <row r="9234">
      <c r="A9234" s="19">
        <v>1.0</v>
      </c>
      <c r="B9234" s="25">
        <v>0.08980888</v>
      </c>
    </row>
    <row r="9235">
      <c r="A9235" s="19">
        <v>1.0</v>
      </c>
      <c r="B9235" s="25">
        <v>0.089797996</v>
      </c>
    </row>
    <row r="9236">
      <c r="A9236" s="19">
        <v>1.0</v>
      </c>
      <c r="B9236" s="25">
        <v>0.08978835</v>
      </c>
    </row>
    <row r="9237">
      <c r="A9237" s="19">
        <v>1.0</v>
      </c>
      <c r="B9237" s="25">
        <v>0.08978616</v>
      </c>
    </row>
    <row r="9238">
      <c r="A9238" s="19">
        <v>1.0</v>
      </c>
      <c r="B9238" s="25">
        <v>0.08975774</v>
      </c>
    </row>
    <row r="9239">
      <c r="A9239" s="19">
        <v>1.0</v>
      </c>
      <c r="B9239" s="25">
        <v>0.08975767</v>
      </c>
    </row>
    <row r="9240">
      <c r="A9240" s="19">
        <v>1.0</v>
      </c>
      <c r="B9240" s="25">
        <v>0.08974638</v>
      </c>
    </row>
    <row r="9241">
      <c r="A9241" s="19">
        <v>1.0</v>
      </c>
      <c r="B9241" s="25">
        <v>0.08966346</v>
      </c>
    </row>
    <row r="9242">
      <c r="A9242" s="19">
        <v>1.0</v>
      </c>
      <c r="B9242" s="25">
        <v>0.0896269</v>
      </c>
    </row>
    <row r="9243">
      <c r="A9243" s="19">
        <v>1.0</v>
      </c>
      <c r="B9243" s="25">
        <v>0.08955392</v>
      </c>
    </row>
    <row r="9244">
      <c r="A9244" s="19">
        <v>1.0</v>
      </c>
      <c r="B9244" s="25">
        <v>0.08954057</v>
      </c>
    </row>
    <row r="9245">
      <c r="A9245" s="19">
        <v>1.0</v>
      </c>
      <c r="B9245" s="25">
        <v>0.08953708</v>
      </c>
    </row>
    <row r="9246">
      <c r="A9246" s="19">
        <v>1.0</v>
      </c>
      <c r="B9246" s="25">
        <v>0.08951524</v>
      </c>
    </row>
    <row r="9247">
      <c r="A9247" s="19">
        <v>1.0</v>
      </c>
      <c r="B9247" s="25">
        <v>0.08948066</v>
      </c>
    </row>
    <row r="9248">
      <c r="A9248" s="19">
        <v>1.0</v>
      </c>
      <c r="B9248" s="25">
        <v>0.0894148</v>
      </c>
    </row>
    <row r="9249">
      <c r="A9249" s="19">
        <v>1.0</v>
      </c>
      <c r="B9249" s="25">
        <v>0.08941398</v>
      </c>
    </row>
    <row r="9250">
      <c r="A9250" s="19">
        <v>1.0</v>
      </c>
      <c r="B9250" s="25">
        <v>0.08941001</v>
      </c>
    </row>
    <row r="9251">
      <c r="A9251" s="19">
        <v>1.0</v>
      </c>
      <c r="B9251" s="25">
        <v>0.08937276</v>
      </c>
    </row>
    <row r="9252">
      <c r="A9252" s="19">
        <v>1.0</v>
      </c>
      <c r="B9252" s="25">
        <v>0.08927903</v>
      </c>
    </row>
    <row r="9253">
      <c r="A9253" s="19">
        <v>1.0</v>
      </c>
      <c r="B9253" s="25">
        <v>0.0892687</v>
      </c>
    </row>
    <row r="9254">
      <c r="A9254" s="19">
        <v>1.0</v>
      </c>
      <c r="B9254" s="25">
        <v>0.089204066</v>
      </c>
    </row>
    <row r="9255">
      <c r="A9255" s="19">
        <v>1.0</v>
      </c>
      <c r="B9255" s="25">
        <v>0.08914101</v>
      </c>
    </row>
    <row r="9256">
      <c r="A9256" s="19">
        <v>1.0</v>
      </c>
      <c r="B9256" s="25">
        <v>0.089137726</v>
      </c>
    </row>
    <row r="9257">
      <c r="A9257" s="19">
        <v>1.0</v>
      </c>
      <c r="B9257" s="25">
        <v>0.089132726</v>
      </c>
    </row>
    <row r="9258">
      <c r="A9258" s="19">
        <v>1.0</v>
      </c>
      <c r="B9258" s="25">
        <v>0.089121565</v>
      </c>
    </row>
    <row r="9259">
      <c r="A9259" s="19">
        <v>1.0</v>
      </c>
      <c r="B9259" s="25">
        <v>0.08910602</v>
      </c>
    </row>
    <row r="9260">
      <c r="A9260" s="19">
        <v>1.0</v>
      </c>
      <c r="B9260" s="25">
        <v>0.08907528</v>
      </c>
    </row>
    <row r="9261">
      <c r="A9261" s="19">
        <v>1.0</v>
      </c>
      <c r="B9261" s="25">
        <v>0.089058034</v>
      </c>
    </row>
    <row r="9262">
      <c r="A9262" s="19">
        <v>1.0</v>
      </c>
      <c r="B9262" s="25">
        <v>0.089023665</v>
      </c>
    </row>
    <row r="9263">
      <c r="A9263" s="19">
        <v>1.0</v>
      </c>
      <c r="B9263" s="25">
        <v>0.089021884</v>
      </c>
    </row>
    <row r="9264">
      <c r="A9264" s="19">
        <v>1.0</v>
      </c>
      <c r="B9264" s="25">
        <v>0.088997506</v>
      </c>
    </row>
    <row r="9265">
      <c r="A9265" s="19">
        <v>1.0</v>
      </c>
      <c r="B9265" s="25">
        <v>0.088990115</v>
      </c>
    </row>
    <row r="9266">
      <c r="A9266" s="19">
        <v>1.0</v>
      </c>
      <c r="B9266" s="25">
        <v>0.08895944</v>
      </c>
    </row>
    <row r="9267">
      <c r="A9267" s="19">
        <v>1.0</v>
      </c>
      <c r="B9267" s="25">
        <v>0.08894411</v>
      </c>
    </row>
    <row r="9268">
      <c r="A9268" s="19">
        <v>1.0</v>
      </c>
      <c r="B9268" s="25">
        <v>0.088916175</v>
      </c>
    </row>
    <row r="9269">
      <c r="A9269" s="19">
        <v>1.0</v>
      </c>
      <c r="B9269" s="25">
        <v>0.088887006</v>
      </c>
    </row>
    <row r="9270">
      <c r="A9270" s="19">
        <v>1.0</v>
      </c>
      <c r="B9270" s="25">
        <v>0.0888603</v>
      </c>
    </row>
    <row r="9271">
      <c r="A9271" s="19">
        <v>1.0</v>
      </c>
      <c r="B9271" s="25">
        <v>0.08884401</v>
      </c>
    </row>
    <row r="9272">
      <c r="A9272" s="19">
        <v>1.0</v>
      </c>
      <c r="B9272" s="25">
        <v>0.08883984</v>
      </c>
    </row>
    <row r="9273">
      <c r="A9273" s="19">
        <v>1.0</v>
      </c>
      <c r="B9273" s="25">
        <v>0.08873529</v>
      </c>
    </row>
    <row r="9274">
      <c r="A9274" s="19">
        <v>1.0</v>
      </c>
      <c r="B9274" s="25">
        <v>0.08871934</v>
      </c>
    </row>
    <row r="9275">
      <c r="A9275" s="19">
        <v>1.0</v>
      </c>
      <c r="B9275" s="25">
        <v>0.08869161</v>
      </c>
    </row>
    <row r="9276">
      <c r="A9276" s="19">
        <v>1.0</v>
      </c>
      <c r="B9276" s="25">
        <v>0.08868134</v>
      </c>
    </row>
    <row r="9277">
      <c r="A9277" s="19">
        <v>1.0</v>
      </c>
      <c r="B9277" s="25">
        <v>0.08863766</v>
      </c>
    </row>
    <row r="9278">
      <c r="A9278" s="19">
        <v>1.0</v>
      </c>
      <c r="B9278" s="25">
        <v>0.08862006</v>
      </c>
    </row>
    <row r="9279">
      <c r="A9279" s="19">
        <v>1.0</v>
      </c>
      <c r="B9279" s="25">
        <v>0.08858405</v>
      </c>
    </row>
    <row r="9280">
      <c r="A9280" s="19">
        <v>1.0</v>
      </c>
      <c r="B9280" s="25">
        <v>0.08857042</v>
      </c>
    </row>
    <row r="9281">
      <c r="A9281" s="19">
        <v>1.0</v>
      </c>
      <c r="B9281" s="25">
        <v>0.08852551</v>
      </c>
    </row>
    <row r="9282">
      <c r="A9282" s="19">
        <v>1.0</v>
      </c>
      <c r="B9282" s="25">
        <v>0.08847526</v>
      </c>
    </row>
    <row r="9283">
      <c r="A9283" s="19">
        <v>1.0</v>
      </c>
      <c r="B9283" s="25">
        <v>0.08845903</v>
      </c>
    </row>
    <row r="9284">
      <c r="A9284" s="19">
        <v>1.0</v>
      </c>
      <c r="B9284" s="25">
        <v>0.08845616</v>
      </c>
    </row>
    <row r="9285">
      <c r="A9285" s="19">
        <v>1.0</v>
      </c>
      <c r="B9285" s="25">
        <v>0.088451505</v>
      </c>
    </row>
    <row r="9286">
      <c r="A9286" s="19">
        <v>1.0</v>
      </c>
      <c r="B9286" s="25">
        <v>0.08844747</v>
      </c>
    </row>
    <row r="9287">
      <c r="A9287" s="19">
        <v>1.0</v>
      </c>
      <c r="B9287" s="25">
        <v>0.088355996</v>
      </c>
    </row>
    <row r="9288">
      <c r="A9288" s="19">
        <v>1.0</v>
      </c>
      <c r="B9288" s="25">
        <v>0.0883397</v>
      </c>
    </row>
    <row r="9289">
      <c r="A9289" s="19">
        <v>1.0</v>
      </c>
      <c r="B9289" s="25">
        <v>0.08832101</v>
      </c>
    </row>
    <row r="9290">
      <c r="A9290" s="19">
        <v>1.0</v>
      </c>
      <c r="B9290" s="25">
        <v>0.08831978</v>
      </c>
    </row>
    <row r="9291">
      <c r="A9291" s="19">
        <v>1.0</v>
      </c>
      <c r="B9291" s="25">
        <v>0.08830752</v>
      </c>
    </row>
    <row r="9292">
      <c r="A9292" s="19">
        <v>1.0</v>
      </c>
      <c r="B9292" s="25">
        <v>0.088271916</v>
      </c>
    </row>
    <row r="9293">
      <c r="A9293" s="19">
        <v>1.0</v>
      </c>
      <c r="B9293" s="25">
        <v>0.08827014</v>
      </c>
    </row>
    <row r="9294">
      <c r="A9294" s="19">
        <v>1.0</v>
      </c>
      <c r="B9294" s="25">
        <v>0.088247955</v>
      </c>
    </row>
    <row r="9295">
      <c r="A9295" s="19">
        <v>1.0</v>
      </c>
      <c r="B9295" s="25">
        <v>0.08820523</v>
      </c>
    </row>
    <row r="9296">
      <c r="A9296" s="19">
        <v>1.0</v>
      </c>
      <c r="B9296" s="25">
        <v>0.08817511</v>
      </c>
    </row>
    <row r="9297">
      <c r="A9297" s="19">
        <v>1.0</v>
      </c>
      <c r="B9297" s="25">
        <v>0.088171825</v>
      </c>
    </row>
    <row r="9298">
      <c r="A9298" s="19">
        <v>1.0</v>
      </c>
      <c r="B9298" s="25">
        <v>0.08815163</v>
      </c>
    </row>
    <row r="9299">
      <c r="A9299" s="19">
        <v>1.0</v>
      </c>
      <c r="B9299" s="25">
        <v>0.08814458</v>
      </c>
    </row>
    <row r="9300">
      <c r="A9300" s="19">
        <v>1.0</v>
      </c>
      <c r="B9300" s="25">
        <v>0.08809747</v>
      </c>
    </row>
    <row r="9301">
      <c r="A9301" s="19">
        <v>1.0</v>
      </c>
      <c r="B9301" s="25">
        <v>0.08808275</v>
      </c>
    </row>
    <row r="9302">
      <c r="A9302" s="19">
        <v>1.0</v>
      </c>
      <c r="B9302" s="25">
        <v>0.088061936</v>
      </c>
    </row>
    <row r="9303">
      <c r="A9303" s="19">
        <v>1.0</v>
      </c>
      <c r="B9303" s="25">
        <v>0.0880427</v>
      </c>
    </row>
    <row r="9304">
      <c r="A9304" s="19">
        <v>1.0</v>
      </c>
      <c r="B9304" s="25">
        <v>0.08803332</v>
      </c>
    </row>
    <row r="9305">
      <c r="A9305" s="19">
        <v>1.0</v>
      </c>
      <c r="B9305" s="25">
        <v>0.08801833</v>
      </c>
    </row>
    <row r="9306">
      <c r="A9306" s="19">
        <v>1.0</v>
      </c>
      <c r="B9306" s="25">
        <v>0.08800107</v>
      </c>
    </row>
    <row r="9307">
      <c r="A9307" s="19">
        <v>1.0</v>
      </c>
      <c r="B9307" s="25">
        <v>0.08799614</v>
      </c>
    </row>
    <row r="9308">
      <c r="A9308" s="19">
        <v>1.0</v>
      </c>
      <c r="B9308" s="25">
        <v>0.08798594</v>
      </c>
    </row>
    <row r="9309">
      <c r="A9309" s="19">
        <v>1.0</v>
      </c>
      <c r="B9309" s="25">
        <v>0.087977864</v>
      </c>
    </row>
    <row r="9310">
      <c r="A9310" s="19">
        <v>1.0</v>
      </c>
      <c r="B9310" s="25">
        <v>0.087972455</v>
      </c>
    </row>
    <row r="9311">
      <c r="A9311" s="19">
        <v>1.0</v>
      </c>
      <c r="B9311" s="25">
        <v>0.08787366</v>
      </c>
    </row>
    <row r="9312">
      <c r="A9312" s="19">
        <v>1.0</v>
      </c>
      <c r="B9312" s="25">
        <v>0.087872975</v>
      </c>
    </row>
    <row r="9313">
      <c r="A9313" s="19">
        <v>1.0</v>
      </c>
      <c r="B9313" s="25">
        <v>0.0878536</v>
      </c>
    </row>
    <row r="9314">
      <c r="A9314" s="19">
        <v>1.0</v>
      </c>
      <c r="B9314" s="25">
        <v>0.08783888</v>
      </c>
    </row>
    <row r="9315">
      <c r="A9315" s="19">
        <v>1.0</v>
      </c>
      <c r="B9315" s="25">
        <v>0.08782396</v>
      </c>
    </row>
    <row r="9316">
      <c r="A9316" s="19">
        <v>1.0</v>
      </c>
      <c r="B9316" s="25">
        <v>0.08782265</v>
      </c>
    </row>
    <row r="9317">
      <c r="A9317" s="19">
        <v>1.0</v>
      </c>
      <c r="B9317" s="25">
        <v>0.087813415</v>
      </c>
    </row>
    <row r="9318">
      <c r="A9318" s="19">
        <v>1.0</v>
      </c>
      <c r="B9318" s="25">
        <v>0.087802865</v>
      </c>
    </row>
    <row r="9319">
      <c r="A9319" s="19">
        <v>1.0</v>
      </c>
      <c r="B9319" s="25">
        <v>0.08776754</v>
      </c>
    </row>
    <row r="9320">
      <c r="A9320" s="19">
        <v>1.0</v>
      </c>
      <c r="B9320" s="25">
        <v>0.08775193</v>
      </c>
    </row>
    <row r="9321">
      <c r="A9321" s="19">
        <v>1.0</v>
      </c>
      <c r="B9321" s="25">
        <v>0.08772762</v>
      </c>
    </row>
    <row r="9322">
      <c r="A9322" s="19">
        <v>1.0</v>
      </c>
      <c r="B9322" s="25">
        <v>0.08768983</v>
      </c>
    </row>
    <row r="9323">
      <c r="A9323" s="19">
        <v>1.0</v>
      </c>
      <c r="B9323" s="25">
        <v>0.08768264</v>
      </c>
    </row>
    <row r="9324">
      <c r="A9324" s="19">
        <v>1.0</v>
      </c>
      <c r="B9324" s="25">
        <v>0.08763889</v>
      </c>
    </row>
    <row r="9325">
      <c r="A9325" s="19">
        <v>1.0</v>
      </c>
      <c r="B9325" s="25">
        <v>0.08761534</v>
      </c>
    </row>
    <row r="9326">
      <c r="A9326" s="19">
        <v>1.0</v>
      </c>
      <c r="B9326" s="25">
        <v>0.08758823</v>
      </c>
    </row>
    <row r="9327">
      <c r="A9327" s="19">
        <v>1.0</v>
      </c>
      <c r="B9327" s="25">
        <v>0.08751511</v>
      </c>
    </row>
    <row r="9328">
      <c r="A9328" s="19">
        <v>1.0</v>
      </c>
      <c r="B9328" s="25">
        <v>0.08740194</v>
      </c>
    </row>
    <row r="9329">
      <c r="A9329" s="19">
        <v>1.0</v>
      </c>
      <c r="B9329" s="25">
        <v>0.08739824</v>
      </c>
    </row>
    <row r="9330">
      <c r="A9330" s="19">
        <v>1.0</v>
      </c>
      <c r="B9330" s="25">
        <v>0.087374896</v>
      </c>
    </row>
    <row r="9331">
      <c r="A9331" s="19">
        <v>1.0</v>
      </c>
      <c r="B9331" s="25">
        <v>0.08736339</v>
      </c>
    </row>
    <row r="9332">
      <c r="A9332" s="19">
        <v>1.0</v>
      </c>
      <c r="B9332" s="25">
        <v>0.08734292</v>
      </c>
    </row>
    <row r="9333">
      <c r="A9333" s="19">
        <v>1.0</v>
      </c>
      <c r="B9333" s="25">
        <v>0.08728185</v>
      </c>
    </row>
    <row r="9334">
      <c r="A9334" s="19">
        <v>1.0</v>
      </c>
      <c r="B9334" s="25">
        <v>0.087278225</v>
      </c>
    </row>
    <row r="9335">
      <c r="A9335" s="19">
        <v>1.0</v>
      </c>
      <c r="B9335" s="25">
        <v>0.08727275</v>
      </c>
    </row>
    <row r="9336">
      <c r="A9336" s="19">
        <v>1.0</v>
      </c>
      <c r="B9336" s="25">
        <v>0.08725741</v>
      </c>
    </row>
    <row r="9337">
      <c r="A9337" s="19">
        <v>1.0</v>
      </c>
      <c r="B9337" s="25">
        <v>0.08720784</v>
      </c>
    </row>
    <row r="9338">
      <c r="A9338" s="19">
        <v>1.0</v>
      </c>
      <c r="B9338" s="25">
        <v>0.0871667</v>
      </c>
    </row>
    <row r="9339">
      <c r="A9339" s="19">
        <v>1.0</v>
      </c>
      <c r="B9339" s="25">
        <v>0.08713807</v>
      </c>
    </row>
    <row r="9340">
      <c r="A9340" s="19">
        <v>1.0</v>
      </c>
      <c r="B9340" s="25">
        <v>0.08711767</v>
      </c>
    </row>
    <row r="9341">
      <c r="A9341" s="19">
        <v>1.0</v>
      </c>
      <c r="B9341" s="25">
        <v>0.08709172</v>
      </c>
    </row>
    <row r="9342">
      <c r="A9342" s="19">
        <v>1.0</v>
      </c>
      <c r="B9342" s="25">
        <v>0.08707591</v>
      </c>
    </row>
    <row r="9343">
      <c r="A9343" s="19">
        <v>1.0</v>
      </c>
      <c r="B9343" s="25">
        <v>0.08707413</v>
      </c>
    </row>
    <row r="9344">
      <c r="A9344" s="19">
        <v>1.0</v>
      </c>
      <c r="B9344" s="25">
        <v>0.087071046</v>
      </c>
    </row>
    <row r="9345">
      <c r="A9345" s="19">
        <v>1.0</v>
      </c>
      <c r="B9345" s="25">
        <v>0.087067485</v>
      </c>
    </row>
    <row r="9346">
      <c r="A9346" s="19">
        <v>1.0</v>
      </c>
      <c r="B9346" s="25">
        <v>0.08703524</v>
      </c>
    </row>
    <row r="9347">
      <c r="A9347" s="19">
        <v>1.0</v>
      </c>
      <c r="B9347" s="25">
        <v>0.08700731</v>
      </c>
    </row>
    <row r="9348">
      <c r="A9348" s="19">
        <v>1.0</v>
      </c>
      <c r="B9348" s="25">
        <v>0.08699348</v>
      </c>
    </row>
    <row r="9349">
      <c r="A9349" s="19">
        <v>1.0</v>
      </c>
      <c r="B9349" s="25">
        <v>0.086974785</v>
      </c>
    </row>
    <row r="9350">
      <c r="A9350" s="19">
        <v>1.0</v>
      </c>
      <c r="B9350" s="25">
        <v>0.08695117</v>
      </c>
    </row>
    <row r="9351">
      <c r="A9351" s="19">
        <v>1.0</v>
      </c>
      <c r="B9351" s="25">
        <v>0.08694466</v>
      </c>
    </row>
    <row r="9352">
      <c r="A9352" s="19">
        <v>1.0</v>
      </c>
      <c r="B9352" s="25">
        <v>0.08689859</v>
      </c>
    </row>
    <row r="9353">
      <c r="A9353" s="19">
        <v>1.0</v>
      </c>
      <c r="B9353" s="25">
        <v>0.08688661</v>
      </c>
    </row>
    <row r="9354">
      <c r="A9354" s="19">
        <v>1.0</v>
      </c>
      <c r="B9354" s="25">
        <v>0.08687182</v>
      </c>
    </row>
    <row r="9355">
      <c r="A9355" s="19">
        <v>1.0</v>
      </c>
      <c r="B9355" s="25">
        <v>0.08686675</v>
      </c>
    </row>
    <row r="9356">
      <c r="A9356" s="19">
        <v>1.0</v>
      </c>
      <c r="B9356" s="25">
        <v>0.086861886</v>
      </c>
    </row>
    <row r="9357">
      <c r="A9357" s="19">
        <v>1.0</v>
      </c>
      <c r="B9357" s="25">
        <v>0.08685703</v>
      </c>
    </row>
    <row r="9358">
      <c r="A9358" s="19">
        <v>1.0</v>
      </c>
      <c r="B9358" s="25">
        <v>0.086806566</v>
      </c>
    </row>
    <row r="9359">
      <c r="A9359" s="19">
        <v>1.0</v>
      </c>
      <c r="B9359" s="25">
        <v>0.08676905</v>
      </c>
    </row>
    <row r="9360">
      <c r="A9360" s="19">
        <v>1.0</v>
      </c>
      <c r="B9360" s="25">
        <v>0.086752616</v>
      </c>
    </row>
    <row r="9361">
      <c r="A9361" s="19">
        <v>1.0</v>
      </c>
      <c r="B9361" s="25">
        <v>0.08670278</v>
      </c>
    </row>
    <row r="9362">
      <c r="A9362" s="19">
        <v>1.0</v>
      </c>
      <c r="B9362" s="25">
        <v>0.08668943</v>
      </c>
    </row>
    <row r="9363">
      <c r="A9363" s="19">
        <v>1.0</v>
      </c>
      <c r="B9363" s="25">
        <v>0.08665177</v>
      </c>
    </row>
    <row r="9364">
      <c r="A9364" s="19">
        <v>1.0</v>
      </c>
      <c r="B9364" s="25">
        <v>0.086640954</v>
      </c>
    </row>
    <row r="9365">
      <c r="A9365" s="19">
        <v>1.0</v>
      </c>
      <c r="B9365" s="25">
        <v>0.08663623</v>
      </c>
    </row>
    <row r="9366">
      <c r="A9366" s="19">
        <v>1.0</v>
      </c>
      <c r="B9366" s="25">
        <v>0.08662685</v>
      </c>
    </row>
    <row r="9367">
      <c r="A9367" s="19">
        <v>1.0</v>
      </c>
      <c r="B9367" s="25">
        <v>0.086624175</v>
      </c>
    </row>
    <row r="9368">
      <c r="A9368" s="19">
        <v>1.0</v>
      </c>
      <c r="B9368" s="25">
        <v>0.08653038</v>
      </c>
    </row>
    <row r="9369">
      <c r="A9369" s="19">
        <v>1.0</v>
      </c>
      <c r="B9369" s="25">
        <v>0.08650457</v>
      </c>
    </row>
    <row r="9370">
      <c r="A9370" s="19">
        <v>1.0</v>
      </c>
      <c r="B9370" s="25">
        <v>0.08650231</v>
      </c>
    </row>
    <row r="9371">
      <c r="A9371" s="19">
        <v>1.0</v>
      </c>
      <c r="B9371" s="25">
        <v>0.08647896</v>
      </c>
    </row>
    <row r="9372">
      <c r="A9372" s="19">
        <v>1.0</v>
      </c>
      <c r="B9372" s="25">
        <v>0.086477324</v>
      </c>
    </row>
    <row r="9373">
      <c r="A9373" s="19">
        <v>1.0</v>
      </c>
      <c r="B9373" s="25">
        <v>0.08647486</v>
      </c>
    </row>
    <row r="9374">
      <c r="A9374" s="19">
        <v>1.0</v>
      </c>
      <c r="B9374" s="25">
        <v>0.08644234</v>
      </c>
    </row>
    <row r="9375">
      <c r="A9375" s="19">
        <v>1.0</v>
      </c>
      <c r="B9375" s="25">
        <v>0.086436994</v>
      </c>
    </row>
    <row r="9376">
      <c r="A9376" s="19">
        <v>1.0</v>
      </c>
      <c r="B9376" s="25">
        <v>0.08640646</v>
      </c>
    </row>
    <row r="9377">
      <c r="A9377" s="19">
        <v>1.0</v>
      </c>
      <c r="B9377" s="25">
        <v>0.086385645</v>
      </c>
    </row>
    <row r="9378">
      <c r="A9378" s="19">
        <v>1.0</v>
      </c>
      <c r="B9378" s="25">
        <v>0.08629644</v>
      </c>
    </row>
    <row r="9379">
      <c r="A9379" s="19">
        <v>1.0</v>
      </c>
      <c r="B9379" s="25">
        <v>0.08629363</v>
      </c>
    </row>
    <row r="9380">
      <c r="A9380" s="19">
        <v>1.0</v>
      </c>
      <c r="B9380" s="25">
        <v>0.08627898</v>
      </c>
    </row>
    <row r="9381">
      <c r="A9381" s="19">
        <v>1.0</v>
      </c>
      <c r="B9381" s="25">
        <v>0.0862722</v>
      </c>
    </row>
    <row r="9382">
      <c r="A9382" s="19">
        <v>1.0</v>
      </c>
      <c r="B9382" s="25">
        <v>0.08626926</v>
      </c>
    </row>
    <row r="9383">
      <c r="A9383" s="19">
        <v>1.0</v>
      </c>
      <c r="B9383" s="25">
        <v>0.08617108</v>
      </c>
    </row>
    <row r="9384">
      <c r="A9384" s="19">
        <v>1.0</v>
      </c>
      <c r="B9384" s="25">
        <v>0.086170666</v>
      </c>
    </row>
    <row r="9385">
      <c r="A9385" s="19">
        <v>1.0</v>
      </c>
      <c r="B9385" s="25">
        <v>0.08610782</v>
      </c>
    </row>
    <row r="9386">
      <c r="A9386" s="19">
        <v>1.0</v>
      </c>
      <c r="B9386" s="25">
        <v>0.086089194</v>
      </c>
    </row>
    <row r="9387">
      <c r="A9387" s="19">
        <v>1.0</v>
      </c>
      <c r="B9387" s="25">
        <v>0.08608399</v>
      </c>
    </row>
    <row r="9388">
      <c r="A9388" s="19">
        <v>1.0</v>
      </c>
      <c r="B9388" s="25">
        <v>0.08608221</v>
      </c>
    </row>
    <row r="9389">
      <c r="A9389" s="19">
        <v>1.0</v>
      </c>
      <c r="B9389" s="25">
        <v>0.08606003</v>
      </c>
    </row>
    <row r="9390">
      <c r="A9390" s="19">
        <v>1.0</v>
      </c>
      <c r="B9390" s="25">
        <v>0.08601183</v>
      </c>
    </row>
    <row r="9391">
      <c r="A9391" s="19">
        <v>1.0</v>
      </c>
      <c r="B9391" s="25">
        <v>0.08601149</v>
      </c>
    </row>
    <row r="9392">
      <c r="A9392" s="19">
        <v>1.0</v>
      </c>
      <c r="B9392" s="25">
        <v>0.08595658</v>
      </c>
    </row>
    <row r="9393">
      <c r="A9393" s="19">
        <v>1.0</v>
      </c>
      <c r="B9393" s="25">
        <v>0.085942335</v>
      </c>
    </row>
    <row r="9394">
      <c r="A9394" s="19">
        <v>1.0</v>
      </c>
      <c r="B9394" s="25">
        <v>0.085931525</v>
      </c>
    </row>
    <row r="9395">
      <c r="A9395" s="19">
        <v>1.0</v>
      </c>
      <c r="B9395" s="25">
        <v>0.085909404</v>
      </c>
    </row>
    <row r="9396">
      <c r="A9396" s="19">
        <v>1.0</v>
      </c>
      <c r="B9396" s="25">
        <v>0.085898384</v>
      </c>
    </row>
    <row r="9397">
      <c r="A9397" s="19">
        <v>1.0</v>
      </c>
      <c r="B9397" s="25">
        <v>0.085897766</v>
      </c>
    </row>
    <row r="9398">
      <c r="A9398" s="19">
        <v>1.0</v>
      </c>
      <c r="B9398" s="25">
        <v>0.08589181</v>
      </c>
    </row>
    <row r="9399">
      <c r="A9399" s="19">
        <v>1.0</v>
      </c>
      <c r="B9399" s="25">
        <v>0.085879005</v>
      </c>
    </row>
    <row r="9400">
      <c r="A9400" s="19">
        <v>1.0</v>
      </c>
      <c r="B9400" s="25">
        <v>0.08585156</v>
      </c>
    </row>
    <row r="9401">
      <c r="A9401" s="19">
        <v>1.0</v>
      </c>
      <c r="B9401" s="25">
        <v>0.08584587</v>
      </c>
    </row>
    <row r="9402">
      <c r="A9402" s="19">
        <v>1.0</v>
      </c>
      <c r="B9402" s="25">
        <v>0.08583211</v>
      </c>
    </row>
    <row r="9403">
      <c r="A9403" s="19">
        <v>1.0</v>
      </c>
      <c r="B9403" s="25">
        <v>0.08582896</v>
      </c>
    </row>
    <row r="9404">
      <c r="A9404" s="19">
        <v>1.0</v>
      </c>
      <c r="B9404" s="25">
        <v>0.085824445</v>
      </c>
    </row>
    <row r="9405">
      <c r="A9405" s="19">
        <v>1.0</v>
      </c>
      <c r="B9405" s="25">
        <v>0.08578063</v>
      </c>
    </row>
    <row r="9406">
      <c r="A9406" s="19">
        <v>1.0</v>
      </c>
      <c r="B9406" s="25">
        <v>0.085751325</v>
      </c>
    </row>
    <row r="9407">
      <c r="A9407" s="19">
        <v>1.0</v>
      </c>
      <c r="B9407" s="25">
        <v>0.0857112</v>
      </c>
    </row>
    <row r="9408">
      <c r="A9408" s="19">
        <v>1.0</v>
      </c>
      <c r="B9408" s="25">
        <v>0.085709356</v>
      </c>
    </row>
    <row r="9409">
      <c r="A9409" s="19">
        <v>1.0</v>
      </c>
      <c r="B9409" s="25">
        <v>0.085706756</v>
      </c>
    </row>
    <row r="9410">
      <c r="A9410" s="19">
        <v>1.0</v>
      </c>
      <c r="B9410" s="25">
        <v>0.08570442</v>
      </c>
    </row>
    <row r="9411">
      <c r="A9411" s="19">
        <v>1.0</v>
      </c>
      <c r="B9411" s="25">
        <v>0.085689224</v>
      </c>
    </row>
    <row r="9412">
      <c r="A9412" s="19">
        <v>1.0</v>
      </c>
      <c r="B9412" s="25">
        <v>0.085672796</v>
      </c>
    </row>
    <row r="9413">
      <c r="A9413" s="19">
        <v>1.0</v>
      </c>
      <c r="B9413" s="25">
        <v>0.08566636</v>
      </c>
    </row>
    <row r="9414">
      <c r="A9414" s="19">
        <v>1.0</v>
      </c>
      <c r="B9414" s="25">
        <v>0.08565479</v>
      </c>
    </row>
    <row r="9415">
      <c r="A9415" s="19">
        <v>1.0</v>
      </c>
      <c r="B9415" s="25">
        <v>0.08551642</v>
      </c>
    </row>
    <row r="9416">
      <c r="A9416" s="19">
        <v>1.0</v>
      </c>
      <c r="B9416" s="25">
        <v>0.08550273</v>
      </c>
    </row>
    <row r="9417">
      <c r="A9417" s="19">
        <v>1.0</v>
      </c>
      <c r="B9417" s="25">
        <v>0.085501224</v>
      </c>
    </row>
    <row r="9418">
      <c r="A9418" s="19">
        <v>1.0</v>
      </c>
      <c r="B9418" s="25">
        <v>0.08549328</v>
      </c>
    </row>
    <row r="9419">
      <c r="A9419" s="19">
        <v>1.0</v>
      </c>
      <c r="B9419" s="25">
        <v>0.085452</v>
      </c>
    </row>
    <row r="9420">
      <c r="A9420" s="19">
        <v>1.0</v>
      </c>
      <c r="B9420" s="25">
        <v>0.085419744</v>
      </c>
    </row>
    <row r="9421">
      <c r="A9421" s="19">
        <v>1.0</v>
      </c>
      <c r="B9421" s="25">
        <v>0.0854166</v>
      </c>
    </row>
    <row r="9422">
      <c r="A9422" s="19">
        <v>1.0</v>
      </c>
      <c r="B9422" s="25">
        <v>0.08540003</v>
      </c>
    </row>
    <row r="9423">
      <c r="A9423" s="19">
        <v>1.0</v>
      </c>
      <c r="B9423" s="25">
        <v>0.0853532</v>
      </c>
    </row>
    <row r="9424">
      <c r="A9424" s="19">
        <v>1.0</v>
      </c>
      <c r="B9424" s="25">
        <v>0.08534889</v>
      </c>
    </row>
    <row r="9425">
      <c r="A9425" s="19">
        <v>1.0</v>
      </c>
      <c r="B9425" s="25">
        <v>0.085323825</v>
      </c>
    </row>
    <row r="9426">
      <c r="A9426" s="19">
        <v>1.0</v>
      </c>
      <c r="B9426" s="25">
        <v>0.085254475</v>
      </c>
    </row>
    <row r="9427">
      <c r="A9427" s="19">
        <v>1.0</v>
      </c>
      <c r="B9427" s="25">
        <v>0.085209355</v>
      </c>
    </row>
    <row r="9428">
      <c r="A9428" s="19">
        <v>1.0</v>
      </c>
      <c r="B9428" s="25">
        <v>0.08520792</v>
      </c>
    </row>
    <row r="9429">
      <c r="A9429" s="19">
        <v>1.0</v>
      </c>
      <c r="B9429" s="25">
        <v>0.085191146</v>
      </c>
    </row>
    <row r="9430">
      <c r="A9430" s="19">
        <v>1.0</v>
      </c>
      <c r="B9430" s="25">
        <v>0.08515951</v>
      </c>
    </row>
    <row r="9431">
      <c r="A9431" s="19">
        <v>1.0</v>
      </c>
      <c r="B9431" s="25">
        <v>0.085109055</v>
      </c>
    </row>
    <row r="9432">
      <c r="A9432" s="19">
        <v>1.0</v>
      </c>
      <c r="B9432" s="25">
        <v>0.085064076</v>
      </c>
    </row>
    <row r="9433">
      <c r="A9433" s="19">
        <v>1.0</v>
      </c>
      <c r="B9433" s="25">
        <v>0.085061744</v>
      </c>
    </row>
    <row r="9434">
      <c r="A9434" s="19">
        <v>1.0</v>
      </c>
      <c r="B9434" s="25">
        <v>0.08505695</v>
      </c>
    </row>
    <row r="9435">
      <c r="A9435" s="19">
        <v>1.0</v>
      </c>
      <c r="B9435" s="25">
        <v>0.08504778</v>
      </c>
    </row>
    <row r="9436">
      <c r="A9436" s="19">
        <v>1.0</v>
      </c>
      <c r="B9436" s="25">
        <v>0.08498253</v>
      </c>
    </row>
    <row r="9437">
      <c r="A9437" s="19">
        <v>1.0</v>
      </c>
      <c r="B9437" s="25">
        <v>0.08497007</v>
      </c>
    </row>
    <row r="9438">
      <c r="A9438" s="19">
        <v>1.0</v>
      </c>
      <c r="B9438" s="25">
        <v>0.08496857</v>
      </c>
    </row>
    <row r="9439">
      <c r="A9439" s="19">
        <v>1.0</v>
      </c>
      <c r="B9439" s="25">
        <v>0.08496172</v>
      </c>
    </row>
    <row r="9440">
      <c r="A9440" s="19">
        <v>1.0</v>
      </c>
      <c r="B9440" s="25">
        <v>0.08495713</v>
      </c>
    </row>
    <row r="9441">
      <c r="A9441" s="19">
        <v>1.0</v>
      </c>
      <c r="B9441" s="25">
        <v>0.0849444</v>
      </c>
    </row>
    <row r="9442">
      <c r="A9442" s="19">
        <v>1.0</v>
      </c>
      <c r="B9442" s="25">
        <v>0.08492413</v>
      </c>
    </row>
    <row r="9443">
      <c r="A9443" s="19">
        <v>1.0</v>
      </c>
      <c r="B9443" s="25">
        <v>0.08484841</v>
      </c>
    </row>
    <row r="9444">
      <c r="A9444" s="19">
        <v>1.0</v>
      </c>
      <c r="B9444" s="25">
        <v>0.08481856</v>
      </c>
    </row>
    <row r="9445">
      <c r="A9445" s="19">
        <v>1.0</v>
      </c>
      <c r="B9445" s="25">
        <v>0.084777616</v>
      </c>
    </row>
    <row r="9446">
      <c r="A9446" s="19">
        <v>1.0</v>
      </c>
      <c r="B9446" s="25">
        <v>0.08477536</v>
      </c>
    </row>
    <row r="9447">
      <c r="A9447" s="19">
        <v>1.0</v>
      </c>
      <c r="B9447" s="25">
        <v>0.084774196</v>
      </c>
    </row>
    <row r="9448">
      <c r="A9448" s="19">
        <v>1.0</v>
      </c>
      <c r="B9448" s="25">
        <v>0.08473647</v>
      </c>
    </row>
    <row r="9449">
      <c r="A9449" s="19">
        <v>1.0</v>
      </c>
      <c r="B9449" s="25">
        <v>0.08469813</v>
      </c>
    </row>
    <row r="9450">
      <c r="A9450" s="19">
        <v>1.0</v>
      </c>
      <c r="B9450" s="25">
        <v>0.0846511</v>
      </c>
    </row>
    <row r="9451">
      <c r="A9451" s="19">
        <v>1.0</v>
      </c>
      <c r="B9451" s="25">
        <v>0.08464192</v>
      </c>
    </row>
    <row r="9452">
      <c r="A9452" s="19">
        <v>1.0</v>
      </c>
      <c r="B9452" s="25">
        <v>0.08455593</v>
      </c>
    </row>
    <row r="9453">
      <c r="A9453" s="19">
        <v>1.0</v>
      </c>
      <c r="B9453" s="25">
        <v>0.08451465</v>
      </c>
    </row>
    <row r="9454">
      <c r="A9454" s="19">
        <v>1.0</v>
      </c>
      <c r="B9454" s="25">
        <v>0.08448924</v>
      </c>
    </row>
    <row r="9455">
      <c r="A9455" s="19">
        <v>1.0</v>
      </c>
      <c r="B9455" s="25">
        <v>0.08439757</v>
      </c>
    </row>
    <row r="9456">
      <c r="A9456" s="19">
        <v>1.0</v>
      </c>
      <c r="B9456" s="25">
        <v>0.08438689</v>
      </c>
    </row>
    <row r="9457">
      <c r="A9457" s="19">
        <v>1.0</v>
      </c>
      <c r="B9457" s="25">
        <v>0.08438285</v>
      </c>
    </row>
    <row r="9458">
      <c r="A9458" s="19">
        <v>1.0</v>
      </c>
      <c r="B9458" s="25">
        <v>0.08437005</v>
      </c>
    </row>
    <row r="9459">
      <c r="A9459" s="19">
        <v>1.0</v>
      </c>
      <c r="B9459" s="25">
        <v>0.08435403</v>
      </c>
    </row>
    <row r="9460">
      <c r="A9460" s="19">
        <v>1.0</v>
      </c>
      <c r="B9460" s="25">
        <v>0.08434061</v>
      </c>
    </row>
    <row r="9461">
      <c r="A9461" s="19">
        <v>1.0</v>
      </c>
      <c r="B9461" s="25">
        <v>0.08427104</v>
      </c>
    </row>
    <row r="9462">
      <c r="A9462" s="19">
        <v>1.0</v>
      </c>
      <c r="B9462" s="25">
        <v>0.08424174</v>
      </c>
    </row>
    <row r="9463">
      <c r="A9463" s="19">
        <v>1.0</v>
      </c>
      <c r="B9463" s="25">
        <v>0.084235854</v>
      </c>
    </row>
    <row r="9464">
      <c r="A9464" s="19">
        <v>1.0</v>
      </c>
      <c r="B9464" s="25">
        <v>0.084229074</v>
      </c>
    </row>
    <row r="9465">
      <c r="A9465" s="19">
        <v>1.0</v>
      </c>
      <c r="B9465" s="25">
        <v>0.0842273</v>
      </c>
    </row>
    <row r="9466">
      <c r="A9466" s="19">
        <v>1.0</v>
      </c>
      <c r="B9466" s="25">
        <v>0.08420717</v>
      </c>
    </row>
    <row r="9467">
      <c r="A9467" s="19">
        <v>1.0</v>
      </c>
      <c r="B9467" s="25">
        <v>0.084148355</v>
      </c>
    </row>
    <row r="9468">
      <c r="A9468" s="19">
        <v>1.0</v>
      </c>
      <c r="B9468" s="25">
        <v>0.08413932</v>
      </c>
    </row>
    <row r="9469">
      <c r="A9469" s="19">
        <v>1.0</v>
      </c>
      <c r="B9469" s="25">
        <v>0.08413145</v>
      </c>
    </row>
    <row r="9470">
      <c r="A9470" s="19">
        <v>1.0</v>
      </c>
      <c r="B9470" s="25">
        <v>0.08409831</v>
      </c>
    </row>
    <row r="9471">
      <c r="A9471" s="19">
        <v>1.0</v>
      </c>
      <c r="B9471" s="25">
        <v>0.08408824</v>
      </c>
    </row>
    <row r="9472">
      <c r="A9472" s="19">
        <v>1.0</v>
      </c>
      <c r="B9472" s="25">
        <v>0.084082976</v>
      </c>
    </row>
    <row r="9473">
      <c r="A9473" s="19">
        <v>1.0</v>
      </c>
      <c r="B9473" s="25">
        <v>0.08406182</v>
      </c>
    </row>
    <row r="9474">
      <c r="A9474" s="19">
        <v>1.0</v>
      </c>
      <c r="B9474" s="25">
        <v>0.083973296</v>
      </c>
    </row>
    <row r="9475">
      <c r="A9475" s="19">
        <v>1.0</v>
      </c>
      <c r="B9475" s="25">
        <v>0.08395638</v>
      </c>
    </row>
    <row r="9476">
      <c r="A9476" s="19">
        <v>1.0</v>
      </c>
      <c r="B9476" s="25">
        <v>0.083932966</v>
      </c>
    </row>
    <row r="9477">
      <c r="A9477" s="19">
        <v>1.0</v>
      </c>
      <c r="B9477" s="25">
        <v>0.08392208</v>
      </c>
    </row>
    <row r="9478">
      <c r="A9478" s="19">
        <v>1.0</v>
      </c>
      <c r="B9478" s="25">
        <v>0.083914205</v>
      </c>
    </row>
    <row r="9479">
      <c r="A9479" s="19">
        <v>1.0</v>
      </c>
      <c r="B9479" s="25">
        <v>0.08391175</v>
      </c>
    </row>
    <row r="9480">
      <c r="A9480" s="19">
        <v>1.0</v>
      </c>
      <c r="B9480" s="25">
        <v>0.08390291</v>
      </c>
    </row>
    <row r="9481">
      <c r="A9481" s="19">
        <v>1.0</v>
      </c>
      <c r="B9481" s="25">
        <v>0.08388237</v>
      </c>
    </row>
    <row r="9482">
      <c r="A9482" s="19">
        <v>1.0</v>
      </c>
      <c r="B9482" s="25">
        <v>0.08387354</v>
      </c>
    </row>
    <row r="9483">
      <c r="A9483" s="19">
        <v>1.0</v>
      </c>
      <c r="B9483" s="25">
        <v>0.08387169</v>
      </c>
    </row>
    <row r="9484">
      <c r="A9484" s="19">
        <v>1.0</v>
      </c>
      <c r="B9484" s="25">
        <v>0.08385061</v>
      </c>
    </row>
    <row r="9485">
      <c r="A9485" s="19">
        <v>1.0</v>
      </c>
      <c r="B9485" s="25">
        <v>0.08380576</v>
      </c>
    </row>
    <row r="9486">
      <c r="A9486" s="19">
        <v>1.0</v>
      </c>
      <c r="B9486" s="25">
        <v>0.083800696</v>
      </c>
    </row>
    <row r="9487">
      <c r="A9487" s="19">
        <v>1.0</v>
      </c>
      <c r="B9487" s="25">
        <v>0.08378351</v>
      </c>
    </row>
    <row r="9488">
      <c r="A9488" s="19">
        <v>1.0</v>
      </c>
      <c r="B9488" s="25">
        <v>0.0837829</v>
      </c>
    </row>
    <row r="9489">
      <c r="A9489" s="19">
        <v>1.0</v>
      </c>
      <c r="B9489" s="25">
        <v>0.08377687</v>
      </c>
    </row>
    <row r="9490">
      <c r="A9490" s="19">
        <v>1.0</v>
      </c>
      <c r="B9490" s="25">
        <v>0.08375633</v>
      </c>
    </row>
    <row r="9491">
      <c r="A9491" s="19">
        <v>1.0</v>
      </c>
      <c r="B9491" s="25">
        <v>0.08373935</v>
      </c>
    </row>
    <row r="9492">
      <c r="A9492" s="19">
        <v>1.0</v>
      </c>
      <c r="B9492" s="25">
        <v>0.0837247</v>
      </c>
    </row>
    <row r="9493">
      <c r="A9493" s="19">
        <v>1.0</v>
      </c>
      <c r="B9493" s="25">
        <v>0.083671845</v>
      </c>
    </row>
    <row r="9494">
      <c r="A9494" s="19">
        <v>1.0</v>
      </c>
      <c r="B9494" s="25">
        <v>0.08367075</v>
      </c>
    </row>
    <row r="9495">
      <c r="A9495" s="19">
        <v>1.0</v>
      </c>
      <c r="B9495" s="25">
        <v>0.08366356</v>
      </c>
    </row>
    <row r="9496">
      <c r="A9496" s="19">
        <v>1.0</v>
      </c>
      <c r="B9496" s="25">
        <v>0.08366349</v>
      </c>
    </row>
    <row r="9497">
      <c r="A9497" s="19">
        <v>1.0</v>
      </c>
      <c r="B9497" s="25">
        <v>0.08365959</v>
      </c>
    </row>
    <row r="9498">
      <c r="A9498" s="19">
        <v>1.0</v>
      </c>
      <c r="B9498" s="25">
        <v>0.083646856</v>
      </c>
    </row>
    <row r="9499">
      <c r="A9499" s="19">
        <v>1.0</v>
      </c>
      <c r="B9499" s="25">
        <v>0.08364295</v>
      </c>
    </row>
    <row r="9500">
      <c r="A9500" s="19">
        <v>1.0</v>
      </c>
      <c r="B9500" s="25">
        <v>0.08363398</v>
      </c>
    </row>
    <row r="9501">
      <c r="A9501" s="19">
        <v>1.0</v>
      </c>
      <c r="B9501" s="25">
        <v>0.08362515</v>
      </c>
    </row>
    <row r="9502">
      <c r="A9502" s="19">
        <v>1.0</v>
      </c>
      <c r="B9502" s="25">
        <v>0.08362207</v>
      </c>
    </row>
    <row r="9503">
      <c r="A9503" s="19">
        <v>1.0</v>
      </c>
      <c r="B9503" s="25">
        <v>0.08359304</v>
      </c>
    </row>
    <row r="9504">
      <c r="A9504" s="19">
        <v>1.0</v>
      </c>
      <c r="B9504" s="25">
        <v>0.08357743</v>
      </c>
    </row>
    <row r="9505">
      <c r="A9505" s="19">
        <v>1.0</v>
      </c>
      <c r="B9505" s="25">
        <v>0.08357606</v>
      </c>
    </row>
    <row r="9506">
      <c r="A9506" s="19">
        <v>1.0</v>
      </c>
      <c r="B9506" s="25">
        <v>0.08357257</v>
      </c>
    </row>
    <row r="9507">
      <c r="A9507" s="19">
        <v>1.0</v>
      </c>
      <c r="B9507" s="25">
        <v>0.08356614</v>
      </c>
    </row>
    <row r="9508">
      <c r="A9508" s="19">
        <v>1.0</v>
      </c>
      <c r="B9508" s="25">
        <v>0.08354443</v>
      </c>
    </row>
    <row r="9509">
      <c r="A9509" s="19">
        <v>1.0</v>
      </c>
      <c r="B9509" s="25">
        <v>0.08353519</v>
      </c>
    </row>
    <row r="9510">
      <c r="A9510" s="19">
        <v>1.0</v>
      </c>
      <c r="B9510" s="25">
        <v>0.08352567</v>
      </c>
    </row>
    <row r="9511">
      <c r="A9511" s="19">
        <v>1.0</v>
      </c>
      <c r="B9511" s="25">
        <v>0.08351177</v>
      </c>
    </row>
    <row r="9512">
      <c r="A9512" s="19">
        <v>1.0</v>
      </c>
      <c r="B9512" s="25">
        <v>0.083497055</v>
      </c>
    </row>
    <row r="9513">
      <c r="A9513" s="19">
        <v>1.0</v>
      </c>
      <c r="B9513" s="25">
        <v>0.083497055</v>
      </c>
    </row>
    <row r="9514">
      <c r="A9514" s="19">
        <v>1.0</v>
      </c>
      <c r="B9514" s="25">
        <v>0.08344084</v>
      </c>
    </row>
    <row r="9515">
      <c r="A9515" s="19">
        <v>1.0</v>
      </c>
      <c r="B9515" s="25">
        <v>0.083421946</v>
      </c>
    </row>
    <row r="9516">
      <c r="A9516" s="19">
        <v>1.0</v>
      </c>
      <c r="B9516" s="25">
        <v>0.083407775</v>
      </c>
    </row>
    <row r="9517">
      <c r="A9517" s="19">
        <v>1.0</v>
      </c>
      <c r="B9517" s="25">
        <v>0.08337676</v>
      </c>
    </row>
    <row r="9518">
      <c r="A9518" s="19">
        <v>1.0</v>
      </c>
      <c r="B9518" s="25">
        <v>0.08334897</v>
      </c>
    </row>
    <row r="9519">
      <c r="A9519" s="19">
        <v>1.0</v>
      </c>
      <c r="B9519" s="25">
        <v>0.08334438</v>
      </c>
    </row>
    <row r="9520">
      <c r="A9520" s="19">
        <v>1.0</v>
      </c>
      <c r="B9520" s="25">
        <v>0.08331542</v>
      </c>
    </row>
    <row r="9521">
      <c r="A9521" s="19">
        <v>1.0</v>
      </c>
      <c r="B9521" s="25">
        <v>0.08330597</v>
      </c>
    </row>
    <row r="9522">
      <c r="A9522" s="19">
        <v>1.0</v>
      </c>
      <c r="B9522" s="25">
        <v>0.0832577</v>
      </c>
    </row>
    <row r="9523">
      <c r="A9523" s="19">
        <v>1.0</v>
      </c>
      <c r="B9523" s="25">
        <v>0.0832577</v>
      </c>
    </row>
    <row r="9524">
      <c r="A9524" s="19">
        <v>1.0</v>
      </c>
      <c r="B9524" s="25">
        <v>0.08325188</v>
      </c>
    </row>
    <row r="9525">
      <c r="A9525" s="19">
        <v>1.0</v>
      </c>
      <c r="B9525" s="25">
        <v>0.083241336</v>
      </c>
    </row>
    <row r="9526">
      <c r="A9526" s="19">
        <v>1.0</v>
      </c>
      <c r="B9526" s="25">
        <v>0.083172396</v>
      </c>
    </row>
    <row r="9527">
      <c r="A9527" s="19">
        <v>1.0</v>
      </c>
      <c r="B9527" s="25">
        <v>0.08316117</v>
      </c>
    </row>
    <row r="9528">
      <c r="A9528" s="19">
        <v>1.0</v>
      </c>
      <c r="B9528" s="25">
        <v>0.08314638</v>
      </c>
    </row>
    <row r="9529">
      <c r="A9529" s="19">
        <v>1.0</v>
      </c>
      <c r="B9529" s="25">
        <v>0.083137885</v>
      </c>
    </row>
    <row r="9530">
      <c r="A9530" s="19">
        <v>1.0</v>
      </c>
      <c r="B9530" s="25">
        <v>0.08312577</v>
      </c>
    </row>
    <row r="9531">
      <c r="A9531" s="19">
        <v>1.0</v>
      </c>
      <c r="B9531" s="25">
        <v>0.08312317</v>
      </c>
    </row>
    <row r="9532">
      <c r="A9532" s="19">
        <v>1.0</v>
      </c>
      <c r="B9532" s="25">
        <v>0.08309722</v>
      </c>
    </row>
    <row r="9533">
      <c r="A9533" s="19">
        <v>1.0</v>
      </c>
      <c r="B9533" s="25">
        <v>0.0830115</v>
      </c>
    </row>
    <row r="9534">
      <c r="A9534" s="19">
        <v>1.0</v>
      </c>
      <c r="B9534" s="25">
        <v>0.08300725</v>
      </c>
    </row>
    <row r="9535">
      <c r="A9535" s="19">
        <v>1.0</v>
      </c>
      <c r="B9535" s="25">
        <v>0.08300336</v>
      </c>
    </row>
    <row r="9536">
      <c r="A9536" s="19">
        <v>1.0</v>
      </c>
      <c r="B9536" s="25">
        <v>0.08295358</v>
      </c>
    </row>
    <row r="9537">
      <c r="A9537" s="19">
        <v>1.0</v>
      </c>
      <c r="B9537" s="25">
        <v>0.08293982</v>
      </c>
    </row>
    <row r="9538">
      <c r="A9538" s="19">
        <v>1.0</v>
      </c>
      <c r="B9538" s="25">
        <v>0.08292524</v>
      </c>
    </row>
    <row r="9539">
      <c r="A9539" s="19">
        <v>1.0</v>
      </c>
      <c r="B9539" s="25">
        <v>0.08292195</v>
      </c>
    </row>
    <row r="9540">
      <c r="A9540" s="19">
        <v>1.0</v>
      </c>
      <c r="B9540" s="25">
        <v>0.08291107</v>
      </c>
    </row>
    <row r="9541">
      <c r="A9541" s="19">
        <v>1.0</v>
      </c>
      <c r="B9541" s="25">
        <v>0.08291045</v>
      </c>
    </row>
    <row r="9542">
      <c r="A9542" s="19">
        <v>1.0</v>
      </c>
      <c r="B9542" s="25">
        <v>0.08289456</v>
      </c>
    </row>
    <row r="9543">
      <c r="A9543" s="19">
        <v>1.0</v>
      </c>
      <c r="B9543" s="25">
        <v>0.08287704</v>
      </c>
    </row>
    <row r="9544">
      <c r="A9544" s="19">
        <v>1.0</v>
      </c>
      <c r="B9544" s="25">
        <v>0.082869574</v>
      </c>
    </row>
    <row r="9545">
      <c r="A9545" s="19">
        <v>1.0</v>
      </c>
      <c r="B9545" s="25">
        <v>0.08286642</v>
      </c>
    </row>
    <row r="9546">
      <c r="A9546" s="19">
        <v>1.0</v>
      </c>
      <c r="B9546" s="25">
        <v>0.0828413</v>
      </c>
    </row>
    <row r="9547">
      <c r="A9547" s="19">
        <v>1.0</v>
      </c>
      <c r="B9547" s="25">
        <v>0.08281692</v>
      </c>
    </row>
    <row r="9548">
      <c r="A9548" s="19">
        <v>1.0</v>
      </c>
      <c r="B9548" s="25">
        <v>0.082782626</v>
      </c>
    </row>
    <row r="9549">
      <c r="A9549" s="19">
        <v>1.0</v>
      </c>
      <c r="B9549" s="25">
        <v>0.0827818</v>
      </c>
    </row>
    <row r="9550">
      <c r="A9550" s="19">
        <v>1.0</v>
      </c>
      <c r="B9550" s="25">
        <v>0.0827792</v>
      </c>
    </row>
    <row r="9551">
      <c r="A9551" s="19">
        <v>1.0</v>
      </c>
      <c r="B9551" s="25">
        <v>0.08277503</v>
      </c>
    </row>
    <row r="9552">
      <c r="A9552" s="19">
        <v>1.0</v>
      </c>
      <c r="B9552" s="25">
        <v>0.08274682</v>
      </c>
    </row>
    <row r="9553">
      <c r="A9553" s="19">
        <v>1.0</v>
      </c>
      <c r="B9553" s="25">
        <v>0.08271683</v>
      </c>
    </row>
    <row r="9554">
      <c r="A9554" s="19">
        <v>1.0</v>
      </c>
      <c r="B9554" s="25">
        <v>0.08263015</v>
      </c>
    </row>
    <row r="9555">
      <c r="A9555" s="19">
        <v>1.0</v>
      </c>
      <c r="B9555" s="25">
        <v>0.08262557</v>
      </c>
    </row>
    <row r="9556">
      <c r="A9556" s="19">
        <v>1.0</v>
      </c>
      <c r="B9556" s="25">
        <v>0.08257956</v>
      </c>
    </row>
    <row r="9557">
      <c r="A9557" s="19">
        <v>1.0</v>
      </c>
      <c r="B9557" s="25">
        <v>0.08256402</v>
      </c>
    </row>
    <row r="9558">
      <c r="A9558" s="19">
        <v>1.0</v>
      </c>
      <c r="B9558" s="25">
        <v>0.082561344</v>
      </c>
    </row>
    <row r="9559">
      <c r="A9559" s="19">
        <v>1.0</v>
      </c>
      <c r="B9559" s="25">
        <v>0.082554154</v>
      </c>
    </row>
    <row r="9560">
      <c r="A9560" s="19">
        <v>1.0</v>
      </c>
      <c r="B9560" s="25">
        <v>0.08253971</v>
      </c>
    </row>
    <row r="9561">
      <c r="A9561" s="19">
        <v>1.0</v>
      </c>
      <c r="B9561" s="25">
        <v>0.08248296</v>
      </c>
    </row>
    <row r="9562">
      <c r="A9562" s="19">
        <v>1.0</v>
      </c>
      <c r="B9562" s="25">
        <v>0.082459815</v>
      </c>
    </row>
    <row r="9563">
      <c r="A9563" s="19">
        <v>1.0</v>
      </c>
      <c r="B9563" s="25">
        <v>0.08245838</v>
      </c>
    </row>
    <row r="9564">
      <c r="A9564" s="19">
        <v>1.0</v>
      </c>
      <c r="B9564" s="25">
        <v>0.08242558</v>
      </c>
    </row>
    <row r="9565">
      <c r="A9565" s="19">
        <v>1.0</v>
      </c>
      <c r="B9565" s="25">
        <v>0.082405314</v>
      </c>
    </row>
    <row r="9566">
      <c r="A9566" s="19">
        <v>1.0</v>
      </c>
      <c r="B9566" s="25">
        <v>0.08239443</v>
      </c>
    </row>
    <row r="9567">
      <c r="A9567" s="19">
        <v>1.0</v>
      </c>
      <c r="B9567" s="25">
        <v>0.082368135</v>
      </c>
    </row>
    <row r="9568">
      <c r="A9568" s="19">
        <v>1.0</v>
      </c>
      <c r="B9568" s="25">
        <v>0.08236629</v>
      </c>
    </row>
    <row r="9569">
      <c r="A9569" s="19">
        <v>1.0</v>
      </c>
      <c r="B9569" s="25">
        <v>0.08235157</v>
      </c>
    </row>
    <row r="9570">
      <c r="A9570" s="19">
        <v>1.0</v>
      </c>
      <c r="B9570" s="25">
        <v>0.0823361</v>
      </c>
    </row>
    <row r="9571">
      <c r="A9571" s="19">
        <v>1.0</v>
      </c>
      <c r="B9571" s="25">
        <v>0.082327195</v>
      </c>
    </row>
    <row r="9572">
      <c r="A9572" s="19">
        <v>1.0</v>
      </c>
      <c r="B9572" s="25">
        <v>0.08232234</v>
      </c>
    </row>
    <row r="9573">
      <c r="A9573" s="19">
        <v>1.0</v>
      </c>
      <c r="B9573" s="25">
        <v>0.08232035</v>
      </c>
    </row>
    <row r="9574">
      <c r="A9574" s="19">
        <v>1.0</v>
      </c>
      <c r="B9574" s="25">
        <v>0.08231528</v>
      </c>
    </row>
    <row r="9575">
      <c r="A9575" s="19">
        <v>1.0</v>
      </c>
      <c r="B9575" s="25">
        <v>0.0822679</v>
      </c>
    </row>
    <row r="9576">
      <c r="A9576" s="19">
        <v>1.0</v>
      </c>
      <c r="B9576" s="25">
        <v>0.08224004</v>
      </c>
    </row>
    <row r="9577">
      <c r="A9577" s="19">
        <v>1.0</v>
      </c>
      <c r="B9577" s="25">
        <v>0.082238875</v>
      </c>
    </row>
    <row r="9578">
      <c r="A9578" s="19">
        <v>1.0</v>
      </c>
      <c r="B9578" s="25">
        <v>0.08223833</v>
      </c>
    </row>
    <row r="9579">
      <c r="A9579" s="19">
        <v>1.0</v>
      </c>
      <c r="B9579" s="25">
        <v>0.08222395</v>
      </c>
    </row>
    <row r="9580">
      <c r="A9580" s="19">
        <v>1.0</v>
      </c>
      <c r="B9580" s="25">
        <v>0.08220177</v>
      </c>
    </row>
    <row r="9581">
      <c r="A9581" s="19">
        <v>1.0</v>
      </c>
      <c r="B9581" s="25">
        <v>0.08216247</v>
      </c>
    </row>
    <row r="9582">
      <c r="A9582" s="19">
        <v>1.0</v>
      </c>
      <c r="B9582" s="25">
        <v>0.08213063</v>
      </c>
    </row>
    <row r="9583">
      <c r="A9583" s="19">
        <v>1.0</v>
      </c>
      <c r="B9583" s="25">
        <v>0.08212728</v>
      </c>
    </row>
    <row r="9584">
      <c r="A9584" s="19">
        <v>1.0</v>
      </c>
      <c r="B9584" s="25">
        <v>0.08207915</v>
      </c>
    </row>
    <row r="9585">
      <c r="A9585" s="19">
        <v>1.0</v>
      </c>
      <c r="B9585" s="25">
        <v>0.08207833</v>
      </c>
    </row>
    <row r="9586">
      <c r="A9586" s="19">
        <v>1.0</v>
      </c>
      <c r="B9586" s="25">
        <v>0.08205395</v>
      </c>
    </row>
    <row r="9587">
      <c r="A9587" s="19">
        <v>1.0</v>
      </c>
      <c r="B9587" s="25">
        <v>0.08204498</v>
      </c>
    </row>
    <row r="9588">
      <c r="A9588" s="19">
        <v>1.0</v>
      </c>
      <c r="B9588" s="25">
        <v>0.08201075</v>
      </c>
    </row>
    <row r="9589">
      <c r="A9589" s="19">
        <v>1.0</v>
      </c>
      <c r="B9589" s="25">
        <v>0.082002744</v>
      </c>
    </row>
    <row r="9590">
      <c r="A9590" s="19">
        <v>1.0</v>
      </c>
      <c r="B9590" s="25">
        <v>0.082000755</v>
      </c>
    </row>
    <row r="9591">
      <c r="A9591" s="19">
        <v>1.0</v>
      </c>
      <c r="B9591" s="25">
        <v>0.08198549</v>
      </c>
    </row>
    <row r="9592">
      <c r="A9592" s="19">
        <v>1.0</v>
      </c>
      <c r="B9592" s="25">
        <v>0.08198371</v>
      </c>
    </row>
    <row r="9593">
      <c r="A9593" s="19">
        <v>1.0</v>
      </c>
      <c r="B9593" s="25">
        <v>0.08196906</v>
      </c>
    </row>
    <row r="9594">
      <c r="A9594" s="19">
        <v>1.0</v>
      </c>
      <c r="B9594" s="25">
        <v>0.081954814</v>
      </c>
    </row>
    <row r="9595">
      <c r="A9595" s="19">
        <v>1.0</v>
      </c>
      <c r="B9595" s="25">
        <v>0.08190634</v>
      </c>
    </row>
    <row r="9596">
      <c r="A9596" s="19">
        <v>1.0</v>
      </c>
      <c r="B9596" s="25">
        <v>0.08188341</v>
      </c>
    </row>
    <row r="9597">
      <c r="A9597" s="19">
        <v>1.0</v>
      </c>
      <c r="B9597" s="25">
        <v>0.08185801</v>
      </c>
    </row>
    <row r="9598">
      <c r="A9598" s="19">
        <v>1.0</v>
      </c>
      <c r="B9598" s="25">
        <v>0.081851915</v>
      </c>
    </row>
    <row r="9599">
      <c r="A9599" s="19">
        <v>1.0</v>
      </c>
      <c r="B9599" s="25">
        <v>0.08180625</v>
      </c>
    </row>
    <row r="9600">
      <c r="A9600" s="19">
        <v>1.0</v>
      </c>
      <c r="B9600" s="25">
        <v>0.08176894</v>
      </c>
    </row>
    <row r="9601">
      <c r="A9601" s="19">
        <v>1.0</v>
      </c>
      <c r="B9601" s="25">
        <v>0.08176558</v>
      </c>
    </row>
    <row r="9602">
      <c r="A9602" s="19">
        <v>1.0</v>
      </c>
      <c r="B9602" s="25">
        <v>0.081684105</v>
      </c>
    </row>
    <row r="9603">
      <c r="A9603" s="19">
        <v>1.0</v>
      </c>
      <c r="B9603" s="25">
        <v>0.08166562</v>
      </c>
    </row>
    <row r="9604">
      <c r="A9604" s="19">
        <v>1.0</v>
      </c>
      <c r="B9604" s="25">
        <v>0.08165521</v>
      </c>
    </row>
    <row r="9605">
      <c r="A9605" s="19">
        <v>1.0</v>
      </c>
      <c r="B9605" s="25">
        <v>0.081645496</v>
      </c>
    </row>
    <row r="9606">
      <c r="A9606" s="19">
        <v>1.0</v>
      </c>
      <c r="B9606" s="25">
        <v>0.08158387</v>
      </c>
    </row>
    <row r="9607">
      <c r="A9607" s="19">
        <v>1.0</v>
      </c>
      <c r="B9607" s="25">
        <v>0.08153807</v>
      </c>
    </row>
    <row r="9608">
      <c r="A9608" s="19">
        <v>1.0</v>
      </c>
      <c r="B9608" s="25">
        <v>0.08150446</v>
      </c>
    </row>
    <row r="9609">
      <c r="A9609" s="19">
        <v>1.0</v>
      </c>
      <c r="B9609" s="25">
        <v>0.08149302</v>
      </c>
    </row>
    <row r="9610">
      <c r="A9610" s="19">
        <v>1.0</v>
      </c>
      <c r="B9610" s="25">
        <v>0.08140087</v>
      </c>
    </row>
    <row r="9611">
      <c r="A9611" s="19">
        <v>1.0</v>
      </c>
      <c r="B9611" s="25">
        <v>0.08139279</v>
      </c>
    </row>
    <row r="9612">
      <c r="A9612" s="19">
        <v>1.0</v>
      </c>
      <c r="B9612" s="25">
        <v>0.08137266</v>
      </c>
    </row>
    <row r="9613">
      <c r="A9613" s="19">
        <v>1.0</v>
      </c>
      <c r="B9613" s="25">
        <v>0.08127106</v>
      </c>
    </row>
    <row r="9614">
      <c r="A9614" s="19">
        <v>1.0</v>
      </c>
      <c r="B9614" s="25">
        <v>0.08123881</v>
      </c>
    </row>
    <row r="9615">
      <c r="A9615" s="19">
        <v>1.0</v>
      </c>
      <c r="B9615" s="25">
        <v>0.08121533</v>
      </c>
    </row>
    <row r="9616">
      <c r="A9616" s="19">
        <v>1.0</v>
      </c>
      <c r="B9616" s="25">
        <v>0.081198074</v>
      </c>
    </row>
    <row r="9617">
      <c r="A9617" s="19">
        <v>1.0</v>
      </c>
      <c r="B9617" s="25">
        <v>0.08119787</v>
      </c>
    </row>
    <row r="9618">
      <c r="A9618" s="19">
        <v>1.0</v>
      </c>
      <c r="B9618" s="25">
        <v>0.08118021</v>
      </c>
    </row>
    <row r="9619">
      <c r="A9619" s="19">
        <v>1.0</v>
      </c>
      <c r="B9619" s="25">
        <v>0.0811761</v>
      </c>
    </row>
    <row r="9620">
      <c r="A9620" s="19">
        <v>1.0</v>
      </c>
      <c r="B9620" s="25">
        <v>0.08117377</v>
      </c>
    </row>
    <row r="9621">
      <c r="A9621" s="19">
        <v>1.0</v>
      </c>
      <c r="B9621" s="25">
        <v>0.08115973</v>
      </c>
    </row>
    <row r="9622">
      <c r="A9622" s="19">
        <v>1.0</v>
      </c>
      <c r="B9622" s="25">
        <v>0.081146725</v>
      </c>
    </row>
    <row r="9623">
      <c r="A9623" s="19">
        <v>1.0</v>
      </c>
      <c r="B9623" s="25">
        <v>0.08106443</v>
      </c>
    </row>
    <row r="9624">
      <c r="A9624" s="19">
        <v>1.0</v>
      </c>
      <c r="B9624" s="25">
        <v>0.0810619</v>
      </c>
    </row>
    <row r="9625">
      <c r="A9625" s="19">
        <v>1.0</v>
      </c>
      <c r="B9625" s="25">
        <v>0.081058204</v>
      </c>
    </row>
    <row r="9626">
      <c r="A9626" s="19">
        <v>1.0</v>
      </c>
      <c r="B9626" s="25">
        <v>0.081019245</v>
      </c>
    </row>
    <row r="9627">
      <c r="A9627" s="19">
        <v>1.0</v>
      </c>
      <c r="B9627" s="25">
        <v>0.08099494</v>
      </c>
    </row>
    <row r="9628">
      <c r="A9628" s="19">
        <v>1.0</v>
      </c>
      <c r="B9628" s="25">
        <v>0.0809705</v>
      </c>
    </row>
    <row r="9629">
      <c r="A9629" s="19">
        <v>1.0</v>
      </c>
      <c r="B9629" s="25">
        <v>0.08095099</v>
      </c>
    </row>
    <row r="9630">
      <c r="A9630" s="19">
        <v>1.0</v>
      </c>
      <c r="B9630" s="25">
        <v>0.08095057</v>
      </c>
    </row>
    <row r="9631">
      <c r="A9631" s="19">
        <v>1.0</v>
      </c>
      <c r="B9631" s="25">
        <v>0.08092298</v>
      </c>
    </row>
    <row r="9632">
      <c r="A9632" s="19">
        <v>1.0</v>
      </c>
      <c r="B9632" s="25">
        <v>0.08092011</v>
      </c>
    </row>
    <row r="9633">
      <c r="A9633" s="19">
        <v>1.0</v>
      </c>
      <c r="B9633" s="25">
        <v>0.080875605</v>
      </c>
    </row>
    <row r="9634">
      <c r="A9634" s="19">
        <v>1.0</v>
      </c>
      <c r="B9634" s="25">
        <v>0.0808589</v>
      </c>
    </row>
    <row r="9635">
      <c r="A9635" s="19">
        <v>1.0</v>
      </c>
      <c r="B9635" s="25">
        <v>0.0808411</v>
      </c>
    </row>
    <row r="9636">
      <c r="A9636" s="19">
        <v>1.0</v>
      </c>
      <c r="B9636" s="25">
        <v>0.08076743</v>
      </c>
    </row>
    <row r="9637">
      <c r="A9637" s="19">
        <v>1.0</v>
      </c>
      <c r="B9637" s="25">
        <v>0.08074231</v>
      </c>
    </row>
    <row r="9638">
      <c r="A9638" s="19">
        <v>1.0</v>
      </c>
      <c r="B9638" s="25">
        <v>0.08066494</v>
      </c>
    </row>
    <row r="9639">
      <c r="A9639" s="19">
        <v>1.0</v>
      </c>
      <c r="B9639" s="25">
        <v>0.08065768</v>
      </c>
    </row>
    <row r="9640">
      <c r="A9640" s="19">
        <v>1.0</v>
      </c>
      <c r="B9640" s="25">
        <v>0.08065639</v>
      </c>
    </row>
    <row r="9641">
      <c r="A9641" s="19">
        <v>1.0</v>
      </c>
      <c r="B9641" s="25">
        <v>0.08064351</v>
      </c>
    </row>
    <row r="9642">
      <c r="A9642" s="19">
        <v>1.0</v>
      </c>
      <c r="B9642" s="25">
        <v>0.08060955</v>
      </c>
    </row>
    <row r="9643">
      <c r="A9643" s="19">
        <v>1.0</v>
      </c>
      <c r="B9643" s="25">
        <v>0.08060326</v>
      </c>
    </row>
    <row r="9644">
      <c r="A9644" s="19">
        <v>1.0</v>
      </c>
      <c r="B9644" s="25">
        <v>0.080586754</v>
      </c>
    </row>
    <row r="9645">
      <c r="A9645" s="19">
        <v>1.0</v>
      </c>
      <c r="B9645" s="25">
        <v>0.080577515</v>
      </c>
    </row>
    <row r="9646">
      <c r="A9646" s="19">
        <v>1.0</v>
      </c>
      <c r="B9646" s="25">
        <v>0.08057464</v>
      </c>
    </row>
    <row r="9647">
      <c r="A9647" s="19">
        <v>1.0</v>
      </c>
      <c r="B9647" s="25">
        <v>0.080534995</v>
      </c>
    </row>
    <row r="9648">
      <c r="A9648" s="19">
        <v>1.0</v>
      </c>
      <c r="B9648" s="25">
        <v>0.08052849</v>
      </c>
    </row>
    <row r="9649">
      <c r="A9649" s="19">
        <v>1.0</v>
      </c>
      <c r="B9649" s="25">
        <v>0.08051699</v>
      </c>
    </row>
    <row r="9650">
      <c r="A9650" s="19">
        <v>1.0</v>
      </c>
      <c r="B9650" s="25">
        <v>0.08051329</v>
      </c>
    </row>
    <row r="9651">
      <c r="A9651" s="19">
        <v>1.0</v>
      </c>
      <c r="B9651" s="25">
        <v>0.080498576</v>
      </c>
    </row>
    <row r="9652">
      <c r="A9652" s="19">
        <v>1.0</v>
      </c>
      <c r="B9652" s="25">
        <v>0.080417715</v>
      </c>
    </row>
    <row r="9653">
      <c r="A9653" s="19">
        <v>1.0</v>
      </c>
      <c r="B9653" s="25">
        <v>0.080374375</v>
      </c>
    </row>
    <row r="9654">
      <c r="A9654" s="19">
        <v>1.0</v>
      </c>
      <c r="B9654" s="25">
        <v>0.08037082</v>
      </c>
    </row>
    <row r="9655">
      <c r="A9655" s="19">
        <v>1.0</v>
      </c>
      <c r="B9655" s="25">
        <v>0.0803702</v>
      </c>
    </row>
    <row r="9656">
      <c r="A9656" s="19">
        <v>1.0</v>
      </c>
      <c r="B9656" s="25">
        <v>0.080360755</v>
      </c>
    </row>
    <row r="9657">
      <c r="A9657" s="19">
        <v>1.0</v>
      </c>
      <c r="B9657" s="25">
        <v>0.08035192</v>
      </c>
    </row>
    <row r="9658">
      <c r="A9658" s="19">
        <v>1.0</v>
      </c>
      <c r="B9658" s="25">
        <v>0.08029715</v>
      </c>
    </row>
    <row r="9659">
      <c r="A9659" s="19">
        <v>1.0</v>
      </c>
      <c r="B9659" s="25">
        <v>0.080290094</v>
      </c>
    </row>
    <row r="9660">
      <c r="A9660" s="19">
        <v>1.0</v>
      </c>
      <c r="B9660" s="25">
        <v>0.08026654</v>
      </c>
    </row>
    <row r="9661">
      <c r="A9661" s="19">
        <v>1.0</v>
      </c>
      <c r="B9661" s="25">
        <v>0.08026497</v>
      </c>
    </row>
    <row r="9662">
      <c r="A9662" s="19">
        <v>1.0</v>
      </c>
      <c r="B9662" s="25">
        <v>0.08026476</v>
      </c>
    </row>
    <row r="9663">
      <c r="A9663" s="19">
        <v>1.0</v>
      </c>
      <c r="B9663" s="25">
        <v>0.08026463</v>
      </c>
    </row>
    <row r="9664">
      <c r="A9664" s="19">
        <v>1.0</v>
      </c>
      <c r="B9664" s="25">
        <v>0.080240525</v>
      </c>
    </row>
    <row r="9665">
      <c r="A9665" s="19">
        <v>1.0</v>
      </c>
      <c r="B9665" s="25">
        <v>0.08023471</v>
      </c>
    </row>
    <row r="9666">
      <c r="A9666" s="19">
        <v>1.0</v>
      </c>
      <c r="B9666" s="25">
        <v>0.080213</v>
      </c>
    </row>
    <row r="9667">
      <c r="A9667" s="19">
        <v>1.0</v>
      </c>
      <c r="B9667" s="25">
        <v>0.080166586</v>
      </c>
    </row>
    <row r="9668">
      <c r="A9668" s="19">
        <v>1.0</v>
      </c>
      <c r="B9668" s="25">
        <v>0.08016193</v>
      </c>
    </row>
    <row r="9669">
      <c r="A9669" s="19">
        <v>1.0</v>
      </c>
      <c r="B9669" s="25">
        <v>0.08016159</v>
      </c>
    </row>
    <row r="9670">
      <c r="A9670" s="19">
        <v>1.0</v>
      </c>
      <c r="B9670" s="25">
        <v>0.08013947</v>
      </c>
    </row>
    <row r="9671">
      <c r="A9671" s="19">
        <v>1.0</v>
      </c>
      <c r="B9671" s="25">
        <v>0.080118254</v>
      </c>
    </row>
    <row r="9672">
      <c r="A9672" s="19">
        <v>1.0</v>
      </c>
      <c r="B9672" s="25">
        <v>0.080114484</v>
      </c>
    </row>
    <row r="9673">
      <c r="A9673" s="19">
        <v>1.0</v>
      </c>
      <c r="B9673" s="25">
        <v>0.08010894</v>
      </c>
    </row>
    <row r="9674">
      <c r="A9674" s="19">
        <v>1.0</v>
      </c>
      <c r="B9674" s="25">
        <v>0.08009771</v>
      </c>
    </row>
    <row r="9675">
      <c r="A9675" s="19">
        <v>1.0</v>
      </c>
      <c r="B9675" s="25">
        <v>0.08005814</v>
      </c>
    </row>
    <row r="9676">
      <c r="A9676" s="19">
        <v>1.0</v>
      </c>
      <c r="B9676" s="25">
        <v>0.08000145</v>
      </c>
    </row>
    <row r="9677">
      <c r="A9677" s="19">
        <v>1.0</v>
      </c>
      <c r="B9677" s="25">
        <v>0.07996037</v>
      </c>
    </row>
    <row r="9678">
      <c r="A9678" s="19">
        <v>1.0</v>
      </c>
      <c r="B9678" s="25">
        <v>0.07992922</v>
      </c>
    </row>
    <row r="9679">
      <c r="A9679" s="19">
        <v>1.0</v>
      </c>
      <c r="B9679" s="25">
        <v>0.07992552</v>
      </c>
    </row>
    <row r="9680">
      <c r="A9680" s="19">
        <v>1.0</v>
      </c>
      <c r="B9680" s="25">
        <v>0.07988027</v>
      </c>
    </row>
    <row r="9681">
      <c r="A9681" s="19">
        <v>1.0</v>
      </c>
      <c r="B9681" s="25">
        <v>0.07987404</v>
      </c>
    </row>
    <row r="9682">
      <c r="A9682" s="19">
        <v>1.0</v>
      </c>
      <c r="B9682" s="25">
        <v>0.07983632</v>
      </c>
    </row>
    <row r="9683">
      <c r="A9683" s="19">
        <v>1.0</v>
      </c>
      <c r="B9683" s="25">
        <v>0.07983083</v>
      </c>
    </row>
    <row r="9684">
      <c r="A9684" s="19">
        <v>1.0</v>
      </c>
      <c r="B9684" s="25">
        <v>0.07979147</v>
      </c>
    </row>
    <row r="9685">
      <c r="A9685" s="19">
        <v>1.0</v>
      </c>
      <c r="B9685" s="25">
        <v>0.07976395</v>
      </c>
    </row>
    <row r="9686">
      <c r="A9686" s="19">
        <v>1.0</v>
      </c>
      <c r="B9686" s="25">
        <v>0.07975114</v>
      </c>
    </row>
    <row r="9687">
      <c r="A9687" s="19">
        <v>1.0</v>
      </c>
      <c r="B9687" s="25">
        <v>0.07973512</v>
      </c>
    </row>
    <row r="9688">
      <c r="A9688" s="19">
        <v>1.0</v>
      </c>
      <c r="B9688" s="25">
        <v>0.07971574</v>
      </c>
    </row>
    <row r="9689">
      <c r="A9689" s="19">
        <v>1.0</v>
      </c>
      <c r="B9689" s="25">
        <v>0.07969363</v>
      </c>
    </row>
    <row r="9690">
      <c r="A9690" s="19">
        <v>1.0</v>
      </c>
      <c r="B9690" s="25">
        <v>0.07967248</v>
      </c>
    </row>
    <row r="9691">
      <c r="A9691" s="19">
        <v>1.0</v>
      </c>
      <c r="B9691" s="25">
        <v>0.07967241</v>
      </c>
    </row>
    <row r="9692">
      <c r="A9692" s="19">
        <v>1.0</v>
      </c>
      <c r="B9692" s="25">
        <v>0.0796494</v>
      </c>
    </row>
    <row r="9693">
      <c r="A9693" s="19">
        <v>1.0</v>
      </c>
      <c r="B9693" s="25">
        <v>0.07964687</v>
      </c>
    </row>
    <row r="9694">
      <c r="A9694" s="19">
        <v>1.0</v>
      </c>
      <c r="B9694" s="25">
        <v>0.07963174</v>
      </c>
    </row>
    <row r="9695">
      <c r="A9695" s="19">
        <v>1.0</v>
      </c>
      <c r="B9695" s="25">
        <v>0.07961743</v>
      </c>
    </row>
    <row r="9696">
      <c r="A9696" s="19">
        <v>1.0</v>
      </c>
      <c r="B9696" s="25">
        <v>0.079601</v>
      </c>
    </row>
    <row r="9697">
      <c r="A9697" s="19">
        <v>1.0</v>
      </c>
      <c r="B9697" s="25">
        <v>0.07957895</v>
      </c>
    </row>
    <row r="9698">
      <c r="A9698" s="19">
        <v>1.0</v>
      </c>
      <c r="B9698" s="25">
        <v>0.079540275</v>
      </c>
    </row>
    <row r="9699">
      <c r="A9699" s="19">
        <v>1.0</v>
      </c>
      <c r="B9699" s="25">
        <v>0.07947838</v>
      </c>
    </row>
    <row r="9700">
      <c r="A9700" s="19">
        <v>1.0</v>
      </c>
      <c r="B9700" s="25">
        <v>0.07942908</v>
      </c>
    </row>
    <row r="9701">
      <c r="A9701" s="19">
        <v>1.0</v>
      </c>
      <c r="B9701" s="25">
        <v>0.079384446</v>
      </c>
    </row>
    <row r="9702">
      <c r="A9702" s="19">
        <v>1.0</v>
      </c>
      <c r="B9702" s="25">
        <v>0.07935815</v>
      </c>
    </row>
    <row r="9703">
      <c r="A9703" s="19">
        <v>1.0</v>
      </c>
      <c r="B9703" s="25">
        <v>0.07933406</v>
      </c>
    </row>
    <row r="9704">
      <c r="A9704" s="19">
        <v>1.0</v>
      </c>
      <c r="B9704" s="25">
        <v>0.079311945</v>
      </c>
    </row>
    <row r="9705">
      <c r="A9705" s="19">
        <v>1.0</v>
      </c>
      <c r="B9705" s="25">
        <v>0.07928353</v>
      </c>
    </row>
    <row r="9706">
      <c r="A9706" s="19">
        <v>1.0</v>
      </c>
      <c r="B9706" s="25">
        <v>0.07928209</v>
      </c>
    </row>
    <row r="9707">
      <c r="A9707" s="19">
        <v>1.0</v>
      </c>
      <c r="B9707" s="25">
        <v>0.07926326</v>
      </c>
    </row>
    <row r="9708">
      <c r="A9708" s="19">
        <v>1.0</v>
      </c>
      <c r="B9708" s="25">
        <v>0.079258814</v>
      </c>
    </row>
    <row r="9709">
      <c r="A9709" s="19">
        <v>1.0</v>
      </c>
      <c r="B9709" s="25">
        <v>0.07920343</v>
      </c>
    </row>
    <row r="9710">
      <c r="A9710" s="19">
        <v>1.0</v>
      </c>
      <c r="B9710" s="25">
        <v>0.07919042</v>
      </c>
    </row>
    <row r="9711">
      <c r="A9711" s="19">
        <v>1.0</v>
      </c>
      <c r="B9711" s="25">
        <v>0.079189524</v>
      </c>
    </row>
    <row r="9712">
      <c r="A9712" s="19">
        <v>1.0</v>
      </c>
      <c r="B9712" s="25">
        <v>0.07917043</v>
      </c>
    </row>
    <row r="9713">
      <c r="A9713" s="19">
        <v>1.0</v>
      </c>
      <c r="B9713" s="25">
        <v>0.07912503</v>
      </c>
    </row>
    <row r="9714">
      <c r="A9714" s="19">
        <v>1.0</v>
      </c>
      <c r="B9714" s="25">
        <v>0.079114355</v>
      </c>
    </row>
    <row r="9715">
      <c r="A9715" s="19">
        <v>1.0</v>
      </c>
      <c r="B9715" s="25">
        <v>0.07908409</v>
      </c>
    </row>
    <row r="9716">
      <c r="A9716" s="19">
        <v>1.0</v>
      </c>
      <c r="B9716" s="25">
        <v>0.07905219</v>
      </c>
    </row>
    <row r="9717">
      <c r="A9717" s="19">
        <v>1.0</v>
      </c>
      <c r="B9717" s="25">
        <v>0.079011865</v>
      </c>
    </row>
    <row r="9718">
      <c r="A9718" s="19">
        <v>1.0</v>
      </c>
      <c r="B9718" s="25">
        <v>0.07900865</v>
      </c>
    </row>
    <row r="9719">
      <c r="A9719" s="19">
        <v>1.0</v>
      </c>
      <c r="B9719" s="25">
        <v>0.07900755</v>
      </c>
    </row>
    <row r="9720">
      <c r="A9720" s="19">
        <v>1.0</v>
      </c>
      <c r="B9720" s="25">
        <v>0.07900043</v>
      </c>
    </row>
    <row r="9721">
      <c r="A9721" s="19">
        <v>1.0</v>
      </c>
      <c r="B9721" s="25">
        <v>0.078999124</v>
      </c>
    </row>
    <row r="9722">
      <c r="A9722" s="19">
        <v>1.0</v>
      </c>
      <c r="B9722" s="25">
        <v>0.07898879</v>
      </c>
    </row>
    <row r="9723">
      <c r="A9723" s="19">
        <v>1.0</v>
      </c>
      <c r="B9723" s="25">
        <v>0.078968115</v>
      </c>
    </row>
    <row r="9724">
      <c r="A9724" s="19">
        <v>1.0</v>
      </c>
      <c r="B9724" s="25">
        <v>0.078933746</v>
      </c>
    </row>
    <row r="9725">
      <c r="A9725" s="19">
        <v>1.0</v>
      </c>
      <c r="B9725" s="25">
        <v>0.078931965</v>
      </c>
    </row>
    <row r="9726">
      <c r="A9726" s="19">
        <v>1.0</v>
      </c>
      <c r="B9726" s="25">
        <v>0.07889903</v>
      </c>
    </row>
    <row r="9727">
      <c r="A9727" s="19">
        <v>1.0</v>
      </c>
      <c r="B9727" s="25">
        <v>0.07889088</v>
      </c>
    </row>
    <row r="9728">
      <c r="A9728" s="19">
        <v>1.0</v>
      </c>
      <c r="B9728" s="25">
        <v>0.078877605</v>
      </c>
    </row>
    <row r="9729">
      <c r="A9729" s="19">
        <v>1.0</v>
      </c>
      <c r="B9729" s="25">
        <v>0.07886001</v>
      </c>
    </row>
    <row r="9730">
      <c r="A9730" s="19">
        <v>1.0</v>
      </c>
      <c r="B9730" s="25">
        <v>0.07883317</v>
      </c>
    </row>
    <row r="9731">
      <c r="A9731" s="19">
        <v>1.0</v>
      </c>
      <c r="B9731" s="25">
        <v>0.07881297</v>
      </c>
    </row>
    <row r="9732">
      <c r="A9732" s="19">
        <v>1.0</v>
      </c>
      <c r="B9732" s="25">
        <v>0.07878586</v>
      </c>
    </row>
    <row r="9733">
      <c r="A9733" s="19">
        <v>1.0</v>
      </c>
      <c r="B9733" s="25">
        <v>0.078745805</v>
      </c>
    </row>
    <row r="9734">
      <c r="A9734" s="19">
        <v>1.0</v>
      </c>
      <c r="B9734" s="25">
        <v>0.078739576</v>
      </c>
    </row>
    <row r="9735">
      <c r="A9735" s="19">
        <v>1.0</v>
      </c>
      <c r="B9735" s="25">
        <v>0.0787289</v>
      </c>
    </row>
    <row r="9736">
      <c r="A9736" s="19">
        <v>1.0</v>
      </c>
      <c r="B9736" s="25">
        <v>0.07872287</v>
      </c>
    </row>
    <row r="9737">
      <c r="A9737" s="19">
        <v>1.0</v>
      </c>
      <c r="B9737" s="25">
        <v>0.078690216</v>
      </c>
    </row>
    <row r="9738">
      <c r="A9738" s="19">
        <v>1.0</v>
      </c>
      <c r="B9738" s="25">
        <v>0.07868727</v>
      </c>
    </row>
    <row r="9739">
      <c r="A9739" s="19">
        <v>1.0</v>
      </c>
      <c r="B9739" s="25">
        <v>0.078662075</v>
      </c>
    </row>
    <row r="9740">
      <c r="A9740" s="19">
        <v>1.0</v>
      </c>
      <c r="B9740" s="25">
        <v>0.078655094</v>
      </c>
    </row>
    <row r="9741">
      <c r="A9741" s="19">
        <v>1.0</v>
      </c>
      <c r="B9741" s="25">
        <v>0.07865003</v>
      </c>
    </row>
    <row r="9742">
      <c r="A9742" s="19">
        <v>1.0</v>
      </c>
      <c r="B9742" s="25">
        <v>0.078649275</v>
      </c>
    </row>
    <row r="9743">
      <c r="A9743" s="19">
        <v>1.0</v>
      </c>
      <c r="B9743" s="25">
        <v>0.07862859</v>
      </c>
    </row>
    <row r="9744">
      <c r="A9744" s="19">
        <v>1.0</v>
      </c>
      <c r="B9744" s="25">
        <v>0.07860682</v>
      </c>
    </row>
    <row r="9745">
      <c r="A9745" s="19">
        <v>1.0</v>
      </c>
      <c r="B9745" s="25">
        <v>0.078604154</v>
      </c>
    </row>
    <row r="9746">
      <c r="A9746" s="19">
        <v>1.0</v>
      </c>
      <c r="B9746" s="25">
        <v>0.07858779</v>
      </c>
    </row>
    <row r="9747">
      <c r="A9747" s="19">
        <v>1.0</v>
      </c>
      <c r="B9747" s="25">
        <v>0.078583136</v>
      </c>
    </row>
    <row r="9748">
      <c r="A9748" s="19">
        <v>1.0</v>
      </c>
      <c r="B9748" s="25">
        <v>0.07854493</v>
      </c>
    </row>
    <row r="9749">
      <c r="A9749" s="19">
        <v>1.0</v>
      </c>
      <c r="B9749" s="25">
        <v>0.078526445</v>
      </c>
    </row>
    <row r="9750">
      <c r="A9750" s="19">
        <v>1.0</v>
      </c>
      <c r="B9750" s="25">
        <v>0.07852487</v>
      </c>
    </row>
    <row r="9751">
      <c r="A9751" s="19">
        <v>1.0</v>
      </c>
      <c r="B9751" s="25">
        <v>0.078516796</v>
      </c>
    </row>
    <row r="9752">
      <c r="A9752" s="19">
        <v>1.0</v>
      </c>
      <c r="B9752" s="25">
        <v>0.07851268</v>
      </c>
    </row>
    <row r="9753">
      <c r="A9753" s="19">
        <v>1.0</v>
      </c>
      <c r="B9753" s="25">
        <v>0.07850255</v>
      </c>
    </row>
    <row r="9754">
      <c r="A9754" s="19">
        <v>1.0</v>
      </c>
      <c r="B9754" s="25">
        <v>0.07847825</v>
      </c>
    </row>
    <row r="9755">
      <c r="A9755" s="19">
        <v>1.0</v>
      </c>
      <c r="B9755" s="25">
        <v>0.07847694</v>
      </c>
    </row>
    <row r="9756">
      <c r="A9756" s="19">
        <v>1.0</v>
      </c>
      <c r="B9756" s="25">
        <v>0.07845326</v>
      </c>
    </row>
    <row r="9757">
      <c r="A9757" s="19">
        <v>1.0</v>
      </c>
      <c r="B9757" s="25">
        <v>0.07845298</v>
      </c>
    </row>
    <row r="9758">
      <c r="A9758" s="19">
        <v>1.0</v>
      </c>
      <c r="B9758" s="25">
        <v>0.0784434</v>
      </c>
    </row>
    <row r="9759">
      <c r="A9759" s="19">
        <v>1.0</v>
      </c>
      <c r="B9759" s="25">
        <v>0.07842704</v>
      </c>
    </row>
    <row r="9760">
      <c r="A9760" s="19">
        <v>1.0</v>
      </c>
      <c r="B9760" s="25">
        <v>0.07841437</v>
      </c>
    </row>
    <row r="9761">
      <c r="A9761" s="19">
        <v>1.0</v>
      </c>
      <c r="B9761" s="25">
        <v>0.0784065</v>
      </c>
    </row>
    <row r="9762">
      <c r="A9762" s="19">
        <v>1.0</v>
      </c>
      <c r="B9762" s="25">
        <v>0.07839328</v>
      </c>
    </row>
    <row r="9763">
      <c r="A9763" s="19">
        <v>1.0</v>
      </c>
      <c r="B9763" s="25">
        <v>0.07838068</v>
      </c>
    </row>
    <row r="9764">
      <c r="A9764" s="19">
        <v>1.0</v>
      </c>
      <c r="B9764" s="25">
        <v>0.07838041</v>
      </c>
    </row>
    <row r="9765">
      <c r="A9765" s="19">
        <v>1.0</v>
      </c>
      <c r="B9765" s="25">
        <v>0.07835028</v>
      </c>
    </row>
    <row r="9766">
      <c r="A9766" s="19">
        <v>1.0</v>
      </c>
      <c r="B9766" s="25">
        <v>0.078344196</v>
      </c>
    </row>
    <row r="9767">
      <c r="A9767" s="19">
        <v>1.0</v>
      </c>
      <c r="B9767" s="25">
        <v>0.078339055</v>
      </c>
    </row>
    <row r="9768">
      <c r="A9768" s="19">
        <v>1.0</v>
      </c>
      <c r="B9768" s="25">
        <v>0.07833652</v>
      </c>
    </row>
    <row r="9769">
      <c r="A9769" s="19">
        <v>1.0</v>
      </c>
      <c r="B9769" s="25">
        <v>0.07833338</v>
      </c>
    </row>
    <row r="9770">
      <c r="A9770" s="19">
        <v>1.0</v>
      </c>
      <c r="B9770" s="25">
        <v>0.07829086</v>
      </c>
    </row>
    <row r="9771">
      <c r="A9771" s="19">
        <v>1.0</v>
      </c>
      <c r="B9771" s="25">
        <v>0.078279085</v>
      </c>
    </row>
    <row r="9772">
      <c r="A9772" s="19">
        <v>1.0</v>
      </c>
      <c r="B9772" s="25">
        <v>0.07823924</v>
      </c>
    </row>
    <row r="9773">
      <c r="A9773" s="19">
        <v>1.0</v>
      </c>
      <c r="B9773" s="25">
        <v>0.07822862</v>
      </c>
    </row>
    <row r="9774">
      <c r="A9774" s="19">
        <v>1.0</v>
      </c>
      <c r="B9774" s="25">
        <v>0.078220755</v>
      </c>
    </row>
    <row r="9775">
      <c r="A9775" s="19">
        <v>1.0</v>
      </c>
      <c r="B9775" s="25">
        <v>0.07820754</v>
      </c>
    </row>
    <row r="9776">
      <c r="A9776" s="19">
        <v>1.0</v>
      </c>
      <c r="B9776" s="25">
        <v>0.07813688</v>
      </c>
    </row>
    <row r="9777">
      <c r="A9777" s="19">
        <v>1.0</v>
      </c>
      <c r="B9777" s="25">
        <v>0.07808163</v>
      </c>
    </row>
    <row r="9778">
      <c r="A9778" s="19">
        <v>1.0</v>
      </c>
      <c r="B9778" s="25">
        <v>0.07807944</v>
      </c>
    </row>
    <row r="9779">
      <c r="A9779" s="19">
        <v>1.0</v>
      </c>
      <c r="B9779" s="25">
        <v>0.07807787</v>
      </c>
    </row>
    <row r="9780">
      <c r="A9780" s="19">
        <v>1.0</v>
      </c>
      <c r="B9780" s="25">
        <v>0.0780639</v>
      </c>
    </row>
    <row r="9781">
      <c r="A9781" s="19">
        <v>1.0</v>
      </c>
      <c r="B9781" s="25">
        <v>0.07804555</v>
      </c>
    </row>
    <row r="9782">
      <c r="A9782" s="19">
        <v>1.0</v>
      </c>
      <c r="B9782" s="25">
        <v>0.07798421</v>
      </c>
    </row>
    <row r="9783">
      <c r="A9783" s="19">
        <v>1.0</v>
      </c>
      <c r="B9783" s="25">
        <v>0.07797729</v>
      </c>
    </row>
    <row r="9784">
      <c r="A9784" s="19">
        <v>1.0</v>
      </c>
      <c r="B9784" s="25">
        <v>0.07796839</v>
      </c>
    </row>
    <row r="9785">
      <c r="A9785" s="19">
        <v>1.0</v>
      </c>
      <c r="B9785" s="25">
        <v>0.07791485</v>
      </c>
    </row>
    <row r="9786">
      <c r="A9786" s="19">
        <v>1.0</v>
      </c>
      <c r="B9786" s="25">
        <v>0.077913344</v>
      </c>
    </row>
    <row r="9787">
      <c r="A9787" s="19">
        <v>1.0</v>
      </c>
      <c r="B9787" s="25">
        <v>0.07787987</v>
      </c>
    </row>
    <row r="9788">
      <c r="A9788" s="19">
        <v>1.0</v>
      </c>
      <c r="B9788" s="25">
        <v>0.0778774</v>
      </c>
    </row>
    <row r="9789">
      <c r="A9789" s="19">
        <v>1.0</v>
      </c>
      <c r="B9789" s="25">
        <v>0.07782777</v>
      </c>
    </row>
    <row r="9790">
      <c r="A9790" s="19">
        <v>1.0</v>
      </c>
      <c r="B9790" s="25">
        <v>0.07781421</v>
      </c>
    </row>
    <row r="9791">
      <c r="A9791" s="19">
        <v>1.0</v>
      </c>
      <c r="B9791" s="25">
        <v>0.07781154</v>
      </c>
    </row>
    <row r="9792">
      <c r="A9792" s="19">
        <v>1.0</v>
      </c>
      <c r="B9792" s="25">
        <v>0.077726915</v>
      </c>
    </row>
    <row r="9793">
      <c r="A9793" s="19">
        <v>1.0</v>
      </c>
      <c r="B9793" s="25">
        <v>0.077722535</v>
      </c>
    </row>
    <row r="9794">
      <c r="A9794" s="19">
        <v>1.0</v>
      </c>
      <c r="B9794" s="25">
        <v>0.077720135</v>
      </c>
    </row>
    <row r="9795">
      <c r="A9795" s="19">
        <v>1.0</v>
      </c>
      <c r="B9795" s="25">
        <v>0.07770644</v>
      </c>
    </row>
    <row r="9796">
      <c r="A9796" s="19">
        <v>1.0</v>
      </c>
      <c r="B9796" s="25">
        <v>0.07769631</v>
      </c>
    </row>
    <row r="9797">
      <c r="A9797" s="19">
        <v>1.0</v>
      </c>
      <c r="B9797" s="25">
        <v>0.07767344</v>
      </c>
    </row>
    <row r="9798">
      <c r="A9798" s="19">
        <v>1.0</v>
      </c>
      <c r="B9798" s="25">
        <v>0.07765455</v>
      </c>
    </row>
    <row r="9799">
      <c r="A9799" s="19">
        <v>1.0</v>
      </c>
      <c r="B9799" s="25">
        <v>0.0776451</v>
      </c>
    </row>
    <row r="9800">
      <c r="A9800" s="19">
        <v>1.0</v>
      </c>
      <c r="B9800" s="25">
        <v>0.07763997</v>
      </c>
    </row>
    <row r="9801">
      <c r="A9801" s="19">
        <v>1.0</v>
      </c>
      <c r="B9801" s="25">
        <v>0.07763086</v>
      </c>
    </row>
    <row r="9802">
      <c r="A9802" s="19">
        <v>1.0</v>
      </c>
      <c r="B9802" s="25">
        <v>0.07762812</v>
      </c>
    </row>
    <row r="9803">
      <c r="A9803" s="19">
        <v>1.0</v>
      </c>
      <c r="B9803" s="25">
        <v>0.07759122</v>
      </c>
    </row>
    <row r="9804">
      <c r="A9804" s="19">
        <v>1.0</v>
      </c>
      <c r="B9804" s="25">
        <v>0.07756685</v>
      </c>
    </row>
    <row r="9805">
      <c r="A9805" s="19">
        <v>1.0</v>
      </c>
      <c r="B9805" s="25">
        <v>0.077551715</v>
      </c>
    </row>
    <row r="9806">
      <c r="A9806" s="19">
        <v>1.0</v>
      </c>
      <c r="B9806" s="25">
        <v>0.077525906</v>
      </c>
    </row>
    <row r="9807">
      <c r="A9807" s="19">
        <v>1.0</v>
      </c>
      <c r="B9807" s="25">
        <v>0.07749865</v>
      </c>
    </row>
    <row r="9808">
      <c r="A9808" s="19">
        <v>1.0</v>
      </c>
      <c r="B9808" s="25">
        <v>0.07745217</v>
      </c>
    </row>
    <row r="9809">
      <c r="A9809" s="19">
        <v>1.0</v>
      </c>
      <c r="B9809" s="25">
        <v>0.07743888</v>
      </c>
    </row>
    <row r="9810">
      <c r="A9810" s="19">
        <v>1.0</v>
      </c>
      <c r="B9810" s="25">
        <v>0.07739445</v>
      </c>
    </row>
    <row r="9811">
      <c r="A9811" s="19">
        <v>1.0</v>
      </c>
      <c r="B9811" s="25">
        <v>0.07738952</v>
      </c>
    </row>
    <row r="9812">
      <c r="A9812" s="19">
        <v>1.0</v>
      </c>
      <c r="B9812" s="25">
        <v>0.07737884</v>
      </c>
    </row>
    <row r="9813">
      <c r="A9813" s="19">
        <v>1.0</v>
      </c>
      <c r="B9813" s="25">
        <v>0.07736885</v>
      </c>
    </row>
    <row r="9814">
      <c r="A9814" s="19">
        <v>1.0</v>
      </c>
      <c r="B9814" s="25">
        <v>0.07736467</v>
      </c>
    </row>
    <row r="9815">
      <c r="A9815" s="19">
        <v>1.0</v>
      </c>
      <c r="B9815" s="25">
        <v>0.07732873</v>
      </c>
    </row>
    <row r="9816">
      <c r="A9816" s="19">
        <v>1.0</v>
      </c>
      <c r="B9816" s="25">
        <v>0.07729148</v>
      </c>
    </row>
    <row r="9817">
      <c r="A9817" s="19">
        <v>1.0</v>
      </c>
      <c r="B9817" s="25">
        <v>0.07728888</v>
      </c>
    </row>
    <row r="9818">
      <c r="A9818" s="19">
        <v>1.0</v>
      </c>
      <c r="B9818" s="25">
        <v>0.07726998</v>
      </c>
    </row>
    <row r="9819">
      <c r="A9819" s="19">
        <v>1.0</v>
      </c>
      <c r="B9819" s="25">
        <v>0.07726888</v>
      </c>
    </row>
    <row r="9820">
      <c r="A9820" s="19">
        <v>1.0</v>
      </c>
      <c r="B9820" s="25">
        <v>0.07716551</v>
      </c>
    </row>
    <row r="9821">
      <c r="A9821" s="19">
        <v>1.0</v>
      </c>
      <c r="B9821" s="25">
        <v>0.07716544</v>
      </c>
    </row>
    <row r="9822">
      <c r="A9822" s="19">
        <v>1.0</v>
      </c>
      <c r="B9822" s="25">
        <v>0.077147774</v>
      </c>
    </row>
    <row r="9823">
      <c r="A9823" s="19">
        <v>1.0</v>
      </c>
      <c r="B9823" s="25">
        <v>0.07710471</v>
      </c>
    </row>
    <row r="9824">
      <c r="A9824" s="19">
        <v>1.0</v>
      </c>
      <c r="B9824" s="25">
        <v>0.07709992</v>
      </c>
    </row>
    <row r="9825">
      <c r="A9825" s="19">
        <v>1.0</v>
      </c>
      <c r="B9825" s="25">
        <v>0.07708157</v>
      </c>
    </row>
    <row r="9826">
      <c r="A9826" s="19">
        <v>1.0</v>
      </c>
      <c r="B9826" s="25">
        <v>0.07707595</v>
      </c>
    </row>
    <row r="9827">
      <c r="A9827" s="19">
        <v>1.0</v>
      </c>
      <c r="B9827" s="25">
        <v>0.07707041</v>
      </c>
    </row>
    <row r="9828">
      <c r="A9828" s="19">
        <v>1.0</v>
      </c>
      <c r="B9828" s="25">
        <v>0.07703234</v>
      </c>
    </row>
    <row r="9829">
      <c r="A9829" s="19">
        <v>1.0</v>
      </c>
      <c r="B9829" s="25">
        <v>0.077022895</v>
      </c>
    </row>
    <row r="9830">
      <c r="A9830" s="19">
        <v>1.0</v>
      </c>
      <c r="B9830" s="25">
        <v>0.076954156</v>
      </c>
    </row>
    <row r="9831">
      <c r="A9831" s="19">
        <v>1.0</v>
      </c>
      <c r="B9831" s="25">
        <v>0.07691239</v>
      </c>
    </row>
    <row r="9832">
      <c r="A9832" s="19">
        <v>1.0</v>
      </c>
      <c r="B9832" s="25">
        <v>0.076907806</v>
      </c>
    </row>
    <row r="9833">
      <c r="A9833" s="19">
        <v>1.0</v>
      </c>
      <c r="B9833" s="25">
        <v>0.076878294</v>
      </c>
    </row>
    <row r="9834">
      <c r="A9834" s="19">
        <v>1.0</v>
      </c>
      <c r="B9834" s="25">
        <v>0.07685556</v>
      </c>
    </row>
    <row r="9835">
      <c r="A9835" s="19">
        <v>1.0</v>
      </c>
      <c r="B9835" s="25">
        <v>0.07685098</v>
      </c>
    </row>
    <row r="9836">
      <c r="A9836" s="19">
        <v>1.0</v>
      </c>
      <c r="B9836" s="25">
        <v>0.076839544</v>
      </c>
    </row>
    <row r="9837">
      <c r="A9837" s="19">
        <v>1.0</v>
      </c>
      <c r="B9837" s="25">
        <v>0.07682989</v>
      </c>
    </row>
    <row r="9838">
      <c r="A9838" s="19">
        <v>1.0</v>
      </c>
      <c r="B9838" s="25">
        <v>0.07680579</v>
      </c>
    </row>
    <row r="9839">
      <c r="A9839" s="19">
        <v>1.0</v>
      </c>
      <c r="B9839" s="25">
        <v>0.07680223</v>
      </c>
    </row>
    <row r="9840">
      <c r="A9840" s="19">
        <v>1.0</v>
      </c>
      <c r="B9840" s="25">
        <v>0.07676478</v>
      </c>
    </row>
    <row r="9841">
      <c r="A9841" s="19">
        <v>1.0</v>
      </c>
      <c r="B9841" s="25">
        <v>0.07674308</v>
      </c>
    </row>
    <row r="9842">
      <c r="A9842" s="19">
        <v>1.0</v>
      </c>
      <c r="B9842" s="25">
        <v>0.07670973</v>
      </c>
    </row>
    <row r="9843">
      <c r="A9843" s="19">
        <v>1.0</v>
      </c>
      <c r="B9843" s="25">
        <v>0.07664285</v>
      </c>
    </row>
    <row r="9844">
      <c r="A9844" s="19">
        <v>1.0</v>
      </c>
      <c r="B9844" s="25">
        <v>0.0766323</v>
      </c>
    </row>
    <row r="9845">
      <c r="A9845" s="19">
        <v>1.0</v>
      </c>
      <c r="B9845" s="25">
        <v>0.07662053</v>
      </c>
    </row>
    <row r="9846">
      <c r="A9846" s="19">
        <v>1.0</v>
      </c>
      <c r="B9846" s="25">
        <v>0.07662025</v>
      </c>
    </row>
    <row r="9847">
      <c r="A9847" s="19">
        <v>1.0</v>
      </c>
      <c r="B9847" s="25">
        <v>0.07661389</v>
      </c>
    </row>
    <row r="9848">
      <c r="A9848" s="19">
        <v>1.0</v>
      </c>
      <c r="B9848" s="25">
        <v>0.07660971</v>
      </c>
    </row>
    <row r="9849">
      <c r="A9849" s="19">
        <v>1.0</v>
      </c>
      <c r="B9849" s="25">
        <v>0.07657336</v>
      </c>
    </row>
    <row r="9850">
      <c r="A9850" s="19">
        <v>1.0</v>
      </c>
      <c r="B9850" s="25">
        <v>0.076566026</v>
      </c>
    </row>
    <row r="9851">
      <c r="A9851" s="19">
        <v>1.0</v>
      </c>
      <c r="B9851" s="25">
        <v>0.07654761</v>
      </c>
    </row>
    <row r="9852">
      <c r="A9852" s="19">
        <v>1.0</v>
      </c>
      <c r="B9852" s="25">
        <v>0.07654515</v>
      </c>
    </row>
    <row r="9853">
      <c r="A9853" s="19">
        <v>1.0</v>
      </c>
      <c r="B9853" s="25">
        <v>0.07654179</v>
      </c>
    </row>
    <row r="9854">
      <c r="A9854" s="19">
        <v>1.0</v>
      </c>
      <c r="B9854" s="25">
        <v>0.0765396</v>
      </c>
    </row>
    <row r="9855">
      <c r="A9855" s="19">
        <v>1.0</v>
      </c>
      <c r="B9855" s="25">
        <v>0.076499686</v>
      </c>
    </row>
    <row r="9856">
      <c r="A9856" s="19">
        <v>1.0</v>
      </c>
      <c r="B9856" s="25">
        <v>0.07649619</v>
      </c>
    </row>
    <row r="9857">
      <c r="A9857" s="19">
        <v>1.0</v>
      </c>
      <c r="B9857" s="25">
        <v>0.07649297</v>
      </c>
    </row>
    <row r="9858">
      <c r="A9858" s="19">
        <v>1.0</v>
      </c>
      <c r="B9858" s="25">
        <v>0.07644505</v>
      </c>
    </row>
    <row r="9859">
      <c r="A9859" s="19">
        <v>1.0</v>
      </c>
      <c r="B9859" s="25">
        <v>0.07642766</v>
      </c>
    </row>
    <row r="9860">
      <c r="A9860" s="19">
        <v>1.0</v>
      </c>
      <c r="B9860" s="25">
        <v>0.07641965</v>
      </c>
    </row>
    <row r="9861">
      <c r="A9861" s="19">
        <v>1.0</v>
      </c>
      <c r="B9861" s="25">
        <v>0.07639795</v>
      </c>
    </row>
    <row r="9862">
      <c r="A9862" s="19">
        <v>1.0</v>
      </c>
      <c r="B9862" s="25">
        <v>0.07637419</v>
      </c>
    </row>
    <row r="9863">
      <c r="A9863" s="19">
        <v>1.0</v>
      </c>
      <c r="B9863" s="25">
        <v>0.076373845</v>
      </c>
    </row>
    <row r="9864">
      <c r="A9864" s="19">
        <v>1.0</v>
      </c>
      <c r="B9864" s="25">
        <v>0.07636002</v>
      </c>
    </row>
    <row r="9865">
      <c r="A9865" s="19">
        <v>1.0</v>
      </c>
      <c r="B9865" s="25">
        <v>0.076354064</v>
      </c>
    </row>
    <row r="9866">
      <c r="A9866" s="19">
        <v>1.0</v>
      </c>
      <c r="B9866" s="25">
        <v>0.07634934</v>
      </c>
    </row>
    <row r="9867">
      <c r="A9867" s="19">
        <v>1.0</v>
      </c>
      <c r="B9867" s="25">
        <v>0.07632825</v>
      </c>
    </row>
    <row r="9868">
      <c r="A9868" s="19">
        <v>1.0</v>
      </c>
      <c r="B9868" s="25">
        <v>0.07629244</v>
      </c>
    </row>
    <row r="9869">
      <c r="A9869" s="19">
        <v>1.0</v>
      </c>
      <c r="B9869" s="25">
        <v>0.076292306</v>
      </c>
    </row>
    <row r="9870">
      <c r="A9870" s="19">
        <v>1.0</v>
      </c>
      <c r="B9870" s="25">
        <v>0.07628758</v>
      </c>
    </row>
    <row r="9871">
      <c r="A9871" s="19">
        <v>1.0</v>
      </c>
      <c r="B9871" s="25">
        <v>0.07628457</v>
      </c>
    </row>
    <row r="9872">
      <c r="A9872" s="19">
        <v>1.0</v>
      </c>
      <c r="B9872" s="25">
        <v>0.07627108</v>
      </c>
    </row>
    <row r="9873">
      <c r="A9873" s="19">
        <v>1.0</v>
      </c>
      <c r="B9873" s="25">
        <v>0.07626348</v>
      </c>
    </row>
    <row r="9874">
      <c r="A9874" s="19">
        <v>1.0</v>
      </c>
      <c r="B9874" s="25">
        <v>0.07624746</v>
      </c>
    </row>
    <row r="9875">
      <c r="A9875" s="19">
        <v>1.0</v>
      </c>
      <c r="B9875" s="25">
        <v>0.076244384</v>
      </c>
    </row>
    <row r="9876">
      <c r="A9876" s="19">
        <v>1.0</v>
      </c>
      <c r="B9876" s="25">
        <v>0.07624109</v>
      </c>
    </row>
    <row r="9877">
      <c r="A9877" s="19">
        <v>1.0</v>
      </c>
      <c r="B9877" s="25">
        <v>0.07623349</v>
      </c>
    </row>
    <row r="9878">
      <c r="A9878" s="19">
        <v>1.0</v>
      </c>
      <c r="B9878" s="25">
        <v>0.07622911</v>
      </c>
    </row>
    <row r="9879">
      <c r="A9879" s="19">
        <v>1.0</v>
      </c>
      <c r="B9879" s="25">
        <v>0.07622234</v>
      </c>
    </row>
    <row r="9880">
      <c r="A9880" s="19">
        <v>1.0</v>
      </c>
      <c r="B9880" s="25">
        <v>0.07621973</v>
      </c>
    </row>
    <row r="9881">
      <c r="A9881" s="19">
        <v>1.0</v>
      </c>
      <c r="B9881" s="25">
        <v>0.07619762</v>
      </c>
    </row>
    <row r="9882">
      <c r="A9882" s="19">
        <v>1.0</v>
      </c>
      <c r="B9882" s="25">
        <v>0.07619201</v>
      </c>
    </row>
    <row r="9883">
      <c r="A9883" s="19">
        <v>1.0</v>
      </c>
      <c r="B9883" s="25">
        <v>0.07609109</v>
      </c>
    </row>
    <row r="9884">
      <c r="A9884" s="19">
        <v>1.0</v>
      </c>
      <c r="B9884" s="25">
        <v>0.07607534</v>
      </c>
    </row>
    <row r="9885">
      <c r="A9885" s="19">
        <v>1.0</v>
      </c>
      <c r="B9885" s="25">
        <v>0.0760737</v>
      </c>
    </row>
    <row r="9886">
      <c r="A9886" s="19">
        <v>1.0</v>
      </c>
      <c r="B9886" s="25">
        <v>0.07605994</v>
      </c>
    </row>
    <row r="9887">
      <c r="A9887" s="19">
        <v>1.0</v>
      </c>
      <c r="B9887" s="25">
        <v>0.0760407</v>
      </c>
    </row>
    <row r="9888">
      <c r="A9888" s="19">
        <v>1.0</v>
      </c>
      <c r="B9888" s="25">
        <v>0.07603467</v>
      </c>
    </row>
    <row r="9889">
      <c r="A9889" s="19">
        <v>1.0</v>
      </c>
      <c r="B9889" s="25">
        <v>0.07600756</v>
      </c>
    </row>
    <row r="9890">
      <c r="A9890" s="19">
        <v>1.0</v>
      </c>
      <c r="B9890" s="25">
        <v>0.07595779</v>
      </c>
    </row>
    <row r="9891">
      <c r="A9891" s="19">
        <v>1.0</v>
      </c>
      <c r="B9891" s="25">
        <v>0.075951695</v>
      </c>
    </row>
    <row r="9892">
      <c r="A9892" s="19">
        <v>1.0</v>
      </c>
      <c r="B9892" s="25">
        <v>0.07595046</v>
      </c>
    </row>
    <row r="9893">
      <c r="A9893" s="19">
        <v>1.0</v>
      </c>
      <c r="B9893" s="25">
        <v>0.07594704</v>
      </c>
    </row>
    <row r="9894">
      <c r="A9894" s="19">
        <v>1.0</v>
      </c>
      <c r="B9894" s="25">
        <v>0.07594594</v>
      </c>
    </row>
    <row r="9895">
      <c r="A9895" s="19">
        <v>1.0</v>
      </c>
      <c r="B9895" s="25">
        <v>0.07592102</v>
      </c>
    </row>
    <row r="9896">
      <c r="A9896" s="19">
        <v>1.0</v>
      </c>
      <c r="B9896" s="25">
        <v>0.07589953</v>
      </c>
    </row>
    <row r="9897">
      <c r="A9897" s="19">
        <v>1.0</v>
      </c>
      <c r="B9897" s="25">
        <v>0.07589062</v>
      </c>
    </row>
    <row r="9898">
      <c r="A9898" s="19">
        <v>1.0</v>
      </c>
      <c r="B9898" s="25">
        <v>0.07588994</v>
      </c>
    </row>
    <row r="9899">
      <c r="A9899" s="19">
        <v>1.0</v>
      </c>
      <c r="B9899" s="25">
        <v>0.075849205</v>
      </c>
    </row>
    <row r="9900">
      <c r="A9900" s="19">
        <v>1.0</v>
      </c>
      <c r="B9900" s="25">
        <v>0.07579217</v>
      </c>
    </row>
    <row r="9901">
      <c r="A9901" s="19">
        <v>1.0</v>
      </c>
      <c r="B9901" s="25">
        <v>0.07578998</v>
      </c>
    </row>
    <row r="9902">
      <c r="A9902" s="19">
        <v>1.0</v>
      </c>
      <c r="B9902" s="25">
        <v>0.07578553</v>
      </c>
    </row>
    <row r="9903">
      <c r="A9903" s="19">
        <v>1.0</v>
      </c>
      <c r="B9903" s="25">
        <v>0.07578498</v>
      </c>
    </row>
    <row r="9904">
      <c r="A9904" s="19">
        <v>1.0</v>
      </c>
      <c r="B9904" s="25">
        <v>0.07576896</v>
      </c>
    </row>
    <row r="9905">
      <c r="A9905" s="19">
        <v>1.0</v>
      </c>
      <c r="B9905" s="25">
        <v>0.07576697</v>
      </c>
    </row>
    <row r="9906">
      <c r="A9906" s="19">
        <v>1.0</v>
      </c>
      <c r="B9906" s="25">
        <v>0.07576006</v>
      </c>
    </row>
    <row r="9907">
      <c r="A9907" s="19">
        <v>1.0</v>
      </c>
      <c r="B9907" s="25">
        <v>0.07575705</v>
      </c>
    </row>
    <row r="9908">
      <c r="A9908" s="19">
        <v>1.0</v>
      </c>
      <c r="B9908" s="25">
        <v>0.07573062</v>
      </c>
    </row>
    <row r="9909">
      <c r="A9909" s="19">
        <v>1.0</v>
      </c>
      <c r="B9909" s="25">
        <v>0.075708985</v>
      </c>
    </row>
    <row r="9910">
      <c r="A9910" s="19">
        <v>1.0</v>
      </c>
      <c r="B9910" s="25">
        <v>0.07568362</v>
      </c>
    </row>
    <row r="9911">
      <c r="A9911" s="19">
        <v>1.0</v>
      </c>
      <c r="B9911" s="25">
        <v>0.07562797</v>
      </c>
    </row>
    <row r="9912">
      <c r="A9912" s="19">
        <v>1.0</v>
      </c>
      <c r="B9912" s="25">
        <v>0.075602695</v>
      </c>
    </row>
    <row r="9913">
      <c r="A9913" s="19">
        <v>1.0</v>
      </c>
      <c r="B9913" s="25">
        <v>0.075601384</v>
      </c>
    </row>
    <row r="9914">
      <c r="A9914" s="19">
        <v>1.0</v>
      </c>
      <c r="B9914" s="25">
        <v>0.0755952</v>
      </c>
    </row>
    <row r="9915">
      <c r="A9915" s="19">
        <v>1.0</v>
      </c>
      <c r="B9915" s="25">
        <v>0.07554951</v>
      </c>
    </row>
    <row r="9916">
      <c r="A9916" s="19">
        <v>1.0</v>
      </c>
      <c r="B9916" s="25">
        <v>0.075536065</v>
      </c>
    </row>
    <row r="9917">
      <c r="A9917" s="19">
        <v>1.0</v>
      </c>
      <c r="B9917" s="25">
        <v>0.075536065</v>
      </c>
    </row>
    <row r="9918">
      <c r="A9918" s="19">
        <v>1.0</v>
      </c>
      <c r="B9918" s="25">
        <v>0.07553297</v>
      </c>
    </row>
    <row r="9919">
      <c r="A9919" s="19">
        <v>1.0</v>
      </c>
      <c r="B9919" s="25">
        <v>0.075504914</v>
      </c>
    </row>
    <row r="9920">
      <c r="A9920" s="19">
        <v>1.0</v>
      </c>
      <c r="B9920" s="25">
        <v>0.07549773</v>
      </c>
    </row>
    <row r="9921">
      <c r="A9921" s="19">
        <v>1.0</v>
      </c>
      <c r="B9921" s="25">
        <v>0.07549355</v>
      </c>
    </row>
    <row r="9922">
      <c r="A9922" s="19">
        <v>1.0</v>
      </c>
      <c r="B9922" s="25">
        <v>0.075472064</v>
      </c>
    </row>
    <row r="9923">
      <c r="A9923" s="19">
        <v>1.0</v>
      </c>
      <c r="B9923" s="25">
        <v>0.075471215</v>
      </c>
    </row>
    <row r="9924">
      <c r="A9924" s="19">
        <v>1.0</v>
      </c>
      <c r="B9924" s="25">
        <v>0.0754665</v>
      </c>
    </row>
    <row r="9925">
      <c r="A9925" s="19">
        <v>1.0</v>
      </c>
      <c r="B9925" s="25">
        <v>0.07545506</v>
      </c>
    </row>
    <row r="9926">
      <c r="A9926" s="19">
        <v>1.0</v>
      </c>
      <c r="B9926" s="25">
        <v>0.07545151</v>
      </c>
    </row>
    <row r="9927">
      <c r="A9927" s="19">
        <v>1.0</v>
      </c>
      <c r="B9927" s="25">
        <v>0.07541433</v>
      </c>
    </row>
    <row r="9928">
      <c r="A9928" s="19">
        <v>1.0</v>
      </c>
      <c r="B9928" s="25">
        <v>0.07540034</v>
      </c>
    </row>
    <row r="9929">
      <c r="A9929" s="19">
        <v>1.0</v>
      </c>
      <c r="B9929" s="25">
        <v>0.075379856</v>
      </c>
    </row>
    <row r="9930">
      <c r="A9930" s="19">
        <v>1.0</v>
      </c>
      <c r="B9930" s="25">
        <v>0.075352415</v>
      </c>
    </row>
    <row r="9931">
      <c r="A9931" s="19">
        <v>1.0</v>
      </c>
      <c r="B9931" s="25">
        <v>0.07531787</v>
      </c>
    </row>
    <row r="9932">
      <c r="A9932" s="19">
        <v>1.0</v>
      </c>
      <c r="B9932" s="25">
        <v>0.07529916</v>
      </c>
    </row>
    <row r="9933">
      <c r="A9933" s="19">
        <v>1.0</v>
      </c>
      <c r="B9933" s="25">
        <v>0.075286016</v>
      </c>
    </row>
    <row r="9934">
      <c r="A9934" s="19">
        <v>1.0</v>
      </c>
      <c r="B9934" s="25">
        <v>0.075285785</v>
      </c>
    </row>
    <row r="9935">
      <c r="A9935" s="19">
        <v>1.0</v>
      </c>
      <c r="B9935" s="25">
        <v>0.07527435</v>
      </c>
    </row>
    <row r="9936">
      <c r="A9936" s="19">
        <v>1.0</v>
      </c>
      <c r="B9936" s="25">
        <v>0.07526267</v>
      </c>
    </row>
    <row r="9937">
      <c r="A9937" s="19">
        <v>1.0</v>
      </c>
      <c r="B9937" s="25">
        <v>0.07523493</v>
      </c>
    </row>
    <row r="9938">
      <c r="A9938" s="19">
        <v>1.0</v>
      </c>
      <c r="B9938" s="25">
        <v>0.075225726</v>
      </c>
    </row>
    <row r="9939">
      <c r="A9939" s="19">
        <v>1.0</v>
      </c>
      <c r="B9939" s="25">
        <v>0.075211585</v>
      </c>
    </row>
    <row r="9940">
      <c r="A9940" s="19">
        <v>1.0</v>
      </c>
      <c r="B9940" s="25">
        <v>0.075211585</v>
      </c>
    </row>
    <row r="9941">
      <c r="A9941" s="19">
        <v>1.0</v>
      </c>
      <c r="B9941" s="25">
        <v>0.07520123</v>
      </c>
    </row>
    <row r="9942">
      <c r="A9942" s="19">
        <v>1.0</v>
      </c>
      <c r="B9942" s="25">
        <v>0.075191796</v>
      </c>
    </row>
    <row r="9943">
      <c r="A9943" s="19">
        <v>1.0</v>
      </c>
      <c r="B9943" s="25">
        <v>0.07515964</v>
      </c>
    </row>
    <row r="9944">
      <c r="A9944" s="19">
        <v>1.0</v>
      </c>
      <c r="B9944" s="25">
        <v>0.07514117</v>
      </c>
    </row>
    <row r="9945">
      <c r="A9945" s="19">
        <v>1.0</v>
      </c>
      <c r="B9945" s="25">
        <v>0.07513514</v>
      </c>
    </row>
    <row r="9946">
      <c r="A9946" s="19">
        <v>1.0</v>
      </c>
      <c r="B9946" s="25">
        <v>0.075121075</v>
      </c>
    </row>
    <row r="9947">
      <c r="A9947" s="19">
        <v>1.0</v>
      </c>
      <c r="B9947" s="25">
        <v>0.07505058</v>
      </c>
    </row>
    <row r="9948">
      <c r="A9948" s="19">
        <v>1.0</v>
      </c>
      <c r="B9948" s="25">
        <v>0.07504996</v>
      </c>
    </row>
    <row r="9949">
      <c r="A9949" s="19">
        <v>1.0</v>
      </c>
      <c r="B9949" s="25">
        <v>0.0750396</v>
      </c>
    </row>
    <row r="9950">
      <c r="A9950" s="19">
        <v>1.0</v>
      </c>
      <c r="B9950" s="25">
        <v>0.07502607</v>
      </c>
    </row>
    <row r="9951">
      <c r="A9951" s="19">
        <v>1.0</v>
      </c>
      <c r="B9951" s="25">
        <v>0.07501866</v>
      </c>
    </row>
    <row r="9952">
      <c r="A9952" s="19">
        <v>1.0</v>
      </c>
      <c r="B9952" s="25">
        <v>0.075005904</v>
      </c>
    </row>
    <row r="9953">
      <c r="A9953" s="19">
        <v>1.0</v>
      </c>
      <c r="B9953" s="25">
        <v>0.07498905</v>
      </c>
    </row>
    <row r="9954">
      <c r="A9954" s="19">
        <v>1.0</v>
      </c>
      <c r="B9954" s="25">
        <v>0.07489707</v>
      </c>
    </row>
    <row r="9955">
      <c r="A9955" s="19">
        <v>1.0</v>
      </c>
      <c r="B9955" s="25">
        <v>0.07485085</v>
      </c>
    </row>
    <row r="9956">
      <c r="A9956" s="19">
        <v>1.0</v>
      </c>
      <c r="B9956" s="25">
        <v>0.07481815</v>
      </c>
    </row>
    <row r="9957">
      <c r="A9957" s="19">
        <v>1.0</v>
      </c>
      <c r="B9957" s="25">
        <v>0.07480293</v>
      </c>
    </row>
    <row r="9958">
      <c r="A9958" s="19">
        <v>1.0</v>
      </c>
      <c r="B9958" s="25">
        <v>0.07478971</v>
      </c>
    </row>
    <row r="9959">
      <c r="A9959" s="19">
        <v>1.0</v>
      </c>
      <c r="B9959" s="25">
        <v>0.07476992</v>
      </c>
    </row>
    <row r="9960">
      <c r="A9960" s="19">
        <v>1.0</v>
      </c>
      <c r="B9960" s="25">
        <v>0.07473382</v>
      </c>
    </row>
    <row r="9961">
      <c r="A9961" s="19">
        <v>1.0</v>
      </c>
      <c r="B9961" s="25">
        <v>0.0747162</v>
      </c>
    </row>
    <row r="9962">
      <c r="A9962" s="19">
        <v>1.0</v>
      </c>
      <c r="B9962" s="25">
        <v>0.0747128</v>
      </c>
    </row>
    <row r="9963">
      <c r="A9963" s="19">
        <v>1.0</v>
      </c>
      <c r="B9963" s="25">
        <v>0.074682035</v>
      </c>
    </row>
    <row r="9964">
      <c r="A9964" s="19">
        <v>1.0</v>
      </c>
      <c r="B9964" s="25">
        <v>0.074669436</v>
      </c>
    </row>
    <row r="9965">
      <c r="A9965" s="19">
        <v>1.0</v>
      </c>
      <c r="B9965" s="25">
        <v>0.074556045</v>
      </c>
    </row>
    <row r="9966">
      <c r="A9966" s="19">
        <v>1.0</v>
      </c>
      <c r="B9966" s="25">
        <v>0.074527524</v>
      </c>
    </row>
    <row r="9967">
      <c r="A9967" s="19">
        <v>1.0</v>
      </c>
      <c r="B9967" s="25">
        <v>0.07452482</v>
      </c>
    </row>
    <row r="9968">
      <c r="A9968" s="19">
        <v>1.0</v>
      </c>
      <c r="B9968" s="25">
        <v>0.074521266</v>
      </c>
    </row>
    <row r="9969">
      <c r="A9969" s="19">
        <v>1.0</v>
      </c>
      <c r="B9969" s="25">
        <v>0.074424565</v>
      </c>
    </row>
    <row r="9970">
      <c r="A9970" s="19">
        <v>1.0</v>
      </c>
      <c r="B9970" s="25">
        <v>0.07436675</v>
      </c>
    </row>
    <row r="9971">
      <c r="A9971" s="19">
        <v>1.0</v>
      </c>
      <c r="B9971" s="25">
        <v>0.07434828</v>
      </c>
    </row>
    <row r="9972">
      <c r="A9972" s="19">
        <v>1.0</v>
      </c>
      <c r="B9972" s="25">
        <v>0.07433877</v>
      </c>
    </row>
    <row r="9973">
      <c r="A9973" s="19">
        <v>1.0</v>
      </c>
      <c r="B9973" s="25">
        <v>0.07433707</v>
      </c>
    </row>
    <row r="9974">
      <c r="A9974" s="19">
        <v>1.0</v>
      </c>
      <c r="B9974" s="25">
        <v>0.0743281</v>
      </c>
    </row>
    <row r="9975">
      <c r="A9975" s="19">
        <v>1.0</v>
      </c>
      <c r="B9975" s="25">
        <v>0.074292935</v>
      </c>
    </row>
    <row r="9976">
      <c r="A9976" s="19">
        <v>1.0</v>
      </c>
      <c r="B9976" s="25">
        <v>0.07426488</v>
      </c>
    </row>
    <row r="9977">
      <c r="A9977" s="19">
        <v>1.0</v>
      </c>
      <c r="B9977" s="25">
        <v>0.07424579</v>
      </c>
    </row>
    <row r="9978">
      <c r="A9978" s="19">
        <v>1.0</v>
      </c>
      <c r="B9978" s="25">
        <v>0.074234806</v>
      </c>
    </row>
    <row r="9979">
      <c r="A9979" s="19">
        <v>1.0</v>
      </c>
      <c r="B9979" s="25">
        <v>0.0742175</v>
      </c>
    </row>
    <row r="9980">
      <c r="A9980" s="19">
        <v>1.0</v>
      </c>
      <c r="B9980" s="25">
        <v>0.0741749</v>
      </c>
    </row>
    <row r="9981">
      <c r="A9981" s="19">
        <v>1.0</v>
      </c>
      <c r="B9981" s="25">
        <v>0.0741746</v>
      </c>
    </row>
    <row r="9982">
      <c r="A9982" s="19">
        <v>1.0</v>
      </c>
      <c r="B9982" s="25">
        <v>0.07413147</v>
      </c>
    </row>
    <row r="9983">
      <c r="A9983" s="19">
        <v>1.0</v>
      </c>
      <c r="B9983" s="25">
        <v>0.07412521</v>
      </c>
    </row>
    <row r="9984">
      <c r="A9984" s="19">
        <v>1.0</v>
      </c>
      <c r="B9984" s="25">
        <v>0.07412389</v>
      </c>
    </row>
    <row r="9985">
      <c r="A9985" s="19">
        <v>1.0</v>
      </c>
      <c r="B9985" s="25">
        <v>0.07410611</v>
      </c>
    </row>
    <row r="9986">
      <c r="A9986" s="19">
        <v>1.0</v>
      </c>
      <c r="B9986" s="25">
        <v>0.074077666</v>
      </c>
    </row>
    <row r="9987">
      <c r="A9987" s="19">
        <v>1.0</v>
      </c>
      <c r="B9987" s="25">
        <v>0.07407125</v>
      </c>
    </row>
    <row r="9988">
      <c r="A9988" s="19">
        <v>1.0</v>
      </c>
      <c r="B9988" s="25">
        <v>0.074063525</v>
      </c>
    </row>
    <row r="9989">
      <c r="A9989" s="19">
        <v>1.0</v>
      </c>
      <c r="B9989" s="25">
        <v>0.07401861</v>
      </c>
    </row>
    <row r="9990">
      <c r="A9990" s="19">
        <v>1.0</v>
      </c>
      <c r="B9990" s="25">
        <v>0.07401684</v>
      </c>
    </row>
    <row r="9991">
      <c r="A9991" s="19">
        <v>1.0</v>
      </c>
      <c r="B9991" s="25">
        <v>0.07398646</v>
      </c>
    </row>
    <row r="9992">
      <c r="A9992" s="19">
        <v>1.0</v>
      </c>
      <c r="B9992" s="25">
        <v>0.073964275</v>
      </c>
    </row>
    <row r="9993">
      <c r="A9993" s="19">
        <v>1.0</v>
      </c>
      <c r="B9993" s="25">
        <v>0.073964275</v>
      </c>
    </row>
    <row r="9994">
      <c r="A9994" s="19">
        <v>1.0</v>
      </c>
      <c r="B9994" s="25">
        <v>0.073964275</v>
      </c>
    </row>
    <row r="9995">
      <c r="A9995" s="19">
        <v>1.0</v>
      </c>
      <c r="B9995" s="25">
        <v>0.07396327</v>
      </c>
    </row>
    <row r="9996">
      <c r="A9996" s="19">
        <v>1.0</v>
      </c>
      <c r="B9996" s="25">
        <v>0.07393908</v>
      </c>
    </row>
    <row r="9997">
      <c r="A9997" s="19">
        <v>1.0</v>
      </c>
      <c r="B9997" s="25">
        <v>0.07392865</v>
      </c>
    </row>
    <row r="9998">
      <c r="A9998" s="19">
        <v>1.0</v>
      </c>
      <c r="B9998" s="25">
        <v>0.073887676</v>
      </c>
    </row>
    <row r="9999">
      <c r="A9999" s="19">
        <v>1.0</v>
      </c>
      <c r="B9999" s="25">
        <v>0.07387523</v>
      </c>
    </row>
    <row r="10000">
      <c r="A10000" s="19">
        <v>1.0</v>
      </c>
      <c r="B10000" s="25">
        <v>0.07385182</v>
      </c>
    </row>
    <row r="10001">
      <c r="A10001" s="19">
        <v>1.0</v>
      </c>
      <c r="B10001" s="25">
        <v>0.07382685</v>
      </c>
    </row>
    <row r="10002">
      <c r="A10002" s="19">
        <v>1.0</v>
      </c>
      <c r="B10002" s="25">
        <v>0.07380922</v>
      </c>
    </row>
    <row r="10003">
      <c r="A10003" s="19">
        <v>1.0</v>
      </c>
      <c r="B10003" s="25">
        <v>0.07380922</v>
      </c>
    </row>
    <row r="10004">
      <c r="A10004" s="19">
        <v>1.0</v>
      </c>
      <c r="B10004" s="25">
        <v>0.07380915</v>
      </c>
    </row>
    <row r="10005">
      <c r="A10005" s="19">
        <v>1.0</v>
      </c>
      <c r="B10005" s="25">
        <v>0.073790826</v>
      </c>
    </row>
    <row r="10006">
      <c r="A10006" s="19">
        <v>1.0</v>
      </c>
      <c r="B10006" s="25">
        <v>0.07378109</v>
      </c>
    </row>
    <row r="10007">
      <c r="A10007" s="19">
        <v>1.0</v>
      </c>
      <c r="B10007" s="25">
        <v>0.07375759</v>
      </c>
    </row>
    <row r="10008">
      <c r="A10008" s="19">
        <v>1.0</v>
      </c>
      <c r="B10008" s="25">
        <v>0.073751636</v>
      </c>
    </row>
    <row r="10009">
      <c r="A10009" s="19">
        <v>1.0</v>
      </c>
      <c r="B10009" s="25">
        <v>0.073735565</v>
      </c>
    </row>
    <row r="10010">
      <c r="A10010" s="19">
        <v>1.0</v>
      </c>
      <c r="B10010" s="25">
        <v>0.073717475</v>
      </c>
    </row>
    <row r="10011">
      <c r="A10011" s="19">
        <v>1.0</v>
      </c>
      <c r="B10011" s="25">
        <v>0.07369019</v>
      </c>
    </row>
    <row r="10012">
      <c r="A10012" s="19">
        <v>1.0</v>
      </c>
      <c r="B10012" s="25">
        <v>0.07368447</v>
      </c>
    </row>
    <row r="10013">
      <c r="A10013" s="19">
        <v>1.0</v>
      </c>
      <c r="B10013" s="25">
        <v>0.07367311</v>
      </c>
    </row>
    <row r="10014">
      <c r="A10014" s="19">
        <v>1.0</v>
      </c>
      <c r="B10014" s="25">
        <v>0.073671564</v>
      </c>
    </row>
    <row r="10015">
      <c r="A10015" s="19">
        <v>1.0</v>
      </c>
      <c r="B10015" s="25">
        <v>0.073663525</v>
      </c>
    </row>
    <row r="10016">
      <c r="A10016" s="19">
        <v>1.0</v>
      </c>
      <c r="B10016" s="25">
        <v>0.0736619</v>
      </c>
    </row>
    <row r="10017">
      <c r="A10017" s="19">
        <v>1.0</v>
      </c>
      <c r="B10017" s="25">
        <v>0.073651</v>
      </c>
    </row>
    <row r="10018">
      <c r="A10018" s="19">
        <v>1.0</v>
      </c>
      <c r="B10018" s="25">
        <v>0.073647365</v>
      </c>
    </row>
    <row r="10019">
      <c r="A10019" s="19">
        <v>1.0</v>
      </c>
      <c r="B10019" s="25">
        <v>0.073554926</v>
      </c>
    </row>
    <row r="10020">
      <c r="A10020" s="19">
        <v>1.0</v>
      </c>
      <c r="B10020" s="25">
        <v>0.07353622</v>
      </c>
    </row>
    <row r="10021">
      <c r="A10021" s="19">
        <v>1.0</v>
      </c>
      <c r="B10021" s="25">
        <v>0.073531196</v>
      </c>
    </row>
    <row r="10022">
      <c r="A10022" s="19">
        <v>1.0</v>
      </c>
      <c r="B10022" s="25">
        <v>0.07352632</v>
      </c>
    </row>
    <row r="10023">
      <c r="A10023" s="19">
        <v>1.0</v>
      </c>
      <c r="B10023" s="25">
        <v>0.07352091</v>
      </c>
    </row>
    <row r="10024">
      <c r="A10024" s="19">
        <v>1.0</v>
      </c>
      <c r="B10024" s="25">
        <v>0.07349819</v>
      </c>
    </row>
    <row r="10025">
      <c r="A10025" s="19">
        <v>1.0</v>
      </c>
      <c r="B10025" s="25">
        <v>0.07349533</v>
      </c>
    </row>
    <row r="10026">
      <c r="A10026" s="19">
        <v>1.0</v>
      </c>
      <c r="B10026" s="25">
        <v>0.07349255</v>
      </c>
    </row>
    <row r="10027">
      <c r="A10027" s="19">
        <v>1.0</v>
      </c>
      <c r="B10027" s="25">
        <v>0.07349208</v>
      </c>
    </row>
    <row r="10028">
      <c r="A10028" s="19">
        <v>1.0</v>
      </c>
      <c r="B10028" s="25">
        <v>0.07347214</v>
      </c>
    </row>
    <row r="10029">
      <c r="A10029" s="19">
        <v>1.0</v>
      </c>
      <c r="B10029" s="25">
        <v>0.073445626</v>
      </c>
    </row>
    <row r="10030">
      <c r="A10030" s="19">
        <v>1.0</v>
      </c>
      <c r="B10030" s="25">
        <v>0.07343883</v>
      </c>
    </row>
    <row r="10031">
      <c r="A10031" s="19">
        <v>1.0</v>
      </c>
      <c r="B10031" s="25">
        <v>0.073433645</v>
      </c>
    </row>
    <row r="10032">
      <c r="A10032" s="19">
        <v>1.0</v>
      </c>
      <c r="B10032" s="25">
        <v>0.07343133</v>
      </c>
    </row>
    <row r="10033">
      <c r="A10033" s="19">
        <v>1.0</v>
      </c>
      <c r="B10033" s="25">
        <v>0.07338016</v>
      </c>
    </row>
    <row r="10034">
      <c r="A10034" s="19">
        <v>1.0</v>
      </c>
      <c r="B10034" s="25">
        <v>0.07337545</v>
      </c>
    </row>
    <row r="10035">
      <c r="A10035" s="19">
        <v>1.0</v>
      </c>
      <c r="B10035" s="25">
        <v>0.07336524</v>
      </c>
    </row>
    <row r="10036">
      <c r="A10036" s="19">
        <v>1.0</v>
      </c>
      <c r="B10036" s="25">
        <v>0.07335952</v>
      </c>
    </row>
    <row r="10037">
      <c r="A10037" s="19">
        <v>1.0</v>
      </c>
      <c r="B10037" s="25">
        <v>0.073271096</v>
      </c>
    </row>
    <row r="10038">
      <c r="A10038" s="19">
        <v>1.0</v>
      </c>
      <c r="B10038" s="25">
        <v>0.073259816</v>
      </c>
    </row>
    <row r="10039">
      <c r="A10039" s="19">
        <v>1.0</v>
      </c>
      <c r="B10039" s="25">
        <v>0.073258035</v>
      </c>
    </row>
    <row r="10040">
      <c r="A10040" s="19">
        <v>1.0</v>
      </c>
      <c r="B10040" s="25">
        <v>0.07323052</v>
      </c>
    </row>
    <row r="10041">
      <c r="A10041" s="19">
        <v>1.0</v>
      </c>
      <c r="B10041" s="25">
        <v>0.07321421</v>
      </c>
    </row>
    <row r="10042">
      <c r="A10042" s="19">
        <v>1.0</v>
      </c>
      <c r="B10042" s="25">
        <v>0.07312702</v>
      </c>
    </row>
    <row r="10043">
      <c r="A10043" s="19">
        <v>1.0</v>
      </c>
      <c r="B10043" s="25">
        <v>0.073111564</v>
      </c>
    </row>
    <row r="10044">
      <c r="A10044" s="19">
        <v>1.0</v>
      </c>
      <c r="B10044" s="25">
        <v>0.07310291</v>
      </c>
    </row>
    <row r="10045">
      <c r="A10045" s="19">
        <v>1.0</v>
      </c>
      <c r="B10045" s="25">
        <v>0.07308381</v>
      </c>
    </row>
    <row r="10046">
      <c r="A10046" s="19">
        <v>1.0</v>
      </c>
      <c r="B10046" s="25">
        <v>0.073065184</v>
      </c>
    </row>
    <row r="10047">
      <c r="A10047" s="19">
        <v>1.0</v>
      </c>
      <c r="B10047" s="25">
        <v>0.072995074</v>
      </c>
    </row>
    <row r="10048">
      <c r="A10048" s="19">
        <v>1.0</v>
      </c>
      <c r="B10048" s="25">
        <v>0.072985955</v>
      </c>
    </row>
    <row r="10049">
      <c r="A10049" s="19">
        <v>1.0</v>
      </c>
      <c r="B10049" s="25">
        <v>0.07297297</v>
      </c>
    </row>
    <row r="10050">
      <c r="A10050" s="19">
        <v>1.0</v>
      </c>
      <c r="B10050" s="25">
        <v>0.07295411</v>
      </c>
    </row>
    <row r="10051">
      <c r="A10051" s="19">
        <v>1.0</v>
      </c>
      <c r="B10051" s="25">
        <v>0.07290735</v>
      </c>
    </row>
    <row r="10052">
      <c r="A10052" s="19">
        <v>1.0</v>
      </c>
      <c r="B10052" s="25">
        <v>0.0728847</v>
      </c>
    </row>
    <row r="10053">
      <c r="A10053" s="19">
        <v>1.0</v>
      </c>
      <c r="B10053" s="25">
        <v>0.07287535</v>
      </c>
    </row>
    <row r="10054">
      <c r="A10054" s="19">
        <v>1.0</v>
      </c>
      <c r="B10054" s="25">
        <v>0.0728694</v>
      </c>
    </row>
    <row r="10055">
      <c r="A10055" s="19">
        <v>1.0</v>
      </c>
      <c r="B10055" s="25">
        <v>0.07286615</v>
      </c>
    </row>
    <row r="10056">
      <c r="A10056" s="19">
        <v>1.0</v>
      </c>
      <c r="B10056" s="25">
        <v>0.07286499</v>
      </c>
    </row>
    <row r="10057">
      <c r="A10057" s="19">
        <v>1.0</v>
      </c>
      <c r="B10057" s="25">
        <v>0.07282542</v>
      </c>
    </row>
    <row r="10058">
      <c r="A10058" s="19">
        <v>1.0</v>
      </c>
      <c r="B10058" s="25">
        <v>0.072781205</v>
      </c>
    </row>
    <row r="10059">
      <c r="A10059" s="19">
        <v>1.0</v>
      </c>
      <c r="B10059" s="25">
        <v>0.07277649</v>
      </c>
    </row>
    <row r="10060">
      <c r="A10060" s="19">
        <v>1.0</v>
      </c>
      <c r="B10060" s="25">
        <v>0.07268837</v>
      </c>
    </row>
    <row r="10061">
      <c r="A10061" s="19">
        <v>1.0</v>
      </c>
      <c r="B10061" s="25">
        <v>0.07268706</v>
      </c>
    </row>
    <row r="10062">
      <c r="A10062" s="19">
        <v>1.0</v>
      </c>
      <c r="B10062" s="25">
        <v>0.07268227</v>
      </c>
    </row>
    <row r="10063">
      <c r="A10063" s="19">
        <v>1.0</v>
      </c>
      <c r="B10063" s="25">
        <v>0.07266402</v>
      </c>
    </row>
    <row r="10064">
      <c r="A10064" s="19">
        <v>1.0</v>
      </c>
      <c r="B10064" s="25">
        <v>0.07265699</v>
      </c>
    </row>
    <row r="10065">
      <c r="A10065" s="19">
        <v>1.0</v>
      </c>
      <c r="B10065" s="25">
        <v>0.07263759</v>
      </c>
    </row>
    <row r="10066">
      <c r="A10066" s="19">
        <v>1.0</v>
      </c>
      <c r="B10066" s="25">
        <v>0.07251616</v>
      </c>
    </row>
    <row r="10067">
      <c r="A10067" s="19">
        <v>1.0</v>
      </c>
      <c r="B10067" s="25">
        <v>0.07248076</v>
      </c>
    </row>
    <row r="10068">
      <c r="A10068" s="19">
        <v>1.0</v>
      </c>
      <c r="B10068" s="25">
        <v>0.07245394</v>
      </c>
    </row>
    <row r="10069">
      <c r="A10069" s="19">
        <v>1.0</v>
      </c>
      <c r="B10069" s="25">
        <v>0.0723737</v>
      </c>
    </row>
    <row r="10070">
      <c r="A10070" s="19">
        <v>1.0</v>
      </c>
      <c r="B10070" s="25">
        <v>0.07233946</v>
      </c>
    </row>
    <row r="10071">
      <c r="A10071" s="19">
        <v>1.0</v>
      </c>
      <c r="B10071" s="25">
        <v>0.07232292</v>
      </c>
    </row>
    <row r="10072">
      <c r="A10072" s="19">
        <v>1.0</v>
      </c>
      <c r="B10072" s="25">
        <v>0.07223635</v>
      </c>
    </row>
    <row r="10073">
      <c r="A10073" s="19">
        <v>1.0</v>
      </c>
      <c r="B10073" s="25">
        <v>0.07221711</v>
      </c>
    </row>
    <row r="10074">
      <c r="A10074" s="19">
        <v>1.0</v>
      </c>
      <c r="B10074" s="25">
        <v>0.072183326</v>
      </c>
    </row>
    <row r="10075">
      <c r="A10075" s="19">
        <v>1.0</v>
      </c>
      <c r="B10075" s="25">
        <v>0.07217498</v>
      </c>
    </row>
    <row r="10076">
      <c r="A10076" s="19">
        <v>1.0</v>
      </c>
      <c r="B10076" s="25">
        <v>0.07215419</v>
      </c>
    </row>
    <row r="10077">
      <c r="A10077" s="19">
        <v>1.0</v>
      </c>
      <c r="B10077" s="25">
        <v>0.072151326</v>
      </c>
    </row>
    <row r="10078">
      <c r="A10078" s="19">
        <v>1.0</v>
      </c>
      <c r="B10078" s="25">
        <v>0.0721293</v>
      </c>
    </row>
    <row r="10079">
      <c r="A10079" s="19">
        <v>1.0</v>
      </c>
      <c r="B10079" s="25">
        <v>0.07209954</v>
      </c>
    </row>
    <row r="10080">
      <c r="A10080" s="19">
        <v>1.0</v>
      </c>
      <c r="B10080" s="25">
        <v>0.072099306</v>
      </c>
    </row>
    <row r="10081">
      <c r="A10081" s="19">
        <v>1.0</v>
      </c>
      <c r="B10081" s="25">
        <v>0.07209699</v>
      </c>
    </row>
    <row r="10082">
      <c r="A10082" s="19">
        <v>1.0</v>
      </c>
      <c r="B10082" s="25">
        <v>0.072053626</v>
      </c>
    </row>
    <row r="10083">
      <c r="A10083" s="19">
        <v>1.0</v>
      </c>
      <c r="B10083" s="25">
        <v>0.072018765</v>
      </c>
    </row>
    <row r="10084">
      <c r="A10084" s="19">
        <v>1.0</v>
      </c>
      <c r="B10084" s="25">
        <v>0.072018</v>
      </c>
    </row>
    <row r="10085">
      <c r="A10085" s="19">
        <v>1.0</v>
      </c>
      <c r="B10085" s="25">
        <v>0.072011426</v>
      </c>
    </row>
    <row r="10086">
      <c r="A10086" s="19">
        <v>1.0</v>
      </c>
      <c r="B10086" s="25">
        <v>0.07199465</v>
      </c>
    </row>
    <row r="10087">
      <c r="A10087" s="19">
        <v>1.0</v>
      </c>
      <c r="B10087" s="25">
        <v>0.07196683</v>
      </c>
    </row>
    <row r="10088">
      <c r="A10088" s="19">
        <v>1.0</v>
      </c>
      <c r="B10088" s="25">
        <v>0.07193992</v>
      </c>
    </row>
    <row r="10089">
      <c r="A10089" s="19">
        <v>1.0</v>
      </c>
      <c r="B10089" s="25">
        <v>0.071929336</v>
      </c>
    </row>
    <row r="10090">
      <c r="A10090" s="19">
        <v>1.0</v>
      </c>
      <c r="B10090" s="25">
        <v>0.07189394</v>
      </c>
    </row>
    <row r="10091">
      <c r="A10091" s="19">
        <v>1.0</v>
      </c>
      <c r="B10091" s="25">
        <v>0.071857296</v>
      </c>
    </row>
    <row r="10092">
      <c r="A10092" s="19">
        <v>1.0</v>
      </c>
      <c r="B10092" s="25">
        <v>0.0718447</v>
      </c>
    </row>
    <row r="10093">
      <c r="A10093" s="19">
        <v>1.0</v>
      </c>
      <c r="B10093" s="25">
        <v>0.07183171</v>
      </c>
    </row>
    <row r="10094">
      <c r="A10094" s="19">
        <v>1.0</v>
      </c>
      <c r="B10094" s="25">
        <v>0.07180095</v>
      </c>
    </row>
    <row r="10095">
      <c r="A10095" s="19">
        <v>1.0</v>
      </c>
      <c r="B10095" s="25">
        <v>0.07177969</v>
      </c>
    </row>
    <row r="10096">
      <c r="A10096" s="19">
        <v>1.0</v>
      </c>
      <c r="B10096" s="25">
        <v>0.07176462</v>
      </c>
    </row>
    <row r="10097">
      <c r="A10097" s="19">
        <v>1.0</v>
      </c>
      <c r="B10097" s="25">
        <v>0.0717603</v>
      </c>
    </row>
    <row r="10098">
      <c r="A10098" s="19">
        <v>1.0</v>
      </c>
      <c r="B10098" s="25">
        <v>0.071757205</v>
      </c>
    </row>
    <row r="10099">
      <c r="A10099" s="19">
        <v>1.0</v>
      </c>
      <c r="B10099" s="25">
        <v>0.07174514</v>
      </c>
    </row>
    <row r="10100">
      <c r="A10100" s="19">
        <v>1.0</v>
      </c>
      <c r="B10100" s="25">
        <v>0.07174097</v>
      </c>
    </row>
    <row r="10101">
      <c r="A10101" s="19">
        <v>1.0</v>
      </c>
      <c r="B10101" s="25">
        <v>0.07168153</v>
      </c>
    </row>
    <row r="10102">
      <c r="A10102" s="19">
        <v>1.0</v>
      </c>
      <c r="B10102" s="25">
        <v>0.07163677</v>
      </c>
    </row>
    <row r="10103">
      <c r="A10103" s="19">
        <v>1.0</v>
      </c>
      <c r="B10103" s="25">
        <v>0.0716176</v>
      </c>
    </row>
    <row r="10104">
      <c r="A10104" s="19">
        <v>1.0</v>
      </c>
      <c r="B10104" s="25">
        <v>0.07155384</v>
      </c>
    </row>
    <row r="10105">
      <c r="A10105" s="19">
        <v>1.0</v>
      </c>
      <c r="B10105" s="25">
        <v>0.0715046</v>
      </c>
    </row>
    <row r="10106">
      <c r="A10106" s="19">
        <v>1.0</v>
      </c>
      <c r="B10106" s="25">
        <v>0.07149131</v>
      </c>
    </row>
    <row r="10107">
      <c r="A10107" s="19">
        <v>1.0</v>
      </c>
      <c r="B10107" s="25">
        <v>0.07146835</v>
      </c>
    </row>
    <row r="10108">
      <c r="A10108" s="19">
        <v>1.0</v>
      </c>
      <c r="B10108" s="25">
        <v>0.071459696</v>
      </c>
    </row>
    <row r="10109">
      <c r="A10109" s="19">
        <v>1.0</v>
      </c>
      <c r="B10109" s="25">
        <v>0.07145823</v>
      </c>
    </row>
    <row r="10110">
      <c r="A10110" s="19">
        <v>1.0</v>
      </c>
      <c r="B10110" s="25">
        <v>0.071457066</v>
      </c>
    </row>
    <row r="10111">
      <c r="A10111" s="19">
        <v>1.0</v>
      </c>
      <c r="B10111" s="25">
        <v>0.071421355</v>
      </c>
    </row>
    <row r="10112">
      <c r="A10112" s="19">
        <v>1.0</v>
      </c>
      <c r="B10112" s="25">
        <v>0.07141648</v>
      </c>
    </row>
    <row r="10113">
      <c r="A10113" s="19">
        <v>1.0</v>
      </c>
      <c r="B10113" s="25">
        <v>0.0714035</v>
      </c>
    </row>
    <row r="10114">
      <c r="A10114" s="19">
        <v>1.0</v>
      </c>
      <c r="B10114" s="25">
        <v>0.07140064</v>
      </c>
    </row>
    <row r="10115">
      <c r="A10115" s="19">
        <v>1.0</v>
      </c>
      <c r="B10115" s="25">
        <v>0.07139932</v>
      </c>
    </row>
    <row r="10116">
      <c r="A10116" s="19">
        <v>1.0</v>
      </c>
      <c r="B10116" s="25">
        <v>0.071383946</v>
      </c>
    </row>
    <row r="10117">
      <c r="A10117" s="19">
        <v>1.0</v>
      </c>
      <c r="B10117" s="25">
        <v>0.071383715</v>
      </c>
    </row>
    <row r="10118">
      <c r="A10118" s="19">
        <v>1.0</v>
      </c>
      <c r="B10118" s="25">
        <v>0.07138155</v>
      </c>
    </row>
    <row r="10119">
      <c r="A10119" s="19">
        <v>1.0</v>
      </c>
      <c r="B10119" s="25">
        <v>0.07137559</v>
      </c>
    </row>
    <row r="10120">
      <c r="A10120" s="19">
        <v>1.0</v>
      </c>
      <c r="B10120" s="25">
        <v>0.0713562</v>
      </c>
    </row>
    <row r="10121">
      <c r="A10121" s="19">
        <v>1.0</v>
      </c>
      <c r="B10121" s="25">
        <v>0.07135148</v>
      </c>
    </row>
    <row r="10122">
      <c r="A10122" s="19">
        <v>1.0</v>
      </c>
      <c r="B10122" s="25">
        <v>0.07134661</v>
      </c>
    </row>
    <row r="10123">
      <c r="A10123" s="19">
        <v>1.0</v>
      </c>
      <c r="B10123" s="25">
        <v>0.07131399</v>
      </c>
    </row>
    <row r="10124">
      <c r="A10124" s="19">
        <v>1.0</v>
      </c>
      <c r="B10124" s="25">
        <v>0.0713051</v>
      </c>
    </row>
    <row r="10125">
      <c r="A10125" s="19">
        <v>1.0</v>
      </c>
      <c r="B10125" s="25">
        <v>0.07125927</v>
      </c>
    </row>
    <row r="10126">
      <c r="A10126" s="19">
        <v>1.0</v>
      </c>
      <c r="B10126" s="25">
        <v>0.071258344</v>
      </c>
    </row>
    <row r="10127">
      <c r="A10127" s="19">
        <v>1.0</v>
      </c>
      <c r="B10127" s="25">
        <v>0.071208484</v>
      </c>
    </row>
    <row r="10128">
      <c r="A10128" s="19">
        <v>1.0</v>
      </c>
      <c r="B10128" s="25">
        <v>0.07120562</v>
      </c>
    </row>
    <row r="10129">
      <c r="A10129" s="19">
        <v>1.0</v>
      </c>
      <c r="B10129" s="25">
        <v>0.071189545</v>
      </c>
    </row>
    <row r="10130">
      <c r="A10130" s="19">
        <v>1.0</v>
      </c>
      <c r="B10130" s="25">
        <v>0.07116482</v>
      </c>
    </row>
    <row r="10131">
      <c r="A10131" s="19">
        <v>1.0</v>
      </c>
      <c r="B10131" s="25">
        <v>0.07113815</v>
      </c>
    </row>
    <row r="10132">
      <c r="A10132" s="19">
        <v>1.0</v>
      </c>
      <c r="B10132" s="25">
        <v>0.07110854</v>
      </c>
    </row>
    <row r="10133">
      <c r="A10133" s="19">
        <v>1.0</v>
      </c>
      <c r="B10133" s="25">
        <v>0.0710978</v>
      </c>
    </row>
    <row r="10134">
      <c r="A10134" s="19">
        <v>1.0</v>
      </c>
      <c r="B10134" s="25">
        <v>0.07107739</v>
      </c>
    </row>
    <row r="10135">
      <c r="A10135" s="19">
        <v>1.0</v>
      </c>
      <c r="B10135" s="25">
        <v>0.07107276</v>
      </c>
    </row>
    <row r="10136">
      <c r="A10136" s="19">
        <v>1.0</v>
      </c>
      <c r="B10136" s="25">
        <v>0.07107276</v>
      </c>
    </row>
    <row r="10137">
      <c r="A10137" s="19">
        <v>1.0</v>
      </c>
      <c r="B10137" s="25">
        <v>0.070974976</v>
      </c>
    </row>
    <row r="10138">
      <c r="A10138" s="19">
        <v>1.0</v>
      </c>
      <c r="B10138" s="25">
        <v>0.07096964</v>
      </c>
    </row>
    <row r="10139">
      <c r="A10139" s="19">
        <v>1.0</v>
      </c>
      <c r="B10139" s="25">
        <v>0.070964314</v>
      </c>
    </row>
    <row r="10140">
      <c r="A10140" s="19">
        <v>1.0</v>
      </c>
      <c r="B10140" s="25">
        <v>0.07087851</v>
      </c>
    </row>
    <row r="10141">
      <c r="A10141" s="19">
        <v>1.0</v>
      </c>
      <c r="B10141" s="25">
        <v>0.070859574</v>
      </c>
    </row>
    <row r="10142">
      <c r="A10142" s="19">
        <v>1.0</v>
      </c>
      <c r="B10142" s="25">
        <v>0.07085664</v>
      </c>
    </row>
    <row r="10143">
      <c r="A10143" s="19">
        <v>1.0</v>
      </c>
      <c r="B10143" s="25">
        <v>0.07084806</v>
      </c>
    </row>
    <row r="10144">
      <c r="A10144" s="19">
        <v>1.0</v>
      </c>
      <c r="B10144" s="25">
        <v>0.07084273</v>
      </c>
    </row>
    <row r="10145">
      <c r="A10145" s="19">
        <v>1.0</v>
      </c>
      <c r="B10145" s="25">
        <v>0.07082248</v>
      </c>
    </row>
    <row r="10146">
      <c r="A10146" s="19">
        <v>1.0</v>
      </c>
      <c r="B10146" s="25">
        <v>0.070814975</v>
      </c>
    </row>
    <row r="10147">
      <c r="A10147" s="19">
        <v>1.0</v>
      </c>
      <c r="B10147" s="25">
        <v>0.07081366</v>
      </c>
    </row>
    <row r="10148">
      <c r="A10148" s="19">
        <v>1.0</v>
      </c>
      <c r="B10148" s="25">
        <v>0.07080679</v>
      </c>
    </row>
    <row r="10149">
      <c r="A10149" s="19">
        <v>1.0</v>
      </c>
      <c r="B10149" s="25">
        <v>0.07080532</v>
      </c>
    </row>
    <row r="10150">
      <c r="A10150" s="19">
        <v>1.0</v>
      </c>
      <c r="B10150" s="25">
        <v>0.07079117</v>
      </c>
    </row>
    <row r="10151">
      <c r="A10151" s="19">
        <v>1.0</v>
      </c>
      <c r="B10151" s="25">
        <v>0.07077818</v>
      </c>
    </row>
    <row r="10152">
      <c r="A10152" s="19">
        <v>1.0</v>
      </c>
      <c r="B10152" s="25">
        <v>0.070772</v>
      </c>
    </row>
    <row r="10153">
      <c r="A10153" s="19">
        <v>1.0</v>
      </c>
      <c r="B10153" s="25">
        <v>0.07072516</v>
      </c>
    </row>
    <row r="10154">
      <c r="A10154" s="19">
        <v>1.0</v>
      </c>
      <c r="B10154" s="25">
        <v>0.07067523</v>
      </c>
    </row>
    <row r="10155">
      <c r="A10155" s="19">
        <v>1.0</v>
      </c>
      <c r="B10155" s="25">
        <v>0.07066796</v>
      </c>
    </row>
    <row r="10156">
      <c r="A10156" s="19">
        <v>1.0</v>
      </c>
      <c r="B10156" s="25">
        <v>0.07065382</v>
      </c>
    </row>
    <row r="10157">
      <c r="A10157" s="19">
        <v>1.0</v>
      </c>
      <c r="B10157" s="25">
        <v>0.070639364</v>
      </c>
    </row>
    <row r="10158">
      <c r="A10158" s="19">
        <v>1.0</v>
      </c>
      <c r="B10158" s="25">
        <v>0.07063364</v>
      </c>
    </row>
    <row r="10159">
      <c r="A10159" s="19">
        <v>1.0</v>
      </c>
      <c r="B10159" s="25">
        <v>0.070585646</v>
      </c>
    </row>
    <row r="10160">
      <c r="A10160" s="19">
        <v>1.0</v>
      </c>
      <c r="B10160" s="25">
        <v>0.07056941</v>
      </c>
    </row>
    <row r="10161">
      <c r="A10161" s="19">
        <v>1.0</v>
      </c>
      <c r="B10161" s="25">
        <v>0.07054792</v>
      </c>
    </row>
    <row r="10162">
      <c r="A10162" s="19">
        <v>1.0</v>
      </c>
      <c r="B10162" s="25">
        <v>0.07045185</v>
      </c>
    </row>
    <row r="10163">
      <c r="A10163" s="19">
        <v>1.0</v>
      </c>
      <c r="B10163" s="25">
        <v>0.07041552</v>
      </c>
    </row>
    <row r="10164">
      <c r="A10164" s="19">
        <v>1.0</v>
      </c>
      <c r="B10164" s="25">
        <v>0.070394956</v>
      </c>
    </row>
    <row r="10165">
      <c r="A10165" s="19">
        <v>1.0</v>
      </c>
      <c r="B10165" s="25">
        <v>0.07029842</v>
      </c>
    </row>
    <row r="10166">
      <c r="A10166" s="19">
        <v>1.0</v>
      </c>
      <c r="B10166" s="25">
        <v>0.070278935</v>
      </c>
    </row>
    <row r="10167">
      <c r="A10167" s="19">
        <v>1.0</v>
      </c>
      <c r="B10167" s="25">
        <v>0.07020095</v>
      </c>
    </row>
    <row r="10168">
      <c r="A10168" s="19">
        <v>1.0</v>
      </c>
      <c r="B10168" s="25">
        <v>0.07016879</v>
      </c>
    </row>
    <row r="10169">
      <c r="A10169" s="19">
        <v>1.0</v>
      </c>
      <c r="B10169" s="25">
        <v>0.07016114</v>
      </c>
    </row>
    <row r="10170">
      <c r="A10170" s="19">
        <v>1.0</v>
      </c>
      <c r="B10170" s="25">
        <v>0.070158124</v>
      </c>
    </row>
    <row r="10171">
      <c r="A10171" s="19">
        <v>1.0</v>
      </c>
      <c r="B10171" s="25">
        <v>0.0701361</v>
      </c>
    </row>
    <row r="10172">
      <c r="A10172" s="19">
        <v>1.0</v>
      </c>
      <c r="B10172" s="25">
        <v>0.07012752</v>
      </c>
    </row>
    <row r="10173">
      <c r="A10173" s="19">
        <v>1.0</v>
      </c>
      <c r="B10173" s="25">
        <v>0.07012605</v>
      </c>
    </row>
    <row r="10174">
      <c r="A10174" s="19">
        <v>1.0</v>
      </c>
      <c r="B10174" s="25">
        <v>0.070106104</v>
      </c>
    </row>
    <row r="10175">
      <c r="A10175" s="19">
        <v>1.0</v>
      </c>
      <c r="B10175" s="25">
        <v>0.07010502</v>
      </c>
    </row>
    <row r="10176">
      <c r="A10176" s="19">
        <v>1.0</v>
      </c>
      <c r="B10176" s="25">
        <v>0.07009359</v>
      </c>
    </row>
    <row r="10177">
      <c r="A10177" s="19">
        <v>1.0</v>
      </c>
      <c r="B10177" s="25">
        <v>0.07008771</v>
      </c>
    </row>
    <row r="10178">
      <c r="A10178" s="19">
        <v>1.0</v>
      </c>
      <c r="B10178" s="25">
        <v>0.07006514</v>
      </c>
    </row>
    <row r="10179">
      <c r="A10179" s="19">
        <v>1.0</v>
      </c>
      <c r="B10179" s="25">
        <v>0.07004466</v>
      </c>
    </row>
    <row r="10180">
      <c r="A10180" s="19">
        <v>1.0</v>
      </c>
      <c r="B10180" s="25">
        <v>0.07003948</v>
      </c>
    </row>
    <row r="10181">
      <c r="A10181" s="19">
        <v>1.0</v>
      </c>
      <c r="B10181" s="25">
        <v>0.07002093</v>
      </c>
    </row>
    <row r="10182">
      <c r="A10182" s="19">
        <v>1.0</v>
      </c>
      <c r="B10182" s="25">
        <v>0.07000547</v>
      </c>
    </row>
    <row r="10183">
      <c r="A10183" s="19">
        <v>1.0</v>
      </c>
      <c r="B10183" s="25">
        <v>0.070002995</v>
      </c>
    </row>
    <row r="10184">
      <c r="A10184" s="19">
        <v>1.0</v>
      </c>
      <c r="B10184" s="25">
        <v>0.07000176</v>
      </c>
    </row>
    <row r="10185">
      <c r="A10185" s="19">
        <v>1.0</v>
      </c>
      <c r="B10185" s="25">
        <v>0.06996497</v>
      </c>
    </row>
    <row r="10186">
      <c r="A10186" s="19">
        <v>1.0</v>
      </c>
      <c r="B10186" s="25">
        <v>0.06995129</v>
      </c>
    </row>
    <row r="10187">
      <c r="A10187" s="19">
        <v>1.0</v>
      </c>
      <c r="B10187" s="25">
        <v>0.069938995</v>
      </c>
    </row>
    <row r="10188">
      <c r="A10188" s="19">
        <v>1.0</v>
      </c>
      <c r="B10188" s="25">
        <v>0.06985699</v>
      </c>
    </row>
    <row r="10189">
      <c r="A10189" s="19">
        <v>1.0</v>
      </c>
      <c r="B10189" s="25">
        <v>0.069853276</v>
      </c>
    </row>
    <row r="10190">
      <c r="A10190" s="19">
        <v>1.0</v>
      </c>
      <c r="B10190" s="25">
        <v>0.06985165</v>
      </c>
    </row>
    <row r="10191">
      <c r="A10191" s="19">
        <v>1.0</v>
      </c>
      <c r="B10191" s="25">
        <v>0.06981479</v>
      </c>
    </row>
    <row r="10192">
      <c r="A10192" s="19">
        <v>1.0</v>
      </c>
      <c r="B10192" s="25">
        <v>0.06981115</v>
      </c>
    </row>
    <row r="10193">
      <c r="A10193" s="19">
        <v>1.0</v>
      </c>
      <c r="B10193" s="25">
        <v>0.06979206</v>
      </c>
    </row>
    <row r="10194">
      <c r="A10194" s="19">
        <v>1.0</v>
      </c>
      <c r="B10194" s="25">
        <v>0.06977984</v>
      </c>
    </row>
    <row r="10195">
      <c r="A10195" s="19">
        <v>1.0</v>
      </c>
      <c r="B10195" s="25">
        <v>0.06975944</v>
      </c>
    </row>
    <row r="10196">
      <c r="A10196" s="19">
        <v>1.0</v>
      </c>
      <c r="B10196" s="25">
        <v>0.069750085</v>
      </c>
    </row>
    <row r="10197">
      <c r="A10197" s="19">
        <v>1.0</v>
      </c>
      <c r="B10197" s="25">
        <v>0.06971886</v>
      </c>
    </row>
    <row r="10198">
      <c r="A10198" s="19">
        <v>1.0</v>
      </c>
      <c r="B10198" s="25">
        <v>0.06970912</v>
      </c>
    </row>
    <row r="10199">
      <c r="A10199" s="19">
        <v>1.0</v>
      </c>
      <c r="B10199" s="25">
        <v>0.06970626</v>
      </c>
    </row>
    <row r="10200">
      <c r="A10200" s="19">
        <v>1.0</v>
      </c>
      <c r="B10200" s="25">
        <v>0.06970278</v>
      </c>
    </row>
    <row r="10201">
      <c r="A10201" s="19">
        <v>1.0</v>
      </c>
      <c r="B10201" s="25">
        <v>0.0696915</v>
      </c>
    </row>
    <row r="10202">
      <c r="A10202" s="19">
        <v>1.0</v>
      </c>
      <c r="B10202" s="25">
        <v>0.06967581</v>
      </c>
    </row>
    <row r="10203">
      <c r="A10203" s="19">
        <v>1.0</v>
      </c>
      <c r="B10203" s="25">
        <v>0.06964327</v>
      </c>
    </row>
    <row r="10204">
      <c r="A10204" s="19">
        <v>1.0</v>
      </c>
      <c r="B10204" s="25">
        <v>0.06963283</v>
      </c>
    </row>
    <row r="10205">
      <c r="A10205" s="19">
        <v>1.0</v>
      </c>
      <c r="B10205" s="25">
        <v>0.06961691</v>
      </c>
    </row>
    <row r="10206">
      <c r="A10206" s="19">
        <v>1.0</v>
      </c>
      <c r="B10206" s="25">
        <v>0.06961305</v>
      </c>
    </row>
    <row r="10207">
      <c r="A10207" s="19">
        <v>1.0</v>
      </c>
      <c r="B10207" s="25">
        <v>0.06960639</v>
      </c>
    </row>
    <row r="10208">
      <c r="A10208" s="19">
        <v>1.0</v>
      </c>
      <c r="B10208" s="25">
        <v>0.06960268</v>
      </c>
    </row>
    <row r="10209">
      <c r="A10209" s="19">
        <v>1.0</v>
      </c>
      <c r="B10209" s="25">
        <v>0.06959674</v>
      </c>
    </row>
    <row r="10210">
      <c r="A10210" s="19">
        <v>1.0</v>
      </c>
      <c r="B10210" s="25">
        <v>0.069518514</v>
      </c>
    </row>
    <row r="10211">
      <c r="A10211" s="19">
        <v>1.0</v>
      </c>
      <c r="B10211" s="25">
        <v>0.0695155</v>
      </c>
    </row>
    <row r="10212">
      <c r="A10212" s="19">
        <v>1.0</v>
      </c>
      <c r="B10212" s="25">
        <v>0.06949014</v>
      </c>
    </row>
    <row r="10213">
      <c r="A10213" s="19">
        <v>1.0</v>
      </c>
      <c r="B10213" s="25">
        <v>0.06949014</v>
      </c>
    </row>
    <row r="10214">
      <c r="A10214" s="19">
        <v>1.0</v>
      </c>
      <c r="B10214" s="25">
        <v>0.06949014</v>
      </c>
    </row>
    <row r="10215">
      <c r="A10215" s="19">
        <v>1.0</v>
      </c>
      <c r="B10215" s="25">
        <v>0.06949014</v>
      </c>
    </row>
    <row r="10216">
      <c r="A10216" s="19">
        <v>1.0</v>
      </c>
      <c r="B10216" s="25">
        <v>0.06949014</v>
      </c>
    </row>
    <row r="10217">
      <c r="A10217" s="19">
        <v>1.0</v>
      </c>
      <c r="B10217" s="25">
        <v>0.06949014</v>
      </c>
    </row>
    <row r="10218">
      <c r="A10218" s="19">
        <v>1.0</v>
      </c>
      <c r="B10218" s="25">
        <v>0.06942815</v>
      </c>
    </row>
    <row r="10219">
      <c r="A10219" s="19">
        <v>1.0</v>
      </c>
      <c r="B10219" s="25">
        <v>0.06941416</v>
      </c>
    </row>
    <row r="10220">
      <c r="A10220" s="19">
        <v>1.0</v>
      </c>
      <c r="B10220" s="25">
        <v>0.06940156</v>
      </c>
    </row>
    <row r="10221">
      <c r="A10221" s="19">
        <v>1.0</v>
      </c>
      <c r="B10221" s="25">
        <v>0.06939909</v>
      </c>
    </row>
    <row r="10222">
      <c r="A10222" s="19">
        <v>1.0</v>
      </c>
      <c r="B10222" s="25">
        <v>0.06939214</v>
      </c>
    </row>
    <row r="10223">
      <c r="A10223" s="19">
        <v>1.0</v>
      </c>
      <c r="B10223" s="25">
        <v>0.069389276</v>
      </c>
    </row>
    <row r="10224">
      <c r="A10224" s="19">
        <v>1.0</v>
      </c>
      <c r="B10224" s="25">
        <v>0.06933486</v>
      </c>
    </row>
    <row r="10225">
      <c r="A10225" s="19">
        <v>1.0</v>
      </c>
      <c r="B10225" s="25">
        <v>0.0693143</v>
      </c>
    </row>
    <row r="10226">
      <c r="A10226" s="19">
        <v>1.0</v>
      </c>
      <c r="B10226" s="25">
        <v>0.06930618</v>
      </c>
    </row>
    <row r="10227">
      <c r="A10227" s="19">
        <v>1.0</v>
      </c>
      <c r="B10227" s="25">
        <v>0.06928702</v>
      </c>
    </row>
    <row r="10228">
      <c r="A10228" s="19">
        <v>1.0</v>
      </c>
      <c r="B10228" s="25">
        <v>0.06924875</v>
      </c>
    </row>
    <row r="10229">
      <c r="A10229" s="19">
        <v>1.0</v>
      </c>
      <c r="B10229" s="25">
        <v>0.06923615</v>
      </c>
    </row>
    <row r="10230">
      <c r="A10230" s="19">
        <v>1.0</v>
      </c>
      <c r="B10230" s="25">
        <v>0.06917842</v>
      </c>
    </row>
    <row r="10231">
      <c r="A10231" s="19">
        <v>1.0</v>
      </c>
      <c r="B10231" s="25">
        <v>0.06917579</v>
      </c>
    </row>
    <row r="10232">
      <c r="A10232" s="19">
        <v>1.0</v>
      </c>
      <c r="B10232" s="25">
        <v>0.069167204</v>
      </c>
    </row>
    <row r="10233">
      <c r="A10233" s="19">
        <v>1.0</v>
      </c>
      <c r="B10233" s="25">
        <v>0.06916017</v>
      </c>
    </row>
    <row r="10234">
      <c r="A10234" s="19">
        <v>1.0</v>
      </c>
      <c r="B10234" s="25">
        <v>0.069116734</v>
      </c>
    </row>
    <row r="10235">
      <c r="A10235" s="19">
        <v>1.0</v>
      </c>
      <c r="B10235" s="25">
        <v>0.06909053</v>
      </c>
    </row>
    <row r="10236">
      <c r="A10236" s="19">
        <v>1.0</v>
      </c>
      <c r="B10236" s="25">
        <v>0.0690818</v>
      </c>
    </row>
    <row r="10237">
      <c r="A10237" s="19">
        <v>1.0</v>
      </c>
      <c r="B10237" s="25">
        <v>0.06907901</v>
      </c>
    </row>
    <row r="10238">
      <c r="A10238" s="19">
        <v>1.0</v>
      </c>
      <c r="B10238" s="25">
        <v>0.06906116</v>
      </c>
    </row>
    <row r="10239">
      <c r="A10239" s="19">
        <v>1.0</v>
      </c>
      <c r="B10239" s="25">
        <v>0.06899237</v>
      </c>
    </row>
    <row r="10240">
      <c r="A10240" s="19">
        <v>1.0</v>
      </c>
      <c r="B10240" s="25">
        <v>0.06899128</v>
      </c>
    </row>
    <row r="10241">
      <c r="A10241" s="19">
        <v>1.0</v>
      </c>
      <c r="B10241" s="25">
        <v>0.06897961</v>
      </c>
    </row>
    <row r="10242">
      <c r="A10242" s="19">
        <v>1.0</v>
      </c>
      <c r="B10242" s="25">
        <v>0.06893223</v>
      </c>
    </row>
    <row r="10243">
      <c r="A10243" s="19">
        <v>1.0</v>
      </c>
      <c r="B10243" s="25">
        <v>0.06893022</v>
      </c>
    </row>
    <row r="10244">
      <c r="A10244" s="19">
        <v>1.0</v>
      </c>
      <c r="B10244" s="25">
        <v>0.0689204</v>
      </c>
    </row>
    <row r="10245">
      <c r="A10245" s="19">
        <v>1.0</v>
      </c>
      <c r="B10245" s="25">
        <v>0.06888895</v>
      </c>
    </row>
    <row r="10246">
      <c r="A10246" s="19">
        <v>1.0</v>
      </c>
      <c r="B10246" s="25">
        <v>0.06886545</v>
      </c>
    </row>
    <row r="10247">
      <c r="A10247" s="19">
        <v>1.0</v>
      </c>
      <c r="B10247" s="25">
        <v>0.06883693</v>
      </c>
    </row>
    <row r="10248">
      <c r="A10248" s="19">
        <v>1.0</v>
      </c>
      <c r="B10248" s="25">
        <v>0.068825334</v>
      </c>
    </row>
    <row r="10249">
      <c r="A10249" s="19">
        <v>1.0</v>
      </c>
      <c r="B10249" s="25">
        <v>0.068824634</v>
      </c>
    </row>
    <row r="10250">
      <c r="A10250" s="19">
        <v>1.0</v>
      </c>
      <c r="B10250" s="25">
        <v>0.068819925</v>
      </c>
    </row>
    <row r="10251">
      <c r="A10251" s="19">
        <v>1.0</v>
      </c>
      <c r="B10251" s="25">
        <v>0.06881034</v>
      </c>
    </row>
    <row r="10252">
      <c r="A10252" s="19">
        <v>1.0</v>
      </c>
      <c r="B10252" s="25">
        <v>0.06880014</v>
      </c>
    </row>
    <row r="10253">
      <c r="A10253" s="19">
        <v>1.0</v>
      </c>
      <c r="B10253" s="25">
        <v>0.06879766</v>
      </c>
    </row>
    <row r="10254">
      <c r="A10254" s="19">
        <v>1.0</v>
      </c>
      <c r="B10254" s="25">
        <v>0.06876922</v>
      </c>
    </row>
    <row r="10255">
      <c r="A10255" s="19">
        <v>1.0</v>
      </c>
      <c r="B10255" s="25">
        <v>0.06876017</v>
      </c>
    </row>
    <row r="10256">
      <c r="A10256" s="19">
        <v>1.0</v>
      </c>
      <c r="B10256" s="25">
        <v>0.06874842</v>
      </c>
    </row>
    <row r="10257">
      <c r="A10257" s="19">
        <v>1.0</v>
      </c>
      <c r="B10257" s="25">
        <v>0.06874688</v>
      </c>
    </row>
    <row r="10258">
      <c r="A10258" s="19">
        <v>1.0</v>
      </c>
      <c r="B10258" s="25">
        <v>0.06870274</v>
      </c>
    </row>
    <row r="10259">
      <c r="A10259" s="19">
        <v>1.0</v>
      </c>
      <c r="B10259" s="25">
        <v>0.06869787</v>
      </c>
    </row>
    <row r="10260">
      <c r="A10260" s="19">
        <v>1.0</v>
      </c>
      <c r="B10260" s="25">
        <v>0.068676</v>
      </c>
    </row>
    <row r="10261">
      <c r="A10261" s="19">
        <v>1.0</v>
      </c>
      <c r="B10261" s="25">
        <v>0.06867167</v>
      </c>
    </row>
    <row r="10262">
      <c r="A10262" s="19">
        <v>1.0</v>
      </c>
      <c r="B10262" s="25">
        <v>0.06864176</v>
      </c>
    </row>
    <row r="10263">
      <c r="A10263" s="19">
        <v>1.0</v>
      </c>
      <c r="B10263" s="25">
        <v>0.06863681</v>
      </c>
    </row>
    <row r="10264">
      <c r="A10264" s="19">
        <v>1.0</v>
      </c>
      <c r="B10264" s="25">
        <v>0.06856407</v>
      </c>
    </row>
    <row r="10265">
      <c r="A10265" s="19">
        <v>1.0</v>
      </c>
      <c r="B10265" s="25">
        <v>0.06856407</v>
      </c>
    </row>
    <row r="10266">
      <c r="A10266" s="19">
        <v>1.0</v>
      </c>
      <c r="B10266" s="25">
        <v>0.06856407</v>
      </c>
    </row>
    <row r="10267">
      <c r="A10267" s="19">
        <v>1.0</v>
      </c>
      <c r="B10267" s="25">
        <v>0.06856407</v>
      </c>
    </row>
    <row r="10268">
      <c r="A10268" s="19">
        <v>1.0</v>
      </c>
      <c r="B10268" s="25">
        <v>0.06856407</v>
      </c>
    </row>
    <row r="10269">
      <c r="A10269" s="19">
        <v>1.0</v>
      </c>
      <c r="B10269" s="25">
        <v>0.06856407</v>
      </c>
    </row>
    <row r="10270">
      <c r="A10270" s="19">
        <v>1.0</v>
      </c>
      <c r="B10270" s="25">
        <v>0.06856407</v>
      </c>
    </row>
    <row r="10271">
      <c r="A10271" s="19">
        <v>1.0</v>
      </c>
      <c r="B10271" s="25">
        <v>0.068561986</v>
      </c>
    </row>
    <row r="10272">
      <c r="A10272" s="19">
        <v>1.0</v>
      </c>
      <c r="B10272" s="25">
        <v>0.0685514</v>
      </c>
    </row>
    <row r="10273">
      <c r="A10273" s="19">
        <v>1.0</v>
      </c>
      <c r="B10273" s="25">
        <v>0.068501</v>
      </c>
    </row>
    <row r="10274">
      <c r="A10274" s="19">
        <v>1.0</v>
      </c>
      <c r="B10274" s="25">
        <v>0.068441026</v>
      </c>
    </row>
    <row r="10275">
      <c r="A10275" s="19">
        <v>1.0</v>
      </c>
      <c r="B10275" s="25">
        <v>0.068441026</v>
      </c>
    </row>
    <row r="10276">
      <c r="A10276" s="19">
        <v>1.0</v>
      </c>
      <c r="B10276" s="25">
        <v>0.068441026</v>
      </c>
    </row>
    <row r="10277">
      <c r="A10277" s="19">
        <v>1.0</v>
      </c>
      <c r="B10277" s="25">
        <v>0.068441026</v>
      </c>
    </row>
    <row r="10278">
      <c r="A10278" s="19">
        <v>1.0</v>
      </c>
      <c r="B10278" s="25">
        <v>0.068441026</v>
      </c>
    </row>
    <row r="10279">
      <c r="A10279" s="19">
        <v>1.0</v>
      </c>
      <c r="B10279" s="25">
        <v>0.068441026</v>
      </c>
    </row>
    <row r="10280">
      <c r="A10280" s="19">
        <v>1.0</v>
      </c>
      <c r="B10280" s="25">
        <v>0.068441026</v>
      </c>
    </row>
    <row r="10281">
      <c r="A10281" s="19">
        <v>1.0</v>
      </c>
      <c r="B10281" s="25">
        <v>0.068441026</v>
      </c>
    </row>
    <row r="10282">
      <c r="A10282" s="19">
        <v>1.0</v>
      </c>
      <c r="B10282" s="25">
        <v>0.068441026</v>
      </c>
    </row>
    <row r="10283">
      <c r="A10283" s="19">
        <v>1.0</v>
      </c>
      <c r="B10283" s="25">
        <v>0.06844087</v>
      </c>
    </row>
    <row r="10284">
      <c r="A10284" s="19">
        <v>1.0</v>
      </c>
      <c r="B10284" s="25">
        <v>0.06844087</v>
      </c>
    </row>
    <row r="10285">
      <c r="A10285" s="19">
        <v>1.0</v>
      </c>
      <c r="B10285" s="25">
        <v>0.06841938</v>
      </c>
    </row>
    <row r="10286">
      <c r="A10286" s="19">
        <v>1.0</v>
      </c>
      <c r="B10286" s="25">
        <v>0.068417296</v>
      </c>
    </row>
    <row r="10287">
      <c r="A10287" s="19">
        <v>1.0</v>
      </c>
      <c r="B10287" s="25">
        <v>0.06841583</v>
      </c>
    </row>
    <row r="10288">
      <c r="A10288" s="19">
        <v>1.0</v>
      </c>
      <c r="B10288" s="25">
        <v>0.06839689</v>
      </c>
    </row>
    <row r="10289">
      <c r="A10289" s="19">
        <v>1.0</v>
      </c>
      <c r="B10289" s="25">
        <v>0.06839581</v>
      </c>
    </row>
    <row r="10290">
      <c r="A10290" s="19">
        <v>1.0</v>
      </c>
      <c r="B10290" s="25">
        <v>0.06837014</v>
      </c>
    </row>
    <row r="10291">
      <c r="A10291" s="19">
        <v>1.0</v>
      </c>
      <c r="B10291" s="25">
        <v>0.0683475</v>
      </c>
    </row>
    <row r="10292">
      <c r="A10292" s="19">
        <v>1.0</v>
      </c>
      <c r="B10292" s="25">
        <v>0.068332575</v>
      </c>
    </row>
    <row r="10293">
      <c r="A10293" s="19">
        <v>1.0</v>
      </c>
      <c r="B10293" s="25">
        <v>0.0683172</v>
      </c>
    </row>
    <row r="10294">
      <c r="A10294" s="19">
        <v>1.0</v>
      </c>
      <c r="B10294" s="25">
        <v>0.06825714</v>
      </c>
    </row>
    <row r="10295">
      <c r="A10295" s="19">
        <v>1.0</v>
      </c>
      <c r="B10295" s="25">
        <v>0.0681977</v>
      </c>
    </row>
    <row r="10296">
      <c r="A10296" s="19">
        <v>1.0</v>
      </c>
      <c r="B10296" s="25">
        <v>0.06817799</v>
      </c>
    </row>
    <row r="10297">
      <c r="A10297" s="19">
        <v>1.0</v>
      </c>
      <c r="B10297" s="25">
        <v>0.068156734</v>
      </c>
    </row>
    <row r="10298">
      <c r="A10298" s="19">
        <v>1.0</v>
      </c>
      <c r="B10298" s="25">
        <v>0.06814452</v>
      </c>
    </row>
    <row r="10299">
      <c r="A10299" s="19">
        <v>1.0</v>
      </c>
      <c r="B10299" s="25">
        <v>0.06814158</v>
      </c>
    </row>
    <row r="10300">
      <c r="A10300" s="19">
        <v>1.0</v>
      </c>
      <c r="B10300" s="25">
        <v>0.0681388</v>
      </c>
    </row>
    <row r="10301">
      <c r="A10301" s="19">
        <v>1.0</v>
      </c>
      <c r="B10301" s="25">
        <v>0.068110354</v>
      </c>
    </row>
    <row r="10302">
      <c r="A10302" s="19">
        <v>1.0</v>
      </c>
      <c r="B10302" s="25">
        <v>0.0680983</v>
      </c>
    </row>
    <row r="10303">
      <c r="A10303" s="19">
        <v>1.0</v>
      </c>
      <c r="B10303" s="25">
        <v>0.06809822</v>
      </c>
    </row>
    <row r="10304">
      <c r="A10304" s="19">
        <v>1.0</v>
      </c>
      <c r="B10304" s="25">
        <v>0.06809613</v>
      </c>
    </row>
    <row r="10305">
      <c r="A10305" s="19">
        <v>1.0</v>
      </c>
      <c r="B10305" s="25">
        <v>0.068094894</v>
      </c>
    </row>
    <row r="10306">
      <c r="A10306" s="19">
        <v>1.0</v>
      </c>
      <c r="B10306" s="25">
        <v>0.068091035</v>
      </c>
    </row>
    <row r="10307">
      <c r="A10307" s="19">
        <v>1.0</v>
      </c>
      <c r="B10307" s="25">
        <v>0.06808523</v>
      </c>
    </row>
    <row r="10308">
      <c r="A10308" s="19">
        <v>1.0</v>
      </c>
      <c r="B10308" s="25">
        <v>0.06808477</v>
      </c>
    </row>
    <row r="10309">
      <c r="A10309" s="19">
        <v>1.0</v>
      </c>
      <c r="B10309" s="25">
        <v>0.068076655</v>
      </c>
    </row>
    <row r="10310">
      <c r="A10310" s="19">
        <v>1.0</v>
      </c>
      <c r="B10310" s="25">
        <v>0.068067074</v>
      </c>
    </row>
    <row r="10311">
      <c r="A10311" s="19">
        <v>1.0</v>
      </c>
      <c r="B10311" s="25">
        <v>0.068046436</v>
      </c>
    </row>
    <row r="10312">
      <c r="A10312" s="19">
        <v>1.0</v>
      </c>
      <c r="B10312" s="25">
        <v>0.06804496</v>
      </c>
    </row>
    <row r="10313">
      <c r="A10313" s="19">
        <v>1.0</v>
      </c>
      <c r="B10313" s="25">
        <v>0.06802131</v>
      </c>
    </row>
    <row r="10314">
      <c r="A10314" s="19">
        <v>1.0</v>
      </c>
      <c r="B10314" s="25">
        <v>0.06801976</v>
      </c>
    </row>
    <row r="10315">
      <c r="A10315" s="19">
        <v>1.0</v>
      </c>
      <c r="B10315" s="25">
        <v>0.0680149</v>
      </c>
    </row>
    <row r="10316">
      <c r="A10316" s="19">
        <v>1.0</v>
      </c>
      <c r="B10316" s="25">
        <v>0.06799936</v>
      </c>
    </row>
    <row r="10317">
      <c r="A10317" s="19">
        <v>1.0</v>
      </c>
      <c r="B10317" s="25">
        <v>0.06797679</v>
      </c>
    </row>
    <row r="10318">
      <c r="A10318" s="19">
        <v>1.0</v>
      </c>
      <c r="B10318" s="25">
        <v>0.06796597</v>
      </c>
    </row>
    <row r="10319">
      <c r="A10319" s="19">
        <v>1.0</v>
      </c>
      <c r="B10319" s="25">
        <v>0.06794904</v>
      </c>
    </row>
    <row r="10320">
      <c r="A10320" s="19">
        <v>1.0</v>
      </c>
      <c r="B10320" s="25">
        <v>0.067935824</v>
      </c>
    </row>
    <row r="10321">
      <c r="A10321" s="19">
        <v>1.0</v>
      </c>
      <c r="B10321" s="25">
        <v>0.06791704</v>
      </c>
    </row>
    <row r="10322">
      <c r="A10322" s="19">
        <v>1.0</v>
      </c>
      <c r="B10322" s="25">
        <v>0.067915805</v>
      </c>
    </row>
    <row r="10323">
      <c r="A10323" s="19">
        <v>1.0</v>
      </c>
      <c r="B10323" s="25">
        <v>0.06791132</v>
      </c>
    </row>
    <row r="10324">
      <c r="A10324" s="19">
        <v>1.0</v>
      </c>
      <c r="B10324" s="25">
        <v>0.067911014</v>
      </c>
    </row>
    <row r="10325">
      <c r="A10325" s="19">
        <v>1.0</v>
      </c>
      <c r="B10325" s="25">
        <v>0.067864716</v>
      </c>
    </row>
    <row r="10326">
      <c r="A10326" s="19">
        <v>1.0</v>
      </c>
      <c r="B10326" s="25">
        <v>0.06784067</v>
      </c>
    </row>
    <row r="10327">
      <c r="A10327" s="19">
        <v>1.0</v>
      </c>
      <c r="B10327" s="25">
        <v>0.067832634</v>
      </c>
    </row>
    <row r="10328">
      <c r="A10328" s="19">
        <v>1.0</v>
      </c>
      <c r="B10328" s="25">
        <v>0.0677769</v>
      </c>
    </row>
    <row r="10329">
      <c r="A10329" s="19">
        <v>1.0</v>
      </c>
      <c r="B10329" s="25">
        <v>0.067768015</v>
      </c>
    </row>
    <row r="10330">
      <c r="A10330" s="19">
        <v>1.0</v>
      </c>
      <c r="B10330" s="25">
        <v>0.067756735</v>
      </c>
    </row>
    <row r="10331">
      <c r="A10331" s="19">
        <v>1.0</v>
      </c>
      <c r="B10331" s="25">
        <v>0.067752555</v>
      </c>
    </row>
    <row r="10332">
      <c r="A10332" s="19">
        <v>1.0</v>
      </c>
      <c r="B10332" s="25">
        <v>0.06774908</v>
      </c>
    </row>
    <row r="10333">
      <c r="A10333" s="19">
        <v>1.0</v>
      </c>
      <c r="B10333" s="25">
        <v>0.06773285</v>
      </c>
    </row>
    <row r="10334">
      <c r="A10334" s="19">
        <v>1.0</v>
      </c>
      <c r="B10334" s="25">
        <v>0.06768253</v>
      </c>
    </row>
    <row r="10335">
      <c r="A10335" s="19">
        <v>1.0</v>
      </c>
      <c r="B10335" s="25">
        <v>0.067646585</v>
      </c>
    </row>
    <row r="10336">
      <c r="A10336" s="19">
        <v>1.0</v>
      </c>
      <c r="B10336" s="25">
        <v>0.067625485</v>
      </c>
    </row>
    <row r="10337">
      <c r="A10337" s="19">
        <v>1.0</v>
      </c>
      <c r="B10337" s="25">
        <v>0.067611575</v>
      </c>
    </row>
    <row r="10338">
      <c r="A10338" s="19">
        <v>1.0</v>
      </c>
      <c r="B10338" s="25">
        <v>0.067542315</v>
      </c>
    </row>
    <row r="10339">
      <c r="A10339" s="19">
        <v>1.0</v>
      </c>
      <c r="B10339" s="25">
        <v>0.06753003</v>
      </c>
    </row>
    <row r="10340">
      <c r="A10340" s="19">
        <v>1.0</v>
      </c>
      <c r="B10340" s="25">
        <v>0.06748102</v>
      </c>
    </row>
    <row r="10341">
      <c r="A10341" s="19">
        <v>1.0</v>
      </c>
      <c r="B10341" s="25">
        <v>0.06746432</v>
      </c>
    </row>
    <row r="10342">
      <c r="A10342" s="19">
        <v>1.0</v>
      </c>
      <c r="B10342" s="25">
        <v>0.067429</v>
      </c>
    </row>
    <row r="10343">
      <c r="A10343" s="19">
        <v>1.0</v>
      </c>
      <c r="B10343" s="25">
        <v>0.067426145</v>
      </c>
    </row>
    <row r="10344">
      <c r="A10344" s="19">
        <v>1.0</v>
      </c>
      <c r="B10344" s="25">
        <v>0.06740095</v>
      </c>
    </row>
    <row r="10345">
      <c r="A10345" s="19">
        <v>1.0</v>
      </c>
      <c r="B10345" s="25">
        <v>0.06731159</v>
      </c>
    </row>
    <row r="10346">
      <c r="A10346" s="19">
        <v>1.0</v>
      </c>
      <c r="B10346" s="25">
        <v>0.067301854</v>
      </c>
    </row>
    <row r="10347">
      <c r="A10347" s="19">
        <v>1.0</v>
      </c>
      <c r="B10347" s="25">
        <v>0.06729165</v>
      </c>
    </row>
    <row r="10348">
      <c r="A10348" s="19">
        <v>1.0</v>
      </c>
      <c r="B10348" s="25">
        <v>0.06728037</v>
      </c>
    </row>
    <row r="10349">
      <c r="A10349" s="19">
        <v>1.0</v>
      </c>
      <c r="B10349" s="25">
        <v>0.06727039</v>
      </c>
    </row>
    <row r="10350">
      <c r="A10350" s="19">
        <v>1.0</v>
      </c>
      <c r="B10350" s="25">
        <v>0.06726931</v>
      </c>
    </row>
    <row r="10351">
      <c r="A10351" s="19">
        <v>1.0</v>
      </c>
      <c r="B10351" s="25">
        <v>0.067261964</v>
      </c>
    </row>
    <row r="10352">
      <c r="A10352" s="19">
        <v>1.0</v>
      </c>
      <c r="B10352" s="25">
        <v>0.067261115</v>
      </c>
    </row>
    <row r="10353">
      <c r="A10353" s="19">
        <v>1.0</v>
      </c>
      <c r="B10353" s="25">
        <v>0.0672387</v>
      </c>
    </row>
    <row r="10354">
      <c r="A10354" s="19">
        <v>1.0</v>
      </c>
      <c r="B10354" s="25">
        <v>0.06721953</v>
      </c>
    </row>
    <row r="10355">
      <c r="A10355" s="19">
        <v>1.0</v>
      </c>
      <c r="B10355" s="25">
        <v>0.06719132</v>
      </c>
    </row>
    <row r="10356">
      <c r="A10356" s="19">
        <v>1.0</v>
      </c>
      <c r="B10356" s="25">
        <v>0.06718274</v>
      </c>
    </row>
    <row r="10357">
      <c r="A10357" s="19">
        <v>1.0</v>
      </c>
      <c r="B10357" s="25">
        <v>0.06716937</v>
      </c>
    </row>
    <row r="10358">
      <c r="A10358" s="19">
        <v>1.0</v>
      </c>
      <c r="B10358" s="25">
        <v>0.06716643</v>
      </c>
    </row>
    <row r="10359">
      <c r="A10359" s="19">
        <v>1.0</v>
      </c>
      <c r="B10359" s="25">
        <v>0.06714889</v>
      </c>
    </row>
    <row r="10360">
      <c r="A10360" s="19">
        <v>1.0</v>
      </c>
      <c r="B10360" s="25">
        <v>0.0671485</v>
      </c>
    </row>
    <row r="10361">
      <c r="A10361" s="19">
        <v>1.0</v>
      </c>
      <c r="B10361" s="25">
        <v>0.06707282</v>
      </c>
    </row>
    <row r="10362">
      <c r="A10362" s="19">
        <v>1.0</v>
      </c>
      <c r="B10362" s="25">
        <v>0.06706703</v>
      </c>
    </row>
    <row r="10363">
      <c r="A10363" s="19">
        <v>1.0</v>
      </c>
      <c r="B10363" s="25">
        <v>0.067055665</v>
      </c>
    </row>
    <row r="10364">
      <c r="A10364" s="19">
        <v>1.0</v>
      </c>
      <c r="B10364" s="25">
        <v>0.06705335</v>
      </c>
    </row>
    <row r="10365">
      <c r="A10365" s="19">
        <v>1.0</v>
      </c>
      <c r="B10365" s="25">
        <v>0.06704577</v>
      </c>
    </row>
    <row r="10366">
      <c r="A10366" s="19">
        <v>1.0</v>
      </c>
      <c r="B10366" s="25">
        <v>0.06703642</v>
      </c>
    </row>
    <row r="10367">
      <c r="A10367" s="19">
        <v>1.0</v>
      </c>
      <c r="B10367" s="25">
        <v>0.06702962</v>
      </c>
    </row>
    <row r="10368">
      <c r="A10368" s="19">
        <v>1.0</v>
      </c>
      <c r="B10368" s="25">
        <v>0.067007124</v>
      </c>
    </row>
    <row r="10369">
      <c r="A10369" s="19">
        <v>1.0</v>
      </c>
      <c r="B10369" s="25">
        <v>0.066979535</v>
      </c>
    </row>
    <row r="10370">
      <c r="A10370" s="19">
        <v>1.0</v>
      </c>
      <c r="B10370" s="25">
        <v>0.06695588</v>
      </c>
    </row>
    <row r="10371">
      <c r="A10371" s="19">
        <v>1.0</v>
      </c>
      <c r="B10371" s="25">
        <v>0.0669483</v>
      </c>
    </row>
    <row r="10372">
      <c r="A10372" s="19">
        <v>1.0</v>
      </c>
      <c r="B10372" s="25">
        <v>0.06694784</v>
      </c>
    </row>
    <row r="10373">
      <c r="A10373" s="19">
        <v>1.0</v>
      </c>
      <c r="B10373" s="25">
        <v>0.066940576</v>
      </c>
    </row>
    <row r="10374">
      <c r="A10374" s="19">
        <v>1.0</v>
      </c>
      <c r="B10374" s="25">
        <v>0.06693006</v>
      </c>
    </row>
    <row r="10375">
      <c r="A10375" s="19">
        <v>1.0</v>
      </c>
      <c r="B10375" s="25">
        <v>0.06691863</v>
      </c>
    </row>
    <row r="10376">
      <c r="A10376" s="19">
        <v>1.0</v>
      </c>
      <c r="B10376" s="25">
        <v>0.06691391</v>
      </c>
    </row>
    <row r="10377">
      <c r="A10377" s="19">
        <v>1.0</v>
      </c>
      <c r="B10377" s="25">
        <v>0.06690796</v>
      </c>
    </row>
    <row r="10378">
      <c r="A10378" s="19">
        <v>1.0</v>
      </c>
      <c r="B10378" s="25">
        <v>0.066903554</v>
      </c>
    </row>
    <row r="10379">
      <c r="A10379" s="19">
        <v>1.0</v>
      </c>
      <c r="B10379" s="25">
        <v>0.066878125</v>
      </c>
    </row>
    <row r="10380">
      <c r="A10380" s="19">
        <v>1.0</v>
      </c>
      <c r="B10380" s="25">
        <v>0.06686514</v>
      </c>
    </row>
    <row r="10381">
      <c r="A10381" s="19">
        <v>1.0</v>
      </c>
      <c r="B10381" s="25">
        <v>0.0667856</v>
      </c>
    </row>
    <row r="10382">
      <c r="A10382" s="19">
        <v>1.0</v>
      </c>
      <c r="B10382" s="25">
        <v>0.06677029</v>
      </c>
    </row>
    <row r="10383">
      <c r="A10383" s="19">
        <v>1.0</v>
      </c>
      <c r="B10383" s="25">
        <v>0.06670088</v>
      </c>
    </row>
    <row r="10384">
      <c r="A10384" s="19">
        <v>1.0</v>
      </c>
      <c r="B10384" s="25">
        <v>0.06667909</v>
      </c>
    </row>
    <row r="10385">
      <c r="A10385" s="19">
        <v>1.0</v>
      </c>
      <c r="B10385" s="25">
        <v>0.066667415</v>
      </c>
    </row>
    <row r="10386">
      <c r="A10386" s="19">
        <v>1.0</v>
      </c>
      <c r="B10386" s="25">
        <v>0.06663588</v>
      </c>
    </row>
    <row r="10387">
      <c r="A10387" s="19">
        <v>1.0</v>
      </c>
      <c r="B10387" s="25">
        <v>0.06663294</v>
      </c>
    </row>
    <row r="10388">
      <c r="A10388" s="19">
        <v>1.0</v>
      </c>
      <c r="B10388" s="25">
        <v>0.06663039</v>
      </c>
    </row>
    <row r="10389">
      <c r="A10389" s="19">
        <v>1.0</v>
      </c>
      <c r="B10389" s="25">
        <v>0.06661795</v>
      </c>
    </row>
    <row r="10390">
      <c r="A10390" s="19">
        <v>1.0</v>
      </c>
      <c r="B10390" s="25">
        <v>0.0666072</v>
      </c>
    </row>
    <row r="10391">
      <c r="A10391" s="19">
        <v>1.0</v>
      </c>
      <c r="B10391" s="25">
        <v>0.06659205</v>
      </c>
    </row>
    <row r="10392">
      <c r="A10392" s="19">
        <v>1.0</v>
      </c>
      <c r="B10392" s="25">
        <v>0.06657126</v>
      </c>
    </row>
    <row r="10393">
      <c r="A10393" s="19">
        <v>1.0</v>
      </c>
      <c r="B10393" s="25">
        <v>0.06653555</v>
      </c>
    </row>
    <row r="10394">
      <c r="A10394" s="19">
        <v>1.0</v>
      </c>
      <c r="B10394" s="25">
        <v>0.06652759</v>
      </c>
    </row>
    <row r="10395">
      <c r="A10395" s="19">
        <v>1.0</v>
      </c>
      <c r="B10395" s="25">
        <v>0.06650185</v>
      </c>
    </row>
    <row r="10396">
      <c r="A10396" s="19">
        <v>1.0</v>
      </c>
      <c r="B10396" s="25">
        <v>0.066426255</v>
      </c>
    </row>
    <row r="10397">
      <c r="A10397" s="19">
        <v>1.0</v>
      </c>
      <c r="B10397" s="25">
        <v>0.06642471</v>
      </c>
    </row>
    <row r="10398">
      <c r="A10398" s="19">
        <v>1.0</v>
      </c>
      <c r="B10398" s="25">
        <v>0.06639356</v>
      </c>
    </row>
    <row r="10399">
      <c r="A10399" s="19">
        <v>1.0</v>
      </c>
      <c r="B10399" s="25">
        <v>0.06638784</v>
      </c>
    </row>
    <row r="10400">
      <c r="A10400" s="19">
        <v>1.0</v>
      </c>
      <c r="B10400" s="25">
        <v>0.066380344</v>
      </c>
    </row>
    <row r="10401">
      <c r="A10401" s="19">
        <v>1.0</v>
      </c>
      <c r="B10401" s="25">
        <v>0.066379264</v>
      </c>
    </row>
    <row r="10402">
      <c r="A10402" s="19">
        <v>1.0</v>
      </c>
      <c r="B10402" s="25">
        <v>0.066366196</v>
      </c>
    </row>
    <row r="10403">
      <c r="A10403" s="19">
        <v>1.0</v>
      </c>
      <c r="B10403" s="25">
        <v>0.066338755</v>
      </c>
    </row>
    <row r="10404">
      <c r="A10404" s="19">
        <v>1.0</v>
      </c>
      <c r="B10404" s="25">
        <v>0.066325</v>
      </c>
    </row>
    <row r="10405">
      <c r="A10405" s="19">
        <v>1.0</v>
      </c>
      <c r="B10405" s="25">
        <v>0.06632214</v>
      </c>
    </row>
    <row r="10406">
      <c r="A10406" s="19">
        <v>1.0</v>
      </c>
      <c r="B10406" s="25">
        <v>0.06630305</v>
      </c>
    </row>
    <row r="10407">
      <c r="A10407" s="19">
        <v>1.0</v>
      </c>
      <c r="B10407" s="25">
        <v>0.06626494</v>
      </c>
    </row>
    <row r="10408">
      <c r="A10408" s="19">
        <v>1.0</v>
      </c>
      <c r="B10408" s="25">
        <v>0.06624662</v>
      </c>
    </row>
    <row r="10409">
      <c r="A10409" s="19">
        <v>1.0</v>
      </c>
      <c r="B10409" s="25">
        <v>0.06619654</v>
      </c>
    </row>
    <row r="10410">
      <c r="A10410" s="19">
        <v>1.0</v>
      </c>
      <c r="B10410" s="25">
        <v>0.06617822</v>
      </c>
    </row>
    <row r="10411">
      <c r="A10411" s="19">
        <v>1.0</v>
      </c>
      <c r="B10411" s="25">
        <v>0.06614699</v>
      </c>
    </row>
    <row r="10412">
      <c r="A10412" s="19">
        <v>1.0</v>
      </c>
      <c r="B10412" s="25">
        <v>0.066126816</v>
      </c>
    </row>
    <row r="10413">
      <c r="A10413" s="19">
        <v>1.0</v>
      </c>
      <c r="B10413" s="25">
        <v>0.06611986</v>
      </c>
    </row>
    <row r="10414">
      <c r="A10414" s="19">
        <v>1.0</v>
      </c>
      <c r="B10414" s="25">
        <v>0.06610386</v>
      </c>
    </row>
    <row r="10415">
      <c r="A10415" s="19">
        <v>1.0</v>
      </c>
      <c r="B10415" s="25">
        <v>0.06608469</v>
      </c>
    </row>
    <row r="10416">
      <c r="A10416" s="19">
        <v>1.0</v>
      </c>
      <c r="B10416" s="25">
        <v>0.06606112</v>
      </c>
    </row>
    <row r="10417">
      <c r="A10417" s="19">
        <v>1.0</v>
      </c>
      <c r="B10417" s="25">
        <v>0.066052385</v>
      </c>
    </row>
    <row r="10418">
      <c r="A10418" s="19">
        <v>1.0</v>
      </c>
      <c r="B10418" s="25">
        <v>0.06603182</v>
      </c>
    </row>
    <row r="10419">
      <c r="A10419" s="19">
        <v>1.0</v>
      </c>
      <c r="B10419" s="25">
        <v>0.06602092</v>
      </c>
    </row>
    <row r="10420">
      <c r="A10420" s="19">
        <v>1.0</v>
      </c>
      <c r="B10420" s="25">
        <v>0.066004306</v>
      </c>
    </row>
    <row r="10421">
      <c r="A10421" s="19">
        <v>1.0</v>
      </c>
      <c r="B10421" s="25">
        <v>0.06599286</v>
      </c>
    </row>
    <row r="10422">
      <c r="A10422" s="19">
        <v>1.0</v>
      </c>
      <c r="B10422" s="25">
        <v>0.06598243</v>
      </c>
    </row>
    <row r="10423">
      <c r="A10423" s="19">
        <v>1.0</v>
      </c>
      <c r="B10423" s="25">
        <v>0.0659267</v>
      </c>
    </row>
    <row r="10424">
      <c r="A10424" s="19">
        <v>1.0</v>
      </c>
      <c r="B10424" s="25">
        <v>0.06591294</v>
      </c>
    </row>
    <row r="10425">
      <c r="A10425" s="19">
        <v>1.0</v>
      </c>
      <c r="B10425" s="25">
        <v>0.065898485</v>
      </c>
    </row>
    <row r="10426">
      <c r="A10426" s="19">
        <v>1.0</v>
      </c>
      <c r="B10426" s="25">
        <v>0.06588581</v>
      </c>
    </row>
    <row r="10427">
      <c r="A10427" s="19">
        <v>1.0</v>
      </c>
      <c r="B10427" s="25">
        <v>0.065880634</v>
      </c>
    </row>
    <row r="10428">
      <c r="A10428" s="19">
        <v>1.0</v>
      </c>
      <c r="B10428" s="25">
        <v>0.065838814</v>
      </c>
    </row>
    <row r="10429">
      <c r="A10429" s="19">
        <v>1.0</v>
      </c>
      <c r="B10429" s="25">
        <v>0.06582985</v>
      </c>
    </row>
    <row r="10430">
      <c r="A10430" s="19">
        <v>1.0</v>
      </c>
      <c r="B10430" s="25">
        <v>0.06582305</v>
      </c>
    </row>
    <row r="10431">
      <c r="A10431" s="19">
        <v>1.0</v>
      </c>
      <c r="B10431" s="25">
        <v>0.06581609</v>
      </c>
    </row>
    <row r="10432">
      <c r="A10432" s="19">
        <v>1.0</v>
      </c>
      <c r="B10432" s="25">
        <v>0.065815166</v>
      </c>
    </row>
    <row r="10433">
      <c r="A10433" s="19">
        <v>1.0</v>
      </c>
      <c r="B10433" s="25">
        <v>0.06579939</v>
      </c>
    </row>
    <row r="10434">
      <c r="A10434" s="19">
        <v>1.0</v>
      </c>
      <c r="B10434" s="25">
        <v>0.06576036</v>
      </c>
    </row>
    <row r="10435">
      <c r="A10435" s="19">
        <v>1.0</v>
      </c>
      <c r="B10435" s="25">
        <v>0.06575518</v>
      </c>
    </row>
    <row r="10436">
      <c r="A10436" s="19">
        <v>1.0</v>
      </c>
      <c r="B10436" s="25">
        <v>0.06575472</v>
      </c>
    </row>
    <row r="10437">
      <c r="A10437" s="19">
        <v>1.0</v>
      </c>
      <c r="B10437" s="25">
        <v>0.06570579</v>
      </c>
    </row>
    <row r="10438">
      <c r="A10438" s="19">
        <v>1.0</v>
      </c>
      <c r="B10438" s="25">
        <v>0.065686546</v>
      </c>
    </row>
    <row r="10439">
      <c r="A10439" s="19">
        <v>1.0</v>
      </c>
      <c r="B10439" s="25">
        <v>0.06568616</v>
      </c>
    </row>
    <row r="10440">
      <c r="A10440" s="19">
        <v>1.0</v>
      </c>
      <c r="B10440" s="25">
        <v>0.0656809</v>
      </c>
    </row>
    <row r="10441">
      <c r="A10441" s="19">
        <v>1.0</v>
      </c>
      <c r="B10441" s="25">
        <v>0.06566962</v>
      </c>
    </row>
    <row r="10442">
      <c r="A10442" s="19">
        <v>1.0</v>
      </c>
      <c r="B10442" s="25">
        <v>0.065651454</v>
      </c>
    </row>
    <row r="10443">
      <c r="A10443" s="19">
        <v>1.0</v>
      </c>
      <c r="B10443" s="25">
        <v>0.06564674</v>
      </c>
    </row>
    <row r="10444">
      <c r="A10444" s="19">
        <v>1.0</v>
      </c>
      <c r="B10444" s="25">
        <v>0.065608785</v>
      </c>
    </row>
    <row r="10445">
      <c r="A10445" s="19">
        <v>1.0</v>
      </c>
      <c r="B10445" s="25">
        <v>0.065547876</v>
      </c>
    </row>
    <row r="10446">
      <c r="A10446" s="19">
        <v>1.0</v>
      </c>
      <c r="B10446" s="25">
        <v>0.065495625</v>
      </c>
    </row>
    <row r="10447">
      <c r="A10447" s="19">
        <v>1.0</v>
      </c>
      <c r="B10447" s="25">
        <v>0.06549292</v>
      </c>
    </row>
    <row r="10448">
      <c r="A10448" s="19">
        <v>1.0</v>
      </c>
      <c r="B10448" s="25">
        <v>0.06548767</v>
      </c>
    </row>
    <row r="10449">
      <c r="A10449" s="19">
        <v>1.0</v>
      </c>
      <c r="B10449" s="25">
        <v>0.065453425</v>
      </c>
    </row>
    <row r="10450">
      <c r="A10450" s="19">
        <v>1.0</v>
      </c>
      <c r="B10450" s="25">
        <v>0.0654474</v>
      </c>
    </row>
    <row r="10451">
      <c r="A10451" s="19">
        <v>1.0</v>
      </c>
      <c r="B10451" s="25">
        <v>0.0654215</v>
      </c>
    </row>
    <row r="10452">
      <c r="A10452" s="19">
        <v>1.0</v>
      </c>
      <c r="B10452" s="25">
        <v>0.06539839</v>
      </c>
    </row>
    <row r="10453">
      <c r="A10453" s="19">
        <v>1.0</v>
      </c>
      <c r="B10453" s="25">
        <v>0.06537327</v>
      </c>
    </row>
    <row r="10454">
      <c r="A10454" s="19">
        <v>1.0</v>
      </c>
      <c r="B10454" s="25">
        <v>0.06535</v>
      </c>
    </row>
    <row r="10455">
      <c r="A10455" s="19">
        <v>1.0</v>
      </c>
      <c r="B10455" s="25">
        <v>0.065330915</v>
      </c>
    </row>
    <row r="10456">
      <c r="A10456" s="19">
        <v>1.0</v>
      </c>
      <c r="B10456" s="25">
        <v>0.06526583</v>
      </c>
    </row>
    <row r="10457">
      <c r="A10457" s="19">
        <v>1.0</v>
      </c>
      <c r="B10457" s="25">
        <v>0.06524921</v>
      </c>
    </row>
    <row r="10458">
      <c r="A10458" s="19">
        <v>1.0</v>
      </c>
      <c r="B10458" s="25">
        <v>0.06524867</v>
      </c>
    </row>
    <row r="10459">
      <c r="A10459" s="19">
        <v>1.0</v>
      </c>
      <c r="B10459" s="25">
        <v>0.0652108</v>
      </c>
    </row>
    <row r="10460">
      <c r="A10460" s="19">
        <v>1.0</v>
      </c>
      <c r="B10460" s="25">
        <v>0.065188766</v>
      </c>
    </row>
    <row r="10461">
      <c r="A10461" s="19">
        <v>1.0</v>
      </c>
      <c r="B10461" s="25">
        <v>0.06518019</v>
      </c>
    </row>
    <row r="10462">
      <c r="A10462" s="19">
        <v>1.0</v>
      </c>
      <c r="B10462" s="25">
        <v>0.06513365</v>
      </c>
    </row>
    <row r="10463">
      <c r="A10463" s="19">
        <v>1.0</v>
      </c>
      <c r="B10463" s="25">
        <v>0.065127395</v>
      </c>
    </row>
    <row r="10464">
      <c r="A10464" s="19">
        <v>1.0</v>
      </c>
      <c r="B10464" s="25">
        <v>0.06509771</v>
      </c>
    </row>
    <row r="10465">
      <c r="A10465" s="19">
        <v>1.0</v>
      </c>
      <c r="B10465" s="25">
        <v>0.06507105</v>
      </c>
    </row>
    <row r="10466">
      <c r="A10466" s="19">
        <v>1.0</v>
      </c>
      <c r="B10466" s="25">
        <v>0.06505652</v>
      </c>
    </row>
    <row r="10467">
      <c r="A10467" s="19">
        <v>1.0</v>
      </c>
      <c r="B10467" s="25">
        <v>0.065043606</v>
      </c>
    </row>
    <row r="10468">
      <c r="A10468" s="19">
        <v>1.0</v>
      </c>
      <c r="B10468" s="25">
        <v>0.06499823</v>
      </c>
    </row>
    <row r="10469">
      <c r="A10469" s="19">
        <v>1.0</v>
      </c>
      <c r="B10469" s="25">
        <v>0.064935006</v>
      </c>
    </row>
    <row r="10470">
      <c r="A10470" s="19">
        <v>1.0</v>
      </c>
      <c r="B10470" s="25">
        <v>0.06492449</v>
      </c>
    </row>
    <row r="10471">
      <c r="A10471" s="19">
        <v>1.0</v>
      </c>
      <c r="B10471" s="25">
        <v>0.06491707</v>
      </c>
    </row>
    <row r="10472">
      <c r="A10472" s="19">
        <v>1.0</v>
      </c>
      <c r="B10472" s="25">
        <v>0.06491205</v>
      </c>
    </row>
    <row r="10473">
      <c r="A10473" s="19">
        <v>1.0</v>
      </c>
      <c r="B10473" s="25">
        <v>0.06490664</v>
      </c>
    </row>
    <row r="10474">
      <c r="A10474" s="19">
        <v>1.0</v>
      </c>
      <c r="B10474" s="25">
        <v>0.064896435</v>
      </c>
    </row>
    <row r="10475">
      <c r="A10475" s="19">
        <v>1.0</v>
      </c>
      <c r="B10475" s="25">
        <v>0.064891025</v>
      </c>
    </row>
    <row r="10476">
      <c r="A10476" s="19">
        <v>1.0</v>
      </c>
      <c r="B10476" s="25">
        <v>0.06488129</v>
      </c>
    </row>
    <row r="10477">
      <c r="A10477" s="19">
        <v>1.0</v>
      </c>
      <c r="B10477" s="25">
        <v>0.0648428</v>
      </c>
    </row>
    <row r="10478">
      <c r="A10478" s="19">
        <v>1.0</v>
      </c>
      <c r="B10478" s="25">
        <v>0.064833134</v>
      </c>
    </row>
    <row r="10479">
      <c r="A10479" s="19">
        <v>1.0</v>
      </c>
      <c r="B10479" s="25">
        <v>0.064831585</v>
      </c>
    </row>
    <row r="10480">
      <c r="A10480" s="19">
        <v>1.0</v>
      </c>
      <c r="B10480" s="25">
        <v>0.064831585</v>
      </c>
    </row>
    <row r="10481">
      <c r="A10481" s="19">
        <v>1.0</v>
      </c>
      <c r="B10481" s="25">
        <v>0.06482177</v>
      </c>
    </row>
    <row r="10482">
      <c r="A10482" s="19">
        <v>1.0</v>
      </c>
      <c r="B10482" s="25">
        <v>0.06480214</v>
      </c>
    </row>
    <row r="10483">
      <c r="A10483" s="19">
        <v>1.0</v>
      </c>
      <c r="B10483" s="25">
        <v>0.064783126</v>
      </c>
    </row>
    <row r="10484">
      <c r="A10484" s="19">
        <v>1.0</v>
      </c>
      <c r="B10484" s="25">
        <v>0.06476055</v>
      </c>
    </row>
    <row r="10485">
      <c r="A10485" s="19">
        <v>1.0</v>
      </c>
      <c r="B10485" s="25">
        <v>0.06475615</v>
      </c>
    </row>
    <row r="10486">
      <c r="A10486" s="19">
        <v>1.0</v>
      </c>
      <c r="B10486" s="25">
        <v>0.06472886</v>
      </c>
    </row>
    <row r="10487">
      <c r="A10487" s="19">
        <v>1.0</v>
      </c>
      <c r="B10487" s="25">
        <v>0.06469261</v>
      </c>
    </row>
    <row r="10488">
      <c r="A10488" s="19">
        <v>1.0</v>
      </c>
      <c r="B10488" s="25">
        <v>0.06468867</v>
      </c>
    </row>
    <row r="10489">
      <c r="A10489" s="19">
        <v>1.0</v>
      </c>
      <c r="B10489" s="25">
        <v>0.06466626</v>
      </c>
    </row>
    <row r="10490">
      <c r="A10490" s="19">
        <v>1.0</v>
      </c>
      <c r="B10490" s="25">
        <v>0.06465451</v>
      </c>
    </row>
    <row r="10491">
      <c r="A10491" s="19">
        <v>1.0</v>
      </c>
      <c r="B10491" s="25">
        <v>0.0646409</v>
      </c>
    </row>
    <row r="10492">
      <c r="A10492" s="19">
        <v>1.0</v>
      </c>
      <c r="B10492" s="25">
        <v>0.06460063</v>
      </c>
    </row>
    <row r="10493">
      <c r="A10493" s="19">
        <v>1.0</v>
      </c>
      <c r="B10493" s="25">
        <v>0.06459058</v>
      </c>
    </row>
    <row r="10494">
      <c r="A10494" s="19">
        <v>1.0</v>
      </c>
      <c r="B10494" s="25">
        <v>0.064535856</v>
      </c>
    </row>
    <row r="10495">
      <c r="A10495" s="19">
        <v>1.0</v>
      </c>
      <c r="B10495" s="25">
        <v>0.06452094</v>
      </c>
    </row>
    <row r="10496">
      <c r="A10496" s="19">
        <v>1.0</v>
      </c>
      <c r="B10496" s="25">
        <v>0.06448237</v>
      </c>
    </row>
    <row r="10497">
      <c r="A10497" s="19">
        <v>1.0</v>
      </c>
      <c r="B10497" s="25">
        <v>0.06445632</v>
      </c>
    </row>
    <row r="10498">
      <c r="A10498" s="19">
        <v>1.0</v>
      </c>
      <c r="B10498" s="25">
        <v>0.06444936</v>
      </c>
    </row>
    <row r="10499">
      <c r="A10499" s="19">
        <v>1.0</v>
      </c>
      <c r="B10499" s="25">
        <v>0.0644397</v>
      </c>
    </row>
    <row r="10500">
      <c r="A10500" s="19">
        <v>1.0</v>
      </c>
      <c r="B10500" s="25">
        <v>0.06442215</v>
      </c>
    </row>
    <row r="10501">
      <c r="A10501" s="19">
        <v>1.0</v>
      </c>
      <c r="B10501" s="25">
        <v>0.06441458</v>
      </c>
    </row>
    <row r="10502">
      <c r="A10502" s="19">
        <v>1.0</v>
      </c>
      <c r="B10502" s="25">
        <v>0.0643992</v>
      </c>
    </row>
    <row r="10503">
      <c r="A10503" s="19">
        <v>1.0</v>
      </c>
      <c r="B10503" s="25">
        <v>0.06439843</v>
      </c>
    </row>
    <row r="10504">
      <c r="A10504" s="19">
        <v>1.0</v>
      </c>
      <c r="B10504" s="25">
        <v>0.06438119</v>
      </c>
    </row>
    <row r="10505">
      <c r="A10505" s="19">
        <v>1.0</v>
      </c>
      <c r="B10505" s="25">
        <v>0.06434981</v>
      </c>
    </row>
    <row r="10506">
      <c r="A10506" s="19">
        <v>1.0</v>
      </c>
      <c r="B10506" s="25">
        <v>0.06433404</v>
      </c>
    </row>
    <row r="10507">
      <c r="A10507" s="19">
        <v>1.0</v>
      </c>
      <c r="B10507" s="25">
        <v>0.06432763</v>
      </c>
    </row>
    <row r="10508">
      <c r="A10508" s="19">
        <v>1.0</v>
      </c>
      <c r="B10508" s="25">
        <v>0.06431966</v>
      </c>
    </row>
    <row r="10509">
      <c r="A10509" s="19">
        <v>1.0</v>
      </c>
      <c r="B10509" s="25">
        <v>0.06431866</v>
      </c>
    </row>
    <row r="10510">
      <c r="A10510" s="19">
        <v>1.0</v>
      </c>
      <c r="B10510" s="25">
        <v>0.064317346</v>
      </c>
    </row>
    <row r="10511">
      <c r="A10511" s="19">
        <v>1.0</v>
      </c>
      <c r="B10511" s="25">
        <v>0.06430042</v>
      </c>
    </row>
    <row r="10512">
      <c r="A10512" s="19">
        <v>1.0</v>
      </c>
      <c r="B10512" s="25">
        <v>0.06429779</v>
      </c>
    </row>
    <row r="10513">
      <c r="A10513" s="19">
        <v>1.0</v>
      </c>
      <c r="B10513" s="25">
        <v>0.064289905</v>
      </c>
    </row>
    <row r="10514">
      <c r="A10514" s="19">
        <v>1.0</v>
      </c>
      <c r="B10514" s="25">
        <v>0.0642392</v>
      </c>
    </row>
    <row r="10515">
      <c r="A10515" s="19">
        <v>1.0</v>
      </c>
      <c r="B10515" s="25">
        <v>0.06423402</v>
      </c>
    </row>
    <row r="10516">
      <c r="A10516" s="19">
        <v>1.0</v>
      </c>
      <c r="B10516" s="25">
        <v>0.06423085</v>
      </c>
    </row>
    <row r="10517">
      <c r="A10517" s="19">
        <v>1.0</v>
      </c>
      <c r="B10517" s="25">
        <v>0.06421315</v>
      </c>
    </row>
    <row r="10518">
      <c r="A10518" s="19">
        <v>1.0</v>
      </c>
      <c r="B10518" s="25">
        <v>0.064210445</v>
      </c>
    </row>
    <row r="10519">
      <c r="A10519" s="19">
        <v>1.0</v>
      </c>
      <c r="B10519" s="25">
        <v>0.06415796</v>
      </c>
    </row>
    <row r="10520">
      <c r="A10520" s="19">
        <v>1.0</v>
      </c>
      <c r="B10520" s="25">
        <v>0.06415139</v>
      </c>
    </row>
    <row r="10521">
      <c r="A10521" s="19">
        <v>1.0</v>
      </c>
      <c r="B10521" s="25">
        <v>0.06413856</v>
      </c>
    </row>
    <row r="10522">
      <c r="A10522" s="19">
        <v>1.0</v>
      </c>
      <c r="B10522" s="25">
        <v>0.06413616</v>
      </c>
    </row>
    <row r="10523">
      <c r="A10523" s="19">
        <v>1.0</v>
      </c>
      <c r="B10523" s="25">
        <v>0.06413176</v>
      </c>
    </row>
    <row r="10524">
      <c r="A10524" s="19">
        <v>1.0</v>
      </c>
      <c r="B10524" s="25">
        <v>0.064129055</v>
      </c>
    </row>
    <row r="10525">
      <c r="A10525" s="19">
        <v>1.0</v>
      </c>
      <c r="B10525" s="25">
        <v>0.06411762</v>
      </c>
    </row>
    <row r="10526">
      <c r="A10526" s="19">
        <v>1.0</v>
      </c>
      <c r="B10526" s="25">
        <v>0.06409945</v>
      </c>
    </row>
    <row r="10527">
      <c r="A10527" s="19">
        <v>1.0</v>
      </c>
      <c r="B10527" s="25">
        <v>0.06408716</v>
      </c>
    </row>
    <row r="10528">
      <c r="A10528" s="19">
        <v>1.0</v>
      </c>
      <c r="B10528" s="25">
        <v>0.06406807</v>
      </c>
    </row>
    <row r="10529">
      <c r="A10529" s="19">
        <v>1.0</v>
      </c>
      <c r="B10529" s="25">
        <v>0.064041555</v>
      </c>
    </row>
    <row r="10530">
      <c r="A10530" s="19">
        <v>1.0</v>
      </c>
      <c r="B10530" s="25">
        <v>0.06402316</v>
      </c>
    </row>
    <row r="10531">
      <c r="A10531" s="19">
        <v>1.0</v>
      </c>
      <c r="B10531" s="25">
        <v>0.064007856</v>
      </c>
    </row>
    <row r="10532">
      <c r="A10532" s="19">
        <v>1.0</v>
      </c>
      <c r="B10532" s="25">
        <v>0.063995875</v>
      </c>
    </row>
    <row r="10533">
      <c r="A10533" s="19">
        <v>1.0</v>
      </c>
      <c r="B10533" s="25">
        <v>0.06398405</v>
      </c>
    </row>
    <row r="10534">
      <c r="A10534" s="19">
        <v>1.0</v>
      </c>
      <c r="B10534" s="25">
        <v>0.06397964</v>
      </c>
    </row>
    <row r="10535">
      <c r="A10535" s="19">
        <v>1.0</v>
      </c>
      <c r="B10535" s="25">
        <v>0.06395035</v>
      </c>
    </row>
    <row r="10536">
      <c r="A10536" s="19">
        <v>1.0</v>
      </c>
      <c r="B10536" s="25">
        <v>0.063945636</v>
      </c>
    </row>
    <row r="10537">
      <c r="A10537" s="19">
        <v>1.0</v>
      </c>
      <c r="B10537" s="25">
        <v>0.06393149</v>
      </c>
    </row>
    <row r="10538">
      <c r="A10538" s="19">
        <v>1.0</v>
      </c>
      <c r="B10538" s="25">
        <v>0.06393048</v>
      </c>
    </row>
    <row r="10539">
      <c r="A10539" s="19">
        <v>1.0</v>
      </c>
      <c r="B10539" s="25">
        <v>0.063927315</v>
      </c>
    </row>
    <row r="10540">
      <c r="A10540" s="19">
        <v>1.0</v>
      </c>
      <c r="B10540" s="25">
        <v>0.0639059</v>
      </c>
    </row>
    <row r="10541">
      <c r="A10541" s="19">
        <v>1.0</v>
      </c>
      <c r="B10541" s="25">
        <v>0.063878775</v>
      </c>
    </row>
    <row r="10542">
      <c r="A10542" s="19">
        <v>1.0</v>
      </c>
      <c r="B10542" s="25">
        <v>0.0638712</v>
      </c>
    </row>
    <row r="10543">
      <c r="A10543" s="19">
        <v>1.0</v>
      </c>
      <c r="B10543" s="25">
        <v>0.063868105</v>
      </c>
    </row>
    <row r="10544">
      <c r="A10544" s="19">
        <v>1.0</v>
      </c>
      <c r="B10544" s="25">
        <v>0.06386664</v>
      </c>
    </row>
    <row r="10545">
      <c r="A10545" s="19">
        <v>1.0</v>
      </c>
      <c r="B10545" s="25">
        <v>0.0638106</v>
      </c>
    </row>
    <row r="10546">
      <c r="A10546" s="19">
        <v>1.0</v>
      </c>
      <c r="B10546" s="25">
        <v>0.06378332</v>
      </c>
    </row>
    <row r="10547">
      <c r="A10547" s="19">
        <v>1.0</v>
      </c>
      <c r="B10547" s="25">
        <v>0.06376685</v>
      </c>
    </row>
    <row r="10548">
      <c r="A10548" s="19">
        <v>1.0</v>
      </c>
      <c r="B10548" s="25">
        <v>0.06376492</v>
      </c>
    </row>
    <row r="10549">
      <c r="A10549" s="19">
        <v>1.0</v>
      </c>
      <c r="B10549" s="25">
        <v>0.06373717</v>
      </c>
    </row>
    <row r="10550">
      <c r="A10550" s="19">
        <v>1.0</v>
      </c>
      <c r="B10550" s="25">
        <v>0.06369759</v>
      </c>
    </row>
    <row r="10551">
      <c r="A10551" s="19">
        <v>1.0</v>
      </c>
      <c r="B10551" s="25">
        <v>0.06369033</v>
      </c>
    </row>
    <row r="10552">
      <c r="A10552" s="19">
        <v>1.0</v>
      </c>
      <c r="B10552" s="25">
        <v>0.06368647</v>
      </c>
    </row>
    <row r="10553">
      <c r="A10553" s="19">
        <v>1.0</v>
      </c>
      <c r="B10553" s="25">
        <v>0.063668534</v>
      </c>
    </row>
    <row r="10554">
      <c r="A10554" s="19">
        <v>1.0</v>
      </c>
      <c r="B10554" s="25">
        <v>0.06365539</v>
      </c>
    </row>
    <row r="10555">
      <c r="A10555" s="19">
        <v>1.0</v>
      </c>
      <c r="B10555" s="25">
        <v>0.06362965</v>
      </c>
    </row>
    <row r="10556">
      <c r="A10556" s="19">
        <v>1.0</v>
      </c>
      <c r="B10556" s="25">
        <v>0.06362092</v>
      </c>
    </row>
    <row r="10557">
      <c r="A10557" s="19">
        <v>1.0</v>
      </c>
      <c r="B10557" s="25">
        <v>0.06361752</v>
      </c>
    </row>
    <row r="10558">
      <c r="A10558" s="19">
        <v>1.0</v>
      </c>
      <c r="B10558" s="25">
        <v>0.06360183</v>
      </c>
    </row>
    <row r="10559">
      <c r="A10559" s="19">
        <v>1.0</v>
      </c>
      <c r="B10559" s="25">
        <v>0.06360028</v>
      </c>
    </row>
    <row r="10560">
      <c r="A10560" s="19">
        <v>1.0</v>
      </c>
      <c r="B10560" s="25">
        <v>0.06356998</v>
      </c>
    </row>
    <row r="10561">
      <c r="A10561" s="19">
        <v>1.0</v>
      </c>
      <c r="B10561" s="25">
        <v>0.0635672</v>
      </c>
    </row>
    <row r="10562">
      <c r="A10562" s="19">
        <v>1.0</v>
      </c>
      <c r="B10562" s="25">
        <v>0.063549966</v>
      </c>
    </row>
    <row r="10563">
      <c r="A10563" s="19">
        <v>1.0</v>
      </c>
      <c r="B10563" s="25">
        <v>0.06350026</v>
      </c>
    </row>
    <row r="10564">
      <c r="A10564" s="19">
        <v>1.0</v>
      </c>
      <c r="B10564" s="25">
        <v>0.06350003</v>
      </c>
    </row>
    <row r="10565">
      <c r="A10565" s="19">
        <v>1.0</v>
      </c>
      <c r="B10565" s="25">
        <v>0.06346077</v>
      </c>
    </row>
    <row r="10566">
      <c r="A10566" s="19">
        <v>1.0</v>
      </c>
      <c r="B10566" s="25">
        <v>0.06342559</v>
      </c>
    </row>
    <row r="10567">
      <c r="A10567" s="19">
        <v>1.0</v>
      </c>
      <c r="B10567" s="25">
        <v>0.06341261</v>
      </c>
    </row>
    <row r="10568">
      <c r="A10568" s="19">
        <v>1.0</v>
      </c>
      <c r="B10568" s="25">
        <v>0.063405186</v>
      </c>
    </row>
    <row r="10569">
      <c r="A10569" s="19">
        <v>1.0</v>
      </c>
      <c r="B10569" s="25">
        <v>0.06340349</v>
      </c>
    </row>
    <row r="10570">
      <c r="A10570" s="19">
        <v>1.0</v>
      </c>
      <c r="B10570" s="25">
        <v>0.06339259</v>
      </c>
    </row>
    <row r="10571">
      <c r="A10571" s="19">
        <v>1.0</v>
      </c>
      <c r="B10571" s="25">
        <v>0.06338293</v>
      </c>
    </row>
    <row r="10572">
      <c r="A10572" s="19">
        <v>1.0</v>
      </c>
      <c r="B10572" s="25">
        <v>0.06338138</v>
      </c>
    </row>
    <row r="10573">
      <c r="A10573" s="19">
        <v>1.0</v>
      </c>
      <c r="B10573" s="25">
        <v>0.06332851</v>
      </c>
    </row>
    <row r="10574">
      <c r="A10574" s="19">
        <v>1.0</v>
      </c>
      <c r="B10574" s="25">
        <v>0.06329489</v>
      </c>
    </row>
    <row r="10575">
      <c r="A10575" s="19">
        <v>1.0</v>
      </c>
      <c r="B10575" s="25">
        <v>0.06328206</v>
      </c>
    </row>
    <row r="10576">
      <c r="A10576" s="19">
        <v>1.0</v>
      </c>
      <c r="B10576" s="25">
        <v>0.063277654</v>
      </c>
    </row>
    <row r="10577">
      <c r="A10577" s="19">
        <v>1.0</v>
      </c>
      <c r="B10577" s="25">
        <v>0.063243955</v>
      </c>
    </row>
    <row r="10578">
      <c r="A10578" s="19">
        <v>1.0</v>
      </c>
      <c r="B10578" s="25">
        <v>0.06322834</v>
      </c>
    </row>
    <row r="10579">
      <c r="A10579" s="19">
        <v>1.0</v>
      </c>
      <c r="B10579" s="25">
        <v>0.06321543</v>
      </c>
    </row>
    <row r="10580">
      <c r="A10580" s="19">
        <v>1.0</v>
      </c>
      <c r="B10580" s="25">
        <v>0.06318923</v>
      </c>
    </row>
    <row r="10581">
      <c r="A10581" s="19">
        <v>1.0</v>
      </c>
      <c r="B10581" s="25">
        <v>0.06317508</v>
      </c>
    </row>
    <row r="10582">
      <c r="A10582" s="19">
        <v>1.0</v>
      </c>
      <c r="B10582" s="25">
        <v>0.063135974</v>
      </c>
    </row>
    <row r="10583">
      <c r="A10583" s="19">
        <v>1.0</v>
      </c>
      <c r="B10583" s="25">
        <v>0.063108064</v>
      </c>
    </row>
    <row r="10584">
      <c r="A10584" s="19">
        <v>1.0</v>
      </c>
      <c r="B10584" s="25">
        <v>0.063105054</v>
      </c>
    </row>
    <row r="10585">
      <c r="A10585" s="19">
        <v>1.0</v>
      </c>
      <c r="B10585" s="25">
        <v>0.06308194</v>
      </c>
    </row>
    <row r="10586">
      <c r="A10586" s="19">
        <v>1.0</v>
      </c>
      <c r="B10586" s="25">
        <v>0.06305991</v>
      </c>
    </row>
    <row r="10587">
      <c r="A10587" s="19">
        <v>1.0</v>
      </c>
      <c r="B10587" s="25">
        <v>0.06305651</v>
      </c>
    </row>
    <row r="10588">
      <c r="A10588" s="19">
        <v>1.0</v>
      </c>
      <c r="B10588" s="25">
        <v>0.06304546</v>
      </c>
    </row>
    <row r="10589">
      <c r="A10589" s="19">
        <v>1.0</v>
      </c>
      <c r="B10589" s="25">
        <v>0.06303989</v>
      </c>
    </row>
    <row r="10590">
      <c r="A10590" s="19">
        <v>1.0</v>
      </c>
      <c r="B10590" s="25">
        <v>0.063038036</v>
      </c>
    </row>
    <row r="10591">
      <c r="A10591" s="19">
        <v>1.0</v>
      </c>
      <c r="B10591" s="25">
        <v>0.06298571</v>
      </c>
    </row>
    <row r="10592">
      <c r="A10592" s="19">
        <v>1.0</v>
      </c>
      <c r="B10592" s="25">
        <v>0.06298347</v>
      </c>
    </row>
    <row r="10593">
      <c r="A10593" s="19">
        <v>1.0</v>
      </c>
      <c r="B10593" s="25">
        <v>0.06294668</v>
      </c>
    </row>
    <row r="10594">
      <c r="A10594" s="19">
        <v>1.0</v>
      </c>
      <c r="B10594" s="25">
        <v>0.06287356</v>
      </c>
    </row>
    <row r="10595">
      <c r="A10595" s="19">
        <v>1.0</v>
      </c>
      <c r="B10595" s="25">
        <v>0.06282741</v>
      </c>
    </row>
    <row r="10596">
      <c r="A10596" s="19">
        <v>1.0</v>
      </c>
      <c r="B10596" s="25">
        <v>0.062819526</v>
      </c>
    </row>
    <row r="10597">
      <c r="A10597" s="19">
        <v>1.0</v>
      </c>
      <c r="B10597" s="25">
        <v>0.06277438</v>
      </c>
    </row>
    <row r="10598">
      <c r="A10598" s="19">
        <v>1.0</v>
      </c>
      <c r="B10598" s="25">
        <v>0.062745474</v>
      </c>
    </row>
    <row r="10599">
      <c r="A10599" s="19">
        <v>1.0</v>
      </c>
      <c r="B10599" s="25">
        <v>0.06273473</v>
      </c>
    </row>
    <row r="10600">
      <c r="A10600" s="19">
        <v>1.0</v>
      </c>
      <c r="B10600" s="25">
        <v>0.0627158</v>
      </c>
    </row>
    <row r="10601">
      <c r="A10601" s="19">
        <v>1.0</v>
      </c>
      <c r="B10601" s="25">
        <v>0.06271425</v>
      </c>
    </row>
    <row r="10602">
      <c r="A10602" s="19">
        <v>1.0</v>
      </c>
      <c r="B10602" s="25">
        <v>0.06270559</v>
      </c>
    </row>
    <row r="10603">
      <c r="A10603" s="19">
        <v>1.0</v>
      </c>
      <c r="B10603" s="25">
        <v>0.06269322</v>
      </c>
    </row>
    <row r="10604">
      <c r="A10604" s="19">
        <v>1.0</v>
      </c>
      <c r="B10604" s="25">
        <v>0.062676534</v>
      </c>
    </row>
    <row r="10605">
      <c r="A10605" s="19">
        <v>1.0</v>
      </c>
      <c r="B10605" s="25">
        <v>0.06266339</v>
      </c>
    </row>
    <row r="10606">
      <c r="A10606" s="19">
        <v>1.0</v>
      </c>
      <c r="B10606" s="25">
        <v>0.06263116</v>
      </c>
    </row>
    <row r="10607">
      <c r="A10607" s="19">
        <v>1.0</v>
      </c>
      <c r="B10607" s="25">
        <v>0.06259089</v>
      </c>
    </row>
    <row r="10608">
      <c r="A10608" s="19">
        <v>1.0</v>
      </c>
      <c r="B10608" s="25">
        <v>0.0625769</v>
      </c>
    </row>
    <row r="10609">
      <c r="A10609" s="19">
        <v>1.0</v>
      </c>
      <c r="B10609" s="25">
        <v>0.06253694</v>
      </c>
    </row>
    <row r="10610">
      <c r="A10610" s="19">
        <v>1.0</v>
      </c>
      <c r="B10610" s="25">
        <v>0.06253029</v>
      </c>
    </row>
    <row r="10611">
      <c r="A10611" s="19">
        <v>1.0</v>
      </c>
      <c r="B10611" s="25">
        <v>0.06250911</v>
      </c>
    </row>
    <row r="10612">
      <c r="A10612" s="19">
        <v>1.0</v>
      </c>
      <c r="B10612" s="25">
        <v>0.062505476</v>
      </c>
    </row>
    <row r="10613">
      <c r="A10613" s="19">
        <v>1.0</v>
      </c>
      <c r="B10613" s="25">
        <v>0.062462423</v>
      </c>
    </row>
    <row r="10614">
      <c r="A10614" s="19">
        <v>1.0</v>
      </c>
      <c r="B10614" s="25">
        <v>0.062444955</v>
      </c>
    </row>
    <row r="10615">
      <c r="A10615" s="19">
        <v>1.0</v>
      </c>
      <c r="B10615" s="25">
        <v>0.062437225</v>
      </c>
    </row>
    <row r="10616">
      <c r="A10616" s="19">
        <v>1.0</v>
      </c>
      <c r="B10616" s="25">
        <v>0.062380955</v>
      </c>
    </row>
    <row r="10617">
      <c r="A10617" s="19">
        <v>1.0</v>
      </c>
      <c r="B10617" s="25">
        <v>0.062356375</v>
      </c>
    </row>
    <row r="10618">
      <c r="A10618" s="19">
        <v>1.0</v>
      </c>
      <c r="B10618" s="25">
        <v>0.062340606</v>
      </c>
    </row>
    <row r="10619">
      <c r="A10619" s="19">
        <v>1.0</v>
      </c>
      <c r="B10619" s="25">
        <v>0.06233914</v>
      </c>
    </row>
    <row r="10620">
      <c r="A10620" s="19">
        <v>1.0</v>
      </c>
      <c r="B10620" s="25">
        <v>0.06231371</v>
      </c>
    </row>
    <row r="10621">
      <c r="A10621" s="19">
        <v>1.0</v>
      </c>
      <c r="B10621" s="25">
        <v>0.06228619</v>
      </c>
    </row>
    <row r="10622">
      <c r="A10622" s="19">
        <v>1.0</v>
      </c>
      <c r="B10622" s="25">
        <v>0.062283874</v>
      </c>
    </row>
    <row r="10623">
      <c r="A10623" s="19">
        <v>1.0</v>
      </c>
      <c r="B10623" s="25">
        <v>0.0622545</v>
      </c>
    </row>
    <row r="10624">
      <c r="A10624" s="19">
        <v>1.0</v>
      </c>
      <c r="B10624" s="25">
        <v>0.062228918</v>
      </c>
    </row>
    <row r="10625">
      <c r="A10625" s="19">
        <v>1.0</v>
      </c>
      <c r="B10625" s="25">
        <v>0.06222598</v>
      </c>
    </row>
    <row r="10626">
      <c r="A10626" s="19">
        <v>1.0</v>
      </c>
      <c r="B10626" s="25">
        <v>0.062220026</v>
      </c>
    </row>
    <row r="10627">
      <c r="A10627" s="19">
        <v>1.0</v>
      </c>
      <c r="B10627" s="25">
        <v>0.06220047</v>
      </c>
    </row>
    <row r="10628">
      <c r="A10628" s="19">
        <v>1.0</v>
      </c>
      <c r="B10628" s="25">
        <v>0.06219336</v>
      </c>
    </row>
    <row r="10629">
      <c r="A10629" s="19">
        <v>1.0</v>
      </c>
      <c r="B10629" s="25">
        <v>0.062152393</v>
      </c>
    </row>
    <row r="10630">
      <c r="A10630" s="19">
        <v>1.0</v>
      </c>
      <c r="B10630" s="25">
        <v>0.06207278</v>
      </c>
    </row>
    <row r="10631">
      <c r="A10631" s="19">
        <v>1.0</v>
      </c>
      <c r="B10631" s="25">
        <v>0.0620356</v>
      </c>
    </row>
    <row r="10632">
      <c r="A10632" s="19">
        <v>1.0</v>
      </c>
      <c r="B10632" s="25">
        <v>0.06202795</v>
      </c>
    </row>
    <row r="10633">
      <c r="A10633" s="19">
        <v>1.0</v>
      </c>
      <c r="B10633" s="25">
        <v>0.062021997</v>
      </c>
    </row>
    <row r="10634">
      <c r="A10634" s="19">
        <v>1.0</v>
      </c>
      <c r="B10634" s="25">
        <v>0.06199564</v>
      </c>
    </row>
    <row r="10635">
      <c r="A10635" s="19">
        <v>1.0</v>
      </c>
      <c r="B10635" s="25">
        <v>0.06199077</v>
      </c>
    </row>
    <row r="10636">
      <c r="A10636" s="19">
        <v>1.0</v>
      </c>
      <c r="B10636" s="25">
        <v>0.061979022</v>
      </c>
    </row>
    <row r="10637">
      <c r="A10637" s="19">
        <v>1.0</v>
      </c>
      <c r="B10637" s="25">
        <v>0.06197199</v>
      </c>
    </row>
    <row r="10638">
      <c r="A10638" s="19">
        <v>1.0</v>
      </c>
      <c r="B10638" s="25">
        <v>0.0619202</v>
      </c>
    </row>
    <row r="10639">
      <c r="A10639" s="19">
        <v>1.0</v>
      </c>
      <c r="B10639" s="25">
        <v>0.061899178</v>
      </c>
    </row>
    <row r="10640">
      <c r="A10640" s="19">
        <v>1.0</v>
      </c>
      <c r="B10640" s="25">
        <v>0.061890908</v>
      </c>
    </row>
    <row r="10641">
      <c r="A10641" s="19">
        <v>1.0</v>
      </c>
      <c r="B10641" s="25">
        <v>0.061888125</v>
      </c>
    </row>
    <row r="10642">
      <c r="A10642" s="19">
        <v>1.0</v>
      </c>
      <c r="B10642" s="25">
        <v>0.0618579</v>
      </c>
    </row>
    <row r="10643">
      <c r="A10643" s="19">
        <v>1.0</v>
      </c>
      <c r="B10643" s="25">
        <v>0.061856974</v>
      </c>
    </row>
    <row r="10644">
      <c r="A10644" s="19">
        <v>1.0</v>
      </c>
      <c r="B10644" s="25">
        <v>0.061785553</v>
      </c>
    </row>
    <row r="10645">
      <c r="A10645" s="19">
        <v>1.0</v>
      </c>
      <c r="B10645" s="25">
        <v>0.061781224</v>
      </c>
    </row>
    <row r="10646">
      <c r="A10646" s="19">
        <v>1.0</v>
      </c>
      <c r="B10646" s="25">
        <v>0.06177102</v>
      </c>
    </row>
    <row r="10647">
      <c r="A10647" s="19">
        <v>1.0</v>
      </c>
      <c r="B10647" s="25">
        <v>0.061759274</v>
      </c>
    </row>
    <row r="10648">
      <c r="A10648" s="19">
        <v>1.0</v>
      </c>
      <c r="B10648" s="25">
        <v>0.06175077</v>
      </c>
    </row>
    <row r="10649">
      <c r="A10649" s="19">
        <v>1.0</v>
      </c>
      <c r="B10649" s="25">
        <v>0.0617333</v>
      </c>
    </row>
    <row r="10650">
      <c r="A10650" s="19">
        <v>1.0</v>
      </c>
      <c r="B10650" s="25">
        <v>0.06169713</v>
      </c>
    </row>
    <row r="10651">
      <c r="A10651" s="19">
        <v>1.0</v>
      </c>
      <c r="B10651" s="25">
        <v>0.061682597</v>
      </c>
    </row>
    <row r="10652">
      <c r="A10652" s="19">
        <v>1.0</v>
      </c>
      <c r="B10652" s="25">
        <v>0.061675023</v>
      </c>
    </row>
    <row r="10653">
      <c r="A10653" s="19">
        <v>1.0</v>
      </c>
      <c r="B10653" s="25">
        <v>0.061640702</v>
      </c>
    </row>
    <row r="10654">
      <c r="A10654" s="19">
        <v>1.0</v>
      </c>
      <c r="B10654" s="25">
        <v>0.061628953</v>
      </c>
    </row>
    <row r="10655">
      <c r="A10655" s="19">
        <v>1.0</v>
      </c>
      <c r="B10655" s="25">
        <v>0.061627872</v>
      </c>
    </row>
    <row r="10656">
      <c r="A10656" s="19">
        <v>1.0</v>
      </c>
      <c r="B10656" s="25">
        <v>0.061578482</v>
      </c>
    </row>
    <row r="10657">
      <c r="A10657" s="19">
        <v>1.0</v>
      </c>
      <c r="B10657" s="25">
        <v>0.061578482</v>
      </c>
    </row>
    <row r="10658">
      <c r="A10658" s="19">
        <v>1.0</v>
      </c>
      <c r="B10658" s="25">
        <v>0.061577477</v>
      </c>
    </row>
    <row r="10659">
      <c r="A10659" s="19">
        <v>1.0</v>
      </c>
      <c r="B10659" s="25">
        <v>0.061558463</v>
      </c>
    </row>
    <row r="10660">
      <c r="A10660" s="19">
        <v>1.0</v>
      </c>
      <c r="B10660" s="25">
        <v>0.061554365</v>
      </c>
    </row>
    <row r="10661">
      <c r="A10661" s="19">
        <v>1.0</v>
      </c>
      <c r="B10661" s="25">
        <v>0.061537437</v>
      </c>
    </row>
    <row r="10662">
      <c r="A10662" s="19">
        <v>1.0</v>
      </c>
      <c r="B10662" s="25">
        <v>0.06150374</v>
      </c>
    </row>
    <row r="10663">
      <c r="A10663" s="19">
        <v>1.0</v>
      </c>
      <c r="B10663" s="25">
        <v>0.06148024</v>
      </c>
    </row>
    <row r="10664">
      <c r="A10664" s="19">
        <v>1.0</v>
      </c>
      <c r="B10664" s="25">
        <v>0.06146772</v>
      </c>
    </row>
    <row r="10665">
      <c r="A10665" s="19">
        <v>1.0</v>
      </c>
      <c r="B10665" s="25">
        <v>0.06146424</v>
      </c>
    </row>
    <row r="10666">
      <c r="A10666" s="19">
        <v>1.0</v>
      </c>
      <c r="B10666" s="25">
        <v>0.061448395</v>
      </c>
    </row>
    <row r="10667">
      <c r="A10667" s="19">
        <v>1.0</v>
      </c>
      <c r="B10667" s="25">
        <v>0.061444916</v>
      </c>
    </row>
    <row r="10668">
      <c r="A10668" s="19">
        <v>1.0</v>
      </c>
      <c r="B10668" s="25">
        <v>0.061414383</v>
      </c>
    </row>
    <row r="10669">
      <c r="A10669" s="19">
        <v>1.0</v>
      </c>
      <c r="B10669" s="25">
        <v>0.061412606</v>
      </c>
    </row>
    <row r="10670">
      <c r="A10670" s="19">
        <v>1.0</v>
      </c>
      <c r="B10670" s="25">
        <v>0.06138393</v>
      </c>
    </row>
    <row r="10671">
      <c r="A10671" s="19">
        <v>1.0</v>
      </c>
      <c r="B10671" s="25">
        <v>0.061317224</v>
      </c>
    </row>
    <row r="10672">
      <c r="A10672" s="19">
        <v>1.0</v>
      </c>
      <c r="B10672" s="25">
        <v>0.06131429</v>
      </c>
    </row>
    <row r="10673">
      <c r="A10673" s="19">
        <v>1.0</v>
      </c>
      <c r="B10673" s="25">
        <v>0.06122733</v>
      </c>
    </row>
    <row r="10674">
      <c r="A10674" s="19">
        <v>1.0</v>
      </c>
      <c r="B10674" s="25">
        <v>0.06122594</v>
      </c>
    </row>
    <row r="10675">
      <c r="A10675" s="19">
        <v>1.0</v>
      </c>
      <c r="B10675" s="25">
        <v>0.061202675</v>
      </c>
    </row>
    <row r="10676">
      <c r="A10676" s="19">
        <v>1.0</v>
      </c>
      <c r="B10676" s="25">
        <v>0.061170828</v>
      </c>
    </row>
    <row r="10677">
      <c r="A10677" s="19">
        <v>1.0</v>
      </c>
      <c r="B10677" s="25">
        <v>0.0611454</v>
      </c>
    </row>
    <row r="10678">
      <c r="A10678" s="19">
        <v>1.0</v>
      </c>
      <c r="B10678" s="25">
        <v>0.06112847</v>
      </c>
    </row>
    <row r="10679">
      <c r="A10679" s="19">
        <v>1.0</v>
      </c>
      <c r="B10679" s="25">
        <v>0.061120972</v>
      </c>
    </row>
    <row r="10680">
      <c r="A10680" s="19">
        <v>1.0</v>
      </c>
      <c r="B10680" s="25">
        <v>0.06111564</v>
      </c>
    </row>
    <row r="10681">
      <c r="A10681" s="19">
        <v>1.0</v>
      </c>
      <c r="B10681" s="25">
        <v>0.061103504</v>
      </c>
    </row>
    <row r="10682">
      <c r="A10682" s="19">
        <v>1.0</v>
      </c>
      <c r="B10682" s="25">
        <v>0.061103042</v>
      </c>
    </row>
    <row r="10683">
      <c r="A10683" s="19">
        <v>1.0</v>
      </c>
      <c r="B10683" s="25">
        <v>0.061075985</v>
      </c>
    </row>
    <row r="10684">
      <c r="A10684" s="19">
        <v>1.0</v>
      </c>
      <c r="B10684" s="25">
        <v>0.061069805</v>
      </c>
    </row>
    <row r="10685">
      <c r="A10685" s="19">
        <v>1.0</v>
      </c>
      <c r="B10685" s="25">
        <v>0.0610402</v>
      </c>
    </row>
    <row r="10686">
      <c r="A10686" s="19">
        <v>1.0</v>
      </c>
      <c r="B10686" s="25">
        <v>0.061040044</v>
      </c>
    </row>
    <row r="10687">
      <c r="A10687" s="19">
        <v>1.0</v>
      </c>
      <c r="B10687" s="25">
        <v>0.061006498</v>
      </c>
    </row>
    <row r="10688">
      <c r="A10688" s="19">
        <v>1.0</v>
      </c>
      <c r="B10688" s="25">
        <v>0.060962133</v>
      </c>
    </row>
    <row r="10689">
      <c r="A10689" s="19">
        <v>1.0</v>
      </c>
      <c r="B10689" s="25">
        <v>0.060953088</v>
      </c>
    </row>
    <row r="10690">
      <c r="A10690" s="19">
        <v>1.0</v>
      </c>
      <c r="B10690" s="25">
        <v>0.060942575</v>
      </c>
    </row>
    <row r="10691">
      <c r="A10691" s="19">
        <v>1.0</v>
      </c>
      <c r="B10691" s="25">
        <v>0.060936008</v>
      </c>
    </row>
    <row r="10692">
      <c r="A10692" s="19">
        <v>1.0</v>
      </c>
      <c r="B10692" s="25">
        <v>0.060926575</v>
      </c>
    </row>
    <row r="10693">
      <c r="A10693" s="19">
        <v>1.0</v>
      </c>
      <c r="B10693" s="25">
        <v>0.06086381</v>
      </c>
    </row>
    <row r="10694">
      <c r="A10694" s="19">
        <v>1.0</v>
      </c>
      <c r="B10694" s="25">
        <v>0.060853146</v>
      </c>
    </row>
    <row r="10695">
      <c r="A10695" s="19">
        <v>1.0</v>
      </c>
      <c r="B10695" s="25">
        <v>0.0608305</v>
      </c>
    </row>
    <row r="10696">
      <c r="A10696" s="19">
        <v>1.0</v>
      </c>
      <c r="B10696" s="25">
        <v>0.060820684</v>
      </c>
    </row>
    <row r="10697">
      <c r="A10697" s="19">
        <v>1.0</v>
      </c>
      <c r="B10697" s="25">
        <v>0.060819138</v>
      </c>
    </row>
    <row r="10698">
      <c r="A10698" s="19">
        <v>1.0</v>
      </c>
      <c r="B10698" s="25">
        <v>0.0607951</v>
      </c>
    </row>
    <row r="10699">
      <c r="A10699" s="19">
        <v>1.0</v>
      </c>
      <c r="B10699" s="25">
        <v>0.060793243</v>
      </c>
    </row>
    <row r="10700">
      <c r="A10700" s="19">
        <v>1.0</v>
      </c>
      <c r="B10700" s="25">
        <v>0.06078845</v>
      </c>
    </row>
    <row r="10701">
      <c r="A10701" s="19">
        <v>1.0</v>
      </c>
      <c r="B10701" s="25">
        <v>0.060776856</v>
      </c>
    </row>
    <row r="10702">
      <c r="A10702" s="19">
        <v>1.0</v>
      </c>
      <c r="B10702" s="25">
        <v>0.060740992</v>
      </c>
    </row>
    <row r="10703">
      <c r="A10703" s="19">
        <v>1.0</v>
      </c>
      <c r="B10703" s="25">
        <v>0.06072816</v>
      </c>
    </row>
    <row r="10704">
      <c r="A10704" s="19">
        <v>1.0</v>
      </c>
      <c r="B10704" s="25">
        <v>0.060727928</v>
      </c>
    </row>
    <row r="10705">
      <c r="A10705" s="19">
        <v>1.0</v>
      </c>
      <c r="B10705" s="25">
        <v>0.06071827</v>
      </c>
    </row>
    <row r="10706">
      <c r="A10706" s="19">
        <v>1.0</v>
      </c>
      <c r="B10706" s="25">
        <v>0.06069562</v>
      </c>
    </row>
    <row r="10707">
      <c r="A10707" s="19">
        <v>1.0</v>
      </c>
      <c r="B10707" s="25">
        <v>0.060674906</v>
      </c>
    </row>
    <row r="10708">
      <c r="A10708" s="19">
        <v>1.0</v>
      </c>
      <c r="B10708" s="25">
        <v>0.060642827</v>
      </c>
    </row>
    <row r="10709">
      <c r="A10709" s="19">
        <v>1.0</v>
      </c>
      <c r="B10709" s="25">
        <v>0.060636412</v>
      </c>
    </row>
    <row r="10710">
      <c r="A10710" s="19">
        <v>1.0</v>
      </c>
      <c r="B10710" s="25">
        <v>0.060606964</v>
      </c>
    </row>
    <row r="10711">
      <c r="A10711" s="19">
        <v>1.0</v>
      </c>
      <c r="B10711" s="25">
        <v>0.060587253</v>
      </c>
    </row>
    <row r="10712">
      <c r="A10712" s="19">
        <v>1.0</v>
      </c>
      <c r="B10712" s="25">
        <v>0.06057813</v>
      </c>
    </row>
    <row r="10713">
      <c r="A10713" s="19">
        <v>1.0</v>
      </c>
      <c r="B10713" s="25">
        <v>0.06053531</v>
      </c>
    </row>
    <row r="10714">
      <c r="A10714" s="19">
        <v>1.0</v>
      </c>
      <c r="B10714" s="25">
        <v>0.06050934</v>
      </c>
    </row>
    <row r="10715">
      <c r="A10715" s="19">
        <v>1.0</v>
      </c>
      <c r="B10715" s="25">
        <v>0.060505476</v>
      </c>
    </row>
    <row r="10716">
      <c r="A10716" s="19">
        <v>1.0</v>
      </c>
      <c r="B10716" s="25">
        <v>0.06047417</v>
      </c>
    </row>
    <row r="10717">
      <c r="A10717" s="19">
        <v>1.0</v>
      </c>
      <c r="B10717" s="25">
        <v>0.0604693</v>
      </c>
    </row>
    <row r="10718">
      <c r="A10718" s="19">
        <v>1.0</v>
      </c>
      <c r="B10718" s="25">
        <v>0.06045755</v>
      </c>
    </row>
    <row r="10719">
      <c r="A10719" s="19">
        <v>1.0</v>
      </c>
      <c r="B10719" s="25">
        <v>0.060438305</v>
      </c>
    </row>
    <row r="10720">
      <c r="A10720" s="19">
        <v>1.0</v>
      </c>
      <c r="B10720" s="25">
        <v>0.060400587</v>
      </c>
    </row>
    <row r="10721">
      <c r="A10721" s="19">
        <v>1.0</v>
      </c>
      <c r="B10721" s="25">
        <v>0.060386516</v>
      </c>
    </row>
    <row r="10722">
      <c r="A10722" s="19">
        <v>1.0</v>
      </c>
      <c r="B10722" s="25">
        <v>0.060367115</v>
      </c>
    </row>
    <row r="10723">
      <c r="A10723" s="19">
        <v>1.0</v>
      </c>
      <c r="B10723" s="25">
        <v>0.060364798</v>
      </c>
    </row>
    <row r="10724">
      <c r="A10724" s="19">
        <v>1.0</v>
      </c>
      <c r="B10724" s="25">
        <v>0.060328778</v>
      </c>
    </row>
    <row r="10725">
      <c r="A10725" s="19">
        <v>1.0</v>
      </c>
      <c r="B10725" s="25">
        <v>0.060290903</v>
      </c>
    </row>
    <row r="10726">
      <c r="A10726" s="19">
        <v>1.0</v>
      </c>
      <c r="B10726" s="25">
        <v>0.0602841</v>
      </c>
    </row>
    <row r="10727">
      <c r="A10727" s="19">
        <v>1.0</v>
      </c>
      <c r="B10727" s="25">
        <v>0.06027073</v>
      </c>
    </row>
    <row r="10728">
      <c r="A10728" s="19">
        <v>1.0</v>
      </c>
      <c r="B10728" s="25">
        <v>0.060233243</v>
      </c>
    </row>
    <row r="10729">
      <c r="A10729" s="19">
        <v>1.0</v>
      </c>
      <c r="B10729" s="25">
        <v>0.060215928</v>
      </c>
    </row>
    <row r="10730">
      <c r="A10730" s="19">
        <v>1.0</v>
      </c>
      <c r="B10730" s="25">
        <v>0.060215157</v>
      </c>
    </row>
    <row r="10731">
      <c r="A10731" s="19">
        <v>1.0</v>
      </c>
      <c r="B10731" s="25">
        <v>0.060193744</v>
      </c>
    </row>
    <row r="10732">
      <c r="A10732" s="19">
        <v>1.0</v>
      </c>
      <c r="B10732" s="25">
        <v>0.06018988</v>
      </c>
    </row>
    <row r="10733">
      <c r="A10733" s="19">
        <v>1.0</v>
      </c>
      <c r="B10733" s="25">
        <v>0.060164373</v>
      </c>
    </row>
    <row r="10734">
      <c r="A10734" s="19">
        <v>1.0</v>
      </c>
      <c r="B10734" s="25">
        <v>0.060152467</v>
      </c>
    </row>
    <row r="10735">
      <c r="A10735" s="19">
        <v>1.0</v>
      </c>
      <c r="B10735" s="25">
        <v>0.060144663</v>
      </c>
    </row>
    <row r="10736">
      <c r="A10736" s="19">
        <v>1.0</v>
      </c>
      <c r="B10736" s="25">
        <v>0.060143888</v>
      </c>
    </row>
    <row r="10737">
      <c r="A10737" s="19">
        <v>1.0</v>
      </c>
      <c r="B10737" s="25">
        <v>0.060058635</v>
      </c>
    </row>
    <row r="10738">
      <c r="A10738" s="19">
        <v>1.0</v>
      </c>
      <c r="B10738" s="25">
        <v>0.06001326</v>
      </c>
    </row>
    <row r="10739">
      <c r="A10739" s="19">
        <v>1.0</v>
      </c>
      <c r="B10739" s="25">
        <v>0.0599236</v>
      </c>
    </row>
    <row r="10740">
      <c r="A10740" s="19">
        <v>1.0</v>
      </c>
      <c r="B10740" s="25">
        <v>0.059910923</v>
      </c>
    </row>
    <row r="10741">
      <c r="A10741" s="19">
        <v>1.0</v>
      </c>
      <c r="B10741" s="25">
        <v>0.05989732</v>
      </c>
    </row>
    <row r="10742">
      <c r="A10742" s="19">
        <v>1.0</v>
      </c>
      <c r="B10742" s="25">
        <v>0.059878305</v>
      </c>
    </row>
    <row r="10743">
      <c r="A10743" s="19">
        <v>1.0</v>
      </c>
      <c r="B10743" s="25">
        <v>0.05987166</v>
      </c>
    </row>
    <row r="10744">
      <c r="A10744" s="19">
        <v>1.0</v>
      </c>
      <c r="B10744" s="25">
        <v>0.05985759</v>
      </c>
    </row>
    <row r="10745">
      <c r="A10745" s="19">
        <v>1.0</v>
      </c>
      <c r="B10745" s="25">
        <v>0.0598327</v>
      </c>
    </row>
    <row r="10746">
      <c r="A10746" s="19">
        <v>1.0</v>
      </c>
      <c r="B10746" s="25">
        <v>0.059821803</v>
      </c>
    </row>
    <row r="10747">
      <c r="A10747" s="19">
        <v>1.0</v>
      </c>
      <c r="B10747" s="25">
        <v>0.059803482</v>
      </c>
    </row>
    <row r="10748">
      <c r="A10748" s="19">
        <v>1.0</v>
      </c>
      <c r="B10748" s="25">
        <v>0.059802476</v>
      </c>
    </row>
    <row r="10749">
      <c r="A10749" s="19">
        <v>1.0</v>
      </c>
      <c r="B10749" s="25">
        <v>0.059796605</v>
      </c>
    </row>
    <row r="10750">
      <c r="A10750" s="19">
        <v>1.0</v>
      </c>
      <c r="B10750" s="25">
        <v>0.05973214</v>
      </c>
    </row>
    <row r="10751">
      <c r="A10751" s="19">
        <v>1.0</v>
      </c>
      <c r="B10751" s="25">
        <v>0.05973075</v>
      </c>
    </row>
    <row r="10752">
      <c r="A10752" s="19">
        <v>1.0</v>
      </c>
      <c r="B10752" s="25">
        <v>0.059663735</v>
      </c>
    </row>
    <row r="10753">
      <c r="A10753" s="19">
        <v>1.0</v>
      </c>
      <c r="B10753" s="25">
        <v>0.05958041</v>
      </c>
    </row>
    <row r="10754">
      <c r="A10754" s="19">
        <v>1.0</v>
      </c>
      <c r="B10754" s="25">
        <v>0.059540525</v>
      </c>
    </row>
    <row r="10755">
      <c r="A10755" s="19">
        <v>1.0</v>
      </c>
      <c r="B10755" s="25">
        <v>0.05953643</v>
      </c>
    </row>
    <row r="10756">
      <c r="A10756" s="19">
        <v>1.0</v>
      </c>
      <c r="B10756" s="25">
        <v>0.059463464</v>
      </c>
    </row>
    <row r="10757">
      <c r="A10757" s="19">
        <v>1.0</v>
      </c>
      <c r="B10757" s="25">
        <v>0.059455656</v>
      </c>
    </row>
    <row r="10758">
      <c r="A10758" s="19">
        <v>1.0</v>
      </c>
      <c r="B10758" s="25">
        <v>0.059454266</v>
      </c>
    </row>
    <row r="10759">
      <c r="A10759" s="19">
        <v>1.0</v>
      </c>
      <c r="B10759" s="25">
        <v>0.05945334</v>
      </c>
    </row>
    <row r="10760">
      <c r="A10760" s="19">
        <v>1.0</v>
      </c>
      <c r="B10760" s="25">
        <v>0.05945264</v>
      </c>
    </row>
    <row r="10761">
      <c r="A10761" s="19">
        <v>1.0</v>
      </c>
      <c r="B10761" s="25">
        <v>0.05942149</v>
      </c>
    </row>
    <row r="10762">
      <c r="A10762" s="19">
        <v>1.0</v>
      </c>
      <c r="B10762" s="25">
        <v>0.0593258</v>
      </c>
    </row>
    <row r="10763">
      <c r="A10763" s="19">
        <v>1.0</v>
      </c>
      <c r="B10763" s="25">
        <v>0.05930818</v>
      </c>
    </row>
    <row r="10764">
      <c r="A10764" s="19">
        <v>1.0</v>
      </c>
      <c r="B10764" s="25">
        <v>0.05929898</v>
      </c>
    </row>
    <row r="10765">
      <c r="A10765" s="19">
        <v>1.0</v>
      </c>
      <c r="B10765" s="25">
        <v>0.05922292</v>
      </c>
    </row>
    <row r="10766">
      <c r="A10766" s="19">
        <v>1.0</v>
      </c>
      <c r="B10766" s="25">
        <v>0.059168816</v>
      </c>
    </row>
    <row r="10767">
      <c r="A10767" s="19">
        <v>1.0</v>
      </c>
      <c r="B10767" s="25">
        <v>0.059163716</v>
      </c>
    </row>
    <row r="10768">
      <c r="A10768" s="19">
        <v>1.0</v>
      </c>
      <c r="B10768" s="25">
        <v>0.059151422</v>
      </c>
    </row>
    <row r="10769">
      <c r="A10769" s="19">
        <v>1.0</v>
      </c>
      <c r="B10769" s="25">
        <v>0.059133645</v>
      </c>
    </row>
    <row r="10770">
      <c r="A10770" s="19">
        <v>1.0</v>
      </c>
      <c r="B10770" s="25">
        <v>0.05911185</v>
      </c>
    </row>
    <row r="10771">
      <c r="A10771" s="19">
        <v>1.0</v>
      </c>
      <c r="B10771" s="25">
        <v>0.059093684</v>
      </c>
    </row>
    <row r="10772">
      <c r="A10772" s="19">
        <v>1.0</v>
      </c>
      <c r="B10772" s="25">
        <v>0.059092678</v>
      </c>
    </row>
    <row r="10773">
      <c r="A10773" s="19">
        <v>1.0</v>
      </c>
      <c r="B10773" s="25">
        <v>0.059087656</v>
      </c>
    </row>
    <row r="10774">
      <c r="A10774" s="19">
        <v>1.0</v>
      </c>
      <c r="B10774" s="25">
        <v>0.059043676</v>
      </c>
    </row>
    <row r="10775">
      <c r="A10775" s="19">
        <v>1.0</v>
      </c>
      <c r="B10775" s="25">
        <v>0.05902605</v>
      </c>
    </row>
    <row r="10776">
      <c r="A10776" s="19">
        <v>1.0</v>
      </c>
      <c r="B10776" s="25">
        <v>0.05901763</v>
      </c>
    </row>
    <row r="10777">
      <c r="A10777" s="19">
        <v>1.0</v>
      </c>
      <c r="B10777" s="25">
        <v>0.059010826</v>
      </c>
    </row>
    <row r="10778">
      <c r="A10778" s="19">
        <v>1.0</v>
      </c>
      <c r="B10778" s="25">
        <v>0.059000313</v>
      </c>
    </row>
    <row r="10779">
      <c r="A10779" s="19">
        <v>1.0</v>
      </c>
      <c r="B10779" s="25">
        <v>0.058948062</v>
      </c>
    </row>
    <row r="10780">
      <c r="A10780" s="19">
        <v>1.0</v>
      </c>
      <c r="B10780" s="25">
        <v>0.05890949</v>
      </c>
    </row>
    <row r="10781">
      <c r="A10781" s="19">
        <v>1.0</v>
      </c>
      <c r="B10781" s="25">
        <v>0.058909412</v>
      </c>
    </row>
    <row r="10782">
      <c r="A10782" s="19">
        <v>1.0</v>
      </c>
      <c r="B10782" s="25">
        <v>0.05886172</v>
      </c>
    </row>
    <row r="10783">
      <c r="A10783" s="19">
        <v>1.0</v>
      </c>
      <c r="B10783" s="25">
        <v>0.058848582</v>
      </c>
    </row>
    <row r="10784">
      <c r="A10784" s="19">
        <v>1.0</v>
      </c>
      <c r="B10784" s="25">
        <v>0.058808234</v>
      </c>
    </row>
    <row r="10785">
      <c r="A10785" s="19">
        <v>1.0</v>
      </c>
      <c r="B10785" s="25">
        <v>0.058801897</v>
      </c>
    </row>
    <row r="10786">
      <c r="A10786" s="19">
        <v>1.0</v>
      </c>
      <c r="B10786" s="25">
        <v>0.058781646</v>
      </c>
    </row>
    <row r="10787">
      <c r="A10787" s="19">
        <v>1.0</v>
      </c>
      <c r="B10787" s="25">
        <v>0.05874331</v>
      </c>
    </row>
    <row r="10788">
      <c r="A10788" s="19">
        <v>1.0</v>
      </c>
      <c r="B10788" s="25">
        <v>0.058737434</v>
      </c>
    </row>
    <row r="10789">
      <c r="A10789" s="19">
        <v>1.0</v>
      </c>
      <c r="B10789" s="25">
        <v>0.05870412</v>
      </c>
    </row>
    <row r="10790">
      <c r="A10790" s="19">
        <v>1.0</v>
      </c>
      <c r="B10790" s="25">
        <v>0.058693763</v>
      </c>
    </row>
    <row r="10791">
      <c r="A10791" s="19">
        <v>1.0</v>
      </c>
      <c r="B10791" s="25">
        <v>0.058655113</v>
      </c>
    </row>
    <row r="10792">
      <c r="A10792" s="19">
        <v>1.0</v>
      </c>
      <c r="B10792" s="25">
        <v>0.05864468</v>
      </c>
    </row>
    <row r="10793">
      <c r="A10793" s="19">
        <v>1.0</v>
      </c>
      <c r="B10793" s="25">
        <v>0.058632545</v>
      </c>
    </row>
    <row r="10794">
      <c r="A10794" s="19">
        <v>1.0</v>
      </c>
      <c r="B10794" s="25">
        <v>0.05863208</v>
      </c>
    </row>
    <row r="10795">
      <c r="A10795" s="19">
        <v>1.0</v>
      </c>
      <c r="B10795" s="25">
        <v>0.058623966</v>
      </c>
    </row>
    <row r="10796">
      <c r="A10796" s="19">
        <v>1.0</v>
      </c>
      <c r="B10796" s="25">
        <v>0.05859235</v>
      </c>
    </row>
    <row r="10797">
      <c r="A10797" s="19">
        <v>1.0</v>
      </c>
      <c r="B10797" s="25">
        <v>0.058587402</v>
      </c>
    </row>
    <row r="10798">
      <c r="A10798" s="19">
        <v>1.0</v>
      </c>
      <c r="B10798" s="25">
        <v>0.058491558</v>
      </c>
    </row>
    <row r="10799">
      <c r="A10799" s="19">
        <v>1.0</v>
      </c>
      <c r="B10799" s="25">
        <v>0.058453918</v>
      </c>
    </row>
    <row r="10800">
      <c r="A10800" s="19">
        <v>1.0</v>
      </c>
      <c r="B10800" s="25">
        <v>0.058446806</v>
      </c>
    </row>
    <row r="10801">
      <c r="A10801" s="19">
        <v>1.0</v>
      </c>
      <c r="B10801" s="25">
        <v>0.05842895</v>
      </c>
    </row>
    <row r="10802">
      <c r="A10802" s="19">
        <v>1.0</v>
      </c>
      <c r="B10802" s="25">
        <v>0.0584172</v>
      </c>
    </row>
    <row r="10803">
      <c r="A10803" s="19">
        <v>1.0</v>
      </c>
      <c r="B10803" s="25">
        <v>0.0583944</v>
      </c>
    </row>
    <row r="10804">
      <c r="A10804" s="19">
        <v>1.0</v>
      </c>
      <c r="B10804" s="25">
        <v>0.058391307</v>
      </c>
    </row>
    <row r="10805">
      <c r="A10805" s="19">
        <v>1.0</v>
      </c>
      <c r="B10805" s="25">
        <v>0.05838064</v>
      </c>
    </row>
    <row r="10806">
      <c r="A10806" s="19">
        <v>1.0</v>
      </c>
      <c r="B10806" s="25">
        <v>0.058370437</v>
      </c>
    </row>
    <row r="10807">
      <c r="A10807" s="19">
        <v>1.0</v>
      </c>
      <c r="B10807" s="25">
        <v>0.058350496</v>
      </c>
    </row>
    <row r="10808">
      <c r="A10808" s="19">
        <v>1.0</v>
      </c>
      <c r="B10808" s="25">
        <v>0.058318496</v>
      </c>
    </row>
    <row r="10809">
      <c r="A10809" s="19">
        <v>1.0</v>
      </c>
      <c r="B10809" s="25">
        <v>0.058292292</v>
      </c>
    </row>
    <row r="10810">
      <c r="A10810" s="19">
        <v>1.0</v>
      </c>
      <c r="B10810" s="25">
        <v>0.058256738</v>
      </c>
    </row>
    <row r="10811">
      <c r="A10811" s="19">
        <v>1.0</v>
      </c>
      <c r="B10811" s="25">
        <v>0.058249008</v>
      </c>
    </row>
    <row r="10812">
      <c r="A10812" s="19">
        <v>1.0</v>
      </c>
      <c r="B10812" s="25">
        <v>0.058248468</v>
      </c>
    </row>
    <row r="10813">
      <c r="A10813" s="19">
        <v>1.0</v>
      </c>
      <c r="B10813" s="25">
        <v>0.058241818</v>
      </c>
    </row>
    <row r="10814">
      <c r="A10814" s="19">
        <v>1.0</v>
      </c>
      <c r="B10814" s="25">
        <v>0.05822543</v>
      </c>
    </row>
    <row r="10815">
      <c r="A10815" s="19">
        <v>1.0</v>
      </c>
      <c r="B10815" s="25">
        <v>0.05822543</v>
      </c>
    </row>
    <row r="10816">
      <c r="A10816" s="19">
        <v>1.0</v>
      </c>
      <c r="B10816" s="25">
        <v>0.058210745</v>
      </c>
    </row>
    <row r="10817">
      <c r="A10817" s="19">
        <v>1.0</v>
      </c>
      <c r="B10817" s="25">
        <v>0.05815517</v>
      </c>
    </row>
    <row r="10818">
      <c r="A10818" s="19">
        <v>1.0</v>
      </c>
      <c r="B10818" s="25">
        <v>0.05814922</v>
      </c>
    </row>
    <row r="10819">
      <c r="A10819" s="19">
        <v>1.0</v>
      </c>
      <c r="B10819" s="25">
        <v>0.058088157</v>
      </c>
    </row>
    <row r="10820">
      <c r="A10820" s="19">
        <v>1.0</v>
      </c>
      <c r="B10820" s="25">
        <v>0.058053914</v>
      </c>
    </row>
    <row r="10821">
      <c r="A10821" s="19">
        <v>1.0</v>
      </c>
      <c r="B10821" s="25">
        <v>0.058017123</v>
      </c>
    </row>
    <row r="10822">
      <c r="A10822" s="19">
        <v>1.0</v>
      </c>
      <c r="B10822" s="25">
        <v>0.05801604</v>
      </c>
    </row>
    <row r="10823">
      <c r="A10823" s="19">
        <v>1.0</v>
      </c>
      <c r="B10823" s="25">
        <v>0.05797353</v>
      </c>
    </row>
    <row r="10824">
      <c r="A10824" s="19">
        <v>1.0</v>
      </c>
      <c r="B10824" s="25">
        <v>0.057948947</v>
      </c>
    </row>
    <row r="10825">
      <c r="A10825" s="19">
        <v>1.0</v>
      </c>
      <c r="B10825" s="25">
        <v>0.05794779</v>
      </c>
    </row>
    <row r="10826">
      <c r="A10826" s="19">
        <v>1.0</v>
      </c>
      <c r="B10826" s="25">
        <v>0.05791463</v>
      </c>
    </row>
    <row r="10827">
      <c r="A10827" s="19">
        <v>1.0</v>
      </c>
      <c r="B10827" s="25">
        <v>0.057901334</v>
      </c>
    </row>
    <row r="10828">
      <c r="A10828" s="19">
        <v>1.0</v>
      </c>
      <c r="B10828" s="25">
        <v>0.057892755</v>
      </c>
    </row>
    <row r="10829">
      <c r="A10829" s="19">
        <v>1.0</v>
      </c>
      <c r="B10829" s="25">
        <v>0.057880003</v>
      </c>
    </row>
    <row r="10830">
      <c r="A10830" s="19">
        <v>1.0</v>
      </c>
      <c r="B10830" s="25">
        <v>0.05784553</v>
      </c>
    </row>
    <row r="10831">
      <c r="A10831" s="19">
        <v>1.0</v>
      </c>
      <c r="B10831" s="25">
        <v>0.057826437</v>
      </c>
    </row>
    <row r="10832">
      <c r="A10832" s="19">
        <v>1.0</v>
      </c>
      <c r="B10832" s="25">
        <v>0.057825353</v>
      </c>
    </row>
    <row r="10833">
      <c r="A10833" s="19">
        <v>1.0</v>
      </c>
      <c r="B10833" s="25">
        <v>0.05782195</v>
      </c>
    </row>
    <row r="10834">
      <c r="A10834" s="19">
        <v>1.0</v>
      </c>
      <c r="B10834" s="25">
        <v>0.057807267</v>
      </c>
    </row>
    <row r="10835">
      <c r="A10835" s="19">
        <v>1.0</v>
      </c>
      <c r="B10835" s="25">
        <v>0.05778578</v>
      </c>
    </row>
    <row r="10836">
      <c r="A10836" s="19">
        <v>1.0</v>
      </c>
      <c r="B10836" s="25">
        <v>0.057767924</v>
      </c>
    </row>
    <row r="10837">
      <c r="A10837" s="19">
        <v>1.0</v>
      </c>
      <c r="B10837" s="25">
        <v>0.057729356</v>
      </c>
    </row>
    <row r="10838">
      <c r="A10838" s="19">
        <v>1.0</v>
      </c>
      <c r="B10838" s="25">
        <v>0.057718534</v>
      </c>
    </row>
    <row r="10839">
      <c r="A10839" s="19">
        <v>1.0</v>
      </c>
      <c r="B10839" s="25">
        <v>0.05770145</v>
      </c>
    </row>
    <row r="10840">
      <c r="A10840" s="19">
        <v>1.0</v>
      </c>
      <c r="B10840" s="25">
        <v>0.057698436</v>
      </c>
    </row>
    <row r="10841">
      <c r="A10841" s="19">
        <v>1.0</v>
      </c>
      <c r="B10841" s="25">
        <v>0.057691246</v>
      </c>
    </row>
    <row r="10842">
      <c r="A10842" s="19">
        <v>1.0</v>
      </c>
      <c r="B10842" s="25">
        <v>0.057686456</v>
      </c>
    </row>
    <row r="10843">
      <c r="A10843" s="19">
        <v>1.0</v>
      </c>
      <c r="B10843" s="25">
        <v>0.057686146</v>
      </c>
    </row>
    <row r="10844">
      <c r="A10844" s="19">
        <v>1.0</v>
      </c>
      <c r="B10844" s="25">
        <v>0.0576846</v>
      </c>
    </row>
    <row r="10845">
      <c r="A10845" s="19">
        <v>1.0</v>
      </c>
      <c r="B10845" s="25">
        <v>0.057649586</v>
      </c>
    </row>
    <row r="10846">
      <c r="A10846" s="19">
        <v>1.0</v>
      </c>
      <c r="B10846" s="25">
        <v>0.05763691</v>
      </c>
    </row>
    <row r="10847">
      <c r="A10847" s="19">
        <v>1.0</v>
      </c>
      <c r="B10847" s="25">
        <v>0.05759996</v>
      </c>
    </row>
    <row r="10848">
      <c r="A10848" s="19">
        <v>1.0</v>
      </c>
      <c r="B10848" s="25">
        <v>0.057595093</v>
      </c>
    </row>
    <row r="10849">
      <c r="A10849" s="19">
        <v>1.0</v>
      </c>
      <c r="B10849" s="25">
        <v>0.05759231</v>
      </c>
    </row>
    <row r="10850">
      <c r="A10850" s="19">
        <v>1.0</v>
      </c>
      <c r="B10850" s="25">
        <v>0.05754794</v>
      </c>
    </row>
    <row r="10851">
      <c r="A10851" s="19">
        <v>1.0</v>
      </c>
      <c r="B10851" s="25">
        <v>0.05751911</v>
      </c>
    </row>
    <row r="10852">
      <c r="A10852" s="19">
        <v>1.0</v>
      </c>
      <c r="B10852" s="25">
        <v>0.057517953</v>
      </c>
    </row>
    <row r="10853">
      <c r="A10853" s="19">
        <v>1.0</v>
      </c>
      <c r="B10853" s="25">
        <v>0.057500947</v>
      </c>
    </row>
    <row r="10854">
      <c r="A10854" s="19">
        <v>1.0</v>
      </c>
      <c r="B10854" s="25">
        <v>0.057480928</v>
      </c>
    </row>
    <row r="10855">
      <c r="A10855" s="19">
        <v>1.0</v>
      </c>
      <c r="B10855" s="25">
        <v>0.057468947</v>
      </c>
    </row>
    <row r="10856">
      <c r="A10856" s="19">
        <v>1.0</v>
      </c>
      <c r="B10856" s="25">
        <v>0.057463925</v>
      </c>
    </row>
    <row r="10857">
      <c r="A10857" s="19">
        <v>1.0</v>
      </c>
      <c r="B10857" s="25">
        <v>0.057461604</v>
      </c>
    </row>
    <row r="10858">
      <c r="A10858" s="19">
        <v>1.0</v>
      </c>
      <c r="B10858" s="25">
        <v>0.05745998</v>
      </c>
    </row>
    <row r="10859">
      <c r="A10859" s="19">
        <v>1.0</v>
      </c>
      <c r="B10859" s="25">
        <v>0.05741577</v>
      </c>
    </row>
    <row r="10860">
      <c r="A10860" s="19">
        <v>1.0</v>
      </c>
      <c r="B10860" s="25">
        <v>0.05739892</v>
      </c>
    </row>
    <row r="10861">
      <c r="A10861" s="19">
        <v>1.0</v>
      </c>
      <c r="B10861" s="25">
        <v>0.05739575</v>
      </c>
    </row>
    <row r="10862">
      <c r="A10862" s="19">
        <v>1.0</v>
      </c>
      <c r="B10862" s="25">
        <v>0.05739142</v>
      </c>
    </row>
    <row r="10863">
      <c r="A10863" s="19">
        <v>1.0</v>
      </c>
      <c r="B10863" s="25">
        <v>0.05736692</v>
      </c>
    </row>
    <row r="10864">
      <c r="A10864" s="19">
        <v>1.0</v>
      </c>
      <c r="B10864" s="25">
        <v>0.057338938</v>
      </c>
    </row>
    <row r="10865">
      <c r="A10865" s="19">
        <v>1.0</v>
      </c>
      <c r="B10865" s="25">
        <v>0.05733028</v>
      </c>
    </row>
    <row r="10866">
      <c r="A10866" s="19">
        <v>1.0</v>
      </c>
      <c r="B10866" s="25">
        <v>0.057319615</v>
      </c>
    </row>
    <row r="10867">
      <c r="A10867" s="19">
        <v>1.0</v>
      </c>
      <c r="B10867" s="25">
        <v>0.05730972</v>
      </c>
    </row>
    <row r="10868">
      <c r="A10868" s="19">
        <v>1.0</v>
      </c>
      <c r="B10868" s="25">
        <v>0.057300214</v>
      </c>
    </row>
    <row r="10869">
      <c r="A10869" s="19">
        <v>1.0</v>
      </c>
      <c r="B10869" s="25">
        <v>0.057295423</v>
      </c>
    </row>
    <row r="10870">
      <c r="A10870" s="19">
        <v>1.0</v>
      </c>
      <c r="B10870" s="25">
        <v>0.057283748</v>
      </c>
    </row>
    <row r="10871">
      <c r="A10871" s="19">
        <v>1.0</v>
      </c>
      <c r="B10871" s="25">
        <v>0.05727718</v>
      </c>
    </row>
    <row r="10872">
      <c r="A10872" s="19">
        <v>1.0</v>
      </c>
      <c r="B10872" s="25">
        <v>0.057277024</v>
      </c>
    </row>
    <row r="10873">
      <c r="A10873" s="19">
        <v>1.0</v>
      </c>
      <c r="B10873" s="25">
        <v>0.05726566</v>
      </c>
    </row>
    <row r="10874">
      <c r="A10874" s="19">
        <v>1.0</v>
      </c>
      <c r="B10874" s="25">
        <v>0.057223614</v>
      </c>
    </row>
    <row r="10875">
      <c r="A10875" s="19">
        <v>1.0</v>
      </c>
      <c r="B10875" s="25">
        <v>0.057223536</v>
      </c>
    </row>
    <row r="10876">
      <c r="A10876" s="19">
        <v>1.0</v>
      </c>
      <c r="B10876" s="25">
        <v>0.057191845</v>
      </c>
    </row>
    <row r="10877">
      <c r="A10877" s="19">
        <v>1.0</v>
      </c>
      <c r="B10877" s="25">
        <v>0.0571852</v>
      </c>
    </row>
    <row r="10878">
      <c r="A10878" s="19">
        <v>1.0</v>
      </c>
      <c r="B10878" s="25">
        <v>0.05718118</v>
      </c>
    </row>
    <row r="10879">
      <c r="A10879" s="19">
        <v>1.0</v>
      </c>
      <c r="B10879" s="25">
        <v>0.05717577</v>
      </c>
    </row>
    <row r="10880">
      <c r="A10880" s="19">
        <v>1.0</v>
      </c>
      <c r="B10880" s="25">
        <v>0.057169896</v>
      </c>
    </row>
    <row r="10881">
      <c r="A10881" s="19">
        <v>1.0</v>
      </c>
      <c r="B10881" s="25">
        <v>0.057160232</v>
      </c>
    </row>
    <row r="10882">
      <c r="A10882" s="19">
        <v>1.0</v>
      </c>
      <c r="B10882" s="25">
        <v>0.057117566</v>
      </c>
    </row>
    <row r="10883">
      <c r="A10883" s="19">
        <v>1.0</v>
      </c>
      <c r="B10883" s="25">
        <v>0.057101026</v>
      </c>
    </row>
    <row r="10884">
      <c r="A10884" s="19">
        <v>1.0</v>
      </c>
      <c r="B10884" s="25">
        <v>0.057090204</v>
      </c>
    </row>
    <row r="10885">
      <c r="A10885" s="19">
        <v>1.0</v>
      </c>
      <c r="B10885" s="25">
        <v>0.05708201</v>
      </c>
    </row>
    <row r="10886">
      <c r="A10886" s="19">
        <v>1.0</v>
      </c>
      <c r="B10886" s="25">
        <v>0.057078067</v>
      </c>
    </row>
    <row r="10887">
      <c r="A10887" s="19">
        <v>1.0</v>
      </c>
      <c r="B10887" s="25">
        <v>0.057069026</v>
      </c>
    </row>
    <row r="10888">
      <c r="A10888" s="19">
        <v>1.0</v>
      </c>
      <c r="B10888" s="25">
        <v>0.057067942</v>
      </c>
    </row>
    <row r="10889">
      <c r="A10889" s="19">
        <v>1.0</v>
      </c>
      <c r="B10889" s="25">
        <v>0.057064462</v>
      </c>
    </row>
    <row r="10890">
      <c r="A10890" s="19">
        <v>1.0</v>
      </c>
      <c r="B10890" s="25">
        <v>0.057045992</v>
      </c>
    </row>
    <row r="10891">
      <c r="A10891" s="19">
        <v>1.0</v>
      </c>
      <c r="B10891" s="25">
        <v>0.057021488</v>
      </c>
    </row>
    <row r="10892">
      <c r="A10892" s="19">
        <v>1.0</v>
      </c>
      <c r="B10892" s="25">
        <v>0.0570143</v>
      </c>
    </row>
    <row r="10893">
      <c r="A10893" s="19">
        <v>1.0</v>
      </c>
      <c r="B10893" s="25">
        <v>0.056941412</v>
      </c>
    </row>
    <row r="10894">
      <c r="A10894" s="19">
        <v>1.0</v>
      </c>
      <c r="B10894" s="25">
        <v>0.056927886</v>
      </c>
    </row>
    <row r="10895">
      <c r="A10895" s="19">
        <v>1.0</v>
      </c>
      <c r="B10895" s="25">
        <v>0.056896966</v>
      </c>
    </row>
    <row r="10896">
      <c r="A10896" s="19">
        <v>1.0</v>
      </c>
      <c r="B10896" s="25">
        <v>0.056879576</v>
      </c>
    </row>
    <row r="10897">
      <c r="A10897" s="19">
        <v>1.0</v>
      </c>
      <c r="B10897" s="25">
        <v>0.056837216</v>
      </c>
    </row>
    <row r="10898">
      <c r="A10898" s="19">
        <v>1.0</v>
      </c>
      <c r="B10898" s="25">
        <v>0.056829643</v>
      </c>
    </row>
    <row r="10899">
      <c r="A10899" s="19">
        <v>1.0</v>
      </c>
      <c r="B10899" s="25">
        <v>0.056822143</v>
      </c>
    </row>
    <row r="10900">
      <c r="A10900" s="19">
        <v>1.0</v>
      </c>
      <c r="B10900" s="25">
        <v>0.056776155</v>
      </c>
    </row>
    <row r="10901">
      <c r="A10901" s="19">
        <v>1.0</v>
      </c>
      <c r="B10901" s="25">
        <v>0.056769274</v>
      </c>
    </row>
    <row r="10902">
      <c r="A10902" s="19">
        <v>1.0</v>
      </c>
      <c r="B10902" s="25">
        <v>0.056727845</v>
      </c>
    </row>
    <row r="10903">
      <c r="A10903" s="19">
        <v>1.0</v>
      </c>
      <c r="B10903" s="25">
        <v>0.05670226</v>
      </c>
    </row>
    <row r="10904">
      <c r="A10904" s="19">
        <v>1.0</v>
      </c>
      <c r="B10904" s="25">
        <v>0.05666145</v>
      </c>
    </row>
    <row r="10905">
      <c r="A10905" s="19">
        <v>1.0</v>
      </c>
      <c r="B10905" s="25">
        <v>0.05660966</v>
      </c>
    </row>
    <row r="10906">
      <c r="A10906" s="19">
        <v>1.0</v>
      </c>
      <c r="B10906" s="25">
        <v>0.056577586</v>
      </c>
    </row>
    <row r="10907">
      <c r="A10907" s="19">
        <v>1.0</v>
      </c>
      <c r="B10907" s="25">
        <v>0.05656777</v>
      </c>
    </row>
    <row r="10908">
      <c r="A10908" s="19">
        <v>1.0</v>
      </c>
      <c r="B10908" s="25">
        <v>0.056540098</v>
      </c>
    </row>
    <row r="10909">
      <c r="A10909" s="19">
        <v>1.0</v>
      </c>
      <c r="B10909" s="25">
        <v>0.05652541</v>
      </c>
    </row>
    <row r="10910">
      <c r="A10910" s="19">
        <v>1.0</v>
      </c>
      <c r="B10910" s="25">
        <v>0.056515284</v>
      </c>
    </row>
    <row r="10911">
      <c r="A10911" s="19">
        <v>1.0</v>
      </c>
      <c r="B10911" s="25">
        <v>0.05648939</v>
      </c>
    </row>
    <row r="10912">
      <c r="A10912" s="19">
        <v>1.0</v>
      </c>
      <c r="B10912" s="25">
        <v>0.056433197</v>
      </c>
    </row>
    <row r="10913">
      <c r="A10913" s="19">
        <v>1.0</v>
      </c>
      <c r="B10913" s="25">
        <v>0.05643057</v>
      </c>
    </row>
    <row r="10914">
      <c r="A10914" s="19">
        <v>1.0</v>
      </c>
      <c r="B10914" s="25">
        <v>0.05639857</v>
      </c>
    </row>
    <row r="10915">
      <c r="A10915" s="19">
        <v>1.0</v>
      </c>
      <c r="B10915" s="25">
        <v>0.056397177</v>
      </c>
    </row>
    <row r="10916">
      <c r="A10916" s="19">
        <v>1.0</v>
      </c>
      <c r="B10916" s="25">
        <v>0.056381334</v>
      </c>
    </row>
    <row r="10917">
      <c r="A10917" s="19">
        <v>1.0</v>
      </c>
      <c r="B10917" s="25">
        <v>0.056346085</v>
      </c>
    </row>
    <row r="10918">
      <c r="A10918" s="19">
        <v>1.0</v>
      </c>
      <c r="B10918" s="25">
        <v>0.056329004</v>
      </c>
    </row>
    <row r="10919">
      <c r="A10919" s="19">
        <v>1.0</v>
      </c>
      <c r="B10919" s="25">
        <v>0.056308754</v>
      </c>
    </row>
    <row r="10920">
      <c r="A10920" s="19">
        <v>1.0</v>
      </c>
      <c r="B10920" s="25">
        <v>0.05628603</v>
      </c>
    </row>
    <row r="10921">
      <c r="A10921" s="19">
        <v>1.0</v>
      </c>
      <c r="B10921" s="25">
        <v>0.056284793</v>
      </c>
    </row>
    <row r="10922">
      <c r="A10922" s="19">
        <v>1.0</v>
      </c>
      <c r="B10922" s="25">
        <v>0.05628147</v>
      </c>
    </row>
    <row r="10923">
      <c r="A10923" s="19">
        <v>1.0</v>
      </c>
      <c r="B10923" s="25">
        <v>0.056233622</v>
      </c>
    </row>
    <row r="10924">
      <c r="A10924" s="19">
        <v>1.0</v>
      </c>
      <c r="B10924" s="25">
        <v>0.056190338</v>
      </c>
    </row>
    <row r="10925">
      <c r="A10925" s="19">
        <v>1.0</v>
      </c>
      <c r="B10925" s="25">
        <v>0.056176964</v>
      </c>
    </row>
    <row r="10926">
      <c r="A10926" s="19">
        <v>1.0</v>
      </c>
      <c r="B10926" s="25">
        <v>0.056151457</v>
      </c>
    </row>
    <row r="10927">
      <c r="A10927" s="19">
        <v>1.0</v>
      </c>
      <c r="B10927" s="25">
        <v>0.05613824</v>
      </c>
    </row>
    <row r="10928">
      <c r="A10928" s="19">
        <v>1.0</v>
      </c>
      <c r="B10928" s="25">
        <v>0.056129817</v>
      </c>
    </row>
    <row r="10929">
      <c r="A10929" s="19">
        <v>1.0</v>
      </c>
      <c r="B10929" s="25">
        <v>0.05612587</v>
      </c>
    </row>
    <row r="10930">
      <c r="A10930" s="19">
        <v>1.0</v>
      </c>
      <c r="B10930" s="25">
        <v>0.056095883</v>
      </c>
    </row>
    <row r="10931">
      <c r="A10931" s="19">
        <v>1.0</v>
      </c>
      <c r="B10931" s="25">
        <v>0.05609333</v>
      </c>
    </row>
    <row r="10932">
      <c r="A10932" s="19">
        <v>1.0</v>
      </c>
      <c r="B10932" s="25">
        <v>0.056067128</v>
      </c>
    </row>
    <row r="10933">
      <c r="A10933" s="19">
        <v>1.0</v>
      </c>
      <c r="B10933" s="25">
        <v>0.056051824</v>
      </c>
    </row>
    <row r="10934">
      <c r="A10934" s="19">
        <v>1.0</v>
      </c>
      <c r="B10934" s="25">
        <v>0.05603621</v>
      </c>
    </row>
    <row r="10935">
      <c r="A10935" s="19">
        <v>1.0</v>
      </c>
      <c r="B10935" s="25">
        <v>0.055932716</v>
      </c>
    </row>
    <row r="10936">
      <c r="A10936" s="19">
        <v>1.0</v>
      </c>
      <c r="B10936" s="25">
        <v>0.055892058</v>
      </c>
    </row>
    <row r="10937">
      <c r="A10937" s="19">
        <v>1.0</v>
      </c>
      <c r="B10937" s="25">
        <v>0.055885565</v>
      </c>
    </row>
    <row r="10938">
      <c r="A10938" s="19">
        <v>1.0</v>
      </c>
      <c r="B10938" s="25">
        <v>0.055849236</v>
      </c>
    </row>
    <row r="10939">
      <c r="A10939" s="19">
        <v>1.0</v>
      </c>
      <c r="B10939" s="25">
        <v>0.055844676</v>
      </c>
    </row>
    <row r="10940">
      <c r="A10940" s="19">
        <v>1.0</v>
      </c>
      <c r="B10940" s="25">
        <v>0.0558429</v>
      </c>
    </row>
    <row r="10941">
      <c r="A10941" s="19">
        <v>1.0</v>
      </c>
      <c r="B10941" s="25">
        <v>0.055840425</v>
      </c>
    </row>
    <row r="10942">
      <c r="A10942" s="19">
        <v>1.0</v>
      </c>
      <c r="B10942" s="25">
        <v>0.055836637</v>
      </c>
    </row>
    <row r="10943">
      <c r="A10943" s="19">
        <v>1.0</v>
      </c>
      <c r="B10943" s="25">
        <v>0.055815227</v>
      </c>
    </row>
    <row r="10944">
      <c r="A10944" s="19">
        <v>1.0</v>
      </c>
      <c r="B10944" s="25">
        <v>0.055810355</v>
      </c>
    </row>
    <row r="10945">
      <c r="A10945" s="19">
        <v>1.0</v>
      </c>
      <c r="B10945" s="25">
        <v>0.055746358</v>
      </c>
    </row>
    <row r="10946">
      <c r="A10946" s="19">
        <v>1.0</v>
      </c>
      <c r="B10946" s="25">
        <v>0.055724327</v>
      </c>
    </row>
    <row r="10947">
      <c r="A10947" s="19">
        <v>1.0</v>
      </c>
      <c r="B10947" s="25">
        <v>0.055715285</v>
      </c>
    </row>
    <row r="10948">
      <c r="A10948" s="19">
        <v>1.0</v>
      </c>
      <c r="B10948" s="25">
        <v>0.05571513</v>
      </c>
    </row>
    <row r="10949">
      <c r="A10949" s="19">
        <v>1.0</v>
      </c>
      <c r="B10949" s="25">
        <v>0.055705156</v>
      </c>
    </row>
    <row r="10950">
      <c r="A10950" s="19">
        <v>1.0</v>
      </c>
      <c r="B10950" s="25">
        <v>0.055701524</v>
      </c>
    </row>
    <row r="10951">
      <c r="A10951" s="19">
        <v>1.0</v>
      </c>
      <c r="B10951" s="25">
        <v>0.055680886</v>
      </c>
    </row>
    <row r="10952">
      <c r="A10952" s="19">
        <v>1.0</v>
      </c>
      <c r="B10952" s="25">
        <v>0.05565685</v>
      </c>
    </row>
    <row r="10953">
      <c r="A10953" s="19">
        <v>1.0</v>
      </c>
      <c r="B10953" s="25">
        <v>0.055580482</v>
      </c>
    </row>
    <row r="10954">
      <c r="A10954" s="19">
        <v>1.0</v>
      </c>
      <c r="B10954" s="25">
        <v>0.055558607</v>
      </c>
    </row>
    <row r="10955">
      <c r="A10955" s="19">
        <v>1.0</v>
      </c>
      <c r="B10955" s="25">
        <v>0.055552732</v>
      </c>
    </row>
    <row r="10956">
      <c r="A10956" s="19">
        <v>1.0</v>
      </c>
      <c r="B10956" s="25">
        <v>0.05551192</v>
      </c>
    </row>
    <row r="10957">
      <c r="A10957" s="19">
        <v>1.0</v>
      </c>
      <c r="B10957" s="25">
        <v>0.05544027</v>
      </c>
    </row>
    <row r="10958">
      <c r="A10958" s="19">
        <v>1.0</v>
      </c>
      <c r="B10958" s="25">
        <v>0.055434473</v>
      </c>
    </row>
    <row r="10959">
      <c r="A10959" s="19">
        <v>1.0</v>
      </c>
      <c r="B10959" s="25">
        <v>0.055433467</v>
      </c>
    </row>
    <row r="10960">
      <c r="A10960" s="19">
        <v>1.0</v>
      </c>
      <c r="B10960" s="25">
        <v>0.055432927</v>
      </c>
    </row>
    <row r="10961">
      <c r="A10961" s="19">
        <v>1.0</v>
      </c>
      <c r="B10961" s="25">
        <v>0.05538307</v>
      </c>
    </row>
    <row r="10962">
      <c r="A10962" s="19">
        <v>1.0</v>
      </c>
      <c r="B10962" s="25">
        <v>0.055368617</v>
      </c>
    </row>
    <row r="10963">
      <c r="A10963" s="19">
        <v>1.0</v>
      </c>
      <c r="B10963" s="25">
        <v>0.055357408</v>
      </c>
    </row>
    <row r="10964">
      <c r="A10964" s="19">
        <v>1.0</v>
      </c>
      <c r="B10964" s="25">
        <v>0.055355553</v>
      </c>
    </row>
    <row r="10965">
      <c r="A10965" s="19">
        <v>1.0</v>
      </c>
      <c r="B10965" s="25">
        <v>0.055354472</v>
      </c>
    </row>
    <row r="10966">
      <c r="A10966" s="19">
        <v>1.0</v>
      </c>
      <c r="B10966" s="25">
        <v>0.055343032</v>
      </c>
    </row>
    <row r="10967">
      <c r="A10967" s="19">
        <v>1.0</v>
      </c>
      <c r="B10967" s="25">
        <v>0.055313196</v>
      </c>
    </row>
    <row r="10968">
      <c r="A10968" s="19">
        <v>1.0</v>
      </c>
      <c r="B10968" s="25">
        <v>0.055301525</v>
      </c>
    </row>
    <row r="10969">
      <c r="A10969" s="19">
        <v>1.0</v>
      </c>
      <c r="B10969" s="25">
        <v>0.05529573</v>
      </c>
    </row>
    <row r="10970">
      <c r="A10970" s="19">
        <v>1.0</v>
      </c>
      <c r="B10970" s="25">
        <v>0.055245254</v>
      </c>
    </row>
    <row r="10971">
      <c r="A10971" s="19">
        <v>1.0</v>
      </c>
      <c r="B10971" s="25">
        <v>0.05523961</v>
      </c>
    </row>
    <row r="10972">
      <c r="A10972" s="19">
        <v>1.0</v>
      </c>
      <c r="B10972" s="25">
        <v>0.05523876</v>
      </c>
    </row>
    <row r="10973">
      <c r="A10973" s="19">
        <v>1.0</v>
      </c>
      <c r="B10973" s="25">
        <v>0.05523853</v>
      </c>
    </row>
    <row r="10974">
      <c r="A10974" s="19">
        <v>1.0</v>
      </c>
      <c r="B10974" s="25">
        <v>0.055221062</v>
      </c>
    </row>
    <row r="10975">
      <c r="A10975" s="19">
        <v>1.0</v>
      </c>
      <c r="B10975" s="25">
        <v>0.055210393</v>
      </c>
    </row>
    <row r="10976">
      <c r="A10976" s="19">
        <v>1.0</v>
      </c>
      <c r="B10976" s="25">
        <v>0.05517963</v>
      </c>
    </row>
    <row r="10977">
      <c r="A10977" s="19">
        <v>1.0</v>
      </c>
      <c r="B10977" s="25">
        <v>0.055152576</v>
      </c>
    </row>
    <row r="10978">
      <c r="A10978" s="19">
        <v>1.0</v>
      </c>
      <c r="B10978" s="25">
        <v>0.055149175</v>
      </c>
    </row>
    <row r="10979">
      <c r="A10979" s="19">
        <v>1.0</v>
      </c>
      <c r="B10979" s="25">
        <v>0.0551297</v>
      </c>
    </row>
    <row r="10980">
      <c r="A10980" s="19">
        <v>1.0</v>
      </c>
      <c r="B10980" s="25">
        <v>0.055128694</v>
      </c>
    </row>
    <row r="10981">
      <c r="A10981" s="19">
        <v>1.0</v>
      </c>
      <c r="B10981" s="25">
        <v>0.05512676</v>
      </c>
    </row>
    <row r="10982">
      <c r="A10982" s="19">
        <v>1.0</v>
      </c>
      <c r="B10982" s="25">
        <v>0.055111147</v>
      </c>
    </row>
    <row r="10983">
      <c r="A10983" s="19">
        <v>1.0</v>
      </c>
      <c r="B10983" s="25">
        <v>0.055108134</v>
      </c>
    </row>
    <row r="10984">
      <c r="A10984" s="19">
        <v>1.0</v>
      </c>
      <c r="B10984" s="25">
        <v>0.055099938</v>
      </c>
    </row>
    <row r="10985">
      <c r="A10985" s="19">
        <v>1.0</v>
      </c>
      <c r="B10985" s="25">
        <v>0.054992888</v>
      </c>
    </row>
    <row r="10986">
      <c r="A10986" s="19">
        <v>1.0</v>
      </c>
      <c r="B10986" s="25">
        <v>0.054957718</v>
      </c>
    </row>
    <row r="10987">
      <c r="A10987" s="19">
        <v>1.0</v>
      </c>
      <c r="B10987" s="25">
        <v>0.054951843</v>
      </c>
    </row>
    <row r="10988">
      <c r="A10988" s="19">
        <v>1.0</v>
      </c>
      <c r="B10988" s="25">
        <v>0.05492456</v>
      </c>
    </row>
    <row r="10989">
      <c r="A10989" s="19">
        <v>1.0</v>
      </c>
      <c r="B10989" s="25">
        <v>0.05492023</v>
      </c>
    </row>
    <row r="10990">
      <c r="A10990" s="19">
        <v>1.0</v>
      </c>
      <c r="B10990" s="25">
        <v>0.054904</v>
      </c>
    </row>
    <row r="10991">
      <c r="A10991" s="19">
        <v>1.0</v>
      </c>
      <c r="B10991" s="25">
        <v>0.05489681</v>
      </c>
    </row>
    <row r="10992">
      <c r="A10992" s="19">
        <v>1.0</v>
      </c>
      <c r="B10992" s="25">
        <v>0.05488027</v>
      </c>
    </row>
    <row r="10993">
      <c r="A10993" s="19">
        <v>1.0</v>
      </c>
      <c r="B10993" s="25">
        <v>0.054875012</v>
      </c>
    </row>
    <row r="10994">
      <c r="A10994" s="19">
        <v>1.0</v>
      </c>
      <c r="B10994" s="25">
        <v>0.054826006</v>
      </c>
    </row>
    <row r="10995">
      <c r="A10995" s="19">
        <v>1.0</v>
      </c>
      <c r="B10995" s="25">
        <v>0.054809697</v>
      </c>
    </row>
    <row r="10996">
      <c r="A10996" s="19">
        <v>1.0</v>
      </c>
      <c r="B10996" s="25">
        <v>0.054805294</v>
      </c>
    </row>
    <row r="10997">
      <c r="A10997" s="19">
        <v>1.0</v>
      </c>
      <c r="B10997" s="25">
        <v>0.054798335</v>
      </c>
    </row>
    <row r="10998">
      <c r="A10998" s="19">
        <v>1.0</v>
      </c>
      <c r="B10998" s="25">
        <v>0.05478674</v>
      </c>
    </row>
    <row r="10999">
      <c r="A10999" s="19">
        <v>1.0</v>
      </c>
      <c r="B10999" s="25">
        <v>0.05478674</v>
      </c>
    </row>
    <row r="11000">
      <c r="A11000" s="19">
        <v>1.0</v>
      </c>
      <c r="B11000" s="25">
        <v>0.05478504</v>
      </c>
    </row>
    <row r="11001">
      <c r="A11001" s="19">
        <v>1.0</v>
      </c>
      <c r="B11001" s="25">
        <v>0.05478334</v>
      </c>
    </row>
    <row r="11002">
      <c r="A11002" s="19">
        <v>1.0</v>
      </c>
      <c r="B11002" s="25">
        <v>0.054759458</v>
      </c>
    </row>
    <row r="11003">
      <c r="A11003" s="19">
        <v>1.0</v>
      </c>
      <c r="B11003" s="25">
        <v>0.054756597</v>
      </c>
    </row>
    <row r="11004">
      <c r="A11004" s="19">
        <v>1.0</v>
      </c>
      <c r="B11004" s="25">
        <v>0.05475474</v>
      </c>
    </row>
    <row r="11005">
      <c r="A11005" s="19">
        <v>1.0</v>
      </c>
      <c r="B11005" s="25">
        <v>0.054749563</v>
      </c>
    </row>
    <row r="11006">
      <c r="A11006" s="19">
        <v>1.0</v>
      </c>
      <c r="B11006" s="25">
        <v>0.05474415</v>
      </c>
    </row>
    <row r="11007">
      <c r="A11007" s="19">
        <v>1.0</v>
      </c>
      <c r="B11007" s="25">
        <v>0.05471501</v>
      </c>
    </row>
    <row r="11008">
      <c r="A11008" s="19">
        <v>1.0</v>
      </c>
      <c r="B11008" s="25">
        <v>0.054714933</v>
      </c>
    </row>
    <row r="11009">
      <c r="A11009" s="19">
        <v>1.0</v>
      </c>
      <c r="B11009" s="25">
        <v>0.054714933</v>
      </c>
    </row>
    <row r="11010">
      <c r="A11010" s="19">
        <v>1.0</v>
      </c>
      <c r="B11010" s="25">
        <v>0.054714933</v>
      </c>
    </row>
    <row r="11011">
      <c r="A11011" s="19">
        <v>1.0</v>
      </c>
      <c r="B11011" s="25">
        <v>0.05468711</v>
      </c>
    </row>
    <row r="11012">
      <c r="A11012" s="19">
        <v>1.0</v>
      </c>
      <c r="B11012" s="25">
        <v>0.054652095</v>
      </c>
    </row>
    <row r="11013">
      <c r="A11013" s="19">
        <v>1.0</v>
      </c>
      <c r="B11013" s="25">
        <v>0.05464684</v>
      </c>
    </row>
    <row r="11014">
      <c r="A11014" s="19">
        <v>1.0</v>
      </c>
      <c r="B11014" s="25">
        <v>0.05458361</v>
      </c>
    </row>
    <row r="11015">
      <c r="A11015" s="19">
        <v>1.0</v>
      </c>
      <c r="B11015" s="25">
        <v>0.054505464</v>
      </c>
    </row>
    <row r="11016">
      <c r="A11016" s="19">
        <v>1.0</v>
      </c>
      <c r="B11016" s="25">
        <v>0.05448081</v>
      </c>
    </row>
    <row r="11017">
      <c r="A11017" s="19">
        <v>1.0</v>
      </c>
      <c r="B11017" s="25">
        <v>0.05446241</v>
      </c>
    </row>
    <row r="11018">
      <c r="A11018" s="19">
        <v>1.0</v>
      </c>
      <c r="B11018" s="25">
        <v>0.054450896</v>
      </c>
    </row>
    <row r="11019">
      <c r="A11019" s="19">
        <v>1.0</v>
      </c>
      <c r="B11019" s="25">
        <v>0.05444703</v>
      </c>
    </row>
    <row r="11020">
      <c r="A11020" s="19">
        <v>1.0</v>
      </c>
      <c r="B11020" s="25">
        <v>0.05443729</v>
      </c>
    </row>
    <row r="11021">
      <c r="A11021" s="19">
        <v>1.0</v>
      </c>
      <c r="B11021" s="25">
        <v>0.05442083</v>
      </c>
    </row>
    <row r="11022">
      <c r="A11022" s="19">
        <v>1.0</v>
      </c>
      <c r="B11022" s="25">
        <v>0.054406837</v>
      </c>
    </row>
    <row r="11023">
      <c r="A11023" s="19">
        <v>1.0</v>
      </c>
      <c r="B11023" s="25">
        <v>0.054388054</v>
      </c>
    </row>
    <row r="11024">
      <c r="A11024" s="19">
        <v>1.0</v>
      </c>
      <c r="B11024" s="25">
        <v>0.05434508</v>
      </c>
    </row>
    <row r="11025">
      <c r="A11025" s="19">
        <v>1.0</v>
      </c>
      <c r="B11025" s="25">
        <v>0.05433905</v>
      </c>
    </row>
    <row r="11026">
      <c r="A11026" s="19">
        <v>1.0</v>
      </c>
      <c r="B11026" s="25">
        <v>0.054262914</v>
      </c>
    </row>
    <row r="11027">
      <c r="A11027" s="19">
        <v>1.0</v>
      </c>
      <c r="B11027" s="25">
        <v>0.054242507</v>
      </c>
    </row>
    <row r="11028">
      <c r="A11028" s="19">
        <v>1.0</v>
      </c>
      <c r="B11028" s="25">
        <v>0.05423161</v>
      </c>
    </row>
    <row r="11029">
      <c r="A11029" s="19">
        <v>1.0</v>
      </c>
      <c r="B11029" s="25">
        <v>0.05423161</v>
      </c>
    </row>
    <row r="11030">
      <c r="A11030" s="19">
        <v>1.0</v>
      </c>
      <c r="B11030" s="25">
        <v>0.054230835</v>
      </c>
    </row>
    <row r="11031">
      <c r="A11031" s="19">
        <v>1.0</v>
      </c>
      <c r="B11031" s="25">
        <v>0.05422357</v>
      </c>
    </row>
    <row r="11032">
      <c r="A11032" s="19">
        <v>1.0</v>
      </c>
      <c r="B11032" s="25">
        <v>0.05419474</v>
      </c>
    </row>
    <row r="11033">
      <c r="A11033" s="19">
        <v>1.0</v>
      </c>
      <c r="B11033" s="25">
        <v>0.05419451</v>
      </c>
    </row>
    <row r="11034">
      <c r="A11034" s="19">
        <v>1.0</v>
      </c>
      <c r="B11034" s="25">
        <v>0.054157175</v>
      </c>
    </row>
    <row r="11035">
      <c r="A11035" s="19">
        <v>1.0</v>
      </c>
      <c r="B11035" s="25">
        <v>0.054050587</v>
      </c>
    </row>
    <row r="11036">
      <c r="A11036" s="19">
        <v>1.0</v>
      </c>
      <c r="B11036" s="25">
        <v>0.05404301</v>
      </c>
    </row>
    <row r="11037">
      <c r="A11037" s="19">
        <v>1.0</v>
      </c>
      <c r="B11037" s="25">
        <v>0.054016266</v>
      </c>
    </row>
    <row r="11038">
      <c r="A11038" s="19">
        <v>1.0</v>
      </c>
      <c r="B11038" s="25">
        <v>0.054013096</v>
      </c>
    </row>
    <row r="11039">
      <c r="A11039" s="19">
        <v>1.0</v>
      </c>
      <c r="B11039" s="25">
        <v>0.05398388</v>
      </c>
    </row>
    <row r="11040">
      <c r="A11040" s="19">
        <v>1.0</v>
      </c>
      <c r="B11040" s="25">
        <v>0.053950336</v>
      </c>
    </row>
    <row r="11041">
      <c r="A11041" s="19">
        <v>1.0</v>
      </c>
      <c r="B11041" s="25">
        <v>0.053940285</v>
      </c>
    </row>
    <row r="11042">
      <c r="A11042" s="19">
        <v>1.0</v>
      </c>
      <c r="B11042" s="25">
        <v>0.05393812</v>
      </c>
    </row>
    <row r="11043">
      <c r="A11043" s="19">
        <v>1.0</v>
      </c>
      <c r="B11043" s="25">
        <v>0.05391022</v>
      </c>
    </row>
    <row r="11044">
      <c r="A11044" s="19">
        <v>1.0</v>
      </c>
      <c r="B11044" s="25">
        <v>0.05390898</v>
      </c>
    </row>
    <row r="11045">
      <c r="A11045" s="19">
        <v>1.0</v>
      </c>
      <c r="B11045" s="25">
        <v>0.053899474</v>
      </c>
    </row>
    <row r="11046">
      <c r="A11046" s="19">
        <v>1.0</v>
      </c>
      <c r="B11046" s="25">
        <v>0.05387072</v>
      </c>
    </row>
    <row r="11047">
      <c r="A11047" s="19">
        <v>1.0</v>
      </c>
      <c r="B11047" s="25">
        <v>0.053864304</v>
      </c>
    </row>
    <row r="11048">
      <c r="A11048" s="19">
        <v>1.0</v>
      </c>
      <c r="B11048" s="25">
        <v>0.053862914</v>
      </c>
    </row>
    <row r="11049">
      <c r="A11049" s="19">
        <v>1.0</v>
      </c>
      <c r="B11049" s="25">
        <v>0.053855803</v>
      </c>
    </row>
    <row r="11050">
      <c r="A11050" s="19">
        <v>1.0</v>
      </c>
      <c r="B11050" s="25">
        <v>0.0538439</v>
      </c>
    </row>
    <row r="11051">
      <c r="A11051" s="19">
        <v>1.0</v>
      </c>
      <c r="B11051" s="25">
        <v>0.053838026</v>
      </c>
    </row>
    <row r="11052">
      <c r="A11052" s="19">
        <v>1.0</v>
      </c>
      <c r="B11052" s="25">
        <v>0.053837948</v>
      </c>
    </row>
    <row r="11053">
      <c r="A11053" s="19">
        <v>1.0</v>
      </c>
      <c r="B11053" s="25">
        <v>0.053830836</v>
      </c>
    </row>
    <row r="11054">
      <c r="A11054" s="19">
        <v>1.0</v>
      </c>
      <c r="B11054" s="25">
        <v>0.053776033</v>
      </c>
    </row>
    <row r="11055">
      <c r="A11055" s="19">
        <v>1.0</v>
      </c>
      <c r="B11055" s="25">
        <v>0.053762123</v>
      </c>
    </row>
    <row r="11056">
      <c r="A11056" s="19">
        <v>1.0</v>
      </c>
      <c r="B11056" s="25">
        <v>0.053736847</v>
      </c>
    </row>
    <row r="11057">
      <c r="A11057" s="19">
        <v>1.0</v>
      </c>
      <c r="B11057" s="25">
        <v>0.053682197</v>
      </c>
    </row>
    <row r="11058">
      <c r="A11058" s="19">
        <v>1.0</v>
      </c>
      <c r="B11058" s="25">
        <v>0.053651433</v>
      </c>
    </row>
    <row r="11059">
      <c r="A11059" s="19">
        <v>1.0</v>
      </c>
      <c r="B11059" s="25">
        <v>0.053648576</v>
      </c>
    </row>
    <row r="11060">
      <c r="A11060" s="19">
        <v>1.0</v>
      </c>
      <c r="B11060" s="25">
        <v>0.05364703</v>
      </c>
    </row>
    <row r="11061">
      <c r="A11061" s="19">
        <v>1.0</v>
      </c>
      <c r="B11061" s="25">
        <v>0.05362129</v>
      </c>
    </row>
    <row r="11062">
      <c r="A11062" s="19">
        <v>1.0</v>
      </c>
      <c r="B11062" s="25">
        <v>0.053618893</v>
      </c>
    </row>
    <row r="11063">
      <c r="A11063" s="19">
        <v>1.0</v>
      </c>
      <c r="B11063" s="25">
        <v>0.05360645</v>
      </c>
    </row>
    <row r="11064">
      <c r="A11064" s="19">
        <v>1.0</v>
      </c>
      <c r="B11064" s="25">
        <v>0.05356007</v>
      </c>
    </row>
    <row r="11065">
      <c r="A11065" s="19">
        <v>1.0</v>
      </c>
      <c r="B11065" s="25">
        <v>0.053522352</v>
      </c>
    </row>
    <row r="11066">
      <c r="A11066" s="19">
        <v>1.0</v>
      </c>
      <c r="B11066" s="25">
        <v>0.053518564</v>
      </c>
    </row>
    <row r="11067">
      <c r="A11067" s="19">
        <v>1.0</v>
      </c>
      <c r="B11067" s="25">
        <v>0.053491436</v>
      </c>
    </row>
    <row r="11068">
      <c r="A11068" s="19">
        <v>1.0</v>
      </c>
      <c r="B11068" s="25">
        <v>0.05347327</v>
      </c>
    </row>
    <row r="11069">
      <c r="A11069" s="19">
        <v>1.0</v>
      </c>
      <c r="B11069" s="25">
        <v>0.05343849</v>
      </c>
    </row>
    <row r="11070">
      <c r="A11070" s="19">
        <v>1.0</v>
      </c>
      <c r="B11070" s="25">
        <v>0.05339806</v>
      </c>
    </row>
    <row r="11071">
      <c r="A11071" s="19">
        <v>1.0</v>
      </c>
      <c r="B11071" s="25">
        <v>0.053378895</v>
      </c>
    </row>
    <row r="11072">
      <c r="A11072" s="19">
        <v>1.0</v>
      </c>
      <c r="B11072" s="25">
        <v>0.053369</v>
      </c>
    </row>
    <row r="11073">
      <c r="A11073" s="19">
        <v>1.0</v>
      </c>
      <c r="B11073" s="25">
        <v>0.053359415</v>
      </c>
    </row>
    <row r="11074">
      <c r="A11074" s="19">
        <v>1.0</v>
      </c>
      <c r="B11074" s="25">
        <v>0.053336382</v>
      </c>
    </row>
    <row r="11075">
      <c r="A11075" s="19">
        <v>1.0</v>
      </c>
      <c r="B11075" s="25">
        <v>0.053332053</v>
      </c>
    </row>
    <row r="11076">
      <c r="A11076" s="19">
        <v>1.0</v>
      </c>
      <c r="B11076" s="25">
        <v>0.053332053</v>
      </c>
    </row>
    <row r="11077">
      <c r="A11077" s="19">
        <v>1.0</v>
      </c>
      <c r="B11077" s="25">
        <v>0.053286526</v>
      </c>
    </row>
    <row r="11078">
      <c r="A11078" s="19">
        <v>1.0</v>
      </c>
      <c r="B11078" s="25">
        <v>0.053286217</v>
      </c>
    </row>
    <row r="11079">
      <c r="A11079" s="19">
        <v>1.0</v>
      </c>
      <c r="B11079" s="25">
        <v>0.0532495</v>
      </c>
    </row>
    <row r="11080">
      <c r="A11080" s="19">
        <v>1.0</v>
      </c>
      <c r="B11080" s="25">
        <v>0.0532216</v>
      </c>
    </row>
    <row r="11081">
      <c r="A11081" s="19">
        <v>1.0</v>
      </c>
      <c r="B11081" s="25">
        <v>0.053189676</v>
      </c>
    </row>
    <row r="11082">
      <c r="A11082" s="19">
        <v>1.0</v>
      </c>
      <c r="B11082" s="25">
        <v>0.05317638</v>
      </c>
    </row>
    <row r="11083">
      <c r="A11083" s="19">
        <v>1.0</v>
      </c>
      <c r="B11083" s="25">
        <v>0.05316757</v>
      </c>
    </row>
    <row r="11084">
      <c r="A11084" s="19">
        <v>1.0</v>
      </c>
      <c r="B11084" s="25">
        <v>0.053165793</v>
      </c>
    </row>
    <row r="11085">
      <c r="A11085" s="19">
        <v>1.0</v>
      </c>
      <c r="B11085" s="25">
        <v>0.053163163</v>
      </c>
    </row>
    <row r="11086">
      <c r="A11086" s="19">
        <v>1.0</v>
      </c>
      <c r="B11086" s="25">
        <v>0.05314701</v>
      </c>
    </row>
    <row r="11087">
      <c r="A11087" s="19">
        <v>1.0</v>
      </c>
      <c r="B11087" s="25">
        <v>0.053086564</v>
      </c>
    </row>
    <row r="11088">
      <c r="A11088" s="19">
        <v>1.0</v>
      </c>
      <c r="B11088" s="25">
        <v>0.05308471</v>
      </c>
    </row>
    <row r="11089">
      <c r="A11089" s="19">
        <v>1.0</v>
      </c>
      <c r="B11089" s="25">
        <v>0.053084478</v>
      </c>
    </row>
    <row r="11090">
      <c r="A11090" s="19">
        <v>1.0</v>
      </c>
      <c r="B11090" s="25">
        <v>0.053033154</v>
      </c>
    </row>
    <row r="11091">
      <c r="A11091" s="19">
        <v>1.0</v>
      </c>
      <c r="B11091" s="25">
        <v>0.053031143</v>
      </c>
    </row>
    <row r="11092">
      <c r="A11092" s="19">
        <v>1.0</v>
      </c>
      <c r="B11092" s="25">
        <v>0.05302728</v>
      </c>
    </row>
    <row r="11093">
      <c r="A11093" s="19">
        <v>1.0</v>
      </c>
      <c r="B11093" s="25">
        <v>0.053020556</v>
      </c>
    </row>
    <row r="11094">
      <c r="A11094" s="19">
        <v>1.0</v>
      </c>
      <c r="B11094" s="25">
        <v>0.05299891</v>
      </c>
    </row>
    <row r="11095">
      <c r="A11095" s="19">
        <v>1.0</v>
      </c>
      <c r="B11095" s="25">
        <v>0.052997906</v>
      </c>
    </row>
    <row r="11096">
      <c r="A11096" s="19">
        <v>1.0</v>
      </c>
      <c r="B11096" s="25">
        <v>0.052992344</v>
      </c>
    </row>
    <row r="11097">
      <c r="A11097" s="19">
        <v>1.0</v>
      </c>
      <c r="B11097" s="25">
        <v>0.0529462</v>
      </c>
    </row>
    <row r="11098">
      <c r="A11098" s="19">
        <v>1.0</v>
      </c>
      <c r="B11098" s="25">
        <v>0.05294527</v>
      </c>
    </row>
    <row r="11099">
      <c r="A11099" s="19">
        <v>1.0</v>
      </c>
      <c r="B11099" s="25">
        <v>0.052941173</v>
      </c>
    </row>
    <row r="11100">
      <c r="A11100" s="19">
        <v>1.0</v>
      </c>
      <c r="B11100" s="25">
        <v>0.05290979</v>
      </c>
    </row>
    <row r="11101">
      <c r="A11101" s="19">
        <v>1.0</v>
      </c>
      <c r="B11101" s="25">
        <v>0.05290979</v>
      </c>
    </row>
    <row r="11102">
      <c r="A11102" s="19">
        <v>1.0</v>
      </c>
      <c r="B11102" s="25">
        <v>0.05287787</v>
      </c>
    </row>
    <row r="11103">
      <c r="A11103" s="19">
        <v>1.0</v>
      </c>
      <c r="B11103" s="25">
        <v>0.052868437</v>
      </c>
    </row>
    <row r="11104">
      <c r="A11104" s="19">
        <v>1.0</v>
      </c>
      <c r="B11104" s="25">
        <v>0.05285839</v>
      </c>
    </row>
    <row r="11105">
      <c r="A11105" s="19">
        <v>1.0</v>
      </c>
      <c r="B11105" s="25">
        <v>0.052842237</v>
      </c>
    </row>
    <row r="11106">
      <c r="A11106" s="19">
        <v>1.0</v>
      </c>
      <c r="B11106" s="25">
        <v>0.052828167</v>
      </c>
    </row>
    <row r="11107">
      <c r="A11107" s="19">
        <v>1.0</v>
      </c>
      <c r="B11107" s="25">
        <v>0.052786894</v>
      </c>
    </row>
    <row r="11108">
      <c r="A11108" s="19">
        <v>1.0</v>
      </c>
      <c r="B11108" s="25">
        <v>0.052748863</v>
      </c>
    </row>
    <row r="11109">
      <c r="A11109" s="19">
        <v>1.0</v>
      </c>
      <c r="B11109" s="25">
        <v>0.052693676</v>
      </c>
    </row>
    <row r="11110">
      <c r="A11110" s="19">
        <v>1.0</v>
      </c>
      <c r="B11110" s="25">
        <v>0.05269182</v>
      </c>
    </row>
    <row r="11111">
      <c r="A11111" s="19">
        <v>1.0</v>
      </c>
      <c r="B11111" s="25">
        <v>0.052674737</v>
      </c>
    </row>
    <row r="11112">
      <c r="A11112" s="19">
        <v>1.0</v>
      </c>
      <c r="B11112" s="25">
        <v>0.05263926</v>
      </c>
    </row>
    <row r="11113">
      <c r="A11113" s="19">
        <v>1.0</v>
      </c>
      <c r="B11113" s="25">
        <v>0.052580748</v>
      </c>
    </row>
    <row r="11114">
      <c r="A11114" s="19">
        <v>1.0</v>
      </c>
      <c r="B11114" s="25">
        <v>0.05254272</v>
      </c>
    </row>
    <row r="11115">
      <c r="A11115" s="19">
        <v>1.0</v>
      </c>
      <c r="B11115" s="25">
        <v>0.052533675</v>
      </c>
    </row>
    <row r="11116">
      <c r="A11116" s="19">
        <v>1.0</v>
      </c>
      <c r="B11116" s="25">
        <v>0.0525244</v>
      </c>
    </row>
    <row r="11117">
      <c r="A11117" s="19">
        <v>1.0</v>
      </c>
      <c r="B11117" s="25">
        <v>0.0525244</v>
      </c>
    </row>
    <row r="11118">
      <c r="A11118" s="19">
        <v>1.0</v>
      </c>
      <c r="B11118" s="25">
        <v>0.052524246</v>
      </c>
    </row>
    <row r="11119">
      <c r="A11119" s="19">
        <v>1.0</v>
      </c>
      <c r="B11119" s="25">
        <v>0.05251528</v>
      </c>
    </row>
    <row r="11120">
      <c r="A11120" s="19">
        <v>1.0</v>
      </c>
      <c r="B11120" s="25">
        <v>0.052497193</v>
      </c>
    </row>
    <row r="11121">
      <c r="A11121" s="19">
        <v>1.0</v>
      </c>
      <c r="B11121" s="25">
        <v>0.05246635</v>
      </c>
    </row>
    <row r="11122">
      <c r="A11122" s="19">
        <v>1.0</v>
      </c>
      <c r="B11122" s="25">
        <v>0.052462332</v>
      </c>
    </row>
    <row r="11123">
      <c r="A11123" s="19">
        <v>1.0</v>
      </c>
      <c r="B11123" s="25">
        <v>0.052456766</v>
      </c>
    </row>
    <row r="11124">
      <c r="A11124" s="19">
        <v>1.0</v>
      </c>
      <c r="B11124" s="25">
        <v>0.052434504</v>
      </c>
    </row>
    <row r="11125">
      <c r="A11125" s="19">
        <v>1.0</v>
      </c>
      <c r="B11125" s="25">
        <v>0.052429173</v>
      </c>
    </row>
    <row r="11126">
      <c r="A11126" s="19">
        <v>1.0</v>
      </c>
      <c r="B11126" s="25">
        <v>0.052427318</v>
      </c>
    </row>
    <row r="11127">
      <c r="A11127" s="19">
        <v>1.0</v>
      </c>
      <c r="B11127" s="25">
        <v>0.052415956</v>
      </c>
    </row>
    <row r="11128">
      <c r="A11128" s="19">
        <v>1.0</v>
      </c>
      <c r="B11128" s="25">
        <v>0.052402813</v>
      </c>
    </row>
    <row r="11129">
      <c r="A11129" s="19">
        <v>1.0</v>
      </c>
      <c r="B11129" s="25">
        <v>0.05239114</v>
      </c>
    </row>
    <row r="11130">
      <c r="A11130" s="19">
        <v>1.0</v>
      </c>
      <c r="B11130" s="25">
        <v>0.052366022</v>
      </c>
    </row>
    <row r="11131">
      <c r="A11131" s="19">
        <v>1.0</v>
      </c>
      <c r="B11131" s="25">
        <v>0.052363086</v>
      </c>
    </row>
    <row r="11132">
      <c r="A11132" s="19">
        <v>1.0</v>
      </c>
      <c r="B11132" s="25">
        <v>0.05235814</v>
      </c>
    </row>
    <row r="11133">
      <c r="A11133" s="19">
        <v>1.0</v>
      </c>
      <c r="B11133" s="25">
        <v>0.05230697</v>
      </c>
    </row>
    <row r="11134">
      <c r="A11134" s="19">
        <v>1.0</v>
      </c>
      <c r="B11134" s="25">
        <v>0.052288264</v>
      </c>
    </row>
    <row r="11135">
      <c r="A11135" s="19">
        <v>1.0</v>
      </c>
      <c r="B11135" s="25">
        <v>0.05226129</v>
      </c>
    </row>
    <row r="11136">
      <c r="A11136" s="19">
        <v>1.0</v>
      </c>
      <c r="B11136" s="25">
        <v>0.052259125</v>
      </c>
    </row>
    <row r="11137">
      <c r="A11137" s="19">
        <v>1.0</v>
      </c>
      <c r="B11137" s="25">
        <v>0.05225843</v>
      </c>
    </row>
    <row r="11138">
      <c r="A11138" s="19">
        <v>1.0</v>
      </c>
      <c r="B11138" s="25">
        <v>0.052245982</v>
      </c>
    </row>
    <row r="11139">
      <c r="A11139" s="19">
        <v>1.0</v>
      </c>
      <c r="B11139" s="25">
        <v>0.05224467</v>
      </c>
    </row>
    <row r="11140">
      <c r="A11140" s="19">
        <v>1.0</v>
      </c>
      <c r="B11140" s="25">
        <v>0.052216765</v>
      </c>
    </row>
    <row r="11141">
      <c r="A11141" s="19">
        <v>1.0</v>
      </c>
      <c r="B11141" s="25">
        <v>0.05218956</v>
      </c>
    </row>
    <row r="11142">
      <c r="A11142" s="19">
        <v>1.0</v>
      </c>
      <c r="B11142" s="25">
        <v>0.052187547</v>
      </c>
    </row>
    <row r="11143">
      <c r="A11143" s="19">
        <v>1.0</v>
      </c>
      <c r="B11143" s="25">
        <v>0.052173093</v>
      </c>
    </row>
    <row r="11144">
      <c r="A11144" s="19">
        <v>1.0</v>
      </c>
      <c r="B11144" s="25">
        <v>0.052161347</v>
      </c>
    </row>
    <row r="11145">
      <c r="A11145" s="19">
        <v>1.0</v>
      </c>
      <c r="B11145" s="25">
        <v>0.052128803</v>
      </c>
    </row>
    <row r="11146">
      <c r="A11146" s="19">
        <v>1.0</v>
      </c>
      <c r="B11146" s="25">
        <v>0.052112494</v>
      </c>
    </row>
    <row r="11147">
      <c r="A11147" s="19">
        <v>1.0</v>
      </c>
      <c r="B11147" s="25">
        <v>0.05210415</v>
      </c>
    </row>
    <row r="11148">
      <c r="A11148" s="19">
        <v>1.0</v>
      </c>
      <c r="B11148" s="25">
        <v>0.05209773</v>
      </c>
    </row>
    <row r="11149">
      <c r="A11149" s="19">
        <v>1.0</v>
      </c>
      <c r="B11149" s="25">
        <v>0.05208575</v>
      </c>
    </row>
    <row r="11150">
      <c r="A11150" s="19">
        <v>1.0</v>
      </c>
      <c r="B11150" s="25">
        <v>0.052070446</v>
      </c>
    </row>
    <row r="11151">
      <c r="A11151" s="19">
        <v>1.0</v>
      </c>
      <c r="B11151" s="25">
        <v>0.052037597</v>
      </c>
    </row>
    <row r="11152">
      <c r="A11152" s="19">
        <v>1.0</v>
      </c>
      <c r="B11152" s="25">
        <v>0.052032188</v>
      </c>
    </row>
    <row r="11153">
      <c r="A11153" s="19">
        <v>1.0</v>
      </c>
      <c r="B11153" s="25">
        <v>0.05197978</v>
      </c>
    </row>
    <row r="11154">
      <c r="A11154" s="19">
        <v>1.0</v>
      </c>
      <c r="B11154" s="25">
        <v>0.051970504</v>
      </c>
    </row>
    <row r="11155">
      <c r="A11155" s="19">
        <v>1.0</v>
      </c>
      <c r="B11155" s="25">
        <v>0.05195659</v>
      </c>
    </row>
    <row r="11156">
      <c r="A11156" s="19">
        <v>1.0</v>
      </c>
      <c r="B11156" s="25">
        <v>0.051951647</v>
      </c>
    </row>
    <row r="11157">
      <c r="A11157" s="19">
        <v>1.0</v>
      </c>
      <c r="B11157" s="25">
        <v>0.051930465</v>
      </c>
    </row>
    <row r="11158">
      <c r="A11158" s="19">
        <v>1.0</v>
      </c>
      <c r="B11158" s="25">
        <v>0.051916245</v>
      </c>
    </row>
    <row r="11159">
      <c r="A11159" s="19">
        <v>1.0</v>
      </c>
      <c r="B11159" s="25">
        <v>0.051916245</v>
      </c>
    </row>
    <row r="11160">
      <c r="A11160" s="19">
        <v>1.0</v>
      </c>
      <c r="B11160" s="25">
        <v>0.0519038</v>
      </c>
    </row>
    <row r="11161">
      <c r="A11161" s="19">
        <v>1.0</v>
      </c>
      <c r="B11161" s="25">
        <v>0.0519038</v>
      </c>
    </row>
    <row r="11162">
      <c r="A11162" s="19">
        <v>1.0</v>
      </c>
      <c r="B11162" s="25">
        <v>0.051902484</v>
      </c>
    </row>
    <row r="11163">
      <c r="A11163" s="19">
        <v>1.0</v>
      </c>
      <c r="B11163" s="25">
        <v>0.05187814</v>
      </c>
    </row>
    <row r="11164">
      <c r="A11164" s="19">
        <v>1.0</v>
      </c>
      <c r="B11164" s="25">
        <v>0.05187443</v>
      </c>
    </row>
    <row r="11165">
      <c r="A11165" s="19">
        <v>1.0</v>
      </c>
      <c r="B11165" s="25">
        <v>0.051852476</v>
      </c>
    </row>
    <row r="11166">
      <c r="A11166" s="19">
        <v>1.0</v>
      </c>
      <c r="B11166" s="25">
        <v>0.05185124</v>
      </c>
    </row>
    <row r="11167">
      <c r="A11167" s="19">
        <v>1.0</v>
      </c>
      <c r="B11167" s="25">
        <v>0.051836785</v>
      </c>
    </row>
    <row r="11168">
      <c r="A11168" s="19">
        <v>1.0</v>
      </c>
      <c r="B11168" s="25">
        <v>0.05182712</v>
      </c>
    </row>
    <row r="11169">
      <c r="A11169" s="19">
        <v>1.0</v>
      </c>
      <c r="B11169" s="25">
        <v>0.05182272</v>
      </c>
    </row>
    <row r="11170">
      <c r="A11170" s="19">
        <v>1.0</v>
      </c>
      <c r="B11170" s="25">
        <v>0.05181066</v>
      </c>
    </row>
    <row r="11171">
      <c r="A11171" s="19">
        <v>1.0</v>
      </c>
      <c r="B11171" s="25">
        <v>0.051685598</v>
      </c>
    </row>
    <row r="11172">
      <c r="A11172" s="19">
        <v>1.0</v>
      </c>
      <c r="B11172" s="25">
        <v>0.051656764</v>
      </c>
    </row>
    <row r="11173">
      <c r="A11173" s="19">
        <v>1.0</v>
      </c>
      <c r="B11173" s="25">
        <v>0.051650506</v>
      </c>
    </row>
    <row r="11174">
      <c r="A11174" s="19">
        <v>1.0</v>
      </c>
      <c r="B11174" s="25">
        <v>0.0516495</v>
      </c>
    </row>
    <row r="11175">
      <c r="A11175" s="19">
        <v>1.0</v>
      </c>
      <c r="B11175" s="25">
        <v>0.051618274</v>
      </c>
    </row>
    <row r="11176">
      <c r="A11176" s="19">
        <v>1.0</v>
      </c>
      <c r="B11176" s="25">
        <v>0.051603664</v>
      </c>
    </row>
    <row r="11177">
      <c r="A11177" s="19">
        <v>1.0</v>
      </c>
      <c r="B11177" s="25">
        <v>0.051529847</v>
      </c>
    </row>
    <row r="11178">
      <c r="A11178" s="19">
        <v>1.0</v>
      </c>
      <c r="B11178" s="25">
        <v>0.051491894</v>
      </c>
    </row>
    <row r="11179">
      <c r="A11179" s="19">
        <v>1.0</v>
      </c>
      <c r="B11179" s="25">
        <v>0.051486097</v>
      </c>
    </row>
    <row r="11180">
      <c r="A11180" s="19">
        <v>1.0</v>
      </c>
      <c r="B11180" s="25">
        <v>0.05148324</v>
      </c>
    </row>
    <row r="11181">
      <c r="A11181" s="19">
        <v>1.0</v>
      </c>
      <c r="B11181" s="25">
        <v>0.051476747</v>
      </c>
    </row>
    <row r="11182">
      <c r="A11182" s="19">
        <v>1.0</v>
      </c>
      <c r="B11182" s="25">
        <v>0.051474117</v>
      </c>
    </row>
    <row r="11183">
      <c r="A11183" s="19">
        <v>1.0</v>
      </c>
      <c r="B11183" s="25">
        <v>0.051473655</v>
      </c>
    </row>
    <row r="11184">
      <c r="A11184" s="19">
        <v>1.0</v>
      </c>
      <c r="B11184" s="25">
        <v>0.051473655</v>
      </c>
    </row>
    <row r="11185">
      <c r="A11185" s="19">
        <v>1.0</v>
      </c>
      <c r="B11185" s="25">
        <v>0.051473655</v>
      </c>
    </row>
    <row r="11186">
      <c r="A11186" s="19">
        <v>1.0</v>
      </c>
      <c r="B11186" s="25">
        <v>0.051473655</v>
      </c>
    </row>
    <row r="11187">
      <c r="A11187" s="19">
        <v>1.0</v>
      </c>
      <c r="B11187" s="25">
        <v>0.051438715</v>
      </c>
    </row>
    <row r="11188">
      <c r="A11188" s="19">
        <v>1.0</v>
      </c>
      <c r="B11188" s="25">
        <v>0.051383838</v>
      </c>
    </row>
    <row r="11189">
      <c r="A11189" s="19">
        <v>1.0</v>
      </c>
      <c r="B11189" s="25">
        <v>0.05137595</v>
      </c>
    </row>
    <row r="11190">
      <c r="A11190" s="19">
        <v>1.0</v>
      </c>
      <c r="B11190" s="25">
        <v>0.05137178</v>
      </c>
    </row>
    <row r="11191">
      <c r="A11191" s="19">
        <v>1.0</v>
      </c>
      <c r="B11191" s="25">
        <v>0.051320996</v>
      </c>
    </row>
    <row r="11192">
      <c r="A11192" s="19">
        <v>1.0</v>
      </c>
      <c r="B11192" s="25">
        <v>0.051313113</v>
      </c>
    </row>
    <row r="11193">
      <c r="A11193" s="19">
        <v>1.0</v>
      </c>
      <c r="B11193" s="25">
        <v>0.05130631</v>
      </c>
    </row>
    <row r="11194">
      <c r="A11194" s="19">
        <v>1.0</v>
      </c>
      <c r="B11194" s="25">
        <v>0.05130229</v>
      </c>
    </row>
    <row r="11195">
      <c r="A11195" s="19">
        <v>1.0</v>
      </c>
      <c r="B11195" s="25">
        <v>0.051255297</v>
      </c>
    </row>
    <row r="11196">
      <c r="A11196" s="19">
        <v>1.0</v>
      </c>
      <c r="B11196" s="25">
        <v>0.051207684</v>
      </c>
    </row>
    <row r="11197">
      <c r="A11197" s="19">
        <v>1.0</v>
      </c>
      <c r="B11197" s="25">
        <v>0.051119488</v>
      </c>
    </row>
    <row r="11198">
      <c r="A11198" s="19">
        <v>1.0</v>
      </c>
      <c r="B11198" s="25">
        <v>0.05111725</v>
      </c>
    </row>
    <row r="11199">
      <c r="A11199" s="19">
        <v>1.0</v>
      </c>
      <c r="B11199" s="25">
        <v>0.051114388</v>
      </c>
    </row>
    <row r="11200">
      <c r="A11200" s="19">
        <v>1.0</v>
      </c>
      <c r="B11200" s="25">
        <v>0.051113613</v>
      </c>
    </row>
    <row r="11201">
      <c r="A11201" s="19">
        <v>1.0</v>
      </c>
      <c r="B11201" s="25">
        <v>0.051099394</v>
      </c>
    </row>
    <row r="11202">
      <c r="A11202" s="19">
        <v>1.0</v>
      </c>
      <c r="B11202" s="25">
        <v>0.051096454</v>
      </c>
    </row>
    <row r="11203">
      <c r="A11203" s="19">
        <v>1.0</v>
      </c>
      <c r="B11203" s="25">
        <v>0.05103431</v>
      </c>
    </row>
    <row r="11204">
      <c r="A11204" s="19">
        <v>1.0</v>
      </c>
      <c r="B11204" s="25">
        <v>0.051026504</v>
      </c>
    </row>
    <row r="11205">
      <c r="A11205" s="19">
        <v>1.0</v>
      </c>
      <c r="B11205" s="25">
        <v>0.051021867</v>
      </c>
    </row>
    <row r="11206">
      <c r="A11206" s="19">
        <v>1.0</v>
      </c>
      <c r="B11206" s="25">
        <v>0.05098569</v>
      </c>
    </row>
    <row r="11207">
      <c r="A11207" s="19">
        <v>1.0</v>
      </c>
      <c r="B11207" s="25">
        <v>0.050984144</v>
      </c>
    </row>
    <row r="11208">
      <c r="A11208" s="19">
        <v>1.0</v>
      </c>
      <c r="B11208" s="25">
        <v>0.05096853</v>
      </c>
    </row>
    <row r="11209">
      <c r="A11209" s="19">
        <v>1.0</v>
      </c>
      <c r="B11209" s="25">
        <v>0.050957944</v>
      </c>
    </row>
    <row r="11210">
      <c r="A11210" s="19">
        <v>1.0</v>
      </c>
      <c r="B11210" s="25">
        <v>0.050926175</v>
      </c>
    </row>
    <row r="11211">
      <c r="A11211" s="19">
        <v>1.0</v>
      </c>
      <c r="B11211" s="25">
        <v>0.0509254</v>
      </c>
    </row>
    <row r="11212">
      <c r="A11212" s="19">
        <v>1.0</v>
      </c>
      <c r="B11212" s="25">
        <v>0.050922543</v>
      </c>
    </row>
    <row r="11213">
      <c r="A11213" s="19">
        <v>1.0</v>
      </c>
      <c r="B11213" s="25">
        <v>0.050914038</v>
      </c>
    </row>
    <row r="11214">
      <c r="A11214" s="19">
        <v>1.0</v>
      </c>
      <c r="B11214" s="25">
        <v>0.050913807</v>
      </c>
    </row>
    <row r="11215">
      <c r="A11215" s="19">
        <v>1.0</v>
      </c>
      <c r="B11215" s="25">
        <v>0.050858773</v>
      </c>
    </row>
    <row r="11216">
      <c r="A11216" s="19">
        <v>1.0</v>
      </c>
      <c r="B11216" s="25">
        <v>0.05084695</v>
      </c>
    </row>
    <row r="11217">
      <c r="A11217" s="19">
        <v>1.0</v>
      </c>
      <c r="B11217" s="25">
        <v>0.050820127</v>
      </c>
    </row>
    <row r="11218">
      <c r="A11218" s="19">
        <v>1.0</v>
      </c>
      <c r="B11218" s="25">
        <v>0.050809074</v>
      </c>
    </row>
    <row r="11219">
      <c r="A11219" s="19">
        <v>1.0</v>
      </c>
      <c r="B11219" s="25">
        <v>0.050800648</v>
      </c>
    </row>
    <row r="11220">
      <c r="A11220" s="19">
        <v>1.0</v>
      </c>
      <c r="B11220" s="25">
        <v>0.05078372</v>
      </c>
    </row>
    <row r="11221">
      <c r="A11221" s="19">
        <v>1.0</v>
      </c>
      <c r="B11221" s="25">
        <v>0.05078001</v>
      </c>
    </row>
    <row r="11222">
      <c r="A11222" s="19">
        <v>1.0</v>
      </c>
      <c r="B11222" s="25">
        <v>0.050766174</v>
      </c>
    </row>
    <row r="11223">
      <c r="A11223" s="19">
        <v>1.0</v>
      </c>
      <c r="B11223" s="25">
        <v>0.050761845</v>
      </c>
    </row>
    <row r="11224">
      <c r="A11224" s="19">
        <v>1.0</v>
      </c>
      <c r="B11224" s="25">
        <v>0.050730154</v>
      </c>
    </row>
    <row r="11225">
      <c r="A11225" s="19">
        <v>1.0</v>
      </c>
      <c r="B11225" s="25">
        <v>0.05072714</v>
      </c>
    </row>
    <row r="11226">
      <c r="A11226" s="19">
        <v>1.0</v>
      </c>
      <c r="B11226" s="25">
        <v>0.05071122</v>
      </c>
    </row>
    <row r="11227">
      <c r="A11227" s="19">
        <v>1.0</v>
      </c>
      <c r="B11227" s="25">
        <v>0.05070627</v>
      </c>
    </row>
    <row r="11228">
      <c r="A11228" s="19">
        <v>1.0</v>
      </c>
      <c r="B11228" s="25">
        <v>0.05067752</v>
      </c>
    </row>
    <row r="11229">
      <c r="A11229" s="19">
        <v>1.0</v>
      </c>
      <c r="B11229" s="25">
        <v>0.050656106</v>
      </c>
    </row>
    <row r="11230">
      <c r="A11230" s="19">
        <v>1.0</v>
      </c>
      <c r="B11230" s="25">
        <v>0.05063485</v>
      </c>
    </row>
    <row r="11231">
      <c r="A11231" s="19">
        <v>1.0</v>
      </c>
      <c r="B11231" s="25">
        <v>0.050567757</v>
      </c>
    </row>
    <row r="11232">
      <c r="A11232" s="19">
        <v>1.0</v>
      </c>
      <c r="B11232" s="25">
        <v>0.050561342</v>
      </c>
    </row>
    <row r="11233">
      <c r="A11233" s="19">
        <v>1.0</v>
      </c>
      <c r="B11233" s="25">
        <v>0.050530657</v>
      </c>
    </row>
    <row r="11234">
      <c r="A11234" s="19">
        <v>1.0</v>
      </c>
      <c r="B11234" s="25">
        <v>0.050476782</v>
      </c>
    </row>
    <row r="11235">
      <c r="A11235" s="19">
        <v>1.0</v>
      </c>
      <c r="B11235" s="25">
        <v>0.05045545</v>
      </c>
    </row>
    <row r="11236">
      <c r="A11236" s="19">
        <v>1.0</v>
      </c>
      <c r="B11236" s="25">
        <v>0.050428707</v>
      </c>
    </row>
    <row r="11237">
      <c r="A11237" s="19">
        <v>1.0</v>
      </c>
      <c r="B11237" s="25">
        <v>0.050406754</v>
      </c>
    </row>
    <row r="11238">
      <c r="A11238" s="19">
        <v>1.0</v>
      </c>
      <c r="B11238" s="25">
        <v>0.050399255</v>
      </c>
    </row>
    <row r="11239">
      <c r="A11239" s="19">
        <v>1.0</v>
      </c>
      <c r="B11239" s="25">
        <v>0.05038967</v>
      </c>
    </row>
    <row r="11240">
      <c r="A11240" s="19">
        <v>1.0</v>
      </c>
      <c r="B11240" s="25">
        <v>0.050321344</v>
      </c>
    </row>
    <row r="11241">
      <c r="A11241" s="19">
        <v>1.0</v>
      </c>
      <c r="B11241" s="25">
        <v>0.05028749</v>
      </c>
    </row>
    <row r="11242">
      <c r="A11242" s="19">
        <v>1.0</v>
      </c>
      <c r="B11242" s="25">
        <v>0.05026399</v>
      </c>
    </row>
    <row r="11243">
      <c r="A11243" s="19">
        <v>1.0</v>
      </c>
      <c r="B11243" s="25">
        <v>0.050232146</v>
      </c>
    </row>
    <row r="11244">
      <c r="A11244" s="19">
        <v>1.0</v>
      </c>
      <c r="B11244" s="25">
        <v>0.050226733</v>
      </c>
    </row>
    <row r="11245">
      <c r="A11245" s="19">
        <v>1.0</v>
      </c>
      <c r="B11245" s="25">
        <v>0.050182212</v>
      </c>
    </row>
    <row r="11246">
      <c r="A11246" s="19">
        <v>1.0</v>
      </c>
      <c r="B11246" s="25">
        <v>0.050174173</v>
      </c>
    </row>
    <row r="11247">
      <c r="A11247" s="19">
        <v>1.0</v>
      </c>
      <c r="B11247" s="25">
        <v>0.05017031</v>
      </c>
    </row>
    <row r="11248">
      <c r="A11248" s="19">
        <v>1.0</v>
      </c>
      <c r="B11248" s="25">
        <v>0.05012633</v>
      </c>
    </row>
    <row r="11249">
      <c r="A11249" s="19">
        <v>1.0</v>
      </c>
      <c r="B11249" s="25">
        <v>0.05012633</v>
      </c>
    </row>
    <row r="11250">
      <c r="A11250" s="19">
        <v>1.0</v>
      </c>
      <c r="B11250" s="25">
        <v>0.05012277</v>
      </c>
    </row>
    <row r="11251">
      <c r="A11251" s="19">
        <v>1.0</v>
      </c>
      <c r="B11251" s="25">
        <v>0.050108396</v>
      </c>
    </row>
    <row r="11252">
      <c r="A11252" s="19">
        <v>1.0</v>
      </c>
      <c r="B11252" s="25">
        <v>0.05010608</v>
      </c>
    </row>
    <row r="11253">
      <c r="A11253" s="19">
        <v>1.0</v>
      </c>
      <c r="B11253" s="25">
        <v>0.050095256</v>
      </c>
    </row>
    <row r="11254">
      <c r="A11254" s="19">
        <v>1.0</v>
      </c>
      <c r="B11254" s="25">
        <v>0.050051045</v>
      </c>
    </row>
    <row r="11255">
      <c r="A11255" s="19">
        <v>1.0</v>
      </c>
      <c r="B11255" s="25">
        <v>0.049999334</v>
      </c>
    </row>
    <row r="11256">
      <c r="A11256" s="19">
        <v>1.0</v>
      </c>
      <c r="B11256" s="25">
        <v>0.049962774</v>
      </c>
    </row>
    <row r="11257">
      <c r="A11257" s="19">
        <v>1.0</v>
      </c>
      <c r="B11257" s="25">
        <v>0.04995999</v>
      </c>
    </row>
    <row r="11258">
      <c r="A11258" s="19">
        <v>1.0</v>
      </c>
      <c r="B11258" s="25">
        <v>0.049958445</v>
      </c>
    </row>
    <row r="11259">
      <c r="A11259" s="19">
        <v>1.0</v>
      </c>
      <c r="B11259" s="25">
        <v>0.049918484</v>
      </c>
    </row>
    <row r="11260">
      <c r="A11260" s="19">
        <v>1.0</v>
      </c>
      <c r="B11260" s="25">
        <v>0.04991794</v>
      </c>
    </row>
    <row r="11261">
      <c r="A11261" s="19">
        <v>1.0</v>
      </c>
      <c r="B11261" s="25">
        <v>0.049917478</v>
      </c>
    </row>
    <row r="11262">
      <c r="A11262" s="19">
        <v>1.0</v>
      </c>
      <c r="B11262" s="25">
        <v>0.04986909</v>
      </c>
    </row>
    <row r="11263">
      <c r="A11263" s="19">
        <v>1.0</v>
      </c>
      <c r="B11263" s="25">
        <v>0.04983632</v>
      </c>
    </row>
    <row r="11264">
      <c r="A11264" s="19">
        <v>1.0</v>
      </c>
      <c r="B11264" s="25">
        <v>0.049797207</v>
      </c>
    </row>
    <row r="11265">
      <c r="A11265" s="19">
        <v>1.0</v>
      </c>
      <c r="B11265" s="25">
        <v>0.049793884</v>
      </c>
    </row>
    <row r="11266">
      <c r="A11266" s="19">
        <v>1.0</v>
      </c>
      <c r="B11266" s="25">
        <v>0.04973905</v>
      </c>
    </row>
    <row r="11267">
      <c r="A11267" s="19">
        <v>1.0</v>
      </c>
      <c r="B11267" s="25">
        <v>0.04967959</v>
      </c>
    </row>
    <row r="11268">
      <c r="A11268" s="19">
        <v>1.0</v>
      </c>
      <c r="B11268" s="25">
        <v>0.04961316</v>
      </c>
    </row>
    <row r="11269">
      <c r="A11269" s="19">
        <v>1.0</v>
      </c>
      <c r="B11269" s="25">
        <v>0.04960693</v>
      </c>
    </row>
    <row r="11270">
      <c r="A11270" s="19">
        <v>1.0</v>
      </c>
      <c r="B11270" s="25">
        <v>0.04959996</v>
      </c>
    </row>
    <row r="11271">
      <c r="A11271" s="19">
        <v>1.0</v>
      </c>
      <c r="B11271" s="25">
        <v>0.049598776</v>
      </c>
    </row>
    <row r="11272">
      <c r="A11272" s="19">
        <v>1.0</v>
      </c>
      <c r="B11272" s="25">
        <v>0.04956645</v>
      </c>
    </row>
    <row r="11273">
      <c r="A11273" s="19">
        <v>1.0</v>
      </c>
      <c r="B11273" s="25">
        <v>0.049536794</v>
      </c>
    </row>
    <row r="11274">
      <c r="A11274" s="19">
        <v>1.0</v>
      </c>
      <c r="B11274" s="25">
        <v>0.049507435</v>
      </c>
    </row>
    <row r="11275">
      <c r="A11275" s="19">
        <v>1.0</v>
      </c>
      <c r="B11275" s="25">
        <v>0.049426917</v>
      </c>
    </row>
    <row r="11276">
      <c r="A11276" s="19">
        <v>1.0</v>
      </c>
      <c r="B11276" s="25">
        <v>0.049425136</v>
      </c>
    </row>
    <row r="11277">
      <c r="A11277" s="19">
        <v>1.0</v>
      </c>
      <c r="B11277" s="25">
        <v>0.049421728</v>
      </c>
    </row>
    <row r="11278">
      <c r="A11278" s="19">
        <v>1.0</v>
      </c>
      <c r="B11278" s="25">
        <v>0.04941194</v>
      </c>
    </row>
    <row r="11279">
      <c r="A11279" s="19">
        <v>1.0</v>
      </c>
      <c r="B11279" s="25">
        <v>0.04936508</v>
      </c>
    </row>
    <row r="11280">
      <c r="A11280" s="19">
        <v>1.0</v>
      </c>
      <c r="B11280" s="25">
        <v>0.04933691</v>
      </c>
    </row>
    <row r="11281">
      <c r="A11281" s="19">
        <v>1.0</v>
      </c>
      <c r="B11281" s="25">
        <v>0.049158674</v>
      </c>
    </row>
    <row r="11282">
      <c r="A11282" s="19">
        <v>1.0</v>
      </c>
      <c r="B11282" s="25">
        <v>0.049124867</v>
      </c>
    </row>
    <row r="11283">
      <c r="A11283" s="19">
        <v>1.0</v>
      </c>
      <c r="B11283" s="25">
        <v>0.04912101</v>
      </c>
    </row>
    <row r="11284">
      <c r="A11284" s="19">
        <v>1.0</v>
      </c>
      <c r="B11284" s="25">
        <v>0.04906511</v>
      </c>
    </row>
    <row r="11285">
      <c r="A11285" s="19">
        <v>1.0</v>
      </c>
      <c r="B11285" s="25">
        <v>0.04900446</v>
      </c>
    </row>
    <row r="11286">
      <c r="A11286" s="19">
        <v>1.0</v>
      </c>
      <c r="B11286" s="25">
        <v>0.04898889</v>
      </c>
    </row>
    <row r="11287">
      <c r="A11287" s="19">
        <v>1.0</v>
      </c>
      <c r="B11287" s="25">
        <v>0.04897866</v>
      </c>
    </row>
    <row r="11288">
      <c r="A11288" s="19">
        <v>1.0</v>
      </c>
      <c r="B11288" s="25">
        <v>0.048946038</v>
      </c>
    </row>
    <row r="11289">
      <c r="A11289" s="19">
        <v>1.0</v>
      </c>
      <c r="B11289" s="25">
        <v>0.04894559</v>
      </c>
    </row>
    <row r="11290">
      <c r="A11290" s="19">
        <v>1.0</v>
      </c>
      <c r="B11290" s="25">
        <v>0.0486253</v>
      </c>
    </row>
    <row r="11291">
      <c r="A11291" s="19">
        <v>1.0</v>
      </c>
      <c r="B11291" s="25">
        <v>0.048573405</v>
      </c>
    </row>
    <row r="11292">
      <c r="A11292" s="19">
        <v>1.0</v>
      </c>
      <c r="B11292" s="25">
        <v>0.048568066</v>
      </c>
    </row>
    <row r="11293">
      <c r="A11293" s="19">
        <v>1.0</v>
      </c>
      <c r="B11293" s="25">
        <v>0.048541225</v>
      </c>
    </row>
    <row r="11294">
      <c r="A11294" s="19">
        <v>1.0</v>
      </c>
      <c r="B11294" s="25">
        <v>0.048535887</v>
      </c>
    </row>
    <row r="11295">
      <c r="A11295" s="19">
        <v>1.0</v>
      </c>
      <c r="B11295" s="25">
        <v>0.048518687</v>
      </c>
    </row>
    <row r="11296">
      <c r="A11296" s="19">
        <v>1.0</v>
      </c>
      <c r="B11296" s="25">
        <v>0.048443362</v>
      </c>
    </row>
    <row r="11297">
      <c r="A11297" s="19">
        <v>1.0</v>
      </c>
      <c r="B11297" s="25">
        <v>0.048424974</v>
      </c>
    </row>
    <row r="11298">
      <c r="A11298" s="19">
        <v>1.0</v>
      </c>
      <c r="B11298" s="25">
        <v>0.048413258</v>
      </c>
    </row>
    <row r="11299">
      <c r="A11299" s="19">
        <v>1.0</v>
      </c>
      <c r="B11299" s="25">
        <v>0.048319843</v>
      </c>
    </row>
    <row r="11300">
      <c r="A11300" s="19">
        <v>1.0</v>
      </c>
      <c r="B11300" s="25">
        <v>0.048246738</v>
      </c>
    </row>
    <row r="11301">
      <c r="A11301" s="19">
        <v>1.0</v>
      </c>
      <c r="B11301" s="25">
        <v>0.048220493</v>
      </c>
    </row>
    <row r="11302">
      <c r="A11302" s="19">
        <v>1.0</v>
      </c>
      <c r="B11302" s="25">
        <v>0.048207592</v>
      </c>
    </row>
    <row r="11303">
      <c r="A11303" s="19">
        <v>1.0</v>
      </c>
      <c r="B11303" s="25">
        <v>0.048165184</v>
      </c>
    </row>
    <row r="11304">
      <c r="A11304" s="19">
        <v>1.0</v>
      </c>
      <c r="B11304" s="25">
        <v>0.04800919</v>
      </c>
    </row>
    <row r="11305">
      <c r="A11305" s="19">
        <v>1.0</v>
      </c>
      <c r="B11305" s="25">
        <v>0.047987837</v>
      </c>
    </row>
    <row r="11306">
      <c r="A11306" s="19">
        <v>1.0</v>
      </c>
      <c r="B11306" s="25">
        <v>0.047985613</v>
      </c>
    </row>
    <row r="11307">
      <c r="A11307" s="19">
        <v>1.0</v>
      </c>
      <c r="B11307" s="25">
        <v>0.047972415</v>
      </c>
    </row>
    <row r="11308">
      <c r="A11308" s="19">
        <v>1.0</v>
      </c>
      <c r="B11308" s="25">
        <v>0.04793312</v>
      </c>
    </row>
    <row r="11309">
      <c r="A11309" s="19">
        <v>1.0</v>
      </c>
      <c r="B11309" s="25">
        <v>0.047918737</v>
      </c>
    </row>
    <row r="11310">
      <c r="A11310" s="19">
        <v>1.0</v>
      </c>
      <c r="B11310" s="25">
        <v>0.04784104</v>
      </c>
    </row>
    <row r="11311">
      <c r="A11311" s="19">
        <v>1.0</v>
      </c>
      <c r="B11311" s="25">
        <v>0.047818203</v>
      </c>
    </row>
    <row r="11312">
      <c r="A11312" s="19">
        <v>1.0</v>
      </c>
      <c r="B11312" s="25">
        <v>0.047806934</v>
      </c>
    </row>
    <row r="11313">
      <c r="A11313" s="19">
        <v>1.0</v>
      </c>
      <c r="B11313" s="25">
        <v>0.047671698</v>
      </c>
    </row>
    <row r="11314">
      <c r="A11314" s="19">
        <v>1.0</v>
      </c>
      <c r="B11314" s="25">
        <v>0.04764486</v>
      </c>
    </row>
    <row r="11315">
      <c r="A11315" s="19">
        <v>1.0</v>
      </c>
      <c r="B11315" s="25">
        <v>0.047584657</v>
      </c>
    </row>
    <row r="11316">
      <c r="A11316" s="19">
        <v>1.0</v>
      </c>
      <c r="B11316" s="25">
        <v>0.047555</v>
      </c>
    </row>
    <row r="11317">
      <c r="A11317" s="19">
        <v>1.0</v>
      </c>
      <c r="B11317" s="25">
        <v>0.047554705</v>
      </c>
    </row>
    <row r="11318">
      <c r="A11318" s="19">
        <v>1.0</v>
      </c>
      <c r="B11318" s="25">
        <v>0.04748857</v>
      </c>
    </row>
    <row r="11319">
      <c r="A11319" s="19">
        <v>1.0</v>
      </c>
      <c r="B11319" s="25">
        <v>0.047375284</v>
      </c>
    </row>
    <row r="11320">
      <c r="A11320" s="19">
        <v>1.0</v>
      </c>
      <c r="B11320" s="25">
        <v>0.047363274</v>
      </c>
    </row>
    <row r="11321">
      <c r="A11321" s="19">
        <v>1.0</v>
      </c>
      <c r="B11321" s="25">
        <v>0.047262885</v>
      </c>
    </row>
    <row r="11322">
      <c r="A11322" s="19">
        <v>1.0</v>
      </c>
      <c r="B11322" s="25">
        <v>0.04721929</v>
      </c>
    </row>
    <row r="11323">
      <c r="A11323" s="19">
        <v>1.0</v>
      </c>
      <c r="B11323" s="25">
        <v>0.04721069</v>
      </c>
    </row>
    <row r="11324">
      <c r="A11324" s="19">
        <v>1.0</v>
      </c>
      <c r="B11324" s="25">
        <v>0.047200903</v>
      </c>
    </row>
    <row r="11325">
      <c r="A11325" s="19">
        <v>1.0</v>
      </c>
      <c r="B11325" s="25">
        <v>0.047199864</v>
      </c>
    </row>
    <row r="11326">
      <c r="A11326" s="19">
        <v>1.0</v>
      </c>
      <c r="B11326" s="25">
        <v>0.047196306</v>
      </c>
    </row>
    <row r="11327">
      <c r="A11327" s="19">
        <v>1.0</v>
      </c>
      <c r="B11327" s="25">
        <v>0.047147818</v>
      </c>
    </row>
    <row r="11328">
      <c r="A11328" s="19">
        <v>1.0</v>
      </c>
      <c r="B11328" s="25">
        <v>0.047109563</v>
      </c>
    </row>
    <row r="11329">
      <c r="A11329" s="19">
        <v>1.0</v>
      </c>
      <c r="B11329" s="25">
        <v>0.04706226</v>
      </c>
    </row>
    <row r="11330">
      <c r="A11330" s="19">
        <v>1.0</v>
      </c>
      <c r="B11330" s="25">
        <v>0.046968695</v>
      </c>
    </row>
    <row r="11331">
      <c r="A11331" s="19">
        <v>1.0</v>
      </c>
      <c r="B11331" s="25">
        <v>0.046948526</v>
      </c>
    </row>
    <row r="11332">
      <c r="A11332" s="19">
        <v>1.0</v>
      </c>
      <c r="B11332" s="25">
        <v>0.046861336</v>
      </c>
    </row>
    <row r="11333">
      <c r="A11333" s="19">
        <v>1.0</v>
      </c>
      <c r="B11333" s="25">
        <v>0.046857037</v>
      </c>
    </row>
    <row r="11334">
      <c r="A11334" s="19">
        <v>1.0</v>
      </c>
      <c r="B11334" s="25">
        <v>0.046810772</v>
      </c>
    </row>
    <row r="11335">
      <c r="A11335" s="19">
        <v>1.0</v>
      </c>
      <c r="B11335" s="25">
        <v>0.046808846</v>
      </c>
    </row>
    <row r="11336">
      <c r="A11336" s="19">
        <v>1.0</v>
      </c>
      <c r="B11336" s="25">
        <v>0.046803802</v>
      </c>
    </row>
    <row r="11337">
      <c r="A11337" s="19">
        <v>1.0</v>
      </c>
      <c r="B11337" s="25">
        <v>0.04677192</v>
      </c>
    </row>
    <row r="11338">
      <c r="A11338" s="19">
        <v>1.0</v>
      </c>
      <c r="B11338" s="25">
        <v>0.04672907</v>
      </c>
    </row>
    <row r="11339">
      <c r="A11339" s="19">
        <v>1.0</v>
      </c>
      <c r="B11339" s="25">
        <v>0.046665158</v>
      </c>
    </row>
    <row r="11340">
      <c r="A11340" s="19">
        <v>1.0</v>
      </c>
      <c r="B11340" s="25">
        <v>0.04657011</v>
      </c>
    </row>
    <row r="11341">
      <c r="A11341" s="19">
        <v>1.0</v>
      </c>
      <c r="B11341" s="25">
        <v>0.046565365</v>
      </c>
    </row>
    <row r="11342">
      <c r="A11342" s="19">
        <v>1.0</v>
      </c>
      <c r="B11342" s="25">
        <v>0.04655024</v>
      </c>
    </row>
    <row r="11343">
      <c r="A11343" s="19">
        <v>1.0</v>
      </c>
      <c r="B11343" s="25">
        <v>0.0464933</v>
      </c>
    </row>
    <row r="11344">
      <c r="A11344" s="19">
        <v>1.0</v>
      </c>
      <c r="B11344" s="25">
        <v>0.04644155</v>
      </c>
    </row>
    <row r="11345">
      <c r="A11345" s="19">
        <v>1.0</v>
      </c>
      <c r="B11345" s="25">
        <v>0.046433542</v>
      </c>
    </row>
    <row r="11346">
      <c r="A11346" s="19">
        <v>1.0</v>
      </c>
      <c r="B11346" s="25">
        <v>0.046429243</v>
      </c>
    </row>
    <row r="11347">
      <c r="A11347" s="19">
        <v>1.0</v>
      </c>
      <c r="B11347" s="25">
        <v>0.046333157</v>
      </c>
    </row>
    <row r="11348">
      <c r="A11348" s="19">
        <v>1.0</v>
      </c>
      <c r="B11348" s="25">
        <v>0.046262573</v>
      </c>
    </row>
    <row r="11349">
      <c r="A11349" s="19">
        <v>1.0</v>
      </c>
      <c r="B11349" s="25">
        <v>0.046146024</v>
      </c>
    </row>
    <row r="11350">
      <c r="A11350" s="19">
        <v>1.0</v>
      </c>
      <c r="B11350" s="25">
        <v>0.04612363</v>
      </c>
    </row>
    <row r="11351">
      <c r="A11351" s="19">
        <v>1.0</v>
      </c>
      <c r="B11351" s="25">
        <v>0.04603926</v>
      </c>
    </row>
    <row r="11352">
      <c r="A11352" s="19">
        <v>1.0</v>
      </c>
      <c r="B11352" s="25">
        <v>0.046021022</v>
      </c>
    </row>
    <row r="11353">
      <c r="A11353" s="19">
        <v>1.0</v>
      </c>
      <c r="B11353" s="25">
        <v>0.04593472</v>
      </c>
    </row>
    <row r="11354">
      <c r="A11354" s="19">
        <v>1.0</v>
      </c>
      <c r="B11354" s="25">
        <v>0.045928344</v>
      </c>
    </row>
    <row r="11355">
      <c r="A11355" s="19">
        <v>1.0</v>
      </c>
      <c r="B11355" s="25">
        <v>0.04582796</v>
      </c>
    </row>
    <row r="11356">
      <c r="A11356" s="19">
        <v>1.0</v>
      </c>
      <c r="B11356" s="25">
        <v>0.04580453</v>
      </c>
    </row>
    <row r="11357">
      <c r="A11357" s="19">
        <v>1.0</v>
      </c>
      <c r="B11357" s="25">
        <v>0.045781545</v>
      </c>
    </row>
    <row r="11358">
      <c r="A11358" s="19">
        <v>1.0</v>
      </c>
      <c r="B11358" s="25">
        <v>0.045669</v>
      </c>
    </row>
    <row r="11359">
      <c r="A11359" s="19">
        <v>1.0</v>
      </c>
      <c r="B11359" s="25">
        <v>0.04563178</v>
      </c>
    </row>
    <row r="11360">
      <c r="A11360" s="19">
        <v>1.0</v>
      </c>
      <c r="B11360" s="25">
        <v>0.04563178</v>
      </c>
    </row>
    <row r="11361">
      <c r="A11361" s="19">
        <v>1.0</v>
      </c>
      <c r="B11361" s="25">
        <v>0.045604054</v>
      </c>
    </row>
    <row r="11362">
      <c r="A11362" s="19">
        <v>1.0</v>
      </c>
      <c r="B11362" s="25">
        <v>0.04556787</v>
      </c>
    </row>
    <row r="11363">
      <c r="A11363" s="19">
        <v>1.0</v>
      </c>
      <c r="B11363" s="25">
        <v>0.04549032</v>
      </c>
    </row>
    <row r="11364">
      <c r="A11364" s="19">
        <v>1.0</v>
      </c>
      <c r="B11364" s="25">
        <v>0.04549032</v>
      </c>
    </row>
    <row r="11365">
      <c r="A11365" s="19">
        <v>1.0</v>
      </c>
      <c r="B11365" s="25">
        <v>0.04549017</v>
      </c>
    </row>
    <row r="11366">
      <c r="A11366" s="19">
        <v>1.0</v>
      </c>
      <c r="B11366" s="25">
        <v>0.04549017</v>
      </c>
    </row>
    <row r="11367">
      <c r="A11367" s="19">
        <v>1.0</v>
      </c>
      <c r="B11367" s="25">
        <v>0.04545399</v>
      </c>
    </row>
    <row r="11368">
      <c r="A11368" s="19">
        <v>1.0</v>
      </c>
      <c r="B11368" s="25">
        <v>0.045321576</v>
      </c>
    </row>
    <row r="11369">
      <c r="A11369" s="19">
        <v>1.0</v>
      </c>
      <c r="B11369" s="25">
        <v>0.045289397</v>
      </c>
    </row>
    <row r="11370">
      <c r="A11370" s="19">
        <v>1.0</v>
      </c>
      <c r="B11370" s="25">
        <v>0.04525396</v>
      </c>
    </row>
    <row r="11371">
      <c r="A11371" s="19">
        <v>1.0</v>
      </c>
      <c r="B11371" s="25">
        <v>0.045167066</v>
      </c>
    </row>
    <row r="11372">
      <c r="A11372" s="19">
        <v>1.0</v>
      </c>
      <c r="B11372" s="25">
        <v>0.045016408</v>
      </c>
    </row>
    <row r="11373">
      <c r="A11373" s="19">
        <v>1.0</v>
      </c>
      <c r="B11373" s="25">
        <v>0.044934854</v>
      </c>
    </row>
    <row r="11374">
      <c r="A11374" s="19">
        <v>1.0</v>
      </c>
      <c r="B11374" s="25">
        <v>0.044908017</v>
      </c>
    </row>
    <row r="11375">
      <c r="A11375" s="19">
        <v>1.0</v>
      </c>
      <c r="B11375" s="25">
        <v>0.044907868</v>
      </c>
    </row>
    <row r="11376">
      <c r="A11376" s="19">
        <v>1.0</v>
      </c>
      <c r="B11376" s="25">
        <v>0.0448834</v>
      </c>
    </row>
    <row r="11377">
      <c r="A11377" s="19">
        <v>1.0</v>
      </c>
      <c r="B11377" s="25">
        <v>0.044875097</v>
      </c>
    </row>
    <row r="11378">
      <c r="A11378" s="19">
        <v>1.0</v>
      </c>
      <c r="B11378" s="25">
        <v>0.044867977</v>
      </c>
    </row>
    <row r="11379">
      <c r="A11379" s="19">
        <v>1.0</v>
      </c>
      <c r="B11379" s="25">
        <v>0.044840693</v>
      </c>
    </row>
    <row r="11380">
      <c r="A11380" s="19">
        <v>1.0</v>
      </c>
      <c r="B11380" s="25">
        <v>0.044840693</v>
      </c>
    </row>
    <row r="11381">
      <c r="A11381" s="19">
        <v>1.0</v>
      </c>
      <c r="B11381" s="25">
        <v>0.044840693</v>
      </c>
    </row>
    <row r="11382">
      <c r="A11382" s="19">
        <v>1.0</v>
      </c>
      <c r="B11382" s="25">
        <v>0.044840693</v>
      </c>
    </row>
    <row r="11383">
      <c r="A11383" s="19">
        <v>1.0</v>
      </c>
      <c r="B11383" s="25">
        <v>0.044840693</v>
      </c>
    </row>
    <row r="11384">
      <c r="A11384" s="19">
        <v>1.0</v>
      </c>
      <c r="B11384" s="25">
        <v>0.044840693</v>
      </c>
    </row>
    <row r="11385">
      <c r="A11385" s="19">
        <v>1.0</v>
      </c>
      <c r="B11385" s="25">
        <v>0.044840693</v>
      </c>
    </row>
    <row r="11386">
      <c r="A11386" s="19">
        <v>1.0</v>
      </c>
      <c r="B11386" s="25">
        <v>0.044840693</v>
      </c>
    </row>
    <row r="11387">
      <c r="A11387" s="19">
        <v>1.0</v>
      </c>
      <c r="B11387" s="25">
        <v>0.044840693</v>
      </c>
    </row>
    <row r="11388">
      <c r="A11388" s="19">
        <v>1.0</v>
      </c>
      <c r="B11388" s="25">
        <v>0.044840693</v>
      </c>
    </row>
    <row r="11389">
      <c r="A11389" s="19">
        <v>1.0</v>
      </c>
      <c r="B11389" s="25">
        <v>0.0448401</v>
      </c>
    </row>
    <row r="11390">
      <c r="A11390" s="19">
        <v>1.0</v>
      </c>
      <c r="B11390" s="25">
        <v>0.0448401</v>
      </c>
    </row>
    <row r="11391">
      <c r="A11391" s="19">
        <v>1.0</v>
      </c>
      <c r="B11391" s="25">
        <v>0.044832837</v>
      </c>
    </row>
    <row r="11392">
      <c r="A11392" s="19">
        <v>1.0</v>
      </c>
      <c r="B11392" s="25">
        <v>0.044830907</v>
      </c>
    </row>
    <row r="11393">
      <c r="A11393" s="19">
        <v>1.0</v>
      </c>
      <c r="B11393" s="25">
        <v>0.04479695</v>
      </c>
    </row>
    <row r="11394">
      <c r="A11394" s="19">
        <v>1.0</v>
      </c>
      <c r="B11394" s="25">
        <v>0.04471258</v>
      </c>
    </row>
    <row r="11395">
      <c r="A11395" s="19">
        <v>1.0</v>
      </c>
      <c r="B11395" s="25">
        <v>0.044561036</v>
      </c>
    </row>
    <row r="11396">
      <c r="A11396" s="19">
        <v>1.0</v>
      </c>
      <c r="B11396" s="25">
        <v>0.04449935</v>
      </c>
    </row>
    <row r="11397">
      <c r="A11397" s="19">
        <v>1.0</v>
      </c>
      <c r="B11397" s="25">
        <v>0.04428627</v>
      </c>
    </row>
    <row r="11398">
      <c r="A11398" s="19">
        <v>1.0</v>
      </c>
      <c r="B11398" s="25">
        <v>0.044236</v>
      </c>
    </row>
    <row r="11399">
      <c r="A11399" s="19">
        <v>1.0</v>
      </c>
      <c r="B11399" s="25">
        <v>0.044234518</v>
      </c>
    </row>
    <row r="11400">
      <c r="A11400" s="19">
        <v>1.0</v>
      </c>
      <c r="B11400" s="25">
        <v>0.04422221</v>
      </c>
    </row>
    <row r="11401">
      <c r="A11401" s="19">
        <v>1.0</v>
      </c>
      <c r="B11401" s="25">
        <v>0.044175502</v>
      </c>
    </row>
    <row r="11402">
      <c r="A11402" s="19">
        <v>1.0</v>
      </c>
      <c r="B11402" s="25">
        <v>0.0439771</v>
      </c>
    </row>
    <row r="11403">
      <c r="A11403" s="19">
        <v>1.0</v>
      </c>
      <c r="B11403" s="25">
        <v>0.0439685</v>
      </c>
    </row>
    <row r="11404">
      <c r="A11404" s="19">
        <v>1.0</v>
      </c>
      <c r="B11404" s="25">
        <v>0.04387004</v>
      </c>
    </row>
    <row r="11405">
      <c r="A11405" s="19">
        <v>1.0</v>
      </c>
      <c r="B11405" s="25">
        <v>0.043859363</v>
      </c>
    </row>
    <row r="11406">
      <c r="A11406" s="19">
        <v>1.0</v>
      </c>
      <c r="B11406" s="25">
        <v>0.043855064</v>
      </c>
    </row>
    <row r="11407">
      <c r="A11407" s="19">
        <v>1.0</v>
      </c>
      <c r="B11407" s="25">
        <v>0.043847054</v>
      </c>
    </row>
    <row r="11408">
      <c r="A11408" s="19">
        <v>1.0</v>
      </c>
      <c r="B11408" s="25">
        <v>0.04384053</v>
      </c>
    </row>
    <row r="11409">
      <c r="A11409" s="19">
        <v>1.0</v>
      </c>
      <c r="B11409" s="25">
        <v>0.043792043</v>
      </c>
    </row>
    <row r="11410">
      <c r="A11410" s="19">
        <v>1.0</v>
      </c>
      <c r="B11410" s="25">
        <v>0.043720275</v>
      </c>
    </row>
    <row r="11411">
      <c r="A11411" s="19">
        <v>1.0</v>
      </c>
      <c r="B11411" s="25">
        <v>0.04367846</v>
      </c>
    </row>
    <row r="11412">
      <c r="A11412" s="19">
        <v>1.0</v>
      </c>
      <c r="B11412" s="25">
        <v>0.043594085</v>
      </c>
    </row>
    <row r="11413">
      <c r="A11413" s="19">
        <v>1.0</v>
      </c>
      <c r="B11413" s="25">
        <v>0.043545153</v>
      </c>
    </row>
    <row r="11414">
      <c r="A11414" s="19">
        <v>1.0</v>
      </c>
      <c r="B11414" s="25">
        <v>0.043447733</v>
      </c>
    </row>
    <row r="11415">
      <c r="A11415" s="19">
        <v>1.0</v>
      </c>
      <c r="B11415" s="25">
        <v>0.043417186</v>
      </c>
    </row>
    <row r="11416">
      <c r="A11416" s="19">
        <v>1.0</v>
      </c>
      <c r="B11416" s="25">
        <v>0.04328907</v>
      </c>
    </row>
    <row r="11417">
      <c r="A11417" s="19">
        <v>1.0</v>
      </c>
      <c r="B11417" s="25">
        <v>0.043275725</v>
      </c>
    </row>
    <row r="11418">
      <c r="A11418" s="19">
        <v>1.0</v>
      </c>
      <c r="B11418" s="25">
        <v>0.04320188</v>
      </c>
    </row>
    <row r="11419">
      <c r="A11419" s="19">
        <v>1.0</v>
      </c>
      <c r="B11419" s="25">
        <v>0.043200247</v>
      </c>
    </row>
    <row r="11420">
      <c r="A11420" s="19">
        <v>1.0</v>
      </c>
      <c r="B11420" s="25">
        <v>0.043192834</v>
      </c>
    </row>
    <row r="11421">
      <c r="A11421" s="19">
        <v>1.0</v>
      </c>
      <c r="B11421" s="25">
        <v>0.043182455</v>
      </c>
    </row>
    <row r="11422">
      <c r="A11422" s="19">
        <v>1.0</v>
      </c>
      <c r="B11422" s="25">
        <v>0.043169998</v>
      </c>
    </row>
    <row r="11423">
      <c r="A11423" s="19">
        <v>1.0</v>
      </c>
      <c r="B11423" s="25">
        <v>0.043163326</v>
      </c>
    </row>
    <row r="11424">
      <c r="A11424" s="19">
        <v>1.0</v>
      </c>
      <c r="B11424" s="25">
        <v>0.043141972</v>
      </c>
    </row>
    <row r="11425">
      <c r="A11425" s="19">
        <v>1.0</v>
      </c>
      <c r="B11425" s="25">
        <v>0.04314064</v>
      </c>
    </row>
    <row r="11426">
      <c r="A11426" s="19">
        <v>1.0</v>
      </c>
      <c r="B11426" s="25">
        <v>0.0431224</v>
      </c>
    </row>
    <row r="11427">
      <c r="A11427" s="19">
        <v>1.0</v>
      </c>
      <c r="B11427" s="25">
        <v>0.043076135</v>
      </c>
    </row>
    <row r="11428">
      <c r="A11428" s="19">
        <v>1.0</v>
      </c>
      <c r="B11428" s="25">
        <v>0.043071244</v>
      </c>
    </row>
    <row r="11429">
      <c r="A11429" s="19">
        <v>1.0</v>
      </c>
      <c r="B11429" s="25">
        <v>0.043041438</v>
      </c>
    </row>
    <row r="11430">
      <c r="A11430" s="19">
        <v>1.0</v>
      </c>
      <c r="B11430" s="25">
        <v>0.04301816</v>
      </c>
    </row>
    <row r="11431">
      <c r="A11431" s="19">
        <v>1.0</v>
      </c>
      <c r="B11431" s="25">
        <v>0.04293779</v>
      </c>
    </row>
    <row r="11432">
      <c r="A11432" s="19">
        <v>1.0</v>
      </c>
      <c r="B11432" s="25">
        <v>0.042868394</v>
      </c>
    </row>
    <row r="11433">
      <c r="A11433" s="19">
        <v>1.0</v>
      </c>
      <c r="B11433" s="25">
        <v>0.042725153</v>
      </c>
    </row>
    <row r="11434">
      <c r="A11434" s="19">
        <v>1.0</v>
      </c>
      <c r="B11434" s="25">
        <v>0.04269431</v>
      </c>
    </row>
    <row r="11435">
      <c r="A11435" s="19">
        <v>1.0</v>
      </c>
      <c r="B11435" s="25">
        <v>0.042687044</v>
      </c>
    </row>
    <row r="11436">
      <c r="A11436" s="19">
        <v>1.0</v>
      </c>
      <c r="B11436" s="25">
        <v>0.04262966</v>
      </c>
    </row>
    <row r="11437">
      <c r="A11437" s="19">
        <v>1.0</v>
      </c>
      <c r="B11437" s="25">
        <v>0.04261127</v>
      </c>
    </row>
    <row r="11438">
      <c r="A11438" s="19">
        <v>1.0</v>
      </c>
      <c r="B11438" s="25">
        <v>0.042532533</v>
      </c>
    </row>
    <row r="11439">
      <c r="A11439" s="19">
        <v>1.0</v>
      </c>
      <c r="B11439" s="25">
        <v>0.04252675</v>
      </c>
    </row>
    <row r="11440">
      <c r="A11440" s="19">
        <v>1.0</v>
      </c>
      <c r="B11440" s="25">
        <v>0.04236023</v>
      </c>
    </row>
    <row r="11441">
      <c r="A11441" s="19">
        <v>1.0</v>
      </c>
      <c r="B11441" s="25">
        <v>0.04232583</v>
      </c>
    </row>
    <row r="11442">
      <c r="A11442" s="19">
        <v>1.0</v>
      </c>
      <c r="B11442" s="25">
        <v>0.042272</v>
      </c>
    </row>
    <row r="11443">
      <c r="A11443" s="19">
        <v>1.0</v>
      </c>
      <c r="B11443" s="25">
        <v>0.04223849</v>
      </c>
    </row>
    <row r="11444">
      <c r="A11444" s="19">
        <v>1.0</v>
      </c>
      <c r="B11444" s="25">
        <v>0.04214685</v>
      </c>
    </row>
    <row r="11445">
      <c r="A11445" s="19">
        <v>1.0</v>
      </c>
      <c r="B11445" s="25">
        <v>0.04209258</v>
      </c>
    </row>
    <row r="11446">
      <c r="A11446" s="19">
        <v>1.0</v>
      </c>
      <c r="B11446" s="25">
        <v>0.042087093</v>
      </c>
    </row>
    <row r="11447">
      <c r="A11447" s="19">
        <v>1.0</v>
      </c>
      <c r="B11447" s="25">
        <v>0.042036828</v>
      </c>
    </row>
    <row r="11448">
      <c r="A11448" s="19">
        <v>1.0</v>
      </c>
      <c r="B11448" s="25">
        <v>0.04193036</v>
      </c>
    </row>
    <row r="11449">
      <c r="A11449" s="19">
        <v>1.0</v>
      </c>
      <c r="B11449" s="25">
        <v>0.04192413</v>
      </c>
    </row>
    <row r="11450">
      <c r="A11450" s="19">
        <v>1.0</v>
      </c>
      <c r="B11450" s="25">
        <v>0.041922055</v>
      </c>
    </row>
    <row r="11451">
      <c r="A11451" s="19">
        <v>1.0</v>
      </c>
      <c r="B11451" s="25">
        <v>0.041915085</v>
      </c>
    </row>
    <row r="11452">
      <c r="A11452" s="19">
        <v>1.0</v>
      </c>
      <c r="B11452" s="25">
        <v>0.04191494</v>
      </c>
    </row>
    <row r="11453">
      <c r="A11453" s="19">
        <v>1.0</v>
      </c>
      <c r="B11453" s="25">
        <v>0.041912418</v>
      </c>
    </row>
    <row r="11454">
      <c r="A11454" s="19">
        <v>1.0</v>
      </c>
      <c r="B11454" s="25">
        <v>0.04187861</v>
      </c>
    </row>
    <row r="11455">
      <c r="A11455" s="19">
        <v>1.0</v>
      </c>
      <c r="B11455" s="25">
        <v>0.041867934</v>
      </c>
    </row>
    <row r="11456">
      <c r="A11456" s="19">
        <v>1.0</v>
      </c>
      <c r="B11456" s="25">
        <v>0.04183709</v>
      </c>
    </row>
    <row r="11457">
      <c r="A11457" s="19">
        <v>1.0</v>
      </c>
      <c r="B11457" s="25">
        <v>0.041769475</v>
      </c>
    </row>
    <row r="11458">
      <c r="A11458" s="19">
        <v>1.0</v>
      </c>
      <c r="B11458" s="25">
        <v>0.041761465</v>
      </c>
    </row>
    <row r="11459">
      <c r="A11459" s="19">
        <v>1.0</v>
      </c>
      <c r="B11459" s="25">
        <v>0.04167398</v>
      </c>
    </row>
    <row r="11460">
      <c r="A11460" s="19">
        <v>1.0</v>
      </c>
      <c r="B11460" s="25">
        <v>0.04165945</v>
      </c>
    </row>
    <row r="11461">
      <c r="A11461" s="19">
        <v>1.0</v>
      </c>
      <c r="B11461" s="25">
        <v>0.041648474</v>
      </c>
    </row>
    <row r="11462">
      <c r="A11462" s="19">
        <v>1.0</v>
      </c>
      <c r="B11462" s="25">
        <v>0.041586198</v>
      </c>
    </row>
    <row r="11463">
      <c r="A11463" s="19">
        <v>1.0</v>
      </c>
      <c r="B11463" s="25">
        <v>0.04150494</v>
      </c>
    </row>
    <row r="11464">
      <c r="A11464" s="19">
        <v>1.0</v>
      </c>
      <c r="B11464" s="25">
        <v>0.04146327</v>
      </c>
    </row>
    <row r="11465">
      <c r="A11465" s="19">
        <v>1.0</v>
      </c>
      <c r="B11465" s="25">
        <v>0.041447703</v>
      </c>
    </row>
    <row r="11466">
      <c r="A11466" s="19">
        <v>1.0</v>
      </c>
      <c r="B11466" s="25">
        <v>0.041384533</v>
      </c>
    </row>
    <row r="11467">
      <c r="A11467" s="19">
        <v>1.0</v>
      </c>
      <c r="B11467" s="25">
        <v>0.041316766</v>
      </c>
    </row>
    <row r="11468">
      <c r="A11468" s="19">
        <v>1.0</v>
      </c>
      <c r="B11468" s="25">
        <v>0.04130787</v>
      </c>
    </row>
    <row r="11469">
      <c r="A11469" s="19">
        <v>1.0</v>
      </c>
      <c r="B11469" s="25">
        <v>0.04122691</v>
      </c>
    </row>
    <row r="11470">
      <c r="A11470" s="19">
        <v>1.0</v>
      </c>
      <c r="B11470" s="25">
        <v>0.04118287</v>
      </c>
    </row>
    <row r="11471">
      <c r="A11471" s="19">
        <v>1.0</v>
      </c>
      <c r="B11471" s="25">
        <v>0.041134972</v>
      </c>
    </row>
    <row r="11472">
      <c r="A11472" s="19">
        <v>1.0</v>
      </c>
      <c r="B11472" s="25">
        <v>0.041133344</v>
      </c>
    </row>
    <row r="11473">
      <c r="A11473" s="19">
        <v>1.0</v>
      </c>
      <c r="B11473" s="25">
        <v>0.041114807</v>
      </c>
    </row>
    <row r="11474">
      <c r="A11474" s="19">
        <v>1.0</v>
      </c>
      <c r="B11474" s="25">
        <v>0.04106217</v>
      </c>
    </row>
    <row r="11475">
      <c r="A11475" s="19">
        <v>1.0</v>
      </c>
      <c r="B11475" s="25">
        <v>0.040981058</v>
      </c>
    </row>
    <row r="11476">
      <c r="A11476" s="19">
        <v>1.0</v>
      </c>
      <c r="B11476" s="25">
        <v>0.040972754</v>
      </c>
    </row>
    <row r="11477">
      <c r="A11477" s="19">
        <v>1.0</v>
      </c>
      <c r="B11477" s="25">
        <v>0.040892977</v>
      </c>
    </row>
    <row r="11478">
      <c r="A11478" s="19">
        <v>1.0</v>
      </c>
      <c r="B11478" s="25">
        <v>0.040882006</v>
      </c>
    </row>
    <row r="11479">
      <c r="A11479" s="19">
        <v>1.0</v>
      </c>
      <c r="B11479" s="25">
        <v>0.04081839</v>
      </c>
    </row>
    <row r="11480">
      <c r="A11480" s="19">
        <v>1.0</v>
      </c>
      <c r="B11480" s="25">
        <v>0.040800747</v>
      </c>
    </row>
    <row r="11481">
      <c r="A11481" s="19">
        <v>1.0</v>
      </c>
      <c r="B11481" s="25">
        <v>0.040797632</v>
      </c>
    </row>
    <row r="11482">
      <c r="A11482" s="19">
        <v>1.0</v>
      </c>
      <c r="B11482" s="25">
        <v>0.04067337</v>
      </c>
    </row>
    <row r="11483">
      <c r="A11483" s="19">
        <v>1.0</v>
      </c>
      <c r="B11483" s="25">
        <v>0.040631406</v>
      </c>
    </row>
    <row r="11484">
      <c r="A11484" s="19">
        <v>1.0</v>
      </c>
      <c r="B11484" s="25">
        <v>0.040616136</v>
      </c>
    </row>
    <row r="11485">
      <c r="A11485" s="19">
        <v>1.0</v>
      </c>
      <c r="B11485" s="25">
        <v>0.040607832</v>
      </c>
    </row>
    <row r="11486">
      <c r="A11486" s="19">
        <v>1.0</v>
      </c>
      <c r="B11486" s="25">
        <v>0.04057773</v>
      </c>
    </row>
    <row r="11487">
      <c r="A11487" s="19">
        <v>1.0</v>
      </c>
      <c r="B11487" s="25">
        <v>0.040576838</v>
      </c>
    </row>
    <row r="11488">
      <c r="A11488" s="19">
        <v>1.0</v>
      </c>
      <c r="B11488" s="25">
        <v>0.04050418</v>
      </c>
    </row>
    <row r="11489">
      <c r="A11489" s="19">
        <v>1.0</v>
      </c>
      <c r="B11489" s="25">
        <v>0.04048194</v>
      </c>
    </row>
    <row r="11490">
      <c r="A11490" s="19">
        <v>1.0</v>
      </c>
      <c r="B11490" s="25">
        <v>0.04039401</v>
      </c>
    </row>
    <row r="11491">
      <c r="A11491" s="19">
        <v>1.0</v>
      </c>
      <c r="B11491" s="25">
        <v>0.040389262</v>
      </c>
    </row>
    <row r="11492">
      <c r="A11492" s="19">
        <v>1.0</v>
      </c>
      <c r="B11492" s="25">
        <v>0.040256403</v>
      </c>
    </row>
    <row r="11493">
      <c r="A11493" s="19">
        <v>1.0</v>
      </c>
      <c r="B11493" s="25">
        <v>0.04024602</v>
      </c>
    </row>
    <row r="11494">
      <c r="A11494" s="19">
        <v>1.0</v>
      </c>
      <c r="B11494" s="25">
        <v>0.040231936</v>
      </c>
    </row>
    <row r="11495">
      <c r="A11495" s="19">
        <v>1.0</v>
      </c>
      <c r="B11495" s="25">
        <v>0.040174104</v>
      </c>
    </row>
    <row r="11496">
      <c r="A11496" s="19">
        <v>1.0</v>
      </c>
      <c r="B11496" s="25">
        <v>0.04011168</v>
      </c>
    </row>
    <row r="11497">
      <c r="A11497" s="19">
        <v>1.0</v>
      </c>
      <c r="B11497" s="25">
        <v>0.039966658</v>
      </c>
    </row>
    <row r="11498">
      <c r="A11498" s="19">
        <v>1.0</v>
      </c>
      <c r="B11498" s="25">
        <v>0.0397386</v>
      </c>
    </row>
    <row r="11499">
      <c r="A11499" s="19">
        <v>1.0</v>
      </c>
      <c r="B11499" s="25">
        <v>0.03966105</v>
      </c>
    </row>
    <row r="11500">
      <c r="A11500" s="19">
        <v>1.0</v>
      </c>
      <c r="B11500" s="25">
        <v>0.03957297</v>
      </c>
    </row>
    <row r="11501">
      <c r="A11501" s="19">
        <v>1.0</v>
      </c>
      <c r="B11501" s="25">
        <v>0.03948815</v>
      </c>
    </row>
    <row r="11502">
      <c r="A11502" s="19">
        <v>1.0</v>
      </c>
      <c r="B11502" s="25">
        <v>0.0394321</v>
      </c>
    </row>
    <row r="11503">
      <c r="A11503" s="19">
        <v>1.0</v>
      </c>
      <c r="B11503" s="25">
        <v>0.03932089</v>
      </c>
    </row>
    <row r="11504">
      <c r="A11504" s="19">
        <v>1.0</v>
      </c>
      <c r="B11504" s="25">
        <v>0.039297014</v>
      </c>
    </row>
    <row r="11505">
      <c r="A11505" s="19">
        <v>1.0</v>
      </c>
      <c r="B11505" s="25">
        <v>0.039246894</v>
      </c>
    </row>
    <row r="11506">
      <c r="A11506" s="19">
        <v>1.0</v>
      </c>
      <c r="B11506" s="25">
        <v>0.0391904</v>
      </c>
    </row>
    <row r="11507">
      <c r="A11507" s="19">
        <v>1.0</v>
      </c>
      <c r="B11507" s="25">
        <v>0.039175127</v>
      </c>
    </row>
    <row r="11508">
      <c r="A11508" s="19">
        <v>1.0</v>
      </c>
      <c r="B11508" s="25">
        <v>0.039170977</v>
      </c>
    </row>
    <row r="11509">
      <c r="A11509" s="19">
        <v>1.0</v>
      </c>
      <c r="B11509" s="25">
        <v>0.03904271</v>
      </c>
    </row>
    <row r="11510">
      <c r="A11510" s="19">
        <v>1.0</v>
      </c>
      <c r="B11510" s="25">
        <v>0.03900045</v>
      </c>
    </row>
    <row r="11511">
      <c r="A11511" s="19">
        <v>1.0</v>
      </c>
      <c r="B11511" s="25">
        <v>0.038953003</v>
      </c>
    </row>
    <row r="11512">
      <c r="A11512" s="19">
        <v>1.0</v>
      </c>
      <c r="B11512" s="25">
        <v>0.038923346</v>
      </c>
    </row>
    <row r="11513">
      <c r="A11513" s="19">
        <v>1.0</v>
      </c>
      <c r="B11513" s="25">
        <v>0.038916375</v>
      </c>
    </row>
    <row r="11514">
      <c r="A11514" s="19">
        <v>1.0</v>
      </c>
      <c r="B11514" s="25">
        <v>0.03891222</v>
      </c>
    </row>
    <row r="11515">
      <c r="A11515" s="19">
        <v>1.0</v>
      </c>
      <c r="B11515" s="25">
        <v>0.038851574</v>
      </c>
    </row>
    <row r="11516">
      <c r="A11516" s="19">
        <v>1.0</v>
      </c>
      <c r="B11516" s="25">
        <v>0.038833484</v>
      </c>
    </row>
    <row r="11517">
      <c r="A11517" s="19">
        <v>1.0</v>
      </c>
      <c r="B11517" s="25">
        <v>0.03875979</v>
      </c>
    </row>
    <row r="11518">
      <c r="A11518" s="19">
        <v>1.0</v>
      </c>
      <c r="B11518" s="25">
        <v>0.038728353</v>
      </c>
    </row>
    <row r="11519">
      <c r="A11519" s="19">
        <v>1.0</v>
      </c>
      <c r="B11519" s="25">
        <v>0.038723163</v>
      </c>
    </row>
    <row r="11520">
      <c r="A11520" s="19">
        <v>1.0</v>
      </c>
      <c r="B11520" s="25">
        <v>0.038666815</v>
      </c>
    </row>
    <row r="11521">
      <c r="A11521" s="19">
        <v>1.0</v>
      </c>
      <c r="B11521" s="25">
        <v>0.038651988</v>
      </c>
    </row>
    <row r="11522">
      <c r="A11522" s="19">
        <v>1.0</v>
      </c>
      <c r="B11522" s="25">
        <v>0.038634196</v>
      </c>
    </row>
    <row r="11523">
      <c r="A11523" s="19">
        <v>1.0</v>
      </c>
      <c r="B11523" s="25">
        <v>0.03859579</v>
      </c>
    </row>
    <row r="11524">
      <c r="A11524" s="19">
        <v>1.0</v>
      </c>
      <c r="B11524" s="25">
        <v>0.03845151</v>
      </c>
    </row>
    <row r="11525">
      <c r="A11525" s="19">
        <v>1.0</v>
      </c>
      <c r="B11525" s="25">
        <v>0.038447656</v>
      </c>
    </row>
    <row r="11526">
      <c r="A11526" s="19">
        <v>1.0</v>
      </c>
      <c r="B11526" s="25">
        <v>0.038440388</v>
      </c>
    </row>
    <row r="11527">
      <c r="A11527" s="19">
        <v>1.0</v>
      </c>
      <c r="B11527" s="25">
        <v>0.038342226</v>
      </c>
    </row>
    <row r="11528">
      <c r="A11528" s="19">
        <v>1.0</v>
      </c>
      <c r="B11528" s="25">
        <v>0.038273126</v>
      </c>
    </row>
    <row r="11529">
      <c r="A11529" s="19">
        <v>1.0</v>
      </c>
      <c r="B11529" s="25">
        <v>0.03827105</v>
      </c>
    </row>
    <row r="11530">
      <c r="A11530" s="19">
        <v>1.0</v>
      </c>
      <c r="B11530" s="25">
        <v>0.03822879</v>
      </c>
    </row>
    <row r="11531">
      <c r="A11531" s="19">
        <v>1.0</v>
      </c>
      <c r="B11531" s="25">
        <v>0.03811491</v>
      </c>
    </row>
    <row r="11532">
      <c r="A11532" s="19">
        <v>1.0</v>
      </c>
      <c r="B11532" s="25">
        <v>0.03808985</v>
      </c>
    </row>
    <row r="11533">
      <c r="A11533" s="19">
        <v>1.0</v>
      </c>
      <c r="B11533" s="25">
        <v>0.038083326</v>
      </c>
    </row>
    <row r="11534">
      <c r="A11534" s="19">
        <v>1.0</v>
      </c>
      <c r="B11534" s="25">
        <v>0.03807517</v>
      </c>
    </row>
    <row r="11535">
      <c r="A11535" s="19">
        <v>1.0</v>
      </c>
      <c r="B11535" s="25">
        <v>0.038015265</v>
      </c>
    </row>
    <row r="11536">
      <c r="A11536" s="19">
        <v>1.0</v>
      </c>
      <c r="B11536" s="25">
        <v>0.038011853</v>
      </c>
    </row>
    <row r="11537">
      <c r="A11537" s="19">
        <v>1.0</v>
      </c>
      <c r="B11537" s="25">
        <v>0.03800711</v>
      </c>
    </row>
    <row r="11538">
      <c r="A11538" s="19">
        <v>1.0</v>
      </c>
      <c r="B11538" s="25">
        <v>0.037863128</v>
      </c>
    </row>
    <row r="11539">
      <c r="A11539" s="19">
        <v>1.0</v>
      </c>
      <c r="B11539" s="25">
        <v>0.03779996</v>
      </c>
    </row>
    <row r="11540">
      <c r="A11540" s="19">
        <v>1.0</v>
      </c>
      <c r="B11540" s="25">
        <v>0.037650935</v>
      </c>
    </row>
    <row r="11541">
      <c r="A11541" s="19">
        <v>1.0</v>
      </c>
      <c r="B11541" s="25">
        <v>0.037611786</v>
      </c>
    </row>
    <row r="11542">
      <c r="A11542" s="19">
        <v>1.0</v>
      </c>
      <c r="B11542" s="25">
        <v>0.037597258</v>
      </c>
    </row>
    <row r="11543">
      <c r="A11543" s="19">
        <v>1.0</v>
      </c>
      <c r="B11543" s="25">
        <v>0.037565526</v>
      </c>
    </row>
    <row r="11544">
      <c r="A11544" s="19">
        <v>1.0</v>
      </c>
      <c r="B11544" s="25">
        <v>0.03754892</v>
      </c>
    </row>
    <row r="11545">
      <c r="A11545" s="19">
        <v>1.0</v>
      </c>
      <c r="B11545" s="25">
        <v>0.037511993</v>
      </c>
    </row>
    <row r="11546">
      <c r="A11546" s="19">
        <v>1.0</v>
      </c>
      <c r="B11546" s="25">
        <v>0.03742451</v>
      </c>
    </row>
    <row r="11547">
      <c r="A11547" s="19">
        <v>1.0</v>
      </c>
      <c r="B11547" s="25">
        <v>0.037362378</v>
      </c>
    </row>
    <row r="11548">
      <c r="A11548" s="19">
        <v>1.0</v>
      </c>
      <c r="B11548" s="25">
        <v>0.037359856</v>
      </c>
    </row>
    <row r="11549">
      <c r="A11549" s="19">
        <v>1.0</v>
      </c>
      <c r="B11549" s="25">
        <v>0.037347104</v>
      </c>
    </row>
    <row r="11550">
      <c r="A11550" s="19">
        <v>1.0</v>
      </c>
      <c r="B11550" s="25">
        <v>0.037279338</v>
      </c>
    </row>
    <row r="11551">
      <c r="A11551" s="19">
        <v>1.0</v>
      </c>
      <c r="B11551" s="25">
        <v>0.037277855</v>
      </c>
    </row>
    <row r="11552">
      <c r="A11552" s="19">
        <v>1.0</v>
      </c>
      <c r="B11552" s="25">
        <v>0.03727578</v>
      </c>
    </row>
    <row r="11553">
      <c r="A11553" s="19">
        <v>1.0</v>
      </c>
      <c r="B11553" s="25">
        <v>0.03720268</v>
      </c>
    </row>
    <row r="11554">
      <c r="A11554" s="19">
        <v>1.0</v>
      </c>
      <c r="B11554" s="25">
        <v>0.03715226</v>
      </c>
    </row>
    <row r="11555">
      <c r="A11555" s="19">
        <v>1.0</v>
      </c>
      <c r="B11555" s="25">
        <v>0.03715211</v>
      </c>
    </row>
    <row r="11556">
      <c r="A11556" s="19">
        <v>1.0</v>
      </c>
      <c r="B11556" s="25">
        <v>0.037143808</v>
      </c>
    </row>
    <row r="11557">
      <c r="A11557" s="19">
        <v>1.0</v>
      </c>
      <c r="B11557" s="25">
        <v>0.037132096</v>
      </c>
    </row>
    <row r="11558">
      <c r="A11558" s="19">
        <v>1.0</v>
      </c>
      <c r="B11558" s="25">
        <v>0.03706581</v>
      </c>
    </row>
    <row r="11559">
      <c r="A11559" s="19">
        <v>1.0</v>
      </c>
      <c r="B11559" s="25">
        <v>0.03703601</v>
      </c>
    </row>
    <row r="11560">
      <c r="A11560" s="19">
        <v>1.0</v>
      </c>
      <c r="B11560" s="25">
        <v>0.037025034</v>
      </c>
    </row>
    <row r="11561">
      <c r="A11561" s="19">
        <v>1.0</v>
      </c>
      <c r="B11561" s="25">
        <v>0.036935177</v>
      </c>
    </row>
    <row r="11562">
      <c r="A11562" s="19">
        <v>1.0</v>
      </c>
      <c r="B11562" s="25">
        <v>0.036905818</v>
      </c>
    </row>
    <row r="11563">
      <c r="A11563" s="19">
        <v>1.0</v>
      </c>
      <c r="B11563" s="25">
        <v>0.036828563</v>
      </c>
    </row>
    <row r="11564">
      <c r="A11564" s="19">
        <v>1.0</v>
      </c>
      <c r="B11564" s="25">
        <v>0.036765985</v>
      </c>
    </row>
    <row r="11565">
      <c r="A11565" s="19">
        <v>1.0</v>
      </c>
      <c r="B11565" s="25">
        <v>0.036728915</v>
      </c>
    </row>
    <row r="11566">
      <c r="A11566" s="19">
        <v>1.0</v>
      </c>
      <c r="B11566" s="25">
        <v>0.036668714</v>
      </c>
    </row>
    <row r="11567">
      <c r="A11567" s="19">
        <v>1.0</v>
      </c>
      <c r="B11567" s="25">
        <v>0.03659902</v>
      </c>
    </row>
    <row r="11568">
      <c r="A11568" s="19">
        <v>1.0</v>
      </c>
      <c r="B11568" s="25">
        <v>0.03656536</v>
      </c>
    </row>
    <row r="11569">
      <c r="A11569" s="19">
        <v>1.0</v>
      </c>
      <c r="B11569" s="25">
        <v>0.036523543</v>
      </c>
    </row>
    <row r="11570">
      <c r="A11570" s="19">
        <v>1.0</v>
      </c>
      <c r="B11570" s="25">
        <v>0.036502488</v>
      </c>
    </row>
    <row r="11571">
      <c r="A11571" s="19">
        <v>1.0</v>
      </c>
      <c r="B11571" s="25">
        <v>0.03641886</v>
      </c>
    </row>
    <row r="11572">
      <c r="A11572" s="19">
        <v>1.0</v>
      </c>
      <c r="B11572" s="25">
        <v>0.03641708</v>
      </c>
    </row>
    <row r="11573">
      <c r="A11573" s="19">
        <v>1.0</v>
      </c>
      <c r="B11573" s="25">
        <v>0.036401212</v>
      </c>
    </row>
    <row r="11574">
      <c r="A11574" s="19">
        <v>1.0</v>
      </c>
      <c r="B11574" s="25">
        <v>0.036125556</v>
      </c>
    </row>
    <row r="11575">
      <c r="A11575" s="19">
        <v>1.0</v>
      </c>
      <c r="B11575" s="25">
        <v>0.036009897</v>
      </c>
    </row>
    <row r="11576">
      <c r="A11576" s="19">
        <v>1.0</v>
      </c>
      <c r="B11576" s="25">
        <v>0.035955474</v>
      </c>
    </row>
    <row r="11577">
      <c r="A11577" s="19">
        <v>1.0</v>
      </c>
      <c r="B11577" s="25">
        <v>0.035834182</v>
      </c>
    </row>
    <row r="11578">
      <c r="A11578" s="19">
        <v>1.0</v>
      </c>
      <c r="B11578" s="25">
        <v>0.035813272</v>
      </c>
    </row>
    <row r="11579">
      <c r="A11579" s="19">
        <v>1.0</v>
      </c>
      <c r="B11579" s="25">
        <v>0.035780504</v>
      </c>
    </row>
    <row r="11580">
      <c r="A11580" s="19">
        <v>1.0</v>
      </c>
      <c r="B11580" s="25">
        <v>0.035698503</v>
      </c>
    </row>
    <row r="11581">
      <c r="A11581" s="19">
        <v>1.0</v>
      </c>
      <c r="B11581" s="25">
        <v>0.035698503</v>
      </c>
    </row>
    <row r="11582">
      <c r="A11582" s="19">
        <v>1.0</v>
      </c>
      <c r="B11582" s="25">
        <v>0.035676558</v>
      </c>
    </row>
    <row r="11583">
      <c r="A11583" s="19">
        <v>1.0</v>
      </c>
      <c r="B11583" s="25">
        <v>0.035643935</v>
      </c>
    </row>
    <row r="11584">
      <c r="A11584" s="19">
        <v>1.0</v>
      </c>
      <c r="B11584" s="25">
        <v>0.03560123</v>
      </c>
    </row>
    <row r="11585">
      <c r="A11585" s="19">
        <v>1.0</v>
      </c>
      <c r="B11585" s="25">
        <v>0.035509888</v>
      </c>
    </row>
    <row r="11586">
      <c r="A11586" s="19">
        <v>1.0</v>
      </c>
      <c r="B11586" s="25">
        <v>0.03547934</v>
      </c>
    </row>
    <row r="11587">
      <c r="A11587" s="19">
        <v>1.0</v>
      </c>
      <c r="B11587" s="25">
        <v>0.03542922</v>
      </c>
    </row>
    <row r="11588">
      <c r="A11588" s="19">
        <v>1.0</v>
      </c>
      <c r="B11588" s="25">
        <v>0.035344258</v>
      </c>
    </row>
    <row r="11589">
      <c r="A11589" s="19">
        <v>1.0</v>
      </c>
      <c r="B11589" s="25">
        <v>0.035339955</v>
      </c>
    </row>
    <row r="11590">
      <c r="A11590" s="19">
        <v>1.0</v>
      </c>
      <c r="B11590" s="25">
        <v>0.03509588</v>
      </c>
    </row>
    <row r="11591">
      <c r="A11591" s="19">
        <v>1.0</v>
      </c>
      <c r="B11591" s="25">
        <v>0.035007212</v>
      </c>
    </row>
    <row r="11592">
      <c r="A11592" s="19">
        <v>1.0</v>
      </c>
      <c r="B11592" s="25">
        <v>0.03497533</v>
      </c>
    </row>
    <row r="11593">
      <c r="A11593" s="19">
        <v>1.0</v>
      </c>
      <c r="B11593" s="25">
        <v>0.034971178</v>
      </c>
    </row>
    <row r="11594">
      <c r="A11594" s="19">
        <v>1.0</v>
      </c>
      <c r="B11594" s="25">
        <v>0.034955163</v>
      </c>
    </row>
    <row r="11595">
      <c r="A11595" s="19">
        <v>1.0</v>
      </c>
      <c r="B11595" s="25">
        <v>0.034931142</v>
      </c>
    </row>
    <row r="11596">
      <c r="A11596" s="19">
        <v>1.0</v>
      </c>
      <c r="B11596" s="25">
        <v>0.03490371</v>
      </c>
    </row>
    <row r="11597">
      <c r="A11597" s="19">
        <v>1.0</v>
      </c>
      <c r="B11597" s="25">
        <v>0.034846768</v>
      </c>
    </row>
    <row r="11598">
      <c r="A11598" s="19">
        <v>1.0</v>
      </c>
      <c r="B11598" s="25">
        <v>0.03480866</v>
      </c>
    </row>
    <row r="11599">
      <c r="A11599" s="19">
        <v>1.0</v>
      </c>
      <c r="B11599" s="25">
        <v>0.034766696</v>
      </c>
    </row>
    <row r="11600">
      <c r="A11600" s="19">
        <v>1.0</v>
      </c>
      <c r="B11600" s="25">
        <v>0.034710944</v>
      </c>
    </row>
    <row r="11601">
      <c r="A11601" s="19">
        <v>1.0</v>
      </c>
      <c r="B11601" s="25">
        <v>0.034686625</v>
      </c>
    </row>
    <row r="11602">
      <c r="A11602" s="19">
        <v>1.0</v>
      </c>
      <c r="B11602" s="25">
        <v>0.034631018</v>
      </c>
    </row>
    <row r="11603">
      <c r="A11603" s="19">
        <v>1.0</v>
      </c>
      <c r="B11603" s="25">
        <v>0.034573484</v>
      </c>
    </row>
    <row r="11604">
      <c r="A11604" s="19">
        <v>1.0</v>
      </c>
      <c r="B11604" s="25">
        <v>0.034519657</v>
      </c>
    </row>
    <row r="11605">
      <c r="A11605" s="19">
        <v>1.0</v>
      </c>
      <c r="B11605" s="25">
        <v>0.03451269</v>
      </c>
    </row>
    <row r="11606">
      <c r="A11606" s="19">
        <v>1.0</v>
      </c>
      <c r="B11606" s="25">
        <v>0.034502756</v>
      </c>
    </row>
    <row r="11607">
      <c r="A11607" s="19">
        <v>1.0</v>
      </c>
      <c r="B11607" s="25">
        <v>0.03437627</v>
      </c>
    </row>
    <row r="11608">
      <c r="A11608" s="19">
        <v>1.0</v>
      </c>
      <c r="B11608" s="25">
        <v>0.03437627</v>
      </c>
    </row>
    <row r="11609">
      <c r="A11609" s="19">
        <v>1.0</v>
      </c>
      <c r="B11609" s="25">
        <v>0.03435625</v>
      </c>
    </row>
    <row r="11610">
      <c r="A11610" s="19">
        <v>1.0</v>
      </c>
      <c r="B11610" s="25">
        <v>0.03426491</v>
      </c>
    </row>
    <row r="11611">
      <c r="A11611" s="19">
        <v>1.0</v>
      </c>
      <c r="B11611" s="25">
        <v>0.03422947</v>
      </c>
    </row>
    <row r="11612">
      <c r="A11612" s="19">
        <v>1.0</v>
      </c>
      <c r="B11612" s="25">
        <v>0.03412849</v>
      </c>
    </row>
    <row r="11613">
      <c r="A11613" s="19">
        <v>1.0</v>
      </c>
      <c r="B11613" s="25">
        <v>0.034045305</v>
      </c>
    </row>
    <row r="11614">
      <c r="A11614" s="19">
        <v>1.0</v>
      </c>
      <c r="B11614" s="25">
        <v>0.03403552</v>
      </c>
    </row>
    <row r="11615">
      <c r="A11615" s="19">
        <v>1.0</v>
      </c>
      <c r="B11615" s="25">
        <v>0.033817988</v>
      </c>
    </row>
    <row r="11616">
      <c r="A11616" s="19">
        <v>1.0</v>
      </c>
      <c r="B11616" s="25">
        <v>0.033817988</v>
      </c>
    </row>
    <row r="11617">
      <c r="A11617" s="19">
        <v>1.0</v>
      </c>
      <c r="B11617" s="25">
        <v>0.033760156</v>
      </c>
    </row>
    <row r="11618">
      <c r="A11618" s="19">
        <v>1.0</v>
      </c>
      <c r="B11618" s="25">
        <v>0.03360461</v>
      </c>
    </row>
    <row r="11619">
      <c r="A11619" s="19">
        <v>1.0</v>
      </c>
      <c r="B11619" s="25">
        <v>0.033584293</v>
      </c>
    </row>
    <row r="11620">
      <c r="A11620" s="19">
        <v>1.0</v>
      </c>
      <c r="B11620" s="25">
        <v>0.0334802</v>
      </c>
    </row>
    <row r="11621">
      <c r="A11621" s="19">
        <v>1.0</v>
      </c>
      <c r="B11621" s="25">
        <v>0.03340324</v>
      </c>
    </row>
    <row r="11622">
      <c r="A11622" s="19">
        <v>1.0</v>
      </c>
      <c r="B11622" s="25">
        <v>0.033347636</v>
      </c>
    </row>
    <row r="11623">
      <c r="A11623" s="19">
        <v>1.0</v>
      </c>
      <c r="B11623" s="25">
        <v>0.03333785</v>
      </c>
    </row>
    <row r="11624">
      <c r="A11624" s="19">
        <v>1.0</v>
      </c>
      <c r="B11624" s="25">
        <v>0.033327766</v>
      </c>
    </row>
    <row r="11625">
      <c r="A11625" s="19">
        <v>1.0</v>
      </c>
      <c r="B11625" s="25">
        <v>0.03330597</v>
      </c>
    </row>
    <row r="11626">
      <c r="A11626" s="19">
        <v>1.0</v>
      </c>
      <c r="B11626" s="25">
        <v>0.03330597</v>
      </c>
    </row>
    <row r="11627">
      <c r="A11627" s="19">
        <v>1.0</v>
      </c>
      <c r="B11627" s="25">
        <v>0.03330597</v>
      </c>
    </row>
    <row r="11628">
      <c r="A11628" s="19">
        <v>1.0</v>
      </c>
      <c r="B11628" s="25">
        <v>0.03322738</v>
      </c>
    </row>
    <row r="11629">
      <c r="A11629" s="19">
        <v>1.0</v>
      </c>
      <c r="B11629" s="25">
        <v>0.03317059</v>
      </c>
    </row>
    <row r="11630">
      <c r="A11630" s="19">
        <v>1.0</v>
      </c>
      <c r="B11630" s="25">
        <v>0.033124916</v>
      </c>
    </row>
    <row r="11631">
      <c r="A11631" s="19">
        <v>1.0</v>
      </c>
      <c r="B11631" s="25">
        <v>0.033105936</v>
      </c>
    </row>
    <row r="11632">
      <c r="A11632" s="19">
        <v>1.0</v>
      </c>
      <c r="B11632" s="25">
        <v>0.03308918</v>
      </c>
    </row>
    <row r="11633">
      <c r="A11633" s="19">
        <v>1.0</v>
      </c>
      <c r="B11633" s="25">
        <v>0.03301148</v>
      </c>
    </row>
    <row r="11634">
      <c r="A11634" s="19">
        <v>1.0</v>
      </c>
      <c r="B11634" s="25">
        <v>0.032702755</v>
      </c>
    </row>
    <row r="11635">
      <c r="A11635" s="19">
        <v>1.0</v>
      </c>
      <c r="B11635" s="25">
        <v>0.032525707</v>
      </c>
    </row>
    <row r="11636">
      <c r="A11636" s="19">
        <v>1.0</v>
      </c>
      <c r="B11636" s="25">
        <v>0.032336798</v>
      </c>
    </row>
    <row r="11637">
      <c r="A11637" s="19">
        <v>1.0</v>
      </c>
      <c r="B11637" s="25">
        <v>0.032314703</v>
      </c>
    </row>
    <row r="11638">
      <c r="A11638" s="19">
        <v>1.0</v>
      </c>
      <c r="B11638" s="25">
        <v>0.032314703</v>
      </c>
    </row>
    <row r="11639">
      <c r="A11639" s="19">
        <v>1.0</v>
      </c>
      <c r="B11639" s="25">
        <v>0.032283116</v>
      </c>
    </row>
    <row r="11640">
      <c r="A11640" s="19">
        <v>1.0</v>
      </c>
      <c r="B11640" s="25">
        <v>0.032248124</v>
      </c>
    </row>
    <row r="11641">
      <c r="A11641" s="19">
        <v>1.0</v>
      </c>
      <c r="B11641" s="25">
        <v>0.032231517</v>
      </c>
    </row>
    <row r="11642">
      <c r="A11642" s="19">
        <v>1.0</v>
      </c>
      <c r="B11642" s="25">
        <v>0.03218184</v>
      </c>
    </row>
    <row r="11643">
      <c r="A11643" s="19">
        <v>1.0</v>
      </c>
      <c r="B11643" s="25">
        <v>0.03214551</v>
      </c>
    </row>
    <row r="11644">
      <c r="A11644" s="19">
        <v>1.0</v>
      </c>
      <c r="B11644" s="25">
        <v>0.031973355</v>
      </c>
    </row>
    <row r="11645">
      <c r="A11645" s="19">
        <v>1.0</v>
      </c>
      <c r="B11645" s="25">
        <v>0.03197232</v>
      </c>
    </row>
    <row r="11646">
      <c r="A11646" s="19">
        <v>1.0</v>
      </c>
      <c r="B11646" s="25">
        <v>0.031949926</v>
      </c>
    </row>
    <row r="11647">
      <c r="A11647" s="19">
        <v>1.0</v>
      </c>
      <c r="B11647" s="25">
        <v>0.031916562</v>
      </c>
    </row>
    <row r="11648">
      <c r="A11648" s="19">
        <v>1.0</v>
      </c>
      <c r="B11648" s="25">
        <v>0.03182285</v>
      </c>
    </row>
    <row r="11649">
      <c r="A11649" s="19">
        <v>1.0</v>
      </c>
      <c r="B11649" s="25">
        <v>0.031739812</v>
      </c>
    </row>
    <row r="11650">
      <c r="A11650" s="19">
        <v>1.0</v>
      </c>
      <c r="B11650" s="25">
        <v>0.031686727</v>
      </c>
    </row>
    <row r="11651">
      <c r="A11651" s="19">
        <v>1.0</v>
      </c>
      <c r="B11651" s="25">
        <v>0.031600576</v>
      </c>
    </row>
    <row r="11652">
      <c r="A11652" s="19">
        <v>1.0</v>
      </c>
      <c r="B11652" s="25">
        <v>0.03157789</v>
      </c>
    </row>
    <row r="11653">
      <c r="A11653" s="19">
        <v>1.0</v>
      </c>
      <c r="B11653" s="25">
        <v>0.031569436</v>
      </c>
    </row>
    <row r="11654">
      <c r="A11654" s="19">
        <v>1.0</v>
      </c>
      <c r="B11654" s="25">
        <v>0.0315165</v>
      </c>
    </row>
    <row r="11655">
      <c r="A11655" s="19">
        <v>1.0</v>
      </c>
      <c r="B11655" s="25">
        <v>0.031432126</v>
      </c>
    </row>
    <row r="11656">
      <c r="A11656" s="19">
        <v>1.0</v>
      </c>
      <c r="B11656" s="25">
        <v>0.031327885</v>
      </c>
    </row>
    <row r="11657">
      <c r="A11657" s="19">
        <v>1.0</v>
      </c>
      <c r="B11657" s="25">
        <v>0.031324178</v>
      </c>
    </row>
    <row r="11658">
      <c r="A11658" s="19">
        <v>1.0</v>
      </c>
      <c r="B11658" s="25">
        <v>0.031205699</v>
      </c>
    </row>
    <row r="11659">
      <c r="A11659" s="19">
        <v>1.0</v>
      </c>
      <c r="B11659" s="25">
        <v>0.031204958</v>
      </c>
    </row>
    <row r="11660">
      <c r="A11660" s="19">
        <v>1.0</v>
      </c>
      <c r="B11660" s="25">
        <v>0.031117471</v>
      </c>
    </row>
    <row r="11661">
      <c r="A11661" s="19">
        <v>1.0</v>
      </c>
      <c r="B11661" s="25">
        <v>0.031069873</v>
      </c>
    </row>
    <row r="11662">
      <c r="A11662" s="19">
        <v>1.0</v>
      </c>
      <c r="B11662" s="25">
        <v>0.031052524</v>
      </c>
    </row>
    <row r="11663">
      <c r="A11663" s="19">
        <v>1.0</v>
      </c>
      <c r="B11663" s="25">
        <v>0.031020198</v>
      </c>
    </row>
    <row r="11664">
      <c r="A11664" s="19">
        <v>1.0</v>
      </c>
      <c r="B11664" s="25">
        <v>0.031011894</v>
      </c>
    </row>
    <row r="11665">
      <c r="A11665" s="19">
        <v>1.0</v>
      </c>
      <c r="B11665" s="25">
        <v>0.030873695</v>
      </c>
    </row>
    <row r="11666">
      <c r="A11666" s="19">
        <v>1.0</v>
      </c>
      <c r="B11666" s="25">
        <v>0.030795105</v>
      </c>
    </row>
    <row r="11667">
      <c r="A11667" s="19">
        <v>1.0</v>
      </c>
      <c r="B11667" s="25">
        <v>0.030743059</v>
      </c>
    </row>
    <row r="11668">
      <c r="A11668" s="19">
        <v>1.0</v>
      </c>
      <c r="B11668" s="25">
        <v>0.030662097</v>
      </c>
    </row>
    <row r="11669">
      <c r="A11669" s="19">
        <v>1.0</v>
      </c>
      <c r="B11669" s="25">
        <v>0.030646674</v>
      </c>
    </row>
    <row r="11670">
      <c r="A11670" s="19">
        <v>1.0</v>
      </c>
      <c r="B11670" s="25">
        <v>0.03062651</v>
      </c>
    </row>
    <row r="11671">
      <c r="A11671" s="19">
        <v>1.0</v>
      </c>
      <c r="B11671" s="25">
        <v>0.030598186</v>
      </c>
    </row>
    <row r="11672">
      <c r="A11672" s="19">
        <v>1.0</v>
      </c>
      <c r="B11672" s="25">
        <v>0.03048831</v>
      </c>
    </row>
    <row r="11673">
      <c r="A11673" s="19">
        <v>1.0</v>
      </c>
      <c r="B11673" s="25">
        <v>0.030453611</v>
      </c>
    </row>
    <row r="11674">
      <c r="A11674" s="19">
        <v>1.0</v>
      </c>
      <c r="B11674" s="25">
        <v>0.030449608</v>
      </c>
    </row>
    <row r="11675">
      <c r="A11675" s="19">
        <v>1.0</v>
      </c>
      <c r="B11675" s="25">
        <v>0.030310964</v>
      </c>
    </row>
    <row r="11676">
      <c r="A11676" s="19">
        <v>1.0</v>
      </c>
      <c r="B11676" s="25">
        <v>0.030252095</v>
      </c>
    </row>
    <row r="11677">
      <c r="A11677" s="19">
        <v>1.0</v>
      </c>
      <c r="B11677" s="25">
        <v>0.030232077</v>
      </c>
    </row>
    <row r="11678">
      <c r="A11678" s="19">
        <v>1.0</v>
      </c>
      <c r="B11678" s="25">
        <v>0.03023104</v>
      </c>
    </row>
    <row r="11679">
      <c r="A11679" s="19">
        <v>1.0</v>
      </c>
      <c r="B11679" s="25">
        <v>0.030165944</v>
      </c>
    </row>
    <row r="11680">
      <c r="A11680" s="19">
        <v>1.0</v>
      </c>
      <c r="B11680" s="25">
        <v>0.03014474</v>
      </c>
    </row>
    <row r="11681">
      <c r="A11681" s="19">
        <v>1.0</v>
      </c>
      <c r="B11681" s="25">
        <v>0.030009357</v>
      </c>
    </row>
    <row r="11682">
      <c r="A11682" s="19">
        <v>1.0</v>
      </c>
      <c r="B11682" s="25">
        <v>0.029998533</v>
      </c>
    </row>
    <row r="11683">
      <c r="A11683" s="19">
        <v>1.0</v>
      </c>
      <c r="B11683" s="25">
        <v>0.029992158</v>
      </c>
    </row>
    <row r="11684">
      <c r="A11684" s="19">
        <v>1.0</v>
      </c>
      <c r="B11684" s="25">
        <v>0.029952565</v>
      </c>
    </row>
    <row r="11685">
      <c r="A11685" s="19">
        <v>1.0</v>
      </c>
      <c r="B11685" s="25">
        <v>0.029675722</v>
      </c>
    </row>
    <row r="11686">
      <c r="A11686" s="19">
        <v>1.0</v>
      </c>
      <c r="B11686" s="25">
        <v>0.029667864</v>
      </c>
    </row>
    <row r="11687">
      <c r="A11687" s="19">
        <v>1.0</v>
      </c>
      <c r="B11687" s="25">
        <v>0.029646363</v>
      </c>
    </row>
    <row r="11688">
      <c r="A11688" s="19">
        <v>1.0</v>
      </c>
      <c r="B11688" s="25">
        <v>0.029597282</v>
      </c>
    </row>
    <row r="11689">
      <c r="A11689" s="19">
        <v>1.0</v>
      </c>
      <c r="B11689" s="25">
        <v>0.02947391</v>
      </c>
    </row>
    <row r="11690">
      <c r="A11690" s="19">
        <v>1.0</v>
      </c>
      <c r="B11690" s="25">
        <v>0.02933586</v>
      </c>
    </row>
    <row r="11691">
      <c r="A11691" s="19">
        <v>1.0</v>
      </c>
      <c r="B11691" s="25">
        <v>0.029238291</v>
      </c>
    </row>
    <row r="11692">
      <c r="A11692" s="19">
        <v>1.0</v>
      </c>
      <c r="B11692" s="25">
        <v>0.029231617</v>
      </c>
    </row>
    <row r="11693">
      <c r="A11693" s="19">
        <v>1.0</v>
      </c>
      <c r="B11693" s="25">
        <v>0.029230729</v>
      </c>
    </row>
    <row r="11694">
      <c r="A11694" s="19">
        <v>1.0</v>
      </c>
      <c r="B11694" s="25">
        <v>0.029142203</v>
      </c>
    </row>
    <row r="11695">
      <c r="A11695" s="19">
        <v>1.0</v>
      </c>
      <c r="B11695" s="25">
        <v>0.029009638</v>
      </c>
    </row>
    <row r="11696">
      <c r="A11696" s="19">
        <v>1.0</v>
      </c>
      <c r="B11696" s="25">
        <v>0.028933274</v>
      </c>
    </row>
    <row r="11697">
      <c r="A11697" s="19">
        <v>1.0</v>
      </c>
      <c r="B11697" s="25">
        <v>0.028926602</v>
      </c>
    </row>
    <row r="11698">
      <c r="A11698" s="19">
        <v>1.0</v>
      </c>
      <c r="B11698" s="25">
        <v>0.028752517</v>
      </c>
    </row>
    <row r="11699">
      <c r="A11699" s="19">
        <v>1.0</v>
      </c>
      <c r="B11699" s="25">
        <v>0.028696468</v>
      </c>
    </row>
    <row r="11700">
      <c r="A11700" s="19">
        <v>1.0</v>
      </c>
      <c r="B11700" s="25">
        <v>0.02853914</v>
      </c>
    </row>
    <row r="11701">
      <c r="A11701" s="19">
        <v>1.0</v>
      </c>
      <c r="B11701" s="25">
        <v>0.028452987</v>
      </c>
    </row>
    <row r="11702">
      <c r="A11702" s="19">
        <v>1.0</v>
      </c>
      <c r="B11702" s="25">
        <v>0.028438011</v>
      </c>
    </row>
    <row r="11703">
      <c r="A11703" s="19">
        <v>1.0</v>
      </c>
      <c r="B11703" s="25">
        <v>0.028415175</v>
      </c>
    </row>
    <row r="11704">
      <c r="A11704" s="19">
        <v>1.0</v>
      </c>
      <c r="B11704" s="25">
        <v>0.028413247</v>
      </c>
    </row>
    <row r="11705">
      <c r="A11705" s="19">
        <v>1.0</v>
      </c>
      <c r="B11705" s="25">
        <v>0.028266449</v>
      </c>
    </row>
    <row r="11706">
      <c r="A11706" s="19">
        <v>1.0</v>
      </c>
      <c r="B11706" s="25">
        <v>0.028223744</v>
      </c>
    </row>
    <row r="11707">
      <c r="A11707" s="19">
        <v>1.0</v>
      </c>
      <c r="B11707" s="25">
        <v>0.028198387</v>
      </c>
    </row>
    <row r="11708">
      <c r="A11708" s="19">
        <v>1.0</v>
      </c>
      <c r="B11708" s="25">
        <v>0.027806032</v>
      </c>
    </row>
    <row r="11709">
      <c r="A11709" s="19">
        <v>1.0</v>
      </c>
      <c r="B11709" s="25">
        <v>0.027701493</v>
      </c>
    </row>
    <row r="11710">
      <c r="A11710" s="19">
        <v>1.0</v>
      </c>
      <c r="B11710" s="25">
        <v>0.027689334</v>
      </c>
    </row>
    <row r="11711">
      <c r="A11711" s="19">
        <v>1.0</v>
      </c>
      <c r="B11711" s="25">
        <v>0.027686665</v>
      </c>
    </row>
    <row r="11712">
      <c r="A11712" s="19">
        <v>1.0</v>
      </c>
      <c r="B11712" s="25">
        <v>0.027513472</v>
      </c>
    </row>
    <row r="11713">
      <c r="A11713" s="19">
        <v>1.0</v>
      </c>
      <c r="B11713" s="25">
        <v>0.02743429</v>
      </c>
    </row>
    <row r="11714">
      <c r="A11714" s="19">
        <v>1.0</v>
      </c>
      <c r="B11714" s="25">
        <v>0.02739796</v>
      </c>
    </row>
    <row r="11715">
      <c r="A11715" s="19">
        <v>1.0</v>
      </c>
      <c r="B11715" s="25">
        <v>0.02734191</v>
      </c>
    </row>
    <row r="11716">
      <c r="A11716" s="19">
        <v>1.0</v>
      </c>
      <c r="B11716" s="25">
        <v>0.027095167</v>
      </c>
    </row>
    <row r="11717">
      <c r="A11717" s="19">
        <v>1.0</v>
      </c>
      <c r="B11717" s="25">
        <v>0.026966311</v>
      </c>
    </row>
    <row r="11718">
      <c r="A11718" s="19">
        <v>1.0</v>
      </c>
      <c r="B11718" s="25">
        <v>0.026617253</v>
      </c>
    </row>
    <row r="11719">
      <c r="A11719" s="19">
        <v>1.0</v>
      </c>
      <c r="B11719" s="25">
        <v>0.026515087</v>
      </c>
    </row>
    <row r="11720">
      <c r="A11720" s="19">
        <v>1.0</v>
      </c>
      <c r="B11720" s="25">
        <v>0.026515087</v>
      </c>
    </row>
    <row r="11721">
      <c r="A11721" s="19">
        <v>1.0</v>
      </c>
      <c r="B11721" s="25">
        <v>0.026408473</v>
      </c>
    </row>
    <row r="11722">
      <c r="A11722" s="19">
        <v>1.0</v>
      </c>
      <c r="B11722" s="25">
        <v>0.02639394</v>
      </c>
    </row>
    <row r="11723">
      <c r="A11723" s="19">
        <v>1.0</v>
      </c>
      <c r="B11723" s="25">
        <v>0.026359985</v>
      </c>
    </row>
    <row r="11724">
      <c r="A11724" s="19">
        <v>1.0</v>
      </c>
      <c r="B11724" s="25">
        <v>0.026247734</v>
      </c>
    </row>
    <row r="11725">
      <c r="A11725" s="19">
        <v>1.0</v>
      </c>
      <c r="B11725" s="25">
        <v>0.026218375</v>
      </c>
    </row>
    <row r="11726">
      <c r="A11726" s="19">
        <v>1.0</v>
      </c>
      <c r="B11726" s="25">
        <v>0.02612466</v>
      </c>
    </row>
    <row r="11727">
      <c r="A11727" s="19">
        <v>1.0</v>
      </c>
      <c r="B11727" s="25">
        <v>0.026079435</v>
      </c>
    </row>
    <row r="11728">
      <c r="A11728" s="19">
        <v>1.0</v>
      </c>
      <c r="B11728" s="25">
        <v>0.025954433</v>
      </c>
    </row>
    <row r="11729">
      <c r="A11729" s="19">
        <v>1.0</v>
      </c>
      <c r="B11729" s="25">
        <v>0.025887705</v>
      </c>
    </row>
    <row r="11730">
      <c r="A11730" s="19">
        <v>1.0</v>
      </c>
      <c r="B11730" s="25">
        <v>0.025800515</v>
      </c>
    </row>
    <row r="11731">
      <c r="A11731" s="19">
        <v>1.0</v>
      </c>
      <c r="B11731" s="25">
        <v>0.025602113</v>
      </c>
    </row>
    <row r="11732">
      <c r="A11732" s="19">
        <v>1.0</v>
      </c>
      <c r="B11732" s="25">
        <v>0.025477408</v>
      </c>
    </row>
    <row r="11733">
      <c r="A11733" s="19">
        <v>1.0</v>
      </c>
      <c r="B11733" s="25">
        <v>0.025097657</v>
      </c>
    </row>
    <row r="11734">
      <c r="A11734" s="19">
        <v>1.0</v>
      </c>
      <c r="B11734" s="25">
        <v>0.025029892</v>
      </c>
    </row>
    <row r="11735">
      <c r="A11735" s="19">
        <v>1.0</v>
      </c>
      <c r="B11735" s="25">
        <v>0.024915863</v>
      </c>
    </row>
    <row r="11736">
      <c r="A11736" s="19">
        <v>1.0</v>
      </c>
      <c r="B11736" s="25">
        <v>0.024882056</v>
      </c>
    </row>
    <row r="11737">
      <c r="A11737" s="19">
        <v>1.0</v>
      </c>
      <c r="B11737" s="25">
        <v>0.02476343</v>
      </c>
    </row>
    <row r="11738">
      <c r="A11738" s="19">
        <v>1.0</v>
      </c>
      <c r="B11738" s="25">
        <v>0.02476343</v>
      </c>
    </row>
    <row r="11739">
      <c r="A11739" s="19">
        <v>1.0</v>
      </c>
      <c r="B11739" s="25">
        <v>0.024539968</v>
      </c>
    </row>
    <row r="11740">
      <c r="A11740" s="19">
        <v>1.0</v>
      </c>
      <c r="B11740" s="25">
        <v>0.02443024</v>
      </c>
    </row>
    <row r="11741">
      <c r="A11741" s="19">
        <v>1.0</v>
      </c>
      <c r="B11741" s="25">
        <v>0.02430924</v>
      </c>
    </row>
    <row r="11742">
      <c r="A11742" s="19">
        <v>1.0</v>
      </c>
      <c r="B11742" s="25">
        <v>0.024290854</v>
      </c>
    </row>
    <row r="11743">
      <c r="A11743" s="19">
        <v>1.0</v>
      </c>
      <c r="B11743" s="25">
        <v>0.023690904</v>
      </c>
    </row>
    <row r="11744">
      <c r="A11744" s="19">
        <v>1.0</v>
      </c>
      <c r="B11744" s="25">
        <v>0.023617504</v>
      </c>
    </row>
    <row r="11745">
      <c r="A11745" s="19">
        <v>1.0</v>
      </c>
      <c r="B11745" s="25">
        <v>0.023504958</v>
      </c>
    </row>
    <row r="11746">
      <c r="A11746" s="19">
        <v>1.0</v>
      </c>
      <c r="B11746" s="25">
        <v>0.023406498</v>
      </c>
    </row>
    <row r="11747">
      <c r="A11747" s="19">
        <v>1.0</v>
      </c>
      <c r="B11747" s="25">
        <v>0.022927102</v>
      </c>
    </row>
    <row r="11748">
      <c r="A11748" s="19">
        <v>1.0</v>
      </c>
      <c r="B11748" s="25">
        <v>0.022844953</v>
      </c>
    </row>
    <row r="11749">
      <c r="A11749" s="19">
        <v>1.0</v>
      </c>
      <c r="B11749" s="25">
        <v>0.022624161</v>
      </c>
    </row>
    <row r="11750">
      <c r="A11750" s="19">
        <v>1.0</v>
      </c>
      <c r="B11750" s="25">
        <v>0.022532672</v>
      </c>
    </row>
    <row r="11751">
      <c r="A11751" s="19">
        <v>1.0</v>
      </c>
      <c r="B11751" s="25">
        <v>0.022389282</v>
      </c>
    </row>
    <row r="11752">
      <c r="A11752" s="19">
        <v>1.0</v>
      </c>
      <c r="B11752" s="25">
        <v>0.022310397</v>
      </c>
    </row>
    <row r="11753">
      <c r="A11753" s="19">
        <v>1.0</v>
      </c>
      <c r="B11753" s="25">
        <v>0.022245448</v>
      </c>
    </row>
    <row r="11754">
      <c r="A11754" s="19">
        <v>1.0</v>
      </c>
      <c r="B11754" s="25">
        <v>0.022242038</v>
      </c>
    </row>
    <row r="11755">
      <c r="A11755" s="19">
        <v>1.0</v>
      </c>
      <c r="B11755" s="25">
        <v>0.022070328</v>
      </c>
    </row>
    <row r="11756">
      <c r="A11756" s="19">
        <v>1.0</v>
      </c>
      <c r="B11756" s="25">
        <v>0.02201324</v>
      </c>
    </row>
    <row r="11757">
      <c r="A11757" s="19">
        <v>1.0</v>
      </c>
      <c r="B11757" s="25">
        <v>0.021583516</v>
      </c>
    </row>
    <row r="11758">
      <c r="A11758" s="19">
        <v>1.0</v>
      </c>
      <c r="B11758" s="25">
        <v>0.021282207</v>
      </c>
    </row>
    <row r="11759">
      <c r="A11759" s="19">
        <v>1.0</v>
      </c>
      <c r="B11759" s="25">
        <v>0.020913726</v>
      </c>
    </row>
    <row r="11760">
      <c r="A11760" s="19">
        <v>1.0</v>
      </c>
      <c r="B11760" s="25">
        <v>0.02088585</v>
      </c>
    </row>
    <row r="11761">
      <c r="A11761" s="19">
        <v>1.0</v>
      </c>
      <c r="B11761" s="25">
        <v>0.02032208</v>
      </c>
    </row>
    <row r="11762">
      <c r="A11762" s="19">
        <v>1.0</v>
      </c>
      <c r="B11762" s="25">
        <v>0.019877085</v>
      </c>
    </row>
    <row r="11763">
      <c r="A11763" s="19">
        <v>1.0</v>
      </c>
      <c r="B11763" s="25">
        <v>0.019615663</v>
      </c>
    </row>
    <row r="11764">
      <c r="A11764" s="19">
        <v>1.0</v>
      </c>
      <c r="B11764" s="25">
        <v>0.019531142</v>
      </c>
    </row>
    <row r="11765">
      <c r="A11765" s="19">
        <v>1.0</v>
      </c>
      <c r="B11765" s="25">
        <v>0.019112987</v>
      </c>
    </row>
    <row r="11766">
      <c r="A11766" s="19">
        <v>1.0</v>
      </c>
      <c r="B11766" s="25">
        <v>0.017483957</v>
      </c>
    </row>
    <row r="11767">
      <c r="A11767" s="19">
        <v>1.0</v>
      </c>
      <c r="B11767" s="25">
        <v>0.017436212</v>
      </c>
    </row>
    <row r="11768">
      <c r="A11768" s="19">
        <v>1.0</v>
      </c>
      <c r="B11768" s="25">
        <v>0.017352877</v>
      </c>
    </row>
    <row r="11769">
      <c r="A11769" s="19">
        <v>1.0</v>
      </c>
      <c r="B11769" s="25">
        <v>0.016273975</v>
      </c>
    </row>
    <row r="11770">
      <c r="A11770" s="19">
        <v>1.0</v>
      </c>
      <c r="B11770" s="25">
        <v>0.016208434</v>
      </c>
    </row>
    <row r="11771">
      <c r="A11771" s="19">
        <v>1.0</v>
      </c>
      <c r="B11771" s="25">
        <v>0.016028864</v>
      </c>
    </row>
    <row r="11772">
      <c r="A11772" s="19">
        <v>1.0</v>
      </c>
      <c r="B11772" s="25">
        <v>0.015943455</v>
      </c>
    </row>
    <row r="11773">
      <c r="A11773" s="19">
        <v>1.0</v>
      </c>
      <c r="B11773" s="25">
        <v>0.015823346</v>
      </c>
    </row>
    <row r="11774">
      <c r="A11774" s="19">
        <v>1.0</v>
      </c>
      <c r="B11774" s="25">
        <v>0.015534195</v>
      </c>
    </row>
    <row r="11775">
      <c r="A11775" s="19">
        <v>1.0</v>
      </c>
      <c r="B11775" s="25">
        <v>0.015518032</v>
      </c>
    </row>
    <row r="11776">
      <c r="A11776" s="19">
        <v>1.0</v>
      </c>
      <c r="B11776" s="25">
        <v>0.014044255</v>
      </c>
    </row>
    <row r="11777">
      <c r="A11777" s="19">
        <v>1.0</v>
      </c>
      <c r="B11777" s="25">
        <v>0.012554167</v>
      </c>
    </row>
    <row r="11778">
      <c r="A11778" s="19">
        <v>1.0</v>
      </c>
      <c r="B11778" s="25">
        <v>0.011364943</v>
      </c>
    </row>
    <row r="11779">
      <c r="A11779" s="19">
        <v>1.0</v>
      </c>
      <c r="B11779" s="25">
        <v>0.008891151</v>
      </c>
    </row>
    <row r="11780">
      <c r="A11780" s="19">
        <v>1.0</v>
      </c>
      <c r="B11780" s="25">
        <v>0.00565756</v>
      </c>
    </row>
    <row r="11781">
      <c r="A11781" s="19">
        <v>1.0</v>
      </c>
      <c r="B11781" s="25">
        <v>0.0051228544</v>
      </c>
    </row>
    <row r="11782">
      <c r="A11782" s="19">
        <v>1.0</v>
      </c>
      <c r="B11782" s="25">
        <v>0.004542478</v>
      </c>
    </row>
    <row r="11783">
      <c r="A11783" s="19">
        <v>1.0</v>
      </c>
      <c r="B11783" s="25">
        <v>0.0025731416</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41.0"/>
  </cols>
  <sheetData>
    <row r="1">
      <c r="A1" s="9" t="s">
        <v>6324</v>
      </c>
      <c r="B1" s="33" t="s">
        <v>255</v>
      </c>
    </row>
    <row r="2">
      <c r="A2" s="9" t="s">
        <v>1048</v>
      </c>
      <c r="B2" s="33" t="s">
        <v>166</v>
      </c>
    </row>
    <row r="3">
      <c r="A3" s="9" t="s">
        <v>6970</v>
      </c>
      <c r="B3" s="33" t="s">
        <v>281</v>
      </c>
    </row>
    <row r="4">
      <c r="A4" s="9" t="s">
        <v>4275</v>
      </c>
      <c r="B4" s="33" t="s">
        <v>281</v>
      </c>
    </row>
    <row r="5">
      <c r="A5" s="9" t="s">
        <v>7650</v>
      </c>
      <c r="B5" s="33" t="s">
        <v>281</v>
      </c>
    </row>
    <row r="6">
      <c r="A6" s="9" t="s">
        <v>12592</v>
      </c>
      <c r="B6" s="33" t="s">
        <v>47</v>
      </c>
    </row>
    <row r="7">
      <c r="A7" s="9" t="s">
        <v>12398</v>
      </c>
      <c r="B7" s="33" t="s">
        <v>372</v>
      </c>
    </row>
    <row r="8">
      <c r="A8" s="9" t="s">
        <v>10531</v>
      </c>
      <c r="B8" s="33" t="s">
        <v>75</v>
      </c>
    </row>
    <row r="9">
      <c r="A9" s="9" t="s">
        <v>11986</v>
      </c>
      <c r="B9" s="33" t="s">
        <v>67</v>
      </c>
    </row>
    <row r="10">
      <c r="A10" s="9" t="s">
        <v>9324</v>
      </c>
      <c r="B10" s="33" t="s">
        <v>39</v>
      </c>
    </row>
    <row r="11">
      <c r="A11" s="9" t="s">
        <v>6257</v>
      </c>
      <c r="B11" s="33" t="s">
        <v>739</v>
      </c>
    </row>
    <row r="12">
      <c r="A12" s="9" t="s">
        <v>7479</v>
      </c>
      <c r="B12" s="33" t="s">
        <v>104</v>
      </c>
    </row>
    <row r="13">
      <c r="A13" s="9" t="s">
        <v>2556</v>
      </c>
      <c r="B13" s="33" t="s">
        <v>346</v>
      </c>
    </row>
    <row r="14">
      <c r="A14" s="9" t="s">
        <v>3919</v>
      </c>
      <c r="B14" s="33" t="s">
        <v>55</v>
      </c>
    </row>
    <row r="15">
      <c r="A15" s="9" t="s">
        <v>6170</v>
      </c>
      <c r="B15" s="33" t="s">
        <v>188</v>
      </c>
    </row>
    <row r="16">
      <c r="A16" s="9" t="s">
        <v>1674</v>
      </c>
      <c r="B16" s="33" t="s">
        <v>213</v>
      </c>
    </row>
    <row r="17">
      <c r="A17" s="9" t="s">
        <v>8843</v>
      </c>
      <c r="B17" s="33" t="s">
        <v>850</v>
      </c>
    </row>
    <row r="18">
      <c r="A18" s="9" t="s">
        <v>108</v>
      </c>
      <c r="B18" s="33" t="s">
        <v>484</v>
      </c>
    </row>
    <row r="19">
      <c r="A19" s="9" t="s">
        <v>11451</v>
      </c>
      <c r="B19" s="33" t="s">
        <v>475</v>
      </c>
    </row>
    <row r="20">
      <c r="A20" s="9" t="s">
        <v>5819</v>
      </c>
      <c r="B20" s="33" t="s">
        <v>811</v>
      </c>
    </row>
    <row r="21">
      <c r="A21" s="9" t="s">
        <v>12124</v>
      </c>
      <c r="B21" s="33" t="s">
        <v>445</v>
      </c>
    </row>
    <row r="22">
      <c r="A22" s="9" t="s">
        <v>11943</v>
      </c>
      <c r="B22" s="33" t="s">
        <v>328</v>
      </c>
    </row>
    <row r="23">
      <c r="A23" s="9" t="s">
        <v>1146</v>
      </c>
      <c r="B23" s="33" t="s">
        <v>838</v>
      </c>
    </row>
    <row r="24">
      <c r="A24" s="9" t="s">
        <v>9772</v>
      </c>
      <c r="B24" s="33" t="s">
        <v>368</v>
      </c>
    </row>
    <row r="25">
      <c r="A25" s="9" t="s">
        <v>3778</v>
      </c>
      <c r="B25" s="33" t="s">
        <v>171</v>
      </c>
    </row>
    <row r="26">
      <c r="A26" s="9" t="s">
        <v>4741</v>
      </c>
      <c r="B26" s="33" t="s">
        <v>117</v>
      </c>
    </row>
    <row r="27">
      <c r="A27" s="9" t="s">
        <v>4527</v>
      </c>
      <c r="B27" s="33" t="s">
        <v>71</v>
      </c>
    </row>
    <row r="28">
      <c r="A28" s="9" t="s">
        <v>6871</v>
      </c>
      <c r="B28" s="33" t="s">
        <v>26</v>
      </c>
    </row>
    <row r="29">
      <c r="A29" s="9" t="s">
        <v>6012</v>
      </c>
      <c r="B29" s="33" t="s">
        <v>697</v>
      </c>
    </row>
    <row r="30">
      <c r="A30" s="34" t="s">
        <v>4288</v>
      </c>
      <c r="B30" s="35" t="s">
        <v>26006</v>
      </c>
    </row>
    <row r="31">
      <c r="A31" s="9" t="s">
        <v>9772</v>
      </c>
      <c r="B31" s="36" t="s">
        <v>26007</v>
      </c>
    </row>
  </sheetData>
  <hyperlinks>
    <hyperlink r:id="rId1" ref="A1"/>
    <hyperlink r:id="rId2" ref="B1"/>
    <hyperlink r:id="rId3" ref="A2"/>
    <hyperlink r:id="rId4" ref="B2"/>
    <hyperlink r:id="rId5" ref="A3"/>
    <hyperlink r:id="rId6" ref="B3"/>
    <hyperlink r:id="rId7" ref="A4"/>
    <hyperlink r:id="rId8" ref="B4"/>
    <hyperlink r:id="rId9" ref="A5"/>
    <hyperlink r:id="rId10" ref="B5"/>
    <hyperlink r:id="rId11" ref="A6"/>
    <hyperlink r:id="rId12" ref="B6"/>
    <hyperlink r:id="rId13" ref="A7"/>
    <hyperlink r:id="rId14" ref="B7"/>
    <hyperlink r:id="rId15" ref="A8"/>
    <hyperlink r:id="rId16" ref="B8"/>
    <hyperlink r:id="rId17" ref="A9"/>
    <hyperlink r:id="rId18" ref="B9"/>
    <hyperlink r:id="rId19" ref="A10"/>
    <hyperlink r:id="rId20" ref="B10"/>
    <hyperlink r:id="rId21" ref="A11"/>
    <hyperlink r:id="rId22" ref="B11"/>
    <hyperlink r:id="rId23" ref="A12"/>
    <hyperlink r:id="rId24" ref="B12"/>
    <hyperlink r:id="rId25" ref="A13"/>
    <hyperlink r:id="rId26" ref="B13"/>
    <hyperlink r:id="rId27" ref="A14"/>
    <hyperlink r:id="rId28" ref="B14"/>
    <hyperlink r:id="rId29" ref="A15"/>
    <hyperlink r:id="rId30" ref="B15"/>
    <hyperlink r:id="rId31" ref="A16"/>
    <hyperlink r:id="rId32" ref="B16"/>
    <hyperlink r:id="rId33" ref="A17"/>
    <hyperlink r:id="rId34" ref="B17"/>
    <hyperlink r:id="rId35" ref="A18"/>
    <hyperlink r:id="rId36" ref="B18"/>
    <hyperlink r:id="rId37" ref="A19"/>
    <hyperlink r:id="rId38" ref="B19"/>
    <hyperlink r:id="rId39" ref="A20"/>
    <hyperlink r:id="rId40" ref="B20"/>
    <hyperlink r:id="rId41" ref="A21"/>
    <hyperlink r:id="rId42" ref="B21"/>
    <hyperlink r:id="rId43" ref="A22"/>
    <hyperlink r:id="rId44" ref="B22"/>
    <hyperlink r:id="rId45" ref="A23"/>
    <hyperlink r:id="rId46" ref="B23"/>
    <hyperlink r:id="rId47" ref="A24"/>
    <hyperlink r:id="rId48" ref="B24"/>
    <hyperlink r:id="rId49" ref="A25"/>
    <hyperlink r:id="rId50" ref="B25"/>
    <hyperlink r:id="rId51" ref="A26"/>
    <hyperlink r:id="rId52" ref="B26"/>
    <hyperlink r:id="rId53" ref="A27"/>
    <hyperlink r:id="rId54" ref="B27"/>
    <hyperlink r:id="rId55" ref="A28"/>
    <hyperlink r:id="rId56" ref="B28"/>
    <hyperlink r:id="rId57" ref="A29"/>
    <hyperlink r:id="rId58" ref="B29"/>
    <hyperlink r:id="rId59" ref="B30"/>
    <hyperlink r:id="rId60" ref="A31"/>
    <hyperlink r:id="rId61" ref="B31"/>
  </hyperlinks>
  <drawing r:id="rId6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57"/>
  </cols>
  <sheetData>
    <row r="1">
      <c r="A1" s="9" t="s">
        <v>11932</v>
      </c>
    </row>
    <row r="2">
      <c r="A2" s="9" t="s">
        <v>3563</v>
      </c>
    </row>
    <row r="3">
      <c r="A3" s="9" t="s">
        <v>4520</v>
      </c>
    </row>
    <row r="4">
      <c r="A4" s="9" t="s">
        <v>4983</v>
      </c>
    </row>
    <row r="5">
      <c r="A5" s="9" t="s">
        <v>10979</v>
      </c>
    </row>
    <row r="6">
      <c r="A6" s="9" t="s">
        <v>1718</v>
      </c>
    </row>
    <row r="7">
      <c r="A7" s="9" t="s">
        <v>2321</v>
      </c>
    </row>
    <row r="8">
      <c r="A8" s="9" t="s">
        <v>4073</v>
      </c>
    </row>
    <row r="9">
      <c r="A9" s="9" t="s">
        <v>1798</v>
      </c>
    </row>
    <row r="10">
      <c r="A10" s="9" t="s">
        <v>7532</v>
      </c>
    </row>
    <row r="11">
      <c r="A11" s="9" t="s">
        <v>3737</v>
      </c>
    </row>
    <row r="12">
      <c r="A12" s="9" t="s">
        <v>4524</v>
      </c>
    </row>
    <row r="13">
      <c r="A13" s="9" t="s">
        <v>6375</v>
      </c>
    </row>
    <row r="14">
      <c r="A14" s="9" t="s">
        <v>12155</v>
      </c>
    </row>
    <row r="15">
      <c r="A15" s="9" t="s">
        <v>7198</v>
      </c>
    </row>
    <row r="16">
      <c r="A16" s="9" t="s">
        <v>7627</v>
      </c>
    </row>
    <row r="17">
      <c r="A17" s="9" t="s">
        <v>4387</v>
      </c>
    </row>
    <row r="18">
      <c r="A18" s="9" t="s">
        <v>4387</v>
      </c>
    </row>
    <row r="19">
      <c r="A19" s="9" t="s">
        <v>5312</v>
      </c>
    </row>
    <row r="20">
      <c r="A20" s="9" t="s">
        <v>9926</v>
      </c>
    </row>
    <row r="21">
      <c r="A21" s="9" t="s">
        <v>3244</v>
      </c>
    </row>
    <row r="22">
      <c r="A22" s="9" t="s">
        <v>3902</v>
      </c>
    </row>
    <row r="23">
      <c r="A23" s="9" t="s">
        <v>1910</v>
      </c>
    </row>
    <row r="24">
      <c r="A24" s="9" t="s">
        <v>11366</v>
      </c>
    </row>
    <row r="25">
      <c r="A25" s="9" t="s">
        <v>7911</v>
      </c>
    </row>
    <row r="26">
      <c r="A26" s="9" t="s">
        <v>3815</v>
      </c>
    </row>
    <row r="27">
      <c r="A27" s="9" t="s">
        <v>3091</v>
      </c>
    </row>
    <row r="28">
      <c r="A28" s="9" t="s">
        <v>928</v>
      </c>
    </row>
    <row r="29">
      <c r="A29" s="9" t="s">
        <v>8730</v>
      </c>
    </row>
    <row r="30">
      <c r="A30" s="9" t="s">
        <v>5887</v>
      </c>
    </row>
    <row r="31">
      <c r="A31" s="9" t="s">
        <v>1260</v>
      </c>
    </row>
    <row r="32">
      <c r="A32" s="9" t="s">
        <v>10800</v>
      </c>
    </row>
    <row r="33">
      <c r="A33" s="9" t="s">
        <v>6135</v>
      </c>
    </row>
    <row r="34">
      <c r="A34" s="9" t="s">
        <v>2454</v>
      </c>
    </row>
    <row r="35">
      <c r="A35" s="9" t="s">
        <v>8860</v>
      </c>
    </row>
    <row r="36">
      <c r="A36" s="9" t="s">
        <v>2881</v>
      </c>
    </row>
    <row r="37">
      <c r="A37" s="9" t="s">
        <v>6816</v>
      </c>
    </row>
    <row r="38">
      <c r="A38" s="9" t="s">
        <v>8282</v>
      </c>
    </row>
    <row r="39">
      <c r="A39" s="9" t="s">
        <v>3115</v>
      </c>
    </row>
    <row r="40">
      <c r="A40" s="9" t="s">
        <v>6999</v>
      </c>
    </row>
    <row r="41">
      <c r="A41" s="9" t="s">
        <v>5214</v>
      </c>
    </row>
    <row r="42">
      <c r="A42" s="9" t="s">
        <v>10465</v>
      </c>
    </row>
    <row r="43">
      <c r="A43" s="9" t="s">
        <v>7229</v>
      </c>
    </row>
    <row r="44">
      <c r="A44" s="9" t="s">
        <v>3235</v>
      </c>
    </row>
    <row r="45">
      <c r="A45" s="9" t="s">
        <v>10339</v>
      </c>
    </row>
    <row r="46">
      <c r="A46" s="9" t="s">
        <v>1915</v>
      </c>
    </row>
    <row r="47">
      <c r="A47" s="9" t="s">
        <v>1906</v>
      </c>
    </row>
    <row r="48">
      <c r="A48" s="9" t="s">
        <v>10711</v>
      </c>
    </row>
    <row r="49">
      <c r="A49" s="9" t="s">
        <v>3150</v>
      </c>
    </row>
    <row r="50">
      <c r="A50" s="9" t="s">
        <v>5431</v>
      </c>
    </row>
    <row r="51">
      <c r="A51" s="9" t="s">
        <v>11055</v>
      </c>
    </row>
    <row r="52">
      <c r="A52" s="9" t="s">
        <v>9088</v>
      </c>
    </row>
    <row r="53">
      <c r="A53" s="9" t="s">
        <v>5390</v>
      </c>
    </row>
    <row r="54">
      <c r="A54" s="9" t="s">
        <v>9391</v>
      </c>
    </row>
    <row r="55">
      <c r="A55" s="9" t="s">
        <v>12269</v>
      </c>
    </row>
    <row r="56">
      <c r="A56" s="9" t="s">
        <v>8026</v>
      </c>
    </row>
    <row r="57">
      <c r="A57" s="9" t="s">
        <v>1883</v>
      </c>
    </row>
    <row r="58">
      <c r="A58" s="9" t="s">
        <v>7985</v>
      </c>
    </row>
    <row r="59">
      <c r="A59" s="9" t="s">
        <v>8692</v>
      </c>
    </row>
    <row r="60">
      <c r="A60" s="9" t="s">
        <v>9693</v>
      </c>
    </row>
    <row r="61">
      <c r="A61" s="9" t="s">
        <v>5233</v>
      </c>
    </row>
    <row r="62">
      <c r="A62" s="9" t="s">
        <v>9966</v>
      </c>
    </row>
    <row r="63">
      <c r="A63" s="9" t="s">
        <v>4115</v>
      </c>
    </row>
    <row r="64">
      <c r="A64" s="9" t="s">
        <v>10047</v>
      </c>
    </row>
    <row r="65">
      <c r="A65" s="9" t="s">
        <v>7190</v>
      </c>
    </row>
    <row r="66">
      <c r="A66" s="9" t="s">
        <v>11861</v>
      </c>
    </row>
    <row r="67">
      <c r="A67" s="9" t="s">
        <v>8994</v>
      </c>
    </row>
    <row r="68">
      <c r="A68" s="9" t="s">
        <v>8228</v>
      </c>
    </row>
    <row r="69">
      <c r="A69" s="9" t="s">
        <v>11560</v>
      </c>
    </row>
    <row r="70">
      <c r="A70" s="9" t="s">
        <v>3661</v>
      </c>
    </row>
    <row r="71">
      <c r="A71" s="9" t="s">
        <v>6116</v>
      </c>
    </row>
    <row r="72">
      <c r="A72" s="9" t="s">
        <v>10619</v>
      </c>
    </row>
    <row r="73">
      <c r="A73" s="9" t="s">
        <v>1503</v>
      </c>
    </row>
    <row r="74">
      <c r="A74" s="9" t="s">
        <v>5678</v>
      </c>
    </row>
    <row r="75">
      <c r="A75" s="9" t="s">
        <v>4674</v>
      </c>
    </row>
    <row r="76">
      <c r="A76" s="9" t="s">
        <v>11729</v>
      </c>
    </row>
    <row r="77">
      <c r="A77" s="9" t="s">
        <v>1428</v>
      </c>
    </row>
    <row r="78">
      <c r="A78" s="9" t="s">
        <v>10733</v>
      </c>
    </row>
    <row r="79">
      <c r="A79" s="9" t="s">
        <v>7439</v>
      </c>
    </row>
    <row r="80">
      <c r="A80" s="9" t="s">
        <v>10686</v>
      </c>
    </row>
    <row r="81">
      <c r="A81" s="9" t="s">
        <v>1111</v>
      </c>
    </row>
    <row r="82">
      <c r="A82" s="9" t="s">
        <v>9768</v>
      </c>
    </row>
    <row r="83">
      <c r="A83" s="9" t="s">
        <v>3130</v>
      </c>
    </row>
    <row r="84">
      <c r="A84" s="9" t="s">
        <v>9479</v>
      </c>
    </row>
    <row r="85">
      <c r="A85" s="9" t="s">
        <v>5025</v>
      </c>
    </row>
    <row r="86">
      <c r="A86" s="9" t="s">
        <v>11758</v>
      </c>
    </row>
    <row r="87">
      <c r="A87" s="9" t="s">
        <v>11685</v>
      </c>
    </row>
    <row r="88">
      <c r="A88" s="9" t="s">
        <v>6733</v>
      </c>
    </row>
    <row r="89">
      <c r="A89" s="9" t="s">
        <v>9145</v>
      </c>
    </row>
    <row r="90">
      <c r="A90" s="9" t="s">
        <v>5267</v>
      </c>
    </row>
    <row r="91">
      <c r="A91" s="9" t="s">
        <v>9216</v>
      </c>
    </row>
    <row r="92">
      <c r="A92" s="9" t="s">
        <v>5907</v>
      </c>
    </row>
    <row r="93">
      <c r="A93" s="9" t="s">
        <v>8911</v>
      </c>
    </row>
    <row r="94">
      <c r="A94" s="9" t="s">
        <v>3657</v>
      </c>
    </row>
    <row r="95">
      <c r="A95" s="9" t="s">
        <v>7748</v>
      </c>
    </row>
    <row r="96">
      <c r="A96" s="9" t="s">
        <v>6845</v>
      </c>
    </row>
    <row r="97">
      <c r="A97" s="9" t="s">
        <v>8964</v>
      </c>
    </row>
    <row r="98">
      <c r="A98" s="9" t="s">
        <v>11332</v>
      </c>
    </row>
    <row r="99">
      <c r="A99" s="9" t="s">
        <v>10294</v>
      </c>
    </row>
    <row r="100">
      <c r="A100" s="9" t="s">
        <v>10741</v>
      </c>
    </row>
    <row r="101">
      <c r="A101" s="9" t="s">
        <v>10407</v>
      </c>
    </row>
    <row r="102">
      <c r="A102" s="9" t="s">
        <v>7057</v>
      </c>
    </row>
    <row r="103">
      <c r="A103" s="9" t="s">
        <v>4503</v>
      </c>
    </row>
    <row r="104">
      <c r="A104" s="9" t="s">
        <v>3491</v>
      </c>
    </row>
    <row r="105">
      <c r="A105" s="9" t="s">
        <v>9200</v>
      </c>
    </row>
    <row r="106">
      <c r="A106" s="9" t="s">
        <v>4612</v>
      </c>
    </row>
    <row r="107">
      <c r="A107" s="9" t="s">
        <v>11205</v>
      </c>
    </row>
    <row r="108">
      <c r="A108" s="9" t="s">
        <v>9535</v>
      </c>
    </row>
    <row r="109">
      <c r="A109" s="9" t="s">
        <v>4932</v>
      </c>
    </row>
    <row r="110">
      <c r="A110" s="9" t="s">
        <v>5900</v>
      </c>
    </row>
    <row r="111">
      <c r="A111" s="9" t="s">
        <v>12373</v>
      </c>
    </row>
    <row r="112">
      <c r="A112" s="9" t="s">
        <v>12332</v>
      </c>
    </row>
    <row r="113">
      <c r="A113" s="9" t="s">
        <v>7809</v>
      </c>
    </row>
    <row r="114">
      <c r="A114" s="9" t="s">
        <v>8637</v>
      </c>
    </row>
    <row r="115">
      <c r="A115" s="9" t="s">
        <v>9670</v>
      </c>
    </row>
    <row r="116">
      <c r="A116" s="9" t="s">
        <v>12253</v>
      </c>
    </row>
    <row r="117">
      <c r="A117" s="9" t="s">
        <v>1386</v>
      </c>
    </row>
    <row r="118">
      <c r="A118" s="9" t="s">
        <v>4608</v>
      </c>
    </row>
    <row r="119">
      <c r="A119" s="9" t="s">
        <v>4276</v>
      </c>
    </row>
    <row r="120">
      <c r="A120" s="9" t="s">
        <v>10176</v>
      </c>
    </row>
    <row r="121">
      <c r="A121" s="9" t="s">
        <v>7137</v>
      </c>
    </row>
    <row r="122">
      <c r="A122" s="9" t="s">
        <v>2744</v>
      </c>
    </row>
    <row r="123">
      <c r="A123" s="9" t="s">
        <v>10996</v>
      </c>
    </row>
    <row r="124">
      <c r="A124" s="9" t="s">
        <v>12042</v>
      </c>
    </row>
    <row r="125">
      <c r="A125" s="9" t="s">
        <v>1937</v>
      </c>
    </row>
    <row r="126">
      <c r="A126" s="9" t="s">
        <v>7070</v>
      </c>
    </row>
    <row r="127">
      <c r="A127" s="9" t="s">
        <v>4716</v>
      </c>
    </row>
    <row r="128">
      <c r="A128" s="9" t="s">
        <v>6524</v>
      </c>
    </row>
    <row r="129">
      <c r="A129" s="9" t="s">
        <v>12000</v>
      </c>
    </row>
    <row r="130">
      <c r="A130" s="9" t="s">
        <v>4248</v>
      </c>
    </row>
    <row r="131">
      <c r="A131" s="9" t="s">
        <v>10513</v>
      </c>
    </row>
    <row r="132">
      <c r="A132" s="9" t="s">
        <v>4035</v>
      </c>
    </row>
    <row r="133">
      <c r="A133" s="9" t="s">
        <v>11604</v>
      </c>
    </row>
    <row r="134">
      <c r="A134" s="9" t="s">
        <v>7141</v>
      </c>
    </row>
    <row r="135">
      <c r="A135" s="9" t="s">
        <v>7141</v>
      </c>
    </row>
    <row r="136">
      <c r="A136" s="9" t="s">
        <v>11477</v>
      </c>
    </row>
    <row r="137">
      <c r="A137" s="9" t="s">
        <v>5634</v>
      </c>
    </row>
    <row r="138">
      <c r="A138" s="9" t="s">
        <v>1251</v>
      </c>
    </row>
    <row r="139">
      <c r="A139" s="9" t="s">
        <v>12133</v>
      </c>
    </row>
    <row r="140">
      <c r="A140" s="9" t="s">
        <v>6218</v>
      </c>
    </row>
    <row r="141">
      <c r="A141" s="9" t="s">
        <v>5507</v>
      </c>
    </row>
    <row r="142">
      <c r="A142" s="9" t="s">
        <v>12090</v>
      </c>
    </row>
    <row r="143">
      <c r="A143" s="9" t="s">
        <v>9922</v>
      </c>
    </row>
    <row r="144">
      <c r="A144" s="9" t="s">
        <v>6500</v>
      </c>
    </row>
    <row r="145">
      <c r="A145" s="9" t="s">
        <v>6258</v>
      </c>
    </row>
    <row r="146">
      <c r="A146" s="9" t="s">
        <v>2596</v>
      </c>
    </row>
    <row r="147">
      <c r="A147" s="9" t="s">
        <v>6400</v>
      </c>
    </row>
    <row r="148">
      <c r="A148" s="9" t="s">
        <v>12147</v>
      </c>
    </row>
    <row r="149">
      <c r="A149" s="9" t="s">
        <v>11130</v>
      </c>
    </row>
    <row r="150">
      <c r="A150" s="9" t="s">
        <v>5253</v>
      </c>
    </row>
    <row r="151">
      <c r="A151" s="9" t="s">
        <v>10343</v>
      </c>
    </row>
    <row r="152">
      <c r="A152" s="9" t="s">
        <v>1279</v>
      </c>
    </row>
    <row r="153">
      <c r="A153" s="9" t="s">
        <v>11000</v>
      </c>
    </row>
    <row r="154">
      <c r="A154" s="9" t="s">
        <v>8551</v>
      </c>
    </row>
    <row r="155">
      <c r="A155" s="9" t="s">
        <v>12370</v>
      </c>
    </row>
    <row r="156">
      <c r="A156" s="9" t="s">
        <v>7392</v>
      </c>
    </row>
    <row r="157">
      <c r="A157" s="9" t="s">
        <v>3203</v>
      </c>
    </row>
    <row r="158">
      <c r="A158" s="9" t="s">
        <v>8219</v>
      </c>
    </row>
    <row r="159">
      <c r="A159" s="9" t="s">
        <v>11292</v>
      </c>
    </row>
    <row r="160">
      <c r="A160" s="9" t="s">
        <v>4597</v>
      </c>
    </row>
    <row r="161">
      <c r="A161" s="9" t="s">
        <v>11489</v>
      </c>
    </row>
    <row r="162">
      <c r="A162" s="9" t="s">
        <v>1452</v>
      </c>
    </row>
    <row r="163">
      <c r="A163" s="9" t="s">
        <v>10599</v>
      </c>
    </row>
    <row r="164">
      <c r="A164" s="9" t="s">
        <v>1039</v>
      </c>
    </row>
    <row r="165">
      <c r="A165" s="9" t="s">
        <v>9974</v>
      </c>
    </row>
    <row r="166">
      <c r="A166" s="9" t="s">
        <v>4043</v>
      </c>
    </row>
    <row r="167">
      <c r="A167" s="9" t="s">
        <v>2528</v>
      </c>
    </row>
    <row r="168">
      <c r="A168" s="9" t="s">
        <v>11979</v>
      </c>
    </row>
    <row r="169">
      <c r="A169" s="9" t="s">
        <v>12417</v>
      </c>
    </row>
    <row r="170">
      <c r="A170" s="9" t="s">
        <v>11349</v>
      </c>
    </row>
    <row r="171">
      <c r="A171" s="9" t="s">
        <v>10570</v>
      </c>
    </row>
    <row r="172">
      <c r="A172" s="9" t="s">
        <v>3954</v>
      </c>
    </row>
    <row r="173">
      <c r="A173" s="9" t="s">
        <v>4485</v>
      </c>
    </row>
    <row r="174">
      <c r="A174" s="9" t="s">
        <v>7805</v>
      </c>
    </row>
    <row r="175">
      <c r="A175" s="9" t="s">
        <v>1213</v>
      </c>
    </row>
    <row r="176">
      <c r="A176" s="9" t="s">
        <v>7110</v>
      </c>
    </row>
    <row r="177">
      <c r="A177" s="9" t="s">
        <v>11902</v>
      </c>
    </row>
    <row r="178">
      <c r="A178" s="9" t="s">
        <v>10662</v>
      </c>
    </row>
    <row r="179">
      <c r="A179" s="9" t="s">
        <v>9293</v>
      </c>
    </row>
    <row r="180">
      <c r="A180" s="9" t="s">
        <v>10444</v>
      </c>
    </row>
    <row r="181">
      <c r="A181" s="9" t="s">
        <v>10992</v>
      </c>
    </row>
    <row r="182">
      <c r="A182" s="9" t="s">
        <v>9895</v>
      </c>
    </row>
    <row r="183">
      <c r="A183" s="9" t="s">
        <v>11753</v>
      </c>
    </row>
    <row r="184">
      <c r="A184" s="9" t="s">
        <v>2826</v>
      </c>
    </row>
    <row r="185">
      <c r="A185" s="9" t="s">
        <v>9062</v>
      </c>
    </row>
    <row r="186">
      <c r="A186" s="9" t="s">
        <v>12537</v>
      </c>
    </row>
    <row r="187">
      <c r="A187" s="9" t="s">
        <v>2940</v>
      </c>
    </row>
    <row r="188">
      <c r="A188" s="9" t="s">
        <v>6242</v>
      </c>
    </row>
    <row r="189">
      <c r="A189" s="9" t="s">
        <v>8797</v>
      </c>
    </row>
    <row r="190">
      <c r="A190" s="9" t="s">
        <v>6297</v>
      </c>
    </row>
    <row r="191">
      <c r="A191" s="9" t="s">
        <v>8381</v>
      </c>
    </row>
    <row r="192">
      <c r="A192" s="9" t="s">
        <v>7427</v>
      </c>
    </row>
    <row r="193">
      <c r="A193" s="9" t="s">
        <v>2724</v>
      </c>
    </row>
    <row r="194">
      <c r="A194" s="9" t="s">
        <v>5537</v>
      </c>
    </row>
    <row r="195">
      <c r="A195" s="9" t="s">
        <v>5004</v>
      </c>
    </row>
    <row r="196">
      <c r="A196" s="9" t="s">
        <v>2997</v>
      </c>
    </row>
    <row r="197">
      <c r="A197" s="9" t="s">
        <v>5992</v>
      </c>
    </row>
    <row r="198">
      <c r="A198" s="9" t="s">
        <v>6738</v>
      </c>
    </row>
    <row r="199">
      <c r="A199" s="9" t="s">
        <v>2400</v>
      </c>
    </row>
    <row r="200">
      <c r="A200" s="9" t="s">
        <v>5891</v>
      </c>
    </row>
    <row r="201">
      <c r="A201" s="9" t="s">
        <v>10200</v>
      </c>
    </row>
    <row r="202">
      <c r="A202" s="9" t="s">
        <v>11513</v>
      </c>
    </row>
    <row r="203">
      <c r="A203" s="9" t="s">
        <v>9364</v>
      </c>
    </row>
    <row r="204">
      <c r="A204" s="9" t="s">
        <v>7015</v>
      </c>
    </row>
    <row r="205">
      <c r="A205" s="9" t="s">
        <v>12227</v>
      </c>
    </row>
    <row r="206">
      <c r="A206" s="9" t="s">
        <v>7173</v>
      </c>
    </row>
    <row r="207">
      <c r="A207" s="9" t="s">
        <v>11125</v>
      </c>
    </row>
    <row r="208">
      <c r="A208" s="9" t="s">
        <v>11564</v>
      </c>
    </row>
    <row r="209">
      <c r="A209" s="9" t="s">
        <v>6197</v>
      </c>
    </row>
    <row r="210">
      <c r="A210" s="9" t="s">
        <v>9345</v>
      </c>
    </row>
    <row r="211">
      <c r="A211" s="9" t="s">
        <v>893</v>
      </c>
    </row>
    <row r="212">
      <c r="A212" s="9" t="s">
        <v>6321</v>
      </c>
    </row>
    <row r="213">
      <c r="A213" s="9" t="s">
        <v>11011</v>
      </c>
    </row>
    <row r="214">
      <c r="A214" s="9" t="s">
        <v>11337</v>
      </c>
    </row>
    <row r="215">
      <c r="A215" s="9" t="s">
        <v>8223</v>
      </c>
    </row>
    <row r="216">
      <c r="A216" s="9" t="s">
        <v>1016</v>
      </c>
    </row>
    <row r="217">
      <c r="A217" s="9" t="s">
        <v>11535</v>
      </c>
    </row>
    <row r="218">
      <c r="A218" s="9" t="s">
        <v>1199</v>
      </c>
    </row>
    <row r="219">
      <c r="A219" s="9" t="s">
        <v>2968</v>
      </c>
    </row>
    <row r="220">
      <c r="A220" s="9" t="s">
        <v>8430</v>
      </c>
    </row>
    <row r="221">
      <c r="A221" s="9" t="s">
        <v>1780</v>
      </c>
    </row>
    <row r="222">
      <c r="A222" s="9" t="s">
        <v>10631</v>
      </c>
    </row>
    <row r="223">
      <c r="A223" s="9" t="s">
        <v>5936</v>
      </c>
    </row>
    <row r="224">
      <c r="A224" s="9" t="s">
        <v>4013</v>
      </c>
    </row>
    <row r="225">
      <c r="A225" s="9" t="s">
        <v>9608</v>
      </c>
    </row>
    <row r="226">
      <c r="A226" s="9" t="s">
        <v>11762</v>
      </c>
    </row>
    <row r="227">
      <c r="A227" s="9" t="s">
        <v>8646</v>
      </c>
    </row>
    <row r="228">
      <c r="A228" s="9" t="s">
        <v>11733</v>
      </c>
    </row>
    <row r="229">
      <c r="A229" s="9" t="s">
        <v>7714</v>
      </c>
    </row>
    <row r="230">
      <c r="A230" s="9" t="s">
        <v>1852</v>
      </c>
    </row>
    <row r="231">
      <c r="A231" s="9" t="s">
        <v>3086</v>
      </c>
    </row>
    <row r="232">
      <c r="A232" s="9" t="s">
        <v>11232</v>
      </c>
    </row>
    <row r="233">
      <c r="A233" s="9" t="s">
        <v>11710</v>
      </c>
    </row>
    <row r="234">
      <c r="A234" s="9" t="s">
        <v>9010</v>
      </c>
    </row>
    <row r="235">
      <c r="A235" s="9" t="s">
        <v>9428</v>
      </c>
    </row>
    <row r="236">
      <c r="A236" s="9" t="s">
        <v>12316</v>
      </c>
    </row>
    <row r="237">
      <c r="A237" s="9" t="s">
        <v>11715</v>
      </c>
    </row>
    <row r="238">
      <c r="A238" s="9" t="s">
        <v>9878</v>
      </c>
    </row>
    <row r="239">
      <c r="A239" s="9" t="s">
        <v>9777</v>
      </c>
    </row>
    <row r="240">
      <c r="A240" s="9" t="s">
        <v>1044</v>
      </c>
    </row>
    <row r="241">
      <c r="A241" s="9" t="s">
        <v>4835</v>
      </c>
    </row>
    <row r="242">
      <c r="A242" s="9" t="s">
        <v>8952</v>
      </c>
    </row>
    <row r="243">
      <c r="A243" s="9" t="s">
        <v>8725</v>
      </c>
    </row>
    <row r="244">
      <c r="A244" s="9" t="s">
        <v>7408</v>
      </c>
    </row>
    <row r="245">
      <c r="A245" s="9" t="s">
        <v>1190</v>
      </c>
    </row>
    <row r="246">
      <c r="A246" s="9" t="s">
        <v>7027</v>
      </c>
    </row>
    <row r="247">
      <c r="A247" s="9" t="s">
        <v>8531</v>
      </c>
    </row>
    <row r="248">
      <c r="A248" s="9" t="s">
        <v>8094</v>
      </c>
    </row>
    <row r="249">
      <c r="A249" s="9" t="s">
        <v>11278</v>
      </c>
    </row>
    <row r="250">
      <c r="A250" s="9" t="s">
        <v>9982</v>
      </c>
    </row>
    <row r="251">
      <c r="A251" s="9" t="s">
        <v>9982</v>
      </c>
    </row>
    <row r="252">
      <c r="A252" s="9" t="s">
        <v>10275</v>
      </c>
    </row>
    <row r="253">
      <c r="A253" s="9" t="s">
        <v>12284</v>
      </c>
    </row>
    <row r="254">
      <c r="A254" s="9" t="s">
        <v>2258</v>
      </c>
    </row>
    <row r="255">
      <c r="A255" s="9" t="s">
        <v>1382</v>
      </c>
    </row>
    <row r="256">
      <c r="A256" s="9" t="s">
        <v>2357</v>
      </c>
    </row>
    <row r="257">
      <c r="A257" s="9" t="s">
        <v>917</v>
      </c>
    </row>
    <row r="258">
      <c r="A258" s="9" t="s">
        <v>11639</v>
      </c>
    </row>
    <row r="259">
      <c r="A259" s="9" t="s">
        <v>7583</v>
      </c>
    </row>
    <row r="260">
      <c r="A260" s="9" t="s">
        <v>3155</v>
      </c>
    </row>
    <row r="261">
      <c r="A261" s="9" t="s">
        <v>11189</v>
      </c>
    </row>
    <row r="262">
      <c r="A262" s="9" t="s">
        <v>8948</v>
      </c>
    </row>
    <row r="263">
      <c r="A263" s="9" t="s">
        <v>5516</v>
      </c>
    </row>
    <row r="264">
      <c r="A264" s="9" t="s">
        <v>12105</v>
      </c>
    </row>
    <row r="265">
      <c r="A265" s="9" t="s">
        <v>9101</v>
      </c>
    </row>
    <row r="266">
      <c r="A266" s="9" t="s">
        <v>1950</v>
      </c>
    </row>
    <row r="267">
      <c r="A267" s="9" t="s">
        <v>4241</v>
      </c>
    </row>
    <row r="268">
      <c r="A268" s="9" t="s">
        <v>5207</v>
      </c>
    </row>
    <row r="269">
      <c r="A269" s="9" t="s">
        <v>8107</v>
      </c>
    </row>
    <row r="270">
      <c r="A270" s="9" t="s">
        <v>5996</v>
      </c>
    </row>
    <row r="271">
      <c r="A271" s="9" t="s">
        <v>11282</v>
      </c>
    </row>
    <row r="272">
      <c r="A272" s="9" t="s">
        <v>898</v>
      </c>
    </row>
    <row r="273">
      <c r="A273" s="9" t="s">
        <v>11209</v>
      </c>
    </row>
    <row r="274">
      <c r="A274" s="9" t="s">
        <v>2543</v>
      </c>
    </row>
    <row r="275">
      <c r="A275" s="9" t="s">
        <v>12484</v>
      </c>
    </row>
    <row r="276">
      <c r="A276" s="9" t="s">
        <v>12403</v>
      </c>
    </row>
    <row r="277">
      <c r="A277" s="9" t="s">
        <v>1896</v>
      </c>
    </row>
    <row r="278">
      <c r="A278" s="9" t="s">
        <v>2270</v>
      </c>
    </row>
    <row r="279">
      <c r="A279" s="9" t="s">
        <v>9150</v>
      </c>
    </row>
    <row r="280">
      <c r="A280" s="9" t="s">
        <v>8409</v>
      </c>
    </row>
    <row r="281">
      <c r="A281" s="9" t="s">
        <v>5617</v>
      </c>
    </row>
    <row r="282">
      <c r="A282" s="9" t="s">
        <v>4017</v>
      </c>
    </row>
    <row r="283">
      <c r="A283" s="9" t="s">
        <v>2677</v>
      </c>
    </row>
    <row r="284">
      <c r="A284" s="9" t="s">
        <v>2663</v>
      </c>
    </row>
    <row r="285">
      <c r="A285" s="9" t="s">
        <v>4078</v>
      </c>
    </row>
    <row r="286">
      <c r="A286" s="9" t="s">
        <v>3940</v>
      </c>
    </row>
    <row r="287">
      <c r="A287" s="9" t="s">
        <v>6692</v>
      </c>
    </row>
    <row r="288">
      <c r="A288" s="9" t="s">
        <v>3347</v>
      </c>
    </row>
    <row r="289">
      <c r="A289" s="9" t="s">
        <v>9309</v>
      </c>
    </row>
    <row r="290">
      <c r="A290" s="9" t="s">
        <v>5944</v>
      </c>
    </row>
    <row r="291">
      <c r="A291" s="9" t="s">
        <v>12324</v>
      </c>
    </row>
    <row r="292">
      <c r="A292" s="9" t="s">
        <v>6023</v>
      </c>
    </row>
    <row r="293">
      <c r="A293" s="9" t="s">
        <v>7023</v>
      </c>
    </row>
    <row r="294">
      <c r="A294" s="9" t="s">
        <v>10603</v>
      </c>
    </row>
    <row r="295">
      <c r="A295" s="9" t="s">
        <v>5656</v>
      </c>
    </row>
    <row r="296">
      <c r="A296" s="9" t="s">
        <v>7387</v>
      </c>
    </row>
    <row r="297">
      <c r="A297" s="9" t="s">
        <v>11547</v>
      </c>
    </row>
    <row r="298">
      <c r="A298" s="9" t="s">
        <v>9828</v>
      </c>
    </row>
    <row r="299">
      <c r="A299" s="9" t="s">
        <v>12170</v>
      </c>
    </row>
    <row r="300">
      <c r="A300" s="9" t="s">
        <v>2578</v>
      </c>
    </row>
    <row r="301">
      <c r="A301" s="9" t="s">
        <v>2446</v>
      </c>
    </row>
    <row r="302">
      <c r="A302" s="9" t="s">
        <v>9446</v>
      </c>
    </row>
    <row r="303">
      <c r="A303" s="9" t="s">
        <v>9432</v>
      </c>
    </row>
    <row r="304">
      <c r="A304" s="9" t="s">
        <v>2793</v>
      </c>
    </row>
    <row r="305">
      <c r="A305" s="9" t="s">
        <v>9242</v>
      </c>
    </row>
    <row r="306">
      <c r="A306" s="9" t="s">
        <v>12456</v>
      </c>
    </row>
    <row r="307">
      <c r="A307" s="9" t="s">
        <v>11971</v>
      </c>
    </row>
    <row r="308">
      <c r="A308" s="9" t="s">
        <v>10666</v>
      </c>
    </row>
    <row r="309">
      <c r="A309" s="9" t="s">
        <v>4344</v>
      </c>
    </row>
    <row r="310">
      <c r="A310" s="9" t="s">
        <v>4915</v>
      </c>
    </row>
    <row r="311">
      <c r="A311" s="9" t="s">
        <v>2964</v>
      </c>
    </row>
    <row r="312">
      <c r="A312" s="9" t="s">
        <v>12046</v>
      </c>
    </row>
    <row r="313">
      <c r="A313" s="9" t="s">
        <v>4553</v>
      </c>
    </row>
    <row r="314">
      <c r="A314" s="9" t="s">
        <v>8998</v>
      </c>
    </row>
    <row r="315">
      <c r="A315" s="9" t="s">
        <v>9129</v>
      </c>
    </row>
    <row r="316">
      <c r="A316" s="9" t="s">
        <v>3270</v>
      </c>
    </row>
    <row r="317">
      <c r="A317" s="9" t="s">
        <v>3338</v>
      </c>
    </row>
    <row r="318">
      <c r="A318" s="9" t="s">
        <v>5008</v>
      </c>
    </row>
    <row r="319">
      <c r="A319" s="9" t="s">
        <v>5271</v>
      </c>
    </row>
    <row r="320">
      <c r="A320" s="9" t="s">
        <v>10108</v>
      </c>
    </row>
    <row r="321">
      <c r="A321" s="9" t="s">
        <v>9018</v>
      </c>
    </row>
    <row r="322">
      <c r="A322" s="9" t="s">
        <v>3214</v>
      </c>
    </row>
    <row r="323">
      <c r="A323" s="9" t="s">
        <v>10912</v>
      </c>
    </row>
    <row r="324">
      <c r="A324" s="9" t="s">
        <v>12102</v>
      </c>
    </row>
    <row r="325">
      <c r="A325" s="9" t="s">
        <v>4402</v>
      </c>
    </row>
    <row r="326">
      <c r="A326" s="9" t="s">
        <v>4157</v>
      </c>
    </row>
    <row r="327">
      <c r="A327" s="9" t="s">
        <v>9173</v>
      </c>
    </row>
    <row r="328">
      <c r="A328" s="9" t="s">
        <v>3861</v>
      </c>
    </row>
    <row r="329">
      <c r="A329" s="9" t="s">
        <v>4789</v>
      </c>
    </row>
    <row r="330">
      <c r="A330" s="9" t="s">
        <v>12413</v>
      </c>
    </row>
    <row r="331">
      <c r="A331" s="9" t="s">
        <v>2301</v>
      </c>
    </row>
    <row r="332">
      <c r="A332" s="9" t="s">
        <v>6729</v>
      </c>
    </row>
    <row r="333">
      <c r="A333" s="9" t="s">
        <v>12007</v>
      </c>
    </row>
    <row r="334">
      <c r="A334" s="9" t="s">
        <v>4957</v>
      </c>
    </row>
    <row r="335">
      <c r="A335" s="9" t="s">
        <v>3603</v>
      </c>
    </row>
    <row r="336">
      <c r="A336" s="9" t="s">
        <v>9792</v>
      </c>
    </row>
    <row r="337">
      <c r="A337" s="9" t="s">
        <v>7540</v>
      </c>
    </row>
    <row r="338">
      <c r="A338" s="9" t="s">
        <v>6893</v>
      </c>
    </row>
    <row r="339">
      <c r="A339" s="9" t="s">
        <v>8279</v>
      </c>
    </row>
    <row r="340">
      <c r="A340" s="9" t="s">
        <v>9867</v>
      </c>
    </row>
    <row r="341">
      <c r="A341" s="9" t="s">
        <v>7579</v>
      </c>
    </row>
    <row r="342">
      <c r="A342" s="9" t="s">
        <v>4208</v>
      </c>
    </row>
    <row r="343">
      <c r="A343" s="9" t="s">
        <v>7826</v>
      </c>
    </row>
    <row r="344">
      <c r="A344" s="9" t="s">
        <v>6234</v>
      </c>
    </row>
    <row r="345">
      <c r="A345" s="9" t="s">
        <v>5357</v>
      </c>
    </row>
    <row r="346">
      <c r="A346" s="9" t="s">
        <v>7202</v>
      </c>
    </row>
    <row r="347">
      <c r="A347" s="9" t="s">
        <v>10374</v>
      </c>
    </row>
    <row r="348">
      <c r="A348" s="9" t="s">
        <v>10064</v>
      </c>
    </row>
    <row r="349">
      <c r="A349" s="9" t="s">
        <v>8687</v>
      </c>
    </row>
    <row r="350">
      <c r="A350" s="9" t="s">
        <v>7793</v>
      </c>
    </row>
    <row r="351">
      <c r="A351" s="9" t="s">
        <v>8956</v>
      </c>
    </row>
    <row r="352">
      <c r="A352" s="9" t="s">
        <v>8747</v>
      </c>
    </row>
    <row r="353">
      <c r="A353" s="9" t="s">
        <v>12113</v>
      </c>
    </row>
    <row r="354">
      <c r="A354" s="9" t="s">
        <v>8180</v>
      </c>
    </row>
    <row r="355">
      <c r="A355" s="9" t="s">
        <v>7099</v>
      </c>
    </row>
    <row r="356">
      <c r="A356" s="9" t="s">
        <v>7099</v>
      </c>
    </row>
    <row r="357">
      <c r="A357" s="9" t="s">
        <v>10254</v>
      </c>
    </row>
    <row r="358">
      <c r="A358" s="9" t="s">
        <v>10054</v>
      </c>
    </row>
    <row r="359">
      <c r="A359" s="9" t="s">
        <v>11910</v>
      </c>
    </row>
    <row r="360">
      <c r="A360" s="9" t="s">
        <v>5299</v>
      </c>
    </row>
    <row r="361">
      <c r="A361" s="9" t="s">
        <v>11304</v>
      </c>
    </row>
    <row r="362">
      <c r="A362" s="9" t="s">
        <v>5408</v>
      </c>
    </row>
    <row r="363">
      <c r="A363" s="9" t="s">
        <v>12446</v>
      </c>
    </row>
    <row r="364">
      <c r="A364" s="9" t="s">
        <v>9706</v>
      </c>
    </row>
    <row r="365">
      <c r="A365" s="9" t="s">
        <v>9942</v>
      </c>
    </row>
    <row r="366">
      <c r="A366" s="9" t="s">
        <v>3262</v>
      </c>
    </row>
    <row r="367">
      <c r="A367" s="9" t="s">
        <v>3322</v>
      </c>
    </row>
    <row r="368">
      <c r="A368" s="9" t="s">
        <v>9396</v>
      </c>
    </row>
    <row r="369">
      <c r="A369" s="9" t="s">
        <v>11918</v>
      </c>
    </row>
    <row r="370">
      <c r="A370" s="9" t="s">
        <v>7507</v>
      </c>
    </row>
    <row r="371">
      <c r="A371" s="9" t="s">
        <v>9109</v>
      </c>
    </row>
    <row r="372">
      <c r="A372" s="9" t="s">
        <v>4545</v>
      </c>
    </row>
    <row r="373">
      <c r="A373" s="9" t="s">
        <v>5237</v>
      </c>
    </row>
    <row r="374">
      <c r="A374" s="9" t="s">
        <v>9071</v>
      </c>
    </row>
    <row r="375">
      <c r="A375" s="9" t="s">
        <v>8129</v>
      </c>
    </row>
    <row r="376">
      <c r="A376" s="9" t="s">
        <v>11826</v>
      </c>
    </row>
    <row r="377">
      <c r="A377" s="9" t="s">
        <v>12027</v>
      </c>
    </row>
    <row r="378">
      <c r="A378" s="9" t="s">
        <v>6092</v>
      </c>
    </row>
    <row r="379">
      <c r="A379" s="9" t="s">
        <v>9506</v>
      </c>
    </row>
    <row r="380">
      <c r="A380" s="9" t="s">
        <v>6607</v>
      </c>
    </row>
    <row r="381">
      <c r="A381" s="9" t="s">
        <v>8046</v>
      </c>
    </row>
    <row r="382">
      <c r="A382" s="9" t="s">
        <v>6096</v>
      </c>
    </row>
    <row r="383">
      <c r="A383" s="9" t="s">
        <v>4844</v>
      </c>
    </row>
    <row r="384">
      <c r="A384" s="9" t="s">
        <v>11223</v>
      </c>
    </row>
    <row r="385">
      <c r="A385" s="9" t="s">
        <v>9732</v>
      </c>
    </row>
    <row r="386">
      <c r="A386" s="9" t="s">
        <v>5698</v>
      </c>
    </row>
    <row r="387">
      <c r="A387" s="9" t="s">
        <v>8397</v>
      </c>
    </row>
    <row r="388">
      <c r="A388" s="9" t="s">
        <v>4284</v>
      </c>
    </row>
    <row r="389">
      <c r="A389" s="9" t="s">
        <v>8738</v>
      </c>
    </row>
    <row r="390">
      <c r="A390" s="9" t="s">
        <v>11173</v>
      </c>
    </row>
    <row r="391">
      <c r="A391" s="9" t="s">
        <v>9408</v>
      </c>
    </row>
    <row r="392">
      <c r="A392" s="9" t="s">
        <v>8078</v>
      </c>
    </row>
    <row r="393">
      <c r="A393" s="9" t="s">
        <v>10136</v>
      </c>
    </row>
    <row r="394">
      <c r="A394" s="9" t="s">
        <v>11577</v>
      </c>
    </row>
    <row r="395">
      <c r="A395" s="9" t="s">
        <v>5291</v>
      </c>
    </row>
    <row r="396">
      <c r="A396" s="9" t="s">
        <v>7233</v>
      </c>
    </row>
    <row r="397">
      <c r="A397" s="9" t="s">
        <v>7404</v>
      </c>
    </row>
    <row r="398">
      <c r="A398" s="9" t="s">
        <v>4123</v>
      </c>
    </row>
    <row r="399">
      <c r="A399" s="9" t="s">
        <v>11663</v>
      </c>
    </row>
    <row r="400">
      <c r="A400" s="9" t="s">
        <v>2375</v>
      </c>
    </row>
    <row r="401">
      <c r="A401" s="9" t="s">
        <v>12355</v>
      </c>
    </row>
    <row r="402">
      <c r="A402" s="9" t="s">
        <v>5344</v>
      </c>
    </row>
    <row r="403">
      <c r="A403" s="9" t="s">
        <v>2458</v>
      </c>
    </row>
    <row r="404">
      <c r="A404" s="9" t="s">
        <v>12003</v>
      </c>
    </row>
    <row r="405">
      <c r="A405" s="9" t="s">
        <v>6052</v>
      </c>
    </row>
    <row r="406">
      <c r="A406" s="9" t="s">
        <v>12328</v>
      </c>
    </row>
    <row r="407">
      <c r="A407" s="9" t="s">
        <v>1080</v>
      </c>
    </row>
    <row r="408">
      <c r="A408" s="9" t="s">
        <v>11324</v>
      </c>
    </row>
    <row r="409">
      <c r="A409" s="9" t="s">
        <v>10615</v>
      </c>
    </row>
    <row r="410">
      <c r="A410" s="9" t="s">
        <v>7892</v>
      </c>
    </row>
    <row r="411">
      <c r="A411" s="9" t="s">
        <v>10646</v>
      </c>
    </row>
    <row r="412">
      <c r="A412" s="9" t="s">
        <v>3856</v>
      </c>
    </row>
    <row r="413">
      <c r="A413" s="9" t="s">
        <v>11620</v>
      </c>
    </row>
    <row r="414">
      <c r="A414" s="9" t="s">
        <v>12399</v>
      </c>
    </row>
    <row r="415">
      <c r="A415" s="9" t="s">
        <v>6308</v>
      </c>
    </row>
    <row r="416">
      <c r="A416" s="9" t="s">
        <v>8990</v>
      </c>
    </row>
    <row r="417">
      <c r="A417" s="9" t="s">
        <v>4440</v>
      </c>
    </row>
    <row r="418">
      <c r="A418" s="9" t="s">
        <v>12192</v>
      </c>
    </row>
    <row r="419">
      <c r="A419" s="9" t="s">
        <v>4887</v>
      </c>
    </row>
    <row r="420">
      <c r="A420" s="9" t="s">
        <v>10737</v>
      </c>
    </row>
    <row r="421">
      <c r="A421" s="9" t="s">
        <v>11253</v>
      </c>
    </row>
    <row r="422">
      <c r="A422" s="9" t="s">
        <v>2601</v>
      </c>
    </row>
    <row r="423">
      <c r="A423" s="9" t="s">
        <v>7012</v>
      </c>
    </row>
    <row r="424">
      <c r="A424" s="9" t="s">
        <v>6820</v>
      </c>
    </row>
    <row r="425">
      <c r="A425" s="9" t="s">
        <v>5093</v>
      </c>
    </row>
    <row r="426">
      <c r="A426" s="9" t="s">
        <v>1218</v>
      </c>
    </row>
    <row r="427">
      <c r="A427" s="9" t="s">
        <v>3227</v>
      </c>
    </row>
    <row r="428">
      <c r="A428" s="9" t="s">
        <v>1835</v>
      </c>
    </row>
    <row r="429">
      <c r="A429" s="9" t="s">
        <v>4237</v>
      </c>
    </row>
    <row r="430">
      <c r="A430" s="9" t="s">
        <v>11399</v>
      </c>
    </row>
    <row r="431">
      <c r="A431" s="9" t="s">
        <v>9999</v>
      </c>
    </row>
    <row r="432">
      <c r="A432" s="9" t="s">
        <v>12506</v>
      </c>
    </row>
    <row r="433">
      <c r="A433" s="9" t="s">
        <v>6824</v>
      </c>
    </row>
    <row r="434">
      <c r="A434" s="9" t="s">
        <v>11778</v>
      </c>
    </row>
    <row r="435">
      <c r="A435" s="9" t="s">
        <v>10279</v>
      </c>
    </row>
    <row r="436">
      <c r="A436" s="9" t="s">
        <v>10957</v>
      </c>
    </row>
    <row r="437">
      <c r="A437" s="9" t="s">
        <v>4754</v>
      </c>
    </row>
    <row r="438">
      <c r="A438" s="9" t="s">
        <v>12510</v>
      </c>
    </row>
    <row r="439">
      <c r="A439" s="9" t="s">
        <v>12597</v>
      </c>
    </row>
    <row r="440">
      <c r="A440" s="9" t="s">
        <v>1228</v>
      </c>
    </row>
    <row r="441">
      <c r="A441" s="9" t="s">
        <v>9184</v>
      </c>
    </row>
    <row r="442">
      <c r="A442" s="9" t="s">
        <v>8832</v>
      </c>
    </row>
    <row r="443">
      <c r="A443" s="9" t="s">
        <v>3644</v>
      </c>
    </row>
    <row r="444">
      <c r="A444" s="9" t="s">
        <v>9097</v>
      </c>
    </row>
    <row r="445">
      <c r="A445" s="9" t="s">
        <v>12256</v>
      </c>
    </row>
    <row r="446">
      <c r="A446" s="9" t="s">
        <v>10725</v>
      </c>
    </row>
    <row r="447">
      <c r="A447" s="9" t="s">
        <v>2808</v>
      </c>
    </row>
    <row r="448">
      <c r="A448" s="9" t="s">
        <v>11169</v>
      </c>
    </row>
    <row r="449">
      <c r="A449" s="9" t="s">
        <v>11465</v>
      </c>
    </row>
    <row r="450">
      <c r="A450" s="9" t="s">
        <v>12059</v>
      </c>
    </row>
    <row r="451">
      <c r="A451" s="9" t="s">
        <v>9058</v>
      </c>
    </row>
    <row r="452">
      <c r="A452" s="9" t="s">
        <v>10286</v>
      </c>
    </row>
    <row r="453">
      <c r="A453" s="9" t="s">
        <v>12312</v>
      </c>
    </row>
    <row r="454">
      <c r="A454" s="9" t="s">
        <v>1005</v>
      </c>
    </row>
    <row r="455">
      <c r="A455" s="9" t="s">
        <v>3056</v>
      </c>
    </row>
    <row r="456">
      <c r="A456" s="9" t="s">
        <v>6226</v>
      </c>
    </row>
    <row r="457">
      <c r="A457" s="9" t="s">
        <v>6801</v>
      </c>
    </row>
    <row r="458">
      <c r="A458" s="9" t="s">
        <v>10916</v>
      </c>
    </row>
    <row r="459">
      <c r="A459" s="9" t="s">
        <v>8641</v>
      </c>
    </row>
    <row r="460">
      <c r="A460" s="9" t="s">
        <v>6388</v>
      </c>
    </row>
    <row r="461">
      <c r="A461" s="9" t="s">
        <v>2389</v>
      </c>
    </row>
    <row r="462">
      <c r="A462" s="9" t="s">
        <v>3479</v>
      </c>
    </row>
    <row r="463">
      <c r="A463" s="9" t="s">
        <v>10729</v>
      </c>
    </row>
    <row r="464">
      <c r="A464" s="9" t="s">
        <v>1136</v>
      </c>
    </row>
    <row r="465">
      <c r="A465" s="9" t="s">
        <v>1136</v>
      </c>
    </row>
    <row r="466">
      <c r="A466" s="9" t="s">
        <v>8563</v>
      </c>
    </row>
    <row r="467">
      <c r="A467" s="9" t="s">
        <v>4696</v>
      </c>
    </row>
    <row r="468">
      <c r="A468" s="9" t="s">
        <v>2606</v>
      </c>
    </row>
    <row r="469">
      <c r="A469" s="9" t="s">
        <v>12320</v>
      </c>
    </row>
    <row r="470">
      <c r="A470" s="9" t="s">
        <v>976</v>
      </c>
    </row>
    <row r="471">
      <c r="A471" s="9" t="s">
        <v>6812</v>
      </c>
    </row>
    <row r="472">
      <c r="A472" s="9" t="s">
        <v>3990</v>
      </c>
    </row>
    <row r="473">
      <c r="A473" s="9" t="s">
        <v>4679</v>
      </c>
    </row>
    <row r="474">
      <c r="A474" s="9" t="s">
        <v>10898</v>
      </c>
    </row>
    <row r="475">
      <c r="A475" s="9" t="s">
        <v>10757</v>
      </c>
    </row>
    <row r="476">
      <c r="A476" s="9" t="s">
        <v>8871</v>
      </c>
    </row>
    <row r="477">
      <c r="A477" s="9" t="s">
        <v>8457</v>
      </c>
    </row>
    <row r="478">
      <c r="A478" s="9" t="s">
        <v>1941</v>
      </c>
    </row>
    <row r="479">
      <c r="A479" s="9" t="s">
        <v>8535</v>
      </c>
    </row>
    <row r="480">
      <c r="A480" s="9" t="s">
        <v>12109</v>
      </c>
    </row>
    <row r="481">
      <c r="A481" s="9" t="s">
        <v>4244</v>
      </c>
    </row>
    <row r="482">
      <c r="A482" s="9" t="s">
        <v>7926</v>
      </c>
    </row>
    <row r="483">
      <c r="A483" s="9" t="s">
        <v>3665</v>
      </c>
    </row>
    <row r="484">
      <c r="A484" s="9" t="s">
        <v>9954</v>
      </c>
    </row>
    <row r="485">
      <c r="A485" s="9" t="s">
        <v>2875</v>
      </c>
    </row>
    <row r="486">
      <c r="A486" s="9" t="s">
        <v>5854</v>
      </c>
    </row>
    <row r="487">
      <c r="A487" s="9" t="s">
        <v>2431</v>
      </c>
    </row>
    <row r="488">
      <c r="A488" s="9" t="s">
        <v>11472</v>
      </c>
    </row>
    <row r="489">
      <c r="A489" s="9" t="s">
        <v>2685</v>
      </c>
    </row>
    <row r="490">
      <c r="A490" s="9" t="s">
        <v>1540</v>
      </c>
    </row>
    <row r="491">
      <c r="A491" s="9" t="s">
        <v>6966</v>
      </c>
    </row>
    <row r="492">
      <c r="A492" s="9" t="s">
        <v>9724</v>
      </c>
    </row>
    <row r="493">
      <c r="A493" s="9" t="s">
        <v>12260</v>
      </c>
    </row>
    <row r="494">
      <c r="A494" s="9" t="s">
        <v>7935</v>
      </c>
    </row>
    <row r="495">
      <c r="A495" s="9" t="s">
        <v>3060</v>
      </c>
    </row>
    <row r="496">
      <c r="A496" s="9" t="s">
        <v>7275</v>
      </c>
    </row>
    <row r="497">
      <c r="A497" s="9" t="s">
        <v>11766</v>
      </c>
    </row>
    <row r="498">
      <c r="A498" s="9" t="s">
        <v>6404</v>
      </c>
    </row>
    <row r="499">
      <c r="A499" s="9" t="s">
        <v>9887</v>
      </c>
    </row>
    <row r="500">
      <c r="A500" s="9" t="s">
        <v>4135</v>
      </c>
    </row>
    <row r="501">
      <c r="A501" s="9" t="s">
        <v>10074</v>
      </c>
    </row>
    <row r="502">
      <c r="A502" s="9" t="s">
        <v>11539</v>
      </c>
    </row>
    <row r="503">
      <c r="A503" s="9" t="s">
        <v>11543</v>
      </c>
    </row>
    <row r="504">
      <c r="A504" s="9" t="s">
        <v>1143</v>
      </c>
    </row>
    <row r="505">
      <c r="A505" s="9" t="s">
        <v>8899</v>
      </c>
    </row>
    <row r="506">
      <c r="A506" s="9" t="s">
        <v>1242</v>
      </c>
    </row>
    <row r="507">
      <c r="A507" s="9" t="s">
        <v>1865</v>
      </c>
    </row>
    <row r="508">
      <c r="A508" s="9" t="s">
        <v>1168</v>
      </c>
    </row>
    <row r="509">
      <c r="A509" s="9" t="s">
        <v>2038</v>
      </c>
    </row>
    <row r="510">
      <c r="A510" s="9" t="s">
        <v>2822</v>
      </c>
    </row>
    <row r="511">
      <c r="A511" s="9" t="s">
        <v>5626</v>
      </c>
    </row>
    <row r="512">
      <c r="A512" s="9" t="s">
        <v>6901</v>
      </c>
    </row>
    <row r="513">
      <c r="A513" s="9" t="s">
        <v>5795</v>
      </c>
    </row>
    <row r="514">
      <c r="A514" s="9" t="s">
        <v>8346</v>
      </c>
    </row>
    <row r="515">
      <c r="A515" s="9" t="s">
        <v>3081</v>
      </c>
    </row>
    <row r="516">
      <c r="A516" s="9" t="s">
        <v>7511</v>
      </c>
    </row>
    <row r="517">
      <c r="A517" s="9" t="s">
        <v>8611</v>
      </c>
    </row>
    <row r="518">
      <c r="A518" s="9" t="s">
        <v>1576</v>
      </c>
    </row>
    <row r="519">
      <c r="A519" s="9" t="s">
        <v>12248</v>
      </c>
    </row>
    <row r="520">
      <c r="A520" s="9" t="s">
        <v>10303</v>
      </c>
    </row>
    <row r="521">
      <c r="A521" s="9" t="s">
        <v>7777</v>
      </c>
    </row>
    <row r="522">
      <c r="A522" s="9" t="s">
        <v>8299</v>
      </c>
    </row>
    <row r="523">
      <c r="A523" s="9" t="s">
        <v>1159</v>
      </c>
    </row>
    <row r="524">
      <c r="A524" s="9" t="s">
        <v>4952</v>
      </c>
    </row>
    <row r="525">
      <c r="A525" s="9" t="s">
        <v>10945</v>
      </c>
    </row>
    <row r="526">
      <c r="A526" s="9" t="s">
        <v>870</v>
      </c>
    </row>
    <row r="527">
      <c r="A527" s="9" t="s">
        <v>11927</v>
      </c>
    </row>
    <row r="528">
      <c r="A528" s="9" t="s">
        <v>2059</v>
      </c>
    </row>
    <row r="529">
      <c r="A529" s="9" t="s">
        <v>2914</v>
      </c>
    </row>
    <row r="530">
      <c r="A530" s="9" t="s">
        <v>11845</v>
      </c>
    </row>
    <row r="531">
      <c r="A531" s="9" t="s">
        <v>10426</v>
      </c>
    </row>
    <row r="532">
      <c r="A532" s="9" t="s">
        <v>8903</v>
      </c>
    </row>
    <row r="533">
      <c r="A533" s="9" t="s">
        <v>902</v>
      </c>
    </row>
    <row r="534">
      <c r="A534" s="9" t="s">
        <v>5144</v>
      </c>
    </row>
    <row r="535">
      <c r="A535" s="9" t="s">
        <v>9657</v>
      </c>
    </row>
    <row r="536">
      <c r="A536" s="9" t="s">
        <v>11643</v>
      </c>
    </row>
    <row r="537">
      <c r="A537" s="9" t="s">
        <v>10855</v>
      </c>
    </row>
    <row r="538">
      <c r="A538" s="9" t="s">
        <v>11856</v>
      </c>
    </row>
    <row r="539">
      <c r="A539" s="9" t="s">
        <v>1520</v>
      </c>
    </row>
    <row r="540">
      <c r="A540" s="9" t="s">
        <v>10378</v>
      </c>
    </row>
    <row r="541">
      <c r="A541" s="9" t="s">
        <v>9053</v>
      </c>
    </row>
    <row r="542">
      <c r="A542" s="9" t="s">
        <v>4578</v>
      </c>
    </row>
    <row r="543">
      <c r="A543" s="9" t="s">
        <v>7859</v>
      </c>
    </row>
    <row r="544">
      <c r="A544" s="9" t="s">
        <v>3326</v>
      </c>
    </row>
    <row r="545">
      <c r="A545" s="9" t="s">
        <v>6540</v>
      </c>
    </row>
    <row r="546">
      <c r="A546" s="9" t="s">
        <v>11697</v>
      </c>
    </row>
    <row r="547">
      <c r="A547" s="9" t="s">
        <v>3430</v>
      </c>
    </row>
    <row r="548">
      <c r="A548" s="9" t="s">
        <v>11581</v>
      </c>
    </row>
    <row r="549">
      <c r="A549" s="9" t="s">
        <v>5606</v>
      </c>
    </row>
    <row r="550">
      <c r="A550" s="9" t="s">
        <v>3211</v>
      </c>
    </row>
    <row r="551">
      <c r="A551" s="9" t="s">
        <v>1761</v>
      </c>
    </row>
    <row r="552">
      <c r="A552" s="9" t="s">
        <v>10821</v>
      </c>
    </row>
    <row r="553">
      <c r="A553" s="9" t="s">
        <v>2187</v>
      </c>
    </row>
    <row r="554">
      <c r="A554" s="9" t="s">
        <v>4477</v>
      </c>
    </row>
    <row r="555">
      <c r="A555" s="9" t="s">
        <v>9066</v>
      </c>
    </row>
    <row r="556">
      <c r="A556" s="9" t="s">
        <v>8973</v>
      </c>
    </row>
    <row r="557">
      <c r="A557" s="9" t="s">
        <v>4349</v>
      </c>
    </row>
    <row r="558">
      <c r="A558" s="9" t="s">
        <v>9337</v>
      </c>
    </row>
    <row r="559">
      <c r="A559" s="9" t="s">
        <v>8215</v>
      </c>
    </row>
    <row r="560">
      <c r="A560" s="9" t="s">
        <v>3111</v>
      </c>
    </row>
    <row r="561">
      <c r="A561" s="9" t="s">
        <v>4022</v>
      </c>
    </row>
    <row r="562">
      <c r="A562" s="9" t="s">
        <v>12273</v>
      </c>
    </row>
    <row r="563">
      <c r="A563" s="9" t="s">
        <v>7400</v>
      </c>
    </row>
    <row r="564">
      <c r="A564" s="9" t="s">
        <v>5974</v>
      </c>
    </row>
    <row r="565">
      <c r="A565" s="9" t="s">
        <v>4902</v>
      </c>
    </row>
    <row r="566">
      <c r="A566" s="9" t="s">
        <v>10894</v>
      </c>
    </row>
    <row r="567">
      <c r="A567" s="9" t="s">
        <v>1195</v>
      </c>
    </row>
    <row r="568">
      <c r="A568" s="9" t="s">
        <v>860</v>
      </c>
    </row>
    <row r="569">
      <c r="A569" s="9" t="s">
        <v>4496</v>
      </c>
    </row>
    <row r="570">
      <c r="A570" s="9" t="s">
        <v>11497</v>
      </c>
    </row>
    <row r="571">
      <c r="A571" s="9" t="s">
        <v>981</v>
      </c>
    </row>
    <row r="572">
      <c r="A572" s="9" t="s">
        <v>7467</v>
      </c>
    </row>
    <row r="573">
      <c r="A573" s="9" t="s">
        <v>9565</v>
      </c>
    </row>
    <row r="574">
      <c r="A574" s="9" t="s">
        <v>12143</v>
      </c>
    </row>
    <row r="575">
      <c r="A575" s="9" t="s">
        <v>11102</v>
      </c>
    </row>
    <row r="576">
      <c r="A576" s="9" t="s">
        <v>5983</v>
      </c>
    </row>
    <row r="577">
      <c r="A577" s="9" t="s">
        <v>2779</v>
      </c>
    </row>
    <row r="578">
      <c r="A578" s="9" t="s">
        <v>4771</v>
      </c>
    </row>
    <row r="579">
      <c r="A579" s="9" t="s">
        <v>12430</v>
      </c>
    </row>
    <row r="580">
      <c r="A580" s="9" t="s">
        <v>2538</v>
      </c>
    </row>
    <row r="581">
      <c r="A581" s="9" t="s">
        <v>5740</v>
      </c>
    </row>
    <row r="582">
      <c r="A582" s="9" t="s">
        <v>7310</v>
      </c>
    </row>
    <row r="583">
      <c r="A583" s="9" t="s">
        <v>10100</v>
      </c>
    </row>
    <row r="584">
      <c r="A584" s="9" t="s">
        <v>5102</v>
      </c>
    </row>
    <row r="585">
      <c r="A585" s="9" t="s">
        <v>6956</v>
      </c>
    </row>
    <row r="586">
      <c r="A586" s="9" t="s">
        <v>2086</v>
      </c>
    </row>
    <row r="587">
      <c r="A587" s="9" t="s">
        <v>4280</v>
      </c>
    </row>
    <row r="588">
      <c r="A588" s="9" t="s">
        <v>7943</v>
      </c>
    </row>
    <row r="589">
      <c r="A589" s="9" t="s">
        <v>11414</v>
      </c>
    </row>
    <row r="590">
      <c r="A590" s="9" t="s">
        <v>971</v>
      </c>
    </row>
    <row r="591">
      <c r="A591" s="9" t="s">
        <v>7528</v>
      </c>
    </row>
    <row r="592">
      <c r="A592" s="9" t="s">
        <v>10152</v>
      </c>
    </row>
    <row r="593">
      <c r="A593" s="9" t="s">
        <v>6581</v>
      </c>
    </row>
    <row r="594">
      <c r="A594" s="9" t="s">
        <v>933</v>
      </c>
    </row>
    <row r="595">
      <c r="A595" s="9" t="s">
        <v>11616</v>
      </c>
    </row>
    <row r="596">
      <c r="A596" s="9" t="s">
        <v>4140</v>
      </c>
    </row>
    <row r="597">
      <c r="A597" s="9" t="s">
        <v>8511</v>
      </c>
    </row>
    <row r="598">
      <c r="A598" s="9" t="s">
        <v>7611</v>
      </c>
    </row>
    <row r="599">
      <c r="A599" s="9" t="s">
        <v>10249</v>
      </c>
    </row>
    <row r="600">
      <c r="A600" s="9" t="s">
        <v>11263</v>
      </c>
    </row>
    <row r="601">
      <c r="A601" s="9" t="s">
        <v>5979</v>
      </c>
    </row>
    <row r="602">
      <c r="A602" s="9" t="s">
        <v>3411</v>
      </c>
    </row>
    <row r="603">
      <c r="A603" s="9" t="s">
        <v>9141</v>
      </c>
    </row>
    <row r="604">
      <c r="A604" s="9" t="s">
        <v>12074</v>
      </c>
    </row>
    <row r="605">
      <c r="A605" s="9" t="s">
        <v>5043</v>
      </c>
    </row>
    <row r="606">
      <c r="A606" s="9" t="s">
        <v>6230</v>
      </c>
    </row>
    <row r="607">
      <c r="A607" s="9" t="s">
        <v>3194</v>
      </c>
    </row>
    <row r="608">
      <c r="A608" s="9" t="s">
        <v>5412</v>
      </c>
    </row>
    <row r="609">
      <c r="A609" s="9" t="s">
        <v>1983</v>
      </c>
    </row>
    <row r="610">
      <c r="A610" s="9" t="s">
        <v>7498</v>
      </c>
    </row>
    <row r="611">
      <c r="A611" s="9" t="s">
        <v>11744</v>
      </c>
    </row>
    <row r="612">
      <c r="A612" s="9" t="s">
        <v>2384</v>
      </c>
    </row>
    <row r="613">
      <c r="A613" s="9" t="s">
        <v>9543</v>
      </c>
    </row>
    <row r="614">
      <c r="A614" s="9" t="s">
        <v>7053</v>
      </c>
    </row>
    <row r="615">
      <c r="A615" s="9" t="s">
        <v>1749</v>
      </c>
    </row>
    <row r="616">
      <c r="A616" s="9" t="s">
        <v>11865</v>
      </c>
    </row>
    <row r="617">
      <c r="A617" s="9" t="s">
        <v>5879</v>
      </c>
    </row>
    <row r="618">
      <c r="A618" s="9" t="s">
        <v>2136</v>
      </c>
    </row>
    <row r="619">
      <c r="A619" s="9" t="s">
        <v>12121</v>
      </c>
    </row>
    <row r="620">
      <c r="A620" s="9" t="s">
        <v>2851</v>
      </c>
    </row>
    <row r="621">
      <c r="A621" s="9" t="s">
        <v>11589</v>
      </c>
    </row>
    <row r="622">
      <c r="A622" s="9" t="s">
        <v>9832</v>
      </c>
    </row>
    <row r="623">
      <c r="A623" s="9" t="s">
        <v>12544</v>
      </c>
    </row>
    <row r="624">
      <c r="A624" s="9" t="s">
        <v>2859</v>
      </c>
    </row>
    <row r="625">
      <c r="A625" s="9" t="s">
        <v>2338</v>
      </c>
    </row>
    <row r="626">
      <c r="A626" s="9" t="s">
        <v>9333</v>
      </c>
    </row>
    <row r="627">
      <c r="A627" s="9" t="s">
        <v>8887</v>
      </c>
    </row>
    <row r="628">
      <c r="A628" s="9" t="s">
        <v>10771</v>
      </c>
    </row>
    <row r="629">
      <c r="A629" s="11"/>
    </row>
    <row r="630">
      <c r="A630" s="11"/>
    </row>
    <row r="631">
      <c r="A631" s="11"/>
    </row>
    <row r="632">
      <c r="A632" s="11"/>
    </row>
    <row r="633">
      <c r="A633" s="11"/>
    </row>
    <row r="634">
      <c r="A634" s="11"/>
    </row>
    <row r="635">
      <c r="A635" s="11"/>
    </row>
    <row r="636">
      <c r="A636" s="11"/>
    </row>
    <row r="637">
      <c r="A637" s="11"/>
    </row>
  </sheetData>
  <hyperlinks>
    <hyperlink r:id="rId1" ref="A1"/>
    <hyperlink r:id="rId2" ref="A2"/>
    <hyperlink r:id="rId3" ref="A3"/>
    <hyperlink r:id="rId4" ref="A4"/>
    <hyperlink r:id="rId5" ref="A5"/>
    <hyperlink r:id="rId6" ref="A6"/>
    <hyperlink r:id="rId7" ref="A7"/>
    <hyperlink r:id="rId8" ref="A8"/>
    <hyperlink r:id="rId9" ref="A9"/>
    <hyperlink r:id="rId10" ref="A10"/>
    <hyperlink r:id="rId11" ref="A11"/>
    <hyperlink r:id="rId12" ref="A12"/>
    <hyperlink r:id="rId13" ref="A13"/>
    <hyperlink r:id="rId14" ref="A14"/>
    <hyperlink r:id="rId15" ref="A15"/>
    <hyperlink r:id="rId16" ref="A16"/>
    <hyperlink r:id="rId17" ref="A17"/>
    <hyperlink r:id="rId18" ref="A18"/>
    <hyperlink r:id="rId19" ref="A19"/>
    <hyperlink r:id="rId20" ref="A20"/>
    <hyperlink r:id="rId21" ref="A21"/>
    <hyperlink r:id="rId22" ref="A22"/>
    <hyperlink r:id="rId23" ref="A23"/>
    <hyperlink r:id="rId24" ref="A24"/>
    <hyperlink r:id="rId25" ref="A25"/>
    <hyperlink r:id="rId26" ref="A26"/>
    <hyperlink r:id="rId27" ref="A27"/>
    <hyperlink r:id="rId28" ref="A28"/>
    <hyperlink r:id="rId29" ref="A29"/>
    <hyperlink r:id="rId30" ref="A30"/>
    <hyperlink r:id="rId31" ref="A31"/>
    <hyperlink r:id="rId32" ref="A32"/>
    <hyperlink r:id="rId33" ref="A33"/>
    <hyperlink r:id="rId34" ref="A34"/>
    <hyperlink r:id="rId35" ref="A35"/>
    <hyperlink r:id="rId36" ref="A36"/>
    <hyperlink r:id="rId37" ref="A37"/>
    <hyperlink r:id="rId38" ref="A38"/>
    <hyperlink r:id="rId39" ref="A39"/>
    <hyperlink r:id="rId40" ref="A40"/>
    <hyperlink r:id="rId41" ref="A41"/>
    <hyperlink r:id="rId42" ref="A42"/>
    <hyperlink r:id="rId43" ref="A43"/>
    <hyperlink r:id="rId44" ref="A44"/>
    <hyperlink r:id="rId45" ref="A45"/>
    <hyperlink r:id="rId46" ref="A46"/>
    <hyperlink r:id="rId47" ref="A47"/>
    <hyperlink r:id="rId48" ref="A48"/>
    <hyperlink r:id="rId49" ref="A49"/>
    <hyperlink r:id="rId50" ref="A50"/>
    <hyperlink r:id="rId51" ref="A51"/>
    <hyperlink r:id="rId52" ref="A52"/>
    <hyperlink r:id="rId53" ref="A53"/>
    <hyperlink r:id="rId54" ref="A54"/>
    <hyperlink r:id="rId55" ref="A55"/>
    <hyperlink r:id="rId56" ref="A56"/>
    <hyperlink r:id="rId57" ref="A57"/>
    <hyperlink r:id="rId58" ref="A58"/>
    <hyperlink r:id="rId59" ref="A59"/>
    <hyperlink r:id="rId60" ref="A60"/>
    <hyperlink r:id="rId61" ref="A61"/>
    <hyperlink r:id="rId62" ref="A62"/>
    <hyperlink r:id="rId63" ref="A63"/>
    <hyperlink r:id="rId64" ref="A64"/>
    <hyperlink r:id="rId65" ref="A65"/>
    <hyperlink r:id="rId66" ref="A66"/>
    <hyperlink r:id="rId67" ref="A67"/>
    <hyperlink r:id="rId68" ref="A68"/>
    <hyperlink r:id="rId69" ref="A69"/>
    <hyperlink r:id="rId70" ref="A70"/>
    <hyperlink r:id="rId71" ref="A71"/>
    <hyperlink r:id="rId72" ref="A72"/>
    <hyperlink r:id="rId73" ref="A73"/>
    <hyperlink r:id="rId74" ref="A74"/>
    <hyperlink r:id="rId75" ref="A75"/>
    <hyperlink r:id="rId76" ref="A76"/>
    <hyperlink r:id="rId77" ref="A77"/>
    <hyperlink r:id="rId78" ref="A78"/>
    <hyperlink r:id="rId79" ref="A79"/>
    <hyperlink r:id="rId80" ref="A80"/>
    <hyperlink r:id="rId81" ref="A81"/>
    <hyperlink r:id="rId82" ref="A82"/>
    <hyperlink r:id="rId83" ref="A83"/>
    <hyperlink r:id="rId84" ref="A84"/>
    <hyperlink r:id="rId85" ref="A85"/>
    <hyperlink r:id="rId86" ref="A86"/>
    <hyperlink r:id="rId87" ref="A87"/>
    <hyperlink r:id="rId88" ref="A88"/>
    <hyperlink r:id="rId89" ref="A89"/>
    <hyperlink r:id="rId90" ref="A90"/>
    <hyperlink r:id="rId91" ref="A91"/>
    <hyperlink r:id="rId92" ref="A92"/>
    <hyperlink r:id="rId93" ref="A93"/>
    <hyperlink r:id="rId94" ref="A94"/>
    <hyperlink r:id="rId95" ref="A95"/>
    <hyperlink r:id="rId96" ref="A96"/>
    <hyperlink r:id="rId97" ref="A97"/>
    <hyperlink r:id="rId98" ref="A98"/>
    <hyperlink r:id="rId99" ref="A99"/>
    <hyperlink r:id="rId100" ref="A100"/>
    <hyperlink r:id="rId101" ref="A101"/>
    <hyperlink r:id="rId102" ref="A102"/>
    <hyperlink r:id="rId103" ref="A103"/>
    <hyperlink r:id="rId104" ref="A104"/>
    <hyperlink r:id="rId105" ref="A105"/>
    <hyperlink r:id="rId106" ref="A106"/>
    <hyperlink r:id="rId107" ref="A107"/>
    <hyperlink r:id="rId108" ref="A108"/>
    <hyperlink r:id="rId109" ref="A109"/>
    <hyperlink r:id="rId110" ref="A110"/>
    <hyperlink r:id="rId111" ref="A111"/>
    <hyperlink r:id="rId112" ref="A112"/>
    <hyperlink r:id="rId113" ref="A113"/>
    <hyperlink r:id="rId114" ref="A114"/>
    <hyperlink r:id="rId115" ref="A115"/>
    <hyperlink r:id="rId116" ref="A116"/>
    <hyperlink r:id="rId117" ref="A117"/>
    <hyperlink r:id="rId118" ref="A118"/>
    <hyperlink r:id="rId119" ref="A119"/>
    <hyperlink r:id="rId120" ref="A120"/>
    <hyperlink r:id="rId121" ref="A121"/>
    <hyperlink r:id="rId122" ref="A122"/>
    <hyperlink r:id="rId123" ref="A123"/>
    <hyperlink r:id="rId124" ref="A124"/>
    <hyperlink r:id="rId125" ref="A125"/>
    <hyperlink r:id="rId126" ref="A126"/>
    <hyperlink r:id="rId127" ref="A127"/>
    <hyperlink r:id="rId128" ref="A128"/>
    <hyperlink r:id="rId129" ref="A129"/>
    <hyperlink r:id="rId130" ref="A130"/>
    <hyperlink r:id="rId131" ref="A131"/>
    <hyperlink r:id="rId132" ref="A132"/>
    <hyperlink r:id="rId133" ref="A133"/>
    <hyperlink r:id="rId134" ref="A134"/>
    <hyperlink r:id="rId135" ref="A135"/>
    <hyperlink r:id="rId136" ref="A136"/>
    <hyperlink r:id="rId137" ref="A137"/>
    <hyperlink r:id="rId138" ref="A138"/>
    <hyperlink r:id="rId139" ref="A139"/>
    <hyperlink r:id="rId140" ref="A140"/>
    <hyperlink r:id="rId141" ref="A141"/>
    <hyperlink r:id="rId142" ref="A142"/>
    <hyperlink r:id="rId143" ref="A143"/>
    <hyperlink r:id="rId144" ref="A144"/>
    <hyperlink r:id="rId145" ref="A145"/>
    <hyperlink r:id="rId146" ref="A146"/>
    <hyperlink r:id="rId147" ref="A147"/>
    <hyperlink r:id="rId148" ref="A148"/>
    <hyperlink r:id="rId149" ref="A149"/>
    <hyperlink r:id="rId150" ref="A150"/>
    <hyperlink r:id="rId151" ref="A151"/>
    <hyperlink r:id="rId152" ref="A152"/>
    <hyperlink r:id="rId153" ref="A153"/>
    <hyperlink r:id="rId154" ref="A154"/>
    <hyperlink r:id="rId155" ref="A155"/>
    <hyperlink r:id="rId156" ref="A156"/>
    <hyperlink r:id="rId157" ref="A157"/>
    <hyperlink r:id="rId158" ref="A158"/>
    <hyperlink r:id="rId159" ref="A159"/>
    <hyperlink r:id="rId160" ref="A160"/>
    <hyperlink r:id="rId161" ref="A161"/>
    <hyperlink r:id="rId162" ref="A162"/>
    <hyperlink r:id="rId163" ref="A163"/>
    <hyperlink r:id="rId164" ref="A164"/>
    <hyperlink r:id="rId165" ref="A165"/>
    <hyperlink r:id="rId166" ref="A166"/>
    <hyperlink r:id="rId167" ref="A167"/>
    <hyperlink r:id="rId168" ref="A168"/>
    <hyperlink r:id="rId169" ref="A169"/>
    <hyperlink r:id="rId170" ref="A170"/>
    <hyperlink r:id="rId171" ref="A171"/>
    <hyperlink r:id="rId172" ref="A172"/>
    <hyperlink r:id="rId173" ref="A173"/>
    <hyperlink r:id="rId174" ref="A174"/>
    <hyperlink r:id="rId175" ref="A175"/>
    <hyperlink r:id="rId176" ref="A176"/>
    <hyperlink r:id="rId177" ref="A177"/>
    <hyperlink r:id="rId178" ref="A178"/>
    <hyperlink r:id="rId179" ref="A179"/>
    <hyperlink r:id="rId180" ref="A180"/>
    <hyperlink r:id="rId181" ref="A181"/>
    <hyperlink r:id="rId182" ref="A182"/>
    <hyperlink r:id="rId183" ref="A183"/>
    <hyperlink r:id="rId184" ref="A184"/>
    <hyperlink r:id="rId185" ref="A185"/>
    <hyperlink r:id="rId186" ref="A186"/>
    <hyperlink r:id="rId187" ref="A187"/>
    <hyperlink r:id="rId188" ref="A188"/>
    <hyperlink r:id="rId189" ref="A189"/>
    <hyperlink r:id="rId190" ref="A190"/>
    <hyperlink r:id="rId191" ref="A191"/>
    <hyperlink r:id="rId192" ref="A192"/>
    <hyperlink r:id="rId193" ref="A193"/>
    <hyperlink r:id="rId194" ref="A194"/>
    <hyperlink r:id="rId195" ref="A195"/>
    <hyperlink r:id="rId196" ref="A196"/>
    <hyperlink r:id="rId197" ref="A197"/>
    <hyperlink r:id="rId198" ref="A198"/>
    <hyperlink r:id="rId199" ref="A199"/>
    <hyperlink r:id="rId200" ref="A200"/>
    <hyperlink r:id="rId201" ref="A201"/>
    <hyperlink r:id="rId202" ref="A202"/>
    <hyperlink r:id="rId203" ref="A203"/>
    <hyperlink r:id="rId204" ref="A204"/>
    <hyperlink r:id="rId205" ref="A205"/>
    <hyperlink r:id="rId206" ref="A206"/>
    <hyperlink r:id="rId207" ref="A207"/>
    <hyperlink r:id="rId208" ref="A208"/>
    <hyperlink r:id="rId209" ref="A209"/>
    <hyperlink r:id="rId210" ref="A210"/>
    <hyperlink r:id="rId211" ref="A211"/>
    <hyperlink r:id="rId212" ref="A212"/>
    <hyperlink r:id="rId213" ref="A213"/>
    <hyperlink r:id="rId214" ref="A214"/>
    <hyperlink r:id="rId215" ref="A215"/>
    <hyperlink r:id="rId216" ref="A216"/>
    <hyperlink r:id="rId217" ref="A217"/>
    <hyperlink r:id="rId218" ref="A218"/>
    <hyperlink r:id="rId219" ref="A219"/>
    <hyperlink r:id="rId220" ref="A220"/>
    <hyperlink r:id="rId221" ref="A221"/>
    <hyperlink r:id="rId222" ref="A222"/>
    <hyperlink r:id="rId223" ref="A223"/>
    <hyperlink r:id="rId224" ref="A224"/>
    <hyperlink r:id="rId225" ref="A225"/>
    <hyperlink r:id="rId226" ref="A226"/>
    <hyperlink r:id="rId227" ref="A227"/>
    <hyperlink r:id="rId228" ref="A228"/>
    <hyperlink r:id="rId229" ref="A229"/>
    <hyperlink r:id="rId230" ref="A230"/>
    <hyperlink r:id="rId231" ref="A231"/>
    <hyperlink r:id="rId232" ref="A232"/>
    <hyperlink r:id="rId233" ref="A233"/>
    <hyperlink r:id="rId234" ref="A234"/>
    <hyperlink r:id="rId235" ref="A235"/>
    <hyperlink r:id="rId236" ref="A236"/>
    <hyperlink r:id="rId237" ref="A237"/>
    <hyperlink r:id="rId238" ref="A238"/>
    <hyperlink r:id="rId239" ref="A239"/>
    <hyperlink r:id="rId240" ref="A240"/>
    <hyperlink r:id="rId241" ref="A241"/>
    <hyperlink r:id="rId242" ref="A242"/>
    <hyperlink r:id="rId243" ref="A243"/>
    <hyperlink r:id="rId244" ref="A244"/>
    <hyperlink r:id="rId245" ref="A245"/>
    <hyperlink r:id="rId246" ref="A246"/>
    <hyperlink r:id="rId247" ref="A247"/>
    <hyperlink r:id="rId248" ref="A248"/>
    <hyperlink r:id="rId249" ref="A249"/>
    <hyperlink r:id="rId250" ref="A250"/>
    <hyperlink r:id="rId251" ref="A251"/>
    <hyperlink r:id="rId252" ref="A252"/>
    <hyperlink r:id="rId253" ref="A253"/>
    <hyperlink r:id="rId254" ref="A254"/>
    <hyperlink r:id="rId255" ref="A255"/>
    <hyperlink r:id="rId256" ref="A256"/>
    <hyperlink r:id="rId257" ref="A257"/>
    <hyperlink r:id="rId258" ref="A258"/>
    <hyperlink r:id="rId259" ref="A259"/>
    <hyperlink r:id="rId260" ref="A260"/>
    <hyperlink r:id="rId261" ref="A261"/>
    <hyperlink r:id="rId262" ref="A262"/>
    <hyperlink r:id="rId263" ref="A263"/>
    <hyperlink r:id="rId264" ref="A264"/>
    <hyperlink r:id="rId265" ref="A265"/>
    <hyperlink r:id="rId266" ref="A266"/>
    <hyperlink r:id="rId267" ref="A267"/>
    <hyperlink r:id="rId268" ref="A268"/>
    <hyperlink r:id="rId269" ref="A269"/>
    <hyperlink r:id="rId270" ref="A270"/>
    <hyperlink r:id="rId271" ref="A271"/>
    <hyperlink r:id="rId272" ref="A272"/>
    <hyperlink r:id="rId273" ref="A273"/>
    <hyperlink r:id="rId274" ref="A274"/>
    <hyperlink r:id="rId275" ref="A275"/>
    <hyperlink r:id="rId276" ref="A276"/>
    <hyperlink r:id="rId277" ref="A277"/>
    <hyperlink r:id="rId278" ref="A278"/>
    <hyperlink r:id="rId279" ref="A279"/>
    <hyperlink r:id="rId280" ref="A280"/>
    <hyperlink r:id="rId281" ref="A281"/>
    <hyperlink r:id="rId282" ref="A282"/>
    <hyperlink r:id="rId283" ref="A283"/>
    <hyperlink r:id="rId284" ref="A284"/>
    <hyperlink r:id="rId285" ref="A285"/>
    <hyperlink r:id="rId286" ref="A286"/>
    <hyperlink r:id="rId287" ref="A287"/>
    <hyperlink r:id="rId288" ref="A288"/>
    <hyperlink r:id="rId289" ref="A289"/>
    <hyperlink r:id="rId290" ref="A290"/>
    <hyperlink r:id="rId291" ref="A291"/>
    <hyperlink r:id="rId292" ref="A292"/>
    <hyperlink r:id="rId293" ref="A293"/>
    <hyperlink r:id="rId294" ref="A294"/>
    <hyperlink r:id="rId295" ref="A295"/>
    <hyperlink r:id="rId296" ref="A296"/>
    <hyperlink r:id="rId297" ref="A297"/>
    <hyperlink r:id="rId298" ref="A298"/>
    <hyperlink r:id="rId299" ref="A299"/>
    <hyperlink r:id="rId300" ref="A300"/>
    <hyperlink r:id="rId301" ref="A301"/>
    <hyperlink r:id="rId302" ref="A302"/>
    <hyperlink r:id="rId303" ref="A303"/>
    <hyperlink r:id="rId304" ref="A304"/>
    <hyperlink r:id="rId305" ref="A305"/>
    <hyperlink r:id="rId306" ref="A306"/>
    <hyperlink r:id="rId307" ref="A307"/>
    <hyperlink r:id="rId308" ref="A308"/>
    <hyperlink r:id="rId309" ref="A309"/>
    <hyperlink r:id="rId310" ref="A310"/>
    <hyperlink r:id="rId311" ref="A311"/>
    <hyperlink r:id="rId312" ref="A312"/>
    <hyperlink r:id="rId313" ref="A313"/>
    <hyperlink r:id="rId314" ref="A314"/>
    <hyperlink r:id="rId315" ref="A315"/>
    <hyperlink r:id="rId316" ref="A316"/>
    <hyperlink r:id="rId317" ref="A317"/>
    <hyperlink r:id="rId318" ref="A318"/>
    <hyperlink r:id="rId319" ref="A319"/>
    <hyperlink r:id="rId320" ref="A320"/>
    <hyperlink r:id="rId321" ref="A321"/>
    <hyperlink r:id="rId322" ref="A322"/>
    <hyperlink r:id="rId323" ref="A323"/>
    <hyperlink r:id="rId324" ref="A324"/>
    <hyperlink r:id="rId325" ref="A325"/>
    <hyperlink r:id="rId326" ref="A326"/>
    <hyperlink r:id="rId327" ref="A327"/>
    <hyperlink r:id="rId328" ref="A328"/>
    <hyperlink r:id="rId329" ref="A329"/>
    <hyperlink r:id="rId330" ref="A330"/>
    <hyperlink r:id="rId331" ref="A331"/>
    <hyperlink r:id="rId332" ref="A332"/>
    <hyperlink r:id="rId333" ref="A333"/>
    <hyperlink r:id="rId334" ref="A334"/>
    <hyperlink r:id="rId335" ref="A335"/>
    <hyperlink r:id="rId336" ref="A336"/>
    <hyperlink r:id="rId337" ref="A337"/>
    <hyperlink r:id="rId338" ref="A338"/>
    <hyperlink r:id="rId339" ref="A339"/>
    <hyperlink r:id="rId340" ref="A340"/>
    <hyperlink r:id="rId341" ref="A341"/>
    <hyperlink r:id="rId342" ref="A342"/>
    <hyperlink r:id="rId343" ref="A343"/>
    <hyperlink r:id="rId344" ref="A344"/>
    <hyperlink r:id="rId345" ref="A345"/>
    <hyperlink r:id="rId346" ref="A346"/>
    <hyperlink r:id="rId347" ref="A347"/>
    <hyperlink r:id="rId348" ref="A348"/>
    <hyperlink r:id="rId349" ref="A349"/>
    <hyperlink r:id="rId350" ref="A350"/>
    <hyperlink r:id="rId351" ref="A351"/>
    <hyperlink r:id="rId352" ref="A352"/>
    <hyperlink r:id="rId353" ref="A353"/>
    <hyperlink r:id="rId354" ref="A354"/>
    <hyperlink r:id="rId355" ref="A355"/>
    <hyperlink r:id="rId356" ref="A356"/>
    <hyperlink r:id="rId357" ref="A357"/>
    <hyperlink r:id="rId358" ref="A358"/>
    <hyperlink r:id="rId359" ref="A359"/>
    <hyperlink r:id="rId360" ref="A360"/>
    <hyperlink r:id="rId361" ref="A361"/>
    <hyperlink r:id="rId362" ref="A362"/>
    <hyperlink r:id="rId363" ref="A363"/>
    <hyperlink r:id="rId364" ref="A364"/>
    <hyperlink r:id="rId365" ref="A365"/>
    <hyperlink r:id="rId366" ref="A366"/>
    <hyperlink r:id="rId367" ref="A367"/>
    <hyperlink r:id="rId368" ref="A368"/>
    <hyperlink r:id="rId369" ref="A369"/>
    <hyperlink r:id="rId370" ref="A370"/>
    <hyperlink r:id="rId371" ref="A371"/>
    <hyperlink r:id="rId372" ref="A372"/>
    <hyperlink r:id="rId373" ref="A373"/>
    <hyperlink r:id="rId374" ref="A374"/>
    <hyperlink r:id="rId375" ref="A375"/>
    <hyperlink r:id="rId376" ref="A376"/>
    <hyperlink r:id="rId377" ref="A377"/>
    <hyperlink r:id="rId378" ref="A378"/>
    <hyperlink r:id="rId379" ref="A379"/>
    <hyperlink r:id="rId380" ref="A380"/>
    <hyperlink r:id="rId381" ref="A381"/>
    <hyperlink r:id="rId382" ref="A382"/>
    <hyperlink r:id="rId383" ref="A383"/>
    <hyperlink r:id="rId384" ref="A384"/>
    <hyperlink r:id="rId385" ref="A385"/>
    <hyperlink r:id="rId386" ref="A386"/>
    <hyperlink r:id="rId387" ref="A387"/>
    <hyperlink r:id="rId388" ref="A388"/>
    <hyperlink r:id="rId389" ref="A389"/>
    <hyperlink r:id="rId390" ref="A390"/>
    <hyperlink r:id="rId391" ref="A391"/>
    <hyperlink r:id="rId392" ref="A392"/>
    <hyperlink r:id="rId393" ref="A393"/>
    <hyperlink r:id="rId394" ref="A394"/>
    <hyperlink r:id="rId395" ref="A395"/>
    <hyperlink r:id="rId396" ref="A396"/>
    <hyperlink r:id="rId397" ref="A397"/>
    <hyperlink r:id="rId398" ref="A398"/>
    <hyperlink r:id="rId399" ref="A399"/>
    <hyperlink r:id="rId400" ref="A400"/>
    <hyperlink r:id="rId401" ref="A401"/>
    <hyperlink r:id="rId402" ref="A402"/>
    <hyperlink r:id="rId403" ref="A403"/>
    <hyperlink r:id="rId404" ref="A404"/>
    <hyperlink r:id="rId405" ref="A405"/>
    <hyperlink r:id="rId406" ref="A406"/>
    <hyperlink r:id="rId407" ref="A407"/>
    <hyperlink r:id="rId408" ref="A408"/>
    <hyperlink r:id="rId409" ref="A409"/>
    <hyperlink r:id="rId410" ref="A410"/>
    <hyperlink r:id="rId411" ref="A411"/>
    <hyperlink r:id="rId412" ref="A412"/>
    <hyperlink r:id="rId413" ref="A413"/>
    <hyperlink r:id="rId414" ref="A414"/>
    <hyperlink r:id="rId415" ref="A415"/>
    <hyperlink r:id="rId416" ref="A416"/>
    <hyperlink r:id="rId417" ref="A417"/>
    <hyperlink r:id="rId418" ref="A418"/>
    <hyperlink r:id="rId419" ref="A419"/>
    <hyperlink r:id="rId420" ref="A420"/>
    <hyperlink r:id="rId421" ref="A421"/>
    <hyperlink r:id="rId422" ref="A422"/>
    <hyperlink r:id="rId423" ref="A423"/>
    <hyperlink r:id="rId424" ref="A424"/>
    <hyperlink r:id="rId425" ref="A425"/>
    <hyperlink r:id="rId426" ref="A426"/>
    <hyperlink r:id="rId427" ref="A427"/>
    <hyperlink r:id="rId428" ref="A428"/>
    <hyperlink r:id="rId429" ref="A429"/>
    <hyperlink r:id="rId430" ref="A430"/>
    <hyperlink r:id="rId431" ref="A431"/>
    <hyperlink r:id="rId432" ref="A432"/>
    <hyperlink r:id="rId433" ref="A433"/>
    <hyperlink r:id="rId434" ref="A434"/>
    <hyperlink r:id="rId435" ref="A435"/>
    <hyperlink r:id="rId436" ref="A436"/>
    <hyperlink r:id="rId437" ref="A437"/>
    <hyperlink r:id="rId438" ref="A438"/>
    <hyperlink r:id="rId439" ref="A439"/>
    <hyperlink r:id="rId440" ref="A440"/>
    <hyperlink r:id="rId441" ref="A441"/>
    <hyperlink r:id="rId442" ref="A442"/>
    <hyperlink r:id="rId443" ref="A443"/>
    <hyperlink r:id="rId444" ref="A444"/>
    <hyperlink r:id="rId445" ref="A445"/>
    <hyperlink r:id="rId446" ref="A446"/>
    <hyperlink r:id="rId447" ref="A447"/>
    <hyperlink r:id="rId448" ref="A448"/>
    <hyperlink r:id="rId449" ref="A449"/>
    <hyperlink r:id="rId450" ref="A450"/>
    <hyperlink r:id="rId451" ref="A451"/>
    <hyperlink r:id="rId452" ref="A452"/>
    <hyperlink r:id="rId453" ref="A453"/>
    <hyperlink r:id="rId454" ref="A454"/>
    <hyperlink r:id="rId455" ref="A455"/>
    <hyperlink r:id="rId456" ref="A456"/>
    <hyperlink r:id="rId457" ref="A457"/>
    <hyperlink r:id="rId458" ref="A458"/>
    <hyperlink r:id="rId459" ref="A459"/>
    <hyperlink r:id="rId460" ref="A460"/>
    <hyperlink r:id="rId461" ref="A461"/>
    <hyperlink r:id="rId462" ref="A462"/>
    <hyperlink r:id="rId463" ref="A463"/>
    <hyperlink r:id="rId464" ref="A464"/>
    <hyperlink r:id="rId465" ref="A465"/>
    <hyperlink r:id="rId466" ref="A466"/>
    <hyperlink r:id="rId467" ref="A467"/>
    <hyperlink r:id="rId468" ref="A468"/>
    <hyperlink r:id="rId469" ref="A469"/>
    <hyperlink r:id="rId470" ref="A470"/>
    <hyperlink r:id="rId471" ref="A471"/>
    <hyperlink r:id="rId472" ref="A472"/>
    <hyperlink r:id="rId473" ref="A473"/>
    <hyperlink r:id="rId474" ref="A474"/>
    <hyperlink r:id="rId475" ref="A475"/>
    <hyperlink r:id="rId476" ref="A476"/>
    <hyperlink r:id="rId477" ref="A477"/>
    <hyperlink r:id="rId478" ref="A478"/>
    <hyperlink r:id="rId479" ref="A479"/>
    <hyperlink r:id="rId480" ref="A480"/>
    <hyperlink r:id="rId481" ref="A481"/>
    <hyperlink r:id="rId482" ref="A482"/>
    <hyperlink r:id="rId483" ref="A483"/>
    <hyperlink r:id="rId484" ref="A484"/>
    <hyperlink r:id="rId485" ref="A485"/>
    <hyperlink r:id="rId486" ref="A486"/>
    <hyperlink r:id="rId487" ref="A487"/>
    <hyperlink r:id="rId488" ref="A488"/>
    <hyperlink r:id="rId489" ref="A489"/>
    <hyperlink r:id="rId490" ref="A490"/>
    <hyperlink r:id="rId491" ref="A491"/>
    <hyperlink r:id="rId492" ref="A492"/>
    <hyperlink r:id="rId493" ref="A493"/>
    <hyperlink r:id="rId494" ref="A494"/>
    <hyperlink r:id="rId495" ref="A495"/>
    <hyperlink r:id="rId496" ref="A496"/>
    <hyperlink r:id="rId497" ref="A497"/>
    <hyperlink r:id="rId498" ref="A498"/>
    <hyperlink r:id="rId499" ref="A499"/>
    <hyperlink r:id="rId500" ref="A500"/>
    <hyperlink r:id="rId501" ref="A501"/>
    <hyperlink r:id="rId502" ref="A502"/>
    <hyperlink r:id="rId503" ref="A503"/>
    <hyperlink r:id="rId504" ref="A504"/>
    <hyperlink r:id="rId505" ref="A505"/>
    <hyperlink r:id="rId506" ref="A506"/>
    <hyperlink r:id="rId507" ref="A507"/>
    <hyperlink r:id="rId508" ref="A508"/>
    <hyperlink r:id="rId509" ref="A509"/>
    <hyperlink r:id="rId510" ref="A510"/>
    <hyperlink r:id="rId511" ref="A511"/>
    <hyperlink r:id="rId512" ref="A512"/>
    <hyperlink r:id="rId513" ref="A513"/>
    <hyperlink r:id="rId514" ref="A514"/>
    <hyperlink r:id="rId515" ref="A515"/>
    <hyperlink r:id="rId516" ref="A516"/>
    <hyperlink r:id="rId517" ref="A517"/>
    <hyperlink r:id="rId518" ref="A518"/>
    <hyperlink r:id="rId519" ref="A519"/>
    <hyperlink r:id="rId520" ref="A520"/>
    <hyperlink r:id="rId521" ref="A521"/>
    <hyperlink r:id="rId522" ref="A522"/>
    <hyperlink r:id="rId523" ref="A523"/>
    <hyperlink r:id="rId524" ref="A524"/>
    <hyperlink r:id="rId525" ref="A525"/>
    <hyperlink r:id="rId526" ref="A526"/>
    <hyperlink r:id="rId527" ref="A527"/>
    <hyperlink r:id="rId528" ref="A528"/>
    <hyperlink r:id="rId529" ref="A529"/>
    <hyperlink r:id="rId530" ref="A530"/>
    <hyperlink r:id="rId531" ref="A531"/>
    <hyperlink r:id="rId532" ref="A532"/>
    <hyperlink r:id="rId533" ref="A533"/>
    <hyperlink r:id="rId534" ref="A534"/>
    <hyperlink r:id="rId535" ref="A535"/>
    <hyperlink r:id="rId536" ref="A536"/>
    <hyperlink r:id="rId537" ref="A537"/>
    <hyperlink r:id="rId538" ref="A538"/>
    <hyperlink r:id="rId539" ref="A539"/>
    <hyperlink r:id="rId540" ref="A540"/>
    <hyperlink r:id="rId541" ref="A541"/>
    <hyperlink r:id="rId542" ref="A542"/>
    <hyperlink r:id="rId543" ref="A543"/>
    <hyperlink r:id="rId544" ref="A544"/>
    <hyperlink r:id="rId545" ref="A545"/>
    <hyperlink r:id="rId546" ref="A546"/>
    <hyperlink r:id="rId547" ref="A547"/>
    <hyperlink r:id="rId548" ref="A548"/>
    <hyperlink r:id="rId549" ref="A549"/>
    <hyperlink r:id="rId550" ref="A550"/>
    <hyperlink r:id="rId551" ref="A551"/>
    <hyperlink r:id="rId552" ref="A552"/>
    <hyperlink r:id="rId553" ref="A553"/>
    <hyperlink r:id="rId554" ref="A554"/>
    <hyperlink r:id="rId555" ref="A555"/>
    <hyperlink r:id="rId556" ref="A556"/>
    <hyperlink r:id="rId557" ref="A557"/>
    <hyperlink r:id="rId558" ref="A558"/>
    <hyperlink r:id="rId559" ref="A559"/>
    <hyperlink r:id="rId560" ref="A560"/>
    <hyperlink r:id="rId561" ref="A561"/>
    <hyperlink r:id="rId562" ref="A562"/>
    <hyperlink r:id="rId563" ref="A563"/>
    <hyperlink r:id="rId564" ref="A564"/>
    <hyperlink r:id="rId565" ref="A565"/>
    <hyperlink r:id="rId566" ref="A566"/>
    <hyperlink r:id="rId567" ref="A567"/>
    <hyperlink r:id="rId568" ref="A568"/>
    <hyperlink r:id="rId569" ref="A569"/>
    <hyperlink r:id="rId570" ref="A570"/>
    <hyperlink r:id="rId571" ref="A571"/>
    <hyperlink r:id="rId572" ref="A572"/>
    <hyperlink r:id="rId573" ref="A573"/>
    <hyperlink r:id="rId574" ref="A574"/>
    <hyperlink r:id="rId575" ref="A575"/>
    <hyperlink r:id="rId576" ref="A576"/>
    <hyperlink r:id="rId577" ref="A577"/>
    <hyperlink r:id="rId578" ref="A578"/>
    <hyperlink r:id="rId579" ref="A579"/>
    <hyperlink r:id="rId580" ref="A580"/>
    <hyperlink r:id="rId581" ref="A581"/>
    <hyperlink r:id="rId582" ref="A582"/>
    <hyperlink r:id="rId583" ref="A583"/>
    <hyperlink r:id="rId584" ref="A584"/>
    <hyperlink r:id="rId585" ref="A585"/>
    <hyperlink r:id="rId586" ref="A586"/>
    <hyperlink r:id="rId587" ref="A587"/>
    <hyperlink r:id="rId588" ref="A588"/>
    <hyperlink r:id="rId589" ref="A589"/>
    <hyperlink r:id="rId590" ref="A590"/>
    <hyperlink r:id="rId591" ref="A591"/>
    <hyperlink r:id="rId592" ref="A592"/>
    <hyperlink r:id="rId593" ref="A593"/>
    <hyperlink r:id="rId594" ref="A594"/>
    <hyperlink r:id="rId595" ref="A595"/>
    <hyperlink r:id="rId596" ref="A596"/>
    <hyperlink r:id="rId597" ref="A597"/>
    <hyperlink r:id="rId598" ref="A598"/>
    <hyperlink r:id="rId599" ref="A599"/>
    <hyperlink r:id="rId600" ref="A600"/>
    <hyperlink r:id="rId601" ref="A601"/>
    <hyperlink r:id="rId602" ref="A602"/>
    <hyperlink r:id="rId603" ref="A603"/>
    <hyperlink r:id="rId604" ref="A604"/>
    <hyperlink r:id="rId605" ref="A605"/>
    <hyperlink r:id="rId606" ref="A606"/>
    <hyperlink r:id="rId607" ref="A607"/>
    <hyperlink r:id="rId608" ref="A608"/>
    <hyperlink r:id="rId609" ref="A609"/>
    <hyperlink r:id="rId610" ref="A610"/>
    <hyperlink r:id="rId611" ref="A611"/>
    <hyperlink r:id="rId612" ref="A612"/>
    <hyperlink r:id="rId613" ref="A613"/>
    <hyperlink r:id="rId614" ref="A614"/>
    <hyperlink r:id="rId615" ref="A615"/>
    <hyperlink r:id="rId616" ref="A616"/>
    <hyperlink r:id="rId617" ref="A617"/>
    <hyperlink r:id="rId618" ref="A618"/>
    <hyperlink r:id="rId619" ref="A619"/>
    <hyperlink r:id="rId620" ref="A620"/>
    <hyperlink r:id="rId621" ref="A621"/>
    <hyperlink r:id="rId622" ref="A622"/>
    <hyperlink r:id="rId623" ref="A623"/>
    <hyperlink r:id="rId624" ref="A624"/>
    <hyperlink r:id="rId625" ref="A625"/>
    <hyperlink r:id="rId626" ref="A626"/>
    <hyperlink r:id="rId627" ref="A627"/>
    <hyperlink r:id="rId628" ref="A628"/>
  </hyperlinks>
  <drawing r:id="rId62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43"/>
  </cols>
  <sheetData>
    <row r="1">
      <c r="A1" s="19" t="s">
        <v>23989</v>
      </c>
      <c r="B1" s="19" t="s">
        <v>26008</v>
      </c>
    </row>
    <row r="2">
      <c r="A2" s="19" t="s">
        <v>26009</v>
      </c>
      <c r="B2" s="19">
        <v>0.11089004</v>
      </c>
    </row>
    <row r="3">
      <c r="A3" s="19" t="s">
        <v>26010</v>
      </c>
      <c r="B3" s="19">
        <v>0.74258435</v>
      </c>
    </row>
    <row r="4">
      <c r="A4" s="19" t="s">
        <v>26011</v>
      </c>
      <c r="B4" s="19">
        <v>0.1541956</v>
      </c>
    </row>
    <row r="5">
      <c r="A5" s="19" t="s">
        <v>26012</v>
      </c>
      <c r="B5" s="19">
        <v>0.2199067</v>
      </c>
    </row>
    <row r="6">
      <c r="A6" s="19" t="s">
        <v>26013</v>
      </c>
      <c r="B6" s="19">
        <v>0.31089434</v>
      </c>
    </row>
    <row r="7">
      <c r="A7" s="19" t="s">
        <v>26014</v>
      </c>
      <c r="B7" s="19">
        <v>0.45405203</v>
      </c>
    </row>
    <row r="8">
      <c r="A8" s="19" t="s">
        <v>26015</v>
      </c>
      <c r="B8" s="19">
        <v>0.092708364</v>
      </c>
    </row>
    <row r="9">
      <c r="A9" s="19" t="s">
        <v>26016</v>
      </c>
      <c r="B9" s="19">
        <v>0.28820723</v>
      </c>
    </row>
    <row r="10">
      <c r="A10" s="19" t="s">
        <v>26017</v>
      </c>
      <c r="B10" s="19">
        <v>0.40309864</v>
      </c>
    </row>
    <row r="11">
      <c r="A11" s="19" t="s">
        <v>26018</v>
      </c>
      <c r="B11" s="19">
        <v>0.298891</v>
      </c>
    </row>
    <row r="12">
      <c r="A12" s="19" t="s">
        <v>26019</v>
      </c>
      <c r="B12" s="19">
        <v>0.82372326</v>
      </c>
    </row>
    <row r="13">
      <c r="A13" s="19" t="s">
        <v>26020</v>
      </c>
      <c r="B13" s="19">
        <v>0.53490317</v>
      </c>
    </row>
    <row r="14">
      <c r="A14" s="19" t="s">
        <v>26021</v>
      </c>
      <c r="B14" s="19">
        <v>0.10635713</v>
      </c>
    </row>
    <row r="15">
      <c r="A15" s="19" t="s">
        <v>26022</v>
      </c>
      <c r="B15" s="19">
        <v>0.5623772</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29"/>
  </cols>
  <sheetData>
    <row r="1">
      <c r="A1" s="37" t="s">
        <v>26023</v>
      </c>
      <c r="B1" s="37" t="s">
        <v>26005</v>
      </c>
    </row>
    <row r="2">
      <c r="A2" s="19" t="s">
        <v>26024</v>
      </c>
      <c r="B2" s="19">
        <v>0.66997606</v>
      </c>
    </row>
    <row r="3">
      <c r="A3" s="19" t="s">
        <v>26025</v>
      </c>
      <c r="B3" s="19">
        <v>0.53490317</v>
      </c>
    </row>
    <row r="4">
      <c r="A4" s="19" t="s">
        <v>26026</v>
      </c>
      <c r="B4" s="19">
        <v>0.779654</v>
      </c>
    </row>
    <row r="5">
      <c r="A5" s="19" t="s">
        <v>26027</v>
      </c>
      <c r="B5" s="19">
        <v>0.4738364</v>
      </c>
    </row>
    <row r="6">
      <c r="A6" s="19" t="s">
        <v>26028</v>
      </c>
      <c r="B6" s="19">
        <v>0.31409466</v>
      </c>
    </row>
    <row r="7">
      <c r="A7" s="19" t="s">
        <v>26029</v>
      </c>
      <c r="B7" s="19">
        <v>0.45395467</v>
      </c>
    </row>
    <row r="8">
      <c r="A8" s="19" t="s">
        <v>26030</v>
      </c>
      <c r="B8" s="19">
        <v>0.4457891</v>
      </c>
    </row>
    <row r="9">
      <c r="A9" s="19" t="s">
        <v>26031</v>
      </c>
      <c r="B9" s="19">
        <v>0.31089434</v>
      </c>
    </row>
    <row r="10">
      <c r="A10" s="19" t="s">
        <v>26032</v>
      </c>
      <c r="B10" s="19">
        <v>0.148886</v>
      </c>
    </row>
    <row r="11">
      <c r="A11" s="19" t="s">
        <v>26033</v>
      </c>
      <c r="B11" s="19">
        <v>0.4095567</v>
      </c>
    </row>
    <row r="12">
      <c r="A12" s="19" t="s">
        <v>26034</v>
      </c>
      <c r="B12" s="19">
        <v>0.6364068</v>
      </c>
    </row>
    <row r="13">
      <c r="A13" s="19" t="s">
        <v>26035</v>
      </c>
      <c r="B13" s="19">
        <v>0.26532593</v>
      </c>
    </row>
    <row r="14">
      <c r="A14" s="19" t="s">
        <v>26036</v>
      </c>
      <c r="B14" s="19">
        <v>0.18452783</v>
      </c>
    </row>
    <row r="15">
      <c r="A15" s="19" t="s">
        <v>26037</v>
      </c>
      <c r="B15" s="19">
        <v>0.4116814</v>
      </c>
    </row>
    <row r="16">
      <c r="A16" s="19" t="s">
        <v>26038</v>
      </c>
      <c r="B16" s="19">
        <v>0.06554146</v>
      </c>
    </row>
    <row r="17">
      <c r="A17" s="19" t="s">
        <v>26039</v>
      </c>
      <c r="B17" s="19">
        <v>0.59987146</v>
      </c>
    </row>
    <row r="18">
      <c r="A18" s="19" t="s">
        <v>26040</v>
      </c>
      <c r="B18" s="19">
        <v>0.31089434</v>
      </c>
    </row>
    <row r="19">
      <c r="A19" s="19" t="s">
        <v>26041</v>
      </c>
      <c r="B19" s="19">
        <v>0.14613976</v>
      </c>
    </row>
    <row r="20">
      <c r="A20" s="19" t="s">
        <v>26042</v>
      </c>
      <c r="B20" s="19">
        <v>0.6048687</v>
      </c>
    </row>
    <row r="21">
      <c r="A21" s="19" t="s">
        <v>26043</v>
      </c>
      <c r="B21" s="19">
        <v>0.09887862</v>
      </c>
    </row>
    <row r="22">
      <c r="A22" s="19" t="s">
        <v>26044</v>
      </c>
      <c r="B22" s="19">
        <v>0.6598096</v>
      </c>
    </row>
    <row r="23">
      <c r="A23" s="19" t="s">
        <v>26045</v>
      </c>
      <c r="B23" s="19">
        <v>0.06451955</v>
      </c>
    </row>
    <row r="24">
      <c r="A24" s="19" t="s">
        <v>26046</v>
      </c>
      <c r="B24" s="19">
        <v>0.14042784</v>
      </c>
    </row>
    <row r="25">
      <c r="A25" s="19" t="s">
        <v>26047</v>
      </c>
      <c r="B25" s="19">
        <v>0.08971392</v>
      </c>
    </row>
    <row r="26">
      <c r="A26" s="19" t="s">
        <v>26048</v>
      </c>
      <c r="B26" s="19">
        <v>0.19566494</v>
      </c>
    </row>
    <row r="27">
      <c r="A27" s="19" t="s">
        <v>26049</v>
      </c>
      <c r="B27" s="19">
        <v>0.3947813</v>
      </c>
    </row>
    <row r="28">
      <c r="A28" s="19" t="s">
        <v>26050</v>
      </c>
      <c r="B28" s="19">
        <v>0.46413326</v>
      </c>
    </row>
    <row r="29">
      <c r="A29" s="19" t="s">
        <v>26051</v>
      </c>
      <c r="B29" s="19">
        <v>0.450904</v>
      </c>
    </row>
    <row r="30">
      <c r="A30" s="19" t="s">
        <v>26052</v>
      </c>
      <c r="B30" s="19">
        <v>0.57573277</v>
      </c>
    </row>
    <row r="31">
      <c r="A31" s="19" t="s">
        <v>26053</v>
      </c>
      <c r="B31" s="19">
        <v>0.03676391</v>
      </c>
    </row>
    <row r="32">
      <c r="A32" s="19" t="s">
        <v>26054</v>
      </c>
      <c r="B32" s="19">
        <v>0.12036748</v>
      </c>
    </row>
    <row r="33">
      <c r="A33" s="19" t="s">
        <v>26055</v>
      </c>
      <c r="B33" s="19">
        <v>0.121187985</v>
      </c>
    </row>
    <row r="34">
      <c r="A34" s="19" t="s">
        <v>26056</v>
      </c>
      <c r="B34" s="19">
        <v>0.3719868</v>
      </c>
    </row>
    <row r="35">
      <c r="A35" s="19" t="s">
        <v>26057</v>
      </c>
      <c r="B35" s="19">
        <v>0.10107969</v>
      </c>
    </row>
    <row r="36">
      <c r="A36" s="19" t="s">
        <v>26058</v>
      </c>
      <c r="B36" s="19">
        <v>0.95910585</v>
      </c>
    </row>
    <row r="37">
      <c r="A37" s="19" t="s">
        <v>26059</v>
      </c>
      <c r="B37" s="19">
        <v>0.4056441</v>
      </c>
    </row>
    <row r="38">
      <c r="A38" s="19" t="s">
        <v>26060</v>
      </c>
      <c r="B38" s="19">
        <v>0.16156343</v>
      </c>
    </row>
    <row r="39">
      <c r="A39" s="19" t="s">
        <v>26061</v>
      </c>
      <c r="B39" s="19">
        <v>0.15372156</v>
      </c>
    </row>
    <row r="40">
      <c r="A40" s="19" t="s">
        <v>26062</v>
      </c>
      <c r="B40" s="19">
        <v>0.4915668</v>
      </c>
    </row>
    <row r="41">
      <c r="A41" s="19" t="s">
        <v>26063</v>
      </c>
      <c r="B41" s="19">
        <v>0.93250626</v>
      </c>
    </row>
    <row r="42">
      <c r="A42" s="19" t="s">
        <v>26064</v>
      </c>
      <c r="B42" s="19">
        <v>0.05781701</v>
      </c>
    </row>
    <row r="43">
      <c r="A43" s="19" t="s">
        <v>26065</v>
      </c>
      <c r="B43" s="19">
        <v>0.22730547</v>
      </c>
    </row>
    <row r="44">
      <c r="A44" s="19" t="s">
        <v>26066</v>
      </c>
      <c r="B44" s="19">
        <v>0.9185671</v>
      </c>
    </row>
    <row r="45">
      <c r="A45" s="19" t="s">
        <v>26067</v>
      </c>
      <c r="B45" s="19">
        <v>0.9017169</v>
      </c>
    </row>
    <row r="46">
      <c r="A46" s="19" t="s">
        <v>26068</v>
      </c>
      <c r="B46" s="19">
        <v>0.08223696</v>
      </c>
    </row>
    <row r="47">
      <c r="A47" s="19" t="s">
        <v>26069</v>
      </c>
      <c r="B47" s="19">
        <v>0.47949955</v>
      </c>
    </row>
    <row r="48">
      <c r="A48" s="19" t="s">
        <v>26070</v>
      </c>
      <c r="B48" s="19">
        <v>0.50759417</v>
      </c>
    </row>
    <row r="49">
      <c r="A49" s="19" t="s">
        <v>26071</v>
      </c>
      <c r="B49" s="19">
        <v>0.4033435</v>
      </c>
    </row>
    <row r="50">
      <c r="A50" s="19" t="s">
        <v>26072</v>
      </c>
      <c r="B50" s="19">
        <v>0.4165383</v>
      </c>
    </row>
    <row r="51">
      <c r="A51" s="19" t="s">
        <v>26073</v>
      </c>
      <c r="B51" s="19">
        <v>0.3590776</v>
      </c>
    </row>
    <row r="52">
      <c r="A52" s="19" t="s">
        <v>26074</v>
      </c>
      <c r="B52" s="19">
        <v>0.16276377</v>
      </c>
    </row>
    <row r="53">
      <c r="A53" s="19" t="s">
        <v>26075</v>
      </c>
      <c r="B53" s="19">
        <v>0.07303914</v>
      </c>
    </row>
    <row r="54">
      <c r="A54" s="19" t="s">
        <v>26076</v>
      </c>
      <c r="B54" s="19">
        <v>0.951345</v>
      </c>
    </row>
    <row r="55">
      <c r="A55" s="19" t="s">
        <v>26077</v>
      </c>
      <c r="B55" s="19">
        <v>0.46106723</v>
      </c>
    </row>
    <row r="56">
      <c r="A56" s="19" t="s">
        <v>26078</v>
      </c>
      <c r="B56" s="19">
        <v>0.19474894</v>
      </c>
    </row>
    <row r="57">
      <c r="A57" s="19" t="s">
        <v>26079</v>
      </c>
      <c r="B57" s="19">
        <v>0.8606264</v>
      </c>
    </row>
    <row r="58">
      <c r="A58" s="19" t="s">
        <v>26080</v>
      </c>
      <c r="B58" s="19">
        <v>0.31546733</v>
      </c>
    </row>
    <row r="59">
      <c r="A59" s="19" t="s">
        <v>26081</v>
      </c>
      <c r="B59" s="19">
        <v>0.2407814</v>
      </c>
    </row>
    <row r="60">
      <c r="A60" s="19" t="s">
        <v>26082</v>
      </c>
      <c r="B60" s="19">
        <v>0.9229533</v>
      </c>
    </row>
    <row r="61">
      <c r="A61" s="19" t="s">
        <v>26083</v>
      </c>
      <c r="B61" s="19">
        <v>0.33537626</v>
      </c>
    </row>
    <row r="62">
      <c r="A62" s="19" t="s">
        <v>26084</v>
      </c>
      <c r="B62" s="19">
        <v>0.63162845</v>
      </c>
    </row>
    <row r="63">
      <c r="A63" s="19" t="s">
        <v>26085</v>
      </c>
      <c r="B63" s="19">
        <v>0.6989371</v>
      </c>
    </row>
    <row r="64">
      <c r="A64" s="19" t="s">
        <v>26086</v>
      </c>
      <c r="B64" s="19">
        <v>0.050345074</v>
      </c>
    </row>
    <row r="65">
      <c r="A65" s="19" t="s">
        <v>26087</v>
      </c>
      <c r="B65" s="19">
        <v>0.958774</v>
      </c>
    </row>
    <row r="66">
      <c r="A66" s="19" t="s">
        <v>26088</v>
      </c>
      <c r="B66" s="19">
        <v>0.109660774</v>
      </c>
    </row>
    <row r="67">
      <c r="A67" s="19" t="s">
        <v>26089</v>
      </c>
      <c r="B67" s="19">
        <v>0.4473305</v>
      </c>
    </row>
    <row r="68">
      <c r="A68" s="19" t="s">
        <v>26090</v>
      </c>
      <c r="B68" s="19">
        <v>0.9485741</v>
      </c>
    </row>
    <row r="69">
      <c r="A69" s="19" t="s">
        <v>26059</v>
      </c>
      <c r="B69" s="19">
        <v>0.4056441</v>
      </c>
    </row>
    <row r="70">
      <c r="A70" s="19" t="s">
        <v>26091</v>
      </c>
      <c r="B70" s="19">
        <v>0.31089434</v>
      </c>
    </row>
    <row r="71">
      <c r="A71" s="19" t="s">
        <v>26092</v>
      </c>
      <c r="B71" s="19">
        <v>0.11936305</v>
      </c>
    </row>
    <row r="72">
      <c r="A72" s="19" t="s">
        <v>26093</v>
      </c>
      <c r="B72" s="19">
        <v>0.24214527</v>
      </c>
    </row>
    <row r="73">
      <c r="A73" s="19" t="s">
        <v>26094</v>
      </c>
      <c r="B73" s="19">
        <v>0.15549266</v>
      </c>
    </row>
    <row r="74">
      <c r="A74" s="19" t="s">
        <v>26095</v>
      </c>
      <c r="B74" s="19">
        <v>0.5720525</v>
      </c>
    </row>
    <row r="75">
      <c r="A75" s="19" t="s">
        <v>26096</v>
      </c>
      <c r="B75" s="19">
        <v>0.24564838</v>
      </c>
    </row>
    <row r="76">
      <c r="A76" s="19" t="s">
        <v>26097</v>
      </c>
      <c r="B76" s="19">
        <v>0.10402897</v>
      </c>
    </row>
    <row r="77">
      <c r="A77" s="19" t="s">
        <v>26098</v>
      </c>
      <c r="B77" s="19">
        <v>0.17069454</v>
      </c>
    </row>
    <row r="78">
      <c r="A78" s="19" t="s">
        <v>26099</v>
      </c>
      <c r="B78" s="19">
        <v>0.76895607</v>
      </c>
    </row>
    <row r="79">
      <c r="A79" s="19" t="s">
        <v>26100</v>
      </c>
      <c r="B79" s="19">
        <v>0.27128398</v>
      </c>
    </row>
    <row r="80">
      <c r="A80" s="19" t="s">
        <v>26101</v>
      </c>
      <c r="B80" s="19">
        <v>0.40589592</v>
      </c>
    </row>
    <row r="81">
      <c r="A81" s="19" t="s">
        <v>26102</v>
      </c>
      <c r="B81" s="19">
        <v>0.14859809</v>
      </c>
    </row>
    <row r="82">
      <c r="A82" s="19" t="s">
        <v>26103</v>
      </c>
      <c r="B82" s="19">
        <v>0.15117662</v>
      </c>
    </row>
    <row r="83">
      <c r="A83" s="19" t="s">
        <v>26104</v>
      </c>
      <c r="B83" s="19">
        <v>0.18229583</v>
      </c>
    </row>
    <row r="84">
      <c r="A84" s="19" t="s">
        <v>26105</v>
      </c>
      <c r="B84" s="19">
        <v>0.2580564</v>
      </c>
    </row>
    <row r="85">
      <c r="A85" s="19" t="s">
        <v>26106</v>
      </c>
      <c r="B85" s="19">
        <v>0.69542736</v>
      </c>
    </row>
    <row r="86">
      <c r="A86" s="19" t="s">
        <v>26107</v>
      </c>
      <c r="B86" s="19">
        <v>0.39795542</v>
      </c>
    </row>
    <row r="87">
      <c r="A87" s="19" t="s">
        <v>26108</v>
      </c>
      <c r="B87" s="19">
        <v>0.15407598</v>
      </c>
    </row>
    <row r="88">
      <c r="A88" s="19" t="s">
        <v>26109</v>
      </c>
      <c r="B88" s="19">
        <v>0.7093121</v>
      </c>
    </row>
    <row r="89">
      <c r="A89" s="19" t="s">
        <v>26110</v>
      </c>
      <c r="B89" s="19">
        <v>0.6325734</v>
      </c>
    </row>
    <row r="90">
      <c r="A90" s="19" t="s">
        <v>26111</v>
      </c>
      <c r="B90" s="19">
        <v>0.24288303</v>
      </c>
    </row>
    <row r="91">
      <c r="A91" s="19" t="s">
        <v>26112</v>
      </c>
      <c r="B91" s="19">
        <v>0.2187426</v>
      </c>
    </row>
    <row r="92">
      <c r="A92" s="19" t="s">
        <v>26113</v>
      </c>
      <c r="B92" s="19">
        <v>0.078579985</v>
      </c>
    </row>
    <row r="93">
      <c r="A93" s="19" t="s">
        <v>26114</v>
      </c>
      <c r="B93" s="19">
        <v>0.65918875</v>
      </c>
    </row>
    <row r="94">
      <c r="A94" s="19" t="s">
        <v>26115</v>
      </c>
      <c r="B94" s="19">
        <v>0.17608647</v>
      </c>
    </row>
    <row r="95">
      <c r="A95" s="19" t="s">
        <v>26116</v>
      </c>
      <c r="B95" s="19">
        <v>0.4899538</v>
      </c>
    </row>
    <row r="96">
      <c r="A96" s="19" t="s">
        <v>26117</v>
      </c>
      <c r="B96" s="19">
        <v>0.10773841</v>
      </c>
    </row>
    <row r="97">
      <c r="A97" s="19" t="s">
        <v>26118</v>
      </c>
      <c r="B97" s="19">
        <v>0.30897263</v>
      </c>
    </row>
    <row r="98">
      <c r="A98" s="19" t="s">
        <v>26119</v>
      </c>
      <c r="B98" s="19">
        <v>0.24196954</v>
      </c>
    </row>
    <row r="99">
      <c r="A99" s="19" t="s">
        <v>26120</v>
      </c>
      <c r="B99" s="19">
        <v>0.089247406</v>
      </c>
    </row>
    <row r="100">
      <c r="A100" s="19" t="s">
        <v>26121</v>
      </c>
      <c r="B100" s="19">
        <v>0.40329856</v>
      </c>
    </row>
    <row r="101">
      <c r="A101" s="19" t="s">
        <v>26122</v>
      </c>
      <c r="B101" s="19">
        <v>0.1841826</v>
      </c>
    </row>
    <row r="102">
      <c r="A102" s="19" t="s">
        <v>26123</v>
      </c>
      <c r="B102" s="19">
        <v>0.4135983</v>
      </c>
    </row>
    <row r="103">
      <c r="A103" s="19" t="s">
        <v>26124</v>
      </c>
      <c r="B103" s="19">
        <v>0.18498097</v>
      </c>
    </row>
    <row r="104">
      <c r="A104" s="19" t="s">
        <v>26125</v>
      </c>
      <c r="B104" s="19">
        <v>0.44465277</v>
      </c>
    </row>
    <row r="105">
      <c r="A105" s="19" t="s">
        <v>26126</v>
      </c>
      <c r="B105" s="19">
        <v>0.5390016</v>
      </c>
    </row>
    <row r="106">
      <c r="A106" s="19" t="s">
        <v>26127</v>
      </c>
      <c r="B106" s="19">
        <v>0.12843466</v>
      </c>
    </row>
    <row r="107">
      <c r="A107" s="19" t="s">
        <v>26128</v>
      </c>
      <c r="B107" s="19">
        <v>0.8359282</v>
      </c>
    </row>
    <row r="108">
      <c r="A108" s="19" t="s">
        <v>26129</v>
      </c>
      <c r="B108" s="19">
        <v>0.42232686</v>
      </c>
    </row>
    <row r="109">
      <c r="A109" s="19" t="s">
        <v>26130</v>
      </c>
      <c r="B109" s="19">
        <v>0.23243138</v>
      </c>
    </row>
    <row r="110">
      <c r="A110" s="19" t="s">
        <v>26131</v>
      </c>
      <c r="B110" s="19">
        <v>0.255959</v>
      </c>
    </row>
    <row r="111">
      <c r="A111" s="19" t="s">
        <v>26132</v>
      </c>
      <c r="B111" s="19">
        <v>0.34353384</v>
      </c>
    </row>
    <row r="112">
      <c r="A112" s="19" t="s">
        <v>26133</v>
      </c>
      <c r="B112" s="19">
        <v>0.9251147</v>
      </c>
    </row>
    <row r="113">
      <c r="A113" s="19" t="s">
        <v>26134</v>
      </c>
      <c r="B113" s="19">
        <v>0.959434</v>
      </c>
    </row>
    <row r="114">
      <c r="A114" s="19" t="s">
        <v>26135</v>
      </c>
      <c r="B114" s="19">
        <v>0.103341356</v>
      </c>
    </row>
    <row r="115">
      <c r="A115" s="19" t="s">
        <v>26136</v>
      </c>
      <c r="B115" s="19">
        <v>0.66489375</v>
      </c>
    </row>
    <row r="116">
      <c r="A116" s="19" t="s">
        <v>26137</v>
      </c>
      <c r="B116" s="19">
        <v>0.8606264</v>
      </c>
    </row>
    <row r="117">
      <c r="A117" s="19" t="s">
        <v>26138</v>
      </c>
      <c r="B117" s="19">
        <v>0.088483684</v>
      </c>
    </row>
    <row r="118">
      <c r="A118" s="19" t="s">
        <v>26139</v>
      </c>
      <c r="B118" s="19">
        <v>0.07505035</v>
      </c>
    </row>
    <row r="119">
      <c r="A119" s="19" t="s">
        <v>26140</v>
      </c>
      <c r="B119" s="19">
        <v>0.49348232</v>
      </c>
    </row>
    <row r="120">
      <c r="A120" s="19" t="s">
        <v>26141</v>
      </c>
      <c r="B120" s="19">
        <v>0.09782644</v>
      </c>
    </row>
    <row r="121">
      <c r="A121" s="19" t="s">
        <v>26142</v>
      </c>
      <c r="B121" s="19">
        <v>0.33554277</v>
      </c>
    </row>
    <row r="122">
      <c r="A122" s="19" t="s">
        <v>26143</v>
      </c>
      <c r="B122" s="19">
        <v>0.26264018</v>
      </c>
    </row>
    <row r="123">
      <c r="A123" s="19" t="s">
        <v>26144</v>
      </c>
      <c r="B123" s="19">
        <v>0.5583122</v>
      </c>
    </row>
    <row r="124">
      <c r="A124" s="19" t="s">
        <v>26145</v>
      </c>
      <c r="B124" s="19">
        <v>0.49994582</v>
      </c>
    </row>
    <row r="125">
      <c r="A125" s="19" t="s">
        <v>26146</v>
      </c>
      <c r="B125" s="19">
        <v>0.35880905</v>
      </c>
    </row>
    <row r="126">
      <c r="A126" s="19" t="s">
        <v>26147</v>
      </c>
      <c r="B126" s="19">
        <v>0.6106847</v>
      </c>
    </row>
    <row r="127">
      <c r="A127" s="19" t="s">
        <v>26081</v>
      </c>
      <c r="B127" s="19">
        <v>0.24078141</v>
      </c>
    </row>
    <row r="128">
      <c r="A128" s="19" t="s">
        <v>26148</v>
      </c>
      <c r="B128" s="19">
        <v>0.3708851</v>
      </c>
    </row>
    <row r="129">
      <c r="A129" s="19" t="s">
        <v>26149</v>
      </c>
      <c r="B129" s="19">
        <v>0.19803831</v>
      </c>
    </row>
    <row r="130">
      <c r="A130" s="19" t="s">
        <v>26150</v>
      </c>
      <c r="B130" s="19">
        <v>0.69542736</v>
      </c>
    </row>
    <row r="131">
      <c r="A131" s="19" t="s">
        <v>26151</v>
      </c>
      <c r="B131" s="19">
        <v>0.64190674</v>
      </c>
    </row>
    <row r="132">
      <c r="A132" s="19" t="s">
        <v>26152</v>
      </c>
      <c r="B132" s="19">
        <v>0.1726317</v>
      </c>
    </row>
    <row r="133">
      <c r="A133" s="19" t="s">
        <v>26153</v>
      </c>
      <c r="B133" s="19">
        <v>0.14184986</v>
      </c>
    </row>
    <row r="134">
      <c r="A134" s="19" t="s">
        <v>26154</v>
      </c>
      <c r="B134" s="19">
        <v>0.15172064</v>
      </c>
    </row>
    <row r="135">
      <c r="A135" s="19" t="s">
        <v>26155</v>
      </c>
      <c r="B135" s="19">
        <v>0.9326447</v>
      </c>
    </row>
    <row r="136">
      <c r="A136" s="19" t="s">
        <v>26156</v>
      </c>
      <c r="B136" s="19">
        <v>0.15912402</v>
      </c>
    </row>
    <row r="137">
      <c r="A137" s="19" t="s">
        <v>26157</v>
      </c>
      <c r="B137" s="19">
        <v>0.35866088</v>
      </c>
    </row>
    <row r="138">
      <c r="A138" s="19" t="s">
        <v>26158</v>
      </c>
      <c r="B138" s="19">
        <v>0.5876557</v>
      </c>
    </row>
    <row r="139">
      <c r="A139" s="19" t="s">
        <v>26159</v>
      </c>
      <c r="B139" s="19">
        <v>0.40321803</v>
      </c>
    </row>
    <row r="140">
      <c r="A140" s="19" t="s">
        <v>26160</v>
      </c>
      <c r="B140" s="19">
        <v>0.15756227</v>
      </c>
    </row>
    <row r="141">
      <c r="A141" s="19" t="s">
        <v>26161</v>
      </c>
      <c r="B141" s="19">
        <v>0.91496414</v>
      </c>
    </row>
    <row r="142">
      <c r="A142" s="19" t="s">
        <v>26162</v>
      </c>
      <c r="B142" s="19">
        <v>0.47254968</v>
      </c>
    </row>
    <row r="143">
      <c r="A143" s="19" t="s">
        <v>26163</v>
      </c>
      <c r="B143" s="19">
        <v>0.768887</v>
      </c>
    </row>
    <row r="144">
      <c r="A144" s="19" t="s">
        <v>26164</v>
      </c>
      <c r="B144" s="19">
        <v>0.16543609</v>
      </c>
    </row>
    <row r="145">
      <c r="A145" s="19" t="s">
        <v>26165</v>
      </c>
      <c r="B145" s="19">
        <v>0.4477947</v>
      </c>
    </row>
    <row r="146">
      <c r="A146" s="19" t="s">
        <v>26166</v>
      </c>
      <c r="B146" s="19">
        <v>0.27839103</v>
      </c>
    </row>
    <row r="147">
      <c r="A147" s="19" t="s">
        <v>26167</v>
      </c>
      <c r="B147" s="19">
        <v>0.79897785</v>
      </c>
    </row>
    <row r="148">
      <c r="A148" s="19" t="s">
        <v>26168</v>
      </c>
      <c r="B148" s="19">
        <v>0.13311318</v>
      </c>
    </row>
    <row r="149">
      <c r="A149" s="19" t="s">
        <v>26169</v>
      </c>
      <c r="B149" s="19">
        <v>0.5876557</v>
      </c>
    </row>
    <row r="150">
      <c r="A150" s="19" t="s">
        <v>26060</v>
      </c>
      <c r="B150" s="19">
        <v>0.16156343</v>
      </c>
    </row>
    <row r="151">
      <c r="A151" s="19" t="s">
        <v>26170</v>
      </c>
      <c r="B151" s="19">
        <v>0.39153758</v>
      </c>
    </row>
    <row r="152">
      <c r="A152" s="19" t="s">
        <v>26171</v>
      </c>
      <c r="B152" s="19">
        <v>0.5297591</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26004</v>
      </c>
      <c r="B1" s="19" t="s">
        <v>26005</v>
      </c>
      <c r="D1" s="15">
        <f>average(B1:B1014)</f>
        <v>0.3905269884</v>
      </c>
    </row>
    <row r="2">
      <c r="A2" s="19">
        <v>0.0</v>
      </c>
      <c r="B2" s="19">
        <v>0.11089004</v>
      </c>
    </row>
    <row r="3">
      <c r="A3" s="19">
        <v>0.0</v>
      </c>
      <c r="B3" s="19">
        <v>0.74258435</v>
      </c>
    </row>
    <row r="4">
      <c r="A4" s="19">
        <v>0.0</v>
      </c>
      <c r="B4" s="19">
        <v>0.1541956</v>
      </c>
    </row>
    <row r="5">
      <c r="A5" s="19">
        <v>0.0</v>
      </c>
      <c r="B5" s="19">
        <v>0.2199067</v>
      </c>
    </row>
    <row r="6">
      <c r="A6" s="19">
        <v>0.0</v>
      </c>
      <c r="B6" s="19">
        <v>0.31089434</v>
      </c>
    </row>
    <row r="7">
      <c r="A7" s="19">
        <v>0.0</v>
      </c>
      <c r="B7" s="19">
        <v>0.45405203</v>
      </c>
    </row>
    <row r="8">
      <c r="A8" s="19">
        <v>0.0</v>
      </c>
      <c r="B8" s="19">
        <v>0.092708364</v>
      </c>
    </row>
    <row r="9">
      <c r="A9" s="19">
        <v>0.0</v>
      </c>
      <c r="B9" s="19">
        <v>0.28820723</v>
      </c>
    </row>
    <row r="10">
      <c r="A10" s="19">
        <v>0.0</v>
      </c>
      <c r="B10" s="19">
        <v>0.40309864</v>
      </c>
    </row>
    <row r="11">
      <c r="A11" s="19">
        <v>0.0</v>
      </c>
      <c r="B11" s="19">
        <v>0.298891</v>
      </c>
    </row>
    <row r="12">
      <c r="A12" s="19">
        <v>0.0</v>
      </c>
      <c r="B12" s="19">
        <v>0.82372326</v>
      </c>
    </row>
    <row r="13">
      <c r="A13" s="19">
        <v>0.0</v>
      </c>
      <c r="B13" s="19">
        <v>0.53490317</v>
      </c>
    </row>
    <row r="14">
      <c r="A14" s="19">
        <v>0.0</v>
      </c>
      <c r="B14" s="19">
        <v>0.10635713</v>
      </c>
    </row>
    <row r="15">
      <c r="A15" s="19">
        <v>0.0</v>
      </c>
      <c r="B15" s="19">
        <v>0.5623772</v>
      </c>
    </row>
    <row r="16">
      <c r="A16" s="19">
        <v>1.0</v>
      </c>
      <c r="B16" s="19">
        <v>0.66997606</v>
      </c>
    </row>
    <row r="17">
      <c r="A17" s="19">
        <v>1.0</v>
      </c>
      <c r="B17" s="19">
        <v>0.53490317</v>
      </c>
    </row>
    <row r="18">
      <c r="A18" s="19">
        <v>1.0</v>
      </c>
      <c r="B18" s="19">
        <v>0.779654</v>
      </c>
    </row>
    <row r="19">
      <c r="A19" s="19">
        <v>1.0</v>
      </c>
      <c r="B19" s="19">
        <v>0.4738364</v>
      </c>
    </row>
    <row r="20">
      <c r="A20" s="19">
        <v>1.0</v>
      </c>
      <c r="B20" s="19">
        <v>0.31409466</v>
      </c>
    </row>
    <row r="21">
      <c r="A21" s="19">
        <v>1.0</v>
      </c>
      <c r="B21" s="19">
        <v>0.45395467</v>
      </c>
    </row>
    <row r="22">
      <c r="A22" s="19">
        <v>1.0</v>
      </c>
      <c r="B22" s="19">
        <v>0.4457891</v>
      </c>
    </row>
    <row r="23">
      <c r="A23" s="19">
        <v>1.0</v>
      </c>
      <c r="B23" s="19">
        <v>0.31089434</v>
      </c>
    </row>
    <row r="24">
      <c r="A24" s="19">
        <v>1.0</v>
      </c>
      <c r="B24" s="19">
        <v>0.148886</v>
      </c>
    </row>
    <row r="25">
      <c r="A25" s="19">
        <v>1.0</v>
      </c>
      <c r="B25" s="19">
        <v>0.4095567</v>
      </c>
    </row>
    <row r="26">
      <c r="A26" s="19">
        <v>1.0</v>
      </c>
      <c r="B26" s="19">
        <v>0.6364068</v>
      </c>
    </row>
    <row r="27">
      <c r="A27" s="19">
        <v>1.0</v>
      </c>
      <c r="B27" s="19">
        <v>0.26532593</v>
      </c>
    </row>
    <row r="28">
      <c r="A28" s="19">
        <v>1.0</v>
      </c>
      <c r="B28" s="19">
        <v>0.18452783</v>
      </c>
    </row>
    <row r="29">
      <c r="A29" s="19">
        <v>1.0</v>
      </c>
      <c r="B29" s="19">
        <v>0.4116814</v>
      </c>
    </row>
    <row r="30">
      <c r="A30" s="19">
        <v>1.0</v>
      </c>
      <c r="B30" s="19">
        <v>0.06554146</v>
      </c>
    </row>
    <row r="31">
      <c r="A31" s="19">
        <v>1.0</v>
      </c>
      <c r="B31" s="19">
        <v>0.59987146</v>
      </c>
    </row>
    <row r="32">
      <c r="A32" s="19">
        <v>1.0</v>
      </c>
      <c r="B32" s="19">
        <v>0.31089434</v>
      </c>
    </row>
    <row r="33">
      <c r="A33" s="19">
        <v>1.0</v>
      </c>
      <c r="B33" s="19">
        <v>0.14613976</v>
      </c>
    </row>
    <row r="34">
      <c r="A34" s="19">
        <v>1.0</v>
      </c>
      <c r="B34" s="19">
        <v>0.6048687</v>
      </c>
    </row>
    <row r="35">
      <c r="A35" s="19">
        <v>1.0</v>
      </c>
      <c r="B35" s="19">
        <v>0.09887862</v>
      </c>
    </row>
    <row r="36">
      <c r="A36" s="19">
        <v>1.0</v>
      </c>
      <c r="B36" s="19">
        <v>0.6598096</v>
      </c>
    </row>
    <row r="37">
      <c r="A37" s="19">
        <v>1.0</v>
      </c>
      <c r="B37" s="19">
        <v>0.06451955</v>
      </c>
    </row>
    <row r="38">
      <c r="A38" s="19">
        <v>1.0</v>
      </c>
      <c r="B38" s="19">
        <v>0.14042784</v>
      </c>
    </row>
    <row r="39">
      <c r="A39" s="19">
        <v>1.0</v>
      </c>
      <c r="B39" s="19">
        <v>0.08971392</v>
      </c>
    </row>
    <row r="40">
      <c r="A40" s="19">
        <v>1.0</v>
      </c>
      <c r="B40" s="19">
        <v>0.19566494</v>
      </c>
    </row>
    <row r="41">
      <c r="A41" s="19">
        <v>1.0</v>
      </c>
      <c r="B41" s="19">
        <v>0.3947813</v>
      </c>
    </row>
    <row r="42">
      <c r="A42" s="19">
        <v>1.0</v>
      </c>
      <c r="B42" s="19">
        <v>0.46413326</v>
      </c>
    </row>
    <row r="43">
      <c r="A43" s="19">
        <v>1.0</v>
      </c>
      <c r="B43" s="19">
        <v>0.450904</v>
      </c>
    </row>
    <row r="44">
      <c r="A44" s="19">
        <v>1.0</v>
      </c>
      <c r="B44" s="19">
        <v>0.57573277</v>
      </c>
    </row>
    <row r="45">
      <c r="A45" s="19">
        <v>1.0</v>
      </c>
      <c r="B45" s="19">
        <v>0.03676391</v>
      </c>
    </row>
    <row r="46">
      <c r="A46" s="19">
        <v>1.0</v>
      </c>
      <c r="B46" s="19">
        <v>0.12036748</v>
      </c>
    </row>
    <row r="47">
      <c r="A47" s="19">
        <v>1.0</v>
      </c>
      <c r="B47" s="19">
        <v>0.121187985</v>
      </c>
    </row>
    <row r="48">
      <c r="A48" s="19">
        <v>1.0</v>
      </c>
      <c r="B48" s="19">
        <v>0.3719868</v>
      </c>
    </row>
    <row r="49">
      <c r="A49" s="19">
        <v>1.0</v>
      </c>
      <c r="B49" s="19">
        <v>0.10107969</v>
      </c>
    </row>
    <row r="50">
      <c r="A50" s="19">
        <v>1.0</v>
      </c>
      <c r="B50" s="19">
        <v>0.95910585</v>
      </c>
    </row>
    <row r="51">
      <c r="A51" s="19">
        <v>1.0</v>
      </c>
      <c r="B51" s="19">
        <v>0.4056441</v>
      </c>
    </row>
    <row r="52">
      <c r="A52" s="19">
        <v>1.0</v>
      </c>
      <c r="B52" s="19">
        <v>0.16156343</v>
      </c>
    </row>
    <row r="53">
      <c r="A53" s="19">
        <v>1.0</v>
      </c>
      <c r="B53" s="19">
        <v>0.15372156</v>
      </c>
    </row>
    <row r="54">
      <c r="A54" s="19">
        <v>1.0</v>
      </c>
      <c r="B54" s="19">
        <v>0.4915668</v>
      </c>
    </row>
    <row r="55">
      <c r="A55" s="19">
        <v>1.0</v>
      </c>
      <c r="B55" s="19">
        <v>0.93250626</v>
      </c>
    </row>
    <row r="56">
      <c r="A56" s="19">
        <v>1.0</v>
      </c>
      <c r="B56" s="19">
        <v>0.05781701</v>
      </c>
    </row>
    <row r="57">
      <c r="A57" s="19">
        <v>1.0</v>
      </c>
      <c r="B57" s="19">
        <v>0.22730547</v>
      </c>
    </row>
    <row r="58">
      <c r="A58" s="19">
        <v>1.0</v>
      </c>
      <c r="B58" s="19">
        <v>0.9185671</v>
      </c>
    </row>
    <row r="59">
      <c r="A59" s="19">
        <v>1.0</v>
      </c>
      <c r="B59" s="19">
        <v>0.9017169</v>
      </c>
    </row>
    <row r="60">
      <c r="A60" s="19">
        <v>1.0</v>
      </c>
      <c r="B60" s="19">
        <v>0.08223696</v>
      </c>
    </row>
    <row r="61">
      <c r="A61" s="19">
        <v>1.0</v>
      </c>
      <c r="B61" s="19">
        <v>0.47949955</v>
      </c>
    </row>
    <row r="62">
      <c r="A62" s="19">
        <v>1.0</v>
      </c>
      <c r="B62" s="19">
        <v>0.50759417</v>
      </c>
    </row>
    <row r="63">
      <c r="A63" s="19">
        <v>1.0</v>
      </c>
      <c r="B63" s="19">
        <v>0.4033435</v>
      </c>
    </row>
    <row r="64">
      <c r="A64" s="19">
        <v>1.0</v>
      </c>
      <c r="B64" s="19">
        <v>0.4165383</v>
      </c>
    </row>
    <row r="65">
      <c r="A65" s="19">
        <v>1.0</v>
      </c>
      <c r="B65" s="19">
        <v>0.3590776</v>
      </c>
    </row>
    <row r="66">
      <c r="A66" s="19">
        <v>1.0</v>
      </c>
      <c r="B66" s="19">
        <v>0.16276377</v>
      </c>
    </row>
    <row r="67">
      <c r="A67" s="19">
        <v>1.0</v>
      </c>
      <c r="B67" s="19">
        <v>0.07303914</v>
      </c>
    </row>
    <row r="68">
      <c r="A68" s="19">
        <v>1.0</v>
      </c>
      <c r="B68" s="19">
        <v>0.951345</v>
      </c>
    </row>
    <row r="69">
      <c r="A69" s="19">
        <v>1.0</v>
      </c>
      <c r="B69" s="19">
        <v>0.46106723</v>
      </c>
    </row>
    <row r="70">
      <c r="A70" s="19">
        <v>1.0</v>
      </c>
      <c r="B70" s="19">
        <v>0.19474894</v>
      </c>
    </row>
    <row r="71">
      <c r="A71" s="19">
        <v>1.0</v>
      </c>
      <c r="B71" s="19">
        <v>0.8606264</v>
      </c>
    </row>
    <row r="72">
      <c r="A72" s="19">
        <v>1.0</v>
      </c>
      <c r="B72" s="19">
        <v>0.31546733</v>
      </c>
    </row>
    <row r="73">
      <c r="A73" s="19">
        <v>1.0</v>
      </c>
      <c r="B73" s="19">
        <v>0.2407814</v>
      </c>
    </row>
    <row r="74">
      <c r="A74" s="19">
        <v>1.0</v>
      </c>
      <c r="B74" s="19">
        <v>0.9229533</v>
      </c>
    </row>
    <row r="75">
      <c r="A75" s="19">
        <v>1.0</v>
      </c>
      <c r="B75" s="19">
        <v>0.33537626</v>
      </c>
    </row>
    <row r="76">
      <c r="A76" s="19">
        <v>1.0</v>
      </c>
      <c r="B76" s="19">
        <v>0.63162845</v>
      </c>
    </row>
    <row r="77">
      <c r="A77" s="19">
        <v>1.0</v>
      </c>
      <c r="B77" s="19">
        <v>0.6989371</v>
      </c>
    </row>
    <row r="78">
      <c r="A78" s="19">
        <v>1.0</v>
      </c>
      <c r="B78" s="19">
        <v>0.050345074</v>
      </c>
    </row>
    <row r="79">
      <c r="A79" s="19">
        <v>1.0</v>
      </c>
      <c r="B79" s="19">
        <v>0.958774</v>
      </c>
    </row>
    <row r="80">
      <c r="A80" s="19">
        <v>1.0</v>
      </c>
      <c r="B80" s="19">
        <v>0.109660774</v>
      </c>
    </row>
    <row r="81">
      <c r="A81" s="19">
        <v>1.0</v>
      </c>
      <c r="B81" s="19">
        <v>0.4473305</v>
      </c>
    </row>
    <row r="82">
      <c r="A82" s="19">
        <v>1.0</v>
      </c>
      <c r="B82" s="19">
        <v>0.9485741</v>
      </c>
    </row>
    <row r="83">
      <c r="A83" s="19">
        <v>1.0</v>
      </c>
      <c r="B83" s="19">
        <v>0.4056441</v>
      </c>
    </row>
    <row r="84">
      <c r="A84" s="19">
        <v>1.0</v>
      </c>
      <c r="B84" s="19">
        <v>0.31089434</v>
      </c>
    </row>
    <row r="85">
      <c r="A85" s="19">
        <v>1.0</v>
      </c>
      <c r="B85" s="19">
        <v>0.11936305</v>
      </c>
    </row>
    <row r="86">
      <c r="A86" s="19">
        <v>1.0</v>
      </c>
      <c r="B86" s="19">
        <v>0.24214527</v>
      </c>
    </row>
    <row r="87">
      <c r="A87" s="19">
        <v>1.0</v>
      </c>
      <c r="B87" s="19">
        <v>0.15549266</v>
      </c>
    </row>
    <row r="88">
      <c r="A88" s="19">
        <v>1.0</v>
      </c>
      <c r="B88" s="19">
        <v>0.5720525</v>
      </c>
    </row>
    <row r="89">
      <c r="A89" s="19">
        <v>1.0</v>
      </c>
      <c r="B89" s="19">
        <v>0.24564838</v>
      </c>
    </row>
    <row r="90">
      <c r="A90" s="19">
        <v>1.0</v>
      </c>
      <c r="B90" s="19">
        <v>0.10402897</v>
      </c>
    </row>
    <row r="91">
      <c r="A91" s="19">
        <v>1.0</v>
      </c>
      <c r="B91" s="19">
        <v>0.17069454</v>
      </c>
    </row>
    <row r="92">
      <c r="A92" s="19">
        <v>1.0</v>
      </c>
      <c r="B92" s="19">
        <v>0.76895607</v>
      </c>
    </row>
    <row r="93">
      <c r="A93" s="19">
        <v>1.0</v>
      </c>
      <c r="B93" s="19">
        <v>0.27128398</v>
      </c>
    </row>
    <row r="94">
      <c r="A94" s="19">
        <v>1.0</v>
      </c>
      <c r="B94" s="19">
        <v>0.40589592</v>
      </c>
    </row>
    <row r="95">
      <c r="A95" s="19">
        <v>1.0</v>
      </c>
      <c r="B95" s="19">
        <v>0.14859809</v>
      </c>
    </row>
    <row r="96">
      <c r="A96" s="19">
        <v>1.0</v>
      </c>
      <c r="B96" s="19">
        <v>0.15117662</v>
      </c>
    </row>
    <row r="97">
      <c r="A97" s="19">
        <v>1.0</v>
      </c>
      <c r="B97" s="19">
        <v>0.18229583</v>
      </c>
    </row>
    <row r="98">
      <c r="A98" s="19">
        <v>1.0</v>
      </c>
      <c r="B98" s="19">
        <v>0.2580564</v>
      </c>
    </row>
    <row r="99">
      <c r="A99" s="19">
        <v>1.0</v>
      </c>
      <c r="B99" s="19">
        <v>0.69542736</v>
      </c>
    </row>
    <row r="100">
      <c r="A100" s="19">
        <v>1.0</v>
      </c>
      <c r="B100" s="19">
        <v>0.39795542</v>
      </c>
    </row>
    <row r="101">
      <c r="A101" s="19">
        <v>1.0</v>
      </c>
      <c r="B101" s="19">
        <v>0.15407598</v>
      </c>
    </row>
    <row r="102">
      <c r="A102" s="19">
        <v>1.0</v>
      </c>
      <c r="B102" s="19">
        <v>0.7093121</v>
      </c>
    </row>
    <row r="103">
      <c r="A103" s="19">
        <v>1.0</v>
      </c>
      <c r="B103" s="19">
        <v>0.6325734</v>
      </c>
    </row>
    <row r="104">
      <c r="A104" s="19">
        <v>1.0</v>
      </c>
      <c r="B104" s="19">
        <v>0.24288303</v>
      </c>
    </row>
    <row r="105">
      <c r="A105" s="19">
        <v>1.0</v>
      </c>
      <c r="B105" s="19">
        <v>0.2187426</v>
      </c>
    </row>
    <row r="106">
      <c r="A106" s="19">
        <v>1.0</v>
      </c>
      <c r="B106" s="19">
        <v>0.078579985</v>
      </c>
    </row>
    <row r="107">
      <c r="A107" s="19">
        <v>1.0</v>
      </c>
      <c r="B107" s="19">
        <v>0.65918875</v>
      </c>
    </row>
    <row r="108">
      <c r="A108" s="19">
        <v>1.0</v>
      </c>
      <c r="B108" s="19">
        <v>0.17608647</v>
      </c>
    </row>
    <row r="109">
      <c r="A109" s="19">
        <v>1.0</v>
      </c>
      <c r="B109" s="19">
        <v>0.4899538</v>
      </c>
    </row>
    <row r="110">
      <c r="A110" s="19">
        <v>1.0</v>
      </c>
      <c r="B110" s="19">
        <v>0.10773841</v>
      </c>
    </row>
    <row r="111">
      <c r="A111" s="19">
        <v>1.0</v>
      </c>
      <c r="B111" s="19">
        <v>0.30897263</v>
      </c>
    </row>
    <row r="112">
      <c r="A112" s="19">
        <v>1.0</v>
      </c>
      <c r="B112" s="19">
        <v>0.24196954</v>
      </c>
    </row>
    <row r="113">
      <c r="A113" s="19">
        <v>1.0</v>
      </c>
      <c r="B113" s="19">
        <v>0.089247406</v>
      </c>
    </row>
    <row r="114">
      <c r="A114" s="19">
        <v>1.0</v>
      </c>
      <c r="B114" s="19">
        <v>0.40329856</v>
      </c>
    </row>
    <row r="115">
      <c r="A115" s="19">
        <v>1.0</v>
      </c>
      <c r="B115" s="19">
        <v>0.1841826</v>
      </c>
    </row>
    <row r="116">
      <c r="A116" s="19">
        <v>1.0</v>
      </c>
      <c r="B116" s="19">
        <v>0.4135983</v>
      </c>
    </row>
    <row r="117">
      <c r="A117" s="19">
        <v>1.0</v>
      </c>
      <c r="B117" s="19">
        <v>0.18498097</v>
      </c>
    </row>
    <row r="118">
      <c r="A118" s="19">
        <v>1.0</v>
      </c>
      <c r="B118" s="19">
        <v>0.44465277</v>
      </c>
    </row>
    <row r="119">
      <c r="A119" s="19">
        <v>1.0</v>
      </c>
      <c r="B119" s="19">
        <v>0.5390016</v>
      </c>
    </row>
    <row r="120">
      <c r="A120" s="19">
        <v>1.0</v>
      </c>
      <c r="B120" s="19">
        <v>0.12843466</v>
      </c>
    </row>
    <row r="121">
      <c r="A121" s="19">
        <v>1.0</v>
      </c>
      <c r="B121" s="19">
        <v>0.8359282</v>
      </c>
    </row>
    <row r="122">
      <c r="A122" s="19">
        <v>1.0</v>
      </c>
      <c r="B122" s="19">
        <v>0.42232686</v>
      </c>
    </row>
    <row r="123">
      <c r="A123" s="19">
        <v>1.0</v>
      </c>
      <c r="B123" s="19">
        <v>0.23243138</v>
      </c>
    </row>
    <row r="124">
      <c r="A124" s="19">
        <v>1.0</v>
      </c>
      <c r="B124" s="19">
        <v>0.255959</v>
      </c>
    </row>
    <row r="125">
      <c r="A125" s="19">
        <v>1.0</v>
      </c>
      <c r="B125" s="19">
        <v>0.34353384</v>
      </c>
    </row>
    <row r="126">
      <c r="A126" s="19">
        <v>1.0</v>
      </c>
      <c r="B126" s="19">
        <v>0.9251147</v>
      </c>
    </row>
    <row r="127">
      <c r="A127" s="19">
        <v>1.0</v>
      </c>
      <c r="B127" s="19">
        <v>0.959434</v>
      </c>
    </row>
    <row r="128">
      <c r="A128" s="19">
        <v>1.0</v>
      </c>
      <c r="B128" s="19">
        <v>0.103341356</v>
      </c>
    </row>
    <row r="129">
      <c r="A129" s="19">
        <v>1.0</v>
      </c>
      <c r="B129" s="19">
        <v>0.66489375</v>
      </c>
    </row>
    <row r="130">
      <c r="A130" s="19">
        <v>1.0</v>
      </c>
      <c r="B130" s="19">
        <v>0.8606264</v>
      </c>
    </row>
    <row r="131">
      <c r="A131" s="19">
        <v>1.0</v>
      </c>
      <c r="B131" s="19">
        <v>0.088483684</v>
      </c>
    </row>
    <row r="132">
      <c r="A132" s="19">
        <v>1.0</v>
      </c>
      <c r="B132" s="19">
        <v>0.07505035</v>
      </c>
    </row>
    <row r="133">
      <c r="A133" s="19">
        <v>1.0</v>
      </c>
      <c r="B133" s="19">
        <v>0.49348232</v>
      </c>
    </row>
    <row r="134">
      <c r="A134" s="19">
        <v>1.0</v>
      </c>
      <c r="B134" s="19">
        <v>0.09782644</v>
      </c>
    </row>
    <row r="135">
      <c r="A135" s="19">
        <v>1.0</v>
      </c>
      <c r="B135" s="19">
        <v>0.33554277</v>
      </c>
    </row>
    <row r="136">
      <c r="A136" s="19">
        <v>1.0</v>
      </c>
      <c r="B136" s="19">
        <v>0.26264018</v>
      </c>
    </row>
    <row r="137">
      <c r="A137" s="19">
        <v>1.0</v>
      </c>
      <c r="B137" s="19">
        <v>0.5583122</v>
      </c>
    </row>
    <row r="138">
      <c r="A138" s="19">
        <v>1.0</v>
      </c>
      <c r="B138" s="19">
        <v>0.49994582</v>
      </c>
    </row>
    <row r="139">
      <c r="A139" s="19">
        <v>1.0</v>
      </c>
      <c r="B139" s="19">
        <v>0.35880905</v>
      </c>
    </row>
    <row r="140">
      <c r="A140" s="19">
        <v>1.0</v>
      </c>
      <c r="B140" s="19">
        <v>0.6106847</v>
      </c>
    </row>
    <row r="141">
      <c r="A141" s="19">
        <v>1.0</v>
      </c>
      <c r="B141" s="19">
        <v>0.24078141</v>
      </c>
    </row>
    <row r="142">
      <c r="A142" s="19">
        <v>1.0</v>
      </c>
      <c r="B142" s="19">
        <v>0.3708851</v>
      </c>
    </row>
    <row r="143">
      <c r="A143" s="19">
        <v>1.0</v>
      </c>
      <c r="B143" s="19">
        <v>0.19803831</v>
      </c>
    </row>
    <row r="144">
      <c r="A144" s="19">
        <v>1.0</v>
      </c>
      <c r="B144" s="19">
        <v>0.69542736</v>
      </c>
    </row>
    <row r="145">
      <c r="A145" s="19">
        <v>1.0</v>
      </c>
      <c r="B145" s="19">
        <v>0.64190674</v>
      </c>
    </row>
    <row r="146">
      <c r="A146" s="19">
        <v>1.0</v>
      </c>
      <c r="B146" s="19">
        <v>0.1726317</v>
      </c>
    </row>
    <row r="147">
      <c r="A147" s="19">
        <v>1.0</v>
      </c>
      <c r="B147" s="19">
        <v>0.14184986</v>
      </c>
    </row>
    <row r="148">
      <c r="A148" s="19">
        <v>1.0</v>
      </c>
      <c r="B148" s="19">
        <v>0.15172064</v>
      </c>
    </row>
    <row r="149">
      <c r="A149" s="19">
        <v>1.0</v>
      </c>
      <c r="B149" s="19">
        <v>0.9326447</v>
      </c>
    </row>
    <row r="150">
      <c r="A150" s="19">
        <v>1.0</v>
      </c>
      <c r="B150" s="19">
        <v>0.15912402</v>
      </c>
    </row>
    <row r="151">
      <c r="A151" s="19">
        <v>1.0</v>
      </c>
      <c r="B151" s="19">
        <v>0.35866088</v>
      </c>
    </row>
    <row r="152">
      <c r="A152" s="19">
        <v>1.0</v>
      </c>
      <c r="B152" s="19">
        <v>0.5876557</v>
      </c>
    </row>
    <row r="153">
      <c r="A153" s="19">
        <v>1.0</v>
      </c>
      <c r="B153" s="19">
        <v>0.40321803</v>
      </c>
    </row>
    <row r="154">
      <c r="A154" s="19">
        <v>1.0</v>
      </c>
      <c r="B154" s="19">
        <v>0.15756227</v>
      </c>
    </row>
    <row r="155">
      <c r="A155" s="19">
        <v>1.0</v>
      </c>
      <c r="B155" s="19">
        <v>0.91496414</v>
      </c>
    </row>
    <row r="156">
      <c r="A156" s="19">
        <v>1.0</v>
      </c>
      <c r="B156" s="19">
        <v>0.47254968</v>
      </c>
    </row>
    <row r="157">
      <c r="A157" s="19">
        <v>1.0</v>
      </c>
      <c r="B157" s="19">
        <v>0.768887</v>
      </c>
    </row>
    <row r="158">
      <c r="A158" s="19">
        <v>1.0</v>
      </c>
      <c r="B158" s="19">
        <v>0.16543609</v>
      </c>
    </row>
    <row r="159">
      <c r="A159" s="19">
        <v>1.0</v>
      </c>
      <c r="B159" s="19">
        <v>0.4477947</v>
      </c>
    </row>
    <row r="160">
      <c r="A160" s="19">
        <v>1.0</v>
      </c>
      <c r="B160" s="19">
        <v>0.27839103</v>
      </c>
    </row>
    <row r="161">
      <c r="A161" s="19">
        <v>1.0</v>
      </c>
      <c r="B161" s="19">
        <v>0.79897785</v>
      </c>
    </row>
    <row r="162">
      <c r="A162" s="19">
        <v>1.0</v>
      </c>
      <c r="B162" s="19">
        <v>0.13311318</v>
      </c>
    </row>
    <row r="163">
      <c r="A163" s="19">
        <v>1.0</v>
      </c>
      <c r="B163" s="19">
        <v>0.5876557</v>
      </c>
    </row>
    <row r="164">
      <c r="A164" s="19">
        <v>1.0</v>
      </c>
      <c r="B164" s="19">
        <v>0.16156343</v>
      </c>
    </row>
    <row r="165">
      <c r="A165" s="19">
        <v>1.0</v>
      </c>
      <c r="B165" s="19">
        <v>0.39153758</v>
      </c>
    </row>
    <row r="166">
      <c r="A166" s="19">
        <v>1.0</v>
      </c>
      <c r="B166" s="19">
        <v>0.5297591</v>
      </c>
    </row>
  </sheetData>
  <drawing r:id="rId1"/>
</worksheet>
</file>